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comments1.xml" ContentType="application/vnd.openxmlformats-officedocument.spreadsheetml.comments+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comments2.xml" ContentType="application/vnd.openxmlformats-officedocument.spreadsheetml.comments+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cgiar-my.sharepoint.com/personal/p_steward_cgiar_org/Documents/ERA/Data Entry/Data Entry 2024/Excel sheet/Livestock/"/>
    </mc:Choice>
  </mc:AlternateContent>
  <xr:revisionPtr revIDLastSave="4179" documentId="8_{5091B480-6007-4808-8E48-7B3D8E02B73E}" xr6:coauthVersionLast="47" xr6:coauthVersionMax="47" xr10:uidLastSave="{2E157428-2F6A-4DAB-8738-B9409873F7BE}"/>
  <bookViews>
    <workbookView xWindow="-110" yWindow="-110" windowWidth="19420" windowHeight="10420" tabRatio="830" firstSheet="17" activeTab="14" xr2:uid="{0A481299-2199-4433-9C58-C37C3A23BFA5}"/>
  </bookViews>
  <sheets>
    <sheet name="Intro" sheetId="43" r:id="rId1"/>
    <sheet name="Pub" sheetId="1" r:id="rId2"/>
    <sheet name="Pub.Out" sheetId="80" r:id="rId3"/>
    <sheet name="Site" sheetId="3" r:id="rId4"/>
    <sheet name="site_list" sheetId="4" r:id="rId5"/>
    <sheet name="Site.Out" sheetId="56" r:id="rId6"/>
    <sheet name="Site.Soils" sheetId="5" r:id="rId7"/>
    <sheet name="Soils.Out" sheetId="57" r:id="rId8"/>
    <sheet name="ExpD" sheetId="6" r:id="rId9"/>
    <sheet name="ExpD.Out" sheetId="83" r:id="rId10"/>
    <sheet name="System &amp; Housing" sheetId="106" r:id="rId11"/>
    <sheet name="System.Out" sheetId="107" r:id="rId12"/>
    <sheet name="Times" sheetId="26" r:id="rId13"/>
    <sheet name="Times.Out" sheetId="87" r:id="rId14"/>
    <sheet name="Herd or Group" sheetId="108" r:id="rId15"/>
    <sheet name="vars_animals" sheetId="122" r:id="rId16"/>
    <sheet name="Herd.Out" sheetId="109" r:id="rId17"/>
    <sheet name="Diet-Ingredients" sheetId="113" r:id="rId18"/>
    <sheet name="diet.L" sheetId="127" r:id="rId19"/>
    <sheet name="AOM_diets" sheetId="129" r:id="rId20"/>
    <sheet name="Ingredients.Out" sheetId="114" r:id="rId21"/>
    <sheet name="Diet-Digestibility" sheetId="116" r:id="rId22"/>
    <sheet name="Digest.Out" sheetId="118" r:id="rId23"/>
    <sheet name="Diet-Nutrition" sheetId="119" r:id="rId24"/>
    <sheet name="Nutrition.Out" sheetId="120" r:id="rId25"/>
    <sheet name="Pasture-Description" sheetId="115" r:id="rId26"/>
    <sheet name="Pasture.Out" sheetId="117" r:id="rId27"/>
    <sheet name="Grazing Management" sheetId="111" r:id="rId28"/>
    <sheet name="lookup_levels" sheetId="96" r:id="rId29"/>
    <sheet name="GM.Out" sheetId="63" r:id="rId30"/>
    <sheet name="Pasture-Plant" sheetId="31" r:id="rId31"/>
    <sheet name="Plant.Out" sheetId="60" r:id="rId32"/>
    <sheet name="Pasture-Till" sheetId="9" r:id="rId33"/>
    <sheet name="Till.Out" sheetId="59" r:id="rId34"/>
    <sheet name="Pasture-Fert" sheetId="23" r:id="rId35"/>
    <sheet name="Fert.Out" sheetId="125" r:id="rId36"/>
    <sheet name="Pasture-Trees" sheetId="49" r:id="rId37"/>
    <sheet name="AF.Out" sheetId="58" r:id="rId38"/>
    <sheet name="Chemicals, Vaccines, Medicines" sheetId="35" r:id="rId39"/>
    <sheet name="Chems.Out" sheetId="62" r:id="rId40"/>
    <sheet name="Other" sheetId="53" r:id="rId41"/>
    <sheet name="Other.Out" sheetId="70" r:id="rId42"/>
    <sheet name="Make.Trt" sheetId="12" r:id="rId43"/>
    <sheet name="MT.Out" sheetId="73" r:id="rId44"/>
    <sheet name="Time.Seq" sheetId="47" r:id="rId45"/>
    <sheet name="Rot.Out" sheetId="76" r:id="rId46"/>
    <sheet name="Outcomes" sheetId="18" r:id="rId47"/>
    <sheet name="Out.Out" sheetId="78" r:id="rId48"/>
    <sheet name="EnterData" sheetId="7" r:id="rId49"/>
    <sheet name="Data.Out" sheetId="77" r:id="rId50"/>
    <sheet name="ScratchPad" sheetId="101" r:id="rId51"/>
    <sheet name="AOM" sheetId="104" r:id="rId52"/>
    <sheet name="chem" sheetId="36" r:id="rId53"/>
    <sheet name="ED.LookUps" sheetId="79" r:id="rId54"/>
    <sheet name="journals" sheetId="39" r:id="rId55"/>
    <sheet name="prod" sheetId="21" r:id="rId56"/>
    <sheet name="soil" sheetId="93" r:id="rId57"/>
    <sheet name="fert" sheetId="24" r:id="rId58"/>
    <sheet name="residues_list" sheetId="37" r:id="rId59"/>
    <sheet name="trees" sheetId="38" r:id="rId60"/>
    <sheet name="prac" sheetId="100" r:id="rId61"/>
    <sheet name="out" sheetId="20" r:id="rId62"/>
    <sheet name="Econ_Costs" sheetId="92" r:id="rId63"/>
    <sheet name="prod_comp" sheetId="97" r:id="rId64"/>
    <sheet name="era_fields" sheetId="98" r:id="rId65"/>
  </sheets>
  <functionGroups builtInGroupCount="19"/>
  <definedNames>
    <definedName name="_xlnm._FilterDatabase" localSheetId="17" hidden="1">'Diet-Ingredients'!$A$76:$B$355</definedName>
    <definedName name="_xlnm._FilterDatabase" localSheetId="48" hidden="1">EnterData!$A$4:$T$739</definedName>
    <definedName name="_xlnm._FilterDatabase" localSheetId="61" hidden="1">out!$S$1:$Y$95</definedName>
    <definedName name="_xlnm._FilterDatabase" localSheetId="34" hidden="1">'Pasture-Fert'!$G$33:$G$104</definedName>
    <definedName name="_xlnm._FilterDatabase" localSheetId="30" hidden="1">'Pasture-Plant'!#REF!</definedName>
    <definedName name="_xlnm._FilterDatabase" localSheetId="32" hidden="1">'Pasture-Till'!$C$15:$C$72</definedName>
    <definedName name="_xlnm._FilterDatabase" localSheetId="55" hidden="1">prod!#REF!</definedName>
    <definedName name="_xlnm._FilterDatabase" localSheetId="6" hidden="1">Site.Soils!$C$32:$R$37</definedName>
    <definedName name="_xlnm._FilterDatabase" localSheetId="4" hidden="1">site_list!#REF!</definedName>
    <definedName name="_xleta.T" hidden="1" xlm="1">#NAME?</definedName>
    <definedName name="_xleta.TRANSPOSE" hidden="1" xlm="1">#NAME?</definedName>
    <definedName name="_xlpm.filteredData" hidden="1" xlm="1">#NAME?</definedName>
    <definedName name="_xlpm.m" hidden="1" xlm="1">#NAME?</definedName>
    <definedName name="_xlpm.n" hidden="1" xlm="1">#NAME?</definedName>
    <definedName name="A.Level.Name">OFFSET('Diet-Ingredients'!$B$5, 0, 0, COUNTA('Diet-Ingredients'!$B$5:$B$18), 1)</definedName>
    <definedName name="A.Level.Name2">OFFSET(_xlfn.DROP(Make.Trt!$AC:$AC,1),0,0,COUNTA(_xlfn.DROP(Make.Trt!$AC:$AC,1)),1)</definedName>
    <definedName name="AF.Level.Name" localSheetId="35">OFFSET(#REF!,0, 0, 1,COUNTA(#REF!))</definedName>
    <definedName name="AF.Level.Name">OFFSET('Pasture-Trees'!$C$9:$Y$9,0, 0, 1,COUNTA('Pasture-Trees'!$C$9:$Y$9))</definedName>
    <definedName name="AF.Level.Name2" localSheetId="35">OFFSET(_xlfn.DROP(#REF!,1),0,0,COUNTA(_xlfn.DROP(#REF!,1)),1)</definedName>
    <definedName name="AF.Level.Name2">OFFSET(_xlfn.DROP(Make.Trt!$AA:$AA,1),0,0,COUNTA(_xlfn.DROP(Make.Trt!$AA:$AA,1)),1)</definedName>
    <definedName name="AF.Unit" localSheetId="35">OFFSET(#REF!,MATCH("AF.Unit",#REF!, 0)-1,3,COUNTIF(#REF!,"AF.Unit"),1)</definedName>
    <definedName name="AF.Unit">OFFSET(lookup_levels[],MATCH("AF.Unit", lookup_levels[Field],0)-1,3,COUNTIF(lookup_levels[Field],"AF.Unit"),1)</definedName>
    <definedName name="Ash" localSheetId="35">_xlfn.ANCHORARRAY(#REF!)</definedName>
    <definedName name="Ash">_xlfn.ANCHORARRAY(fert!$J$2)</definedName>
    <definedName name="Biochar" localSheetId="35">_xlfn.ANCHORARRAY(#REF!)</definedName>
    <definedName name="Biochar">_xlfn.ANCHORARRAY(fert!$G$2)</definedName>
    <definedName name="Biosolid" localSheetId="35">_xlfn.ANCHORARRAY(#REF!)</definedName>
    <definedName name="Biosolid">_xlfn.ANCHORARRAY(fert!$H$2)</definedName>
    <definedName name="C.App.Method" localSheetId="35">OFFSET(#REF!,MATCH("C.App.Method",#REF!, 0)-1,3,COUNTIF(#REF!,"C.App.Method"),1)</definedName>
    <definedName name="C.App.Method">OFFSET(lookup_levels[],MATCH("C.App.Method", lookup_levels[Field],0)-1,3,COUNTIF(lookup_levels[Field],"C.App.Method"),1)</definedName>
    <definedName name="C.Brand" localSheetId="35">OFFSET(#REF!,0,0,COUNTA(#REF!),1)</definedName>
    <definedName name="C.Brand">OFFSET('Chemicals, Vaccines, Medicines'!$D$12:$D$33,0,0,COUNTA('Chemicals, Vaccines, Medicines'!$D$12:$D$33),1)</definedName>
    <definedName name="C.Level.Name" localSheetId="35">OFFSET(#REF!,0, 0, 1,COUNTA(#REF!))</definedName>
    <definedName name="C.Level.Name">OFFSET('Chemicals, Vaccines, Medicines'!$C$4:$O$4,0, 0, 1,COUNTA('Chemicals, Vaccines, Medicines'!$C$4:$O$4))</definedName>
    <definedName name="C.Level.Name2" localSheetId="35">OFFSET(_xlfn.DROP(#REF!,1),0,0,COUNTA(_xlfn.DROP(#REF!,1)),1)</definedName>
    <definedName name="C.Level.Name2">OFFSET(_xlfn.DROP(Make.Trt!$AD:$AD,1),0,0,COUNTA(_xlfn.DROP(Make.Trt!$AD:$AD,1)),1)</definedName>
    <definedName name="Chem.AI.Unit" localSheetId="35">OFFSET(#REF!,MATCH("C.AI.Unit",#REF!, 0)-1,3,COUNTIF(#REF!,"C.AI.Unit"),1)</definedName>
    <definedName name="Chem.AI.Unit">OFFSET(lookup_levels[],MATCH("C.AI.Unit", lookup_levels[Field],0)-1,3,COUNTIF(lookup_levels[Field],"C.AI.Unit"),1)</definedName>
    <definedName name="Chem.Unit" localSheetId="35">OFFSET(#REF!,MATCH("C.Unit",#REF!, 0)-1,3,COUNTIF(#REF!,"C.Unit"),1)</definedName>
    <definedName name="Chem.Unit">OFFSET(lookup_levels[],MATCH("C.Unit", lookup_levels[Field],0)-1,3,COUNTIF(lookup_levels[Field],"C.Unit"),1)</definedName>
    <definedName name="Compost" localSheetId="35">_xlfn.ANCHORARRAY(#REF!)</definedName>
    <definedName name="Compost">_xlfn.ANCHORARRAY(fert!$C$2)</definedName>
    <definedName name="Crop.Trait" localSheetId="35">OFFSET(#REF!,MATCH("Crop.Trait",#REF!, 0)-1,3,COUNTIF(#REF!,"Crop.Trait"),1)</definedName>
    <definedName name="Crop.Trait">OFFSET(lookup_levels[],MATCH("Crop.Trait", lookup_levels[Field],0)-1,3,COUNTIF(lookup_levels[Field],"Crop.Trait"),1)</definedName>
    <definedName name="Crop.Var.Type" localSheetId="35">OFFSET(#REF!,MATCH("Var.Type",#REF!, 0)-1,3,COUNTIF(#REF!,"Var.Type"),1)</definedName>
    <definedName name="Crop.Var.Type">OFFSET(lookup_levels[],MATCH("Var.Type", lookup_levels[Field],0)-1,3,COUNTIF(lookup_levels[Field],"Var.Type"),1)</definedName>
    <definedName name="d_it_item">'Diet-Ingredients'!$D$25:$D$74</definedName>
    <definedName name="dc.unit">OFFSET(lookup_levels!$D$2, MATCH("DC.Unit", lookup_levels!$B$2:$B$1018, 0) - 1, 0, SUMPRODUCT(--(lookup_levels!$B$2:$B$1018="DC.Unit")), 1)</definedName>
    <definedName name="dd.methods">OFFSET(lookup_levels!$D$2, MATCH("DD.Method", lookup_levels!$B$2:$B$1018, 0) - 1, 0, SUMPRODUCT(--(lookup_levels!$B$2:$B$1018="DD.Method")), 1)</definedName>
    <definedName name="Description">soil!$B$2:$B$16</definedName>
    <definedName name="Diet_item">diet.L!#REF!</definedName>
    <definedName name="diet_items_combined">'Diet-Digestibility'!$AB:$AB</definedName>
    <definedName name="Diet_type">diet.L!#REF!</definedName>
    <definedName name="diet_unit_amount">OFFSET(lookup_levels!$D$1, MATCH("D.Unit.Amount", lookup_levels!$B$1:$B$1062, 0) - 1, 0, COUNTIF(lookup_levels!$B$1:$B$1062, "D.Unit.Amount"), 1)</definedName>
    <definedName name="diet_unit_animals">OFFSET(lookup_levels!$D$1, MATCH("D.Unit.Animals", lookup_levels!$B$1:$B$1062, 0) - 1, 0, COUNTIF(lookup_levels!$B$1:$B$1062, "D.Unit.Animals"), 1)</definedName>
    <definedName name="diet_unit_time">OFFSET(lookup_levels!$D$1, MATCH("D.Unit.Time", lookup_levels!$B$1:$B$1062, 0) - 1, 0, COUNTIF(lookup_levels!$B$1:$B$1062, "D.Unit.Time"), 1)</definedName>
    <definedName name="digest_variable">OFFSET(AOM!$G$315, MATCH("Feed Digestibility", AOM!$F$315:$F$1000, 0) - 1, 0, COUNTIF(AOM!$F$315:$F$1000, "Feed Digestibility"), 1)</definedName>
    <definedName name="Econ.Timeframe" localSheetId="35">OFFSET(#REF!,MATCH("Econ.Timeframe",#REF!, 0)-1,3,COUNTIF(#REF!,"Econ.Timeframe"),1)</definedName>
    <definedName name="Econ.Timeframe">OFFSET(lookup_levels[],MATCH("Econ.Timeframe", lookup_levels[Field],0)-1,3,COUNTIF(lookup_levels[Field],"Econ.Timeframe"),1)</definedName>
    <definedName name="Error.Type" localSheetId="35">OFFSET(#REF!,MATCH("Error.Type",#REF!, 0)-1,3,COUNTIF(#REF!,"Error.Type"),1)</definedName>
    <definedName name="Error.Type">OFFSET(lookup_levels[],MATCH("Error.Type", lookup_levels[Field],0)-1,3,COUNTIF(lookup_levels[Field],"Error.Type"),1)</definedName>
    <definedName name="ExternalData_1" localSheetId="51" hidden="1">AOM!$A$1:$AE$1940</definedName>
    <definedName name="ExternalData_1" localSheetId="19" hidden="1">AOM_diets!$A$1:$Q$1190</definedName>
    <definedName name="ExternalData_1" localSheetId="52" hidden="1">'chem'!$A$1:$D$1049</definedName>
    <definedName name="ExternalData_1" localSheetId="18" hidden="1">diet.L!#REF!</definedName>
    <definedName name="ExternalData_1" localSheetId="62" hidden="1">Econ_Costs!$A$1:$D$66</definedName>
    <definedName name="ExternalData_1" localSheetId="64" hidden="1">era_fields!$A$1:$Y$628</definedName>
    <definedName name="ExternalData_1" localSheetId="57" hidden="1">fert!$L$1:$AN$271</definedName>
    <definedName name="ExternalData_1" localSheetId="54" hidden="1">journals!$A$1:$C$396</definedName>
    <definedName name="ExternalData_1" localSheetId="28" hidden="1">lookup_levels!$A$1:$U$634</definedName>
    <definedName name="ExternalData_1" localSheetId="61" hidden="1">out!$A$1:$O$95</definedName>
    <definedName name="ExternalData_1" localSheetId="60" hidden="1">prac!$A$1:$H$172</definedName>
    <definedName name="ExternalData_1" localSheetId="55" hidden="1">prod!$A$1:$N$367</definedName>
    <definedName name="ExternalData_1" localSheetId="63" hidden="1">prod_comp!$A$1:$D$82</definedName>
    <definedName name="ExternalData_1" localSheetId="58" hidden="1">residues_list!$A$1:$B$74</definedName>
    <definedName name="ExternalData_1" localSheetId="4" hidden="1">site_list!$A$1:$G$748</definedName>
    <definedName name="ExternalData_1" localSheetId="56" hidden="1">soil!$F$1:$AD$46</definedName>
    <definedName name="ExternalData_1" localSheetId="59" hidden="1">trees!$A$1:$M$218</definedName>
    <definedName name="ExternalData_1" localSheetId="15" hidden="1">vars_animals!$A$1:$O$405</definedName>
    <definedName name="ExternalData_2" localSheetId="54" hidden="1">journals!$E$1:$E$1855</definedName>
    <definedName name="ExternalData_2" localSheetId="4" hidden="1">site_list!$J$1:$O$78</definedName>
    <definedName name="F.Category" localSheetId="35">_xlfn.ANCHORARRAY(#REF!)</definedName>
    <definedName name="F.Category">_xlfn.ANCHORARRAY(fert!$A$2)</definedName>
    <definedName name="F.Codes" localSheetId="35">Fert.Out!$S$2:$AA$31</definedName>
    <definedName name="F.Codes">GM.Out!$W$2:$AE$31</definedName>
    <definedName name="F.Info.Pracs" localSheetId="35">OFFSET(#REF!,MATCH("F.Info.Pracs",#REF!, 0)-1,3,COUNTIF(#REF!,"F.Info.Pracs"),1)</definedName>
    <definedName name="F.Info.Pracs">OFFSET(lookup_levels[],MATCH("F.Info.Pracs", lookup_levels[Field],0)-1,3,COUNTIF(lookup_levels[Field],"F.Info.Pracs"),1)</definedName>
    <definedName name="F.Level.Name" localSheetId="35">OFFSET(#REF!,0, 0, 1,COUNTA(#REF!))</definedName>
    <definedName name="F.Level.Name">OFFSET('Pasture-Fert'!$D$7:$AG$7,0, 0, 1,COUNTA('Pasture-Fert'!$D$7:$AG$7))</definedName>
    <definedName name="F.Level.Name2" localSheetId="35">OFFSET(_xlfn.DROP(#REF!,1),0,0,COUNTA(_xlfn.DROP(#REF!,1)),1)</definedName>
    <definedName name="F.Level.Name2">OFFSET(_xlfn.DROP(Make.Trt!$Y:$Y,1),0,0,COUNTA(_xlfn.DROP(Make.Trt!$Y:$Y,1)),1)</definedName>
    <definedName name="F.Mechanization" localSheetId="35">OFFSET(#REF!,MATCH("F.Mechanization",#REF!, 0)-1,3,COUNTIF(#REF!,"F.Mechanization"),1)</definedName>
    <definedName name="F.Mechanization">OFFSET(lookup_levels[],MATCH("F.Mechanization", lookup_levels[Field],0)-1,3,COUNTIF(lookup_levels[Field],"F.Mechanization"),1)</definedName>
    <definedName name="F.Method" localSheetId="35">OFFSET(#REF!,MATCH("F.Method",#REF!, 0)-1,3,COUNTIF(#REF!,"F.Method"),1)</definedName>
    <definedName name="F.Method">OFFSET(lookup_levels[],MATCH("F.Method", lookup_levels[Field],0)-1,3,COUNTIF(lookup_levels[Field],"F.Method"),1)</definedName>
    <definedName name="F.Physical" localSheetId="35">OFFSET(#REF!,MATCH("F.Physical",#REF!, 0)-1,3,COUNTIF(#REF!,"F.Physical"),1)</definedName>
    <definedName name="F.Physical">OFFSET(lookup_levels[],MATCH("F.Physical", lookup_levels[Field],0)-1,3,COUNTIF(lookup_levels[Field],"F.Physical"),1)</definedName>
    <definedName name="F.Precision.Pracs" localSheetId="35">OFFSET(#REF!,MATCH("F.Precision.Pracs",#REF!, 0)-1,3,COUNTIF(#REF!,"F.Precision.Pracs"),1)</definedName>
    <definedName name="F.Precision.Pracs">OFFSET(lookup_levels[],MATCH("F.Precision.Pracs", lookup_levels[Field],0)-1,3,COUNTIF(lookup_levels[Field],"F.Precision.Pracs"),1)</definedName>
    <definedName name="F.Rate.Pracs" localSheetId="35">OFFSET(#REF!,MATCH("F.Rate.Pracs",#REF!, 0)-1,3,COUNTIF(#REF!,"F.Rate.Pracs"),1)</definedName>
    <definedName name="F.Rate.Pracs">OFFSET(lookup_levels[],MATCH("F.Rate.Pracs", lookup_levels[Field],0)-1,3,COUNTIF(lookup_levels[Field],"F.Rate.Pracs"),1)</definedName>
    <definedName name="F.Timing.Pracs" localSheetId="35">OFFSET(#REF!,MATCH("F.Timing.Pracs",#REF!, 0)-1,3,COUNTIF(#REF!,"F.Timing.Pracs"),1)</definedName>
    <definedName name="F.Timing.Pracs">OFFSET(lookup_levels[],MATCH("F.Timing.Pracs", lookup_levels[Field],0)-1,3,COUNTIF(lookup_levels[Field],"F.Timing.Pracs"),1)</definedName>
    <definedName name="F.Type" localSheetId="35">OFFSET(#REF!,0,0,COUNTA(#REF!),1)</definedName>
    <definedName name="F.Type">OFFSET('Pasture-Fert'!$D$33:$D$104,0,0,COUNTA('Pasture-Fert'!$D$33:$D$104),1)</definedName>
    <definedName name="F.Unit" localSheetId="35">OFFSET(#REF!,MATCH("F.Unit",#REF!, 0)-1,3,COUNTIF(#REF!,"F.Unit"),1)</definedName>
    <definedName name="F.Unit">OFFSET(lookup_levels[],MATCH("F.Unit", lookup_levels[Field],0)-1,3,COUNTIF(lookup_levels[Field],"F.Unit"),1)</definedName>
    <definedName name="feed_all_items">OFFSET(AOM!$M$567, MATCH("Feed Ingredient", AOM!$G$565:$G$2176, 0) - 1, 0, COUNTIF(AOM!$G$567:$G$2176, "Feed Ingredient"), 1)</definedName>
    <definedName name="feed_animal_byproduct_items">OFFSET(AOM_diets!$N$1, MATCH("Animal Byproduct", AOM_diets!$O$1:$O$1000, 0) - 1, 0, SUMPRODUCT(--(AOM_diets!$O$1:$O$1000="Animal Byproduct")), 1)</definedName>
    <definedName name="feed_animal_byproduct_items_filtered">diet.L!$D:$D</definedName>
    <definedName name="feed_animal_items">OFFSET(AOM_diets!$N$1, MATCH("Animal", AOM_diets!$O$1:$O$1000, 0) - 1, 0, SUMPRODUCT(--(AOM_diets!$O$1:$O$1000="Animal")), 1)</definedName>
    <definedName name="feed_animal_items_filtered">diet.L!$B:$B</definedName>
    <definedName name="feed_animal_manure_items">OFFSET(AOM_diets!$N$1, MATCH("Animal Manures", AOM_diets!$O$1:$O$1000, 0) - 1, 0, SUMPRODUCT(--(AOM_diets!$O$1:$O$1000="Animal Manures")), 1)</definedName>
    <definedName name="feed_animal_manure_items_filtered">diet.L!$F:$F</definedName>
    <definedName name="feed_chem_comp">OFFSET(AOM!$M$212, MATCH("Feed Chemical Composition", AOM!$F$212:$F$1000, 0) - 1, 0, COUNTIF(AOM!$F$212:$F$1000, "Feed Chemical Composition"), 1)</definedName>
    <definedName name="feed_chem_comp_sorted">'Diet-Nutrition'!$U:$U</definedName>
    <definedName name="feed_crop_byproduct_items">OFFSET(AOM_diets!$N$1, MATCH("Crop Byproduct", AOM_diets!$O$1:$O$1000, 0) - 1, 0, SUMPRODUCT(--(AOM_diets!$O$1:$O$1000="Crop Byproduct")), 1)</definedName>
    <definedName name="feed_crop_byproduct_items_filtered">diet.L!$H:$H</definedName>
    <definedName name="feed_crop_product_items">OFFSET(AOM_diets!$N$1, MATCH("Crop Product", AOM_diets!$O$1:$O$1000, 0) - 1, 0, SUMPRODUCT(--(AOM_diets!$O$1:$O$1000="Crop Product")), 1)</definedName>
    <definedName name="feed_crop_product_items_filtered">diet.L!$J:$J</definedName>
    <definedName name="feed_essential_fatty_acid_items">OFFSET(AOM!$M$565, MATCH(1, (AOM!$G$566:$G$2176="Feed Ingredient") * (AOM!$H$566:$H$2176="Essential Fatty Acid"), 0), 0,  SUMPRODUCT((AOM!$G$566:$G$2176="Feed Ingredient") * (AOM!$H$566:$H$2176="Essential Fatty Acid")), 1)</definedName>
    <definedName name="feed_forage_plants_items">OFFSET(AOM_diets!$N$1, MATCH("Forage Plants", AOM_diets!$O$1:$O$1000, 0) - 1, 0, SUMPRODUCT(--(AOM_diets!$O$1:$O$1000="Forage Plants")), 1)</definedName>
    <definedName name="feed_forage_plants_items_filtered">diet.L!$L:$L</definedName>
    <definedName name="feed_herb_extract_items">OFFSET(AOM!$M$565, MATCH(1, (AOM!$G$566:$G$2176="Feed Ingredient") * (AOM!$H$566:$H$2176="Herb or Extract"), 0), 0, SUMPRODUCT((AOM!$G$566:$G$2176="Feed Ingredient") * (AOM!$H$566:$H$2176="Herb or Extract")), 1)</definedName>
    <definedName name="feed_organic_acid_items">OFFSET(AOM!$M$565, MATCH(1, (AOM!$G$566:$G$2176="Feed Ingredient") * (AOM!$H$566:$H$2176="Organic Acid"), 0), 0, SUMPRODUCT((AOM!$G$566:$G$2176="Feed Ingredient") * (AOM!$H$566:$H$2176="Organic Acid")), 1)</definedName>
    <definedName name="feed_other_ingredients_items">OFFSET(AOM_diets!$N$1, MATCH("Other Ingredients", AOM_diets!$O$1:$O$1000, 0) - 1, 0, SUMPRODUCT(--(AOM_diets!$O$1:$O$1000="Other Ingredients")), 1)</definedName>
    <definedName name="feed_other_ingredients_items_filtered">diet.L!$N$1</definedName>
    <definedName name="feed_prebiotic_items">OFFSET(AOM_diets!$N$1, MATCH("Prebiotic", AOM_diets!$O$1:$O$1000, 0) - 1, 0, SUMPRODUCT(--(AOM_diets!$O$1:$O$1000="Prebiotic")), 1)</definedName>
    <definedName name="feed_prebiotic_items_filtered">diet.L!$P:$P</definedName>
    <definedName name="feed_preformulated_feed_items">OFFSET(AOM_diets!$N$1, MATCH("Preformulated Feed", AOM_diets!$O$1:$O$1000, 0) - 1, 0, SUMPRODUCT(--(AOM_diets!$O$1:$O$1000="Preformulated Feed")), 1)</definedName>
    <definedName name="feed_preformulated_feed_items_filtered">diet.L!$T:$T</definedName>
    <definedName name="feed_probiotic_items">OFFSET(AOM_diets!$N$1, MATCH("Probiotic", AOM_diets!$O$1:$O$1000, 0) - 1, 0, SUMPRODUCT(--(AOM_diets!$O$1:$O$1000="Probiotic")), 1)</definedName>
    <definedName name="feed_probiotic_items_filtered">diet.L!$R:$R</definedName>
    <definedName name="feed_supplement_items">OFFSET(AOM_diets!$N$1, MATCH("Supplement", AOM_diets!$O$1:$O$1000, 0) - 1, 0, SUMPRODUCT(--(AOM_diets!$O$1:$O$1000="Supplement")), 1)</definedName>
    <definedName name="feed_supplement_items_filtered">diet.L!$V:$V</definedName>
    <definedName name="feed_type">OFFSET(AOM!$H$567, MATCH("Feed Ingredient", AOM!$G$565:$G$2176, 0) - 1, 0, COUNTIF(AOM!$G$567:$G$2176, "Feed Ingredient"), 1)</definedName>
    <definedName name="feeds_bio_process">OFFSET(AOM!$M$1, MATCH("Biological Process", AOM!$G$1:$G$2176, 0) - 1, 0, COUNTIF(AOM!$G$1:$G$2176, "Biological Process"), 1)</definedName>
    <definedName name="feeds_chem_process">OFFSET(AOM!$M$1, MATCH("Chemical Process", AOM!$G$1:$G$2176, 0) - 1, 0, COUNTIF(AOM!$G$1:$G$2176, "Chemical Process"), 1)</definedName>
    <definedName name="feeds_dehyd_process">OFFSET(AOM!$M$1, MATCH("Dehydration Process", AOM!$G$1:$G$2176, 0) - 1, 0, COUNTIF(AOM!$G$1:$G$2176, "Dehydration Process"), 1)</definedName>
    <definedName name="feeds_mech_process">OFFSET(AOM!$M$1, MATCH("Mechanical Process", AOM!$G$1:$G$2176, 0) - 1, 0, COUNTIF(AOM!$G$1:$G$2176, "Mechanical Process"), 1)</definedName>
    <definedName name="feeds_thermal_process">OFFSET(AOM!$M$1, MATCH("Thermal Process", AOM!$G$1:$G$2176, 0) - 1, 0, COUNTIF(AOM!$G$1:$G$2176, "Thermal Process"), 1)</definedName>
    <definedName name="gen_improved_pracL">OFFSET(prac!$D$1, MATCH(1, (prac!$C$1:$C$300="Genetic Improvement") * (prac!$B$1:$B$300="Animals"), 0) - 1, 0, SUMPRODUCT((prac!$C$1:$C$300="Genetic Improvement") * (prac!$B$1:$B$300="Animals")), 1)</definedName>
    <definedName name="GM.Biomass.Unit">OFFSET(lookup_levels!$D$2, MATCH("GM.Biomass.Unit", lookup_levels!$B$2:$B$1018, 0) - 1, 0, SUMPRODUCT(--(lookup_levels!$B$2:$B$1018="GM.Biomass.Unit")), 1)</definedName>
    <definedName name="GM.Graz.Rot">OFFSET(lookup_levels!$D$2, MATCH("GM.Graz.Rot", lookup_levels!$B$2:$B$1018, 0) - 1, 0, SUMPRODUCT(--(lookup_levels!$B$2:$B$1018="GM.Graz.Rot")), 1)</definedName>
    <definedName name="GM.Level.Name">OFFSET('Grazing Management'!$D$7:$AG$7,0, 0, 1,COUNTA('Grazing Management'!$D$7:$AG$7))</definedName>
    <definedName name="GM.Level.Name2">OFFSET(_xlfn.DROP(Make.Trt!$AB:$AB,1),0,0,COUNTA(_xlfn.DROP(Make.Trt!$AB:$AB,1)),1)</definedName>
    <definedName name="GM.Stock.Adapt.Meth">OFFSET(lookup_levels!$D$2, MATCH("GM.Stock.Adapt.Meth", lookup_levels!$B$2:$B$1018, 0) - 1, 0, SUMPRODUCT(--(lookup_levels!$B$2:$B$1018="GM.Stock.Adapt.Meth")), 1)</definedName>
    <definedName name="GM.Stock.Meth">OFFSET(lookup_levels!$D$2, MATCH("GM.Stock.Meth", lookup_levels!$B$2:$B$1018, 0) - 1, 0, SUMPRODUCT(--(lookup_levels!$B$2:$B$1018="GM.Stock.Meth")), 1)</definedName>
    <definedName name="GM.Subdiv.Area.Unit">OFFSET(lookup_levels!$D$2, MATCH("GM.Subdiv.Area.Unit", lookup_levels!$B$2:$B$1018, 0) - 1, 0, SUMPRODUCT(--(lookup_levels!$B$2:$B$1018="GM.Subdiv.Area.Unit")), 1)</definedName>
    <definedName name="GM.Subdiv.Stock.Rate.Unit">OFFSET(lookup_levels!$D$2, MATCH("GM.Subdiv.Stock.Rate.Unit", lookup_levels!$B$2:$B$1018, 0) - 1, 0, SUMPRODUCT(--(lookup_levels!$B$2:$B$1018="GM.Subdiv.Stock.Rate.Unit")), 1)</definedName>
    <definedName name="GM.Subdiv.Time.Unit">OFFSET(lookup_levels!$D$2, MATCH("GM.Subdiv.Time.Unit", lookup_levels!$B$2:$B$1018, 0) - 1, 0, SUMPRODUCT(--(lookup_levels!$B$2:$B$1018="GM.Subdiv.Time.Unit")), 1)</definedName>
    <definedName name="GM.Tot.Graz.Time.Unit">OFFSET(lookup_levels!$D$2, MATCH("GM.Tot.Graz.Time.Unit", lookup_levels!$B$2:$B$1018, 0) - 1, 0, SUMPRODUCT(--(lookup_levels!$B$2:$B$1018="GM.Tot.Graz.Time.Unit")), 1)</definedName>
    <definedName name="GM.Tot.Stock.Rate.Unit">OFFSET(lookup_levels!$D$2, MATCH("GM.Tot.Stock.Rate.Unit", lookup_levels!$B$2:$B$1018, 0) - 1, 0, SUMPRODUCT(--(lookup_levels!$B$2:$B$1018="GM.Tot.Stock.Rate.Unit")), 1)</definedName>
    <definedName name="GM_Pasture_Shade">OFFSET(lookup_levels!$D$2, MATCH("Pasture.Shade", lookup_levels!$B$2:$B$1018, 0) - 1, 0, SUMPRODUCT(--(lookup_levels!$B$2:$B$1018="Pasture.Shade")), 1)</definedName>
    <definedName name="GM_Tot_Area_Unit">OFFSET(lookup_levels!$D$2, MATCH("GM.Tot.Area.Unit", lookup_levels!$B$2:$B$1018, 0) - 1, 0, SUMPRODUCT(--(lookup_levels!$B$2:$B$1018="GM.Tot.Area.Unit")), 1)</definedName>
    <definedName name="grazing_man_prac_name">'Grazing Management'!$E$7:$AG$7</definedName>
    <definedName name="H.Level.Name" localSheetId="35">OFFSET(#REF!,0, 0, 1,COUNTA(#REF!))</definedName>
    <definedName name="H.Level.Name">OFFSET(#REF!,0, 0, 1,COUNTA(#REF!))</definedName>
    <definedName name="H.Level.Name2" localSheetId="35">OFFSET(_xlfn.DROP(#REF!,1),0,0,COUNTA(_xlfn.DROP(#REF!,1)),1)</definedName>
    <definedName name="H.Level.Name2">OFFSET(_xlfn.DROP(Make.Trt!$Y:$Y,1),0,0,COUNTA(_xlfn.DROP(Make.Trt!$Y:$Y,1)),1)</definedName>
    <definedName name="Herd.Level.Name">OFFSET('Herd or Group'!$C$4, 0, 0, COUNTA('Herd or Group'!$C$4:$C$12), 1)</definedName>
    <definedName name="Herd.Sublevel.Name">OFFSET('Herd or Group'!$D$4, 0, 0, COUNTA('Herd or Group'!$D$4:$D$12), 1)</definedName>
    <definedName name="herd_group">'Herd or Group'!$AF:$AF</definedName>
    <definedName name="herd_n_unit">OFFSET(lookup_levels!$D$1, MATCH("Herd.N.Unit", lookup_levels!$B$1:$B$1062, 0) - 1, 0, COUNTIF(lookup_levels!$B$1:$B$1062, "Herd.N.Unit"), 1)</definedName>
    <definedName name="herd_parity">OFFSET(lookup_levels!$D$1, MATCH("Herd.Parity", lookup_levels!$B$1:$B$1062, 0) - 1, 0, COUNTIF(lookup_levels!$B$1:$B$1062, "Herd.Parity"), 1)</definedName>
    <definedName name="herd_rowID">'Herd or Group'!$AE:$AE</definedName>
    <definedName name="herd_sex">OFFSET(lookup_levels!$D$1, MATCH("Herd.Sex", lookup_levels!$B$1:$B$1062, 0) - 1, 0, COUNTIF(lookup_levels!$B$1:$B$1062, "Herd.Sex"), 1)</definedName>
    <definedName name="herd_stage">OFFSET(lookup_levels!$D$1, MATCH("Herd.Stage", lookup_levels!$B$1:$B$1062, 0) - 1, 0, COUNTIF(lookup_levels!$B$1:$B$1062, "Herd.Stage"), 1)</definedName>
    <definedName name="herd_start_age_unit">OFFSET(lookup_levels!$D$1, MATCH("Herd.Start.Age.Unit", lookup_levels!$B$1:$B$1062, 0) - 1, 0, COUNTIF(lookup_levels!$B$1:$B$1062, "Herd.Start.Age.Unit"), 1)</definedName>
    <definedName name="herd_start_weight_unit">OFFSET(lookup_levels!$D$1, MATCH("Herd.Start.Weight.Unit", lookup_levels!$B$1:$B$1062, 0) - 1, 0, COUNTIF(lookup_levels!$B$1:$B$1062, "Herd.Start.Weight.Unit"), 1)</definedName>
    <definedName name="herd_subgroup">'Herd or Group'!$AG:$AG</definedName>
    <definedName name="herd_subgroup_joined">'Herd or Group'!$AJ:$AJ</definedName>
    <definedName name="house_production_orientation">OFFSET(AOM!$M$1000, MATCH(1, (AOM!$F$1000:$F$2178="production orientation") * (AOM!$E$1000:$E$2178="terrestrial system"), 0), 0, SUMPRODUCT((AOM!$F$1000:$F$2178="production orientation") * (AOM!$E$1000:$E$2178="terrestrial system")), 1)</definedName>
    <definedName name="housing_rearing_stage">OFFSET(AOM!$M$1000, MATCH(1, (AOM!$F$1000:$F$2178="rearing stage") * (AOM!$E$1000:$E$2178="terrestrial system"), 0), 0, SUMPRODUCT((AOM!$F$1000:$F$2178="rearing stage") * (AOM!$E$1000:$E$2178="terrestrial system")), 1)</definedName>
    <definedName name="housing_species_assoc">OFFSET(AOM!$M$1000, MATCH(1, (AOM!$F$1000:$F$2178="species associations") * (AOM!$E$1000:$E$2178="terrestrial system"), 0), 0, SUMPRODUCT((AOM!$F$1000:$F$2178="species associations") * (AOM!$E$1000:$E$2178="terrestrial system")), 1)</definedName>
    <definedName name="I.Level.Name" localSheetId="35">OFFSET(#REF!,0,0,1,COUNTA(#REF!))</definedName>
    <definedName name="I.Level.Name">OFFSET(#REF!,0,0,1,COUNTA(#REF!))</definedName>
    <definedName name="I.Level.Name2" localSheetId="35">OFFSET(_xlfn.DROP(#REF!,1),0,0,COUNTA(_xlfn.DROP(#REF!,1)),1)</definedName>
    <definedName name="I.Level.Name2">OFFSET(_xlfn.DROP(Make.Trt!$Z:$Z,1),0,0,COUNTA(_xlfn.DROP(Make.Trt!$Z:$Z,1)),1)</definedName>
    <definedName name="I.Precision" localSheetId="35">OFFSET(#REF!,MATCH("I.Precision",#REF!, 0)-1,3,COUNTIF(#REF!,"I.Precision"),1)</definedName>
    <definedName name="I.Precision">OFFSET(lookup_levels[],MATCH("I.Precision", lookup_levels[Field],0)-1,3,COUNTIF(lookup_levels[Field],"I.Precision"),1)</definedName>
    <definedName name="I.Type" localSheetId="35">OFFSET(#REF!,MATCH("I.Type",#REF!, 0)-1,3,COUNTIF(#REF!,"I.Type"),1)</definedName>
    <definedName name="I.Type">OFFSET(lookup_levels[],MATCH("I.Type", lookup_levels[Field],0)-1,3,COUNTIF(lookup_levels[Field],"I.Type"),1)</definedName>
    <definedName name="I.Unit" localSheetId="35">OFFSET(#REF!,MATCH("I.Unit",#REF!, 0)-1,3,COUNTIF(#REF!,"I.Unit"),1)</definedName>
    <definedName name="I.Unit">OFFSET(lookup_levels[],MATCH("I.Unit", lookup_levels[Field],0)-1,3,COUNTIF(lookup_levels[Field],"I.Unit"),1)</definedName>
    <definedName name="I.Water.Type" localSheetId="35">OFFSET(#REF!,MATCH("I.Water.Type",#REF!, 0)-1,3,COUNTIF(#REF!,"I.Water.Type"),1)</definedName>
    <definedName name="I.Water.Type">OFFSET(lookup_levels[],MATCH("I.Water.Type", lookup_levels[Field],0)-1,3,COUNTIF(lookup_levels[Field],"I.Water.Type"),1)</definedName>
    <definedName name="improved_pasture_inter">AOM!$G$186:$G$188</definedName>
    <definedName name="IN.Level.Name" localSheetId="35">OFFSET(#REF!,0, 0, 1,COUNTA(#REF!)-COUNTBLANK(#REF!))</definedName>
    <definedName name="IN.Level.Name">OFFSET(#REF!,0, 0, 1,COUNTA(#REF!)-COUNTBLANK(#REF!))</definedName>
    <definedName name="Inorganic" localSheetId="35">_xlfn.ANCHORARRAY(#REF!)</definedName>
    <definedName name="Inorganic">_xlfn.ANCHORARRAY(fert!$D$2)</definedName>
    <definedName name="Intercrop" localSheetId="35">OFFSET(_xlfn.DROP(#REF!,1),0,0,COUNTA(_xlfn.DROP(#REF!,1)),1)</definedName>
    <definedName name="Intercrop">OFFSET(_xlfn.DROP(#REF!,1),0,0,COUNTA(_xlfn.DROP(#REF!,1)),1)</definedName>
    <definedName name="Intercrop.Types" localSheetId="35">OFFSET(#REF!,MATCH("Intercrop.Types",#REF!, 0)-1,3,COUNTIF(#REF!,"Intercrop.Types"),1)</definedName>
    <definedName name="Intercrop.Types">OFFSET(lookup_levels[],MATCH("Intercrop.Types", lookup_levels[Field],0)-1,3,COUNTIF(lookup_levels[Field],"Intercrop.Types"),1)</definedName>
    <definedName name="M.Fate" localSheetId="35">OFFSET(#REF!,MATCH("M.Fate",#REF!, 0)-1,3,COUNTIF(#REF!,"M.Fate"),1)</definedName>
    <definedName name="M.Fate">OFFSET(lookup_levels[],MATCH("M.Fate", lookup_levels[Field],0)-1,3,COUNTIF(lookup_levels[Field],"M.Fate"),1)</definedName>
    <definedName name="M.Level.Name" localSheetId="35">OFFSET(#REF!,0, 0, 1,COUNTA(#REF!))</definedName>
    <definedName name="M.Level.Name">OFFSET(#REF!,0, 0, 1,COUNTA(#REF!))</definedName>
    <definedName name="M.Level.Name2" localSheetId="35">OFFSET(_xlfn.DROP(#REF!,1),0,0,COUNTA(_xlfn.DROP(#REF!,1)),1)</definedName>
    <definedName name="M.Level.Name2">OFFSET(_xlfn.DROP(Make.Trt!$AA:$AA,1),0,0,COUNTA(_xlfn.DROP(Make.Trt!$AA:$AA,1)),1)</definedName>
    <definedName name="M.Material" localSheetId="35">_xlfn._xlws.FILTER(#REF!,#REF!&lt;&gt;"")</definedName>
    <definedName name="M.Material">_xlfn._xlws.FILTER(#REF!,#REF!&lt;&gt;"")</definedName>
    <definedName name="M.Name" localSheetId="35">#REF!</definedName>
    <definedName name="M.Name">residues[M.Material]</definedName>
    <definedName name="M.Process" localSheetId="35">OFFSET(#REF!,MATCH("M.Process",#REF!, 0)-1,3,COUNTIF(#REF!,"M.Process"),1)</definedName>
    <definedName name="M.Process">OFFSET(lookup_levels[],MATCH("M.Process", lookup_levels[Field],0)-1,3,COUNTIF(lookup_levels[Field],"M.Process"),1)</definedName>
    <definedName name="M.Source" localSheetId="35">OFFSET(#REF!,MATCH("M.Source",#REF!, 0)-1,3,COUNTIF(#REF!,"M.Source"),1)</definedName>
    <definedName name="M.Source">OFFSET(lookup_levels[],MATCH("M.Source", lookup_levels[Field],0)-1,3,COUNTIF(lookup_levels[Field],"M.Source"),1)</definedName>
    <definedName name="M.Tree" localSheetId="35">_xlfn._xlws.FILTER(#REF!,#REF!&lt;&gt;"")</definedName>
    <definedName name="M.Tree">_xlfn._xlws.FILTER(#REF!,#REF!&lt;&gt;"")</definedName>
    <definedName name="Manure" localSheetId="35">_xlfn.ANCHORARRAY(#REF!)</definedName>
    <definedName name="Manure">_xlfn.ANCHORARRAY(fert!$B$2)</definedName>
    <definedName name="Micronutrient" localSheetId="35">_xlfn.ANCHORARRAY(#REF!)</definedName>
    <definedName name="Micronutrient">_xlfn.ANCHORARRAY(fert!$I$2)</definedName>
    <definedName name="Mulch.Unit" localSheetId="35">OFFSET(#REF!,MATCH("M.Unit",#REF!, 0)-1,3,COUNTIF(#REF!,"M.Unit"),1)</definedName>
    <definedName name="Mulch.Unit">OFFSET(lookup_levels[],MATCH("M.Unit", lookup_levels[Field],0)-1,3,COUNTIF(lookup_levels[Field],"M.Unit"),1)</definedName>
    <definedName name="O.Level.Name" localSheetId="35">OFFSET(#REF!,0, 0, 1,COUNTA(#REF!))</definedName>
    <definedName name="O.Level.Name">OFFSET(Other!#REF!,0, 0, 1,COUNTA(Other!#REF!))</definedName>
    <definedName name="O.Level.Name2" localSheetId="35">OFFSET(_xlfn.DROP(#REF!,1),0,0,COUNTA(_xlfn.DROP(#REF!,1)),1)</definedName>
    <definedName name="O.Level.Name2">OFFSET(_xlfn.DROP(Make.Trt!$AI:$AI,1),0,0,COUNTA(_xlfn.DROP(Make.Trt!$AI:$AI,1)),1)</definedName>
    <definedName name="Organic_Other" localSheetId="35">_xlfn.ANCHORARRAY(#REF!)</definedName>
    <definedName name="Organic_Other">_xlfn.ANCHORARRAY(fert!$E$2)</definedName>
    <definedName name="Out.Code.Joined" localSheetId="35">OFFSET(#REF!,0,0,COUNTA(#REF!)-COUNTBLANK(#REF!),1)</definedName>
    <definedName name="Out.Code.Joined">OFFSET(Outcomes!$M$5:$M$38,0,0,COUNTA(Outcomes!$M$5:$M$38)-COUNTBLANK(Outcomes!$M$5:$M$38),1)</definedName>
    <definedName name="out.Subindicator" localSheetId="35">#REF!</definedName>
    <definedName name="out.Subindicator">out!$H:$H</definedName>
    <definedName name="P.Info.Pracs" localSheetId="35">OFFSET(#REF!,MATCH("P.Info.Pracs",#REF!, 0)-1,3,COUNTIF(#REF!,"P.Info.Pracs"),1)</definedName>
    <definedName name="P.Info.Pracs">OFFSET(lookup_levels[],MATCH("P.Info.Pracs", lookup_levels[Field],0)-1,3,COUNTIF(lookup_levels[Field],"P.Info.Pracs"),1)</definedName>
    <definedName name="P.Level.Name">OFFSET('Pasture-Plant'!$C$4:$AG$4, 0, 0, 1,COUNTA('Pasture-Plant'!$C$4:$AG$4))</definedName>
    <definedName name="P.Level.Name2">OFFSET(_xlfn.DROP(Make.Trt!$X:$X,1),0,0,COUNTA(_xlfn.DROP(Make.Trt!$X:$X,1)),1)</definedName>
    <definedName name="P.Prac.Pracs">OFFSET(lookup_levels[],MATCH("P.Prac.Pracs", lookup_levels[Field],0)-1,3,COUNTIF(lookup_levels[Field],"P.Prac.Pracs"),1)</definedName>
    <definedName name="P.Product" localSheetId="35">OFFSET(#REF!, 0, 0, 1,COUNTA(#REF!))</definedName>
    <definedName name="P.Product">OFFSET(#REF!, 0, 0, 1,COUNTA(#REF!))</definedName>
    <definedName name="Pasture.Level.Name">OFFSET('Pasture-Description'!$A$4, 0, 0, COUNTA('Pasture-Description'!$A$4:$A$13), 1)</definedName>
    <definedName name="Pasture.Level.Name2">OFFSET(_xlfn.DROP(Make.Trt!$W:$W,1),0,0,COUNTA(_xlfn.DROP(Make.Trt!$W:$W,1)),1)</definedName>
    <definedName name="pasture_biom_unit">OFFSET(lookup_levels!$D$2, MATCH("Pasture.Biom.Unit", lookup_levels!$B$2:$B$1018, 0) - 1, 0, SUMPRODUCT(--(lookup_levels!$B$2:$B$1018="Pasture.Biom.Unit")), 1)</definedName>
    <definedName name="pasture_fodder">AOM!$G$65:$G$107</definedName>
    <definedName name="pasture_management">OFFSET(AOM!$M$2, MATCH("Pasture Management", AOM!$E$2:$E$1000, 0) - 1, 0, COUNTIF(AOM!$E$2:$E$1000, "Pasture Management"), 1)</definedName>
    <definedName name="Pasture_Practice_Name">'Pasture-Description'!$A$4:$A$13</definedName>
    <definedName name="PD.Info.Pracs" localSheetId="35">OFFSET(#REF!,MATCH("PD.Info.Pracs",#REF!, 0)-1,3,COUNTIF(#REF!,"PD.Info.Pracs"),1)</definedName>
    <definedName name="PD.Info.Pracs">OFFSET(lookup_levels[],MATCH("PD.Info.Pracs", lookup_levels[Field],0)-1,3,COUNTIF(lookup_levels[Field],"PD.Info.Pracs"),1)</definedName>
    <definedName name="PD.Level.Name" localSheetId="35">OFFSET(#REF!,0, 0, 1,COUNTA(#REF!))</definedName>
    <definedName name="PD.Level.Name">OFFSET(#REF!,0, 0, 1,COUNTA(#REF!))</definedName>
    <definedName name="PD.Level.Name2" localSheetId="35">OFFSET(_xlfn.DROP(#REF!,1),0,0,COUNTA(_xlfn.DROP(#REF!,1)),1)</definedName>
    <definedName name="PD.Level.Name2">OFFSET(_xlfn.DROP(Make.Trt!$AE:$AE,1),0,0,COUNTA(_xlfn.DROP(Make.Trt!$AE:$AE,1)),1)</definedName>
    <definedName name="PD.Timing.Pracs" localSheetId="35">OFFSET(#REF!,MATCH("PD.Timing.Pracs",#REF!, 0)-1,3,COUNTIF(#REF!,"PD.Timing.Pracs"),1)</definedName>
    <definedName name="PD.Timing.Pracs">OFFSET(lookup_levels[],MATCH("PD.Timing.Pracs", lookup_levels[Field],0)-1,3,COUNTIF(lookup_levels[Field],"PD.Timing.Pracs"),1)</definedName>
    <definedName name="PD.Unit" localSheetId="35">OFFSET(#REF!,MATCH("Plant.Density.Unit",#REF!, 0)-1,3,COUNTIF(#REF!,"Plant.Density.Unit"),1)</definedName>
    <definedName name="PD.Unit">OFFSET(lookup_levels[],MATCH("Plant.Density.Unit", lookup_levels[Field],0)-1,3,COUNTIF(lookup_levels[Field],"Plant.Density.Unit"),1)</definedName>
    <definedName name="pH.Level.Name" localSheetId="35">OFFSET(#REF!,0, 0, 1,COUNTA(#REF!))</definedName>
    <definedName name="pH.Level.Name">OFFSET(#REF!,0, 0, 1,COUNTA(#REF!))</definedName>
    <definedName name="pH.Level.Name2" localSheetId="35">OFFSET(_xlfn.DROP(#REF!,1),0,0,COUNTA(_xlfn.DROP(#REF!,1)),1)</definedName>
    <definedName name="pH.Level.Name2">OFFSET(_xlfn.DROP(Make.Trt!$AC:$AC,1),0,0,COUNTA(_xlfn.DROP(Make.Trt!$AC:$AC,1)),1)</definedName>
    <definedName name="pH.Material" localSheetId="35">OFFSET(#REF!,MATCH("pH.Material",#REF!, 0)-1,3,COUNTIF(#REF!,"pH.Material"),1)</definedName>
    <definedName name="pH.Material">OFFSET(lookup_levels[],MATCH("pH.Material", lookup_levels[Field],0)-1,3,COUNTIF(lookup_levels[Field],"pH.Material"),1)</definedName>
    <definedName name="Plant.Method" localSheetId="35">OFFSET(#REF!,MATCH("Plant.Method",#REF!, 0)-1,3,COUNTIF(#REF!,"Plant.Method"),1)</definedName>
    <definedName name="Plant.Method">OFFSET(lookup_levels[],MATCH("Plant.Method", lookup_levels[Field],0)-1,3,COUNTIF(lookup_levels[Field],"Plant.Method"),1)</definedName>
    <definedName name="prac_agsilvo">OFFSET(prac[], MATCH("Silvopasture", prac[Practice], 0)-1, 3, COUNTIF(prac[Practice],"Silvopasture"), 1)</definedName>
    <definedName name="prac_boundary_plant" localSheetId="35">OFFSET(#REF!, MATCH("Boundary Planting",#REF!, 0)-1, 3, COUNTIF(#REF!,"Boundary Planting"), 1)</definedName>
    <definedName name="prac_boundary_plant">OFFSET(prac[], MATCH("Boundary Planting", prac[Practice], 0)-1, 3, COUNTIF(prac[Practice],"Boundary Planting"), 1)</definedName>
    <definedName name="prac_boundary_planting">OFFSET(prac[], MATCH("Boundary Planting", prac[Practice], 0)-1, 3, COUNTIF(prac[Practice],"Boundary Planting"), 1)</definedName>
    <definedName name="prac_int_af" localSheetId="35">OFFSET(_xlfn.DROP(#REF!,1),0,0,COUNTA(_xlfn.DROP(#REF!,1)),1)</definedName>
    <definedName name="prac_int_af">OFFSET(_xlfn.DROP(#REF!,1),0,0,COUNTA(_xlfn.DROP(#REF!,1)),1)</definedName>
    <definedName name="prac_irrig_method" localSheetId="35">OFFSET(_xlfn.DROP(#REF!,1),0,0,COUNTA(_xlfn.DROP(#REF!,1)),1)</definedName>
    <definedName name="prac_irrig_method">OFFSET(_xlfn.DROP(#REF!,1),0,0,COUNTA(_xlfn.DROP(#REF!,1)),1)</definedName>
    <definedName name="prac_irrig_strategy" localSheetId="35">OFFSET(_xlfn.DROP(#REF!,1),0,0,COUNTA(_xlfn.DROP(#REF!,1)),1)</definedName>
    <definedName name="prac_irrig_strategy">OFFSET(_xlfn.DROP(#REF!,1),0,0,COUNTA(_xlfn.DROP(#REF!,1)),1)</definedName>
    <definedName name="prac_mulch" localSheetId="35">_xlfn.ANCHORARRAY(#REF!)</definedName>
    <definedName name="prac_mulch">_xlfn.ANCHORARRAY(#REF!)</definedName>
    <definedName name="prac_parklands" localSheetId="35">OFFSET(#REF!, MATCH("Parklands",#REF!, 0)-1, 3, COUNTIF(#REF!,"Parklands"), 1)</definedName>
    <definedName name="prac_parklands">OFFSET(prac[], MATCH("Parklands", prac[Practice], 0)-1, 3, COUNTIF(prac[Practice],"Parklands"), 1)</definedName>
    <definedName name="prac_pH" localSheetId="35">OFFSET(#REF!, MATCH("pH Control",#REF!, 0)-1, 3, COUNTIF(#REF!,"pH Control"), 1)</definedName>
    <definedName name="prac_pH">OFFSET(prac[], MATCH("pH Control", prac[Practice], 0)-1, 3, COUNTIF(prac[Practice],"pH Control"), 1)</definedName>
    <definedName name="prac_rot" localSheetId="35">OFFSET(#REF!,0,0,COUNTA(#REF!),1)</definedName>
    <definedName name="prac_rot">OFFSET(Time.Seq!$T:$T,0,0,COUNTA(Time.Seq!$T:$T),1)</definedName>
    <definedName name="prac_tillage_conv" localSheetId="35">OFFSET(#REF!, MATCH("Conventional Tillage",#REF!, 0)-1, 3, COUNTIF(#REF!,"Conventional Tillage"), 1)</definedName>
    <definedName name="prac_tillage_conv">OFFSET(prac[], MATCH("Conventional Tillage", prac[Practice], 0)-1, 3, COUNTIF(prac[Practice],"Conventional Tillage"), 1)</definedName>
    <definedName name="prac_tillage_red" localSheetId="35">OFFSET(#REF!, MATCH("Reduced Tillage",#REF!, 0)-1, 3, COUNTIF(#REF!,"Reduced Tillage"), 1)</definedName>
    <definedName name="prac_tillage_red">OFFSET(prac[], MATCH("Reduced Tillage", prac[Practice], 0)-1, 3, COUNTIF(prac[Practice],"Reduced Tillage"), 1)</definedName>
    <definedName name="prac_var_improved" localSheetId="35">OFFSET(#REF!, MATCH("Improved Varieties",#REF!, 0)-1, 3, COUNTIF(#REF!,"Improved Varieties"), 1)</definedName>
    <definedName name="prac_var_improved">OFFSET(prac[], MATCH("Improved Varieties", prac[Practice], 0)-1, 3, COUNTIF(prac[Practice],"Improved Varieties"), 1)</definedName>
    <definedName name="prac_var_unimproved" localSheetId="35">OFFSET(#REF!, MATCH("Unimproved Variety",#REF!, 0)-1, 3, COUNTIF(#REF!,"Unimproved Variety"), 1)</definedName>
    <definedName name="prac_var_unimproved">OFFSET(prac[], MATCH("Unimproved Variety", prac[Practice], 0)-1, 3, COUNTIF(prac[Practice],"Unimproved Variety"), 1)</definedName>
    <definedName name="prac_waterharvesting" localSheetId="35">OFFSET(#REF!, MATCH("Water Harvesting",#REF!, 0)-1, 3, COUNTIF(#REF!,"Water Harvesting"), 1)</definedName>
    <definedName name="prac_waterharvesting">OFFSET(prac[], MATCH("Water Harvesting", prac[Practice], 0)-1, 3, COUNTIF(prac[Practice],"Water Harvesting"), 1)</definedName>
    <definedName name="pracs_harvest" localSheetId="35">OFFSET(#REF!, MATCH("Harvest Method",#REF!, 0)-1, 3, COUNTIF(#REF!,"Harvest Method"), 1)</definedName>
    <definedName name="pracs_harvest">OFFSET(prac[], MATCH("Harvest Method", prac[Practice], 0)-1, 3, COUNTIF(prac[Practice],"Harvest Method"), 1)</definedName>
    <definedName name="Product.Subtype" localSheetId="35">OFFSET(#REF!,0,0,COUNTA(#REF!),1)</definedName>
    <definedName name="Product.Subtype">OFFSET(prod!$P:$P,0,0,COUNTA(prod!$P:$P),1)</definedName>
    <definedName name="R.Level.Name" localSheetId="35">OFFSET(#REF!,0,0,COUNTA(#REF!),1)</definedName>
    <definedName name="R.Level.Name">OFFSET(Time.Seq!$W:$W,0,0,COUNTA(Time.Seq!$W:$W),1)</definedName>
    <definedName name="Site.Admin" localSheetId="35">OFFSET(#REF!,MATCH("Site.Admin",#REF!, 0)-1,3,COUNTIF(#REF!,"Site.Admin"),1)</definedName>
    <definedName name="Site.Admin">OFFSET(lookup_levels[],MATCH("Site.Admin", lookup_levels[Field],0)-1,3,COUNTIF(lookup_levels[Field],"Site.Admin"),1)</definedName>
    <definedName name="Site.ID" localSheetId="35">OFFSET(#REF!,0,0,1,COUNTA(#REF!))</definedName>
    <definedName name="Site.ID">OFFSET(Site!$C$6:$AJ$6,0,0,1,COUNTA(Site!$C$6:$AJ$6))</definedName>
    <definedName name="Site.ID_plus" localSheetId="35">OFFSET(_xlfn.DROP(#REF!,1),0,0,COUNTA(_xlfn.DROP(#REF!,1)),1)</definedName>
    <definedName name="Site.ID_plus">OFFSET(_xlfn.DROP(Site!$AR:$AR,1),0,0,COUNTA(_xlfn.DROP(Site!$AR:$AR,1)),1)</definedName>
    <definedName name="Site.Out" localSheetId="35">#REF!</definedName>
    <definedName name="Site.Out">lookup_levels[]</definedName>
    <definedName name="Site.Seasons" localSheetId="35">OFFSET(#REF!,MATCH("Site.Seasons",#REF!, 0)-1,3,COUNTIF(#REF!,"Site.Seasons"),1)</definedName>
    <definedName name="Site.Seasons">OFFSET(lookup_levels[],MATCH("Site.Seasons", lookup_levels[Field],0)-1,3,COUNTIF(lookup_levels[Field],"Site.Seasons"),1)</definedName>
    <definedName name="Site.Type" localSheetId="35">OFFSET(#REF!,MATCH("Site.Type",#REF!, 0)-1,3,COUNTIF(#REF!,"Site.Type"),1)</definedName>
    <definedName name="Site.Type">OFFSET(lookup_levels[],MATCH("Site.Type", lookup_levels[Field],0)-1,3,COUNTIF(lookup_levels[Field],"Site.Type"),1)</definedName>
    <definedName name="SOC.Method" localSheetId="35">OFFSET(#REF!,MATCH("SOC.Method",#REF!, 0)-1,3,COUNTIF(#REF!,"SOC.Method"),1)</definedName>
    <definedName name="SOC.Method">OFFSET(lookup_levels[],MATCH("SOC.Method", lookup_levels[Field],0)-1,3,COUNTIF(lookup_levels[Field],"SOC.Method"),1)</definedName>
    <definedName name="Soil.AlH.Unit" localSheetId="35">OFFSET(#REF!,MATCH("Soil.NA.Unit",#REF!, 0)-1,3,COUNTIF(#REF!,"Soil.NA.Unit"),1)</definedName>
    <definedName name="Soil.AlH.Unit">OFFSET(lookup_levels[],MATCH("Soil.NA.Unit", lookup_levels[Field],0)-1,3,COUNTIF(lookup_levels[Field],"Soil.NA.Unit"),1)</definedName>
    <definedName name="Soil.AN">soil!$B$13</definedName>
    <definedName name="Soil.BD">soil!$B$2</definedName>
    <definedName name="Soil.BD.Unit" localSheetId="35">OFFSET(#REF!,MATCH("Soil.BD.Unit",#REF!, 0)-1,3,COUNTIF(#REF!,"Soil.BD.Unit"),1)</definedName>
    <definedName name="Soil.BD.Unit">OFFSET(lookup_levels[],MATCH("Soil.BD.Unit", lookup_levels[Field],0)-1,3,COUNTIF(lookup_levels[Field],"Soil.BD.Unit"),1)</definedName>
    <definedName name="Soil.Ca.Unit" localSheetId="35">OFFSET(#REF!,MATCH("Soil.NA.Unit",#REF!, 0)-1,3,COUNTIF(#REF!,"Soil.NA.Unit"),1)</definedName>
    <definedName name="Soil.Ca.Unit">OFFSET(lookup_levels[],MATCH("Soil.NA.Unit", lookup_levels[Field],0)-1,3,COUNTIF(lookup_levels[Field],"Soil.NA.Unit"),1)</definedName>
    <definedName name="Soil.CaCO3">soil!$B$14</definedName>
    <definedName name="Soil.CEC">soil!$B$7</definedName>
    <definedName name="Soil.CEC.Unit" localSheetId="35">OFFSET(#REF!,MATCH("Soil.CEC.Unit",#REF!, 0)-1,3,COUNTIF(#REF!,"Soil.CEC.Unit"),1)</definedName>
    <definedName name="Soil.CEC.Unit">OFFSET(lookup_levels[],MATCH("Soil.CEC.Unit", lookup_levels[Field],0)-1,3,COUNTIF(lookup_levels[Field],"Soil.CEC.Unit"),1)</definedName>
    <definedName name="Soil.EC">soil!$B$8</definedName>
    <definedName name="Soil.FC">soil!$B$9</definedName>
    <definedName name="Soil.FC.Unit" localSheetId="35">OFFSET(#REF!,MATCH("Soil.FC.Unit",#REF!, 0)-1,3,COUNTIF(#REF!,"Soil.FC.Unit"),1)</definedName>
    <definedName name="Soil.FC.Unit">OFFSET(lookup_levels[],MATCH("Soil.FC.Unit", lookup_levels[Field],0)-1,3,COUNTIF(lookup_levels[Field],"Soil.FC.Unit"),1)</definedName>
    <definedName name="Soil.K.Unit" localSheetId="35">OFFSET(#REF!,MATCH("Soil.NA.Unit",#REF!, 0)-1,3,COUNTIF(#REF!,"Soil.NA.Unit"),1)</definedName>
    <definedName name="Soil.K.Unit">OFFSET(lookup_levels[],MATCH("Soil.NA.Unit", lookup_levels[Field],0)-1,3,COUNTIF(lookup_levels[Field],"Soil.NA.Unit"),1)</definedName>
    <definedName name="Soil.Mg.Unit" localSheetId="35">OFFSET(#REF!,MATCH("Soil.NA.Unit",#REF!, 0)-1,3,COUNTIF(#REF!,"Soil.NA.Unit"),1)</definedName>
    <definedName name="Soil.Mg.Unit">OFFSET(lookup_levels[],MATCH("Soil.NA.Unit", lookup_levels[Field],0)-1,3,COUNTIF(lookup_levels[Field],"Soil.NA.Unit"),1)</definedName>
    <definedName name="Soil.N.Method" localSheetId="35">OFFSET(#REF!,MATCH("Soil.N.Method",#REF!, 0)-1,3,COUNTIF(#REF!,"Soil.N.Method"),1)</definedName>
    <definedName name="Soil.N.Method">OFFSET(lookup_levels[],MATCH("Soil.N.Method", lookup_levels[Field],0)-1,3,COUNTIF(lookup_levels[Field],"Soil.N.Method"),1)</definedName>
    <definedName name="Soil.N.Unit" localSheetId="35">OFFSET(#REF!,MATCH("Soil.N.Unit",#REF!, 0)-1,3,COUNTIF(#REF!,"Soil.N.Unit"),1)</definedName>
    <definedName name="Soil.N.Unit">OFFSET(lookup_levels[],MATCH("Soil.N.Unit", lookup_levels[Field],0)-1,3,COUNTIF(lookup_levels[Field],"Soil.N.Unit"),1)</definedName>
    <definedName name="Soil.NA.Unit" localSheetId="35">OFFSET(#REF!,MATCH("Soil.NA.Unit",#REF!, 0)-1,3,COUNTIF(#REF!,"Soil.NA.Unit"),1)</definedName>
    <definedName name="Soil.NA.Unit">OFFSET(lookup_levels[],MATCH("Soil.NA.Unit", lookup_levels[Field],0)-1,3,COUNTIF(lookup_levels[Field],"Soil.NA.Unit"),1)</definedName>
    <definedName name="Soil.NH4">soil!$B$11</definedName>
    <definedName name="Soil.NO3">soil!$B$12</definedName>
    <definedName name="Soil.P.Method" localSheetId="35">OFFSET(#REF!,MATCH("Soil.P.Method",#REF!, 0)-1,3,COUNTIF(#REF!,"Soil.P.Method"),1)</definedName>
    <definedName name="Soil.P.Method">OFFSET(lookup_levels[],MATCH("Soil.P.Method", lookup_levels[Field],0)-1,3,COUNTIF(lookup_levels[Field],"Soil.P.Method"),1)</definedName>
    <definedName name="Soil.pH">soil!$B$6</definedName>
    <definedName name="Soil.pH.Method" localSheetId="35">OFFSET(#REF!,MATCH("Soil.pH.Method",#REF!, 0)-1,3,COUNTIF(#REF!,"Soil.pH.Method"),1)</definedName>
    <definedName name="Soil.pH.Method">OFFSET(lookup_levels[],MATCH("Soil.pH.Method", lookup_levels[Field],0)-1,3,COUNTIF(lookup_levels[Field],"Soil.pH.Method"),1)</definedName>
    <definedName name="Soil.SOC">soil!$B$4</definedName>
    <definedName name="Soil.SOM">soil!$B$5</definedName>
    <definedName name="Soil.SOM.Unit" localSheetId="35">OFFSET(#REF!,MATCH("Soil.SOM.Unit",#REF!, 0)-1,3,COUNTIF(#REF!,"Soil.SOM.Unit"),1)</definedName>
    <definedName name="Soil.SOM.Unit">OFFSET(lookup_levels[],MATCH("Soil.SOM.Unit", lookup_levels[Field],0)-1,3,COUNTIF(lookup_levels[Field],"Soil.SOM.Unit"),1)</definedName>
    <definedName name="Soil.TC">soil!$B$3</definedName>
    <definedName name="Soil.Texture" localSheetId="35">OFFSET(#REF!,MATCH("Soil.Texture",#REF!, 0)-1,3,COUNTIF(#REF!,"Soil.Texture"),1)</definedName>
    <definedName name="Soil.Texture">OFFSET(lookup_levels[],MATCH("Soil.Texture", lookup_levels[Field],0)-1,3,COUNTIF(lookup_levels[Field],"Soil.Texture"),1)</definedName>
    <definedName name="Soil.TN">soil!$B$10</definedName>
    <definedName name="Soil.Vars.Display_Name" localSheetId="35">#REF!</definedName>
    <definedName name="Soil.Vars.Display_Name">Soil.Vars[Display_Name]</definedName>
    <definedName name="SOM.Method" localSheetId="35">OFFSET(#REF!,MATCH("SOM.Method",#REF!, 0)-1,3,COUNTIF(#REF!,"SOM.Method"),1)</definedName>
    <definedName name="SOM.Method">OFFSET(lookup_levels[],MATCH("SOM.Method", lookup_levels[Field],0)-1,3,COUNTIF(lookup_levels[Field],"SOM.Method"),1)</definedName>
    <definedName name="species_common">OFFSET(AOM!$M$7, MATCH("Animal", AOM!$D$7:$D$1000, 0) - 1, 0, COUNTIF(AOM!$D$7:$D$1000, "Animal"), 1)</definedName>
    <definedName name="species_scientific">OFFSET(AOM!$U$7, MATCH("Animal", AOM!$D$7:$D$1000, 0) - 1, 0, COUNTIF(AOM!$D$7:$D$1000, "Animal"), 1)</definedName>
    <definedName name="species_scientific_filtered">'Herd or Group'!$AI:$AI</definedName>
    <definedName name="T.Method" localSheetId="35">OFFSET(#REF!,MATCH("T.Method",#REF!, 0)-1,3,COUNTIF(#REF!,"T.Method"),1)</definedName>
    <definedName name="T.Method">OFFSET(lookup_levels[],MATCH("T.Method", lookup_levels[Field],0)-1,3,COUNTIF(lookup_levels[Field],"T.Method"),1)</definedName>
    <definedName name="T.Name" localSheetId="35">OFFSET(#REF!,0,0,COUNTA(#REF!),1)</definedName>
    <definedName name="T.Name">OFFSET(Make.Trt!$C$6:$C$158,0,0,COUNTA(Make.Trt!$C$6:$C$158),1)</definedName>
    <definedName name="T_IN_Name" localSheetId="35">OFFSET(#REF!,0,0,COUNTA(#REF!),1)</definedName>
    <definedName name="T_IN_Name">OFFSET(Time.Seq!$U:$U,0,0,COUNTA(Time.Seq!$U:$U),1)</definedName>
    <definedName name="terr_prod_orient_reproducers">OFFSET(AOM!$H$565, MATCH(1, (AOM!$E$565:$E$1000="terrestrial system") * (AOM!$G$565:$G$1000="reproducers"), 0) - 1, 0, SUMPRODUCT((AOM!$G$565:$G$1000="reproducers") * (AOM!$E$565:$E$1000="terrestrial system")), 1)</definedName>
    <definedName name="terr_prod_sys">OFFSET(AOM!$G$565, MATCH(1, (AOM!$F$565:$F$1000="production orientation") * (AOM!$E$565:$E$1000="terrestrial system"), 0) - 1,          0,          SUMPRODUCT((AOM!$F$565:$F$1000="production orientation") * (AOM!$E$565:$E$1000="terrestrial system")),  1)</definedName>
    <definedName name="Till.Level.Name" localSheetId="35">OFFSET(#REF!, 0, 0, 1,COUNTA(#REF!))</definedName>
    <definedName name="Till.Level.Name">OFFSET('Pasture-Till'!$C$8:$P$8, 0, 0, 1,COUNTA('Pasture-Till'!$C$8:$P$8))</definedName>
    <definedName name="Till.Level.Name2" localSheetId="35">OFFSET(_xlfn.DROP(#REF!,1),0,0,COUNTA(_xlfn.DROP(#REF!,1)),1)</definedName>
    <definedName name="Till.Level.Name2">OFFSET(_xlfn.DROP(Make.Trt!$Z:$Z,1),0,0,COUNTA(_xlfn.DROP(Make.Trt!$Z:$Z,1)),1)</definedName>
    <definedName name="Till.Other" localSheetId="35">OFFSET(#REF!,MATCH("Till.Other",#REF!, 0)-1,3,COUNTIF(#REF!,"Till.Other"),1)</definedName>
    <definedName name="Till.Other">OFFSET(lookup_levels[],MATCH("Till.Other", lookup_levels[Field],0)-1,3,COUNTIF(lookup_levels[Field],"Till.Other"),1)</definedName>
    <definedName name="Times" localSheetId="35">OFFSET(#REF!,0,0,COUNTA(#REF!))</definedName>
    <definedName name="Times">OFFSET(Times!$B$8:$B$77,0,0,COUNTA(Times!$B$8:$B$77))</definedName>
    <definedName name="Times_plus" localSheetId="35">OFFSET(#REF!,0,0,COUNTA(#REF!),1)</definedName>
    <definedName name="Times_plus">OFFSET(Times!$W:$W,0,0,COUNTA(Times!$W:$W),1)</definedName>
    <definedName name="Tree.Materials" localSheetId="35">OFFSET(#REF!,MATCH("Tree.Materials",#REF!, 0)-1,3,COUNTIF(#REF!,"Tree.Materials"),1)</definedName>
    <definedName name="Tree.Materials">OFFSET(lookup_levels[],MATCH("Tree.Materials", lookup_levels[Field],0)-1,3,COUNTIF(lookup_levels[Field],"Tree.Materials"),1)</definedName>
    <definedName name="V.Level.Name" localSheetId="35">OFFSET(#REF!, 0, 0, 1,COUNTA(#REF!))</definedName>
    <definedName name="V.Level.Name">OFFSET(#REF!, 0, 0, 1,COUNTA(#REF!))</definedName>
    <definedName name="V.Level.Name2" localSheetId="35">OFFSET(_xlfn.DROP(#REF!,1),0,0,COUNTA(_xlfn.DROP(#REF!,1)),1)</definedName>
    <definedName name="V.Level.Name2">OFFSET(_xlfn.DROP(Make.Trt!$AG:$AG,1),0,0,COUNTA(_xlfn.DROP(Make.Trt!$AG:$AG,1)),1)</definedName>
    <definedName name="V.Product">vars_animals!$B:$B</definedName>
    <definedName name="V.Var">vars_animals!$C:$C</definedName>
    <definedName name="var_list">#REF!</definedName>
    <definedName name="varieties_buffalo">OFFSET(vars_animals!$C$1, MATCH("Buffalo", vars_animals!$B$1:$B$1000, 0) - 1, 0, COUNTIF(vars_animals!$B$1:$B$1000, "Buffalo"), 1)</definedName>
    <definedName name="varieties_cattle">OFFSET(vars_animals!$C$1, MATCH("Cattle", vars_animals!$B$1:$B$1000, 0) - 1, 0, COUNTIF(vars_animals!$B$1:$B$1000, "Cattle"), 1)</definedName>
    <definedName name="varieties_chicken">OFFSET(vars_animals!$C$1, MATCH("Chicken", vars_animals!$B$1:$B$1000, 0) - 1, 0, COUNTIF(vars_animals!$B$1:$B$1000, "Chicken"), 1)</definedName>
    <definedName name="varieties_crustacean">OFFSET(vars_animals!$C$1, MATCH("Crustacean", vars_animals!$B$1:$B$1000, 0) - 1, 0, COUNTIF(vars_animals!$B$1:$B$1000, "Crustacean"), 1)</definedName>
    <definedName name="varieties_fish">OFFSET(vars_animals!$C$1, MATCH("Fish", vars_animals!$B$1:$B$1000, 0) - 1, 0, COUNTIF(vars_animals!$B$1:$B$1000, "Fish"), 1)</definedName>
    <definedName name="varieties_goat">OFFSET(vars_animals!$C$1, MATCH("Goat", vars_animals!$B$1:$B$1000, 0) - 1, 0, COUNTIF(vars_animals!$B$1:$B$1000, "Goat"), 1)</definedName>
    <definedName name="varieties_pig">OFFSET(vars_animals!$C$1, MATCH("Pigs", vars_animals!$B$1:$B$1000, 0) - 1, 0, COUNTIF(vars_animals!$B$1:$B$1000, "Pigs"), 1)</definedName>
    <definedName name="varieties_quail">OFFSET(vars_animals!$C$1, MATCH("Quail", vars_animals!$B$1:$B$1000, 0) - 1, 0, COUNTIF(vars_animals!$B$1:$B$1000, "Quail"), 1)</definedName>
    <definedName name="varieties_rabbit">OFFSET(vars_animals!$C$1, MATCH("Rabbit", vars_animals!$B$1:$B$1000, 0) - 1, 0, COUNTIF(vars_animals!$B$1:$B$1000, "Rabbit"), 1)</definedName>
    <definedName name="varieties_sheep">OFFSET(vars_animals!$C$1, MATCH("Sheep", vars_animals!$B$1:$B$1000, 0) - 1, 0, COUNTIF(vars_animals!$B$1:$B$1000, "Sheep"), 1)</definedName>
    <definedName name="varieties_snail">OFFSET(vars_animals!$C$1, MATCH("Snail", vars_animals!$B$1:$B$1000, 0) - 1, 0, COUNTIF(vars_animals!$B$1:$B$1000, "Snail"), 1)</definedName>
    <definedName name="varieties_turkey">OFFSET(vars_animals!$C$1, MATCH("Turkey", vars_animals!$B$1:$B$1000, 0) - 1, 0, COUNTIF(vars_animals!$B$1:$B$1000, "Turkey"), 1)</definedName>
    <definedName name="varietites_guinea_pig">OFFSET(vars_animals!$C$1, MATCH("Guinea Pig", vars_animals!$B$1:$B$1000, 0) - 1, 0, COUNTIF(vars_animals!$B$1:$B$1000, "Guinea Pig"), 1)</definedName>
    <definedName name="W.Level.Name" localSheetId="35">OFFSET(#REF!,0, 0, 1,COUNTA(#REF!))</definedName>
    <definedName name="W.Level.Name">OFFSET(#REF!,0, 0, 1,COUNTA(#REF!))</definedName>
    <definedName name="W.Level.Name2" localSheetId="35">OFFSET(_xlfn.DROP(#REF!,1),0,0,COUNTA(_xlfn.DROP(#REF!,1)),1)</definedName>
    <definedName name="W.Level.Name2">OFFSET(_xlfn.DROP(Make.Trt!$AJ:$AJ,1),0,0,COUNTA(_xlfn.DROP(Make.Trt!$AJ:$AJ,1)),1)</definedName>
    <definedName name="W.Time.Units" localSheetId="35">OFFSET(#REF!,MATCH("W.Time.Units",#REF!, 0)-1,3,COUNTIF(#REF!,"W.Time.Units"),1)</definedName>
    <definedName name="W.Time.Units">OFFSET(lookup_levels[],MATCH("W.Time.Units", lookup_levels[Field],0)-1,3,COUNTIF(lookup_levels[Field],"W.Time.Units"),1)</definedName>
    <definedName name="W.Type" localSheetId="35">OFFSET(#REF!,MATCH("W.Type",#REF!, 0)-1,3,COUNTIF(#REF!,"W.Type"),1)</definedName>
    <definedName name="W.Type">OFFSET(lookup_levels[],MATCH("W.Type", lookup_levels[Field],0)-1,3,COUNTIF(lookup_levels[Field],"W.Type"),1)</definedName>
    <definedName name="WH.Level.Name" localSheetId="35">OFFSET(#REF!,0, 0, 1,COUNTA(#REF!))</definedName>
    <definedName name="WH.Level.Name">OFFSET(#REF!,0, 0, 1,COUNTA(#REF!))</definedName>
    <definedName name="WH.Level.Name2" localSheetId="35">OFFSET(_xlfn.DROP(#REF!,1),0,0,COUNTA(_xlfn.DROP(#REF!,1)),1)</definedName>
    <definedName name="WH.Level.Name2">OFFSET(_xlfn.DROP(Make.Trt!$AH:$AH,1),0,0,COUNTA(_xlfn.DROP(Make.Trt!$AH:$AH,1)),1)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31" l="1"/>
  <c r="F7" i="31"/>
  <c r="G7" i="31"/>
  <c r="H7" i="31"/>
  <c r="I7" i="31"/>
  <c r="J7" i="31"/>
  <c r="K7" i="31"/>
  <c r="L7" i="31"/>
  <c r="M7" i="31"/>
  <c r="N7" i="31"/>
  <c r="O7" i="31"/>
  <c r="P7" i="31"/>
  <c r="Q7" i="31"/>
  <c r="R7" i="31"/>
  <c r="S7" i="31"/>
  <c r="T7" i="31"/>
  <c r="U7" i="31"/>
  <c r="V7" i="31"/>
  <c r="W7" i="31"/>
  <c r="X7" i="31"/>
  <c r="Y7" i="31"/>
  <c r="Z7" i="31"/>
  <c r="AA7" i="31"/>
  <c r="AB7" i="31"/>
  <c r="AC7" i="31"/>
  <c r="AD7" i="31"/>
  <c r="AE7" i="31"/>
  <c r="AF7" i="31"/>
  <c r="AG7" i="31"/>
  <c r="C7" i="31"/>
  <c r="D7" i="31"/>
  <c r="O1" i="76" a="1"/>
  <c r="O1" i="76" s="1"/>
  <c r="AJ10" i="108"/>
  <c r="AJ11" i="108"/>
  <c r="AJ12" i="108"/>
  <c r="AJ13" i="108"/>
  <c r="AJ14" i="108"/>
  <c r="AJ15" i="108"/>
  <c r="AJ16" i="108"/>
  <c r="AJ17" i="108"/>
  <c r="AJ18" i="108"/>
  <c r="AJ19" i="108"/>
  <c r="AJ20" i="108"/>
  <c r="AJ21" i="108"/>
  <c r="AJ22" i="108"/>
  <c r="AJ23" i="108"/>
  <c r="AJ24" i="108"/>
  <c r="AJ25" i="108"/>
  <c r="AJ26" i="108"/>
  <c r="AJ27" i="108"/>
  <c r="AJ28" i="108"/>
  <c r="AJ29" i="108"/>
  <c r="AJ30" i="108"/>
  <c r="AJ31" i="108"/>
  <c r="AJ32" i="108"/>
  <c r="AJ33" i="108"/>
  <c r="AJ34" i="108"/>
  <c r="AJ35" i="108"/>
  <c r="AJ36" i="108"/>
  <c r="AJ37" i="108"/>
  <c r="AJ38" i="108"/>
  <c r="AJ39" i="108"/>
  <c r="AJ40" i="108"/>
  <c r="AJ41" i="108"/>
  <c r="AJ42" i="108"/>
  <c r="AJ43" i="108"/>
  <c r="AJ44" i="108"/>
  <c r="AJ45" i="108"/>
  <c r="D8" i="49" l="1"/>
  <c r="E8" i="49"/>
  <c r="F8" i="49"/>
  <c r="G8" i="49"/>
  <c r="H8" i="49"/>
  <c r="I8" i="49"/>
  <c r="J8" i="49"/>
  <c r="K8" i="49"/>
  <c r="L8" i="49"/>
  <c r="M8" i="49"/>
  <c r="N8" i="49"/>
  <c r="O8" i="49"/>
  <c r="P8" i="49"/>
  <c r="Q8" i="49"/>
  <c r="R8" i="49"/>
  <c r="S8" i="49"/>
  <c r="T8" i="49"/>
  <c r="U8" i="49"/>
  <c r="V8" i="49"/>
  <c r="W8" i="49"/>
  <c r="X8" i="49"/>
  <c r="Y8" i="49"/>
  <c r="C8" i="49"/>
  <c r="Z5" i="49"/>
  <c r="Z6" i="49"/>
  <c r="A2" i="125" a="1"/>
  <c r="A2" i="125" s="1"/>
  <c r="B2" i="125" a="1"/>
  <c r="B2" i="125" s="1"/>
  <c r="K2" i="60" l="1" a="1"/>
  <c r="K2" i="60" s="1"/>
  <c r="H2" i="60" a="1"/>
  <c r="H2" i="60" s="1"/>
  <c r="E2" i="60" a="1"/>
  <c r="E2" i="60" s="1"/>
  <c r="D2" i="60" a="1"/>
  <c r="D2" i="60" s="1"/>
  <c r="B2" i="60" a="1"/>
  <c r="B2" i="60" s="1"/>
  <c r="A2" i="60" a="1"/>
  <c r="A2" i="60" s="1"/>
  <c r="H1" i="60" l="1" a="1"/>
  <c r="H1" i="60" s="1"/>
  <c r="E28" i="31" a="1"/>
  <c r="E28" i="31" s="1"/>
  <c r="E29" i="31" a="1"/>
  <c r="E29" i="31" s="1"/>
  <c r="E30" i="31" a="1"/>
  <c r="E30" i="31" s="1"/>
  <c r="E31" i="31" a="1"/>
  <c r="E31" i="31" s="1"/>
  <c r="E32" i="31" a="1"/>
  <c r="E32" i="31" s="1"/>
  <c r="E33" i="31" a="1"/>
  <c r="E33" i="31" s="1"/>
  <c r="E34" i="31" a="1"/>
  <c r="E34" i="31" s="1"/>
  <c r="E35" i="31" a="1"/>
  <c r="E35" i="31" s="1"/>
  <c r="E36" i="31" a="1"/>
  <c r="E36" i="31" s="1"/>
  <c r="E37" i="31" a="1"/>
  <c r="E37" i="31"/>
  <c r="E38" i="31" a="1"/>
  <c r="E38" i="31" s="1"/>
  <c r="E39" i="31" a="1"/>
  <c r="E39" i="31" s="1"/>
  <c r="E40" i="31" a="1"/>
  <c r="E40" i="31" s="1"/>
  <c r="E41" i="31" a="1"/>
  <c r="E41" i="31" s="1"/>
  <c r="E42" i="31" a="1"/>
  <c r="E42" i="31" s="1"/>
  <c r="E43" i="31" a="1"/>
  <c r="E43" i="31" s="1"/>
  <c r="E44" i="31" a="1"/>
  <c r="E44" i="31" s="1"/>
  <c r="E45" i="31" a="1"/>
  <c r="E45" i="31" s="1"/>
  <c r="E46" i="31" a="1"/>
  <c r="E46" i="31" s="1"/>
  <c r="E47" i="31" a="1"/>
  <c r="E47" i="31" s="1"/>
  <c r="B2" i="63" l="1" a="1"/>
  <c r="B2" i="63" s="1"/>
  <c r="B1" i="63" l="1" a="1"/>
  <c r="B1" i="63" s="1"/>
  <c r="A1" i="63"/>
  <c r="A2" i="63" a="1"/>
  <c r="A2" i="63" s="1"/>
  <c r="O20" i="119"/>
  <c r="P20" i="119"/>
  <c r="AK2" i="120" a="1"/>
  <c r="AK2" i="120" s="1"/>
  <c r="X2" i="120" a="1"/>
  <c r="X2" i="120" s="1"/>
  <c r="I2" i="120" a="1"/>
  <c r="I2" i="120" s="1"/>
  <c r="C2" i="120" a="1"/>
  <c r="C2" i="120" s="1"/>
  <c r="A2" i="120"/>
  <c r="C1" i="120" a="1"/>
  <c r="C1" i="120" s="1"/>
  <c r="A1" i="120"/>
  <c r="G43" i="119" l="1"/>
  <c r="H43" i="119"/>
  <c r="I43" i="119"/>
  <c r="J43" i="119"/>
  <c r="K43" i="119"/>
  <c r="L43" i="119"/>
  <c r="M43" i="119"/>
  <c r="N43" i="119"/>
  <c r="O43" i="119"/>
  <c r="G44" i="119"/>
  <c r="H44" i="119"/>
  <c r="I44" i="119"/>
  <c r="J44" i="119"/>
  <c r="K44" i="119"/>
  <c r="L44" i="119"/>
  <c r="M44" i="119"/>
  <c r="N44" i="119"/>
  <c r="E20" i="119"/>
  <c r="E43" i="119" s="1"/>
  <c r="F20" i="119"/>
  <c r="G20" i="119"/>
  <c r="H20" i="119"/>
  <c r="I20" i="119"/>
  <c r="J20" i="119"/>
  <c r="K20" i="119"/>
  <c r="L20" i="119"/>
  <c r="M20" i="119"/>
  <c r="N20" i="119"/>
  <c r="O44" i="119"/>
  <c r="P43" i="119"/>
  <c r="D20" i="119"/>
  <c r="U1" i="119" a="1"/>
  <c r="U1" i="119" s="1"/>
  <c r="H11" i="116"/>
  <c r="H12" i="116"/>
  <c r="H13" i="116"/>
  <c r="H14" i="116"/>
  <c r="H15" i="116"/>
  <c r="H16" i="116"/>
  <c r="H17" i="116"/>
  <c r="H8" i="116"/>
  <c r="AK2" i="118" a="1"/>
  <c r="AK2" i="118" s="1"/>
  <c r="X2" i="118" a="1"/>
  <c r="X2" i="118" s="1"/>
  <c r="I2" i="118" a="1"/>
  <c r="I2" i="118" s="1"/>
  <c r="AD1" i="116" a="1"/>
  <c r="AD1" i="116" s="1"/>
  <c r="D20" i="116" s="1"/>
  <c r="D44" i="119" l="1"/>
  <c r="D43" i="119"/>
  <c r="I1" i="120" a="1"/>
  <c r="I1" i="120" s="1"/>
  <c r="P44" i="119"/>
  <c r="F43" i="119"/>
  <c r="X1" i="120" s="1" a="1"/>
  <c r="X1" i="120" s="1"/>
  <c r="F44" i="119"/>
  <c r="D43" i="116"/>
  <c r="E44" i="119"/>
  <c r="D44" i="116"/>
  <c r="L20" i="116"/>
  <c r="K20" i="116"/>
  <c r="J20" i="116"/>
  <c r="I20" i="116"/>
  <c r="P20" i="116"/>
  <c r="H20" i="116"/>
  <c r="O20" i="116"/>
  <c r="G20" i="116"/>
  <c r="N20" i="116"/>
  <c r="F20" i="116"/>
  <c r="M20" i="116"/>
  <c r="E20" i="116"/>
  <c r="AK1" i="120" l="1" a="1"/>
  <c r="AK1" i="120" s="1"/>
  <c r="I1" i="118" a="1"/>
  <c r="I1" i="118" s="1"/>
  <c r="H43" i="116"/>
  <c r="H44" i="116"/>
  <c r="O43" i="116"/>
  <c r="O44" i="116"/>
  <c r="P43" i="116"/>
  <c r="P44" i="116"/>
  <c r="G43" i="116"/>
  <c r="G44" i="116"/>
  <c r="I43" i="116"/>
  <c r="I44" i="116"/>
  <c r="E43" i="116"/>
  <c r="E44" i="116"/>
  <c r="M43" i="116"/>
  <c r="M44" i="116"/>
  <c r="J43" i="116"/>
  <c r="J44" i="116"/>
  <c r="F43" i="116"/>
  <c r="F44" i="116"/>
  <c r="K43" i="116"/>
  <c r="K44" i="116"/>
  <c r="N43" i="116"/>
  <c r="N44" i="116"/>
  <c r="L43" i="116"/>
  <c r="L44" i="116"/>
  <c r="AK1" i="118" l="1" a="1"/>
  <c r="AK1" i="118" s="1"/>
  <c r="X1" i="118" a="1"/>
  <c r="X1" i="118" s="1"/>
  <c r="M2" i="114" l="1" a="1"/>
  <c r="M2" i="114" s="1"/>
  <c r="A1" i="109" a="1"/>
  <c r="A1" i="109" s="1"/>
  <c r="G31" i="108"/>
  <c r="C31" i="108"/>
  <c r="D31" i="108"/>
  <c r="H31" i="108"/>
  <c r="AI1" i="108" a="1"/>
  <c r="AI1" i="108" s="1"/>
  <c r="G10" i="108"/>
  <c r="G11" i="108"/>
  <c r="G12" i="108"/>
  <c r="CW1" i="127" l="1" a="1"/>
  <c r="CW1" i="127" s="1"/>
  <c r="CV1" i="127" a="1"/>
  <c r="CV1" i="127" s="1"/>
  <c r="CT1" i="127" a="1"/>
  <c r="CT1" i="127" s="1"/>
  <c r="CS1" i="127" a="1"/>
  <c r="CS1" i="127" s="1"/>
  <c r="CR1" i="127" a="1"/>
  <c r="CR1" i="127" s="1"/>
  <c r="CQ1" i="127" a="1"/>
  <c r="CQ1" i="127" s="1"/>
  <c r="CP1" i="127" a="1"/>
  <c r="CP1" i="127" s="1"/>
  <c r="CO1" i="127" a="1"/>
  <c r="CO1" i="127" s="1"/>
  <c r="CN1" i="127" a="1"/>
  <c r="CN1" i="127" s="1"/>
  <c r="CM1" i="127" a="1"/>
  <c r="CM1" i="127" s="1"/>
  <c r="CL1" i="127" a="1"/>
  <c r="CL1" i="127" s="1"/>
  <c r="CK1" i="127" a="1"/>
  <c r="CK1" i="127" s="1"/>
  <c r="CJ1" i="127" a="1"/>
  <c r="CJ1" i="127" s="1"/>
  <c r="CI1" i="127" a="1"/>
  <c r="CI1" i="127" s="1"/>
  <c r="CH1" i="127" a="1"/>
  <c r="CH1" i="127" s="1"/>
  <c r="CG1" i="127" a="1"/>
  <c r="CG1" i="127" s="1"/>
  <c r="CF1" i="127" a="1"/>
  <c r="CF1" i="127" s="1"/>
  <c r="CE1" i="127" a="1"/>
  <c r="CE1" i="127" s="1"/>
  <c r="CD1" i="127" a="1"/>
  <c r="CD1" i="127" s="1"/>
  <c r="CB1" i="127" a="1"/>
  <c r="CB1" i="127" s="1"/>
  <c r="CA1" i="127" a="1"/>
  <c r="CA1" i="127" s="1"/>
  <c r="BZ1" i="127" a="1"/>
  <c r="BZ1" i="127" s="1"/>
  <c r="BY1" i="127" a="1"/>
  <c r="BY1" i="127" s="1"/>
  <c r="BX1" i="127" a="1"/>
  <c r="BX1" i="127" s="1"/>
  <c r="BW1" i="127" a="1"/>
  <c r="BW1" i="127" s="1"/>
  <c r="BU1" i="127" a="1"/>
  <c r="BU1" i="127" s="1"/>
  <c r="BT1" i="127" a="1"/>
  <c r="BT1" i="127" s="1"/>
  <c r="BS1" i="127" a="1"/>
  <c r="BS1" i="127" s="1"/>
  <c r="BR1" i="127" a="1"/>
  <c r="BR1" i="127" s="1"/>
  <c r="BQ1" i="127" a="1"/>
  <c r="BQ1" i="127" s="1"/>
  <c r="BP1" i="127" a="1"/>
  <c r="BP1" i="127" s="1"/>
  <c r="BO1" i="127" a="1"/>
  <c r="BO1" i="127" s="1"/>
  <c r="BN1" i="127" a="1"/>
  <c r="BN1" i="127" s="1"/>
  <c r="BM1" i="127" a="1"/>
  <c r="BM1" i="127" s="1"/>
  <c r="BL1" i="127" a="1"/>
  <c r="BL1" i="127" s="1"/>
  <c r="BK1" i="127" a="1"/>
  <c r="BK1" i="127" s="1"/>
  <c r="BJ1" i="127" a="1"/>
  <c r="BJ1" i="127" s="1"/>
  <c r="BI1" i="127" a="1"/>
  <c r="BI1" i="127" s="1"/>
  <c r="V1" i="127" l="1" a="1"/>
  <c r="V1" i="127" s="1"/>
  <c r="CX1" i="127" s="1" a="1"/>
  <c r="CX1" i="127" s="1"/>
  <c r="T1" i="127" a="1"/>
  <c r="T1" i="127" s="1"/>
  <c r="R1" i="127" a="1"/>
  <c r="R1" i="127" s="1"/>
  <c r="CU1" i="127" s="1" a="1"/>
  <c r="CU1" i="127" s="1"/>
  <c r="P1" i="127" a="1"/>
  <c r="P1" i="127" s="1"/>
  <c r="N1" i="127" a="1"/>
  <c r="N1" i="127" s="1"/>
  <c r="M1" i="127" a="1"/>
  <c r="M1" i="127" s="1"/>
  <c r="U1" i="127" a="1"/>
  <c r="U1" i="127" s="1"/>
  <c r="S1" i="127" a="1"/>
  <c r="S1" i="127" s="1"/>
  <c r="Q1" i="127" a="1"/>
  <c r="Q1" i="127" s="1"/>
  <c r="O1" i="127" a="1"/>
  <c r="O1" i="127" s="1"/>
  <c r="L1" i="127" a="1"/>
  <c r="L1" i="127" s="1"/>
  <c r="BH1" i="127" s="1" a="1"/>
  <c r="BH1" i="127" s="1"/>
  <c r="K1" i="127" a="1"/>
  <c r="K1" i="127" s="1"/>
  <c r="J1" i="127" a="1"/>
  <c r="J1" i="127" s="1"/>
  <c r="H1" i="127" a="1"/>
  <c r="H1" i="127" s="1"/>
  <c r="F1" i="127" a="1"/>
  <c r="F1" i="127" s="1"/>
  <c r="BD1" i="127" s="1" a="1"/>
  <c r="BD1" i="127" s="1"/>
  <c r="D1" i="127" a="1"/>
  <c r="D1" i="127" s="1"/>
  <c r="I1" i="127" a="1"/>
  <c r="I1" i="127" s="1"/>
  <c r="G1" i="127" a="1"/>
  <c r="G1" i="127" s="1"/>
  <c r="E1" i="127" a="1"/>
  <c r="E1" i="127" s="1"/>
  <c r="BC1" i="127" s="1" a="1"/>
  <c r="BC1" i="127" s="1"/>
  <c r="C1" i="127" a="1"/>
  <c r="C1" i="127" s="1"/>
  <c r="CC1" i="127" l="1" a="1"/>
  <c r="CC1" i="127" s="1"/>
  <c r="BG1" i="127" a="1"/>
  <c r="BG1" i="127" s="1"/>
  <c r="BV1" i="127" a="1"/>
  <c r="BV1" i="127" s="1"/>
  <c r="BE1" i="127" a="1"/>
  <c r="BE1" i="127" s="1"/>
  <c r="BF1" i="127" a="1"/>
  <c r="BF1" i="127" s="1"/>
  <c r="BB1" i="127" a="1"/>
  <c r="BB1" i="127" s="1"/>
  <c r="BA1" i="127" a="1"/>
  <c r="BA1" i="127" s="1"/>
  <c r="B1" i="127" a="1"/>
  <c r="B1" i="127" s="1"/>
  <c r="A1" i="127" a="1"/>
  <c r="A1" i="127" s="1"/>
  <c r="AD38" i="7" a="1"/>
  <c r="AD373" i="7" a="1"/>
  <c r="AC560" i="7" a="1"/>
  <c r="AD296" i="7" a="1"/>
  <c r="AD53" i="7" a="1"/>
  <c r="AC120" i="7" a="1"/>
  <c r="AD233" i="7" a="1"/>
  <c r="AC394" i="7" a="1"/>
  <c r="AC137" i="7" a="1"/>
  <c r="AD209" i="7" a="1"/>
  <c r="AC370" i="7" a="1"/>
  <c r="AC551" i="7" a="1"/>
  <c r="AD475" i="7" a="1"/>
  <c r="AC592" i="7" a="1"/>
  <c r="AC196" i="7" a="1"/>
  <c r="AD601" i="7" a="1"/>
  <c r="AD139" i="7" a="1"/>
  <c r="AC247" i="7" a="1"/>
  <c r="AC633" i="7" a="1"/>
  <c r="AD203" i="7" a="1"/>
  <c r="AD217" i="7" a="1"/>
  <c r="AC326" i="7" a="1"/>
  <c r="AD576" i="7" a="1"/>
  <c r="AC338" i="7" a="1"/>
  <c r="AC43" i="7" a="1"/>
  <c r="AC23" i="7" a="1"/>
  <c r="AC174" i="7" a="1"/>
  <c r="AC297" i="7" a="1"/>
  <c r="AC128" i="7" a="1"/>
  <c r="AD458" i="7" a="1"/>
  <c r="AD172" i="7" a="1"/>
  <c r="AD536" i="7" a="1"/>
  <c r="AD434" i="7" a="1"/>
  <c r="AD557" i="7" a="1"/>
  <c r="AD406" i="7" a="1"/>
  <c r="AC259" i="7" a="1"/>
  <c r="AC606" i="7" a="1"/>
  <c r="AC1" i="7" a="1"/>
  <c r="AD489" i="7" a="1"/>
  <c r="AD145" i="7" a="1"/>
  <c r="AC269" i="7" a="1"/>
  <c r="AD54" i="7" a="1"/>
  <c r="AD348" i="7" a="1"/>
  <c r="AD320" i="7" a="1"/>
  <c r="AD345" i="7" a="1"/>
  <c r="AC462" i="7" a="1"/>
  <c r="AD734" i="7" a="1"/>
  <c r="AD136" i="7" a="1"/>
  <c r="AD637" i="7" a="1"/>
  <c r="AD411" i="7" a="1"/>
  <c r="AC680" i="7" a="1"/>
  <c r="AC490" i="7" a="1"/>
  <c r="AD516" i="7" a="1"/>
  <c r="AC54" i="7" a="1"/>
  <c r="AC608" i="7" a="1"/>
  <c r="AD687" i="7" a="1"/>
  <c r="AD220" i="7" a="1"/>
  <c r="AC395" i="7" a="1"/>
  <c r="AD284" i="7" a="1"/>
  <c r="AD125" i="7" a="1"/>
  <c r="AC650" i="7" a="1"/>
  <c r="AC596" i="7" a="1"/>
  <c r="AD116" i="7" a="1"/>
  <c r="AD144" i="7" a="1"/>
  <c r="AD603" i="7" a="1"/>
  <c r="AC73" i="7" a="1"/>
  <c r="AC437" i="7" a="1"/>
  <c r="AC503" i="7" a="1"/>
  <c r="AC397" i="7" a="1"/>
  <c r="AD627" i="7" a="1"/>
  <c r="AD55" i="7" a="1"/>
  <c r="AD659" i="7" a="1"/>
  <c r="AC367" i="7" a="1"/>
  <c r="AC224" i="7" a="1"/>
  <c r="AD99" i="7" a="1"/>
  <c r="AD237" i="7" a="1"/>
  <c r="AD379" i="7" a="1"/>
  <c r="AC241" i="7" a="1"/>
  <c r="AD252" i="7" a="1"/>
  <c r="AD620" i="7" a="1"/>
  <c r="AD501" i="7" a="1"/>
  <c r="AC126" i="7" a="1"/>
  <c r="AC283" i="7" a="1"/>
  <c r="AC629" i="7" a="1"/>
  <c r="AC170" i="7" a="1"/>
  <c r="AD327" i="7" a="1"/>
  <c r="AC580" i="7" a="1"/>
  <c r="AC166" i="7" a="1"/>
  <c r="AC361" i="7" a="1"/>
  <c r="AD361" i="7" a="1"/>
  <c r="AC627" i="7" a="1"/>
  <c r="AC433" i="7" a="1"/>
  <c r="AD357" i="7" a="1"/>
  <c r="AD196" i="7" a="1"/>
  <c r="AD607" i="7" a="1"/>
  <c r="AC27" i="7" a="1"/>
  <c r="AD453" i="7" a="1"/>
  <c r="AC579" i="7" a="1"/>
  <c r="AC687" i="7" a="1"/>
  <c r="AD118" i="7" a="1"/>
  <c r="AC705" i="7" a="1"/>
  <c r="AD728" i="7" a="1"/>
  <c r="AD532" i="7" a="1"/>
  <c r="AC165" i="7" a="1"/>
  <c r="AC617" i="7" a="1"/>
  <c r="AD721" i="7" a="1"/>
  <c r="AD554" i="7" a="1"/>
  <c r="AC575" i="7" a="1"/>
  <c r="AD456" i="7" a="1"/>
  <c r="AD107" i="7" a="1"/>
  <c r="AD130" i="7" a="1"/>
  <c r="AD190" i="7" a="1"/>
  <c r="AD641" i="7" a="1"/>
  <c r="AD335" i="7" a="1"/>
  <c r="AC610" i="7" a="1"/>
  <c r="AC234" i="7" a="1"/>
  <c r="AD187" i="7" a="1"/>
  <c r="AC563" i="7" a="1"/>
  <c r="AC149" i="7" a="1"/>
  <c r="AD189" i="7" a="1"/>
  <c r="AC525" i="7" a="1"/>
  <c r="AC671" i="7" a="1"/>
  <c r="AC177" i="7" a="1"/>
  <c r="AD437" i="7" a="1"/>
  <c r="AD423" i="7" a="1"/>
  <c r="AC469" i="7" a="1"/>
  <c r="AD19" i="7" a="1"/>
  <c r="AC65" i="7" a="1"/>
  <c r="AD11" i="7" a="1"/>
  <c r="AD18" i="7" a="1"/>
  <c r="AC393" i="7" a="1"/>
  <c r="AD280" i="7" a="1"/>
  <c r="AC29" i="7" a="1"/>
  <c r="AD396" i="7" a="1"/>
  <c r="AD339" i="7" a="1"/>
  <c r="AD341" i="7" a="1"/>
  <c r="AD276" i="7" a="1"/>
  <c r="AC373" i="7" a="1"/>
  <c r="AC184" i="7" a="1"/>
  <c r="AC707" i="7" a="1"/>
  <c r="AC642" i="7" a="1"/>
  <c r="AC100" i="7" a="1"/>
  <c r="AD708" i="7" a="1"/>
  <c r="AD214" i="7" a="1"/>
  <c r="AC666" i="7" a="1"/>
  <c r="AC703" i="7" a="1"/>
  <c r="AD179" i="7" a="1"/>
  <c r="AC198" i="7" a="1"/>
  <c r="AC406" i="7" a="1"/>
  <c r="AD59" i="7" a="1"/>
  <c r="AD305" i="7" a="1"/>
  <c r="AD590" i="7" a="1"/>
  <c r="AC722" i="7" a="1"/>
  <c r="AD303" i="7" a="1"/>
  <c r="AD540" i="7" a="1"/>
  <c r="AD377" i="7" a="1"/>
  <c r="AC327" i="7" a="1"/>
  <c r="AD433" i="7" a="1"/>
  <c r="AC216" i="7" a="1"/>
  <c r="AC317" i="7" a="1"/>
  <c r="AC728" i="7" a="1"/>
  <c r="AD610" i="7" a="1"/>
  <c r="AC590" i="7" a="1"/>
  <c r="AC277" i="7" a="1"/>
  <c r="AC727" i="7" a="1"/>
  <c r="AC626" i="7" a="1"/>
  <c r="AC103" i="7" a="1"/>
  <c r="AC418" i="7" a="1"/>
  <c r="AC111" i="7" a="1"/>
  <c r="AD470" i="7" a="1"/>
  <c r="AC495" i="7" a="1"/>
  <c r="AD709" i="7" a="1"/>
  <c r="AD535" i="7" a="1"/>
  <c r="AD392" i="7" a="1"/>
  <c r="AD486" i="7" a="1"/>
  <c r="AD615" i="7" a="1"/>
  <c r="AC316" i="7" a="1"/>
  <c r="AC291" i="7" a="1"/>
  <c r="AC48" i="7" a="1"/>
  <c r="AD545" i="7" a="1"/>
  <c r="AC106" i="7" a="1"/>
  <c r="AD390" i="7" a="1"/>
  <c r="AC382" i="7" a="1"/>
  <c r="AD526" i="7" a="1"/>
  <c r="AC366" i="7" a="1"/>
  <c r="AD645" i="7" a="1"/>
  <c r="AD704" i="7" a="1"/>
  <c r="AC287" i="7" a="1"/>
  <c r="AC225" i="7" a="1"/>
  <c r="AD98" i="7" a="1"/>
  <c r="AC66" i="7" a="1"/>
  <c r="AD690" i="7" a="1"/>
  <c r="AD108" i="7" a="1"/>
  <c r="AC2" i="7" a="1"/>
  <c r="AD593" i="7" a="1"/>
  <c r="AD20" i="7" a="1"/>
  <c r="AD57" i="7" a="1"/>
  <c r="AD511" i="7" a="1"/>
  <c r="AC305" i="7" a="1"/>
  <c r="AC20" i="7" a="1"/>
  <c r="AC488" i="7" a="1"/>
  <c r="AD625" i="7" a="1"/>
  <c r="AD426" i="7" a="1"/>
  <c r="AD153" i="7" a="1"/>
  <c r="AD496" i="7" a="1"/>
  <c r="AC692" i="7" a="1"/>
  <c r="AC458" i="7" a="1"/>
  <c r="AC662" i="7" a="1"/>
  <c r="AC53" i="7" a="1"/>
  <c r="AD204" i="7" a="1"/>
  <c r="AC107" i="7" a="1"/>
  <c r="AC125" i="7" a="1"/>
  <c r="AC528" i="7" a="1"/>
  <c r="AC13" i="7" a="1"/>
  <c r="AD97" i="7" a="1"/>
  <c r="AC152" i="7" a="1"/>
  <c r="AD297" i="7" a="1"/>
  <c r="AD695" i="7" a="1"/>
  <c r="AC141" i="7" a="1"/>
  <c r="AC12" i="7" a="1"/>
  <c r="AD455" i="7" a="1"/>
  <c r="AD654" i="7" a="1"/>
  <c r="AD329" i="7" a="1"/>
  <c r="AD660" i="7" a="1"/>
  <c r="AD587" i="7" a="1"/>
  <c r="AC524" i="7" a="1"/>
  <c r="AC716" i="7" a="1"/>
  <c r="AD234" i="7" a="1"/>
  <c r="AC519" i="7" a="1"/>
  <c r="AC377" i="7" a="1"/>
  <c r="AC545" i="7" a="1"/>
  <c r="AD369" i="7" a="1"/>
  <c r="AD528" i="7" a="1"/>
  <c r="AC696" i="7" a="1"/>
  <c r="AC246" i="7" a="1"/>
  <c r="AD537" i="7" a="1"/>
  <c r="AD148" i="7" a="1"/>
  <c r="AC63" i="7" a="1"/>
  <c r="AD439" i="7" a="1"/>
  <c r="AC150" i="7" a="1"/>
  <c r="AD146" i="7" a="1"/>
  <c r="AD239" i="7" a="1"/>
  <c r="AD500" i="7" a="1"/>
  <c r="AD271" i="7" a="1"/>
  <c r="AD275" i="7" a="1"/>
  <c r="AD681" i="7" a="1"/>
  <c r="AD510" i="7" a="1"/>
  <c r="AD331" i="7" a="1"/>
  <c r="AD126" i="7" a="1"/>
  <c r="AC712" i="7" a="1"/>
  <c r="AC203" i="7" a="1"/>
  <c r="AC266" i="7" a="1"/>
  <c r="AD650" i="7" a="1"/>
  <c r="AC625" i="7" a="1"/>
  <c r="AD68" i="7" a="1"/>
  <c r="AC312" i="7" a="1"/>
  <c r="AD441" i="7" a="1"/>
  <c r="AD129" i="7" a="1"/>
  <c r="AC399" i="7" a="1"/>
  <c r="AD37" i="7" a="1"/>
  <c r="AD517" i="7" a="1"/>
  <c r="AC33" i="7" a="1"/>
  <c r="AC155" i="7" a="1"/>
  <c r="AD389" i="7" a="1"/>
  <c r="AC424" i="7" a="1"/>
  <c r="AC714" i="7" a="1"/>
  <c r="AC329" i="7" a="1"/>
  <c r="AC655" i="7" a="1"/>
  <c r="AC691" i="7" a="1"/>
  <c r="AD198" i="7" a="1"/>
  <c r="AC123" i="7" a="1"/>
  <c r="AC129" i="7" a="1"/>
  <c r="AD694" i="7" a="1"/>
  <c r="AD569" i="7" a="1"/>
  <c r="AC272" i="7" a="1"/>
  <c r="AD287" i="7" a="1"/>
  <c r="AD356" i="7" a="1"/>
  <c r="AD164" i="7" a="1"/>
  <c r="AC405" i="7" a="1"/>
  <c r="AD598" i="7" a="1"/>
  <c r="AC214" i="7" a="1"/>
  <c r="AC392" i="7" a="1"/>
  <c r="AD589" i="7" a="1"/>
  <c r="AC442" i="7" a="1"/>
  <c r="AC389" i="7" a="1"/>
  <c r="AC132" i="7" a="1"/>
  <c r="AD344" i="7" a="1"/>
  <c r="AD73" i="7" a="1"/>
  <c r="AD352" i="7" a="1"/>
  <c r="AC724" i="7" a="1"/>
  <c r="AD716" i="7" a="1"/>
  <c r="AD235" i="7" a="1"/>
  <c r="AC257" i="7" a="1"/>
  <c r="AC164" i="7" a="1"/>
  <c r="AC477" i="7" a="1"/>
  <c r="AD703" i="7" a="1"/>
  <c r="AC64" i="7" a="1"/>
  <c r="AC599" i="7" a="1"/>
  <c r="AC76" i="7" a="1"/>
  <c r="AC268" i="7" a="1"/>
  <c r="AD388" i="7" a="1"/>
  <c r="AD409" i="7" a="1"/>
  <c r="AD436" i="7" a="1"/>
  <c r="AD113" i="7" a="1"/>
  <c r="AC500" i="7" a="1"/>
  <c r="AD264" i="7" a="1"/>
  <c r="AC431" i="7" a="1"/>
  <c r="AD308" i="7" a="1"/>
  <c r="AD259" i="7" a="1"/>
  <c r="AC732" i="7" a="1"/>
  <c r="AD95" i="7" a="1"/>
  <c r="AC169" i="7" a="1"/>
  <c r="AD733" i="7" a="1"/>
  <c r="AC311" i="7" a="1"/>
  <c r="AC582" i="7" a="1"/>
  <c r="AC451" i="7" a="1"/>
  <c r="AC523" i="7" a="1"/>
  <c r="AD564" i="7" a="1"/>
  <c r="AC344" i="7" a="1"/>
  <c r="AC190" i="7" a="1"/>
  <c r="AC197" i="7" a="1"/>
  <c r="AD25" i="7" a="1"/>
  <c r="AD578" i="7" a="1"/>
  <c r="AC281" i="7" a="1"/>
  <c r="AD45" i="7" a="1"/>
  <c r="AC513" i="7" a="1"/>
  <c r="AD573" i="7" a="1"/>
  <c r="AC465" i="7" a="1"/>
  <c r="AC586" i="7" a="1"/>
  <c r="AD479" i="7" a="1"/>
  <c r="AD476" i="7" a="1"/>
  <c r="AC538" i="7" a="1"/>
  <c r="AC264" i="7" a="1"/>
  <c r="AD291" i="7" a="1"/>
  <c r="AC354" i="7" a="1"/>
  <c r="AC147" i="7" a="1"/>
  <c r="AD530" i="7" a="1"/>
  <c r="AC376" i="7" a="1"/>
  <c r="AC87" i="7" a="1"/>
  <c r="AC481" i="7" a="1"/>
  <c r="AC116" i="7" a="1"/>
  <c r="AC3" i="7" a="1"/>
  <c r="AD698" i="7" a="1"/>
  <c r="AC270" i="7" a="1"/>
  <c r="AD512" i="7" a="1"/>
  <c r="AD88" i="7" a="1"/>
  <c r="AC325" i="7" a="1"/>
  <c r="AD213" i="7" a="1"/>
  <c r="AC604" i="7" a="1"/>
  <c r="AC243" i="7" a="1"/>
  <c r="AC482" i="7" a="1"/>
  <c r="AC161" i="7" a="1"/>
  <c r="AC614" i="7" a="1"/>
  <c r="AC494" i="7" a="1"/>
  <c r="AC356" i="7" a="1"/>
  <c r="AC561" i="7" a="1"/>
  <c r="AC228" i="7" a="1"/>
  <c r="AC209" i="7" a="1"/>
  <c r="AC68" i="7" a="1"/>
  <c r="AD415" i="7" a="1"/>
  <c r="AC546" i="7" a="1"/>
  <c r="AD184" i="7" a="1"/>
  <c r="AD240" i="7" a="1"/>
  <c r="AD141" i="7" a="1"/>
  <c r="AC115" i="7" a="1"/>
  <c r="AD371" i="7" a="1"/>
  <c r="AC439" i="7" a="1"/>
  <c r="AC597" i="7" a="1"/>
  <c r="AC301" i="7" a="1"/>
  <c r="AD522" i="7" a="1"/>
  <c r="AC211" i="7" a="1"/>
  <c r="AD364" i="7" a="1"/>
  <c r="AD324" i="7" a="1"/>
  <c r="AD228" i="7" a="1"/>
  <c r="AC593" i="7" a="1"/>
  <c r="AC493" i="7" a="1"/>
  <c r="AD278" i="7" a="1"/>
  <c r="AD274" i="7" a="1"/>
  <c r="AC450" i="7" a="1"/>
  <c r="AD212" i="7" a="1"/>
  <c r="AC605" i="7" a="1"/>
  <c r="AD583" i="7" a="1"/>
  <c r="AC199" i="7" a="1"/>
  <c r="AC168" i="7" a="1"/>
  <c r="AD422" i="7" a="1"/>
  <c r="AD638" i="7" a="1"/>
  <c r="AD611" i="7" a="1"/>
  <c r="AD70" i="7" a="1"/>
  <c r="AC348" i="7" a="1"/>
  <c r="AC443" i="7" a="1"/>
  <c r="AC175" i="7" a="1"/>
  <c r="AD288" i="7" a="1"/>
  <c r="AC140" i="7" a="1"/>
  <c r="AD135" i="7" a="1"/>
  <c r="AD316" i="7" a="1"/>
  <c r="AD488" i="7" a="1"/>
  <c r="AC133" i="7" a="1"/>
  <c r="AC402" i="7" a="1"/>
  <c r="AC673" i="7" a="1"/>
  <c r="AC49" i="7" a="1"/>
  <c r="AD468" i="7" a="1"/>
  <c r="AC314" i="7" a="1"/>
  <c r="AC448" i="7" a="1"/>
  <c r="AD591" i="7" a="1"/>
  <c r="AD40" i="7" a="1"/>
  <c r="AD451" i="7" a="1"/>
  <c r="AC337" i="7" a="1"/>
  <c r="AD507" i="7" a="1"/>
  <c r="AC207" i="7" a="1"/>
  <c r="AD56" i="7" a="1"/>
  <c r="AD255" i="7" a="1"/>
  <c r="AC181" i="7" a="1"/>
  <c r="AC723" i="7" a="1"/>
  <c r="AD10" i="7" a="1"/>
  <c r="AC390" i="7" a="1"/>
  <c r="AD527" i="7" a="1"/>
  <c r="AC4" i="7" a="1"/>
  <c r="AD700" i="7" a="1"/>
  <c r="AC541" i="7" a="1"/>
  <c r="AC342" i="7" a="1"/>
  <c r="AD558" i="7" a="1"/>
  <c r="AD643" i="7" a="1"/>
  <c r="AD336" i="7" a="1"/>
  <c r="AD374" i="7" a="1"/>
  <c r="AD524" i="7" a="1"/>
  <c r="AC101" i="7" a="1"/>
  <c r="AC315" i="7" a="1"/>
  <c r="AC512" i="7" a="1"/>
  <c r="AD555" i="7" a="1"/>
  <c r="AC56" i="7" a="1"/>
  <c r="AD309" i="7" a="1"/>
  <c r="AC307" i="7" a="1"/>
  <c r="AD622" i="7" a="1"/>
  <c r="AC578" i="7" a="1"/>
  <c r="AC447" i="7" a="1"/>
  <c r="AD490" i="7" a="1"/>
  <c r="AD706" i="7" a="1"/>
  <c r="AC675" i="7" a="1"/>
  <c r="AD321" i="7" a="1"/>
  <c r="AC534" i="7" a="1"/>
  <c r="AD60" i="7" a="1"/>
  <c r="AC91" i="7" a="1"/>
  <c r="AC623" i="7" a="1"/>
  <c r="AD338" i="7" a="1"/>
  <c r="AD169" i="7" a="1"/>
  <c r="AC568" i="7" a="1"/>
  <c r="AC537" i="7" a="1"/>
  <c r="AC455" i="7" a="1"/>
  <c r="AC156" i="7" a="1"/>
  <c r="AC514" i="7" a="1"/>
  <c r="AD398" i="7" a="1"/>
  <c r="AD241" i="7" a="1"/>
  <c r="AC18" i="7" a="1"/>
  <c r="AC295" i="7" a="1"/>
  <c r="AC162" i="7" a="1"/>
  <c r="AD634" i="7" a="1"/>
  <c r="AD102" i="7" a="1"/>
  <c r="AD669" i="7" a="1"/>
  <c r="AD227" i="7" a="1"/>
  <c r="AC61" i="7" a="1"/>
  <c r="AC294" i="7" a="1"/>
  <c r="AD91" i="7" a="1"/>
  <c r="AD480" i="7" a="1"/>
  <c r="AD562" i="7" a="1"/>
  <c r="AC248" i="7" a="1"/>
  <c r="AD693" i="7" a="1"/>
  <c r="AC368" i="7" a="1"/>
  <c r="AC412" i="7" a="1"/>
  <c r="AC280" i="7" a="1"/>
  <c r="AC446" i="7" a="1"/>
  <c r="AD294" i="7" a="1"/>
  <c r="AD493" i="7" a="1"/>
  <c r="AC90" i="7" a="1"/>
  <c r="AD359" i="7" a="1"/>
  <c r="AC501" i="7" a="1"/>
  <c r="AD253" i="7" a="1"/>
  <c r="AC559" i="7" a="1"/>
  <c r="AC425" i="7" a="1"/>
  <c r="AC577" i="7" a="1"/>
  <c r="AC258" i="7" a="1"/>
  <c r="AC252" i="7" a="1"/>
  <c r="AC454" i="7" a="1"/>
  <c r="AC449" i="7" a="1"/>
  <c r="AC572" i="7" a="1"/>
  <c r="AC595" i="7" a="1"/>
  <c r="AD571" i="7" a="1"/>
  <c r="AD30" i="7" a="1"/>
  <c r="AC230" i="7" a="1"/>
  <c r="AC544" i="7" a="1"/>
  <c r="AD648" i="7" a="1"/>
  <c r="AC67" i="7" a="1"/>
  <c r="AC372" i="7" a="1"/>
  <c r="AD633" i="7" a="1"/>
  <c r="AC374" i="7" a="1"/>
  <c r="AD655" i="7" a="1"/>
  <c r="AC498" i="7" a="1"/>
  <c r="AC409" i="7" a="1"/>
  <c r="AC282" i="7" a="1"/>
  <c r="AD543" i="7" a="1"/>
  <c r="AD128" i="7" a="1"/>
  <c r="AD178" i="7" a="1"/>
  <c r="AD342" i="7" a="1"/>
  <c r="AD647" i="7" a="1"/>
  <c r="AC279" i="7" a="1"/>
  <c r="AD90" i="7" a="1"/>
  <c r="AD137" i="7" a="1"/>
  <c r="AC362" i="7" a="1"/>
  <c r="AC540" i="7" a="1"/>
  <c r="AC552" i="7" a="1"/>
  <c r="AD36" i="7" a="1"/>
  <c r="AD83" i="7" a="1"/>
  <c r="AC628" i="7" a="1"/>
  <c r="AD538" i="7" a="1"/>
  <c r="AC550" i="7" a="1"/>
  <c r="AD334" i="7" a="1"/>
  <c r="AD117" i="7" a="1"/>
  <c r="AC124" i="7" a="1"/>
  <c r="AD202" i="7" a="1"/>
  <c r="AD219" i="7" a="1"/>
  <c r="AC591" i="7" a="1"/>
  <c r="AD175" i="7" a="1"/>
  <c r="AC229" i="7" a="1"/>
  <c r="AC271" i="7" a="1"/>
  <c r="AC183" i="7" a="1"/>
  <c r="AD34" i="7" a="1"/>
  <c r="AC105" i="7" a="1"/>
  <c r="AC188" i="7" a="1"/>
  <c r="AD417" i="7" a="1"/>
  <c r="AD103" i="7" a="1"/>
  <c r="AC387" i="7" a="1"/>
  <c r="AD567" i="7" a="1"/>
  <c r="AD399" i="7" a="1"/>
  <c r="AC547" i="7" a="1"/>
  <c r="AC355" i="7" a="1"/>
  <c r="AD636" i="7" a="1"/>
  <c r="AD684" i="7" a="1"/>
  <c r="AC136" i="7" a="1"/>
  <c r="AC340" i="7" a="1"/>
  <c r="AD534" i="7" a="1"/>
  <c r="AC702" i="7" a="1"/>
  <c r="AC381" i="7" a="1"/>
  <c r="AC227" i="7" a="1"/>
  <c r="AC436" i="7" a="1"/>
  <c r="AC358" i="7" a="1"/>
  <c r="AD89" i="7" a="1"/>
  <c r="AD39" i="7" a="1"/>
  <c r="AD282" i="7" a="1"/>
  <c r="AD17" i="7" a="1"/>
  <c r="AD268" i="7" a="1"/>
  <c r="AD575" i="7" a="1"/>
  <c r="AD431" i="7" a="1"/>
  <c r="AD349" i="7" a="1"/>
  <c r="AC74" i="7" a="1"/>
  <c r="AD581" i="7" a="1"/>
  <c r="AD420" i="7" a="1"/>
  <c r="AD403" i="7" a="1"/>
  <c r="AD85" i="7" a="1"/>
  <c r="AD691" i="7" a="1"/>
  <c r="AD14" i="7" a="1"/>
  <c r="AD572" i="7" a="1"/>
  <c r="AC658" i="7" a="1"/>
  <c r="AC193" i="7" a="1"/>
  <c r="AD460" i="7" a="1"/>
  <c r="AC479" i="7" a="1"/>
  <c r="AC308" i="7" a="1"/>
  <c r="AC192" i="7" a="1"/>
  <c r="AC215" i="7" a="1"/>
  <c r="AD644" i="7" a="1"/>
  <c r="AC574" i="7" a="1"/>
  <c r="AC475" i="7" a="1"/>
  <c r="AC55" i="7" a="1"/>
  <c r="AD138" i="7" a="1"/>
  <c r="AD52" i="7" a="1"/>
  <c r="AC288" i="7" a="1"/>
  <c r="AD462" i="7" a="1"/>
  <c r="AC32" i="7" a="1"/>
  <c r="AD32" i="7" a="1"/>
  <c r="AD67" i="7" a="1"/>
  <c r="AD471" i="7" a="1"/>
  <c r="AC6" i="7" a="1"/>
  <c r="AC417" i="7" a="1"/>
  <c r="AC635" i="7" a="1"/>
  <c r="AD474" i="7" a="1"/>
  <c r="AD248" i="7" a="1"/>
  <c r="AD254" i="7" a="1"/>
  <c r="AC255" i="7" a="1"/>
  <c r="AC210" i="7" a="1"/>
  <c r="AC233" i="7" a="1"/>
  <c r="AC414" i="7" a="1"/>
  <c r="AD612" i="7" a="1"/>
  <c r="AD225" i="7" a="1"/>
  <c r="AC360" i="7" a="1"/>
  <c r="AC298" i="7" a="1"/>
  <c r="AD559" i="7" a="1"/>
  <c r="AD286" i="7" a="1"/>
  <c r="AD110" i="7" a="1"/>
  <c r="AC50" i="7" a="1"/>
  <c r="AC681" i="7" a="1"/>
  <c r="AD429" i="7" a="1"/>
  <c r="AC616" i="7" a="1"/>
  <c r="AD628" i="7" a="1"/>
  <c r="AD397" i="7" a="1"/>
  <c r="AD242" i="7" a="1"/>
  <c r="AD560" i="7" a="1"/>
  <c r="AC8" i="7" a="1"/>
  <c r="AC398" i="7" a="1"/>
  <c r="AC16" i="7" a="1"/>
  <c r="AC151" i="7" a="1"/>
  <c r="AC473" i="7" a="1"/>
  <c r="AC518" i="7" a="1"/>
  <c r="AC341" i="7" a="1"/>
  <c r="AD62" i="7" a="1"/>
  <c r="AC701" i="7" a="1"/>
  <c r="AD692" i="7" a="1"/>
  <c r="AD467" i="7" a="1"/>
  <c r="AD112" i="7" a="1"/>
  <c r="AD79" i="7" a="1"/>
  <c r="AD166" i="7" a="1"/>
  <c r="AD430" i="7" a="1"/>
  <c r="AC93" i="7" a="1"/>
  <c r="AC474" i="7" a="1"/>
  <c r="AC536" i="7" a="1"/>
  <c r="AD408" i="7" a="1"/>
  <c r="AD370" i="7" a="1"/>
  <c r="AD224" i="7" a="1"/>
  <c r="AC60" i="7" a="1"/>
  <c r="AC557" i="7" a="1"/>
  <c r="AC646" i="7" a="1"/>
  <c r="AC19" i="7" a="1"/>
  <c r="AC685" i="7" a="1"/>
  <c r="AC245" i="7" a="1"/>
  <c r="AC466" i="7" a="1"/>
  <c r="AD197" i="7" a="1"/>
  <c r="AC313" i="7" a="1"/>
  <c r="AC621" i="7" a="1"/>
  <c r="AD226" i="7" a="1"/>
  <c r="AD230" i="7" a="1"/>
  <c r="AC713" i="7" a="1"/>
  <c r="AC235" i="7" a="1"/>
  <c r="AC384" i="7" a="1"/>
  <c r="AD477" i="7" a="1"/>
  <c r="AC496" i="7" a="1"/>
  <c r="AC485" i="7" a="1"/>
  <c r="AC79" i="7" a="1"/>
  <c r="AC470" i="7" a="1"/>
  <c r="AC86" i="7" a="1"/>
  <c r="AC83" i="7" a="1"/>
  <c r="AD147" i="7" a="1"/>
  <c r="AD729" i="7" a="1"/>
  <c r="AC167" i="7" a="1"/>
  <c r="AC428" i="7" a="1"/>
  <c r="AD577" i="7" a="1"/>
  <c r="AC318" i="7" a="1"/>
  <c r="AC332" i="7" a="1"/>
  <c r="AC715" i="7" a="1"/>
  <c r="AC463" i="7" a="1"/>
  <c r="AC411" i="7" a="1"/>
  <c r="AD609" i="7" a="1"/>
  <c r="AD272" i="7" a="1"/>
  <c r="AC302" i="7" a="1"/>
  <c r="AC345" i="7" a="1"/>
  <c r="AD483" i="7" a="1"/>
  <c r="AC654" i="7" a="1"/>
  <c r="AD150" i="7" a="1"/>
  <c r="AC588" i="7" a="1"/>
  <c r="AC566" i="7" a="1"/>
  <c r="AD354" i="7" a="1"/>
  <c r="AD191" i="7" a="1"/>
  <c r="AD664" i="7" a="1"/>
  <c r="AC39" i="7" a="1"/>
  <c r="AD299" i="7" a="1"/>
  <c r="AD157" i="7" a="1"/>
  <c r="AD279" i="7" a="1"/>
  <c r="AC178" i="7" a="1"/>
  <c r="AC88" i="7" a="1"/>
  <c r="AD314" i="7" a="1"/>
  <c r="AD384" i="7" a="1"/>
  <c r="AD624" i="7" a="1"/>
  <c r="AD251" i="7" a="1"/>
  <c r="AD680" i="7" a="1"/>
  <c r="AC403" i="7" a="1"/>
  <c r="AD111" i="7" a="1"/>
  <c r="AD104" i="7" a="1"/>
  <c r="AD13" i="7" a="1"/>
  <c r="AD608" i="7" a="1"/>
  <c r="AD425" i="7" a="1"/>
  <c r="AC35" i="7" a="1"/>
  <c r="AD632" i="7" a="1"/>
  <c r="AD600" i="7" a="1"/>
  <c r="AC440" i="7" a="1"/>
  <c r="AC57" i="7" a="1"/>
  <c r="AD238" i="7" a="1"/>
  <c r="AD642" i="7" a="1"/>
  <c r="AD343" i="7" a="1"/>
  <c r="AC517" i="7" a="1"/>
  <c r="AD675" i="7" a="1"/>
  <c r="AC652" i="7" a="1"/>
  <c r="AC420" i="7" a="1"/>
  <c r="AC664" i="7" a="1"/>
  <c r="AD683" i="7" a="1"/>
  <c r="AC187" i="7" a="1"/>
  <c r="AC330" i="7" a="1"/>
  <c r="AD710" i="7" a="1"/>
  <c r="AD340" i="7" a="1"/>
  <c r="AD515" i="7" a="1"/>
  <c r="AD317" i="7" a="1"/>
  <c r="AC432" i="7" a="1"/>
  <c r="AC320" i="7" a="1"/>
  <c r="AD358" i="7" a="1"/>
  <c r="AD119" i="7" a="1"/>
  <c r="AC438" i="7" a="1"/>
  <c r="AD218" i="7" a="1"/>
  <c r="AD180" i="7" a="1"/>
  <c r="AC219" i="7" a="1"/>
  <c r="AC380" i="7" a="1"/>
  <c r="AD385" i="7" a="1"/>
  <c r="AD134" i="7" a="1"/>
  <c r="AD170" i="7" a="1"/>
  <c r="AD718" i="7" a="1"/>
  <c r="AD452" i="7" a="1"/>
  <c r="AC457" i="7" a="1"/>
  <c r="AC153" i="7" a="1"/>
  <c r="AC676" i="7" a="1"/>
  <c r="AD231" i="7" a="1"/>
  <c r="AD443" i="7" a="1"/>
  <c r="AD541" i="7" a="1"/>
  <c r="AD267" i="7" a="1"/>
  <c r="AC636" i="7" a="1"/>
  <c r="AD124" i="7" a="1"/>
  <c r="AC154" i="7" a="1"/>
  <c r="AD481" i="7" a="1"/>
  <c r="AD732" i="7" a="1"/>
  <c r="AC339" i="7" a="1"/>
  <c r="AD617" i="7" a="1"/>
  <c r="AD639" i="7" a="1"/>
  <c r="AD185" i="7" a="1"/>
  <c r="AC275" i="7" a="1"/>
  <c r="AC14" i="7" a="1"/>
  <c r="AD413" i="7" a="1"/>
  <c r="AC5" i="7" a="1"/>
  <c r="AC251" i="7" a="1"/>
  <c r="AD258" i="7" a="1"/>
  <c r="AC238" i="7" a="1"/>
  <c r="AD92" i="7" a="1"/>
  <c r="AC569" i="7" a="1"/>
  <c r="AC708" i="7" a="1"/>
  <c r="AD163" i="7" a="1"/>
  <c r="AD96" i="7" a="1"/>
  <c r="AD199" i="7" a="1"/>
  <c r="AC573" i="7" a="1"/>
  <c r="AD651" i="7" a="1"/>
  <c r="AC620" i="7" a="1"/>
  <c r="AD463" i="7" a="1"/>
  <c r="AC632" i="7" a="1"/>
  <c r="AC98" i="7" a="1"/>
  <c r="AC194" i="7" a="1"/>
  <c r="AC263" i="7" a="1"/>
  <c r="AD298" i="7" a="1"/>
  <c r="AD697" i="7" a="1"/>
  <c r="AD156" i="7" a="1"/>
  <c r="AD84" i="7" a="1"/>
  <c r="AD626" i="7" a="1"/>
  <c r="AD363" i="7" a="1"/>
  <c r="AD701" i="7" a="1"/>
  <c r="AD82" i="7" a="1"/>
  <c r="AC357" i="7" a="1"/>
  <c r="AD582" i="7" a="1"/>
  <c r="AD574" i="7" a="1"/>
  <c r="AD465" i="7" a="1"/>
  <c r="AD498" i="7" a="1"/>
  <c r="AD631" i="7" a="1"/>
  <c r="AD283" i="7" a="1"/>
  <c r="AC127" i="7" a="1"/>
  <c r="AD353" i="7" a="1"/>
  <c r="AD448" i="7" a="1"/>
  <c r="AD182" i="7" a="1"/>
  <c r="AD206" i="7" a="1"/>
  <c r="AD565" i="7" a="1"/>
  <c r="AC731" i="7" a="1"/>
  <c r="AD380" i="7" a="1"/>
  <c r="AC242" i="7" a="1"/>
  <c r="AC416" i="7" a="1"/>
  <c r="AC347" i="7" a="1"/>
  <c r="AD246" i="7" a="1"/>
  <c r="AC511" i="7" a="1"/>
  <c r="AC131" i="7" a="1"/>
  <c r="AD416" i="7" a="1"/>
  <c r="AD731" i="7" a="1"/>
  <c r="AC113" i="7" a="1"/>
  <c r="AC565" i="7" a="1"/>
  <c r="AD16" i="7" a="1"/>
  <c r="AD586" i="7" a="1"/>
  <c r="AC682" i="7" a="1"/>
  <c r="AC89" i="7" a="1"/>
  <c r="AC413" i="7" a="1"/>
  <c r="AC189" i="7" a="1"/>
  <c r="AD505" i="7" a="1"/>
  <c r="AD193" i="7" a="1"/>
  <c r="AC146" i="7" a="1"/>
  <c r="AC434" i="7" a="1"/>
  <c r="AC323" i="7" a="1"/>
  <c r="AD714" i="7" a="1"/>
  <c r="AD400" i="7" a="1"/>
  <c r="AC656" i="7" a="1"/>
  <c r="AC206" i="7" a="1"/>
  <c r="AD688" i="7" a="1"/>
  <c r="AC612" i="7" a="1"/>
  <c r="AC607" i="7" a="1"/>
  <c r="AC499" i="7" a="1"/>
  <c r="AD561" i="7" a="1"/>
  <c r="AC217" i="7" a="1"/>
  <c r="AC204" i="7" a="1"/>
  <c r="AC603" i="7" a="1"/>
  <c r="AD301" i="7" a="1"/>
  <c r="AC669" i="7" a="1"/>
  <c r="AD43" i="7" a="1"/>
  <c r="AD503" i="7" a="1"/>
  <c r="AD401" i="7" a="1"/>
  <c r="AC254" i="7" a="1"/>
  <c r="AC459" i="7" a="1"/>
  <c r="AD594" i="7" a="1"/>
  <c r="AD142" i="7" a="1"/>
  <c r="AC158" i="7" a="1"/>
  <c r="AD244" i="7" a="1"/>
  <c r="AC172" i="7" a="1"/>
  <c r="AC351" i="7" a="1"/>
  <c r="AD75" i="7" a="1"/>
  <c r="AC58" i="7" a="1"/>
  <c r="AC186" i="7" a="1"/>
  <c r="AC407" i="7" a="1"/>
  <c r="AD618" i="7" a="1"/>
  <c r="AC667" i="7" a="1"/>
  <c r="AC274" i="7" a="1"/>
  <c r="AC401" i="7" a="1"/>
  <c r="AD459" i="7" a="1"/>
  <c r="AD270" i="7" a="1"/>
  <c r="AD155" i="7" a="1"/>
  <c r="AD300" i="7" a="1"/>
  <c r="AC148" i="7" a="1"/>
  <c r="AD449" i="7" a="1"/>
  <c r="AC430" i="7" a="1"/>
  <c r="AD64" i="7" a="1"/>
  <c r="AD232" i="7" a="1"/>
  <c r="AC583" i="7" a="1"/>
  <c r="AC144" i="7" a="1"/>
  <c r="AC502" i="7" a="1"/>
  <c r="AC343" i="7" a="1"/>
  <c r="AD221" i="7" a="1"/>
  <c r="AD405" i="7" a="1"/>
  <c r="AC244" i="7" a="1"/>
  <c r="AC520" i="7" a="1"/>
  <c r="AC290" i="7" a="1"/>
  <c r="AD355" i="7" a="1"/>
  <c r="AD293" i="7" a="1"/>
  <c r="AD149" i="7" a="1"/>
  <c r="AD100" i="7" a="1"/>
  <c r="AC379" i="7" a="1"/>
  <c r="AD375" i="7" a="1"/>
  <c r="AC615" i="7" a="1"/>
  <c r="AC378" i="7" a="1"/>
  <c r="AD713" i="7" a="1"/>
  <c r="AC556" i="7" a="1"/>
  <c r="AC489" i="7" a="1"/>
  <c r="AC659" i="7" a="1"/>
  <c r="AC36" i="7" a="1"/>
  <c r="AC710" i="7" a="1"/>
  <c r="AD176" i="7" a="1"/>
  <c r="AC182" i="7" a="1"/>
  <c r="AC202" i="7" a="1"/>
  <c r="AD106" i="7" a="1"/>
  <c r="AD302" i="7" a="1"/>
  <c r="AC138" i="7" a="1"/>
  <c r="AC686" i="7" a="1"/>
  <c r="AC108" i="7" a="1"/>
  <c r="AC201" i="7" a="1"/>
  <c r="AD351" i="7" a="1"/>
  <c r="AD523" i="7" a="1"/>
  <c r="AD614" i="7" a="1"/>
  <c r="AD678" i="7" a="1"/>
  <c r="AC679" i="7" a="1"/>
  <c r="AC648" i="7" a="1"/>
  <c r="AC62" i="7" a="1"/>
  <c r="AC391" i="7" a="1"/>
  <c r="AD31" i="7" a="1"/>
  <c r="AD173" i="7" a="1"/>
  <c r="AD177" i="7" a="1"/>
  <c r="AC480" i="7" a="1"/>
  <c r="AD41" i="7" a="1"/>
  <c r="AC533" i="7" a="1"/>
  <c r="AC353" i="7" a="1"/>
  <c r="AC453" i="7" a="1"/>
  <c r="AC21" i="7" a="1"/>
  <c r="AD616" i="7" a="1"/>
  <c r="AD466" i="7" a="1"/>
  <c r="AC410" i="7" a="1"/>
  <c r="AD236" i="7" a="1"/>
  <c r="AD514" i="7" a="1"/>
  <c r="AC109" i="7" a="1"/>
  <c r="AD26" i="7" a="1"/>
  <c r="AC467" i="7" a="1"/>
  <c r="AD256" i="7" a="1"/>
  <c r="AC284" i="7" a="1"/>
  <c r="AC587" i="7" a="1"/>
  <c r="AC80" i="7" a="1"/>
  <c r="AC7" i="7" a="1"/>
  <c r="AD245" i="7" a="1"/>
  <c r="AC598" i="7" a="1"/>
  <c r="AD313" i="7" a="1"/>
  <c r="AC352" i="7" a="1"/>
  <c r="AD383" i="7" a="1"/>
  <c r="AC260" i="7" a="1"/>
  <c r="AC509" i="7" a="1"/>
  <c r="AD485" i="7" a="1"/>
  <c r="AC677" i="7" a="1"/>
  <c r="AC600" i="7" a="1"/>
  <c r="AD472" i="7" a="1"/>
  <c r="AD473" i="7" a="1"/>
  <c r="AC476" i="7" a="1"/>
  <c r="AD48" i="7" a="1"/>
  <c r="AC72" i="7" a="1"/>
  <c r="AC634" i="7" a="1"/>
  <c r="AD549" i="7" a="1"/>
  <c r="AC571" i="7" a="1"/>
  <c r="AD393" i="7" a="1"/>
  <c r="AC34" i="7" a="1"/>
  <c r="AC336" i="7" a="1"/>
  <c r="AD161" i="7" a="1"/>
  <c r="AC276" i="7" a="1"/>
  <c r="AC624" i="7" a="1"/>
  <c r="AD290" i="7" a="1"/>
  <c r="AC539" i="7" a="1"/>
  <c r="AD33" i="7" a="1"/>
  <c r="AC104" i="7" a="1"/>
  <c r="AC15" i="7" a="1"/>
  <c r="AD419" i="7" a="1"/>
  <c r="AD548" i="7" a="1"/>
  <c r="AD391" i="7" a="1"/>
  <c r="AD277" i="7" a="1"/>
  <c r="AD619" i="7" a="1"/>
  <c r="AC173" i="7" a="1"/>
  <c r="AD584" i="7" a="1"/>
  <c r="AC85" i="7" a="1"/>
  <c r="AC46" i="7" a="1"/>
  <c r="AD365" i="7" a="1"/>
  <c r="AD310" i="7" a="1"/>
  <c r="AD295" i="7" a="1"/>
  <c r="AD42" i="7" a="1"/>
  <c r="AD450" i="7" a="1"/>
  <c r="AC256" i="7" a="1"/>
  <c r="AD640" i="7" a="1"/>
  <c r="AD332" i="7" a="1"/>
  <c r="AC649" i="7" a="1"/>
  <c r="AC117" i="7" a="1"/>
  <c r="AD58" i="7" a="1"/>
  <c r="AD381" i="7" a="1"/>
  <c r="AC163" i="7" a="1"/>
  <c r="AC118" i="7" a="1"/>
  <c r="AC483" i="7" a="1"/>
  <c r="AD346" i="7" a="1"/>
  <c r="AD50" i="7" a="1"/>
  <c r="AC729" i="7" a="1"/>
  <c r="AC145" i="7" a="1"/>
  <c r="AC143" i="7" a="1"/>
  <c r="AC643" i="7" a="1"/>
  <c r="AD266" i="7" a="1"/>
  <c r="AD168" i="7" a="1"/>
  <c r="AD464" i="7" a="1"/>
  <c r="AD306" i="7" a="1"/>
  <c r="AC371" i="7" a="1"/>
  <c r="AD673" i="7" a="1"/>
  <c r="AD63" i="7" a="1"/>
  <c r="AC179" i="7" a="1"/>
  <c r="AD533" i="7" a="1"/>
  <c r="AD51" i="7" a="1"/>
  <c r="AC584" i="7" a="1"/>
  <c r="AC697" i="7" a="1"/>
  <c r="AD542" i="7" a="1"/>
  <c r="AD428" i="7" a="1"/>
  <c r="AC185" i="7" a="1"/>
  <c r="AC176" i="7" a="1"/>
  <c r="AC562" i="7" a="1"/>
  <c r="AC468" i="7" a="1"/>
  <c r="AC674" i="7" a="1"/>
  <c r="AC576" i="7" a="1"/>
  <c r="AC423" i="7" a="1"/>
  <c r="AD326" i="7" a="1"/>
  <c r="AC334" i="7" a="1"/>
  <c r="AC95" i="7" a="1"/>
  <c r="AC704" i="7" a="1"/>
  <c r="AD114" i="7" a="1"/>
  <c r="AD29" i="7" a="1"/>
  <c r="AD726" i="7" a="1"/>
  <c r="AD366" i="7" a="1"/>
  <c r="AD35" i="7" a="1"/>
  <c r="AC506" i="7" a="1"/>
  <c r="AD689" i="7" a="1"/>
  <c r="AC221" i="7" a="1"/>
  <c r="AD484" i="7" a="1"/>
  <c r="AD605" i="7" a="1"/>
  <c r="AC97" i="7" a="1"/>
  <c r="AD77" i="7" a="1"/>
  <c r="AD21" i="7" a="1"/>
  <c r="AC96" i="7" a="1"/>
  <c r="AD76" i="7" a="1"/>
  <c r="AD44" i="7" a="1"/>
  <c r="AD667" i="7" a="1"/>
  <c r="AC601" i="7" a="1"/>
  <c r="AC683" i="7" a="1"/>
  <c r="AD223" i="7" a="1"/>
  <c r="AD606" i="7" a="1"/>
  <c r="AC75" i="7" a="1"/>
  <c r="AD289" i="7" a="1"/>
  <c r="AD140" i="7" a="1"/>
  <c r="AD93" i="7" a="1"/>
  <c r="AD588" i="7" a="1"/>
  <c r="AC554" i="7" a="1"/>
  <c r="AD504" i="7" a="1"/>
  <c r="AC515" i="7" a="1"/>
  <c r="AC486" i="7" a="1"/>
  <c r="AC670" i="7" a="1"/>
  <c r="AD544" i="7" a="1"/>
  <c r="AC542" i="7" a="1"/>
  <c r="AC22" i="7" a="1"/>
  <c r="AC11" i="7" a="1"/>
  <c r="AD715" i="7" a="1"/>
  <c r="AD685" i="7" a="1"/>
  <c r="AD563" i="7" a="1"/>
  <c r="AD696" i="7" a="1"/>
  <c r="AD123" i="7" a="1"/>
  <c r="AC532" i="7" a="1"/>
  <c r="AC212" i="7" a="1"/>
  <c r="AC661" i="7" a="1"/>
  <c r="AD579" i="7" a="1"/>
  <c r="AD424" i="7" a="1"/>
  <c r="AD382" i="7" a="1"/>
  <c r="AD427" i="7" a="1"/>
  <c r="AD597" i="7" a="1"/>
  <c r="AD216" i="7" a="1"/>
  <c r="AD337" i="7" a="1"/>
  <c r="AD47" i="7" a="1"/>
  <c r="AD122" i="7" a="1"/>
  <c r="AD686" i="7" a="1"/>
  <c r="AC92" i="7" a="1"/>
  <c r="AC218" i="7" a="1"/>
  <c r="AD670" i="7" a="1"/>
  <c r="AC570" i="7" a="1"/>
  <c r="AD132" i="7" a="1"/>
  <c r="AC585" i="7" a="1"/>
  <c r="AD599" i="7" a="1"/>
  <c r="AD265" i="7" a="1"/>
  <c r="AC99" i="7" a="1"/>
  <c r="AD730" i="7" a="1"/>
  <c r="AC725" i="7" a="1"/>
  <c r="AD304" i="7" a="1"/>
  <c r="AC249" i="7" a="1"/>
  <c r="AD445" i="7" a="1"/>
  <c r="AD328" i="7" a="1"/>
  <c r="AD630" i="7" a="1"/>
  <c r="AC421" i="7" a="1"/>
  <c r="AC386" i="7" a="1"/>
  <c r="AC657" i="7" a="1"/>
  <c r="AD487" i="7" a="1"/>
  <c r="AD494" i="7" a="1"/>
  <c r="AD318" i="7" a="1"/>
  <c r="AD192" i="7" a="1"/>
  <c r="AC369" i="7" a="1"/>
  <c r="AC38" i="7" a="1"/>
  <c r="AC119" i="7" a="1"/>
  <c r="AD661" i="7" a="1"/>
  <c r="AC363" i="7" a="1"/>
  <c r="AC385" i="7" a="1"/>
  <c r="AC69" i="7" a="1"/>
  <c r="AC478" i="7" a="1"/>
  <c r="AC273" i="7" a="1"/>
  <c r="AC375" i="7" a="1"/>
  <c r="AD649" i="7" a="1"/>
  <c r="AD502" i="7" a="1"/>
  <c r="AC698" i="7" a="1"/>
  <c r="AC721" i="7" a="1"/>
  <c r="AD109" i="7" a="1"/>
  <c r="AD80" i="7" a="1"/>
  <c r="AD87" i="7" a="1"/>
  <c r="AD725" i="7" a="1"/>
  <c r="AC324" i="7" a="1"/>
  <c r="AC333" i="7" a="1"/>
  <c r="AC25" i="7" a="1"/>
  <c r="AD432" i="7" a="1"/>
  <c r="AD162" i="7" a="1"/>
  <c r="AD663" i="7" a="1"/>
  <c r="AC160" i="7" a="1"/>
  <c r="AD378" i="7" a="1"/>
  <c r="AC310" i="7" a="1"/>
  <c r="AC159" i="7" a="1"/>
  <c r="AC435" i="7" a="1"/>
  <c r="AD499" i="7" a="1"/>
  <c r="AC319" i="7" a="1"/>
  <c r="AC321" i="7" a="1"/>
  <c r="AD262" i="7" a="1"/>
  <c r="AC690" i="7" a="1"/>
  <c r="AC641" i="7" a="1"/>
  <c r="AC130" i="7" a="1"/>
  <c r="AD333" i="7" a="1"/>
  <c r="AC637" i="7" a="1"/>
  <c r="AD677" i="7" a="1"/>
  <c r="AD165" i="7" a="1"/>
  <c r="AC24" i="7" a="1"/>
  <c r="AC293" i="7" a="1"/>
  <c r="AD115" i="7" a="1"/>
  <c r="AD491" i="7" a="1"/>
  <c r="AD621" i="7" a="1"/>
  <c r="AC94" i="7" a="1"/>
  <c r="AD183" i="7" a="1"/>
  <c r="AC139" i="7" a="1"/>
  <c r="AD152" i="7" a="1"/>
  <c r="AC618" i="7" a="1"/>
  <c r="AD671" i="7" a="1"/>
  <c r="AD78" i="7" a="1"/>
  <c r="AC231" i="7" a="1"/>
  <c r="AC44" i="7" a="1"/>
  <c r="AD495" i="7" a="1"/>
  <c r="AD181" i="7" a="1"/>
  <c r="AC26" i="7" a="1"/>
  <c r="AC719" i="7" a="1"/>
  <c r="AC699" i="7" a="1"/>
  <c r="AC456" i="7" a="1"/>
  <c r="AD665" i="7" a="1"/>
  <c r="AD699" i="7" a="1"/>
  <c r="AD322" i="7" a="1"/>
  <c r="AC508" i="7" a="1"/>
  <c r="AC200" i="7" a="1"/>
  <c r="AD469" i="7" a="1"/>
  <c r="AD222" i="7" a="1"/>
  <c r="AD521" i="7" a="1"/>
  <c r="AC530" i="7" a="1"/>
  <c r="AD208" i="7" a="1"/>
  <c r="AD529" i="7" a="1"/>
  <c r="AC700" i="7" a="1"/>
  <c r="AC237" i="7" a="1"/>
  <c r="AC408" i="7" a="1"/>
  <c r="AD707" i="7" a="1"/>
  <c r="AC706" i="7" a="1"/>
  <c r="AD446" i="7" a="1"/>
  <c r="AD257" i="7" a="1"/>
  <c r="AC82" i="7" a="1"/>
  <c r="AD672" i="7" a="1"/>
  <c r="AD12" i="7" a="1"/>
  <c r="AC558" i="7" a="1"/>
  <c r="AC581" i="7" a="1"/>
  <c r="AC232" i="7" a="1"/>
  <c r="AD539" i="7" a="1"/>
  <c r="AD292" i="7" a="1"/>
  <c r="AC292" i="7" a="1"/>
  <c r="AD243" i="7" a="1"/>
  <c r="AC609" i="7" a="1"/>
  <c r="AC527" i="7" a="1"/>
  <c r="AD325" i="7" a="1"/>
  <c r="AD720" i="7" a="1"/>
  <c r="AC328" i="7" a="1"/>
  <c r="AD652" i="7" a="1"/>
  <c r="AC285" i="7" a="1"/>
  <c r="AD207" i="7" a="1"/>
  <c r="AD394" i="7" a="1"/>
  <c r="AC142" i="7" a="1"/>
  <c r="AC660" i="7" a="1"/>
  <c r="AD657" i="7" a="1"/>
  <c r="AC265" i="7" a="1"/>
  <c r="AC492" i="7" a="1"/>
  <c r="AD506" i="7" a="1"/>
  <c r="AC70" i="7" a="1"/>
  <c r="AC689" i="7" a="1"/>
  <c r="AC441" i="7" a="1"/>
  <c r="AC296" i="7" a="1"/>
  <c r="AD311" i="7" a="1"/>
  <c r="AC653" i="7" a="1"/>
  <c r="AD15" i="7" a="1"/>
  <c r="AC730" i="7" a="1"/>
  <c r="AD315" i="7" a="1"/>
  <c r="AC461" i="7" a="1"/>
  <c r="AC30" i="7" a="1"/>
  <c r="AD211" i="7" a="1"/>
  <c r="AD457" i="7" a="1"/>
  <c r="AC262" i="7" a="1"/>
  <c r="AD705" i="7" a="1"/>
  <c r="AD120" i="7" a="1"/>
  <c r="AD330" i="7" a="1"/>
  <c r="AD94" i="7" a="1"/>
  <c r="AD580" i="7" a="1"/>
  <c r="AC445" i="7" a="1"/>
  <c r="AD269" i="7" a="1"/>
  <c r="AD551" i="7" a="1"/>
  <c r="AC195" i="7" a="1"/>
  <c r="AD105" i="7" a="1"/>
  <c r="AD121" i="7" a="1"/>
  <c r="AC77" i="7" a="1"/>
  <c r="AD454" i="7" a="1"/>
  <c r="AC507" i="7" a="1"/>
  <c r="AC504" i="7" a="1"/>
  <c r="AD319" i="7" a="1"/>
  <c r="AC688" i="7" a="1"/>
  <c r="AC516" i="7" a="1"/>
  <c r="AC81" i="7" a="1"/>
  <c r="AD421" i="7" a="1"/>
  <c r="AC364" i="7" a="1"/>
  <c r="AD151" i="7" a="1"/>
  <c r="AC213" i="7" a="1"/>
  <c r="AD418" i="7" a="1"/>
  <c r="AD629" i="7" a="1"/>
  <c r="AC51" i="7" a="1"/>
  <c r="AC487" i="7" a="1"/>
  <c r="AC40" i="7" a="1"/>
  <c r="AD478" i="7" a="1"/>
  <c r="AD167" i="7" a="1"/>
  <c r="AC121" i="7" a="1"/>
  <c r="AD513" i="7" a="1"/>
  <c r="AC639" i="7" a="1"/>
  <c r="AC78" i="7" a="1"/>
  <c r="AC299" i="7" a="1"/>
  <c r="AC47" i="7" a="1"/>
  <c r="AC42" i="7" a="1"/>
  <c r="AC52" i="7" a="1"/>
  <c r="AC191" i="7" a="1"/>
  <c r="AC278" i="7" a="1"/>
  <c r="AD376" i="7" a="1"/>
  <c r="AD72" i="7" a="1"/>
  <c r="AC464" i="7" a="1"/>
  <c r="AC28" i="7" a="1"/>
  <c r="AC663" i="7" a="1"/>
  <c r="AD410" i="7" a="1"/>
  <c r="AD442" i="7" a="1"/>
  <c r="AC223" i="7" a="1"/>
  <c r="AD61" i="7" a="1"/>
  <c r="AD556" i="7" a="1"/>
  <c r="AD307" i="7" a="1"/>
  <c r="AC613" i="7" a="1"/>
  <c r="AC510" i="7" a="1"/>
  <c r="AC304" i="7" a="1"/>
  <c r="AD520" i="7" a="1"/>
  <c r="AC303" i="7" a="1"/>
  <c r="AC720" i="7" a="1"/>
  <c r="AC589" i="7" a="1"/>
  <c r="AC734" i="7" a="1"/>
  <c r="AC331" i="7" a="1"/>
  <c r="AD568" i="7" a="1"/>
  <c r="AD435" i="7" a="1"/>
  <c r="AC602" i="7" a="1"/>
  <c r="AC239" i="7" a="1"/>
  <c r="AD712" i="7" a="1"/>
  <c r="AD285" i="7" a="1"/>
  <c r="AC553" i="7" a="1"/>
  <c r="AC335" i="7" a="1"/>
  <c r="AC684" i="7" a="1"/>
  <c r="AD402" i="7" a="1"/>
  <c r="AC250" i="7" a="1"/>
  <c r="AC110" i="7" a="1"/>
  <c r="AD71" i="7" a="1"/>
  <c r="AC396" i="7" a="1"/>
  <c r="AD247" i="7" a="1"/>
  <c r="AD205" i="7" a="1"/>
  <c r="AD171" i="7" a="1"/>
  <c r="AC526" i="7" a="1"/>
  <c r="AC365" i="7" a="1"/>
  <c r="AC17" i="7" a="1"/>
  <c r="AC630" i="7" a="1"/>
  <c r="AD635" i="7" a="1"/>
  <c r="AD604" i="7" a="1"/>
  <c r="AD711" i="7" a="1"/>
  <c r="AD323" i="7" a="1"/>
  <c r="AC10" i="7" a="1"/>
  <c r="AD656" i="7" a="1"/>
  <c r="AC220" i="7" a="1"/>
  <c r="AD188" i="7" a="1"/>
  <c r="AC422" i="7" a="1"/>
  <c r="AC452" i="7" a="1"/>
  <c r="AD350" i="7" a="1"/>
  <c r="AC9" i="7" a="1"/>
  <c r="AC521" i="7" a="1"/>
  <c r="AC651" i="7" a="1"/>
  <c r="AC564" i="7" a="1"/>
  <c r="AD131" i="7" a="1"/>
  <c r="AD412" i="7" a="1"/>
  <c r="AC122" i="7" a="1"/>
  <c r="AD101" i="7" a="1"/>
  <c r="AD160" i="7" a="1"/>
  <c r="AD461" i="7" a="1"/>
  <c r="AC41" i="7" a="1"/>
  <c r="AD570" i="7" a="1"/>
  <c r="AC460" i="7" a="1"/>
  <c r="AD69" i="7" a="1"/>
  <c r="AC208" i="7" a="1"/>
  <c r="AC678" i="7" a="1"/>
  <c r="AD367" i="7" a="1"/>
  <c r="AC236" i="7" a="1"/>
  <c r="AC84" i="7" a="1"/>
  <c r="AD158" i="7" a="1"/>
  <c r="AD372" i="7" a="1"/>
  <c r="AD682" i="7" a="1"/>
  <c r="AC531" i="7" a="1"/>
  <c r="AC631" i="7" a="1"/>
  <c r="AD407" i="7" a="1"/>
  <c r="AC594" i="7" a="1"/>
  <c r="AD676" i="7" a="1"/>
  <c r="AD200" i="7" a="1"/>
  <c r="AC668" i="7" a="1"/>
  <c r="AD662" i="7" a="1"/>
  <c r="AD281" i="7" a="1"/>
  <c r="AD717" i="7" a="1"/>
  <c r="AC640" i="7" a="1"/>
  <c r="AC645" i="7" a="1"/>
  <c r="AC444" i="7" a="1"/>
  <c r="AD249" i="7" a="1"/>
  <c r="AD531" i="7" a="1"/>
  <c r="AC112" i="7" a="1"/>
  <c r="AD444" i="7" a="1"/>
  <c r="AC426" i="7" a="1"/>
  <c r="AD553" i="7" a="1"/>
  <c r="AD210" i="7" a="1"/>
  <c r="AD194" i="7" a="1"/>
  <c r="AC638" i="7" a="1"/>
  <c r="AD174" i="7" a="1"/>
  <c r="AC102" i="7" a="1"/>
  <c r="AD395" i="7" a="1"/>
  <c r="AD674" i="7" a="1"/>
  <c r="AC383" i="7" a="1"/>
  <c r="AC429" i="7" a="1"/>
  <c r="AD201" i="7" a="1"/>
  <c r="AC491" i="7" a="1"/>
  <c r="AC300" i="7" a="1"/>
  <c r="AC59" i="7" a="1"/>
  <c r="AD492" i="7" a="1"/>
  <c r="AD595" i="7" a="1"/>
  <c r="AC171" i="7" a="1"/>
  <c r="AD497" i="7" a="1"/>
  <c r="AC349" i="7" a="1"/>
  <c r="AD362" i="7" a="1"/>
  <c r="AD27" i="7" a="1"/>
  <c r="AD22" i="7" a="1"/>
  <c r="AC694" i="7" a="1"/>
  <c r="AC427" i="7" a="1"/>
  <c r="AC261" i="7" a="1"/>
  <c r="AC726" i="7" a="1"/>
  <c r="AD65" i="7" a="1"/>
  <c r="AC535" i="7" a="1"/>
  <c r="AD508" i="7" a="1"/>
  <c r="AD127" i="7" a="1"/>
  <c r="AD414" i="7" a="1"/>
  <c r="AD186" i="7" a="1"/>
  <c r="AC253" i="7" a="1"/>
  <c r="AC135" i="7" a="1"/>
  <c r="AC306" i="7" a="1"/>
  <c r="AD447" i="7" a="1"/>
  <c r="AD596" i="7" a="1"/>
  <c r="AD552" i="7" a="1"/>
  <c r="AC350" i="7" a="1"/>
  <c r="AC672" i="7" a="1"/>
  <c r="AC222" i="7" a="1"/>
  <c r="AD719" i="7" a="1"/>
  <c r="AD613" i="7" a="1"/>
  <c r="AD49" i="7" a="1"/>
  <c r="AD438" i="7" a="1"/>
  <c r="AD250" i="7" a="1"/>
  <c r="AC529" i="7" a="1"/>
  <c r="AC45" i="7" a="1"/>
  <c r="AC505" i="7" a="1"/>
  <c r="AC134" i="7" a="1"/>
  <c r="AC695" i="7" a="1"/>
  <c r="AC622" i="7" a="1"/>
  <c r="AD723" i="7" a="1"/>
  <c r="AD602" i="7" a="1"/>
  <c r="AD566" i="7" a="1"/>
  <c r="AC419" i="7" a="1"/>
  <c r="AD360" i="7" a="1"/>
  <c r="AC522" i="7" a="1"/>
  <c r="AD509" i="7" a="1"/>
  <c r="AD273" i="7" a="1"/>
  <c r="AD727" i="7" a="1"/>
  <c r="AD66" i="7" a="1"/>
  <c r="AC114" i="7" a="1"/>
  <c r="AC484" i="7" a="1"/>
  <c r="AC289" i="7" a="1"/>
  <c r="AD159" i="7" a="1"/>
  <c r="AD133" i="7" a="1"/>
  <c r="AD260" i="7" a="1"/>
  <c r="AD347" i="7" a="1"/>
  <c r="AC31" i="7" a="1"/>
  <c r="AC611" i="7" a="1"/>
  <c r="AD550" i="7" a="1"/>
  <c r="AD546" i="7" a="1"/>
  <c r="AD702" i="7" a="1"/>
  <c r="AC180" i="7" a="1"/>
  <c r="AC240" i="7" a="1"/>
  <c r="AD86" i="7" a="1"/>
  <c r="AC388" i="7" a="1"/>
  <c r="AC37" i="7" a="1"/>
  <c r="AD386" i="7" a="1"/>
  <c r="AC711" i="7" a="1"/>
  <c r="AD668" i="7" a="1"/>
  <c r="AD263" i="7" a="1"/>
  <c r="AC644" i="7" a="1"/>
  <c r="AD387" i="7" a="1"/>
  <c r="AD195" i="7" a="1"/>
  <c r="AD368" i="7" a="1"/>
  <c r="AD229" i="7" a="1"/>
  <c r="AD154" i="7" a="1"/>
  <c r="AC709" i="7" a="1"/>
  <c r="AC548" i="7" a="1"/>
  <c r="AC400" i="7" a="1"/>
  <c r="AD28" i="7" a="1"/>
  <c r="AD722" i="7" a="1"/>
  <c r="AC226" i="7" a="1"/>
  <c r="AD679" i="7" a="1"/>
  <c r="AC359" i="7" a="1"/>
  <c r="AC718" i="7" a="1"/>
  <c r="AD666" i="7" a="1"/>
  <c r="AC717" i="7" a="1"/>
  <c r="AC733" i="7" a="1"/>
  <c r="AC267" i="7" a="1"/>
  <c r="AD46" i="7" a="1"/>
  <c r="AD143" i="7" a="1"/>
  <c r="AD585" i="7" a="1"/>
  <c r="AC497" i="7" a="1"/>
  <c r="AD312" i="7" a="1"/>
  <c r="AC205" i="7" a="1"/>
  <c r="AC693" i="7" a="1"/>
  <c r="AC549" i="7" a="1"/>
  <c r="AC471" i="7" a="1"/>
  <c r="AC157" i="7" a="1"/>
  <c r="AD404" i="7" a="1"/>
  <c r="AC472" i="7" a="1"/>
  <c r="AD440" i="7" a="1"/>
  <c r="AC286" i="7" a="1"/>
  <c r="AD623" i="7" a="1"/>
  <c r="AC346" i="7" a="1"/>
  <c r="AC322" i="7" a="1"/>
  <c r="AD81" i="7" a="1"/>
  <c r="AD724" i="7" a="1"/>
  <c r="AD658" i="7" a="1"/>
  <c r="AD592" i="7" a="1"/>
  <c r="AD547" i="7" a="1"/>
  <c r="AD74" i="7" a="1"/>
  <c r="AD215" i="7" a="1"/>
  <c r="AD646" i="7" a="1"/>
  <c r="AC619" i="7" a="1"/>
  <c r="AC404" i="7" a="1"/>
  <c r="AC71" i="7" a="1"/>
  <c r="AC309" i="7" a="1"/>
  <c r="AC665" i="7" a="1"/>
  <c r="AC415" i="7" a="1"/>
  <c r="AD653" i="7" a="1"/>
  <c r="AC543" i="7" a="1"/>
  <c r="AD518" i="7" a="1"/>
  <c r="AD261" i="7" a="1"/>
  <c r="AD519" i="7" a="1"/>
  <c r="AC555" i="7" a="1"/>
  <c r="AD525" i="7" a="1"/>
  <c r="AC647" i="7" a="1"/>
  <c r="AC567" i="7" a="1"/>
  <c r="AD482" i="7" a="1"/>
  <c r="AD507" i="7" l="1"/>
  <c r="AD475" i="7"/>
  <c r="AD411" i="7"/>
  <c r="AD379" i="7"/>
  <c r="AD258" i="7"/>
  <c r="AD156" i="7"/>
  <c r="AD734" i="7"/>
  <c r="AD714" i="7"/>
  <c r="AD694" i="7"/>
  <c r="AD678" i="7"/>
  <c r="AD666" i="7"/>
  <c r="AD650" i="7"/>
  <c r="AD630" i="7"/>
  <c r="AD614" i="7"/>
  <c r="AD598" i="7"/>
  <c r="AD578" i="7"/>
  <c r="AD566" i="7"/>
  <c r="AD554" i="7"/>
  <c r="AD538" i="7"/>
  <c r="AD525" i="7"/>
  <c r="AD506" i="7"/>
  <c r="AD480" i="7"/>
  <c r="AD474" i="7"/>
  <c r="AD455" i="7"/>
  <c r="AD448" i="7"/>
  <c r="AD416" i="7"/>
  <c r="AD410" i="7"/>
  <c r="AD397" i="7"/>
  <c r="AD391" i="7"/>
  <c r="AD384" i="7"/>
  <c r="AD378" i="7"/>
  <c r="AD371" i="7"/>
  <c r="AD359" i="7"/>
  <c r="AD343" i="7"/>
  <c r="AD322" i="7"/>
  <c r="AD301" i="7"/>
  <c r="AD279" i="7"/>
  <c r="AD181" i="7"/>
  <c r="AD155" i="7"/>
  <c r="AD102" i="7"/>
  <c r="AD524" i="7"/>
  <c r="AD518" i="7"/>
  <c r="AD505" i="7"/>
  <c r="AD499" i="7"/>
  <c r="AD492" i="7"/>
  <c r="AD486" i="7"/>
  <c r="AD473" i="7"/>
  <c r="AD467" i="7"/>
  <c r="AD460" i="7"/>
  <c r="AD454" i="7"/>
  <c r="AD441" i="7"/>
  <c r="AD435" i="7"/>
  <c r="AD428" i="7"/>
  <c r="AD422" i="7"/>
  <c r="AD409" i="7"/>
  <c r="AD403" i="7"/>
  <c r="AD396" i="7"/>
  <c r="AD390" i="7"/>
  <c r="AD377" i="7"/>
  <c r="AD370" i="7"/>
  <c r="AD296" i="7"/>
  <c r="AD252" i="7"/>
  <c r="AD226" i="7"/>
  <c r="AD201" i="7"/>
  <c r="AD175" i="7"/>
  <c r="AD124" i="7"/>
  <c r="AD94" i="7"/>
  <c r="AD494" i="7"/>
  <c r="AD462" i="7"/>
  <c r="AD417" i="7"/>
  <c r="AD385" i="7"/>
  <c r="AD62" i="7"/>
  <c r="AD722" i="7"/>
  <c r="AD698" i="7"/>
  <c r="AD682" i="7"/>
  <c r="AD662" i="7"/>
  <c r="AD642" i="7"/>
  <c r="AD622" i="7"/>
  <c r="AD606" i="7"/>
  <c r="AD594" i="7"/>
  <c r="AD582" i="7"/>
  <c r="AD570" i="7"/>
  <c r="AD558" i="7"/>
  <c r="AD546" i="7"/>
  <c r="AD534" i="7"/>
  <c r="AD519" i="7"/>
  <c r="AD493" i="7"/>
  <c r="AD461" i="7"/>
  <c r="AD206" i="7"/>
  <c r="AD733" i="7"/>
  <c r="AD725" i="7"/>
  <c r="AD717" i="7"/>
  <c r="AD713" i="7"/>
  <c r="AD709" i="7"/>
  <c r="AD705" i="7"/>
  <c r="AD701" i="7"/>
  <c r="AD697" i="7"/>
  <c r="AD693" i="7"/>
  <c r="AD689" i="7"/>
  <c r="AD685" i="7"/>
  <c r="AD677" i="7"/>
  <c r="AD673" i="7"/>
  <c r="AD669" i="7"/>
  <c r="AD665" i="7"/>
  <c r="AD661" i="7"/>
  <c r="AD657" i="7"/>
  <c r="AD653" i="7"/>
  <c r="AD649" i="7"/>
  <c r="AD645" i="7"/>
  <c r="AD641" i="7"/>
  <c r="AD637" i="7"/>
  <c r="AD633" i="7"/>
  <c r="AD629" i="7"/>
  <c r="AD625" i="7"/>
  <c r="AD621" i="7"/>
  <c r="AD617" i="7"/>
  <c r="AD613" i="7"/>
  <c r="AD609" i="7"/>
  <c r="AD605" i="7"/>
  <c r="AD601" i="7"/>
  <c r="AD597" i="7"/>
  <c r="AD593" i="7"/>
  <c r="AD589" i="7"/>
  <c r="AD585" i="7"/>
  <c r="AD581" i="7"/>
  <c r="AD577" i="7"/>
  <c r="AD573" i="7"/>
  <c r="AD569" i="7"/>
  <c r="AD565" i="7"/>
  <c r="AD561" i="7"/>
  <c r="AD557" i="7"/>
  <c r="AD553" i="7"/>
  <c r="AD549" i="7"/>
  <c r="AD545" i="7"/>
  <c r="AD541" i="7"/>
  <c r="AD537" i="7"/>
  <c r="AD533" i="7"/>
  <c r="AD529" i="7"/>
  <c r="AD517" i="7"/>
  <c r="AD511" i="7"/>
  <c r="AD504" i="7"/>
  <c r="AD498" i="7"/>
  <c r="AD485" i="7"/>
  <c r="AD479" i="7"/>
  <c r="AD472" i="7"/>
  <c r="AD466" i="7"/>
  <c r="AD453" i="7"/>
  <c r="AD447" i="7"/>
  <c r="AD440" i="7"/>
  <c r="AD434" i="7"/>
  <c r="AD421" i="7"/>
  <c r="AD415" i="7"/>
  <c r="AD408" i="7"/>
  <c r="AD402" i="7"/>
  <c r="AD389" i="7"/>
  <c r="AD383" i="7"/>
  <c r="AD376" i="7"/>
  <c r="AD369" i="7"/>
  <c r="AD355" i="7"/>
  <c r="AD338" i="7"/>
  <c r="AD317" i="7"/>
  <c r="AD295" i="7"/>
  <c r="AD274" i="7"/>
  <c r="AD251" i="7"/>
  <c r="AD200" i="7"/>
  <c r="AD174" i="7"/>
  <c r="AD149" i="7"/>
  <c r="AD123" i="7"/>
  <c r="AD48" i="7"/>
  <c r="AD513" i="7"/>
  <c r="AD481" i="7"/>
  <c r="AD436" i="7"/>
  <c r="AD404" i="7"/>
  <c r="AD280" i="7"/>
  <c r="AD103" i="7"/>
  <c r="AD726" i="7"/>
  <c r="AD702" i="7"/>
  <c r="AD686" i="7"/>
  <c r="AD670" i="7"/>
  <c r="AD646" i="7"/>
  <c r="AD626" i="7"/>
  <c r="AD610" i="7"/>
  <c r="AD602" i="7"/>
  <c r="AD586" i="7"/>
  <c r="AD574" i="7"/>
  <c r="AD562" i="7"/>
  <c r="AD550" i="7"/>
  <c r="AD542" i="7"/>
  <c r="AD530" i="7"/>
  <c r="AD512" i="7"/>
  <c r="AD487" i="7"/>
  <c r="AD232" i="7"/>
  <c r="AD729" i="7"/>
  <c r="AD721" i="7"/>
  <c r="AD681" i="7"/>
  <c r="AD523" i="7"/>
  <c r="AD516" i="7"/>
  <c r="AD510" i="7"/>
  <c r="AD497" i="7"/>
  <c r="AD491" i="7"/>
  <c r="AD484" i="7"/>
  <c r="AD478" i="7"/>
  <c r="AD465" i="7"/>
  <c r="AD459" i="7"/>
  <c r="AD452" i="7"/>
  <c r="AD446" i="7"/>
  <c r="AD433" i="7"/>
  <c r="AD427" i="7"/>
  <c r="AD420" i="7"/>
  <c r="AD414" i="7"/>
  <c r="AD401" i="7"/>
  <c r="AD395" i="7"/>
  <c r="AD388" i="7"/>
  <c r="AD382" i="7"/>
  <c r="AD312" i="7"/>
  <c r="AD220" i="7"/>
  <c r="AD194" i="7"/>
  <c r="AD169" i="7"/>
  <c r="AD143" i="7"/>
  <c r="AD84" i="7"/>
  <c r="AD526" i="7"/>
  <c r="AD449" i="7"/>
  <c r="AD207" i="7"/>
  <c r="AD718" i="7"/>
  <c r="AD654" i="7"/>
  <c r="AD442" i="7"/>
  <c r="AD728" i="7"/>
  <c r="AD720" i="7"/>
  <c r="AD708" i="7"/>
  <c r="AD700" i="7"/>
  <c r="AD692" i="7"/>
  <c r="AD684" i="7"/>
  <c r="AD680" i="7"/>
  <c r="AD672" i="7"/>
  <c r="AD668" i="7"/>
  <c r="AD664" i="7"/>
  <c r="AD660" i="7"/>
  <c r="AD656" i="7"/>
  <c r="AD652" i="7"/>
  <c r="AD648" i="7"/>
  <c r="AD640" i="7"/>
  <c r="AD636" i="7"/>
  <c r="AD632" i="7"/>
  <c r="AD628" i="7"/>
  <c r="AD624" i="7"/>
  <c r="AD620" i="7"/>
  <c r="AD616" i="7"/>
  <c r="AD612" i="7"/>
  <c r="AD608" i="7"/>
  <c r="AD604" i="7"/>
  <c r="AD600" i="7"/>
  <c r="AD596" i="7"/>
  <c r="AD592" i="7"/>
  <c r="AD588" i="7"/>
  <c r="AD584" i="7"/>
  <c r="AD580" i="7"/>
  <c r="AD576" i="7"/>
  <c r="AD572" i="7"/>
  <c r="AD568" i="7"/>
  <c r="AD564" i="7"/>
  <c r="AD560" i="7"/>
  <c r="AD556" i="7"/>
  <c r="AD552" i="7"/>
  <c r="AD548" i="7"/>
  <c r="AD544" i="7"/>
  <c r="AD540" i="7"/>
  <c r="AD536" i="7"/>
  <c r="AD532" i="7"/>
  <c r="AD528" i="7"/>
  <c r="AD522" i="7"/>
  <c r="AD509" i="7"/>
  <c r="AD503" i="7"/>
  <c r="AD496" i="7"/>
  <c r="AD490" i="7"/>
  <c r="AD477" i="7"/>
  <c r="AD471" i="7"/>
  <c r="AD464" i="7"/>
  <c r="AD458" i="7"/>
  <c r="AD445" i="7"/>
  <c r="AD439" i="7"/>
  <c r="AD432" i="7"/>
  <c r="AD426" i="7"/>
  <c r="AD413" i="7"/>
  <c r="AD407" i="7"/>
  <c r="AD400" i="7"/>
  <c r="AD394" i="7"/>
  <c r="AD381" i="7"/>
  <c r="AD375" i="7"/>
  <c r="AD367" i="7"/>
  <c r="AD351" i="7"/>
  <c r="AD333" i="7"/>
  <c r="AD311" i="7"/>
  <c r="AD290" i="7"/>
  <c r="AD269" i="7"/>
  <c r="AD245" i="7"/>
  <c r="AD219" i="7"/>
  <c r="AD168" i="7"/>
  <c r="AD142" i="7"/>
  <c r="AD117" i="7"/>
  <c r="AD82" i="7"/>
  <c r="AD32" i="7"/>
  <c r="AD500" i="7"/>
  <c r="AD468" i="7"/>
  <c r="AD430" i="7"/>
  <c r="AD398" i="7"/>
  <c r="AD233" i="7"/>
  <c r="AD130" i="7"/>
  <c r="AD730" i="7"/>
  <c r="AD710" i="7"/>
  <c r="AD690" i="7"/>
  <c r="AD674" i="7"/>
  <c r="AD658" i="7"/>
  <c r="AD634" i="7"/>
  <c r="AD618" i="7"/>
  <c r="AD590" i="7"/>
  <c r="AD429" i="7"/>
  <c r="AD732" i="7"/>
  <c r="AD724" i="7"/>
  <c r="AD716" i="7"/>
  <c r="AD712" i="7"/>
  <c r="AD704" i="7"/>
  <c r="AD696" i="7"/>
  <c r="AD688" i="7"/>
  <c r="AD676" i="7"/>
  <c r="AD644" i="7"/>
  <c r="AD521" i="7"/>
  <c r="AD515" i="7"/>
  <c r="AD508" i="7"/>
  <c r="AD502" i="7"/>
  <c r="AD489" i="7"/>
  <c r="AD483" i="7"/>
  <c r="AD476" i="7"/>
  <c r="AD470" i="7"/>
  <c r="AD457" i="7"/>
  <c r="AD451" i="7"/>
  <c r="AD444" i="7"/>
  <c r="AD438" i="7"/>
  <c r="AD425" i="7"/>
  <c r="AD419" i="7"/>
  <c r="AD412" i="7"/>
  <c r="AD406" i="7"/>
  <c r="AD393" i="7"/>
  <c r="AD387" i="7"/>
  <c r="AD380" i="7"/>
  <c r="AD374" i="7"/>
  <c r="AD328" i="7"/>
  <c r="AD264" i="7"/>
  <c r="AD239" i="7"/>
  <c r="AD188" i="7"/>
  <c r="AD162" i="7"/>
  <c r="AD137" i="7"/>
  <c r="AD111" i="7"/>
  <c r="AD443" i="7"/>
  <c r="AD706" i="7"/>
  <c r="AD638" i="7"/>
  <c r="AD423" i="7"/>
  <c r="AD731" i="7"/>
  <c r="AD727" i="7"/>
  <c r="AD723" i="7"/>
  <c r="AD719" i="7"/>
  <c r="AD715" i="7"/>
  <c r="AD711" i="7"/>
  <c r="AD707" i="7"/>
  <c r="AD703" i="7"/>
  <c r="AD699" i="7"/>
  <c r="AD695" i="7"/>
  <c r="AD691" i="7"/>
  <c r="AD687" i="7"/>
  <c r="AD683" i="7"/>
  <c r="AD679" i="7"/>
  <c r="AD675" i="7"/>
  <c r="AD671" i="7"/>
  <c r="AD667" i="7"/>
  <c r="AD663" i="7"/>
  <c r="AD659" i="7"/>
  <c r="AD655" i="7"/>
  <c r="AD651" i="7"/>
  <c r="AD647" i="7"/>
  <c r="AD643" i="7"/>
  <c r="AD639" i="7"/>
  <c r="AD635" i="7"/>
  <c r="AD631" i="7"/>
  <c r="AD627" i="7"/>
  <c r="AD623" i="7"/>
  <c r="AD619" i="7"/>
  <c r="AD615" i="7"/>
  <c r="AD611" i="7"/>
  <c r="AD607" i="7"/>
  <c r="AD603" i="7"/>
  <c r="AD599" i="7"/>
  <c r="AD595" i="7"/>
  <c r="AD591" i="7"/>
  <c r="AD587" i="7"/>
  <c r="AD583" i="7"/>
  <c r="AD579" i="7"/>
  <c r="AD575" i="7"/>
  <c r="AD571" i="7"/>
  <c r="AD567" i="7"/>
  <c r="AD563" i="7"/>
  <c r="AD559" i="7"/>
  <c r="AD555" i="7"/>
  <c r="AD551" i="7"/>
  <c r="AD547" i="7"/>
  <c r="AD543" i="7"/>
  <c r="AD539" i="7"/>
  <c r="AD535" i="7"/>
  <c r="AD531" i="7"/>
  <c r="AD527" i="7"/>
  <c r="AD520" i="7"/>
  <c r="AD514" i="7"/>
  <c r="AD501" i="7"/>
  <c r="AD495" i="7"/>
  <c r="AD488" i="7"/>
  <c r="AD482" i="7"/>
  <c r="AD469" i="7"/>
  <c r="AD463" i="7"/>
  <c r="AD456" i="7"/>
  <c r="AD450" i="7"/>
  <c r="AD437" i="7"/>
  <c r="AD431" i="7"/>
  <c r="AD424" i="7"/>
  <c r="AD418" i="7"/>
  <c r="AD405" i="7"/>
  <c r="AD399" i="7"/>
  <c r="AD392" i="7"/>
  <c r="AD386" i="7"/>
  <c r="AD373" i="7"/>
  <c r="AD363" i="7"/>
  <c r="AD347" i="7"/>
  <c r="AD327" i="7"/>
  <c r="AD306" i="7"/>
  <c r="AD285" i="7"/>
  <c r="AD263" i="7"/>
  <c r="AD238" i="7"/>
  <c r="AD213" i="7"/>
  <c r="AD187" i="7"/>
  <c r="AD136" i="7"/>
  <c r="AD110" i="7"/>
  <c r="AD72" i="7"/>
  <c r="AD16" i="7"/>
  <c r="AD332" i="7"/>
  <c r="AD316" i="7"/>
  <c r="AD300" i="7"/>
  <c r="AD284" i="7"/>
  <c r="AD268" i="7"/>
  <c r="AD257" i="7"/>
  <c r="AD250" i="7"/>
  <c r="AD244" i="7"/>
  <c r="AD231" i="7"/>
  <c r="AD225" i="7"/>
  <c r="AD218" i="7"/>
  <c r="AD212" i="7"/>
  <c r="AD199" i="7"/>
  <c r="AD193" i="7"/>
  <c r="AD186" i="7"/>
  <c r="AD180" i="7"/>
  <c r="AD167" i="7"/>
  <c r="AD161" i="7"/>
  <c r="AD154" i="7"/>
  <c r="AD148" i="7"/>
  <c r="AD135" i="7"/>
  <c r="AD129" i="7"/>
  <c r="AD122" i="7"/>
  <c r="AD116" i="7"/>
  <c r="AD92" i="7"/>
  <c r="AD70" i="7"/>
  <c r="AD60" i="7"/>
  <c r="AD366" i="7"/>
  <c r="AD362" i="7"/>
  <c r="AD358" i="7"/>
  <c r="AD354" i="7"/>
  <c r="AD350" i="7"/>
  <c r="AD346" i="7"/>
  <c r="AD342" i="7"/>
  <c r="AD337" i="7"/>
  <c r="AD331" i="7"/>
  <c r="AD326" i="7"/>
  <c r="AD321" i="7"/>
  <c r="AD315" i="7"/>
  <c r="AD310" i="7"/>
  <c r="AD305" i="7"/>
  <c r="AD299" i="7"/>
  <c r="AD294" i="7"/>
  <c r="AD289" i="7"/>
  <c r="AD283" i="7"/>
  <c r="AD278" i="7"/>
  <c r="AD273" i="7"/>
  <c r="AD267" i="7"/>
  <c r="AD262" i="7"/>
  <c r="AD256" i="7"/>
  <c r="AD243" i="7"/>
  <c r="AD237" i="7"/>
  <c r="AD230" i="7"/>
  <c r="AD224" i="7"/>
  <c r="AD211" i="7"/>
  <c r="AD205" i="7"/>
  <c r="AD198" i="7"/>
  <c r="AD192" i="7"/>
  <c r="AD179" i="7"/>
  <c r="AD173" i="7"/>
  <c r="AD166" i="7"/>
  <c r="AD160" i="7"/>
  <c r="AD147" i="7"/>
  <c r="AD141" i="7"/>
  <c r="AD134" i="7"/>
  <c r="AD128" i="7"/>
  <c r="AD115" i="7"/>
  <c r="AD108" i="7"/>
  <c r="AD100" i="7"/>
  <c r="AD90" i="7"/>
  <c r="AD80" i="7"/>
  <c r="AD58" i="7"/>
  <c r="AD44" i="7"/>
  <c r="AD28" i="7"/>
  <c r="AD12" i="7"/>
  <c r="AD336" i="7"/>
  <c r="AD320" i="7"/>
  <c r="AD304" i="7"/>
  <c r="AD288" i="7"/>
  <c r="AD272" i="7"/>
  <c r="AD255" i="7"/>
  <c r="AD249" i="7"/>
  <c r="AD242" i="7"/>
  <c r="AD236" i="7"/>
  <c r="AD223" i="7"/>
  <c r="AD217" i="7"/>
  <c r="AD210" i="7"/>
  <c r="AD204" i="7"/>
  <c r="AD191" i="7"/>
  <c r="AD185" i="7"/>
  <c r="AD178" i="7"/>
  <c r="AD172" i="7"/>
  <c r="AD159" i="7"/>
  <c r="AD153" i="7"/>
  <c r="AD146" i="7"/>
  <c r="AD140" i="7"/>
  <c r="AD127" i="7"/>
  <c r="AD121" i="7"/>
  <c r="AD114" i="7"/>
  <c r="AD107" i="7"/>
  <c r="AD99" i="7"/>
  <c r="AD78" i="7"/>
  <c r="AD68" i="7"/>
  <c r="AD365" i="7"/>
  <c r="AD361" i="7"/>
  <c r="AD357" i="7"/>
  <c r="AD353" i="7"/>
  <c r="AD349" i="7"/>
  <c r="AD345" i="7"/>
  <c r="AD341" i="7"/>
  <c r="AD335" i="7"/>
  <c r="AD330" i="7"/>
  <c r="AD325" i="7"/>
  <c r="AD319" i="7"/>
  <c r="AD314" i="7"/>
  <c r="AD309" i="7"/>
  <c r="AD303" i="7"/>
  <c r="AD298" i="7"/>
  <c r="AD293" i="7"/>
  <c r="AD287" i="7"/>
  <c r="AD282" i="7"/>
  <c r="AD277" i="7"/>
  <c r="AD271" i="7"/>
  <c r="AD266" i="7"/>
  <c r="AD261" i="7"/>
  <c r="AD254" i="7"/>
  <c r="AD248" i="7"/>
  <c r="AD235" i="7"/>
  <c r="AD229" i="7"/>
  <c r="AD222" i="7"/>
  <c r="AD216" i="7"/>
  <c r="AD203" i="7"/>
  <c r="AD197" i="7"/>
  <c r="AD190" i="7"/>
  <c r="AD184" i="7"/>
  <c r="AD171" i="7"/>
  <c r="AD165" i="7"/>
  <c r="AD158" i="7"/>
  <c r="AD152" i="7"/>
  <c r="AD139" i="7"/>
  <c r="AD133" i="7"/>
  <c r="AD126" i="7"/>
  <c r="AD120" i="7"/>
  <c r="AD106" i="7"/>
  <c r="AD98" i="7"/>
  <c r="AD88" i="7"/>
  <c r="AD66" i="7"/>
  <c r="AD56" i="7"/>
  <c r="AD40" i="7"/>
  <c r="AD340" i="7"/>
  <c r="AD324" i="7"/>
  <c r="AD308" i="7"/>
  <c r="AD292" i="7"/>
  <c r="AD276" i="7"/>
  <c r="AD260" i="7"/>
  <c r="AD247" i="7"/>
  <c r="AD241" i="7"/>
  <c r="AD234" i="7"/>
  <c r="AD228" i="7"/>
  <c r="AD215" i="7"/>
  <c r="AD209" i="7"/>
  <c r="AD202" i="7"/>
  <c r="AD196" i="7"/>
  <c r="AD183" i="7"/>
  <c r="AD177" i="7"/>
  <c r="AD170" i="7"/>
  <c r="AD164" i="7"/>
  <c r="AD151" i="7"/>
  <c r="AD145" i="7"/>
  <c r="AD138" i="7"/>
  <c r="AD132" i="7"/>
  <c r="AD119" i="7"/>
  <c r="AD113" i="7"/>
  <c r="AD86" i="7"/>
  <c r="AD76" i="7"/>
  <c r="AD372" i="7"/>
  <c r="AD368" i="7"/>
  <c r="AD364" i="7"/>
  <c r="AD360" i="7"/>
  <c r="AD356" i="7"/>
  <c r="AD352" i="7"/>
  <c r="AD348" i="7"/>
  <c r="AD344" i="7"/>
  <c r="AD339" i="7"/>
  <c r="AD334" i="7"/>
  <c r="AD329" i="7"/>
  <c r="AD323" i="7"/>
  <c r="AD318" i="7"/>
  <c r="AD313" i="7"/>
  <c r="AD307" i="7"/>
  <c r="AD302" i="7"/>
  <c r="AD297" i="7"/>
  <c r="AD291" i="7"/>
  <c r="AD286" i="7"/>
  <c r="AD281" i="7"/>
  <c r="AD275" i="7"/>
  <c r="AD270" i="7"/>
  <c r="AD265" i="7"/>
  <c r="AD259" i="7"/>
  <c r="AD253" i="7"/>
  <c r="AD246" i="7"/>
  <c r="AD240" i="7"/>
  <c r="AD227" i="7"/>
  <c r="AD221" i="7"/>
  <c r="AD214" i="7"/>
  <c r="AD208" i="7"/>
  <c r="AD195" i="7"/>
  <c r="AD189" i="7"/>
  <c r="AD182" i="7"/>
  <c r="AD176" i="7"/>
  <c r="AD163" i="7"/>
  <c r="AD157" i="7"/>
  <c r="AD150" i="7"/>
  <c r="AD144" i="7"/>
  <c r="AD131" i="7"/>
  <c r="AD125" i="7"/>
  <c r="AD118" i="7"/>
  <c r="AD112" i="7"/>
  <c r="AD104" i="7"/>
  <c r="AD96" i="7"/>
  <c r="AD74" i="7"/>
  <c r="AD64" i="7"/>
  <c r="AD52" i="7"/>
  <c r="AD36" i="7"/>
  <c r="AD20" i="7"/>
  <c r="AD109" i="7"/>
  <c r="AD105" i="7"/>
  <c r="AD101" i="7"/>
  <c r="AD97" i="7"/>
  <c r="AD93" i="7"/>
  <c r="AD89" i="7"/>
  <c r="AD85" i="7"/>
  <c r="AD81" i="7"/>
  <c r="AD77" i="7"/>
  <c r="AD73" i="7"/>
  <c r="AD69" i="7"/>
  <c r="AD65" i="7"/>
  <c r="AD61" i="7"/>
  <c r="AD57" i="7"/>
  <c r="AD53" i="7"/>
  <c r="AD49" i="7"/>
  <c r="AD45" i="7"/>
  <c r="AD41" i="7"/>
  <c r="AD37" i="7"/>
  <c r="AD33" i="7"/>
  <c r="AD29" i="7"/>
  <c r="AD25" i="7"/>
  <c r="AD21" i="7"/>
  <c r="AD17" i="7"/>
  <c r="AD13" i="7"/>
  <c r="AD95" i="7"/>
  <c r="AD91" i="7"/>
  <c r="AD87" i="7"/>
  <c r="AD83" i="7"/>
  <c r="AD79" i="7"/>
  <c r="AD75" i="7"/>
  <c r="AD71" i="7"/>
  <c r="AD67" i="7"/>
  <c r="AD63" i="7"/>
  <c r="AD59" i="7"/>
  <c r="AD55" i="7"/>
  <c r="AD51" i="7"/>
  <c r="AD47" i="7"/>
  <c r="AD43" i="7"/>
  <c r="AD39" i="7"/>
  <c r="AD35" i="7"/>
  <c r="AD31" i="7"/>
  <c r="AD27" i="7"/>
  <c r="AD19" i="7"/>
  <c r="AD15" i="7"/>
  <c r="AD11" i="7"/>
  <c r="AD54" i="7"/>
  <c r="AD50" i="7"/>
  <c r="AD46" i="7"/>
  <c r="AD42" i="7"/>
  <c r="AD38" i="7"/>
  <c r="AD34" i="7"/>
  <c r="AD30" i="7"/>
  <c r="AD26" i="7"/>
  <c r="AD22" i="7"/>
  <c r="AD18" i="7"/>
  <c r="AD14" i="7"/>
  <c r="AD10" i="7"/>
  <c r="AC684" i="7"/>
  <c r="AC620" i="7"/>
  <c r="AC122" i="7"/>
  <c r="AC710" i="7"/>
  <c r="AC693" i="7"/>
  <c r="AC672" i="7"/>
  <c r="AC640" i="7"/>
  <c r="AC597" i="7"/>
  <c r="AC556" i="7"/>
  <c r="AC524" i="7"/>
  <c r="AC461" i="7"/>
  <c r="AC318" i="7"/>
  <c r="AC733" i="7"/>
  <c r="AC725" i="7"/>
  <c r="AC717" i="7"/>
  <c r="AC709" i="7"/>
  <c r="AC701" i="7"/>
  <c r="AC680" i="7"/>
  <c r="AC669" i="7"/>
  <c r="AC648" i="7"/>
  <c r="AC637" i="7"/>
  <c r="AC616" i="7"/>
  <c r="AC605" i="7"/>
  <c r="AC584" i="7"/>
  <c r="AC568" i="7"/>
  <c r="AC552" i="7"/>
  <c r="AC536" i="7"/>
  <c r="AC520" i="7"/>
  <c r="AC488" i="7"/>
  <c r="AC413" i="7"/>
  <c r="AC96" i="7"/>
  <c r="AC720" i="7"/>
  <c r="AC641" i="7"/>
  <c r="AC500" i="7"/>
  <c r="AC734" i="7"/>
  <c r="AC708" i="7"/>
  <c r="AC668" i="7"/>
  <c r="AC625" i="7"/>
  <c r="AC516" i="7"/>
  <c r="AC407" i="7"/>
  <c r="AC224" i="7"/>
  <c r="AC722" i="7"/>
  <c r="AC706" i="7"/>
  <c r="AC677" i="7"/>
  <c r="AC656" i="7"/>
  <c r="AC645" i="7"/>
  <c r="AC624" i="7"/>
  <c r="AC613" i="7"/>
  <c r="AC592" i="7"/>
  <c r="AC580" i="7"/>
  <c r="AC564" i="7"/>
  <c r="AC548" i="7"/>
  <c r="AC532" i="7"/>
  <c r="AC512" i="7"/>
  <c r="AC479" i="7"/>
  <c r="AC401" i="7"/>
  <c r="AC284" i="7"/>
  <c r="AC215" i="7"/>
  <c r="AC147" i="7"/>
  <c r="AC79" i="7"/>
  <c r="AC728" i="7"/>
  <c r="AC673" i="7"/>
  <c r="AC609" i="7"/>
  <c r="AC190" i="7"/>
  <c r="AC724" i="7"/>
  <c r="AC700" i="7"/>
  <c r="AC657" i="7"/>
  <c r="AC604" i="7"/>
  <c r="AC356" i="7"/>
  <c r="AC87" i="7"/>
  <c r="AC730" i="7"/>
  <c r="AC714" i="7"/>
  <c r="AC688" i="7"/>
  <c r="AC697" i="7"/>
  <c r="AC676" i="7"/>
  <c r="AC665" i="7"/>
  <c r="AC644" i="7"/>
  <c r="AC633" i="7"/>
  <c r="AC612" i="7"/>
  <c r="AC601" i="7"/>
  <c r="AC508" i="7"/>
  <c r="AC438" i="7"/>
  <c r="AC343" i="7"/>
  <c r="AC275" i="7"/>
  <c r="AC207" i="7"/>
  <c r="AC712" i="7"/>
  <c r="AC652" i="7"/>
  <c r="AC258" i="7"/>
  <c r="AC726" i="7"/>
  <c r="AC732" i="7"/>
  <c r="AC716" i="7"/>
  <c r="AC689" i="7"/>
  <c r="AC636" i="7"/>
  <c r="AC593" i="7"/>
  <c r="AC447" i="7"/>
  <c r="AC156" i="7"/>
  <c r="AC729" i="7"/>
  <c r="AC721" i="7"/>
  <c r="AC713" i="7"/>
  <c r="AC705" i="7"/>
  <c r="AC696" i="7"/>
  <c r="AC685" i="7"/>
  <c r="AC664" i="7"/>
  <c r="AC653" i="7"/>
  <c r="AC632" i="7"/>
  <c r="AC621" i="7"/>
  <c r="AC600" i="7"/>
  <c r="AC589" i="7"/>
  <c r="AC576" i="7"/>
  <c r="AC560" i="7"/>
  <c r="AC544" i="7"/>
  <c r="AC528" i="7"/>
  <c r="AC504" i="7"/>
  <c r="AC470" i="7"/>
  <c r="AC388" i="7"/>
  <c r="AC335" i="7"/>
  <c r="AC130" i="7"/>
  <c r="AC704" i="7"/>
  <c r="AC588" i="7"/>
  <c r="AC429" i="7"/>
  <c r="AC46" i="7"/>
  <c r="AC718" i="7"/>
  <c r="AC702" i="7"/>
  <c r="AC661" i="7"/>
  <c r="AC629" i="7"/>
  <c r="AC608" i="7"/>
  <c r="AC572" i="7"/>
  <c r="AC540" i="7"/>
  <c r="AC496" i="7"/>
  <c r="AC423" i="7"/>
  <c r="AC375" i="7"/>
  <c r="AC250" i="7"/>
  <c r="AC181" i="7"/>
  <c r="AC113" i="7"/>
  <c r="AC32" i="7"/>
  <c r="AC692" i="7"/>
  <c r="AC681" i="7"/>
  <c r="AC660" i="7"/>
  <c r="AC649" i="7"/>
  <c r="AC628" i="7"/>
  <c r="AC617" i="7"/>
  <c r="AC596" i="7"/>
  <c r="AC585" i="7"/>
  <c r="AC492" i="7"/>
  <c r="AC456" i="7"/>
  <c r="AC418" i="7"/>
  <c r="AC369" i="7"/>
  <c r="AC309" i="7"/>
  <c r="AC241" i="7"/>
  <c r="AC16" i="7"/>
  <c r="AC581" i="7"/>
  <c r="AC573" i="7"/>
  <c r="AC565" i="7"/>
  <c r="AC557" i="7"/>
  <c r="AC549" i="7"/>
  <c r="AC541" i="7"/>
  <c r="AC533" i="7"/>
  <c r="AC525" i="7"/>
  <c r="AC517" i="7"/>
  <c r="AC513" i="7"/>
  <c r="AC505" i="7"/>
  <c r="AC497" i="7"/>
  <c r="AC489" i="7"/>
  <c r="AC480" i="7"/>
  <c r="AC462" i="7"/>
  <c r="AC448" i="7"/>
  <c r="AC430" i="7"/>
  <c r="AC419" i="7"/>
  <c r="AC409" i="7"/>
  <c r="AC396" i="7"/>
  <c r="AC383" i="7"/>
  <c r="AC364" i="7"/>
  <c r="AC345" i="7"/>
  <c r="AC311" i="7"/>
  <c r="AC484" i="7"/>
  <c r="AC475" i="7"/>
  <c r="AC466" i="7"/>
  <c r="AC457" i="7"/>
  <c r="AC452" i="7"/>
  <c r="AC443" i="7"/>
  <c r="AC434" i="7"/>
  <c r="AC424" i="7"/>
  <c r="AC408" i="7"/>
  <c r="AC395" i="7"/>
  <c r="AC389" i="7"/>
  <c r="AC376" i="7"/>
  <c r="AC363" i="7"/>
  <c r="AC357" i="7"/>
  <c r="AC344" i="7"/>
  <c r="AC336" i="7"/>
  <c r="AC327" i="7"/>
  <c r="AC319" i="7"/>
  <c r="AC302" i="7"/>
  <c r="AC293" i="7"/>
  <c r="AC268" i="7"/>
  <c r="AC259" i="7"/>
  <c r="AC242" i="7"/>
  <c r="AC234" i="7"/>
  <c r="AC225" i="7"/>
  <c r="AC208" i="7"/>
  <c r="AC199" i="7"/>
  <c r="AC191" i="7"/>
  <c r="AC174" i="7"/>
  <c r="AC165" i="7"/>
  <c r="AC140" i="7"/>
  <c r="AC131" i="7"/>
  <c r="AC114" i="7"/>
  <c r="AC106" i="7"/>
  <c r="AC97" i="7"/>
  <c r="AC80" i="7"/>
  <c r="AC71" i="7"/>
  <c r="AC62" i="7"/>
  <c r="AC48" i="7"/>
  <c r="AC34" i="7"/>
  <c r="AC17" i="7"/>
  <c r="AC465" i="7"/>
  <c r="AC451" i="7"/>
  <c r="AC442" i="7"/>
  <c r="AC433" i="7"/>
  <c r="AC428" i="7"/>
  <c r="AC412" i="7"/>
  <c r="AC400" i="7"/>
  <c r="AC381" i="7"/>
  <c r="AC368" i="7"/>
  <c r="AC355" i="7"/>
  <c r="AC349" i="7"/>
  <c r="AC334" i="7"/>
  <c r="AC325" i="7"/>
  <c r="AC300" i="7"/>
  <c r="AC291" i="7"/>
  <c r="AC274" i="7"/>
  <c r="AC266" i="7"/>
  <c r="AC257" i="7"/>
  <c r="AC240" i="7"/>
  <c r="AC231" i="7"/>
  <c r="AC223" i="7"/>
  <c r="AC206" i="7"/>
  <c r="AC197" i="7"/>
  <c r="AC172" i="7"/>
  <c r="AC163" i="7"/>
  <c r="AC146" i="7"/>
  <c r="AC138" i="7"/>
  <c r="AC129" i="7"/>
  <c r="AC112" i="7"/>
  <c r="AC103" i="7"/>
  <c r="AC95" i="7"/>
  <c r="AC78" i="7"/>
  <c r="AC69" i="7"/>
  <c r="AC30" i="7"/>
  <c r="AC13" i="7"/>
  <c r="AC483" i="7"/>
  <c r="AC460" i="7"/>
  <c r="AC731" i="7"/>
  <c r="AC723" i="7"/>
  <c r="AC715" i="7"/>
  <c r="AC703" i="7"/>
  <c r="AC695" i="7"/>
  <c r="AC687" i="7"/>
  <c r="AC679" i="7"/>
  <c r="AC667" i="7"/>
  <c r="AC659" i="7"/>
  <c r="AC651" i="7"/>
  <c r="AC639" i="7"/>
  <c r="AC631" i="7"/>
  <c r="AC623" i="7"/>
  <c r="AC619" i="7"/>
  <c r="AC615" i="7"/>
  <c r="AC607" i="7"/>
  <c r="AC603" i="7"/>
  <c r="AC599" i="7"/>
  <c r="AC595" i="7"/>
  <c r="AC591" i="7"/>
  <c r="AC587" i="7"/>
  <c r="AC583" i="7"/>
  <c r="AC579" i="7"/>
  <c r="AC575" i="7"/>
  <c r="AC571" i="7"/>
  <c r="AC567" i="7"/>
  <c r="AC563" i="7"/>
  <c r="AC559" i="7"/>
  <c r="AC555" i="7"/>
  <c r="AC551" i="7"/>
  <c r="AC547" i="7"/>
  <c r="AC543" i="7"/>
  <c r="AC539" i="7"/>
  <c r="AC535" i="7"/>
  <c r="AC531" i="7"/>
  <c r="AC527" i="7"/>
  <c r="AC523" i="7"/>
  <c r="AC519" i="7"/>
  <c r="AC515" i="7"/>
  <c r="AC511" i="7"/>
  <c r="AC507" i="7"/>
  <c r="AC503" i="7"/>
  <c r="AC499" i="7"/>
  <c r="AC495" i="7"/>
  <c r="AC491" i="7"/>
  <c r="AC487" i="7"/>
  <c r="AC478" i="7"/>
  <c r="AC469" i="7"/>
  <c r="AC464" i="7"/>
  <c r="AC455" i="7"/>
  <c r="AC446" i="7"/>
  <c r="AC437" i="7"/>
  <c r="AC432" i="7"/>
  <c r="AC427" i="7"/>
  <c r="AC422" i="7"/>
  <c r="AC417" i="7"/>
  <c r="AC411" i="7"/>
  <c r="AC399" i="7"/>
  <c r="AC393" i="7"/>
  <c r="AC380" i="7"/>
  <c r="AC367" i="7"/>
  <c r="AC361" i="7"/>
  <c r="AC348" i="7"/>
  <c r="AC341" i="7"/>
  <c r="AC316" i="7"/>
  <c r="AC307" i="7"/>
  <c r="AC290" i="7"/>
  <c r="AC282" i="7"/>
  <c r="AC273" i="7"/>
  <c r="AC256" i="7"/>
  <c r="AC247" i="7"/>
  <c r="AC239" i="7"/>
  <c r="AC222" i="7"/>
  <c r="AC213" i="7"/>
  <c r="AC188" i="7"/>
  <c r="AC179" i="7"/>
  <c r="AC162" i="7"/>
  <c r="AC154" i="7"/>
  <c r="AC145" i="7"/>
  <c r="AC128" i="7"/>
  <c r="AC119" i="7"/>
  <c r="AC111" i="7"/>
  <c r="AC94" i="7"/>
  <c r="AC85" i="7"/>
  <c r="AC474" i="7"/>
  <c r="AC387" i="7"/>
  <c r="AC727" i="7"/>
  <c r="AC719" i="7"/>
  <c r="AC711" i="7"/>
  <c r="AC707" i="7"/>
  <c r="AC699" i="7"/>
  <c r="AC691" i="7"/>
  <c r="AC683" i="7"/>
  <c r="AC675" i="7"/>
  <c r="AC671" i="7"/>
  <c r="AC663" i="7"/>
  <c r="AC655" i="7"/>
  <c r="AC647" i="7"/>
  <c r="AC643" i="7"/>
  <c r="AC635" i="7"/>
  <c r="AC627" i="7"/>
  <c r="AC611" i="7"/>
  <c r="AC482" i="7"/>
  <c r="AC473" i="7"/>
  <c r="AC468" i="7"/>
  <c r="AC459" i="7"/>
  <c r="AC450" i="7"/>
  <c r="AC441" i="7"/>
  <c r="AC436" i="7"/>
  <c r="AC416" i="7"/>
  <c r="AC405" i="7"/>
  <c r="AC392" i="7"/>
  <c r="AC379" i="7"/>
  <c r="AC373" i="7"/>
  <c r="AC360" i="7"/>
  <c r="AC347" i="7"/>
  <c r="AC332" i="7"/>
  <c r="AC323" i="7"/>
  <c r="AC306" i="7"/>
  <c r="AC298" i="7"/>
  <c r="AC289" i="7"/>
  <c r="AC272" i="7"/>
  <c r="AC263" i="7"/>
  <c r="AC255" i="7"/>
  <c r="AC238" i="7"/>
  <c r="AC229" i="7"/>
  <c r="AC204" i="7"/>
  <c r="AC195" i="7"/>
  <c r="AC178" i="7"/>
  <c r="AC170" i="7"/>
  <c r="AC161" i="7"/>
  <c r="AC144" i="7"/>
  <c r="AC135" i="7"/>
  <c r="AC127" i="7"/>
  <c r="AC110" i="7"/>
  <c r="AC101" i="7"/>
  <c r="AC76" i="7"/>
  <c r="AC67" i="7"/>
  <c r="AC55" i="7"/>
  <c r="AC26" i="7"/>
  <c r="AC9" i="7"/>
  <c r="AC698" i="7"/>
  <c r="AC694" i="7"/>
  <c r="AC690" i="7"/>
  <c r="AC686" i="7"/>
  <c r="AC682" i="7"/>
  <c r="AC678" i="7"/>
  <c r="AC674" i="7"/>
  <c r="AC670" i="7"/>
  <c r="AC666" i="7"/>
  <c r="AC662" i="7"/>
  <c r="AC658" i="7"/>
  <c r="AC654" i="7"/>
  <c r="AC650" i="7"/>
  <c r="AC646" i="7"/>
  <c r="AC642" i="7"/>
  <c r="AC638" i="7"/>
  <c r="AC634" i="7"/>
  <c r="AC630" i="7"/>
  <c r="AC626" i="7"/>
  <c r="AC622" i="7"/>
  <c r="AC618" i="7"/>
  <c r="AC614" i="7"/>
  <c r="AC610" i="7"/>
  <c r="AC606" i="7"/>
  <c r="AC602" i="7"/>
  <c r="AC598" i="7"/>
  <c r="AC594" i="7"/>
  <c r="AC590" i="7"/>
  <c r="AC586" i="7"/>
  <c r="AC582" i="7"/>
  <c r="AC578" i="7"/>
  <c r="AC574" i="7"/>
  <c r="AC570" i="7"/>
  <c r="AC566" i="7"/>
  <c r="AC562" i="7"/>
  <c r="AC558" i="7"/>
  <c r="AC554" i="7"/>
  <c r="AC550" i="7"/>
  <c r="AC546" i="7"/>
  <c r="AC542" i="7"/>
  <c r="AC538" i="7"/>
  <c r="AC534" i="7"/>
  <c r="AC530" i="7"/>
  <c r="AC526" i="7"/>
  <c r="AC522" i="7"/>
  <c r="AC518" i="7"/>
  <c r="AC514" i="7"/>
  <c r="AC510" i="7"/>
  <c r="AC506" i="7"/>
  <c r="AC502" i="7"/>
  <c r="AC498" i="7"/>
  <c r="AC494" i="7"/>
  <c r="AC490" i="7"/>
  <c r="AC486" i="7"/>
  <c r="AC477" i="7"/>
  <c r="AC472" i="7"/>
  <c r="AC463" i="7"/>
  <c r="AC454" i="7"/>
  <c r="AC445" i="7"/>
  <c r="AC440" i="7"/>
  <c r="AC431" i="7"/>
  <c r="AC426" i="7"/>
  <c r="AC421" i="7"/>
  <c r="AC415" i="7"/>
  <c r="AC410" i="7"/>
  <c r="AC404" i="7"/>
  <c r="AC391" i="7"/>
  <c r="AC385" i="7"/>
  <c r="AC372" i="7"/>
  <c r="AC359" i="7"/>
  <c r="AC353" i="7"/>
  <c r="AC339" i="7"/>
  <c r="AC322" i="7"/>
  <c r="AC314" i="7"/>
  <c r="AC305" i="7"/>
  <c r="AC288" i="7"/>
  <c r="AC279" i="7"/>
  <c r="AC271" i="7"/>
  <c r="AC254" i="7"/>
  <c r="AC245" i="7"/>
  <c r="AC220" i="7"/>
  <c r="AC211" i="7"/>
  <c r="AC194" i="7"/>
  <c r="AC186" i="7"/>
  <c r="AC177" i="7"/>
  <c r="AC160" i="7"/>
  <c r="AC151" i="7"/>
  <c r="AC143" i="7"/>
  <c r="AC126" i="7"/>
  <c r="AC117" i="7"/>
  <c r="AC92" i="7"/>
  <c r="AC83" i="7"/>
  <c r="AC66" i="7"/>
  <c r="AC53" i="7"/>
  <c r="AC39" i="7"/>
  <c r="AC24" i="7"/>
  <c r="AC481" i="7"/>
  <c r="AC476" i="7"/>
  <c r="AC467" i="7"/>
  <c r="AC458" i="7"/>
  <c r="AC449" i="7"/>
  <c r="AC444" i="7"/>
  <c r="AC435" i="7"/>
  <c r="AC420" i="7"/>
  <c r="AC403" i="7"/>
  <c r="AC397" i="7"/>
  <c r="AC384" i="7"/>
  <c r="AC371" i="7"/>
  <c r="AC365" i="7"/>
  <c r="AC352" i="7"/>
  <c r="AC338" i="7"/>
  <c r="AC330" i="7"/>
  <c r="AC321" i="7"/>
  <c r="AC304" i="7"/>
  <c r="AC295" i="7"/>
  <c r="AC287" i="7"/>
  <c r="AC270" i="7"/>
  <c r="AC261" i="7"/>
  <c r="AC236" i="7"/>
  <c r="AC227" i="7"/>
  <c r="AC210" i="7"/>
  <c r="AC202" i="7"/>
  <c r="AC193" i="7"/>
  <c r="AC176" i="7"/>
  <c r="AC167" i="7"/>
  <c r="AC159" i="7"/>
  <c r="AC142" i="7"/>
  <c r="AC133" i="7"/>
  <c r="AC108" i="7"/>
  <c r="AC99" i="7"/>
  <c r="AC82" i="7"/>
  <c r="AC74" i="7"/>
  <c r="AC65" i="7"/>
  <c r="AC51" i="7"/>
  <c r="AC37" i="7"/>
  <c r="AC22" i="7"/>
  <c r="AC577" i="7"/>
  <c r="AC569" i="7"/>
  <c r="AC561" i="7"/>
  <c r="AC553" i="7"/>
  <c r="AC545" i="7"/>
  <c r="AC537" i="7"/>
  <c r="AC529" i="7"/>
  <c r="AC521" i="7"/>
  <c r="AC509" i="7"/>
  <c r="AC501" i="7"/>
  <c r="AC493" i="7"/>
  <c r="AC485" i="7"/>
  <c r="AC471" i="7"/>
  <c r="AC453" i="7"/>
  <c r="AC439" i="7"/>
  <c r="AC425" i="7"/>
  <c r="AC414" i="7"/>
  <c r="AC377" i="7"/>
  <c r="AC351" i="7"/>
  <c r="AC337" i="7"/>
  <c r="AC320" i="7"/>
  <c r="AC303" i="7"/>
  <c r="AC286" i="7"/>
  <c r="AC277" i="7"/>
  <c r="AC252" i="7"/>
  <c r="AC243" i="7"/>
  <c r="AC226" i="7"/>
  <c r="AC218" i="7"/>
  <c r="AC209" i="7"/>
  <c r="AC192" i="7"/>
  <c r="AC183" i="7"/>
  <c r="AC175" i="7"/>
  <c r="AC158" i="7"/>
  <c r="AC149" i="7"/>
  <c r="AC124" i="7"/>
  <c r="AC115" i="7"/>
  <c r="AC98" i="7"/>
  <c r="AC90" i="7"/>
  <c r="AC81" i="7"/>
  <c r="AC64" i="7"/>
  <c r="AC50" i="7"/>
  <c r="AC35" i="7"/>
  <c r="AC20" i="7"/>
  <c r="AC406" i="7"/>
  <c r="AC402" i="7"/>
  <c r="AC398" i="7"/>
  <c r="AC394" i="7"/>
  <c r="AC390" i="7"/>
  <c r="AC386" i="7"/>
  <c r="AC382" i="7"/>
  <c r="AC378" i="7"/>
  <c r="AC374" i="7"/>
  <c r="AC370" i="7"/>
  <c r="AC366" i="7"/>
  <c r="AC362" i="7"/>
  <c r="AC358" i="7"/>
  <c r="AC354" i="7"/>
  <c r="AC350" i="7"/>
  <c r="AC346" i="7"/>
  <c r="AC342" i="7"/>
  <c r="AC331" i="7"/>
  <c r="AC326" i="7"/>
  <c r="AC315" i="7"/>
  <c r="AC310" i="7"/>
  <c r="AC299" i="7"/>
  <c r="AC294" i="7"/>
  <c r="AC283" i="7"/>
  <c r="AC278" i="7"/>
  <c r="AC267" i="7"/>
  <c r="AC262" i="7"/>
  <c r="AC251" i="7"/>
  <c r="AC246" i="7"/>
  <c r="AC235" i="7"/>
  <c r="AC230" i="7"/>
  <c r="AC219" i="7"/>
  <c r="AC214" i="7"/>
  <c r="AC203" i="7"/>
  <c r="AC198" i="7"/>
  <c r="AC187" i="7"/>
  <c r="AC182" i="7"/>
  <c r="AC171" i="7"/>
  <c r="AC166" i="7"/>
  <c r="AC155" i="7"/>
  <c r="AC150" i="7"/>
  <c r="AC139" i="7"/>
  <c r="AC134" i="7"/>
  <c r="AC123" i="7"/>
  <c r="AC118" i="7"/>
  <c r="AC107" i="7"/>
  <c r="AC102" i="7"/>
  <c r="AC91" i="7"/>
  <c r="AC86" i="7"/>
  <c r="AC75" i="7"/>
  <c r="AC70" i="7"/>
  <c r="AC59" i="7"/>
  <c r="AC54" i="7"/>
  <c r="AC43" i="7"/>
  <c r="AC38" i="7"/>
  <c r="AC14" i="7"/>
  <c r="AC8" i="7"/>
  <c r="AC63" i="7"/>
  <c r="AC58" i="7"/>
  <c r="AC47" i="7"/>
  <c r="AC42" i="7"/>
  <c r="AC31" i="7"/>
  <c r="AC25" i="7"/>
  <c r="AC6" i="7"/>
  <c r="AC340" i="7"/>
  <c r="AC329" i="7"/>
  <c r="AC324" i="7"/>
  <c r="AC313" i="7"/>
  <c r="AC308" i="7"/>
  <c r="AC297" i="7"/>
  <c r="AC292" i="7"/>
  <c r="AC281" i="7"/>
  <c r="AC276" i="7"/>
  <c r="AC265" i="7"/>
  <c r="AC260" i="7"/>
  <c r="AC249" i="7"/>
  <c r="AC244" i="7"/>
  <c r="AC233" i="7"/>
  <c r="AC228" i="7"/>
  <c r="AC217" i="7"/>
  <c r="AC212" i="7"/>
  <c r="AC201" i="7"/>
  <c r="AC196" i="7"/>
  <c r="AC185" i="7"/>
  <c r="AC180" i="7"/>
  <c r="AC169" i="7"/>
  <c r="AC164" i="7"/>
  <c r="AC153" i="7"/>
  <c r="AC148" i="7"/>
  <c r="AC137" i="7"/>
  <c r="AC132" i="7"/>
  <c r="AC121" i="7"/>
  <c r="AC116" i="7"/>
  <c r="AC105" i="7"/>
  <c r="AC100" i="7"/>
  <c r="AC89" i="7"/>
  <c r="AC84" i="7"/>
  <c r="AC73" i="7"/>
  <c r="AC68" i="7"/>
  <c r="AC57" i="7"/>
  <c r="AC52" i="7"/>
  <c r="AC41" i="7"/>
  <c r="AC36" i="7"/>
  <c r="AC18" i="7"/>
  <c r="AC12" i="7"/>
  <c r="AC5" i="7"/>
  <c r="AC333" i="7"/>
  <c r="AC328" i="7"/>
  <c r="AC317" i="7"/>
  <c r="AC312" i="7"/>
  <c r="AC301" i="7"/>
  <c r="AC296" i="7"/>
  <c r="AC285" i="7"/>
  <c r="AC280" i="7"/>
  <c r="AC269" i="7"/>
  <c r="AC264" i="7"/>
  <c r="AC253" i="7"/>
  <c r="AC248" i="7"/>
  <c r="AC237" i="7"/>
  <c r="AC232" i="7"/>
  <c r="AC221" i="7"/>
  <c r="AC216" i="7"/>
  <c r="AC205" i="7"/>
  <c r="AC200" i="7"/>
  <c r="AC189" i="7"/>
  <c r="AC184" i="7"/>
  <c r="AC173" i="7"/>
  <c r="AC168" i="7"/>
  <c r="AC157" i="7"/>
  <c r="AC152" i="7"/>
  <c r="AC141" i="7"/>
  <c r="AC136" i="7"/>
  <c r="AC125" i="7"/>
  <c r="AC120" i="7"/>
  <c r="AC109" i="7"/>
  <c r="AC104" i="7"/>
  <c r="AC93" i="7"/>
  <c r="AC88" i="7"/>
  <c r="AC77" i="7"/>
  <c r="AC72" i="7"/>
  <c r="AC61" i="7"/>
  <c r="AC56" i="7"/>
  <c r="AC45" i="7"/>
  <c r="AC40" i="7"/>
  <c r="AC29" i="7"/>
  <c r="AC10" i="7"/>
  <c r="AC4" i="7"/>
  <c r="AC60" i="7"/>
  <c r="AC49" i="7"/>
  <c r="AC44" i="7"/>
  <c r="AC33" i="7"/>
  <c r="AC28" i="7"/>
  <c r="AC21" i="7"/>
  <c r="AC2" i="7"/>
  <c r="AC27" i="7"/>
  <c r="AC23" i="7"/>
  <c r="AC19" i="7"/>
  <c r="AC15" i="7"/>
  <c r="AC11" i="7"/>
  <c r="AC7" i="7"/>
  <c r="AC3" i="7"/>
  <c r="AC1" i="7"/>
  <c r="D6" i="7" l="1" a="1"/>
  <c r="D6" i="7" s="1"/>
  <c r="D7" i="7" a="1"/>
  <c r="D7" i="7" s="1"/>
  <c r="D8" i="7" a="1"/>
  <c r="D8" i="7" s="1"/>
  <c r="D9" i="7" a="1"/>
  <c r="D9" i="7" s="1"/>
  <c r="D10" i="7" a="1"/>
  <c r="D10" i="7" s="1"/>
  <c r="D11" i="7" a="1"/>
  <c r="D11" i="7" s="1"/>
  <c r="D12" i="7" a="1"/>
  <c r="D12" i="7" s="1"/>
  <c r="D13" i="7" a="1"/>
  <c r="D13" i="7" s="1"/>
  <c r="D14" i="7" a="1"/>
  <c r="D14" i="7" s="1"/>
  <c r="D15" i="7" a="1"/>
  <c r="D15" i="7" s="1"/>
  <c r="D16" i="7" a="1"/>
  <c r="D16" i="7" s="1"/>
  <c r="D17" i="7" a="1"/>
  <c r="D17" i="7" s="1"/>
  <c r="D18" i="7" a="1"/>
  <c r="D18" i="7" s="1"/>
  <c r="D19" i="7" a="1"/>
  <c r="D19" i="7" s="1"/>
  <c r="D20" i="7" a="1"/>
  <c r="D20" i="7" s="1"/>
  <c r="D21" i="7" a="1"/>
  <c r="D21" i="7" s="1"/>
  <c r="D22" i="7" a="1"/>
  <c r="D22" i="7" s="1"/>
  <c r="D23" i="7" a="1"/>
  <c r="D23" i="7" s="1"/>
  <c r="D24" i="7" a="1"/>
  <c r="D24" i="7" s="1"/>
  <c r="D25" i="7" a="1"/>
  <c r="D25" i="7" s="1"/>
  <c r="D26" i="7" a="1"/>
  <c r="D26" i="7" s="1"/>
  <c r="D27" i="7" a="1"/>
  <c r="D27" i="7" s="1"/>
  <c r="D28" i="7" a="1"/>
  <c r="D28" i="7" s="1"/>
  <c r="D29" i="7" a="1"/>
  <c r="D29" i="7" s="1"/>
  <c r="D30" i="7" a="1"/>
  <c r="D30" i="7" s="1"/>
  <c r="D31" i="7" a="1"/>
  <c r="D31" i="7" s="1"/>
  <c r="D32" i="7" a="1"/>
  <c r="D32" i="7" s="1"/>
  <c r="D33" i="7" a="1"/>
  <c r="D33" i="7" s="1"/>
  <c r="D34" i="7" a="1"/>
  <c r="D34" i="7" s="1"/>
  <c r="D35" i="7" a="1"/>
  <c r="D35" i="7" s="1"/>
  <c r="D36" i="7" a="1"/>
  <c r="D36" i="7" s="1"/>
  <c r="D37" i="7" a="1"/>
  <c r="D37" i="7" s="1"/>
  <c r="D38" i="7" a="1"/>
  <c r="D38" i="7" s="1"/>
  <c r="D39" i="7" a="1"/>
  <c r="D39" i="7" s="1"/>
  <c r="D40" i="7" a="1"/>
  <c r="D40" i="7" s="1"/>
  <c r="D41" i="7" a="1"/>
  <c r="D41" i="7" s="1"/>
  <c r="D42" i="7" a="1"/>
  <c r="D42" i="7" s="1"/>
  <c r="D43" i="7" a="1"/>
  <c r="D43" i="7" s="1"/>
  <c r="D44" i="7" a="1"/>
  <c r="D44" i="7" s="1"/>
  <c r="D45" i="7" a="1"/>
  <c r="D45" i="7" s="1"/>
  <c r="D46" i="7" a="1"/>
  <c r="D46" i="7" s="1"/>
  <c r="D47" i="7" a="1"/>
  <c r="D47" i="7" s="1"/>
  <c r="D48" i="7" a="1"/>
  <c r="D48" i="7" s="1"/>
  <c r="D49" i="7" a="1"/>
  <c r="D49" i="7" s="1"/>
  <c r="D50" i="7" a="1"/>
  <c r="D50" i="7" s="1"/>
  <c r="D51" i="7" a="1"/>
  <c r="D51" i="7" s="1"/>
  <c r="D52" i="7" a="1"/>
  <c r="D52" i="7" s="1"/>
  <c r="D53" i="7" a="1"/>
  <c r="D53" i="7" s="1"/>
  <c r="D54" i="7" a="1"/>
  <c r="D54" i="7" s="1"/>
  <c r="D55" i="7" a="1"/>
  <c r="D55" i="7" s="1"/>
  <c r="D56" i="7" a="1"/>
  <c r="D56" i="7" s="1"/>
  <c r="D57" i="7" a="1"/>
  <c r="D57" i="7" s="1"/>
  <c r="D58" i="7" a="1"/>
  <c r="D58" i="7" s="1"/>
  <c r="D59" i="7" a="1"/>
  <c r="D59" i="7" s="1"/>
  <c r="D60" i="7" a="1"/>
  <c r="D60" i="7" s="1"/>
  <c r="D61" i="7" a="1"/>
  <c r="D61" i="7" s="1"/>
  <c r="D62" i="7" a="1"/>
  <c r="D62" i="7" s="1"/>
  <c r="D63" i="7" a="1"/>
  <c r="D63" i="7" s="1"/>
  <c r="D64" i="7" a="1"/>
  <c r="D64" i="7" s="1"/>
  <c r="D65" i="7" a="1"/>
  <c r="D65" i="7" s="1"/>
  <c r="D66" i="7" a="1"/>
  <c r="D66" i="7" s="1"/>
  <c r="D67" i="7" a="1"/>
  <c r="D67" i="7" s="1"/>
  <c r="D68" i="7" a="1"/>
  <c r="D68" i="7" s="1"/>
  <c r="D69" i="7" a="1"/>
  <c r="D69" i="7" s="1"/>
  <c r="D70" i="7" a="1"/>
  <c r="D70" i="7" s="1"/>
  <c r="D71" i="7" a="1"/>
  <c r="D71" i="7" s="1"/>
  <c r="D72" i="7" a="1"/>
  <c r="D72" i="7" s="1"/>
  <c r="D73" i="7" a="1"/>
  <c r="D73" i="7" s="1"/>
  <c r="D74" i="7" a="1"/>
  <c r="D74" i="7" s="1"/>
  <c r="D75" i="7" a="1"/>
  <c r="D75" i="7" s="1"/>
  <c r="D76" i="7" a="1"/>
  <c r="D76" i="7" s="1"/>
  <c r="D77" i="7" a="1"/>
  <c r="D77" i="7" s="1"/>
  <c r="D78" i="7" a="1"/>
  <c r="D78" i="7" s="1"/>
  <c r="D79" i="7" a="1"/>
  <c r="D79" i="7" s="1"/>
  <c r="D80" i="7" a="1"/>
  <c r="D80" i="7" s="1"/>
  <c r="D81" i="7" a="1"/>
  <c r="D81" i="7" s="1"/>
  <c r="D82" i="7" a="1"/>
  <c r="D82" i="7" s="1"/>
  <c r="D83" i="7" a="1"/>
  <c r="D83" i="7" s="1"/>
  <c r="D84" i="7" a="1"/>
  <c r="D84" i="7" s="1"/>
  <c r="D85" i="7" a="1"/>
  <c r="D85" i="7" s="1"/>
  <c r="D86" i="7" a="1"/>
  <c r="D86" i="7" s="1"/>
  <c r="D87" i="7" a="1"/>
  <c r="D87" i="7" s="1"/>
  <c r="D88" i="7" a="1"/>
  <c r="D88" i="7" s="1"/>
  <c r="D89" i="7" a="1"/>
  <c r="D89" i="7" s="1"/>
  <c r="D90" i="7" a="1"/>
  <c r="D90" i="7" s="1"/>
  <c r="D91" i="7" a="1"/>
  <c r="D91" i="7" s="1"/>
  <c r="D92" i="7" a="1"/>
  <c r="D92" i="7" s="1"/>
  <c r="D93" i="7" a="1"/>
  <c r="D93" i="7" s="1"/>
  <c r="D94" i="7" a="1"/>
  <c r="D94" i="7" s="1"/>
  <c r="D95" i="7" a="1"/>
  <c r="D95" i="7" s="1"/>
  <c r="D96" i="7" a="1"/>
  <c r="D96" i="7" s="1"/>
  <c r="D97" i="7" a="1"/>
  <c r="D97" i="7" s="1"/>
  <c r="D98" i="7" a="1"/>
  <c r="D98" i="7" s="1"/>
  <c r="D99" i="7" a="1"/>
  <c r="D99" i="7" s="1"/>
  <c r="D100" i="7" a="1"/>
  <c r="D100" i="7" s="1"/>
  <c r="D101" i="7" a="1"/>
  <c r="D101" i="7" s="1"/>
  <c r="D102" i="7" a="1"/>
  <c r="D102" i="7" s="1"/>
  <c r="D103" i="7" a="1"/>
  <c r="D103" i="7" s="1"/>
  <c r="D104" i="7" a="1"/>
  <c r="D104" i="7" s="1"/>
  <c r="D105" i="7" a="1"/>
  <c r="D105" i="7" s="1"/>
  <c r="D106" i="7" a="1"/>
  <c r="D106" i="7" s="1"/>
  <c r="D107" i="7" a="1"/>
  <c r="D107" i="7" s="1"/>
  <c r="D108" i="7" a="1"/>
  <c r="D108" i="7" s="1"/>
  <c r="D109" i="7" a="1"/>
  <c r="D109" i="7" s="1"/>
  <c r="D110" i="7" a="1"/>
  <c r="D110" i="7" s="1"/>
  <c r="D111" i="7" a="1"/>
  <c r="D111" i="7" s="1"/>
  <c r="D112" i="7" a="1"/>
  <c r="D112" i="7" s="1"/>
  <c r="D113" i="7" a="1"/>
  <c r="D113" i="7" s="1"/>
  <c r="D114" i="7" a="1"/>
  <c r="D114" i="7" s="1"/>
  <c r="D115" i="7" a="1"/>
  <c r="D115" i="7" s="1"/>
  <c r="D116" i="7" a="1"/>
  <c r="D116" i="7" s="1"/>
  <c r="D117" i="7" a="1"/>
  <c r="D117" i="7" s="1"/>
  <c r="D118" i="7" a="1"/>
  <c r="D118" i="7" s="1"/>
  <c r="D119" i="7" a="1"/>
  <c r="D119" i="7" s="1"/>
  <c r="D120" i="7" a="1"/>
  <c r="D120" i="7" s="1"/>
  <c r="D121" i="7" a="1"/>
  <c r="D121" i="7" s="1"/>
  <c r="D122" i="7" a="1"/>
  <c r="D122" i="7" s="1"/>
  <c r="D123" i="7" a="1"/>
  <c r="D123" i="7" s="1"/>
  <c r="D124" i="7" a="1"/>
  <c r="D124" i="7" s="1"/>
  <c r="D125" i="7" a="1"/>
  <c r="D125" i="7" s="1"/>
  <c r="D126" i="7" a="1"/>
  <c r="D126" i="7" s="1"/>
  <c r="D127" i="7" a="1"/>
  <c r="D127" i="7" s="1"/>
  <c r="D128" i="7" a="1"/>
  <c r="D128" i="7" s="1"/>
  <c r="D129" i="7" a="1"/>
  <c r="D129" i="7" s="1"/>
  <c r="D130" i="7" a="1"/>
  <c r="D130" i="7" s="1"/>
  <c r="D131" i="7" a="1"/>
  <c r="D131" i="7" s="1"/>
  <c r="D132" i="7" a="1"/>
  <c r="D132" i="7" s="1"/>
  <c r="D133" i="7" a="1"/>
  <c r="D133" i="7" s="1"/>
  <c r="D134" i="7" a="1"/>
  <c r="D134" i="7" s="1"/>
  <c r="D135" i="7" a="1"/>
  <c r="D135" i="7" s="1"/>
  <c r="D136" i="7" a="1"/>
  <c r="D136" i="7" s="1"/>
  <c r="D137" i="7" a="1"/>
  <c r="D137" i="7" s="1"/>
  <c r="D138" i="7" a="1"/>
  <c r="D138" i="7" s="1"/>
  <c r="D139" i="7" a="1"/>
  <c r="D139" i="7" s="1"/>
  <c r="D140" i="7" a="1"/>
  <c r="D140" i="7" s="1"/>
  <c r="D141" i="7" a="1"/>
  <c r="D141" i="7" s="1"/>
  <c r="D142" i="7" a="1"/>
  <c r="D142" i="7" s="1"/>
  <c r="D143" i="7" a="1"/>
  <c r="D143" i="7" s="1"/>
  <c r="D144" i="7" a="1"/>
  <c r="D144" i="7" s="1"/>
  <c r="D145" i="7" a="1"/>
  <c r="D145" i="7" s="1"/>
  <c r="D146" i="7" a="1"/>
  <c r="D146" i="7" s="1"/>
  <c r="D147" i="7" a="1"/>
  <c r="D147" i="7" s="1"/>
  <c r="D148" i="7" a="1"/>
  <c r="D148" i="7" s="1"/>
  <c r="D149" i="7" a="1"/>
  <c r="D149" i="7" s="1"/>
  <c r="D150" i="7" a="1"/>
  <c r="D150" i="7" s="1"/>
  <c r="D151" i="7" a="1"/>
  <c r="D151" i="7" s="1"/>
  <c r="D152" i="7" a="1"/>
  <c r="D152" i="7" s="1"/>
  <c r="D153" i="7" a="1"/>
  <c r="D153" i="7" s="1"/>
  <c r="D154" i="7" a="1"/>
  <c r="D154" i="7" s="1"/>
  <c r="D155" i="7" a="1"/>
  <c r="D155" i="7" s="1"/>
  <c r="D156" i="7" a="1"/>
  <c r="D156" i="7" s="1"/>
  <c r="D157" i="7" a="1"/>
  <c r="D157" i="7" s="1"/>
  <c r="D158" i="7" a="1"/>
  <c r="D158" i="7" s="1"/>
  <c r="D159" i="7" a="1"/>
  <c r="D159" i="7" s="1"/>
  <c r="D160" i="7" a="1"/>
  <c r="D160" i="7" s="1"/>
  <c r="D161" i="7" a="1"/>
  <c r="D161" i="7" s="1"/>
  <c r="D162" i="7" a="1"/>
  <c r="D162" i="7" s="1"/>
  <c r="D163" i="7" a="1"/>
  <c r="D163" i="7" s="1"/>
  <c r="D164" i="7" a="1"/>
  <c r="D164" i="7" s="1"/>
  <c r="D165" i="7" a="1"/>
  <c r="D165" i="7" s="1"/>
  <c r="D166" i="7" a="1"/>
  <c r="D166" i="7" s="1"/>
  <c r="D167" i="7" a="1"/>
  <c r="D167" i="7" s="1"/>
  <c r="D168" i="7" a="1"/>
  <c r="D168" i="7" s="1"/>
  <c r="D169" i="7" a="1"/>
  <c r="D169" i="7" s="1"/>
  <c r="D170" i="7" a="1"/>
  <c r="D170" i="7" s="1"/>
  <c r="D171" i="7" a="1"/>
  <c r="D171" i="7" s="1"/>
  <c r="D172" i="7" a="1"/>
  <c r="D172" i="7" s="1"/>
  <c r="D173" i="7" a="1"/>
  <c r="D173" i="7" s="1"/>
  <c r="D174" i="7" a="1"/>
  <c r="D174" i="7" s="1"/>
  <c r="D175" i="7" a="1"/>
  <c r="D175" i="7" s="1"/>
  <c r="D176" i="7" a="1"/>
  <c r="D176" i="7" s="1"/>
  <c r="D177" i="7" a="1"/>
  <c r="D177" i="7" s="1"/>
  <c r="D178" i="7" a="1"/>
  <c r="D178" i="7" s="1"/>
  <c r="D179" i="7" a="1"/>
  <c r="D179" i="7" s="1"/>
  <c r="D180" i="7" a="1"/>
  <c r="D180" i="7" s="1"/>
  <c r="D181" i="7" a="1"/>
  <c r="D181" i="7" s="1"/>
  <c r="D182" i="7" a="1"/>
  <c r="D182" i="7" s="1"/>
  <c r="D183" i="7" a="1"/>
  <c r="D183" i="7" s="1"/>
  <c r="D184" i="7" a="1"/>
  <c r="D184" i="7" s="1"/>
  <c r="D185" i="7" a="1"/>
  <c r="D185" i="7" s="1"/>
  <c r="D186" i="7" a="1"/>
  <c r="D186" i="7" s="1"/>
  <c r="D187" i="7" a="1"/>
  <c r="D187" i="7" s="1"/>
  <c r="D188" i="7" a="1"/>
  <c r="D188" i="7" s="1"/>
  <c r="D189" i="7" a="1"/>
  <c r="D189" i="7" s="1"/>
  <c r="D190" i="7" a="1"/>
  <c r="D190" i="7" s="1"/>
  <c r="D191" i="7" a="1"/>
  <c r="D191" i="7" s="1"/>
  <c r="D192" i="7" a="1"/>
  <c r="D192" i="7" s="1"/>
  <c r="D193" i="7" a="1"/>
  <c r="D193" i="7" s="1"/>
  <c r="D194" i="7" a="1"/>
  <c r="D194" i="7" s="1"/>
  <c r="D195" i="7" a="1"/>
  <c r="D195" i="7" s="1"/>
  <c r="D196" i="7" a="1"/>
  <c r="D196" i="7" s="1"/>
  <c r="D197" i="7" a="1"/>
  <c r="D197" i="7" s="1"/>
  <c r="D198" i="7" a="1"/>
  <c r="D198" i="7" s="1"/>
  <c r="D199" i="7" a="1"/>
  <c r="D199" i="7" s="1"/>
  <c r="D200" i="7" a="1"/>
  <c r="D200" i="7" s="1"/>
  <c r="D201" i="7" a="1"/>
  <c r="D201" i="7" s="1"/>
  <c r="D202" i="7" a="1"/>
  <c r="D202" i="7" s="1"/>
  <c r="D203" i="7" a="1"/>
  <c r="D203" i="7" s="1"/>
  <c r="D204" i="7" a="1"/>
  <c r="D204" i="7" s="1"/>
  <c r="D205" i="7" a="1"/>
  <c r="D205" i="7" s="1"/>
  <c r="D206" i="7" a="1"/>
  <c r="D206" i="7" s="1"/>
  <c r="D207" i="7" a="1"/>
  <c r="D207" i="7" s="1"/>
  <c r="D208" i="7" a="1"/>
  <c r="D208" i="7" s="1"/>
  <c r="D209" i="7" a="1"/>
  <c r="D209" i="7" s="1"/>
  <c r="D210" i="7" a="1"/>
  <c r="D210" i="7" s="1"/>
  <c r="D211" i="7" a="1"/>
  <c r="D211" i="7" s="1"/>
  <c r="D212" i="7" a="1"/>
  <c r="D212" i="7" s="1"/>
  <c r="D213" i="7" a="1"/>
  <c r="D213" i="7" s="1"/>
  <c r="D214" i="7" a="1"/>
  <c r="D214" i="7" s="1"/>
  <c r="D215" i="7" a="1"/>
  <c r="D215" i="7" s="1"/>
  <c r="D216" i="7" a="1"/>
  <c r="D216" i="7" s="1"/>
  <c r="D217" i="7" a="1"/>
  <c r="D217" i="7" s="1"/>
  <c r="D218" i="7" a="1"/>
  <c r="D218" i="7" s="1"/>
  <c r="D219" i="7" a="1"/>
  <c r="D219" i="7" s="1"/>
  <c r="D220" i="7" a="1"/>
  <c r="D220" i="7" s="1"/>
  <c r="D221" i="7" a="1"/>
  <c r="D221" i="7" s="1"/>
  <c r="D222" i="7" a="1"/>
  <c r="D222" i="7" s="1"/>
  <c r="D223" i="7" a="1"/>
  <c r="D223" i="7" s="1"/>
  <c r="D224" i="7" a="1"/>
  <c r="D224" i="7" s="1"/>
  <c r="D225" i="7" a="1"/>
  <c r="D225" i="7" s="1"/>
  <c r="D226" i="7" a="1"/>
  <c r="D226" i="7" s="1"/>
  <c r="D227" i="7" a="1"/>
  <c r="D227" i="7" s="1"/>
  <c r="D228" i="7" a="1"/>
  <c r="D228" i="7" s="1"/>
  <c r="D229" i="7" a="1"/>
  <c r="D229" i="7" s="1"/>
  <c r="D230" i="7" a="1"/>
  <c r="D230" i="7" s="1"/>
  <c r="D231" i="7" a="1"/>
  <c r="D231" i="7" s="1"/>
  <c r="D232" i="7" a="1"/>
  <c r="D232" i="7" s="1"/>
  <c r="D233" i="7" a="1"/>
  <c r="D233" i="7" s="1"/>
  <c r="D234" i="7" a="1"/>
  <c r="D234" i="7" s="1"/>
  <c r="D235" i="7" a="1"/>
  <c r="D235" i="7" s="1"/>
  <c r="D236" i="7" a="1"/>
  <c r="D236" i="7" s="1"/>
  <c r="D237" i="7" a="1"/>
  <c r="D237" i="7" s="1"/>
  <c r="D238" i="7" a="1"/>
  <c r="D238" i="7" s="1"/>
  <c r="D239" i="7" a="1"/>
  <c r="D239" i="7" s="1"/>
  <c r="D240" i="7" a="1"/>
  <c r="D240" i="7" s="1"/>
  <c r="D241" i="7" a="1"/>
  <c r="D241" i="7" s="1"/>
  <c r="D242" i="7" a="1"/>
  <c r="D242" i="7" s="1"/>
  <c r="D243" i="7" a="1"/>
  <c r="D243" i="7" s="1"/>
  <c r="D244" i="7" a="1"/>
  <c r="D244" i="7" s="1"/>
  <c r="D245" i="7" a="1"/>
  <c r="D245" i="7" s="1"/>
  <c r="D246" i="7" a="1"/>
  <c r="D246" i="7" s="1"/>
  <c r="D247" i="7" a="1"/>
  <c r="D247" i="7" s="1"/>
  <c r="D248" i="7" a="1"/>
  <c r="D248" i="7" s="1"/>
  <c r="D249" i="7" a="1"/>
  <c r="D249" i="7" s="1"/>
  <c r="D250" i="7" a="1"/>
  <c r="D250" i="7" s="1"/>
  <c r="D251" i="7" a="1"/>
  <c r="D251" i="7" s="1"/>
  <c r="D252" i="7" a="1"/>
  <c r="D252" i="7" s="1"/>
  <c r="D253" i="7" a="1"/>
  <c r="D253" i="7" s="1"/>
  <c r="D254" i="7" a="1"/>
  <c r="D254" i="7" s="1"/>
  <c r="D255" i="7" a="1"/>
  <c r="D255" i="7" s="1"/>
  <c r="D256" i="7" a="1"/>
  <c r="D256" i="7" s="1"/>
  <c r="D257" i="7" a="1"/>
  <c r="D257" i="7" s="1"/>
  <c r="D258" i="7" a="1"/>
  <c r="D258" i="7" s="1"/>
  <c r="D259" i="7" a="1"/>
  <c r="D259" i="7" s="1"/>
  <c r="D260" i="7" a="1"/>
  <c r="D260" i="7" s="1"/>
  <c r="D261" i="7" a="1"/>
  <c r="D261" i="7" s="1"/>
  <c r="D262" i="7" a="1"/>
  <c r="D262" i="7" s="1"/>
  <c r="D263" i="7" a="1"/>
  <c r="D263" i="7" s="1"/>
  <c r="D264" i="7" a="1"/>
  <c r="D264" i="7" s="1"/>
  <c r="D265" i="7" a="1"/>
  <c r="D265" i="7" s="1"/>
  <c r="D266" i="7" a="1"/>
  <c r="D266" i="7" s="1"/>
  <c r="D267" i="7" a="1"/>
  <c r="D267" i="7" s="1"/>
  <c r="D268" i="7" a="1"/>
  <c r="D268" i="7" s="1"/>
  <c r="D269" i="7" a="1"/>
  <c r="D269" i="7" s="1"/>
  <c r="D270" i="7" a="1"/>
  <c r="D270" i="7" s="1"/>
  <c r="D271" i="7" a="1"/>
  <c r="D271" i="7" s="1"/>
  <c r="D272" i="7" a="1"/>
  <c r="D272" i="7" s="1"/>
  <c r="D273" i="7" a="1"/>
  <c r="D273" i="7" s="1"/>
  <c r="D274" i="7" a="1"/>
  <c r="D274" i="7" s="1"/>
  <c r="D275" i="7" a="1"/>
  <c r="D275" i="7" s="1"/>
  <c r="D276" i="7" a="1"/>
  <c r="D276" i="7" s="1"/>
  <c r="D277" i="7" a="1"/>
  <c r="D277" i="7" s="1"/>
  <c r="D278" i="7" a="1"/>
  <c r="D278" i="7" s="1"/>
  <c r="D279" i="7" a="1"/>
  <c r="D279" i="7" s="1"/>
  <c r="D280" i="7" a="1"/>
  <c r="D280" i="7" s="1"/>
  <c r="D281" i="7" a="1"/>
  <c r="D281" i="7" s="1"/>
  <c r="D282" i="7" a="1"/>
  <c r="D282" i="7" s="1"/>
  <c r="D283" i="7" a="1"/>
  <c r="D283" i="7" s="1"/>
  <c r="D284" i="7" a="1"/>
  <c r="D284" i="7" s="1"/>
  <c r="D285" i="7" a="1"/>
  <c r="D285" i="7" s="1"/>
  <c r="D286" i="7" a="1"/>
  <c r="D286" i="7" s="1"/>
  <c r="D287" i="7" a="1"/>
  <c r="D287" i="7" s="1"/>
  <c r="D288" i="7" a="1"/>
  <c r="D288" i="7" s="1"/>
  <c r="D289" i="7" a="1"/>
  <c r="D289" i="7" s="1"/>
  <c r="D290" i="7" a="1"/>
  <c r="D290" i="7" s="1"/>
  <c r="D291" i="7" a="1"/>
  <c r="D291" i="7" s="1"/>
  <c r="D292" i="7" a="1"/>
  <c r="D292" i="7" s="1"/>
  <c r="D293" i="7" a="1"/>
  <c r="D293" i="7" s="1"/>
  <c r="D294" i="7" a="1"/>
  <c r="D294" i="7" s="1"/>
  <c r="D295" i="7" a="1"/>
  <c r="D295" i="7" s="1"/>
  <c r="D296" i="7" a="1"/>
  <c r="D296" i="7" s="1"/>
  <c r="D297" i="7" a="1"/>
  <c r="D297" i="7" s="1"/>
  <c r="D298" i="7" a="1"/>
  <c r="D298" i="7" s="1"/>
  <c r="D299" i="7" a="1"/>
  <c r="D299" i="7" s="1"/>
  <c r="D300" i="7" a="1"/>
  <c r="D300" i="7" s="1"/>
  <c r="D301" i="7" a="1"/>
  <c r="D301" i="7" s="1"/>
  <c r="D302" i="7" a="1"/>
  <c r="D302" i="7" s="1"/>
  <c r="D303" i="7" a="1"/>
  <c r="D303" i="7" s="1"/>
  <c r="D304" i="7" a="1"/>
  <c r="D304" i="7" s="1"/>
  <c r="D305" i="7" a="1"/>
  <c r="D305" i="7" s="1"/>
  <c r="D306" i="7" a="1"/>
  <c r="D306" i="7" s="1"/>
  <c r="D307" i="7" a="1"/>
  <c r="D307" i="7" s="1"/>
  <c r="D308" i="7" a="1"/>
  <c r="D308" i="7" s="1"/>
  <c r="D309" i="7" a="1"/>
  <c r="D309" i="7" s="1"/>
  <c r="D310" i="7" a="1"/>
  <c r="D310" i="7" s="1"/>
  <c r="D311" i="7" a="1"/>
  <c r="D311" i="7" s="1"/>
  <c r="D312" i="7" a="1"/>
  <c r="D312" i="7" s="1"/>
  <c r="D313" i="7" a="1"/>
  <c r="D313" i="7" s="1"/>
  <c r="D314" i="7" a="1"/>
  <c r="D314" i="7" s="1"/>
  <c r="D315" i="7" a="1"/>
  <c r="D315" i="7" s="1"/>
  <c r="D316" i="7" a="1"/>
  <c r="D316" i="7" s="1"/>
  <c r="D317" i="7" a="1"/>
  <c r="D317" i="7" s="1"/>
  <c r="D318" i="7" a="1"/>
  <c r="D318" i="7" s="1"/>
  <c r="D319" i="7" a="1"/>
  <c r="D319" i="7" s="1"/>
  <c r="D320" i="7" a="1"/>
  <c r="D320" i="7" s="1"/>
  <c r="D321" i="7" a="1"/>
  <c r="D321" i="7" s="1"/>
  <c r="D322" i="7" a="1"/>
  <c r="D322" i="7" s="1"/>
  <c r="D323" i="7" a="1"/>
  <c r="D323" i="7" s="1"/>
  <c r="D324" i="7" a="1"/>
  <c r="D324" i="7" s="1"/>
  <c r="D325" i="7" a="1"/>
  <c r="D325" i="7" s="1"/>
  <c r="D326" i="7" a="1"/>
  <c r="D326" i="7" s="1"/>
  <c r="D327" i="7" a="1"/>
  <c r="D327" i="7" s="1"/>
  <c r="D328" i="7" a="1"/>
  <c r="D328" i="7" s="1"/>
  <c r="D329" i="7" a="1"/>
  <c r="D329" i="7" s="1"/>
  <c r="D330" i="7" a="1"/>
  <c r="D330" i="7" s="1"/>
  <c r="D331" i="7" a="1"/>
  <c r="D331" i="7" s="1"/>
  <c r="D332" i="7" a="1"/>
  <c r="D332" i="7" s="1"/>
  <c r="D333" i="7" a="1"/>
  <c r="D333" i="7" s="1"/>
  <c r="D334" i="7" a="1"/>
  <c r="D334" i="7" s="1"/>
  <c r="D335" i="7" a="1"/>
  <c r="D335" i="7" s="1"/>
  <c r="D336" i="7" a="1"/>
  <c r="D336" i="7" s="1"/>
  <c r="D337" i="7" a="1"/>
  <c r="D337" i="7" s="1"/>
  <c r="D338" i="7" a="1"/>
  <c r="D338" i="7" s="1"/>
  <c r="D339" i="7" a="1"/>
  <c r="D339" i="7" s="1"/>
  <c r="D340" i="7" a="1"/>
  <c r="D340" i="7" s="1"/>
  <c r="D341" i="7" a="1"/>
  <c r="D341" i="7" s="1"/>
  <c r="D342" i="7" a="1"/>
  <c r="D342" i="7" s="1"/>
  <c r="D343" i="7" a="1"/>
  <c r="D343" i="7" s="1"/>
  <c r="D344" i="7" a="1"/>
  <c r="D344" i="7" s="1"/>
  <c r="D345" i="7" a="1"/>
  <c r="D345" i="7" s="1"/>
  <c r="D346" i="7" a="1"/>
  <c r="D346" i="7" s="1"/>
  <c r="D347" i="7" a="1"/>
  <c r="D347" i="7" s="1"/>
  <c r="D348" i="7" a="1"/>
  <c r="D348" i="7" s="1"/>
  <c r="D349" i="7" a="1"/>
  <c r="D349" i="7" s="1"/>
  <c r="D350" i="7" a="1"/>
  <c r="D350" i="7" s="1"/>
  <c r="D351" i="7" a="1"/>
  <c r="D351" i="7" s="1"/>
  <c r="D352" i="7" a="1"/>
  <c r="D352" i="7" s="1"/>
  <c r="D353" i="7" a="1"/>
  <c r="D353" i="7" s="1"/>
  <c r="D354" i="7" a="1"/>
  <c r="D354" i="7" s="1"/>
  <c r="D355" i="7" a="1"/>
  <c r="D355" i="7" s="1"/>
  <c r="D356" i="7" a="1"/>
  <c r="D356" i="7" s="1"/>
  <c r="D357" i="7" a="1"/>
  <c r="D357" i="7" s="1"/>
  <c r="D358" i="7" a="1"/>
  <c r="D358" i="7" s="1"/>
  <c r="D359" i="7" a="1"/>
  <c r="D359" i="7" s="1"/>
  <c r="D360" i="7" a="1"/>
  <c r="D360" i="7" s="1"/>
  <c r="D361" i="7" a="1"/>
  <c r="D361" i="7" s="1"/>
  <c r="D362" i="7" a="1"/>
  <c r="D362" i="7" s="1"/>
  <c r="D363" i="7" a="1"/>
  <c r="D363" i="7" s="1"/>
  <c r="D364" i="7" a="1"/>
  <c r="D364" i="7" s="1"/>
  <c r="D365" i="7" a="1"/>
  <c r="D365" i="7" s="1"/>
  <c r="D366" i="7" a="1"/>
  <c r="D366" i="7" s="1"/>
  <c r="D367" i="7" a="1"/>
  <c r="D367" i="7" s="1"/>
  <c r="D368" i="7" a="1"/>
  <c r="D368" i="7" s="1"/>
  <c r="D369" i="7" a="1"/>
  <c r="D369" i="7" s="1"/>
  <c r="D370" i="7" a="1"/>
  <c r="D370" i="7" s="1"/>
  <c r="D371" i="7" a="1"/>
  <c r="D371" i="7" s="1"/>
  <c r="D372" i="7" a="1"/>
  <c r="D372" i="7" s="1"/>
  <c r="D373" i="7" a="1"/>
  <c r="D373" i="7" s="1"/>
  <c r="D374" i="7" a="1"/>
  <c r="D374" i="7" s="1"/>
  <c r="D375" i="7" a="1"/>
  <c r="D375" i="7" s="1"/>
  <c r="D376" i="7" a="1"/>
  <c r="D376" i="7" s="1"/>
  <c r="D377" i="7" a="1"/>
  <c r="D377" i="7" s="1"/>
  <c r="D378" i="7" a="1"/>
  <c r="D378" i="7" s="1"/>
  <c r="D379" i="7" a="1"/>
  <c r="D379" i="7" s="1"/>
  <c r="D380" i="7" a="1"/>
  <c r="D380" i="7" s="1"/>
  <c r="D381" i="7" a="1"/>
  <c r="D381" i="7" s="1"/>
  <c r="D382" i="7" a="1"/>
  <c r="D382" i="7" s="1"/>
  <c r="D383" i="7" a="1"/>
  <c r="D383" i="7" s="1"/>
  <c r="D384" i="7" a="1"/>
  <c r="D384" i="7" s="1"/>
  <c r="D385" i="7" a="1"/>
  <c r="D385" i="7" s="1"/>
  <c r="D386" i="7" a="1"/>
  <c r="D386" i="7" s="1"/>
  <c r="D387" i="7" a="1"/>
  <c r="D387" i="7" s="1"/>
  <c r="D388" i="7" a="1"/>
  <c r="D388" i="7" s="1"/>
  <c r="D389" i="7" a="1"/>
  <c r="D389" i="7" s="1"/>
  <c r="D390" i="7" a="1"/>
  <c r="D390" i="7" s="1"/>
  <c r="D391" i="7" a="1"/>
  <c r="D391" i="7" s="1"/>
  <c r="D392" i="7" a="1"/>
  <c r="D392" i="7" s="1"/>
  <c r="D393" i="7" a="1"/>
  <c r="D393" i="7" s="1"/>
  <c r="D394" i="7" a="1"/>
  <c r="D394" i="7" s="1"/>
  <c r="D395" i="7" a="1"/>
  <c r="D395" i="7" s="1"/>
  <c r="D396" i="7" a="1"/>
  <c r="D396" i="7" s="1"/>
  <c r="D397" i="7" a="1"/>
  <c r="D397" i="7" s="1"/>
  <c r="D398" i="7" a="1"/>
  <c r="D398" i="7" s="1"/>
  <c r="D399" i="7" a="1"/>
  <c r="D399" i="7" s="1"/>
  <c r="D400" i="7" a="1"/>
  <c r="D400" i="7" s="1"/>
  <c r="D401" i="7" a="1"/>
  <c r="D401" i="7" s="1"/>
  <c r="D402" i="7" a="1"/>
  <c r="D402" i="7" s="1"/>
  <c r="D403" i="7" a="1"/>
  <c r="D403" i="7" s="1"/>
  <c r="D404" i="7" a="1"/>
  <c r="D404" i="7" s="1"/>
  <c r="D405" i="7" a="1"/>
  <c r="D405" i="7" s="1"/>
  <c r="D406" i="7" a="1"/>
  <c r="D406" i="7" s="1"/>
  <c r="D407" i="7" a="1"/>
  <c r="D407" i="7" s="1"/>
  <c r="D408" i="7" a="1"/>
  <c r="D408" i="7" s="1"/>
  <c r="D409" i="7" a="1"/>
  <c r="D409" i="7" s="1"/>
  <c r="D410" i="7" a="1"/>
  <c r="D410" i="7" s="1"/>
  <c r="D411" i="7" a="1"/>
  <c r="D411" i="7" s="1"/>
  <c r="D412" i="7" a="1"/>
  <c r="D412" i="7" s="1"/>
  <c r="D413" i="7" a="1"/>
  <c r="D413" i="7" s="1"/>
  <c r="D414" i="7" a="1"/>
  <c r="D414" i="7" s="1"/>
  <c r="D415" i="7" a="1"/>
  <c r="D415" i="7" s="1"/>
  <c r="D416" i="7" a="1"/>
  <c r="D416" i="7" s="1"/>
  <c r="D417" i="7" a="1"/>
  <c r="D417" i="7" s="1"/>
  <c r="D418" i="7" a="1"/>
  <c r="D418" i="7" s="1"/>
  <c r="D419" i="7" a="1"/>
  <c r="D419" i="7" s="1"/>
  <c r="D420" i="7" a="1"/>
  <c r="D420" i="7" s="1"/>
  <c r="D421" i="7" a="1"/>
  <c r="D421" i="7" s="1"/>
  <c r="D422" i="7" a="1"/>
  <c r="D422" i="7" s="1"/>
  <c r="D423" i="7" a="1"/>
  <c r="D423" i="7" s="1"/>
  <c r="D424" i="7" a="1"/>
  <c r="D424" i="7" s="1"/>
  <c r="D425" i="7" a="1"/>
  <c r="D425" i="7" s="1"/>
  <c r="D426" i="7" a="1"/>
  <c r="D426" i="7" s="1"/>
  <c r="D427" i="7" a="1"/>
  <c r="D427" i="7" s="1"/>
  <c r="D428" i="7" a="1"/>
  <c r="D428" i="7" s="1"/>
  <c r="D429" i="7" a="1"/>
  <c r="D429" i="7" s="1"/>
  <c r="D430" i="7" a="1"/>
  <c r="D430" i="7" s="1"/>
  <c r="D431" i="7" a="1"/>
  <c r="D431" i="7" s="1"/>
  <c r="D432" i="7" a="1"/>
  <c r="D432" i="7" s="1"/>
  <c r="D433" i="7" a="1"/>
  <c r="D433" i="7" s="1"/>
  <c r="D434" i="7" a="1"/>
  <c r="D434" i="7" s="1"/>
  <c r="D435" i="7" a="1"/>
  <c r="D435" i="7" s="1"/>
  <c r="D436" i="7" a="1"/>
  <c r="D436" i="7" s="1"/>
  <c r="D437" i="7" a="1"/>
  <c r="D437" i="7" s="1"/>
  <c r="D438" i="7" a="1"/>
  <c r="D438" i="7" s="1"/>
  <c r="D439" i="7" a="1"/>
  <c r="D439" i="7" s="1"/>
  <c r="D440" i="7" a="1"/>
  <c r="D440" i="7" s="1"/>
  <c r="D441" i="7" a="1"/>
  <c r="D441" i="7" s="1"/>
  <c r="D442" i="7" a="1"/>
  <c r="D442" i="7" s="1"/>
  <c r="D443" i="7" a="1"/>
  <c r="D443" i="7" s="1"/>
  <c r="D444" i="7" a="1"/>
  <c r="D444" i="7" s="1"/>
  <c r="D445" i="7" a="1"/>
  <c r="D445" i="7" s="1"/>
  <c r="D446" i="7" a="1"/>
  <c r="D446" i="7" s="1"/>
  <c r="D447" i="7" a="1"/>
  <c r="D447" i="7" s="1"/>
  <c r="D448" i="7" a="1"/>
  <c r="D448" i="7" s="1"/>
  <c r="D449" i="7" a="1"/>
  <c r="D449" i="7" s="1"/>
  <c r="D450" i="7" a="1"/>
  <c r="D450" i="7" s="1"/>
  <c r="D451" i="7" a="1"/>
  <c r="D451" i="7" s="1"/>
  <c r="D452" i="7" a="1"/>
  <c r="D452" i="7" s="1"/>
  <c r="D453" i="7" a="1"/>
  <c r="D453" i="7" s="1"/>
  <c r="D454" i="7" a="1"/>
  <c r="D454" i="7" s="1"/>
  <c r="D455" i="7" a="1"/>
  <c r="D455" i="7" s="1"/>
  <c r="D456" i="7" a="1"/>
  <c r="D456" i="7" s="1"/>
  <c r="D457" i="7" a="1"/>
  <c r="D457" i="7" s="1"/>
  <c r="D458" i="7" a="1"/>
  <c r="D458" i="7" s="1"/>
  <c r="D459" i="7" a="1"/>
  <c r="D459" i="7" s="1"/>
  <c r="D460" i="7" a="1"/>
  <c r="D460" i="7" s="1"/>
  <c r="D461" i="7" a="1"/>
  <c r="D461" i="7" s="1"/>
  <c r="D462" i="7" a="1"/>
  <c r="D462" i="7" s="1"/>
  <c r="D463" i="7" a="1"/>
  <c r="D463" i="7" s="1"/>
  <c r="D464" i="7" a="1"/>
  <c r="D464" i="7" s="1"/>
  <c r="D465" i="7" a="1"/>
  <c r="D465" i="7" s="1"/>
  <c r="D466" i="7" a="1"/>
  <c r="D466" i="7" s="1"/>
  <c r="D467" i="7" a="1"/>
  <c r="D467" i="7" s="1"/>
  <c r="D468" i="7" a="1"/>
  <c r="D468" i="7" s="1"/>
  <c r="D469" i="7" a="1"/>
  <c r="D469" i="7" s="1"/>
  <c r="D470" i="7" a="1"/>
  <c r="D470" i="7" s="1"/>
  <c r="D471" i="7" a="1"/>
  <c r="D471" i="7" s="1"/>
  <c r="D472" i="7" a="1"/>
  <c r="D472" i="7" s="1"/>
  <c r="D473" i="7" a="1"/>
  <c r="D473" i="7" s="1"/>
  <c r="D474" i="7" a="1"/>
  <c r="D474" i="7" s="1"/>
  <c r="D475" i="7" a="1"/>
  <c r="D475" i="7" s="1"/>
  <c r="D476" i="7" a="1"/>
  <c r="D476" i="7" s="1"/>
  <c r="D477" i="7" a="1"/>
  <c r="D477" i="7" s="1"/>
  <c r="D478" i="7" a="1"/>
  <c r="D478" i="7" s="1"/>
  <c r="D479" i="7" a="1"/>
  <c r="D479" i="7" s="1"/>
  <c r="D480" i="7" a="1"/>
  <c r="D480" i="7" s="1"/>
  <c r="D481" i="7" a="1"/>
  <c r="D481" i="7" s="1"/>
  <c r="D482" i="7" a="1"/>
  <c r="D482" i="7" s="1"/>
  <c r="D483" i="7" a="1"/>
  <c r="D483" i="7" s="1"/>
  <c r="D484" i="7" a="1"/>
  <c r="D484" i="7" s="1"/>
  <c r="D485" i="7" a="1"/>
  <c r="D485" i="7" s="1"/>
  <c r="D486" i="7" a="1"/>
  <c r="D486" i="7" s="1"/>
  <c r="D487" i="7" a="1"/>
  <c r="D487" i="7" s="1"/>
  <c r="D488" i="7" a="1"/>
  <c r="D488" i="7" s="1"/>
  <c r="D489" i="7" a="1"/>
  <c r="D489" i="7" s="1"/>
  <c r="D490" i="7" a="1"/>
  <c r="D490" i="7" s="1"/>
  <c r="D491" i="7" a="1"/>
  <c r="D491" i="7" s="1"/>
  <c r="D492" i="7" a="1"/>
  <c r="D492" i="7" s="1"/>
  <c r="D493" i="7" a="1"/>
  <c r="D493" i="7" s="1"/>
  <c r="D494" i="7" a="1"/>
  <c r="D494" i="7" s="1"/>
  <c r="D495" i="7" a="1"/>
  <c r="D495" i="7" s="1"/>
  <c r="D496" i="7" a="1"/>
  <c r="D496" i="7" s="1"/>
  <c r="D497" i="7" a="1"/>
  <c r="D497" i="7" s="1"/>
  <c r="D498" i="7" a="1"/>
  <c r="D498" i="7" s="1"/>
  <c r="D499" i="7" a="1"/>
  <c r="D499" i="7" s="1"/>
  <c r="D500" i="7" a="1"/>
  <c r="D500" i="7" s="1"/>
  <c r="D501" i="7" a="1"/>
  <c r="D501" i="7" s="1"/>
  <c r="D502" i="7" a="1"/>
  <c r="D502" i="7" s="1"/>
  <c r="D503" i="7" a="1"/>
  <c r="D503" i="7" s="1"/>
  <c r="D504" i="7" a="1"/>
  <c r="D504" i="7" s="1"/>
  <c r="D505" i="7" a="1"/>
  <c r="D505" i="7" s="1"/>
  <c r="D506" i="7" a="1"/>
  <c r="D506" i="7" s="1"/>
  <c r="D507" i="7" a="1"/>
  <c r="D507" i="7" s="1"/>
  <c r="D508" i="7" a="1"/>
  <c r="D508" i="7" s="1"/>
  <c r="D509" i="7" a="1"/>
  <c r="D509" i="7" s="1"/>
  <c r="D510" i="7" a="1"/>
  <c r="D510" i="7" s="1"/>
  <c r="D511" i="7" a="1"/>
  <c r="D511" i="7" s="1"/>
  <c r="D512" i="7" a="1"/>
  <c r="D512" i="7" s="1"/>
  <c r="D513" i="7" a="1"/>
  <c r="D513" i="7" s="1"/>
  <c r="D514" i="7" a="1"/>
  <c r="D514" i="7" s="1"/>
  <c r="D515" i="7" a="1"/>
  <c r="D515" i="7" s="1"/>
  <c r="D516" i="7" a="1"/>
  <c r="D516" i="7" s="1"/>
  <c r="D517" i="7" a="1"/>
  <c r="D517" i="7" s="1"/>
  <c r="D518" i="7" a="1"/>
  <c r="D518" i="7" s="1"/>
  <c r="D519" i="7" a="1"/>
  <c r="D519" i="7" s="1"/>
  <c r="D520" i="7" a="1"/>
  <c r="D520" i="7" s="1"/>
  <c r="D521" i="7" a="1"/>
  <c r="D521" i="7" s="1"/>
  <c r="D522" i="7" a="1"/>
  <c r="D522" i="7" s="1"/>
  <c r="D523" i="7" a="1"/>
  <c r="D523" i="7" s="1"/>
  <c r="D524" i="7" a="1"/>
  <c r="D524" i="7" s="1"/>
  <c r="D525" i="7" a="1"/>
  <c r="D525" i="7" s="1"/>
  <c r="D526" i="7" a="1"/>
  <c r="D526" i="7" s="1"/>
  <c r="D527" i="7" a="1"/>
  <c r="D527" i="7" s="1"/>
  <c r="D528" i="7" a="1"/>
  <c r="D528" i="7" s="1"/>
  <c r="D529" i="7" a="1"/>
  <c r="D529" i="7" s="1"/>
  <c r="D530" i="7" a="1"/>
  <c r="D530" i="7" s="1"/>
  <c r="D531" i="7" a="1"/>
  <c r="D531" i="7" s="1"/>
  <c r="D532" i="7" a="1"/>
  <c r="D532" i="7" s="1"/>
  <c r="D533" i="7" a="1"/>
  <c r="D533" i="7" s="1"/>
  <c r="D534" i="7" a="1"/>
  <c r="D534" i="7" s="1"/>
  <c r="D535" i="7" a="1"/>
  <c r="D535" i="7" s="1"/>
  <c r="D536" i="7" a="1"/>
  <c r="D536" i="7" s="1"/>
  <c r="D537" i="7" a="1"/>
  <c r="D537" i="7" s="1"/>
  <c r="D538" i="7" a="1"/>
  <c r="D538" i="7" s="1"/>
  <c r="D539" i="7" a="1"/>
  <c r="D539" i="7" s="1"/>
  <c r="D540" i="7" a="1"/>
  <c r="D540" i="7" s="1"/>
  <c r="D541" i="7" a="1"/>
  <c r="D541" i="7" s="1"/>
  <c r="D542" i="7" a="1"/>
  <c r="D542" i="7" s="1"/>
  <c r="D543" i="7" a="1"/>
  <c r="D543" i="7" s="1"/>
  <c r="D544" i="7" a="1"/>
  <c r="D544" i="7" s="1"/>
  <c r="D545" i="7" a="1"/>
  <c r="D545" i="7" s="1"/>
  <c r="D546" i="7" a="1"/>
  <c r="D546" i="7" s="1"/>
  <c r="D547" i="7" a="1"/>
  <c r="D547" i="7" s="1"/>
  <c r="D548" i="7" a="1"/>
  <c r="D548" i="7" s="1"/>
  <c r="D549" i="7" a="1"/>
  <c r="D549" i="7" s="1"/>
  <c r="D550" i="7" a="1"/>
  <c r="D550" i="7" s="1"/>
  <c r="D551" i="7" a="1"/>
  <c r="D551" i="7" s="1"/>
  <c r="D552" i="7" a="1"/>
  <c r="D552" i="7" s="1"/>
  <c r="D553" i="7" a="1"/>
  <c r="D553" i="7" s="1"/>
  <c r="D554" i="7" a="1"/>
  <c r="D554" i="7" s="1"/>
  <c r="D555" i="7" a="1"/>
  <c r="D555" i="7" s="1"/>
  <c r="D556" i="7" a="1"/>
  <c r="D556" i="7" s="1"/>
  <c r="D557" i="7" a="1"/>
  <c r="D557" i="7" s="1"/>
  <c r="D558" i="7" a="1"/>
  <c r="D558" i="7" s="1"/>
  <c r="D559" i="7" a="1"/>
  <c r="D559" i="7" s="1"/>
  <c r="D560" i="7" a="1"/>
  <c r="D560" i="7" s="1"/>
  <c r="D561" i="7" a="1"/>
  <c r="D561" i="7" s="1"/>
  <c r="D562" i="7" a="1"/>
  <c r="D562" i="7" s="1"/>
  <c r="D563" i="7" a="1"/>
  <c r="D563" i="7" s="1"/>
  <c r="D564" i="7" a="1"/>
  <c r="D564" i="7" s="1"/>
  <c r="D565" i="7" a="1"/>
  <c r="D565" i="7" s="1"/>
  <c r="D566" i="7" a="1"/>
  <c r="D566" i="7" s="1"/>
  <c r="D567" i="7" a="1"/>
  <c r="D567" i="7" s="1"/>
  <c r="D568" i="7" a="1"/>
  <c r="D568" i="7" s="1"/>
  <c r="D569" i="7" a="1"/>
  <c r="D569" i="7" s="1"/>
  <c r="D570" i="7" a="1"/>
  <c r="D570" i="7" s="1"/>
  <c r="D571" i="7" a="1"/>
  <c r="D571" i="7" s="1"/>
  <c r="D572" i="7" a="1"/>
  <c r="D572" i="7" s="1"/>
  <c r="D573" i="7" a="1"/>
  <c r="D573" i="7" s="1"/>
  <c r="D574" i="7" a="1"/>
  <c r="D574" i="7" s="1"/>
  <c r="D575" i="7" a="1"/>
  <c r="D575" i="7" s="1"/>
  <c r="D576" i="7" a="1"/>
  <c r="D576" i="7" s="1"/>
  <c r="D577" i="7" a="1"/>
  <c r="D577" i="7" s="1"/>
  <c r="D578" i="7" a="1"/>
  <c r="D578" i="7" s="1"/>
  <c r="D579" i="7" a="1"/>
  <c r="D579" i="7" s="1"/>
  <c r="D580" i="7" a="1"/>
  <c r="D580" i="7" s="1"/>
  <c r="D581" i="7" a="1"/>
  <c r="D581" i="7" s="1"/>
  <c r="D582" i="7" a="1"/>
  <c r="D582" i="7" s="1"/>
  <c r="D583" i="7" a="1"/>
  <c r="D583" i="7" s="1"/>
  <c r="D584" i="7" a="1"/>
  <c r="D584" i="7" s="1"/>
  <c r="D585" i="7" a="1"/>
  <c r="D585" i="7" s="1"/>
  <c r="D586" i="7" a="1"/>
  <c r="D586" i="7" s="1"/>
  <c r="D587" i="7" a="1"/>
  <c r="D587" i="7" s="1"/>
  <c r="D588" i="7" a="1"/>
  <c r="D588" i="7" s="1"/>
  <c r="D589" i="7" a="1"/>
  <c r="D589" i="7" s="1"/>
  <c r="D590" i="7" a="1"/>
  <c r="D590" i="7" s="1"/>
  <c r="D591" i="7" a="1"/>
  <c r="D591" i="7" s="1"/>
  <c r="D592" i="7" a="1"/>
  <c r="D592" i="7" s="1"/>
  <c r="D593" i="7" a="1"/>
  <c r="D593" i="7" s="1"/>
  <c r="D594" i="7" a="1"/>
  <c r="D594" i="7" s="1"/>
  <c r="D595" i="7" a="1"/>
  <c r="D595" i="7" s="1"/>
  <c r="D596" i="7" a="1"/>
  <c r="D596" i="7" s="1"/>
  <c r="D597" i="7" a="1"/>
  <c r="D597" i="7" s="1"/>
  <c r="D598" i="7" a="1"/>
  <c r="D598" i="7" s="1"/>
  <c r="D599" i="7" a="1"/>
  <c r="D599" i="7" s="1"/>
  <c r="D600" i="7" a="1"/>
  <c r="D600" i="7" s="1"/>
  <c r="D601" i="7" a="1"/>
  <c r="D601" i="7" s="1"/>
  <c r="D602" i="7" a="1"/>
  <c r="D602" i="7" s="1"/>
  <c r="D603" i="7" a="1"/>
  <c r="D603" i="7" s="1"/>
  <c r="D604" i="7" a="1"/>
  <c r="D604" i="7" s="1"/>
  <c r="D605" i="7" a="1"/>
  <c r="D605" i="7" s="1"/>
  <c r="D606" i="7" a="1"/>
  <c r="D606" i="7" s="1"/>
  <c r="D607" i="7" a="1"/>
  <c r="D607" i="7" s="1"/>
  <c r="D608" i="7" a="1"/>
  <c r="D608" i="7" s="1"/>
  <c r="D609" i="7" a="1"/>
  <c r="D609" i="7" s="1"/>
  <c r="D610" i="7" a="1"/>
  <c r="D610" i="7" s="1"/>
  <c r="D611" i="7" a="1"/>
  <c r="D611" i="7" s="1"/>
  <c r="D612" i="7" a="1"/>
  <c r="D612" i="7" s="1"/>
  <c r="D613" i="7" a="1"/>
  <c r="D613" i="7" s="1"/>
  <c r="D614" i="7" a="1"/>
  <c r="D614" i="7" s="1"/>
  <c r="D615" i="7" a="1"/>
  <c r="D615" i="7" s="1"/>
  <c r="D616" i="7" a="1"/>
  <c r="D616" i="7" s="1"/>
  <c r="D617" i="7" a="1"/>
  <c r="D617" i="7" s="1"/>
  <c r="D618" i="7" a="1"/>
  <c r="D618" i="7" s="1"/>
  <c r="D619" i="7" a="1"/>
  <c r="D619" i="7" s="1"/>
  <c r="D620" i="7" a="1"/>
  <c r="D620" i="7" s="1"/>
  <c r="D621" i="7" a="1"/>
  <c r="D621" i="7" s="1"/>
  <c r="D622" i="7" a="1"/>
  <c r="D622" i="7" s="1"/>
  <c r="D623" i="7" a="1"/>
  <c r="D623" i="7" s="1"/>
  <c r="D624" i="7" a="1"/>
  <c r="D624" i="7" s="1"/>
  <c r="D625" i="7" a="1"/>
  <c r="D625" i="7" s="1"/>
  <c r="D626" i="7" a="1"/>
  <c r="D626" i="7" s="1"/>
  <c r="D627" i="7" a="1"/>
  <c r="D627" i="7" s="1"/>
  <c r="D628" i="7" a="1"/>
  <c r="D628" i="7" s="1"/>
  <c r="D629" i="7" a="1"/>
  <c r="D629" i="7" s="1"/>
  <c r="D630" i="7" a="1"/>
  <c r="D630" i="7" s="1"/>
  <c r="D631" i="7" a="1"/>
  <c r="D631" i="7" s="1"/>
  <c r="D632" i="7" a="1"/>
  <c r="D632" i="7" s="1"/>
  <c r="D633" i="7" a="1"/>
  <c r="D633" i="7" s="1"/>
  <c r="D634" i="7" a="1"/>
  <c r="D634" i="7" s="1"/>
  <c r="D635" i="7" a="1"/>
  <c r="D635" i="7" s="1"/>
  <c r="D636" i="7" a="1"/>
  <c r="D636" i="7" s="1"/>
  <c r="D637" i="7" a="1"/>
  <c r="D637" i="7" s="1"/>
  <c r="D638" i="7" a="1"/>
  <c r="D638" i="7" s="1"/>
  <c r="D639" i="7" a="1"/>
  <c r="D639" i="7" s="1"/>
  <c r="D640" i="7" a="1"/>
  <c r="D640" i="7" s="1"/>
  <c r="D641" i="7" a="1"/>
  <c r="D641" i="7" s="1"/>
  <c r="D642" i="7" a="1"/>
  <c r="D642" i="7" s="1"/>
  <c r="D643" i="7" a="1"/>
  <c r="D643" i="7" s="1"/>
  <c r="D644" i="7" a="1"/>
  <c r="D644" i="7" s="1"/>
  <c r="D645" i="7" a="1"/>
  <c r="D645" i="7" s="1"/>
  <c r="D646" i="7" a="1"/>
  <c r="D646" i="7" s="1"/>
  <c r="D647" i="7" a="1"/>
  <c r="D647" i="7" s="1"/>
  <c r="D648" i="7" a="1"/>
  <c r="D648" i="7" s="1"/>
  <c r="D649" i="7" a="1"/>
  <c r="D649" i="7" s="1"/>
  <c r="D650" i="7" a="1"/>
  <c r="D650" i="7" s="1"/>
  <c r="D651" i="7" a="1"/>
  <c r="D651" i="7" s="1"/>
  <c r="D652" i="7" a="1"/>
  <c r="D652" i="7" s="1"/>
  <c r="D653" i="7" a="1"/>
  <c r="D653" i="7" s="1"/>
  <c r="D654" i="7" a="1"/>
  <c r="D654" i="7" s="1"/>
  <c r="D655" i="7" a="1"/>
  <c r="D655" i="7" s="1"/>
  <c r="D656" i="7" a="1"/>
  <c r="D656" i="7" s="1"/>
  <c r="D657" i="7" a="1"/>
  <c r="D657" i="7" s="1"/>
  <c r="D658" i="7" a="1"/>
  <c r="D658" i="7" s="1"/>
  <c r="D659" i="7" a="1"/>
  <c r="D659" i="7" s="1"/>
  <c r="D660" i="7" a="1"/>
  <c r="D660" i="7" s="1"/>
  <c r="D661" i="7" a="1"/>
  <c r="D661" i="7" s="1"/>
  <c r="D662" i="7" a="1"/>
  <c r="D662" i="7" s="1"/>
  <c r="D663" i="7" a="1"/>
  <c r="D663" i="7" s="1"/>
  <c r="D664" i="7" a="1"/>
  <c r="D664" i="7" s="1"/>
  <c r="D665" i="7" a="1"/>
  <c r="D665" i="7" s="1"/>
  <c r="D666" i="7" a="1"/>
  <c r="D666" i="7" s="1"/>
  <c r="D667" i="7" a="1"/>
  <c r="D667" i="7" s="1"/>
  <c r="D668" i="7" a="1"/>
  <c r="D668" i="7" s="1"/>
  <c r="D669" i="7" a="1"/>
  <c r="D669" i="7" s="1"/>
  <c r="D670" i="7" a="1"/>
  <c r="D670" i="7" s="1"/>
  <c r="D671" i="7" a="1"/>
  <c r="D671" i="7" s="1"/>
  <c r="D672" i="7" a="1"/>
  <c r="D672" i="7" s="1"/>
  <c r="D673" i="7" a="1"/>
  <c r="D673" i="7" s="1"/>
  <c r="D674" i="7" a="1"/>
  <c r="D674" i="7" s="1"/>
  <c r="D675" i="7" a="1"/>
  <c r="D675" i="7" s="1"/>
  <c r="D676" i="7" a="1"/>
  <c r="D676" i="7" s="1"/>
  <c r="D677" i="7" a="1"/>
  <c r="D677" i="7" s="1"/>
  <c r="D678" i="7" a="1"/>
  <c r="D678" i="7" s="1"/>
  <c r="D679" i="7" a="1"/>
  <c r="D679" i="7" s="1"/>
  <c r="D680" i="7" a="1"/>
  <c r="D680" i="7" s="1"/>
  <c r="D681" i="7" a="1"/>
  <c r="D681" i="7" s="1"/>
  <c r="D682" i="7" a="1"/>
  <c r="D682" i="7" s="1"/>
  <c r="D683" i="7" a="1"/>
  <c r="D683" i="7" s="1"/>
  <c r="D684" i="7" a="1"/>
  <c r="D684" i="7" s="1"/>
  <c r="D685" i="7" a="1"/>
  <c r="D685" i="7" s="1"/>
  <c r="D686" i="7" a="1"/>
  <c r="D686" i="7" s="1"/>
  <c r="D687" i="7" a="1"/>
  <c r="D687" i="7" s="1"/>
  <c r="D688" i="7" a="1"/>
  <c r="D688" i="7" s="1"/>
  <c r="D689" i="7" a="1"/>
  <c r="D689" i="7" s="1"/>
  <c r="D690" i="7" a="1"/>
  <c r="D690" i="7" s="1"/>
  <c r="D691" i="7" a="1"/>
  <c r="D691" i="7" s="1"/>
  <c r="D692" i="7" a="1"/>
  <c r="D692" i="7" s="1"/>
  <c r="D693" i="7" a="1"/>
  <c r="D693" i="7" s="1"/>
  <c r="D694" i="7" a="1"/>
  <c r="D694" i="7" s="1"/>
  <c r="D695" i="7" a="1"/>
  <c r="D695" i="7" s="1"/>
  <c r="D696" i="7" a="1"/>
  <c r="D696" i="7" s="1"/>
  <c r="D697" i="7" a="1"/>
  <c r="D697" i="7" s="1"/>
  <c r="D698" i="7" a="1"/>
  <c r="D698" i="7" s="1"/>
  <c r="D699" i="7" a="1"/>
  <c r="D699" i="7" s="1"/>
  <c r="D700" i="7" a="1"/>
  <c r="D700" i="7" s="1"/>
  <c r="D701" i="7" a="1"/>
  <c r="D701" i="7" s="1"/>
  <c r="D702" i="7" a="1"/>
  <c r="D702" i="7" s="1"/>
  <c r="D703" i="7" a="1"/>
  <c r="D703" i="7" s="1"/>
  <c r="D704" i="7" a="1"/>
  <c r="D704" i="7" s="1"/>
  <c r="D705" i="7" a="1"/>
  <c r="D705" i="7" s="1"/>
  <c r="D706" i="7" a="1"/>
  <c r="D706" i="7" s="1"/>
  <c r="D707" i="7" a="1"/>
  <c r="D707" i="7" s="1"/>
  <c r="D708" i="7" a="1"/>
  <c r="D708" i="7" s="1"/>
  <c r="D709" i="7" a="1"/>
  <c r="D709" i="7" s="1"/>
  <c r="D710" i="7" a="1"/>
  <c r="D710" i="7" s="1"/>
  <c r="D711" i="7" a="1"/>
  <c r="D711" i="7" s="1"/>
  <c r="D712" i="7" a="1"/>
  <c r="D712" i="7" s="1"/>
  <c r="D713" i="7" a="1"/>
  <c r="D713" i="7" s="1"/>
  <c r="D714" i="7" a="1"/>
  <c r="D714" i="7" s="1"/>
  <c r="D715" i="7" a="1"/>
  <c r="D715" i="7" s="1"/>
  <c r="D716" i="7" a="1"/>
  <c r="D716" i="7" s="1"/>
  <c r="D717" i="7" a="1"/>
  <c r="D717" i="7" s="1"/>
  <c r="D718" i="7" a="1"/>
  <c r="D718" i="7" s="1"/>
  <c r="D719" i="7" a="1"/>
  <c r="D719" i="7" s="1"/>
  <c r="D720" i="7" a="1"/>
  <c r="D720" i="7" s="1"/>
  <c r="D721" i="7" a="1"/>
  <c r="D721" i="7" s="1"/>
  <c r="D722" i="7" a="1"/>
  <c r="D722" i="7" s="1"/>
  <c r="D723" i="7" a="1"/>
  <c r="D723" i="7" s="1"/>
  <c r="D724" i="7" a="1"/>
  <c r="D724" i="7" s="1"/>
  <c r="D725" i="7" a="1"/>
  <c r="D725" i="7" s="1"/>
  <c r="D726" i="7" a="1"/>
  <c r="D726" i="7" s="1"/>
  <c r="D727" i="7" a="1"/>
  <c r="D727" i="7" s="1"/>
  <c r="D728" i="7" a="1"/>
  <c r="D728" i="7" s="1"/>
  <c r="D729" i="7" a="1"/>
  <c r="D729" i="7" s="1"/>
  <c r="D730" i="7" a="1"/>
  <c r="D730" i="7" s="1"/>
  <c r="D731" i="7" a="1"/>
  <c r="D731" i="7" s="1"/>
  <c r="D732" i="7" a="1"/>
  <c r="D732" i="7" s="1"/>
  <c r="D733" i="7" a="1"/>
  <c r="D733" i="7" s="1"/>
  <c r="D734" i="7" a="1"/>
  <c r="D734" i="7" s="1"/>
  <c r="D735" i="7" a="1"/>
  <c r="D735" i="7" s="1"/>
  <c r="D736" i="7" a="1"/>
  <c r="D736" i="7" s="1"/>
  <c r="D737" i="7" a="1"/>
  <c r="D737" i="7" s="1"/>
  <c r="D738" i="7" a="1"/>
  <c r="D738" i="7" s="1"/>
  <c r="D739" i="7" a="1"/>
  <c r="D739" i="7" s="1"/>
  <c r="D5" i="7" a="1"/>
  <c r="D5" i="7" s="1"/>
  <c r="E2" i="62" a="1"/>
  <c r="E2" i="62" s="1"/>
  <c r="E1" i="62" a="1"/>
  <c r="E1" i="62" s="1"/>
  <c r="U2" i="62" a="1"/>
  <c r="U2" i="62" s="1"/>
  <c r="A2" i="62" a="1"/>
  <c r="A2" i="62" s="1"/>
  <c r="A1" i="62" a="1"/>
  <c r="A1" i="62" s="1"/>
  <c r="C2" i="118" l="1" a="1"/>
  <c r="C2" i="118" s="1"/>
  <c r="A2" i="114" a="1"/>
  <c r="A2" i="114" s="1"/>
  <c r="C1" i="118" a="1"/>
  <c r="C1" i="118" s="1"/>
  <c r="A1" i="118"/>
  <c r="A2" i="118"/>
  <c r="A1" i="114" a="1"/>
  <c r="A1" i="114" s="1"/>
  <c r="H9" i="116"/>
  <c r="H10" i="116"/>
  <c r="D5" i="106"/>
  <c r="AB1" i="116" a="1"/>
  <c r="AB1" i="116" s="1"/>
  <c r="AA1" i="116" a="1"/>
  <c r="AA1" i="116" s="1"/>
  <c r="AA14" i="116" a="1"/>
  <c r="AA14" i="116" s="1"/>
  <c r="D6" i="106" l="1"/>
  <c r="D7" i="106"/>
  <c r="AJ21" i="3" a="1"/>
  <c r="AJ21" i="3" s="1"/>
  <c r="AI21" i="3" a="1"/>
  <c r="AI21" i="3" s="1"/>
  <c r="AH21" i="3" a="1"/>
  <c r="AH21" i="3" s="1"/>
  <c r="AG21" i="3" a="1"/>
  <c r="AG21" i="3" s="1"/>
  <c r="AF21" i="3" a="1"/>
  <c r="AF21" i="3" s="1"/>
  <c r="AE21" i="3" a="1"/>
  <c r="AE21" i="3" s="1"/>
  <c r="AD21" i="3" a="1"/>
  <c r="AD21" i="3" s="1"/>
  <c r="AC21" i="3" a="1"/>
  <c r="AC21" i="3" s="1"/>
  <c r="AB21" i="3" a="1"/>
  <c r="AB21" i="3" s="1"/>
  <c r="AA21" i="3" a="1"/>
  <c r="AA21" i="3" s="1"/>
  <c r="Z21" i="3" a="1"/>
  <c r="Z21" i="3" s="1"/>
  <c r="Y21" i="3" a="1"/>
  <c r="Y21" i="3" s="1"/>
  <c r="X21" i="3" a="1"/>
  <c r="X21" i="3" s="1"/>
  <c r="W21" i="3" a="1"/>
  <c r="W21" i="3" s="1"/>
  <c r="V21" i="3" a="1"/>
  <c r="V21" i="3" s="1"/>
  <c r="U21" i="3" a="1"/>
  <c r="U21" i="3" s="1"/>
  <c r="T21" i="3" a="1"/>
  <c r="T21" i="3" s="1"/>
  <c r="S21" i="3" a="1"/>
  <c r="S21" i="3" s="1"/>
  <c r="R21" i="3" a="1"/>
  <c r="R21" i="3" s="1"/>
  <c r="Q21" i="3" a="1"/>
  <c r="Q21" i="3" s="1"/>
  <c r="P21" i="3" a="1"/>
  <c r="P21" i="3" s="1"/>
  <c r="O21" i="3" a="1"/>
  <c r="O21" i="3" s="1"/>
  <c r="N21" i="3" a="1"/>
  <c r="N21" i="3" s="1"/>
  <c r="M21" i="3" a="1"/>
  <c r="M21" i="3" s="1"/>
  <c r="L21" i="3" a="1"/>
  <c r="L21" i="3" s="1"/>
  <c r="K21" i="3" a="1"/>
  <c r="K21" i="3" s="1"/>
  <c r="J21" i="3" a="1"/>
  <c r="J21" i="3" s="1"/>
  <c r="I21" i="3" a="1"/>
  <c r="I21" i="3" s="1"/>
  <c r="H21" i="3" a="1"/>
  <c r="H21" i="3" s="1"/>
  <c r="AJ19" i="3" a="1"/>
  <c r="AJ19" i="3" s="1"/>
  <c r="AI19" i="3" a="1"/>
  <c r="AI19" i="3" s="1"/>
  <c r="AH19" i="3" a="1"/>
  <c r="AH19" i="3" s="1"/>
  <c r="AG19" i="3" a="1"/>
  <c r="AG19" i="3" s="1"/>
  <c r="AF19" i="3" a="1"/>
  <c r="AF19" i="3" s="1"/>
  <c r="AE19" i="3" a="1"/>
  <c r="AE19" i="3" s="1"/>
  <c r="AD19" i="3" a="1"/>
  <c r="AD19" i="3" s="1"/>
  <c r="AC19" i="3" a="1"/>
  <c r="AC19" i="3" s="1"/>
  <c r="AB19" i="3" a="1"/>
  <c r="AB19" i="3" s="1"/>
  <c r="AA19" i="3" a="1"/>
  <c r="AA19" i="3" s="1"/>
  <c r="Z19" i="3" a="1"/>
  <c r="Z19" i="3" s="1"/>
  <c r="Y19" i="3" a="1"/>
  <c r="Y19" i="3" s="1"/>
  <c r="X19" i="3" a="1"/>
  <c r="X19" i="3" s="1"/>
  <c r="W19" i="3" a="1"/>
  <c r="W19" i="3" s="1"/>
  <c r="V19" i="3" a="1"/>
  <c r="V19" i="3" s="1"/>
  <c r="U19" i="3" a="1"/>
  <c r="U19" i="3" s="1"/>
  <c r="T19" i="3" a="1"/>
  <c r="T19" i="3" s="1"/>
  <c r="S19" i="3" a="1"/>
  <c r="S19" i="3" s="1"/>
  <c r="R19" i="3" a="1"/>
  <c r="R19" i="3" s="1"/>
  <c r="Q19" i="3" a="1"/>
  <c r="Q19" i="3" s="1"/>
  <c r="P19" i="3" a="1"/>
  <c r="P19" i="3" s="1"/>
  <c r="O19" i="3" a="1"/>
  <c r="O19" i="3" s="1"/>
  <c r="N19" i="3" a="1"/>
  <c r="N19" i="3" s="1"/>
  <c r="M19" i="3" a="1"/>
  <c r="M19" i="3" s="1"/>
  <c r="L19" i="3" a="1"/>
  <c r="L19" i="3" s="1"/>
  <c r="K19" i="3" a="1"/>
  <c r="K19" i="3" s="1"/>
  <c r="J19" i="3" a="1"/>
  <c r="J19" i="3" s="1"/>
  <c r="I19" i="3" a="1"/>
  <c r="I19" i="3" s="1"/>
  <c r="H19" i="3" a="1"/>
  <c r="H19" i="3" s="1"/>
  <c r="AJ13" i="3" a="1"/>
  <c r="AJ13" i="3" s="1"/>
  <c r="AI13" i="3" a="1"/>
  <c r="AI13" i="3" s="1"/>
  <c r="AH13" i="3" a="1"/>
  <c r="AH13" i="3" s="1"/>
  <c r="AG13" i="3" a="1"/>
  <c r="AG13" i="3" s="1"/>
  <c r="AF13" i="3" a="1"/>
  <c r="AF13" i="3" s="1"/>
  <c r="AE13" i="3" a="1"/>
  <c r="AE13" i="3" s="1"/>
  <c r="AD13" i="3" a="1"/>
  <c r="AD13" i="3" s="1"/>
  <c r="AC13" i="3" a="1"/>
  <c r="AC13" i="3" s="1"/>
  <c r="AB13" i="3" a="1"/>
  <c r="AB13" i="3" s="1"/>
  <c r="AA13" i="3" a="1"/>
  <c r="AA13" i="3" s="1"/>
  <c r="Z13" i="3" a="1"/>
  <c r="Z13" i="3" s="1"/>
  <c r="Y13" i="3" a="1"/>
  <c r="Y13" i="3" s="1"/>
  <c r="X13" i="3" a="1"/>
  <c r="X13" i="3" s="1"/>
  <c r="W13" i="3" a="1"/>
  <c r="W13" i="3" s="1"/>
  <c r="V13" i="3" a="1"/>
  <c r="V13" i="3" s="1"/>
  <c r="U13" i="3" a="1"/>
  <c r="U13" i="3" s="1"/>
  <c r="T13" i="3" a="1"/>
  <c r="T13" i="3" s="1"/>
  <c r="S13" i="3" a="1"/>
  <c r="S13" i="3" s="1"/>
  <c r="R13" i="3" a="1"/>
  <c r="R13" i="3" s="1"/>
  <c r="Q13" i="3" a="1"/>
  <c r="Q13" i="3" s="1"/>
  <c r="P13" i="3" a="1"/>
  <c r="P13" i="3" s="1"/>
  <c r="O13" i="3" a="1"/>
  <c r="O13" i="3" s="1"/>
  <c r="N13" i="3" a="1"/>
  <c r="N13" i="3" s="1"/>
  <c r="M13" i="3" a="1"/>
  <c r="M13" i="3" s="1"/>
  <c r="L13" i="3" a="1"/>
  <c r="L13" i="3" s="1"/>
  <c r="K13" i="3" a="1"/>
  <c r="K13" i="3" s="1"/>
  <c r="J13" i="3" a="1"/>
  <c r="J13" i="3" s="1"/>
  <c r="I13" i="3" a="1"/>
  <c r="I13" i="3" s="1"/>
  <c r="H13" i="3" a="1"/>
  <c r="H13" i="3" s="1"/>
  <c r="G21" i="3" a="1"/>
  <c r="G21" i="3" s="1"/>
  <c r="F21" i="3" a="1"/>
  <c r="F21" i="3" s="1"/>
  <c r="E21" i="3" a="1"/>
  <c r="E21" i="3" s="1"/>
  <c r="C21" i="3" a="1"/>
  <c r="C21" i="3" s="1"/>
  <c r="G19" i="3" a="1"/>
  <c r="G19" i="3" s="1"/>
  <c r="F19" i="3" a="1"/>
  <c r="F19" i="3" s="1"/>
  <c r="E19" i="3" a="1"/>
  <c r="E19" i="3" s="1"/>
  <c r="C19" i="3" a="1"/>
  <c r="C19" i="3" s="1"/>
  <c r="G13" i="3" a="1"/>
  <c r="G13" i="3" s="1"/>
  <c r="F13" i="3" a="1"/>
  <c r="F13" i="3" s="1"/>
  <c r="E13" i="3" a="1"/>
  <c r="E13" i="3" s="1"/>
  <c r="C13" i="3" a="1"/>
  <c r="C13" i="3" s="1"/>
  <c r="AI1" i="114" a="1"/>
  <c r="AI1" i="114" s="1"/>
  <c r="AI2" i="114" a="1"/>
  <c r="AI2" i="114" s="1"/>
  <c r="M1" i="114" l="1" a="1"/>
  <c r="M1" i="114" s="1"/>
  <c r="AB1" i="108" a="1"/>
  <c r="AB1" i="108" s="1"/>
  <c r="AA1" i="108" a="1"/>
  <c r="AA1" i="108" s="1"/>
  <c r="G9" i="108" s="1"/>
  <c r="T2" i="4" a="1"/>
  <c r="T2" i="4" s="1"/>
  <c r="G4" i="108" l="1"/>
  <c r="G5" i="108"/>
  <c r="G6" i="108"/>
  <c r="G7" i="108"/>
  <c r="G8" i="108"/>
  <c r="Q3" i="122" a="1"/>
  <c r="Q3" i="122" s="1"/>
  <c r="F2" i="59" a="1"/>
  <c r="F2" i="59" s="1"/>
  <c r="A2" i="117" a="1"/>
  <c r="A2" i="117" s="1"/>
  <c r="BL2" i="125" a="1"/>
  <c r="BL2" i="125" s="1"/>
  <c r="BL1" i="125" a="1"/>
  <c r="BL1" i="125" s="1"/>
  <c r="AX2" i="125" a="1"/>
  <c r="AX2" i="125" s="1"/>
  <c r="AX1" i="125" a="1"/>
  <c r="AX1" i="125" s="1"/>
  <c r="AD2" i="125" a="1"/>
  <c r="AD2" i="125" s="1"/>
  <c r="AD1" i="125" a="1"/>
  <c r="AD1" i="125" s="1"/>
  <c r="R1" i="125"/>
  <c r="Q1" i="125"/>
  <c r="L2" i="125" a="1"/>
  <c r="U3" i="125" s="1"/>
  <c r="L1" i="125" a="1"/>
  <c r="L1" i="125" s="1"/>
  <c r="I2" i="125" a="1"/>
  <c r="I2" i="125" s="1"/>
  <c r="Q2" i="125" s="1"/>
  <c r="I1" i="125" a="1"/>
  <c r="I1" i="125" s="1"/>
  <c r="A1" i="125"/>
  <c r="U31" i="125"/>
  <c r="T31" i="125"/>
  <c r="S31" i="125"/>
  <c r="AB31" i="125" s="1"/>
  <c r="U30" i="125"/>
  <c r="T30" i="125"/>
  <c r="S30" i="125"/>
  <c r="U29" i="125"/>
  <c r="T29" i="125"/>
  <c r="S29" i="125"/>
  <c r="U28" i="125"/>
  <c r="T28" i="125"/>
  <c r="S28" i="125"/>
  <c r="U27" i="125"/>
  <c r="T27" i="125"/>
  <c r="S27" i="125"/>
  <c r="AB27" i="125" s="1"/>
  <c r="U26" i="125"/>
  <c r="T26" i="125"/>
  <c r="S26" i="125"/>
  <c r="U25" i="125"/>
  <c r="T25" i="125"/>
  <c r="S25" i="125"/>
  <c r="U24" i="125"/>
  <c r="T24" i="125"/>
  <c r="S24" i="125"/>
  <c r="U23" i="125"/>
  <c r="T23" i="125"/>
  <c r="S23" i="125"/>
  <c r="U22" i="125"/>
  <c r="T22" i="125"/>
  <c r="S22" i="125"/>
  <c r="U21" i="125"/>
  <c r="T21" i="125"/>
  <c r="S21" i="125"/>
  <c r="U20" i="125"/>
  <c r="T20" i="125"/>
  <c r="S20" i="125"/>
  <c r="U19" i="125"/>
  <c r="T19" i="125"/>
  <c r="S19" i="125"/>
  <c r="U18" i="125"/>
  <c r="AB18" i="125" s="1"/>
  <c r="T18" i="125"/>
  <c r="S18" i="125"/>
  <c r="U17" i="125"/>
  <c r="T17" i="125"/>
  <c r="S17" i="125"/>
  <c r="U16" i="125"/>
  <c r="AB16" i="125" s="1"/>
  <c r="T16" i="125"/>
  <c r="S16" i="125"/>
  <c r="U15" i="125"/>
  <c r="T15" i="125"/>
  <c r="S15" i="125"/>
  <c r="U14" i="125"/>
  <c r="AB14" i="125" s="1"/>
  <c r="T14" i="125"/>
  <c r="S14" i="125"/>
  <c r="U13" i="125"/>
  <c r="T13" i="125"/>
  <c r="S13" i="125"/>
  <c r="U12" i="125"/>
  <c r="T12" i="125"/>
  <c r="S12" i="125"/>
  <c r="U11" i="125"/>
  <c r="T11" i="125"/>
  <c r="S11" i="125"/>
  <c r="U10" i="125"/>
  <c r="T10" i="125"/>
  <c r="S10" i="125"/>
  <c r="AB9" i="125"/>
  <c r="U9" i="125"/>
  <c r="T9" i="125"/>
  <c r="S9" i="125"/>
  <c r="U8" i="125"/>
  <c r="T8" i="125"/>
  <c r="S8" i="125"/>
  <c r="U7" i="125"/>
  <c r="T7" i="125"/>
  <c r="S7" i="125"/>
  <c r="U6" i="125"/>
  <c r="AB6" i="125" s="1"/>
  <c r="T6" i="125"/>
  <c r="S6" i="125"/>
  <c r="U5" i="125"/>
  <c r="T5" i="125"/>
  <c r="S5" i="125"/>
  <c r="B2" i="58" a="1"/>
  <c r="B2" i="58" s="1"/>
  <c r="C36" i="35"/>
  <c r="AD4" i="36" a="1"/>
  <c r="AD4" i="36" s="1"/>
  <c r="FT4" i="36" s="1" a="1"/>
  <c r="FT4" i="36" s="1"/>
  <c r="AD5" i="36" a="1"/>
  <c r="AD5" i="36" s="1"/>
  <c r="FT5" i="36" s="1" a="1"/>
  <c r="FT5" i="36" s="1"/>
  <c r="AD6" i="36" a="1"/>
  <c r="AD6" i="36" s="1"/>
  <c r="FT6" i="36" s="1" a="1"/>
  <c r="FT6" i="36" s="1"/>
  <c r="AD7" i="36" a="1"/>
  <c r="AD7" i="36" s="1"/>
  <c r="FT7" i="36" s="1" a="1"/>
  <c r="FT7" i="36" s="1"/>
  <c r="AD8" i="36" a="1"/>
  <c r="AD8" i="36" s="1"/>
  <c r="FT8" i="36" s="1" a="1"/>
  <c r="FT8" i="36" s="1"/>
  <c r="AD9" i="36" a="1"/>
  <c r="AD9" i="36" s="1"/>
  <c r="FT9" i="36" s="1" a="1"/>
  <c r="FT9" i="36" s="1"/>
  <c r="AD10" i="36" a="1"/>
  <c r="AD10" i="36" s="1"/>
  <c r="FT10" i="36" s="1" a="1"/>
  <c r="FT10" i="36" s="1"/>
  <c r="AD11" i="36" a="1"/>
  <c r="AD11" i="36" s="1"/>
  <c r="FT11" i="36" s="1" a="1"/>
  <c r="FT11" i="36" s="1"/>
  <c r="AD12" i="36" a="1"/>
  <c r="AD12" i="36" s="1"/>
  <c r="FT12" i="36" s="1" a="1"/>
  <c r="FT12" i="36" s="1"/>
  <c r="AD13" i="36" a="1"/>
  <c r="AD13" i="36" s="1"/>
  <c r="FT13" i="36" s="1" a="1"/>
  <c r="FT13" i="36" s="1"/>
  <c r="AD14" i="36" a="1"/>
  <c r="AD14" i="36" s="1"/>
  <c r="FT14" i="36" s="1" a="1"/>
  <c r="FT14" i="36" s="1"/>
  <c r="AD15" i="36" a="1"/>
  <c r="AD15" i="36" s="1"/>
  <c r="FT15" i="36" s="1" a="1"/>
  <c r="FT15" i="36" s="1"/>
  <c r="AD16" i="36" a="1"/>
  <c r="AD16" i="36" s="1"/>
  <c r="FT16" i="36" s="1" a="1"/>
  <c r="FT16" i="36" s="1"/>
  <c r="AD17" i="36" a="1"/>
  <c r="AD17" i="36" s="1"/>
  <c r="FT17" i="36" s="1" a="1"/>
  <c r="FT17" i="36" s="1"/>
  <c r="AD18" i="36" a="1"/>
  <c r="AD18" i="36" s="1"/>
  <c r="FT18" i="36" s="1" a="1"/>
  <c r="FT18" i="36" s="1"/>
  <c r="AD19" i="36" a="1"/>
  <c r="AD19" i="36" s="1"/>
  <c r="FT19" i="36" s="1" a="1"/>
  <c r="FT19" i="36" s="1"/>
  <c r="AD20" i="36" a="1"/>
  <c r="AD20" i="36" s="1"/>
  <c r="FT20" i="36" s="1" a="1"/>
  <c r="FT20" i="36" s="1"/>
  <c r="AD21" i="36" a="1"/>
  <c r="AD21" i="36" s="1"/>
  <c r="FT21" i="36" s="1" a="1"/>
  <c r="FT21" i="36" s="1"/>
  <c r="AD22" i="36" a="1"/>
  <c r="AD22" i="36" s="1"/>
  <c r="FT22" i="36" s="1" a="1"/>
  <c r="FT22" i="36" s="1"/>
  <c r="AD23" i="36" a="1"/>
  <c r="AD23" i="36" s="1"/>
  <c r="FT23" i="36" s="1" a="1"/>
  <c r="FT23" i="36" s="1"/>
  <c r="AD24" i="36" a="1"/>
  <c r="AD24" i="36" s="1"/>
  <c r="FT24" i="36" s="1" a="1"/>
  <c r="FT24" i="36" s="1"/>
  <c r="AD25" i="36" a="1"/>
  <c r="AD25" i="36" s="1"/>
  <c r="FT25" i="36" s="1" a="1"/>
  <c r="FT25" i="36" s="1"/>
  <c r="AD3" i="36" a="1"/>
  <c r="AD3" i="36" s="1"/>
  <c r="FT3" i="36" s="1" a="1"/>
  <c r="FT3" i="36" s="1"/>
  <c r="FT26" i="36" a="1"/>
  <c r="FT26" i="36" s="1"/>
  <c r="FT27" i="36" a="1"/>
  <c r="FT27" i="36" s="1"/>
  <c r="I3" i="36" a="1"/>
  <c r="I3" i="36" s="1"/>
  <c r="I4" i="36" a="1"/>
  <c r="I4" i="36" s="1"/>
  <c r="I5" i="36" a="1"/>
  <c r="I5" i="36" s="1"/>
  <c r="I6" i="36" a="1"/>
  <c r="I6" i="36" s="1"/>
  <c r="I7" i="36" a="1"/>
  <c r="I7" i="36" s="1"/>
  <c r="I8" i="36" a="1"/>
  <c r="I8" i="36" s="1"/>
  <c r="I9" i="36" a="1"/>
  <c r="I9" i="36" s="1"/>
  <c r="I10" i="36" a="1"/>
  <c r="I10" i="36" s="1"/>
  <c r="I11" i="36" a="1"/>
  <c r="I11" i="36" s="1"/>
  <c r="I12" i="36" a="1"/>
  <c r="I12" i="36" s="1"/>
  <c r="I13" i="36" a="1"/>
  <c r="I13" i="36" s="1"/>
  <c r="I14" i="36" a="1"/>
  <c r="I14" i="36" s="1"/>
  <c r="I15" i="36" a="1"/>
  <c r="I15" i="36" s="1"/>
  <c r="I16" i="36" a="1"/>
  <c r="I16" i="36" s="1"/>
  <c r="I17" i="36" a="1"/>
  <c r="I17" i="36" s="1"/>
  <c r="I18" i="36" a="1"/>
  <c r="I18" i="36" s="1"/>
  <c r="I19" i="36" a="1"/>
  <c r="I19" i="36" s="1"/>
  <c r="I20" i="36" a="1"/>
  <c r="I20" i="36" s="1"/>
  <c r="I21" i="36" a="1"/>
  <c r="I21" i="36" s="1"/>
  <c r="I22" i="36" a="1"/>
  <c r="I22" i="36" s="1"/>
  <c r="I23" i="36" a="1"/>
  <c r="I23" i="36" s="1"/>
  <c r="I24" i="36" a="1"/>
  <c r="I24" i="36" s="1"/>
  <c r="I25" i="36" a="1"/>
  <c r="I25" i="36" s="1"/>
  <c r="AD2" i="36" a="1"/>
  <c r="AD2" i="36" s="1"/>
  <c r="FT2" i="36" s="1" a="1"/>
  <c r="FT2" i="36" s="1"/>
  <c r="I2" i="36" a="1"/>
  <c r="I2" i="36" s="1"/>
  <c r="U4" i="125" l="1"/>
  <c r="T3" i="125"/>
  <c r="S4" i="125"/>
  <c r="AB4" i="125" s="1"/>
  <c r="T4" i="125"/>
  <c r="S3" i="125"/>
  <c r="T2" i="125"/>
  <c r="L2" i="125"/>
  <c r="R2" i="125" s="1"/>
  <c r="U2" i="125"/>
  <c r="AB8" i="125"/>
  <c r="AB17" i="125"/>
  <c r="AB19" i="125"/>
  <c r="AB25" i="125"/>
  <c r="AB13" i="125"/>
  <c r="AB3" i="125"/>
  <c r="AB15" i="125"/>
  <c r="AB21" i="125"/>
  <c r="AB23" i="125"/>
  <c r="AB7" i="125"/>
  <c r="AB12" i="125"/>
  <c r="AB29" i="125"/>
  <c r="AB11" i="125"/>
  <c r="AB28" i="125"/>
  <c r="AB5" i="125"/>
  <c r="AB10" i="125"/>
  <c r="AB20" i="125"/>
  <c r="AB22" i="125"/>
  <c r="AB24" i="125"/>
  <c r="AB26" i="125"/>
  <c r="AB30" i="125"/>
  <c r="S2" i="125" l="1"/>
  <c r="AB2" i="125"/>
  <c r="AD2" i="12" l="1" a="1"/>
  <c r="AD2" i="12" s="1"/>
  <c r="L160" i="12" s="1" a="1"/>
  <c r="L160" i="12" s="1"/>
  <c r="AC2" i="12" a="1"/>
  <c r="AC2" i="12" s="1"/>
  <c r="K160" i="12" s="1" a="1"/>
  <c r="K160" i="12" s="1"/>
  <c r="AB2" i="12" a="1"/>
  <c r="AB2" i="12" s="1"/>
  <c r="J160" i="12" s="1" a="1"/>
  <c r="J160" i="12" s="1"/>
  <c r="W2" i="12" a="1"/>
  <c r="W2" i="12" s="1"/>
  <c r="E160" i="12" s="1" a="1"/>
  <c r="E160" i="12" s="1"/>
  <c r="AA2" i="12" a="1"/>
  <c r="AA2" i="12" s="1"/>
  <c r="I160" i="12" s="1" a="1"/>
  <c r="I160" i="12" s="1"/>
  <c r="Z2" i="12" a="1"/>
  <c r="Z2" i="12" s="1"/>
  <c r="H160" i="12" s="1" a="1"/>
  <c r="H160" i="12" s="1"/>
  <c r="Y2" i="12" a="1"/>
  <c r="Y2" i="12" s="1"/>
  <c r="G160" i="12" s="1" a="1"/>
  <c r="G160" i="12" s="1"/>
  <c r="X2" i="12" a="1"/>
  <c r="X2" i="12" s="1"/>
  <c r="F160" i="12" s="1" a="1"/>
  <c r="F160" i="12" s="1"/>
  <c r="L3" i="12"/>
  <c r="K3" i="12"/>
  <c r="J3" i="12"/>
  <c r="I3" i="12"/>
  <c r="H3" i="12"/>
  <c r="G3" i="12"/>
  <c r="F3" i="12"/>
  <c r="E3" i="12"/>
  <c r="W1" i="12" a="1"/>
  <c r="W1" i="12" s="1"/>
  <c r="L163" i="12" l="1" a="1"/>
  <c r="L163" i="12" s="1"/>
  <c r="K163" i="12" a="1"/>
  <c r="K163" i="12" s="1"/>
  <c r="J163" i="12" a="1"/>
  <c r="J163" i="12" s="1"/>
  <c r="I163" i="12" a="1"/>
  <c r="I163" i="12" s="1"/>
  <c r="H163" i="12" a="1"/>
  <c r="H163" i="12" s="1"/>
  <c r="G163" i="12" a="1"/>
  <c r="G163" i="12" s="1"/>
  <c r="F163" i="12" a="1"/>
  <c r="F163" i="12" s="1"/>
  <c r="E163" i="12" a="1"/>
  <c r="E163" i="12" s="1"/>
  <c r="W2" i="114" a="1"/>
  <c r="W2" i="114" s="1"/>
  <c r="W1" i="114" a="1"/>
  <c r="W1" i="114" s="1"/>
  <c r="H592" i="4" l="1"/>
  <c r="H575" i="4"/>
  <c r="H733" i="4"/>
  <c r="H542" i="4"/>
  <c r="H734" i="4"/>
  <c r="H54" i="4"/>
  <c r="H732" i="4"/>
  <c r="H459" i="4"/>
  <c r="H706" i="4"/>
  <c r="H247" i="4"/>
  <c r="H291" i="4"/>
  <c r="H738" i="4"/>
  <c r="H246" i="4"/>
  <c r="H548" i="4"/>
  <c r="H277" i="4"/>
  <c r="H576" i="4"/>
  <c r="H212" i="4"/>
  <c r="H691" i="4"/>
  <c r="H618" i="4"/>
  <c r="H455" i="4"/>
  <c r="H686" i="4"/>
  <c r="H121" i="4"/>
  <c r="H122" i="4"/>
  <c r="H248" i="4"/>
  <c r="H620" i="4"/>
  <c r="H578" i="4"/>
  <c r="H96" i="4"/>
  <c r="H720" i="4"/>
  <c r="H436" i="4"/>
  <c r="H47" i="4"/>
  <c r="H271" i="4"/>
  <c r="H454" i="4"/>
  <c r="H554" i="4"/>
  <c r="H615" i="4"/>
  <c r="H616" i="4"/>
  <c r="H215" i="4"/>
  <c r="H373" i="4"/>
  <c r="H202" i="4"/>
  <c r="H48" i="4"/>
  <c r="H606" i="4"/>
  <c r="H660" i="4"/>
  <c r="H619" i="4"/>
  <c r="H213" i="4"/>
  <c r="H56" i="4"/>
  <c r="H486" i="4"/>
  <c r="H369" i="4"/>
  <c r="H296" i="4"/>
  <c r="H687" i="4"/>
  <c r="H508" i="4"/>
  <c r="H593" i="4"/>
  <c r="H498" i="4"/>
  <c r="H44" i="4"/>
  <c r="H46" i="4"/>
  <c r="H55" i="4"/>
  <c r="H382" i="4"/>
  <c r="H561" i="4"/>
  <c r="H725" i="4"/>
  <c r="H237" i="4"/>
  <c r="H746" i="4"/>
  <c r="H20" i="4"/>
  <c r="H617" i="4"/>
  <c r="H645" i="4"/>
  <c r="H49" i="4"/>
  <c r="H274" i="4"/>
  <c r="H737" i="4"/>
  <c r="H600" i="4"/>
  <c r="H123" i="4"/>
  <c r="H28" i="4"/>
  <c r="H5" i="4"/>
  <c r="H84" i="4"/>
  <c r="H624" i="4"/>
  <c r="H685" i="4"/>
  <c r="H530" i="4"/>
  <c r="H545" i="4"/>
  <c r="H463" i="4"/>
  <c r="H649" i="4"/>
  <c r="H672" i="4"/>
  <c r="H41" i="4"/>
  <c r="H295" i="4"/>
  <c r="H641" i="4"/>
  <c r="H201" i="4"/>
  <c r="H727" i="4"/>
  <c r="H103" i="4"/>
  <c r="H375" i="4"/>
  <c r="H209" i="4"/>
  <c r="H223" i="4"/>
  <c r="H197" i="4"/>
  <c r="H690" i="4"/>
  <c r="H401" i="4"/>
  <c r="H608" i="4"/>
  <c r="H238" i="4"/>
  <c r="H133" i="4"/>
  <c r="H721" i="4"/>
  <c r="H479" i="4"/>
  <c r="H469" i="4"/>
  <c r="H670" i="4"/>
  <c r="H499" i="4"/>
  <c r="H621" i="4"/>
  <c r="H671" i="4"/>
  <c r="H102" i="4"/>
  <c r="H483" i="4"/>
  <c r="H124" i="4"/>
  <c r="H650" i="4"/>
  <c r="H394" i="4"/>
  <c r="H509" i="4"/>
  <c r="H199" i="4"/>
  <c r="H647" i="4"/>
  <c r="H388" i="4"/>
  <c r="H120" i="4"/>
  <c r="H678" i="4"/>
  <c r="H492" i="4"/>
  <c r="H152" i="4"/>
  <c r="H740" i="4"/>
  <c r="H276" i="4"/>
  <c r="H275" i="4"/>
  <c r="H172" i="4"/>
  <c r="H131" i="4"/>
  <c r="H214" i="4"/>
  <c r="H235" i="4"/>
  <c r="H723" i="4"/>
  <c r="H294" i="4"/>
  <c r="H622" i="4"/>
  <c r="H537" i="4"/>
  <c r="H220" i="4"/>
  <c r="H173" i="4"/>
  <c r="H285" i="4"/>
  <c r="H132" i="4"/>
  <c r="H91" i="4"/>
  <c r="H513" i="4"/>
  <c r="H200" i="4"/>
  <c r="H403" i="4"/>
  <c r="H515" i="4"/>
  <c r="H516" i="4"/>
  <c r="H432" i="4"/>
  <c r="H221" i="4"/>
  <c r="H113" i="4"/>
  <c r="H222" i="4"/>
  <c r="H198" i="4"/>
  <c r="H485" i="4"/>
  <c r="H484" i="4"/>
  <c r="H722" i="4"/>
  <c r="H171" i="4"/>
  <c r="H329" i="4"/>
  <c r="H535" i="4"/>
  <c r="H433" i="4"/>
  <c r="H273" i="4"/>
  <c r="H267" i="4"/>
  <c r="H264" i="4"/>
  <c r="H89" i="4"/>
  <c r="H467" i="4"/>
  <c r="H135" i="4"/>
  <c r="H420" i="4"/>
  <c r="H462" i="4"/>
  <c r="H134" i="4"/>
  <c r="H522" i="4"/>
  <c r="H521" i="4"/>
  <c r="H526" i="4"/>
  <c r="H180" i="4"/>
  <c r="H501" i="4"/>
  <c r="H470" i="4"/>
  <c r="H2" i="4"/>
  <c r="H744" i="4"/>
  <c r="H489" i="4"/>
  <c r="H692" i="4"/>
  <c r="H646" i="4"/>
  <c r="H580" i="4"/>
  <c r="H511" i="4"/>
  <c r="H468" i="4"/>
  <c r="H115" i="4"/>
  <c r="H614" i="4"/>
  <c r="H22" i="4"/>
  <c r="H337" i="4"/>
  <c r="H726" i="4"/>
  <c r="H519" i="4"/>
  <c r="H325" i="4"/>
  <c r="H544" i="4"/>
  <c r="H553" i="4"/>
  <c r="H523" i="4"/>
  <c r="H204" i="4"/>
  <c r="H478" i="4"/>
  <c r="H643" i="4"/>
  <c r="H477" i="4"/>
  <c r="H343" i="4"/>
  <c r="H644" i="4"/>
  <c r="H63" i="4"/>
  <c r="H626" i="4"/>
  <c r="H597" i="4"/>
  <c r="H72" i="4"/>
  <c r="H465" i="4"/>
  <c r="H658" i="4"/>
  <c r="H25" i="4"/>
  <c r="H60" i="4"/>
  <c r="H659" i="4"/>
  <c r="H655" i="4"/>
  <c r="H683" i="4"/>
  <c r="H587" i="4"/>
  <c r="H693" i="4"/>
  <c r="H239" i="4"/>
  <c r="H481" i="4"/>
  <c r="H425" i="4"/>
  <c r="H584" i="4"/>
  <c r="H92" i="4"/>
  <c r="H314" i="4"/>
  <c r="H434" i="4"/>
  <c r="H682" i="4"/>
  <c r="H541" i="4"/>
  <c r="H652" i="4"/>
  <c r="H496" i="4"/>
  <c r="H656" i="4"/>
  <c r="H628" i="4"/>
  <c r="H657" i="4"/>
  <c r="H385" i="4"/>
  <c r="H520" i="4"/>
  <c r="H472" i="4"/>
  <c r="H563" i="4"/>
  <c r="H387" i="4"/>
  <c r="H165" i="4"/>
  <c r="H585" i="4"/>
  <c r="H586" i="4"/>
  <c r="H344" i="4"/>
  <c r="H429" i="4"/>
  <c r="H261" i="4"/>
  <c r="H419" i="4"/>
  <c r="H323" i="4"/>
  <c r="H414" i="4"/>
  <c r="H428" i="4"/>
  <c r="H107" i="4"/>
  <c r="H386" i="4"/>
  <c r="H599" i="4"/>
  <c r="H524" i="4"/>
  <c r="H42" i="4"/>
  <c r="H383" i="4"/>
  <c r="H724" i="4"/>
  <c r="H532" i="4"/>
  <c r="H441" i="4"/>
  <c r="H741" i="4"/>
  <c r="H405" i="4"/>
  <c r="H311" i="4"/>
  <c r="H423" i="4"/>
  <c r="H437" i="4"/>
  <c r="H117" i="4"/>
  <c r="H144" i="4"/>
  <c r="H399" i="4"/>
  <c r="H398" i="4"/>
  <c r="H413" i="4"/>
  <c r="H476" i="4"/>
  <c r="H416" i="4"/>
  <c r="H415" i="4"/>
  <c r="H203" i="4"/>
  <c r="H174" i="4"/>
  <c r="H119" i="4"/>
  <c r="H704" i="4"/>
  <c r="H431" i="4"/>
  <c r="H424" i="4"/>
  <c r="H439" i="4"/>
  <c r="H310" i="4"/>
  <c r="H313" i="4"/>
  <c r="H312" i="4"/>
  <c r="H493" i="4"/>
  <c r="H292" i="4"/>
  <c r="H183" i="4"/>
  <c r="H182" i="4"/>
  <c r="H184" i="4"/>
  <c r="H410" i="4"/>
  <c r="H417" i="4"/>
  <c r="H421" i="4"/>
  <c r="H407" i="4"/>
  <c r="H497" i="4"/>
  <c r="H494" i="4"/>
  <c r="H495" i="4"/>
  <c r="H562" i="4"/>
  <c r="H634" i="4"/>
  <c r="H83" i="4"/>
  <c r="H109" i="4"/>
  <c r="H412" i="4"/>
  <c r="H408" i="4"/>
  <c r="H427" i="4"/>
  <c r="H512" i="4"/>
  <c r="H514" i="4"/>
  <c r="H518" i="4"/>
  <c r="H435" i="4"/>
  <c r="H528" i="4"/>
  <c r="H482" i="4"/>
  <c r="H426" i="4"/>
  <c r="H533" i="4"/>
  <c r="H333" i="4"/>
  <c r="H527" i="4"/>
  <c r="H703" i="4"/>
  <c r="H474" i="4"/>
  <c r="H411" i="4"/>
  <c r="H500" i="4"/>
  <c r="H170" i="4"/>
  <c r="H404" i="4"/>
  <c r="H488" i="4"/>
  <c r="H728" i="4"/>
  <c r="H430" i="4"/>
  <c r="H335" i="4"/>
  <c r="H440" i="4"/>
  <c r="H110" i="4"/>
  <c r="H673" i="4"/>
  <c r="H111" i="4"/>
  <c r="H629" i="4"/>
  <c r="H475" i="4"/>
  <c r="H43" i="4"/>
  <c r="H112" i="4"/>
  <c r="H745" i="4"/>
  <c r="H3" i="4"/>
  <c r="H330" i="4"/>
  <c r="H334" i="4"/>
  <c r="H381" i="4"/>
  <c r="H332" i="4"/>
  <c r="H595" i="4"/>
  <c r="H719" i="4"/>
  <c r="H510" i="4"/>
  <c r="H700" i="4"/>
  <c r="H229" i="4"/>
  <c r="H159" i="4"/>
  <c r="H160" i="4"/>
  <c r="H701" i="4"/>
  <c r="H664" i="4"/>
  <c r="H257" i="4"/>
  <c r="H260" i="4"/>
  <c r="H702" i="4"/>
  <c r="H39" i="4"/>
  <c r="H379" i="4"/>
  <c r="H517" i="4"/>
  <c r="H245" i="4"/>
  <c r="H106" i="4"/>
  <c r="H157" i="4"/>
  <c r="H709" i="4"/>
  <c r="H93" i="4"/>
  <c r="H26" i="4"/>
  <c r="H397" i="4"/>
  <c r="H557" i="4"/>
  <c r="H231" i="4"/>
  <c r="H76" i="4"/>
  <c r="H380" i="4"/>
  <c r="H378" i="4"/>
  <c r="H566" i="4"/>
  <c r="H377" i="4"/>
  <c r="H252" i="4"/>
  <c r="H319" i="4"/>
  <c r="H448" i="4"/>
  <c r="H708" i="4"/>
  <c r="H320" i="4"/>
  <c r="H244" i="4"/>
  <c r="H636" i="4"/>
  <c r="H596" i="4"/>
  <c r="H716" i="4"/>
  <c r="H153" i="4"/>
  <c r="H250" i="4"/>
  <c r="H272" i="4"/>
  <c r="H605" i="4"/>
  <c r="H668" i="4"/>
  <c r="H208" i="4"/>
  <c r="H181" i="4"/>
  <c r="H4" i="4"/>
  <c r="H148" i="4"/>
  <c r="H324" i="4"/>
  <c r="H699" i="4"/>
  <c r="H697" i="4"/>
  <c r="H698" i="4"/>
  <c r="H101" i="4"/>
  <c r="H164" i="4"/>
  <c r="H695" i="4"/>
  <c r="H17" i="4"/>
  <c r="H67" i="4"/>
  <c r="H326" i="4"/>
  <c r="H13" i="4"/>
  <c r="H466" i="4"/>
  <c r="H714" i="4"/>
  <c r="H402" i="4"/>
  <c r="H289" i="4"/>
  <c r="H471" i="4"/>
  <c r="H227" i="4"/>
  <c r="H23" i="4"/>
  <c r="H125" i="4"/>
  <c r="H443" i="4"/>
  <c r="H507" i="4"/>
  <c r="H151" i="4"/>
  <c r="H442" i="4"/>
  <c r="H447" i="4"/>
  <c r="H531" i="4"/>
  <c r="H667" i="4"/>
  <c r="H251" i="4"/>
  <c r="H739" i="4"/>
  <c r="H249" i="4"/>
  <c r="H262" i="4"/>
  <c r="H328" i="4"/>
  <c r="H299" i="4"/>
  <c r="H40" i="4"/>
  <c r="H367" i="4"/>
  <c r="H27" i="4"/>
  <c r="H718" i="4"/>
  <c r="H665" i="4"/>
  <c r="H452" i="4"/>
  <c r="H284" i="4"/>
  <c r="H58" i="4"/>
  <c r="H59" i="4"/>
  <c r="H21" i="4"/>
  <c r="H635" i="4"/>
  <c r="H64" i="4"/>
  <c r="H6" i="4"/>
  <c r="H118" i="4"/>
  <c r="H98" i="4"/>
  <c r="H675" i="4"/>
  <c r="H598" i="4"/>
  <c r="H368" i="4"/>
  <c r="H570" i="4"/>
  <c r="H255" i="4"/>
  <c r="H705" i="4"/>
  <c r="H642" i="4"/>
  <c r="H258" i="4"/>
  <c r="H662" i="4"/>
  <c r="H68" i="4"/>
  <c r="H179" i="4"/>
  <c r="H37" i="4"/>
  <c r="H141" i="4"/>
  <c r="H187" i="4"/>
  <c r="H232" i="4"/>
  <c r="H298" i="4"/>
  <c r="H546" i="4"/>
  <c r="H304" i="4"/>
  <c r="H186" i="4"/>
  <c r="H321" i="4"/>
  <c r="H536" i="4"/>
  <c r="H710" i="4"/>
  <c r="H711" i="4"/>
  <c r="H568" i="4"/>
  <c r="H327" i="4"/>
  <c r="H88" i="4"/>
  <c r="H87" i="4"/>
  <c r="H564" i="4"/>
  <c r="H32" i="4"/>
  <c r="H12" i="4"/>
  <c r="H105" i="4"/>
  <c r="H395" i="4"/>
  <c r="H396" i="4"/>
  <c r="H188" i="4"/>
  <c r="H254" i="4"/>
  <c r="H240" i="4"/>
  <c r="H253" i="4"/>
  <c r="H502" i="4"/>
  <c r="H450" i="4"/>
  <c r="H669" i="4"/>
  <c r="H57" i="4"/>
  <c r="H748" i="4"/>
  <c r="H62" i="4"/>
  <c r="H146" i="4"/>
  <c r="H449" i="4"/>
  <c r="H29" i="4"/>
  <c r="H458" i="4"/>
  <c r="H663" i="4"/>
  <c r="H460" i="4"/>
  <c r="H555" i="4"/>
  <c r="H505" i="4"/>
  <c r="H712" i="4"/>
  <c r="H715" i="4"/>
  <c r="H574" i="4"/>
  <c r="H166" i="4"/>
  <c r="H453" i="4"/>
  <c r="H167" i="4"/>
  <c r="H339" i="4"/>
  <c r="H278" i="4"/>
  <c r="H36" i="4"/>
  <c r="H591" i="4"/>
  <c r="H338" i="4"/>
  <c r="H376" i="4"/>
  <c r="H270" i="4"/>
  <c r="H633" i="4"/>
  <c r="H236" i="4"/>
  <c r="H540" i="4"/>
  <c r="H185" i="4"/>
  <c r="H290" i="4"/>
  <c r="H75" i="4"/>
  <c r="H241" i="4"/>
  <c r="H34" i="4"/>
  <c r="H288" i="4"/>
  <c r="H45" i="4"/>
  <c r="H70" i="4"/>
  <c r="H226" i="4"/>
  <c r="H735" i="4"/>
  <c r="H694" i="4"/>
  <c r="H581" i="4"/>
  <c r="H612" i="4"/>
  <c r="H653" i="4"/>
  <c r="H158" i="4"/>
  <c r="H161" i="4"/>
  <c r="H282" i="4"/>
  <c r="H613" i="4"/>
  <c r="H283" i="4"/>
  <c r="H445" i="4"/>
  <c r="H259" i="4"/>
  <c r="H242" i="4"/>
  <c r="H269" i="4"/>
  <c r="H611" i="4"/>
  <c r="H69" i="4"/>
  <c r="H560" i="4"/>
  <c r="H205" i="4"/>
  <c r="H549" i="4"/>
  <c r="H234" i="4"/>
  <c r="H681" i="4"/>
  <c r="H150" i="4"/>
  <c r="H713" i="4"/>
  <c r="H356" i="4"/>
  <c r="H143" i="4"/>
  <c r="H162" i="4"/>
  <c r="H638" i="4"/>
  <c r="H336" i="4"/>
  <c r="H666" i="4"/>
  <c r="H256" i="4"/>
  <c r="H66" i="4"/>
  <c r="H233" i="4"/>
  <c r="H451" i="4"/>
  <c r="H491" i="4"/>
  <c r="H301" i="4"/>
  <c r="H8" i="4"/>
  <c r="H155" i="4"/>
  <c r="H99" i="4"/>
  <c r="H100" i="4"/>
  <c r="H130" i="4"/>
  <c r="H603" i="4"/>
  <c r="H149" i="4"/>
  <c r="H446" i="4"/>
  <c r="H346" i="4"/>
  <c r="H302" i="4"/>
  <c r="H82" i="4"/>
  <c r="H297" i="4"/>
  <c r="H30" i="4"/>
  <c r="H97" i="4"/>
  <c r="H228" i="4"/>
  <c r="H582" i="4"/>
  <c r="H219" i="4"/>
  <c r="H534" i="4"/>
  <c r="H169" i="4"/>
  <c r="H529" i="4"/>
  <c r="H243" i="4"/>
  <c r="H10" i="4"/>
  <c r="H138" i="4"/>
  <c r="H503" i="4"/>
  <c r="H38" i="4"/>
  <c r="H347" i="4"/>
  <c r="H73" i="4"/>
  <c r="H747" i="4"/>
  <c r="H384" i="4"/>
  <c r="H637" i="4"/>
  <c r="H9" i="4"/>
  <c r="H674" i="4"/>
  <c r="H717" i="4"/>
  <c r="H688" i="4"/>
  <c r="H456" i="4"/>
  <c r="H736" i="4"/>
  <c r="H108" i="4"/>
  <c r="H265" i="4"/>
  <c r="H422" i="4"/>
  <c r="H525" i="4"/>
  <c r="H444" i="4"/>
  <c r="H340" i="4"/>
  <c r="H331" i="4"/>
  <c r="H300" i="4"/>
  <c r="H345" i="4"/>
  <c r="H33" i="4"/>
  <c r="H263" i="4"/>
  <c r="H418" i="4"/>
  <c r="H571" i="4"/>
  <c r="H318" i="4"/>
  <c r="H632" i="4"/>
  <c r="H559" i="4"/>
  <c r="H627" i="4"/>
  <c r="H640" i="4"/>
  <c r="H480" i="4"/>
  <c r="H129" i="4"/>
  <c r="H696" i="4"/>
  <c r="H24" i="4"/>
  <c r="H639" i="4"/>
  <c r="H190" i="4"/>
  <c r="H191" i="4"/>
  <c r="H409" i="4"/>
  <c r="H196" i="4"/>
  <c r="H11" i="4"/>
  <c r="H315" i="4"/>
  <c r="H317" i="4"/>
  <c r="H7" i="4"/>
  <c r="H142" i="4"/>
  <c r="H316" i="4"/>
  <c r="H193" i="4"/>
  <c r="H137" i="4"/>
  <c r="H357" i="4"/>
  <c r="H567" i="4"/>
  <c r="H392" i="4"/>
  <c r="H18" i="4"/>
  <c r="H504" i="4"/>
  <c r="H358" i="4"/>
  <c r="H359" i="4"/>
  <c r="H609" i="4"/>
  <c r="H610" i="4"/>
  <c r="H280" i="4"/>
  <c r="H389" i="4"/>
  <c r="H551" i="4"/>
  <c r="H94" i="4"/>
  <c r="H390" i="4"/>
  <c r="H279" i="4"/>
  <c r="H156" i="4"/>
  <c r="H588" i="4"/>
  <c r="H178" i="4"/>
  <c r="H473" i="4"/>
  <c r="H293" i="4"/>
  <c r="H572" i="4"/>
  <c r="H707" i="4"/>
  <c r="H268" i="4"/>
  <c r="H742" i="4"/>
  <c r="H391" i="4"/>
  <c r="H206" i="4"/>
  <c r="H547" i="4"/>
  <c r="H680" i="4"/>
  <c r="H607" i="4"/>
  <c r="H569" i="4"/>
  <c r="H438" i="4"/>
  <c r="H287" i="4"/>
  <c r="H464" i="4"/>
  <c r="H128" i="4"/>
  <c r="H281" i="4"/>
  <c r="H14" i="4"/>
  <c r="H16" i="4"/>
  <c r="H116" i="4"/>
  <c r="H679" i="4"/>
  <c r="H15" i="4"/>
  <c r="H371" i="4"/>
  <c r="H168" i="4"/>
  <c r="H552" i="4"/>
  <c r="H189" i="4"/>
  <c r="H210" i="4"/>
  <c r="H573" i="4"/>
  <c r="H127" i="4"/>
  <c r="H370" i="4"/>
  <c r="H175" i="4"/>
  <c r="H211" i="4"/>
  <c r="H604" i="4"/>
  <c r="H731" i="4"/>
  <c r="H154" i="4"/>
  <c r="H400" i="4"/>
  <c r="H305" i="4"/>
  <c r="H177" i="4"/>
  <c r="H95" i="4"/>
  <c r="H81" i="4"/>
  <c r="H79" i="4"/>
  <c r="H80" i="4"/>
  <c r="H77" i="4"/>
  <c r="H78" i="4"/>
  <c r="H689" i="4"/>
  <c r="H543" i="4"/>
  <c r="H457" i="4"/>
  <c r="H372" i="4"/>
  <c r="H589" i="4"/>
  <c r="H625" i="4"/>
  <c r="H590" i="4"/>
  <c r="H349" i="4"/>
  <c r="H50" i="4"/>
  <c r="H65" i="4"/>
  <c r="H136" i="4"/>
  <c r="H539" i="4"/>
  <c r="H341" i="4"/>
  <c r="H577" i="4"/>
  <c r="H342" i="4"/>
  <c r="H176" i="4"/>
  <c r="H230" i="4"/>
  <c r="H654" i="4"/>
  <c r="H308" i="4"/>
  <c r="H309" i="4"/>
  <c r="H729" i="4"/>
  <c r="H730" i="4"/>
  <c r="H550" i="4"/>
  <c r="H52" i="4"/>
  <c r="H114" i="4"/>
  <c r="H140" i="4"/>
  <c r="H126" i="4"/>
  <c r="H31" i="4"/>
  <c r="H218" i="4"/>
  <c r="H74" i="4"/>
  <c r="H286" i="4"/>
  <c r="H207" i="4"/>
  <c r="H224" i="4"/>
  <c r="H147" i="4"/>
  <c r="H90" i="4"/>
  <c r="H601" i="4"/>
  <c r="H630" i="4"/>
  <c r="H556" i="4"/>
  <c r="H631" i="4"/>
  <c r="H139" i="4"/>
  <c r="H506" i="4"/>
  <c r="H217" i="4"/>
  <c r="H743" i="4"/>
  <c r="H677" i="4"/>
  <c r="H53" i="4"/>
  <c r="H194" i="4"/>
  <c r="H623" i="4"/>
  <c r="H266" i="4"/>
  <c r="H192" i="4"/>
  <c r="H51" i="4"/>
  <c r="H225" i="4"/>
  <c r="H538" i="4"/>
  <c r="H583" i="4"/>
  <c r="H85" i="4"/>
  <c r="H490" i="4"/>
  <c r="H602" i="4"/>
  <c r="H195" i="4"/>
  <c r="H594" i="4"/>
  <c r="H19" i="4"/>
  <c r="H216" i="4"/>
  <c r="H35" i="4"/>
  <c r="H406" i="4"/>
  <c r="H651" i="4"/>
  <c r="H648" i="4"/>
  <c r="H676" i="4"/>
  <c r="H348" i="4"/>
  <c r="H355" i="4"/>
  <c r="H163" i="4"/>
  <c r="H145" i="4"/>
  <c r="H354" i="4"/>
  <c r="H351" i="4"/>
  <c r="H307" i="4"/>
  <c r="H353" i="4"/>
  <c r="H322" i="4"/>
  <c r="H61" i="4"/>
  <c r="H350" i="4"/>
  <c r="H306" i="4"/>
  <c r="H558" i="4"/>
  <c r="H374" i="4"/>
  <c r="H303" i="4"/>
  <c r="H364" i="4"/>
  <c r="H104" i="4"/>
  <c r="H352" i="4"/>
  <c r="H661" i="4"/>
  <c r="H366" i="4"/>
  <c r="H565" i="4"/>
  <c r="H393" i="4"/>
  <c r="H579" i="4"/>
  <c r="H461" i="4"/>
  <c r="H360" i="4"/>
  <c r="H363" i="4"/>
  <c r="H86" i="4"/>
  <c r="H361" i="4"/>
  <c r="H684" i="4"/>
  <c r="H71" i="4"/>
  <c r="H365" i="4"/>
  <c r="H487" i="4"/>
  <c r="H362" i="4"/>
  <c r="U1" i="109" l="1" a="1"/>
  <c r="U1" i="109" s="1"/>
  <c r="A1" i="107" a="1"/>
  <c r="A1" i="107" s="1"/>
  <c r="A2" i="87" a="1"/>
  <c r="A2" i="87" s="1"/>
  <c r="R2" i="122" a="1"/>
  <c r="R2" i="122" s="1"/>
  <c r="E31" i="108"/>
  <c r="S2" i="122" s="1" a="1"/>
  <c r="S2" i="122" s="1"/>
  <c r="F31" i="108"/>
  <c r="T2" i="122" s="1" a="1"/>
  <c r="T2" i="122" s="1"/>
  <c r="U2" i="122" a="1"/>
  <c r="U2" i="122" s="1"/>
  <c r="V2" i="122" a="1"/>
  <c r="V2" i="122" s="1"/>
  <c r="I31" i="108"/>
  <c r="W2" i="122" s="1" a="1"/>
  <c r="W2" i="122" s="1"/>
  <c r="J31" i="108"/>
  <c r="X2" i="122" s="1" a="1"/>
  <c r="X2" i="122" s="1"/>
  <c r="K31" i="108"/>
  <c r="Y2" i="122" s="1" a="1"/>
  <c r="Y2" i="122" s="1"/>
  <c r="Q2" i="122" a="1"/>
  <c r="Q2" i="122" s="1"/>
  <c r="K18" i="108"/>
  <c r="J18" i="108"/>
  <c r="I18" i="108"/>
  <c r="H18" i="108"/>
  <c r="G18" i="108"/>
  <c r="F18" i="108"/>
  <c r="E18" i="108"/>
  <c r="D18" i="108"/>
  <c r="C18" i="108"/>
  <c r="U2" i="109" l="1" a="1"/>
  <c r="U2" i="109" s="1"/>
  <c r="W22" i="108"/>
  <c r="W23" i="108"/>
  <c r="W24" i="108"/>
  <c r="W25" i="108"/>
  <c r="M2" i="117" l="1" a="1"/>
  <c r="M2" i="117" s="1"/>
  <c r="M1" i="117" a="1"/>
  <c r="M1" i="117" s="1"/>
  <c r="A1" i="117" a="1"/>
  <c r="A1" i="117" s="1"/>
  <c r="AG1" i="108" l="1" a="1"/>
  <c r="AG1" i="108" s="1"/>
  <c r="AF1" i="108" a="1"/>
  <c r="AE1" i="108" a="1"/>
  <c r="AE1" i="108" s="1"/>
  <c r="AD2" i="63" a="1"/>
  <c r="AD2" i="63" s="1"/>
  <c r="AD1" i="63" a="1"/>
  <c r="AD1" i="63" s="1"/>
  <c r="U2" i="63" a="1"/>
  <c r="U2" i="63" s="1"/>
  <c r="U1" i="63" a="1"/>
  <c r="U1" i="63" s="1"/>
  <c r="K2" i="63" a="1"/>
  <c r="K2" i="63" s="1"/>
  <c r="K1" i="63" a="1"/>
  <c r="K1" i="63" s="1"/>
  <c r="AF1" i="108" l="1"/>
  <c r="AJ1" i="108" s="1"/>
  <c r="AJ3" i="108"/>
  <c r="AJ4" i="108"/>
  <c r="AJ5" i="108"/>
  <c r="AJ6" i="108"/>
  <c r="AJ7" i="108"/>
  <c r="AJ8" i="108"/>
  <c r="AJ9" i="108"/>
  <c r="AJ2" i="108"/>
  <c r="A2" i="107" a="1"/>
  <c r="A2" i="107" s="1"/>
  <c r="A2" i="83" a="1"/>
  <c r="A2" i="83" s="1"/>
  <c r="Y3" i="122" l="1" a="1"/>
  <c r="Y3" i="122" s="1"/>
  <c r="X3" i="122" a="1"/>
  <c r="X3" i="122" s="1"/>
  <c r="A2" i="109" l="1" a="1"/>
  <c r="A2" i="109" s="1"/>
  <c r="W3" i="122" a="1"/>
  <c r="W3" i="122" s="1"/>
  <c r="V3" i="122" a="1"/>
  <c r="V3" i="122" s="1"/>
  <c r="U3" i="122" a="1"/>
  <c r="U3" i="122" s="1"/>
  <c r="T3" i="122" a="1"/>
  <c r="T3" i="122" s="1"/>
  <c r="S3" i="122" a="1"/>
  <c r="S3" i="122" s="1"/>
  <c r="R3" i="122" a="1"/>
  <c r="R3" i="122" s="1"/>
  <c r="W1" i="26" a="1"/>
  <c r="W1" i="26" s="1"/>
  <c r="A1" i="60" a="1"/>
  <c r="A1" i="60" s="1"/>
  <c r="K1" i="60" a="1"/>
  <c r="K1" i="60" s="1"/>
  <c r="A1" i="87" a="1"/>
  <c r="A1" i="87" s="1"/>
  <c r="G2" i="58" l="1" a="1"/>
  <c r="G2" i="58" s="1"/>
  <c r="D21" i="3" a="1"/>
  <c r="D21" i="3" s="1"/>
  <c r="D19" i="3" a="1"/>
  <c r="D19" i="3" s="1"/>
  <c r="K23" i="3"/>
  <c r="J23" i="3"/>
  <c r="I23" i="3"/>
  <c r="D13" i="3" a="1"/>
  <c r="D13" i="3" s="1"/>
  <c r="A2" i="76" a="1"/>
  <c r="K2" i="76" a="1"/>
  <c r="J2" i="76" a="1"/>
  <c r="L2" i="76" a="1"/>
  <c r="M2" i="76" a="1"/>
  <c r="M2" i="76" l="1"/>
  <c r="L2" i="76"/>
  <c r="J2" i="76"/>
  <c r="K2" i="76"/>
  <c r="A2" i="76"/>
  <c r="D23" i="3"/>
  <c r="H23" i="3"/>
  <c r="G23" i="3"/>
  <c r="F23" i="3"/>
  <c r="C23" i="3"/>
  <c r="E23" i="3"/>
  <c r="F1" i="97" a="1"/>
  <c r="F1" i="97" s="1"/>
  <c r="M2" i="78" l="1" a="1"/>
  <c r="M2" i="78" s="1"/>
  <c r="Y257" i="96" l="1" a="1"/>
  <c r="Y257" i="96" s="1"/>
  <c r="X56" i="18" l="1" a="1"/>
  <c r="X56" i="18" s="1"/>
  <c r="X55" i="18" a="1"/>
  <c r="X55" i="18" s="1"/>
  <c r="X54" i="18" a="1"/>
  <c r="X54" i="18" s="1"/>
  <c r="X53" i="18" a="1"/>
  <c r="X53" i="18" s="1"/>
  <c r="X52" i="18" a="1"/>
  <c r="X52" i="18" s="1"/>
  <c r="X51" i="18" a="1"/>
  <c r="X51" i="18" s="1"/>
  <c r="X50" i="18" a="1"/>
  <c r="X50" i="18" s="1"/>
  <c r="X49" i="18" a="1"/>
  <c r="X49" i="18" s="1"/>
  <c r="X48" i="18" a="1"/>
  <c r="X48" i="18" s="1"/>
  <c r="X47" i="18" a="1"/>
  <c r="X47" i="18" s="1"/>
  <c r="X46" i="18" a="1"/>
  <c r="X46" i="18" s="1"/>
  <c r="X45" i="18" a="1"/>
  <c r="X45" i="18" s="1"/>
  <c r="X44" i="18" a="1"/>
  <c r="X44" i="18" s="1"/>
  <c r="X43" i="18" a="1"/>
  <c r="X43" i="18" s="1"/>
  <c r="X42" i="18" a="1"/>
  <c r="X42" i="18" s="1"/>
  <c r="X41" i="18" a="1"/>
  <c r="X41" i="18" s="1"/>
  <c r="X40" i="18" a="1"/>
  <c r="X40" i="18" s="1"/>
  <c r="X39" i="18" a="1"/>
  <c r="X39" i="18" s="1"/>
  <c r="X38" i="18" a="1"/>
  <c r="X38" i="18" s="1"/>
  <c r="X37" i="18" a="1"/>
  <c r="X37" i="18" s="1"/>
  <c r="X36" i="18" a="1"/>
  <c r="X36" i="18" s="1"/>
  <c r="X35" i="18" a="1"/>
  <c r="X35" i="18" s="1"/>
  <c r="X34" i="18" a="1"/>
  <c r="X34" i="18" s="1"/>
  <c r="X33" i="18" a="1"/>
  <c r="X33" i="18" s="1"/>
  <c r="X32" i="18" a="1"/>
  <c r="X32" i="18" s="1"/>
  <c r="X31" i="18" a="1"/>
  <c r="X31" i="18" s="1"/>
  <c r="X30" i="18" a="1"/>
  <c r="X30" i="18" s="1"/>
  <c r="X29" i="18" a="1"/>
  <c r="X29" i="18" s="1"/>
  <c r="X28" i="18" a="1"/>
  <c r="X28" i="18" s="1"/>
  <c r="X27" i="18" a="1"/>
  <c r="X27" i="18" s="1"/>
  <c r="X26" i="18" a="1"/>
  <c r="X26" i="18" s="1"/>
  <c r="X25" i="18" a="1"/>
  <c r="X25" i="18" s="1"/>
  <c r="X24" i="18" a="1"/>
  <c r="X24" i="18" s="1"/>
  <c r="X23" i="18" a="1"/>
  <c r="X23" i="18" s="1"/>
  <c r="X22" i="18" a="1"/>
  <c r="X22" i="18" s="1"/>
  <c r="X21" i="18" a="1"/>
  <c r="X21" i="18" s="1"/>
  <c r="X20" i="18" a="1"/>
  <c r="X20" i="18" s="1"/>
  <c r="X19" i="18" a="1"/>
  <c r="X19" i="18" s="1"/>
  <c r="X18" i="18" a="1"/>
  <c r="X18" i="18" s="1"/>
  <c r="X17" i="18" a="1"/>
  <c r="X17" i="18" s="1"/>
  <c r="X16" i="18" a="1"/>
  <c r="X16" i="18" s="1"/>
  <c r="X15" i="18" a="1"/>
  <c r="X15" i="18" s="1"/>
  <c r="X14" i="18" a="1"/>
  <c r="X14" i="18" s="1"/>
  <c r="X13" i="18" a="1"/>
  <c r="X13" i="18" s="1"/>
  <c r="X12" i="18" a="1"/>
  <c r="X12" i="18" s="1"/>
  <c r="X11" i="18" a="1"/>
  <c r="X11" i="18" s="1"/>
  <c r="X10" i="18" a="1"/>
  <c r="X10" i="18" s="1"/>
  <c r="X9" i="18" a="1"/>
  <c r="X9" i="18" s="1"/>
  <c r="X8" i="18" a="1"/>
  <c r="X8" i="18" s="1"/>
  <c r="X7" i="18" a="1"/>
  <c r="X7" i="18" s="1"/>
  <c r="X6" i="18" a="1"/>
  <c r="X6" i="18" s="1"/>
  <c r="X5" i="18" a="1"/>
  <c r="X5" i="18" s="1"/>
  <c r="X4" i="18" a="1"/>
  <c r="X4" i="18" s="1"/>
  <c r="F55" i="92" l="1" a="1"/>
  <c r="F55" i="92" s="1"/>
  <c r="F54" i="92" a="1"/>
  <c r="F54" i="92" s="1"/>
  <c r="F53" i="92" a="1"/>
  <c r="F53" i="92" s="1"/>
  <c r="F52" i="92" a="1"/>
  <c r="F52" i="92" s="1"/>
  <c r="F51" i="92" a="1"/>
  <c r="F51" i="92" s="1"/>
  <c r="F50" i="92" a="1"/>
  <c r="F50" i="92" s="1"/>
  <c r="F49" i="92" a="1"/>
  <c r="F49" i="92" s="1"/>
  <c r="F48" i="92" a="1"/>
  <c r="F48" i="92" s="1"/>
  <c r="F47" i="92" a="1"/>
  <c r="F47" i="92" s="1"/>
  <c r="F46" i="92" a="1"/>
  <c r="F46" i="92" s="1"/>
  <c r="F45" i="92" a="1"/>
  <c r="F45" i="92" s="1"/>
  <c r="F44" i="92" a="1"/>
  <c r="F44" i="92" s="1"/>
  <c r="F43" i="92" a="1"/>
  <c r="F43" i="92" s="1"/>
  <c r="F42" i="92" a="1"/>
  <c r="F42" i="92" s="1"/>
  <c r="F41" i="92" a="1"/>
  <c r="F41" i="92" s="1"/>
  <c r="F40" i="92" a="1"/>
  <c r="F40" i="92" s="1"/>
  <c r="F39" i="92" a="1"/>
  <c r="F39" i="92" s="1"/>
  <c r="F38" i="92" a="1"/>
  <c r="F38" i="92" s="1"/>
  <c r="F37" i="92" a="1"/>
  <c r="F37" i="92" s="1"/>
  <c r="F36" i="92" a="1"/>
  <c r="F36" i="92" s="1"/>
  <c r="F35" i="92" a="1"/>
  <c r="F35" i="92" s="1"/>
  <c r="F34" i="92" a="1"/>
  <c r="F34" i="92" s="1"/>
  <c r="F33" i="92" a="1"/>
  <c r="F33" i="92" s="1"/>
  <c r="F32" i="92" a="1"/>
  <c r="F32" i="92" s="1"/>
  <c r="F31" i="92" a="1"/>
  <c r="F31" i="92" s="1"/>
  <c r="F30" i="92" a="1"/>
  <c r="F30" i="92" s="1"/>
  <c r="F29" i="92" a="1"/>
  <c r="F29" i="92" s="1"/>
  <c r="F28" i="92" a="1"/>
  <c r="F28" i="92" s="1"/>
  <c r="F27" i="92" a="1"/>
  <c r="F27" i="92" s="1"/>
  <c r="F26" i="92" a="1"/>
  <c r="F26" i="92" s="1"/>
  <c r="F25" i="92" a="1"/>
  <c r="F25" i="92" s="1"/>
  <c r="F24" i="92" a="1"/>
  <c r="F24" i="92" s="1"/>
  <c r="F23" i="92" a="1"/>
  <c r="F23" i="92" s="1"/>
  <c r="F22" i="92" a="1"/>
  <c r="F22" i="92" s="1"/>
  <c r="F21" i="92" a="1"/>
  <c r="F21" i="92" s="1"/>
  <c r="F20" i="92" a="1"/>
  <c r="F20" i="92" s="1"/>
  <c r="F19" i="92" a="1"/>
  <c r="F19" i="92" s="1"/>
  <c r="F18" i="92" a="1"/>
  <c r="F18" i="92" s="1"/>
  <c r="F17" i="92" a="1"/>
  <c r="F17" i="92" s="1"/>
  <c r="F16" i="92" a="1"/>
  <c r="F16" i="92" s="1"/>
  <c r="F15" i="92" a="1"/>
  <c r="F15" i="92" s="1"/>
  <c r="F14" i="92" a="1"/>
  <c r="F14" i="92" s="1"/>
  <c r="F13" i="92" a="1"/>
  <c r="F13" i="92" s="1"/>
  <c r="F12" i="92" a="1"/>
  <c r="F12" i="92" s="1"/>
  <c r="F11" i="92" a="1"/>
  <c r="F11" i="92" s="1"/>
  <c r="F10" i="92" a="1"/>
  <c r="F10" i="92" s="1"/>
  <c r="F9" i="92" a="1"/>
  <c r="F9" i="92" s="1"/>
  <c r="F8" i="92" a="1"/>
  <c r="F8" i="92" s="1"/>
  <c r="F7" i="92" a="1"/>
  <c r="F7" i="92" s="1"/>
  <c r="F6" i="92" a="1"/>
  <c r="F6" i="92" s="1"/>
  <c r="F5" i="92" a="1"/>
  <c r="F5" i="92" s="1"/>
  <c r="F4" i="92" a="1"/>
  <c r="F4" i="92" s="1"/>
  <c r="F3" i="92" a="1"/>
  <c r="F3" i="92" s="1"/>
  <c r="F2" i="92" a="1"/>
  <c r="F2" i="92" s="1"/>
  <c r="F1" i="92" a="1"/>
  <c r="F1" i="92" s="1"/>
  <c r="C55" i="3" a="1"/>
  <c r="C55" i="3" s="1"/>
  <c r="C54" i="3" a="1"/>
  <c r="C54" i="3" s="1"/>
  <c r="M38" i="18"/>
  <c r="M37" i="18"/>
  <c r="M36" i="18"/>
  <c r="M35" i="18"/>
  <c r="M34" i="18"/>
  <c r="M33" i="18"/>
  <c r="M32" i="18"/>
  <c r="M31" i="18"/>
  <c r="M30" i="18"/>
  <c r="M29" i="18"/>
  <c r="M28" i="18"/>
  <c r="M27" i="18"/>
  <c r="M26" i="18"/>
  <c r="M25" i="18"/>
  <c r="M24" i="18"/>
  <c r="M23" i="18"/>
  <c r="M22" i="18"/>
  <c r="M21" i="18"/>
  <c r="M20" i="18"/>
  <c r="M19" i="18"/>
  <c r="M18" i="18"/>
  <c r="M17" i="18"/>
  <c r="M16" i="18"/>
  <c r="M15" i="18"/>
  <c r="M14" i="18"/>
  <c r="M13" i="18"/>
  <c r="M12" i="18"/>
  <c r="M11" i="18"/>
  <c r="M10" i="18"/>
  <c r="M9" i="18"/>
  <c r="M8" i="18"/>
  <c r="M7" i="18"/>
  <c r="M6" i="18"/>
  <c r="M5" i="18"/>
  <c r="Q12" i="47"/>
  <c r="P12" i="47"/>
  <c r="O12" i="47"/>
  <c r="N12" i="47"/>
  <c r="M12" i="47"/>
  <c r="L12" i="47"/>
  <c r="K12" i="47"/>
  <c r="J12" i="47"/>
  <c r="I12" i="47"/>
  <c r="H12" i="47"/>
  <c r="G12" i="47"/>
  <c r="F12" i="47"/>
  <c r="E12" i="47"/>
  <c r="D12" i="47"/>
  <c r="C12" i="47"/>
  <c r="M736" i="77" a="1"/>
  <c r="M736" i="77" s="1"/>
  <c r="M735" i="77" a="1"/>
  <c r="M735" i="77" s="1"/>
  <c r="M734" i="77" a="1"/>
  <c r="M734" i="77" s="1"/>
  <c r="M733" i="77" a="1"/>
  <c r="M733" i="77" s="1"/>
  <c r="M732" i="77" a="1"/>
  <c r="M732" i="77" s="1"/>
  <c r="M731" i="77" a="1"/>
  <c r="M731" i="77" s="1"/>
  <c r="M730" i="77" a="1"/>
  <c r="M730" i="77" s="1"/>
  <c r="M729" i="77" a="1"/>
  <c r="M729" i="77" s="1"/>
  <c r="M728" i="77" a="1"/>
  <c r="M728" i="77" s="1"/>
  <c r="M727" i="77" a="1"/>
  <c r="M727" i="77" s="1"/>
  <c r="M726" i="77" a="1"/>
  <c r="M726" i="77" s="1"/>
  <c r="M725" i="77" a="1"/>
  <c r="M725" i="77" s="1"/>
  <c r="M724" i="77" a="1"/>
  <c r="M724" i="77" s="1"/>
  <c r="M723" i="77" a="1"/>
  <c r="M723" i="77" s="1"/>
  <c r="M722" i="77" a="1"/>
  <c r="M722" i="77" s="1"/>
  <c r="M721" i="77" a="1"/>
  <c r="M721" i="77" s="1"/>
  <c r="M720" i="77" a="1"/>
  <c r="M720" i="77" s="1"/>
  <c r="M719" i="77" a="1"/>
  <c r="M719" i="77" s="1"/>
  <c r="M718" i="77" a="1"/>
  <c r="M718" i="77" s="1"/>
  <c r="M717" i="77" a="1"/>
  <c r="M717" i="77" s="1"/>
  <c r="M716" i="77" a="1"/>
  <c r="M716" i="77" s="1"/>
  <c r="M715" i="77" a="1"/>
  <c r="M715" i="77" s="1"/>
  <c r="M714" i="77" a="1"/>
  <c r="M714" i="77" s="1"/>
  <c r="M713" i="77" a="1"/>
  <c r="M713" i="77" s="1"/>
  <c r="M712" i="77" a="1"/>
  <c r="M712" i="77" s="1"/>
  <c r="M711" i="77" a="1"/>
  <c r="M711" i="77" s="1"/>
  <c r="M710" i="77" a="1"/>
  <c r="M710" i="77" s="1"/>
  <c r="M709" i="77" a="1"/>
  <c r="M709" i="77" s="1"/>
  <c r="M708" i="77" a="1"/>
  <c r="M708" i="77" s="1"/>
  <c r="M707" i="77" a="1"/>
  <c r="M707" i="77" s="1"/>
  <c r="M706" i="77" a="1"/>
  <c r="M706" i="77" s="1"/>
  <c r="M705" i="77" a="1"/>
  <c r="M705" i="77" s="1"/>
  <c r="M704" i="77" a="1"/>
  <c r="M704" i="77" s="1"/>
  <c r="M703" i="77" a="1"/>
  <c r="M703" i="77" s="1"/>
  <c r="M702" i="77" a="1"/>
  <c r="M702" i="77" s="1"/>
  <c r="M701" i="77" a="1"/>
  <c r="M701" i="77" s="1"/>
  <c r="M700" i="77" a="1"/>
  <c r="M700" i="77" s="1"/>
  <c r="M699" i="77" a="1"/>
  <c r="M699" i="77" s="1"/>
  <c r="M698" i="77" a="1"/>
  <c r="M698" i="77" s="1"/>
  <c r="M697" i="77" a="1"/>
  <c r="M697" i="77" s="1"/>
  <c r="M696" i="77" a="1"/>
  <c r="M696" i="77" s="1"/>
  <c r="M695" i="77" a="1"/>
  <c r="M695" i="77" s="1"/>
  <c r="M694" i="77" a="1"/>
  <c r="M694" i="77" s="1"/>
  <c r="M693" i="77" a="1"/>
  <c r="M693" i="77" s="1"/>
  <c r="M692" i="77" a="1"/>
  <c r="M692" i="77" s="1"/>
  <c r="M691" i="77" a="1"/>
  <c r="M691" i="77" s="1"/>
  <c r="M690" i="77" a="1"/>
  <c r="M690" i="77" s="1"/>
  <c r="M689" i="77" a="1"/>
  <c r="M689" i="77" s="1"/>
  <c r="M688" i="77" a="1"/>
  <c r="M688" i="77" s="1"/>
  <c r="M687" i="77" a="1"/>
  <c r="M687" i="77" s="1"/>
  <c r="M686" i="77" a="1"/>
  <c r="M686" i="77" s="1"/>
  <c r="M685" i="77" a="1"/>
  <c r="M685" i="77" s="1"/>
  <c r="M684" i="77" a="1"/>
  <c r="M684" i="77" s="1"/>
  <c r="M683" i="77" a="1"/>
  <c r="M683" i="77" s="1"/>
  <c r="M682" i="77" a="1"/>
  <c r="M682" i="77" s="1"/>
  <c r="M681" i="77" a="1"/>
  <c r="M681" i="77" s="1"/>
  <c r="M680" i="77" a="1"/>
  <c r="M680" i="77" s="1"/>
  <c r="M679" i="77" a="1"/>
  <c r="M679" i="77" s="1"/>
  <c r="M678" i="77" a="1"/>
  <c r="M678" i="77" s="1"/>
  <c r="M677" i="77" a="1"/>
  <c r="M677" i="77" s="1"/>
  <c r="M676" i="77" a="1"/>
  <c r="M676" i="77" s="1"/>
  <c r="M675" i="77" a="1"/>
  <c r="M675" i="77" s="1"/>
  <c r="M674" i="77" a="1"/>
  <c r="M674" i="77" s="1"/>
  <c r="M673" i="77" a="1"/>
  <c r="M673" i="77" s="1"/>
  <c r="M672" i="77" a="1"/>
  <c r="M672" i="77" s="1"/>
  <c r="M671" i="77" a="1"/>
  <c r="M671" i="77" s="1"/>
  <c r="M670" i="77" a="1"/>
  <c r="M670" i="77" s="1"/>
  <c r="M669" i="77" a="1"/>
  <c r="M669" i="77" s="1"/>
  <c r="M668" i="77" a="1"/>
  <c r="M668" i="77" s="1"/>
  <c r="M667" i="77" a="1"/>
  <c r="M667" i="77" s="1"/>
  <c r="M666" i="77" a="1"/>
  <c r="M666" i="77" s="1"/>
  <c r="M665" i="77" a="1"/>
  <c r="M665" i="77" s="1"/>
  <c r="M664" i="77" a="1"/>
  <c r="M664" i="77" s="1"/>
  <c r="M663" i="77" a="1"/>
  <c r="M663" i="77" s="1"/>
  <c r="M662" i="77" a="1"/>
  <c r="M662" i="77" s="1"/>
  <c r="M661" i="77" a="1"/>
  <c r="M661" i="77" s="1"/>
  <c r="M660" i="77" a="1"/>
  <c r="M660" i="77" s="1"/>
  <c r="M659" i="77" a="1"/>
  <c r="M659" i="77" s="1"/>
  <c r="M658" i="77" a="1"/>
  <c r="M658" i="77" s="1"/>
  <c r="M657" i="77" a="1"/>
  <c r="M657" i="77" s="1"/>
  <c r="M656" i="77" a="1"/>
  <c r="M656" i="77" s="1"/>
  <c r="M655" i="77" a="1"/>
  <c r="M655" i="77" s="1"/>
  <c r="M654" i="77" a="1"/>
  <c r="M654" i="77" s="1"/>
  <c r="M653" i="77" a="1"/>
  <c r="M653" i="77" s="1"/>
  <c r="M652" i="77" a="1"/>
  <c r="M652" i="77" s="1"/>
  <c r="M651" i="77" a="1"/>
  <c r="M651" i="77" s="1"/>
  <c r="M650" i="77" a="1"/>
  <c r="M650" i="77" s="1"/>
  <c r="M649" i="77" a="1"/>
  <c r="M649" i="77" s="1"/>
  <c r="M648" i="77" a="1"/>
  <c r="M648" i="77" s="1"/>
  <c r="M647" i="77" a="1"/>
  <c r="M647" i="77" s="1"/>
  <c r="M646" i="77" a="1"/>
  <c r="M646" i="77" s="1"/>
  <c r="M645" i="77" a="1"/>
  <c r="M645" i="77" s="1"/>
  <c r="M644" i="77" a="1"/>
  <c r="M644" i="77" s="1"/>
  <c r="M643" i="77" a="1"/>
  <c r="M643" i="77" s="1"/>
  <c r="M642" i="77" a="1"/>
  <c r="M642" i="77" s="1"/>
  <c r="M641" i="77" a="1"/>
  <c r="M641" i="77" s="1"/>
  <c r="M640" i="77" a="1"/>
  <c r="M640" i="77" s="1"/>
  <c r="M639" i="77" a="1"/>
  <c r="M639" i="77" s="1"/>
  <c r="M638" i="77" a="1"/>
  <c r="M638" i="77" s="1"/>
  <c r="M637" i="77" a="1"/>
  <c r="M637" i="77" s="1"/>
  <c r="M636" i="77" a="1"/>
  <c r="M636" i="77" s="1"/>
  <c r="M635" i="77" a="1"/>
  <c r="M635" i="77" s="1"/>
  <c r="M634" i="77" a="1"/>
  <c r="M634" i="77" s="1"/>
  <c r="M633" i="77" a="1"/>
  <c r="M633" i="77" s="1"/>
  <c r="M632" i="77" a="1"/>
  <c r="M632" i="77" s="1"/>
  <c r="M631" i="77" a="1"/>
  <c r="M631" i="77" s="1"/>
  <c r="M630" i="77" a="1"/>
  <c r="M630" i="77" s="1"/>
  <c r="M629" i="77" a="1"/>
  <c r="M629" i="77" s="1"/>
  <c r="M628" i="77" a="1"/>
  <c r="M628" i="77" s="1"/>
  <c r="M627" i="77" a="1"/>
  <c r="M627" i="77" s="1"/>
  <c r="M626" i="77" a="1"/>
  <c r="M626" i="77" s="1"/>
  <c r="M625" i="77" a="1"/>
  <c r="M625" i="77" s="1"/>
  <c r="M624" i="77" a="1"/>
  <c r="M624" i="77" s="1"/>
  <c r="M623" i="77" a="1"/>
  <c r="M623" i="77" s="1"/>
  <c r="M622" i="77" a="1"/>
  <c r="M622" i="77" s="1"/>
  <c r="M621" i="77" a="1"/>
  <c r="M621" i="77" s="1"/>
  <c r="M620" i="77" a="1"/>
  <c r="M620" i="77" s="1"/>
  <c r="M619" i="77" a="1"/>
  <c r="M619" i="77" s="1"/>
  <c r="M618" i="77" a="1"/>
  <c r="M618" i="77" s="1"/>
  <c r="M617" i="77" a="1"/>
  <c r="M617" i="77" s="1"/>
  <c r="M616" i="77" a="1"/>
  <c r="M616" i="77" s="1"/>
  <c r="M615" i="77" a="1"/>
  <c r="M615" i="77" s="1"/>
  <c r="M614" i="77" a="1"/>
  <c r="M614" i="77" s="1"/>
  <c r="M613" i="77" a="1"/>
  <c r="M613" i="77" s="1"/>
  <c r="M612" i="77" a="1"/>
  <c r="M612" i="77" s="1"/>
  <c r="M611" i="77" a="1"/>
  <c r="M611" i="77" s="1"/>
  <c r="M610" i="77" a="1"/>
  <c r="M610" i="77" s="1"/>
  <c r="M609" i="77" a="1"/>
  <c r="M609" i="77" s="1"/>
  <c r="M608" i="77" a="1"/>
  <c r="M608" i="77" s="1"/>
  <c r="M607" i="77" a="1"/>
  <c r="M607" i="77" s="1"/>
  <c r="M606" i="77" a="1"/>
  <c r="M606" i="77" s="1"/>
  <c r="M605" i="77" a="1"/>
  <c r="M605" i="77" s="1"/>
  <c r="M604" i="77" a="1"/>
  <c r="M604" i="77" s="1"/>
  <c r="M603" i="77" a="1"/>
  <c r="M603" i="77" s="1"/>
  <c r="M602" i="77" a="1"/>
  <c r="M602" i="77" s="1"/>
  <c r="M601" i="77" a="1"/>
  <c r="M601" i="77" s="1"/>
  <c r="M600" i="77" a="1"/>
  <c r="M600" i="77" s="1"/>
  <c r="M599" i="77" a="1"/>
  <c r="M599" i="77" s="1"/>
  <c r="M598" i="77" a="1"/>
  <c r="M598" i="77" s="1"/>
  <c r="M597" i="77" a="1"/>
  <c r="M597" i="77" s="1"/>
  <c r="M596" i="77" a="1"/>
  <c r="M596" i="77" s="1"/>
  <c r="M595" i="77" a="1"/>
  <c r="M595" i="77" s="1"/>
  <c r="M594" i="77" a="1"/>
  <c r="M594" i="77" s="1"/>
  <c r="M593" i="77" a="1"/>
  <c r="M593" i="77" s="1"/>
  <c r="M592" i="77" a="1"/>
  <c r="M592" i="77" s="1"/>
  <c r="M591" i="77" a="1"/>
  <c r="M591" i="77" s="1"/>
  <c r="M590" i="77" a="1"/>
  <c r="M590" i="77" s="1"/>
  <c r="M589" i="77" a="1"/>
  <c r="M589" i="77" s="1"/>
  <c r="M588" i="77" a="1"/>
  <c r="M588" i="77" s="1"/>
  <c r="M587" i="77" a="1"/>
  <c r="M587" i="77" s="1"/>
  <c r="M586" i="77" a="1"/>
  <c r="M586" i="77" s="1"/>
  <c r="M585" i="77" a="1"/>
  <c r="M585" i="77" s="1"/>
  <c r="M584" i="77" a="1"/>
  <c r="M584" i="77" s="1"/>
  <c r="M583" i="77" a="1"/>
  <c r="M583" i="77" s="1"/>
  <c r="M582" i="77" a="1"/>
  <c r="M582" i="77" s="1"/>
  <c r="M581" i="77" a="1"/>
  <c r="M581" i="77" s="1"/>
  <c r="M580" i="77" a="1"/>
  <c r="M580" i="77" s="1"/>
  <c r="M579" i="77" a="1"/>
  <c r="M579" i="77" s="1"/>
  <c r="M578" i="77" a="1"/>
  <c r="M578" i="77" s="1"/>
  <c r="M577" i="77" a="1"/>
  <c r="M577" i="77" s="1"/>
  <c r="M576" i="77" a="1"/>
  <c r="M576" i="77" s="1"/>
  <c r="M575" i="77" a="1"/>
  <c r="M575" i="77" s="1"/>
  <c r="M574" i="77" a="1"/>
  <c r="M574" i="77" s="1"/>
  <c r="M573" i="77" a="1"/>
  <c r="M573" i="77" s="1"/>
  <c r="M572" i="77" a="1"/>
  <c r="M572" i="77" s="1"/>
  <c r="M571" i="77" a="1"/>
  <c r="M571" i="77" s="1"/>
  <c r="M570" i="77" a="1"/>
  <c r="M570" i="77" s="1"/>
  <c r="M569" i="77" a="1"/>
  <c r="M569" i="77" s="1"/>
  <c r="M568" i="77" a="1"/>
  <c r="M568" i="77" s="1"/>
  <c r="M567" i="77" a="1"/>
  <c r="M567" i="77" s="1"/>
  <c r="M566" i="77" a="1"/>
  <c r="M566" i="77" s="1"/>
  <c r="M565" i="77" a="1"/>
  <c r="M565" i="77" s="1"/>
  <c r="M564" i="77" a="1"/>
  <c r="M564" i="77" s="1"/>
  <c r="M563" i="77" a="1"/>
  <c r="M563" i="77" s="1"/>
  <c r="M562" i="77" a="1"/>
  <c r="M562" i="77" s="1"/>
  <c r="M561" i="77" a="1"/>
  <c r="M561" i="77" s="1"/>
  <c r="M560" i="77" a="1"/>
  <c r="M560" i="77" s="1"/>
  <c r="M559" i="77" a="1"/>
  <c r="M559" i="77" s="1"/>
  <c r="M558" i="77" a="1"/>
  <c r="M558" i="77" s="1"/>
  <c r="M557" i="77" a="1"/>
  <c r="M557" i="77" s="1"/>
  <c r="M556" i="77" a="1"/>
  <c r="M556" i="77" s="1"/>
  <c r="M555" i="77" a="1"/>
  <c r="M555" i="77" s="1"/>
  <c r="M554" i="77" a="1"/>
  <c r="M554" i="77" s="1"/>
  <c r="M553" i="77" a="1"/>
  <c r="M553" i="77" s="1"/>
  <c r="M552" i="77" a="1"/>
  <c r="M552" i="77" s="1"/>
  <c r="M551" i="77" a="1"/>
  <c r="M551" i="77" s="1"/>
  <c r="M550" i="77" a="1"/>
  <c r="M550" i="77" s="1"/>
  <c r="M549" i="77" a="1"/>
  <c r="M549" i="77" s="1"/>
  <c r="M548" i="77" a="1"/>
  <c r="M548" i="77" s="1"/>
  <c r="M547" i="77" a="1"/>
  <c r="M547" i="77" s="1"/>
  <c r="M546" i="77" a="1"/>
  <c r="M546" i="77" s="1"/>
  <c r="M545" i="77" a="1"/>
  <c r="M545" i="77" s="1"/>
  <c r="M544" i="77" a="1"/>
  <c r="M544" i="77" s="1"/>
  <c r="M543" i="77" a="1"/>
  <c r="M543" i="77" s="1"/>
  <c r="M542" i="77" a="1"/>
  <c r="M542" i="77" s="1"/>
  <c r="M541" i="77" a="1"/>
  <c r="M541" i="77" s="1"/>
  <c r="M540" i="77" a="1"/>
  <c r="M540" i="77" s="1"/>
  <c r="M539" i="77" a="1"/>
  <c r="M539" i="77" s="1"/>
  <c r="M538" i="77" a="1"/>
  <c r="M538" i="77" s="1"/>
  <c r="M537" i="77" a="1"/>
  <c r="M537" i="77" s="1"/>
  <c r="M536" i="77" a="1"/>
  <c r="M536" i="77" s="1"/>
  <c r="M535" i="77" a="1"/>
  <c r="M535" i="77" s="1"/>
  <c r="M534" i="77" a="1"/>
  <c r="M534" i="77" s="1"/>
  <c r="M533" i="77" a="1"/>
  <c r="M533" i="77" s="1"/>
  <c r="M532" i="77" a="1"/>
  <c r="M532" i="77" s="1"/>
  <c r="M531" i="77" a="1"/>
  <c r="M531" i="77" s="1"/>
  <c r="M530" i="77" a="1"/>
  <c r="M530" i="77" s="1"/>
  <c r="M529" i="77" a="1"/>
  <c r="M529" i="77" s="1"/>
  <c r="M528" i="77" a="1"/>
  <c r="M528" i="77" s="1"/>
  <c r="M527" i="77" a="1"/>
  <c r="M527" i="77" s="1"/>
  <c r="M526" i="77" a="1"/>
  <c r="M526" i="77" s="1"/>
  <c r="M525" i="77" a="1"/>
  <c r="M525" i="77" s="1"/>
  <c r="M524" i="77" a="1"/>
  <c r="M524" i="77" s="1"/>
  <c r="M523" i="77" a="1"/>
  <c r="M523" i="77" s="1"/>
  <c r="M522" i="77" a="1"/>
  <c r="M522" i="77" s="1"/>
  <c r="M521" i="77" a="1"/>
  <c r="M521" i="77" s="1"/>
  <c r="M520" i="77" a="1"/>
  <c r="M520" i="77" s="1"/>
  <c r="M519" i="77" a="1"/>
  <c r="M519" i="77" s="1"/>
  <c r="M518" i="77" a="1"/>
  <c r="M518" i="77" s="1"/>
  <c r="M517" i="77" a="1"/>
  <c r="M517" i="77" s="1"/>
  <c r="M516" i="77" a="1"/>
  <c r="M516" i="77" s="1"/>
  <c r="M515" i="77" a="1"/>
  <c r="M515" i="77" s="1"/>
  <c r="M514" i="77" a="1"/>
  <c r="M514" i="77" s="1"/>
  <c r="M513" i="77" a="1"/>
  <c r="M513" i="77" s="1"/>
  <c r="M512" i="77" a="1"/>
  <c r="M512" i="77" s="1"/>
  <c r="M511" i="77" a="1"/>
  <c r="M511" i="77" s="1"/>
  <c r="M510" i="77" a="1"/>
  <c r="M510" i="77" s="1"/>
  <c r="M509" i="77" a="1"/>
  <c r="M509" i="77" s="1"/>
  <c r="M508" i="77" a="1"/>
  <c r="M508" i="77" s="1"/>
  <c r="M507" i="77" a="1"/>
  <c r="M507" i="77" s="1"/>
  <c r="M506" i="77" a="1"/>
  <c r="M506" i="77" s="1"/>
  <c r="M505" i="77" a="1"/>
  <c r="M505" i="77" s="1"/>
  <c r="M504" i="77" a="1"/>
  <c r="M504" i="77" s="1"/>
  <c r="M503" i="77" a="1"/>
  <c r="M503" i="77" s="1"/>
  <c r="M502" i="77" a="1"/>
  <c r="M502" i="77" s="1"/>
  <c r="M501" i="77" a="1"/>
  <c r="M501" i="77" s="1"/>
  <c r="M500" i="77" a="1"/>
  <c r="M500" i="77" s="1"/>
  <c r="M499" i="77" a="1"/>
  <c r="M499" i="77" s="1"/>
  <c r="M498" i="77" a="1"/>
  <c r="M498" i="77" s="1"/>
  <c r="M497" i="77" a="1"/>
  <c r="M497" i="77" s="1"/>
  <c r="M496" i="77" a="1"/>
  <c r="M496" i="77" s="1"/>
  <c r="M495" i="77" a="1"/>
  <c r="M495" i="77" s="1"/>
  <c r="M494" i="77" a="1"/>
  <c r="M494" i="77" s="1"/>
  <c r="M493" i="77" a="1"/>
  <c r="M493" i="77" s="1"/>
  <c r="M492" i="77" a="1"/>
  <c r="M492" i="77" s="1"/>
  <c r="M491" i="77" a="1"/>
  <c r="M491" i="77" s="1"/>
  <c r="M490" i="77" a="1"/>
  <c r="M490" i="77" s="1"/>
  <c r="M489" i="77" a="1"/>
  <c r="M489" i="77" s="1"/>
  <c r="M488" i="77" a="1"/>
  <c r="M488" i="77" s="1"/>
  <c r="M487" i="77" a="1"/>
  <c r="M487" i="77" s="1"/>
  <c r="M486" i="77" a="1"/>
  <c r="M486" i="77" s="1"/>
  <c r="M485" i="77" a="1"/>
  <c r="M485" i="77" s="1"/>
  <c r="M484" i="77" a="1"/>
  <c r="M484" i="77" s="1"/>
  <c r="M483" i="77" a="1"/>
  <c r="M483" i="77" s="1"/>
  <c r="M482" i="77" a="1"/>
  <c r="M482" i="77" s="1"/>
  <c r="M481" i="77" a="1"/>
  <c r="M481" i="77" s="1"/>
  <c r="M480" i="77" a="1"/>
  <c r="M480" i="77" s="1"/>
  <c r="M479" i="77" a="1"/>
  <c r="M479" i="77" s="1"/>
  <c r="M478" i="77" a="1"/>
  <c r="M478" i="77" s="1"/>
  <c r="M477" i="77" a="1"/>
  <c r="M477" i="77" s="1"/>
  <c r="M476" i="77" a="1"/>
  <c r="M476" i="77" s="1"/>
  <c r="M475" i="77" a="1"/>
  <c r="M475" i="77" s="1"/>
  <c r="M474" i="77" a="1"/>
  <c r="M474" i="77" s="1"/>
  <c r="M473" i="77" a="1"/>
  <c r="M473" i="77" s="1"/>
  <c r="M472" i="77" a="1"/>
  <c r="M472" i="77" s="1"/>
  <c r="M471" i="77" a="1"/>
  <c r="M471" i="77" s="1"/>
  <c r="M470" i="77" a="1"/>
  <c r="M470" i="77" s="1"/>
  <c r="M469" i="77" a="1"/>
  <c r="M469" i="77" s="1"/>
  <c r="M468" i="77" a="1"/>
  <c r="M468" i="77" s="1"/>
  <c r="M467" i="77" a="1"/>
  <c r="M467" i="77" s="1"/>
  <c r="M466" i="77" a="1"/>
  <c r="M466" i="77" s="1"/>
  <c r="M465" i="77" a="1"/>
  <c r="M465" i="77" s="1"/>
  <c r="M464" i="77" a="1"/>
  <c r="M464" i="77" s="1"/>
  <c r="M463" i="77" a="1"/>
  <c r="M463" i="77" s="1"/>
  <c r="M462" i="77" a="1"/>
  <c r="M462" i="77" s="1"/>
  <c r="M461" i="77" a="1"/>
  <c r="M461" i="77" s="1"/>
  <c r="M460" i="77" a="1"/>
  <c r="M460" i="77" s="1"/>
  <c r="M459" i="77" a="1"/>
  <c r="M459" i="77" s="1"/>
  <c r="M458" i="77" a="1"/>
  <c r="M458" i="77" s="1"/>
  <c r="M457" i="77" a="1"/>
  <c r="M457" i="77" s="1"/>
  <c r="M456" i="77" a="1"/>
  <c r="M456" i="77" s="1"/>
  <c r="M455" i="77" a="1"/>
  <c r="M455" i="77" s="1"/>
  <c r="M454" i="77" a="1"/>
  <c r="M454" i="77" s="1"/>
  <c r="M453" i="77" a="1"/>
  <c r="M453" i="77" s="1"/>
  <c r="M452" i="77" a="1"/>
  <c r="M452" i="77" s="1"/>
  <c r="M451" i="77" a="1"/>
  <c r="M451" i="77" s="1"/>
  <c r="M450" i="77" a="1"/>
  <c r="M450" i="77" s="1"/>
  <c r="M449" i="77" a="1"/>
  <c r="M449" i="77" s="1"/>
  <c r="M448" i="77" a="1"/>
  <c r="M448" i="77" s="1"/>
  <c r="M447" i="77" a="1"/>
  <c r="M447" i="77" s="1"/>
  <c r="M446" i="77" a="1"/>
  <c r="M446" i="77" s="1"/>
  <c r="M445" i="77" a="1"/>
  <c r="M445" i="77" s="1"/>
  <c r="M444" i="77" a="1"/>
  <c r="M444" i="77" s="1"/>
  <c r="M443" i="77" a="1"/>
  <c r="M443" i="77" s="1"/>
  <c r="M442" i="77" a="1"/>
  <c r="M442" i="77" s="1"/>
  <c r="M441" i="77" a="1"/>
  <c r="M441" i="77" s="1"/>
  <c r="M440" i="77" a="1"/>
  <c r="M440" i="77" s="1"/>
  <c r="M439" i="77" a="1"/>
  <c r="M439" i="77" s="1"/>
  <c r="M438" i="77" a="1"/>
  <c r="M438" i="77" s="1"/>
  <c r="M437" i="77" a="1"/>
  <c r="M437" i="77" s="1"/>
  <c r="M436" i="77" a="1"/>
  <c r="M436" i="77" s="1"/>
  <c r="M435" i="77" a="1"/>
  <c r="M435" i="77" s="1"/>
  <c r="M434" i="77" a="1"/>
  <c r="M434" i="77" s="1"/>
  <c r="M433" i="77" a="1"/>
  <c r="M433" i="77" s="1"/>
  <c r="M432" i="77" a="1"/>
  <c r="M432" i="77" s="1"/>
  <c r="M431" i="77" a="1"/>
  <c r="M431" i="77" s="1"/>
  <c r="M430" i="77" a="1"/>
  <c r="M430" i="77" s="1"/>
  <c r="M429" i="77" a="1"/>
  <c r="M429" i="77" s="1"/>
  <c r="M428" i="77" a="1"/>
  <c r="M428" i="77" s="1"/>
  <c r="M427" i="77" a="1"/>
  <c r="M427" i="77" s="1"/>
  <c r="M426" i="77" a="1"/>
  <c r="M426" i="77" s="1"/>
  <c r="M425" i="77" a="1"/>
  <c r="M425" i="77" s="1"/>
  <c r="M424" i="77" a="1"/>
  <c r="M424" i="77" s="1"/>
  <c r="M423" i="77" a="1"/>
  <c r="M423" i="77" s="1"/>
  <c r="M422" i="77" a="1"/>
  <c r="M422" i="77" s="1"/>
  <c r="M421" i="77" a="1"/>
  <c r="M421" i="77" s="1"/>
  <c r="M420" i="77" a="1"/>
  <c r="M420" i="77" s="1"/>
  <c r="M419" i="77" a="1"/>
  <c r="M419" i="77" s="1"/>
  <c r="M418" i="77" a="1"/>
  <c r="M418" i="77" s="1"/>
  <c r="M417" i="77" a="1"/>
  <c r="M417" i="77" s="1"/>
  <c r="M416" i="77" a="1"/>
  <c r="M416" i="77" s="1"/>
  <c r="M415" i="77" a="1"/>
  <c r="M415" i="77" s="1"/>
  <c r="M414" i="77" a="1"/>
  <c r="M414" i="77" s="1"/>
  <c r="M413" i="77" a="1"/>
  <c r="M413" i="77" s="1"/>
  <c r="M412" i="77" a="1"/>
  <c r="M412" i="77" s="1"/>
  <c r="M411" i="77" a="1"/>
  <c r="M411" i="77" s="1"/>
  <c r="M410" i="77" a="1"/>
  <c r="M410" i="77" s="1"/>
  <c r="M409" i="77" a="1"/>
  <c r="M409" i="77" s="1"/>
  <c r="M408" i="77" a="1"/>
  <c r="M408" i="77" s="1"/>
  <c r="M407" i="77" a="1"/>
  <c r="M407" i="77" s="1"/>
  <c r="M406" i="77" a="1"/>
  <c r="M406" i="77" s="1"/>
  <c r="M405" i="77" a="1"/>
  <c r="M405" i="77" s="1"/>
  <c r="M404" i="77" a="1"/>
  <c r="M404" i="77" s="1"/>
  <c r="M403" i="77" a="1"/>
  <c r="M403" i="77" s="1"/>
  <c r="M402" i="77" a="1"/>
  <c r="M402" i="77" s="1"/>
  <c r="M401" i="77" a="1"/>
  <c r="M401" i="77" s="1"/>
  <c r="M400" i="77" a="1"/>
  <c r="M400" i="77" s="1"/>
  <c r="M399" i="77" a="1"/>
  <c r="M399" i="77" s="1"/>
  <c r="M398" i="77" a="1"/>
  <c r="M398" i="77" s="1"/>
  <c r="M397" i="77" a="1"/>
  <c r="M397" i="77" s="1"/>
  <c r="M396" i="77" a="1"/>
  <c r="M396" i="77" s="1"/>
  <c r="M395" i="77" a="1"/>
  <c r="M395" i="77" s="1"/>
  <c r="M394" i="77" a="1"/>
  <c r="M394" i="77" s="1"/>
  <c r="M393" i="77" a="1"/>
  <c r="M393" i="77" s="1"/>
  <c r="M392" i="77" a="1"/>
  <c r="M392" i="77" s="1"/>
  <c r="M391" i="77" a="1"/>
  <c r="M391" i="77" s="1"/>
  <c r="M390" i="77" a="1"/>
  <c r="M390" i="77" s="1"/>
  <c r="M389" i="77" a="1"/>
  <c r="M389" i="77" s="1"/>
  <c r="M388" i="77" a="1"/>
  <c r="M388" i="77" s="1"/>
  <c r="M387" i="77" a="1"/>
  <c r="M387" i="77" s="1"/>
  <c r="M386" i="77" a="1"/>
  <c r="M386" i="77" s="1"/>
  <c r="M385" i="77" a="1"/>
  <c r="M385" i="77" s="1"/>
  <c r="M384" i="77" a="1"/>
  <c r="M384" i="77" s="1"/>
  <c r="M383" i="77" a="1"/>
  <c r="M383" i="77" s="1"/>
  <c r="M382" i="77" a="1"/>
  <c r="M382" i="77" s="1"/>
  <c r="M381" i="77" a="1"/>
  <c r="M381" i="77" s="1"/>
  <c r="M380" i="77" a="1"/>
  <c r="M380" i="77" s="1"/>
  <c r="M379" i="77" a="1"/>
  <c r="M379" i="77" s="1"/>
  <c r="M378" i="77" a="1"/>
  <c r="M378" i="77" s="1"/>
  <c r="M377" i="77" a="1"/>
  <c r="M377" i="77" s="1"/>
  <c r="M376" i="77" a="1"/>
  <c r="M376" i="77" s="1"/>
  <c r="M375" i="77" a="1"/>
  <c r="M375" i="77" s="1"/>
  <c r="M374" i="77" a="1"/>
  <c r="M374" i="77" s="1"/>
  <c r="M373" i="77" a="1"/>
  <c r="M373" i="77" s="1"/>
  <c r="M372" i="77" a="1"/>
  <c r="M372" i="77" s="1"/>
  <c r="M371" i="77" a="1"/>
  <c r="M371" i="77" s="1"/>
  <c r="M370" i="77" a="1"/>
  <c r="M370" i="77" s="1"/>
  <c r="M369" i="77" a="1"/>
  <c r="M369" i="77" s="1"/>
  <c r="M368" i="77" a="1"/>
  <c r="M368" i="77" s="1"/>
  <c r="M367" i="77" a="1"/>
  <c r="M367" i="77" s="1"/>
  <c r="M366" i="77" a="1"/>
  <c r="M366" i="77" s="1"/>
  <c r="M365" i="77" a="1"/>
  <c r="M365" i="77" s="1"/>
  <c r="M364" i="77" a="1"/>
  <c r="M364" i="77" s="1"/>
  <c r="M363" i="77" a="1"/>
  <c r="M363" i="77" s="1"/>
  <c r="M362" i="77" a="1"/>
  <c r="M362" i="77" s="1"/>
  <c r="M361" i="77" a="1"/>
  <c r="M361" i="77" s="1"/>
  <c r="M360" i="77" a="1"/>
  <c r="M360" i="77" s="1"/>
  <c r="M359" i="77" a="1"/>
  <c r="M359" i="77" s="1"/>
  <c r="M358" i="77" a="1"/>
  <c r="M358" i="77" s="1"/>
  <c r="M357" i="77" a="1"/>
  <c r="M357" i="77" s="1"/>
  <c r="M356" i="77" a="1"/>
  <c r="M356" i="77" s="1"/>
  <c r="M355" i="77" a="1"/>
  <c r="M355" i="77" s="1"/>
  <c r="M354" i="77" a="1"/>
  <c r="M354" i="77" s="1"/>
  <c r="M353" i="77" a="1"/>
  <c r="M353" i="77" s="1"/>
  <c r="M352" i="77" a="1"/>
  <c r="M352" i="77" s="1"/>
  <c r="M351" i="77" a="1"/>
  <c r="M351" i="77" s="1"/>
  <c r="M350" i="77" a="1"/>
  <c r="M350" i="77" s="1"/>
  <c r="M349" i="77" a="1"/>
  <c r="M349" i="77" s="1"/>
  <c r="M348" i="77" a="1"/>
  <c r="M348" i="77" s="1"/>
  <c r="M347" i="77" a="1"/>
  <c r="M347" i="77" s="1"/>
  <c r="M346" i="77" a="1"/>
  <c r="M346" i="77" s="1"/>
  <c r="M345" i="77" a="1"/>
  <c r="M345" i="77" s="1"/>
  <c r="M344" i="77" a="1"/>
  <c r="M344" i="77" s="1"/>
  <c r="M343" i="77" a="1"/>
  <c r="M343" i="77" s="1"/>
  <c r="M342" i="77" a="1"/>
  <c r="M342" i="77" s="1"/>
  <c r="M341" i="77" a="1"/>
  <c r="M341" i="77" s="1"/>
  <c r="M340" i="77" a="1"/>
  <c r="M340" i="77" s="1"/>
  <c r="M339" i="77" a="1"/>
  <c r="M339" i="77" s="1"/>
  <c r="M338" i="77" a="1"/>
  <c r="M338" i="77" s="1"/>
  <c r="M337" i="77" a="1"/>
  <c r="M337" i="77" s="1"/>
  <c r="M336" i="77" a="1"/>
  <c r="M336" i="77" s="1"/>
  <c r="M335" i="77" a="1"/>
  <c r="M335" i="77" s="1"/>
  <c r="M334" i="77" a="1"/>
  <c r="M334" i="77" s="1"/>
  <c r="M333" i="77" a="1"/>
  <c r="M333" i="77" s="1"/>
  <c r="M332" i="77" a="1"/>
  <c r="M332" i="77" s="1"/>
  <c r="M331" i="77" a="1"/>
  <c r="M331" i="77" s="1"/>
  <c r="M330" i="77" a="1"/>
  <c r="M330" i="77" s="1"/>
  <c r="M329" i="77" a="1"/>
  <c r="M329" i="77" s="1"/>
  <c r="M328" i="77" a="1"/>
  <c r="M328" i="77" s="1"/>
  <c r="M327" i="77" a="1"/>
  <c r="M327" i="77" s="1"/>
  <c r="M326" i="77" a="1"/>
  <c r="M326" i="77" s="1"/>
  <c r="M325" i="77" a="1"/>
  <c r="M325" i="77" s="1"/>
  <c r="M324" i="77" a="1"/>
  <c r="M324" i="77" s="1"/>
  <c r="M323" i="77" a="1"/>
  <c r="M323" i="77" s="1"/>
  <c r="M322" i="77" a="1"/>
  <c r="M322" i="77" s="1"/>
  <c r="M321" i="77" a="1"/>
  <c r="M321" i="77" s="1"/>
  <c r="M320" i="77" a="1"/>
  <c r="M320" i="77" s="1"/>
  <c r="M319" i="77" a="1"/>
  <c r="M319" i="77" s="1"/>
  <c r="M318" i="77" a="1"/>
  <c r="M318" i="77" s="1"/>
  <c r="M317" i="77" a="1"/>
  <c r="M317" i="77" s="1"/>
  <c r="M316" i="77" a="1"/>
  <c r="M316" i="77" s="1"/>
  <c r="M315" i="77" a="1"/>
  <c r="M315" i="77" s="1"/>
  <c r="M314" i="77" a="1"/>
  <c r="M314" i="77" s="1"/>
  <c r="M313" i="77" a="1"/>
  <c r="M313" i="77" s="1"/>
  <c r="M312" i="77" a="1"/>
  <c r="M312" i="77" s="1"/>
  <c r="M311" i="77" a="1"/>
  <c r="M311" i="77" s="1"/>
  <c r="M310" i="77" a="1"/>
  <c r="M310" i="77" s="1"/>
  <c r="M309" i="77" a="1"/>
  <c r="M309" i="77" s="1"/>
  <c r="M308" i="77" a="1"/>
  <c r="M308" i="77" s="1"/>
  <c r="M307" i="77" a="1"/>
  <c r="M307" i="77" s="1"/>
  <c r="M306" i="77" a="1"/>
  <c r="M306" i="77" s="1"/>
  <c r="M305" i="77" a="1"/>
  <c r="M305" i="77" s="1"/>
  <c r="M304" i="77" a="1"/>
  <c r="M304" i="77" s="1"/>
  <c r="M303" i="77" a="1"/>
  <c r="M303" i="77" s="1"/>
  <c r="M302" i="77" a="1"/>
  <c r="M302" i="77" s="1"/>
  <c r="M301" i="77" a="1"/>
  <c r="M301" i="77" s="1"/>
  <c r="M300" i="77" a="1"/>
  <c r="M300" i="77" s="1"/>
  <c r="M299" i="77" a="1"/>
  <c r="M299" i="77" s="1"/>
  <c r="M298" i="77" a="1"/>
  <c r="M298" i="77" s="1"/>
  <c r="M297" i="77" a="1"/>
  <c r="M297" i="77" s="1"/>
  <c r="M296" i="77" a="1"/>
  <c r="M296" i="77" s="1"/>
  <c r="M295" i="77" a="1"/>
  <c r="M295" i="77" s="1"/>
  <c r="M294" i="77" a="1"/>
  <c r="M294" i="77" s="1"/>
  <c r="M293" i="77" a="1"/>
  <c r="M293" i="77" s="1"/>
  <c r="M292" i="77" a="1"/>
  <c r="M292" i="77" s="1"/>
  <c r="M291" i="77" a="1"/>
  <c r="M291" i="77" s="1"/>
  <c r="M290" i="77" a="1"/>
  <c r="M290" i="77" s="1"/>
  <c r="M289" i="77" a="1"/>
  <c r="M289" i="77" s="1"/>
  <c r="M288" i="77" a="1"/>
  <c r="M288" i="77" s="1"/>
  <c r="M287" i="77" a="1"/>
  <c r="M287" i="77" s="1"/>
  <c r="M286" i="77" a="1"/>
  <c r="M286" i="77" s="1"/>
  <c r="M285" i="77" a="1"/>
  <c r="M285" i="77" s="1"/>
  <c r="M284" i="77" a="1"/>
  <c r="M284" i="77" s="1"/>
  <c r="M283" i="77" a="1"/>
  <c r="M283" i="77" s="1"/>
  <c r="M282" i="77" a="1"/>
  <c r="M282" i="77" s="1"/>
  <c r="M281" i="77" a="1"/>
  <c r="M281" i="77" s="1"/>
  <c r="M280" i="77" a="1"/>
  <c r="M280" i="77" s="1"/>
  <c r="M279" i="77" a="1"/>
  <c r="M279" i="77" s="1"/>
  <c r="M278" i="77" a="1"/>
  <c r="M278" i="77" s="1"/>
  <c r="M277" i="77" a="1"/>
  <c r="M277" i="77" s="1"/>
  <c r="M276" i="77" a="1"/>
  <c r="M276" i="77" s="1"/>
  <c r="M275" i="77" a="1"/>
  <c r="M275" i="77" s="1"/>
  <c r="M274" i="77" a="1"/>
  <c r="M274" i="77" s="1"/>
  <c r="M273" i="77" a="1"/>
  <c r="M273" i="77" s="1"/>
  <c r="M272" i="77" a="1"/>
  <c r="M272" i="77" s="1"/>
  <c r="M271" i="77" a="1"/>
  <c r="M271" i="77" s="1"/>
  <c r="M270" i="77" a="1"/>
  <c r="M270" i="77" s="1"/>
  <c r="M269" i="77" a="1"/>
  <c r="M269" i="77" s="1"/>
  <c r="M268" i="77" a="1"/>
  <c r="M268" i="77" s="1"/>
  <c r="M267" i="77" a="1"/>
  <c r="M267" i="77" s="1"/>
  <c r="M266" i="77" a="1"/>
  <c r="M266" i="77" s="1"/>
  <c r="M265" i="77" a="1"/>
  <c r="M265" i="77" s="1"/>
  <c r="M264" i="77" a="1"/>
  <c r="M264" i="77" s="1"/>
  <c r="M263" i="77" a="1"/>
  <c r="M263" i="77" s="1"/>
  <c r="M262" i="77" a="1"/>
  <c r="M262" i="77" s="1"/>
  <c r="M261" i="77" a="1"/>
  <c r="M261" i="77" s="1"/>
  <c r="M260" i="77" a="1"/>
  <c r="M260" i="77" s="1"/>
  <c r="M259" i="77" a="1"/>
  <c r="M259" i="77" s="1"/>
  <c r="M258" i="77" a="1"/>
  <c r="M258" i="77" s="1"/>
  <c r="M257" i="77" a="1"/>
  <c r="M257" i="77" s="1"/>
  <c r="M256" i="77" a="1"/>
  <c r="M256" i="77" s="1"/>
  <c r="M255" i="77" a="1"/>
  <c r="M255" i="77" s="1"/>
  <c r="M254" i="77" a="1"/>
  <c r="M254" i="77" s="1"/>
  <c r="M253" i="77" a="1"/>
  <c r="M253" i="77" s="1"/>
  <c r="M252" i="77" a="1"/>
  <c r="M252" i="77" s="1"/>
  <c r="M251" i="77" a="1"/>
  <c r="M251" i="77" s="1"/>
  <c r="M250" i="77" a="1"/>
  <c r="M250" i="77" s="1"/>
  <c r="M249" i="77" a="1"/>
  <c r="M249" i="77" s="1"/>
  <c r="M248" i="77" a="1"/>
  <c r="M248" i="77" s="1"/>
  <c r="M247" i="77" a="1"/>
  <c r="M247" i="77" s="1"/>
  <c r="M246" i="77" a="1"/>
  <c r="M246" i="77" s="1"/>
  <c r="M245" i="77" a="1"/>
  <c r="M245" i="77" s="1"/>
  <c r="M244" i="77" a="1"/>
  <c r="M244" i="77" s="1"/>
  <c r="M243" i="77" a="1"/>
  <c r="M243" i="77" s="1"/>
  <c r="M242" i="77" a="1"/>
  <c r="M242" i="77" s="1"/>
  <c r="M241" i="77" a="1"/>
  <c r="M241" i="77" s="1"/>
  <c r="M240" i="77" a="1"/>
  <c r="M240" i="77" s="1"/>
  <c r="M239" i="77" a="1"/>
  <c r="M239" i="77" s="1"/>
  <c r="M238" i="77" a="1"/>
  <c r="M238" i="77" s="1"/>
  <c r="M237" i="77" a="1"/>
  <c r="M237" i="77" s="1"/>
  <c r="M236" i="77" a="1"/>
  <c r="M236" i="77" s="1"/>
  <c r="M235" i="77" a="1"/>
  <c r="M235" i="77" s="1"/>
  <c r="M234" i="77" a="1"/>
  <c r="M234" i="77" s="1"/>
  <c r="M233" i="77" a="1"/>
  <c r="M233" i="77" s="1"/>
  <c r="M232" i="77" a="1"/>
  <c r="M232" i="77" s="1"/>
  <c r="M231" i="77" a="1"/>
  <c r="M231" i="77" s="1"/>
  <c r="M230" i="77" a="1"/>
  <c r="M230" i="77" s="1"/>
  <c r="M229" i="77" a="1"/>
  <c r="M229" i="77" s="1"/>
  <c r="M228" i="77" a="1"/>
  <c r="M228" i="77" s="1"/>
  <c r="M227" i="77" a="1"/>
  <c r="M227" i="77" s="1"/>
  <c r="M226" i="77" a="1"/>
  <c r="M226" i="77" s="1"/>
  <c r="M225" i="77" a="1"/>
  <c r="M225" i="77" s="1"/>
  <c r="M224" i="77" a="1"/>
  <c r="M224" i="77" s="1"/>
  <c r="M223" i="77" a="1"/>
  <c r="M223" i="77" s="1"/>
  <c r="M222" i="77" a="1"/>
  <c r="M222" i="77" s="1"/>
  <c r="M221" i="77" a="1"/>
  <c r="M221" i="77" s="1"/>
  <c r="M220" i="77" a="1"/>
  <c r="M220" i="77" s="1"/>
  <c r="M219" i="77" a="1"/>
  <c r="M219" i="77" s="1"/>
  <c r="M218" i="77" a="1"/>
  <c r="M218" i="77" s="1"/>
  <c r="M217" i="77" a="1"/>
  <c r="M217" i="77" s="1"/>
  <c r="M216" i="77" a="1"/>
  <c r="M216" i="77" s="1"/>
  <c r="M215" i="77" a="1"/>
  <c r="M215" i="77" s="1"/>
  <c r="M214" i="77" a="1"/>
  <c r="M214" i="77" s="1"/>
  <c r="M213" i="77" a="1"/>
  <c r="M213" i="77" s="1"/>
  <c r="M212" i="77" a="1"/>
  <c r="M212" i="77" s="1"/>
  <c r="M211" i="77" a="1"/>
  <c r="M211" i="77" s="1"/>
  <c r="M210" i="77" a="1"/>
  <c r="M210" i="77" s="1"/>
  <c r="M209" i="77" a="1"/>
  <c r="M209" i="77" s="1"/>
  <c r="M208" i="77" a="1"/>
  <c r="M208" i="77" s="1"/>
  <c r="M207" i="77" a="1"/>
  <c r="M207" i="77" s="1"/>
  <c r="M206" i="77" a="1"/>
  <c r="M206" i="77" s="1"/>
  <c r="M205" i="77" a="1"/>
  <c r="M205" i="77" s="1"/>
  <c r="M204" i="77" a="1"/>
  <c r="M204" i="77" s="1"/>
  <c r="M203" i="77" a="1"/>
  <c r="M203" i="77" s="1"/>
  <c r="M202" i="77" a="1"/>
  <c r="M202" i="77" s="1"/>
  <c r="M201" i="77" a="1"/>
  <c r="M201" i="77" s="1"/>
  <c r="M200" i="77" a="1"/>
  <c r="M200" i="77" s="1"/>
  <c r="M199" i="77" a="1"/>
  <c r="M199" i="77" s="1"/>
  <c r="M198" i="77" a="1"/>
  <c r="M198" i="77" s="1"/>
  <c r="M197" i="77" a="1"/>
  <c r="M197" i="77" s="1"/>
  <c r="M196" i="77" a="1"/>
  <c r="M196" i="77" s="1"/>
  <c r="M195" i="77" a="1"/>
  <c r="M195" i="77" s="1"/>
  <c r="M194" i="77" a="1"/>
  <c r="M194" i="77" s="1"/>
  <c r="M193" i="77" a="1"/>
  <c r="M193" i="77" s="1"/>
  <c r="M192" i="77" a="1"/>
  <c r="M192" i="77" s="1"/>
  <c r="M191" i="77" a="1"/>
  <c r="M191" i="77" s="1"/>
  <c r="M190" i="77" a="1"/>
  <c r="M190" i="77" s="1"/>
  <c r="M189" i="77" a="1"/>
  <c r="M189" i="77" s="1"/>
  <c r="M188" i="77" a="1"/>
  <c r="M188" i="77" s="1"/>
  <c r="M187" i="77" a="1"/>
  <c r="M187" i="77" s="1"/>
  <c r="M186" i="77" a="1"/>
  <c r="M186" i="77" s="1"/>
  <c r="M185" i="77" a="1"/>
  <c r="M185" i="77" s="1"/>
  <c r="M184" i="77" a="1"/>
  <c r="M184" i="77" s="1"/>
  <c r="M183" i="77" a="1"/>
  <c r="M183" i="77" s="1"/>
  <c r="M182" i="77" a="1"/>
  <c r="M182" i="77" s="1"/>
  <c r="M181" i="77" a="1"/>
  <c r="M181" i="77" s="1"/>
  <c r="M180" i="77" a="1"/>
  <c r="M180" i="77" s="1"/>
  <c r="M179" i="77" a="1"/>
  <c r="M179" i="77" s="1"/>
  <c r="M178" i="77" a="1"/>
  <c r="M178" i="77" s="1"/>
  <c r="M177" i="77" a="1"/>
  <c r="M177" i="77" s="1"/>
  <c r="M176" i="77" a="1"/>
  <c r="M176" i="77" s="1"/>
  <c r="M175" i="77" a="1"/>
  <c r="M175" i="77" s="1"/>
  <c r="M174" i="77" a="1"/>
  <c r="M174" i="77" s="1"/>
  <c r="M173" i="77" a="1"/>
  <c r="M173" i="77" s="1"/>
  <c r="M172" i="77" a="1"/>
  <c r="M172" i="77" s="1"/>
  <c r="M171" i="77" a="1"/>
  <c r="M171" i="77" s="1"/>
  <c r="M170" i="77" a="1"/>
  <c r="M170" i="77" s="1"/>
  <c r="M169" i="77" a="1"/>
  <c r="M169" i="77" s="1"/>
  <c r="M168" i="77" a="1"/>
  <c r="M168" i="77" s="1"/>
  <c r="M167" i="77" a="1"/>
  <c r="M167" i="77" s="1"/>
  <c r="M166" i="77" a="1"/>
  <c r="M166" i="77" s="1"/>
  <c r="M165" i="77" a="1"/>
  <c r="M165" i="77" s="1"/>
  <c r="M164" i="77" a="1"/>
  <c r="M164" i="77" s="1"/>
  <c r="M163" i="77" a="1"/>
  <c r="M163" i="77" s="1"/>
  <c r="M162" i="77" a="1"/>
  <c r="M162" i="77" s="1"/>
  <c r="M161" i="77" a="1"/>
  <c r="M161" i="77" s="1"/>
  <c r="M160" i="77" a="1"/>
  <c r="M160" i="77" s="1"/>
  <c r="M159" i="77" a="1"/>
  <c r="M159" i="77" s="1"/>
  <c r="M158" i="77" a="1"/>
  <c r="M158" i="77" s="1"/>
  <c r="M157" i="77" a="1"/>
  <c r="M157" i="77" s="1"/>
  <c r="M156" i="77" a="1"/>
  <c r="M156" i="77" s="1"/>
  <c r="M155" i="77" a="1"/>
  <c r="M155" i="77" s="1"/>
  <c r="M154" i="77" a="1"/>
  <c r="M154" i="77" s="1"/>
  <c r="M153" i="77" a="1"/>
  <c r="M153" i="77" s="1"/>
  <c r="M152" i="77" a="1"/>
  <c r="M152" i="77" s="1"/>
  <c r="M151" i="77" a="1"/>
  <c r="M151" i="77" s="1"/>
  <c r="M150" i="77" a="1"/>
  <c r="M150" i="77" s="1"/>
  <c r="M149" i="77" a="1"/>
  <c r="M149" i="77" s="1"/>
  <c r="M148" i="77" a="1"/>
  <c r="M148" i="77" s="1"/>
  <c r="M147" i="77" a="1"/>
  <c r="M147" i="77" s="1"/>
  <c r="M146" i="77" a="1"/>
  <c r="M146" i="77" s="1"/>
  <c r="M145" i="77" a="1"/>
  <c r="M145" i="77" s="1"/>
  <c r="M144" i="77" a="1"/>
  <c r="M144" i="77" s="1"/>
  <c r="M143" i="77" a="1"/>
  <c r="M143" i="77" s="1"/>
  <c r="M142" i="77" a="1"/>
  <c r="M142" i="77" s="1"/>
  <c r="M141" i="77" a="1"/>
  <c r="M141" i="77" s="1"/>
  <c r="M140" i="77" a="1"/>
  <c r="M140" i="77" s="1"/>
  <c r="M139" i="77" a="1"/>
  <c r="M139" i="77" s="1"/>
  <c r="M138" i="77" a="1"/>
  <c r="M138" i="77" s="1"/>
  <c r="M137" i="77" a="1"/>
  <c r="M137" i="77" s="1"/>
  <c r="M136" i="77" a="1"/>
  <c r="M136" i="77" s="1"/>
  <c r="M135" i="77" a="1"/>
  <c r="M135" i="77" s="1"/>
  <c r="M134" i="77" a="1"/>
  <c r="M134" i="77" s="1"/>
  <c r="M133" i="77" a="1"/>
  <c r="M133" i="77" s="1"/>
  <c r="M132" i="77" a="1"/>
  <c r="M132" i="77" s="1"/>
  <c r="M131" i="77" a="1"/>
  <c r="M131" i="77" s="1"/>
  <c r="M130" i="77" a="1"/>
  <c r="M130" i="77" s="1"/>
  <c r="M129" i="77" a="1"/>
  <c r="M129" i="77" s="1"/>
  <c r="M128" i="77" a="1"/>
  <c r="M128" i="77" s="1"/>
  <c r="M127" i="77" a="1"/>
  <c r="M127" i="77" s="1"/>
  <c r="M126" i="77" a="1"/>
  <c r="M126" i="77" s="1"/>
  <c r="M125" i="77" a="1"/>
  <c r="M125" i="77" s="1"/>
  <c r="M124" i="77" a="1"/>
  <c r="M124" i="77" s="1"/>
  <c r="M123" i="77" a="1"/>
  <c r="M123" i="77" s="1"/>
  <c r="M122" i="77" a="1"/>
  <c r="M122" i="77" s="1"/>
  <c r="M121" i="77" a="1"/>
  <c r="M121" i="77" s="1"/>
  <c r="M120" i="77" a="1"/>
  <c r="M120" i="77" s="1"/>
  <c r="M119" i="77" a="1"/>
  <c r="M119" i="77" s="1"/>
  <c r="M118" i="77" a="1"/>
  <c r="M118" i="77" s="1"/>
  <c r="M117" i="77" a="1"/>
  <c r="M117" i="77" s="1"/>
  <c r="M116" i="77" a="1"/>
  <c r="M116" i="77" s="1"/>
  <c r="M115" i="77" a="1"/>
  <c r="M115" i="77" s="1"/>
  <c r="M114" i="77" a="1"/>
  <c r="M114" i="77" s="1"/>
  <c r="M113" i="77" a="1"/>
  <c r="M113" i="77" s="1"/>
  <c r="M112" i="77" a="1"/>
  <c r="M112" i="77" s="1"/>
  <c r="M111" i="77" a="1"/>
  <c r="M111" i="77" s="1"/>
  <c r="M110" i="77" a="1"/>
  <c r="M110" i="77" s="1"/>
  <c r="M109" i="77" a="1"/>
  <c r="M109" i="77" s="1"/>
  <c r="M108" i="77" a="1"/>
  <c r="M108" i="77" s="1"/>
  <c r="M107" i="77" a="1"/>
  <c r="M107" i="77" s="1"/>
  <c r="M106" i="77" a="1"/>
  <c r="M106" i="77" s="1"/>
  <c r="M105" i="77" a="1"/>
  <c r="M105" i="77" s="1"/>
  <c r="M104" i="77" a="1"/>
  <c r="M104" i="77" s="1"/>
  <c r="M103" i="77" a="1"/>
  <c r="M103" i="77" s="1"/>
  <c r="M102" i="77" a="1"/>
  <c r="M102" i="77" s="1"/>
  <c r="M101" i="77" a="1"/>
  <c r="M101" i="77" s="1"/>
  <c r="M100" i="77" a="1"/>
  <c r="M100" i="77" s="1"/>
  <c r="M99" i="77" a="1"/>
  <c r="M99" i="77" s="1"/>
  <c r="M98" i="77" a="1"/>
  <c r="M98" i="77" s="1"/>
  <c r="M97" i="77" a="1"/>
  <c r="M97" i="77" s="1"/>
  <c r="M96" i="77" a="1"/>
  <c r="M96" i="77" s="1"/>
  <c r="M95" i="77" a="1"/>
  <c r="M95" i="77" s="1"/>
  <c r="M94" i="77" a="1"/>
  <c r="M94" i="77" s="1"/>
  <c r="M93" i="77" a="1"/>
  <c r="M93" i="77" s="1"/>
  <c r="M92" i="77" a="1"/>
  <c r="M92" i="77" s="1"/>
  <c r="M91" i="77" a="1"/>
  <c r="M91" i="77" s="1"/>
  <c r="M90" i="77" a="1"/>
  <c r="M90" i="77" s="1"/>
  <c r="M89" i="77" a="1"/>
  <c r="M89" i="77" s="1"/>
  <c r="M88" i="77" a="1"/>
  <c r="M88" i="77" s="1"/>
  <c r="M87" i="77" a="1"/>
  <c r="M87" i="77" s="1"/>
  <c r="M86" i="77" a="1"/>
  <c r="M86" i="77" s="1"/>
  <c r="M85" i="77" a="1"/>
  <c r="M85" i="77" s="1"/>
  <c r="M84" i="77" a="1"/>
  <c r="M84" i="77" s="1"/>
  <c r="M83" i="77" a="1"/>
  <c r="M83" i="77" s="1"/>
  <c r="M82" i="77" a="1"/>
  <c r="M82" i="77" s="1"/>
  <c r="M81" i="77" a="1"/>
  <c r="M81" i="77" s="1"/>
  <c r="M80" i="77" a="1"/>
  <c r="M80" i="77" s="1"/>
  <c r="M79" i="77" a="1"/>
  <c r="M79" i="77" s="1"/>
  <c r="M78" i="77" a="1"/>
  <c r="M78" i="77" s="1"/>
  <c r="M77" i="77" a="1"/>
  <c r="M77" i="77" s="1"/>
  <c r="M76" i="77" a="1"/>
  <c r="M76" i="77" s="1"/>
  <c r="M75" i="77" a="1"/>
  <c r="M75" i="77" s="1"/>
  <c r="M74" i="77" a="1"/>
  <c r="M74" i="77" s="1"/>
  <c r="M73" i="77" a="1"/>
  <c r="M73" i="77" s="1"/>
  <c r="M72" i="77" a="1"/>
  <c r="M72" i="77" s="1"/>
  <c r="M71" i="77" a="1"/>
  <c r="M71" i="77" s="1"/>
  <c r="M70" i="77" a="1"/>
  <c r="M70" i="77" s="1"/>
  <c r="M69" i="77" a="1"/>
  <c r="M69" i="77" s="1"/>
  <c r="M68" i="77" a="1"/>
  <c r="M68" i="77" s="1"/>
  <c r="M67" i="77" a="1"/>
  <c r="M67" i="77" s="1"/>
  <c r="M66" i="77" a="1"/>
  <c r="M66" i="77" s="1"/>
  <c r="M65" i="77" a="1"/>
  <c r="M65" i="77" s="1"/>
  <c r="M64" i="77" a="1"/>
  <c r="M64" i="77" s="1"/>
  <c r="M63" i="77" a="1"/>
  <c r="M63" i="77" s="1"/>
  <c r="M62" i="77" a="1"/>
  <c r="M62" i="77" s="1"/>
  <c r="M61" i="77" a="1"/>
  <c r="M61" i="77" s="1"/>
  <c r="M60" i="77" a="1"/>
  <c r="M60" i="77" s="1"/>
  <c r="M59" i="77" a="1"/>
  <c r="M59" i="77" s="1"/>
  <c r="M58" i="77" a="1"/>
  <c r="M58" i="77" s="1"/>
  <c r="M57" i="77" a="1"/>
  <c r="M57" i="77" s="1"/>
  <c r="M56" i="77" a="1"/>
  <c r="M56" i="77" s="1"/>
  <c r="M55" i="77" a="1"/>
  <c r="M55" i="77" s="1"/>
  <c r="M54" i="77" a="1"/>
  <c r="M54" i="77" s="1"/>
  <c r="M53" i="77" a="1"/>
  <c r="M53" i="77" s="1"/>
  <c r="M52" i="77" a="1"/>
  <c r="M52" i="77" s="1"/>
  <c r="M51" i="77" a="1"/>
  <c r="M51" i="77" s="1"/>
  <c r="M50" i="77" a="1"/>
  <c r="M50" i="77" s="1"/>
  <c r="M49" i="77" a="1"/>
  <c r="M49" i="77" s="1"/>
  <c r="M48" i="77" a="1"/>
  <c r="M48" i="77" s="1"/>
  <c r="M47" i="77" a="1"/>
  <c r="M47" i="77" s="1"/>
  <c r="M46" i="77" a="1"/>
  <c r="M46" i="77" s="1"/>
  <c r="M45" i="77" a="1"/>
  <c r="M45" i="77" s="1"/>
  <c r="M44" i="77" a="1"/>
  <c r="M44" i="77" s="1"/>
  <c r="M43" i="77" a="1"/>
  <c r="M43" i="77" s="1"/>
  <c r="M42" i="77" a="1"/>
  <c r="M42" i="77" s="1"/>
  <c r="M41" i="77" a="1"/>
  <c r="M41" i="77" s="1"/>
  <c r="M40" i="77" a="1"/>
  <c r="M40" i="77" s="1"/>
  <c r="M39" i="77" a="1"/>
  <c r="M39" i="77" s="1"/>
  <c r="M38" i="77" a="1"/>
  <c r="M38" i="77" s="1"/>
  <c r="M37" i="77" a="1"/>
  <c r="M37" i="77" s="1"/>
  <c r="M36" i="77" a="1"/>
  <c r="M36" i="77" s="1"/>
  <c r="M35" i="77" a="1"/>
  <c r="M35" i="77" s="1"/>
  <c r="M34" i="77" a="1"/>
  <c r="M34" i="77" s="1"/>
  <c r="M33" i="77" a="1"/>
  <c r="M33" i="77" s="1"/>
  <c r="M32" i="77" a="1"/>
  <c r="M32" i="77" s="1"/>
  <c r="M31" i="77" a="1"/>
  <c r="M31" i="77" s="1"/>
  <c r="M30" i="77" a="1"/>
  <c r="M30" i="77" s="1"/>
  <c r="M29" i="77" a="1"/>
  <c r="M29" i="77" s="1"/>
  <c r="M28" i="77" a="1"/>
  <c r="M28" i="77" s="1"/>
  <c r="M27" i="77" a="1"/>
  <c r="M27" i="77" s="1"/>
  <c r="M26" i="77" a="1"/>
  <c r="M26" i="77" s="1"/>
  <c r="M25" i="77" a="1"/>
  <c r="M25" i="77" s="1"/>
  <c r="M24" i="77" a="1"/>
  <c r="M24" i="77" s="1"/>
  <c r="M23" i="77" a="1"/>
  <c r="M23" i="77" s="1"/>
  <c r="M22" i="77" a="1"/>
  <c r="M22" i="77" s="1"/>
  <c r="M21" i="77" a="1"/>
  <c r="M21" i="77" s="1"/>
  <c r="M20" i="77" a="1"/>
  <c r="M20" i="77" s="1"/>
  <c r="M19" i="77" a="1"/>
  <c r="M19" i="77" s="1"/>
  <c r="M18" i="77" a="1"/>
  <c r="M18" i="77" s="1"/>
  <c r="M17" i="77" a="1"/>
  <c r="M17" i="77" s="1"/>
  <c r="M16" i="77" a="1"/>
  <c r="M16" i="77" s="1"/>
  <c r="M15" i="77" a="1"/>
  <c r="M15" i="77" s="1"/>
  <c r="M14" i="77" a="1"/>
  <c r="M14" i="77" s="1"/>
  <c r="M13" i="77" a="1"/>
  <c r="M13" i="77" s="1"/>
  <c r="M12" i="77" a="1"/>
  <c r="M12" i="77" s="1"/>
  <c r="M11" i="77" a="1"/>
  <c r="M11" i="77" s="1"/>
  <c r="M10" i="77" a="1"/>
  <c r="M10" i="77" s="1"/>
  <c r="M9" i="77" a="1"/>
  <c r="M9" i="77" s="1"/>
  <c r="M8" i="77" a="1"/>
  <c r="M8" i="77" s="1"/>
  <c r="M7" i="77" a="1"/>
  <c r="M7" i="77" s="1"/>
  <c r="M6" i="77" a="1"/>
  <c r="M6" i="77" s="1"/>
  <c r="M5" i="77" a="1"/>
  <c r="M5" i="77" s="1"/>
  <c r="M4" i="77" a="1"/>
  <c r="M4" i="77" s="1"/>
  <c r="M3" i="77" a="1"/>
  <c r="M3" i="77" s="1"/>
  <c r="M2" i="77" a="1"/>
  <c r="M2" i="77" s="1"/>
  <c r="M1" i="77" a="1"/>
  <c r="M1" i="77" s="1"/>
  <c r="T1" i="47" a="1"/>
  <c r="T1" i="47" s="1"/>
  <c r="P1" i="21" l="1" a="1"/>
  <c r="P1" i="21" s="1"/>
  <c r="V1" i="47" a="1"/>
  <c r="V1" i="47" s="1"/>
  <c r="E7" i="1"/>
  <c r="A2" i="79"/>
  <c r="B4" i="93" l="1" a="1"/>
  <c r="B4" i="93" s="1"/>
  <c r="B15" i="93" a="1"/>
  <c r="B15" i="93" s="1"/>
  <c r="C15" i="93"/>
  <c r="D15" i="93" s="1" a="1"/>
  <c r="D15" i="93" s="1"/>
  <c r="C4" i="93"/>
  <c r="D4" i="93" s="1" a="1"/>
  <c r="D4" i="93" s="1"/>
  <c r="B5" i="18"/>
  <c r="E27" i="31" a="1"/>
  <c r="E27" i="31" s="1"/>
  <c r="E26" i="31" a="1"/>
  <c r="E26" i="31" s="1"/>
  <c r="E25" i="31" a="1"/>
  <c r="E25" i="31" s="1"/>
  <c r="E24" i="31" a="1"/>
  <c r="E24" i="31" s="1"/>
  <c r="E23" i="31" a="1"/>
  <c r="E23" i="31" s="1"/>
  <c r="E22" i="31" a="1"/>
  <c r="E22" i="31" s="1"/>
  <c r="E21" i="31" a="1"/>
  <c r="E21" i="31" s="1"/>
  <c r="E20" i="31" a="1"/>
  <c r="E20" i="31" s="1"/>
  <c r="E19" i="31" a="1"/>
  <c r="E19" i="31" s="1"/>
  <c r="E17" i="31" a="1"/>
  <c r="E17" i="31" s="1"/>
  <c r="D15" i="23" l="1" a="1"/>
  <c r="D15" i="23" s="1"/>
  <c r="B2" i="59" a="1"/>
  <c r="B2" i="59" s="1"/>
  <c r="B1" i="59" a="1"/>
  <c r="B1" i="59" s="1"/>
  <c r="D54" i="3" a="1"/>
  <c r="D54" i="3" s="1"/>
  <c r="U1" i="47" l="1" a="1"/>
  <c r="U1" i="47" s="1"/>
  <c r="AG15" i="23" a="1"/>
  <c r="AG15" i="23" s="1"/>
  <c r="AF15" i="23" a="1"/>
  <c r="AF15" i="23" s="1"/>
  <c r="AE15" i="23" a="1"/>
  <c r="AE15" i="23" s="1"/>
  <c r="AD15" i="23" a="1"/>
  <c r="AD15" i="23" s="1"/>
  <c r="AC15" i="23" a="1"/>
  <c r="AC15" i="23" s="1"/>
  <c r="AB15" i="23" a="1"/>
  <c r="AB15" i="23" s="1"/>
  <c r="AA15" i="23" a="1"/>
  <c r="AA15" i="23" s="1"/>
  <c r="Z15" i="23" a="1"/>
  <c r="Z15" i="23" s="1"/>
  <c r="Y15" i="23" a="1"/>
  <c r="Y15" i="23" s="1"/>
  <c r="X15" i="23" a="1"/>
  <c r="X15" i="23" s="1"/>
  <c r="W15" i="23" a="1"/>
  <c r="W15" i="23" s="1"/>
  <c r="V15" i="23" a="1"/>
  <c r="V15" i="23" s="1"/>
  <c r="U15" i="23" a="1"/>
  <c r="U15" i="23" s="1"/>
  <c r="T15" i="23" a="1"/>
  <c r="T15" i="23" s="1"/>
  <c r="S15" i="23" a="1"/>
  <c r="S15" i="23" s="1"/>
  <c r="R15" i="23" a="1"/>
  <c r="R15" i="23" s="1"/>
  <c r="Q15" i="23" a="1"/>
  <c r="Q15" i="23" s="1"/>
  <c r="P15" i="23" a="1"/>
  <c r="P15" i="23" s="1"/>
  <c r="O15" i="23" a="1"/>
  <c r="O15" i="23" s="1"/>
  <c r="N15" i="23" a="1"/>
  <c r="N15" i="23" s="1"/>
  <c r="M15" i="23" a="1"/>
  <c r="M15" i="23" s="1"/>
  <c r="L15" i="23" a="1"/>
  <c r="L15" i="23" s="1"/>
  <c r="K15" i="23" a="1"/>
  <c r="K15" i="23" s="1"/>
  <c r="J15" i="23" a="1"/>
  <c r="J15" i="23" s="1"/>
  <c r="I15" i="23" a="1"/>
  <c r="I15" i="23" s="1"/>
  <c r="H15" i="23" a="1"/>
  <c r="H15" i="23" s="1"/>
  <c r="G15" i="23" a="1"/>
  <c r="G15" i="23" s="1"/>
  <c r="F15" i="23" a="1"/>
  <c r="F15" i="23" s="1"/>
  <c r="E15" i="23" a="1"/>
  <c r="E15" i="23" s="1"/>
  <c r="W1" i="47" a="1"/>
  <c r="W1" i="47" s="1"/>
  <c r="AJ55" i="3" a="1"/>
  <c r="AJ55" i="3" s="1"/>
  <c r="AI55" i="3" a="1"/>
  <c r="AI55" i="3" s="1"/>
  <c r="AH55" i="3" a="1"/>
  <c r="AH55" i="3" s="1"/>
  <c r="AG55" i="3" a="1"/>
  <c r="AG55" i="3" s="1"/>
  <c r="AF55" i="3" a="1"/>
  <c r="AF55" i="3" s="1"/>
  <c r="AE55" i="3" a="1"/>
  <c r="AE55" i="3" s="1"/>
  <c r="AD55" i="3" a="1"/>
  <c r="AD55" i="3" s="1"/>
  <c r="AC55" i="3" a="1"/>
  <c r="AC55" i="3" s="1"/>
  <c r="AB55" i="3" a="1"/>
  <c r="AB55" i="3" s="1"/>
  <c r="AA55" i="3" a="1"/>
  <c r="AA55" i="3" s="1"/>
  <c r="Z55" i="3" a="1"/>
  <c r="Z55" i="3" s="1"/>
  <c r="Y55" i="3" a="1"/>
  <c r="Y55" i="3" s="1"/>
  <c r="X55" i="3" a="1"/>
  <c r="X55" i="3" s="1"/>
  <c r="W55" i="3" a="1"/>
  <c r="W55" i="3" s="1"/>
  <c r="V55" i="3" a="1"/>
  <c r="V55" i="3" s="1"/>
  <c r="U55" i="3" a="1"/>
  <c r="U55" i="3" s="1"/>
  <c r="T55" i="3" a="1"/>
  <c r="T55" i="3" s="1"/>
  <c r="S55" i="3" a="1"/>
  <c r="S55" i="3" s="1"/>
  <c r="R55" i="3" a="1"/>
  <c r="R55" i="3" s="1"/>
  <c r="Q55" i="3" a="1"/>
  <c r="Q55" i="3" s="1"/>
  <c r="P55" i="3" a="1"/>
  <c r="P55" i="3" s="1"/>
  <c r="O55" i="3" a="1"/>
  <c r="O55" i="3" s="1"/>
  <c r="N55" i="3" a="1"/>
  <c r="N55" i="3" s="1"/>
  <c r="M55" i="3" a="1"/>
  <c r="M55" i="3" s="1"/>
  <c r="L55" i="3" a="1"/>
  <c r="L55" i="3" s="1"/>
  <c r="K55" i="3" a="1"/>
  <c r="K55" i="3" s="1"/>
  <c r="J55" i="3" a="1"/>
  <c r="J55" i="3" s="1"/>
  <c r="I55" i="3" a="1"/>
  <c r="I55" i="3" s="1"/>
  <c r="H55" i="3" a="1"/>
  <c r="H55" i="3" s="1"/>
  <c r="G55" i="3" a="1"/>
  <c r="G55" i="3" s="1"/>
  <c r="F55" i="3" a="1"/>
  <c r="F55" i="3" s="1"/>
  <c r="E55" i="3" a="1"/>
  <c r="E55" i="3" s="1"/>
  <c r="D55" i="3" a="1"/>
  <c r="D55" i="3" s="1"/>
  <c r="AJ54" i="3" a="1"/>
  <c r="AJ54" i="3" s="1"/>
  <c r="AI54" i="3" a="1"/>
  <c r="AI54" i="3" s="1"/>
  <c r="AH54" i="3" a="1"/>
  <c r="AH54" i="3" s="1"/>
  <c r="AG54" i="3" a="1"/>
  <c r="AG54" i="3" s="1"/>
  <c r="AF54" i="3" a="1"/>
  <c r="AF54" i="3" s="1"/>
  <c r="AE54" i="3" a="1"/>
  <c r="AE54" i="3" s="1"/>
  <c r="AD54" i="3" a="1"/>
  <c r="AD54" i="3" s="1"/>
  <c r="AC54" i="3" a="1"/>
  <c r="AC54" i="3" s="1"/>
  <c r="AB54" i="3" a="1"/>
  <c r="AB54" i="3" s="1"/>
  <c r="AA54" i="3" a="1"/>
  <c r="AA54" i="3" s="1"/>
  <c r="Z54" i="3" a="1"/>
  <c r="Z54" i="3" s="1"/>
  <c r="Y54" i="3" a="1"/>
  <c r="Y54" i="3" s="1"/>
  <c r="X54" i="3" a="1"/>
  <c r="X54" i="3" s="1"/>
  <c r="W54" i="3" a="1"/>
  <c r="W54" i="3" s="1"/>
  <c r="V54" i="3" a="1"/>
  <c r="V54" i="3" s="1"/>
  <c r="U54" i="3" a="1"/>
  <c r="U54" i="3" s="1"/>
  <c r="T54" i="3" a="1"/>
  <c r="T54" i="3" s="1"/>
  <c r="S54" i="3" a="1"/>
  <c r="S54" i="3" s="1"/>
  <c r="R54" i="3" a="1"/>
  <c r="R54" i="3" s="1"/>
  <c r="Q54" i="3" a="1"/>
  <c r="Q54" i="3" s="1"/>
  <c r="P54" i="3" a="1"/>
  <c r="P54" i="3" s="1"/>
  <c r="O54" i="3" a="1"/>
  <c r="O54" i="3" s="1"/>
  <c r="N54" i="3" a="1"/>
  <c r="N54" i="3" s="1"/>
  <c r="M54" i="3" a="1"/>
  <c r="M54" i="3" s="1"/>
  <c r="L54" i="3" a="1"/>
  <c r="L54" i="3" s="1"/>
  <c r="K54" i="3" a="1"/>
  <c r="K54" i="3" s="1"/>
  <c r="J54" i="3" a="1"/>
  <c r="J54" i="3" s="1"/>
  <c r="I54" i="3" a="1"/>
  <c r="I54" i="3" s="1"/>
  <c r="H54" i="3" a="1"/>
  <c r="H54" i="3" s="1"/>
  <c r="G54" i="3" a="1"/>
  <c r="G54" i="3" s="1"/>
  <c r="F54" i="3" a="1"/>
  <c r="F54" i="3" s="1"/>
  <c r="E54" i="3" a="1"/>
  <c r="E54" i="3" s="1"/>
  <c r="E16" i="31" a="1"/>
  <c r="E16" i="31" s="1"/>
  <c r="E30" i="23"/>
  <c r="F1" i="59" a="1"/>
  <c r="F1" i="59" s="1"/>
  <c r="B2" i="93" a="1"/>
  <c r="B2" i="93" s="1"/>
  <c r="B3" i="93" a="1"/>
  <c r="B3" i="93" s="1"/>
  <c r="B5" i="93" a="1"/>
  <c r="B5" i="93" s="1"/>
  <c r="B6" i="93" a="1"/>
  <c r="B6" i="93" s="1"/>
  <c r="B7" i="93" a="1"/>
  <c r="B7" i="93" s="1"/>
  <c r="B8" i="93" a="1"/>
  <c r="B8" i="93" s="1"/>
  <c r="B9" i="93" a="1"/>
  <c r="B9" i="93" s="1"/>
  <c r="B10" i="93" a="1"/>
  <c r="B10" i="93" s="1"/>
  <c r="B11" i="93" a="1"/>
  <c r="B11" i="93" s="1"/>
  <c r="B12" i="93" a="1"/>
  <c r="B12" i="93" s="1"/>
  <c r="B13" i="93" a="1"/>
  <c r="B13" i="93" s="1"/>
  <c r="B14" i="93" a="1"/>
  <c r="B14" i="93" s="1"/>
  <c r="B16" i="93" a="1"/>
  <c r="B16" i="93" s="1"/>
  <c r="C2" i="93"/>
  <c r="D2" i="93" s="1" a="1"/>
  <c r="D2" i="93" s="1"/>
  <c r="C3" i="93"/>
  <c r="D3" i="93" s="1" a="1"/>
  <c r="D3" i="93" s="1"/>
  <c r="C5" i="93"/>
  <c r="D5" i="93" s="1" a="1"/>
  <c r="D5" i="93" s="1"/>
  <c r="C6" i="93"/>
  <c r="D6" i="93" s="1" a="1"/>
  <c r="D6" i="93" s="1"/>
  <c r="C7" i="93"/>
  <c r="D7" i="93" s="1" a="1"/>
  <c r="D7" i="93" s="1"/>
  <c r="C8" i="93"/>
  <c r="D8" i="93" s="1" a="1"/>
  <c r="D8" i="93" s="1"/>
  <c r="C9" i="93"/>
  <c r="D9" i="93" s="1" a="1"/>
  <c r="D9" i="93" s="1"/>
  <c r="C10" i="93"/>
  <c r="D10" i="93" s="1" a="1"/>
  <c r="D10" i="93" s="1"/>
  <c r="C11" i="93"/>
  <c r="D11" i="93" s="1" a="1"/>
  <c r="D11" i="93" s="1"/>
  <c r="C12" i="93"/>
  <c r="D12" i="93" s="1" a="1"/>
  <c r="D12" i="93" s="1"/>
  <c r="C13" i="93"/>
  <c r="D13" i="93" s="1" a="1"/>
  <c r="D13" i="93" s="1"/>
  <c r="C14" i="93"/>
  <c r="D14" i="93" s="1" a="1"/>
  <c r="D14" i="93" s="1"/>
  <c r="C16" i="93"/>
  <c r="D16" i="93" s="1" a="1"/>
  <c r="D16" i="93" s="1"/>
  <c r="I35" i="5" l="1" a="1"/>
  <c r="I35" i="5" s="1"/>
  <c r="I36" i="5" s="1"/>
  <c r="R35" i="5" a="1"/>
  <c r="R35" i="5" s="1"/>
  <c r="R37" i="5" s="1"/>
  <c r="L35" i="5" a="1"/>
  <c r="L35" i="5" s="1"/>
  <c r="L37" i="5" s="1"/>
  <c r="J35" i="5" a="1"/>
  <c r="J35" i="5" s="1"/>
  <c r="J37" i="5" s="1"/>
  <c r="M35" i="5" a="1"/>
  <c r="M35" i="5" s="1"/>
  <c r="M36" i="5" s="1"/>
  <c r="N35" i="5" a="1"/>
  <c r="N35" i="5" s="1"/>
  <c r="N36" i="5" s="1"/>
  <c r="O35" i="5" a="1"/>
  <c r="O35" i="5" s="1"/>
  <c r="O37" i="5" s="1"/>
  <c r="P35" i="5" a="1"/>
  <c r="P35" i="5" s="1"/>
  <c r="P37" i="5" s="1"/>
  <c r="Q35" i="5" a="1"/>
  <c r="Q35" i="5" s="1"/>
  <c r="Q37" i="5" s="1"/>
  <c r="K35" i="5" a="1"/>
  <c r="K35" i="5" s="1"/>
  <c r="K36" i="5" s="1"/>
  <c r="H35" i="5" a="1"/>
  <c r="H35" i="5" s="1"/>
  <c r="H37" i="5" s="1"/>
  <c r="G35" i="5" a="1"/>
  <c r="G35" i="5" s="1"/>
  <c r="H2" i="80" a="1"/>
  <c r="H2" i="80" s="1"/>
  <c r="H1" i="80" a="1"/>
  <c r="H1" i="80" s="1"/>
  <c r="I38" i="5" l="1" a="1"/>
  <c r="I38" i="5" s="1"/>
  <c r="I54" i="5" s="1" a="1"/>
  <c r="I54" i="5" s="1"/>
  <c r="I37" i="5"/>
  <c r="R36" i="5"/>
  <c r="J36" i="5"/>
  <c r="L38" i="5" a="1"/>
  <c r="L38" i="5" s="1"/>
  <c r="L54" i="5" s="1" a="1"/>
  <c r="L54" i="5" s="1"/>
  <c r="O38" i="5" a="1"/>
  <c r="O38" i="5" s="1"/>
  <c r="O54" i="5" s="1" a="1"/>
  <c r="O54" i="5" s="1"/>
  <c r="Q38" i="5" a="1"/>
  <c r="Q38" i="5" s="1"/>
  <c r="Q54" i="5" s="1" a="1"/>
  <c r="Q54" i="5" s="1"/>
  <c r="P38" i="5" a="1"/>
  <c r="P38" i="5" s="1"/>
  <c r="P54" i="5" s="1" a="1"/>
  <c r="P54" i="5" s="1"/>
  <c r="R38" i="5" a="1"/>
  <c r="R38" i="5" s="1"/>
  <c r="R54" i="5" s="1" a="1"/>
  <c r="R54" i="5" s="1"/>
  <c r="J38" i="5" a="1"/>
  <c r="J38" i="5" s="1"/>
  <c r="J54" i="5" s="1" a="1"/>
  <c r="J54" i="5" s="1"/>
  <c r="Q36" i="5"/>
  <c r="P36" i="5"/>
  <c r="L36" i="5"/>
  <c r="K37" i="5"/>
  <c r="K38" i="5" a="1"/>
  <c r="K38" i="5" s="1"/>
  <c r="K54" i="5" s="1" a="1"/>
  <c r="K54" i="5" s="1"/>
  <c r="N37" i="5"/>
  <c r="N38" i="5" a="1"/>
  <c r="N38" i="5" s="1"/>
  <c r="N54" i="5" s="1" a="1"/>
  <c r="N54" i="5" s="1"/>
  <c r="O36" i="5"/>
  <c r="M37" i="5"/>
  <c r="M38" i="5" a="1"/>
  <c r="M38" i="5" s="1"/>
  <c r="M54" i="5" s="1" a="1"/>
  <c r="M54" i="5" s="1"/>
  <c r="G38" i="5" a="1"/>
  <c r="G38" i="5" s="1"/>
  <c r="G54" i="5" s="1" a="1"/>
  <c r="G54" i="5" s="1"/>
  <c r="G37" i="5"/>
  <c r="G36" i="5"/>
  <c r="H38" i="5" a="1"/>
  <c r="H38" i="5" s="1"/>
  <c r="H54" i="5" s="1" a="1"/>
  <c r="H54" i="5" s="1"/>
  <c r="H36" i="5"/>
  <c r="S1" i="57" l="1" a="1"/>
  <c r="S1" i="57" s="1"/>
  <c r="G40" i="5" a="1"/>
  <c r="G40" i="5" s="1"/>
  <c r="AH1" i="57" a="1"/>
  <c r="AH1" i="57" s="1"/>
  <c r="R5" i="12" a="1"/>
  <c r="R5" i="12" s="1"/>
  <c r="W5" i="7" a="1"/>
  <c r="W5" i="7" s="1"/>
  <c r="Z5" i="7" s="1" a="1"/>
  <c r="Z5" i="7" s="1"/>
  <c r="A1" i="79"/>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AB33" i="20" a="1"/>
  <c r="AB33" i="20" s="1"/>
  <c r="AB32" i="20" a="1"/>
  <c r="AB32" i="20" s="1"/>
  <c r="AB31" i="20" a="1"/>
  <c r="AB31" i="20" s="1"/>
  <c r="AB30" i="20" a="1"/>
  <c r="AB30" i="20" s="1"/>
  <c r="AB29" i="20" a="1"/>
  <c r="AB29" i="20" s="1"/>
  <c r="AB28" i="20" a="1"/>
  <c r="AB28" i="20" s="1"/>
  <c r="AB27" i="20" a="1"/>
  <c r="AB27" i="20" s="1"/>
  <c r="AB26" i="20" a="1"/>
  <c r="AB26" i="20" s="1"/>
  <c r="AB25" i="20" a="1"/>
  <c r="AB25" i="20" s="1"/>
  <c r="AB24" i="20" a="1"/>
  <c r="AB24" i="20" s="1"/>
  <c r="AB23" i="20" a="1"/>
  <c r="AB23" i="20" s="1"/>
  <c r="AB22" i="20" a="1"/>
  <c r="AB22" i="20" s="1"/>
  <c r="AB21" i="20" a="1"/>
  <c r="AB21" i="20" s="1"/>
  <c r="AB20" i="20" a="1"/>
  <c r="AB20" i="20" s="1"/>
  <c r="AB19" i="20" a="1"/>
  <c r="AB19" i="20" s="1"/>
  <c r="AB18" i="20" a="1"/>
  <c r="AB18" i="20" s="1"/>
  <c r="AB17" i="20" a="1"/>
  <c r="AB17" i="20" s="1"/>
  <c r="AB16" i="20" a="1"/>
  <c r="AB16" i="20" s="1"/>
  <c r="AB15" i="20" a="1"/>
  <c r="AB15" i="20" s="1"/>
  <c r="AB14" i="20" a="1"/>
  <c r="AB14" i="20" s="1"/>
  <c r="AB13" i="20" a="1"/>
  <c r="AB13" i="20" s="1"/>
  <c r="AB12" i="20" a="1"/>
  <c r="AB12" i="20" s="1"/>
  <c r="AB11" i="20" a="1"/>
  <c r="AB11" i="20" s="1"/>
  <c r="AB10" i="20" a="1"/>
  <c r="AB10" i="20" s="1"/>
  <c r="AB9" i="20" a="1"/>
  <c r="AB9" i="20" s="1"/>
  <c r="AB8" i="20" a="1"/>
  <c r="AB8" i="20" s="1"/>
  <c r="AB7" i="20" a="1"/>
  <c r="AB7" i="20" s="1"/>
  <c r="AB6" i="20" a="1"/>
  <c r="AB6" i="20" s="1"/>
  <c r="AB5" i="20" a="1"/>
  <c r="AB5" i="20" s="1"/>
  <c r="AB4" i="20" a="1"/>
  <c r="AB4" i="20" s="1"/>
  <c r="AB3" i="20" a="1"/>
  <c r="AB3" i="20" s="1"/>
  <c r="AB2" i="20" a="1"/>
  <c r="AB2" i="20" s="1"/>
  <c r="AB1" i="20" a="1"/>
  <c r="AB1" i="20" s="1"/>
  <c r="AJ2" i="12" a="1"/>
  <c r="AJ2" i="12" s="1"/>
  <c r="AI2" i="12" a="1"/>
  <c r="AI2" i="12" s="1"/>
  <c r="AH2" i="12" a="1"/>
  <c r="AH2" i="12" s="1"/>
  <c r="AG2" i="12" a="1"/>
  <c r="AG2" i="12" s="1"/>
  <c r="AE2" i="12" a="1"/>
  <c r="AE2" i="12" s="1"/>
  <c r="F2" i="60" a="1"/>
  <c r="F2" i="60" s="1"/>
  <c r="L161" i="12" a="1"/>
  <c r="L161" i="12" s="1"/>
  <c r="K161" i="12" a="1"/>
  <c r="K161" i="12" s="1"/>
  <c r="J161" i="12" a="1"/>
  <c r="J161" i="12" s="1"/>
  <c r="I161" i="12" a="1"/>
  <c r="I161" i="12" s="1"/>
  <c r="H161" i="12" a="1"/>
  <c r="H161" i="12" s="1"/>
  <c r="G161" i="12" a="1"/>
  <c r="G161" i="12" s="1"/>
  <c r="F161" i="12" a="1"/>
  <c r="F161" i="12" s="1"/>
  <c r="E161" i="12" a="1"/>
  <c r="E161" i="12" s="1"/>
  <c r="H25" i="58"/>
  <c r="H26" i="58"/>
  <c r="H27" i="58"/>
  <c r="H28" i="58"/>
  <c r="H29" i="58"/>
  <c r="H30" i="58"/>
  <c r="H31" i="58"/>
  <c r="H32" i="58"/>
  <c r="H33" i="58"/>
  <c r="H34" i="58"/>
  <c r="H35" i="58"/>
  <c r="H36" i="58"/>
  <c r="H37" i="58"/>
  <c r="D23" i="37" a="1"/>
  <c r="D23" i="37" s="1"/>
  <c r="D22" i="37" a="1"/>
  <c r="D22" i="37" s="1"/>
  <c r="D21" i="37" a="1"/>
  <c r="D21" i="37" s="1"/>
  <c r="D20" i="37" a="1"/>
  <c r="D20" i="37" s="1"/>
  <c r="D19" i="37" a="1"/>
  <c r="D19" i="37" s="1"/>
  <c r="D18" i="37" a="1"/>
  <c r="D18" i="37" s="1"/>
  <c r="D17" i="37" a="1"/>
  <c r="D17" i="37" s="1"/>
  <c r="D16" i="37" a="1"/>
  <c r="D16" i="37" s="1"/>
  <c r="D15" i="37" a="1"/>
  <c r="D15" i="37" s="1"/>
  <c r="D14" i="37" a="1"/>
  <c r="D14" i="37" s="1"/>
  <c r="D13" i="37" a="1"/>
  <c r="D13" i="37" s="1"/>
  <c r="D12" i="37" a="1"/>
  <c r="D12" i="37" s="1"/>
  <c r="D11" i="37" a="1"/>
  <c r="D11" i="37" s="1"/>
  <c r="D10" i="37" a="1"/>
  <c r="D10" i="37" s="1"/>
  <c r="D9" i="37" a="1"/>
  <c r="D9" i="37" s="1"/>
  <c r="D8" i="37" a="1"/>
  <c r="D8" i="37" s="1"/>
  <c r="D7" i="37" a="1"/>
  <c r="D7" i="37" s="1"/>
  <c r="D6" i="37" a="1"/>
  <c r="D6" i="37" s="1"/>
  <c r="D5" i="37" a="1"/>
  <c r="D5" i="37" s="1"/>
  <c r="D4" i="37" a="1"/>
  <c r="D4" i="37" s="1"/>
  <c r="D3" i="37" a="1"/>
  <c r="D3" i="37" s="1"/>
  <c r="D2" i="37" a="1"/>
  <c r="D2" i="37" s="1"/>
  <c r="Q73" i="38" a="1"/>
  <c r="Q73" i="38" s="1"/>
  <c r="Q72" i="38" a="1"/>
  <c r="Q72" i="38" s="1"/>
  <c r="Q71" i="38" a="1"/>
  <c r="Q71" i="38" s="1"/>
  <c r="Q70" i="38" a="1"/>
  <c r="Q70" i="38" s="1"/>
  <c r="Q69" i="38" a="1"/>
  <c r="Q69" i="38" s="1"/>
  <c r="Q68" i="38" a="1"/>
  <c r="Q68" i="38" s="1"/>
  <c r="Q67" i="38" a="1"/>
  <c r="Q67" i="38" s="1"/>
  <c r="Q66" i="38" a="1"/>
  <c r="Q66" i="38" s="1"/>
  <c r="Q65" i="38" a="1"/>
  <c r="Q65" i="38" s="1"/>
  <c r="Q64" i="38" a="1"/>
  <c r="Q64" i="38" s="1"/>
  <c r="Q63" i="38" a="1"/>
  <c r="Q63" i="38" s="1"/>
  <c r="Q62" i="38" a="1"/>
  <c r="Q62" i="38" s="1"/>
  <c r="Q61" i="38" a="1"/>
  <c r="Q61" i="38" s="1"/>
  <c r="Q60" i="38" a="1"/>
  <c r="Q60" i="38" s="1"/>
  <c r="Q59" i="38" a="1"/>
  <c r="Q59" i="38" s="1"/>
  <c r="Q58" i="38" a="1"/>
  <c r="Q58" i="38" s="1"/>
  <c r="Q57" i="38" a="1"/>
  <c r="Q57" i="38" s="1"/>
  <c r="Q56" i="38" a="1"/>
  <c r="Q56" i="38" s="1"/>
  <c r="Q55" i="38" a="1"/>
  <c r="Q55" i="38" s="1"/>
  <c r="Q54" i="38" a="1"/>
  <c r="Q54" i="38" s="1"/>
  <c r="Q53" i="38" a="1"/>
  <c r="Q53" i="38" s="1"/>
  <c r="Q52" i="38" a="1"/>
  <c r="Q52" i="38" s="1"/>
  <c r="Q51" i="38" a="1"/>
  <c r="Q51" i="38" s="1"/>
  <c r="Q50" i="38" a="1"/>
  <c r="Q50" i="38" s="1"/>
  <c r="Q49" i="38" a="1"/>
  <c r="Q49" i="38" s="1"/>
  <c r="Q48" i="38" a="1"/>
  <c r="Q48" i="38" s="1"/>
  <c r="Q47" i="38" a="1"/>
  <c r="Q47" i="38" s="1"/>
  <c r="Q46" i="38" a="1"/>
  <c r="Q46" i="38" s="1"/>
  <c r="Q2" i="38" a="1"/>
  <c r="Q2" i="38" s="1"/>
  <c r="Q43" i="38" a="1"/>
  <c r="Q43" i="38" s="1"/>
  <c r="Q42" i="38" a="1"/>
  <c r="Q42" i="38" s="1"/>
  <c r="Q41" i="38" a="1"/>
  <c r="Q41" i="38" s="1"/>
  <c r="Q40" i="38" a="1"/>
  <c r="Q40" i="38" s="1"/>
  <c r="Q39" i="38" a="1"/>
  <c r="Q39" i="38" s="1"/>
  <c r="Q38" i="38" a="1"/>
  <c r="Q38" i="38" s="1"/>
  <c r="Q37" i="38" a="1"/>
  <c r="Q37" i="38" s="1"/>
  <c r="Q36" i="38" a="1"/>
  <c r="Q36" i="38" s="1"/>
  <c r="Q35" i="38" a="1"/>
  <c r="Q35" i="38" s="1"/>
  <c r="Q34" i="38" a="1"/>
  <c r="Q34" i="38" s="1"/>
  <c r="Q33" i="38" a="1"/>
  <c r="Q33" i="38" s="1"/>
  <c r="Q32" i="38" a="1"/>
  <c r="Q32" i="38" s="1"/>
  <c r="Q31" i="38" a="1"/>
  <c r="Q31" i="38" s="1"/>
  <c r="Q30" i="38" a="1"/>
  <c r="Q30" i="38" s="1"/>
  <c r="Q29" i="38" a="1"/>
  <c r="Q29" i="38" s="1"/>
  <c r="Q28" i="38" a="1"/>
  <c r="Q28" i="38" s="1"/>
  <c r="Q27" i="38" a="1"/>
  <c r="Q27" i="38" s="1"/>
  <c r="Q26" i="38" a="1"/>
  <c r="Q26" i="38" s="1"/>
  <c r="Q25" i="38" a="1"/>
  <c r="Q25" i="38" s="1"/>
  <c r="Q24" i="38" a="1"/>
  <c r="Q24" i="38" s="1"/>
  <c r="Q23" i="38" a="1"/>
  <c r="Q23" i="38" s="1"/>
  <c r="Q22" i="38" a="1"/>
  <c r="Q22" i="38" s="1"/>
  <c r="Q21" i="38" a="1"/>
  <c r="Q21" i="38" s="1"/>
  <c r="Q17" i="38" a="1"/>
  <c r="Q17" i="38" s="1"/>
  <c r="Q16" i="38" a="1"/>
  <c r="Q16" i="38" s="1"/>
  <c r="Q15" i="38" a="1"/>
  <c r="Q15" i="38" s="1"/>
  <c r="Q14" i="38" a="1"/>
  <c r="Q14" i="38" s="1"/>
  <c r="Q13" i="38" a="1"/>
  <c r="Q13" i="38" s="1"/>
  <c r="Q12" i="38" a="1"/>
  <c r="Q12" i="38" s="1"/>
  <c r="Q11" i="38" a="1"/>
  <c r="Q11" i="38" s="1"/>
  <c r="Q10" i="38" a="1"/>
  <c r="Q10" i="38" s="1"/>
  <c r="Q9" i="38" a="1"/>
  <c r="Q9" i="38" s="1"/>
  <c r="Q8" i="38" a="1"/>
  <c r="Q8" i="38" s="1"/>
  <c r="Q7" i="38" a="1"/>
  <c r="Q7" i="38" s="1"/>
  <c r="Q6" i="38" a="1"/>
  <c r="Q6" i="38" s="1"/>
  <c r="Q5" i="38" a="1"/>
  <c r="Q5" i="38" s="1"/>
  <c r="Q4" i="38" a="1"/>
  <c r="Q4" i="38" s="1"/>
  <c r="Q3" i="38" a="1"/>
  <c r="Q3" i="38" s="1"/>
  <c r="O2" i="38" a="1"/>
  <c r="O2" i="38" s="1"/>
  <c r="AD51" i="36" a="1"/>
  <c r="AD51" i="36" s="1"/>
  <c r="AD50" i="36" a="1"/>
  <c r="AD50" i="36" s="1"/>
  <c r="AD49" i="36" a="1"/>
  <c r="AD49" i="36" s="1"/>
  <c r="AD48" i="36" a="1"/>
  <c r="AD48" i="36" s="1"/>
  <c r="AD47" i="36" a="1"/>
  <c r="AD47" i="36" s="1"/>
  <c r="AD46" i="36" a="1"/>
  <c r="AD46" i="36" s="1"/>
  <c r="AD45" i="36" a="1"/>
  <c r="AD45" i="36" s="1"/>
  <c r="AD44" i="36" a="1"/>
  <c r="AD44" i="36" s="1"/>
  <c r="AD43" i="36" a="1"/>
  <c r="AD43" i="36" s="1"/>
  <c r="AD42" i="36" a="1"/>
  <c r="AD42" i="36" s="1"/>
  <c r="AD41" i="36" a="1"/>
  <c r="AD41" i="36" s="1"/>
  <c r="AD40" i="36" a="1"/>
  <c r="AD40" i="36" s="1"/>
  <c r="AD39" i="36" a="1"/>
  <c r="AD39" i="36" s="1"/>
  <c r="AD38" i="36" a="1"/>
  <c r="AD38" i="36" s="1"/>
  <c r="AD37" i="36" a="1"/>
  <c r="AD37" i="36" s="1"/>
  <c r="AD36" i="36" a="1"/>
  <c r="AD36" i="36" s="1"/>
  <c r="AD35" i="36" a="1"/>
  <c r="AD35" i="36" s="1"/>
  <c r="AD34" i="36" a="1"/>
  <c r="AD34" i="36" s="1"/>
  <c r="AD33" i="36" a="1"/>
  <c r="AD33" i="36" s="1"/>
  <c r="FT33" i="36" s="1" a="1"/>
  <c r="FT33" i="36" s="1"/>
  <c r="AD32" i="36" a="1"/>
  <c r="AD32" i="36" s="1"/>
  <c r="FT32" i="36" s="1" a="1"/>
  <c r="FT32" i="36" s="1"/>
  <c r="AD31" i="36" a="1"/>
  <c r="AD31" i="36" s="1"/>
  <c r="FT31" i="36" s="1" a="1"/>
  <c r="FT31" i="36" s="1"/>
  <c r="AD30" i="36" a="1"/>
  <c r="AD30" i="36" s="1"/>
  <c r="FT30" i="36" s="1" a="1"/>
  <c r="FT30" i="36" s="1"/>
  <c r="AD29" i="36" a="1"/>
  <c r="AD29" i="36" s="1"/>
  <c r="FT29" i="36" s="1" a="1"/>
  <c r="FT29" i="36" s="1"/>
  <c r="AD28" i="36" a="1"/>
  <c r="AD28" i="36" s="1"/>
  <c r="FT28" i="36" s="1" a="1"/>
  <c r="FT28" i="36" s="1"/>
  <c r="F2" i="36" a="1"/>
  <c r="F2" i="36" s="1"/>
  <c r="AJ2" i="23" a="1"/>
  <c r="AJ2" i="23" s="1"/>
  <c r="J2" i="24" a="1"/>
  <c r="J2" i="24" s="1"/>
  <c r="I2" i="24" a="1"/>
  <c r="I2" i="24" s="1"/>
  <c r="H2" i="24" a="1"/>
  <c r="H2" i="24" s="1"/>
  <c r="G2" i="24" a="1"/>
  <c r="G2" i="24" s="1"/>
  <c r="F2" i="24" a="1"/>
  <c r="F2" i="24" s="1"/>
  <c r="E2" i="24" a="1"/>
  <c r="E2" i="24" s="1"/>
  <c r="D2" i="24" a="1"/>
  <c r="D2" i="24" s="1"/>
  <c r="C2" i="24" a="1"/>
  <c r="C2" i="24" s="1"/>
  <c r="B2" i="24" a="1"/>
  <c r="B2" i="24" s="1"/>
  <c r="A2" i="24" a="1"/>
  <c r="A2" i="24" s="1"/>
  <c r="D15" i="59"/>
  <c r="D14" i="59"/>
  <c r="D13" i="59"/>
  <c r="D12" i="59"/>
  <c r="D11" i="59"/>
  <c r="D10" i="59"/>
  <c r="D9" i="59"/>
  <c r="D8" i="59"/>
  <c r="D7" i="59"/>
  <c r="D6" i="59"/>
  <c r="P6" i="9"/>
  <c r="O6" i="9"/>
  <c r="N6" i="9"/>
  <c r="M6" i="9"/>
  <c r="L6" i="9"/>
  <c r="K6" i="9"/>
  <c r="J6" i="9"/>
  <c r="I6" i="9"/>
  <c r="H6" i="9"/>
  <c r="G6" i="9"/>
  <c r="F6" i="9"/>
  <c r="E6" i="9"/>
  <c r="S2" i="9" a="1"/>
  <c r="S2" i="9" s="1"/>
  <c r="CG2" i="4" a="1"/>
  <c r="CG2" i="4" s="1"/>
  <c r="DP2" i="4" s="1" a="1"/>
  <c r="DP2" i="4" s="1"/>
  <c r="CF2" i="4" a="1"/>
  <c r="CF2" i="4" s="1"/>
  <c r="DO2" i="4" s="1" a="1"/>
  <c r="DO2" i="4" s="1"/>
  <c r="CE2" i="4" a="1"/>
  <c r="CE2" i="4" s="1"/>
  <c r="DN2" i="4" s="1" a="1"/>
  <c r="DN2" i="4" s="1"/>
  <c r="CD2" i="4" a="1"/>
  <c r="CD2" i="4" s="1"/>
  <c r="DM2" i="4" s="1" a="1"/>
  <c r="DM2" i="4" s="1"/>
  <c r="CC2" i="4" a="1"/>
  <c r="CC2" i="4" s="1"/>
  <c r="DL2" i="4" s="1" a="1"/>
  <c r="DL2" i="4" s="1"/>
  <c r="CB2" i="4" a="1"/>
  <c r="CB2" i="4" s="1"/>
  <c r="DK2" i="4" s="1" a="1"/>
  <c r="DK2" i="4" s="1"/>
  <c r="CA2" i="4" a="1"/>
  <c r="CA2" i="4" s="1"/>
  <c r="DJ2" i="4" s="1" a="1"/>
  <c r="DJ2" i="4" s="1"/>
  <c r="BZ2" i="4" a="1"/>
  <c r="BZ2" i="4" s="1"/>
  <c r="DI2" i="4" s="1" a="1"/>
  <c r="DI2" i="4" s="1"/>
  <c r="BY2" i="4" a="1"/>
  <c r="BY2" i="4" s="1"/>
  <c r="DH2" i="4" s="1" a="1"/>
  <c r="DH2" i="4" s="1"/>
  <c r="BX2" i="4" a="1"/>
  <c r="BX2" i="4" s="1"/>
  <c r="DG2" i="4" s="1" a="1"/>
  <c r="DG2" i="4" s="1"/>
  <c r="BW2" i="4" a="1"/>
  <c r="BW2" i="4" s="1"/>
  <c r="DF2" i="4" s="1" a="1"/>
  <c r="DF2" i="4" s="1"/>
  <c r="BV2" i="4" a="1"/>
  <c r="BV2" i="4" s="1"/>
  <c r="DE2" i="4" s="1" a="1"/>
  <c r="DE2" i="4" s="1"/>
  <c r="BU2" i="4" a="1"/>
  <c r="BU2" i="4" s="1"/>
  <c r="DD2" i="4" s="1" a="1"/>
  <c r="DD2" i="4" s="1"/>
  <c r="BT2" i="4" a="1"/>
  <c r="BT2" i="4" s="1"/>
  <c r="DC2" i="4" s="1" a="1"/>
  <c r="DC2" i="4" s="1"/>
  <c r="BS2" i="4" a="1"/>
  <c r="BS2" i="4" s="1"/>
  <c r="DB2" i="4" s="1" a="1"/>
  <c r="DB2" i="4" s="1"/>
  <c r="BR2" i="4" a="1"/>
  <c r="BR2" i="4" s="1"/>
  <c r="DA2" i="4" s="1" a="1"/>
  <c r="DA2" i="4" s="1"/>
  <c r="BQ2" i="4" a="1"/>
  <c r="BQ2" i="4" s="1"/>
  <c r="CZ2" i="4" s="1" a="1"/>
  <c r="CZ2" i="4" s="1"/>
  <c r="BP2" i="4" a="1"/>
  <c r="BP2" i="4" s="1"/>
  <c r="CY2" i="4" s="1" a="1"/>
  <c r="CY2" i="4" s="1"/>
  <c r="BO2" i="4" a="1"/>
  <c r="BO2" i="4" s="1"/>
  <c r="CX2" i="4" s="1" a="1"/>
  <c r="CX2" i="4" s="1"/>
  <c r="BN2" i="4" a="1"/>
  <c r="BN2" i="4" s="1"/>
  <c r="CW2" i="4" s="1" a="1"/>
  <c r="CW2" i="4" s="1"/>
  <c r="BM2" i="4" a="1"/>
  <c r="BM2" i="4" s="1"/>
  <c r="CV2" i="4" s="1" a="1"/>
  <c r="CV2" i="4" s="1"/>
  <c r="BL2" i="4" a="1"/>
  <c r="BL2" i="4" s="1"/>
  <c r="CU2" i="4" s="1" a="1"/>
  <c r="CU2" i="4" s="1"/>
  <c r="BK2" i="4" a="1"/>
  <c r="BK2" i="4" s="1"/>
  <c r="CT2" i="4" s="1" a="1"/>
  <c r="CT2" i="4" s="1"/>
  <c r="BJ2" i="4" a="1"/>
  <c r="BJ2" i="4" s="1"/>
  <c r="CS2" i="4" s="1" a="1"/>
  <c r="CS2" i="4" s="1"/>
  <c r="BI2" i="4" a="1"/>
  <c r="BI2" i="4" s="1"/>
  <c r="CR2" i="4" s="1" a="1"/>
  <c r="CR2" i="4" s="1"/>
  <c r="BH2" i="4" a="1"/>
  <c r="BH2" i="4" s="1"/>
  <c r="CQ2" i="4" s="1" a="1"/>
  <c r="CQ2" i="4" s="1"/>
  <c r="BG2" i="4" a="1"/>
  <c r="BG2" i="4" s="1"/>
  <c r="CP2" i="4" s="1" a="1"/>
  <c r="CP2" i="4" s="1"/>
  <c r="BF2" i="4" a="1"/>
  <c r="BF2" i="4" s="1"/>
  <c r="CO2" i="4" s="1" a="1"/>
  <c r="CO2" i="4" s="1"/>
  <c r="BE2" i="4" a="1"/>
  <c r="BE2" i="4" s="1"/>
  <c r="CN2" i="4" s="1" a="1"/>
  <c r="CN2" i="4" s="1"/>
  <c r="BD2" i="4" a="1"/>
  <c r="BD2" i="4" s="1"/>
  <c r="CM2" i="4" s="1" a="1"/>
  <c r="CM2" i="4" s="1"/>
  <c r="BC2" i="4" a="1"/>
  <c r="BC2" i="4" s="1"/>
  <c r="CL2" i="4" s="1" a="1"/>
  <c r="CL2" i="4" s="1"/>
  <c r="BB2" i="4" a="1"/>
  <c r="BB2" i="4" s="1"/>
  <c r="CK2" i="4" s="1" a="1"/>
  <c r="CK2" i="4" s="1"/>
  <c r="BA2" i="4" a="1"/>
  <c r="BA2" i="4" s="1"/>
  <c r="CJ2" i="4" s="1" a="1"/>
  <c r="CJ2" i="4" s="1"/>
  <c r="AZ2" i="4" a="1"/>
  <c r="AZ2" i="4" s="1"/>
  <c r="CI2" i="4" s="1" a="1"/>
  <c r="CI2" i="4" s="1"/>
  <c r="Q2" i="4" a="1"/>
  <c r="Q2" i="4" s="1"/>
  <c r="AA2" i="56" a="1"/>
  <c r="AA2" i="56" s="1"/>
  <c r="W2" i="56" a="1"/>
  <c r="W2" i="56" s="1"/>
  <c r="S2" i="56" a="1"/>
  <c r="S2" i="56" s="1"/>
  <c r="L2" i="56" a="1"/>
  <c r="L2" i="56" s="1"/>
  <c r="A2" i="56" a="1"/>
  <c r="A1" i="56" a="1"/>
  <c r="A1" i="56" s="1"/>
  <c r="AA1" i="56"/>
  <c r="W1" i="56" a="1"/>
  <c r="W1" i="56" s="1"/>
  <c r="S1" i="56" a="1"/>
  <c r="S1" i="56" s="1"/>
  <c r="L1" i="56" a="1"/>
  <c r="L1" i="56" s="1"/>
  <c r="I1" i="56" a="1"/>
  <c r="I1" i="56" s="1"/>
  <c r="H1" i="56"/>
  <c r="G1" i="56"/>
  <c r="AX2" i="4" a="1"/>
  <c r="AX2" i="4" s="1"/>
  <c r="AW2" i="4" a="1"/>
  <c r="AW2" i="4" s="1"/>
  <c r="AV2" i="4" a="1"/>
  <c r="AV2" i="4" s="1"/>
  <c r="AU2" i="4" a="1"/>
  <c r="AU2" i="4" s="1"/>
  <c r="AT2" i="4" a="1"/>
  <c r="AT2" i="4" s="1"/>
  <c r="AS2" i="4" a="1"/>
  <c r="AS2" i="4" s="1"/>
  <c r="AR2" i="4" a="1"/>
  <c r="AR2" i="4" s="1"/>
  <c r="AQ2" i="4" a="1"/>
  <c r="AQ2" i="4" s="1"/>
  <c r="AP2" i="4" a="1"/>
  <c r="AP2" i="4" s="1"/>
  <c r="AO2" i="4" a="1"/>
  <c r="AO2" i="4" s="1"/>
  <c r="AN2" i="4" a="1"/>
  <c r="AN2" i="4" s="1"/>
  <c r="AM2" i="4" a="1"/>
  <c r="AM2" i="4" s="1"/>
  <c r="AL2" i="4" a="1"/>
  <c r="AL2" i="4" s="1"/>
  <c r="AK2" i="4" a="1"/>
  <c r="AK2" i="4" s="1"/>
  <c r="AJ2" i="4" a="1"/>
  <c r="AJ2" i="4" s="1"/>
  <c r="AI2" i="4" a="1"/>
  <c r="AI2" i="4" s="1"/>
  <c r="AH2" i="4" a="1"/>
  <c r="AH2" i="4" s="1"/>
  <c r="AG2" i="4" a="1"/>
  <c r="AG2" i="4" s="1"/>
  <c r="AF2" i="4" a="1"/>
  <c r="AF2" i="4" s="1"/>
  <c r="AE2" i="4" a="1"/>
  <c r="AE2" i="4" s="1"/>
  <c r="AD2" i="4" a="1"/>
  <c r="AD2" i="4" s="1"/>
  <c r="AC2" i="4" a="1"/>
  <c r="AC2" i="4" s="1"/>
  <c r="AB2" i="4" a="1"/>
  <c r="AB2" i="4" s="1"/>
  <c r="AA2" i="4" a="1"/>
  <c r="AA2" i="4" s="1"/>
  <c r="Z2" i="4" a="1"/>
  <c r="Z2" i="4" s="1"/>
  <c r="Y2" i="4" a="1"/>
  <c r="Y2" i="4" s="1"/>
  <c r="X2" i="4" a="1"/>
  <c r="X2" i="4" s="1"/>
  <c r="W2" i="4" a="1"/>
  <c r="W2" i="4" s="1"/>
  <c r="V2" i="4" a="1"/>
  <c r="V2" i="4" s="1"/>
  <c r="U2" i="4" a="1"/>
  <c r="U2" i="4" s="1"/>
  <c r="S2" i="4" a="1"/>
  <c r="S2" i="4" s="1"/>
  <c r="R2" i="4" a="1"/>
  <c r="R2" i="4" s="1"/>
  <c r="H31" i="76" l="1"/>
  <c r="H15" i="76"/>
  <c r="H29" i="76"/>
  <c r="H46" i="76"/>
  <c r="H30" i="76"/>
  <c r="H14" i="76"/>
  <c r="H45" i="76"/>
  <c r="H44" i="76"/>
  <c r="H28" i="76"/>
  <c r="H12" i="76"/>
  <c r="H43" i="76"/>
  <c r="H27" i="76"/>
  <c r="H11" i="76"/>
  <c r="H8" i="76"/>
  <c r="H42" i="76"/>
  <c r="H26" i="76"/>
  <c r="H10" i="76"/>
  <c r="H24" i="76"/>
  <c r="H41" i="76"/>
  <c r="H25" i="76"/>
  <c r="H9" i="76"/>
  <c r="H40" i="76"/>
  <c r="H39" i="76"/>
  <c r="H23" i="76"/>
  <c r="H7" i="76"/>
  <c r="H17" i="76"/>
  <c r="H38" i="76"/>
  <c r="H22" i="76"/>
  <c r="H6" i="76"/>
  <c r="H33" i="76"/>
  <c r="H37" i="76"/>
  <c r="H21" i="76"/>
  <c r="H5" i="76"/>
  <c r="H18" i="76"/>
  <c r="H36" i="76"/>
  <c r="H20" i="76"/>
  <c r="H4" i="76"/>
  <c r="H35" i="76"/>
  <c r="H19" i="76"/>
  <c r="H3" i="76"/>
  <c r="H34" i="76"/>
  <c r="H32" i="76"/>
  <c r="H16" i="76"/>
  <c r="H13" i="76"/>
  <c r="H2" i="76"/>
  <c r="A2" i="56"/>
  <c r="F35" i="56" a="1"/>
  <c r="F35" i="56" s="1"/>
  <c r="F19" i="56" a="1"/>
  <c r="F19" i="56" s="1"/>
  <c r="F4" i="56" a="1"/>
  <c r="F4" i="56" s="1"/>
  <c r="F20" i="56" a="1"/>
  <c r="F20" i="56" s="1"/>
  <c r="F5" i="56" a="1"/>
  <c r="F5" i="56" s="1"/>
  <c r="F21" i="56" a="1"/>
  <c r="F21" i="56" s="1"/>
  <c r="F6" i="56" a="1"/>
  <c r="F6" i="56" s="1"/>
  <c r="F22" i="56" a="1"/>
  <c r="F22" i="56" s="1"/>
  <c r="F7" i="56" a="1"/>
  <c r="F7" i="56" s="1"/>
  <c r="F23" i="56" a="1"/>
  <c r="F23" i="56" s="1"/>
  <c r="F8" i="56" a="1"/>
  <c r="F8" i="56" s="1"/>
  <c r="F24" i="56" a="1"/>
  <c r="F24" i="56" s="1"/>
  <c r="F9" i="56" a="1"/>
  <c r="F9" i="56" s="1"/>
  <c r="F25" i="56" a="1"/>
  <c r="F25" i="56" s="1"/>
  <c r="F10" i="56" a="1"/>
  <c r="F10" i="56" s="1"/>
  <c r="F26" i="56" a="1"/>
  <c r="F26" i="56" s="1"/>
  <c r="F11" i="56" a="1"/>
  <c r="F11" i="56" s="1"/>
  <c r="F27" i="56" a="1"/>
  <c r="F27" i="56" s="1"/>
  <c r="F12" i="56" a="1"/>
  <c r="F12" i="56" s="1"/>
  <c r="F28" i="56" a="1"/>
  <c r="F28" i="56" s="1"/>
  <c r="F13" i="56" a="1"/>
  <c r="F13" i="56" s="1"/>
  <c r="F29" i="56" a="1"/>
  <c r="F29" i="56" s="1"/>
  <c r="F14" i="56" a="1"/>
  <c r="F14" i="56" s="1"/>
  <c r="F30" i="56" a="1"/>
  <c r="F30" i="56" s="1"/>
  <c r="F15" i="56" a="1"/>
  <c r="F15" i="56" s="1"/>
  <c r="F31" i="56" a="1"/>
  <c r="F31" i="56" s="1"/>
  <c r="F16" i="56" a="1"/>
  <c r="F16" i="56" s="1"/>
  <c r="F32" i="56" a="1"/>
  <c r="F32" i="56" s="1"/>
  <c r="F17" i="56" a="1"/>
  <c r="F17" i="56" s="1"/>
  <c r="F33" i="56" a="1"/>
  <c r="F33" i="56" s="1"/>
  <c r="F18" i="56" a="1"/>
  <c r="F18" i="56" s="1"/>
  <c r="F34" i="56" a="1"/>
  <c r="F34" i="56" s="1"/>
  <c r="F2" i="56" a="1"/>
  <c r="F2" i="56" s="1"/>
  <c r="F3" i="56" a="1"/>
  <c r="F3" i="56" s="1"/>
  <c r="A1" i="80" l="1" a="1"/>
  <c r="A1" i="80" s="1"/>
  <c r="A2" i="80" a="1"/>
  <c r="A2" i="80" s="1"/>
  <c r="G2" i="39" a="1"/>
  <c r="G2" i="39" s="1"/>
  <c r="R1" i="21" l="1" a="1"/>
  <c r="R1" i="21" s="1"/>
  <c r="AV2" i="21" l="1" a="1"/>
  <c r="AV2" i="21" s="1"/>
  <c r="T2" i="21" a="1"/>
  <c r="T2" i="21" s="1"/>
  <c r="V2" i="21" a="1"/>
  <c r="V2" i="21" s="1"/>
  <c r="U2" i="21" a="1"/>
  <c r="U2" i="21" s="1"/>
  <c r="AI2" i="21" a="1"/>
  <c r="AI2" i="21" s="1"/>
  <c r="AY2" i="21" a="1"/>
  <c r="AY2" i="21" s="1"/>
  <c r="AL2" i="21" a="1"/>
  <c r="AL2" i="21" s="1"/>
  <c r="BB2" i="21" a="1"/>
  <c r="BB2" i="21" s="1"/>
  <c r="W2" i="21" a="1"/>
  <c r="W2" i="21" s="1"/>
  <c r="AM2" i="21" a="1"/>
  <c r="AM2" i="21" s="1"/>
  <c r="X2" i="21" a="1"/>
  <c r="X2" i="21" s="1"/>
  <c r="AN2" i="21" a="1"/>
  <c r="AN2" i="21" s="1"/>
  <c r="Y2" i="21" a="1"/>
  <c r="Y2" i="21" s="1"/>
  <c r="AO2" i="21" a="1"/>
  <c r="AO2" i="21" s="1"/>
  <c r="AA2" i="21" a="1"/>
  <c r="AA2" i="21" s="1"/>
  <c r="AQ2" i="21" a="1"/>
  <c r="AQ2" i="21" s="1"/>
  <c r="AG2" i="21" a="1"/>
  <c r="AG2" i="21" s="1"/>
  <c r="AW2" i="21" a="1"/>
  <c r="AW2" i="21" s="1"/>
  <c r="AP2" i="21" a="1"/>
  <c r="AP2" i="21" s="1"/>
  <c r="AC2" i="21" a="1"/>
  <c r="AC2" i="21" s="1"/>
  <c r="AS2" i="21" a="1"/>
  <c r="AS2" i="21" s="1"/>
  <c r="BA2" i="21" a="1"/>
  <c r="BA2" i="21" s="1"/>
  <c r="Z2" i="21" a="1"/>
  <c r="Z2" i="21" s="1"/>
  <c r="AD2" i="21" a="1"/>
  <c r="AD2" i="21" s="1"/>
  <c r="AT2" i="21" a="1"/>
  <c r="AT2" i="21" s="1"/>
  <c r="AZ2" i="21" a="1"/>
  <c r="AZ2" i="21" s="1"/>
  <c r="AK2" i="21" a="1"/>
  <c r="AK2" i="21" s="1"/>
  <c r="AB2" i="21" a="1"/>
  <c r="AB2" i="21" s="1"/>
  <c r="AE2" i="21" a="1"/>
  <c r="AE2" i="21" s="1"/>
  <c r="AU2" i="21" a="1"/>
  <c r="AU2" i="21" s="1"/>
  <c r="AH2" i="21" a="1"/>
  <c r="AH2" i="21" s="1"/>
  <c r="AX2" i="21" a="1"/>
  <c r="AX2" i="21" s="1"/>
  <c r="AJ2" i="21" a="1"/>
  <c r="AJ2" i="21" s="1"/>
  <c r="AR2" i="21" a="1"/>
  <c r="AR2" i="21" s="1"/>
  <c r="AF2" i="21" a="1"/>
  <c r="AF2" i="21" s="1"/>
  <c r="R40" i="5" l="1" a="1"/>
  <c r="R40" i="5" s="1"/>
  <c r="P40" i="5" a="1"/>
  <c r="P40" i="5" s="1"/>
  <c r="Q40" i="5" a="1"/>
  <c r="Q40" i="5" s="1"/>
  <c r="O40" i="5" l="1" a="1"/>
  <c r="O40" i="5" s="1"/>
  <c r="M40" i="5" a="1"/>
  <c r="M40" i="5" s="1"/>
  <c r="N40" i="5" a="1"/>
  <c r="N40" i="5" s="1"/>
  <c r="J40" i="5" a="1"/>
  <c r="J40" i="5" s="1"/>
  <c r="L40" i="5" a="1"/>
  <c r="L40" i="5" s="1"/>
  <c r="I40" i="5" a="1"/>
  <c r="I40" i="5" s="1"/>
  <c r="K40" i="5" a="1"/>
  <c r="K40" i="5" s="1"/>
  <c r="H40" i="5" a="1"/>
  <c r="H40" i="5" s="1"/>
  <c r="S2" i="35" l="1" a="1"/>
  <c r="S2" i="35" s="1"/>
  <c r="B36" i="35" l="1"/>
  <c r="U1" i="62" s="1" a="1"/>
  <c r="U1" i="62" s="1"/>
  <c r="J2" i="58" l="1" a="1"/>
  <c r="J2" i="58" s="1"/>
  <c r="B14" i="49"/>
  <c r="J1" i="58" s="1" a="1"/>
  <c r="J1" i="58" s="1"/>
  <c r="A2" i="58" a="1"/>
  <c r="G1" i="58"/>
  <c r="B1" i="58" a="1"/>
  <c r="B1" i="58" s="1"/>
  <c r="A1" i="58"/>
  <c r="M1" i="78" a="1"/>
  <c r="M1" i="78" s="1"/>
  <c r="H23" i="58" l="1"/>
  <c r="H24" i="58"/>
  <c r="H9" i="58"/>
  <c r="H10" i="58"/>
  <c r="H11" i="58"/>
  <c r="H12" i="58"/>
  <c r="H13" i="58"/>
  <c r="H14" i="58"/>
  <c r="H15" i="58"/>
  <c r="H16" i="58"/>
  <c r="H17" i="58"/>
  <c r="H18" i="58"/>
  <c r="H19" i="58"/>
  <c r="H20" i="58"/>
  <c r="H21" i="58"/>
  <c r="H22" i="58"/>
  <c r="H7" i="58"/>
  <c r="H8" i="58"/>
  <c r="H4" i="58"/>
  <c r="H5" i="58"/>
  <c r="H6" i="58"/>
  <c r="A2" i="58"/>
  <c r="H3" i="58"/>
  <c r="A2" i="73" a="1"/>
  <c r="A2" i="73" s="1"/>
  <c r="A1" i="59"/>
  <c r="M2" i="73" a="1"/>
  <c r="M2" i="73" s="1"/>
  <c r="C2" i="70" a="1"/>
  <c r="C2" i="70" s="1"/>
  <c r="B2" i="70" a="1"/>
  <c r="B2" i="70" s="1"/>
  <c r="A2" i="70" a="1"/>
  <c r="A2" i="70" s="1"/>
  <c r="A2" i="59" a="1"/>
  <c r="K2" i="87" a="1"/>
  <c r="K2" i="87" s="1"/>
  <c r="K1" i="87" a="1"/>
  <c r="K1" i="87" s="1"/>
  <c r="A2" i="57" a="1"/>
  <c r="A2" i="57" s="1"/>
  <c r="H2" i="58" l="1"/>
  <c r="AH2" i="57" a="1"/>
  <c r="AH2" i="57" s="1"/>
  <c r="S2" i="57" a="1"/>
  <c r="S2" i="57" s="1"/>
  <c r="D4" i="59"/>
  <c r="D5" i="59"/>
  <c r="A2" i="59"/>
  <c r="D2" i="59" s="1"/>
  <c r="D3" i="59"/>
  <c r="J45" i="76" l="1" a="1"/>
  <c r="J43" i="76" a="1"/>
  <c r="K41" i="76" a="1"/>
  <c r="K45" i="76" a="1"/>
  <c r="M41" i="76" a="1"/>
  <c r="K43" i="76" a="1"/>
  <c r="J41" i="76" a="1"/>
  <c r="L45" i="76" a="1"/>
  <c r="L41" i="76" a="1"/>
  <c r="L43" i="76" a="1"/>
  <c r="M45" i="76" a="1"/>
  <c r="M43" i="76" a="1"/>
  <c r="J46" i="76" a="1"/>
  <c r="J44" i="76" a="1"/>
  <c r="J42" i="76" a="1"/>
  <c r="K46" i="76" a="1"/>
  <c r="K44" i="76" a="1"/>
  <c r="L46" i="76" a="1"/>
  <c r="L42" i="76" a="1"/>
  <c r="L44" i="76" a="1"/>
  <c r="K42" i="76" a="1"/>
  <c r="M46" i="76" a="1"/>
  <c r="M42" i="76" a="1"/>
  <c r="M44" i="76" a="1"/>
  <c r="M44" i="76" l="1"/>
  <c r="M42" i="76"/>
  <c r="M46" i="76"/>
  <c r="K42" i="76"/>
  <c r="L44" i="76"/>
  <c r="L42" i="76"/>
  <c r="L46" i="76"/>
  <c r="K44" i="76"/>
  <c r="K46" i="76"/>
  <c r="J42" i="76"/>
  <c r="J44" i="76"/>
  <c r="J46" i="76"/>
  <c r="M43" i="76"/>
  <c r="M45" i="76"/>
  <c r="L43" i="76"/>
  <c r="L41" i="76"/>
  <c r="L45" i="76"/>
  <c r="J41" i="76"/>
  <c r="K43" i="76"/>
  <c r="M41" i="76"/>
  <c r="K45" i="76"/>
  <c r="K41" i="76"/>
  <c r="J43" i="76"/>
  <c r="J45" i="76"/>
  <c r="I43" i="76" a="1"/>
  <c r="I43" i="76" s="1"/>
  <c r="I42" i="76" a="1"/>
  <c r="I42" i="76" s="1"/>
  <c r="I41" i="76" a="1"/>
  <c r="I41" i="76" s="1"/>
  <c r="I45" i="76" a="1"/>
  <c r="I45" i="76" s="1"/>
  <c r="I46" i="76" a="1"/>
  <c r="I46" i="76" s="1"/>
  <c r="I44" i="76" a="1"/>
  <c r="I44" i="76" s="1"/>
  <c r="I2" i="76" a="1"/>
  <c r="I2" i="76" s="1"/>
  <c r="N37" i="18" l="1"/>
  <c r="N21" i="18" l="1"/>
  <c r="N20" i="18"/>
  <c r="N19" i="18"/>
  <c r="N18" i="18"/>
  <c r="N17" i="18"/>
  <c r="N16" i="18"/>
  <c r="N15" i="18"/>
  <c r="N14" i="18"/>
  <c r="N13" i="18"/>
  <c r="N12" i="18"/>
  <c r="N11" i="18"/>
  <c r="N10" i="18"/>
  <c r="N9" i="18"/>
  <c r="A30" i="77" l="1" a="1"/>
  <c r="A30" i="77" s="1"/>
  <c r="A1" i="73" l="1" a="1"/>
  <c r="A1" i="73" s="1"/>
  <c r="Z6" i="58" l="1"/>
  <c r="Y6" i="58"/>
  <c r="X6" i="58"/>
  <c r="W6" i="58"/>
  <c r="V6" i="58"/>
  <c r="U6" i="58"/>
  <c r="A1" i="57" l="1" a="1"/>
  <c r="A1" i="57" s="1"/>
  <c r="A736" i="77" a="1"/>
  <c r="A736" i="77" s="1"/>
  <c r="A735" i="77" a="1"/>
  <c r="A735" i="77" s="1"/>
  <c r="A734" i="77" a="1"/>
  <c r="A734" i="77" s="1"/>
  <c r="A733" i="77" a="1"/>
  <c r="A733" i="77" s="1"/>
  <c r="A732" i="77" a="1"/>
  <c r="A732" i="77" s="1"/>
  <c r="A731" i="77" a="1"/>
  <c r="A731" i="77" s="1"/>
  <c r="A730" i="77" a="1"/>
  <c r="A730" i="77" s="1"/>
  <c r="A729" i="77" a="1"/>
  <c r="A729" i="77" s="1"/>
  <c r="A728" i="77" a="1"/>
  <c r="A728" i="77" s="1"/>
  <c r="A727" i="77" a="1"/>
  <c r="A727" i="77" s="1"/>
  <c r="A726" i="77" a="1"/>
  <c r="A726" i="77" s="1"/>
  <c r="A725" i="77" a="1"/>
  <c r="A725" i="77" s="1"/>
  <c r="A724" i="77" a="1"/>
  <c r="A724" i="77" s="1"/>
  <c r="A723" i="77" a="1"/>
  <c r="A723" i="77" s="1"/>
  <c r="A722" i="77" a="1"/>
  <c r="A722" i="77" s="1"/>
  <c r="A721" i="77" a="1"/>
  <c r="A721" i="77" s="1"/>
  <c r="A720" i="77" a="1"/>
  <c r="A720" i="77" s="1"/>
  <c r="A719" i="77" a="1"/>
  <c r="A719" i="77" s="1"/>
  <c r="A718" i="77" a="1"/>
  <c r="A718" i="77" s="1"/>
  <c r="A717" i="77" a="1"/>
  <c r="A717" i="77" s="1"/>
  <c r="A716" i="77" a="1"/>
  <c r="A716" i="77" s="1"/>
  <c r="A715" i="77" a="1"/>
  <c r="A715" i="77" s="1"/>
  <c r="A714" i="77" a="1"/>
  <c r="A714" i="77" s="1"/>
  <c r="A713" i="77" a="1"/>
  <c r="A713" i="77" s="1"/>
  <c r="A712" i="77" a="1"/>
  <c r="A712" i="77" s="1"/>
  <c r="A711" i="77" a="1"/>
  <c r="A711" i="77" s="1"/>
  <c r="A710" i="77" a="1"/>
  <c r="A710" i="77" s="1"/>
  <c r="A709" i="77" a="1"/>
  <c r="A709" i="77" s="1"/>
  <c r="A708" i="77" a="1"/>
  <c r="A708" i="77" s="1"/>
  <c r="A707" i="77" a="1"/>
  <c r="A707" i="77" s="1"/>
  <c r="A706" i="77" a="1"/>
  <c r="A706" i="77" s="1"/>
  <c r="A705" i="77" a="1"/>
  <c r="A705" i="77" s="1"/>
  <c r="A704" i="77" a="1"/>
  <c r="A704" i="77" s="1"/>
  <c r="A703" i="77" a="1"/>
  <c r="A703" i="77" s="1"/>
  <c r="A702" i="77" a="1"/>
  <c r="A702" i="77" s="1"/>
  <c r="A701" i="77" a="1"/>
  <c r="A701" i="77" s="1"/>
  <c r="A700" i="77" a="1"/>
  <c r="A700" i="77" s="1"/>
  <c r="A699" i="77" a="1"/>
  <c r="A699" i="77" s="1"/>
  <c r="A698" i="77" a="1"/>
  <c r="A698" i="77" s="1"/>
  <c r="A697" i="77" a="1"/>
  <c r="A697" i="77" s="1"/>
  <c r="A696" i="77" a="1"/>
  <c r="A696" i="77" s="1"/>
  <c r="A695" i="77" a="1"/>
  <c r="A695" i="77" s="1"/>
  <c r="A694" i="77" a="1"/>
  <c r="A694" i="77" s="1"/>
  <c r="A693" i="77" a="1"/>
  <c r="A693" i="77" s="1"/>
  <c r="A692" i="77" a="1"/>
  <c r="A692" i="77" s="1"/>
  <c r="A691" i="77" a="1"/>
  <c r="A691" i="77" s="1"/>
  <c r="A690" i="77" a="1"/>
  <c r="A690" i="77" s="1"/>
  <c r="A689" i="77" a="1"/>
  <c r="A689" i="77" s="1"/>
  <c r="A688" i="77" a="1"/>
  <c r="A688" i="77" s="1"/>
  <c r="A687" i="77" a="1"/>
  <c r="A687" i="77" s="1"/>
  <c r="A686" i="77" a="1"/>
  <c r="A686" i="77" s="1"/>
  <c r="A685" i="77" a="1"/>
  <c r="A685" i="77" s="1"/>
  <c r="A684" i="77" a="1"/>
  <c r="A684" i="77" s="1"/>
  <c r="A683" i="77" a="1"/>
  <c r="A683" i="77" s="1"/>
  <c r="A682" i="77" a="1"/>
  <c r="A682" i="77" s="1"/>
  <c r="A681" i="77" a="1"/>
  <c r="A681" i="77" s="1"/>
  <c r="A680" i="77" a="1"/>
  <c r="A680" i="77" s="1"/>
  <c r="A679" i="77" a="1"/>
  <c r="A679" i="77" s="1"/>
  <c r="A678" i="77" a="1"/>
  <c r="A678" i="77" s="1"/>
  <c r="A677" i="77" a="1"/>
  <c r="A677" i="77" s="1"/>
  <c r="A676" i="77" a="1"/>
  <c r="A676" i="77" s="1"/>
  <c r="A675" i="77" a="1"/>
  <c r="A675" i="77" s="1"/>
  <c r="A674" i="77" a="1"/>
  <c r="A674" i="77" s="1"/>
  <c r="A673" i="77" a="1"/>
  <c r="A673" i="77" s="1"/>
  <c r="A672" i="77" a="1"/>
  <c r="A672" i="77" s="1"/>
  <c r="A671" i="77" a="1"/>
  <c r="A671" i="77" s="1"/>
  <c r="A670" i="77" a="1"/>
  <c r="A670" i="77" s="1"/>
  <c r="A669" i="77" a="1"/>
  <c r="A669" i="77" s="1"/>
  <c r="A668" i="77" a="1"/>
  <c r="A668" i="77" s="1"/>
  <c r="A667" i="77" a="1"/>
  <c r="A667" i="77" s="1"/>
  <c r="A666" i="77" a="1"/>
  <c r="A666" i="77" s="1"/>
  <c r="A665" i="77" a="1"/>
  <c r="A665" i="77" s="1"/>
  <c r="A664" i="77" a="1"/>
  <c r="A664" i="77" s="1"/>
  <c r="A663" i="77" a="1"/>
  <c r="A663" i="77" s="1"/>
  <c r="A662" i="77" a="1"/>
  <c r="A662" i="77" s="1"/>
  <c r="A661" i="77" a="1"/>
  <c r="A661" i="77" s="1"/>
  <c r="A660" i="77" a="1"/>
  <c r="A660" i="77" s="1"/>
  <c r="A659" i="77" a="1"/>
  <c r="A659" i="77" s="1"/>
  <c r="A658" i="77" a="1"/>
  <c r="A658" i="77" s="1"/>
  <c r="A657" i="77" a="1"/>
  <c r="A657" i="77" s="1"/>
  <c r="A656" i="77" a="1"/>
  <c r="A656" i="77" s="1"/>
  <c r="A655" i="77" a="1"/>
  <c r="A655" i="77" s="1"/>
  <c r="A654" i="77" a="1"/>
  <c r="A654" i="77" s="1"/>
  <c r="A653" i="77" a="1"/>
  <c r="A653" i="77" s="1"/>
  <c r="A652" i="77" a="1"/>
  <c r="A652" i="77" s="1"/>
  <c r="A651" i="77" a="1"/>
  <c r="A651" i="77" s="1"/>
  <c r="A650" i="77" a="1"/>
  <c r="A650" i="77" s="1"/>
  <c r="A649" i="77" a="1"/>
  <c r="A649" i="77" s="1"/>
  <c r="A648" i="77" a="1"/>
  <c r="A648" i="77" s="1"/>
  <c r="A647" i="77" a="1"/>
  <c r="A647" i="77" s="1"/>
  <c r="A646" i="77" a="1"/>
  <c r="A646" i="77" s="1"/>
  <c r="A645" i="77" a="1"/>
  <c r="A645" i="77" s="1"/>
  <c r="A644" i="77" a="1"/>
  <c r="A644" i="77" s="1"/>
  <c r="A643" i="77" a="1"/>
  <c r="A643" i="77" s="1"/>
  <c r="A642" i="77" a="1"/>
  <c r="A642" i="77" s="1"/>
  <c r="A641" i="77" a="1"/>
  <c r="A641" i="77" s="1"/>
  <c r="A640" i="77" a="1"/>
  <c r="A640" i="77" s="1"/>
  <c r="A639" i="77" a="1"/>
  <c r="A639" i="77" s="1"/>
  <c r="A638" i="77" a="1"/>
  <c r="A638" i="77" s="1"/>
  <c r="A637" i="77" a="1"/>
  <c r="A637" i="77" s="1"/>
  <c r="A636" i="77" a="1"/>
  <c r="A636" i="77" s="1"/>
  <c r="A635" i="77" a="1"/>
  <c r="A635" i="77" s="1"/>
  <c r="A634" i="77" a="1"/>
  <c r="A634" i="77" s="1"/>
  <c r="A633" i="77" a="1"/>
  <c r="A633" i="77" s="1"/>
  <c r="A632" i="77" a="1"/>
  <c r="A632" i="77" s="1"/>
  <c r="A631" i="77" a="1"/>
  <c r="A631" i="77" s="1"/>
  <c r="A630" i="77" a="1"/>
  <c r="A630" i="77" s="1"/>
  <c r="A629" i="77" a="1"/>
  <c r="A629" i="77" s="1"/>
  <c r="A628" i="77" a="1"/>
  <c r="A628" i="77" s="1"/>
  <c r="A627" i="77" a="1"/>
  <c r="A627" i="77" s="1"/>
  <c r="A626" i="77" a="1"/>
  <c r="A626" i="77" s="1"/>
  <c r="A625" i="77" a="1"/>
  <c r="A625" i="77" s="1"/>
  <c r="A624" i="77" a="1"/>
  <c r="A624" i="77" s="1"/>
  <c r="A623" i="77" a="1"/>
  <c r="A623" i="77" s="1"/>
  <c r="A622" i="77" a="1"/>
  <c r="A622" i="77" s="1"/>
  <c r="A621" i="77" a="1"/>
  <c r="A621" i="77" s="1"/>
  <c r="A620" i="77" a="1"/>
  <c r="A620" i="77" s="1"/>
  <c r="A619" i="77" a="1"/>
  <c r="A619" i="77" s="1"/>
  <c r="A618" i="77" a="1"/>
  <c r="A618" i="77" s="1"/>
  <c r="A617" i="77" a="1"/>
  <c r="A617" i="77" s="1"/>
  <c r="A616" i="77" a="1"/>
  <c r="A616" i="77" s="1"/>
  <c r="A615" i="77" a="1"/>
  <c r="A615" i="77" s="1"/>
  <c r="A614" i="77" a="1"/>
  <c r="A614" i="77" s="1"/>
  <c r="A613" i="77" a="1"/>
  <c r="A613" i="77" s="1"/>
  <c r="A612" i="77" a="1"/>
  <c r="A612" i="77" s="1"/>
  <c r="A611" i="77" a="1"/>
  <c r="A611" i="77" s="1"/>
  <c r="A610" i="77" a="1"/>
  <c r="A610" i="77" s="1"/>
  <c r="A609" i="77" a="1"/>
  <c r="A609" i="77" s="1"/>
  <c r="A608" i="77" a="1"/>
  <c r="A608" i="77" s="1"/>
  <c r="A607" i="77" a="1"/>
  <c r="A607" i="77" s="1"/>
  <c r="A606" i="77" a="1"/>
  <c r="A606" i="77" s="1"/>
  <c r="A605" i="77" a="1"/>
  <c r="A605" i="77" s="1"/>
  <c r="A604" i="77" a="1"/>
  <c r="A604" i="77" s="1"/>
  <c r="A603" i="77" a="1"/>
  <c r="A603" i="77" s="1"/>
  <c r="A602" i="77" a="1"/>
  <c r="A602" i="77" s="1"/>
  <c r="A601" i="77" a="1"/>
  <c r="A601" i="77" s="1"/>
  <c r="A600" i="77" a="1"/>
  <c r="A600" i="77" s="1"/>
  <c r="A599" i="77" a="1"/>
  <c r="A599" i="77" s="1"/>
  <c r="A598" i="77" a="1"/>
  <c r="A598" i="77" s="1"/>
  <c r="A597" i="77" a="1"/>
  <c r="A597" i="77" s="1"/>
  <c r="A596" i="77" a="1"/>
  <c r="A596" i="77" s="1"/>
  <c r="A595" i="77" a="1"/>
  <c r="A595" i="77" s="1"/>
  <c r="A594" i="77" a="1"/>
  <c r="A594" i="77" s="1"/>
  <c r="A593" i="77" a="1"/>
  <c r="A593" i="77" s="1"/>
  <c r="A592" i="77" a="1"/>
  <c r="A592" i="77" s="1"/>
  <c r="A591" i="77" a="1"/>
  <c r="A591" i="77" s="1"/>
  <c r="A590" i="77" a="1"/>
  <c r="A590" i="77" s="1"/>
  <c r="A589" i="77" a="1"/>
  <c r="A589" i="77" s="1"/>
  <c r="A588" i="77" a="1"/>
  <c r="A588" i="77" s="1"/>
  <c r="A587" i="77" a="1"/>
  <c r="A587" i="77" s="1"/>
  <c r="A586" i="77" a="1"/>
  <c r="A586" i="77" s="1"/>
  <c r="A585" i="77" a="1"/>
  <c r="A585" i="77" s="1"/>
  <c r="A584" i="77" a="1"/>
  <c r="A584" i="77" s="1"/>
  <c r="A583" i="77" a="1"/>
  <c r="A583" i="77" s="1"/>
  <c r="A582" i="77" a="1"/>
  <c r="A582" i="77" s="1"/>
  <c r="A581" i="77" a="1"/>
  <c r="A581" i="77" s="1"/>
  <c r="A580" i="77" a="1"/>
  <c r="A580" i="77" s="1"/>
  <c r="A579" i="77" a="1"/>
  <c r="A579" i="77" s="1"/>
  <c r="A578" i="77" a="1"/>
  <c r="A578" i="77" s="1"/>
  <c r="A577" i="77" a="1"/>
  <c r="A577" i="77" s="1"/>
  <c r="A576" i="77" a="1"/>
  <c r="A576" i="77" s="1"/>
  <c r="A575" i="77" a="1"/>
  <c r="A575" i="77" s="1"/>
  <c r="A574" i="77" a="1"/>
  <c r="A574" i="77" s="1"/>
  <c r="A573" i="77" a="1"/>
  <c r="A573" i="77" s="1"/>
  <c r="A572" i="77" a="1"/>
  <c r="A572" i="77" s="1"/>
  <c r="A571" i="77" a="1"/>
  <c r="A571" i="77" s="1"/>
  <c r="A570" i="77" a="1"/>
  <c r="A570" i="77" s="1"/>
  <c r="A569" i="77" a="1"/>
  <c r="A569" i="77" s="1"/>
  <c r="A568" i="77" a="1"/>
  <c r="A568" i="77" s="1"/>
  <c r="A567" i="77" a="1"/>
  <c r="A567" i="77" s="1"/>
  <c r="A566" i="77" a="1"/>
  <c r="A566" i="77" s="1"/>
  <c r="A565" i="77" a="1"/>
  <c r="A565" i="77" s="1"/>
  <c r="A564" i="77" a="1"/>
  <c r="A564" i="77" s="1"/>
  <c r="A563" i="77" a="1"/>
  <c r="A563" i="77" s="1"/>
  <c r="A562" i="77" a="1"/>
  <c r="A562" i="77" s="1"/>
  <c r="A561" i="77" a="1"/>
  <c r="A561" i="77" s="1"/>
  <c r="A560" i="77" a="1"/>
  <c r="A560" i="77" s="1"/>
  <c r="A559" i="77" a="1"/>
  <c r="A559" i="77" s="1"/>
  <c r="A558" i="77" a="1"/>
  <c r="A558" i="77" s="1"/>
  <c r="A557" i="77" a="1"/>
  <c r="A557" i="77" s="1"/>
  <c r="A556" i="77" a="1"/>
  <c r="A556" i="77" s="1"/>
  <c r="A555" i="77" a="1"/>
  <c r="A555" i="77" s="1"/>
  <c r="A554" i="77" a="1"/>
  <c r="A554" i="77" s="1"/>
  <c r="A553" i="77" a="1"/>
  <c r="A553" i="77" s="1"/>
  <c r="A552" i="77" a="1"/>
  <c r="A552" i="77" s="1"/>
  <c r="A551" i="77" a="1"/>
  <c r="A551" i="77" s="1"/>
  <c r="A550" i="77" a="1"/>
  <c r="A550" i="77" s="1"/>
  <c r="A549" i="77" a="1"/>
  <c r="A549" i="77" s="1"/>
  <c r="A548" i="77" a="1"/>
  <c r="A548" i="77" s="1"/>
  <c r="A547" i="77" a="1"/>
  <c r="A547" i="77" s="1"/>
  <c r="A546" i="77" a="1"/>
  <c r="A546" i="77" s="1"/>
  <c r="A545" i="77" a="1"/>
  <c r="A545" i="77" s="1"/>
  <c r="A544" i="77" a="1"/>
  <c r="A544" i="77" s="1"/>
  <c r="A543" i="77" a="1"/>
  <c r="A543" i="77" s="1"/>
  <c r="A542" i="77" a="1"/>
  <c r="A542" i="77" s="1"/>
  <c r="A541" i="77" a="1"/>
  <c r="A541" i="77" s="1"/>
  <c r="A540" i="77" a="1"/>
  <c r="A540" i="77" s="1"/>
  <c r="A539" i="77" a="1"/>
  <c r="A539" i="77" s="1"/>
  <c r="A538" i="77" a="1"/>
  <c r="A538" i="77" s="1"/>
  <c r="A537" i="77" a="1"/>
  <c r="A537" i="77" s="1"/>
  <c r="A536" i="77" a="1"/>
  <c r="A536" i="77" s="1"/>
  <c r="A535" i="77" a="1"/>
  <c r="A535" i="77" s="1"/>
  <c r="A534" i="77" a="1"/>
  <c r="A534" i="77" s="1"/>
  <c r="A533" i="77" a="1"/>
  <c r="A533" i="77" s="1"/>
  <c r="A532" i="77" a="1"/>
  <c r="A532" i="77" s="1"/>
  <c r="A531" i="77" a="1"/>
  <c r="A531" i="77" s="1"/>
  <c r="A530" i="77" a="1"/>
  <c r="A530" i="77" s="1"/>
  <c r="A529" i="77" a="1"/>
  <c r="A529" i="77" s="1"/>
  <c r="A528" i="77" a="1"/>
  <c r="A528" i="77" s="1"/>
  <c r="A527" i="77" a="1"/>
  <c r="A527" i="77" s="1"/>
  <c r="A526" i="77" a="1"/>
  <c r="A526" i="77" s="1"/>
  <c r="A525" i="77" a="1"/>
  <c r="A525" i="77" s="1"/>
  <c r="A524" i="77" a="1"/>
  <c r="A524" i="77" s="1"/>
  <c r="A523" i="77" a="1"/>
  <c r="A523" i="77" s="1"/>
  <c r="A522" i="77" a="1"/>
  <c r="A522" i="77" s="1"/>
  <c r="A521" i="77" a="1"/>
  <c r="A521" i="77" s="1"/>
  <c r="A520" i="77" a="1"/>
  <c r="A520" i="77" s="1"/>
  <c r="A519" i="77" a="1"/>
  <c r="A519" i="77" s="1"/>
  <c r="A518" i="77" a="1"/>
  <c r="A518" i="77" s="1"/>
  <c r="A517" i="77" a="1"/>
  <c r="A517" i="77" s="1"/>
  <c r="A516" i="77" a="1"/>
  <c r="A516" i="77" s="1"/>
  <c r="A515" i="77" a="1"/>
  <c r="A515" i="77" s="1"/>
  <c r="A514" i="77" a="1"/>
  <c r="A514" i="77" s="1"/>
  <c r="A513" i="77" a="1"/>
  <c r="A513" i="77" s="1"/>
  <c r="A512" i="77" a="1"/>
  <c r="A512" i="77" s="1"/>
  <c r="A511" i="77" a="1"/>
  <c r="A511" i="77" s="1"/>
  <c r="A510" i="77" a="1"/>
  <c r="A510" i="77" s="1"/>
  <c r="A509" i="77" a="1"/>
  <c r="A509" i="77" s="1"/>
  <c r="A508" i="77" a="1"/>
  <c r="A508" i="77" s="1"/>
  <c r="A507" i="77" a="1"/>
  <c r="A507" i="77" s="1"/>
  <c r="A506" i="77" a="1"/>
  <c r="A506" i="77" s="1"/>
  <c r="A505" i="77" a="1"/>
  <c r="A505" i="77" s="1"/>
  <c r="A504" i="77" a="1"/>
  <c r="A504" i="77" s="1"/>
  <c r="A503" i="77" a="1"/>
  <c r="A503" i="77" s="1"/>
  <c r="A502" i="77" a="1"/>
  <c r="A502" i="77" s="1"/>
  <c r="A501" i="77" a="1"/>
  <c r="A501" i="77" s="1"/>
  <c r="A500" i="77" a="1"/>
  <c r="A500" i="77" s="1"/>
  <c r="A499" i="77" a="1"/>
  <c r="A499" i="77" s="1"/>
  <c r="A498" i="77" a="1"/>
  <c r="A498" i="77" s="1"/>
  <c r="A497" i="77" a="1"/>
  <c r="A497" i="77" s="1"/>
  <c r="A496" i="77" a="1"/>
  <c r="A496" i="77" s="1"/>
  <c r="A495" i="77" a="1"/>
  <c r="A495" i="77" s="1"/>
  <c r="A494" i="77" a="1"/>
  <c r="A494" i="77" s="1"/>
  <c r="A493" i="77" a="1"/>
  <c r="A493" i="77" s="1"/>
  <c r="A492" i="77" a="1"/>
  <c r="A492" i="77" s="1"/>
  <c r="A491" i="77" a="1"/>
  <c r="A491" i="77" s="1"/>
  <c r="A490" i="77" a="1"/>
  <c r="A490" i="77" s="1"/>
  <c r="A489" i="77" a="1"/>
  <c r="A489" i="77" s="1"/>
  <c r="A488" i="77" a="1"/>
  <c r="A488" i="77" s="1"/>
  <c r="A487" i="77" a="1"/>
  <c r="A487" i="77" s="1"/>
  <c r="A486" i="77" a="1"/>
  <c r="A486" i="77" s="1"/>
  <c r="A485" i="77" a="1"/>
  <c r="A485" i="77" s="1"/>
  <c r="A484" i="77" a="1"/>
  <c r="A484" i="77" s="1"/>
  <c r="A483" i="77" a="1"/>
  <c r="A483" i="77" s="1"/>
  <c r="A482" i="77" a="1"/>
  <c r="A482" i="77" s="1"/>
  <c r="A481" i="77" a="1"/>
  <c r="A481" i="77" s="1"/>
  <c r="A480" i="77" a="1"/>
  <c r="A480" i="77" s="1"/>
  <c r="A479" i="77" a="1"/>
  <c r="A479" i="77" s="1"/>
  <c r="A478" i="77" a="1"/>
  <c r="A478" i="77" s="1"/>
  <c r="A477" i="77" a="1"/>
  <c r="A477" i="77" s="1"/>
  <c r="A476" i="77" a="1"/>
  <c r="A476" i="77" s="1"/>
  <c r="A475" i="77" a="1"/>
  <c r="A475" i="77" s="1"/>
  <c r="A474" i="77" a="1"/>
  <c r="A474" i="77" s="1"/>
  <c r="A473" i="77" a="1"/>
  <c r="A473" i="77" s="1"/>
  <c r="A472" i="77" a="1"/>
  <c r="A472" i="77" s="1"/>
  <c r="A471" i="77" a="1"/>
  <c r="A471" i="77" s="1"/>
  <c r="A470" i="77" a="1"/>
  <c r="A470" i="77" s="1"/>
  <c r="A469" i="77" a="1"/>
  <c r="A469" i="77" s="1"/>
  <c r="A468" i="77" a="1"/>
  <c r="A468" i="77" s="1"/>
  <c r="A467" i="77" a="1"/>
  <c r="A467" i="77" s="1"/>
  <c r="A466" i="77" a="1"/>
  <c r="A466" i="77" s="1"/>
  <c r="A465" i="77" a="1"/>
  <c r="A465" i="77" s="1"/>
  <c r="A464" i="77" a="1"/>
  <c r="A464" i="77" s="1"/>
  <c r="A463" i="77" a="1"/>
  <c r="A463" i="77" s="1"/>
  <c r="A462" i="77" a="1"/>
  <c r="A462" i="77" s="1"/>
  <c r="A461" i="77" a="1"/>
  <c r="A461" i="77" s="1"/>
  <c r="A460" i="77" a="1"/>
  <c r="A460" i="77" s="1"/>
  <c r="A459" i="77" a="1"/>
  <c r="A459" i="77" s="1"/>
  <c r="A458" i="77" a="1"/>
  <c r="A458" i="77" s="1"/>
  <c r="A457" i="77" a="1"/>
  <c r="A457" i="77" s="1"/>
  <c r="A456" i="77" a="1"/>
  <c r="A456" i="77" s="1"/>
  <c r="A455" i="77" a="1"/>
  <c r="A455" i="77" s="1"/>
  <c r="A454" i="77" a="1"/>
  <c r="A454" i="77" s="1"/>
  <c r="A453" i="77" a="1"/>
  <c r="A453" i="77" s="1"/>
  <c r="A452" i="77" a="1"/>
  <c r="A452" i="77" s="1"/>
  <c r="A451" i="77" a="1"/>
  <c r="A451" i="77" s="1"/>
  <c r="A450" i="77" a="1"/>
  <c r="A450" i="77" s="1"/>
  <c r="A449" i="77" a="1"/>
  <c r="A449" i="77" s="1"/>
  <c r="A448" i="77" a="1"/>
  <c r="A448" i="77" s="1"/>
  <c r="A447" i="77" a="1"/>
  <c r="A447" i="77" s="1"/>
  <c r="A446" i="77" a="1"/>
  <c r="A446" i="77" s="1"/>
  <c r="A445" i="77" a="1"/>
  <c r="A445" i="77" s="1"/>
  <c r="A444" i="77" a="1"/>
  <c r="A444" i="77" s="1"/>
  <c r="A443" i="77" a="1"/>
  <c r="A443" i="77" s="1"/>
  <c r="A442" i="77" a="1"/>
  <c r="A442" i="77" s="1"/>
  <c r="A441" i="77" a="1"/>
  <c r="A441" i="77" s="1"/>
  <c r="A440" i="77" a="1"/>
  <c r="A440" i="77" s="1"/>
  <c r="A439" i="77" a="1"/>
  <c r="A439" i="77" s="1"/>
  <c r="A438" i="77" a="1"/>
  <c r="A438" i="77" s="1"/>
  <c r="A437" i="77" a="1"/>
  <c r="A437" i="77" s="1"/>
  <c r="A436" i="77" a="1"/>
  <c r="A436" i="77" s="1"/>
  <c r="A435" i="77" a="1"/>
  <c r="A435" i="77" s="1"/>
  <c r="A434" i="77" a="1"/>
  <c r="A434" i="77" s="1"/>
  <c r="A433" i="77" a="1"/>
  <c r="A433" i="77" s="1"/>
  <c r="A432" i="77" a="1"/>
  <c r="A432" i="77" s="1"/>
  <c r="A431" i="77" a="1"/>
  <c r="A431" i="77" s="1"/>
  <c r="A430" i="77" a="1"/>
  <c r="A430" i="77" s="1"/>
  <c r="A429" i="77" a="1"/>
  <c r="A429" i="77" s="1"/>
  <c r="A428" i="77" a="1"/>
  <c r="A428" i="77" s="1"/>
  <c r="A427" i="77" a="1"/>
  <c r="A427" i="77" s="1"/>
  <c r="A426" i="77" a="1"/>
  <c r="A426" i="77" s="1"/>
  <c r="A425" i="77" a="1"/>
  <c r="A425" i="77" s="1"/>
  <c r="A424" i="77" a="1"/>
  <c r="A424" i="77" s="1"/>
  <c r="A423" i="77" a="1"/>
  <c r="A423" i="77" s="1"/>
  <c r="A422" i="77" a="1"/>
  <c r="A422" i="77" s="1"/>
  <c r="A421" i="77" a="1"/>
  <c r="A421" i="77" s="1"/>
  <c r="A420" i="77" a="1"/>
  <c r="A420" i="77" s="1"/>
  <c r="A419" i="77" a="1"/>
  <c r="A419" i="77" s="1"/>
  <c r="A418" i="77" a="1"/>
  <c r="A418" i="77" s="1"/>
  <c r="A417" i="77" a="1"/>
  <c r="A417" i="77" s="1"/>
  <c r="A416" i="77" a="1"/>
  <c r="A416" i="77" s="1"/>
  <c r="A415" i="77" a="1"/>
  <c r="A415" i="77" s="1"/>
  <c r="A414" i="77" a="1"/>
  <c r="A414" i="77" s="1"/>
  <c r="A413" i="77" a="1"/>
  <c r="A413" i="77" s="1"/>
  <c r="A412" i="77" a="1"/>
  <c r="A412" i="77" s="1"/>
  <c r="A411" i="77" a="1"/>
  <c r="A411" i="77" s="1"/>
  <c r="A410" i="77" a="1"/>
  <c r="A410" i="77" s="1"/>
  <c r="A409" i="77" a="1"/>
  <c r="A409" i="77" s="1"/>
  <c r="A408" i="77" a="1"/>
  <c r="A408" i="77" s="1"/>
  <c r="A407" i="77" a="1"/>
  <c r="A407" i="77" s="1"/>
  <c r="A406" i="77" a="1"/>
  <c r="A406" i="77" s="1"/>
  <c r="A405" i="77" a="1"/>
  <c r="A405" i="77" s="1"/>
  <c r="A404" i="77" a="1"/>
  <c r="A404" i="77" s="1"/>
  <c r="A403" i="77" a="1"/>
  <c r="A403" i="77" s="1"/>
  <c r="A402" i="77" a="1"/>
  <c r="A402" i="77" s="1"/>
  <c r="A401" i="77" a="1"/>
  <c r="A401" i="77" s="1"/>
  <c r="A400" i="77" a="1"/>
  <c r="A400" i="77" s="1"/>
  <c r="A399" i="77" a="1"/>
  <c r="A399" i="77" s="1"/>
  <c r="A398" i="77" a="1"/>
  <c r="A398" i="77" s="1"/>
  <c r="A397" i="77" a="1"/>
  <c r="A397" i="77" s="1"/>
  <c r="A396" i="77" a="1"/>
  <c r="A396" i="77" s="1"/>
  <c r="A395" i="77" a="1"/>
  <c r="A395" i="77" s="1"/>
  <c r="A394" i="77" a="1"/>
  <c r="A394" i="77" s="1"/>
  <c r="A393" i="77" a="1"/>
  <c r="A393" i="77" s="1"/>
  <c r="A392" i="77" a="1"/>
  <c r="A392" i="77" s="1"/>
  <c r="A391" i="77" a="1"/>
  <c r="A391" i="77" s="1"/>
  <c r="A390" i="77" a="1"/>
  <c r="A390" i="77" s="1"/>
  <c r="A389" i="77" a="1"/>
  <c r="A389" i="77" s="1"/>
  <c r="A388" i="77" a="1"/>
  <c r="A388" i="77" s="1"/>
  <c r="A387" i="77" a="1"/>
  <c r="A387" i="77" s="1"/>
  <c r="A386" i="77" a="1"/>
  <c r="A386" i="77" s="1"/>
  <c r="A385" i="77" a="1"/>
  <c r="A385" i="77" s="1"/>
  <c r="A384" i="77" a="1"/>
  <c r="A384" i="77" s="1"/>
  <c r="A383" i="77" a="1"/>
  <c r="A383" i="77" s="1"/>
  <c r="A382" i="77" a="1"/>
  <c r="A382" i="77" s="1"/>
  <c r="A381" i="77" a="1"/>
  <c r="A381" i="77" s="1"/>
  <c r="A380" i="77" a="1"/>
  <c r="A380" i="77" s="1"/>
  <c r="A379" i="77" a="1"/>
  <c r="A379" i="77" s="1"/>
  <c r="A378" i="77" a="1"/>
  <c r="A378" i="77" s="1"/>
  <c r="A377" i="77" a="1"/>
  <c r="A377" i="77" s="1"/>
  <c r="A376" i="77" a="1"/>
  <c r="A376" i="77" s="1"/>
  <c r="A375" i="77" a="1"/>
  <c r="A375" i="77" s="1"/>
  <c r="A374" i="77" a="1"/>
  <c r="A374" i="77" s="1"/>
  <c r="A373" i="77" a="1"/>
  <c r="A373" i="77" s="1"/>
  <c r="A372" i="77" a="1"/>
  <c r="A372" i="77" s="1"/>
  <c r="A371" i="77" a="1"/>
  <c r="A371" i="77" s="1"/>
  <c r="A370" i="77" a="1"/>
  <c r="A370" i="77" s="1"/>
  <c r="A369" i="77" a="1"/>
  <c r="A369" i="77" s="1"/>
  <c r="A368" i="77" a="1"/>
  <c r="A368" i="77" s="1"/>
  <c r="A367" i="77" a="1"/>
  <c r="A367" i="77" s="1"/>
  <c r="A366" i="77" a="1"/>
  <c r="A366" i="77" s="1"/>
  <c r="A365" i="77" a="1"/>
  <c r="A365" i="77" s="1"/>
  <c r="A364" i="77" a="1"/>
  <c r="A364" i="77" s="1"/>
  <c r="A363" i="77" a="1"/>
  <c r="A363" i="77" s="1"/>
  <c r="A362" i="77" a="1"/>
  <c r="A362" i="77" s="1"/>
  <c r="A361" i="77" a="1"/>
  <c r="A361" i="77" s="1"/>
  <c r="A360" i="77" a="1"/>
  <c r="A360" i="77" s="1"/>
  <c r="A359" i="77" a="1"/>
  <c r="A359" i="77" s="1"/>
  <c r="A358" i="77" a="1"/>
  <c r="A358" i="77" s="1"/>
  <c r="A357" i="77" a="1"/>
  <c r="A357" i="77" s="1"/>
  <c r="A356" i="77" a="1"/>
  <c r="A356" i="77" s="1"/>
  <c r="A355" i="77" a="1"/>
  <c r="A355" i="77" s="1"/>
  <c r="A354" i="77" a="1"/>
  <c r="A354" i="77" s="1"/>
  <c r="A353" i="77" a="1"/>
  <c r="A353" i="77" s="1"/>
  <c r="A352" i="77" a="1"/>
  <c r="A352" i="77" s="1"/>
  <c r="A351" i="77" a="1"/>
  <c r="A351" i="77" s="1"/>
  <c r="A350" i="77" a="1"/>
  <c r="A350" i="77" s="1"/>
  <c r="A349" i="77" a="1"/>
  <c r="A349" i="77" s="1"/>
  <c r="A348" i="77" a="1"/>
  <c r="A348" i="77" s="1"/>
  <c r="A347" i="77" a="1"/>
  <c r="A347" i="77" s="1"/>
  <c r="A346" i="77" a="1"/>
  <c r="A346" i="77" s="1"/>
  <c r="A345" i="77" a="1"/>
  <c r="A345" i="77" s="1"/>
  <c r="A344" i="77" a="1"/>
  <c r="A344" i="77" s="1"/>
  <c r="A343" i="77" a="1"/>
  <c r="A343" i="77" s="1"/>
  <c r="A342" i="77" a="1"/>
  <c r="A342" i="77" s="1"/>
  <c r="A341" i="77" a="1"/>
  <c r="A341" i="77" s="1"/>
  <c r="A340" i="77" a="1"/>
  <c r="A340" i="77" s="1"/>
  <c r="A339" i="77" a="1"/>
  <c r="A339" i="77" s="1"/>
  <c r="A338" i="77" a="1"/>
  <c r="A338" i="77" s="1"/>
  <c r="A337" i="77" a="1"/>
  <c r="A337" i="77" s="1"/>
  <c r="A336" i="77" a="1"/>
  <c r="A336" i="77" s="1"/>
  <c r="A335" i="77" a="1"/>
  <c r="A335" i="77" s="1"/>
  <c r="A334" i="77" a="1"/>
  <c r="A334" i="77" s="1"/>
  <c r="A333" i="77" a="1"/>
  <c r="A333" i="77" s="1"/>
  <c r="A332" i="77" a="1"/>
  <c r="A332" i="77" s="1"/>
  <c r="A331" i="77" a="1"/>
  <c r="A331" i="77" s="1"/>
  <c r="A330" i="77" a="1"/>
  <c r="A330" i="77" s="1"/>
  <c r="A329" i="77" a="1"/>
  <c r="A329" i="77" s="1"/>
  <c r="A328" i="77" a="1"/>
  <c r="A328" i="77" s="1"/>
  <c r="A327" i="77" a="1"/>
  <c r="A327" i="77" s="1"/>
  <c r="A326" i="77" a="1"/>
  <c r="A326" i="77" s="1"/>
  <c r="A325" i="77" a="1"/>
  <c r="A325" i="77" s="1"/>
  <c r="A324" i="77" a="1"/>
  <c r="A324" i="77" s="1"/>
  <c r="A323" i="77" a="1"/>
  <c r="A323" i="77" s="1"/>
  <c r="A322" i="77" a="1"/>
  <c r="A322" i="77" s="1"/>
  <c r="A321" i="77" a="1"/>
  <c r="A321" i="77" s="1"/>
  <c r="A320" i="77" a="1"/>
  <c r="A320" i="77" s="1"/>
  <c r="A319" i="77" a="1"/>
  <c r="A319" i="77" s="1"/>
  <c r="A318" i="77" a="1"/>
  <c r="A318" i="77" s="1"/>
  <c r="A317" i="77" a="1"/>
  <c r="A317" i="77" s="1"/>
  <c r="A316" i="77" a="1"/>
  <c r="A316" i="77" s="1"/>
  <c r="A315" i="77" a="1"/>
  <c r="A315" i="77" s="1"/>
  <c r="A314" i="77" a="1"/>
  <c r="A314" i="77" s="1"/>
  <c r="A313" i="77" a="1"/>
  <c r="A313" i="77" s="1"/>
  <c r="A312" i="77" a="1"/>
  <c r="A312" i="77" s="1"/>
  <c r="A311" i="77" a="1"/>
  <c r="A311" i="77" s="1"/>
  <c r="A310" i="77" a="1"/>
  <c r="A310" i="77" s="1"/>
  <c r="A309" i="77" a="1"/>
  <c r="A309" i="77" s="1"/>
  <c r="A308" i="77" a="1"/>
  <c r="A308" i="77" s="1"/>
  <c r="A307" i="77" a="1"/>
  <c r="A307" i="77" s="1"/>
  <c r="A306" i="77" a="1"/>
  <c r="A306" i="77" s="1"/>
  <c r="A305" i="77" a="1"/>
  <c r="A305" i="77" s="1"/>
  <c r="A304" i="77" a="1"/>
  <c r="A304" i="77" s="1"/>
  <c r="A303" i="77" a="1"/>
  <c r="A303" i="77" s="1"/>
  <c r="A302" i="77" a="1"/>
  <c r="A302" i="77" s="1"/>
  <c r="A301" i="77" a="1"/>
  <c r="A301" i="77" s="1"/>
  <c r="A300" i="77" a="1"/>
  <c r="A300" i="77" s="1"/>
  <c r="A299" i="77" a="1"/>
  <c r="A299" i="77" s="1"/>
  <c r="A298" i="77" a="1"/>
  <c r="A298" i="77" s="1"/>
  <c r="A297" i="77" a="1"/>
  <c r="A297" i="77" s="1"/>
  <c r="A296" i="77" a="1"/>
  <c r="A296" i="77" s="1"/>
  <c r="A295" i="77" a="1"/>
  <c r="A295" i="77" s="1"/>
  <c r="A294" i="77" a="1"/>
  <c r="A294" i="77" s="1"/>
  <c r="A293" i="77" a="1"/>
  <c r="A293" i="77" s="1"/>
  <c r="A292" i="77" a="1"/>
  <c r="A292" i="77" s="1"/>
  <c r="A291" i="77" a="1"/>
  <c r="A291" i="77" s="1"/>
  <c r="A290" i="77" a="1"/>
  <c r="A290" i="77" s="1"/>
  <c r="A289" i="77" a="1"/>
  <c r="A289" i="77" s="1"/>
  <c r="A288" i="77" a="1"/>
  <c r="A288" i="77" s="1"/>
  <c r="A287" i="77" a="1"/>
  <c r="A287" i="77" s="1"/>
  <c r="A286" i="77" a="1"/>
  <c r="A286" i="77" s="1"/>
  <c r="A285" i="77" a="1"/>
  <c r="A285" i="77" s="1"/>
  <c r="A284" i="77" a="1"/>
  <c r="A284" i="77" s="1"/>
  <c r="A283" i="77" a="1"/>
  <c r="A283" i="77" s="1"/>
  <c r="A282" i="77" a="1"/>
  <c r="A282" i="77" s="1"/>
  <c r="A281" i="77" a="1"/>
  <c r="A281" i="77" s="1"/>
  <c r="A280" i="77" a="1"/>
  <c r="A280" i="77" s="1"/>
  <c r="A279" i="77" a="1"/>
  <c r="A279" i="77" s="1"/>
  <c r="A278" i="77" a="1"/>
  <c r="A278" i="77" s="1"/>
  <c r="A277" i="77" a="1"/>
  <c r="A277" i="77" s="1"/>
  <c r="A276" i="77" a="1"/>
  <c r="A276" i="77" s="1"/>
  <c r="A275" i="77" a="1"/>
  <c r="A275" i="77" s="1"/>
  <c r="A274" i="77" a="1"/>
  <c r="A274" i="77" s="1"/>
  <c r="A273" i="77" a="1"/>
  <c r="A273" i="77" s="1"/>
  <c r="A272" i="77" a="1"/>
  <c r="A272" i="77" s="1"/>
  <c r="A271" i="77" a="1"/>
  <c r="A271" i="77" s="1"/>
  <c r="A270" i="77" a="1"/>
  <c r="A270" i="77" s="1"/>
  <c r="A269" i="77" a="1"/>
  <c r="A269" i="77" s="1"/>
  <c r="A268" i="77" a="1"/>
  <c r="A268" i="77" s="1"/>
  <c r="A267" i="77" a="1"/>
  <c r="A267" i="77" s="1"/>
  <c r="A266" i="77" a="1"/>
  <c r="A266" i="77" s="1"/>
  <c r="A265" i="77" a="1"/>
  <c r="A265" i="77" s="1"/>
  <c r="A264" i="77" a="1"/>
  <c r="A264" i="77" s="1"/>
  <c r="A263" i="77" a="1"/>
  <c r="A263" i="77" s="1"/>
  <c r="A262" i="77" a="1"/>
  <c r="A262" i="77" s="1"/>
  <c r="A261" i="77" a="1"/>
  <c r="A261" i="77" s="1"/>
  <c r="A260" i="77" a="1"/>
  <c r="A260" i="77" s="1"/>
  <c r="A259" i="77" a="1"/>
  <c r="A259" i="77" s="1"/>
  <c r="A258" i="77" a="1"/>
  <c r="A258" i="77" s="1"/>
  <c r="A257" i="77" a="1"/>
  <c r="A257" i="77" s="1"/>
  <c r="A256" i="77" a="1"/>
  <c r="A256" i="77" s="1"/>
  <c r="A255" i="77" a="1"/>
  <c r="A255" i="77" s="1"/>
  <c r="A254" i="77" a="1"/>
  <c r="A254" i="77" s="1"/>
  <c r="A253" i="77" a="1"/>
  <c r="A253" i="77" s="1"/>
  <c r="A252" i="77" a="1"/>
  <c r="A252" i="77" s="1"/>
  <c r="A251" i="77" a="1"/>
  <c r="A251" i="77" s="1"/>
  <c r="A250" i="77" a="1"/>
  <c r="A250" i="77" s="1"/>
  <c r="A249" i="77" a="1"/>
  <c r="A249" i="77" s="1"/>
  <c r="A248" i="77" a="1"/>
  <c r="A248" i="77" s="1"/>
  <c r="A247" i="77" a="1"/>
  <c r="A247" i="77" s="1"/>
  <c r="A246" i="77" a="1"/>
  <c r="A246" i="77" s="1"/>
  <c r="A245" i="77" a="1"/>
  <c r="A245" i="77" s="1"/>
  <c r="A244" i="77" a="1"/>
  <c r="A244" i="77" s="1"/>
  <c r="A243" i="77" a="1"/>
  <c r="A243" i="77" s="1"/>
  <c r="A242" i="77" a="1"/>
  <c r="A242" i="77" s="1"/>
  <c r="A241" i="77" a="1"/>
  <c r="A241" i="77" s="1"/>
  <c r="A240" i="77" a="1"/>
  <c r="A240" i="77" s="1"/>
  <c r="A239" i="77" a="1"/>
  <c r="A239" i="77" s="1"/>
  <c r="A238" i="77" a="1"/>
  <c r="A238" i="77" s="1"/>
  <c r="A237" i="77" a="1"/>
  <c r="A237" i="77" s="1"/>
  <c r="A236" i="77" a="1"/>
  <c r="A236" i="77" s="1"/>
  <c r="A235" i="77" a="1"/>
  <c r="A235" i="77" s="1"/>
  <c r="A234" i="77" a="1"/>
  <c r="A234" i="77" s="1"/>
  <c r="A233" i="77" a="1"/>
  <c r="A233" i="77" s="1"/>
  <c r="A232" i="77" a="1"/>
  <c r="A232" i="77" s="1"/>
  <c r="A231" i="77" a="1"/>
  <c r="A231" i="77" s="1"/>
  <c r="A230" i="77" a="1"/>
  <c r="A230" i="77" s="1"/>
  <c r="A229" i="77" a="1"/>
  <c r="A229" i="77" s="1"/>
  <c r="A228" i="77" a="1"/>
  <c r="A228" i="77" s="1"/>
  <c r="A227" i="77" a="1"/>
  <c r="A227" i="77" s="1"/>
  <c r="A226" i="77" a="1"/>
  <c r="A226" i="77" s="1"/>
  <c r="A225" i="77" a="1"/>
  <c r="A225" i="77" s="1"/>
  <c r="A224" i="77" a="1"/>
  <c r="A224" i="77" s="1"/>
  <c r="A223" i="77" a="1"/>
  <c r="A223" i="77" s="1"/>
  <c r="A222" i="77" a="1"/>
  <c r="A222" i="77" s="1"/>
  <c r="A221" i="77" a="1"/>
  <c r="A221" i="77" s="1"/>
  <c r="A220" i="77" a="1"/>
  <c r="A220" i="77" s="1"/>
  <c r="A219" i="77" a="1"/>
  <c r="A219" i="77" s="1"/>
  <c r="A218" i="77" a="1"/>
  <c r="A218" i="77" s="1"/>
  <c r="A217" i="77" a="1"/>
  <c r="A217" i="77" s="1"/>
  <c r="A216" i="77" a="1"/>
  <c r="A216" i="77" s="1"/>
  <c r="A215" i="77" a="1"/>
  <c r="A215" i="77" s="1"/>
  <c r="A214" i="77" a="1"/>
  <c r="A214" i="77" s="1"/>
  <c r="A213" i="77" a="1"/>
  <c r="A213" i="77" s="1"/>
  <c r="A212" i="77" a="1"/>
  <c r="A212" i="77" s="1"/>
  <c r="A211" i="77" a="1"/>
  <c r="A211" i="77" s="1"/>
  <c r="A210" i="77" a="1"/>
  <c r="A210" i="77" s="1"/>
  <c r="A209" i="77" a="1"/>
  <c r="A209" i="77" s="1"/>
  <c r="A208" i="77" a="1"/>
  <c r="A208" i="77" s="1"/>
  <c r="A207" i="77" a="1"/>
  <c r="A207" i="77" s="1"/>
  <c r="A206" i="77" a="1"/>
  <c r="A206" i="77" s="1"/>
  <c r="A205" i="77" a="1"/>
  <c r="A205" i="77" s="1"/>
  <c r="A204" i="77" a="1"/>
  <c r="A204" i="77" s="1"/>
  <c r="A203" i="77" a="1"/>
  <c r="A203" i="77" s="1"/>
  <c r="A202" i="77" a="1"/>
  <c r="A202" i="77" s="1"/>
  <c r="A201" i="77" a="1"/>
  <c r="A201" i="77" s="1"/>
  <c r="A200" i="77" a="1"/>
  <c r="A200" i="77" s="1"/>
  <c r="A199" i="77" a="1"/>
  <c r="A199" i="77" s="1"/>
  <c r="A198" i="77" a="1"/>
  <c r="A198" i="77" s="1"/>
  <c r="A197" i="77" a="1"/>
  <c r="A197" i="77" s="1"/>
  <c r="A196" i="77" a="1"/>
  <c r="A196" i="77" s="1"/>
  <c r="A195" i="77" a="1"/>
  <c r="A195" i="77" s="1"/>
  <c r="A194" i="77" a="1"/>
  <c r="A194" i="77" s="1"/>
  <c r="A193" i="77" a="1"/>
  <c r="A193" i="77" s="1"/>
  <c r="A192" i="77" a="1"/>
  <c r="A192" i="77" s="1"/>
  <c r="A191" i="77" a="1"/>
  <c r="A191" i="77" s="1"/>
  <c r="A190" i="77" a="1"/>
  <c r="A190" i="77" s="1"/>
  <c r="A189" i="77" a="1"/>
  <c r="A189" i="77" s="1"/>
  <c r="A188" i="77" a="1"/>
  <c r="A188" i="77" s="1"/>
  <c r="A187" i="77" a="1"/>
  <c r="A187" i="77" s="1"/>
  <c r="A186" i="77" a="1"/>
  <c r="A186" i="77" s="1"/>
  <c r="A185" i="77" a="1"/>
  <c r="A185" i="77" s="1"/>
  <c r="A184" i="77" a="1"/>
  <c r="A184" i="77" s="1"/>
  <c r="A183" i="77" a="1"/>
  <c r="A183" i="77" s="1"/>
  <c r="A182" i="77" a="1"/>
  <c r="A182" i="77" s="1"/>
  <c r="A181" i="77" a="1"/>
  <c r="A181" i="77" s="1"/>
  <c r="A180" i="77" a="1"/>
  <c r="A180" i="77" s="1"/>
  <c r="A179" i="77" a="1"/>
  <c r="A179" i="77" s="1"/>
  <c r="A178" i="77" a="1"/>
  <c r="A178" i="77" s="1"/>
  <c r="A177" i="77" a="1"/>
  <c r="A177" i="77" s="1"/>
  <c r="A176" i="77" a="1"/>
  <c r="A176" i="77" s="1"/>
  <c r="A175" i="77" a="1"/>
  <c r="A175" i="77" s="1"/>
  <c r="A174" i="77" a="1"/>
  <c r="A174" i="77" s="1"/>
  <c r="A173" i="77" a="1"/>
  <c r="A173" i="77" s="1"/>
  <c r="A172" i="77" a="1"/>
  <c r="A172" i="77" s="1"/>
  <c r="A171" i="77" a="1"/>
  <c r="A171" i="77" s="1"/>
  <c r="A170" i="77" a="1"/>
  <c r="A170" i="77" s="1"/>
  <c r="A169" i="77" a="1"/>
  <c r="A169" i="77" s="1"/>
  <c r="A168" i="77" a="1"/>
  <c r="A168" i="77" s="1"/>
  <c r="A167" i="77" a="1"/>
  <c r="A167" i="77" s="1"/>
  <c r="A166" i="77" a="1"/>
  <c r="A166" i="77" s="1"/>
  <c r="A165" i="77" a="1"/>
  <c r="A165" i="77" s="1"/>
  <c r="A164" i="77" a="1"/>
  <c r="A164" i="77" s="1"/>
  <c r="A163" i="77" a="1"/>
  <c r="A163" i="77" s="1"/>
  <c r="A162" i="77" a="1"/>
  <c r="A162" i="77" s="1"/>
  <c r="A161" i="77" a="1"/>
  <c r="A161" i="77" s="1"/>
  <c r="A160" i="77" a="1"/>
  <c r="A160" i="77" s="1"/>
  <c r="A159" i="77" a="1"/>
  <c r="A159" i="77" s="1"/>
  <c r="A158" i="77" a="1"/>
  <c r="A158" i="77" s="1"/>
  <c r="A157" i="77" a="1"/>
  <c r="A157" i="77" s="1"/>
  <c r="A156" i="77" a="1"/>
  <c r="A156" i="77" s="1"/>
  <c r="A155" i="77" a="1"/>
  <c r="A155" i="77" s="1"/>
  <c r="A154" i="77" a="1"/>
  <c r="A154" i="77" s="1"/>
  <c r="A153" i="77" a="1"/>
  <c r="A153" i="77" s="1"/>
  <c r="A152" i="77" a="1"/>
  <c r="A152" i="77" s="1"/>
  <c r="A151" i="77" a="1"/>
  <c r="A151" i="77" s="1"/>
  <c r="A150" i="77" a="1"/>
  <c r="A150" i="77" s="1"/>
  <c r="A149" i="77" a="1"/>
  <c r="A149" i="77" s="1"/>
  <c r="A148" i="77" a="1"/>
  <c r="A148" i="77" s="1"/>
  <c r="A147" i="77" a="1"/>
  <c r="A147" i="77" s="1"/>
  <c r="A146" i="77" a="1"/>
  <c r="A146" i="77" s="1"/>
  <c r="A145" i="77" a="1"/>
  <c r="A145" i="77" s="1"/>
  <c r="A144" i="77" a="1"/>
  <c r="A144" i="77" s="1"/>
  <c r="A143" i="77" a="1"/>
  <c r="A143" i="77" s="1"/>
  <c r="A142" i="77" a="1"/>
  <c r="A142" i="77" s="1"/>
  <c r="A141" i="77" a="1"/>
  <c r="A141" i="77" s="1"/>
  <c r="A140" i="77" a="1"/>
  <c r="A140" i="77" s="1"/>
  <c r="A139" i="77" a="1"/>
  <c r="A139" i="77" s="1"/>
  <c r="A138" i="77" a="1"/>
  <c r="A138" i="77" s="1"/>
  <c r="A137" i="77" a="1"/>
  <c r="A137" i="77" s="1"/>
  <c r="A136" i="77" a="1"/>
  <c r="A136" i="77" s="1"/>
  <c r="A135" i="77" a="1"/>
  <c r="A135" i="77" s="1"/>
  <c r="A134" i="77" a="1"/>
  <c r="A134" i="77" s="1"/>
  <c r="A133" i="77" a="1"/>
  <c r="A133" i="77" s="1"/>
  <c r="A132" i="77" a="1"/>
  <c r="A132" i="77" s="1"/>
  <c r="A131" i="77" a="1"/>
  <c r="A131" i="77" s="1"/>
  <c r="A130" i="77" a="1"/>
  <c r="A130" i="77" s="1"/>
  <c r="A129" i="77" a="1"/>
  <c r="A129" i="77" s="1"/>
  <c r="A128" i="77" a="1"/>
  <c r="A128" i="77" s="1"/>
  <c r="A127" i="77" a="1"/>
  <c r="A127" i="77" s="1"/>
  <c r="A126" i="77" a="1"/>
  <c r="A126" i="77" s="1"/>
  <c r="A125" i="77" a="1"/>
  <c r="A125" i="77" s="1"/>
  <c r="A124" i="77" a="1"/>
  <c r="A124" i="77" s="1"/>
  <c r="A123" i="77" a="1"/>
  <c r="A123" i="77" s="1"/>
  <c r="A122" i="77" a="1"/>
  <c r="A122" i="77" s="1"/>
  <c r="A121" i="77" a="1"/>
  <c r="A121" i="77" s="1"/>
  <c r="A120" i="77" a="1"/>
  <c r="A120" i="77" s="1"/>
  <c r="A119" i="77" a="1"/>
  <c r="A119" i="77" s="1"/>
  <c r="A118" i="77" a="1"/>
  <c r="A118" i="77" s="1"/>
  <c r="A117" i="77" a="1"/>
  <c r="A117" i="77" s="1"/>
  <c r="A116" i="77" a="1"/>
  <c r="A116" i="77" s="1"/>
  <c r="A115" i="77" a="1"/>
  <c r="A115" i="77" s="1"/>
  <c r="A114" i="77" a="1"/>
  <c r="A114" i="77" s="1"/>
  <c r="A113" i="77" a="1"/>
  <c r="A113" i="77" s="1"/>
  <c r="A112" i="77" a="1"/>
  <c r="A112" i="77" s="1"/>
  <c r="A111" i="77" a="1"/>
  <c r="A111" i="77" s="1"/>
  <c r="A110" i="77" a="1"/>
  <c r="A110" i="77" s="1"/>
  <c r="A109" i="77" a="1"/>
  <c r="A109" i="77" s="1"/>
  <c r="A108" i="77" a="1"/>
  <c r="A108" i="77" s="1"/>
  <c r="A107" i="77" a="1"/>
  <c r="A107" i="77" s="1"/>
  <c r="A106" i="77" a="1"/>
  <c r="A106" i="77" s="1"/>
  <c r="A105" i="77" a="1"/>
  <c r="A105" i="77" s="1"/>
  <c r="A104" i="77" a="1"/>
  <c r="A104" i="77" s="1"/>
  <c r="A103" i="77" a="1"/>
  <c r="A103" i="77" s="1"/>
  <c r="A102" i="77" a="1"/>
  <c r="A102" i="77" s="1"/>
  <c r="A101" i="77" a="1"/>
  <c r="A101" i="77" s="1"/>
  <c r="A100" i="77" a="1"/>
  <c r="A100" i="77" s="1"/>
  <c r="A99" i="77" a="1"/>
  <c r="A99" i="77" s="1"/>
  <c r="A98" i="77" a="1"/>
  <c r="A98" i="77" s="1"/>
  <c r="A97" i="77" a="1"/>
  <c r="A97" i="77" s="1"/>
  <c r="A96" i="77" a="1"/>
  <c r="A96" i="77" s="1"/>
  <c r="A95" i="77" a="1"/>
  <c r="A95" i="77" s="1"/>
  <c r="A94" i="77" a="1"/>
  <c r="A94" i="77" s="1"/>
  <c r="A93" i="77" a="1"/>
  <c r="A93" i="77" s="1"/>
  <c r="A92" i="77" a="1"/>
  <c r="A92" i="77" s="1"/>
  <c r="A91" i="77" a="1"/>
  <c r="A91" i="77" s="1"/>
  <c r="A90" i="77" a="1"/>
  <c r="A90" i="77" s="1"/>
  <c r="A89" i="77" a="1"/>
  <c r="A89" i="77" s="1"/>
  <c r="A88" i="77" a="1"/>
  <c r="A88" i="77" s="1"/>
  <c r="A87" i="77" a="1"/>
  <c r="A87" i="77" s="1"/>
  <c r="A86" i="77" a="1"/>
  <c r="A86" i="77" s="1"/>
  <c r="A85" i="77" a="1"/>
  <c r="A85" i="77" s="1"/>
  <c r="A84" i="77" a="1"/>
  <c r="A84" i="77" s="1"/>
  <c r="A83" i="77" a="1"/>
  <c r="A83" i="77" s="1"/>
  <c r="A82" i="77" a="1"/>
  <c r="A82" i="77" s="1"/>
  <c r="A81" i="77" a="1"/>
  <c r="A81" i="77" s="1"/>
  <c r="A80" i="77" a="1"/>
  <c r="A80" i="77" s="1"/>
  <c r="A79" i="77" a="1"/>
  <c r="A79" i="77" s="1"/>
  <c r="A78" i="77" a="1"/>
  <c r="A78" i="77" s="1"/>
  <c r="A77" i="77" a="1"/>
  <c r="A77" i="77" s="1"/>
  <c r="A76" i="77" a="1"/>
  <c r="A76" i="77" s="1"/>
  <c r="A75" i="77" a="1"/>
  <c r="A75" i="77" s="1"/>
  <c r="A74" i="77" a="1"/>
  <c r="A74" i="77" s="1"/>
  <c r="A73" i="77" a="1"/>
  <c r="A73" i="77" s="1"/>
  <c r="A72" i="77" a="1"/>
  <c r="A72" i="77" s="1"/>
  <c r="A71" i="77" a="1"/>
  <c r="A71" i="77" s="1"/>
  <c r="A70" i="77" a="1"/>
  <c r="A70" i="77" s="1"/>
  <c r="A69" i="77" a="1"/>
  <c r="A69" i="77" s="1"/>
  <c r="A68" i="77" a="1"/>
  <c r="A68" i="77" s="1"/>
  <c r="A67" i="77" a="1"/>
  <c r="A67" i="77" s="1"/>
  <c r="A66" i="77" a="1"/>
  <c r="A66" i="77" s="1"/>
  <c r="A65" i="77" a="1"/>
  <c r="A65" i="77" s="1"/>
  <c r="A64" i="77" a="1"/>
  <c r="A64" i="77" s="1"/>
  <c r="A63" i="77" a="1"/>
  <c r="A63" i="77" s="1"/>
  <c r="A62" i="77" a="1"/>
  <c r="A62" i="77" s="1"/>
  <c r="A61" i="77" a="1"/>
  <c r="A61" i="77" s="1"/>
  <c r="A60" i="77" a="1"/>
  <c r="A60" i="77" s="1"/>
  <c r="A59" i="77" a="1"/>
  <c r="A59" i="77" s="1"/>
  <c r="A58" i="77" a="1"/>
  <c r="A58" i="77" s="1"/>
  <c r="A57" i="77" a="1"/>
  <c r="A57" i="77" s="1"/>
  <c r="A56" i="77" a="1"/>
  <c r="A56" i="77" s="1"/>
  <c r="A55" i="77" a="1"/>
  <c r="A55" i="77" s="1"/>
  <c r="A54" i="77" a="1"/>
  <c r="A54" i="77" s="1"/>
  <c r="A53" i="77" a="1"/>
  <c r="A53" i="77" s="1"/>
  <c r="A52" i="77" a="1"/>
  <c r="A52" i="77" s="1"/>
  <c r="A51" i="77" a="1"/>
  <c r="A51" i="77" s="1"/>
  <c r="A50" i="77" a="1"/>
  <c r="A50" i="77" s="1"/>
  <c r="A49" i="77" a="1"/>
  <c r="A49" i="77" s="1"/>
  <c r="A48" i="77" a="1"/>
  <c r="A48" i="77" s="1"/>
  <c r="A47" i="77" a="1"/>
  <c r="A47" i="77" s="1"/>
  <c r="A46" i="77" a="1"/>
  <c r="A46" i="77" s="1"/>
  <c r="A45" i="77" a="1"/>
  <c r="A45" i="77" s="1"/>
  <c r="A44" i="77" a="1"/>
  <c r="A44" i="77" s="1"/>
  <c r="A43" i="77" a="1"/>
  <c r="A43" i="77" s="1"/>
  <c r="A42" i="77" a="1"/>
  <c r="A42" i="77" s="1"/>
  <c r="A41" i="77" a="1"/>
  <c r="A41" i="77" s="1"/>
  <c r="A40" i="77" a="1"/>
  <c r="A40" i="77" s="1"/>
  <c r="A39" i="77" a="1"/>
  <c r="A39" i="77" s="1"/>
  <c r="A38" i="77" a="1"/>
  <c r="A38" i="77" s="1"/>
  <c r="A37" i="77" a="1"/>
  <c r="A37" i="77" s="1"/>
  <c r="A36" i="77" a="1"/>
  <c r="A36" i="77" s="1"/>
  <c r="A35" i="77" a="1"/>
  <c r="A35" i="77" s="1"/>
  <c r="A34" i="77" a="1"/>
  <c r="A34" i="77" s="1"/>
  <c r="A33" i="77" a="1"/>
  <c r="A33" i="77" s="1"/>
  <c r="A32" i="77" a="1"/>
  <c r="A32" i="77" s="1"/>
  <c r="A31" i="77" a="1"/>
  <c r="A31" i="77" s="1"/>
  <c r="A29" i="77" a="1"/>
  <c r="A29" i="77" s="1"/>
  <c r="A28" i="77" a="1"/>
  <c r="A28" i="77" s="1"/>
  <c r="A27" i="77" a="1"/>
  <c r="A27" i="77" s="1"/>
  <c r="A26" i="77" a="1"/>
  <c r="A26" i="77" s="1"/>
  <c r="AD44" i="20" l="1" a="1"/>
  <c r="AD44" i="20" s="1"/>
  <c r="AC44" i="20" a="1"/>
  <c r="AC44" i="20" s="1"/>
  <c r="AB44" i="20" a="1"/>
  <c r="AB44" i="20" s="1"/>
  <c r="AA44" i="20" a="1"/>
  <c r="AA44" i="20" s="1"/>
  <c r="A1" i="83" a="1"/>
  <c r="A1" i="83" s="1"/>
  <c r="I40" i="76" a="1"/>
  <c r="I40" i="76" s="1"/>
  <c r="I39" i="76" a="1"/>
  <c r="I39" i="76" s="1"/>
  <c r="I38" i="76" a="1"/>
  <c r="I38" i="76" s="1"/>
  <c r="I37" i="76" a="1"/>
  <c r="I37" i="76" s="1"/>
  <c r="I36" i="76" a="1"/>
  <c r="I36" i="76" s="1"/>
  <c r="I35" i="76" a="1"/>
  <c r="I35" i="76" s="1"/>
  <c r="I34" i="76" a="1"/>
  <c r="I34" i="76" s="1"/>
  <c r="I33" i="76" a="1"/>
  <c r="I33" i="76" s="1"/>
  <c r="I32" i="76" a="1"/>
  <c r="I32" i="76" s="1"/>
  <c r="I31" i="76" a="1"/>
  <c r="I31" i="76" s="1"/>
  <c r="I30" i="76" a="1"/>
  <c r="I30" i="76" s="1"/>
  <c r="I29" i="76" a="1"/>
  <c r="I29" i="76" s="1"/>
  <c r="I28" i="76" a="1"/>
  <c r="I28" i="76" s="1"/>
  <c r="I27" i="76" a="1"/>
  <c r="I27" i="76" s="1"/>
  <c r="I26" i="76" a="1"/>
  <c r="I26" i="76" s="1"/>
  <c r="I25" i="76" a="1"/>
  <c r="I25" i="76" s="1"/>
  <c r="I24" i="76" a="1"/>
  <c r="I24" i="76" s="1"/>
  <c r="I23" i="76" a="1"/>
  <c r="I23" i="76" s="1"/>
  <c r="I22" i="76" a="1"/>
  <c r="I22" i="76" s="1"/>
  <c r="I21" i="76" a="1"/>
  <c r="I21" i="76" s="1"/>
  <c r="I20" i="76" a="1"/>
  <c r="I20" i="76" s="1"/>
  <c r="I19" i="76" a="1"/>
  <c r="I19" i="76" s="1"/>
  <c r="I18" i="76" a="1"/>
  <c r="I18" i="76" s="1"/>
  <c r="I17" i="76" a="1"/>
  <c r="I17" i="76" s="1"/>
  <c r="I16" i="76" a="1"/>
  <c r="I16" i="76" s="1"/>
  <c r="I15" i="76" a="1"/>
  <c r="I15" i="76" s="1"/>
  <c r="I14" i="76" a="1"/>
  <c r="I14" i="76" s="1"/>
  <c r="I13" i="76" a="1"/>
  <c r="I13" i="76" s="1"/>
  <c r="I12" i="76" a="1"/>
  <c r="I12" i="76" s="1"/>
  <c r="I11" i="76" a="1"/>
  <c r="I11" i="76" s="1"/>
  <c r="M28" i="76" a="1"/>
  <c r="M12" i="76" a="1"/>
  <c r="L27" i="76" a="1"/>
  <c r="L11" i="76" a="1"/>
  <c r="K35" i="76" a="1"/>
  <c r="J30" i="76" a="1"/>
  <c r="K19" i="76" a="1"/>
  <c r="J14" i="76" a="1"/>
  <c r="K17" i="76" a="1"/>
  <c r="M27" i="76" a="1"/>
  <c r="M11" i="76" a="1"/>
  <c r="L26" i="76" a="1"/>
  <c r="K40" i="76" a="1"/>
  <c r="J35" i="76" a="1"/>
  <c r="K24" i="76" a="1"/>
  <c r="J19" i="76" a="1"/>
  <c r="K11" i="76" a="1"/>
  <c r="M26" i="76" a="1"/>
  <c r="L25" i="76" a="1"/>
  <c r="J40" i="76" a="1"/>
  <c r="K29" i="76" a="1"/>
  <c r="J24" i="76" a="1"/>
  <c r="K13" i="76" a="1"/>
  <c r="J18" i="76" a="1"/>
  <c r="M25" i="76" a="1"/>
  <c r="L40" i="76" a="1"/>
  <c r="L24" i="76" a="1"/>
  <c r="K34" i="76" a="1"/>
  <c r="J29" i="76" a="1"/>
  <c r="K18" i="76" a="1"/>
  <c r="J13" i="76" a="1"/>
  <c r="M40" i="76" a="1"/>
  <c r="M24" i="76" a="1"/>
  <c r="L39" i="76" a="1"/>
  <c r="L23" i="76" a="1"/>
  <c r="K39" i="76" a="1"/>
  <c r="J34" i="76" a="1"/>
  <c r="K23" i="76" a="1"/>
  <c r="M39" i="76" a="1"/>
  <c r="M23" i="76" a="1"/>
  <c r="L38" i="76" a="1"/>
  <c r="L22" i="76" a="1"/>
  <c r="J39" i="76" a="1"/>
  <c r="K28" i="76" a="1"/>
  <c r="J23" i="76" a="1"/>
  <c r="K12" i="76" a="1"/>
  <c r="M38" i="76" a="1"/>
  <c r="M22" i="76" a="1"/>
  <c r="L37" i="76" a="1"/>
  <c r="L21" i="76" a="1"/>
  <c r="K33" i="76" a="1"/>
  <c r="J28" i="76" a="1"/>
  <c r="J12" i="76" a="1"/>
  <c r="M37" i="76" a="1"/>
  <c r="M21" i="76" a="1"/>
  <c r="L36" i="76" a="1"/>
  <c r="L20" i="76" a="1"/>
  <c r="K38" i="76" a="1"/>
  <c r="J33" i="76" a="1"/>
  <c r="K22" i="76" a="1"/>
  <c r="J17" i="76" a="1"/>
  <c r="M36" i="76" a="1"/>
  <c r="M20" i="76" a="1"/>
  <c r="L35" i="76" a="1"/>
  <c r="L19" i="76" a="1"/>
  <c r="J38" i="76" a="1"/>
  <c r="K27" i="76" a="1"/>
  <c r="J22" i="76" a="1"/>
  <c r="M35" i="76" a="1"/>
  <c r="M19" i="76" a="1"/>
  <c r="L34" i="76" a="1"/>
  <c r="L18" i="76" a="1"/>
  <c r="K32" i="76" a="1"/>
  <c r="J27" i="76" a="1"/>
  <c r="K16" i="76" a="1"/>
  <c r="J11" i="76" a="1"/>
  <c r="M34" i="76" a="1"/>
  <c r="M18" i="76" a="1"/>
  <c r="L33" i="76" a="1"/>
  <c r="L17" i="76" a="1"/>
  <c r="K37" i="76" a="1"/>
  <c r="J32" i="76" a="1"/>
  <c r="K21" i="76" a="1"/>
  <c r="J16" i="76" a="1"/>
  <c r="M33" i="76" a="1"/>
  <c r="M17" i="76" a="1"/>
  <c r="L32" i="76" a="1"/>
  <c r="L16" i="76" a="1"/>
  <c r="J37" i="76" a="1"/>
  <c r="K26" i="76" a="1"/>
  <c r="J21" i="76" a="1"/>
  <c r="M32" i="76" a="1"/>
  <c r="M16" i="76" a="1"/>
  <c r="L31" i="76" a="1"/>
  <c r="L15" i="76" a="1"/>
  <c r="K31" i="76" a="1"/>
  <c r="J26" i="76" a="1"/>
  <c r="K15" i="76" a="1"/>
  <c r="J15" i="76" a="1"/>
  <c r="M31" i="76" a="1"/>
  <c r="M15" i="76" a="1"/>
  <c r="L30" i="76" a="1"/>
  <c r="L14" i="76" a="1"/>
  <c r="K36" i="76" a="1"/>
  <c r="J31" i="76" a="1"/>
  <c r="K20" i="76" a="1"/>
  <c r="M30" i="76" a="1"/>
  <c r="M14" i="76" a="1"/>
  <c r="L29" i="76" a="1"/>
  <c r="L13" i="76" a="1"/>
  <c r="J36" i="76" a="1"/>
  <c r="K25" i="76" a="1"/>
  <c r="J20" i="76" a="1"/>
  <c r="M29" i="76" a="1"/>
  <c r="M13" i="76" a="1"/>
  <c r="L28" i="76" a="1"/>
  <c r="L12" i="76" a="1"/>
  <c r="K30" i="76" a="1"/>
  <c r="J25" i="76" a="1"/>
  <c r="K14" i="76" a="1"/>
  <c r="K14" i="76" l="1"/>
  <c r="J25" i="76"/>
  <c r="K30" i="76"/>
  <c r="L12" i="76"/>
  <c r="L28" i="76"/>
  <c r="M13" i="76"/>
  <c r="M29" i="76"/>
  <c r="J20" i="76"/>
  <c r="K25" i="76"/>
  <c r="J36" i="76"/>
  <c r="L13" i="76"/>
  <c r="L29" i="76"/>
  <c r="M14" i="76"/>
  <c r="M30" i="76"/>
  <c r="K20" i="76"/>
  <c r="J31" i="76"/>
  <c r="K36" i="76"/>
  <c r="L14" i="76"/>
  <c r="L30" i="76"/>
  <c r="M15" i="76"/>
  <c r="M31" i="76"/>
  <c r="J15" i="76"/>
  <c r="K15" i="76"/>
  <c r="J26" i="76"/>
  <c r="K31" i="76"/>
  <c r="L15" i="76"/>
  <c r="L31" i="76"/>
  <c r="M16" i="76"/>
  <c r="M32" i="76"/>
  <c r="J21" i="76"/>
  <c r="K26" i="76"/>
  <c r="J37" i="76"/>
  <c r="L16" i="76"/>
  <c r="L32" i="76"/>
  <c r="M17" i="76"/>
  <c r="M33" i="76"/>
  <c r="J16" i="76"/>
  <c r="K21" i="76"/>
  <c r="J32" i="76"/>
  <c r="K37" i="76"/>
  <c r="L17" i="76"/>
  <c r="L33" i="76"/>
  <c r="M18" i="76"/>
  <c r="M34" i="76"/>
  <c r="J11" i="76"/>
  <c r="K16" i="76"/>
  <c r="J27" i="76"/>
  <c r="K32" i="76"/>
  <c r="L18" i="76"/>
  <c r="L34" i="76"/>
  <c r="M19" i="76"/>
  <c r="M35" i="76"/>
  <c r="J22" i="76"/>
  <c r="K27" i="76"/>
  <c r="J38" i="76"/>
  <c r="L19" i="76"/>
  <c r="L35" i="76"/>
  <c r="M20" i="76"/>
  <c r="M36" i="76"/>
  <c r="J17" i="76"/>
  <c r="K22" i="76"/>
  <c r="J33" i="76"/>
  <c r="K38" i="76"/>
  <c r="L20" i="76"/>
  <c r="L36" i="76"/>
  <c r="M21" i="76"/>
  <c r="M37" i="76"/>
  <c r="J12" i="76"/>
  <c r="J28" i="76"/>
  <c r="K33" i="76"/>
  <c r="L21" i="76"/>
  <c r="L37" i="76"/>
  <c r="M22" i="76"/>
  <c r="M38" i="76"/>
  <c r="K12" i="76"/>
  <c r="J23" i="76"/>
  <c r="K28" i="76"/>
  <c r="J39" i="76"/>
  <c r="L22" i="76"/>
  <c r="L38" i="76"/>
  <c r="M23" i="76"/>
  <c r="M39" i="76"/>
  <c r="K23" i="76"/>
  <c r="J34" i="76"/>
  <c r="K39" i="76"/>
  <c r="L23" i="76"/>
  <c r="L39" i="76"/>
  <c r="M24" i="76"/>
  <c r="M40" i="76"/>
  <c r="J13" i="76"/>
  <c r="K18" i="76"/>
  <c r="J29" i="76"/>
  <c r="K34" i="76"/>
  <c r="L24" i="76"/>
  <c r="L40" i="76"/>
  <c r="M25" i="76"/>
  <c r="J18" i="76"/>
  <c r="K13" i="76"/>
  <c r="J24" i="76"/>
  <c r="K29" i="76"/>
  <c r="J40" i="76"/>
  <c r="L25" i="76"/>
  <c r="M26" i="76"/>
  <c r="K11" i="76"/>
  <c r="J19" i="76"/>
  <c r="K24" i="76"/>
  <c r="J35" i="76"/>
  <c r="K40" i="76"/>
  <c r="L26" i="76"/>
  <c r="M11" i="76"/>
  <c r="M27" i="76"/>
  <c r="K17" i="76"/>
  <c r="J14" i="76"/>
  <c r="K19" i="76"/>
  <c r="J30" i="76"/>
  <c r="K35" i="76"/>
  <c r="L11" i="76"/>
  <c r="L27" i="76"/>
  <c r="M12" i="76"/>
  <c r="M28" i="76"/>
  <c r="J2" i="80" l="1" a="1"/>
  <c r="J2" i="80" s="1"/>
  <c r="J1" i="80" a="1"/>
  <c r="J1" i="80" s="1"/>
  <c r="B1" i="79" l="1" a="1"/>
  <c r="B1" i="79" s="1"/>
  <c r="G1" i="79" s="1" a="1"/>
  <c r="G1" i="79" s="1"/>
  <c r="K735" i="79"/>
  <c r="K734" i="79"/>
  <c r="K733" i="79"/>
  <c r="K732" i="79"/>
  <c r="K731" i="79"/>
  <c r="K730" i="79"/>
  <c r="K729" i="79"/>
  <c r="K728" i="79"/>
  <c r="K727" i="79"/>
  <c r="K726" i="79"/>
  <c r="K725" i="79"/>
  <c r="K724" i="79"/>
  <c r="K723" i="79"/>
  <c r="K722" i="79"/>
  <c r="K721" i="79"/>
  <c r="K720" i="79"/>
  <c r="K719" i="79"/>
  <c r="K718" i="79"/>
  <c r="K717" i="79"/>
  <c r="K716" i="79"/>
  <c r="K715" i="79"/>
  <c r="K714" i="79"/>
  <c r="K713" i="79"/>
  <c r="K712" i="79"/>
  <c r="K711" i="79"/>
  <c r="K710" i="79"/>
  <c r="K709" i="79"/>
  <c r="K708" i="79"/>
  <c r="K707" i="79"/>
  <c r="K706" i="79"/>
  <c r="K705" i="79"/>
  <c r="K704" i="79"/>
  <c r="K703" i="79"/>
  <c r="K702" i="79"/>
  <c r="K701" i="79"/>
  <c r="K700" i="79"/>
  <c r="K699" i="79"/>
  <c r="K698" i="79"/>
  <c r="K697" i="79"/>
  <c r="K696" i="79"/>
  <c r="K695" i="79"/>
  <c r="K694" i="79"/>
  <c r="K693" i="79"/>
  <c r="K692" i="79"/>
  <c r="K691" i="79"/>
  <c r="K690" i="79"/>
  <c r="K689" i="79"/>
  <c r="K688" i="79"/>
  <c r="K687" i="79"/>
  <c r="K686" i="79"/>
  <c r="K685" i="79"/>
  <c r="K684" i="79"/>
  <c r="K683" i="79"/>
  <c r="K682" i="79"/>
  <c r="K681" i="79"/>
  <c r="K680" i="79"/>
  <c r="K679" i="79"/>
  <c r="K678" i="79"/>
  <c r="K677" i="79"/>
  <c r="K676" i="79"/>
  <c r="K675" i="79"/>
  <c r="K674" i="79"/>
  <c r="K673" i="79"/>
  <c r="K672" i="79"/>
  <c r="K671" i="79"/>
  <c r="K670" i="79"/>
  <c r="K669" i="79"/>
  <c r="K668" i="79"/>
  <c r="K667" i="79"/>
  <c r="K666" i="79"/>
  <c r="K665" i="79"/>
  <c r="K664" i="79"/>
  <c r="K663" i="79"/>
  <c r="K662" i="79"/>
  <c r="K661" i="79"/>
  <c r="K660" i="79"/>
  <c r="K659" i="79"/>
  <c r="K658" i="79"/>
  <c r="K657" i="79"/>
  <c r="K656" i="79"/>
  <c r="K655" i="79"/>
  <c r="K654" i="79"/>
  <c r="K653" i="79"/>
  <c r="K652" i="79"/>
  <c r="K651" i="79"/>
  <c r="K650" i="79"/>
  <c r="K649" i="79"/>
  <c r="K648" i="79"/>
  <c r="K647" i="79"/>
  <c r="K646" i="79"/>
  <c r="K645" i="79"/>
  <c r="K644" i="79"/>
  <c r="K643" i="79"/>
  <c r="K642" i="79"/>
  <c r="K641" i="79"/>
  <c r="K640" i="79"/>
  <c r="K639" i="79"/>
  <c r="K638" i="79"/>
  <c r="K637" i="79"/>
  <c r="K636" i="79"/>
  <c r="K635" i="79"/>
  <c r="K634" i="79"/>
  <c r="K633" i="79"/>
  <c r="K632" i="79"/>
  <c r="K631" i="79"/>
  <c r="K630" i="79"/>
  <c r="K629" i="79"/>
  <c r="K628" i="79"/>
  <c r="K627" i="79"/>
  <c r="K626" i="79"/>
  <c r="K625" i="79"/>
  <c r="K624" i="79"/>
  <c r="K623" i="79"/>
  <c r="K622" i="79"/>
  <c r="K621" i="79"/>
  <c r="K620" i="79"/>
  <c r="K619" i="79"/>
  <c r="K618" i="79"/>
  <c r="K617" i="79"/>
  <c r="K616" i="79"/>
  <c r="K615" i="79"/>
  <c r="K614" i="79"/>
  <c r="K613" i="79"/>
  <c r="K612" i="79"/>
  <c r="K611" i="79"/>
  <c r="K610" i="79"/>
  <c r="K609" i="79"/>
  <c r="K608" i="79"/>
  <c r="K607" i="79"/>
  <c r="K606" i="79"/>
  <c r="K605" i="79"/>
  <c r="K604" i="79"/>
  <c r="K603" i="79"/>
  <c r="K602" i="79"/>
  <c r="K601" i="79"/>
  <c r="K600" i="79"/>
  <c r="K599" i="79"/>
  <c r="K598" i="79"/>
  <c r="K597" i="79"/>
  <c r="K596" i="79"/>
  <c r="K595" i="79"/>
  <c r="K594" i="79"/>
  <c r="K593" i="79"/>
  <c r="K592" i="79"/>
  <c r="K591" i="79"/>
  <c r="K590" i="79"/>
  <c r="K589" i="79"/>
  <c r="K588" i="79"/>
  <c r="K587" i="79"/>
  <c r="K586" i="79"/>
  <c r="K585" i="79"/>
  <c r="K584" i="79"/>
  <c r="K583" i="79"/>
  <c r="K582" i="79"/>
  <c r="K581" i="79"/>
  <c r="K580" i="79"/>
  <c r="K579" i="79"/>
  <c r="K578" i="79"/>
  <c r="K577" i="79"/>
  <c r="K576" i="79"/>
  <c r="K575" i="79"/>
  <c r="K574" i="79"/>
  <c r="K573" i="79"/>
  <c r="K572" i="79"/>
  <c r="K571" i="79"/>
  <c r="K570" i="79"/>
  <c r="K569" i="79"/>
  <c r="K568" i="79"/>
  <c r="K567" i="79"/>
  <c r="K566" i="79"/>
  <c r="K565" i="79"/>
  <c r="K564" i="79"/>
  <c r="K563" i="79"/>
  <c r="K562" i="79"/>
  <c r="K561" i="79"/>
  <c r="K560" i="79"/>
  <c r="K559" i="79"/>
  <c r="K558" i="79"/>
  <c r="K557" i="79"/>
  <c r="K556" i="79"/>
  <c r="K555" i="79"/>
  <c r="K554" i="79"/>
  <c r="K553" i="79"/>
  <c r="K552" i="79"/>
  <c r="K551" i="79"/>
  <c r="K550" i="79"/>
  <c r="K549" i="79"/>
  <c r="K548" i="79"/>
  <c r="K547" i="79"/>
  <c r="K546" i="79"/>
  <c r="K545" i="79"/>
  <c r="K544" i="79"/>
  <c r="K543" i="79"/>
  <c r="K542" i="79"/>
  <c r="K541" i="79"/>
  <c r="K540" i="79"/>
  <c r="K539" i="79"/>
  <c r="K538" i="79"/>
  <c r="K537" i="79"/>
  <c r="K536" i="79"/>
  <c r="K535" i="79"/>
  <c r="K534" i="79"/>
  <c r="K533" i="79"/>
  <c r="K532" i="79"/>
  <c r="K531" i="79"/>
  <c r="K530" i="79"/>
  <c r="K529" i="79"/>
  <c r="K528" i="79"/>
  <c r="K527" i="79"/>
  <c r="K526" i="79"/>
  <c r="K525" i="79"/>
  <c r="K524" i="79"/>
  <c r="K523" i="79"/>
  <c r="K522" i="79"/>
  <c r="K521" i="79"/>
  <c r="K520" i="79"/>
  <c r="K519" i="79"/>
  <c r="K518" i="79"/>
  <c r="K517" i="79"/>
  <c r="K516" i="79"/>
  <c r="K515" i="79"/>
  <c r="K514" i="79"/>
  <c r="K513" i="79"/>
  <c r="K512" i="79"/>
  <c r="K511" i="79"/>
  <c r="K510" i="79"/>
  <c r="K509" i="79"/>
  <c r="K508" i="79"/>
  <c r="K507" i="79"/>
  <c r="K506" i="79"/>
  <c r="K505" i="79"/>
  <c r="K504" i="79"/>
  <c r="K503" i="79"/>
  <c r="K502" i="79"/>
  <c r="K501" i="79"/>
  <c r="K500" i="79"/>
  <c r="K499" i="79"/>
  <c r="K498" i="79"/>
  <c r="K497" i="79"/>
  <c r="K496" i="79"/>
  <c r="K495" i="79"/>
  <c r="K494" i="79"/>
  <c r="K493" i="79"/>
  <c r="K492" i="79"/>
  <c r="K491" i="79"/>
  <c r="K490" i="79"/>
  <c r="K489" i="79"/>
  <c r="K488" i="79"/>
  <c r="K487" i="79"/>
  <c r="K486" i="79"/>
  <c r="K485" i="79"/>
  <c r="K484" i="79"/>
  <c r="K483" i="79"/>
  <c r="K482" i="79"/>
  <c r="K481" i="79"/>
  <c r="K480" i="79"/>
  <c r="K479" i="79"/>
  <c r="K478" i="79"/>
  <c r="K477" i="79"/>
  <c r="K476" i="79"/>
  <c r="K475" i="79"/>
  <c r="K474" i="79"/>
  <c r="K473" i="79"/>
  <c r="K472" i="79"/>
  <c r="K471" i="79"/>
  <c r="K470" i="79"/>
  <c r="K469" i="79"/>
  <c r="K468" i="79"/>
  <c r="K467" i="79"/>
  <c r="K466" i="79"/>
  <c r="K465" i="79"/>
  <c r="K464" i="79"/>
  <c r="K463" i="79"/>
  <c r="K462" i="79"/>
  <c r="K461" i="79"/>
  <c r="K460" i="79"/>
  <c r="K459" i="79"/>
  <c r="K458" i="79"/>
  <c r="K457" i="79"/>
  <c r="K456" i="79"/>
  <c r="K455" i="79"/>
  <c r="K454" i="79"/>
  <c r="K453" i="79"/>
  <c r="K452" i="79"/>
  <c r="K451" i="79"/>
  <c r="K450" i="79"/>
  <c r="K449" i="79"/>
  <c r="K448" i="79"/>
  <c r="K447" i="79"/>
  <c r="K446" i="79"/>
  <c r="K445" i="79"/>
  <c r="K444" i="79"/>
  <c r="K443" i="79"/>
  <c r="K442" i="79"/>
  <c r="K441" i="79"/>
  <c r="K440" i="79"/>
  <c r="K439" i="79"/>
  <c r="K438" i="79"/>
  <c r="K437" i="79"/>
  <c r="K436" i="79"/>
  <c r="K435" i="79"/>
  <c r="K434" i="79"/>
  <c r="K433" i="79"/>
  <c r="K432" i="79"/>
  <c r="K431" i="79"/>
  <c r="K430" i="79"/>
  <c r="K429" i="79"/>
  <c r="K428" i="79"/>
  <c r="K427" i="79"/>
  <c r="K426" i="79"/>
  <c r="K425" i="79"/>
  <c r="K424" i="79"/>
  <c r="K423" i="79"/>
  <c r="K422" i="79"/>
  <c r="K421" i="79"/>
  <c r="K420" i="79"/>
  <c r="K419" i="79"/>
  <c r="K418" i="79"/>
  <c r="K417" i="79"/>
  <c r="K416" i="79"/>
  <c r="K415" i="79"/>
  <c r="K414" i="79"/>
  <c r="K413" i="79"/>
  <c r="K412" i="79"/>
  <c r="K411" i="79"/>
  <c r="K410" i="79"/>
  <c r="K409" i="79"/>
  <c r="K408" i="79"/>
  <c r="K407" i="79"/>
  <c r="K406" i="79"/>
  <c r="K405" i="79"/>
  <c r="K404" i="79"/>
  <c r="K403" i="79"/>
  <c r="K402" i="79"/>
  <c r="K401" i="79"/>
  <c r="K400" i="79"/>
  <c r="K399" i="79"/>
  <c r="K398" i="79"/>
  <c r="K397" i="79"/>
  <c r="K396" i="79"/>
  <c r="K395" i="79"/>
  <c r="K394" i="79"/>
  <c r="K393" i="79"/>
  <c r="K392" i="79"/>
  <c r="K391" i="79"/>
  <c r="K390" i="79"/>
  <c r="K389" i="79"/>
  <c r="K388" i="79"/>
  <c r="K387" i="79"/>
  <c r="K386" i="79"/>
  <c r="K385" i="79"/>
  <c r="K384" i="79"/>
  <c r="K383" i="79"/>
  <c r="K382" i="79"/>
  <c r="K381" i="79"/>
  <c r="K380" i="79"/>
  <c r="K379" i="79"/>
  <c r="K378" i="79"/>
  <c r="K377" i="79"/>
  <c r="K376" i="79"/>
  <c r="K375" i="79"/>
  <c r="K374" i="79"/>
  <c r="K373" i="79"/>
  <c r="K372" i="79"/>
  <c r="K371" i="79"/>
  <c r="K370" i="79"/>
  <c r="K369" i="79"/>
  <c r="K368" i="79"/>
  <c r="K367" i="79"/>
  <c r="K366" i="79"/>
  <c r="K365" i="79"/>
  <c r="K364" i="79"/>
  <c r="K363" i="79"/>
  <c r="K362" i="79"/>
  <c r="K361" i="79"/>
  <c r="K360" i="79"/>
  <c r="K359" i="79"/>
  <c r="K358" i="79"/>
  <c r="K357" i="79"/>
  <c r="K356" i="79"/>
  <c r="K355" i="79"/>
  <c r="K354" i="79"/>
  <c r="K353" i="79"/>
  <c r="K352" i="79"/>
  <c r="K351" i="79"/>
  <c r="K350" i="79"/>
  <c r="K349" i="79"/>
  <c r="K348" i="79"/>
  <c r="K347" i="79"/>
  <c r="K346" i="79"/>
  <c r="K345" i="79"/>
  <c r="K344" i="79"/>
  <c r="K343" i="79"/>
  <c r="K342" i="79"/>
  <c r="K341" i="79"/>
  <c r="K340" i="79"/>
  <c r="K339" i="79"/>
  <c r="K338" i="79"/>
  <c r="K337" i="79"/>
  <c r="K336" i="79"/>
  <c r="K335" i="79"/>
  <c r="K334" i="79"/>
  <c r="K333" i="79"/>
  <c r="K332" i="79"/>
  <c r="K331" i="79"/>
  <c r="K330" i="79"/>
  <c r="K329" i="79"/>
  <c r="K328" i="79"/>
  <c r="K327" i="79"/>
  <c r="K326" i="79"/>
  <c r="K325" i="79"/>
  <c r="K324" i="79"/>
  <c r="K323" i="79"/>
  <c r="K322" i="79"/>
  <c r="K321" i="79"/>
  <c r="K320" i="79"/>
  <c r="K319" i="79"/>
  <c r="K318" i="79"/>
  <c r="K317" i="79"/>
  <c r="K316" i="79"/>
  <c r="K315" i="79"/>
  <c r="K314" i="79"/>
  <c r="K313" i="79"/>
  <c r="K312" i="79"/>
  <c r="K311" i="79"/>
  <c r="K310" i="79"/>
  <c r="K309" i="79"/>
  <c r="K308" i="79"/>
  <c r="K307" i="79"/>
  <c r="K306" i="79"/>
  <c r="K305" i="79"/>
  <c r="K304" i="79"/>
  <c r="K303" i="79"/>
  <c r="K302" i="79"/>
  <c r="K301" i="79"/>
  <c r="K300" i="79"/>
  <c r="K299" i="79"/>
  <c r="K298" i="79"/>
  <c r="K297" i="79"/>
  <c r="K296" i="79"/>
  <c r="K295" i="79"/>
  <c r="K294" i="79"/>
  <c r="K293" i="79"/>
  <c r="K292" i="79"/>
  <c r="K291" i="79"/>
  <c r="K290" i="79"/>
  <c r="K289" i="79"/>
  <c r="K288" i="79"/>
  <c r="K287" i="79"/>
  <c r="K286" i="79"/>
  <c r="K285" i="79"/>
  <c r="K284" i="79"/>
  <c r="K283" i="79"/>
  <c r="K282" i="79"/>
  <c r="K281" i="79"/>
  <c r="K280" i="79"/>
  <c r="K279" i="79"/>
  <c r="K278" i="79"/>
  <c r="K277" i="79"/>
  <c r="K276" i="79"/>
  <c r="K275" i="79"/>
  <c r="K274" i="79"/>
  <c r="K273" i="79"/>
  <c r="K272" i="79"/>
  <c r="K271" i="79"/>
  <c r="K270" i="79"/>
  <c r="K269" i="79"/>
  <c r="K268" i="79"/>
  <c r="K267" i="79"/>
  <c r="K266" i="79"/>
  <c r="K265" i="79"/>
  <c r="K264" i="79"/>
  <c r="K263" i="79"/>
  <c r="K262" i="79"/>
  <c r="K261" i="79"/>
  <c r="K260" i="79"/>
  <c r="K259" i="79"/>
  <c r="K258" i="79"/>
  <c r="K257" i="79"/>
  <c r="K256" i="79"/>
  <c r="K255" i="79"/>
  <c r="K254" i="79"/>
  <c r="K253" i="79"/>
  <c r="K252" i="79"/>
  <c r="K251" i="79"/>
  <c r="K250" i="79"/>
  <c r="K249" i="79"/>
  <c r="K248" i="79"/>
  <c r="K247" i="79"/>
  <c r="K246" i="79"/>
  <c r="K245" i="79"/>
  <c r="K244" i="79"/>
  <c r="K243" i="79"/>
  <c r="K242" i="79"/>
  <c r="K241" i="79"/>
  <c r="K240" i="79"/>
  <c r="K239" i="79"/>
  <c r="K238" i="79"/>
  <c r="K237" i="79"/>
  <c r="K236" i="79"/>
  <c r="K235" i="79"/>
  <c r="K234" i="79"/>
  <c r="K233" i="79"/>
  <c r="K232" i="79"/>
  <c r="K231" i="79"/>
  <c r="K230" i="79"/>
  <c r="K229" i="79"/>
  <c r="K228" i="79"/>
  <c r="K227" i="79"/>
  <c r="K226" i="79"/>
  <c r="K225" i="79"/>
  <c r="K224" i="79"/>
  <c r="K223" i="79"/>
  <c r="K222" i="79"/>
  <c r="K221" i="79"/>
  <c r="K220" i="79"/>
  <c r="K219" i="79"/>
  <c r="K218" i="79"/>
  <c r="K217" i="79"/>
  <c r="K216" i="79"/>
  <c r="K215" i="79"/>
  <c r="K214" i="79"/>
  <c r="K213" i="79"/>
  <c r="K212" i="79"/>
  <c r="K211" i="79"/>
  <c r="K210" i="79"/>
  <c r="K209" i="79"/>
  <c r="K208" i="79"/>
  <c r="K207" i="79"/>
  <c r="K206" i="79"/>
  <c r="K205" i="79"/>
  <c r="K204" i="79"/>
  <c r="K203" i="79"/>
  <c r="K202" i="79"/>
  <c r="K201" i="79"/>
  <c r="K200" i="79"/>
  <c r="K199" i="79"/>
  <c r="K198" i="79"/>
  <c r="K197" i="79"/>
  <c r="K196" i="79"/>
  <c r="K195" i="79"/>
  <c r="K194" i="79"/>
  <c r="K193" i="79"/>
  <c r="K192" i="79"/>
  <c r="K191" i="79"/>
  <c r="K190" i="79"/>
  <c r="K189" i="79"/>
  <c r="K188" i="79"/>
  <c r="K187" i="79"/>
  <c r="K186" i="79"/>
  <c r="K185" i="79"/>
  <c r="K184" i="79"/>
  <c r="K183" i="79"/>
  <c r="K182" i="79"/>
  <c r="K181" i="79"/>
  <c r="K180" i="79"/>
  <c r="K179" i="79"/>
  <c r="K178" i="79"/>
  <c r="K177" i="79"/>
  <c r="K176" i="79"/>
  <c r="K175" i="79"/>
  <c r="K174" i="79"/>
  <c r="K173" i="79"/>
  <c r="K172" i="79"/>
  <c r="K171" i="79"/>
  <c r="K170" i="79"/>
  <c r="K169" i="79"/>
  <c r="K168" i="79"/>
  <c r="K167" i="79"/>
  <c r="K166" i="79"/>
  <c r="K165" i="79"/>
  <c r="K164" i="79"/>
  <c r="K163" i="79"/>
  <c r="K162" i="79"/>
  <c r="K161" i="79"/>
  <c r="K160" i="79"/>
  <c r="K159" i="79"/>
  <c r="K158" i="79"/>
  <c r="K157" i="79"/>
  <c r="K156" i="79"/>
  <c r="K155" i="79"/>
  <c r="K154" i="79"/>
  <c r="K153" i="79"/>
  <c r="K152" i="79"/>
  <c r="K151" i="79"/>
  <c r="K150" i="79"/>
  <c r="K149" i="79"/>
  <c r="K148" i="79"/>
  <c r="K147" i="79"/>
  <c r="K146" i="79"/>
  <c r="K145" i="79"/>
  <c r="K144" i="79"/>
  <c r="K143" i="79"/>
  <c r="K142" i="79"/>
  <c r="K141" i="79"/>
  <c r="K140" i="79"/>
  <c r="K139" i="79"/>
  <c r="K138" i="79"/>
  <c r="K137" i="79"/>
  <c r="K136" i="79"/>
  <c r="K135" i="79"/>
  <c r="K134" i="79"/>
  <c r="K133" i="79"/>
  <c r="K132" i="79"/>
  <c r="K131" i="79"/>
  <c r="K130" i="79"/>
  <c r="K129" i="79"/>
  <c r="K128" i="79"/>
  <c r="K127" i="79"/>
  <c r="K126" i="79"/>
  <c r="K125" i="79"/>
  <c r="K124" i="79"/>
  <c r="K123" i="79"/>
  <c r="K122" i="79"/>
  <c r="K121" i="79"/>
  <c r="K120" i="79"/>
  <c r="K119" i="79"/>
  <c r="K118" i="79"/>
  <c r="K117" i="79"/>
  <c r="K116" i="79"/>
  <c r="K115" i="79"/>
  <c r="K114" i="79"/>
  <c r="K113" i="79"/>
  <c r="K112" i="79"/>
  <c r="K111" i="79"/>
  <c r="K110" i="79"/>
  <c r="K109" i="79"/>
  <c r="K108" i="79"/>
  <c r="K107" i="79"/>
  <c r="K106" i="79"/>
  <c r="K105" i="79"/>
  <c r="K104" i="79"/>
  <c r="K103" i="79"/>
  <c r="K102" i="79"/>
  <c r="K101" i="79"/>
  <c r="K100" i="79"/>
  <c r="K99" i="79"/>
  <c r="K98" i="79"/>
  <c r="K97" i="79"/>
  <c r="K96" i="79"/>
  <c r="K95" i="79"/>
  <c r="K94" i="79"/>
  <c r="K93" i="79"/>
  <c r="K92" i="79"/>
  <c r="K91" i="79"/>
  <c r="K90" i="79"/>
  <c r="K89" i="79"/>
  <c r="K88" i="79"/>
  <c r="K87" i="79"/>
  <c r="K86" i="79"/>
  <c r="K85" i="79"/>
  <c r="K84" i="79"/>
  <c r="K83" i="79"/>
  <c r="K82" i="79"/>
  <c r="K81" i="79"/>
  <c r="K80" i="79"/>
  <c r="K79" i="79"/>
  <c r="K78" i="79"/>
  <c r="K77" i="79"/>
  <c r="K76" i="79"/>
  <c r="K75" i="79"/>
  <c r="K74" i="79"/>
  <c r="K73" i="79"/>
  <c r="K72" i="79"/>
  <c r="K71" i="79"/>
  <c r="K70" i="79"/>
  <c r="K69" i="79"/>
  <c r="K68" i="79"/>
  <c r="K67" i="79"/>
  <c r="K66" i="79"/>
  <c r="K65" i="79"/>
  <c r="K64" i="79"/>
  <c r="K63" i="79"/>
  <c r="K62" i="79"/>
  <c r="K61" i="79"/>
  <c r="K60" i="79"/>
  <c r="K59" i="79"/>
  <c r="K58" i="79"/>
  <c r="K57" i="79"/>
  <c r="K56" i="79"/>
  <c r="K55" i="79"/>
  <c r="K54" i="79"/>
  <c r="K53" i="79"/>
  <c r="K52" i="79"/>
  <c r="K51" i="79"/>
  <c r="K50" i="79"/>
  <c r="K49" i="79"/>
  <c r="K48" i="79"/>
  <c r="K47" i="79"/>
  <c r="K46" i="79"/>
  <c r="K45" i="79"/>
  <c r="K44" i="79"/>
  <c r="K43" i="79"/>
  <c r="K42" i="79"/>
  <c r="K41" i="79"/>
  <c r="K40" i="79"/>
  <c r="K39" i="79"/>
  <c r="K38" i="79"/>
  <c r="K37" i="79"/>
  <c r="K36" i="79"/>
  <c r="K35" i="79"/>
  <c r="K34" i="79"/>
  <c r="K33" i="79"/>
  <c r="K32" i="79"/>
  <c r="K31" i="79"/>
  <c r="K30" i="79"/>
  <c r="K29" i="79"/>
  <c r="K28" i="79"/>
  <c r="K27" i="79"/>
  <c r="K26" i="79"/>
  <c r="K25" i="79"/>
  <c r="K24" i="79"/>
  <c r="K23" i="79"/>
  <c r="K22" i="79"/>
  <c r="K21" i="79"/>
  <c r="K20" i="79"/>
  <c r="K19" i="79"/>
  <c r="K18" i="79"/>
  <c r="K17" i="79"/>
  <c r="K16" i="79"/>
  <c r="K15" i="79"/>
  <c r="K14" i="79"/>
  <c r="K13" i="79"/>
  <c r="K12" i="79"/>
  <c r="K11" i="79"/>
  <c r="K10" i="79"/>
  <c r="K9" i="79"/>
  <c r="K8" i="79"/>
  <c r="K7" i="79"/>
  <c r="K6" i="79"/>
  <c r="K5" i="79"/>
  <c r="K4" i="79"/>
  <c r="K3" i="79"/>
  <c r="K2" i="79"/>
  <c r="K1" i="79"/>
  <c r="A735" i="79"/>
  <c r="B735" i="79" s="1" a="1"/>
  <c r="B735" i="79" s="1"/>
  <c r="A734" i="79"/>
  <c r="B734" i="79" s="1" a="1"/>
  <c r="B734" i="79" s="1"/>
  <c r="A733" i="79"/>
  <c r="B733" i="79" s="1" a="1"/>
  <c r="B733" i="79" s="1"/>
  <c r="A732" i="79"/>
  <c r="B732" i="79" s="1" a="1"/>
  <c r="B732" i="79" s="1"/>
  <c r="A731" i="79"/>
  <c r="B731" i="79" s="1" a="1"/>
  <c r="B731" i="79" s="1"/>
  <c r="A730" i="79"/>
  <c r="B730" i="79" s="1" a="1"/>
  <c r="B730" i="79" s="1"/>
  <c r="A729" i="79"/>
  <c r="B729" i="79" s="1" a="1"/>
  <c r="B729" i="79" s="1"/>
  <c r="A728" i="79"/>
  <c r="B728" i="79" s="1" a="1"/>
  <c r="B728" i="79" s="1"/>
  <c r="A727" i="79"/>
  <c r="B727" i="79" s="1" a="1"/>
  <c r="B727" i="79" s="1"/>
  <c r="A726" i="79"/>
  <c r="B726" i="79" s="1" a="1"/>
  <c r="B726" i="79" s="1"/>
  <c r="A725" i="79"/>
  <c r="B725" i="79" s="1" a="1"/>
  <c r="B725" i="79" s="1"/>
  <c r="A724" i="79"/>
  <c r="B724" i="79" s="1" a="1"/>
  <c r="B724" i="79" s="1"/>
  <c r="A723" i="79"/>
  <c r="B723" i="79" s="1" a="1"/>
  <c r="B723" i="79" s="1"/>
  <c r="A722" i="79"/>
  <c r="B722" i="79" s="1" a="1"/>
  <c r="B722" i="79" s="1"/>
  <c r="A721" i="79"/>
  <c r="B721" i="79" s="1" a="1"/>
  <c r="B721" i="79" s="1"/>
  <c r="A720" i="79"/>
  <c r="B720" i="79" s="1" a="1"/>
  <c r="B720" i="79" s="1"/>
  <c r="A719" i="79"/>
  <c r="B719" i="79" s="1" a="1"/>
  <c r="B719" i="79" s="1"/>
  <c r="A718" i="79"/>
  <c r="B718" i="79" s="1" a="1"/>
  <c r="B718" i="79" s="1"/>
  <c r="A717" i="79"/>
  <c r="B717" i="79" s="1" a="1"/>
  <c r="B717" i="79" s="1"/>
  <c r="A716" i="79"/>
  <c r="B716" i="79" s="1" a="1"/>
  <c r="B716" i="79" s="1"/>
  <c r="A715" i="79"/>
  <c r="B715" i="79" s="1" a="1"/>
  <c r="B715" i="79" s="1"/>
  <c r="A714" i="79"/>
  <c r="B714" i="79" s="1" a="1"/>
  <c r="B714" i="79" s="1"/>
  <c r="A713" i="79"/>
  <c r="B713" i="79" s="1" a="1"/>
  <c r="B713" i="79" s="1"/>
  <c r="A712" i="79"/>
  <c r="B712" i="79" s="1" a="1"/>
  <c r="B712" i="79" s="1"/>
  <c r="A711" i="79"/>
  <c r="B711" i="79" s="1" a="1"/>
  <c r="B711" i="79" s="1"/>
  <c r="A710" i="79"/>
  <c r="B710" i="79" s="1" a="1"/>
  <c r="B710" i="79" s="1"/>
  <c r="A709" i="79"/>
  <c r="B709" i="79" s="1" a="1"/>
  <c r="B709" i="79" s="1"/>
  <c r="A708" i="79"/>
  <c r="B708" i="79" s="1" a="1"/>
  <c r="B708" i="79" s="1"/>
  <c r="A707" i="79"/>
  <c r="B707" i="79" s="1" a="1"/>
  <c r="B707" i="79" s="1"/>
  <c r="A706" i="79"/>
  <c r="B706" i="79" s="1" a="1"/>
  <c r="B706" i="79" s="1"/>
  <c r="A705" i="79"/>
  <c r="B705" i="79" s="1" a="1"/>
  <c r="B705" i="79" s="1"/>
  <c r="A704" i="79"/>
  <c r="B704" i="79" s="1" a="1"/>
  <c r="B704" i="79" s="1"/>
  <c r="A703" i="79"/>
  <c r="B703" i="79" s="1" a="1"/>
  <c r="B703" i="79" s="1"/>
  <c r="A702" i="79"/>
  <c r="B702" i="79" s="1" a="1"/>
  <c r="B702" i="79" s="1"/>
  <c r="A701" i="79"/>
  <c r="B701" i="79" s="1" a="1"/>
  <c r="B701" i="79" s="1"/>
  <c r="A700" i="79"/>
  <c r="B700" i="79" s="1" a="1"/>
  <c r="B700" i="79" s="1"/>
  <c r="A699" i="79"/>
  <c r="B699" i="79" s="1" a="1"/>
  <c r="B699" i="79" s="1"/>
  <c r="A698" i="79"/>
  <c r="B698" i="79" s="1" a="1"/>
  <c r="B698" i="79" s="1"/>
  <c r="A697" i="79"/>
  <c r="B697" i="79" s="1" a="1"/>
  <c r="B697" i="79" s="1"/>
  <c r="A696" i="79"/>
  <c r="B696" i="79" s="1" a="1"/>
  <c r="B696" i="79" s="1"/>
  <c r="A695" i="79"/>
  <c r="B695" i="79" s="1" a="1"/>
  <c r="B695" i="79" s="1"/>
  <c r="A694" i="79"/>
  <c r="B694" i="79" s="1" a="1"/>
  <c r="B694" i="79" s="1"/>
  <c r="A693" i="79"/>
  <c r="B693" i="79" s="1" a="1"/>
  <c r="B693" i="79" s="1"/>
  <c r="A692" i="79"/>
  <c r="B692" i="79" s="1" a="1"/>
  <c r="B692" i="79" s="1"/>
  <c r="A691" i="79"/>
  <c r="B691" i="79" s="1" a="1"/>
  <c r="B691" i="79" s="1"/>
  <c r="A690" i="79"/>
  <c r="B690" i="79" s="1" a="1"/>
  <c r="B690" i="79" s="1"/>
  <c r="A689" i="79"/>
  <c r="B689" i="79" s="1" a="1"/>
  <c r="B689" i="79" s="1"/>
  <c r="A688" i="79"/>
  <c r="B688" i="79" s="1" a="1"/>
  <c r="B688" i="79" s="1"/>
  <c r="A687" i="79"/>
  <c r="B687" i="79" s="1" a="1"/>
  <c r="B687" i="79" s="1"/>
  <c r="A686" i="79"/>
  <c r="B686" i="79" s="1" a="1"/>
  <c r="B686" i="79" s="1"/>
  <c r="A685" i="79"/>
  <c r="B685" i="79" s="1" a="1"/>
  <c r="B685" i="79" s="1"/>
  <c r="A684" i="79"/>
  <c r="B684" i="79" s="1" a="1"/>
  <c r="B684" i="79" s="1"/>
  <c r="A683" i="79"/>
  <c r="B683" i="79" s="1" a="1"/>
  <c r="B683" i="79" s="1"/>
  <c r="A682" i="79"/>
  <c r="B682" i="79" s="1" a="1"/>
  <c r="B682" i="79" s="1"/>
  <c r="A681" i="79"/>
  <c r="B681" i="79" s="1" a="1"/>
  <c r="B681" i="79" s="1"/>
  <c r="A680" i="79"/>
  <c r="B680" i="79" s="1" a="1"/>
  <c r="B680" i="79" s="1"/>
  <c r="A679" i="79"/>
  <c r="B679" i="79" s="1" a="1"/>
  <c r="B679" i="79" s="1"/>
  <c r="A678" i="79"/>
  <c r="B678" i="79" s="1" a="1"/>
  <c r="B678" i="79" s="1"/>
  <c r="A677" i="79"/>
  <c r="B677" i="79" s="1" a="1"/>
  <c r="B677" i="79" s="1"/>
  <c r="A676" i="79"/>
  <c r="B676" i="79" s="1" a="1"/>
  <c r="B676" i="79" s="1"/>
  <c r="A675" i="79"/>
  <c r="B675" i="79" s="1" a="1"/>
  <c r="B675" i="79" s="1"/>
  <c r="A674" i="79"/>
  <c r="B674" i="79" s="1" a="1"/>
  <c r="B674" i="79" s="1"/>
  <c r="A673" i="79"/>
  <c r="B673" i="79" s="1" a="1"/>
  <c r="B673" i="79" s="1"/>
  <c r="A672" i="79"/>
  <c r="B672" i="79" s="1" a="1"/>
  <c r="B672" i="79" s="1"/>
  <c r="A671" i="79"/>
  <c r="B671" i="79" s="1" a="1"/>
  <c r="B671" i="79" s="1"/>
  <c r="A670" i="79"/>
  <c r="B670" i="79" s="1" a="1"/>
  <c r="B670" i="79" s="1"/>
  <c r="A669" i="79"/>
  <c r="B669" i="79" s="1" a="1"/>
  <c r="B669" i="79" s="1"/>
  <c r="A668" i="79"/>
  <c r="B668" i="79" s="1" a="1"/>
  <c r="B668" i="79" s="1"/>
  <c r="A667" i="79"/>
  <c r="B667" i="79" s="1" a="1"/>
  <c r="B667" i="79" s="1"/>
  <c r="A666" i="79"/>
  <c r="B666" i="79" s="1" a="1"/>
  <c r="B666" i="79" s="1"/>
  <c r="A665" i="79"/>
  <c r="B665" i="79" s="1" a="1"/>
  <c r="B665" i="79" s="1"/>
  <c r="A664" i="79"/>
  <c r="B664" i="79" s="1" a="1"/>
  <c r="B664" i="79" s="1"/>
  <c r="A663" i="79"/>
  <c r="B663" i="79" s="1" a="1"/>
  <c r="B663" i="79" s="1"/>
  <c r="A662" i="79"/>
  <c r="B662" i="79" s="1" a="1"/>
  <c r="B662" i="79" s="1"/>
  <c r="A661" i="79"/>
  <c r="B661" i="79" s="1" a="1"/>
  <c r="B661" i="79" s="1"/>
  <c r="A660" i="79"/>
  <c r="B660" i="79" s="1" a="1"/>
  <c r="B660" i="79" s="1"/>
  <c r="A659" i="79"/>
  <c r="B659" i="79" s="1" a="1"/>
  <c r="B659" i="79" s="1"/>
  <c r="A658" i="79"/>
  <c r="B658" i="79" s="1" a="1"/>
  <c r="B658" i="79" s="1"/>
  <c r="A657" i="79"/>
  <c r="B657" i="79" s="1" a="1"/>
  <c r="B657" i="79" s="1"/>
  <c r="A656" i="79"/>
  <c r="B656" i="79" s="1" a="1"/>
  <c r="B656" i="79" s="1"/>
  <c r="A655" i="79"/>
  <c r="B655" i="79" s="1" a="1"/>
  <c r="B655" i="79" s="1"/>
  <c r="A654" i="79"/>
  <c r="B654" i="79" s="1" a="1"/>
  <c r="B654" i="79" s="1"/>
  <c r="A653" i="79"/>
  <c r="B653" i="79" s="1" a="1"/>
  <c r="B653" i="79" s="1"/>
  <c r="A652" i="79"/>
  <c r="B652" i="79" s="1" a="1"/>
  <c r="B652" i="79" s="1"/>
  <c r="A651" i="79"/>
  <c r="B651" i="79" s="1" a="1"/>
  <c r="B651" i="79" s="1"/>
  <c r="A650" i="79"/>
  <c r="B650" i="79" s="1" a="1"/>
  <c r="B650" i="79" s="1"/>
  <c r="A649" i="79"/>
  <c r="B649" i="79" s="1" a="1"/>
  <c r="B649" i="79" s="1"/>
  <c r="A648" i="79"/>
  <c r="B648" i="79" s="1" a="1"/>
  <c r="B648" i="79" s="1"/>
  <c r="A647" i="79"/>
  <c r="B647" i="79" s="1" a="1"/>
  <c r="B647" i="79" s="1"/>
  <c r="A646" i="79"/>
  <c r="B646" i="79" s="1" a="1"/>
  <c r="B646" i="79" s="1"/>
  <c r="A645" i="79"/>
  <c r="B645" i="79" s="1" a="1"/>
  <c r="B645" i="79" s="1"/>
  <c r="A644" i="79"/>
  <c r="B644" i="79" s="1" a="1"/>
  <c r="B644" i="79" s="1"/>
  <c r="A643" i="79"/>
  <c r="B643" i="79" s="1" a="1"/>
  <c r="B643" i="79" s="1"/>
  <c r="A642" i="79"/>
  <c r="B642" i="79" s="1" a="1"/>
  <c r="B642" i="79" s="1"/>
  <c r="A641" i="79"/>
  <c r="B641" i="79" s="1" a="1"/>
  <c r="B641" i="79" s="1"/>
  <c r="A640" i="79"/>
  <c r="B640" i="79" s="1" a="1"/>
  <c r="B640" i="79" s="1"/>
  <c r="A639" i="79"/>
  <c r="B639" i="79" s="1" a="1"/>
  <c r="B639" i="79" s="1"/>
  <c r="A638" i="79"/>
  <c r="B638" i="79" s="1" a="1"/>
  <c r="B638" i="79" s="1"/>
  <c r="A637" i="79"/>
  <c r="B637" i="79" s="1" a="1"/>
  <c r="B637" i="79" s="1"/>
  <c r="A636" i="79"/>
  <c r="B636" i="79" s="1" a="1"/>
  <c r="B636" i="79" s="1"/>
  <c r="A635" i="79"/>
  <c r="B635" i="79" s="1" a="1"/>
  <c r="B635" i="79" s="1"/>
  <c r="A634" i="79"/>
  <c r="B634" i="79" s="1" a="1"/>
  <c r="B634" i="79" s="1"/>
  <c r="A633" i="79"/>
  <c r="B633" i="79" s="1" a="1"/>
  <c r="B633" i="79" s="1"/>
  <c r="A632" i="79"/>
  <c r="B632" i="79" s="1" a="1"/>
  <c r="B632" i="79" s="1"/>
  <c r="A631" i="79"/>
  <c r="B631" i="79" s="1" a="1"/>
  <c r="B631" i="79" s="1"/>
  <c r="A630" i="79"/>
  <c r="B630" i="79" s="1" a="1"/>
  <c r="B630" i="79" s="1"/>
  <c r="A629" i="79"/>
  <c r="B629" i="79" s="1" a="1"/>
  <c r="B629" i="79" s="1"/>
  <c r="A628" i="79"/>
  <c r="B628" i="79" s="1" a="1"/>
  <c r="B628" i="79" s="1"/>
  <c r="A627" i="79"/>
  <c r="B627" i="79" s="1" a="1"/>
  <c r="B627" i="79" s="1"/>
  <c r="A626" i="79"/>
  <c r="B626" i="79" s="1" a="1"/>
  <c r="B626" i="79" s="1"/>
  <c r="A625" i="79"/>
  <c r="B625" i="79" s="1" a="1"/>
  <c r="B625" i="79" s="1"/>
  <c r="A624" i="79"/>
  <c r="B624" i="79" s="1" a="1"/>
  <c r="B624" i="79" s="1"/>
  <c r="A623" i="79"/>
  <c r="B623" i="79" s="1" a="1"/>
  <c r="B623" i="79" s="1"/>
  <c r="A622" i="79"/>
  <c r="B622" i="79" s="1" a="1"/>
  <c r="B622" i="79" s="1"/>
  <c r="A621" i="79"/>
  <c r="B621" i="79" s="1" a="1"/>
  <c r="B621" i="79" s="1"/>
  <c r="A620" i="79"/>
  <c r="B620" i="79" s="1" a="1"/>
  <c r="B620" i="79" s="1"/>
  <c r="A619" i="79"/>
  <c r="B619" i="79" s="1" a="1"/>
  <c r="B619" i="79" s="1"/>
  <c r="A618" i="79"/>
  <c r="B618" i="79" s="1" a="1"/>
  <c r="B618" i="79" s="1"/>
  <c r="A617" i="79"/>
  <c r="B617" i="79" s="1" a="1"/>
  <c r="B617" i="79" s="1"/>
  <c r="A616" i="79"/>
  <c r="B616" i="79" s="1" a="1"/>
  <c r="B616" i="79" s="1"/>
  <c r="A615" i="79"/>
  <c r="B615" i="79" s="1" a="1"/>
  <c r="B615" i="79" s="1"/>
  <c r="A614" i="79"/>
  <c r="B614" i="79" s="1" a="1"/>
  <c r="B614" i="79" s="1"/>
  <c r="A613" i="79"/>
  <c r="B613" i="79" s="1" a="1"/>
  <c r="B613" i="79" s="1"/>
  <c r="A612" i="79"/>
  <c r="B612" i="79" s="1" a="1"/>
  <c r="B612" i="79" s="1"/>
  <c r="A611" i="79"/>
  <c r="B611" i="79" s="1" a="1"/>
  <c r="B611" i="79" s="1"/>
  <c r="A610" i="79"/>
  <c r="B610" i="79" s="1" a="1"/>
  <c r="B610" i="79" s="1"/>
  <c r="A609" i="79"/>
  <c r="B609" i="79" s="1" a="1"/>
  <c r="B609" i="79" s="1"/>
  <c r="A608" i="79"/>
  <c r="B608" i="79" s="1" a="1"/>
  <c r="B608" i="79" s="1"/>
  <c r="A607" i="79"/>
  <c r="B607" i="79" s="1" a="1"/>
  <c r="B607" i="79" s="1"/>
  <c r="A606" i="79"/>
  <c r="B606" i="79" s="1" a="1"/>
  <c r="B606" i="79" s="1"/>
  <c r="A605" i="79"/>
  <c r="B605" i="79" s="1" a="1"/>
  <c r="B605" i="79" s="1"/>
  <c r="A604" i="79"/>
  <c r="B604" i="79" s="1" a="1"/>
  <c r="B604" i="79" s="1"/>
  <c r="A603" i="79"/>
  <c r="B603" i="79" s="1" a="1"/>
  <c r="B603" i="79" s="1"/>
  <c r="A602" i="79"/>
  <c r="B602" i="79" s="1" a="1"/>
  <c r="B602" i="79" s="1"/>
  <c r="A601" i="79"/>
  <c r="B601" i="79" s="1" a="1"/>
  <c r="B601" i="79" s="1"/>
  <c r="A600" i="79"/>
  <c r="B600" i="79" s="1" a="1"/>
  <c r="B600" i="79" s="1"/>
  <c r="A599" i="79"/>
  <c r="B599" i="79" s="1" a="1"/>
  <c r="B599" i="79" s="1"/>
  <c r="A598" i="79"/>
  <c r="B598" i="79" s="1" a="1"/>
  <c r="B598" i="79" s="1"/>
  <c r="A597" i="79"/>
  <c r="B597" i="79" s="1" a="1"/>
  <c r="B597" i="79" s="1"/>
  <c r="A596" i="79"/>
  <c r="B596" i="79" s="1" a="1"/>
  <c r="B596" i="79" s="1"/>
  <c r="A595" i="79"/>
  <c r="B595" i="79" s="1" a="1"/>
  <c r="B595" i="79" s="1"/>
  <c r="A594" i="79"/>
  <c r="B594" i="79" s="1" a="1"/>
  <c r="B594" i="79" s="1"/>
  <c r="A593" i="79"/>
  <c r="B593" i="79" s="1" a="1"/>
  <c r="B593" i="79" s="1"/>
  <c r="A592" i="79"/>
  <c r="B592" i="79" s="1" a="1"/>
  <c r="B592" i="79" s="1"/>
  <c r="A591" i="79"/>
  <c r="B591" i="79" s="1" a="1"/>
  <c r="B591" i="79" s="1"/>
  <c r="A590" i="79"/>
  <c r="B590" i="79" s="1" a="1"/>
  <c r="B590" i="79" s="1"/>
  <c r="A589" i="79"/>
  <c r="B589" i="79" s="1" a="1"/>
  <c r="B589" i="79" s="1"/>
  <c r="A588" i="79"/>
  <c r="B588" i="79" s="1" a="1"/>
  <c r="B588" i="79" s="1"/>
  <c r="A587" i="79"/>
  <c r="B587" i="79" s="1" a="1"/>
  <c r="B587" i="79" s="1"/>
  <c r="A586" i="79"/>
  <c r="B586" i="79" s="1" a="1"/>
  <c r="B586" i="79" s="1"/>
  <c r="A585" i="79"/>
  <c r="B585" i="79" s="1" a="1"/>
  <c r="B585" i="79" s="1"/>
  <c r="A584" i="79"/>
  <c r="B584" i="79" s="1" a="1"/>
  <c r="B584" i="79" s="1"/>
  <c r="A583" i="79"/>
  <c r="B583" i="79" s="1" a="1"/>
  <c r="B583" i="79" s="1"/>
  <c r="A582" i="79"/>
  <c r="B582" i="79" s="1" a="1"/>
  <c r="B582" i="79" s="1"/>
  <c r="A581" i="79"/>
  <c r="B581" i="79" s="1" a="1"/>
  <c r="B581" i="79" s="1"/>
  <c r="A580" i="79"/>
  <c r="B580" i="79" s="1" a="1"/>
  <c r="B580" i="79" s="1"/>
  <c r="A579" i="79"/>
  <c r="B579" i="79" s="1" a="1"/>
  <c r="B579" i="79" s="1"/>
  <c r="A578" i="79"/>
  <c r="B578" i="79" s="1" a="1"/>
  <c r="B578" i="79" s="1"/>
  <c r="A577" i="79"/>
  <c r="B577" i="79" s="1" a="1"/>
  <c r="B577" i="79" s="1"/>
  <c r="A576" i="79"/>
  <c r="B576" i="79" s="1" a="1"/>
  <c r="B576" i="79" s="1"/>
  <c r="A575" i="79"/>
  <c r="B575" i="79" s="1" a="1"/>
  <c r="B575" i="79" s="1"/>
  <c r="A574" i="79"/>
  <c r="B574" i="79" s="1" a="1"/>
  <c r="B574" i="79" s="1"/>
  <c r="A573" i="79"/>
  <c r="B573" i="79" s="1" a="1"/>
  <c r="B573" i="79" s="1"/>
  <c r="A572" i="79"/>
  <c r="B572" i="79" s="1" a="1"/>
  <c r="B572" i="79" s="1"/>
  <c r="A571" i="79"/>
  <c r="B571" i="79" s="1" a="1"/>
  <c r="B571" i="79" s="1"/>
  <c r="A570" i="79"/>
  <c r="B570" i="79" s="1" a="1"/>
  <c r="B570" i="79" s="1"/>
  <c r="A569" i="79"/>
  <c r="B569" i="79" s="1" a="1"/>
  <c r="B569" i="79" s="1"/>
  <c r="A568" i="79"/>
  <c r="B568" i="79" s="1" a="1"/>
  <c r="B568" i="79" s="1"/>
  <c r="A567" i="79"/>
  <c r="B567" i="79" s="1" a="1"/>
  <c r="B567" i="79" s="1"/>
  <c r="A566" i="79"/>
  <c r="B566" i="79" s="1" a="1"/>
  <c r="B566" i="79" s="1"/>
  <c r="A565" i="79"/>
  <c r="B565" i="79" s="1" a="1"/>
  <c r="B565" i="79" s="1"/>
  <c r="A564" i="79"/>
  <c r="B564" i="79" s="1" a="1"/>
  <c r="B564" i="79" s="1"/>
  <c r="A563" i="79"/>
  <c r="B563" i="79" s="1" a="1"/>
  <c r="B563" i="79" s="1"/>
  <c r="A562" i="79"/>
  <c r="B562" i="79" s="1" a="1"/>
  <c r="B562" i="79" s="1"/>
  <c r="A561" i="79"/>
  <c r="B561" i="79" s="1" a="1"/>
  <c r="B561" i="79" s="1"/>
  <c r="A560" i="79"/>
  <c r="B560" i="79" s="1" a="1"/>
  <c r="B560" i="79" s="1"/>
  <c r="A559" i="79"/>
  <c r="B559" i="79" s="1" a="1"/>
  <c r="B559" i="79" s="1"/>
  <c r="A558" i="79"/>
  <c r="B558" i="79" s="1" a="1"/>
  <c r="B558" i="79" s="1"/>
  <c r="A557" i="79"/>
  <c r="B557" i="79" s="1" a="1"/>
  <c r="B557" i="79" s="1"/>
  <c r="A556" i="79"/>
  <c r="B556" i="79" s="1" a="1"/>
  <c r="B556" i="79" s="1"/>
  <c r="A555" i="79"/>
  <c r="B555" i="79" s="1" a="1"/>
  <c r="B555" i="79" s="1"/>
  <c r="A554" i="79"/>
  <c r="B554" i="79" s="1" a="1"/>
  <c r="B554" i="79" s="1"/>
  <c r="A553" i="79"/>
  <c r="B553" i="79" s="1" a="1"/>
  <c r="B553" i="79" s="1"/>
  <c r="A552" i="79"/>
  <c r="B552" i="79" s="1" a="1"/>
  <c r="B552" i="79" s="1"/>
  <c r="A551" i="79"/>
  <c r="B551" i="79" s="1" a="1"/>
  <c r="B551" i="79" s="1"/>
  <c r="A550" i="79"/>
  <c r="B550" i="79" s="1" a="1"/>
  <c r="B550" i="79" s="1"/>
  <c r="A549" i="79"/>
  <c r="B549" i="79" s="1" a="1"/>
  <c r="B549" i="79" s="1"/>
  <c r="A548" i="79"/>
  <c r="B548" i="79" s="1" a="1"/>
  <c r="B548" i="79" s="1"/>
  <c r="A547" i="79"/>
  <c r="B547" i="79" s="1" a="1"/>
  <c r="B547" i="79" s="1"/>
  <c r="A546" i="79"/>
  <c r="B546" i="79" s="1" a="1"/>
  <c r="B546" i="79" s="1"/>
  <c r="A545" i="79"/>
  <c r="B545" i="79" s="1" a="1"/>
  <c r="B545" i="79" s="1"/>
  <c r="A544" i="79"/>
  <c r="B544" i="79" s="1" a="1"/>
  <c r="B544" i="79" s="1"/>
  <c r="A543" i="79"/>
  <c r="B543" i="79" s="1" a="1"/>
  <c r="B543" i="79" s="1"/>
  <c r="A542" i="79"/>
  <c r="B542" i="79" s="1" a="1"/>
  <c r="B542" i="79" s="1"/>
  <c r="A541" i="79"/>
  <c r="B541" i="79" s="1" a="1"/>
  <c r="B541" i="79" s="1"/>
  <c r="A540" i="79"/>
  <c r="B540" i="79" s="1" a="1"/>
  <c r="B540" i="79" s="1"/>
  <c r="A539" i="79"/>
  <c r="B539" i="79" s="1" a="1"/>
  <c r="B539" i="79" s="1"/>
  <c r="A538" i="79"/>
  <c r="B538" i="79" s="1" a="1"/>
  <c r="B538" i="79" s="1"/>
  <c r="A537" i="79"/>
  <c r="B537" i="79" s="1" a="1"/>
  <c r="B537" i="79" s="1"/>
  <c r="A536" i="79"/>
  <c r="B536" i="79" s="1" a="1"/>
  <c r="B536" i="79" s="1"/>
  <c r="A535" i="79"/>
  <c r="B535" i="79" s="1" a="1"/>
  <c r="B535" i="79" s="1"/>
  <c r="A534" i="79"/>
  <c r="B534" i="79" s="1" a="1"/>
  <c r="B534" i="79" s="1"/>
  <c r="A533" i="79"/>
  <c r="B533" i="79" s="1" a="1"/>
  <c r="B533" i="79" s="1"/>
  <c r="A532" i="79"/>
  <c r="B532" i="79" s="1" a="1"/>
  <c r="B532" i="79" s="1"/>
  <c r="A531" i="79"/>
  <c r="B531" i="79" s="1" a="1"/>
  <c r="B531" i="79" s="1"/>
  <c r="A530" i="79"/>
  <c r="B530" i="79" s="1" a="1"/>
  <c r="B530" i="79" s="1"/>
  <c r="A529" i="79"/>
  <c r="B529" i="79" s="1" a="1"/>
  <c r="B529" i="79" s="1"/>
  <c r="A528" i="79"/>
  <c r="B528" i="79" s="1" a="1"/>
  <c r="B528" i="79" s="1"/>
  <c r="A527" i="79"/>
  <c r="B527" i="79" s="1" a="1"/>
  <c r="B527" i="79" s="1"/>
  <c r="A526" i="79"/>
  <c r="B526" i="79" s="1" a="1"/>
  <c r="B526" i="79" s="1"/>
  <c r="A525" i="79"/>
  <c r="B525" i="79" s="1" a="1"/>
  <c r="B525" i="79" s="1"/>
  <c r="A524" i="79"/>
  <c r="B524" i="79" s="1" a="1"/>
  <c r="B524" i="79" s="1"/>
  <c r="A523" i="79"/>
  <c r="B523" i="79" s="1" a="1"/>
  <c r="B523" i="79" s="1"/>
  <c r="A522" i="79"/>
  <c r="B522" i="79" s="1" a="1"/>
  <c r="B522" i="79" s="1"/>
  <c r="A521" i="79"/>
  <c r="B521" i="79" s="1" a="1"/>
  <c r="B521" i="79" s="1"/>
  <c r="A520" i="79"/>
  <c r="B520" i="79" s="1" a="1"/>
  <c r="B520" i="79" s="1"/>
  <c r="A519" i="79"/>
  <c r="B519" i="79" s="1" a="1"/>
  <c r="B519" i="79" s="1"/>
  <c r="A518" i="79"/>
  <c r="B518" i="79" s="1" a="1"/>
  <c r="B518" i="79" s="1"/>
  <c r="A517" i="79"/>
  <c r="B517" i="79" s="1" a="1"/>
  <c r="B517" i="79" s="1"/>
  <c r="A516" i="79"/>
  <c r="B516" i="79" s="1" a="1"/>
  <c r="B516" i="79" s="1"/>
  <c r="A515" i="79"/>
  <c r="B515" i="79" s="1" a="1"/>
  <c r="B515" i="79" s="1"/>
  <c r="A514" i="79"/>
  <c r="B514" i="79" s="1" a="1"/>
  <c r="B514" i="79" s="1"/>
  <c r="A513" i="79"/>
  <c r="B513" i="79" s="1" a="1"/>
  <c r="B513" i="79" s="1"/>
  <c r="A512" i="79"/>
  <c r="B512" i="79" s="1" a="1"/>
  <c r="B512" i="79" s="1"/>
  <c r="A511" i="79"/>
  <c r="B511" i="79" s="1" a="1"/>
  <c r="B511" i="79" s="1"/>
  <c r="A510" i="79"/>
  <c r="B510" i="79" s="1" a="1"/>
  <c r="B510" i="79" s="1"/>
  <c r="A509" i="79"/>
  <c r="B509" i="79" s="1" a="1"/>
  <c r="B509" i="79" s="1"/>
  <c r="A508" i="79"/>
  <c r="B508" i="79" s="1" a="1"/>
  <c r="B508" i="79" s="1"/>
  <c r="A507" i="79"/>
  <c r="B507" i="79" s="1" a="1"/>
  <c r="B507" i="79" s="1"/>
  <c r="A506" i="79"/>
  <c r="B506" i="79" s="1" a="1"/>
  <c r="B506" i="79" s="1"/>
  <c r="A505" i="79"/>
  <c r="B505" i="79" s="1" a="1"/>
  <c r="B505" i="79" s="1"/>
  <c r="A504" i="79"/>
  <c r="B504" i="79" s="1" a="1"/>
  <c r="B504" i="79" s="1"/>
  <c r="A503" i="79"/>
  <c r="B503" i="79" s="1" a="1"/>
  <c r="B503" i="79" s="1"/>
  <c r="A502" i="79"/>
  <c r="B502" i="79" s="1" a="1"/>
  <c r="B502" i="79" s="1"/>
  <c r="A501" i="79"/>
  <c r="B501" i="79" s="1" a="1"/>
  <c r="B501" i="79" s="1"/>
  <c r="A500" i="79"/>
  <c r="B500" i="79" s="1" a="1"/>
  <c r="B500" i="79" s="1"/>
  <c r="A499" i="79"/>
  <c r="B499" i="79" s="1" a="1"/>
  <c r="B499" i="79" s="1"/>
  <c r="A498" i="79"/>
  <c r="B498" i="79" s="1" a="1"/>
  <c r="B498" i="79" s="1"/>
  <c r="A497" i="79"/>
  <c r="B497" i="79" s="1" a="1"/>
  <c r="B497" i="79" s="1"/>
  <c r="A496" i="79"/>
  <c r="B496" i="79" s="1" a="1"/>
  <c r="B496" i="79" s="1"/>
  <c r="A495" i="79"/>
  <c r="B495" i="79" s="1" a="1"/>
  <c r="B495" i="79" s="1"/>
  <c r="A494" i="79"/>
  <c r="B494" i="79" s="1" a="1"/>
  <c r="B494" i="79" s="1"/>
  <c r="A493" i="79"/>
  <c r="B493" i="79" s="1" a="1"/>
  <c r="B493" i="79" s="1"/>
  <c r="A492" i="79"/>
  <c r="B492" i="79" s="1" a="1"/>
  <c r="B492" i="79" s="1"/>
  <c r="A491" i="79"/>
  <c r="B491" i="79" s="1" a="1"/>
  <c r="B491" i="79" s="1"/>
  <c r="A490" i="79"/>
  <c r="B490" i="79" s="1" a="1"/>
  <c r="B490" i="79" s="1"/>
  <c r="A489" i="79"/>
  <c r="B489" i="79" s="1" a="1"/>
  <c r="B489" i="79" s="1"/>
  <c r="A488" i="79"/>
  <c r="B488" i="79" s="1" a="1"/>
  <c r="B488" i="79" s="1"/>
  <c r="A487" i="79"/>
  <c r="B487" i="79" s="1" a="1"/>
  <c r="B487" i="79" s="1"/>
  <c r="A486" i="79"/>
  <c r="B486" i="79" s="1" a="1"/>
  <c r="B486" i="79" s="1"/>
  <c r="A485" i="79"/>
  <c r="B485" i="79" s="1" a="1"/>
  <c r="B485" i="79" s="1"/>
  <c r="A484" i="79"/>
  <c r="B484" i="79" s="1" a="1"/>
  <c r="B484" i="79" s="1"/>
  <c r="A483" i="79"/>
  <c r="B483" i="79" s="1" a="1"/>
  <c r="B483" i="79" s="1"/>
  <c r="A482" i="79"/>
  <c r="B482" i="79" s="1" a="1"/>
  <c r="B482" i="79" s="1"/>
  <c r="A481" i="79"/>
  <c r="B481" i="79" s="1" a="1"/>
  <c r="B481" i="79" s="1"/>
  <c r="A480" i="79"/>
  <c r="B480" i="79" s="1" a="1"/>
  <c r="B480" i="79" s="1"/>
  <c r="A479" i="79"/>
  <c r="B479" i="79" s="1" a="1"/>
  <c r="B479" i="79" s="1"/>
  <c r="A478" i="79"/>
  <c r="B478" i="79" s="1" a="1"/>
  <c r="B478" i="79" s="1"/>
  <c r="A477" i="79"/>
  <c r="B477" i="79" s="1" a="1"/>
  <c r="B477" i="79" s="1"/>
  <c r="A476" i="79"/>
  <c r="B476" i="79" s="1" a="1"/>
  <c r="B476" i="79" s="1"/>
  <c r="A475" i="79"/>
  <c r="B475" i="79" s="1" a="1"/>
  <c r="B475" i="79" s="1"/>
  <c r="A474" i="79"/>
  <c r="B474" i="79" s="1" a="1"/>
  <c r="B474" i="79" s="1"/>
  <c r="A473" i="79"/>
  <c r="B473" i="79" s="1" a="1"/>
  <c r="B473" i="79" s="1"/>
  <c r="A472" i="79"/>
  <c r="B472" i="79" s="1" a="1"/>
  <c r="B472" i="79" s="1"/>
  <c r="A471" i="79"/>
  <c r="B471" i="79" s="1" a="1"/>
  <c r="B471" i="79" s="1"/>
  <c r="A470" i="79"/>
  <c r="B470" i="79" s="1" a="1"/>
  <c r="B470" i="79" s="1"/>
  <c r="A469" i="79"/>
  <c r="B469" i="79" s="1" a="1"/>
  <c r="B469" i="79" s="1"/>
  <c r="A468" i="79"/>
  <c r="B468" i="79" s="1" a="1"/>
  <c r="B468" i="79" s="1"/>
  <c r="A467" i="79"/>
  <c r="B467" i="79" s="1" a="1"/>
  <c r="B467" i="79" s="1"/>
  <c r="A466" i="79"/>
  <c r="B466" i="79" s="1" a="1"/>
  <c r="B466" i="79" s="1"/>
  <c r="A465" i="79"/>
  <c r="B465" i="79" s="1" a="1"/>
  <c r="B465" i="79" s="1"/>
  <c r="A464" i="79"/>
  <c r="B464" i="79" s="1" a="1"/>
  <c r="B464" i="79" s="1"/>
  <c r="A463" i="79"/>
  <c r="B463" i="79" s="1" a="1"/>
  <c r="B463" i="79" s="1"/>
  <c r="A462" i="79"/>
  <c r="B462" i="79" s="1" a="1"/>
  <c r="B462" i="79" s="1"/>
  <c r="A461" i="79"/>
  <c r="B461" i="79" s="1" a="1"/>
  <c r="B461" i="79" s="1"/>
  <c r="A460" i="79"/>
  <c r="B460" i="79" s="1" a="1"/>
  <c r="B460" i="79" s="1"/>
  <c r="A459" i="79"/>
  <c r="B459" i="79" s="1" a="1"/>
  <c r="B459" i="79" s="1"/>
  <c r="A458" i="79"/>
  <c r="B458" i="79" s="1" a="1"/>
  <c r="B458" i="79" s="1"/>
  <c r="A457" i="79"/>
  <c r="B457" i="79" s="1" a="1"/>
  <c r="B457" i="79" s="1"/>
  <c r="A456" i="79"/>
  <c r="B456" i="79" s="1" a="1"/>
  <c r="B456" i="79" s="1"/>
  <c r="A455" i="79"/>
  <c r="B455" i="79" s="1" a="1"/>
  <c r="B455" i="79" s="1"/>
  <c r="A454" i="79"/>
  <c r="B454" i="79" s="1" a="1"/>
  <c r="B454" i="79" s="1"/>
  <c r="A453" i="79"/>
  <c r="B453" i="79" s="1" a="1"/>
  <c r="B453" i="79" s="1"/>
  <c r="A452" i="79"/>
  <c r="B452" i="79" s="1" a="1"/>
  <c r="B452" i="79" s="1"/>
  <c r="A451" i="79"/>
  <c r="B451" i="79" s="1" a="1"/>
  <c r="B451" i="79" s="1"/>
  <c r="A450" i="79"/>
  <c r="B450" i="79" s="1" a="1"/>
  <c r="B450" i="79" s="1"/>
  <c r="A449" i="79"/>
  <c r="B449" i="79" s="1" a="1"/>
  <c r="B449" i="79" s="1"/>
  <c r="A448" i="79"/>
  <c r="B448" i="79" s="1" a="1"/>
  <c r="B448" i="79" s="1"/>
  <c r="A447" i="79"/>
  <c r="B447" i="79" s="1" a="1"/>
  <c r="B447" i="79" s="1"/>
  <c r="A446" i="79"/>
  <c r="B446" i="79" s="1" a="1"/>
  <c r="B446" i="79" s="1"/>
  <c r="A445" i="79"/>
  <c r="B445" i="79" s="1" a="1"/>
  <c r="B445" i="79" s="1"/>
  <c r="A444" i="79"/>
  <c r="B444" i="79" s="1" a="1"/>
  <c r="B444" i="79" s="1"/>
  <c r="A443" i="79"/>
  <c r="B443" i="79" s="1" a="1"/>
  <c r="B443" i="79" s="1"/>
  <c r="A442" i="79"/>
  <c r="B442" i="79" s="1" a="1"/>
  <c r="B442" i="79" s="1"/>
  <c r="A441" i="79"/>
  <c r="B441" i="79" s="1" a="1"/>
  <c r="B441" i="79" s="1"/>
  <c r="A440" i="79"/>
  <c r="B440" i="79" s="1" a="1"/>
  <c r="B440" i="79" s="1"/>
  <c r="A439" i="79"/>
  <c r="B439" i="79" s="1" a="1"/>
  <c r="B439" i="79" s="1"/>
  <c r="A438" i="79"/>
  <c r="B438" i="79" s="1" a="1"/>
  <c r="B438" i="79" s="1"/>
  <c r="A437" i="79"/>
  <c r="B437" i="79" s="1" a="1"/>
  <c r="B437" i="79" s="1"/>
  <c r="A436" i="79"/>
  <c r="B436" i="79" s="1" a="1"/>
  <c r="B436" i="79" s="1"/>
  <c r="A435" i="79"/>
  <c r="B435" i="79" s="1" a="1"/>
  <c r="B435" i="79" s="1"/>
  <c r="A434" i="79"/>
  <c r="B434" i="79" s="1" a="1"/>
  <c r="B434" i="79" s="1"/>
  <c r="A433" i="79"/>
  <c r="B433" i="79" s="1" a="1"/>
  <c r="B433" i="79" s="1"/>
  <c r="A432" i="79"/>
  <c r="B432" i="79" s="1" a="1"/>
  <c r="B432" i="79" s="1"/>
  <c r="A431" i="79"/>
  <c r="B431" i="79" s="1" a="1"/>
  <c r="B431" i="79" s="1"/>
  <c r="A430" i="79"/>
  <c r="B430" i="79" s="1" a="1"/>
  <c r="B430" i="79" s="1"/>
  <c r="A429" i="79"/>
  <c r="B429" i="79" s="1" a="1"/>
  <c r="B429" i="79" s="1"/>
  <c r="A428" i="79"/>
  <c r="B428" i="79" s="1" a="1"/>
  <c r="B428" i="79" s="1"/>
  <c r="A427" i="79"/>
  <c r="B427" i="79" s="1" a="1"/>
  <c r="B427" i="79" s="1"/>
  <c r="A426" i="79"/>
  <c r="B426" i="79" s="1" a="1"/>
  <c r="B426" i="79" s="1"/>
  <c r="A425" i="79"/>
  <c r="B425" i="79" s="1" a="1"/>
  <c r="B425" i="79" s="1"/>
  <c r="A424" i="79"/>
  <c r="B424" i="79" s="1" a="1"/>
  <c r="B424" i="79" s="1"/>
  <c r="A423" i="79"/>
  <c r="B423" i="79" s="1" a="1"/>
  <c r="B423" i="79" s="1"/>
  <c r="A422" i="79"/>
  <c r="B422" i="79" s="1" a="1"/>
  <c r="B422" i="79" s="1"/>
  <c r="A421" i="79"/>
  <c r="B421" i="79" s="1" a="1"/>
  <c r="B421" i="79" s="1"/>
  <c r="A420" i="79"/>
  <c r="B420" i="79" s="1" a="1"/>
  <c r="B420" i="79" s="1"/>
  <c r="A419" i="79"/>
  <c r="B419" i="79" s="1" a="1"/>
  <c r="B419" i="79" s="1"/>
  <c r="A418" i="79"/>
  <c r="B418" i="79" s="1" a="1"/>
  <c r="B418" i="79" s="1"/>
  <c r="A417" i="79"/>
  <c r="B417" i="79" s="1" a="1"/>
  <c r="B417" i="79" s="1"/>
  <c r="A416" i="79"/>
  <c r="B416" i="79" s="1" a="1"/>
  <c r="B416" i="79" s="1"/>
  <c r="A415" i="79"/>
  <c r="B415" i="79" s="1" a="1"/>
  <c r="B415" i="79" s="1"/>
  <c r="A414" i="79"/>
  <c r="B414" i="79" s="1" a="1"/>
  <c r="B414" i="79" s="1"/>
  <c r="A413" i="79"/>
  <c r="B413" i="79" s="1" a="1"/>
  <c r="B413" i="79" s="1"/>
  <c r="A412" i="79"/>
  <c r="B412" i="79" s="1" a="1"/>
  <c r="B412" i="79" s="1"/>
  <c r="A411" i="79"/>
  <c r="B411" i="79" s="1" a="1"/>
  <c r="B411" i="79" s="1"/>
  <c r="A410" i="79"/>
  <c r="B410" i="79" s="1" a="1"/>
  <c r="B410" i="79" s="1"/>
  <c r="A409" i="79"/>
  <c r="B409" i="79" s="1" a="1"/>
  <c r="B409" i="79" s="1"/>
  <c r="A408" i="79"/>
  <c r="B408" i="79" s="1" a="1"/>
  <c r="B408" i="79" s="1"/>
  <c r="A407" i="79"/>
  <c r="B407" i="79" s="1" a="1"/>
  <c r="B407" i="79" s="1"/>
  <c r="A406" i="79"/>
  <c r="B406" i="79" s="1" a="1"/>
  <c r="B406" i="79" s="1"/>
  <c r="A405" i="79"/>
  <c r="B405" i="79" s="1" a="1"/>
  <c r="B405" i="79" s="1"/>
  <c r="A404" i="79"/>
  <c r="B404" i="79" s="1" a="1"/>
  <c r="B404" i="79" s="1"/>
  <c r="A403" i="79"/>
  <c r="B403" i="79" s="1" a="1"/>
  <c r="B403" i="79" s="1"/>
  <c r="A402" i="79"/>
  <c r="B402" i="79" s="1" a="1"/>
  <c r="B402" i="79" s="1"/>
  <c r="A401" i="79"/>
  <c r="B401" i="79" s="1" a="1"/>
  <c r="B401" i="79" s="1"/>
  <c r="A400" i="79"/>
  <c r="B400" i="79" s="1" a="1"/>
  <c r="B400" i="79" s="1"/>
  <c r="A399" i="79"/>
  <c r="B399" i="79" s="1" a="1"/>
  <c r="B399" i="79" s="1"/>
  <c r="A398" i="79"/>
  <c r="B398" i="79" s="1" a="1"/>
  <c r="B398" i="79" s="1"/>
  <c r="A397" i="79"/>
  <c r="B397" i="79" s="1" a="1"/>
  <c r="B397" i="79" s="1"/>
  <c r="A396" i="79"/>
  <c r="B396" i="79" s="1" a="1"/>
  <c r="B396" i="79" s="1"/>
  <c r="A395" i="79"/>
  <c r="B395" i="79" s="1" a="1"/>
  <c r="B395" i="79" s="1"/>
  <c r="A394" i="79"/>
  <c r="B394" i="79" s="1" a="1"/>
  <c r="B394" i="79" s="1"/>
  <c r="A393" i="79"/>
  <c r="B393" i="79" s="1" a="1"/>
  <c r="B393" i="79" s="1"/>
  <c r="A392" i="79"/>
  <c r="B392" i="79" s="1" a="1"/>
  <c r="B392" i="79" s="1"/>
  <c r="A391" i="79"/>
  <c r="B391" i="79" s="1" a="1"/>
  <c r="B391" i="79" s="1"/>
  <c r="A390" i="79"/>
  <c r="B390" i="79" s="1" a="1"/>
  <c r="B390" i="79" s="1"/>
  <c r="A389" i="79"/>
  <c r="B389" i="79" s="1" a="1"/>
  <c r="B389" i="79" s="1"/>
  <c r="A388" i="79"/>
  <c r="B388" i="79" s="1" a="1"/>
  <c r="B388" i="79" s="1"/>
  <c r="A387" i="79"/>
  <c r="B387" i="79" s="1" a="1"/>
  <c r="B387" i="79" s="1"/>
  <c r="A386" i="79"/>
  <c r="B386" i="79" s="1" a="1"/>
  <c r="B386" i="79" s="1"/>
  <c r="A385" i="79"/>
  <c r="B385" i="79" s="1" a="1"/>
  <c r="B385" i="79" s="1"/>
  <c r="A384" i="79"/>
  <c r="B384" i="79" s="1" a="1"/>
  <c r="B384" i="79" s="1"/>
  <c r="A383" i="79"/>
  <c r="B383" i="79" s="1" a="1"/>
  <c r="B383" i="79" s="1"/>
  <c r="A382" i="79"/>
  <c r="B382" i="79" s="1" a="1"/>
  <c r="B382" i="79" s="1"/>
  <c r="A381" i="79"/>
  <c r="B381" i="79" s="1" a="1"/>
  <c r="B381" i="79" s="1"/>
  <c r="A380" i="79"/>
  <c r="B380" i="79" s="1" a="1"/>
  <c r="B380" i="79" s="1"/>
  <c r="A379" i="79"/>
  <c r="B379" i="79" s="1" a="1"/>
  <c r="B379" i="79" s="1"/>
  <c r="A378" i="79"/>
  <c r="B378" i="79" s="1" a="1"/>
  <c r="B378" i="79" s="1"/>
  <c r="A377" i="79"/>
  <c r="B377" i="79" s="1" a="1"/>
  <c r="B377" i="79" s="1"/>
  <c r="A376" i="79"/>
  <c r="B376" i="79" s="1" a="1"/>
  <c r="B376" i="79" s="1"/>
  <c r="A375" i="79"/>
  <c r="B375" i="79" s="1" a="1"/>
  <c r="B375" i="79" s="1"/>
  <c r="A374" i="79"/>
  <c r="B374" i="79" s="1" a="1"/>
  <c r="B374" i="79" s="1"/>
  <c r="A373" i="79"/>
  <c r="B373" i="79" s="1" a="1"/>
  <c r="B373" i="79" s="1"/>
  <c r="A372" i="79"/>
  <c r="B372" i="79" s="1" a="1"/>
  <c r="B372" i="79" s="1"/>
  <c r="A371" i="79"/>
  <c r="B371" i="79" s="1" a="1"/>
  <c r="B371" i="79" s="1"/>
  <c r="A370" i="79"/>
  <c r="B370" i="79" s="1" a="1"/>
  <c r="B370" i="79" s="1"/>
  <c r="A369" i="79"/>
  <c r="B369" i="79" s="1" a="1"/>
  <c r="B369" i="79" s="1"/>
  <c r="A368" i="79"/>
  <c r="B368" i="79" s="1" a="1"/>
  <c r="B368" i="79" s="1"/>
  <c r="A367" i="79"/>
  <c r="B367" i="79" s="1" a="1"/>
  <c r="B367" i="79" s="1"/>
  <c r="A366" i="79"/>
  <c r="B366" i="79" s="1" a="1"/>
  <c r="B366" i="79" s="1"/>
  <c r="A365" i="79"/>
  <c r="B365" i="79" s="1" a="1"/>
  <c r="B365" i="79" s="1"/>
  <c r="A364" i="79"/>
  <c r="B364" i="79" s="1" a="1"/>
  <c r="B364" i="79" s="1"/>
  <c r="A363" i="79"/>
  <c r="B363" i="79" s="1" a="1"/>
  <c r="B363" i="79" s="1"/>
  <c r="A362" i="79"/>
  <c r="B362" i="79" s="1" a="1"/>
  <c r="B362" i="79" s="1"/>
  <c r="A361" i="79"/>
  <c r="B361" i="79" s="1" a="1"/>
  <c r="B361" i="79" s="1"/>
  <c r="A360" i="79"/>
  <c r="B360" i="79" s="1" a="1"/>
  <c r="B360" i="79" s="1"/>
  <c r="A359" i="79"/>
  <c r="B359" i="79" s="1" a="1"/>
  <c r="B359" i="79" s="1"/>
  <c r="A358" i="79"/>
  <c r="B358" i="79" s="1" a="1"/>
  <c r="B358" i="79" s="1"/>
  <c r="A357" i="79"/>
  <c r="B357" i="79" s="1" a="1"/>
  <c r="B357" i="79" s="1"/>
  <c r="A356" i="79"/>
  <c r="B356" i="79" s="1" a="1"/>
  <c r="B356" i="79" s="1"/>
  <c r="A355" i="79"/>
  <c r="B355" i="79" s="1" a="1"/>
  <c r="B355" i="79" s="1"/>
  <c r="A354" i="79"/>
  <c r="B354" i="79" s="1" a="1"/>
  <c r="B354" i="79" s="1"/>
  <c r="A353" i="79"/>
  <c r="B353" i="79" s="1" a="1"/>
  <c r="B353" i="79" s="1"/>
  <c r="A352" i="79"/>
  <c r="B352" i="79" s="1" a="1"/>
  <c r="B352" i="79" s="1"/>
  <c r="A351" i="79"/>
  <c r="B351" i="79" s="1" a="1"/>
  <c r="B351" i="79" s="1"/>
  <c r="A350" i="79"/>
  <c r="B350" i="79" s="1" a="1"/>
  <c r="B350" i="79" s="1"/>
  <c r="A349" i="79"/>
  <c r="B349" i="79" s="1" a="1"/>
  <c r="B349" i="79" s="1"/>
  <c r="A348" i="79"/>
  <c r="B348" i="79" s="1" a="1"/>
  <c r="B348" i="79" s="1"/>
  <c r="A347" i="79"/>
  <c r="B347" i="79" s="1" a="1"/>
  <c r="B347" i="79" s="1"/>
  <c r="A346" i="79"/>
  <c r="B346" i="79" s="1" a="1"/>
  <c r="B346" i="79" s="1"/>
  <c r="A345" i="79"/>
  <c r="B345" i="79" s="1" a="1"/>
  <c r="B345" i="79" s="1"/>
  <c r="A344" i="79"/>
  <c r="B344" i="79" s="1" a="1"/>
  <c r="B344" i="79" s="1"/>
  <c r="A343" i="79"/>
  <c r="B343" i="79" s="1" a="1"/>
  <c r="B343" i="79" s="1"/>
  <c r="A342" i="79"/>
  <c r="B342" i="79" s="1" a="1"/>
  <c r="B342" i="79" s="1"/>
  <c r="A341" i="79"/>
  <c r="B341" i="79" s="1" a="1"/>
  <c r="B341" i="79" s="1"/>
  <c r="A340" i="79"/>
  <c r="B340" i="79" s="1" a="1"/>
  <c r="B340" i="79" s="1"/>
  <c r="A339" i="79"/>
  <c r="B339" i="79" s="1" a="1"/>
  <c r="B339" i="79" s="1"/>
  <c r="A338" i="79"/>
  <c r="B338" i="79" s="1" a="1"/>
  <c r="B338" i="79" s="1"/>
  <c r="A337" i="79"/>
  <c r="B337" i="79" s="1" a="1"/>
  <c r="B337" i="79" s="1"/>
  <c r="A336" i="79"/>
  <c r="B336" i="79" s="1" a="1"/>
  <c r="B336" i="79" s="1"/>
  <c r="A335" i="79"/>
  <c r="B335" i="79" s="1" a="1"/>
  <c r="B335" i="79" s="1"/>
  <c r="A334" i="79"/>
  <c r="B334" i="79" s="1" a="1"/>
  <c r="B334" i="79" s="1"/>
  <c r="A333" i="79"/>
  <c r="B333" i="79" s="1" a="1"/>
  <c r="B333" i="79" s="1"/>
  <c r="A332" i="79"/>
  <c r="B332" i="79" s="1" a="1"/>
  <c r="B332" i="79" s="1"/>
  <c r="A331" i="79"/>
  <c r="B331" i="79" s="1" a="1"/>
  <c r="B331" i="79" s="1"/>
  <c r="A330" i="79"/>
  <c r="B330" i="79" s="1" a="1"/>
  <c r="B330" i="79" s="1"/>
  <c r="A329" i="79"/>
  <c r="B329" i="79" s="1" a="1"/>
  <c r="B329" i="79" s="1"/>
  <c r="A328" i="79"/>
  <c r="B328" i="79" s="1" a="1"/>
  <c r="B328" i="79" s="1"/>
  <c r="A327" i="79"/>
  <c r="B327" i="79" s="1" a="1"/>
  <c r="B327" i="79" s="1"/>
  <c r="A326" i="79"/>
  <c r="B326" i="79" s="1" a="1"/>
  <c r="B326" i="79" s="1"/>
  <c r="A325" i="79"/>
  <c r="B325" i="79" s="1" a="1"/>
  <c r="B325" i="79" s="1"/>
  <c r="A324" i="79"/>
  <c r="B324" i="79" s="1" a="1"/>
  <c r="B324" i="79" s="1"/>
  <c r="A323" i="79"/>
  <c r="B323" i="79" s="1" a="1"/>
  <c r="B323" i="79" s="1"/>
  <c r="A322" i="79"/>
  <c r="B322" i="79" s="1" a="1"/>
  <c r="B322" i="79" s="1"/>
  <c r="A321" i="79"/>
  <c r="B321" i="79" s="1" a="1"/>
  <c r="B321" i="79" s="1"/>
  <c r="A320" i="79"/>
  <c r="B320" i="79" s="1" a="1"/>
  <c r="B320" i="79" s="1"/>
  <c r="A319" i="79"/>
  <c r="B319" i="79" s="1" a="1"/>
  <c r="B319" i="79" s="1"/>
  <c r="A318" i="79"/>
  <c r="B318" i="79" s="1" a="1"/>
  <c r="B318" i="79" s="1"/>
  <c r="A317" i="79"/>
  <c r="B317" i="79" s="1" a="1"/>
  <c r="B317" i="79" s="1"/>
  <c r="A316" i="79"/>
  <c r="B316" i="79" s="1" a="1"/>
  <c r="B316" i="79" s="1"/>
  <c r="A315" i="79"/>
  <c r="B315" i="79" s="1" a="1"/>
  <c r="B315" i="79" s="1"/>
  <c r="A314" i="79"/>
  <c r="B314" i="79" s="1" a="1"/>
  <c r="B314" i="79" s="1"/>
  <c r="A313" i="79"/>
  <c r="B313" i="79" s="1" a="1"/>
  <c r="B313" i="79" s="1"/>
  <c r="A312" i="79"/>
  <c r="B312" i="79" s="1" a="1"/>
  <c r="B312" i="79" s="1"/>
  <c r="A311" i="79"/>
  <c r="B311" i="79" s="1" a="1"/>
  <c r="B311" i="79" s="1"/>
  <c r="A310" i="79"/>
  <c r="B310" i="79" s="1" a="1"/>
  <c r="B310" i="79" s="1"/>
  <c r="A309" i="79"/>
  <c r="B309" i="79" s="1" a="1"/>
  <c r="B309" i="79" s="1"/>
  <c r="A308" i="79"/>
  <c r="B308" i="79" s="1" a="1"/>
  <c r="B308" i="79" s="1"/>
  <c r="A307" i="79"/>
  <c r="B307" i="79" s="1" a="1"/>
  <c r="B307" i="79" s="1"/>
  <c r="A306" i="79"/>
  <c r="B306" i="79" s="1" a="1"/>
  <c r="B306" i="79" s="1"/>
  <c r="A305" i="79"/>
  <c r="B305" i="79" s="1" a="1"/>
  <c r="B305" i="79" s="1"/>
  <c r="A304" i="79"/>
  <c r="B304" i="79" s="1" a="1"/>
  <c r="B304" i="79" s="1"/>
  <c r="A303" i="79"/>
  <c r="B303" i="79" s="1" a="1"/>
  <c r="B303" i="79" s="1"/>
  <c r="A302" i="79"/>
  <c r="B302" i="79" s="1" a="1"/>
  <c r="B302" i="79" s="1"/>
  <c r="A301" i="79"/>
  <c r="B301" i="79" s="1" a="1"/>
  <c r="B301" i="79" s="1"/>
  <c r="A300" i="79"/>
  <c r="B300" i="79" s="1" a="1"/>
  <c r="B300" i="79" s="1"/>
  <c r="A299" i="79"/>
  <c r="B299" i="79" s="1" a="1"/>
  <c r="B299" i="79" s="1"/>
  <c r="A298" i="79"/>
  <c r="B298" i="79" s="1" a="1"/>
  <c r="B298" i="79" s="1"/>
  <c r="A297" i="79"/>
  <c r="B297" i="79" s="1" a="1"/>
  <c r="B297" i="79" s="1"/>
  <c r="A296" i="79"/>
  <c r="B296" i="79" s="1" a="1"/>
  <c r="B296" i="79" s="1"/>
  <c r="A295" i="79"/>
  <c r="B295" i="79" s="1" a="1"/>
  <c r="B295" i="79" s="1"/>
  <c r="A294" i="79"/>
  <c r="B294" i="79" s="1" a="1"/>
  <c r="B294" i="79" s="1"/>
  <c r="A293" i="79"/>
  <c r="B293" i="79" s="1" a="1"/>
  <c r="B293" i="79" s="1"/>
  <c r="A292" i="79"/>
  <c r="B292" i="79" s="1" a="1"/>
  <c r="B292" i="79" s="1"/>
  <c r="A291" i="79"/>
  <c r="B291" i="79" s="1" a="1"/>
  <c r="B291" i="79" s="1"/>
  <c r="A290" i="79"/>
  <c r="B290" i="79" s="1" a="1"/>
  <c r="B290" i="79" s="1"/>
  <c r="A289" i="79"/>
  <c r="B289" i="79" s="1" a="1"/>
  <c r="B289" i="79" s="1"/>
  <c r="A288" i="79"/>
  <c r="B288" i="79" s="1" a="1"/>
  <c r="B288" i="79" s="1"/>
  <c r="A287" i="79"/>
  <c r="B287" i="79" s="1" a="1"/>
  <c r="B287" i="79" s="1"/>
  <c r="A286" i="79"/>
  <c r="B286" i="79" s="1" a="1"/>
  <c r="B286" i="79" s="1"/>
  <c r="A285" i="79"/>
  <c r="B285" i="79" s="1" a="1"/>
  <c r="B285" i="79" s="1"/>
  <c r="A284" i="79"/>
  <c r="B284" i="79" s="1" a="1"/>
  <c r="B284" i="79" s="1"/>
  <c r="A283" i="79"/>
  <c r="B283" i="79" s="1" a="1"/>
  <c r="B283" i="79" s="1"/>
  <c r="A282" i="79"/>
  <c r="B282" i="79" s="1" a="1"/>
  <c r="B282" i="79" s="1"/>
  <c r="A281" i="79"/>
  <c r="B281" i="79" s="1" a="1"/>
  <c r="B281" i="79" s="1"/>
  <c r="A280" i="79"/>
  <c r="B280" i="79" s="1" a="1"/>
  <c r="B280" i="79" s="1"/>
  <c r="A279" i="79"/>
  <c r="B279" i="79" s="1" a="1"/>
  <c r="B279" i="79" s="1"/>
  <c r="A278" i="79"/>
  <c r="B278" i="79" s="1" a="1"/>
  <c r="B278" i="79" s="1"/>
  <c r="A277" i="79"/>
  <c r="B277" i="79" s="1" a="1"/>
  <c r="B277" i="79" s="1"/>
  <c r="A276" i="79"/>
  <c r="B276" i="79" s="1" a="1"/>
  <c r="B276" i="79" s="1"/>
  <c r="A275" i="79"/>
  <c r="B275" i="79" s="1" a="1"/>
  <c r="B275" i="79" s="1"/>
  <c r="A274" i="79"/>
  <c r="B274" i="79" s="1" a="1"/>
  <c r="B274" i="79" s="1"/>
  <c r="A273" i="79"/>
  <c r="B273" i="79" s="1" a="1"/>
  <c r="B273" i="79" s="1"/>
  <c r="A272" i="79"/>
  <c r="B272" i="79" s="1" a="1"/>
  <c r="B272" i="79" s="1"/>
  <c r="A271" i="79"/>
  <c r="B271" i="79" s="1" a="1"/>
  <c r="B271" i="79" s="1"/>
  <c r="A270" i="79"/>
  <c r="B270" i="79" s="1" a="1"/>
  <c r="B270" i="79" s="1"/>
  <c r="A269" i="79"/>
  <c r="B269" i="79" s="1" a="1"/>
  <c r="B269" i="79" s="1"/>
  <c r="A268" i="79"/>
  <c r="B268" i="79" s="1" a="1"/>
  <c r="B268" i="79" s="1"/>
  <c r="A267" i="79"/>
  <c r="B267" i="79" s="1" a="1"/>
  <c r="B267" i="79" s="1"/>
  <c r="A266" i="79"/>
  <c r="B266" i="79" s="1" a="1"/>
  <c r="B266" i="79" s="1"/>
  <c r="A265" i="79"/>
  <c r="B265" i="79" s="1" a="1"/>
  <c r="B265" i="79" s="1"/>
  <c r="A264" i="79"/>
  <c r="B264" i="79" s="1" a="1"/>
  <c r="B264" i="79" s="1"/>
  <c r="A263" i="79"/>
  <c r="B263" i="79" s="1" a="1"/>
  <c r="B263" i="79" s="1"/>
  <c r="A262" i="79"/>
  <c r="B262" i="79" s="1" a="1"/>
  <c r="B262" i="79" s="1"/>
  <c r="A261" i="79"/>
  <c r="B261" i="79" s="1" a="1"/>
  <c r="B261" i="79" s="1"/>
  <c r="A260" i="79"/>
  <c r="B260" i="79" s="1" a="1"/>
  <c r="B260" i="79" s="1"/>
  <c r="A259" i="79"/>
  <c r="B259" i="79" s="1" a="1"/>
  <c r="B259" i="79" s="1"/>
  <c r="A258" i="79"/>
  <c r="B258" i="79" s="1" a="1"/>
  <c r="B258" i="79" s="1"/>
  <c r="A257" i="79"/>
  <c r="B257" i="79" s="1" a="1"/>
  <c r="B257" i="79" s="1"/>
  <c r="A256" i="79"/>
  <c r="B256" i="79" s="1" a="1"/>
  <c r="B256" i="79" s="1"/>
  <c r="A255" i="79"/>
  <c r="B255" i="79" s="1" a="1"/>
  <c r="B255" i="79" s="1"/>
  <c r="A254" i="79"/>
  <c r="B254" i="79" s="1" a="1"/>
  <c r="B254" i="79" s="1"/>
  <c r="A253" i="79"/>
  <c r="B253" i="79" s="1" a="1"/>
  <c r="B253" i="79" s="1"/>
  <c r="A252" i="79"/>
  <c r="B252" i="79" s="1" a="1"/>
  <c r="B252" i="79" s="1"/>
  <c r="A251" i="79"/>
  <c r="B251" i="79" s="1" a="1"/>
  <c r="B251" i="79" s="1"/>
  <c r="A250" i="79"/>
  <c r="B250" i="79" s="1" a="1"/>
  <c r="B250" i="79" s="1"/>
  <c r="A249" i="79"/>
  <c r="B249" i="79" s="1" a="1"/>
  <c r="B249" i="79" s="1"/>
  <c r="A248" i="79"/>
  <c r="B248" i="79" s="1" a="1"/>
  <c r="B248" i="79" s="1"/>
  <c r="A247" i="79"/>
  <c r="B247" i="79" s="1" a="1"/>
  <c r="B247" i="79" s="1"/>
  <c r="A246" i="79"/>
  <c r="B246" i="79" s="1" a="1"/>
  <c r="B246" i="79" s="1"/>
  <c r="A245" i="79"/>
  <c r="B245" i="79" s="1" a="1"/>
  <c r="B245" i="79" s="1"/>
  <c r="A244" i="79"/>
  <c r="B244" i="79" s="1" a="1"/>
  <c r="B244" i="79" s="1"/>
  <c r="A243" i="79"/>
  <c r="B243" i="79" s="1" a="1"/>
  <c r="B243" i="79" s="1"/>
  <c r="A242" i="79"/>
  <c r="B242" i="79" s="1" a="1"/>
  <c r="B242" i="79" s="1"/>
  <c r="A241" i="79"/>
  <c r="B241" i="79" s="1" a="1"/>
  <c r="B241" i="79" s="1"/>
  <c r="A240" i="79"/>
  <c r="B240" i="79" s="1" a="1"/>
  <c r="B240" i="79" s="1"/>
  <c r="A239" i="79"/>
  <c r="B239" i="79" s="1" a="1"/>
  <c r="B239" i="79" s="1"/>
  <c r="A238" i="79"/>
  <c r="B238" i="79" s="1" a="1"/>
  <c r="B238" i="79" s="1"/>
  <c r="A237" i="79"/>
  <c r="B237" i="79" s="1" a="1"/>
  <c r="B237" i="79" s="1"/>
  <c r="A236" i="79"/>
  <c r="B236" i="79" s="1" a="1"/>
  <c r="B236" i="79" s="1"/>
  <c r="A235" i="79"/>
  <c r="B235" i="79" s="1" a="1"/>
  <c r="B235" i="79" s="1"/>
  <c r="A234" i="79"/>
  <c r="B234" i="79" s="1" a="1"/>
  <c r="B234" i="79" s="1"/>
  <c r="A233" i="79"/>
  <c r="B233" i="79" s="1" a="1"/>
  <c r="B233" i="79" s="1"/>
  <c r="A232" i="79"/>
  <c r="B232" i="79" s="1" a="1"/>
  <c r="B232" i="79" s="1"/>
  <c r="A231" i="79"/>
  <c r="B231" i="79" s="1" a="1"/>
  <c r="B231" i="79" s="1"/>
  <c r="A230" i="79"/>
  <c r="B230" i="79" s="1" a="1"/>
  <c r="B230" i="79" s="1"/>
  <c r="A229" i="79"/>
  <c r="B229" i="79" s="1" a="1"/>
  <c r="B229" i="79" s="1"/>
  <c r="A228" i="79"/>
  <c r="B228" i="79" s="1" a="1"/>
  <c r="B228" i="79" s="1"/>
  <c r="A227" i="79"/>
  <c r="B227" i="79" s="1" a="1"/>
  <c r="B227" i="79" s="1"/>
  <c r="A226" i="79"/>
  <c r="B226" i="79" s="1" a="1"/>
  <c r="B226" i="79" s="1"/>
  <c r="A225" i="79"/>
  <c r="B225" i="79" s="1" a="1"/>
  <c r="B225" i="79" s="1"/>
  <c r="A224" i="79"/>
  <c r="B224" i="79" s="1" a="1"/>
  <c r="B224" i="79" s="1"/>
  <c r="A223" i="79"/>
  <c r="B223" i="79" s="1" a="1"/>
  <c r="B223" i="79" s="1"/>
  <c r="A222" i="79"/>
  <c r="B222" i="79" s="1" a="1"/>
  <c r="B222" i="79" s="1"/>
  <c r="A221" i="79"/>
  <c r="B221" i="79" s="1" a="1"/>
  <c r="B221" i="79" s="1"/>
  <c r="A220" i="79"/>
  <c r="B220" i="79" s="1" a="1"/>
  <c r="B220" i="79" s="1"/>
  <c r="A219" i="79"/>
  <c r="B219" i="79" s="1" a="1"/>
  <c r="B219" i="79" s="1"/>
  <c r="A218" i="79"/>
  <c r="B218" i="79" s="1" a="1"/>
  <c r="B218" i="79" s="1"/>
  <c r="A217" i="79"/>
  <c r="B217" i="79" s="1" a="1"/>
  <c r="B217" i="79" s="1"/>
  <c r="A216" i="79"/>
  <c r="B216" i="79" s="1" a="1"/>
  <c r="B216" i="79" s="1"/>
  <c r="A215" i="79"/>
  <c r="B215" i="79" s="1" a="1"/>
  <c r="B215" i="79" s="1"/>
  <c r="A214" i="79"/>
  <c r="B214" i="79" s="1" a="1"/>
  <c r="B214" i="79" s="1"/>
  <c r="A213" i="79"/>
  <c r="B213" i="79" s="1" a="1"/>
  <c r="B213" i="79" s="1"/>
  <c r="A212" i="79"/>
  <c r="B212" i="79" s="1" a="1"/>
  <c r="B212" i="79" s="1"/>
  <c r="A211" i="79"/>
  <c r="B211" i="79" s="1" a="1"/>
  <c r="B211" i="79" s="1"/>
  <c r="A210" i="79"/>
  <c r="B210" i="79" s="1" a="1"/>
  <c r="B210" i="79" s="1"/>
  <c r="A209" i="79"/>
  <c r="B209" i="79" s="1" a="1"/>
  <c r="B209" i="79" s="1"/>
  <c r="A208" i="79"/>
  <c r="B208" i="79" s="1" a="1"/>
  <c r="B208" i="79" s="1"/>
  <c r="A207" i="79"/>
  <c r="B207" i="79" s="1" a="1"/>
  <c r="B207" i="79" s="1"/>
  <c r="A206" i="79"/>
  <c r="B206" i="79" s="1" a="1"/>
  <c r="B206" i="79" s="1"/>
  <c r="A205" i="79"/>
  <c r="B205" i="79" s="1" a="1"/>
  <c r="B205" i="79" s="1"/>
  <c r="A204" i="79"/>
  <c r="B204" i="79" s="1" a="1"/>
  <c r="B204" i="79" s="1"/>
  <c r="A203" i="79"/>
  <c r="B203" i="79" s="1" a="1"/>
  <c r="B203" i="79" s="1"/>
  <c r="A202" i="79"/>
  <c r="B202" i="79" s="1" a="1"/>
  <c r="B202" i="79" s="1"/>
  <c r="A201" i="79"/>
  <c r="B201" i="79" s="1" a="1"/>
  <c r="B201" i="79" s="1"/>
  <c r="A200" i="79"/>
  <c r="B200" i="79" s="1" a="1"/>
  <c r="B200" i="79" s="1"/>
  <c r="A199" i="79"/>
  <c r="B199" i="79" s="1" a="1"/>
  <c r="B199" i="79" s="1"/>
  <c r="A198" i="79"/>
  <c r="B198" i="79" s="1" a="1"/>
  <c r="B198" i="79" s="1"/>
  <c r="A197" i="79"/>
  <c r="B197" i="79" s="1" a="1"/>
  <c r="B197" i="79" s="1"/>
  <c r="A196" i="79"/>
  <c r="B196" i="79" s="1" a="1"/>
  <c r="B196" i="79" s="1"/>
  <c r="A195" i="79"/>
  <c r="B195" i="79" s="1" a="1"/>
  <c r="B195" i="79" s="1"/>
  <c r="A194" i="79"/>
  <c r="B194" i="79" s="1" a="1"/>
  <c r="B194" i="79" s="1"/>
  <c r="A193" i="79"/>
  <c r="B193" i="79" s="1" a="1"/>
  <c r="B193" i="79" s="1"/>
  <c r="A192" i="79"/>
  <c r="B192" i="79" s="1" a="1"/>
  <c r="B192" i="79" s="1"/>
  <c r="A191" i="79"/>
  <c r="B191" i="79" s="1" a="1"/>
  <c r="B191" i="79" s="1"/>
  <c r="A190" i="79"/>
  <c r="B190" i="79" s="1" a="1"/>
  <c r="B190" i="79" s="1"/>
  <c r="A189" i="79"/>
  <c r="B189" i="79" s="1" a="1"/>
  <c r="B189" i="79" s="1"/>
  <c r="A188" i="79"/>
  <c r="B188" i="79" s="1" a="1"/>
  <c r="B188" i="79" s="1"/>
  <c r="A187" i="79"/>
  <c r="B187" i="79" s="1" a="1"/>
  <c r="B187" i="79" s="1"/>
  <c r="A186" i="79"/>
  <c r="B186" i="79" s="1" a="1"/>
  <c r="B186" i="79" s="1"/>
  <c r="A185" i="79"/>
  <c r="B185" i="79" s="1" a="1"/>
  <c r="B185" i="79" s="1"/>
  <c r="A184" i="79"/>
  <c r="B184" i="79" s="1" a="1"/>
  <c r="B184" i="79" s="1"/>
  <c r="A183" i="79"/>
  <c r="B183" i="79" s="1" a="1"/>
  <c r="B183" i="79" s="1"/>
  <c r="A182" i="79"/>
  <c r="B182" i="79" s="1" a="1"/>
  <c r="B182" i="79" s="1"/>
  <c r="A181" i="79"/>
  <c r="B181" i="79" s="1" a="1"/>
  <c r="B181" i="79" s="1"/>
  <c r="A180" i="79"/>
  <c r="B180" i="79" s="1" a="1"/>
  <c r="B180" i="79" s="1"/>
  <c r="A179" i="79"/>
  <c r="B179" i="79" s="1" a="1"/>
  <c r="B179" i="79" s="1"/>
  <c r="A178" i="79"/>
  <c r="B178" i="79" s="1" a="1"/>
  <c r="B178" i="79" s="1"/>
  <c r="A177" i="79"/>
  <c r="B177" i="79" s="1" a="1"/>
  <c r="B177" i="79" s="1"/>
  <c r="A176" i="79"/>
  <c r="B176" i="79" s="1" a="1"/>
  <c r="B176" i="79" s="1"/>
  <c r="A175" i="79"/>
  <c r="B175" i="79" s="1" a="1"/>
  <c r="B175" i="79" s="1"/>
  <c r="A174" i="79"/>
  <c r="B174" i="79" s="1" a="1"/>
  <c r="B174" i="79" s="1"/>
  <c r="A173" i="79"/>
  <c r="B173" i="79" s="1" a="1"/>
  <c r="B173" i="79" s="1"/>
  <c r="A172" i="79"/>
  <c r="B172" i="79" s="1" a="1"/>
  <c r="B172" i="79" s="1"/>
  <c r="A171" i="79"/>
  <c r="B171" i="79" s="1" a="1"/>
  <c r="B171" i="79" s="1"/>
  <c r="A170" i="79"/>
  <c r="B170" i="79" s="1" a="1"/>
  <c r="B170" i="79" s="1"/>
  <c r="A169" i="79"/>
  <c r="B169" i="79" s="1" a="1"/>
  <c r="B169" i="79" s="1"/>
  <c r="A168" i="79"/>
  <c r="B168" i="79" s="1" a="1"/>
  <c r="B168" i="79" s="1"/>
  <c r="A167" i="79"/>
  <c r="B167" i="79" s="1" a="1"/>
  <c r="B167" i="79" s="1"/>
  <c r="A166" i="79"/>
  <c r="B166" i="79" s="1" a="1"/>
  <c r="B166" i="79" s="1"/>
  <c r="A165" i="79"/>
  <c r="B165" i="79" s="1" a="1"/>
  <c r="B165" i="79" s="1"/>
  <c r="A164" i="79"/>
  <c r="B164" i="79" s="1" a="1"/>
  <c r="B164" i="79" s="1"/>
  <c r="A163" i="79"/>
  <c r="B163" i="79" s="1" a="1"/>
  <c r="B163" i="79" s="1"/>
  <c r="A162" i="79"/>
  <c r="B162" i="79" s="1" a="1"/>
  <c r="B162" i="79" s="1"/>
  <c r="A161" i="79"/>
  <c r="B161" i="79" s="1" a="1"/>
  <c r="B161" i="79" s="1"/>
  <c r="A160" i="79"/>
  <c r="B160" i="79" s="1" a="1"/>
  <c r="B160" i="79" s="1"/>
  <c r="A159" i="79"/>
  <c r="B159" i="79" s="1" a="1"/>
  <c r="B159" i="79" s="1"/>
  <c r="A158" i="79"/>
  <c r="B158" i="79" s="1" a="1"/>
  <c r="B158" i="79" s="1"/>
  <c r="A157" i="79"/>
  <c r="B157" i="79" s="1" a="1"/>
  <c r="B157" i="79" s="1"/>
  <c r="A156" i="79"/>
  <c r="B156" i="79" s="1" a="1"/>
  <c r="B156" i="79" s="1"/>
  <c r="A155" i="79"/>
  <c r="B155" i="79" s="1" a="1"/>
  <c r="B155" i="79" s="1"/>
  <c r="A154" i="79"/>
  <c r="B154" i="79" s="1" a="1"/>
  <c r="B154" i="79" s="1"/>
  <c r="A153" i="79"/>
  <c r="B153" i="79" s="1" a="1"/>
  <c r="B153" i="79" s="1"/>
  <c r="A152" i="79"/>
  <c r="B152" i="79" s="1" a="1"/>
  <c r="B152" i="79" s="1"/>
  <c r="A151" i="79"/>
  <c r="B151" i="79" s="1" a="1"/>
  <c r="B151" i="79" s="1"/>
  <c r="A150" i="79"/>
  <c r="B150" i="79" s="1" a="1"/>
  <c r="B150" i="79" s="1"/>
  <c r="A149" i="79"/>
  <c r="B149" i="79" s="1" a="1"/>
  <c r="B149" i="79" s="1"/>
  <c r="A148" i="79"/>
  <c r="B148" i="79" s="1" a="1"/>
  <c r="B148" i="79" s="1"/>
  <c r="A147" i="79"/>
  <c r="B147" i="79" s="1" a="1"/>
  <c r="B147" i="79" s="1"/>
  <c r="A146" i="79"/>
  <c r="B146" i="79" s="1" a="1"/>
  <c r="B146" i="79" s="1"/>
  <c r="A145" i="79"/>
  <c r="B145" i="79" s="1" a="1"/>
  <c r="B145" i="79" s="1"/>
  <c r="A144" i="79"/>
  <c r="B144" i="79" s="1" a="1"/>
  <c r="B144" i="79" s="1"/>
  <c r="A143" i="79"/>
  <c r="B143" i="79" s="1" a="1"/>
  <c r="B143" i="79" s="1"/>
  <c r="A142" i="79"/>
  <c r="B142" i="79" s="1" a="1"/>
  <c r="B142" i="79" s="1"/>
  <c r="A141" i="79"/>
  <c r="B141" i="79" s="1" a="1"/>
  <c r="B141" i="79" s="1"/>
  <c r="A140" i="79"/>
  <c r="B140" i="79" s="1" a="1"/>
  <c r="B140" i="79" s="1"/>
  <c r="A139" i="79"/>
  <c r="B139" i="79" s="1" a="1"/>
  <c r="B139" i="79" s="1"/>
  <c r="A138" i="79"/>
  <c r="B138" i="79" s="1" a="1"/>
  <c r="B138" i="79" s="1"/>
  <c r="A137" i="79"/>
  <c r="B137" i="79" s="1" a="1"/>
  <c r="B137" i="79" s="1"/>
  <c r="A136" i="79"/>
  <c r="B136" i="79" s="1" a="1"/>
  <c r="B136" i="79" s="1"/>
  <c r="A135" i="79"/>
  <c r="B135" i="79" s="1" a="1"/>
  <c r="B135" i="79" s="1"/>
  <c r="A134" i="79"/>
  <c r="B134" i="79" s="1" a="1"/>
  <c r="B134" i="79" s="1"/>
  <c r="A133" i="79"/>
  <c r="B133" i="79" s="1" a="1"/>
  <c r="B133" i="79" s="1"/>
  <c r="A132" i="79"/>
  <c r="B132" i="79" s="1" a="1"/>
  <c r="B132" i="79" s="1"/>
  <c r="A131" i="79"/>
  <c r="B131" i="79" s="1" a="1"/>
  <c r="B131" i="79" s="1"/>
  <c r="A130" i="79"/>
  <c r="B130" i="79" s="1" a="1"/>
  <c r="B130" i="79" s="1"/>
  <c r="A129" i="79"/>
  <c r="B129" i="79" s="1" a="1"/>
  <c r="B129" i="79" s="1"/>
  <c r="A128" i="79"/>
  <c r="B128" i="79" s="1" a="1"/>
  <c r="B128" i="79" s="1"/>
  <c r="A127" i="79"/>
  <c r="B127" i="79" s="1" a="1"/>
  <c r="B127" i="79" s="1"/>
  <c r="A126" i="79"/>
  <c r="B126" i="79" s="1" a="1"/>
  <c r="B126" i="79" s="1"/>
  <c r="A125" i="79"/>
  <c r="B125" i="79" s="1" a="1"/>
  <c r="B125" i="79" s="1"/>
  <c r="A124" i="79"/>
  <c r="B124" i="79" s="1" a="1"/>
  <c r="B124" i="79" s="1"/>
  <c r="A123" i="79"/>
  <c r="B123" i="79" s="1" a="1"/>
  <c r="B123" i="79" s="1"/>
  <c r="A122" i="79"/>
  <c r="B122" i="79" s="1" a="1"/>
  <c r="B122" i="79" s="1"/>
  <c r="A121" i="79"/>
  <c r="B121" i="79" s="1" a="1"/>
  <c r="B121" i="79" s="1"/>
  <c r="A120" i="79"/>
  <c r="B120" i="79" s="1" a="1"/>
  <c r="B120" i="79" s="1"/>
  <c r="A119" i="79"/>
  <c r="B119" i="79" s="1" a="1"/>
  <c r="B119" i="79" s="1"/>
  <c r="A118" i="79"/>
  <c r="B118" i="79" s="1" a="1"/>
  <c r="B118" i="79" s="1"/>
  <c r="A117" i="79"/>
  <c r="B117" i="79" s="1" a="1"/>
  <c r="B117" i="79" s="1"/>
  <c r="A116" i="79"/>
  <c r="B116" i="79" s="1" a="1"/>
  <c r="B116" i="79" s="1"/>
  <c r="A115" i="79"/>
  <c r="B115" i="79" s="1" a="1"/>
  <c r="B115" i="79" s="1"/>
  <c r="A114" i="79"/>
  <c r="B114" i="79" s="1" a="1"/>
  <c r="B114" i="79" s="1"/>
  <c r="A113" i="79"/>
  <c r="B113" i="79" s="1" a="1"/>
  <c r="B113" i="79" s="1"/>
  <c r="A112" i="79"/>
  <c r="B112" i="79" s="1" a="1"/>
  <c r="B112" i="79" s="1"/>
  <c r="A111" i="79"/>
  <c r="B111" i="79" s="1" a="1"/>
  <c r="B111" i="79" s="1"/>
  <c r="A110" i="79"/>
  <c r="B110" i="79" s="1" a="1"/>
  <c r="B110" i="79" s="1"/>
  <c r="A109" i="79"/>
  <c r="B109" i="79" s="1" a="1"/>
  <c r="B109" i="79" s="1"/>
  <c r="A108" i="79"/>
  <c r="B108" i="79" s="1" a="1"/>
  <c r="B108" i="79" s="1"/>
  <c r="A107" i="79"/>
  <c r="B107" i="79" s="1" a="1"/>
  <c r="B107" i="79" s="1"/>
  <c r="A106" i="79"/>
  <c r="B106" i="79" s="1" a="1"/>
  <c r="B106" i="79" s="1"/>
  <c r="A105" i="79"/>
  <c r="B105" i="79" s="1" a="1"/>
  <c r="B105" i="79" s="1"/>
  <c r="A104" i="79"/>
  <c r="B104" i="79" s="1" a="1"/>
  <c r="B104" i="79" s="1"/>
  <c r="A103" i="79"/>
  <c r="B103" i="79" s="1" a="1"/>
  <c r="B103" i="79" s="1"/>
  <c r="A102" i="79"/>
  <c r="B102" i="79" s="1" a="1"/>
  <c r="B102" i="79" s="1"/>
  <c r="A101" i="79"/>
  <c r="B101" i="79" s="1" a="1"/>
  <c r="B101" i="79" s="1"/>
  <c r="A100" i="79"/>
  <c r="B100" i="79" s="1" a="1"/>
  <c r="B100" i="79" s="1"/>
  <c r="A99" i="79"/>
  <c r="B99" i="79" s="1" a="1"/>
  <c r="B99" i="79" s="1"/>
  <c r="A98" i="79"/>
  <c r="B98" i="79" s="1" a="1"/>
  <c r="B98" i="79" s="1"/>
  <c r="A97" i="79"/>
  <c r="B97" i="79" s="1" a="1"/>
  <c r="B97" i="79" s="1"/>
  <c r="A96" i="79"/>
  <c r="B96" i="79" s="1" a="1"/>
  <c r="B96" i="79" s="1"/>
  <c r="A95" i="79"/>
  <c r="B95" i="79" s="1" a="1"/>
  <c r="B95" i="79" s="1"/>
  <c r="A94" i="79"/>
  <c r="B94" i="79" s="1" a="1"/>
  <c r="B94" i="79" s="1"/>
  <c r="A93" i="79"/>
  <c r="B93" i="79" s="1" a="1"/>
  <c r="B93" i="79" s="1"/>
  <c r="A92" i="79"/>
  <c r="B92" i="79" s="1" a="1"/>
  <c r="B92" i="79" s="1"/>
  <c r="A91" i="79"/>
  <c r="B91" i="79" s="1" a="1"/>
  <c r="B91" i="79" s="1"/>
  <c r="A90" i="79"/>
  <c r="B90" i="79" s="1" a="1"/>
  <c r="B90" i="79" s="1"/>
  <c r="A89" i="79"/>
  <c r="B89" i="79" s="1" a="1"/>
  <c r="B89" i="79" s="1"/>
  <c r="A88" i="79"/>
  <c r="B88" i="79" s="1" a="1"/>
  <c r="B88" i="79" s="1"/>
  <c r="A87" i="79"/>
  <c r="B87" i="79" s="1" a="1"/>
  <c r="B87" i="79" s="1"/>
  <c r="A86" i="79"/>
  <c r="B86" i="79" s="1" a="1"/>
  <c r="B86" i="79" s="1"/>
  <c r="A85" i="79"/>
  <c r="B85" i="79" s="1" a="1"/>
  <c r="B85" i="79" s="1"/>
  <c r="A84" i="79"/>
  <c r="B84" i="79" s="1" a="1"/>
  <c r="B84" i="79" s="1"/>
  <c r="A83" i="79"/>
  <c r="B83" i="79" s="1" a="1"/>
  <c r="B83" i="79" s="1"/>
  <c r="A82" i="79"/>
  <c r="B82" i="79" s="1" a="1"/>
  <c r="B82" i="79" s="1"/>
  <c r="A81" i="79"/>
  <c r="B81" i="79" s="1" a="1"/>
  <c r="B81" i="79" s="1"/>
  <c r="A80" i="79"/>
  <c r="B80" i="79" s="1" a="1"/>
  <c r="B80" i="79" s="1"/>
  <c r="A79" i="79"/>
  <c r="B79" i="79" s="1" a="1"/>
  <c r="B79" i="79" s="1"/>
  <c r="A78" i="79"/>
  <c r="B78" i="79" s="1" a="1"/>
  <c r="B78" i="79" s="1"/>
  <c r="A77" i="79"/>
  <c r="B77" i="79" s="1" a="1"/>
  <c r="B77" i="79" s="1"/>
  <c r="A76" i="79"/>
  <c r="B76" i="79" s="1" a="1"/>
  <c r="B76" i="79" s="1"/>
  <c r="A75" i="79"/>
  <c r="B75" i="79" s="1" a="1"/>
  <c r="B75" i="79" s="1"/>
  <c r="A74" i="79"/>
  <c r="B74" i="79" s="1" a="1"/>
  <c r="B74" i="79" s="1"/>
  <c r="A73" i="79"/>
  <c r="B73" i="79" s="1" a="1"/>
  <c r="B73" i="79" s="1"/>
  <c r="A72" i="79"/>
  <c r="B72" i="79" s="1" a="1"/>
  <c r="B72" i="79" s="1"/>
  <c r="A71" i="79"/>
  <c r="B71" i="79" s="1" a="1"/>
  <c r="B71" i="79" s="1"/>
  <c r="A70" i="79"/>
  <c r="B70" i="79" s="1" a="1"/>
  <c r="B70" i="79" s="1"/>
  <c r="A69" i="79"/>
  <c r="B69" i="79" s="1" a="1"/>
  <c r="B69" i="79" s="1"/>
  <c r="A68" i="79"/>
  <c r="B68" i="79" s="1" a="1"/>
  <c r="B68" i="79" s="1"/>
  <c r="A67" i="79"/>
  <c r="B67" i="79" s="1" a="1"/>
  <c r="B67" i="79" s="1"/>
  <c r="A66" i="79"/>
  <c r="B66" i="79" s="1" a="1"/>
  <c r="B66" i="79" s="1"/>
  <c r="A65" i="79"/>
  <c r="B65" i="79" s="1" a="1"/>
  <c r="B65" i="79" s="1"/>
  <c r="A64" i="79"/>
  <c r="B64" i="79" s="1" a="1"/>
  <c r="B64" i="79" s="1"/>
  <c r="A63" i="79"/>
  <c r="B63" i="79" s="1" a="1"/>
  <c r="B63" i="79" s="1"/>
  <c r="A62" i="79"/>
  <c r="B62" i="79" s="1" a="1"/>
  <c r="B62" i="79" s="1"/>
  <c r="A61" i="79"/>
  <c r="B61" i="79" s="1" a="1"/>
  <c r="B61" i="79" s="1"/>
  <c r="A60" i="79"/>
  <c r="B60" i="79" s="1" a="1"/>
  <c r="B60" i="79" s="1"/>
  <c r="A59" i="79"/>
  <c r="B59" i="79" s="1" a="1"/>
  <c r="B59" i="79" s="1"/>
  <c r="A58" i="79"/>
  <c r="B58" i="79" s="1" a="1"/>
  <c r="B58" i="79" s="1"/>
  <c r="A57" i="79"/>
  <c r="B57" i="79" s="1" a="1"/>
  <c r="B57" i="79" s="1"/>
  <c r="A56" i="79"/>
  <c r="B56" i="79" s="1" a="1"/>
  <c r="B56" i="79" s="1"/>
  <c r="A55" i="79"/>
  <c r="B55" i="79" s="1" a="1"/>
  <c r="B55" i="79" s="1"/>
  <c r="A54" i="79"/>
  <c r="B54" i="79" s="1" a="1"/>
  <c r="B54" i="79" s="1"/>
  <c r="A53" i="79"/>
  <c r="B53" i="79" s="1" a="1"/>
  <c r="B53" i="79" s="1"/>
  <c r="A52" i="79"/>
  <c r="B52" i="79" s="1" a="1"/>
  <c r="B52" i="79" s="1"/>
  <c r="A51" i="79"/>
  <c r="B51" i="79" s="1" a="1"/>
  <c r="B51" i="79" s="1"/>
  <c r="A50" i="79"/>
  <c r="B50" i="79" s="1" a="1"/>
  <c r="B50" i="79" s="1"/>
  <c r="A49" i="79"/>
  <c r="B49" i="79" s="1" a="1"/>
  <c r="B49" i="79" s="1"/>
  <c r="A48" i="79"/>
  <c r="B48" i="79" s="1" a="1"/>
  <c r="B48" i="79" s="1"/>
  <c r="A47" i="79"/>
  <c r="B47" i="79" s="1" a="1"/>
  <c r="B47" i="79" s="1"/>
  <c r="A46" i="79"/>
  <c r="B46" i="79" s="1" a="1"/>
  <c r="B46" i="79" s="1"/>
  <c r="A45" i="79"/>
  <c r="B45" i="79" s="1" a="1"/>
  <c r="B45" i="79" s="1"/>
  <c r="A44" i="79"/>
  <c r="B44" i="79" s="1" a="1"/>
  <c r="B44" i="79" s="1"/>
  <c r="A43" i="79"/>
  <c r="B43" i="79" s="1" a="1"/>
  <c r="B43" i="79" s="1"/>
  <c r="A42" i="79"/>
  <c r="B42" i="79" s="1" a="1"/>
  <c r="B42" i="79" s="1"/>
  <c r="A41" i="79"/>
  <c r="B41" i="79" s="1" a="1"/>
  <c r="B41" i="79" s="1"/>
  <c r="A40" i="79"/>
  <c r="B40" i="79" s="1" a="1"/>
  <c r="B40" i="79" s="1"/>
  <c r="A39" i="79"/>
  <c r="B39" i="79" s="1" a="1"/>
  <c r="B39" i="79" s="1"/>
  <c r="A38" i="79"/>
  <c r="B38" i="79" s="1" a="1"/>
  <c r="B38" i="79" s="1"/>
  <c r="A37" i="79"/>
  <c r="B37" i="79" s="1" a="1"/>
  <c r="B37" i="79" s="1"/>
  <c r="A36" i="79"/>
  <c r="B36" i="79" s="1" a="1"/>
  <c r="B36" i="79" s="1"/>
  <c r="A35" i="79"/>
  <c r="B35" i="79" s="1" a="1"/>
  <c r="B35" i="79" s="1"/>
  <c r="A34" i="79"/>
  <c r="B34" i="79" s="1" a="1"/>
  <c r="B34" i="79" s="1"/>
  <c r="A33" i="79"/>
  <c r="B33" i="79" s="1" a="1"/>
  <c r="B33" i="79" s="1"/>
  <c r="A32" i="79"/>
  <c r="B32" i="79" s="1" a="1"/>
  <c r="B32" i="79" s="1"/>
  <c r="A31" i="79"/>
  <c r="B31" i="79" s="1" a="1"/>
  <c r="B31" i="79" s="1"/>
  <c r="A30" i="79"/>
  <c r="B30" i="79" s="1" a="1"/>
  <c r="B30" i="79" s="1"/>
  <c r="A29" i="79"/>
  <c r="B29" i="79" s="1" a="1"/>
  <c r="B29" i="79" s="1"/>
  <c r="A28" i="79"/>
  <c r="B28" i="79" s="1" a="1"/>
  <c r="B28" i="79" s="1"/>
  <c r="A27" i="79"/>
  <c r="B27" i="79" s="1" a="1"/>
  <c r="B27" i="79" s="1"/>
  <c r="A26" i="79"/>
  <c r="B26" i="79" s="1" a="1"/>
  <c r="B26" i="79" s="1"/>
  <c r="A25" i="79"/>
  <c r="B25" i="79" s="1" a="1"/>
  <c r="B25" i="79" s="1"/>
  <c r="A24" i="79"/>
  <c r="B24" i="79" s="1" a="1"/>
  <c r="B24" i="79" s="1"/>
  <c r="A23" i="79"/>
  <c r="B23" i="79" s="1" a="1"/>
  <c r="B23" i="79" s="1"/>
  <c r="A22" i="79"/>
  <c r="B22" i="79" s="1" a="1"/>
  <c r="B22" i="79" s="1"/>
  <c r="A21" i="79"/>
  <c r="B21" i="79" s="1" a="1"/>
  <c r="B21" i="79" s="1"/>
  <c r="A20" i="79"/>
  <c r="B20" i="79" s="1" a="1"/>
  <c r="B20" i="79" s="1"/>
  <c r="A19" i="79"/>
  <c r="B19" i="79" s="1" a="1"/>
  <c r="B19" i="79" s="1"/>
  <c r="A18" i="79"/>
  <c r="B18" i="79" s="1" a="1"/>
  <c r="B18" i="79" s="1"/>
  <c r="A17" i="79"/>
  <c r="B17" i="79" s="1" a="1"/>
  <c r="B17" i="79" s="1"/>
  <c r="A16" i="79"/>
  <c r="B16" i="79" s="1" a="1"/>
  <c r="B16" i="79" s="1"/>
  <c r="A15" i="79"/>
  <c r="B15" i="79" s="1" a="1"/>
  <c r="B15" i="79" s="1"/>
  <c r="A14" i="79"/>
  <c r="B14" i="79" s="1" a="1"/>
  <c r="B14" i="79" s="1"/>
  <c r="A13" i="79"/>
  <c r="B13" i="79" s="1" a="1"/>
  <c r="B13" i="79" s="1"/>
  <c r="A12" i="79"/>
  <c r="B12" i="79" s="1" a="1"/>
  <c r="B12" i="79" s="1"/>
  <c r="A11" i="79"/>
  <c r="B11" i="79" s="1" a="1"/>
  <c r="B11" i="79" s="1"/>
  <c r="A10" i="79"/>
  <c r="B10" i="79" s="1" a="1"/>
  <c r="B10" i="79" s="1"/>
  <c r="A9" i="79"/>
  <c r="B9" i="79" s="1" a="1"/>
  <c r="B9" i="79" s="1"/>
  <c r="A8" i="79"/>
  <c r="B8" i="79" s="1" a="1"/>
  <c r="B8" i="79" s="1"/>
  <c r="A7" i="79"/>
  <c r="B7" i="79" s="1" a="1"/>
  <c r="B7" i="79" s="1"/>
  <c r="A6" i="79"/>
  <c r="B6" i="79" s="1" a="1"/>
  <c r="B6" i="79" s="1"/>
  <c r="A5" i="79"/>
  <c r="B5" i="79" s="1" a="1"/>
  <c r="B5" i="79" s="1"/>
  <c r="A4" i="79"/>
  <c r="B4" i="79" s="1" a="1"/>
  <c r="B4" i="79" s="1"/>
  <c r="A3" i="79"/>
  <c r="B3" i="79" s="1" a="1"/>
  <c r="B3" i="79" s="1"/>
  <c r="B2" i="79" a="1"/>
  <c r="B2" i="79" s="1"/>
  <c r="A1" i="77" a="1"/>
  <c r="A1" i="77" s="1"/>
  <c r="A1" i="78" a="1"/>
  <c r="A1" i="78" s="1"/>
  <c r="L1" i="79" l="1" a="1"/>
  <c r="L1" i="79" s="1"/>
  <c r="G89" i="79" a="1"/>
  <c r="G89" i="79" s="1"/>
  <c r="L89" i="79" s="1" a="1"/>
  <c r="L89" i="79" s="1"/>
  <c r="G101" i="79" a="1"/>
  <c r="G101" i="79" s="1"/>
  <c r="L101" i="79" s="1" a="1"/>
  <c r="L101" i="79" s="1"/>
  <c r="G16" i="79" a="1"/>
  <c r="G16" i="79" s="1"/>
  <c r="L16" i="79" s="1" a="1"/>
  <c r="L16" i="79" s="1"/>
  <c r="G40" i="79" a="1"/>
  <c r="G40" i="79" s="1"/>
  <c r="L40" i="79" s="1" a="1"/>
  <c r="L40" i="79" s="1"/>
  <c r="G112" i="79" a="1"/>
  <c r="G112" i="79" s="1"/>
  <c r="L112" i="79" s="1" a="1"/>
  <c r="L112" i="79" s="1"/>
  <c r="G234" i="79" a="1"/>
  <c r="G234" i="79" s="1"/>
  <c r="L234" i="79" s="1" a="1"/>
  <c r="L234" i="79" s="1"/>
  <c r="G364" i="79" a="1"/>
  <c r="G364" i="79" s="1"/>
  <c r="L364" i="79" s="1" a="1"/>
  <c r="L364" i="79" s="1"/>
  <c r="G375" i="79" a="1"/>
  <c r="G375" i="79" s="1"/>
  <c r="L375" i="79" s="1" a="1"/>
  <c r="L375" i="79" s="1"/>
  <c r="G398" i="79" a="1"/>
  <c r="G398" i="79" s="1"/>
  <c r="L398" i="79" s="1" a="1"/>
  <c r="L398" i="79" s="1"/>
  <c r="G409" i="79" a="1"/>
  <c r="G409" i="79" s="1"/>
  <c r="L409" i="79" s="1" a="1"/>
  <c r="L409" i="79" s="1"/>
  <c r="G476" i="79" a="1"/>
  <c r="G476" i="79" s="1"/>
  <c r="L476" i="79" s="1" a="1"/>
  <c r="L476" i="79" s="1"/>
  <c r="G590" i="79" a="1"/>
  <c r="G590" i="79" s="1"/>
  <c r="L590" i="79" s="1" a="1"/>
  <c r="L590" i="79" s="1"/>
  <c r="G600" i="79" a="1"/>
  <c r="G600" i="79" s="1"/>
  <c r="L600" i="79" s="1" a="1"/>
  <c r="L600" i="79" s="1"/>
  <c r="G714" i="79" a="1"/>
  <c r="G714" i="79" s="1"/>
  <c r="L714" i="79" s="1" a="1"/>
  <c r="L714" i="79" s="1"/>
  <c r="G343" i="79" a="1"/>
  <c r="G343" i="79" s="1"/>
  <c r="L343" i="79" s="1" a="1"/>
  <c r="L343" i="79" s="1"/>
  <c r="G410" i="79" a="1"/>
  <c r="G410" i="79" s="1"/>
  <c r="L410" i="79" s="1" a="1"/>
  <c r="L410" i="79" s="1"/>
  <c r="G443" i="79" a="1"/>
  <c r="G443" i="79" s="1"/>
  <c r="L443" i="79" s="1" a="1"/>
  <c r="L443" i="79" s="1"/>
  <c r="G90" i="79" a="1"/>
  <c r="G90" i="79" s="1"/>
  <c r="L90" i="79" s="1" a="1"/>
  <c r="L90" i="79" s="1"/>
  <c r="G138" i="79" a="1"/>
  <c r="G138" i="79" s="1"/>
  <c r="L138" i="79" s="1" a="1"/>
  <c r="L138" i="79" s="1"/>
  <c r="G246" i="79" a="1"/>
  <c r="G246" i="79" s="1"/>
  <c r="L246" i="79" s="1" a="1"/>
  <c r="L246" i="79" s="1"/>
  <c r="G277" i="79" a="1"/>
  <c r="G277" i="79" s="1"/>
  <c r="L277" i="79" s="1" a="1"/>
  <c r="L277" i="79" s="1"/>
  <c r="G310" i="79" a="1"/>
  <c r="G310" i="79" s="1"/>
  <c r="L310" i="79" s="1" a="1"/>
  <c r="L310" i="79" s="1"/>
  <c r="G400" i="79" a="1"/>
  <c r="G400" i="79" s="1"/>
  <c r="L400" i="79" s="1" a="1"/>
  <c r="L400" i="79" s="1"/>
  <c r="G411" i="79" a="1"/>
  <c r="G411" i="79" s="1"/>
  <c r="L411" i="79" s="1" a="1"/>
  <c r="L411" i="79" s="1"/>
  <c r="G467" i="79" a="1"/>
  <c r="G467" i="79" s="1"/>
  <c r="L467" i="79" s="1" a="1"/>
  <c r="L467" i="79" s="1"/>
  <c r="G534" i="79" a="1"/>
  <c r="G534" i="79" s="1"/>
  <c r="L534" i="79" s="1" a="1"/>
  <c r="L534" i="79" s="1"/>
  <c r="G546" i="79" a="1"/>
  <c r="G546" i="79" s="1"/>
  <c r="L546" i="79" s="1" a="1"/>
  <c r="L546" i="79" s="1"/>
  <c r="G636" i="79" a="1"/>
  <c r="G636" i="79" s="1"/>
  <c r="L636" i="79" s="1" a="1"/>
  <c r="L636" i="79" s="1"/>
  <c r="G287" i="79" a="1"/>
  <c r="G287" i="79" s="1"/>
  <c r="L287" i="79" s="1" a="1"/>
  <c r="L287" i="79" s="1"/>
  <c r="G19" i="79" a="1"/>
  <c r="G19" i="79" s="1"/>
  <c r="L19" i="79" s="1" a="1"/>
  <c r="L19" i="79" s="1"/>
  <c r="G31" i="79" a="1"/>
  <c r="G31" i="79" s="1"/>
  <c r="L31" i="79" s="1" a="1"/>
  <c r="L31" i="79" s="1"/>
  <c r="G55" i="79" a="1"/>
  <c r="G55" i="79" s="1"/>
  <c r="L55" i="79" s="1" a="1"/>
  <c r="L55" i="79" s="1"/>
  <c r="G67" i="79" a="1"/>
  <c r="G67" i="79" s="1"/>
  <c r="L67" i="79" s="1" a="1"/>
  <c r="L67" i="79" s="1"/>
  <c r="G79" i="79" a="1"/>
  <c r="G79" i="79" s="1"/>
  <c r="L79" i="79" s="1" a="1"/>
  <c r="L79" i="79" s="1"/>
  <c r="G151" i="79" a="1"/>
  <c r="G151" i="79" s="1"/>
  <c r="L151" i="79" s="1" a="1"/>
  <c r="L151" i="79" s="1"/>
  <c r="G197" i="79" a="1"/>
  <c r="G197" i="79" s="1"/>
  <c r="L197" i="79" s="1" a="1"/>
  <c r="L197" i="79" s="1"/>
  <c r="G288" i="79" a="1"/>
  <c r="G288" i="79" s="1"/>
  <c r="L288" i="79" s="1" a="1"/>
  <c r="L288" i="79" s="1"/>
  <c r="G311" i="79" a="1"/>
  <c r="G311" i="79" s="1"/>
  <c r="L311" i="79" s="1" a="1"/>
  <c r="L311" i="79" s="1"/>
  <c r="G412" i="79" a="1"/>
  <c r="G412" i="79" s="1"/>
  <c r="L412" i="79" s="1" a="1"/>
  <c r="L412" i="79" s="1"/>
  <c r="G490" i="79" a="1"/>
  <c r="G490" i="79" s="1"/>
  <c r="L490" i="79" s="1" a="1"/>
  <c r="L490" i="79" s="1"/>
  <c r="G547" i="79" a="1"/>
  <c r="G547" i="79" s="1"/>
  <c r="L547" i="79" s="1" a="1"/>
  <c r="L547" i="79" s="1"/>
  <c r="G558" i="79" a="1"/>
  <c r="G558" i="79" s="1"/>
  <c r="L558" i="79" s="1" a="1"/>
  <c r="L558" i="79" s="1"/>
  <c r="G637" i="79" a="1"/>
  <c r="G637" i="79" s="1"/>
  <c r="L637" i="79" s="1" a="1"/>
  <c r="L637" i="79" s="1"/>
  <c r="G649" i="79" a="1"/>
  <c r="G649" i="79" s="1"/>
  <c r="L649" i="79" s="1" a="1"/>
  <c r="L649" i="79" s="1"/>
  <c r="G706" i="79" a="1"/>
  <c r="G706" i="79" s="1"/>
  <c r="L706" i="79" s="1" a="1"/>
  <c r="L706" i="79" s="1"/>
  <c r="G455" i="79" a="1"/>
  <c r="G455" i="79" s="1"/>
  <c r="L455" i="79" s="1" a="1"/>
  <c r="L455" i="79" s="1"/>
  <c r="G8" i="79" a="1"/>
  <c r="G8" i="79" s="1"/>
  <c r="L8" i="79" s="1" a="1"/>
  <c r="L8" i="79" s="1"/>
  <c r="G56" i="79" a="1"/>
  <c r="G56" i="79" s="1"/>
  <c r="L56" i="79" s="1" a="1"/>
  <c r="L56" i="79" s="1"/>
  <c r="G68" i="79" a="1"/>
  <c r="G68" i="79" s="1"/>
  <c r="L68" i="79" s="1" a="1"/>
  <c r="L68" i="79" s="1"/>
  <c r="G237" i="79" a="1"/>
  <c r="G237" i="79" s="1"/>
  <c r="L237" i="79" s="1" a="1"/>
  <c r="L237" i="79" s="1"/>
  <c r="G259" i="79" a="1"/>
  <c r="G259" i="79" s="1"/>
  <c r="L259" i="79" s="1" a="1"/>
  <c r="L259" i="79" s="1"/>
  <c r="G345" i="79" a="1"/>
  <c r="G345" i="79" s="1"/>
  <c r="L345" i="79" s="1" a="1"/>
  <c r="L345" i="79" s="1"/>
  <c r="G413" i="79" a="1"/>
  <c r="G413" i="79" s="1"/>
  <c r="L413" i="79" s="1" a="1"/>
  <c r="L413" i="79" s="1"/>
  <c r="G424" i="79" a="1"/>
  <c r="G424" i="79" s="1"/>
  <c r="L424" i="79" s="1" a="1"/>
  <c r="L424" i="79" s="1"/>
  <c r="G435" i="79" a="1"/>
  <c r="G435" i="79" s="1"/>
  <c r="L435" i="79" s="1" a="1"/>
  <c r="L435" i="79" s="1"/>
  <c r="G480" i="79" a="1"/>
  <c r="G480" i="79" s="1"/>
  <c r="L480" i="79" s="1" a="1"/>
  <c r="L480" i="79" s="1"/>
  <c r="G514" i="79" a="1"/>
  <c r="G514" i="79" s="1"/>
  <c r="L514" i="79" s="1" a="1"/>
  <c r="L514" i="79" s="1"/>
  <c r="G525" i="79" a="1"/>
  <c r="G525" i="79" s="1"/>
  <c r="L525" i="79" s="1" a="1"/>
  <c r="L525" i="79" s="1"/>
  <c r="G536" i="79" a="1"/>
  <c r="G536" i="79" s="1"/>
  <c r="L536" i="79" s="1" a="1"/>
  <c r="L536" i="79" s="1"/>
  <c r="G672" i="79" a="1"/>
  <c r="G672" i="79" s="1"/>
  <c r="L672" i="79" s="1" a="1"/>
  <c r="L672" i="79" s="1"/>
  <c r="G684" i="79" a="1"/>
  <c r="G684" i="79" s="1"/>
  <c r="L684" i="79" s="1" a="1"/>
  <c r="L684" i="79" s="1"/>
  <c r="G33" i="79" a="1"/>
  <c r="G33" i="79" s="1"/>
  <c r="L33" i="79" s="1" a="1"/>
  <c r="L33" i="79" s="1"/>
  <c r="G45" i="79" a="1"/>
  <c r="G45" i="79" s="1"/>
  <c r="L45" i="79" s="1" a="1"/>
  <c r="L45" i="79" s="1"/>
  <c r="G346" i="79" a="1"/>
  <c r="G346" i="79" s="1"/>
  <c r="L346" i="79" s="1" a="1"/>
  <c r="L346" i="79" s="1"/>
  <c r="G414" i="79" a="1"/>
  <c r="G414" i="79" s="1"/>
  <c r="L414" i="79" s="1" a="1"/>
  <c r="L414" i="79" s="1"/>
  <c r="G470" i="79" a="1"/>
  <c r="G470" i="79" s="1"/>
  <c r="L470" i="79" s="1" a="1"/>
  <c r="L470" i="79" s="1"/>
  <c r="G560" i="79" a="1"/>
  <c r="G560" i="79" s="1"/>
  <c r="L560" i="79" s="1" a="1"/>
  <c r="L560" i="79" s="1"/>
  <c r="G639" i="79" a="1"/>
  <c r="G639" i="79" s="1"/>
  <c r="L639" i="79" s="1" a="1"/>
  <c r="L639" i="79" s="1"/>
  <c r="G46" i="79" a="1"/>
  <c r="G46" i="79" s="1"/>
  <c r="L46" i="79" s="1" a="1"/>
  <c r="L46" i="79" s="1"/>
  <c r="G82" i="79" a="1"/>
  <c r="G82" i="79" s="1"/>
  <c r="L82" i="79" s="1" a="1"/>
  <c r="L82" i="79" s="1"/>
  <c r="G220" i="79" a="1"/>
  <c r="G220" i="79" s="1"/>
  <c r="L220" i="79" s="1" a="1"/>
  <c r="L220" i="79" s="1"/>
  <c r="G313" i="79" a="1"/>
  <c r="G313" i="79" s="1"/>
  <c r="L313" i="79" s="1" a="1"/>
  <c r="L313" i="79" s="1"/>
  <c r="G347" i="79" a="1"/>
  <c r="G347" i="79" s="1"/>
  <c r="L347" i="79" s="1" a="1"/>
  <c r="L347" i="79" s="1"/>
  <c r="G561" i="79" a="1"/>
  <c r="G561" i="79" s="1"/>
  <c r="L561" i="79" s="1" a="1"/>
  <c r="L561" i="79" s="1"/>
  <c r="G664" i="79" a="1"/>
  <c r="G664" i="79" s="1"/>
  <c r="L664" i="79" s="1" a="1"/>
  <c r="L664" i="79" s="1"/>
  <c r="G11" i="79" a="1"/>
  <c r="G11" i="79" s="1"/>
  <c r="L11" i="79" s="1" a="1"/>
  <c r="L11" i="79" s="1"/>
  <c r="G71" i="79" a="1"/>
  <c r="G71" i="79" s="1"/>
  <c r="L71" i="79" s="1" a="1"/>
  <c r="L71" i="79" s="1"/>
  <c r="G131" i="79" a="1"/>
  <c r="G131" i="79" s="1"/>
  <c r="L131" i="79" s="1" a="1"/>
  <c r="L131" i="79" s="1"/>
  <c r="G155" i="79" a="1"/>
  <c r="G155" i="79" s="1"/>
  <c r="L155" i="79" s="1" a="1"/>
  <c r="L155" i="79" s="1"/>
  <c r="G326" i="79" a="1"/>
  <c r="G326" i="79" s="1"/>
  <c r="L326" i="79" s="1" a="1"/>
  <c r="L326" i="79" s="1"/>
  <c r="G393" i="79" a="1"/>
  <c r="G393" i="79" s="1"/>
  <c r="L393" i="79" s="1" a="1"/>
  <c r="L393" i="79" s="1"/>
  <c r="G460" i="79" a="1"/>
  <c r="G460" i="79" s="1"/>
  <c r="L460" i="79" s="1" a="1"/>
  <c r="L460" i="79" s="1"/>
  <c r="G516" i="79" a="1"/>
  <c r="G516" i="79" s="1"/>
  <c r="L516" i="79" s="1" a="1"/>
  <c r="L516" i="79" s="1"/>
  <c r="G596" i="79" a="1"/>
  <c r="G596" i="79" s="1"/>
  <c r="L596" i="79" s="1" a="1"/>
  <c r="L596" i="79" s="1"/>
  <c r="G607" i="79" a="1"/>
  <c r="G607" i="79" s="1"/>
  <c r="L607" i="79" s="1" a="1"/>
  <c r="L607" i="79" s="1"/>
  <c r="G670" i="79" a="1"/>
  <c r="G670" i="79" s="1"/>
  <c r="L670" i="79" s="1" a="1"/>
  <c r="L670" i="79" s="1"/>
  <c r="G12" i="79" a="1"/>
  <c r="G12" i="79" s="1"/>
  <c r="L12" i="79" s="1" a="1"/>
  <c r="L12" i="79" s="1"/>
  <c r="G24" i="79" a="1"/>
  <c r="G24" i="79" s="1"/>
  <c r="L24" i="79" s="1" a="1"/>
  <c r="L24" i="79" s="1"/>
  <c r="G72" i="79" a="1"/>
  <c r="G72" i="79" s="1"/>
  <c r="L72" i="79" s="1" a="1"/>
  <c r="L72" i="79" s="1"/>
  <c r="G156" i="79" a="1"/>
  <c r="G156" i="79" s="1"/>
  <c r="L156" i="79" s="1" a="1"/>
  <c r="L156" i="79" s="1"/>
  <c r="G251" i="79" a="1"/>
  <c r="G251" i="79" s="1"/>
  <c r="L251" i="79" s="1" a="1"/>
  <c r="L251" i="79" s="1"/>
  <c r="G405" i="79" a="1"/>
  <c r="G405" i="79" s="1"/>
  <c r="L405" i="79" s="1" a="1"/>
  <c r="L405" i="79" s="1"/>
  <c r="G473" i="79" a="1"/>
  <c r="G473" i="79" s="1"/>
  <c r="L473" i="79" s="1" a="1"/>
  <c r="L473" i="79" s="1"/>
  <c r="G484" i="79" a="1"/>
  <c r="G484" i="79" s="1"/>
  <c r="L484" i="79" s="1" a="1"/>
  <c r="L484" i="79" s="1"/>
  <c r="G552" i="79" a="1"/>
  <c r="G552" i="79" s="1"/>
  <c r="L552" i="79" s="1" a="1"/>
  <c r="L552" i="79" s="1"/>
  <c r="G688" i="79" a="1"/>
  <c r="G688" i="79" s="1"/>
  <c r="L688" i="79" s="1" a="1"/>
  <c r="L688" i="79" s="1"/>
  <c r="G13" i="79" a="1"/>
  <c r="G13" i="79" s="1"/>
  <c r="L13" i="79" s="1" a="1"/>
  <c r="L13" i="79" s="1"/>
  <c r="G73" i="79" a="1"/>
  <c r="G73" i="79" s="1"/>
  <c r="L73" i="79" s="1" a="1"/>
  <c r="L73" i="79" s="1"/>
  <c r="G294" i="79" a="1"/>
  <c r="G294" i="79" s="1"/>
  <c r="L294" i="79" s="1" a="1"/>
  <c r="L294" i="79" s="1"/>
  <c r="G339" i="79" a="1"/>
  <c r="G339" i="79" s="1"/>
  <c r="L339" i="79" s="1" a="1"/>
  <c r="L339" i="79" s="1"/>
  <c r="G711" i="79" a="1"/>
  <c r="G711" i="79" s="1"/>
  <c r="L711" i="79" s="1" a="1"/>
  <c r="L711" i="79" s="1"/>
  <c r="G38" i="79" a="1"/>
  <c r="G38" i="79" s="1"/>
  <c r="L38" i="79" s="1" a="1"/>
  <c r="L38" i="79" s="1"/>
  <c r="G50" i="79" a="1"/>
  <c r="G50" i="79" s="1"/>
  <c r="L50" i="79" s="1" a="1"/>
  <c r="L50" i="79" s="1"/>
  <c r="G232" i="79" a="1"/>
  <c r="G232" i="79" s="1"/>
  <c r="L232" i="79" s="1" a="1"/>
  <c r="L232" i="79" s="1"/>
  <c r="G317" i="79" a="1"/>
  <c r="G317" i="79" s="1"/>
  <c r="L317" i="79" s="1" a="1"/>
  <c r="L317" i="79" s="1"/>
  <c r="G362" i="79" a="1"/>
  <c r="G362" i="79" s="1"/>
  <c r="L362" i="79" s="1" a="1"/>
  <c r="L362" i="79" s="1"/>
  <c r="G497" i="79" a="1"/>
  <c r="G497" i="79" s="1"/>
  <c r="L497" i="79" s="1" a="1"/>
  <c r="L497" i="79" s="1"/>
  <c r="G519" i="79" a="1"/>
  <c r="G519" i="79" s="1"/>
  <c r="L519" i="79" s="1" a="1"/>
  <c r="L519" i="79" s="1"/>
  <c r="G554" i="79" a="1"/>
  <c r="G554" i="79" s="1"/>
  <c r="L554" i="79" s="1" a="1"/>
  <c r="L554" i="79" s="1"/>
  <c r="G599" i="79" a="1"/>
  <c r="G599" i="79" s="1"/>
  <c r="L599" i="79" s="1" a="1"/>
  <c r="L599" i="79" s="1"/>
  <c r="G656" i="79" a="1"/>
  <c r="G656" i="79" s="1"/>
  <c r="L656" i="79" s="1" a="1"/>
  <c r="L656" i="79" s="1"/>
  <c r="G51" i="79" a="1"/>
  <c r="G51" i="79" s="1"/>
  <c r="L51" i="79" s="1" a="1"/>
  <c r="L51" i="79" s="1"/>
  <c r="G75" i="79" a="1"/>
  <c r="G75" i="79" s="1"/>
  <c r="L75" i="79" s="1" a="1"/>
  <c r="L75" i="79" s="1"/>
  <c r="G87" i="79" a="1"/>
  <c r="G87" i="79" s="1"/>
  <c r="L87" i="79" s="1" a="1"/>
  <c r="L87" i="79" s="1"/>
  <c r="G147" i="79" a="1"/>
  <c r="G147" i="79" s="1"/>
  <c r="L147" i="79" s="1" a="1"/>
  <c r="L147" i="79" s="1"/>
  <c r="G171" i="79" a="1"/>
  <c r="G171" i="79" s="1"/>
  <c r="L171" i="79" s="1" a="1"/>
  <c r="L171" i="79" s="1"/>
  <c r="G341" i="79" a="1"/>
  <c r="G341" i="79" s="1"/>
  <c r="L341" i="79" s="1" a="1"/>
  <c r="L341" i="79" s="1"/>
  <c r="G611" i="79" l="1" a="1"/>
  <c r="G611" i="79" s="1"/>
  <c r="L611" i="79" s="1" a="1"/>
  <c r="L611" i="79" s="1"/>
  <c r="G453" i="79" a="1"/>
  <c r="G453" i="79" s="1"/>
  <c r="L453" i="79" s="1" a="1"/>
  <c r="L453" i="79" s="1"/>
  <c r="G318" i="79" a="1"/>
  <c r="G318" i="79" s="1"/>
  <c r="L318" i="79" s="1" a="1"/>
  <c r="L318" i="79" s="1"/>
  <c r="G159" i="79" a="1"/>
  <c r="G159" i="79" s="1"/>
  <c r="L159" i="79" s="1" a="1"/>
  <c r="L159" i="79" s="1"/>
  <c r="G15" i="79" a="1"/>
  <c r="G15" i="79" s="1"/>
  <c r="L15" i="79" s="1" a="1"/>
  <c r="L15" i="79" s="1"/>
  <c r="G622" i="79" a="1"/>
  <c r="G622" i="79" s="1"/>
  <c r="L622" i="79" s="1" a="1"/>
  <c r="L622" i="79" s="1"/>
  <c r="G486" i="79" a="1"/>
  <c r="G486" i="79" s="1"/>
  <c r="L486" i="79" s="1" a="1"/>
  <c r="L486" i="79" s="1"/>
  <c r="G340" i="79" a="1"/>
  <c r="G340" i="79" s="1"/>
  <c r="L340" i="79" s="1" a="1"/>
  <c r="L340" i="79" s="1"/>
  <c r="G203" i="79" a="1"/>
  <c r="G203" i="79" s="1"/>
  <c r="L203" i="79" s="1" a="1"/>
  <c r="L203" i="79" s="1"/>
  <c r="G62" i="79" a="1"/>
  <c r="G62" i="79" s="1"/>
  <c r="L62" i="79" s="1" a="1"/>
  <c r="L62" i="79" s="1"/>
  <c r="G655" i="79" a="1"/>
  <c r="G655" i="79" s="1"/>
  <c r="L655" i="79" s="1" a="1"/>
  <c r="L655" i="79" s="1"/>
  <c r="G507" i="79" a="1"/>
  <c r="G507" i="79" s="1"/>
  <c r="L507" i="79" s="1" a="1"/>
  <c r="L507" i="79" s="1"/>
  <c r="G361" i="79" a="1"/>
  <c r="G361" i="79" s="1"/>
  <c r="L361" i="79" s="1" a="1"/>
  <c r="L361" i="79" s="1"/>
  <c r="G231" i="79" a="1"/>
  <c r="G231" i="79" s="1"/>
  <c r="L231" i="79" s="1" a="1"/>
  <c r="L231" i="79" s="1"/>
  <c r="G85" i="79" a="1"/>
  <c r="G85" i="79" s="1"/>
  <c r="L85" i="79" s="1" a="1"/>
  <c r="L85" i="79" s="1"/>
  <c r="G676" i="79" a="1"/>
  <c r="G676" i="79" s="1"/>
  <c r="L676" i="79" s="1" a="1"/>
  <c r="L676" i="79" s="1"/>
  <c r="G540" i="79" a="1"/>
  <c r="G540" i="79" s="1"/>
  <c r="L540" i="79" s="1" a="1"/>
  <c r="L540" i="79" s="1"/>
  <c r="G394" i="79" a="1"/>
  <c r="G394" i="79" s="1"/>
  <c r="L394" i="79" s="1" a="1"/>
  <c r="L394" i="79" s="1"/>
  <c r="G240" i="79" a="1"/>
  <c r="G240" i="79" s="1"/>
  <c r="L240" i="79" s="1" a="1"/>
  <c r="L240" i="79" s="1"/>
  <c r="G96" i="79" a="1"/>
  <c r="G96" i="79" s="1"/>
  <c r="L96" i="79" s="1" a="1"/>
  <c r="L96" i="79" s="1"/>
  <c r="G699" i="79" a="1"/>
  <c r="G699" i="79" s="1"/>
  <c r="L699" i="79" s="1" a="1"/>
  <c r="L699" i="79" s="1"/>
  <c r="G551" i="79" a="1"/>
  <c r="G551" i="79" s="1"/>
  <c r="L551" i="79" s="1" a="1"/>
  <c r="L551" i="79" s="1"/>
  <c r="G404" i="79" a="1"/>
  <c r="G404" i="79" s="1"/>
  <c r="L404" i="79" s="1" a="1"/>
  <c r="L404" i="79" s="1"/>
  <c r="G261" i="79" a="1"/>
  <c r="G261" i="79" s="1"/>
  <c r="L261" i="79" s="1" a="1"/>
  <c r="L261" i="79" s="1"/>
  <c r="G95" i="79" a="1"/>
  <c r="G95" i="79" s="1"/>
  <c r="L95" i="79" s="1" a="1"/>
  <c r="L95" i="79" s="1"/>
  <c r="G686" i="79" a="1"/>
  <c r="G686" i="79" s="1"/>
  <c r="L686" i="79" s="1" a="1"/>
  <c r="L686" i="79" s="1"/>
  <c r="G550" i="79" a="1"/>
  <c r="G550" i="79" s="1"/>
  <c r="L550" i="79" s="1" a="1"/>
  <c r="L550" i="79" s="1"/>
  <c r="G415" i="79" a="1"/>
  <c r="G415" i="79" s="1"/>
  <c r="L415" i="79" s="1" a="1"/>
  <c r="L415" i="79" s="1"/>
  <c r="G271" i="79" a="1"/>
  <c r="G271" i="79" s="1"/>
  <c r="L271" i="79" s="1" a="1"/>
  <c r="L271" i="79" s="1"/>
  <c r="G142" i="79" a="1"/>
  <c r="G142" i="79" s="1"/>
  <c r="L142" i="79" s="1" a="1"/>
  <c r="L142" i="79" s="1"/>
  <c r="G186" i="79" a="1"/>
  <c r="G186" i="79" s="1"/>
  <c r="L186" i="79" s="1" a="1"/>
  <c r="L186" i="79" s="1"/>
  <c r="G583" i="79" a="1"/>
  <c r="G583" i="79" s="1"/>
  <c r="L583" i="79" s="1" a="1"/>
  <c r="L583" i="79" s="1"/>
  <c r="G436" i="79" a="1"/>
  <c r="G436" i="79" s="1"/>
  <c r="L436" i="79" s="1" a="1"/>
  <c r="L436" i="79" s="1"/>
  <c r="G290" i="79" a="1"/>
  <c r="G290" i="79" s="1"/>
  <c r="L290" i="79" s="1" a="1"/>
  <c r="L290" i="79" s="1"/>
  <c r="G141" i="79" a="1"/>
  <c r="G141" i="79" s="1"/>
  <c r="L141" i="79" s="1" a="1"/>
  <c r="L141" i="79" s="1"/>
  <c r="G715" i="79" a="1"/>
  <c r="G715" i="79" s="1"/>
  <c r="L715" i="79" s="1" a="1"/>
  <c r="L715" i="79" s="1"/>
  <c r="G638" i="79" a="1"/>
  <c r="G638" i="79" s="1"/>
  <c r="L638" i="79" s="1" a="1"/>
  <c r="L638" i="79" s="1"/>
  <c r="G502" i="79" a="1"/>
  <c r="G502" i="79" s="1"/>
  <c r="L502" i="79" s="1" a="1"/>
  <c r="L502" i="79" s="1"/>
  <c r="G368" i="79" a="1"/>
  <c r="G368" i="79" s="1"/>
  <c r="L368" i="79" s="1" a="1"/>
  <c r="L368" i="79" s="1"/>
  <c r="G227" i="79" a="1"/>
  <c r="G227" i="79" s="1"/>
  <c r="L227" i="79" s="1" a="1"/>
  <c r="L227" i="79" s="1"/>
  <c r="G80" i="79" a="1"/>
  <c r="G80" i="79" s="1"/>
  <c r="L80" i="79" s="1" a="1"/>
  <c r="L80" i="79" s="1"/>
  <c r="G729" i="79" a="1"/>
  <c r="G729" i="79" s="1"/>
  <c r="L729" i="79" s="1" a="1"/>
  <c r="L729" i="79" s="1"/>
  <c r="G569" i="79" a="1"/>
  <c r="G569" i="79" s="1"/>
  <c r="L569" i="79" s="1" a="1"/>
  <c r="L569" i="79" s="1"/>
  <c r="G423" i="79" a="1"/>
  <c r="G423" i="79" s="1"/>
  <c r="L423" i="79" s="1" a="1"/>
  <c r="L423" i="79" s="1"/>
  <c r="G278" i="79" a="1"/>
  <c r="G278" i="79" s="1"/>
  <c r="L278" i="79" s="1" a="1"/>
  <c r="L278" i="79" s="1"/>
  <c r="G139" i="79" a="1"/>
  <c r="G139" i="79" s="1"/>
  <c r="L139" i="79" s="1" a="1"/>
  <c r="L139" i="79" s="1"/>
  <c r="G226" i="79" a="1"/>
  <c r="G226" i="79" s="1"/>
  <c r="L226" i="79" s="1" a="1"/>
  <c r="L226" i="79" s="1"/>
  <c r="G320" i="79" a="1"/>
  <c r="G320" i="79" s="1"/>
  <c r="L320" i="79" s="1" a="1"/>
  <c r="L320" i="79" s="1"/>
  <c r="G660" i="79" a="1"/>
  <c r="G660" i="79" s="1"/>
  <c r="L660" i="79" s="1" a="1"/>
  <c r="L660" i="79" s="1"/>
  <c r="G523" i="79" a="1"/>
  <c r="G523" i="79" s="1"/>
  <c r="L523" i="79" s="1" a="1"/>
  <c r="L523" i="79" s="1"/>
  <c r="G377" i="79" a="1"/>
  <c r="G377" i="79" s="1"/>
  <c r="L377" i="79" s="1" a="1"/>
  <c r="L377" i="79" s="1"/>
  <c r="G162" i="79" a="1"/>
  <c r="G162" i="79" s="1"/>
  <c r="L162" i="79" s="1" a="1"/>
  <c r="L162" i="79" s="1"/>
  <c r="G18" i="79" a="1"/>
  <c r="G18" i="79" s="1"/>
  <c r="L18" i="79" s="1" a="1"/>
  <c r="L18" i="79" s="1"/>
  <c r="G365" i="79" a="1"/>
  <c r="G365" i="79" s="1"/>
  <c r="L365" i="79" s="1" a="1"/>
  <c r="L365" i="79" s="1"/>
  <c r="G669" i="79" a="1"/>
  <c r="G669" i="79" s="1"/>
  <c r="L669" i="79" s="1" a="1"/>
  <c r="L669" i="79" s="1"/>
  <c r="G532" i="79" a="1"/>
  <c r="G532" i="79" s="1"/>
  <c r="L532" i="79" s="1" a="1"/>
  <c r="L532" i="79" s="1"/>
  <c r="G386" i="79" a="1"/>
  <c r="G386" i="79" s="1"/>
  <c r="L386" i="79" s="1" a="1"/>
  <c r="L386" i="79" s="1"/>
  <c r="G255" i="79" a="1"/>
  <c r="G255" i="79" s="1"/>
  <c r="L255" i="79" s="1" a="1"/>
  <c r="L255" i="79" s="1"/>
  <c r="G124" i="79" a="1"/>
  <c r="G124" i="79" s="1"/>
  <c r="L124" i="79" s="1" a="1"/>
  <c r="L124" i="79" s="1"/>
  <c r="G5" i="79" a="1"/>
  <c r="G5" i="79" s="1"/>
  <c r="L5" i="79" s="1" a="1"/>
  <c r="L5" i="79" s="1"/>
  <c r="G735" i="79" a="1"/>
  <c r="G735" i="79" s="1"/>
  <c r="L735" i="79" s="1" a="1"/>
  <c r="L735" i="79" s="1"/>
  <c r="G589" i="79" a="1"/>
  <c r="G589" i="79" s="1"/>
  <c r="L589" i="79" s="1" a="1"/>
  <c r="L589" i="79" s="1"/>
  <c r="G442" i="79" a="1"/>
  <c r="G442" i="79" s="1"/>
  <c r="L442" i="79" s="1" a="1"/>
  <c r="L442" i="79" s="1"/>
  <c r="G307" i="79" a="1"/>
  <c r="G307" i="79" s="1"/>
  <c r="L307" i="79" s="1" a="1"/>
  <c r="L307" i="79" s="1"/>
  <c r="G3" i="79" a="1"/>
  <c r="G3" i="79" s="1"/>
  <c r="L3" i="79" s="1" a="1"/>
  <c r="L3" i="79" s="1"/>
  <c r="G610" i="79" a="1"/>
  <c r="G610" i="79" s="1"/>
  <c r="L610" i="79" s="1" a="1"/>
  <c r="L610" i="79" s="1"/>
  <c r="G475" i="79" a="1"/>
  <c r="G475" i="79" s="1"/>
  <c r="L475" i="79" s="1" a="1"/>
  <c r="L475" i="79" s="1"/>
  <c r="G329" i="79" a="1"/>
  <c r="G329" i="79" s="1"/>
  <c r="L329" i="79" s="1" a="1"/>
  <c r="L329" i="79" s="1"/>
  <c r="G193" i="79" a="1"/>
  <c r="G193" i="79" s="1"/>
  <c r="L193" i="79" s="1" a="1"/>
  <c r="L193" i="79" s="1"/>
  <c r="G643" i="79" a="1"/>
  <c r="G643" i="79" s="1"/>
  <c r="L643" i="79" s="1" a="1"/>
  <c r="L643" i="79" s="1"/>
  <c r="G496" i="79" a="1"/>
  <c r="G496" i="79" s="1"/>
  <c r="L496" i="79" s="1" a="1"/>
  <c r="L496" i="79" s="1"/>
  <c r="G350" i="79" a="1"/>
  <c r="G350" i="79" s="1"/>
  <c r="L350" i="79" s="1" a="1"/>
  <c r="L350" i="79" s="1"/>
  <c r="G222" i="79" a="1"/>
  <c r="G222" i="79" s="1"/>
  <c r="L222" i="79" s="1" a="1"/>
  <c r="L222" i="79" s="1"/>
  <c r="G665" i="79" a="1"/>
  <c r="G665" i="79" s="1"/>
  <c r="L665" i="79" s="1" a="1"/>
  <c r="L665" i="79" s="1"/>
  <c r="G528" i="79" a="1"/>
  <c r="G528" i="79" s="1"/>
  <c r="L528" i="79" s="1" a="1"/>
  <c r="L528" i="79" s="1"/>
  <c r="G383" i="79" a="1"/>
  <c r="G383" i="79" s="1"/>
  <c r="L383" i="79" s="1" a="1"/>
  <c r="L383" i="79" s="1"/>
  <c r="G221" i="79" a="1"/>
  <c r="G221" i="79" s="1"/>
  <c r="L221" i="79" s="1" a="1"/>
  <c r="L221" i="79" s="1"/>
  <c r="G84" i="79" a="1"/>
  <c r="G84" i="79" s="1"/>
  <c r="L84" i="79" s="1" a="1"/>
  <c r="L84" i="79" s="1"/>
  <c r="G687" i="79" a="1"/>
  <c r="G687" i="79" s="1"/>
  <c r="L687" i="79" s="1" a="1"/>
  <c r="L687" i="79" s="1"/>
  <c r="G539" i="79" a="1"/>
  <c r="G539" i="79" s="1"/>
  <c r="L539" i="79" s="1" a="1"/>
  <c r="L539" i="79" s="1"/>
  <c r="G250" i="79" a="1"/>
  <c r="G250" i="79" s="1"/>
  <c r="L250" i="79" s="1" a="1"/>
  <c r="L250" i="79" s="1"/>
  <c r="G83" i="79" a="1"/>
  <c r="G83" i="79" s="1"/>
  <c r="L83" i="79" s="1" a="1"/>
  <c r="L83" i="79" s="1"/>
  <c r="G674" i="79" a="1"/>
  <c r="G674" i="79" s="1"/>
  <c r="L674" i="79" s="1" a="1"/>
  <c r="L674" i="79" s="1"/>
  <c r="G538" i="79" a="1"/>
  <c r="G538" i="79" s="1"/>
  <c r="L538" i="79" s="1" a="1"/>
  <c r="L538" i="79" s="1"/>
  <c r="G392" i="79" a="1"/>
  <c r="G392" i="79" s="1"/>
  <c r="L392" i="79" s="1" a="1"/>
  <c r="L392" i="79" s="1"/>
  <c r="G260" i="79" a="1"/>
  <c r="G260" i="79" s="1"/>
  <c r="L260" i="79" s="1" a="1"/>
  <c r="L260" i="79" s="1"/>
  <c r="G130" i="79" a="1"/>
  <c r="G130" i="79" s="1"/>
  <c r="L130" i="79" s="1" a="1"/>
  <c r="L130" i="79" s="1"/>
  <c r="G681" i="79" a="1"/>
  <c r="G681" i="79" s="1"/>
  <c r="L681" i="79" s="1" a="1"/>
  <c r="L681" i="79" s="1"/>
  <c r="G571" i="79" a="1"/>
  <c r="G571" i="79" s="1"/>
  <c r="L571" i="79" s="1" a="1"/>
  <c r="L571" i="79" s="1"/>
  <c r="G425" i="79" a="1"/>
  <c r="G425" i="79" s="1"/>
  <c r="L425" i="79" s="1" a="1"/>
  <c r="L425" i="79" s="1"/>
  <c r="G280" i="79" a="1"/>
  <c r="G280" i="79" s="1"/>
  <c r="L280" i="79" s="1" a="1"/>
  <c r="L280" i="79" s="1"/>
  <c r="G129" i="79" a="1"/>
  <c r="G129" i="79" s="1"/>
  <c r="L129" i="79" s="1" a="1"/>
  <c r="L129" i="79" s="1"/>
  <c r="G432" i="79" a="1"/>
  <c r="G432" i="79" s="1"/>
  <c r="L432" i="79" s="1" a="1"/>
  <c r="L432" i="79" s="1"/>
  <c r="G628" i="79" a="1"/>
  <c r="G628" i="79" s="1"/>
  <c r="L628" i="79" s="1" a="1"/>
  <c r="L628" i="79" s="1"/>
  <c r="G491" i="79" a="1"/>
  <c r="G491" i="79" s="1"/>
  <c r="L491" i="79" s="1" a="1"/>
  <c r="L491" i="79" s="1"/>
  <c r="G357" i="79" a="1"/>
  <c r="G357" i="79" s="1"/>
  <c r="L357" i="79" s="1" a="1"/>
  <c r="L357" i="79" s="1"/>
  <c r="G218" i="79" a="1"/>
  <c r="G218" i="79" s="1"/>
  <c r="L218" i="79" s="1" a="1"/>
  <c r="L218" i="79" s="1"/>
  <c r="G717" i="79" a="1"/>
  <c r="G717" i="79" s="1"/>
  <c r="L717" i="79" s="1" a="1"/>
  <c r="L717" i="79" s="1"/>
  <c r="G268" i="79" a="1"/>
  <c r="G268" i="79" s="1"/>
  <c r="L268" i="79" s="1" a="1"/>
  <c r="L268" i="79" s="1"/>
  <c r="G127" i="79" a="1"/>
  <c r="G127" i="79" s="1"/>
  <c r="L127" i="79" s="1" a="1"/>
  <c r="L127" i="79" s="1"/>
  <c r="G704" i="79" a="1"/>
  <c r="G704" i="79" s="1"/>
  <c r="L704" i="79" s="1" a="1"/>
  <c r="L704" i="79" s="1"/>
  <c r="G648" i="79" a="1"/>
  <c r="G648" i="79" s="1"/>
  <c r="L648" i="79" s="1" a="1"/>
  <c r="L648" i="79" s="1"/>
  <c r="G512" i="79" a="1"/>
  <c r="G512" i="79" s="1"/>
  <c r="L512" i="79" s="1" a="1"/>
  <c r="L512" i="79" s="1"/>
  <c r="G366" i="79" a="1"/>
  <c r="G366" i="79" s="1"/>
  <c r="L366" i="79" s="1" a="1"/>
  <c r="L366" i="79" s="1"/>
  <c r="G150" i="79" a="1"/>
  <c r="G150" i="79" s="1"/>
  <c r="L150" i="79" s="1" a="1"/>
  <c r="L150" i="79" s="1"/>
  <c r="G6" i="79" a="1"/>
  <c r="G6" i="79" s="1"/>
  <c r="L6" i="79" s="1" a="1"/>
  <c r="L6" i="79" s="1"/>
  <c r="G658" i="79" a="1"/>
  <c r="G658" i="79" s="1"/>
  <c r="L658" i="79" s="1" a="1"/>
  <c r="L658" i="79" s="1"/>
  <c r="G521" i="79" a="1"/>
  <c r="G521" i="79" s="1"/>
  <c r="L521" i="79" s="1" a="1"/>
  <c r="L521" i="79" s="1"/>
  <c r="G244" i="79" a="1"/>
  <c r="G244" i="79" s="1"/>
  <c r="L244" i="79" s="1" a="1"/>
  <c r="L244" i="79" s="1"/>
  <c r="G77" i="79" a="1"/>
  <c r="G77" i="79" s="1"/>
  <c r="L77" i="79" s="1" a="1"/>
  <c r="L77" i="79" s="1"/>
  <c r="G125" i="79" a="1"/>
  <c r="G125" i="79" s="1"/>
  <c r="L125" i="79" s="1" a="1"/>
  <c r="L125" i="79" s="1"/>
  <c r="G668" i="79" a="1"/>
  <c r="G668" i="79" s="1"/>
  <c r="L668" i="79" s="1" a="1"/>
  <c r="L668" i="79" s="1"/>
  <c r="G520" i="79" a="1"/>
  <c r="G520" i="79" s="1"/>
  <c r="L520" i="79" s="1" a="1"/>
  <c r="L520" i="79" s="1"/>
  <c r="G374" i="79" a="1"/>
  <c r="G374" i="79" s="1"/>
  <c r="L374" i="79" s="1" a="1"/>
  <c r="L374" i="79" s="1"/>
  <c r="G223" i="79" a="1"/>
  <c r="G223" i="79" s="1"/>
  <c r="L223" i="79" s="1" a="1"/>
  <c r="L223" i="79" s="1"/>
  <c r="G678" i="79" a="1"/>
  <c r="G678" i="79" s="1"/>
  <c r="L678" i="79" s="1" a="1"/>
  <c r="L678" i="79" s="1"/>
  <c r="G542" i="79" a="1"/>
  <c r="G542" i="79" s="1"/>
  <c r="L542" i="79" s="1" a="1"/>
  <c r="L542" i="79" s="1"/>
  <c r="G396" i="79" a="1"/>
  <c r="G396" i="79" s="1"/>
  <c r="L396" i="79" s="1" a="1"/>
  <c r="L396" i="79" s="1"/>
  <c r="G263" i="79" a="1"/>
  <c r="G263" i="79" s="1"/>
  <c r="L263" i="79" s="1" a="1"/>
  <c r="L263" i="79" s="1"/>
  <c r="G122" i="79" a="1"/>
  <c r="G122" i="79" s="1"/>
  <c r="L122" i="79" s="1" a="1"/>
  <c r="L122" i="79" s="1"/>
  <c r="G723" i="79" a="1"/>
  <c r="G723" i="79" s="1"/>
  <c r="L723" i="79" s="1" a="1"/>
  <c r="L723" i="79" s="1"/>
  <c r="G575" i="79" a="1"/>
  <c r="G575" i="79" s="1"/>
  <c r="L575" i="79" s="1" a="1"/>
  <c r="L575" i="79" s="1"/>
  <c r="G429" i="79" a="1"/>
  <c r="G429" i="79" s="1"/>
  <c r="L429" i="79" s="1" a="1"/>
  <c r="L429" i="79" s="1"/>
  <c r="G284" i="79" a="1"/>
  <c r="G284" i="79" s="1"/>
  <c r="L284" i="79" s="1" a="1"/>
  <c r="L284" i="79" s="1"/>
  <c r="G145" i="79" a="1"/>
  <c r="G145" i="79" s="1"/>
  <c r="L145" i="79" s="1" a="1"/>
  <c r="L145" i="79" s="1"/>
  <c r="G733" i="79" a="1"/>
  <c r="G733" i="79" s="1"/>
  <c r="L733" i="79" s="1" a="1"/>
  <c r="L733" i="79" s="1"/>
  <c r="G597" i="79" a="1"/>
  <c r="G597" i="79" s="1"/>
  <c r="L597" i="79" s="1" a="1"/>
  <c r="L597" i="79" s="1"/>
  <c r="G461" i="79" a="1"/>
  <c r="G461" i="79" s="1"/>
  <c r="L461" i="79" s="1" a="1"/>
  <c r="L461" i="79" s="1"/>
  <c r="G315" i="79" a="1"/>
  <c r="G315" i="79" s="1"/>
  <c r="L315" i="79" s="1" a="1"/>
  <c r="L315" i="79" s="1"/>
  <c r="G314" i="79" a="1"/>
  <c r="G314" i="79" s="1"/>
  <c r="L314" i="79" s="1" a="1"/>
  <c r="L314" i="79" s="1"/>
  <c r="G606" i="79" a="1"/>
  <c r="G606" i="79" s="1"/>
  <c r="L606" i="79" s="1" a="1"/>
  <c r="L606" i="79" s="1"/>
  <c r="G471" i="79" a="1"/>
  <c r="G471" i="79" s="1"/>
  <c r="L471" i="79" s="1" a="1"/>
  <c r="L471" i="79" s="1"/>
  <c r="G325" i="79" a="1"/>
  <c r="G325" i="79" s="1"/>
  <c r="L325" i="79" s="1" a="1"/>
  <c r="L325" i="79" s="1"/>
  <c r="G200" i="79" a="1"/>
  <c r="G200" i="79" s="1"/>
  <c r="L200" i="79" s="1" a="1"/>
  <c r="L200" i="79" s="1"/>
  <c r="G58" i="79" a="1"/>
  <c r="G58" i="79" s="1"/>
  <c r="L58" i="79" s="1" a="1"/>
  <c r="L58" i="79" s="1"/>
  <c r="G651" i="79" a="1"/>
  <c r="G651" i="79" s="1"/>
  <c r="L651" i="79" s="1" a="1"/>
  <c r="L651" i="79" s="1"/>
  <c r="G492" i="79" a="1"/>
  <c r="G492" i="79" s="1"/>
  <c r="L492" i="79" s="1" a="1"/>
  <c r="L492" i="79" s="1"/>
  <c r="G199" i="79" a="1"/>
  <c r="G199" i="79" s="1"/>
  <c r="L199" i="79" s="1" a="1"/>
  <c r="L199" i="79" s="1"/>
  <c r="G57" i="79" a="1"/>
  <c r="G57" i="79" s="1"/>
  <c r="L57" i="79" s="1" a="1"/>
  <c r="L57" i="79" s="1"/>
  <c r="G696" i="79" a="1"/>
  <c r="G696" i="79" s="1"/>
  <c r="L696" i="79" s="1" a="1"/>
  <c r="L696" i="79" s="1"/>
  <c r="G559" i="79" a="1"/>
  <c r="G559" i="79" s="1"/>
  <c r="L559" i="79" s="1" a="1"/>
  <c r="L559" i="79" s="1"/>
  <c r="G279" i="79" a="1"/>
  <c r="G279" i="79" s="1"/>
  <c r="L279" i="79" s="1" a="1"/>
  <c r="L279" i="79" s="1"/>
  <c r="G140" i="79" a="1"/>
  <c r="G140" i="79" s="1"/>
  <c r="L140" i="79" s="1" a="1"/>
  <c r="L140" i="79" s="1"/>
  <c r="G207" i="79" a="1"/>
  <c r="G207" i="79" s="1"/>
  <c r="L207" i="79" s="1" a="1"/>
  <c r="L207" i="79" s="1"/>
  <c r="G479" i="79" a="1"/>
  <c r="G479" i="79" s="1"/>
  <c r="L479" i="79" s="1" a="1"/>
  <c r="L479" i="79" s="1"/>
  <c r="G333" i="79" a="1"/>
  <c r="G333" i="79" s="1"/>
  <c r="L333" i="79" s="1" a="1"/>
  <c r="L333" i="79" s="1"/>
  <c r="G466" i="79" a="1"/>
  <c r="G466" i="79" s="1"/>
  <c r="L466" i="79" s="1" a="1"/>
  <c r="L466" i="79" s="1"/>
  <c r="G716" i="79" a="1"/>
  <c r="G716" i="79" s="1"/>
  <c r="L716" i="79" s="1" a="1"/>
  <c r="L716" i="79" s="1"/>
  <c r="G580" i="79" a="1"/>
  <c r="G580" i="79" s="1"/>
  <c r="L580" i="79" s="1" a="1"/>
  <c r="L580" i="79" s="1"/>
  <c r="G433" i="79" a="1"/>
  <c r="G433" i="79" s="1"/>
  <c r="L433" i="79" s="1" a="1"/>
  <c r="L433" i="79" s="1"/>
  <c r="G78" i="79" a="1"/>
  <c r="G78" i="79" s="1"/>
  <c r="L78" i="79" s="1" a="1"/>
  <c r="L78" i="79" s="1"/>
  <c r="G511" i="79" a="1"/>
  <c r="G511" i="79" s="1"/>
  <c r="L511" i="79" s="1" a="1"/>
  <c r="L511" i="79" s="1"/>
  <c r="G726" i="79" a="1"/>
  <c r="G726" i="79" s="1"/>
  <c r="L726" i="79" s="1" a="1"/>
  <c r="L726" i="79" s="1"/>
  <c r="G454" i="79" a="1"/>
  <c r="G454" i="79" s="1"/>
  <c r="L454" i="79" s="1" a="1"/>
  <c r="L454" i="79" s="1"/>
  <c r="G308" i="79" a="1"/>
  <c r="G308" i="79" s="1"/>
  <c r="L308" i="79" s="1" a="1"/>
  <c r="L308" i="79" s="1"/>
  <c r="G184" i="79" a="1"/>
  <c r="G184" i="79" s="1"/>
  <c r="L184" i="79" s="1" a="1"/>
  <c r="L184" i="79" s="1"/>
  <c r="G500" i="79" a="1"/>
  <c r="G500" i="79" s="1"/>
  <c r="L500" i="79" s="1" a="1"/>
  <c r="L500" i="79" s="1"/>
  <c r="G725" i="79" a="1"/>
  <c r="G725" i="79" s="1"/>
  <c r="L725" i="79" s="1" a="1"/>
  <c r="L725" i="79" s="1"/>
  <c r="G577" i="79" a="1"/>
  <c r="G577" i="79" s="1"/>
  <c r="L577" i="79" s="1" a="1"/>
  <c r="L577" i="79" s="1"/>
  <c r="G430" i="79" a="1"/>
  <c r="G430" i="79" s="1"/>
  <c r="L430" i="79" s="1" a="1"/>
  <c r="L430" i="79" s="1"/>
  <c r="G296" i="79" a="1"/>
  <c r="G296" i="79" s="1"/>
  <c r="L296" i="79" s="1" a="1"/>
  <c r="L296" i="79" s="1"/>
  <c r="G135" i="79" a="1"/>
  <c r="G135" i="79" s="1"/>
  <c r="L135" i="79" s="1" a="1"/>
  <c r="L135" i="79" s="1"/>
  <c r="G734" i="79" a="1"/>
  <c r="G734" i="79" s="1"/>
  <c r="L734" i="79" s="1" a="1"/>
  <c r="L734" i="79" s="1"/>
  <c r="G463" i="79" a="1"/>
  <c r="G463" i="79" s="1"/>
  <c r="L463" i="79" s="1" a="1"/>
  <c r="L463" i="79" s="1"/>
  <c r="G182" i="79" a="1"/>
  <c r="G182" i="79" s="1"/>
  <c r="L182" i="79" s="1" a="1"/>
  <c r="L182" i="79" s="1"/>
  <c r="G632" i="79" a="1"/>
  <c r="G632" i="79" s="1"/>
  <c r="L632" i="79" s="1" a="1"/>
  <c r="L632" i="79" s="1"/>
  <c r="G485" i="79" a="1"/>
  <c r="G485" i="79" s="1"/>
  <c r="L485" i="79" s="1" a="1"/>
  <c r="L485" i="79" s="1"/>
  <c r="G213" i="79" a="1"/>
  <c r="G213" i="79" s="1"/>
  <c r="L213" i="79" s="1" a="1"/>
  <c r="L213" i="79" s="1"/>
  <c r="G61" i="79" a="1"/>
  <c r="G61" i="79" s="1"/>
  <c r="L61" i="79" s="1" a="1"/>
  <c r="L61" i="79" s="1"/>
  <c r="G654" i="79" a="1"/>
  <c r="G654" i="79" s="1"/>
  <c r="L654" i="79" s="1" a="1"/>
  <c r="L654" i="79" s="1"/>
  <c r="G517" i="79" a="1"/>
  <c r="G517" i="79" s="1"/>
  <c r="L517" i="79" s="1" a="1"/>
  <c r="L517" i="79" s="1"/>
  <c r="G371" i="79" a="1"/>
  <c r="G371" i="79" s="1"/>
  <c r="L371" i="79" s="1" a="1"/>
  <c r="L371" i="79" s="1"/>
  <c r="G212" i="79" a="1"/>
  <c r="G212" i="79" s="1"/>
  <c r="L212" i="79" s="1" a="1"/>
  <c r="L212" i="79" s="1"/>
  <c r="G675" i="79" a="1"/>
  <c r="G675" i="79" s="1"/>
  <c r="L675" i="79" s="1" a="1"/>
  <c r="L675" i="79" s="1"/>
  <c r="G382" i="79" a="1"/>
  <c r="G382" i="79" s="1"/>
  <c r="L382" i="79" s="1" a="1"/>
  <c r="L382" i="79" s="1"/>
  <c r="G230" i="79" a="1"/>
  <c r="G230" i="79" s="1"/>
  <c r="L230" i="79" s="1" a="1"/>
  <c r="L230" i="79" s="1"/>
  <c r="G527" i="79" a="1"/>
  <c r="G527" i="79" s="1"/>
  <c r="L527" i="79" s="1" a="1"/>
  <c r="L527" i="79" s="1"/>
  <c r="G381" i="79" a="1"/>
  <c r="G381" i="79" s="1"/>
  <c r="L381" i="79" s="1" a="1"/>
  <c r="L381" i="79" s="1"/>
  <c r="G249" i="79" a="1"/>
  <c r="G249" i="79" s="1"/>
  <c r="L249" i="79" s="1" a="1"/>
  <c r="L249" i="79" s="1"/>
  <c r="G118" i="79" a="1"/>
  <c r="G118" i="79" s="1"/>
  <c r="L118" i="79" s="1" a="1"/>
  <c r="L118" i="79" s="1"/>
  <c r="G719" i="79" a="1"/>
  <c r="G719" i="79" s="1"/>
  <c r="L719" i="79" s="1" a="1"/>
  <c r="L719" i="79" s="1"/>
  <c r="G270" i="79" a="1"/>
  <c r="G270" i="79" s="1"/>
  <c r="L270" i="79" s="1" a="1"/>
  <c r="L270" i="79" s="1"/>
  <c r="G117" i="79" a="1"/>
  <c r="G117" i="79" s="1"/>
  <c r="L117" i="79" s="1" a="1"/>
  <c r="L117" i="79" s="1"/>
  <c r="G276" i="79" a="1"/>
  <c r="G276" i="79" s="1"/>
  <c r="L276" i="79" s="1" a="1"/>
  <c r="L276" i="79" s="1"/>
  <c r="G616" i="79" a="1"/>
  <c r="G616" i="79" s="1"/>
  <c r="L616" i="79" s="1" a="1"/>
  <c r="L616" i="79" s="1"/>
  <c r="G198" i="79" a="1"/>
  <c r="G198" i="79" s="1"/>
  <c r="L198" i="79" s="1" a="1"/>
  <c r="L198" i="79" s="1"/>
  <c r="G401" i="79" a="1"/>
  <c r="G401" i="79" s="1"/>
  <c r="L401" i="79" s="1" a="1"/>
  <c r="L401" i="79" s="1"/>
  <c r="G258" i="79" a="1"/>
  <c r="G258" i="79" s="1"/>
  <c r="L258" i="79" s="1" a="1"/>
  <c r="L258" i="79" s="1"/>
  <c r="G115" i="79" a="1"/>
  <c r="G115" i="79" s="1"/>
  <c r="L115" i="79" s="1" a="1"/>
  <c r="L115" i="79" s="1"/>
  <c r="G613" i="79" a="1"/>
  <c r="G613" i="79" s="1"/>
  <c r="L613" i="79" s="1" a="1"/>
  <c r="L613" i="79" s="1"/>
  <c r="G256" i="79" a="1"/>
  <c r="G256" i="79" s="1"/>
  <c r="L256" i="79" s="1" a="1"/>
  <c r="L256" i="79" s="1"/>
  <c r="G501" i="79" a="1"/>
  <c r="G501" i="79" s="1"/>
  <c r="L501" i="79" s="1" a="1"/>
  <c r="L501" i="79" s="1"/>
  <c r="G355" i="79" a="1"/>
  <c r="G355" i="79" s="1"/>
  <c r="L355" i="79" s="1" a="1"/>
  <c r="L355" i="79" s="1"/>
  <c r="G693" i="79" a="1"/>
  <c r="G693" i="79" s="1"/>
  <c r="L693" i="79" s="1" a="1"/>
  <c r="L693" i="79" s="1"/>
  <c r="G309" i="79" a="1"/>
  <c r="G309" i="79" s="1"/>
  <c r="L309" i="79" s="1" a="1"/>
  <c r="L309" i="79" s="1"/>
  <c r="G646" i="79" a="1"/>
  <c r="G646" i="79" s="1"/>
  <c r="L646" i="79" s="1" a="1"/>
  <c r="L646" i="79" s="1"/>
  <c r="G510" i="79" a="1"/>
  <c r="G510" i="79" s="1"/>
  <c r="L510" i="79" s="1" a="1"/>
  <c r="L510" i="79" s="1"/>
  <c r="G100" i="79" a="1"/>
  <c r="G100" i="79" s="1"/>
  <c r="L100" i="79" s="1" a="1"/>
  <c r="L100" i="79" s="1"/>
  <c r="G137" i="79" a="1"/>
  <c r="G137" i="79" s="1"/>
  <c r="L137" i="79" s="1" a="1"/>
  <c r="L137" i="79" s="1"/>
  <c r="G713" i="79" a="1"/>
  <c r="G713" i="79" s="1"/>
  <c r="L713" i="79" s="1" a="1"/>
  <c r="L713" i="79" s="1"/>
  <c r="G565" i="79" a="1"/>
  <c r="G565" i="79" s="1"/>
  <c r="L565" i="79" s="1" a="1"/>
  <c r="L565" i="79" s="1"/>
  <c r="G419" i="79" a="1"/>
  <c r="G419" i="79" s="1"/>
  <c r="L419" i="79" s="1" a="1"/>
  <c r="L419" i="79" s="1"/>
  <c r="G264" i="79" a="1"/>
  <c r="G264" i="79" s="1"/>
  <c r="L264" i="79" s="1" a="1"/>
  <c r="L264" i="79" s="1"/>
  <c r="G123" i="79" a="1"/>
  <c r="G123" i="79" s="1"/>
  <c r="L123" i="79" s="1" a="1"/>
  <c r="L123" i="79" s="1"/>
  <c r="G724" i="79" a="1"/>
  <c r="G724" i="79" s="1"/>
  <c r="L724" i="79" s="1" a="1"/>
  <c r="L724" i="79" s="1"/>
  <c r="G588" i="79" a="1"/>
  <c r="G588" i="79" s="1"/>
  <c r="L588" i="79" s="1" a="1"/>
  <c r="L588" i="79" s="1"/>
  <c r="G452" i="79" a="1"/>
  <c r="G452" i="79" s="1"/>
  <c r="L452" i="79" s="1" a="1"/>
  <c r="L452" i="79" s="1"/>
  <c r="G306" i="79" a="1"/>
  <c r="G306" i="79" s="1"/>
  <c r="L306" i="79" s="1" a="1"/>
  <c r="L306" i="79" s="1"/>
  <c r="G170" i="79" a="1"/>
  <c r="G170" i="79" s="1"/>
  <c r="L170" i="79" s="1" a="1"/>
  <c r="L170" i="79" s="1"/>
  <c r="G26" i="79" a="1"/>
  <c r="G26" i="79" s="1"/>
  <c r="L26" i="79" s="1" a="1"/>
  <c r="L26" i="79" s="1"/>
  <c r="G621" i="79" a="1"/>
  <c r="G621" i="79" s="1"/>
  <c r="L621" i="79" s="1" a="1"/>
  <c r="L621" i="79" s="1"/>
  <c r="G474" i="79" a="1"/>
  <c r="G474" i="79" s="1"/>
  <c r="L474" i="79" s="1" a="1"/>
  <c r="L474" i="79" s="1"/>
  <c r="G328" i="79" a="1"/>
  <c r="G328" i="79" s="1"/>
  <c r="L328" i="79" s="1" a="1"/>
  <c r="L328" i="79" s="1"/>
  <c r="G192" i="79" a="1"/>
  <c r="G192" i="79" s="1"/>
  <c r="L192" i="79" s="1" a="1"/>
  <c r="L192" i="79" s="1"/>
  <c r="G49" i="79" a="1"/>
  <c r="G49" i="79" s="1"/>
  <c r="L49" i="79" s="1" a="1"/>
  <c r="L49" i="79" s="1"/>
  <c r="G642" i="79" a="1"/>
  <c r="G642" i="79" s="1"/>
  <c r="L642" i="79" s="1" a="1"/>
  <c r="L642" i="79" s="1"/>
  <c r="G506" i="79" a="1"/>
  <c r="G506" i="79" s="1"/>
  <c r="L506" i="79" s="1" a="1"/>
  <c r="L506" i="79" s="1"/>
  <c r="G360" i="79" a="1"/>
  <c r="G360" i="79" s="1"/>
  <c r="L360" i="79" s="1" a="1"/>
  <c r="L360" i="79" s="1"/>
  <c r="G202" i="79" a="1"/>
  <c r="G202" i="79" s="1"/>
  <c r="L202" i="79" s="1" a="1"/>
  <c r="L202" i="79" s="1"/>
  <c r="G60" i="79" a="1"/>
  <c r="G60" i="79" s="1"/>
  <c r="L60" i="79" s="1" a="1"/>
  <c r="L60" i="79" s="1"/>
  <c r="G653" i="79" a="1"/>
  <c r="G653" i="79" s="1"/>
  <c r="L653" i="79" s="1" a="1"/>
  <c r="L653" i="79" s="1"/>
  <c r="G505" i="79" a="1"/>
  <c r="G505" i="79" s="1"/>
  <c r="L505" i="79" s="1" a="1"/>
  <c r="L505" i="79" s="1"/>
  <c r="G359" i="79" a="1"/>
  <c r="G359" i="79" s="1"/>
  <c r="L359" i="79" s="1" a="1"/>
  <c r="L359" i="79" s="1"/>
  <c r="G211" i="79" a="1"/>
  <c r="G211" i="79" s="1"/>
  <c r="L211" i="79" s="1" a="1"/>
  <c r="L211" i="79" s="1"/>
  <c r="G59" i="79" a="1"/>
  <c r="G59" i="79" s="1"/>
  <c r="L59" i="79" s="1" a="1"/>
  <c r="L59" i="79" s="1"/>
  <c r="G652" i="79" a="1"/>
  <c r="G652" i="79" s="1"/>
  <c r="L652" i="79" s="1" a="1"/>
  <c r="L652" i="79" s="1"/>
  <c r="G515" i="79" a="1"/>
  <c r="G515" i="79" s="1"/>
  <c r="L515" i="79" s="1" a="1"/>
  <c r="L515" i="79" s="1"/>
  <c r="G370" i="79" a="1"/>
  <c r="G370" i="79" s="1"/>
  <c r="L370" i="79" s="1" a="1"/>
  <c r="L370" i="79" s="1"/>
  <c r="G239" i="79" a="1"/>
  <c r="G239" i="79" s="1"/>
  <c r="L239" i="79" s="1" a="1"/>
  <c r="L239" i="79" s="1"/>
  <c r="G106" i="79" a="1"/>
  <c r="G106" i="79" s="1"/>
  <c r="L106" i="79" s="1" a="1"/>
  <c r="L106" i="79" s="1"/>
  <c r="G697" i="79" a="1"/>
  <c r="G697" i="79" s="1"/>
  <c r="L697" i="79" s="1" a="1"/>
  <c r="L697" i="79" s="1"/>
  <c r="G549" i="79" a="1"/>
  <c r="G549" i="79" s="1"/>
  <c r="L549" i="79" s="1" a="1"/>
  <c r="L549" i="79" s="1"/>
  <c r="G403" i="79" a="1"/>
  <c r="G403" i="79" s="1"/>
  <c r="L403" i="79" s="1" a="1"/>
  <c r="L403" i="79" s="1"/>
  <c r="G238" i="79" a="1"/>
  <c r="G238" i="79" s="1"/>
  <c r="L238" i="79" s="1" a="1"/>
  <c r="L238" i="79" s="1"/>
  <c r="G105" i="79" a="1"/>
  <c r="G105" i="79" s="1"/>
  <c r="L105" i="79" s="1" a="1"/>
  <c r="L105" i="79" s="1"/>
  <c r="G196" i="79" a="1"/>
  <c r="G196" i="79" s="1"/>
  <c r="L196" i="79" s="1" a="1"/>
  <c r="L196" i="79" s="1"/>
  <c r="G604" i="79" a="1"/>
  <c r="G604" i="79" s="1"/>
  <c r="L604" i="79" s="1" a="1"/>
  <c r="L604" i="79" s="1"/>
  <c r="G469" i="79" a="1"/>
  <c r="G469" i="79" s="1"/>
  <c r="L469" i="79" s="1" a="1"/>
  <c r="L469" i="79" s="1"/>
  <c r="G334" i="79" a="1"/>
  <c r="G334" i="79" s="1"/>
  <c r="L334" i="79" s="1" a="1"/>
  <c r="L334" i="79" s="1"/>
  <c r="G188" i="79" a="1"/>
  <c r="G188" i="79" s="1"/>
  <c r="L188" i="79" s="1" a="1"/>
  <c r="L188" i="79" s="1"/>
  <c r="G44" i="79" a="1"/>
  <c r="G44" i="79" s="1"/>
  <c r="L44" i="79" s="1" a="1"/>
  <c r="L44" i="79" s="1"/>
  <c r="G695" i="79" a="1"/>
  <c r="G695" i="79" s="1"/>
  <c r="L695" i="79" s="1" a="1"/>
  <c r="L695" i="79" s="1"/>
  <c r="G535" i="79" a="1"/>
  <c r="G535" i="79" s="1"/>
  <c r="L535" i="79" s="1" a="1"/>
  <c r="L535" i="79" s="1"/>
  <c r="G389" i="79" a="1"/>
  <c r="G389" i="79" s="1"/>
  <c r="L389" i="79" s="1" a="1"/>
  <c r="L389" i="79" s="1"/>
  <c r="G247" i="79" a="1"/>
  <c r="G247" i="79" s="1"/>
  <c r="L247" i="79" s="1" a="1"/>
  <c r="L247" i="79" s="1"/>
  <c r="G103" i="79" a="1"/>
  <c r="G103" i="79" s="1"/>
  <c r="L103" i="79" s="1" a="1"/>
  <c r="L103" i="79" s="1"/>
  <c r="G591" i="79" a="1"/>
  <c r="G591" i="79" s="1"/>
  <c r="L591" i="79" s="1" a="1"/>
  <c r="L591" i="79" s="1"/>
  <c r="G235" i="79" a="1"/>
  <c r="G235" i="79" s="1"/>
  <c r="L235" i="79" s="1" a="1"/>
  <c r="L235" i="79" s="1"/>
  <c r="G626" i="79" a="1"/>
  <c r="G626" i="79" s="1"/>
  <c r="L626" i="79" s="1" a="1"/>
  <c r="L626" i="79" s="1"/>
  <c r="G489" i="79" a="1"/>
  <c r="G489" i="79" s="1"/>
  <c r="L489" i="79" s="1" a="1"/>
  <c r="L489" i="79" s="1"/>
  <c r="G344" i="79" a="1"/>
  <c r="G344" i="79" s="1"/>
  <c r="L344" i="79" s="1" a="1"/>
  <c r="L344" i="79" s="1"/>
  <c r="G126" i="79" a="1"/>
  <c r="G126" i="79" s="1"/>
  <c r="L126" i="79" s="1" a="1"/>
  <c r="L126" i="79" s="1"/>
  <c r="G625" i="79" a="1"/>
  <c r="G625" i="79" s="1"/>
  <c r="L625" i="79" s="1" a="1"/>
  <c r="L625" i="79" s="1"/>
  <c r="G266" i="79" a="1"/>
  <c r="G266" i="79" s="1"/>
  <c r="L266" i="79" s="1" a="1"/>
  <c r="L266" i="79" s="1"/>
  <c r="G635" i="79" a="1"/>
  <c r="G635" i="79" s="1"/>
  <c r="L635" i="79" s="1" a="1"/>
  <c r="L635" i="79" s="1"/>
  <c r="G499" i="79" a="1"/>
  <c r="G499" i="79" s="1"/>
  <c r="L499" i="79" s="1" a="1"/>
  <c r="L499" i="79" s="1"/>
  <c r="G353" i="79" a="1"/>
  <c r="G353" i="79" s="1"/>
  <c r="L353" i="79" s="1" a="1"/>
  <c r="L353" i="79" s="1"/>
  <c r="G224" i="79" a="1"/>
  <c r="G224" i="79" s="1"/>
  <c r="L224" i="79" s="1" a="1"/>
  <c r="L224" i="79" s="1"/>
  <c r="G88" i="79" a="1"/>
  <c r="G88" i="79" s="1"/>
  <c r="L88" i="79" s="1" a="1"/>
  <c r="L88" i="79" s="1"/>
  <c r="G65" i="79" a="1"/>
  <c r="G65" i="79" s="1"/>
  <c r="L65" i="79" s="1" a="1"/>
  <c r="L65" i="79" s="1"/>
  <c r="G702" i="79" a="1"/>
  <c r="G702" i="79" s="1"/>
  <c r="L702" i="79" s="1" a="1"/>
  <c r="L702" i="79" s="1"/>
  <c r="G555" i="79" a="1"/>
  <c r="G555" i="79" s="1"/>
  <c r="L555" i="79" s="1" a="1"/>
  <c r="L555" i="79" s="1"/>
  <c r="G408" i="79" a="1"/>
  <c r="G408" i="79" s="1"/>
  <c r="L408" i="79" s="1" a="1"/>
  <c r="L408" i="79" s="1"/>
  <c r="G254" i="79" a="1"/>
  <c r="G254" i="79" s="1"/>
  <c r="L254" i="79" s="1" a="1"/>
  <c r="L254" i="79" s="1"/>
  <c r="G111" i="79" a="1"/>
  <c r="G111" i="79" s="1"/>
  <c r="L111" i="79" s="1" a="1"/>
  <c r="L111" i="79" s="1"/>
  <c r="G712" i="79" a="1"/>
  <c r="G712" i="79" s="1"/>
  <c r="L712" i="79" s="1" a="1"/>
  <c r="L712" i="79" s="1"/>
  <c r="G576" i="79" a="1"/>
  <c r="G576" i="79" s="1"/>
  <c r="L576" i="79" s="1" a="1"/>
  <c r="L576" i="79" s="1"/>
  <c r="G441" i="79" a="1"/>
  <c r="G441" i="79" s="1"/>
  <c r="L441" i="79" s="1" a="1"/>
  <c r="L441" i="79" s="1"/>
  <c r="G295" i="79" a="1"/>
  <c r="G295" i="79" s="1"/>
  <c r="L295" i="79" s="1" a="1"/>
  <c r="L295" i="79" s="1"/>
  <c r="G158" i="79" a="1"/>
  <c r="G158" i="79" s="1"/>
  <c r="L158" i="79" s="1" a="1"/>
  <c r="L158" i="79" s="1"/>
  <c r="G14" i="79" a="1"/>
  <c r="G14" i="79" s="1"/>
  <c r="L14" i="79" s="1" a="1"/>
  <c r="L14" i="79" s="1"/>
  <c r="G609" i="79" a="1"/>
  <c r="G609" i="79" s="1"/>
  <c r="L609" i="79" s="1" a="1"/>
  <c r="L609" i="79" s="1"/>
  <c r="G462" i="79" a="1"/>
  <c r="G462" i="79" s="1"/>
  <c r="L462" i="79" s="1" a="1"/>
  <c r="L462" i="79" s="1"/>
  <c r="G316" i="79" a="1"/>
  <c r="G316" i="79" s="1"/>
  <c r="L316" i="79" s="1" a="1"/>
  <c r="L316" i="79" s="1"/>
  <c r="G181" i="79" a="1"/>
  <c r="G181" i="79" s="1"/>
  <c r="L181" i="79" s="1" a="1"/>
  <c r="L181" i="79" s="1"/>
  <c r="G37" i="79" a="1"/>
  <c r="G37" i="79" s="1"/>
  <c r="L37" i="79" s="1" a="1"/>
  <c r="L37" i="79" s="1"/>
  <c r="G631" i="79" a="1"/>
  <c r="G631" i="79" s="1"/>
  <c r="L631" i="79" s="1" a="1"/>
  <c r="L631" i="79" s="1"/>
  <c r="G495" i="79" a="1"/>
  <c r="G495" i="79" s="1"/>
  <c r="L495" i="79" s="1" a="1"/>
  <c r="L495" i="79" s="1"/>
  <c r="G349" i="79" a="1"/>
  <c r="G349" i="79" s="1"/>
  <c r="L349" i="79" s="1" a="1"/>
  <c r="L349" i="79" s="1"/>
  <c r="G191" i="79" a="1"/>
  <c r="G191" i="79" s="1"/>
  <c r="L191" i="79" s="1" a="1"/>
  <c r="L191" i="79" s="1"/>
  <c r="G48" i="79" a="1"/>
  <c r="G48" i="79" s="1"/>
  <c r="L48" i="79" s="1" a="1"/>
  <c r="L48" i="79" s="1"/>
  <c r="G641" i="79" a="1"/>
  <c r="G641" i="79" s="1"/>
  <c r="L641" i="79" s="1" a="1"/>
  <c r="L641" i="79" s="1"/>
  <c r="G494" i="79" a="1"/>
  <c r="G494" i="79" s="1"/>
  <c r="L494" i="79" s="1" a="1"/>
  <c r="L494" i="79" s="1"/>
  <c r="G348" i="79" a="1"/>
  <c r="G348" i="79" s="1"/>
  <c r="L348" i="79" s="1" a="1"/>
  <c r="L348" i="79" s="1"/>
  <c r="G201" i="79" a="1"/>
  <c r="G201" i="79" s="1"/>
  <c r="L201" i="79" s="1" a="1"/>
  <c r="L201" i="79" s="1"/>
  <c r="G47" i="79" a="1"/>
  <c r="G47" i="79" s="1"/>
  <c r="L47" i="79" s="1" a="1"/>
  <c r="L47" i="79" s="1"/>
  <c r="G640" i="79" a="1"/>
  <c r="G640" i="79" s="1"/>
  <c r="L640" i="79" s="1" a="1"/>
  <c r="L640" i="79" s="1"/>
  <c r="G504" i="79" a="1"/>
  <c r="G504" i="79" s="1"/>
  <c r="L504" i="79" s="1" a="1"/>
  <c r="L504" i="79" s="1"/>
  <c r="G358" i="79" a="1"/>
  <c r="G358" i="79" s="1"/>
  <c r="L358" i="79" s="1" a="1"/>
  <c r="L358" i="79" s="1"/>
  <c r="G229" i="79" a="1"/>
  <c r="G229" i="79" s="1"/>
  <c r="L229" i="79" s="1" a="1"/>
  <c r="L229" i="79" s="1"/>
  <c r="G94" i="79" a="1"/>
  <c r="G94" i="79" s="1"/>
  <c r="L94" i="79" s="1" a="1"/>
  <c r="L94" i="79" s="1"/>
  <c r="G685" i="79" a="1"/>
  <c r="G685" i="79" s="1"/>
  <c r="L685" i="79" s="1" a="1"/>
  <c r="L685" i="79" s="1"/>
  <c r="G537" i="79" a="1"/>
  <c r="G537" i="79" s="1"/>
  <c r="L537" i="79" s="1" a="1"/>
  <c r="L537" i="79" s="1"/>
  <c r="G391" i="79" a="1"/>
  <c r="G391" i="79" s="1"/>
  <c r="L391" i="79" s="1" a="1"/>
  <c r="L391" i="79" s="1"/>
  <c r="G228" i="79" a="1"/>
  <c r="G228" i="79" s="1"/>
  <c r="L228" i="79" s="1" a="1"/>
  <c r="L228" i="79" s="1"/>
  <c r="G93" i="79" a="1"/>
  <c r="G93" i="79" s="1"/>
  <c r="L93" i="79" s="1" a="1"/>
  <c r="L93" i="79" s="1"/>
  <c r="G730" i="79" a="1"/>
  <c r="G730" i="79" s="1"/>
  <c r="L730" i="79" s="1" a="1"/>
  <c r="L730" i="79" s="1"/>
  <c r="G593" i="79" a="1"/>
  <c r="G593" i="79" s="1"/>
  <c r="L593" i="79" s="1" a="1"/>
  <c r="L593" i="79" s="1"/>
  <c r="G457" i="79" a="1"/>
  <c r="G457" i="79" s="1"/>
  <c r="L457" i="79" s="1" a="1"/>
  <c r="L457" i="79" s="1"/>
  <c r="G323" i="79" a="1"/>
  <c r="G323" i="79" s="1"/>
  <c r="L323" i="79" s="1" a="1"/>
  <c r="L323" i="79" s="1"/>
  <c r="G176" i="79" a="1"/>
  <c r="G176" i="79" s="1"/>
  <c r="L176" i="79" s="1" a="1"/>
  <c r="L176" i="79" s="1"/>
  <c r="G32" i="79" a="1"/>
  <c r="G32" i="79" s="1"/>
  <c r="L32" i="79" s="1" a="1"/>
  <c r="L32" i="79" s="1"/>
  <c r="G683" i="79" a="1"/>
  <c r="G683" i="79" s="1"/>
  <c r="L683" i="79" s="1" a="1"/>
  <c r="L683" i="79" s="1"/>
  <c r="G524" i="79" a="1"/>
  <c r="G524" i="79" s="1"/>
  <c r="L524" i="79" s="1" a="1"/>
  <c r="L524" i="79" s="1"/>
  <c r="G378" i="79" a="1"/>
  <c r="G378" i="79" s="1"/>
  <c r="L378" i="79" s="1" a="1"/>
  <c r="L378" i="79" s="1"/>
  <c r="G236" i="79" a="1"/>
  <c r="G236" i="79" s="1"/>
  <c r="L236" i="79" s="1" a="1"/>
  <c r="L236" i="79" s="1"/>
  <c r="G91" i="79" a="1"/>
  <c r="G91" i="79" s="1"/>
  <c r="L91" i="79" s="1" a="1"/>
  <c r="L91" i="79" s="1"/>
  <c r="G567" i="79" a="1"/>
  <c r="G567" i="79" s="1"/>
  <c r="L567" i="79" s="1" a="1"/>
  <c r="L567" i="79" s="1"/>
  <c r="G216" i="79" a="1"/>
  <c r="G216" i="79" s="1"/>
  <c r="L216" i="79" s="1" a="1"/>
  <c r="L216" i="79" s="1"/>
  <c r="G614" i="79" a="1"/>
  <c r="G614" i="79" s="1"/>
  <c r="L614" i="79" s="1" a="1"/>
  <c r="L614" i="79" s="1"/>
  <c r="G478" i="79" a="1"/>
  <c r="G478" i="79" s="1"/>
  <c r="L478" i="79" s="1" a="1"/>
  <c r="L478" i="79" s="1"/>
  <c r="G332" i="79" a="1"/>
  <c r="G332" i="79" s="1"/>
  <c r="L332" i="79" s="1" a="1"/>
  <c r="L332" i="79" s="1"/>
  <c r="G114" i="79" a="1"/>
  <c r="G114" i="79" s="1"/>
  <c r="L114" i="79" s="1" a="1"/>
  <c r="L114" i="79" s="1"/>
  <c r="G601" i="79" a="1"/>
  <c r="G601" i="79" s="1"/>
  <c r="L601" i="79" s="1" a="1"/>
  <c r="L601" i="79" s="1"/>
  <c r="G245" i="79" a="1"/>
  <c r="G245" i="79" s="1"/>
  <c r="L245" i="79" s="1" a="1"/>
  <c r="L245" i="79" s="1"/>
  <c r="G624" i="79" a="1"/>
  <c r="G624" i="79" s="1"/>
  <c r="L624" i="79" s="1" a="1"/>
  <c r="L624" i="79" s="1"/>
  <c r="G488" i="79" a="1"/>
  <c r="G488" i="79" s="1"/>
  <c r="L488" i="79" s="1" a="1"/>
  <c r="L488" i="79" s="1"/>
  <c r="G342" i="79" a="1"/>
  <c r="G342" i="79" s="1"/>
  <c r="L342" i="79" s="1" a="1"/>
  <c r="L342" i="79" s="1"/>
  <c r="G215" i="79" a="1"/>
  <c r="G215" i="79" s="1"/>
  <c r="L215" i="79" s="1" a="1"/>
  <c r="L215" i="79" s="1"/>
  <c r="G76" i="79" a="1"/>
  <c r="G76" i="79" s="1"/>
  <c r="L76" i="79" s="1" a="1"/>
  <c r="L76" i="79" s="1"/>
  <c r="G53" i="79" a="1"/>
  <c r="G53" i="79" s="1"/>
  <c r="L53" i="79" s="1" a="1"/>
  <c r="L53" i="79" s="1"/>
  <c r="G691" i="79" a="1"/>
  <c r="G691" i="79" s="1"/>
  <c r="L691" i="79" s="1" a="1"/>
  <c r="L691" i="79" s="1"/>
  <c r="G543" i="79" a="1"/>
  <c r="G543" i="79" s="1"/>
  <c r="L543" i="79" s="1" a="1"/>
  <c r="L543" i="79" s="1"/>
  <c r="G397" i="79" a="1"/>
  <c r="G397" i="79" s="1"/>
  <c r="L397" i="79" s="1" a="1"/>
  <c r="L397" i="79" s="1"/>
  <c r="G243" i="79" a="1"/>
  <c r="G243" i="79" s="1"/>
  <c r="L243" i="79" s="1" a="1"/>
  <c r="L243" i="79" s="1"/>
  <c r="G99" i="79" a="1"/>
  <c r="G99" i="79" s="1"/>
  <c r="L99" i="79" s="1" a="1"/>
  <c r="L99" i="79" s="1"/>
  <c r="G701" i="79" a="1"/>
  <c r="G701" i="79" s="1"/>
  <c r="L701" i="79" s="1" a="1"/>
  <c r="L701" i="79" s="1"/>
  <c r="G564" i="79" a="1"/>
  <c r="G564" i="79" s="1"/>
  <c r="L564" i="79" s="1" a="1"/>
  <c r="L564" i="79" s="1"/>
  <c r="G418" i="79" a="1"/>
  <c r="G418" i="79" s="1"/>
  <c r="L418" i="79" s="1" a="1"/>
  <c r="L418" i="79" s="1"/>
  <c r="G285" i="79" a="1"/>
  <c r="G285" i="79" s="1"/>
  <c r="L285" i="79" s="1" a="1"/>
  <c r="L285" i="79" s="1"/>
  <c r="G146" i="79" a="1"/>
  <c r="G146" i="79" s="1"/>
  <c r="L146" i="79" s="1" a="1"/>
  <c r="L146" i="79" s="1"/>
  <c r="G2" i="79" a="1"/>
  <c r="G2" i="79" s="1"/>
  <c r="L2" i="79" s="1" a="1"/>
  <c r="L2" i="79" s="1"/>
  <c r="G598" i="79" a="1"/>
  <c r="G598" i="79" s="1"/>
  <c r="L598" i="79" s="1" a="1"/>
  <c r="L598" i="79" s="1"/>
  <c r="G451" i="79" a="1"/>
  <c r="G451" i="79" s="1"/>
  <c r="L451" i="79" s="1" a="1"/>
  <c r="L451" i="79" s="1"/>
  <c r="G305" i="79" a="1"/>
  <c r="G305" i="79" s="1"/>
  <c r="L305" i="79" s="1" a="1"/>
  <c r="L305" i="79" s="1"/>
  <c r="G169" i="79" a="1"/>
  <c r="G169" i="79" s="1"/>
  <c r="L169" i="79" s="1" a="1"/>
  <c r="L169" i="79" s="1"/>
  <c r="G25" i="79" a="1"/>
  <c r="G25" i="79" s="1"/>
  <c r="L25" i="79" s="1" a="1"/>
  <c r="L25" i="79" s="1"/>
  <c r="G620" i="79" a="1"/>
  <c r="G620" i="79" s="1"/>
  <c r="L620" i="79" s="1" a="1"/>
  <c r="L620" i="79" s="1"/>
  <c r="G338" i="79" a="1"/>
  <c r="G338" i="79" s="1"/>
  <c r="L338" i="79" s="1" a="1"/>
  <c r="L338" i="79" s="1"/>
  <c r="G180" i="79" a="1"/>
  <c r="G180" i="79" s="1"/>
  <c r="L180" i="79" s="1" a="1"/>
  <c r="L180" i="79" s="1"/>
  <c r="G36" i="79" a="1"/>
  <c r="G36" i="79" s="1"/>
  <c r="L36" i="79" s="1" a="1"/>
  <c r="L36" i="79" s="1"/>
  <c r="G630" i="79" a="1"/>
  <c r="G630" i="79" s="1"/>
  <c r="L630" i="79" s="1" a="1"/>
  <c r="L630" i="79" s="1"/>
  <c r="G483" i="79" a="1"/>
  <c r="G483" i="79" s="1"/>
  <c r="L483" i="79" s="1" a="1"/>
  <c r="L483" i="79" s="1"/>
  <c r="G337" i="79" a="1"/>
  <c r="G337" i="79" s="1"/>
  <c r="L337" i="79" s="1" a="1"/>
  <c r="L337" i="79" s="1"/>
  <c r="G179" i="79" a="1"/>
  <c r="G179" i="79" s="1"/>
  <c r="L179" i="79" s="1" a="1"/>
  <c r="L179" i="79" s="1"/>
  <c r="G35" i="79" a="1"/>
  <c r="G35" i="79" s="1"/>
  <c r="L35" i="79" s="1" a="1"/>
  <c r="L35" i="79" s="1"/>
  <c r="G629" i="79" a="1"/>
  <c r="G629" i="79" s="1"/>
  <c r="L629" i="79" s="1" a="1"/>
  <c r="L629" i="79" s="1"/>
  <c r="G493" i="79" a="1"/>
  <c r="G493" i="79" s="1"/>
  <c r="L493" i="79" s="1" a="1"/>
  <c r="L493" i="79" s="1"/>
  <c r="G673" i="79" a="1"/>
  <c r="G673" i="79" s="1"/>
  <c r="L673" i="79" s="1" a="1"/>
  <c r="L673" i="79" s="1"/>
  <c r="G526" i="79" a="1"/>
  <c r="G526" i="79" s="1"/>
  <c r="L526" i="79" s="1" a="1"/>
  <c r="L526" i="79" s="1"/>
  <c r="G380" i="79" a="1"/>
  <c r="G380" i="79" s="1"/>
  <c r="L380" i="79" s="1" a="1"/>
  <c r="L380" i="79" s="1"/>
  <c r="G219" i="79" a="1"/>
  <c r="G219" i="79" s="1"/>
  <c r="L219" i="79" s="1" a="1"/>
  <c r="L219" i="79" s="1"/>
  <c r="G81" i="79" a="1"/>
  <c r="G81" i="79" s="1"/>
  <c r="L81" i="79" s="1" a="1"/>
  <c r="L81" i="79" s="1"/>
  <c r="G718" i="79" a="1"/>
  <c r="G718" i="79" s="1"/>
  <c r="L718" i="79" s="1" a="1"/>
  <c r="L718" i="79" s="1"/>
  <c r="G582" i="79" a="1"/>
  <c r="G582" i="79" s="1"/>
  <c r="L582" i="79" s="1" a="1"/>
  <c r="L582" i="79" s="1"/>
  <c r="G446" i="79" a="1"/>
  <c r="G446" i="79" s="1"/>
  <c r="L446" i="79" s="1" a="1"/>
  <c r="L446" i="79" s="1"/>
  <c r="G300" i="79" a="1"/>
  <c r="G300" i="79" s="1"/>
  <c r="L300" i="79" s="1" a="1"/>
  <c r="L300" i="79" s="1"/>
  <c r="G164" i="79" a="1"/>
  <c r="G164" i="79" s="1"/>
  <c r="L164" i="79" s="1" a="1"/>
  <c r="L164" i="79" s="1"/>
  <c r="G20" i="79" a="1"/>
  <c r="G20" i="79" s="1"/>
  <c r="L20" i="79" s="1" a="1"/>
  <c r="L20" i="79" s="1"/>
  <c r="G661" i="79" a="1"/>
  <c r="G661" i="79" s="1"/>
  <c r="L661" i="79" s="1" a="1"/>
  <c r="L661" i="79" s="1"/>
  <c r="G513" i="79" a="1"/>
  <c r="G513" i="79" s="1"/>
  <c r="L513" i="79" s="1" a="1"/>
  <c r="L513" i="79" s="1"/>
  <c r="G367" i="79" a="1"/>
  <c r="G367" i="79" s="1"/>
  <c r="L367" i="79" s="1" a="1"/>
  <c r="L367" i="79" s="1"/>
  <c r="G217" i="79" a="1"/>
  <c r="G217" i="79" s="1"/>
  <c r="L217" i="79" s="1" a="1"/>
  <c r="L217" i="79" s="1"/>
  <c r="G545" i="79" a="1"/>
  <c r="G545" i="79" s="1"/>
  <c r="L545" i="79" s="1" a="1"/>
  <c r="L545" i="79" s="1"/>
  <c r="G173" i="79" a="1"/>
  <c r="G173" i="79" s="1"/>
  <c r="L173" i="79" s="1" a="1"/>
  <c r="L173" i="79" s="1"/>
  <c r="G602" i="79" a="1"/>
  <c r="G602" i="79" s="1"/>
  <c r="L602" i="79" s="1" a="1"/>
  <c r="L602" i="79" s="1"/>
  <c r="G321" i="79" a="1"/>
  <c r="G321" i="79" s="1"/>
  <c r="L321" i="79" s="1" a="1"/>
  <c r="L321" i="79" s="1"/>
  <c r="G102" i="79" a="1"/>
  <c r="G102" i="79" s="1"/>
  <c r="L102" i="79" s="1" a="1"/>
  <c r="L102" i="79" s="1"/>
  <c r="G579" i="79" a="1"/>
  <c r="G579" i="79" s="1"/>
  <c r="L579" i="79" s="1" a="1"/>
  <c r="L579" i="79" s="1"/>
  <c r="G225" i="79" a="1"/>
  <c r="G225" i="79" s="1"/>
  <c r="L225" i="79" s="1" a="1"/>
  <c r="L225" i="79" s="1"/>
  <c r="G612" i="79" a="1"/>
  <c r="G612" i="79" s="1"/>
  <c r="L612" i="79" s="1" a="1"/>
  <c r="L612" i="79" s="1"/>
  <c r="G331" i="79" a="1"/>
  <c r="G331" i="79" s="1"/>
  <c r="L331" i="79" s="1" a="1"/>
  <c r="L331" i="79" s="1"/>
  <c r="G205" i="79" a="1"/>
  <c r="G205" i="79" s="1"/>
  <c r="L205" i="79" s="1" a="1"/>
  <c r="L205" i="79" s="1"/>
  <c r="G64" i="79" a="1"/>
  <c r="G64" i="79" s="1"/>
  <c r="L64" i="79" s="1" a="1"/>
  <c r="L64" i="79" s="1"/>
  <c r="G647" i="79" a="1"/>
  <c r="G647" i="79" s="1"/>
  <c r="L647" i="79" s="1" a="1"/>
  <c r="L647" i="79" s="1"/>
  <c r="G679" i="79" a="1"/>
  <c r="G679" i="79" s="1"/>
  <c r="L679" i="79" s="1" a="1"/>
  <c r="L679" i="79" s="1"/>
  <c r="G531" i="79" a="1"/>
  <c r="G531" i="79" s="1"/>
  <c r="L531" i="79" s="1" a="1"/>
  <c r="L531" i="79" s="1"/>
  <c r="G385" i="79" a="1"/>
  <c r="G385" i="79" s="1"/>
  <c r="L385" i="79" s="1" a="1"/>
  <c r="L385" i="79" s="1"/>
  <c r="G233" i="79" a="1"/>
  <c r="G233" i="79" s="1"/>
  <c r="L233" i="79" s="1" a="1"/>
  <c r="L233" i="79" s="1"/>
  <c r="G690" i="79" a="1"/>
  <c r="G690" i="79" s="1"/>
  <c r="L690" i="79" s="1" a="1"/>
  <c r="L690" i="79" s="1"/>
  <c r="G407" i="79" a="1"/>
  <c r="G407" i="79" s="1"/>
  <c r="L407" i="79" s="1" a="1"/>
  <c r="L407" i="79" s="1"/>
  <c r="G274" i="79" a="1"/>
  <c r="G274" i="79" s="1"/>
  <c r="L274" i="79" s="1" a="1"/>
  <c r="L274" i="79" s="1"/>
  <c r="G134" i="79" a="1"/>
  <c r="G134" i="79" s="1"/>
  <c r="L134" i="79" s="1" a="1"/>
  <c r="L134" i="79" s="1"/>
  <c r="G659" i="79" a="1"/>
  <c r="G659" i="79" s="1"/>
  <c r="L659" i="79" s="1" a="1"/>
  <c r="L659" i="79" s="1"/>
  <c r="G587" i="79" a="1"/>
  <c r="G587" i="79" s="1"/>
  <c r="L587" i="79" s="1" a="1"/>
  <c r="L587" i="79" s="1"/>
  <c r="G440" i="79" a="1"/>
  <c r="G440" i="79" s="1"/>
  <c r="L440" i="79" s="1" a="1"/>
  <c r="L440" i="79" s="1"/>
  <c r="G157" i="79" a="1"/>
  <c r="G157" i="79" s="1"/>
  <c r="L157" i="79" s="1" a="1"/>
  <c r="L157" i="79" s="1"/>
  <c r="G608" i="79" a="1"/>
  <c r="G608" i="79" s="1"/>
  <c r="L608" i="79" s="1" a="1"/>
  <c r="L608" i="79" s="1"/>
  <c r="G327" i="79" a="1"/>
  <c r="G327" i="79" s="1"/>
  <c r="L327" i="79" s="1" a="1"/>
  <c r="L327" i="79" s="1"/>
  <c r="G168" i="79" a="1"/>
  <c r="G168" i="79" s="1"/>
  <c r="L168" i="79" s="1" a="1"/>
  <c r="L168" i="79" s="1"/>
  <c r="G619" i="79" a="1"/>
  <c r="G619" i="79" s="1"/>
  <c r="L619" i="79" s="1" a="1"/>
  <c r="L619" i="79" s="1"/>
  <c r="G472" i="79" a="1"/>
  <c r="G472" i="79" s="1"/>
  <c r="L472" i="79" s="1" a="1"/>
  <c r="L472" i="79" s="1"/>
  <c r="G167" i="79" a="1"/>
  <c r="G167" i="79" s="1"/>
  <c r="L167" i="79" s="1" a="1"/>
  <c r="L167" i="79" s="1"/>
  <c r="G23" i="79" a="1"/>
  <c r="G23" i="79" s="1"/>
  <c r="L23" i="79" s="1" a="1"/>
  <c r="L23" i="79" s="1"/>
  <c r="G618" i="79" a="1"/>
  <c r="G618" i="79" s="1"/>
  <c r="L618" i="79" s="1" a="1"/>
  <c r="L618" i="79" s="1"/>
  <c r="G482" i="79" a="1"/>
  <c r="G482" i="79" s="1"/>
  <c r="L482" i="79" s="1" a="1"/>
  <c r="L482" i="79" s="1"/>
  <c r="G336" i="79" a="1"/>
  <c r="G336" i="79" s="1"/>
  <c r="L336" i="79" s="1" a="1"/>
  <c r="L336" i="79" s="1"/>
  <c r="G210" i="79" a="1"/>
  <c r="G210" i="79" s="1"/>
  <c r="L210" i="79" s="1" a="1"/>
  <c r="L210" i="79" s="1"/>
  <c r="G70" i="79" a="1"/>
  <c r="G70" i="79" s="1"/>
  <c r="L70" i="79" s="1" a="1"/>
  <c r="L70" i="79" s="1"/>
  <c r="G663" i="79" a="1"/>
  <c r="G663" i="79" s="1"/>
  <c r="L663" i="79" s="1" a="1"/>
  <c r="L663" i="79" s="1"/>
  <c r="G503" i="79" a="1"/>
  <c r="G503" i="79" s="1"/>
  <c r="L503" i="79" s="1" a="1"/>
  <c r="L503" i="79" s="1"/>
  <c r="G369" i="79" a="1"/>
  <c r="G369" i="79" s="1"/>
  <c r="L369" i="79" s="1" a="1"/>
  <c r="L369" i="79" s="1"/>
  <c r="G209" i="79" a="1"/>
  <c r="G209" i="79" s="1"/>
  <c r="L209" i="79" s="1" a="1"/>
  <c r="L209" i="79" s="1"/>
  <c r="G69" i="79" a="1"/>
  <c r="G69" i="79" s="1"/>
  <c r="L69" i="79" s="1" a="1"/>
  <c r="L69" i="79" s="1"/>
  <c r="G707" i="79" a="1"/>
  <c r="G707" i="79" s="1"/>
  <c r="L707" i="79" s="1" a="1"/>
  <c r="L707" i="79" s="1"/>
  <c r="G570" i="79" a="1"/>
  <c r="G570" i="79" s="1"/>
  <c r="L570" i="79" s="1" a="1"/>
  <c r="L570" i="79" s="1"/>
  <c r="G289" i="79" a="1"/>
  <c r="G289" i="79" s="1"/>
  <c r="L289" i="79" s="1" a="1"/>
  <c r="L289" i="79" s="1"/>
  <c r="G152" i="79" a="1"/>
  <c r="G152" i="79" s="1"/>
  <c r="L152" i="79" s="1" a="1"/>
  <c r="L152" i="79" s="1"/>
  <c r="G356" i="79" a="1"/>
  <c r="G356" i="79" s="1"/>
  <c r="L356" i="79" s="1" a="1"/>
  <c r="L356" i="79" s="1"/>
  <c r="G208" i="79" a="1"/>
  <c r="G208" i="79" s="1"/>
  <c r="L208" i="79" s="1" a="1"/>
  <c r="L208" i="79" s="1"/>
  <c r="G522" i="79" a="1"/>
  <c r="G522" i="79" s="1"/>
  <c r="L522" i="79" s="1" a="1"/>
  <c r="L522" i="79" s="1"/>
  <c r="G728" i="79" a="1"/>
  <c r="G728" i="79" s="1"/>
  <c r="L728" i="79" s="1" a="1"/>
  <c r="L728" i="79" s="1"/>
  <c r="G592" i="79" a="1"/>
  <c r="G592" i="79" s="1"/>
  <c r="L592" i="79" s="1" a="1"/>
  <c r="L592" i="79" s="1"/>
  <c r="G444" i="79" a="1"/>
  <c r="G444" i="79" s="1"/>
  <c r="L444" i="79" s="1" a="1"/>
  <c r="L444" i="79" s="1"/>
  <c r="G533" i="79" a="1"/>
  <c r="G533" i="79" s="1"/>
  <c r="L533" i="79" s="1" a="1"/>
  <c r="L533" i="79" s="1"/>
  <c r="G185" i="79" a="1"/>
  <c r="G185" i="79" s="1"/>
  <c r="L185" i="79" s="1" a="1"/>
  <c r="L185" i="79" s="1"/>
  <c r="G465" i="79" a="1"/>
  <c r="G465" i="79" s="1"/>
  <c r="L465" i="79" s="1" a="1"/>
  <c r="L465" i="79" s="1"/>
  <c r="G319" i="79" a="1"/>
  <c r="G319" i="79" s="1"/>
  <c r="L319" i="79" s="1" a="1"/>
  <c r="L319" i="79" s="1"/>
  <c r="G195" i="79" a="1"/>
  <c r="G195" i="79" s="1"/>
  <c r="L195" i="79" s="1" a="1"/>
  <c r="L195" i="79" s="1"/>
  <c r="G52" i="79" a="1"/>
  <c r="G52" i="79" s="1"/>
  <c r="L52" i="79" s="1" a="1"/>
  <c r="L52" i="79" s="1"/>
  <c r="G41" i="79" a="1"/>
  <c r="G41" i="79" s="1"/>
  <c r="L41" i="79" s="1" a="1"/>
  <c r="L41" i="79" s="1"/>
  <c r="G657" i="79" a="1"/>
  <c r="G657" i="79" s="1"/>
  <c r="L657" i="79" s="1" a="1"/>
  <c r="L657" i="79" s="1"/>
  <c r="G509" i="79" a="1"/>
  <c r="G509" i="79" s="1"/>
  <c r="L509" i="79" s="1" a="1"/>
  <c r="L509" i="79" s="1"/>
  <c r="G363" i="79" a="1"/>
  <c r="G363" i="79" s="1"/>
  <c r="L363" i="79" s="1" a="1"/>
  <c r="L363" i="79" s="1"/>
  <c r="G204" i="79" a="1"/>
  <c r="G204" i="79" s="1"/>
  <c r="L204" i="79" s="1" a="1"/>
  <c r="L204" i="79" s="1"/>
  <c r="G63" i="79" a="1"/>
  <c r="G63" i="79" s="1"/>
  <c r="L63" i="79" s="1" a="1"/>
  <c r="L63" i="79" s="1"/>
  <c r="G667" i="79" a="1"/>
  <c r="G667" i="79" s="1"/>
  <c r="L667" i="79" s="1" a="1"/>
  <c r="L667" i="79" s="1"/>
  <c r="G530" i="79" a="1"/>
  <c r="G530" i="79" s="1"/>
  <c r="L530" i="79" s="1" a="1"/>
  <c r="L530" i="79" s="1"/>
  <c r="G384" i="79" a="1"/>
  <c r="G384" i="79" s="1"/>
  <c r="L384" i="79" s="1" a="1"/>
  <c r="L384" i="79" s="1"/>
  <c r="G253" i="79" a="1"/>
  <c r="G253" i="79" s="1"/>
  <c r="L253" i="79" s="1" a="1"/>
  <c r="L253" i="79" s="1"/>
  <c r="G110" i="79" a="1"/>
  <c r="G110" i="79" s="1"/>
  <c r="L110" i="79" s="1" a="1"/>
  <c r="L110" i="79" s="1"/>
  <c r="G553" i="79" a="1"/>
  <c r="G553" i="79" s="1"/>
  <c r="L553" i="79" s="1" a="1"/>
  <c r="L553" i="79" s="1"/>
  <c r="G417" i="79" a="1"/>
  <c r="G417" i="79" s="1"/>
  <c r="L417" i="79" s="1" a="1"/>
  <c r="L417" i="79" s="1"/>
  <c r="G273" i="79" a="1"/>
  <c r="G273" i="79" s="1"/>
  <c r="L273" i="79" s="1" a="1"/>
  <c r="L273" i="79" s="1"/>
  <c r="G133" i="79" a="1"/>
  <c r="G133" i="79" s="1"/>
  <c r="L133" i="79" s="1" a="1"/>
  <c r="L133" i="79" s="1"/>
  <c r="G722" i="79" a="1"/>
  <c r="G722" i="79" s="1"/>
  <c r="L722" i="79" s="1" a="1"/>
  <c r="L722" i="79" s="1"/>
  <c r="G586" i="79" a="1"/>
  <c r="G586" i="79" s="1"/>
  <c r="L586" i="79" s="1" a="1"/>
  <c r="L586" i="79" s="1"/>
  <c r="G450" i="79" a="1"/>
  <c r="G450" i="79" s="1"/>
  <c r="L450" i="79" s="1" a="1"/>
  <c r="L450" i="79" s="1"/>
  <c r="G304" i="79" a="1"/>
  <c r="G304" i="79" s="1"/>
  <c r="L304" i="79" s="1" a="1"/>
  <c r="L304" i="79" s="1"/>
  <c r="G144" i="79" a="1"/>
  <c r="G144" i="79" s="1"/>
  <c r="L144" i="79" s="1" a="1"/>
  <c r="L144" i="79" s="1"/>
  <c r="G449" i="79" a="1"/>
  <c r="G449" i="79" s="1"/>
  <c r="L449" i="79" s="1" a="1"/>
  <c r="L449" i="79" s="1"/>
  <c r="G303" i="79" a="1"/>
  <c r="G303" i="79" s="1"/>
  <c r="L303" i="79" s="1" a="1"/>
  <c r="L303" i="79" s="1"/>
  <c r="G143" i="79" a="1"/>
  <c r="G143" i="79" s="1"/>
  <c r="L143" i="79" s="1" a="1"/>
  <c r="L143" i="79" s="1"/>
  <c r="G731" i="79" a="1"/>
  <c r="G731" i="79" s="1"/>
  <c r="L731" i="79" s="1" a="1"/>
  <c r="L731" i="79" s="1"/>
  <c r="G595" i="79" a="1"/>
  <c r="G595" i="79" s="1"/>
  <c r="L595" i="79" s="1" a="1"/>
  <c r="L595" i="79" s="1"/>
  <c r="G459" i="79" a="1"/>
  <c r="G459" i="79" s="1"/>
  <c r="L459" i="79" s="1" a="1"/>
  <c r="L459" i="79" s="1"/>
  <c r="G190" i="79" a="1"/>
  <c r="G190" i="79" s="1"/>
  <c r="L190" i="79" s="1" a="1"/>
  <c r="L190" i="79" s="1"/>
  <c r="G481" i="79" a="1"/>
  <c r="G481" i="79" s="1"/>
  <c r="L481" i="79" s="1" a="1"/>
  <c r="L481" i="79" s="1"/>
  <c r="G335" i="79" a="1"/>
  <c r="G335" i="79" s="1"/>
  <c r="L335" i="79" s="1" a="1"/>
  <c r="L335" i="79" s="1"/>
  <c r="G189" i="79" a="1"/>
  <c r="G189" i="79" s="1"/>
  <c r="L189" i="79" s="1" a="1"/>
  <c r="L189" i="79" s="1"/>
  <c r="G548" i="79" a="1"/>
  <c r="G548" i="79" s="1"/>
  <c r="L548" i="79" s="1" a="1"/>
  <c r="L548" i="79" s="1"/>
  <c r="G269" i="79" a="1"/>
  <c r="G269" i="79" s="1"/>
  <c r="L269" i="79" s="1" a="1"/>
  <c r="L269" i="79" s="1"/>
  <c r="G128" i="79" a="1"/>
  <c r="G128" i="79" s="1"/>
  <c r="L128" i="79" s="1" a="1"/>
  <c r="L128" i="79" s="1"/>
  <c r="G727" i="79" a="1"/>
  <c r="G727" i="79" s="1"/>
  <c r="L727" i="79" s="1" a="1"/>
  <c r="L727" i="79" s="1"/>
  <c r="G627" i="79" a="1"/>
  <c r="G627" i="79" s="1"/>
  <c r="L627" i="79" s="1" a="1"/>
  <c r="L627" i="79" s="1"/>
  <c r="G468" i="79" a="1"/>
  <c r="G468" i="79" s="1"/>
  <c r="L468" i="79" s="1" a="1"/>
  <c r="L468" i="79" s="1"/>
  <c r="G322" i="79" a="1"/>
  <c r="G322" i="79" s="1"/>
  <c r="L322" i="79" s="1" a="1"/>
  <c r="L322" i="79" s="1"/>
  <c r="G187" i="79" a="1"/>
  <c r="G187" i="79" s="1"/>
  <c r="L187" i="79" s="1" a="1"/>
  <c r="L187" i="79" s="1"/>
  <c r="G43" i="79" a="1"/>
  <c r="G43" i="79" s="1"/>
  <c r="L43" i="79" s="1" a="1"/>
  <c r="L43" i="79" s="1"/>
  <c r="G421" i="79" a="1"/>
  <c r="G421" i="79" s="1"/>
  <c r="L421" i="79" s="1" a="1"/>
  <c r="L421" i="79" s="1"/>
  <c r="G705" i="79" a="1"/>
  <c r="G705" i="79" s="1"/>
  <c r="L705" i="79" s="1" a="1"/>
  <c r="L705" i="79" s="1"/>
  <c r="G568" i="79" a="1"/>
  <c r="G568" i="79" s="1"/>
  <c r="L568" i="79" s="1" a="1"/>
  <c r="L568" i="79" s="1"/>
  <c r="G422" i="79" a="1"/>
  <c r="G422" i="79" s="1"/>
  <c r="L422" i="79" s="1" a="1"/>
  <c r="L422" i="79" s="1"/>
  <c r="G267" i="79" a="1"/>
  <c r="G267" i="79" s="1"/>
  <c r="L267" i="79" s="1" a="1"/>
  <c r="L267" i="79" s="1"/>
  <c r="G66" i="79" a="1"/>
  <c r="G66" i="79" s="1"/>
  <c r="L66" i="79" s="1" a="1"/>
  <c r="L66" i="79" s="1"/>
  <c r="G477" i="79" a="1"/>
  <c r="G477" i="79" s="1"/>
  <c r="L477" i="79" s="1" a="1"/>
  <c r="L477" i="79" s="1"/>
  <c r="G578" i="79" a="1"/>
  <c r="G578" i="79" s="1"/>
  <c r="L578" i="79" s="1" a="1"/>
  <c r="L578" i="79" s="1"/>
  <c r="G431" i="79" a="1"/>
  <c r="G431" i="79" s="1"/>
  <c r="L431" i="79" s="1" a="1"/>
  <c r="L431" i="79" s="1"/>
  <c r="G297" i="79" a="1"/>
  <c r="G297" i="79" s="1"/>
  <c r="L297" i="79" s="1" a="1"/>
  <c r="L297" i="79" s="1"/>
  <c r="G172" i="79" a="1"/>
  <c r="G172" i="79" s="1"/>
  <c r="L172" i="79" s="1" a="1"/>
  <c r="L172" i="79" s="1"/>
  <c r="G28" i="79" a="1"/>
  <c r="G28" i="79" s="1"/>
  <c r="L28" i="79" s="1" a="1"/>
  <c r="L28" i="79" s="1"/>
  <c r="G29" i="79" a="1"/>
  <c r="G29" i="79" s="1"/>
  <c r="L29" i="79" s="1" a="1"/>
  <c r="L29" i="79" s="1"/>
  <c r="G645" i="79" a="1"/>
  <c r="G645" i="79" s="1"/>
  <c r="L645" i="79" s="1" a="1"/>
  <c r="L645" i="79" s="1"/>
  <c r="G498" i="79" a="1"/>
  <c r="G498" i="79" s="1"/>
  <c r="L498" i="79" s="1" a="1"/>
  <c r="L498" i="79" s="1"/>
  <c r="G352" i="79" a="1"/>
  <c r="G352" i="79" s="1"/>
  <c r="L352" i="79" s="1" a="1"/>
  <c r="L352" i="79" s="1"/>
  <c r="G194" i="79" a="1"/>
  <c r="G194" i="79" s="1"/>
  <c r="L194" i="79" s="1" a="1"/>
  <c r="L194" i="79" s="1"/>
  <c r="G373" i="79" a="1"/>
  <c r="G373" i="79" s="1"/>
  <c r="L373" i="79" s="1" a="1"/>
  <c r="L373" i="79" s="1"/>
  <c r="G242" i="79" a="1"/>
  <c r="G242" i="79" s="1"/>
  <c r="L242" i="79" s="1" a="1"/>
  <c r="L242" i="79" s="1"/>
  <c r="G98" i="79" a="1"/>
  <c r="G98" i="79" s="1"/>
  <c r="L98" i="79" s="1" a="1"/>
  <c r="L98" i="79" s="1"/>
  <c r="G689" i="79" a="1"/>
  <c r="G689" i="79" s="1"/>
  <c r="L689" i="79" s="1" a="1"/>
  <c r="L689" i="79" s="1"/>
  <c r="G541" i="79" a="1"/>
  <c r="G541" i="79" s="1"/>
  <c r="L541" i="79" s="1" a="1"/>
  <c r="L541" i="79" s="1"/>
  <c r="G406" i="79" a="1"/>
  <c r="G406" i="79" s="1"/>
  <c r="L406" i="79" s="1" a="1"/>
  <c r="L406" i="79" s="1"/>
  <c r="G262" i="79" a="1"/>
  <c r="G262" i="79" s="1"/>
  <c r="L262" i="79" s="1" a="1"/>
  <c r="L262" i="79" s="1"/>
  <c r="G121" i="79" a="1"/>
  <c r="G121" i="79" s="1"/>
  <c r="L121" i="79" s="1" a="1"/>
  <c r="L121" i="79" s="1"/>
  <c r="G710" i="79" a="1"/>
  <c r="G710" i="79" s="1"/>
  <c r="L710" i="79" s="1" a="1"/>
  <c r="L710" i="79" s="1"/>
  <c r="G574" i="79" a="1"/>
  <c r="G574" i="79" s="1"/>
  <c r="L574" i="79" s="1" a="1"/>
  <c r="L574" i="79" s="1"/>
  <c r="G439" i="79" a="1"/>
  <c r="G439" i="79" s="1"/>
  <c r="L439" i="79" s="1" a="1"/>
  <c r="L439" i="79" s="1"/>
  <c r="G293" i="79" a="1"/>
  <c r="G293" i="79" s="1"/>
  <c r="L293" i="79" s="1" a="1"/>
  <c r="L293" i="79" s="1"/>
  <c r="G132" i="79" a="1"/>
  <c r="G132" i="79" s="1"/>
  <c r="L132" i="79" s="1" a="1"/>
  <c r="L132" i="79" s="1"/>
  <c r="G732" i="79" a="1"/>
  <c r="G732" i="79" s="1"/>
  <c r="L732" i="79" s="1" a="1"/>
  <c r="L732" i="79" s="1"/>
  <c r="G585" i="79" a="1"/>
  <c r="G585" i="79" s="1"/>
  <c r="L585" i="79" s="1" a="1"/>
  <c r="L585" i="79" s="1"/>
  <c r="G438" i="79" a="1"/>
  <c r="G438" i="79" s="1"/>
  <c r="L438" i="79" s="1" a="1"/>
  <c r="L438" i="79" s="1"/>
  <c r="G292" i="79" a="1"/>
  <c r="G292" i="79" s="1"/>
  <c r="L292" i="79" s="1" a="1"/>
  <c r="L292" i="79" s="1"/>
  <c r="G720" i="79" a="1"/>
  <c r="G720" i="79" s="1"/>
  <c r="L720" i="79" s="1" a="1"/>
  <c r="L720" i="79" s="1"/>
  <c r="G584" i="79" a="1"/>
  <c r="G584" i="79" s="1"/>
  <c r="L584" i="79" s="1" a="1"/>
  <c r="L584" i="79" s="1"/>
  <c r="G448" i="79" a="1"/>
  <c r="G448" i="79" s="1"/>
  <c r="L448" i="79" s="1" a="1"/>
  <c r="L448" i="79" s="1"/>
  <c r="G302" i="79" a="1"/>
  <c r="G302" i="79" s="1"/>
  <c r="L302" i="79" s="1" a="1"/>
  <c r="L302" i="79" s="1"/>
  <c r="G178" i="79" a="1"/>
  <c r="G178" i="79" s="1"/>
  <c r="L178" i="79" s="1" a="1"/>
  <c r="L178" i="79" s="1"/>
  <c r="G34" i="79" a="1"/>
  <c r="G34" i="79" s="1"/>
  <c r="L34" i="79" s="1" a="1"/>
  <c r="L34" i="79" s="1"/>
  <c r="G617" i="79" a="1"/>
  <c r="G617" i="79" s="1"/>
  <c r="L617" i="79" s="1" a="1"/>
  <c r="L617" i="79" s="1"/>
  <c r="G324" i="79" a="1"/>
  <c r="G324" i="79" s="1"/>
  <c r="L324" i="79" s="1" a="1"/>
  <c r="L324" i="79" s="1"/>
  <c r="G177" i="79" a="1"/>
  <c r="G177" i="79" s="1"/>
  <c r="L177" i="79" s="1" a="1"/>
  <c r="L177" i="79" s="1"/>
  <c r="G402" i="79" a="1"/>
  <c r="G402" i="79" s="1"/>
  <c r="L402" i="79" s="1" a="1"/>
  <c r="L402" i="79" s="1"/>
  <c r="G116" i="79" a="1"/>
  <c r="G116" i="79" s="1"/>
  <c r="L116" i="79" s="1" a="1"/>
  <c r="L116" i="79" s="1"/>
  <c r="G615" i="79" a="1"/>
  <c r="G615" i="79" s="1"/>
  <c r="L615" i="79" s="1" a="1"/>
  <c r="L615" i="79" s="1"/>
  <c r="G456" i="79" a="1"/>
  <c r="G456" i="79" s="1"/>
  <c r="L456" i="79" s="1" a="1"/>
  <c r="L456" i="79" s="1"/>
  <c r="G175" i="79" a="1"/>
  <c r="G175" i="79" s="1"/>
  <c r="L175" i="79" s="1" a="1"/>
  <c r="L175" i="79" s="1"/>
  <c r="G399" i="79" a="1"/>
  <c r="G399" i="79" s="1"/>
  <c r="L399" i="79" s="1" a="1"/>
  <c r="L399" i="79" s="1"/>
  <c r="G694" i="79" a="1"/>
  <c r="G694" i="79" s="1"/>
  <c r="L694" i="79" s="1" a="1"/>
  <c r="L694" i="79" s="1"/>
  <c r="G557" i="79" a="1"/>
  <c r="G557" i="79" s="1"/>
  <c r="L557" i="79" s="1" a="1"/>
  <c r="L557" i="79" s="1"/>
  <c r="G257" i="79" a="1"/>
  <c r="G257" i="79" s="1"/>
  <c r="L257" i="79" s="1" a="1"/>
  <c r="L257" i="79" s="1"/>
  <c r="G54" i="79" a="1"/>
  <c r="G54" i="79" s="1"/>
  <c r="L54" i="79" s="1" a="1"/>
  <c r="L54" i="79" s="1"/>
  <c r="G703" i="79" a="1"/>
  <c r="G703" i="79" s="1"/>
  <c r="L703" i="79" s="1" a="1"/>
  <c r="L703" i="79" s="1"/>
  <c r="G566" i="79" a="1"/>
  <c r="G566" i="79" s="1"/>
  <c r="L566" i="79" s="1" a="1"/>
  <c r="L566" i="79" s="1"/>
  <c r="G420" i="79" a="1"/>
  <c r="G420" i="79" s="1"/>
  <c r="L420" i="79" s="1" a="1"/>
  <c r="L420" i="79" s="1"/>
  <c r="G286" i="79" a="1"/>
  <c r="G286" i="79" s="1"/>
  <c r="L286" i="79" s="1" a="1"/>
  <c r="L286" i="79" s="1"/>
  <c r="G160" i="79" a="1"/>
  <c r="G160" i="79" s="1"/>
  <c r="L160" i="79" s="1" a="1"/>
  <c r="L160" i="79" s="1"/>
  <c r="G161" i="79" a="1"/>
  <c r="G161" i="79" s="1"/>
  <c r="L161" i="79" s="1" a="1"/>
  <c r="L161" i="79" s="1"/>
  <c r="G634" i="79" a="1"/>
  <c r="G634" i="79" s="1"/>
  <c r="L634" i="79" s="1" a="1"/>
  <c r="L634" i="79" s="1"/>
  <c r="G487" i="79" a="1"/>
  <c r="G487" i="79" s="1"/>
  <c r="L487" i="79" s="1" a="1"/>
  <c r="L487" i="79" s="1"/>
  <c r="G183" i="79" a="1"/>
  <c r="G183" i="79" s="1"/>
  <c r="L183" i="79" s="1" a="1"/>
  <c r="L183" i="79" s="1"/>
  <c r="G39" i="79" a="1"/>
  <c r="G39" i="79" s="1"/>
  <c r="L39" i="79" s="1" a="1"/>
  <c r="L39" i="79" s="1"/>
  <c r="G644" i="79" a="1"/>
  <c r="G644" i="79" s="1"/>
  <c r="L644" i="79" s="1" a="1"/>
  <c r="L644" i="79" s="1"/>
  <c r="G508" i="79" a="1"/>
  <c r="G508" i="79" s="1"/>
  <c r="L508" i="79" s="1" a="1"/>
  <c r="L508" i="79" s="1"/>
  <c r="G86" i="79" a="1"/>
  <c r="G86" i="79" s="1"/>
  <c r="L86" i="79" s="1" a="1"/>
  <c r="L86" i="79" s="1"/>
  <c r="G677" i="79" a="1"/>
  <c r="G677" i="79" s="1"/>
  <c r="L677" i="79" s="1" a="1"/>
  <c r="L677" i="79" s="1"/>
  <c r="G529" i="79" a="1"/>
  <c r="G529" i="79" s="1"/>
  <c r="L529" i="79" s="1" a="1"/>
  <c r="L529" i="79" s="1"/>
  <c r="G395" i="79" a="1"/>
  <c r="G395" i="79" s="1"/>
  <c r="L395" i="79" s="1" a="1"/>
  <c r="L395" i="79" s="1"/>
  <c r="G252" i="79" a="1"/>
  <c r="G252" i="79" s="1"/>
  <c r="L252" i="79" s="1" a="1"/>
  <c r="L252" i="79" s="1"/>
  <c r="G109" i="79" a="1"/>
  <c r="G109" i="79" s="1"/>
  <c r="L109" i="79" s="1" a="1"/>
  <c r="L109" i="79" s="1"/>
  <c r="G700" i="79" a="1"/>
  <c r="G700" i="79" s="1"/>
  <c r="L700" i="79" s="1" a="1"/>
  <c r="L700" i="79" s="1"/>
  <c r="G563" i="79" a="1"/>
  <c r="G563" i="79" s="1"/>
  <c r="L563" i="79" s="1" a="1"/>
  <c r="L563" i="79" s="1"/>
  <c r="G428" i="79" a="1"/>
  <c r="G428" i="79" s="1"/>
  <c r="L428" i="79" s="1" a="1"/>
  <c r="L428" i="79" s="1"/>
  <c r="G283" i="79" a="1"/>
  <c r="G283" i="79" s="1"/>
  <c r="L283" i="79" s="1" a="1"/>
  <c r="L283" i="79" s="1"/>
  <c r="G120" i="79" a="1"/>
  <c r="G120" i="79" s="1"/>
  <c r="L120" i="79" s="1" a="1"/>
  <c r="L120" i="79" s="1"/>
  <c r="G721" i="79" a="1"/>
  <c r="G721" i="79" s="1"/>
  <c r="L721" i="79" s="1" a="1"/>
  <c r="L721" i="79" s="1"/>
  <c r="G573" i="79" a="1"/>
  <c r="G573" i="79" s="1"/>
  <c r="L573" i="79" s="1" a="1"/>
  <c r="L573" i="79" s="1"/>
  <c r="G427" i="79" a="1"/>
  <c r="G427" i="79" s="1"/>
  <c r="L427" i="79" s="1" a="1"/>
  <c r="L427" i="79" s="1"/>
  <c r="G282" i="79" a="1"/>
  <c r="G282" i="79" s="1"/>
  <c r="L282" i="79" s="1" a="1"/>
  <c r="L282" i="79" s="1"/>
  <c r="G119" i="79" a="1"/>
  <c r="G119" i="79" s="1"/>
  <c r="L119" i="79" s="1" a="1"/>
  <c r="L119" i="79" s="1"/>
  <c r="G708" i="79" a="1"/>
  <c r="G708" i="79" s="1"/>
  <c r="L708" i="79" s="1" a="1"/>
  <c r="L708" i="79" s="1"/>
  <c r="G572" i="79" a="1"/>
  <c r="G572" i="79" s="1"/>
  <c r="L572" i="79" s="1" a="1"/>
  <c r="L572" i="79" s="1"/>
  <c r="G437" i="79" a="1"/>
  <c r="G437" i="79" s="1"/>
  <c r="L437" i="79" s="1" a="1"/>
  <c r="L437" i="79" s="1"/>
  <c r="G291" i="79" a="1"/>
  <c r="G291" i="79" s="1"/>
  <c r="L291" i="79" s="1" a="1"/>
  <c r="L291" i="79" s="1"/>
  <c r="G166" i="79" a="1"/>
  <c r="G166" i="79" s="1"/>
  <c r="L166" i="79" s="1" a="1"/>
  <c r="L166" i="79" s="1"/>
  <c r="G22" i="79" a="1"/>
  <c r="G22" i="79" s="1"/>
  <c r="L22" i="79" s="1" a="1"/>
  <c r="L22" i="79" s="1"/>
  <c r="G605" i="79" a="1"/>
  <c r="G605" i="79" s="1"/>
  <c r="L605" i="79" s="1" a="1"/>
  <c r="L605" i="79" s="1"/>
  <c r="G458" i="79" a="1"/>
  <c r="G458" i="79" s="1"/>
  <c r="L458" i="79" s="1" a="1"/>
  <c r="L458" i="79" s="1"/>
  <c r="G312" i="79" a="1"/>
  <c r="G312" i="79" s="1"/>
  <c r="L312" i="79" s="1" a="1"/>
  <c r="L312" i="79" s="1"/>
  <c r="G165" i="79" a="1"/>
  <c r="G165" i="79" s="1"/>
  <c r="L165" i="79" s="1" a="1"/>
  <c r="L165" i="79" s="1"/>
  <c r="G21" i="79" a="1"/>
  <c r="G21" i="79" s="1"/>
  <c r="L21" i="79" s="1" a="1"/>
  <c r="L21" i="79" s="1"/>
  <c r="G662" i="79" a="1"/>
  <c r="G662" i="79" s="1"/>
  <c r="L662" i="79" s="1" a="1"/>
  <c r="L662" i="79" s="1"/>
  <c r="G390" i="79" a="1"/>
  <c r="G390" i="79" s="1"/>
  <c r="L390" i="79" s="1" a="1"/>
  <c r="L390" i="79" s="1"/>
  <c r="G248" i="79" a="1"/>
  <c r="G248" i="79" s="1"/>
  <c r="L248" i="79" s="1" a="1"/>
  <c r="L248" i="79" s="1"/>
  <c r="G104" i="79" a="1"/>
  <c r="G104" i="79" s="1"/>
  <c r="L104" i="79" s="1" a="1"/>
  <c r="L104" i="79" s="1"/>
  <c r="G298" i="79" a="1"/>
  <c r="G298" i="79" s="1"/>
  <c r="L298" i="79" s="1" a="1"/>
  <c r="L298" i="79" s="1"/>
  <c r="G603" i="79" a="1"/>
  <c r="G603" i="79" s="1"/>
  <c r="L603" i="79" s="1" a="1"/>
  <c r="L603" i="79" s="1"/>
  <c r="G445" i="79" a="1"/>
  <c r="G445" i="79" s="1"/>
  <c r="L445" i="79" s="1" a="1"/>
  <c r="L445" i="79" s="1"/>
  <c r="G299" i="79" a="1"/>
  <c r="G299" i="79" s="1"/>
  <c r="L299" i="79" s="1" a="1"/>
  <c r="L299" i="79" s="1"/>
  <c r="G163" i="79" a="1"/>
  <c r="G163" i="79" s="1"/>
  <c r="L163" i="79" s="1" a="1"/>
  <c r="L163" i="79" s="1"/>
  <c r="G376" i="79" a="1"/>
  <c r="G376" i="79" s="1"/>
  <c r="L376" i="79" s="1" a="1"/>
  <c r="L376" i="79" s="1"/>
  <c r="G682" i="79" a="1"/>
  <c r="G682" i="79" s="1"/>
  <c r="L682" i="79" s="1" a="1"/>
  <c r="L682" i="79" s="1"/>
  <c r="G42" i="79" a="1"/>
  <c r="G42" i="79" s="1"/>
  <c r="L42" i="79" s="1" a="1"/>
  <c r="L42" i="79" s="1"/>
  <c r="G692" i="79" a="1"/>
  <c r="G692" i="79" s="1"/>
  <c r="L692" i="79" s="1" a="1"/>
  <c r="L692" i="79" s="1"/>
  <c r="G556" i="79" a="1"/>
  <c r="G556" i="79" s="1"/>
  <c r="L556" i="79" s="1" a="1"/>
  <c r="L556" i="79" s="1"/>
  <c r="G275" i="79" a="1"/>
  <c r="G275" i="79" s="1"/>
  <c r="L275" i="79" s="1" a="1"/>
  <c r="L275" i="79" s="1"/>
  <c r="G148" i="79" a="1"/>
  <c r="G148" i="79" s="1"/>
  <c r="L148" i="79" s="1" a="1"/>
  <c r="L148" i="79" s="1"/>
  <c r="G4" i="79" a="1"/>
  <c r="G4" i="79" s="1"/>
  <c r="L4" i="79" s="1" a="1"/>
  <c r="L4" i="79" s="1"/>
  <c r="G17" i="79" a="1"/>
  <c r="G17" i="79" s="1"/>
  <c r="L17" i="79" s="1" a="1"/>
  <c r="L17" i="79" s="1"/>
  <c r="G623" i="79" a="1"/>
  <c r="G623" i="79" s="1"/>
  <c r="L623" i="79" s="1" a="1"/>
  <c r="L623" i="79" s="1"/>
  <c r="G464" i="79" a="1"/>
  <c r="G464" i="79" s="1"/>
  <c r="L464" i="79" s="1" a="1"/>
  <c r="L464" i="79" s="1"/>
  <c r="G330" i="79" a="1"/>
  <c r="G330" i="79" s="1"/>
  <c r="L330" i="79" s="1" a="1"/>
  <c r="L330" i="79" s="1"/>
  <c r="G27" i="79" a="1"/>
  <c r="G27" i="79" s="1"/>
  <c r="L27" i="79" s="1" a="1"/>
  <c r="L27" i="79" s="1"/>
  <c r="G633" i="79" a="1"/>
  <c r="G633" i="79" s="1"/>
  <c r="L633" i="79" s="1" a="1"/>
  <c r="L633" i="79" s="1"/>
  <c r="G351" i="79" a="1"/>
  <c r="G351" i="79" s="1"/>
  <c r="L351" i="79" s="1" a="1"/>
  <c r="L351" i="79" s="1"/>
  <c r="G214" i="79" a="1"/>
  <c r="G214" i="79" s="1"/>
  <c r="L214" i="79" s="1" a="1"/>
  <c r="L214" i="79" s="1"/>
  <c r="G74" i="79" a="1"/>
  <c r="G74" i="79" s="1"/>
  <c r="L74" i="79" s="1" a="1"/>
  <c r="L74" i="79" s="1"/>
  <c r="G666" i="79" a="1"/>
  <c r="G666" i="79" s="1"/>
  <c r="L666" i="79" s="1" a="1"/>
  <c r="L666" i="79" s="1"/>
  <c r="G518" i="79" a="1"/>
  <c r="G518" i="79" s="1"/>
  <c r="L518" i="79" s="1" a="1"/>
  <c r="L518" i="79" s="1"/>
  <c r="G372" i="79" a="1"/>
  <c r="G372" i="79" s="1"/>
  <c r="L372" i="79" s="1" a="1"/>
  <c r="L372" i="79" s="1"/>
  <c r="G241" i="79" a="1"/>
  <c r="G241" i="79" s="1"/>
  <c r="L241" i="79" s="1" a="1"/>
  <c r="L241" i="79" s="1"/>
  <c r="G97" i="79" a="1"/>
  <c r="G97" i="79" s="1"/>
  <c r="L97" i="79" s="1" a="1"/>
  <c r="L97" i="79" s="1"/>
  <c r="G108" i="79" a="1"/>
  <c r="G108" i="79" s="1"/>
  <c r="L108" i="79" s="1" a="1"/>
  <c r="L108" i="79" s="1"/>
  <c r="G709" i="79" a="1"/>
  <c r="G709" i="79" s="1"/>
  <c r="L709" i="79" s="1" a="1"/>
  <c r="L709" i="79" s="1"/>
  <c r="G562" i="79" a="1"/>
  <c r="G562" i="79" s="1"/>
  <c r="L562" i="79" s="1" a="1"/>
  <c r="L562" i="79" s="1"/>
  <c r="G416" i="79" a="1"/>
  <c r="G416" i="79" s="1"/>
  <c r="L416" i="79" s="1" a="1"/>
  <c r="L416" i="79" s="1"/>
  <c r="G272" i="79" a="1"/>
  <c r="G272" i="79" s="1"/>
  <c r="L272" i="79" s="1" a="1"/>
  <c r="L272" i="79" s="1"/>
  <c r="G107" i="79" a="1"/>
  <c r="G107" i="79" s="1"/>
  <c r="L107" i="79" s="1" a="1"/>
  <c r="L107" i="79" s="1"/>
  <c r="G698" i="79" a="1"/>
  <c r="G698" i="79" s="1"/>
  <c r="L698" i="79" s="1" a="1"/>
  <c r="L698" i="79" s="1"/>
  <c r="G426" i="79" a="1"/>
  <c r="G426" i="79" s="1"/>
  <c r="L426" i="79" s="1" a="1"/>
  <c r="L426" i="79" s="1"/>
  <c r="G281" i="79" a="1"/>
  <c r="G281" i="79" s="1"/>
  <c r="L281" i="79" s="1" a="1"/>
  <c r="L281" i="79" s="1"/>
  <c r="G154" i="79" a="1"/>
  <c r="G154" i="79" s="1"/>
  <c r="L154" i="79" s="1" a="1"/>
  <c r="L154" i="79" s="1"/>
  <c r="G10" i="79" a="1"/>
  <c r="G10" i="79" s="1"/>
  <c r="L10" i="79" s="1" a="1"/>
  <c r="L10" i="79" s="1"/>
  <c r="G594" i="79" a="1"/>
  <c r="G594" i="79" s="1"/>
  <c r="L594" i="79" s="1" a="1"/>
  <c r="L594" i="79" s="1"/>
  <c r="G447" i="79" a="1"/>
  <c r="G447" i="79" s="1"/>
  <c r="L447" i="79" s="1" a="1"/>
  <c r="L447" i="79" s="1"/>
  <c r="G301" i="79" a="1"/>
  <c r="G301" i="79" s="1"/>
  <c r="L301" i="79" s="1" a="1"/>
  <c r="L301" i="79" s="1"/>
  <c r="G153" i="79" a="1"/>
  <c r="G153" i="79" s="1"/>
  <c r="L153" i="79" s="1" a="1"/>
  <c r="L153" i="79" s="1"/>
  <c r="G9" i="79" a="1"/>
  <c r="G9" i="79" s="1"/>
  <c r="L9" i="79" s="1" a="1"/>
  <c r="L9" i="79" s="1"/>
  <c r="G650" i="79" a="1"/>
  <c r="G650" i="79" s="1"/>
  <c r="L650" i="79" s="1" a="1"/>
  <c r="L650" i="79" s="1"/>
  <c r="G379" i="79" a="1"/>
  <c r="G379" i="79" s="1"/>
  <c r="L379" i="79" s="1" a="1"/>
  <c r="L379" i="79" s="1"/>
  <c r="G92" i="79" a="1"/>
  <c r="G92" i="79" s="1"/>
  <c r="L92" i="79" s="1" a="1"/>
  <c r="L92" i="79" s="1"/>
  <c r="G206" i="79" a="1"/>
  <c r="G206" i="79" s="1"/>
  <c r="L206" i="79" s="1" a="1"/>
  <c r="L206" i="79" s="1"/>
  <c r="G581" i="79" a="1"/>
  <c r="G581" i="79" s="1"/>
  <c r="L581" i="79" s="1" a="1"/>
  <c r="L581" i="79" s="1"/>
  <c r="G434" i="79" a="1"/>
  <c r="G434" i="79" s="1"/>
  <c r="L434" i="79" s="1" a="1"/>
  <c r="L434" i="79" s="1"/>
  <c r="G7" i="79" a="1"/>
  <c r="G7" i="79" s="1"/>
  <c r="L7" i="79" s="1" a="1"/>
  <c r="L7" i="79" s="1"/>
  <c r="G354" i="79" a="1"/>
  <c r="G354" i="79" s="1"/>
  <c r="L354" i="79" s="1" a="1"/>
  <c r="L354" i="79" s="1"/>
  <c r="G671" i="79" a="1"/>
  <c r="G671" i="79" s="1"/>
  <c r="L671" i="79" s="1" a="1"/>
  <c r="L671" i="79" s="1"/>
  <c r="G388" i="79" a="1"/>
  <c r="G388" i="79" s="1"/>
  <c r="L388" i="79" s="1" a="1"/>
  <c r="L388" i="79" s="1"/>
  <c r="G174" i="79" a="1"/>
  <c r="G174" i="79" s="1"/>
  <c r="L174" i="79" s="1" a="1"/>
  <c r="L174" i="79" s="1"/>
  <c r="G30" i="79" a="1"/>
  <c r="G30" i="79" s="1"/>
  <c r="L30" i="79" s="1" a="1"/>
  <c r="L30" i="79" s="1"/>
  <c r="G387" i="79" a="1"/>
  <c r="G387" i="79" s="1"/>
  <c r="L387" i="79" s="1" a="1"/>
  <c r="L387" i="79" s="1"/>
  <c r="G680" i="79" a="1"/>
  <c r="G680" i="79" s="1"/>
  <c r="L680" i="79" s="1" a="1"/>
  <c r="L680" i="79" s="1"/>
  <c r="G544" i="79" a="1"/>
  <c r="G544" i="79" s="1"/>
  <c r="L544" i="79" s="1" a="1"/>
  <c r="L544" i="79" s="1"/>
  <c r="G265" i="79" a="1"/>
  <c r="G265" i="79" s="1"/>
  <c r="L265" i="79" s="1" a="1"/>
  <c r="L265" i="79" s="1"/>
  <c r="G136" i="79" a="1"/>
  <c r="G136" i="79" s="1"/>
  <c r="L136" i="79" s="1" a="1"/>
  <c r="L136" i="79" s="1"/>
  <c r="G113" i="79" a="1"/>
  <c r="G113" i="79" s="1"/>
  <c r="L113" i="79" s="1" a="1"/>
  <c r="L113" i="79" s="1"/>
  <c r="G149" i="79" a="1"/>
  <c r="G149" i="79" s="1"/>
  <c r="L149" i="79" s="1" a="1"/>
  <c r="L149" i="79" s="1"/>
  <c r="I7" i="76" l="1" a="1"/>
  <c r="I7" i="76" s="1"/>
  <c r="I10" i="76" a="1"/>
  <c r="I10" i="76" s="1"/>
  <c r="I9" i="76" a="1"/>
  <c r="I9" i="76" s="1"/>
  <c r="I8" i="76" a="1"/>
  <c r="I8" i="76" s="1"/>
  <c r="I6" i="76" a="1"/>
  <c r="I6" i="76" s="1"/>
  <c r="I4" i="76" a="1"/>
  <c r="I4" i="76" s="1"/>
  <c r="I3" i="76" a="1"/>
  <c r="I3" i="76" s="1"/>
  <c r="I5" i="76" a="1"/>
  <c r="I5" i="76" s="1"/>
  <c r="M1" i="73" a="1"/>
  <c r="M1" i="73" s="1"/>
  <c r="M134" i="23" l="1"/>
  <c r="L134" i="23"/>
  <c r="K134" i="23"/>
  <c r="J134" i="23"/>
  <c r="J138" i="23"/>
  <c r="H134" i="23"/>
  <c r="G134" i="23"/>
  <c r="F134" i="23"/>
  <c r="E134" i="23"/>
  <c r="D134" i="23"/>
  <c r="BN2" i="63" l="1" a="1"/>
  <c r="BN2" i="63" s="1"/>
  <c r="BN1" i="63" a="1"/>
  <c r="BN1" i="63" s="1"/>
  <c r="BP21" i="63" a="1"/>
  <c r="BP21" i="63" s="1"/>
  <c r="BP10" i="63" a="1"/>
  <c r="BP10" i="63" s="1"/>
  <c r="BP22" i="63" a="1"/>
  <c r="BP22" i="63" s="1"/>
  <c r="BP20" i="63" a="1"/>
  <c r="BP20" i="63" s="1"/>
  <c r="BP9" i="63" a="1"/>
  <c r="BP9" i="63" s="1"/>
  <c r="BP11" i="63" a="1"/>
  <c r="BP11" i="63" s="1"/>
  <c r="BP23" i="63" a="1"/>
  <c r="BP23" i="63" s="1"/>
  <c r="BP12" i="63" a="1"/>
  <c r="BP12" i="63" s="1"/>
  <c r="BP24" i="63" a="1"/>
  <c r="BP24" i="63" s="1"/>
  <c r="BP13" i="63" a="1"/>
  <c r="BP13" i="63" s="1"/>
  <c r="BP25" i="63" a="1"/>
  <c r="BP25" i="63" s="1"/>
  <c r="BP14" i="63" a="1"/>
  <c r="BP14" i="63" s="1"/>
  <c r="BP8" i="63" a="1"/>
  <c r="BP8" i="63" s="1"/>
  <c r="BP3" i="63" a="1"/>
  <c r="BP3" i="63" s="1"/>
  <c r="BP15" i="63" a="1"/>
  <c r="BP15" i="63" s="1"/>
  <c r="BP4" i="63" a="1"/>
  <c r="BP4" i="63" s="1"/>
  <c r="BP16" i="63" a="1"/>
  <c r="BP16" i="63" s="1"/>
  <c r="BP5" i="63" a="1"/>
  <c r="BP5" i="63" s="1"/>
  <c r="BP17" i="63" a="1"/>
  <c r="BP17" i="63" s="1"/>
  <c r="BP6" i="63" a="1"/>
  <c r="BP6" i="63" s="1"/>
  <c r="BP18" i="63" a="1"/>
  <c r="BP18" i="63" s="1"/>
  <c r="BP7" i="63" a="1"/>
  <c r="BP7" i="63" s="1"/>
  <c r="BP19" i="63" a="1"/>
  <c r="BP19" i="63" s="1"/>
  <c r="A33" i="63" l="1" a="1"/>
  <c r="A33" i="63" s="1"/>
  <c r="D36" i="5" l="1"/>
  <c r="E36" i="5"/>
  <c r="F36" i="5"/>
  <c r="AQ1" i="23" l="1" a="1"/>
  <c r="AQ1" i="23" s="1"/>
  <c r="M10" i="76" l="1" a="1"/>
  <c r="M9" i="76" a="1"/>
  <c r="K10" i="76" a="1"/>
  <c r="K9" i="76" a="1"/>
  <c r="K7" i="76" a="1"/>
  <c r="K8" i="76" a="1"/>
  <c r="K6" i="76" a="1"/>
  <c r="M9" i="76" l="1"/>
  <c r="M10" i="76"/>
  <c r="K9" i="76"/>
  <c r="K7" i="76"/>
  <c r="K6" i="76"/>
  <c r="K10" i="76"/>
  <c r="K8" i="76"/>
  <c r="A2" i="77" a="1"/>
  <c r="A2" i="77" s="1"/>
  <c r="J9" i="76" a="1"/>
  <c r="J10" i="76" a="1"/>
  <c r="J10" i="76" l="1"/>
  <c r="J9" i="76"/>
  <c r="B7" i="12"/>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l="1"/>
  <c r="B34" i="12" s="1"/>
  <c r="B35" i="12" s="1"/>
  <c r="B36" i="12" s="1"/>
  <c r="B37" i="12" s="1"/>
  <c r="B38" i="12" s="1"/>
  <c r="B39" i="12" s="1"/>
  <c r="B40" i="12" s="1"/>
  <c r="B41" i="12" s="1"/>
  <c r="B42" i="12" s="1"/>
  <c r="B43" i="12" s="1"/>
  <c r="B44" i="12" s="1"/>
  <c r="B45" i="12" s="1"/>
  <c r="B46" i="12" s="1"/>
  <c r="B47" i="12" s="1"/>
  <c r="B48" i="12" s="1"/>
  <c r="B49" i="12" s="1"/>
  <c r="B50" i="12" s="1"/>
  <c r="B51" i="12" s="1"/>
  <c r="B52" i="12" s="1"/>
  <c r="B53" i="12" s="1"/>
  <c r="B54" i="12" s="1"/>
  <c r="B55" i="12" s="1"/>
  <c r="B56" i="12" s="1"/>
  <c r="B57" i="12" s="1"/>
  <c r="B58" i="12" s="1"/>
  <c r="B59" i="12" s="1"/>
  <c r="B60" i="12" s="1"/>
  <c r="B61" i="12" s="1"/>
  <c r="B62" i="12" s="1"/>
  <c r="B63" i="12" s="1"/>
  <c r="B64" i="12" s="1"/>
  <c r="B65" i="12" s="1"/>
  <c r="B66" i="12" s="1"/>
  <c r="B67" i="12" s="1"/>
  <c r="B68" i="12" s="1"/>
  <c r="B69" i="12" s="1"/>
  <c r="B70" i="12" s="1"/>
  <c r="B71" i="12" s="1"/>
  <c r="B72" i="12" s="1"/>
  <c r="B73" i="12" s="1"/>
  <c r="B74" i="12" s="1"/>
  <c r="B75" i="12" s="1"/>
  <c r="B76" i="12" s="1"/>
  <c r="B77" i="12" s="1"/>
  <c r="B78" i="12" s="1"/>
  <c r="B79" i="12" s="1"/>
  <c r="B80" i="12" s="1"/>
  <c r="B81" i="12" s="1"/>
  <c r="B82" i="12" s="1"/>
  <c r="B83" i="12" s="1"/>
  <c r="B84" i="12" s="1"/>
  <c r="B85" i="12" s="1"/>
  <c r="B86" i="12" s="1"/>
  <c r="B87" i="12" s="1"/>
  <c r="B88" i="12" s="1"/>
  <c r="B89" i="12" s="1"/>
  <c r="B90" i="12" s="1"/>
  <c r="B91" i="12" s="1"/>
  <c r="B92" i="12" s="1"/>
  <c r="B93" i="12" s="1"/>
  <c r="B94" i="12" s="1"/>
  <c r="B95" i="12" s="1"/>
  <c r="B96" i="12" s="1"/>
  <c r="B97" i="12" s="1"/>
  <c r="B98" i="12" s="1"/>
  <c r="B99" i="12" s="1"/>
  <c r="B100" i="12" s="1"/>
  <c r="B101" i="12" s="1"/>
  <c r="B102" i="12" s="1"/>
  <c r="B103" i="12" s="1"/>
  <c r="B104" i="12" s="1"/>
  <c r="B105" i="12" s="1"/>
  <c r="B106" i="12" s="1"/>
  <c r="B107" i="12" s="1"/>
  <c r="B108" i="12" s="1"/>
  <c r="B109" i="12" s="1"/>
  <c r="B110" i="12" s="1"/>
  <c r="B111" i="12" s="1"/>
  <c r="B112" i="12" s="1"/>
  <c r="B113" i="12" s="1"/>
  <c r="B114" i="12" s="1"/>
  <c r="B115" i="12" s="1"/>
  <c r="B116" i="12" s="1"/>
  <c r="B117" i="12" s="1"/>
  <c r="B118" i="12" s="1"/>
  <c r="B119" i="12" s="1"/>
  <c r="B120" i="12" s="1"/>
  <c r="B121" i="12" s="1"/>
  <c r="B122" i="12" s="1"/>
  <c r="B123" i="12" s="1"/>
  <c r="B124" i="12" s="1"/>
  <c r="B125" i="12" s="1"/>
  <c r="B126" i="12" s="1"/>
  <c r="B127" i="12" s="1"/>
  <c r="B128" i="12" s="1"/>
  <c r="B129" i="12" s="1"/>
  <c r="B130" i="12" s="1"/>
  <c r="B131" i="12" s="1"/>
  <c r="B132" i="12" s="1"/>
  <c r="B133" i="12" s="1"/>
  <c r="B134" i="12" s="1"/>
  <c r="B135" i="12" s="1"/>
  <c r="B136" i="12" s="1"/>
  <c r="B137" i="12" s="1"/>
  <c r="B138" i="12" s="1"/>
  <c r="B139" i="12" s="1"/>
  <c r="B140" i="12" s="1"/>
  <c r="B141" i="12" s="1"/>
  <c r="B142" i="12" s="1"/>
  <c r="B143" i="12" s="1"/>
  <c r="B144" i="12" s="1"/>
  <c r="B145" i="12" s="1"/>
  <c r="B146" i="12" s="1"/>
  <c r="B147" i="12" s="1"/>
  <c r="B148" i="12" s="1"/>
  <c r="B149" i="12" s="1"/>
  <c r="B150" i="12" s="1"/>
  <c r="B151" i="12" s="1"/>
  <c r="B152" i="12" s="1"/>
  <c r="B153" i="12" s="1"/>
  <c r="B154" i="12" s="1"/>
  <c r="B155" i="12" s="1"/>
  <c r="B156" i="12" s="1"/>
  <c r="B157" i="12" s="1"/>
  <c r="B158" i="12" s="1"/>
  <c r="Q2" i="35" l="1" a="1"/>
  <c r="Q2" i="35" s="1"/>
  <c r="R2" i="35" s="1" a="1"/>
  <c r="R2" i="35" s="1"/>
  <c r="U5" i="12" l="1" a="1"/>
  <c r="U5" i="12" s="1"/>
  <c r="N38" i="18"/>
  <c r="N36" i="18"/>
  <c r="N35" i="18"/>
  <c r="N34" i="18"/>
  <c r="N33" i="18"/>
  <c r="N32" i="18"/>
  <c r="N31" i="18"/>
  <c r="N30" i="18"/>
  <c r="N29" i="18"/>
  <c r="N28" i="18"/>
  <c r="N27" i="18"/>
  <c r="N26" i="18"/>
  <c r="N25" i="18"/>
  <c r="N24" i="18"/>
  <c r="N23" i="18"/>
  <c r="N22" i="18"/>
  <c r="Z7" i="49" l="1"/>
  <c r="Z4" i="49"/>
  <c r="AJ2" i="31" l="1" a="1"/>
  <c r="AJ2" i="31" s="1"/>
  <c r="AK2" i="31" a="1"/>
  <c r="AK2" i="31" s="1"/>
  <c r="ATK3" i="79" l="1" a="1"/>
  <c r="ATK3" i="79" s="1"/>
  <c r="M6" i="76" a="1"/>
  <c r="M7" i="76" a="1"/>
  <c r="M6" i="76" l="1"/>
  <c r="M7" i="76"/>
  <c r="ATK733" i="79" a="1"/>
  <c r="ATK733" i="79" s="1"/>
  <c r="ATK726" i="79" a="1"/>
  <c r="ATK726" i="79" s="1"/>
  <c r="ATK713" i="79" a="1"/>
  <c r="ATK713" i="79" s="1"/>
  <c r="ATK700" i="79" a="1"/>
  <c r="ATK700" i="79" s="1"/>
  <c r="ATK687" i="79" a="1"/>
  <c r="ATK687" i="79" s="1"/>
  <c r="ATK674" i="79" a="1"/>
  <c r="ATK674" i="79" s="1"/>
  <c r="ATK661" i="79" a="1"/>
  <c r="ATK661" i="79" s="1"/>
  <c r="ATK654" i="79" a="1"/>
  <c r="ATK654" i="79" s="1"/>
  <c r="ATK641" i="79" a="1"/>
  <c r="ATK641" i="79" s="1"/>
  <c r="ATK628" i="79" a="1"/>
  <c r="ATK628" i="79" s="1"/>
  <c r="ATK615" i="79" a="1"/>
  <c r="ATK615" i="79" s="1"/>
  <c r="ATK602" i="79" a="1"/>
  <c r="ATK602" i="79" s="1"/>
  <c r="ATK589" i="79" a="1"/>
  <c r="ATK589" i="79" s="1"/>
  <c r="ATK582" i="79" a="1"/>
  <c r="ATK582" i="79" s="1"/>
  <c r="ATK569" i="79" a="1"/>
  <c r="ATK569" i="79" s="1"/>
  <c r="ATK556" i="79" a="1"/>
  <c r="ATK556" i="79" s="1"/>
  <c r="ATK543" i="79" a="1"/>
  <c r="ATK543" i="79" s="1"/>
  <c r="ATK530" i="79" a="1"/>
  <c r="ATK530" i="79" s="1"/>
  <c r="ATK523" i="79" a="1"/>
  <c r="ATK523" i="79" s="1"/>
  <c r="ATK516" i="79" a="1"/>
  <c r="ATK516" i="79" s="1"/>
  <c r="ATK509" i="79" a="1"/>
  <c r="ATK509" i="79" s="1"/>
  <c r="ATK488" i="79" a="1"/>
  <c r="ATK488" i="79" s="1"/>
  <c r="ATK467" i="79" a="1"/>
  <c r="ATK467" i="79" s="1"/>
  <c r="ATK460" i="79" a="1"/>
  <c r="ATK460" i="79" s="1"/>
  <c r="ATK453" i="79" a="1"/>
  <c r="ATK453" i="79" s="1"/>
  <c r="ATK446" i="79" a="1"/>
  <c r="ATK446" i="79" s="1"/>
  <c r="ATK438" i="79" a="1"/>
  <c r="ATK438" i="79" s="1"/>
  <c r="ATK403" i="79" a="1"/>
  <c r="ATK403" i="79" s="1"/>
  <c r="ATK396" i="79" a="1"/>
  <c r="ATK396" i="79" s="1"/>
  <c r="ATK389" i="79" a="1"/>
  <c r="ATK389" i="79" s="1"/>
  <c r="ATK382" i="79" a="1"/>
  <c r="ATK382" i="79" s="1"/>
  <c r="ATK375" i="79" a="1"/>
  <c r="ATK375" i="79" s="1"/>
  <c r="ATK368" i="79" a="1"/>
  <c r="ATK368" i="79" s="1"/>
  <c r="ATK361" i="79" a="1"/>
  <c r="ATK361" i="79" s="1"/>
  <c r="ATK310" i="79" a="1"/>
  <c r="ATK310" i="79" s="1"/>
  <c r="ATK293" i="79" a="1"/>
  <c r="ATK293" i="79" s="1"/>
  <c r="ATK284" i="79" a="1"/>
  <c r="ATK284" i="79" s="1"/>
  <c r="ATK277" i="79" a="1"/>
  <c r="ATK277" i="79" s="1"/>
  <c r="ATK267" i="79" a="1"/>
  <c r="ATK267" i="79" s="1"/>
  <c r="ATK258" i="79" a="1"/>
  <c r="ATK258" i="79" s="1"/>
  <c r="ATK249" i="79" a="1"/>
  <c r="ATK249" i="79" s="1"/>
  <c r="ATK222" i="79" a="1"/>
  <c r="ATK222" i="79" s="1"/>
  <c r="ATK210" i="79" a="1"/>
  <c r="ATK210" i="79" s="1"/>
  <c r="ATK198" i="79" a="1"/>
  <c r="ATK198" i="79" s="1"/>
  <c r="ATK186" i="79" a="1"/>
  <c r="ATK186" i="79" s="1"/>
  <c r="ATK174" i="79" a="1"/>
  <c r="ATK174" i="79" s="1"/>
  <c r="ATK162" i="79" a="1"/>
  <c r="ATK162" i="79" s="1"/>
  <c r="ATK150" i="79" a="1"/>
  <c r="ATK150" i="79" s="1"/>
  <c r="ATK138" i="79" a="1"/>
  <c r="ATK138" i="79" s="1"/>
  <c r="ATK126" i="79" a="1"/>
  <c r="ATK126" i="79" s="1"/>
  <c r="ATK114" i="79" a="1"/>
  <c r="ATK114" i="79" s="1"/>
  <c r="ATK732" i="79" a="1"/>
  <c r="ATK732" i="79" s="1"/>
  <c r="ATK719" i="79" a="1"/>
  <c r="ATK719" i="79" s="1"/>
  <c r="ATK706" i="79" a="1"/>
  <c r="ATK706" i="79" s="1"/>
  <c r="ATK693" i="79" a="1"/>
  <c r="ATK693" i="79" s="1"/>
  <c r="ATK680" i="79" a="1"/>
  <c r="ATK680" i="79" s="1"/>
  <c r="ATK667" i="79" a="1"/>
  <c r="ATK667" i="79" s="1"/>
  <c r="ATK660" i="79" a="1"/>
  <c r="ATK660" i="79" s="1"/>
  <c r="ATK647" i="79" a="1"/>
  <c r="ATK647" i="79" s="1"/>
  <c r="ATK634" i="79" a="1"/>
  <c r="ATK634" i="79" s="1"/>
  <c r="ATK621" i="79" a="1"/>
  <c r="ATK621" i="79" s="1"/>
  <c r="ATK608" i="79" a="1"/>
  <c r="ATK608" i="79" s="1"/>
  <c r="ATK595" i="79" a="1"/>
  <c r="ATK595" i="79" s="1"/>
  <c r="ATK588" i="79" a="1"/>
  <c r="ATK588" i="79" s="1"/>
  <c r="ATK575" i="79" a="1"/>
  <c r="ATK575" i="79" s="1"/>
  <c r="ATK562" i="79" a="1"/>
  <c r="ATK562" i="79" s="1"/>
  <c r="ATK549" i="79" a="1"/>
  <c r="ATK549" i="79" s="1"/>
  <c r="ATK536" i="79" a="1"/>
  <c r="ATK536" i="79" s="1"/>
  <c r="ATK522" i="79" a="1"/>
  <c r="ATK522" i="79" s="1"/>
  <c r="ATK502" i="79" a="1"/>
  <c r="ATK502" i="79" s="1"/>
  <c r="ATK495" i="79" a="1"/>
  <c r="ATK495" i="79" s="1"/>
  <c r="ATK481" i="79" a="1"/>
  <c r="ATK481" i="79" s="1"/>
  <c r="ATK473" i="79" a="1"/>
  <c r="ATK473" i="79" s="1"/>
  <c r="ATK452" i="79" a="1"/>
  <c r="ATK452" i="79" s="1"/>
  <c r="ATK431" i="79" a="1"/>
  <c r="ATK431" i="79" s="1"/>
  <c r="ATK424" i="79" a="1"/>
  <c r="ATK424" i="79" s="1"/>
  <c r="ATK417" i="79" a="1"/>
  <c r="ATK417" i="79" s="1"/>
  <c r="ATK410" i="79" a="1"/>
  <c r="ATK410" i="79" s="1"/>
  <c r="ATK402" i="79" a="1"/>
  <c r="ATK402" i="79" s="1"/>
  <c r="ATK367" i="79" a="1"/>
  <c r="ATK367" i="79" s="1"/>
  <c r="ATK360" i="79" a="1"/>
  <c r="ATK360" i="79" s="1"/>
  <c r="ATK353" i="79" a="1"/>
  <c r="ATK353" i="79" s="1"/>
  <c r="ATK346" i="79" a="1"/>
  <c r="ATK346" i="79" s="1"/>
  <c r="ATK339" i="79" a="1"/>
  <c r="ATK339" i="79" s="1"/>
  <c r="ATK332" i="79" a="1"/>
  <c r="ATK332" i="79" s="1"/>
  <c r="ATK325" i="79" a="1"/>
  <c r="ATK325" i="79" s="1"/>
  <c r="ATK317" i="79" a="1"/>
  <c r="ATK317" i="79" s="1"/>
  <c r="ATK301" i="79" a="1"/>
  <c r="ATK301" i="79" s="1"/>
  <c r="ATK292" i="79" a="1"/>
  <c r="ATK292" i="79" s="1"/>
  <c r="ATK276" i="79" a="1"/>
  <c r="ATK276" i="79" s="1"/>
  <c r="ATK266" i="79" a="1"/>
  <c r="ATK266" i="79" s="1"/>
  <c r="ATK248" i="79" a="1"/>
  <c r="ATK248" i="79" s="1"/>
  <c r="ATK241" i="79" a="1"/>
  <c r="ATK241" i="79" s="1"/>
  <c r="ATK231" i="79" a="1"/>
  <c r="ATK231" i="79" s="1"/>
  <c r="ATK221" i="79" a="1"/>
  <c r="ATK221" i="79" s="1"/>
  <c r="ATK209" i="79" a="1"/>
  <c r="ATK209" i="79" s="1"/>
  <c r="ATK197" i="79" a="1"/>
  <c r="ATK197" i="79" s="1"/>
  <c r="ATK185" i="79" a="1"/>
  <c r="ATK185" i="79" s="1"/>
  <c r="ATK173" i="79" a="1"/>
  <c r="ATK173" i="79" s="1"/>
  <c r="ATK161" i="79" a="1"/>
  <c r="ATK161" i="79" s="1"/>
  <c r="ATK149" i="79" a="1"/>
  <c r="ATK149" i="79" s="1"/>
  <c r="ATK137" i="79" a="1"/>
  <c r="ATK137" i="79" s="1"/>
  <c r="ATK125" i="79" a="1"/>
  <c r="ATK125" i="79" s="1"/>
  <c r="ATK113" i="79" a="1"/>
  <c r="ATK113" i="79" s="1"/>
  <c r="ATK101" i="79" a="1"/>
  <c r="ATK101" i="79" s="1"/>
  <c r="ATK89" i="79" a="1"/>
  <c r="ATK89" i="79" s="1"/>
  <c r="ATK725" i="79" a="1"/>
  <c r="ATK725" i="79" s="1"/>
  <c r="ATK712" i="79" a="1"/>
  <c r="ATK712" i="79" s="1"/>
  <c r="ATK699" i="79" a="1"/>
  <c r="ATK699" i="79" s="1"/>
  <c r="ATK686" i="79" a="1"/>
  <c r="ATK686" i="79" s="1"/>
  <c r="ATK673" i="79" a="1"/>
  <c r="ATK673" i="79" s="1"/>
  <c r="ATK666" i="79" a="1"/>
  <c r="ATK666" i="79" s="1"/>
  <c r="ATK653" i="79" a="1"/>
  <c r="ATK653" i="79" s="1"/>
  <c r="ATK640" i="79" a="1"/>
  <c r="ATK640" i="79" s="1"/>
  <c r="ATK627" i="79" a="1"/>
  <c r="ATK627" i="79" s="1"/>
  <c r="ATK614" i="79" a="1"/>
  <c r="ATK614" i="79" s="1"/>
  <c r="ATK601" i="79" a="1"/>
  <c r="ATK601" i="79" s="1"/>
  <c r="ATK594" i="79" a="1"/>
  <c r="ATK594" i="79" s="1"/>
  <c r="ATK581" i="79" a="1"/>
  <c r="ATK581" i="79" s="1"/>
  <c r="ATK568" i="79" a="1"/>
  <c r="ATK568" i="79" s="1"/>
  <c r="ATK555" i="79" a="1"/>
  <c r="ATK555" i="79" s="1"/>
  <c r="ATK542" i="79" a="1"/>
  <c r="ATK542" i="79" s="1"/>
  <c r="ATK529" i="79" a="1"/>
  <c r="ATK529" i="79" s="1"/>
  <c r="ATK515" i="79" a="1"/>
  <c r="ATK515" i="79" s="1"/>
  <c r="ATK508" i="79" a="1"/>
  <c r="ATK508" i="79" s="1"/>
  <c r="ATK501" i="79" a="1"/>
  <c r="ATK501" i="79" s="1"/>
  <c r="ATK487" i="79" a="1"/>
  <c r="ATK487" i="79" s="1"/>
  <c r="ATK480" i="79" a="1"/>
  <c r="ATK480" i="79" s="1"/>
  <c r="ATK466" i="79" a="1"/>
  <c r="ATK466" i="79" s="1"/>
  <c r="ATK459" i="79" a="1"/>
  <c r="ATK459" i="79" s="1"/>
  <c r="ATK445" i="79" a="1"/>
  <c r="ATK445" i="79" s="1"/>
  <c r="ATK437" i="79" a="1"/>
  <c r="ATK437" i="79" s="1"/>
  <c r="ATK416" i="79" a="1"/>
  <c r="ATK416" i="79" s="1"/>
  <c r="ATK395" i="79" a="1"/>
  <c r="ATK395" i="79" s="1"/>
  <c r="ATK388" i="79" a="1"/>
  <c r="ATK388" i="79" s="1"/>
  <c r="ATK381" i="79" a="1"/>
  <c r="ATK381" i="79" s="1"/>
  <c r="ATK374" i="79" a="1"/>
  <c r="ATK374" i="79" s="1"/>
  <c r="ATK366" i="79" a="1"/>
  <c r="ATK366" i="79" s="1"/>
  <c r="ATK331" i="79" a="1"/>
  <c r="ATK331" i="79" s="1"/>
  <c r="ATK324" i="79" a="1"/>
  <c r="ATK324" i="79" s="1"/>
  <c r="ATK309" i="79" a="1"/>
  <c r="ATK309" i="79" s="1"/>
  <c r="ATK300" i="79" a="1"/>
  <c r="ATK300" i="79" s="1"/>
  <c r="ATK283" i="79" a="1"/>
  <c r="ATK283" i="79" s="1"/>
  <c r="ATK275" i="79" a="1"/>
  <c r="ATK275" i="79" s="1"/>
  <c r="ATK257" i="79" a="1"/>
  <c r="ATK257" i="79" s="1"/>
  <c r="ATK240" i="79" a="1"/>
  <c r="ATK240" i="79" s="1"/>
  <c r="ATK230" i="79" a="1"/>
  <c r="ATK230" i="79" s="1"/>
  <c r="ATK220" i="79" a="1"/>
  <c r="ATK220" i="79" s="1"/>
  <c r="ATK208" i="79" a="1"/>
  <c r="ATK208" i="79" s="1"/>
  <c r="ATK196" i="79" a="1"/>
  <c r="ATK196" i="79" s="1"/>
  <c r="ATK184" i="79" a="1"/>
  <c r="ATK184" i="79" s="1"/>
  <c r="ATK172" i="79" a="1"/>
  <c r="ATK172" i="79" s="1"/>
  <c r="ATK160" i="79" a="1"/>
  <c r="ATK160" i="79" s="1"/>
  <c r="ATK148" i="79" a="1"/>
  <c r="ATK148" i="79" s="1"/>
  <c r="ATK136" i="79" a="1"/>
  <c r="ATK136" i="79" s="1"/>
  <c r="ATK124" i="79" a="1"/>
  <c r="ATK124" i="79" s="1"/>
  <c r="ATK112" i="79" a="1"/>
  <c r="ATK112" i="79" s="1"/>
  <c r="ATK100" i="79" a="1"/>
  <c r="ATK100" i="79" s="1"/>
  <c r="ATK88" i="79" a="1"/>
  <c r="ATK88" i="79" s="1"/>
  <c r="ATK76" i="79" a="1"/>
  <c r="ATK76" i="79" s="1"/>
  <c r="ATK731" i="79" a="1"/>
  <c r="ATK731" i="79" s="1"/>
  <c r="ATK718" i="79" a="1"/>
  <c r="ATK718" i="79" s="1"/>
  <c r="ATK705" i="79" a="1"/>
  <c r="ATK705" i="79" s="1"/>
  <c r="ATK692" i="79" a="1"/>
  <c r="ATK692" i="79" s="1"/>
  <c r="ATK679" i="79" a="1"/>
  <c r="ATK679" i="79" s="1"/>
  <c r="ATK672" i="79" a="1"/>
  <c r="ATK672" i="79" s="1"/>
  <c r="ATK659" i="79" a="1"/>
  <c r="ATK659" i="79" s="1"/>
  <c r="ATK646" i="79" a="1"/>
  <c r="ATK646" i="79" s="1"/>
  <c r="ATK633" i="79" a="1"/>
  <c r="ATK633" i="79" s="1"/>
  <c r="ATK620" i="79" a="1"/>
  <c r="ATK620" i="79" s="1"/>
  <c r="ATK607" i="79" a="1"/>
  <c r="ATK607" i="79" s="1"/>
  <c r="ATK600" i="79" a="1"/>
  <c r="ATK600" i="79" s="1"/>
  <c r="ATK587" i="79" a="1"/>
  <c r="ATK587" i="79" s="1"/>
  <c r="ATK574" i="79" a="1"/>
  <c r="ATK574" i="79" s="1"/>
  <c r="ATK561" i="79" a="1"/>
  <c r="ATK561" i="79" s="1"/>
  <c r="ATK548" i="79" a="1"/>
  <c r="ATK548" i="79" s="1"/>
  <c r="ATK535" i="79" a="1"/>
  <c r="ATK535" i="79" s="1"/>
  <c r="ATK528" i="79" a="1"/>
  <c r="ATK528" i="79" s="1"/>
  <c r="ATK521" i="79" a="1"/>
  <c r="ATK521" i="79" s="1"/>
  <c r="ATK494" i="79" a="1"/>
  <c r="ATK494" i="79" s="1"/>
  <c r="ATK486" i="79" a="1"/>
  <c r="ATK486" i="79" s="1"/>
  <c r="ATK472" i="79" a="1"/>
  <c r="ATK472" i="79" s="1"/>
  <c r="ATK465" i="79" a="1"/>
  <c r="ATK465" i="79" s="1"/>
  <c r="ATK451" i="79" a="1"/>
  <c r="ATK451" i="79" s="1"/>
  <c r="ATK444" i="79" a="1"/>
  <c r="ATK444" i="79" s="1"/>
  <c r="ATK430" i="79" a="1"/>
  <c r="ATK430" i="79" s="1"/>
  <c r="ATK423" i="79" a="1"/>
  <c r="ATK423" i="79" s="1"/>
  <c r="ATK409" i="79" a="1"/>
  <c r="ATK409" i="79" s="1"/>
  <c r="ATK401" i="79" a="1"/>
  <c r="ATK401" i="79" s="1"/>
  <c r="ATK380" i="79" a="1"/>
  <c r="ATK380" i="79" s="1"/>
  <c r="ATK359" i="79" a="1"/>
  <c r="ATK359" i="79" s="1"/>
  <c r="ATK352" i="79" a="1"/>
  <c r="ATK352" i="79" s="1"/>
  <c r="ATK345" i="79" a="1"/>
  <c r="ATK345" i="79" s="1"/>
  <c r="ATK338" i="79" a="1"/>
  <c r="ATK338" i="79" s="1"/>
  <c r="ATK330" i="79" a="1"/>
  <c r="ATK330" i="79" s="1"/>
  <c r="ATK316" i="79" a="1"/>
  <c r="ATK316" i="79" s="1"/>
  <c r="ATK308" i="79" a="1"/>
  <c r="ATK308" i="79" s="1"/>
  <c r="ATK291" i="79" a="1"/>
  <c r="ATK291" i="79" s="1"/>
  <c r="ATK282" i="79" a="1"/>
  <c r="ATK282" i="79" s="1"/>
  <c r="ATK274" i="79" a="1"/>
  <c r="ATK274" i="79" s="1"/>
  <c r="ATK265" i="79" a="1"/>
  <c r="ATK265" i="79" s="1"/>
  <c r="ATK256" i="79" a="1"/>
  <c r="ATK256" i="79" s="1"/>
  <c r="ATK247" i="79" a="1"/>
  <c r="ATK247" i="79" s="1"/>
  <c r="ATK239" i="79" a="1"/>
  <c r="ATK239" i="79" s="1"/>
  <c r="ATK219" i="79" a="1"/>
  <c r="ATK219" i="79" s="1"/>
  <c r="ATK207" i="79" a="1"/>
  <c r="ATK207" i="79" s="1"/>
  <c r="ATK195" i="79" a="1"/>
  <c r="ATK195" i="79" s="1"/>
  <c r="ATK183" i="79" a="1"/>
  <c r="ATK183" i="79" s="1"/>
  <c r="ATK171" i="79" a="1"/>
  <c r="ATK171" i="79" s="1"/>
  <c r="ATK159" i="79" a="1"/>
  <c r="ATK159" i="79" s="1"/>
  <c r="ATK147" i="79" a="1"/>
  <c r="ATK147" i="79" s="1"/>
  <c r="ATK135" i="79" a="1"/>
  <c r="ATK135" i="79" s="1"/>
  <c r="ATK123" i="79" a="1"/>
  <c r="ATK123" i="79" s="1"/>
  <c r="ATK724" i="79" a="1"/>
  <c r="ATK724" i="79" s="1"/>
  <c r="ATK711" i="79" a="1"/>
  <c r="ATK711" i="79" s="1"/>
  <c r="ATK698" i="79" a="1"/>
  <c r="ATK698" i="79" s="1"/>
  <c r="ATK685" i="79" a="1"/>
  <c r="ATK685" i="79" s="1"/>
  <c r="ATK678" i="79" a="1"/>
  <c r="ATK678" i="79" s="1"/>
  <c r="ATK665" i="79" a="1"/>
  <c r="ATK665" i="79" s="1"/>
  <c r="ATK652" i="79" a="1"/>
  <c r="ATK652" i="79" s="1"/>
  <c r="ATK639" i="79" a="1"/>
  <c r="ATK639" i="79" s="1"/>
  <c r="ATK626" i="79" a="1"/>
  <c r="ATK626" i="79" s="1"/>
  <c r="ATK613" i="79" a="1"/>
  <c r="ATK613" i="79" s="1"/>
  <c r="ATK606" i="79" a="1"/>
  <c r="ATK606" i="79" s="1"/>
  <c r="ATK593" i="79" a="1"/>
  <c r="ATK593" i="79" s="1"/>
  <c r="ATK580" i="79" a="1"/>
  <c r="ATK580" i="79" s="1"/>
  <c r="ATK567" i="79" a="1"/>
  <c r="ATK567" i="79" s="1"/>
  <c r="ATK554" i="79" a="1"/>
  <c r="ATK554" i="79" s="1"/>
  <c r="ATK541" i="79" a="1"/>
  <c r="ATK541" i="79" s="1"/>
  <c r="ATK534" i="79" a="1"/>
  <c r="ATK534" i="79" s="1"/>
  <c r="ATK514" i="79" a="1"/>
  <c r="ATK514" i="79" s="1"/>
  <c r="ATK507" i="79" a="1"/>
  <c r="ATK507" i="79" s="1"/>
  <c r="ATK500" i="79" a="1"/>
  <c r="ATK500" i="79" s="1"/>
  <c r="ATK479" i="79" a="1"/>
  <c r="ATK479" i="79" s="1"/>
  <c r="ATK458" i="79" a="1"/>
  <c r="ATK458" i="79" s="1"/>
  <c r="ATK450" i="79" a="1"/>
  <c r="ATK450" i="79" s="1"/>
  <c r="ATK436" i="79" a="1"/>
  <c r="ATK436" i="79" s="1"/>
  <c r="ATK730" i="79" a="1"/>
  <c r="ATK730" i="79" s="1"/>
  <c r="ATK717" i="79" a="1"/>
  <c r="ATK717" i="79" s="1"/>
  <c r="ATK704" i="79" a="1"/>
  <c r="ATK704" i="79" s="1"/>
  <c r="ATK691" i="79" a="1"/>
  <c r="ATK691" i="79" s="1"/>
  <c r="ATK684" i="79" a="1"/>
  <c r="ATK684" i="79" s="1"/>
  <c r="ATK671" i="79" a="1"/>
  <c r="ATK671" i="79" s="1"/>
  <c r="ATK658" i="79" a="1"/>
  <c r="ATK658" i="79" s="1"/>
  <c r="ATK645" i="79" a="1"/>
  <c r="ATK645" i="79" s="1"/>
  <c r="ATK632" i="79" a="1"/>
  <c r="ATK632" i="79" s="1"/>
  <c r="ATK619" i="79" a="1"/>
  <c r="ATK619" i="79" s="1"/>
  <c r="ATK612" i="79" a="1"/>
  <c r="ATK612" i="79" s="1"/>
  <c r="ATK599" i="79" a="1"/>
  <c r="ATK599" i="79" s="1"/>
  <c r="ATK586" i="79" a="1"/>
  <c r="ATK586" i="79" s="1"/>
  <c r="ATK573" i="79" a="1"/>
  <c r="ATK573" i="79" s="1"/>
  <c r="ATK560" i="79" a="1"/>
  <c r="ATK560" i="79" s="1"/>
  <c r="ATK547" i="79" a="1"/>
  <c r="ATK547" i="79" s="1"/>
  <c r="ATK540" i="79" a="1"/>
  <c r="ATK540" i="79" s="1"/>
  <c r="ATK527" i="79" a="1"/>
  <c r="ATK527" i="79" s="1"/>
  <c r="ATK520" i="79" a="1"/>
  <c r="ATK520" i="79" s="1"/>
  <c r="ATK493" i="79" a="1"/>
  <c r="ATK493" i="79" s="1"/>
  <c r="ATK485" i="79" a="1"/>
  <c r="ATK485" i="79" s="1"/>
  <c r="ATK478" i="79" a="1"/>
  <c r="ATK478" i="79" s="1"/>
  <c r="ATK471" i="79" a="1"/>
  <c r="ATK471" i="79" s="1"/>
  <c r="ATK464" i="79" a="1"/>
  <c r="ATK464" i="79" s="1"/>
  <c r="ATK443" i="79" a="1"/>
  <c r="ATK443" i="79" s="1"/>
  <c r="ATK422" i="79" a="1"/>
  <c r="ATK422" i="79" s="1"/>
  <c r="ATK414" i="79" a="1"/>
  <c r="ATK414" i="79" s="1"/>
  <c r="ATK400" i="79" a="1"/>
  <c r="ATK400" i="79" s="1"/>
  <c r="ATK393" i="79" a="1"/>
  <c r="ATK393" i="79" s="1"/>
  <c r="ATK379" i="79" a="1"/>
  <c r="ATK379" i="79" s="1"/>
  <c r="ATK372" i="79" a="1"/>
  <c r="ATK372" i="79" s="1"/>
  <c r="ATK358" i="79" a="1"/>
  <c r="ATK358" i="79" s="1"/>
  <c r="ATK351" i="79" a="1"/>
  <c r="ATK351" i="79" s="1"/>
  <c r="ATK337" i="79" a="1"/>
  <c r="ATK337" i="79" s="1"/>
  <c r="ATK329" i="79" a="1"/>
  <c r="ATK329" i="79" s="1"/>
  <c r="ATK315" i="79" a="1"/>
  <c r="ATK315" i="79" s="1"/>
  <c r="ATK306" i="79" a="1"/>
  <c r="ATK306" i="79" s="1"/>
  <c r="ATK298" i="79" a="1"/>
  <c r="ATK298" i="79" s="1"/>
  <c r="ATK290" i="79" a="1"/>
  <c r="ATK290" i="79" s="1"/>
  <c r="ATK281" i="79" a="1"/>
  <c r="ATK281" i="79" s="1"/>
  <c r="ATK272" i="79" a="1"/>
  <c r="ATK272" i="79" s="1"/>
  <c r="ATK255" i="79" a="1"/>
  <c r="ATK255" i="79" s="1"/>
  <c r="ATK237" i="79" a="1"/>
  <c r="ATK237" i="79" s="1"/>
  <c r="ATK228" i="79" a="1"/>
  <c r="ATK228" i="79" s="1"/>
  <c r="ATK217" i="79" a="1"/>
  <c r="ATK217" i="79" s="1"/>
  <c r="ATK205" i="79" a="1"/>
  <c r="ATK205" i="79" s="1"/>
  <c r="ATK193" i="79" a="1"/>
  <c r="ATK193" i="79" s="1"/>
  <c r="ATK181" i="79" a="1"/>
  <c r="ATK181" i="79" s="1"/>
  <c r="ATK169" i="79" a="1"/>
  <c r="ATK169" i="79" s="1"/>
  <c r="ATK157" i="79" a="1"/>
  <c r="ATK157" i="79" s="1"/>
  <c r="ATK145" i="79" a="1"/>
  <c r="ATK145" i="79" s="1"/>
  <c r="ATK133" i="79" a="1"/>
  <c r="ATK133" i="79" s="1"/>
  <c r="ATK723" i="79" a="1"/>
  <c r="ATK723" i="79" s="1"/>
  <c r="ATK710" i="79" a="1"/>
  <c r="ATK710" i="79" s="1"/>
  <c r="ATK697" i="79" a="1"/>
  <c r="ATK697" i="79" s="1"/>
  <c r="ATK690" i="79" a="1"/>
  <c r="ATK690" i="79" s="1"/>
  <c r="ATK677" i="79" a="1"/>
  <c r="ATK677" i="79" s="1"/>
  <c r="ATK664" i="79" a="1"/>
  <c r="ATK664" i="79" s="1"/>
  <c r="ATK651" i="79" a="1"/>
  <c r="ATK651" i="79" s="1"/>
  <c r="ATK638" i="79" a="1"/>
  <c r="ATK638" i="79" s="1"/>
  <c r="ATK625" i="79" a="1"/>
  <c r="ATK625" i="79" s="1"/>
  <c r="ATK618" i="79" a="1"/>
  <c r="ATK618" i="79" s="1"/>
  <c r="ATK605" i="79" a="1"/>
  <c r="ATK605" i="79" s="1"/>
  <c r="ATK592" i="79" a="1"/>
  <c r="ATK592" i="79" s="1"/>
  <c r="ATK579" i="79" a="1"/>
  <c r="ATK579" i="79" s="1"/>
  <c r="ATK566" i="79" a="1"/>
  <c r="ATK566" i="79" s="1"/>
  <c r="ATK553" i="79" a="1"/>
  <c r="ATK553" i="79" s="1"/>
  <c r="ATK546" i="79" a="1"/>
  <c r="ATK546" i="79" s="1"/>
  <c r="ATK533" i="79" a="1"/>
  <c r="ATK533" i="79" s="1"/>
  <c r="ATK513" i="79" a="1"/>
  <c r="ATK513" i="79" s="1"/>
  <c r="ATK506" i="79" a="1"/>
  <c r="ATK506" i="79" s="1"/>
  <c r="ATK499" i="79" a="1"/>
  <c r="ATK499" i="79" s="1"/>
  <c r="ATK492" i="79" a="1"/>
  <c r="ATK492" i="79" s="1"/>
  <c r="ATK457" i="79" a="1"/>
  <c r="ATK457" i="79" s="1"/>
  <c r="ATK449" i="79" a="1"/>
  <c r="ATK449" i="79" s="1"/>
  <c r="ATK442" i="79" a="1"/>
  <c r="ATK442" i="79" s="1"/>
  <c r="ATK435" i="79" a="1"/>
  <c r="ATK435" i="79" s="1"/>
  <c r="ATK428" i="79" a="1"/>
  <c r="ATK428" i="79" s="1"/>
  <c r="ATK407" i="79" a="1"/>
  <c r="ATK407" i="79" s="1"/>
  <c r="ATK386" i="79" a="1"/>
  <c r="ATK386" i="79" s="1"/>
  <c r="ATK378" i="79" a="1"/>
  <c r="ATK378" i="79" s="1"/>
  <c r="ATK364" i="79" a="1"/>
  <c r="ATK364" i="79" s="1"/>
  <c r="ATK357" i="79" a="1"/>
  <c r="ATK357" i="79" s="1"/>
  <c r="ATK343" i="79" a="1"/>
  <c r="ATK343" i="79" s="1"/>
  <c r="ATK336" i="79" a="1"/>
  <c r="ATK336" i="79" s="1"/>
  <c r="ATK322" i="79" a="1"/>
  <c r="ATK322" i="79" s="1"/>
  <c r="ATK305" i="79" a="1"/>
  <c r="ATK305" i="79" s="1"/>
  <c r="ATK297" i="79" a="1"/>
  <c r="ATK297" i="79" s="1"/>
  <c r="ATK289" i="79" a="1"/>
  <c r="ATK289" i="79" s="1"/>
  <c r="ATK271" i="79" a="1"/>
  <c r="ATK271" i="79" s="1"/>
  <c r="ATK263" i="79" a="1"/>
  <c r="ATK263" i="79" s="1"/>
  <c r="ATK245" i="79" a="1"/>
  <c r="ATK245" i="79" s="1"/>
  <c r="ATK236" i="79" a="1"/>
  <c r="ATK236" i="79" s="1"/>
  <c r="ATK216" i="79" a="1"/>
  <c r="ATK216" i="79" s="1"/>
  <c r="ATK204" i="79" a="1"/>
  <c r="ATK204" i="79" s="1"/>
  <c r="ATK192" i="79" a="1"/>
  <c r="ATK192" i="79" s="1"/>
  <c r="ATK180" i="79" a="1"/>
  <c r="ATK180" i="79" s="1"/>
  <c r="ATK168" i="79" a="1"/>
  <c r="ATK168" i="79" s="1"/>
  <c r="ATK156" i="79" a="1"/>
  <c r="ATK156" i="79" s="1"/>
  <c r="ATK144" i="79" a="1"/>
  <c r="ATK144" i="79" s="1"/>
  <c r="ATK132" i="79" a="1"/>
  <c r="ATK132" i="79" s="1"/>
  <c r="ATK120" i="79" a="1"/>
  <c r="ATK120" i="79" s="1"/>
  <c r="ATK108" i="79" a="1"/>
  <c r="ATK108" i="79" s="1"/>
  <c r="ATK96" i="79" a="1"/>
  <c r="ATK96" i="79" s="1"/>
  <c r="ATK729" i="79" a="1"/>
  <c r="ATK729" i="79" s="1"/>
  <c r="ATK716" i="79" a="1"/>
  <c r="ATK716" i="79" s="1"/>
  <c r="ATK703" i="79" a="1"/>
  <c r="ATK703" i="79" s="1"/>
  <c r="ATK696" i="79" a="1"/>
  <c r="ATK696" i="79" s="1"/>
  <c r="ATK683" i="79" a="1"/>
  <c r="ATK683" i="79" s="1"/>
  <c r="ATK670" i="79" a="1"/>
  <c r="ATK670" i="79" s="1"/>
  <c r="ATK657" i="79" a="1"/>
  <c r="ATK657" i="79" s="1"/>
  <c r="ATK644" i="79" a="1"/>
  <c r="ATK644" i="79" s="1"/>
  <c r="ATK631" i="79" a="1"/>
  <c r="ATK631" i="79" s="1"/>
  <c r="ATK624" i="79" a="1"/>
  <c r="ATK624" i="79" s="1"/>
  <c r="ATK611" i="79" a="1"/>
  <c r="ATK611" i="79" s="1"/>
  <c r="ATK598" i="79" a="1"/>
  <c r="ATK598" i="79" s="1"/>
  <c r="ATK585" i="79" a="1"/>
  <c r="ATK585" i="79" s="1"/>
  <c r="ATK572" i="79" a="1"/>
  <c r="ATK572" i="79" s="1"/>
  <c r="ATK559" i="79" a="1"/>
  <c r="ATK559" i="79" s="1"/>
  <c r="ATK552" i="79" a="1"/>
  <c r="ATK552" i="79" s="1"/>
  <c r="ATK539" i="79" a="1"/>
  <c r="ATK539" i="79" s="1"/>
  <c r="ATK526" i="79" a="1"/>
  <c r="ATK526" i="79" s="1"/>
  <c r="ATK519" i="79" a="1"/>
  <c r="ATK519" i="79" s="1"/>
  <c r="ATK498" i="79" a="1"/>
  <c r="ATK498" i="79" s="1"/>
  <c r="ATK491" i="79" a="1"/>
  <c r="ATK491" i="79" s="1"/>
  <c r="ATK484" i="79" a="1"/>
  <c r="ATK484" i="79" s="1"/>
  <c r="ATK477" i="79" a="1"/>
  <c r="ATK477" i="79" s="1"/>
  <c r="ATK470" i="79" a="1"/>
  <c r="ATK470" i="79" s="1"/>
  <c r="ATK463" i="79" a="1"/>
  <c r="ATK463" i="79" s="1"/>
  <c r="ATK456" i="79" a="1"/>
  <c r="ATK456" i="79" s="1"/>
  <c r="ATK421" i="79" a="1"/>
  <c r="ATK421" i="79" s="1"/>
  <c r="ATK413" i="79" a="1"/>
  <c r="ATK413" i="79" s="1"/>
  <c r="ATK406" i="79" a="1"/>
  <c r="ATK406" i="79" s="1"/>
  <c r="ATK399" i="79" a="1"/>
  <c r="ATK399" i="79" s="1"/>
  <c r="ATK392" i="79" a="1"/>
  <c r="ATK392" i="79" s="1"/>
  <c r="ATK371" i="79" a="1"/>
  <c r="ATK371" i="79" s="1"/>
  <c r="ATK350" i="79" a="1"/>
  <c r="ATK350" i="79" s="1"/>
  <c r="ATK342" i="79" a="1"/>
  <c r="ATK342" i="79" s="1"/>
  <c r="ATK328" i="79" a="1"/>
  <c r="ATK328" i="79" s="1"/>
  <c r="ATK321" i="79" a="1"/>
  <c r="ATK321" i="79" s="1"/>
  <c r="ATK314" i="79" a="1"/>
  <c r="ATK314" i="79" s="1"/>
  <c r="ATK288" i="79" a="1"/>
  <c r="ATK288" i="79" s="1"/>
  <c r="ATK280" i="79" a="1"/>
  <c r="ATK280" i="79" s="1"/>
  <c r="ATK270" i="79" a="1"/>
  <c r="ATK270" i="79" s="1"/>
  <c r="ATK262" i="79" a="1"/>
  <c r="ATK262" i="79" s="1"/>
  <c r="ATK254" i="79" a="1"/>
  <c r="ATK254" i="79" s="1"/>
  <c r="ATK235" i="79" a="1"/>
  <c r="ATK235" i="79" s="1"/>
  <c r="ATK227" i="79" a="1"/>
  <c r="ATK227" i="79" s="1"/>
  <c r="ATK215" i="79" a="1"/>
  <c r="ATK215" i="79" s="1"/>
  <c r="ATK203" i="79" a="1"/>
  <c r="ATK203" i="79" s="1"/>
  <c r="ATK191" i="79" a="1"/>
  <c r="ATK191" i="79" s="1"/>
  <c r="ATK179" i="79" a="1"/>
  <c r="ATK179" i="79" s="1"/>
  <c r="ATK167" i="79" a="1"/>
  <c r="ATK167" i="79" s="1"/>
  <c r="ATK155" i="79" a="1"/>
  <c r="ATK155" i="79" s="1"/>
  <c r="ATK143" i="79" a="1"/>
  <c r="ATK143" i="79" s="1"/>
  <c r="ATK131" i="79" a="1"/>
  <c r="ATK131" i="79" s="1"/>
  <c r="ATK119" i="79" a="1"/>
  <c r="ATK119" i="79" s="1"/>
  <c r="ATK107" i="79" a="1"/>
  <c r="ATK107" i="79" s="1"/>
  <c r="ATK735" i="79" a="1"/>
  <c r="ATK735" i="79" s="1"/>
  <c r="ATK722" i="79" a="1"/>
  <c r="ATK722" i="79" s="1"/>
  <c r="ATK709" i="79" a="1"/>
  <c r="ATK709" i="79" s="1"/>
  <c r="ATK702" i="79" a="1"/>
  <c r="ATK702" i="79" s="1"/>
  <c r="ATK689" i="79" a="1"/>
  <c r="ATK689" i="79" s="1"/>
  <c r="ATK676" i="79" a="1"/>
  <c r="ATK676" i="79" s="1"/>
  <c r="ATK663" i="79" a="1"/>
  <c r="ATK663" i="79" s="1"/>
  <c r="ATK650" i="79" a="1"/>
  <c r="ATK650" i="79" s="1"/>
  <c r="ATK637" i="79" a="1"/>
  <c r="ATK637" i="79" s="1"/>
  <c r="ATK630" i="79" a="1"/>
  <c r="ATK630" i="79" s="1"/>
  <c r="ATK617" i="79" a="1"/>
  <c r="ATK617" i="79" s="1"/>
  <c r="ATK604" i="79" a="1"/>
  <c r="ATK604" i="79" s="1"/>
  <c r="ATK591" i="79" a="1"/>
  <c r="ATK591" i="79" s="1"/>
  <c r="ATK578" i="79" a="1"/>
  <c r="ATK578" i="79" s="1"/>
  <c r="ATK565" i="79" a="1"/>
  <c r="ATK565" i="79" s="1"/>
  <c r="ATK558" i="79" a="1"/>
  <c r="ATK558" i="79" s="1"/>
  <c r="ATK545" i="79" a="1"/>
  <c r="ATK545" i="79" s="1"/>
  <c r="ATK532" i="79" a="1"/>
  <c r="ATK532" i="79" s="1"/>
  <c r="ATK512" i="79" a="1"/>
  <c r="ATK512" i="79" s="1"/>
  <c r="ATK505" i="79" a="1"/>
  <c r="ATK505" i="79" s="1"/>
  <c r="ATK462" i="79" a="1"/>
  <c r="ATK462" i="79" s="1"/>
  <c r="ATK455" i="79" a="1"/>
  <c r="ATK455" i="79" s="1"/>
  <c r="ATK448" i="79" a="1"/>
  <c r="ATK448" i="79" s="1"/>
  <c r="ATK441" i="79" a="1"/>
  <c r="ATK441" i="79" s="1"/>
  <c r="ATK434" i="79" a="1"/>
  <c r="ATK434" i="79" s="1"/>
  <c r="ATK427" i="79" a="1"/>
  <c r="ATK427" i="79" s="1"/>
  <c r="ATK420" i="79" a="1"/>
  <c r="ATK420" i="79" s="1"/>
  <c r="ATK385" i="79" a="1"/>
  <c r="ATK385" i="79" s="1"/>
  <c r="ATK377" i="79" a="1"/>
  <c r="ATK377" i="79" s="1"/>
  <c r="ATK370" i="79" a="1"/>
  <c r="ATK370" i="79" s="1"/>
  <c r="ATK363" i="79" a="1"/>
  <c r="ATK363" i="79" s="1"/>
  <c r="ATK356" i="79" a="1"/>
  <c r="ATK356" i="79" s="1"/>
  <c r="ATK335" i="79" a="1"/>
  <c r="ATK335" i="79" s="1"/>
  <c r="ATK320" i="79" a="1"/>
  <c r="ATK320" i="79" s="1"/>
  <c r="ATK304" i="79" a="1"/>
  <c r="ATK304" i="79" s="1"/>
  <c r="ATK296" i="79" a="1"/>
  <c r="ATK296" i="79" s="1"/>
  <c r="ATK287" i="79" a="1"/>
  <c r="ATK287" i="79" s="1"/>
  <c r="ATK279" i="79" a="1"/>
  <c r="ATK279" i="79" s="1"/>
  <c r="ATK269" i="79" a="1"/>
  <c r="ATK269" i="79" s="1"/>
  <c r="ATK261" i="79" a="1"/>
  <c r="ATK261" i="79" s="1"/>
  <c r="ATK253" i="79" a="1"/>
  <c r="ATK253" i="79" s="1"/>
  <c r="ATK244" i="79" a="1"/>
  <c r="ATK244" i="79" s="1"/>
  <c r="ATK234" i="79" a="1"/>
  <c r="ATK234" i="79" s="1"/>
  <c r="ATK226" i="79" a="1"/>
  <c r="ATK226" i="79" s="1"/>
  <c r="ATK214" i="79" a="1"/>
  <c r="ATK214" i="79" s="1"/>
  <c r="ATK202" i="79" a="1"/>
  <c r="ATK202" i="79" s="1"/>
  <c r="ATK190" i="79" a="1"/>
  <c r="ATK190" i="79" s="1"/>
  <c r="ATK178" i="79" a="1"/>
  <c r="ATK178" i="79" s="1"/>
  <c r="ATK166" i="79" a="1"/>
  <c r="ATK166" i="79" s="1"/>
  <c r="ATK154" i="79" a="1"/>
  <c r="ATK154" i="79" s="1"/>
  <c r="ATK142" i="79" a="1"/>
  <c r="ATK142" i="79" s="1"/>
  <c r="ATK130" i="79" a="1"/>
  <c r="ATK130" i="79" s="1"/>
  <c r="ATK118" i="79" a="1"/>
  <c r="ATK118" i="79" s="1"/>
  <c r="ATK106" i="79" a="1"/>
  <c r="ATK106" i="79" s="1"/>
  <c r="ATK728" i="79" a="1"/>
  <c r="ATK728" i="79" s="1"/>
  <c r="ATK715" i="79" a="1"/>
  <c r="ATK715" i="79" s="1"/>
  <c r="ATK708" i="79" a="1"/>
  <c r="ATK708" i="79" s="1"/>
  <c r="ATK695" i="79" a="1"/>
  <c r="ATK695" i="79" s="1"/>
  <c r="ATK682" i="79" a="1"/>
  <c r="ATK682" i="79" s="1"/>
  <c r="ATK669" i="79" a="1"/>
  <c r="ATK669" i="79" s="1"/>
  <c r="ATK656" i="79" a="1"/>
  <c r="ATK656" i="79" s="1"/>
  <c r="ATK643" i="79" a="1"/>
  <c r="ATK643" i="79" s="1"/>
  <c r="ATK636" i="79" a="1"/>
  <c r="ATK636" i="79" s="1"/>
  <c r="ATK623" i="79" a="1"/>
  <c r="ATK623" i="79" s="1"/>
  <c r="ATK610" i="79" a="1"/>
  <c r="ATK610" i="79" s="1"/>
  <c r="ATK597" i="79" a="1"/>
  <c r="ATK597" i="79" s="1"/>
  <c r="ATK584" i="79" a="1"/>
  <c r="ATK584" i="79" s="1"/>
  <c r="ATK571" i="79" a="1"/>
  <c r="ATK571" i="79" s="1"/>
  <c r="ATK564" i="79" a="1"/>
  <c r="ATK564" i="79" s="1"/>
  <c r="ATK551" i="79" a="1"/>
  <c r="ATK551" i="79" s="1"/>
  <c r="ATK538" i="79" a="1"/>
  <c r="ATK538" i="79" s="1"/>
  <c r="ATK525" i="79" a="1"/>
  <c r="ATK525" i="79" s="1"/>
  <c r="ATK518" i="79" a="1"/>
  <c r="ATK518" i="79" s="1"/>
  <c r="ATK511" i="79" a="1"/>
  <c r="ATK511" i="79" s="1"/>
  <c r="ATK504" i="79" a="1"/>
  <c r="ATK504" i="79" s="1"/>
  <c r="ATK497" i="79" a="1"/>
  <c r="ATK497" i="79" s="1"/>
  <c r="ATK490" i="79" a="1"/>
  <c r="ATK490" i="79" s="1"/>
  <c r="ATK483" i="79" a="1"/>
  <c r="ATK483" i="79" s="1"/>
  <c r="ATK476" i="79" a="1"/>
  <c r="ATK476" i="79" s="1"/>
  <c r="ATK469" i="79" a="1"/>
  <c r="ATK469" i="79" s="1"/>
  <c r="ATK426" i="79" a="1"/>
  <c r="ATK426" i="79" s="1"/>
  <c r="ATK419" i="79" a="1"/>
  <c r="ATK419" i="79" s="1"/>
  <c r="ATK412" i="79" a="1"/>
  <c r="ATK412" i="79" s="1"/>
  <c r="ATK405" i="79" a="1"/>
  <c r="ATK405" i="79" s="1"/>
  <c r="ATK398" i="79" a="1"/>
  <c r="ATK398" i="79" s="1"/>
  <c r="ATK391" i="79" a="1"/>
  <c r="ATK391" i="79" s="1"/>
  <c r="ATK384" i="79" a="1"/>
  <c r="ATK384" i="79" s="1"/>
  <c r="ATK349" i="79" a="1"/>
  <c r="ATK349" i="79" s="1"/>
  <c r="ATK341" i="79" a="1"/>
  <c r="ATK341" i="79" s="1"/>
  <c r="ATK334" i="79" a="1"/>
  <c r="ATK334" i="79" s="1"/>
  <c r="ATK327" i="79" a="1"/>
  <c r="ATK327" i="79" s="1"/>
  <c r="ATK313" i="79" a="1"/>
  <c r="ATK313" i="79" s="1"/>
  <c r="ATK295" i="79" a="1"/>
  <c r="ATK295" i="79" s="1"/>
  <c r="ATK252" i="79" a="1"/>
  <c r="ATK252" i="79" s="1"/>
  <c r="ATK243" i="79" a="1"/>
  <c r="ATK243" i="79" s="1"/>
  <c r="ATK233" i="79" a="1"/>
  <c r="ATK233" i="79" s="1"/>
  <c r="ATK225" i="79" a="1"/>
  <c r="ATK225" i="79" s="1"/>
  <c r="ATK213" i="79" a="1"/>
  <c r="ATK213" i="79" s="1"/>
  <c r="ATK201" i="79" a="1"/>
  <c r="ATK201" i="79" s="1"/>
  <c r="ATK189" i="79" a="1"/>
  <c r="ATK189" i="79" s="1"/>
  <c r="ATK177" i="79" a="1"/>
  <c r="ATK177" i="79" s="1"/>
  <c r="ATK165" i="79" a="1"/>
  <c r="ATK165" i="79" s="1"/>
  <c r="ATK153" i="79" a="1"/>
  <c r="ATK153" i="79" s="1"/>
  <c r="ATK141" i="79" a="1"/>
  <c r="ATK141" i="79" s="1"/>
  <c r="ATK129" i="79" a="1"/>
  <c r="ATK129" i="79" s="1"/>
  <c r="ATK117" i="79" a="1"/>
  <c r="ATK117" i="79" s="1"/>
  <c r="ATK105" i="79" a="1"/>
  <c r="ATK105" i="79" s="1"/>
  <c r="ATK734" i="79" a="1"/>
  <c r="ATK734" i="79" s="1"/>
  <c r="ATK721" i="79" a="1"/>
  <c r="ATK721" i="79" s="1"/>
  <c r="ATK714" i="79" a="1"/>
  <c r="ATK714" i="79" s="1"/>
  <c r="ATK701" i="79" a="1"/>
  <c r="ATK701" i="79" s="1"/>
  <c r="ATK688" i="79" a="1"/>
  <c r="ATK688" i="79" s="1"/>
  <c r="ATK675" i="79" a="1"/>
  <c r="ATK675" i="79" s="1"/>
  <c r="ATK662" i="79" a="1"/>
  <c r="ATK662" i="79" s="1"/>
  <c r="ATK649" i="79" a="1"/>
  <c r="ATK649" i="79" s="1"/>
  <c r="ATK642" i="79" a="1"/>
  <c r="ATK642" i="79" s="1"/>
  <c r="ATK629" i="79" a="1"/>
  <c r="ATK629" i="79" s="1"/>
  <c r="ATK616" i="79" a="1"/>
  <c r="ATK616" i="79" s="1"/>
  <c r="ATK603" i="79" a="1"/>
  <c r="ATK603" i="79" s="1"/>
  <c r="ATK590" i="79" a="1"/>
  <c r="ATK590" i="79" s="1"/>
  <c r="ATK577" i="79" a="1"/>
  <c r="ATK577" i="79" s="1"/>
  <c r="ATK570" i="79" a="1"/>
  <c r="ATK570" i="79" s="1"/>
  <c r="ATK557" i="79" a="1"/>
  <c r="ATK557" i="79" s="1"/>
  <c r="ATK544" i="79" a="1"/>
  <c r="ATK544" i="79" s="1"/>
  <c r="ATK531" i="79" a="1"/>
  <c r="ATK531" i="79" s="1"/>
  <c r="ATK524" i="79" a="1"/>
  <c r="ATK524" i="79" s="1"/>
  <c r="ATK510" i="79" a="1"/>
  <c r="ATK510" i="79" s="1"/>
  <c r="ATK475" i="79" a="1"/>
  <c r="ATK475" i="79" s="1"/>
  <c r="ATK468" i="79" a="1"/>
  <c r="ATK468" i="79" s="1"/>
  <c r="ATK461" i="79" a="1"/>
  <c r="ATK461" i="79" s="1"/>
  <c r="ATK454" i="79" a="1"/>
  <c r="ATK454" i="79" s="1"/>
  <c r="ATK727" i="79" a="1"/>
  <c r="ATK727" i="79" s="1"/>
  <c r="ATK720" i="79" a="1"/>
  <c r="ATK720" i="79" s="1"/>
  <c r="ATK707" i="79" a="1"/>
  <c r="ATK707" i="79" s="1"/>
  <c r="ATK694" i="79" a="1"/>
  <c r="ATK694" i="79" s="1"/>
  <c r="ATK681" i="79" a="1"/>
  <c r="ATK681" i="79" s="1"/>
  <c r="ATK668" i="79" a="1"/>
  <c r="ATK668" i="79" s="1"/>
  <c r="ATK655" i="79" a="1"/>
  <c r="ATK655" i="79" s="1"/>
  <c r="ATK648" i="79" a="1"/>
  <c r="ATK648" i="79" s="1"/>
  <c r="ATK635" i="79" a="1"/>
  <c r="ATK635" i="79" s="1"/>
  <c r="ATK622" i="79" a="1"/>
  <c r="ATK622" i="79" s="1"/>
  <c r="ATK609" i="79" a="1"/>
  <c r="ATK609" i="79" s="1"/>
  <c r="ATK596" i="79" a="1"/>
  <c r="ATK596" i="79" s="1"/>
  <c r="ATK583" i="79" a="1"/>
  <c r="ATK583" i="79" s="1"/>
  <c r="ATK576" i="79" a="1"/>
  <c r="ATK576" i="79" s="1"/>
  <c r="ATK563" i="79" a="1"/>
  <c r="ATK563" i="79" s="1"/>
  <c r="ATK550" i="79" a="1"/>
  <c r="ATK550" i="79" s="1"/>
  <c r="ATK537" i="79" a="1"/>
  <c r="ATK537" i="79" s="1"/>
  <c r="ATK517" i="79" a="1"/>
  <c r="ATK517" i="79" s="1"/>
  <c r="ATK503" i="79" a="1"/>
  <c r="ATK503" i="79" s="1"/>
  <c r="ATK496" i="79" a="1"/>
  <c r="ATK496" i="79" s="1"/>
  <c r="ATK489" i="79" a="1"/>
  <c r="ATK489" i="79" s="1"/>
  <c r="ATK482" i="79" a="1"/>
  <c r="ATK482" i="79" s="1"/>
  <c r="ATK474" i="79" a="1"/>
  <c r="ATK474" i="79" s="1"/>
  <c r="ATK439" i="79" a="1"/>
  <c r="ATK439" i="79" s="1"/>
  <c r="ATK432" i="79" a="1"/>
  <c r="ATK432" i="79" s="1"/>
  <c r="ATK425" i="79" a="1"/>
  <c r="ATK425" i="79" s="1"/>
  <c r="ATK418" i="79" a="1"/>
  <c r="ATK418" i="79" s="1"/>
  <c r="ATK411" i="79" a="1"/>
  <c r="ATK411" i="79" s="1"/>
  <c r="ATK404" i="79" a="1"/>
  <c r="ATK404" i="79" s="1"/>
  <c r="ATK397" i="79" a="1"/>
  <c r="ATK397" i="79" s="1"/>
  <c r="ATK354" i="79" a="1"/>
  <c r="ATK354" i="79" s="1"/>
  <c r="ATK347" i="79" a="1"/>
  <c r="ATK347" i="79" s="1"/>
  <c r="ATK340" i="79" a="1"/>
  <c r="ATK340" i="79" s="1"/>
  <c r="ATK333" i="79" a="1"/>
  <c r="ATK333" i="79" s="1"/>
  <c r="ATK326" i="79" a="1"/>
  <c r="ATK326" i="79" s="1"/>
  <c r="ATK318" i="79" a="1"/>
  <c r="ATK318" i="79" s="1"/>
  <c r="ATK311" i="79" a="1"/>
  <c r="ATK311" i="79" s="1"/>
  <c r="ATK302" i="79" a="1"/>
  <c r="ATK302" i="79" s="1"/>
  <c r="ATK285" i="79" a="1"/>
  <c r="ATK285" i="79" s="1"/>
  <c r="ATK259" i="79" a="1"/>
  <c r="ATK259" i="79" s="1"/>
  <c r="ATK250" i="79" a="1"/>
  <c r="ATK250" i="79" s="1"/>
  <c r="ATK242" i="79" a="1"/>
  <c r="ATK242" i="79" s="1"/>
  <c r="ATK232" i="79" a="1"/>
  <c r="ATK232" i="79" s="1"/>
  <c r="ATK223" i="79" a="1"/>
  <c r="ATK223" i="79" s="1"/>
  <c r="ATK211" i="79" a="1"/>
  <c r="ATK211" i="79" s="1"/>
  <c r="ATK199" i="79" a="1"/>
  <c r="ATK199" i="79" s="1"/>
  <c r="ATK187" i="79" a="1"/>
  <c r="ATK187" i="79" s="1"/>
  <c r="ATK175" i="79" a="1"/>
  <c r="ATK175" i="79" s="1"/>
  <c r="ATK163" i="79" a="1"/>
  <c r="ATK163" i="79" s="1"/>
  <c r="ATK151" i="79" a="1"/>
  <c r="ATK151" i="79" s="1"/>
  <c r="ATK139" i="79" a="1"/>
  <c r="ATK139" i="79" s="1"/>
  <c r="ATK127" i="79" a="1"/>
  <c r="ATK127" i="79" s="1"/>
  <c r="ATK415" i="79" a="1"/>
  <c r="ATK415" i="79" s="1"/>
  <c r="ATK373" i="79" a="1"/>
  <c r="ATK373" i="79" s="1"/>
  <c r="ATK229" i="79" a="1"/>
  <c r="ATK229" i="79" s="1"/>
  <c r="ATK158" i="79" a="1"/>
  <c r="ATK158" i="79" s="1"/>
  <c r="ATK109" i="79" a="1"/>
  <c r="ATK109" i="79" s="1"/>
  <c r="ATK90" i="79" a="1"/>
  <c r="ATK90" i="79" s="1"/>
  <c r="ATK75" i="79" a="1"/>
  <c r="ATK75" i="79" s="1"/>
  <c r="ATK63" i="79" a="1"/>
  <c r="ATK63" i="79" s="1"/>
  <c r="ATK51" i="79" a="1"/>
  <c r="ATK51" i="79" s="1"/>
  <c r="ATK39" i="79" a="1"/>
  <c r="ATK39" i="79" s="1"/>
  <c r="ATK27" i="79" a="1"/>
  <c r="ATK27" i="79" s="1"/>
  <c r="ATK15" i="79" a="1"/>
  <c r="ATK15" i="79" s="1"/>
  <c r="ATK1" i="79" a="1"/>
  <c r="ATK1" i="79" s="1"/>
  <c r="ATK11" i="79" a="1"/>
  <c r="ATK11" i="79" s="1"/>
  <c r="ATK369" i="79" a="1"/>
  <c r="ATK369" i="79" s="1"/>
  <c r="ATK278" i="79" a="1"/>
  <c r="ATK278" i="79" s="1"/>
  <c r="ATK224" i="79" a="1"/>
  <c r="ATK224" i="79" s="1"/>
  <c r="ATK152" i="79" a="1"/>
  <c r="ATK152" i="79" s="1"/>
  <c r="ATK104" i="79" a="1"/>
  <c r="ATK104" i="79" s="1"/>
  <c r="ATK87" i="79" a="1"/>
  <c r="ATK87" i="79" s="1"/>
  <c r="ATK74" i="79" a="1"/>
  <c r="ATK74" i="79" s="1"/>
  <c r="ATK62" i="79" a="1"/>
  <c r="ATK62" i="79" s="1"/>
  <c r="ATK50" i="79" a="1"/>
  <c r="ATK50" i="79" s="1"/>
  <c r="ATK38" i="79" a="1"/>
  <c r="ATK38" i="79" s="1"/>
  <c r="ATK26" i="79" a="1"/>
  <c r="ATK26" i="79" s="1"/>
  <c r="ATK14" i="79" a="1"/>
  <c r="ATK14" i="79" s="1"/>
  <c r="ATK2" i="79" a="1"/>
  <c r="ATK2" i="79" s="1"/>
  <c r="ATK59" i="79" a="1"/>
  <c r="ATK59" i="79" s="1"/>
  <c r="ATK7" i="79" a="1"/>
  <c r="ATK7" i="79" s="1"/>
  <c r="ATK408" i="79" a="1"/>
  <c r="ATK408" i="79" s="1"/>
  <c r="ATK365" i="79" a="1"/>
  <c r="ATK365" i="79" s="1"/>
  <c r="ATK323" i="79" a="1"/>
  <c r="ATK323" i="79" s="1"/>
  <c r="ATK273" i="79" a="1"/>
  <c r="ATK273" i="79" s="1"/>
  <c r="ATK218" i="79" a="1"/>
  <c r="ATK218" i="79" s="1"/>
  <c r="ATK146" i="79" a="1"/>
  <c r="ATK146" i="79" s="1"/>
  <c r="ATK103" i="79" a="1"/>
  <c r="ATK103" i="79" s="1"/>
  <c r="ATK86" i="79" a="1"/>
  <c r="ATK86" i="79" s="1"/>
  <c r="ATK73" i="79" a="1"/>
  <c r="ATK73" i="79" s="1"/>
  <c r="ATK61" i="79" a="1"/>
  <c r="ATK61" i="79" s="1"/>
  <c r="ATK49" i="79" a="1"/>
  <c r="ATK49" i="79" s="1"/>
  <c r="ATK37" i="79" a="1"/>
  <c r="ATK37" i="79" s="1"/>
  <c r="ATK25" i="79" a="1"/>
  <c r="ATK25" i="79" s="1"/>
  <c r="ATK35" i="79" a="1"/>
  <c r="ATK35" i="79" s="1"/>
  <c r="ATK362" i="79" a="1"/>
  <c r="ATK362" i="79" s="1"/>
  <c r="ATK319" i="79" a="1"/>
  <c r="ATK319" i="79" s="1"/>
  <c r="ATK268" i="79" a="1"/>
  <c r="ATK268" i="79" s="1"/>
  <c r="ATK212" i="79" a="1"/>
  <c r="ATK212" i="79" s="1"/>
  <c r="ATK140" i="79" a="1"/>
  <c r="ATK140" i="79" s="1"/>
  <c r="ATK102" i="79" a="1"/>
  <c r="ATK102" i="79" s="1"/>
  <c r="ATK85" i="79" a="1"/>
  <c r="ATK85" i="79" s="1"/>
  <c r="ATK72" i="79" a="1"/>
  <c r="ATK72" i="79" s="1"/>
  <c r="ATK60" i="79" a="1"/>
  <c r="ATK60" i="79" s="1"/>
  <c r="ATK48" i="79" a="1"/>
  <c r="ATK48" i="79" s="1"/>
  <c r="ATK36" i="79" a="1"/>
  <c r="ATK36" i="79" s="1"/>
  <c r="ATK24" i="79" a="1"/>
  <c r="ATK24" i="79" s="1"/>
  <c r="ATK12" i="79" a="1"/>
  <c r="ATK12" i="79" s="1"/>
  <c r="ATK47" i="79" a="1"/>
  <c r="ATK47" i="79" s="1"/>
  <c r="ATK264" i="79" a="1"/>
  <c r="ATK264" i="79" s="1"/>
  <c r="ATK206" i="79" a="1"/>
  <c r="ATK206" i="79" s="1"/>
  <c r="ATK134" i="79" a="1"/>
  <c r="ATK134" i="79" s="1"/>
  <c r="ATK99" i="79" a="1"/>
  <c r="ATK99" i="79" s="1"/>
  <c r="ATK84" i="79" a="1"/>
  <c r="ATK84" i="79" s="1"/>
  <c r="ATK71" i="79" a="1"/>
  <c r="ATK71" i="79" s="1"/>
  <c r="ATK5" i="79" a="1"/>
  <c r="ATK5" i="79" s="1"/>
  <c r="ATK447" i="79" a="1"/>
  <c r="ATK447" i="79" s="1"/>
  <c r="ATK355" i="79" a="1"/>
  <c r="ATK355" i="79" s="1"/>
  <c r="ATK312" i="79" a="1"/>
  <c r="ATK312" i="79" s="1"/>
  <c r="ATK260" i="79" a="1"/>
  <c r="ATK260" i="79" s="1"/>
  <c r="ATK200" i="79" a="1"/>
  <c r="ATK200" i="79" s="1"/>
  <c r="ATK128" i="79" a="1"/>
  <c r="ATK128" i="79" s="1"/>
  <c r="ATK98" i="79" a="1"/>
  <c r="ATK98" i="79" s="1"/>
  <c r="ATK83" i="79" a="1"/>
  <c r="ATK83" i="79" s="1"/>
  <c r="ATK70" i="79" a="1"/>
  <c r="ATK70" i="79" s="1"/>
  <c r="ATK58" i="79" a="1"/>
  <c r="ATK58" i="79" s="1"/>
  <c r="ATK46" i="79" a="1"/>
  <c r="ATK46" i="79" s="1"/>
  <c r="ATK34" i="79" a="1"/>
  <c r="ATK34" i="79" s="1"/>
  <c r="ATK22" i="79" a="1"/>
  <c r="ATK22" i="79" s="1"/>
  <c r="ATK10" i="79" a="1"/>
  <c r="ATK10" i="79" s="1"/>
  <c r="ATK440" i="79" a="1"/>
  <c r="ATK440" i="79" s="1"/>
  <c r="ATK394" i="79" a="1"/>
  <c r="ATK394" i="79" s="1"/>
  <c r="ATK307" i="79" a="1"/>
  <c r="ATK307" i="79" s="1"/>
  <c r="ATK194" i="79" a="1"/>
  <c r="ATK194" i="79" s="1"/>
  <c r="ATK122" i="79" a="1"/>
  <c r="ATK122" i="79" s="1"/>
  <c r="ATK97" i="79" a="1"/>
  <c r="ATK97" i="79" s="1"/>
  <c r="ATK82" i="79" a="1"/>
  <c r="ATK82" i="79" s="1"/>
  <c r="ATK69" i="79" a="1"/>
  <c r="ATK69" i="79" s="1"/>
  <c r="ATK57" i="79" a="1"/>
  <c r="ATK57" i="79" s="1"/>
  <c r="ATK45" i="79" a="1"/>
  <c r="ATK45" i="79" s="1"/>
  <c r="ATK33" i="79" a="1"/>
  <c r="ATK33" i="79" s="1"/>
  <c r="ATK21" i="79" a="1"/>
  <c r="ATK21" i="79" s="1"/>
  <c r="ATK9" i="79" a="1"/>
  <c r="ATK9" i="79" s="1"/>
  <c r="ATK8" i="79" a="1"/>
  <c r="ATK8" i="79" s="1"/>
  <c r="ATK433" i="79" a="1"/>
  <c r="ATK433" i="79" s="1"/>
  <c r="ATK390" i="79" a="1"/>
  <c r="ATK390" i="79" s="1"/>
  <c r="ATK348" i="79" a="1"/>
  <c r="ATK348" i="79" s="1"/>
  <c r="ATK303" i="79" a="1"/>
  <c r="ATK303" i="79" s="1"/>
  <c r="ATK251" i="79" a="1"/>
  <c r="ATK251" i="79" s="1"/>
  <c r="ATK188" i="79" a="1"/>
  <c r="ATK188" i="79" s="1"/>
  <c r="ATK121" i="79" a="1"/>
  <c r="ATK121" i="79" s="1"/>
  <c r="ATK95" i="79" a="1"/>
  <c r="ATK95" i="79" s="1"/>
  <c r="ATK81" i="79" a="1"/>
  <c r="ATK81" i="79" s="1"/>
  <c r="ATK68" i="79" a="1"/>
  <c r="ATK68" i="79" s="1"/>
  <c r="ATK56" i="79" a="1"/>
  <c r="ATK56" i="79" s="1"/>
  <c r="ATK44" i="79" a="1"/>
  <c r="ATK44" i="79" s="1"/>
  <c r="ATK32" i="79" a="1"/>
  <c r="ATK32" i="79" s="1"/>
  <c r="ATK20" i="79" a="1"/>
  <c r="ATK20" i="79" s="1"/>
  <c r="ATK17" i="79" a="1"/>
  <c r="ATK17" i="79" s="1"/>
  <c r="ATK429" i="79" a="1"/>
  <c r="ATK429" i="79" s="1"/>
  <c r="ATK387" i="79" a="1"/>
  <c r="ATK387" i="79" s="1"/>
  <c r="ATK344" i="79" a="1"/>
  <c r="ATK344" i="79" s="1"/>
  <c r="ATK299" i="79" a="1"/>
  <c r="ATK299" i="79" s="1"/>
  <c r="ATK246" i="79" a="1"/>
  <c r="ATK246" i="79" s="1"/>
  <c r="ATK182" i="79" a="1"/>
  <c r="ATK182" i="79" s="1"/>
  <c r="ATK116" i="79" a="1"/>
  <c r="ATK116" i="79" s="1"/>
  <c r="ATK94" i="79" a="1"/>
  <c r="ATK94" i="79" s="1"/>
  <c r="ATK80" i="79" a="1"/>
  <c r="ATK80" i="79" s="1"/>
  <c r="ATK67" i="79" a="1"/>
  <c r="ATK67" i="79" s="1"/>
  <c r="ATK55" i="79" a="1"/>
  <c r="ATK55" i="79" s="1"/>
  <c r="ATK43" i="79" a="1"/>
  <c r="ATK43" i="79" s="1"/>
  <c r="ATK31" i="79" a="1"/>
  <c r="ATK31" i="79" s="1"/>
  <c r="ATK19" i="79" a="1"/>
  <c r="ATK19" i="79" s="1"/>
  <c r="ATK383" i="79" a="1"/>
  <c r="ATK383" i="79" s="1"/>
  <c r="ATK294" i="79" a="1"/>
  <c r="ATK294" i="79" s="1"/>
  <c r="ATK176" i="79" a="1"/>
  <c r="ATK176" i="79" s="1"/>
  <c r="ATK115" i="79" a="1"/>
  <c r="ATK115" i="79" s="1"/>
  <c r="ATK93" i="79" a="1"/>
  <c r="ATK93" i="79" s="1"/>
  <c r="ATK79" i="79" a="1"/>
  <c r="ATK79" i="79" s="1"/>
  <c r="ATK66" i="79" a="1"/>
  <c r="ATK66" i="79" s="1"/>
  <c r="ATK54" i="79" a="1"/>
  <c r="ATK54" i="79" s="1"/>
  <c r="ATK42" i="79" a="1"/>
  <c r="ATK42" i="79" s="1"/>
  <c r="ATK30" i="79" a="1"/>
  <c r="ATK30" i="79" s="1"/>
  <c r="ATK18" i="79" a="1"/>
  <c r="ATK18" i="79" s="1"/>
  <c r="ATK6" i="79" a="1"/>
  <c r="ATK6" i="79" s="1"/>
  <c r="ATK53" i="79" a="1"/>
  <c r="ATK53" i="79" s="1"/>
  <c r="ATK41" i="79" a="1"/>
  <c r="ATK41" i="79" s="1"/>
  <c r="ATK238" i="79" a="1"/>
  <c r="ATK238" i="79" s="1"/>
  <c r="ATK170" i="79" a="1"/>
  <c r="ATK170" i="79" s="1"/>
  <c r="ATK111" i="79" a="1"/>
  <c r="ATK111" i="79" s="1"/>
  <c r="ATK92" i="79" a="1"/>
  <c r="ATK92" i="79" s="1"/>
  <c r="ATK78" i="79" a="1"/>
  <c r="ATK78" i="79" s="1"/>
  <c r="ATK65" i="79" a="1"/>
  <c r="ATK65" i="79" s="1"/>
  <c r="ATK29" i="79" a="1"/>
  <c r="ATK29" i="79" s="1"/>
  <c r="ATK376" i="79" a="1"/>
  <c r="ATK376" i="79" s="1"/>
  <c r="ATK286" i="79" a="1"/>
  <c r="ATK286" i="79" s="1"/>
  <c r="ATK164" i="79" a="1"/>
  <c r="ATK164" i="79" s="1"/>
  <c r="ATK110" i="79" a="1"/>
  <c r="ATK110" i="79" s="1"/>
  <c r="ATK91" i="79" a="1"/>
  <c r="ATK91" i="79" s="1"/>
  <c r="ATK77" i="79" a="1"/>
  <c r="ATK77" i="79" s="1"/>
  <c r="ATK64" i="79" a="1"/>
  <c r="ATK64" i="79" s="1"/>
  <c r="ATK52" i="79" a="1"/>
  <c r="ATK52" i="79" s="1"/>
  <c r="ATK40" i="79" a="1"/>
  <c r="ATK40" i="79" s="1"/>
  <c r="ATK28" i="79" a="1"/>
  <c r="ATK28" i="79" s="1"/>
  <c r="ATK16" i="79" a="1"/>
  <c r="ATK16" i="79" s="1"/>
  <c r="ATK4" i="79" a="1"/>
  <c r="ATK4" i="79" s="1"/>
  <c r="ATK13" i="79" a="1"/>
  <c r="ATK13" i="79" s="1"/>
  <c r="ATK23" i="79" a="1"/>
  <c r="ATK23" i="79" s="1"/>
  <c r="L10" i="76" a="1"/>
  <c r="M8" i="76" a="1"/>
  <c r="L7" i="76" a="1"/>
  <c r="K4" i="76" a="1"/>
  <c r="K5" i="76" a="1"/>
  <c r="M5" i="76" a="1"/>
  <c r="M3" i="76" a="1"/>
  <c r="L6" i="76" a="1"/>
  <c r="K3" i="76" a="1"/>
  <c r="L4" i="76" a="1"/>
  <c r="M4" i="76" a="1"/>
  <c r="L8" i="76" a="1"/>
  <c r="L9" i="76" a="1"/>
  <c r="M8" i="76" l="1"/>
  <c r="M3" i="76"/>
  <c r="L8" i="76"/>
  <c r="L9" i="76"/>
  <c r="L10" i="76"/>
  <c r="L7" i="76"/>
  <c r="L6" i="76"/>
  <c r="K5" i="76"/>
  <c r="M5" i="76"/>
  <c r="L4" i="76"/>
  <c r="K4" i="76"/>
  <c r="M4" i="76"/>
  <c r="K3" i="76"/>
  <c r="L3" i="76" a="1"/>
  <c r="L5" i="76" a="1"/>
  <c r="A23" i="77" l="1" a="1"/>
  <c r="A23" i="77" s="1"/>
  <c r="A17" i="77" a="1"/>
  <c r="A17" i="77" s="1"/>
  <c r="A11" i="77" a="1"/>
  <c r="A11" i="77" s="1"/>
  <c r="A9" i="77" a="1"/>
  <c r="A9" i="77" s="1"/>
  <c r="A21" i="77" a="1"/>
  <c r="A21" i="77" s="1"/>
  <c r="A15" i="77" a="1"/>
  <c r="A15" i="77" s="1"/>
  <c r="A20" i="77" a="1"/>
  <c r="A20" i="77" s="1"/>
  <c r="A8" i="77" a="1"/>
  <c r="A8" i="77" s="1"/>
  <c r="A14" i="77" a="1"/>
  <c r="A14" i="77" s="1"/>
  <c r="A22" i="77" a="1"/>
  <c r="A22" i="77" s="1"/>
  <c r="A16" i="77" a="1"/>
  <c r="A16" i="77" s="1"/>
  <c r="A10" i="77" a="1"/>
  <c r="A10" i="77" s="1"/>
  <c r="A5" i="77" a="1"/>
  <c r="A5" i="77" s="1"/>
  <c r="A3" i="77" a="1"/>
  <c r="A3" i="77" s="1"/>
  <c r="A4" i="77" a="1"/>
  <c r="A4" i="77" s="1"/>
  <c r="L5" i="76"/>
  <c r="L3" i="76"/>
  <c r="A24" i="77" l="1" a="1"/>
  <c r="A24" i="77" s="1"/>
  <c r="A18" i="77" a="1"/>
  <c r="A18" i="77" s="1"/>
  <c r="A12" i="77" a="1"/>
  <c r="A12" i="77" s="1"/>
  <c r="A19" i="77" a="1"/>
  <c r="A19" i="77" s="1"/>
  <c r="A13" i="77" a="1"/>
  <c r="A13" i="77" s="1"/>
  <c r="A25" i="77" a="1"/>
  <c r="A25" i="77" s="1"/>
  <c r="A6" i="77" a="1"/>
  <c r="A6" i="77" s="1"/>
  <c r="A7" i="77" a="1"/>
  <c r="A7" i="77" s="1"/>
  <c r="E33" i="5"/>
  <c r="F33" i="5"/>
  <c r="B51" i="3" l="1"/>
  <c r="I2" i="56" l="1" a="1"/>
  <c r="I2" i="56" s="1"/>
  <c r="AJ23" i="3"/>
  <c r="X23" i="3"/>
  <c r="AB23" i="3"/>
  <c r="G2" i="56" l="1" a="1"/>
  <c r="G2" i="56" s="1"/>
  <c r="AA23" i="3"/>
  <c r="V23" i="3"/>
  <c r="Z23" i="3"/>
  <c r="AD23" i="3"/>
  <c r="AG23" i="3"/>
  <c r="AC23" i="3"/>
  <c r="AH23" i="3"/>
  <c r="T23" i="3"/>
  <c r="AF23" i="3"/>
  <c r="U23" i="3"/>
  <c r="W23" i="3"/>
  <c r="AE23" i="3"/>
  <c r="AI23" i="3"/>
  <c r="Y23" i="3"/>
  <c r="M23" i="3"/>
  <c r="N23" i="3"/>
  <c r="O23" i="3"/>
  <c r="P23" i="3"/>
  <c r="Q23" i="3"/>
  <c r="L23" i="3"/>
  <c r="S23" i="3"/>
  <c r="R23" i="3"/>
  <c r="CW145" i="38" l="1" a="1"/>
  <c r="CW145" i="38" s="1"/>
  <c r="DC145" i="38" a="1"/>
  <c r="DC145" i="38" s="1"/>
  <c r="CY145" i="38" a="1"/>
  <c r="CY145" i="38" s="1"/>
  <c r="CK145" i="38" a="1"/>
  <c r="CK145" i="38" s="1"/>
  <c r="CQ145" i="38" a="1"/>
  <c r="CQ145" i="38" s="1"/>
  <c r="CG145" i="38" a="1"/>
  <c r="CG145" i="38" s="1"/>
  <c r="CE145" i="38" a="1"/>
  <c r="CE145" i="38" s="1"/>
  <c r="CR145" i="38" a="1"/>
  <c r="CR145" i="38" s="1"/>
  <c r="CV145" i="38" a="1"/>
  <c r="CV145" i="38" s="1"/>
  <c r="DB145" i="38" a="1"/>
  <c r="DB145" i="38" s="1"/>
  <c r="CJ145" i="38" a="1"/>
  <c r="CJ145" i="38" s="1"/>
  <c r="CP145" i="38" a="1"/>
  <c r="CP145" i="38" s="1"/>
  <c r="CF145" i="38" a="1"/>
  <c r="CF145" i="38" s="1"/>
  <c r="CD145" i="38" a="1"/>
  <c r="CD145" i="38" s="1"/>
  <c r="CU145" i="38" a="1"/>
  <c r="CU145" i="38" s="1"/>
  <c r="DA145" i="38" a="1"/>
  <c r="DA145" i="38" s="1"/>
  <c r="CI145" i="38" a="1"/>
  <c r="CI145" i="38" s="1"/>
  <c r="CO145" i="38" a="1"/>
  <c r="CO145" i="38" s="1"/>
  <c r="CT145" i="38" a="1"/>
  <c r="CT145" i="38" s="1"/>
  <c r="CC145" i="38" a="1"/>
  <c r="CC145" i="38" s="1"/>
  <c r="CN145" i="38" a="1"/>
  <c r="CN145" i="38" s="1"/>
  <c r="CH145" i="38" a="1"/>
  <c r="CH145" i="38" s="1"/>
  <c r="CZ145" i="38" a="1"/>
  <c r="CZ145" i="38" s="1"/>
  <c r="CL145" i="38" a="1"/>
  <c r="CL145" i="38" s="1"/>
  <c r="CS145" i="38" a="1"/>
  <c r="CS145" i="38" s="1"/>
  <c r="CX145" i="38" a="1"/>
  <c r="CX145" i="38" s="1"/>
  <c r="DD145" i="38" a="1"/>
  <c r="DD145" i="38" s="1"/>
  <c r="CB145" i="38" a="1"/>
  <c r="CB145" i="38" s="1"/>
  <c r="CM145" i="38" a="1"/>
  <c r="CM145" i="38" s="1"/>
  <c r="CA145" i="38" a="1"/>
  <c r="CA145" i="38" s="1"/>
  <c r="BW145" i="38" l="1" a="1"/>
  <c r="BW145" i="38" s="1"/>
  <c r="BX145" i="38" a="1"/>
  <c r="BX145" i="38" s="1"/>
  <c r="BV145" i="38" a="1"/>
  <c r="BV145" i="38" s="1"/>
  <c r="BU145" i="38" a="1"/>
  <c r="BU145" i="38" s="1"/>
  <c r="BT145" i="38" a="1"/>
  <c r="BT145" i="38" s="1"/>
  <c r="BS145" i="38" a="1"/>
  <c r="BS145" i="38" s="1"/>
  <c r="BR145" i="38" a="1"/>
  <c r="BR145" i="38" s="1"/>
  <c r="BQ145" i="38" a="1"/>
  <c r="BQ145" i="38" s="1"/>
  <c r="BP145" i="38" a="1"/>
  <c r="BP145" i="38" s="1"/>
  <c r="BY145" i="38" a="1"/>
  <c r="BY145" i="38" s="1"/>
  <c r="BO145" i="38" a="1"/>
  <c r="BO145" i="38" s="1"/>
  <c r="AZ145" i="38" a="1"/>
  <c r="AZ145" i="38" s="1"/>
  <c r="BN145" i="38" a="1"/>
  <c r="BN145" i="38" s="1"/>
  <c r="BB145" i="38" a="1"/>
  <c r="BB145" i="38" s="1"/>
  <c r="BM145" i="38" a="1"/>
  <c r="BM145" i="38" s="1"/>
  <c r="AY145" i="38" a="1"/>
  <c r="AY145" i="38" s="1"/>
  <c r="BL145" i="38" a="1"/>
  <c r="BL145" i="38" s="1"/>
  <c r="BK145" i="38" a="1"/>
  <c r="BK145" i="38" s="1"/>
  <c r="BJ145" i="38" a="1"/>
  <c r="BJ145" i="38" s="1"/>
  <c r="AX145" i="38" a="1"/>
  <c r="AX145" i="38" s="1"/>
  <c r="BI145" i="38" a="1"/>
  <c r="BI145" i="38" s="1"/>
  <c r="BH145" i="38" a="1"/>
  <c r="BH145" i="38" s="1"/>
  <c r="AW145" i="38" a="1"/>
  <c r="AW145" i="38" s="1"/>
  <c r="BG145" i="38" a="1"/>
  <c r="BG145" i="38" s="1"/>
  <c r="BE145" i="38" a="1"/>
  <c r="BE145" i="38" s="1"/>
  <c r="BF145" i="38" a="1"/>
  <c r="BF145" i="38" s="1"/>
  <c r="BA145" i="38" a="1"/>
  <c r="BA145" i="38" s="1"/>
  <c r="BD145" i="38" a="1"/>
  <c r="BD145" i="38" s="1"/>
  <c r="BC145" i="38" a="1"/>
  <c r="BC145" i="38" s="1"/>
  <c r="AV145" i="38" a="1"/>
  <c r="AV145" i="38" s="1"/>
  <c r="U2" i="9" l="1" a="1"/>
  <c r="U2" i="9" s="1"/>
  <c r="T2" i="9" a="1"/>
  <c r="T2" i="9" s="1"/>
  <c r="C47" i="31" l="1"/>
  <c r="A2" i="78" l="1" a="1"/>
  <c r="A2" i="78" s="1"/>
  <c r="AL6" i="3" a="1"/>
  <c r="AL6" i="3" s="1"/>
  <c r="AO6" i="3" s="1" a="1"/>
  <c r="AO6" i="3" s="1"/>
  <c r="AR2" i="3" a="1"/>
  <c r="J8" i="76" a="1"/>
  <c r="J7" i="76" a="1"/>
  <c r="J6" i="76" a="1"/>
  <c r="J5" i="76" a="1"/>
  <c r="J4" i="76" a="1"/>
  <c r="J3" i="76" a="1"/>
  <c r="AR2" i="3" l="1"/>
  <c r="J3" i="76"/>
  <c r="J4" i="76"/>
  <c r="J5" i="76"/>
  <c r="J6" i="76"/>
  <c r="J7" i="76"/>
  <c r="J8" i="76"/>
  <c r="AD2" i="7" a="1"/>
  <c r="AD1" i="7" a="1"/>
  <c r="AD7" i="7" a="1"/>
  <c r="AD24" i="7" a="1"/>
  <c r="AD6" i="7" a="1"/>
  <c r="AD23" i="7" a="1"/>
  <c r="AD4" i="7" a="1"/>
  <c r="AD9" i="7" a="1"/>
  <c r="AD3" i="7" a="1"/>
  <c r="AD5" i="7" a="1"/>
  <c r="AD8" i="7" a="1"/>
  <c r="AD9" i="7" l="1"/>
  <c r="AD8" i="7"/>
  <c r="AD7" i="7"/>
  <c r="AD24" i="7"/>
  <c r="AD4" i="7"/>
  <c r="AD5" i="7"/>
  <c r="AD23" i="7"/>
  <c r="AD3" i="7"/>
  <c r="AD6" i="7"/>
  <c r="AD2" i="7"/>
  <c r="AD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s>
  <commentList>
    <comment ref="G1" authorId="0" shapeId="0" xr:uid="{5E954879-AD81-451E-B477-1E2AF585E07C}">
      <text>
        <r>
          <rPr>
            <b/>
            <sz val="9"/>
            <color indexed="81"/>
            <rFont val="Tahoma"/>
            <family val="2"/>
          </rPr>
          <t>Pete Steward:</t>
        </r>
        <r>
          <rPr>
            <sz val="9"/>
            <color indexed="81"/>
            <rFont val="Tahoma"/>
            <family val="2"/>
          </rPr>
          <t xml:space="preserve">
See https://www.xelplus.com/searchable-drop-down-list/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 Steward</author>
  </authors>
  <commentList>
    <comment ref="D1" authorId="0" shapeId="0" xr:uid="{A50A33CA-D699-4758-91C8-AFE19F0B29B1}">
      <text>
        <r>
          <rPr>
            <b/>
            <sz val="9"/>
            <color indexed="81"/>
            <rFont val="Tahoma"/>
            <family val="2"/>
          </rPr>
          <t>Pete Steward:</t>
        </r>
        <r>
          <rPr>
            <sz val="9"/>
            <color indexed="81"/>
            <rFont val="Tahoma"/>
            <family val="2"/>
          </rPr>
          <t xml:space="preserve">
See https://www.xelplus.com/searchable-drop-down-list/</t>
        </r>
      </text>
    </comment>
    <comment ref="N1" authorId="0" shapeId="0" xr:uid="{630BF3A1-2F18-4246-80F2-2412E1D6A8CD}">
      <text>
        <r>
          <rPr>
            <b/>
            <sz val="9"/>
            <color indexed="81"/>
            <rFont val="Tahoma"/>
            <family val="2"/>
          </rPr>
          <t>Pete Steward:</t>
        </r>
        <r>
          <rPr>
            <sz val="9"/>
            <color indexed="81"/>
            <rFont val="Tahoma"/>
            <family val="2"/>
          </rPr>
          <t xml:space="preserve">
See https://www.xelplus.com/searchable-drop-down-list/</t>
        </r>
      </text>
    </comment>
    <comment ref="O1" authorId="0" shapeId="0" xr:uid="{A932E518-F2FC-40CF-8270-8FD523850DDA}">
      <text>
        <r>
          <rPr>
            <b/>
            <sz val="9"/>
            <color indexed="81"/>
            <rFont val="Tahoma"/>
            <family val="2"/>
          </rPr>
          <t>Pete Steward:</t>
        </r>
        <r>
          <rPr>
            <sz val="9"/>
            <color indexed="81"/>
            <rFont val="Tahoma"/>
            <family val="2"/>
          </rPr>
          <t xml:space="preserve">
See https://www.xelplus.com/searchable-drop-down-list/</t>
        </r>
      </text>
    </comment>
    <comment ref="P1" authorId="0" shapeId="0" xr:uid="{71CA69DD-F451-43FE-B495-7160B0B2D3EE}">
      <text>
        <r>
          <rPr>
            <b/>
            <sz val="9"/>
            <color indexed="81"/>
            <rFont val="Tahoma"/>
            <family val="2"/>
          </rPr>
          <t>Pete Steward:</t>
        </r>
        <r>
          <rPr>
            <sz val="9"/>
            <color indexed="81"/>
            <rFont val="Tahoma"/>
            <family val="2"/>
          </rPr>
          <t xml:space="preserve">
See https://www.xelplus.com/searchable-drop-down-list/</t>
        </r>
      </text>
    </comment>
    <comment ref="Q1" authorId="0" shapeId="0" xr:uid="{33FD2C70-DA2F-4815-B02B-9912E7D2B54C}">
      <text>
        <r>
          <rPr>
            <b/>
            <sz val="9"/>
            <color indexed="81"/>
            <rFont val="Tahoma"/>
            <family val="2"/>
          </rPr>
          <t>Pete Steward:</t>
        </r>
        <r>
          <rPr>
            <sz val="9"/>
            <color indexed="81"/>
            <rFont val="Tahoma"/>
            <family val="2"/>
          </rPr>
          <t xml:space="preserve">
See https://www.xelplus.com/searchable-drop-down-list/</t>
        </r>
      </text>
    </comment>
    <comment ref="R1" authorId="0" shapeId="0" xr:uid="{6D89D26D-0519-4A74-8AE9-A7925451CD76}">
      <text>
        <r>
          <rPr>
            <b/>
            <sz val="9"/>
            <color indexed="81"/>
            <rFont val="Tahoma"/>
            <family val="2"/>
          </rPr>
          <t>Pete Steward:</t>
        </r>
        <r>
          <rPr>
            <sz val="9"/>
            <color indexed="81"/>
            <rFont val="Tahoma"/>
            <family val="2"/>
          </rPr>
          <t xml:space="preserve">
See https://www.xelplus.com/searchable-drop-down-list/</t>
        </r>
      </text>
    </comment>
    <comment ref="S1" authorId="0" shapeId="0" xr:uid="{AE289791-7867-48CD-AF7C-09B9C4A0741F}">
      <text>
        <r>
          <rPr>
            <b/>
            <sz val="9"/>
            <color indexed="81"/>
            <rFont val="Tahoma"/>
            <family val="2"/>
          </rPr>
          <t>Pete Steward:</t>
        </r>
        <r>
          <rPr>
            <sz val="9"/>
            <color indexed="81"/>
            <rFont val="Tahoma"/>
            <family val="2"/>
          </rPr>
          <t xml:space="preserve">
See https://www.xelplus.com/searchable-drop-down-list/</t>
        </r>
      </text>
    </comment>
    <comment ref="T1" authorId="0" shapeId="0" xr:uid="{3017D1B2-F8CE-4E27-ABB9-0E76C8BFC529}">
      <text>
        <r>
          <rPr>
            <b/>
            <sz val="9"/>
            <color indexed="81"/>
            <rFont val="Tahoma"/>
            <family val="2"/>
          </rPr>
          <t>Pete Steward:</t>
        </r>
        <r>
          <rPr>
            <sz val="9"/>
            <color indexed="81"/>
            <rFont val="Tahoma"/>
            <family val="2"/>
          </rPr>
          <t xml:space="preserve">
See https://www.xelplus.com/searchable-drop-down-list/</t>
        </r>
      </text>
    </comment>
    <comment ref="U1" authorId="0" shapeId="0" xr:uid="{BE60FB9B-356A-4E21-AF9A-B735AF581036}">
      <text>
        <r>
          <rPr>
            <b/>
            <sz val="9"/>
            <color indexed="81"/>
            <rFont val="Tahoma"/>
            <family val="2"/>
          </rPr>
          <t>Pete Steward:</t>
        </r>
        <r>
          <rPr>
            <sz val="9"/>
            <color indexed="81"/>
            <rFont val="Tahoma"/>
            <family val="2"/>
          </rPr>
          <t xml:space="preserve">
See https://www.xelplus.com/searchable-drop-down-list/</t>
        </r>
      </text>
    </comment>
    <comment ref="V1" authorId="0" shapeId="0" xr:uid="{6FA8C10E-08D0-40F4-B8E3-1EB958CCFB26}">
      <text>
        <r>
          <rPr>
            <b/>
            <sz val="9"/>
            <color indexed="81"/>
            <rFont val="Tahoma"/>
            <family val="2"/>
          </rPr>
          <t>Pete Steward:</t>
        </r>
        <r>
          <rPr>
            <sz val="9"/>
            <color indexed="81"/>
            <rFont val="Tahoma"/>
            <family val="2"/>
          </rPr>
          <t xml:space="preserve">
See https://www.xelplus.com/searchable-drop-down-list/</t>
        </r>
      </text>
    </comment>
    <comment ref="W1" authorId="0" shapeId="0" xr:uid="{91F153ED-8CC1-4BF8-BD9A-8AED1672D4F8}">
      <text>
        <r>
          <rPr>
            <b/>
            <sz val="9"/>
            <color indexed="81"/>
            <rFont val="Tahoma"/>
            <family val="2"/>
          </rPr>
          <t>Pete Steward:</t>
        </r>
        <r>
          <rPr>
            <sz val="9"/>
            <color indexed="81"/>
            <rFont val="Tahoma"/>
            <family val="2"/>
          </rPr>
          <t xml:space="preserve">
See https://www.xelplus.com/searchable-drop-down-list/</t>
        </r>
      </text>
    </comment>
    <comment ref="X1" authorId="0" shapeId="0" xr:uid="{6463C598-A87C-485F-938F-B8E914639F15}">
      <text>
        <r>
          <rPr>
            <b/>
            <sz val="9"/>
            <color indexed="81"/>
            <rFont val="Tahoma"/>
            <family val="2"/>
          </rPr>
          <t>Pete Steward:</t>
        </r>
        <r>
          <rPr>
            <sz val="9"/>
            <color indexed="81"/>
            <rFont val="Tahoma"/>
            <family val="2"/>
          </rPr>
          <t xml:space="preserve">
See https://www.xelplus.com/searchable-drop-down-list/</t>
        </r>
      </text>
    </comment>
    <comment ref="Y1" authorId="0" shapeId="0" xr:uid="{129C6858-B679-4838-B56C-76539A399DD3}">
      <text>
        <r>
          <rPr>
            <b/>
            <sz val="9"/>
            <color indexed="81"/>
            <rFont val="Tahoma"/>
            <family val="2"/>
          </rPr>
          <t>Pete Steward:</t>
        </r>
        <r>
          <rPr>
            <sz val="9"/>
            <color indexed="81"/>
            <rFont val="Tahoma"/>
            <family val="2"/>
          </rPr>
          <t xml:space="preserve">
See https://www.xelplus.com/searchable-drop-down-list/</t>
        </r>
      </text>
    </comment>
    <comment ref="Z1" authorId="0" shapeId="0" xr:uid="{A73780D6-50BF-4901-B3DF-259B6DE03C53}">
      <text>
        <r>
          <rPr>
            <b/>
            <sz val="9"/>
            <color indexed="81"/>
            <rFont val="Tahoma"/>
            <family val="2"/>
          </rPr>
          <t>Pete Steward:</t>
        </r>
        <r>
          <rPr>
            <sz val="9"/>
            <color indexed="81"/>
            <rFont val="Tahoma"/>
            <family val="2"/>
          </rPr>
          <t xml:space="preserve">
See https://www.xelplus.com/searchable-drop-down-list/</t>
        </r>
      </text>
    </comment>
    <comment ref="AA1" authorId="0" shapeId="0" xr:uid="{986AECAE-E801-415D-AD49-3726EA3568D8}">
      <text>
        <r>
          <rPr>
            <b/>
            <sz val="9"/>
            <color indexed="81"/>
            <rFont val="Tahoma"/>
            <family val="2"/>
          </rPr>
          <t>Pete Steward:</t>
        </r>
        <r>
          <rPr>
            <sz val="9"/>
            <color indexed="81"/>
            <rFont val="Tahoma"/>
            <family val="2"/>
          </rPr>
          <t xml:space="preserve">
See https://www.xelplus.com/searchable-drop-down-list/</t>
        </r>
      </text>
    </comment>
    <comment ref="AB1" authorId="0" shapeId="0" xr:uid="{6994539D-CE03-46C6-B037-AA79875E7D46}">
      <text>
        <r>
          <rPr>
            <b/>
            <sz val="9"/>
            <color indexed="81"/>
            <rFont val="Tahoma"/>
            <family val="2"/>
          </rPr>
          <t>Pete Steward:</t>
        </r>
        <r>
          <rPr>
            <sz val="9"/>
            <color indexed="81"/>
            <rFont val="Tahoma"/>
            <family val="2"/>
          </rPr>
          <t xml:space="preserve">
See https://www.xelplus.com/searchable-drop-down-list/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036EC5-ABF9-401D-A9B7-E6801EFE562C}" keepAlive="1" name="Query - AOM" description="Connection to the 'AOM' query in the workbook." type="5" refreshedVersion="8" background="1" saveData="1">
    <dbPr connection="Provider=Microsoft.Mashup.OleDb.1;Data Source=$Workbook$;Location=AOM;Extended Properties=&quot;&quot;" command="SELECT * FROM [AOM]"/>
  </connection>
  <connection id="2" xr16:uid="{77ACA6D0-7AB7-4ED1-98D3-76877099E776}" keepAlive="1" name="Query - AOM_diets" description="Connection to the 'AOM_diets' query in the workbook." type="5" refreshedVersion="8" background="1" saveData="1">
    <dbPr connection="Provider=Microsoft.Mashup.OleDb.1;Data Source=$Workbook$;Location=AOM_diets;Extended Properties=&quot;&quot;" command="SELECT * FROM [AOM_diets]"/>
  </connection>
  <connection id="3" xr16:uid="{7D0E83A0-8740-41BA-B2A5-4F888A859BDC}" keepAlive="1" name="Query - AOM1" description="Connection to the 'AOM1' query in the workbook." type="5" refreshedVersion="0" background="1" saveData="1">
    <dbPr connection="Provider=Microsoft.Mashup.OleDb.1;Data Source=$Workbook$;Location=AOM1;Extended Properties=&quot;&quot;" command="SELECT * FROM [AOM1]"/>
  </connection>
  <connection id="4" xr16:uid="{6F69ED7B-90A8-48E7-A9B4-C7DCD5DB2D0E}" keepAlive="1" name="Query - chem" description="Connection to the 'chem' query in the workbook." type="5" refreshedVersion="8" background="1" saveData="1">
    <dbPr connection="Provider=Microsoft.Mashup.OleDb.1;Data Source=$Workbook$;Location=chem;Extended Properties=&quot;&quot;" command="SELECT * FROM [chem]"/>
  </connection>
  <connection id="5" xr16:uid="{800DD394-0F12-43BB-B589-1F6FB70F1073}" keepAlive="1" name="Query - countries" description="Connection to the 'countries' query in the workbook." type="5" refreshedVersion="8" background="1" saveData="1">
    <dbPr connection="Provider=Microsoft.Mashup.OleDb.1;Data Source=$Workbook$;Location=countries;Extended Properties=&quot;&quot;" command="SELECT * FROM [countries]"/>
  </connection>
  <connection id="6" xr16:uid="{C8609F8C-4910-4A80-92BF-C3A6DD55219B}" keepAlive="1" name="Query - dois" description="Connection to the 'dois' query in the workbook." type="5" refreshedVersion="8" background="1" saveData="1">
    <dbPr connection="Provider=Microsoft.Mashup.OleDb.1;Data Source=$Workbook$;Location=dois;Extended Properties=&quot;&quot;" command="SELECT * FROM [dois]"/>
  </connection>
  <connection id="7" xr16:uid="{16D3FF25-3CE3-488A-91FF-34B428EB9A50}" keepAlive="1" name="Query - era_fields" description="Connection to the 'era_fields' query in the workbook." type="5" refreshedVersion="8" background="1" saveData="1">
    <dbPr connection="Provider=Microsoft.Mashup.OleDb.1;Data Source=$Workbook$;Location=era_fields;Extended Properties=&quot;&quot;" command="SELECT * FROM [era_fields]"/>
  </connection>
  <connection id="8" xr16:uid="{ECF92C68-58F9-4AB6-864E-570077686BB4}" keepAlive="1" name="Query - fert" description="Connection to the 'fert' query in the workbook." type="5" refreshedVersion="8" background="1" saveData="1">
    <dbPr connection="Provider=Microsoft.Mashup.OleDb.1;Data Source=$Workbook$;Location=fert;Extended Properties=&quot;&quot;" command="SELECT * FROM [fert]"/>
  </connection>
  <connection id="9" xr16:uid="{EF6EDD7F-06F4-4526-8E11-903BAA879C60}" keepAlive="1" name="Query - journals" description="Connection to the 'journals' query in the workbook." type="5" refreshedVersion="8" background="1" saveData="1">
    <dbPr connection="Provider=Microsoft.Mashup.OleDb.1;Data Source=$Workbook$;Location=journals;Extended Properties=&quot;&quot;" command="SELECT * FROM [journals]"/>
  </connection>
  <connection id="10" xr16:uid="{BAB09EE1-A6DC-4445-B345-B2F999BFA1D9}" keepAlive="1" name="Query - lookup_levels" description="Connection to the 'lookup_levels' query in the workbook." type="5" refreshedVersion="8" background="1" saveData="1">
    <dbPr connection="Provider=Microsoft.Mashup.OleDb.1;Data Source=$Workbook$;Location=lookup_levels;Extended Properties=&quot;&quot;" command="SELECT * FROM [lookup_levels]"/>
  </connection>
  <connection id="11" xr16:uid="{024C97DB-7051-4F53-A0B0-2A9D8125D834}" keepAlive="1" name="Query - out" description="Connection to the 'out' query in the workbook." type="5" refreshedVersion="8" background="1" saveData="1">
    <dbPr connection="Provider=Microsoft.Mashup.OleDb.1;Data Source=$Workbook$;Location=out;Extended Properties=&quot;&quot;" command="SELECT * FROM [out]"/>
  </connection>
  <connection id="12" xr16:uid="{909D9C1B-DEB7-4AB5-8E1B-3CB340406A0F}" keepAlive="1" name="Query - out_econ" description="Connection to the 'out_econ' query in the workbook." type="5" refreshedVersion="8" background="1" saveData="1">
    <dbPr connection="Provider=Microsoft.Mashup.OleDb.1;Data Source=$Workbook$;Location=out_econ;Extended Properties=&quot;&quot;" command="SELECT * FROM [out_econ]"/>
  </connection>
  <connection id="13" xr16:uid="{913E6A76-1F05-4583-BCCF-81F6ECC5A04F}" keepAlive="1" name="Query - prac" description="Connection to the 'prac' query in the workbook." type="5" refreshedVersion="8" background="1" saveData="1">
    <dbPr connection="Provider=Microsoft.Mashup.OleDb.1;Data Source=$Workbook$;Location=prac;Extended Properties=&quot;&quot;" command="SELECT * FROM [prac]"/>
  </connection>
  <connection id="14" xr16:uid="{C35A3D83-132D-4D46-9EAB-CDB60E097C8C}" keepAlive="1" name="Query - prod" description="Connection to the 'prod' query in the workbook." type="5" refreshedVersion="8" background="1" saveData="1">
    <dbPr connection="Provider=Microsoft.Mashup.OleDb.1;Data Source=$Workbook$;Location=prod;Extended Properties=&quot;&quot;" command="SELECT * FROM [prod]"/>
  </connection>
  <connection id="15" xr16:uid="{0C90C9F3-8260-44E7-88D1-4D047BF9FAB6}" keepAlive="1" name="Query - prod_comp" description="Connection to the 'prod_comp' query in the workbook." type="5" refreshedVersion="8" background="1" saveData="1">
    <dbPr connection="Provider=Microsoft.Mashup.OleDb.1;Data Source=$Workbook$;Location=prod_comp;Extended Properties=&quot;&quot;" command="SELECT * FROM [prod_comp]"/>
  </connection>
  <connection id="16" xr16:uid="{FF28FC64-631E-4161-A9BE-33FE5ADFF0B1}" keepAlive="1" name="Query - residues" description="Connection to the 'residues' query in the workbook." type="5" refreshedVersion="8" background="1" saveData="1">
    <dbPr connection="Provider=Microsoft.Mashup.OleDb.1;Data Source=$Workbook$;Location=residues;Extended Properties=&quot;&quot;" command="SELECT * FROM [residues]"/>
  </connection>
  <connection id="17" xr16:uid="{1D29DA26-BBB8-4B41-A448-040271191D39}" keepAlive="1" name="Query - site_list" description="Connection to the 'site_list' query in the workbook." type="5" refreshedVersion="8" background="1" saveData="1">
    <dbPr connection="Provider=Microsoft.Mashup.OleDb.1;Data Source=$Workbook$;Location=site_list;Extended Properties=&quot;&quot;" command="SELECT * FROM [site_list]"/>
  </connection>
  <connection id="18" xr16:uid="{11004009-2C39-4682-B413-AD91584F21FA}" keepAlive="1" name="Query - soil fields" description="Connection to the 'soil fields' query in the workbook." type="5" refreshedVersion="8" background="1" saveData="1">
    <dbPr connection="Provider=Microsoft.Mashup.OleDb.1;Data Source=$Workbook$;Location=&quot;soil fields&quot;;Extended Properties=&quot;&quot;" command="SELECT * FROM [soil fields]"/>
  </connection>
  <connection id="19" xr16:uid="{4F414257-E648-4244-80C5-DCF530D02A78}" keepAlive="1" name="Query - trees" description="Connection to the 'trees' query in the workbook." type="5" refreshedVersion="8" background="1" saveData="1">
    <dbPr connection="Provider=Microsoft.Mashup.OleDb.1;Data Source=$Workbook$;Location=trees;Extended Properties=&quot;&quot;" command="SELECT * FROM [trees]"/>
  </connection>
  <connection id="20" xr16:uid="{7D40FA4C-B630-44FA-8820-69E08E7CFB86}" keepAlive="1" name="Query - vars" description="Connection to the 'vars' query in the workbook." type="5" refreshedVersion="8" background="1" saveData="1">
    <dbPr connection="Provider=Microsoft.Mashup.OleDb.1;Data Source=$Workbook$;Location=vars;Extended Properties=&quot;&quot;" command="SELECT * FROM [vars]"/>
  </connection>
  <connection id="21" xr16:uid="{E789AC81-C978-4A3D-92E2-6AB8826C9DDD}" keepAlive="1" name="Query - vars_animals" description="Connection to the 'vars_animals' query in the workbook." type="5" refreshedVersion="8" background="1" saveData="1">
    <dbPr connection="Provider=Microsoft.Mashup.OleDb.1;Data Source=$Workbook$;Location=vars_animals;Extended Properties=&quot;&quot;" command="SELECT * FROM [vars_anima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<sst xmlns="http://schemas.openxmlformats.org/spreadsheetml/2006/main" count="102764" uniqueCount="21592">
  <si>
    <t>ERA DATA ENTRY WORKBOOK - CROP EXPERIMENTS WITHOUT DIVERSIFICATION
Welcome!</t>
  </si>
  <si>
    <t xml:space="preserve">This workbook is for capturing data from experiments that will be integrated into the ERA (Evidence for Resilient Agriculture) database. 
This particular workbook is designed for crop experiements that do not include diversification practices (intercropping, crop rotation, green manures, fallows or within field agroforestry practices like alleycropping). Basically diversification means that the plants grown within an experimental plot are diverse in time (e.g. a crop rotation sequence of maize one season followed by beans the next) and/or space (e.g., maize intercropped with beans planted inbetween the maize rows or wheat grown between alleys of agroforestry trees). 
</t>
  </si>
  <si>
    <t>A training manual can be found here</t>
  </si>
  <si>
    <t>Descriptions of ERA management practices, outcomes and experimental units (typically products/commodities) can be found here</t>
  </si>
  <si>
    <t>Feedback and issue reporting is here</t>
  </si>
  <si>
    <t>There are 9 sections to this workbook, we recommend that you progresss through them in order:</t>
  </si>
  <si>
    <r>
      <t xml:space="preserve">1) </t>
    </r>
    <r>
      <rPr>
        <b/>
        <sz val="10"/>
        <color theme="1"/>
        <rFont val="Bahnschrift Light Condensed"/>
        <family val="2"/>
      </rPr>
      <t>Pub</t>
    </r>
    <r>
      <rPr>
        <sz val="10"/>
        <color theme="1"/>
        <rFont val="Bahnschrift Light Condensed"/>
        <family val="2"/>
      </rPr>
      <t xml:space="preserve"> = Publication: capture bibliographic data about an experiment here.</t>
    </r>
  </si>
  <si>
    <r>
      <t xml:space="preserve">2) </t>
    </r>
    <r>
      <rPr>
        <b/>
        <sz val="10"/>
        <color theme="1"/>
        <rFont val="Bahnschrift Light Condensed"/>
        <family val="2"/>
      </rPr>
      <t>Site</t>
    </r>
    <r>
      <rPr>
        <sz val="10"/>
        <color theme="1"/>
        <rFont val="Bahnschrift Light Condensed"/>
        <family val="2"/>
      </rPr>
      <t xml:space="preserve"> &amp; </t>
    </r>
    <r>
      <rPr>
        <b/>
        <sz val="10"/>
        <color theme="1"/>
        <rFont val="Bahnschrift Light Condensed"/>
        <family val="2"/>
      </rPr>
      <t>Site Soils</t>
    </r>
    <r>
      <rPr>
        <sz val="10"/>
        <color theme="1"/>
        <rFont val="Bahnschrift Light Condensed"/>
        <family val="2"/>
      </rPr>
      <t xml:space="preserve">: captures information about experimental sites, any detailed information about soil variables should be captured in </t>
    </r>
    <r>
      <rPr>
        <b/>
        <sz val="10"/>
        <color theme="1"/>
        <rFont val="Bahnschrift Light Condensed"/>
        <family val="2"/>
      </rPr>
      <t xml:space="preserve">Site.Soils  </t>
    </r>
  </si>
  <si>
    <r>
      <t xml:space="preserve">3) </t>
    </r>
    <r>
      <rPr>
        <b/>
        <sz val="10"/>
        <color theme="1"/>
        <rFont val="Bahnschrift Light Condensed"/>
        <family val="2"/>
      </rPr>
      <t>ExpD</t>
    </r>
    <r>
      <rPr>
        <sz val="10"/>
        <color theme="1"/>
        <rFont val="Bahnschrift Light Condensed"/>
        <family val="2"/>
      </rPr>
      <t xml:space="preserve"> = Experimental design, captures information about the number of study replicates, plot sizes, etc.</t>
    </r>
  </si>
  <si>
    <r>
      <t xml:space="preserve">4) </t>
    </r>
    <r>
      <rPr>
        <b/>
        <sz val="10"/>
        <color theme="1"/>
        <rFont val="Bahnschrift Light Condensed"/>
        <family val="2"/>
      </rPr>
      <t xml:space="preserve">Practices </t>
    </r>
    <r>
      <rPr>
        <sz val="10"/>
        <color theme="1"/>
        <rFont val="Bahnschrift Light Condensed"/>
        <family val="2"/>
      </rPr>
      <t xml:space="preserve">(pale yellow tabs) = These tabs collect information about the agricultural management practices used in an experiment. Within tabs you can record base practices which apply to all treatments (e.g. 50kg of 60-30-30 NPK was applied to all treatments) or experimental practices that different between treatments (e.g. one treatment used straw mulch and another did not). Each set of experimental practices within a practice tab creates named building blocks that you will combine in the Make.Trt tab to create treatments. Base practices you do not need to consider again once they are entered in the practice tabs, they also do not require naming as the spreadsheet should autopopulate the name field with "base".
</t>
    </r>
    <r>
      <rPr>
        <b/>
        <i/>
        <sz val="10"/>
        <color theme="1"/>
        <rFont val="Bahnschrift Light Condensed"/>
        <family val="2"/>
      </rPr>
      <t xml:space="preserve">
</t>
    </r>
    <r>
      <rPr>
        <sz val="10"/>
        <color theme="1"/>
        <rFont val="Bahnschrift Light Condensed"/>
        <family val="2"/>
      </rPr>
      <t>Many practice tabs will require you to select and name a practice method that relates to a code in ERA practice definitions, this part of the data entry is critical. After you have chosen a method and named a practice you can often scroll down to tables that can collect more detail information about how the practice was implemented. There are also notes sections where you can copy paste important experimental information that you do no think the workbook captures well.
Each tab is a theme that represents a set of related practices:</t>
    </r>
  </si>
  <si>
    <r>
      <rPr>
        <b/>
        <sz val="10"/>
        <color theme="1"/>
        <rFont val="Bahnschrift Light Condensed"/>
        <family val="2"/>
      </rPr>
      <t>Chems</t>
    </r>
    <r>
      <rPr>
        <sz val="10"/>
        <color theme="1"/>
        <rFont val="Bahnschrift Light Condensed"/>
        <family val="2"/>
      </rPr>
      <t xml:space="preserve"> = Chemical applications (applications of herbicides, fungicides, insecticides, etc.)
</t>
    </r>
    <r>
      <rPr>
        <b/>
        <sz val="10"/>
        <color theme="1"/>
        <rFont val="Bahnschrift Light Condensed"/>
        <family val="2"/>
      </rPr>
      <t xml:space="preserve">Harvest </t>
    </r>
    <r>
      <rPr>
        <sz val="10"/>
        <color theme="1"/>
        <rFont val="Bahnschrift Light Condensed"/>
        <family val="2"/>
      </rPr>
      <t xml:space="preserve">= Harvest methods &amp; timing
</t>
    </r>
    <r>
      <rPr>
        <b/>
        <sz val="10"/>
        <color theme="1"/>
        <rFont val="Bahnschrift Light Condensed"/>
        <family val="2"/>
      </rPr>
      <t>Irrigat</t>
    </r>
    <r>
      <rPr>
        <sz val="10"/>
        <color theme="1"/>
        <rFont val="Bahnschrift Light Condensed"/>
        <family val="2"/>
      </rPr>
      <t xml:space="preserve"> = Irrigation methods &amp; application rates
</t>
    </r>
    <r>
      <rPr>
        <b/>
        <sz val="10"/>
        <color theme="1"/>
        <rFont val="Bahnschrift Light Condensed"/>
        <family val="2"/>
      </rPr>
      <t>Mulch</t>
    </r>
    <r>
      <rPr>
        <sz val="10"/>
        <color theme="1"/>
        <rFont val="Bahnschrift Light Condensed"/>
        <family val="2"/>
      </rPr>
      <t xml:space="preserve"> = Materials that are not from crops in the experimental plot (record these in the residues tab) applied to the surface of the plot as a mulch. Records the type of mulch &amp; application details . Does not include compost or manures (use the nutrients tab).
</t>
    </r>
    <r>
      <rPr>
        <b/>
        <sz val="10"/>
        <color theme="1"/>
        <rFont val="Bahnschrift Light Condensed"/>
        <family val="2"/>
      </rPr>
      <t xml:space="preserve">Nutrients </t>
    </r>
    <r>
      <rPr>
        <sz val="10"/>
        <color theme="1"/>
        <rFont val="Bahnschrift Light Condensed"/>
        <family val="2"/>
      </rPr>
      <t xml:space="preserve">= Inputs/fertilizers added to a plot designed to improve/increase/provide nutrients for crop growth. Nutrients can include inorganic fertilizers, compost, manure, micronutrients, biochar, biofertilizers, biosolids and other organic amendments. Records the type of fertilizer &amp; application details. 
</t>
    </r>
    <r>
      <rPr>
        <b/>
        <sz val="10"/>
        <color theme="1"/>
        <rFont val="Bahnschrift Light Condensed"/>
        <family val="2"/>
      </rPr>
      <t>Comp</t>
    </r>
    <r>
      <rPr>
        <sz val="10"/>
        <color theme="1"/>
        <rFont val="Bahnschrift Light Condensed"/>
        <family val="2"/>
      </rPr>
      <t xml:space="preserve"> = Composition of organic mulch or nutrient materials.
</t>
    </r>
    <r>
      <rPr>
        <b/>
        <sz val="10"/>
        <color theme="1"/>
        <rFont val="Bahnschrift Light Condensed"/>
        <family val="2"/>
      </rPr>
      <t>pH</t>
    </r>
    <r>
      <rPr>
        <sz val="10"/>
        <color theme="1"/>
        <rFont val="Bahnschrift Light Condensed"/>
        <family val="2"/>
      </rPr>
      <t xml:space="preserve"> = Materials &amp; application rates of materials used for amendment of soil pH (e.g. liming).
</t>
    </r>
    <r>
      <rPr>
        <b/>
        <sz val="10"/>
        <color theme="1"/>
        <rFont val="Bahnschrift Light Condensed"/>
        <family val="2"/>
      </rPr>
      <t>Plant</t>
    </r>
    <r>
      <rPr>
        <sz val="10"/>
        <color theme="1"/>
        <rFont val="Bahnschrift Light Condensed"/>
        <family val="2"/>
      </rPr>
      <t xml:space="preserve"> = Planting methods &amp; timing
</t>
    </r>
    <r>
      <rPr>
        <b/>
        <sz val="10"/>
        <color theme="1"/>
        <rFont val="Bahnschrift Light Condensed"/>
        <family val="2"/>
      </rPr>
      <t>Residues</t>
    </r>
    <r>
      <rPr>
        <sz val="10"/>
        <color theme="1"/>
        <rFont val="Bahnschrift Light Condensed"/>
        <family val="2"/>
      </rPr>
      <t xml:space="preserve"> = Fate of crop residues &amp; compositional details.
</t>
    </r>
    <r>
      <rPr>
        <b/>
        <sz val="10"/>
        <color theme="1"/>
        <rFont val="Bahnschrift Light Condensed"/>
        <family val="2"/>
      </rPr>
      <t>Tillage</t>
    </r>
    <r>
      <rPr>
        <sz val="10"/>
        <color theme="1"/>
        <rFont val="Bahnschrift Light Condensed"/>
        <family val="2"/>
      </rPr>
      <t xml:space="preserve"> = Tillage method(s) used &amp; details of tillage operations.
</t>
    </r>
    <r>
      <rPr>
        <b/>
        <sz val="10"/>
        <color theme="1"/>
        <rFont val="Bahnschrift Light Condensed"/>
        <family val="2"/>
      </rPr>
      <t>Variety</t>
    </r>
    <r>
      <rPr>
        <sz val="10"/>
        <color theme="1"/>
        <rFont val="Bahnschrift Light Condensed"/>
        <family val="2"/>
      </rPr>
      <t xml:space="preserve"> = Crop varieties used &amp; information on their basic traits.
</t>
    </r>
    <r>
      <rPr>
        <b/>
        <sz val="10"/>
        <color theme="1"/>
        <rFont val="Bahnschrift Light Condensed"/>
        <family val="2"/>
      </rPr>
      <t>WaterHarvest</t>
    </r>
    <r>
      <rPr>
        <sz val="10"/>
        <color theme="1"/>
        <rFont val="Bahnschrift Light Condensed"/>
        <family val="2"/>
      </rPr>
      <t xml:space="preserve"> = Water harvesting methods (e.g., planting basins, terraces, tied ridges, zai pits, etc.).
</t>
    </r>
    <r>
      <rPr>
        <b/>
        <sz val="10"/>
        <color theme="1"/>
        <rFont val="Bahnschrift Light Condensed"/>
        <family val="2"/>
      </rPr>
      <t>Weed</t>
    </r>
    <r>
      <rPr>
        <sz val="10"/>
        <color theme="1"/>
        <rFont val="Bahnschrift Light Condensed"/>
        <family val="2"/>
      </rPr>
      <t xml:space="preserve"> = Physical (not chemical) weeding events (typically hand weeding).</t>
    </r>
  </si>
  <si>
    <t>5) Make.Trt = create &amp; name treatments by combining the experimental practices entered in the practice tabs.</t>
  </si>
  <si>
    <r>
      <t xml:space="preserve">6) EU&amp;Out = Experimental Unit &amp; Outcomes: Choose the products (typically crop commodities) and experimental outcomes for which data are presented. Information on ERA's current product &amp; outcome portfolio can be found here </t>
    </r>
    <r>
      <rPr>
        <i/>
        <sz val="11"/>
        <color theme="1"/>
        <rFont val="Bahnschrift Light Condensed"/>
        <family val="2"/>
      </rPr>
      <t>INSERT LINK&gt;</t>
    </r>
  </si>
  <si>
    <t>7) Times = Select the cropping seasons or years for which data are presented.</t>
  </si>
  <si>
    <t>8) EnterData = Captures values and associated errors for the experimental treatments, products, outcomes and times specified in the previous tabs. Do not start data entry until you've completed all the previous tabs.</t>
  </si>
  <si>
    <t>9) Evaluate = A series of data validation checks highlighting any potential errors you need to address.</t>
  </si>
  <si>
    <t>Bibliographic Information</t>
  </si>
  <si>
    <t>Publication Code</t>
  </si>
  <si>
    <t>B.Code</t>
  </si>
  <si>
    <t>Author Last Name</t>
  </si>
  <si>
    <t>B.Author.Last</t>
  </si>
  <si>
    <t>Year Published</t>
  </si>
  <si>
    <t>B.Date</t>
  </si>
  <si>
    <t>Journal</t>
  </si>
  <si>
    <t>B.Journal</t>
  </si>
  <si>
    <t>DOI</t>
  </si>
  <si>
    <t>B.DOI</t>
  </si>
  <si>
    <t>Website</t>
  </si>
  <si>
    <t>B.Url</t>
  </si>
  <si>
    <t>Project</t>
  </si>
  <si>
    <t>B.Project</t>
  </si>
  <si>
    <r>
      <rPr>
        <b/>
        <sz val="9"/>
        <rFont val="Calibri"/>
        <family val="2"/>
        <scheme val="minor"/>
      </rPr>
      <t>Linked Publications</t>
    </r>
    <r>
      <rPr>
        <sz val="11"/>
        <rFont val="Calibri"/>
        <family val="2"/>
        <scheme val="minor"/>
      </rPr>
      <t xml:space="preserve">
</t>
    </r>
    <r>
      <rPr>
        <i/>
        <sz val="8"/>
        <rFont val="Calibri"/>
        <family val="2"/>
        <scheme val="minor"/>
      </rPr>
      <t>Publications that are referenced in this publication that may present results from the same experiment.</t>
    </r>
  </si>
  <si>
    <t>DOI/Website 1</t>
  </si>
  <si>
    <t>B.Link1</t>
  </si>
  <si>
    <t>DOI/Website 2</t>
  </si>
  <si>
    <t>B.Link2</t>
  </si>
  <si>
    <t>DOI/Website 3</t>
  </si>
  <si>
    <t>B.Link3</t>
  </si>
  <si>
    <t>DOI/Website 4</t>
  </si>
  <si>
    <t>B.Link4</t>
  </si>
  <si>
    <r>
      <t xml:space="preserve">Study Site
</t>
    </r>
    <r>
      <rPr>
        <i/>
        <sz val="8"/>
        <color theme="1"/>
        <rFont val="Calibri"/>
        <family val="2"/>
        <scheme val="minor"/>
      </rPr>
      <t>Record sites as columns.</t>
    </r>
  </si>
  <si>
    <r>
      <t xml:space="preserve">Site Name Aggregator
</t>
    </r>
    <r>
      <rPr>
        <i/>
        <sz val="7"/>
        <rFont val="Calibri"/>
        <family val="2"/>
        <scheme val="minor"/>
      </rPr>
      <t>If you have some outcomes that are site specific and some that are averaged across sites, then you can indicate the averaged sites by joinging their names. Copy the joined name to the Site Names row in the Location section of this tab. You do not need to record information for aggregated sites as the information has already been entered for thier components.</t>
    </r>
  </si>
  <si>
    <t>Site Experimental Type</t>
  </si>
  <si>
    <t>Site.Type</t>
  </si>
  <si>
    <t>Country</t>
  </si>
  <si>
    <t>Values</t>
  </si>
  <si>
    <t>Combine?</t>
  </si>
  <si>
    <t>Aggregated Value:</t>
  </si>
  <si>
    <t>Site Name</t>
  </si>
  <si>
    <t>Site.ID</t>
  </si>
  <si>
    <t>Type of Spatial Accuracy</t>
  </si>
  <si>
    <t>Site.Admin</t>
  </si>
  <si>
    <t>Is Site Aggregated?</t>
  </si>
  <si>
    <t>Site.Agg</t>
  </si>
  <si>
    <t>Latitude Degrees</t>
  </si>
  <si>
    <t>Latitude Minutes</t>
  </si>
  <si>
    <t>Latitude Seconds</t>
  </si>
  <si>
    <t>Latitude Hemisphere</t>
  </si>
  <si>
    <t>Latitude (Decimal Degrees)</t>
  </si>
  <si>
    <t>Latitude Uncertainty (m)</t>
  </si>
  <si>
    <t>Longitude Degrees</t>
  </si>
  <si>
    <t>Longitude Minutes</t>
  </si>
  <si>
    <t>Longitude Seconds</t>
  </si>
  <si>
    <t>Longitude Hemisphere</t>
  </si>
  <si>
    <t>Longitude (Decimal Degrees)</t>
  </si>
  <si>
    <t>Longitude Uncertainty (m)</t>
  </si>
  <si>
    <t>Uncertainty (Radius in m)</t>
  </si>
  <si>
    <t>Buffer.Manual</t>
  </si>
  <si>
    <t>Google Link (copy to browser to check location)</t>
  </si>
  <si>
    <t>General contextual information, see "Site.Soils" tab for collecting detailed data on individual soil parameters.</t>
  </si>
  <si>
    <t>Seasonality</t>
  </si>
  <si>
    <t>Number of Rainy Seasons</t>
  </si>
  <si>
    <t>Season1 Start</t>
  </si>
  <si>
    <t>Season1 End</t>
  </si>
  <si>
    <t>Rainy  Season 1 Length (days)</t>
  </si>
  <si>
    <t>Season2 Start</t>
  </si>
  <si>
    <t>Season2 End</t>
  </si>
  <si>
    <t>Rainy Season 2 Length (days)</t>
  </si>
  <si>
    <r>
      <rPr>
        <b/>
        <i/>
        <sz val="8"/>
        <color rgb="FF000000"/>
        <rFont val="Calibri"/>
        <family val="2"/>
        <scheme val="minor"/>
      </rPr>
      <t>Climate</t>
    </r>
    <r>
      <rPr>
        <i/>
        <sz val="8"/>
        <color rgb="FF000000"/>
        <rFont val="Calibri"/>
        <family val="2"/>
        <scheme val="minor"/>
      </rPr>
      <t xml:space="preserve">
For the fields below, if ranges are presented aggregated across a number of sites across a wide area (e.g. &gt; 10km apart) do not enter these data.
Record annual or seasonal totals in the "Times" tab.</t>
    </r>
  </si>
  <si>
    <t>Mean Seasonal Precipitation (mm) - S1</t>
  </si>
  <si>
    <t>Mean Seasonal Precipitation (mm) - S2</t>
  </si>
  <si>
    <t>Mean Annual Rainfall (mm)</t>
  </si>
  <si>
    <t xml:space="preserve">Mean Annual Temperature (°C) </t>
  </si>
  <si>
    <r>
      <t xml:space="preserve">Physical
</t>
    </r>
    <r>
      <rPr>
        <i/>
        <sz val="8"/>
        <color rgb="FF000000"/>
        <rFont val="Calibri"/>
        <family val="2"/>
        <scheme val="minor"/>
      </rPr>
      <t>For the fields below, if ranges are presented aggregated across a number of sites across a wide area (e.g. &gt; 10km apart) do not enter these data.</t>
    </r>
  </si>
  <si>
    <t>Elevation (masl)</t>
  </si>
  <si>
    <t/>
  </si>
  <si>
    <t>Slope (%)</t>
  </si>
  <si>
    <t>Slope (°)</t>
  </si>
  <si>
    <t>Soil Texture</t>
  </si>
  <si>
    <t>Soil.Texture</t>
  </si>
  <si>
    <t>Latitude</t>
  </si>
  <si>
    <t>Longitude</t>
  </si>
  <si>
    <t>Buffer</t>
  </si>
  <si>
    <t>ISO.3166-1.alpha-3</t>
  </si>
  <si>
    <t>Lat.Min</t>
  </si>
  <si>
    <t>Lat.Max</t>
  </si>
  <si>
    <t>Lon.Min</t>
  </si>
  <si>
    <t>Lon.Max</t>
  </si>
  <si>
    <t>Country.Search</t>
  </si>
  <si>
    <t>Sites</t>
  </si>
  <si>
    <t>Benin</t>
  </si>
  <si>
    <t>Farm</t>
  </si>
  <si>
    <t>Algeria</t>
  </si>
  <si>
    <t>DZA</t>
  </si>
  <si>
    <t>City</t>
  </si>
  <si>
    <t>Angola</t>
  </si>
  <si>
    <t>AGO</t>
  </si>
  <si>
    <t>Station</t>
  </si>
  <si>
    <t>BEN</t>
  </si>
  <si>
    <t>District</t>
  </si>
  <si>
    <t>Botswana</t>
  </si>
  <si>
    <t>BWA</t>
  </si>
  <si>
    <t>Facility</t>
  </si>
  <si>
    <t>Burkina Faso</t>
  </si>
  <si>
    <t>BFA</t>
  </si>
  <si>
    <t>Burundi</t>
  </si>
  <si>
    <t>BDI</t>
  </si>
  <si>
    <t>Field</t>
  </si>
  <si>
    <t>Cabo Verde</t>
  </si>
  <si>
    <t>CPV</t>
  </si>
  <si>
    <t>Irrigation Scheme</t>
  </si>
  <si>
    <t>Cameroon</t>
  </si>
  <si>
    <t>CMR</t>
  </si>
  <si>
    <t>Region</t>
  </si>
  <si>
    <t>Central African Republic</t>
  </si>
  <si>
    <t>CAF</t>
  </si>
  <si>
    <t>Sub-County</t>
  </si>
  <si>
    <t>Cana</t>
  </si>
  <si>
    <t>Comoros</t>
  </si>
  <si>
    <t>COM</t>
  </si>
  <si>
    <t>Town</t>
  </si>
  <si>
    <t>DRC</t>
  </si>
  <si>
    <t>COG</t>
  </si>
  <si>
    <t>Unspecified</t>
  </si>
  <si>
    <t>Chad</t>
  </si>
  <si>
    <t>TCD</t>
  </si>
  <si>
    <t>Village</t>
  </si>
  <si>
    <t>Djibouti</t>
  </si>
  <si>
    <t>DJI</t>
  </si>
  <si>
    <t>Ward</t>
  </si>
  <si>
    <t>Congo (Democratic Republic of the)</t>
  </si>
  <si>
    <t>COD</t>
  </si>
  <si>
    <t>Egypt</t>
  </si>
  <si>
    <t>EGY</t>
  </si>
  <si>
    <t>Equatorial Guinea</t>
  </si>
  <si>
    <t>GNQ</t>
  </si>
  <si>
    <t>Eritrea</t>
  </si>
  <si>
    <t>ERI</t>
  </si>
  <si>
    <t>Ethiopia</t>
  </si>
  <si>
    <t>ETH</t>
  </si>
  <si>
    <t>IITA Conotou</t>
  </si>
  <si>
    <t>Gabon</t>
  </si>
  <si>
    <t>GAB</t>
  </si>
  <si>
    <t>INRAB, Ina</t>
  </si>
  <si>
    <t>Gambia</t>
  </si>
  <si>
    <t>GMB</t>
  </si>
  <si>
    <t>Kinwedji</t>
  </si>
  <si>
    <t>Ghana</t>
  </si>
  <si>
    <t>GHA</t>
  </si>
  <si>
    <t>Guinea</t>
  </si>
  <si>
    <t>GIN</t>
  </si>
  <si>
    <t>Guinea Bissau</t>
  </si>
  <si>
    <t>GNB</t>
  </si>
  <si>
    <t>Lycé Agricole Médji de Sekou</t>
  </si>
  <si>
    <t>Ivory Coast</t>
  </si>
  <si>
    <t>CIV</t>
  </si>
  <si>
    <t>Kenya</t>
  </si>
  <si>
    <t>KEN</t>
  </si>
  <si>
    <t>Lesotho</t>
  </si>
  <si>
    <t>LSO</t>
  </si>
  <si>
    <t>NARI, Niaouli</t>
  </si>
  <si>
    <t>Libya</t>
  </si>
  <si>
    <t>LBY</t>
  </si>
  <si>
    <t>Ouesse</t>
  </si>
  <si>
    <t>Liberia</t>
  </si>
  <si>
    <t>LBR</t>
  </si>
  <si>
    <t>Madagascar</t>
  </si>
  <si>
    <t>MDG</t>
  </si>
  <si>
    <t>Malawi</t>
  </si>
  <si>
    <t>MWI</t>
  </si>
  <si>
    <t>BCA Sebele Content Farm, Gaborone</t>
  </si>
  <si>
    <t>Mali</t>
  </si>
  <si>
    <t>MLI</t>
  </si>
  <si>
    <t>Boro</t>
  </si>
  <si>
    <t>Mauritania</t>
  </si>
  <si>
    <t>MRT</t>
  </si>
  <si>
    <t>Mauritius</t>
  </si>
  <si>
    <t>MUS</t>
  </si>
  <si>
    <t>Goodhope ARS</t>
  </si>
  <si>
    <t>Morocco</t>
  </si>
  <si>
    <t>MAR</t>
  </si>
  <si>
    <t>Sebele</t>
  </si>
  <si>
    <t>Mozambique</t>
  </si>
  <si>
    <t>MOZ</t>
  </si>
  <si>
    <t>Niger</t>
  </si>
  <si>
    <t>NER</t>
  </si>
  <si>
    <t>Nigeria</t>
  </si>
  <si>
    <t>NGA</t>
  </si>
  <si>
    <t>Rwanda</t>
  </si>
  <si>
    <t>RWA</t>
  </si>
  <si>
    <t>CIRDES, Bobo-Dioulasso</t>
  </si>
  <si>
    <t>Sao Tome &amp; Principe</t>
  </si>
  <si>
    <t>STP</t>
  </si>
  <si>
    <t>CRREA, Katchari</t>
  </si>
  <si>
    <t>Senegal</t>
  </si>
  <si>
    <t>SEN</t>
  </si>
  <si>
    <t>Dinderesso (FCD), Bobo-Dioulasso</t>
  </si>
  <si>
    <t>Seychelles</t>
  </si>
  <si>
    <t>SYC</t>
  </si>
  <si>
    <t>Sierra Leone</t>
  </si>
  <si>
    <t>SLE</t>
  </si>
  <si>
    <t>Farako-Ba Station De Recherche, Bobo-Dioulasso</t>
  </si>
  <si>
    <t>Somalia</t>
  </si>
  <si>
    <t>SOM</t>
  </si>
  <si>
    <t>Gampela</t>
  </si>
  <si>
    <t>South Africa</t>
  </si>
  <si>
    <t>ZAF</t>
  </si>
  <si>
    <t>Sudan</t>
  </si>
  <si>
    <t>SDN</t>
  </si>
  <si>
    <t>INAGOR Research Centre</t>
  </si>
  <si>
    <t>South Sudan</t>
  </si>
  <si>
    <t>SSD</t>
  </si>
  <si>
    <t>INERA, Saria</t>
  </si>
  <si>
    <t>Swaziland</t>
  </si>
  <si>
    <t>SWZ</t>
  </si>
  <si>
    <t>INERA,Farako-Ba</t>
  </si>
  <si>
    <t>Tanzania</t>
  </si>
  <si>
    <t>TZA</t>
  </si>
  <si>
    <t>Togo</t>
  </si>
  <si>
    <t>TGO</t>
  </si>
  <si>
    <t>Kamboinse</t>
  </si>
  <si>
    <t>Tunisia</t>
  </si>
  <si>
    <t>TUN</t>
  </si>
  <si>
    <t>Uganda</t>
  </si>
  <si>
    <t>UGA</t>
  </si>
  <si>
    <t>Survey</t>
  </si>
  <si>
    <t>Western Sahara</t>
  </si>
  <si>
    <t>ESH</t>
  </si>
  <si>
    <t>Zambia</t>
  </si>
  <si>
    <t>ZMB</t>
  </si>
  <si>
    <t>Zimbabwe</t>
  </si>
  <si>
    <t>ZWE</t>
  </si>
  <si>
    <t>Ouagadougou</t>
  </si>
  <si>
    <t>ISABU Mugerero</t>
  </si>
  <si>
    <t>Mashitsi Research Station</t>
  </si>
  <si>
    <t>Mparambo</t>
  </si>
  <si>
    <t>Animal Experimental Farm, Dschang University</t>
  </si>
  <si>
    <t>AVRI Garoua</t>
  </si>
  <si>
    <t>Bamenda</t>
  </si>
  <si>
    <t>IAR, Yagoua</t>
  </si>
  <si>
    <t>IITA, Mbalmayo</t>
  </si>
  <si>
    <t>IRA Babungo</t>
  </si>
  <si>
    <t>IRA Mfonta, Bambui</t>
  </si>
  <si>
    <t>IRAD Dschang</t>
  </si>
  <si>
    <t>IRAD, Mankon</t>
  </si>
  <si>
    <t>INERA</t>
  </si>
  <si>
    <t>Al Azhar University, Nasser City, Cairo</t>
  </si>
  <si>
    <t>Alexandria University</t>
  </si>
  <si>
    <t>Benha University</t>
  </si>
  <si>
    <t>CLAR, Sharkia</t>
  </si>
  <si>
    <t>DRC Tegzerti Research Station, Siwa Oasis</t>
  </si>
  <si>
    <t>El-Khattara ARS, Faculty of Agriculture, Zagazig University</t>
  </si>
  <si>
    <t>Enshas Experiment Station, WMRI, Sharkia</t>
  </si>
  <si>
    <t>Experimental Farm of Department of Animal Production, College of Agricultural Science, El-Arish</t>
  </si>
  <si>
    <t>Faculty of Agriculture Farm, Tanta University, El-Gharbia</t>
  </si>
  <si>
    <t>Kafr El-Sheikh Governorate</t>
  </si>
  <si>
    <t>Menoufia University, Shebin El-Kom</t>
  </si>
  <si>
    <t>NIOF, Suez</t>
  </si>
  <si>
    <t>NRC Nubaria Experimental Station</t>
  </si>
  <si>
    <t>Sadat City University, Sadat</t>
  </si>
  <si>
    <t>SCU Experimental Farm, Ismalia</t>
  </si>
  <si>
    <t>Shibin El-Kom</t>
  </si>
  <si>
    <t>Zagazig University</t>
  </si>
  <si>
    <t>Hamelmalo Agricultural College</t>
  </si>
  <si>
    <t>Adigudem</t>
  </si>
  <si>
    <t>Agbe Goat Research Station, Tembien</t>
  </si>
  <si>
    <t>Alage ATVETC</t>
  </si>
  <si>
    <t>Alamata ARC</t>
  </si>
  <si>
    <t>Alemaya University Hirna Station</t>
  </si>
  <si>
    <t>Ambo University</t>
  </si>
  <si>
    <t>ARDU, Asella</t>
  </si>
  <si>
    <t>Asasa RS</t>
  </si>
  <si>
    <t>ATVET College, Dilla</t>
  </si>
  <si>
    <t>Bahir Dar University</t>
  </si>
  <si>
    <t>Bako ATVETC</t>
  </si>
  <si>
    <t>Bekoji</t>
  </si>
  <si>
    <t>Bekoji RS</t>
  </si>
  <si>
    <t>Chefa</t>
  </si>
  <si>
    <t>Debre Zeit</t>
  </si>
  <si>
    <t>EIAR Holetta ARS</t>
  </si>
  <si>
    <t>Ginchi ARS</t>
  </si>
  <si>
    <t>Guder Farm Development Centre</t>
  </si>
  <si>
    <t>Hagere Selam, May Zegzeg</t>
  </si>
  <si>
    <t>Haramaya University</t>
  </si>
  <si>
    <t>Hawassa University, Hawassa</t>
  </si>
  <si>
    <t>ILRI, Addis Ababa</t>
  </si>
  <si>
    <t>ILRI, Debre Zeit</t>
  </si>
  <si>
    <t>Jimma University College of Agriculture and Veterinary Medicine</t>
  </si>
  <si>
    <t>Kombolcha ATVETC</t>
  </si>
  <si>
    <t>Kombolcha ATVETC, South Wollo</t>
  </si>
  <si>
    <t>Kulumsa</t>
  </si>
  <si>
    <t>Maichew</t>
  </si>
  <si>
    <t>Mekelle University</t>
  </si>
  <si>
    <t>Sekota</t>
  </si>
  <si>
    <t>Shola</t>
  </si>
  <si>
    <t>Sinana ARC</t>
  </si>
  <si>
    <t>Sirinka ARC</t>
  </si>
  <si>
    <t>Werer Agricultural Research Center (WARC)</t>
  </si>
  <si>
    <t>Wereta</t>
  </si>
  <si>
    <t>Zenzelima Campus, Bahir Dar University</t>
  </si>
  <si>
    <t>ITC HQ, Kerr Serigne</t>
  </si>
  <si>
    <t>Old Yundum Tandako Station</t>
  </si>
  <si>
    <t>Breman</t>
  </si>
  <si>
    <t>CRI Fumesua</t>
  </si>
  <si>
    <t>CRIG, New Tafo, Akyem</t>
  </si>
  <si>
    <t>CSIR, Achimota</t>
  </si>
  <si>
    <t>CSIR, Nyankpala</t>
  </si>
  <si>
    <t>Ejura</t>
  </si>
  <si>
    <t>Ejura Agricultural College</t>
  </si>
  <si>
    <t>Juaso</t>
  </si>
  <si>
    <t>KNUST, Kumasi</t>
  </si>
  <si>
    <t>Kpong</t>
  </si>
  <si>
    <t>Kwadaso</t>
  </si>
  <si>
    <t>Greenhouse</t>
  </si>
  <si>
    <t>MFA Experimental Site, Kpeve</t>
  </si>
  <si>
    <t>Oil Palm Research Institute, Kusi</t>
  </si>
  <si>
    <t>Tamale</t>
  </si>
  <si>
    <t>University of Cape Coast</t>
  </si>
  <si>
    <t>University of Ghana Farm, Accra</t>
  </si>
  <si>
    <t>Bareng ARS</t>
  </si>
  <si>
    <t>CRRAB Bordo, Kankan</t>
  </si>
  <si>
    <t>Bouake</t>
  </si>
  <si>
    <t>CNRA, Man</t>
  </si>
  <si>
    <t>CSRS Bringakro</t>
  </si>
  <si>
    <t>Ferkessedougou</t>
  </si>
  <si>
    <t>Mbe</t>
  </si>
  <si>
    <t>Sangoué Forest Station</t>
  </si>
  <si>
    <t>Baringo</t>
  </si>
  <si>
    <t>Bukura Agricultural College</t>
  </si>
  <si>
    <t>Catholic Diocese, Homa Bay</t>
  </si>
  <si>
    <t>Coffee Research Foundation, Ruiru</t>
  </si>
  <si>
    <t>Don Bosco Boys Secondary, Embu</t>
  </si>
  <si>
    <t>Egerton University (Tatton Agricultural Park)</t>
  </si>
  <si>
    <t>Egerton University Farm, Njoro</t>
  </si>
  <si>
    <t>Embu District</t>
  </si>
  <si>
    <t>ICIPE Campus, Mbita Point</t>
  </si>
  <si>
    <t>ICIPE, Mbita Point</t>
  </si>
  <si>
    <t>IRLI, Nairobi</t>
  </si>
  <si>
    <t>JKUAT, Thika</t>
  </si>
  <si>
    <t>Kaberwa Forest Station, Mount Elgon</t>
  </si>
  <si>
    <t>KALRO Naivasha</t>
  </si>
  <si>
    <t>KALRO/Kirege Primary School, Chuka</t>
  </si>
  <si>
    <t>Kampi ya Mawe Agricultural Field Station</t>
  </si>
  <si>
    <t>KARI Embu</t>
  </si>
  <si>
    <t>KARI Mtwapa</t>
  </si>
  <si>
    <t>KARI, Alupe</t>
  </si>
  <si>
    <t>KARI, Kakamega</t>
  </si>
  <si>
    <t>KARI, Katumani (ICRAF Machakos)</t>
  </si>
  <si>
    <t>KARI, Kiboko</t>
  </si>
  <si>
    <t>KARI, Kitale</t>
  </si>
  <si>
    <t>Kianjuki</t>
  </si>
  <si>
    <t>Machanga</t>
  </si>
  <si>
    <t>Maseno Research Station</t>
  </si>
  <si>
    <t>Maseno Veterinary Farm and Agricultural Training Center</t>
  </si>
  <si>
    <t>Matanya, Laikipia</t>
  </si>
  <si>
    <t>MMUST Kakamega</t>
  </si>
  <si>
    <t>Moi University Farm</t>
  </si>
  <si>
    <t>Mpala Ranch, Laikipia</t>
  </si>
  <si>
    <t>NARL, Kabete</t>
  </si>
  <si>
    <t>Nyabeda</t>
  </si>
  <si>
    <t>Pwani University, Kilife</t>
  </si>
  <si>
    <t>University of Eldoret</t>
  </si>
  <si>
    <t>Sebha ARS</t>
  </si>
  <si>
    <t>CDIA Beforona</t>
  </si>
  <si>
    <t>TAFA Antsirabe</t>
  </si>
  <si>
    <t>Bembeke RS</t>
  </si>
  <si>
    <t>Chitedze ARS</t>
  </si>
  <si>
    <t>Kasinthula ARC, Chikwawa</t>
  </si>
  <si>
    <t>Lifuwu</t>
  </si>
  <si>
    <t>LUANAR Bunda College</t>
  </si>
  <si>
    <t>LUANAR Bunda College Aquaculture Ponds</t>
  </si>
  <si>
    <t>Makoka ARS, Zomba</t>
  </si>
  <si>
    <t>National Aquaculture Centre, Domasi</t>
  </si>
  <si>
    <t>Cinzana ARS</t>
  </si>
  <si>
    <t>Cinzanan ARS</t>
  </si>
  <si>
    <t>Finkolo</t>
  </si>
  <si>
    <t>IAV Hassan II Gharb Experimental Station</t>
  </si>
  <si>
    <t>INRA Saada</t>
  </si>
  <si>
    <t>INRA, Settat</t>
  </si>
  <si>
    <t>INRA, Tassout</t>
  </si>
  <si>
    <t>Institut Agronomique et Vétérinaire Hassan II, Rabat</t>
  </si>
  <si>
    <t>NSA, Meknes</t>
  </si>
  <si>
    <t>Tafilalet AES (SMVAT)</t>
  </si>
  <si>
    <t>Matola</t>
  </si>
  <si>
    <t>NARI, Chokwé</t>
  </si>
  <si>
    <t>Sussundenga Research Station</t>
  </si>
  <si>
    <t>Birni N'Konni</t>
  </si>
  <si>
    <t>CERRA, Maradi</t>
  </si>
  <si>
    <t>Gaya Station</t>
  </si>
  <si>
    <t>Abakaliki</t>
  </si>
  <si>
    <t>Abeokuta</t>
  </si>
  <si>
    <t>Adamawa</t>
  </si>
  <si>
    <t>Ado Ekiti</t>
  </si>
  <si>
    <t>Agricultural Research Farm, Adeyemi College, Ondo</t>
  </si>
  <si>
    <t>Agricultural Sciences Farm, UN, Nsukka</t>
  </si>
  <si>
    <t>Ahmadu Bello University, Zaria</t>
  </si>
  <si>
    <t>Animal Sciences Farm, UN, Nsukka</t>
  </si>
  <si>
    <t>ATBU, Bauchi</t>
  </si>
  <si>
    <t>College Research Farm, Ila-Orangun</t>
  </si>
  <si>
    <t>Durante Fish Industries Limited, Ibadan</t>
  </si>
  <si>
    <t>FCA Research Farm, Ishiagu</t>
  </si>
  <si>
    <t>FCAHPT, Ibadan</t>
  </si>
  <si>
    <t>FCWM Teaching and Research Farm, New-Bussa</t>
  </si>
  <si>
    <t>Federal Polytechnic Bida Experimental Farm</t>
  </si>
  <si>
    <t>FRIN, Gambari</t>
  </si>
  <si>
    <t>FRIN, Ikom</t>
  </si>
  <si>
    <t>FRIN, Ore</t>
  </si>
  <si>
    <t>FRIN, Sabopa</t>
  </si>
  <si>
    <t>FUAM Research Farm, Makurdi</t>
  </si>
  <si>
    <t>FUAM, Makurdi</t>
  </si>
  <si>
    <t>FUNAAB, Abeokuta</t>
  </si>
  <si>
    <t>Funafuna Cattle Multiplication Ranch</t>
  </si>
  <si>
    <t>FUT Teaching and Research Farm, Owerri</t>
  </si>
  <si>
    <t>FUT, Akure</t>
  </si>
  <si>
    <t>FUT, Minna</t>
  </si>
  <si>
    <t>FUTO Teaching and Research Farm, Owerri</t>
  </si>
  <si>
    <t>Gambari</t>
  </si>
  <si>
    <t>Gidan Kaura</t>
  </si>
  <si>
    <t>IAR Farm, Ahmadu Bello University, Samaru</t>
  </si>
  <si>
    <t>IAR&amp;T, Ibadan</t>
  </si>
  <si>
    <t>IAR/Amadu Bello University, Shika Farm</t>
  </si>
  <si>
    <t>Ibadan</t>
  </si>
  <si>
    <t>Idi-Ishin</t>
  </si>
  <si>
    <t>Igbariam</t>
  </si>
  <si>
    <t>IITA, Ibadan</t>
  </si>
  <si>
    <t>IITA, Minjibir</t>
  </si>
  <si>
    <t>IITA, Onne</t>
  </si>
  <si>
    <t>ILCA, Kachia Grazing Reserve</t>
  </si>
  <si>
    <t>Institute for Agricultural Research, Ikenne</t>
  </si>
  <si>
    <t>Irrigation Research Station, Kadawa</t>
  </si>
  <si>
    <t>Kano</t>
  </si>
  <si>
    <t>Kurmin Biri</t>
  </si>
  <si>
    <t>LAUTECH Farm, Ogbomoso</t>
  </si>
  <si>
    <t>LSU, Ojo, Lagos</t>
  </si>
  <si>
    <t>Ministry of Agriculture Demonstration Farm, Yenagoa</t>
  </si>
  <si>
    <t>MOUA Fish Farm, Umudike</t>
  </si>
  <si>
    <t>NAPRI, Shika</t>
  </si>
  <si>
    <t>NCRI Badeggi Farm</t>
  </si>
  <si>
    <t>NHRI, Ibadan</t>
  </si>
  <si>
    <t>NIFF, New-Bussa</t>
  </si>
  <si>
    <t>NRCRI Research Farm, Umudike</t>
  </si>
  <si>
    <t>NVRI, Vom</t>
  </si>
  <si>
    <t>OAU Teaching &amp; Research Farm, Ile-Ife</t>
  </si>
  <si>
    <t>OOU College of Agricultural Science Teaching &amp; Reseach Farm, Ayetoro</t>
  </si>
  <si>
    <t>RSU Teaching &amp; Research Farm, Port Harcourt</t>
  </si>
  <si>
    <t>Rubber Research Institute,Iyanomo</t>
  </si>
  <si>
    <t>Rufus Giwa Polytechnic Teaching and Research Farm, Owo</t>
  </si>
  <si>
    <t>Samaru</t>
  </si>
  <si>
    <t>Teaching &amp; Research Farm, FUT, Akure</t>
  </si>
  <si>
    <t>Teaching and Research Farm, Ambrose Alli University, Ekpoma</t>
  </si>
  <si>
    <t>Teaching and Research Farm, Enugu-Agbani Campus, ESUT</t>
  </si>
  <si>
    <t>UNIMAID Research Farm</t>
  </si>
  <si>
    <t>University of Benin Horticultural Garden</t>
  </si>
  <si>
    <t>University of Benin Research Farm</t>
  </si>
  <si>
    <t>University of Calabar</t>
  </si>
  <si>
    <t>University of Ibadan</t>
  </si>
  <si>
    <t>University of Ibadan Research Farm</t>
  </si>
  <si>
    <t>University of Jos, Jos</t>
  </si>
  <si>
    <t>University of Lagos, Akoka, Lagos</t>
  </si>
  <si>
    <t>University of Llorin Teaching &amp; Research Farm</t>
  </si>
  <si>
    <t>ICRISAT Sahelian Centre, Sadore</t>
  </si>
  <si>
    <t>ICRISAT, Niamey</t>
  </si>
  <si>
    <t>INRAN N'Dounga</t>
  </si>
  <si>
    <t>INRAN, Konni</t>
  </si>
  <si>
    <t>INRAN, Maradi</t>
  </si>
  <si>
    <t>Kalapate ARS</t>
  </si>
  <si>
    <t>Ouallam</t>
  </si>
  <si>
    <t>API Farm, Gabiro</t>
  </si>
  <si>
    <t>Buberuka (highlands &amp; central plateau)</t>
  </si>
  <si>
    <t>Gakuta, ARS</t>
  </si>
  <si>
    <t>ISAR, Buberuka</t>
  </si>
  <si>
    <t>ISAR, Butare</t>
  </si>
  <si>
    <t>RAB Songa</t>
  </si>
  <si>
    <t>Rwerere</t>
  </si>
  <si>
    <t>ENSA, Thies</t>
  </si>
  <si>
    <t>ISRA/CNRA, Bambey</t>
  </si>
  <si>
    <t>Louga</t>
  </si>
  <si>
    <t>Niayes</t>
  </si>
  <si>
    <t>Nioro</t>
  </si>
  <si>
    <t>Thiagar</t>
  </si>
  <si>
    <t>Thilmakha</t>
  </si>
  <si>
    <t>Agronomy Experimental Farm, NCU, Njala</t>
  </si>
  <si>
    <t>Rice Research Station, Rokupr</t>
  </si>
  <si>
    <t>ARC Irene</t>
  </si>
  <si>
    <t>ARC Poultry Unit, Glen</t>
  </si>
  <si>
    <t>ARC Small Grain, Bethlehem</t>
  </si>
  <si>
    <t>ARC, Nietvoorbij</t>
  </si>
  <si>
    <t>ARC-API, Centurion</t>
  </si>
  <si>
    <t>Bloemfontein</t>
  </si>
  <si>
    <t>Cedara Research Institute</t>
  </si>
  <si>
    <t>Cedara Research Station</t>
  </si>
  <si>
    <t>Fort Cox College</t>
  </si>
  <si>
    <t>Fort Hare</t>
  </si>
  <si>
    <t>Glen Agricultural College</t>
  </si>
  <si>
    <t>Grootfontein Agricultural Research Institute</t>
  </si>
  <si>
    <t>Honeydale Reseach Farm, Fort Hare University</t>
  </si>
  <si>
    <t>Kenilworth Experimental Farm</t>
  </si>
  <si>
    <t>KZNU Research &amp; Training Farm, Ukulinga</t>
  </si>
  <si>
    <t>Langgewens Experimental Farm</t>
  </si>
  <si>
    <t>Limpopo University</t>
  </si>
  <si>
    <t>Nkwaleni</t>
  </si>
  <si>
    <t>NWU Experimental Farm, Molelwane</t>
  </si>
  <si>
    <t>Paddock</t>
  </si>
  <si>
    <t>Parady</t>
  </si>
  <si>
    <t>Roodeplaat</t>
  </si>
  <si>
    <t>SASRI, Mount Edgecombe</t>
  </si>
  <si>
    <t>SASRI, Pongola</t>
  </si>
  <si>
    <t>UKZN Ukilinga Research Farm, Pietermaritzburg</t>
  </si>
  <si>
    <t>University of Fort Hare Research Farm</t>
  </si>
  <si>
    <t>University of the Free State, Bloemfontein</t>
  </si>
  <si>
    <t>UP Hatfield Experimental Farm, Pretoria</t>
  </si>
  <si>
    <t>Venda Experimental Farm, Thohoyandou</t>
  </si>
  <si>
    <t>WCDA Elsenburg Research Farm</t>
  </si>
  <si>
    <t>WCDA Outeniqua Research Farm</t>
  </si>
  <si>
    <t>Welgevallen Experimental Farm, Stellenbosch</t>
  </si>
  <si>
    <t>Wild Coast Abalone</t>
  </si>
  <si>
    <t>Ad-Damazin ARS</t>
  </si>
  <si>
    <t>El Obied</t>
  </si>
  <si>
    <t>Eldemokeya Forest Reserve</t>
  </si>
  <si>
    <t>Gezira Research Farm, Wad Medani</t>
  </si>
  <si>
    <t>Gezira Research Station, Wad Medani</t>
  </si>
  <si>
    <t>Hillat Kuku</t>
  </si>
  <si>
    <t>Khartoum</t>
  </si>
  <si>
    <t>Maatug Research Substation, Gezira Scheme</t>
  </si>
  <si>
    <t>Nabag</t>
  </si>
  <si>
    <t>Omdurman</t>
  </si>
  <si>
    <t>Rahad Research Station, El Fau</t>
  </si>
  <si>
    <t>Malkerns Research Station</t>
  </si>
  <si>
    <t>Mhlume</t>
  </si>
  <si>
    <t>ARI Hombolo</t>
  </si>
  <si>
    <t>ARTI Ilonga</t>
  </si>
  <si>
    <t>ICRAF, Meatu</t>
  </si>
  <si>
    <t>Igabiro</t>
  </si>
  <si>
    <t>Igurusi IZTIS</t>
  </si>
  <si>
    <t>LPRI Mpwapwa</t>
  </si>
  <si>
    <t>Lubonde</t>
  </si>
  <si>
    <t>LZARDI, Ukiriguru</t>
  </si>
  <si>
    <t>Mafiga</t>
  </si>
  <si>
    <t>Magadu Research Farm, University of Sokoine</t>
  </si>
  <si>
    <t>Makanya Catchment</t>
  </si>
  <si>
    <t>Mpangala</t>
  </si>
  <si>
    <t>Msimba</t>
  </si>
  <si>
    <t>Ngwazi, Mufindi</t>
  </si>
  <si>
    <t>Nkundi</t>
  </si>
  <si>
    <t>Nyashimba</t>
  </si>
  <si>
    <t>Sasanda</t>
  </si>
  <si>
    <t>SEDC, Dar es Salaam</t>
  </si>
  <si>
    <t>Selian</t>
  </si>
  <si>
    <t>SUA Farm, Morogoro</t>
  </si>
  <si>
    <t>SUA Solomon Mahlangu Campus, Mazimbu</t>
  </si>
  <si>
    <t>Suluti</t>
  </si>
  <si>
    <t>Tanga</t>
  </si>
  <si>
    <t>TARI, Mlingano</t>
  </si>
  <si>
    <t>Tumbi</t>
  </si>
  <si>
    <t>Amoutchou</t>
  </si>
  <si>
    <t>Glidji</t>
  </si>
  <si>
    <t>Sarakawa</t>
  </si>
  <si>
    <t>University of Lome Research Farm</t>
  </si>
  <si>
    <t>Beja</t>
  </si>
  <si>
    <t>Bou Hedma National Park</t>
  </si>
  <si>
    <t>IDRA, Médenine</t>
  </si>
  <si>
    <t>INRAT Bourbia</t>
  </si>
  <si>
    <t>INRAT Dairy Experimental Farm, Lafereg, Beja</t>
  </si>
  <si>
    <t>INRAT, Mornag</t>
  </si>
  <si>
    <t>Institute De L'olivier Taous Experimental Station, Sfax</t>
  </si>
  <si>
    <t>INSTM, Bechima, Gabes</t>
  </si>
  <si>
    <t>Le Fahs</t>
  </si>
  <si>
    <t>Mannouba Support Research Station</t>
  </si>
  <si>
    <t>OEP Experimental Farm, Jebibina</t>
  </si>
  <si>
    <t>Pasture and Livestock Agency Farm,  Saouef</t>
  </si>
  <si>
    <t>Arapia, Soroti</t>
  </si>
  <si>
    <t>Bulegeni ARDC</t>
  </si>
  <si>
    <t>Busitema University Farm, Arapai</t>
  </si>
  <si>
    <t>IITA, Sendusu (NaCRRI, Namulonge)</t>
  </si>
  <si>
    <t>Kachwekano District Farm Institute</t>
  </si>
  <si>
    <t>Kawanda ARS</t>
  </si>
  <si>
    <t>Kibale Technology Verification Centre (TVC)</t>
  </si>
  <si>
    <t>Kigezi High School, Kabale</t>
  </si>
  <si>
    <t>Makerere University ARI, Kabanyolo</t>
  </si>
  <si>
    <t>Masaka</t>
  </si>
  <si>
    <t>Mbarara</t>
  </si>
  <si>
    <t>NaCRRI, Namulonge</t>
  </si>
  <si>
    <t>NaFORRI, Kifu</t>
  </si>
  <si>
    <t>NARO/NLRRI Namulonge</t>
  </si>
  <si>
    <t>Serere Research Centre</t>
  </si>
  <si>
    <t>ZARDI, Ngetta</t>
  </si>
  <si>
    <t>Eastern Province</t>
  </si>
  <si>
    <t>GART, Chimbombo</t>
  </si>
  <si>
    <t>Mansa TAS</t>
  </si>
  <si>
    <t>Misamfu ARS</t>
  </si>
  <si>
    <t>Monze FTC</t>
  </si>
  <si>
    <t>Msekera RS</t>
  </si>
  <si>
    <t>University of Zambia</t>
  </si>
  <si>
    <t>Bindura University Nursery</t>
  </si>
  <si>
    <t>Chibero College of Agriculture</t>
  </si>
  <si>
    <t>Chiredzi RS</t>
  </si>
  <si>
    <t>CRI, Kadoma</t>
  </si>
  <si>
    <t>Domboshava</t>
  </si>
  <si>
    <t>Domboshawa Training Centre</t>
  </si>
  <si>
    <t>Grasslands RS, Marondera</t>
  </si>
  <si>
    <t>Henderson RS</t>
  </si>
  <si>
    <t>IAE, Harare</t>
  </si>
  <si>
    <t>Lucydale</t>
  </si>
  <si>
    <t>Matopos RS</t>
  </si>
  <si>
    <t>Midlands State University, Gweru</t>
  </si>
  <si>
    <t>Save Valley Experimental Station</t>
  </si>
  <si>
    <t>University of Zimbabwe Farm</t>
  </si>
  <si>
    <r>
      <t xml:space="preserve">Soil Parameters 
</t>
    </r>
    <r>
      <rPr>
        <i/>
        <sz val="8"/>
        <color theme="1"/>
        <rFont val="Calibri"/>
        <family val="2"/>
        <scheme val="minor"/>
      </rPr>
      <t>Record detailed descriptions of soil parameters here. You can add multiple lines for multiple depths per site.Do not record any data for aggregated sites or sites that cover than an area greater than a few square km.</t>
    </r>
  </si>
  <si>
    <t>Depth (cm)</t>
  </si>
  <si>
    <t>Variables</t>
  </si>
  <si>
    <t>Site</t>
  </si>
  <si>
    <t>Upper</t>
  </si>
  <si>
    <t>Lower</t>
  </si>
  <si>
    <t>Sand (%)</t>
  </si>
  <si>
    <t>Silt (%)</t>
  </si>
  <si>
    <t>Clay (%)</t>
  </si>
  <si>
    <t>Bulk Density (BD)</t>
  </si>
  <si>
    <t>Total Carbon (TC)</t>
  </si>
  <si>
    <t>Soil Organic Carbon Content (SOC)</t>
  </si>
  <si>
    <t>Soil Organic Matter Content (SOM)</t>
  </si>
  <si>
    <t>Cation Exchange Capacity (CEC)</t>
  </si>
  <si>
    <t>Electrical Conductivity (EC)</t>
  </si>
  <si>
    <t>Total Nitrogen (TN)</t>
  </si>
  <si>
    <t>Available Nitrogen (AN)</t>
  </si>
  <si>
    <t>Units and/or Methods of Measurement For Soil Variables</t>
  </si>
  <si>
    <t>Unit:</t>
  </si>
  <si>
    <t>%</t>
  </si>
  <si>
    <t>NA</t>
  </si>
  <si>
    <t>Method:</t>
  </si>
  <si>
    <t>Soil.Upper</t>
  </si>
  <si>
    <t>Soil.Lower</t>
  </si>
  <si>
    <t>SND</t>
  </si>
  <si>
    <t>SLT</t>
  </si>
  <si>
    <t>CLY</t>
  </si>
  <si>
    <t>Soil.BD</t>
  </si>
  <si>
    <t>Soil.TC</t>
  </si>
  <si>
    <t>Soil.SOC</t>
  </si>
  <si>
    <t>Soil.SOM</t>
  </si>
  <si>
    <t>Soil.pH</t>
  </si>
  <si>
    <t>Soil.CEC</t>
  </si>
  <si>
    <t>Soil.EC</t>
  </si>
  <si>
    <t>Soil.FC</t>
  </si>
  <si>
    <t>Soil.TN</t>
  </si>
  <si>
    <t>Soil.NH4</t>
  </si>
  <si>
    <t>Soil.NO3</t>
  </si>
  <si>
    <t>Soil.AN</t>
  </si>
  <si>
    <t>Soil.N.Unit</t>
  </si>
  <si>
    <t>Experimental Design</t>
  </si>
  <si>
    <t>EX.Design</t>
  </si>
  <si>
    <t>Experimental Design:</t>
  </si>
  <si>
    <t>EX.Plot.Size</t>
  </si>
  <si>
    <t>Size of Experimental Plot (m2)</t>
  </si>
  <si>
    <t>EX.HPlot.Size</t>
  </si>
  <si>
    <t>Size of Harvested Plot (m2)</t>
  </si>
  <si>
    <t>EX.Notes</t>
  </si>
  <si>
    <t>Design Notes
&amp;
Previous Management (before the experiment began)</t>
  </si>
  <si>
    <t>Design Notes (General):</t>
  </si>
  <si>
    <t>Product.Subtype</t>
  </si>
  <si>
    <t>Product</t>
  </si>
  <si>
    <t>Scientific Name</t>
  </si>
  <si>
    <t>P.Product.Subtype</t>
  </si>
  <si>
    <t>P.Product</t>
  </si>
  <si>
    <t>EU</t>
  </si>
  <si>
    <t>Product.Type</t>
  </si>
  <si>
    <t>Product.Simple</t>
  </si>
  <si>
    <t>Component</t>
  </si>
  <si>
    <t>Species</t>
  </si>
  <si>
    <t>Nfix</t>
  </si>
  <si>
    <t>Tree</t>
  </si>
  <si>
    <t>Mulched</t>
  </si>
  <si>
    <t>Incorp</t>
  </si>
  <si>
    <t>Unknown.Fate</t>
  </si>
  <si>
    <t>Search</t>
  </si>
  <si>
    <t xml:space="preserve">Cut Others </t>
  </si>
  <si>
    <t>n8</t>
  </si>
  <si>
    <t>Plant Product</t>
  </si>
  <si>
    <t>Cash Crops</t>
  </si>
  <si>
    <t>Aloe</t>
  </si>
  <si>
    <t>Leaf</t>
  </si>
  <si>
    <t>No</t>
  </si>
  <si>
    <t>c1</t>
  </si>
  <si>
    <t>Cereals</t>
  </si>
  <si>
    <t>Grain (Other)</t>
  </si>
  <si>
    <t>Other Grain</t>
  </si>
  <si>
    <t>Seed</t>
  </si>
  <si>
    <t>l2.1</t>
  </si>
  <si>
    <t>Cocoa or Cacao (Beans)</t>
  </si>
  <si>
    <t>Cocoa</t>
  </si>
  <si>
    <t>Theobroma cacao</t>
  </si>
  <si>
    <t>Yes</t>
  </si>
  <si>
    <t>c8</t>
  </si>
  <si>
    <t>Millet (Other)</t>
  </si>
  <si>
    <t>Other Millet</t>
  </si>
  <si>
    <t>Echinocola sp.</t>
  </si>
  <si>
    <t>l2.2</t>
  </si>
  <si>
    <t>Cocoa or Cacao (Butter)</t>
  </si>
  <si>
    <t>Oil</t>
  </si>
  <si>
    <t>d1</t>
  </si>
  <si>
    <t>Fibre &amp; Wood</t>
  </si>
  <si>
    <t>Fiber (Other)</t>
  </si>
  <si>
    <t>Other Fiber</t>
  </si>
  <si>
    <t>Fibre</t>
  </si>
  <si>
    <t>See Species</t>
  </si>
  <si>
    <t>l2.3</t>
  </si>
  <si>
    <t>Cocoa or Cacao (Pods)</t>
  </si>
  <si>
    <t>Fruit</t>
  </si>
  <si>
    <t>b1</t>
  </si>
  <si>
    <t>Fruits</t>
  </si>
  <si>
    <t>Berries (Other)</t>
  </si>
  <si>
    <t>Other Berries</t>
  </si>
  <si>
    <t>l14</t>
  </si>
  <si>
    <t>Cupuaçu</t>
  </si>
  <si>
    <t>Theobroma grandiflorum</t>
  </si>
  <si>
    <t>e7</t>
  </si>
  <si>
    <t>Citrus (Other)</t>
  </si>
  <si>
    <t>Other Citrus</t>
  </si>
  <si>
    <t>Citrus sp.</t>
  </si>
  <si>
    <t>l4</t>
  </si>
  <si>
    <t>Coffee</t>
  </si>
  <si>
    <t>e8</t>
  </si>
  <si>
    <t>Fruit (Other)</t>
  </si>
  <si>
    <t>Other Fruit</t>
  </si>
  <si>
    <t>l11</t>
  </si>
  <si>
    <t>Tea</t>
  </si>
  <si>
    <t>Camellia sinensis</t>
  </si>
  <si>
    <t>e34</t>
  </si>
  <si>
    <t>Palm Fruit (Other)</t>
  </si>
  <si>
    <t>Other Palm Fruit</t>
  </si>
  <si>
    <t>l6</t>
  </si>
  <si>
    <t>Hops</t>
  </si>
  <si>
    <t>Flower</t>
  </si>
  <si>
    <t>Humulus lupulus</t>
  </si>
  <si>
    <t>f1</t>
  </si>
  <si>
    <t>Nuts</t>
  </si>
  <si>
    <t>Nut (Other)</t>
  </si>
  <si>
    <t>Other Nut</t>
  </si>
  <si>
    <t>l7</t>
  </si>
  <si>
    <t>Yerba Mate</t>
  </si>
  <si>
    <t>Ilex paraguariensis</t>
  </si>
  <si>
    <t>g1</t>
  </si>
  <si>
    <t>Seeds and Oils</t>
  </si>
  <si>
    <t>Oil (Other)</t>
  </si>
  <si>
    <t>Other Oil</t>
  </si>
  <si>
    <t>l15</t>
  </si>
  <si>
    <t>Hibiscus or Roselle (Flowers)</t>
  </si>
  <si>
    <t>Hibiscus</t>
  </si>
  <si>
    <t>f19</t>
  </si>
  <si>
    <t>Seed (Other)</t>
  </si>
  <si>
    <t>Other Seed</t>
  </si>
  <si>
    <t>l12</t>
  </si>
  <si>
    <t>Tobacco</t>
  </si>
  <si>
    <t>h1</t>
  </si>
  <si>
    <t>Legumes</t>
  </si>
  <si>
    <t>Pulses (Other)</t>
  </si>
  <si>
    <t>Other Pulse</t>
  </si>
  <si>
    <t>Grain</t>
  </si>
  <si>
    <t>h2</t>
  </si>
  <si>
    <t>Beans (Other)</t>
  </si>
  <si>
    <t>Other Bean</t>
  </si>
  <si>
    <t>l9.1</t>
  </si>
  <si>
    <t>Sugar Cane (Cane)</t>
  </si>
  <si>
    <t>Sugar Cane</t>
  </si>
  <si>
    <t>Stem</t>
  </si>
  <si>
    <t>i1</t>
  </si>
  <si>
    <t>Starchy Staples</t>
  </si>
  <si>
    <t>Starchy Staple (Other)</t>
  </si>
  <si>
    <t>Other Stachy Staple</t>
  </si>
  <si>
    <t>l9.2</t>
  </si>
  <si>
    <t>Sugar Cane (Sugar)</t>
  </si>
  <si>
    <t>Sugar</t>
  </si>
  <si>
    <t>j1</t>
  </si>
  <si>
    <t>Spices</t>
  </si>
  <si>
    <t>Spice (Other)</t>
  </si>
  <si>
    <t>Other Spice</t>
  </si>
  <si>
    <t>l13</t>
  </si>
  <si>
    <t>Stevia</t>
  </si>
  <si>
    <t>Stevia rebaudiana</t>
  </si>
  <si>
    <t>k1</t>
  </si>
  <si>
    <t>Vegetables</t>
  </si>
  <si>
    <t>Vegetables (Other)</t>
  </si>
  <si>
    <t>Other Veg</t>
  </si>
  <si>
    <t>l5</t>
  </si>
  <si>
    <t>Rubber</t>
  </si>
  <si>
    <t>Sap</t>
  </si>
  <si>
    <t>Hevea brasiliensis</t>
  </si>
  <si>
    <t>k3</t>
  </si>
  <si>
    <t>Leafy Green (Other)</t>
  </si>
  <si>
    <t>Other Leafy Green</t>
  </si>
  <si>
    <t>l17</t>
  </si>
  <si>
    <t>Gum Arabic</t>
  </si>
  <si>
    <t>Acacia senegal (for example)</t>
  </si>
  <si>
    <t>l1</t>
  </si>
  <si>
    <t>Cash Crops (Other)</t>
  </si>
  <si>
    <t>Other Cash Crop</t>
  </si>
  <si>
    <t>h16</t>
  </si>
  <si>
    <t>Guar Gum or Cluster Bean</t>
  </si>
  <si>
    <t>Guar Gum</t>
  </si>
  <si>
    <t>Flour</t>
  </si>
  <si>
    <t>Cyamopsis tetragonoloba</t>
  </si>
  <si>
    <t>l10</t>
  </si>
  <si>
    <t>Sugar (Other)</t>
  </si>
  <si>
    <t>Other Sugar</t>
  </si>
  <si>
    <t>c2</t>
  </si>
  <si>
    <t>Amaranth (Grain)</t>
  </si>
  <si>
    <t>o6</t>
  </si>
  <si>
    <t>Fodders</t>
  </si>
  <si>
    <t>Fodder (Other)</t>
  </si>
  <si>
    <t>Other Fodder</t>
  </si>
  <si>
    <t>Biomass</t>
  </si>
  <si>
    <t>c3</t>
  </si>
  <si>
    <t>Barley</t>
  </si>
  <si>
    <t>Hordeum vulgare</t>
  </si>
  <si>
    <t>a11</t>
  </si>
  <si>
    <t>Animal Product</t>
  </si>
  <si>
    <t>Eggs (Stored)</t>
  </si>
  <si>
    <t>Stored Eggs (Other)</t>
  </si>
  <si>
    <t>c4</t>
  </si>
  <si>
    <t>Buckwheat</t>
  </si>
  <si>
    <t>Fagopyrum esculentum</t>
  </si>
  <si>
    <t>a1</t>
  </si>
  <si>
    <t>Meat</t>
  </si>
  <si>
    <t>Animal (Other)</t>
  </si>
  <si>
    <t>Other Animal</t>
  </si>
  <si>
    <t>c6</t>
  </si>
  <si>
    <t>Fonio</t>
  </si>
  <si>
    <t>a4</t>
  </si>
  <si>
    <t>Poultry</t>
  </si>
  <si>
    <t>Bird (Other)</t>
  </si>
  <si>
    <t>Other Bird</t>
  </si>
  <si>
    <t>c7</t>
  </si>
  <si>
    <t>Maize</t>
  </si>
  <si>
    <t>Zea mays</t>
  </si>
  <si>
    <t>c16</t>
  </si>
  <si>
    <t>Finger Millet</t>
  </si>
  <si>
    <t>c17</t>
  </si>
  <si>
    <t>Pearl Millet</t>
  </si>
  <si>
    <t>Pennisetum glaucum</t>
  </si>
  <si>
    <t>c9</t>
  </si>
  <si>
    <t>Oats</t>
  </si>
  <si>
    <t>Avena sativa</t>
  </si>
  <si>
    <t>c10</t>
  </si>
  <si>
    <t>Quinoa</t>
  </si>
  <si>
    <t>Chenopodium quinoa</t>
  </si>
  <si>
    <t>c11</t>
  </si>
  <si>
    <t>Rice</t>
  </si>
  <si>
    <t>Oryza sativa</t>
  </si>
  <si>
    <t>c12</t>
  </si>
  <si>
    <t>Rye</t>
  </si>
  <si>
    <t>Secale cereale</t>
  </si>
  <si>
    <t>c13</t>
  </si>
  <si>
    <t>Sorghum</t>
  </si>
  <si>
    <t>Sorghum bicolor</t>
  </si>
  <si>
    <t>c14</t>
  </si>
  <si>
    <t>Wheat</t>
  </si>
  <si>
    <t>Triticum aestivum</t>
  </si>
  <si>
    <t>c15</t>
  </si>
  <si>
    <t>Teff</t>
  </si>
  <si>
    <t>Eragrostis tef</t>
  </si>
  <si>
    <t>d2</t>
  </si>
  <si>
    <t>Agave</t>
  </si>
  <si>
    <t>d4</t>
  </si>
  <si>
    <t>Coir (Coconut Fiber)</t>
  </si>
  <si>
    <t>Coir</t>
  </si>
  <si>
    <t>Cocos nucifera</t>
  </si>
  <si>
    <t>d5.2</t>
  </si>
  <si>
    <t>Cotton (Lint or Fibre)</t>
  </si>
  <si>
    <t>Cotton</t>
  </si>
  <si>
    <t>d6</t>
  </si>
  <si>
    <t>Flax</t>
  </si>
  <si>
    <t>Linum usitatissimum</t>
  </si>
  <si>
    <t>d7</t>
  </si>
  <si>
    <t>Hemp</t>
  </si>
  <si>
    <t>d8</t>
  </si>
  <si>
    <t>Corchorus capsularis</t>
  </si>
  <si>
    <t>d9</t>
  </si>
  <si>
    <t>Kapok</t>
  </si>
  <si>
    <t>d10</t>
  </si>
  <si>
    <t>Manila or Abaca</t>
  </si>
  <si>
    <t>Manila</t>
  </si>
  <si>
    <t>Musa textilis</t>
  </si>
  <si>
    <t>d11</t>
  </si>
  <si>
    <t>Ramie</t>
  </si>
  <si>
    <t>Boehmeria nivea</t>
  </si>
  <si>
    <t>d13</t>
  </si>
  <si>
    <t>Silkworm Cocoon</t>
  </si>
  <si>
    <t>Silk Cocoon</t>
  </si>
  <si>
    <t>d14</t>
  </si>
  <si>
    <t>Sisal</t>
  </si>
  <si>
    <t>Agave sisalana</t>
  </si>
  <si>
    <t>d15</t>
  </si>
  <si>
    <t>Roselle or Hibiscus (Fibre)</t>
  </si>
  <si>
    <t>l16</t>
  </si>
  <si>
    <t>Vetiver</t>
  </si>
  <si>
    <t>l18.1</t>
  </si>
  <si>
    <t>Bamboo</t>
  </si>
  <si>
    <t>Wood</t>
  </si>
  <si>
    <t>l18.2</t>
  </si>
  <si>
    <t>Timber</t>
  </si>
  <si>
    <t>Firewood</t>
  </si>
  <si>
    <t>Charcoal</t>
  </si>
  <si>
    <t>o4</t>
  </si>
  <si>
    <t>Napier Grass</t>
  </si>
  <si>
    <t>Pennisetum purpureum</t>
  </si>
  <si>
    <t>e1</t>
  </si>
  <si>
    <t>Apple</t>
  </si>
  <si>
    <t>Malus domestica</t>
  </si>
  <si>
    <t>e2</t>
  </si>
  <si>
    <t>Apricot</t>
  </si>
  <si>
    <t>Prunus armeniaca</t>
  </si>
  <si>
    <t>e3</t>
  </si>
  <si>
    <t>Avocado</t>
  </si>
  <si>
    <t>Persea americana</t>
  </si>
  <si>
    <t>e4</t>
  </si>
  <si>
    <t>Banana (Ripe Sweet)</t>
  </si>
  <si>
    <t>Banana Sweet</t>
  </si>
  <si>
    <t>b2</t>
  </si>
  <si>
    <t>Blueberry</t>
  </si>
  <si>
    <t>Vaccinium corymbosum</t>
  </si>
  <si>
    <t>e5</t>
  </si>
  <si>
    <t>Cashew Apple</t>
  </si>
  <si>
    <t>Anacardium occidentale</t>
  </si>
  <si>
    <t>b3</t>
  </si>
  <si>
    <t>Cherry</t>
  </si>
  <si>
    <t>Prunus avium;Prunus cerasus</t>
  </si>
  <si>
    <t>b4</t>
  </si>
  <si>
    <t>Cranberry</t>
  </si>
  <si>
    <t>l3</t>
  </si>
  <si>
    <t>Coconut</t>
  </si>
  <si>
    <t>b5</t>
  </si>
  <si>
    <t>Currant</t>
  </si>
  <si>
    <t>e40</t>
  </si>
  <si>
    <t>Date</t>
  </si>
  <si>
    <t>Phoenix dactylifera</t>
  </si>
  <si>
    <t>e6</t>
  </si>
  <si>
    <t>Fig</t>
  </si>
  <si>
    <t>b6</t>
  </si>
  <si>
    <t>Gooseberry</t>
  </si>
  <si>
    <t>Ribes grossularia</t>
  </si>
  <si>
    <t>e10</t>
  </si>
  <si>
    <t>e11</t>
  </si>
  <si>
    <t>Grape (Wine)</t>
  </si>
  <si>
    <t>Grape</t>
  </si>
  <si>
    <t>e44</t>
  </si>
  <si>
    <t>Grape (Table)</t>
  </si>
  <si>
    <t>e41</t>
  </si>
  <si>
    <t>Guava</t>
  </si>
  <si>
    <t>Psidium guajava</t>
  </si>
  <si>
    <t>e12</t>
  </si>
  <si>
    <t>Kiwifruit</t>
  </si>
  <si>
    <t>e13</t>
  </si>
  <si>
    <t>e14</t>
  </si>
  <si>
    <t>Mango</t>
  </si>
  <si>
    <t>Mangifera indica</t>
  </si>
  <si>
    <t>e42</t>
  </si>
  <si>
    <t>Mangosteen</t>
  </si>
  <si>
    <t>Garcinia mangostana</t>
  </si>
  <si>
    <t>e31</t>
  </si>
  <si>
    <t>Melon</t>
  </si>
  <si>
    <t>Cucumis melo</t>
  </si>
  <si>
    <t>g6.1</t>
  </si>
  <si>
    <t>Olive (Fruits)</t>
  </si>
  <si>
    <t>Olive</t>
  </si>
  <si>
    <t>Olea europaea</t>
  </si>
  <si>
    <t>e17</t>
  </si>
  <si>
    <t>Orange</t>
  </si>
  <si>
    <t>Citrus sinensis</t>
  </si>
  <si>
    <t>e18</t>
  </si>
  <si>
    <t>Papaya or Pawpaw</t>
  </si>
  <si>
    <t>Papaya</t>
  </si>
  <si>
    <t>Carica papaya</t>
  </si>
  <si>
    <t>e19</t>
  </si>
  <si>
    <t>Peach &amp; Nectarine</t>
  </si>
  <si>
    <t>Prunus persica</t>
  </si>
  <si>
    <t>e20</t>
  </si>
  <si>
    <t>Pear</t>
  </si>
  <si>
    <t>e21</t>
  </si>
  <si>
    <t>Persimmon</t>
  </si>
  <si>
    <t>e22</t>
  </si>
  <si>
    <t>Pineapple</t>
  </si>
  <si>
    <t>Ananas comosus</t>
  </si>
  <si>
    <t>e24</t>
  </si>
  <si>
    <t>Plum</t>
  </si>
  <si>
    <t>e32</t>
  </si>
  <si>
    <t>Pomegranate</t>
  </si>
  <si>
    <t>Punica granatum</t>
  </si>
  <si>
    <t>e25</t>
  </si>
  <si>
    <t>Quince</t>
  </si>
  <si>
    <t>Cydonia oblonga</t>
  </si>
  <si>
    <t>e33</t>
  </si>
  <si>
    <t>Sapodilla or Nispero</t>
  </si>
  <si>
    <t>Sapodilla</t>
  </si>
  <si>
    <t>Manilkara zapota</t>
  </si>
  <si>
    <t>b8</t>
  </si>
  <si>
    <t>Strawberry</t>
  </si>
  <si>
    <t>Fragaria sp</t>
  </si>
  <si>
    <t>e43</t>
  </si>
  <si>
    <t>Tamarind</t>
  </si>
  <si>
    <t>Tamarindus indica</t>
  </si>
  <si>
    <t>e26</t>
  </si>
  <si>
    <t>Tangerine &amp; Mandarine</t>
  </si>
  <si>
    <t>e28</t>
  </si>
  <si>
    <t>Watermelon</t>
  </si>
  <si>
    <t>Citrullus lanatus</t>
  </si>
  <si>
    <t>e29</t>
  </si>
  <si>
    <t>Passionfruit</t>
  </si>
  <si>
    <t>Passiflora edulis</t>
  </si>
  <si>
    <t>e35</t>
  </si>
  <si>
    <t>Jujube</t>
  </si>
  <si>
    <t>Ziziphus jujuba</t>
  </si>
  <si>
    <t>h3</t>
  </si>
  <si>
    <t>Mung Bean or Green Gram</t>
  </si>
  <si>
    <t>Mung Bean</t>
  </si>
  <si>
    <t>Vigna radiata</t>
  </si>
  <si>
    <t>h4</t>
  </si>
  <si>
    <t>Peas</t>
  </si>
  <si>
    <t>Pisum sativum</t>
  </si>
  <si>
    <t>h5</t>
  </si>
  <si>
    <t>Bambara Nut</t>
  </si>
  <si>
    <t>Vigna subterranea</t>
  </si>
  <si>
    <t>h6</t>
  </si>
  <si>
    <t>Broad or Fava Bean</t>
  </si>
  <si>
    <t>Fava Bean</t>
  </si>
  <si>
    <t>Vicia faba</t>
  </si>
  <si>
    <t>h7</t>
  </si>
  <si>
    <t>Chickpea</t>
  </si>
  <si>
    <t>Cicer arietinum</t>
  </si>
  <si>
    <t>h8</t>
  </si>
  <si>
    <t>Cowpea</t>
  </si>
  <si>
    <t>h9</t>
  </si>
  <si>
    <t>Groundnut or Peanut</t>
  </si>
  <si>
    <t>Groundnut</t>
  </si>
  <si>
    <t>h10</t>
  </si>
  <si>
    <t>Lentil</t>
  </si>
  <si>
    <t>Lens culinaris</t>
  </si>
  <si>
    <t>h11</t>
  </si>
  <si>
    <t>Lupin</t>
  </si>
  <si>
    <t>h12</t>
  </si>
  <si>
    <t>Pigeon Pea</t>
  </si>
  <si>
    <t>Cajanus cajan</t>
  </si>
  <si>
    <t>h13</t>
  </si>
  <si>
    <t>Soybean</t>
  </si>
  <si>
    <t>Glycine max</t>
  </si>
  <si>
    <t>h14</t>
  </si>
  <si>
    <t>Common Bean</t>
  </si>
  <si>
    <t>h15</t>
  </si>
  <si>
    <t>h17</t>
  </si>
  <si>
    <t>Long Bean</t>
  </si>
  <si>
    <t>Vigna unguiculata</t>
  </si>
  <si>
    <t>h18</t>
  </si>
  <si>
    <t>Rice Bean</t>
  </si>
  <si>
    <t>Vigna umbellata</t>
  </si>
  <si>
    <t>h19</t>
  </si>
  <si>
    <t>Horsegram</t>
  </si>
  <si>
    <t>Dolichos uniflorus</t>
  </si>
  <si>
    <t>h21</t>
  </si>
  <si>
    <t>Black Gram</t>
  </si>
  <si>
    <t>Vigna mungo</t>
  </si>
  <si>
    <t>h22</t>
  </si>
  <si>
    <t>Lablab</t>
  </si>
  <si>
    <t>h23</t>
  </si>
  <si>
    <t>Velvet Bean, Mucuna</t>
  </si>
  <si>
    <t>Velvet Bean</t>
  </si>
  <si>
    <t>Mucuna pruriens</t>
  </si>
  <si>
    <t>h24</t>
  </si>
  <si>
    <t>African Yam Bean</t>
  </si>
  <si>
    <t>h25</t>
  </si>
  <si>
    <t>Lima, Butter, Sieva or Madagascar Bean</t>
  </si>
  <si>
    <t>Butter Bean</t>
  </si>
  <si>
    <t>Phaseolus lunatus</t>
  </si>
  <si>
    <t>Buffalo</t>
  </si>
  <si>
    <t>a8</t>
  </si>
  <si>
    <t>a16</t>
  </si>
  <si>
    <t>a18</t>
  </si>
  <si>
    <t>a14</t>
  </si>
  <si>
    <t>a15</t>
  </si>
  <si>
    <t>Milk</t>
  </si>
  <si>
    <t>a8.1</t>
  </si>
  <si>
    <t>f2</t>
  </si>
  <si>
    <t>Almond</t>
  </si>
  <si>
    <t>f3</t>
  </si>
  <si>
    <t>Areca or Betel Nut</t>
  </si>
  <si>
    <t>Areca Nut</t>
  </si>
  <si>
    <t>Areca catechu</t>
  </si>
  <si>
    <t>f4</t>
  </si>
  <si>
    <t>Brazil Nuts</t>
  </si>
  <si>
    <t>Bertholletia excelsa</t>
  </si>
  <si>
    <t>f5</t>
  </si>
  <si>
    <t>Cashew Nut</t>
  </si>
  <si>
    <t>f13</t>
  </si>
  <si>
    <t>Pistachio Nut</t>
  </si>
  <si>
    <t>Pistacia vera</t>
  </si>
  <si>
    <t>f6</t>
  </si>
  <si>
    <t>Chestnut</t>
  </si>
  <si>
    <t>f7</t>
  </si>
  <si>
    <t>Hazelnut</t>
  </si>
  <si>
    <t>Corylus avellana</t>
  </si>
  <si>
    <t>f8</t>
  </si>
  <si>
    <t>Shea Nut</t>
  </si>
  <si>
    <t>Vitellaria paradoxa</t>
  </si>
  <si>
    <t>f9</t>
  </si>
  <si>
    <t>Kola Nut</t>
  </si>
  <si>
    <t>f18</t>
  </si>
  <si>
    <t>Walnut</t>
  </si>
  <si>
    <t>Eggs</t>
  </si>
  <si>
    <t>a9</t>
  </si>
  <si>
    <t>a12</t>
  </si>
  <si>
    <t>a22</t>
  </si>
  <si>
    <t>g4</t>
  </si>
  <si>
    <t>Palm Oil</t>
  </si>
  <si>
    <t>Elaeis guineensis</t>
  </si>
  <si>
    <t>g6.2</t>
  </si>
  <si>
    <t>Olive (Oil)</t>
  </si>
  <si>
    <t>g7</t>
  </si>
  <si>
    <t>Palm Kernel</t>
  </si>
  <si>
    <t>g8</t>
  </si>
  <si>
    <t>Canola or Rape (Seed)</t>
  </si>
  <si>
    <t>Canola</t>
  </si>
  <si>
    <t>g8.1</t>
  </si>
  <si>
    <t>Canola or Rape (Oil)</t>
  </si>
  <si>
    <t>g9.1</t>
  </si>
  <si>
    <t>Sunflower (Seed)</t>
  </si>
  <si>
    <t>Sunflower</t>
  </si>
  <si>
    <t>Helianthus annuus</t>
  </si>
  <si>
    <t>g9.2</t>
  </si>
  <si>
    <t>Sunflower (Oil)</t>
  </si>
  <si>
    <t>f15</t>
  </si>
  <si>
    <t>Safflower Seed</t>
  </si>
  <si>
    <t>Safflower</t>
  </si>
  <si>
    <t>Carthamus tinctorius</t>
  </si>
  <si>
    <t>f16</t>
  </si>
  <si>
    <t>Sesame Seed</t>
  </si>
  <si>
    <t>Sesame</t>
  </si>
  <si>
    <t>g12</t>
  </si>
  <si>
    <t>Niger Seed</t>
  </si>
  <si>
    <t>Guizotia abyssinica</t>
  </si>
  <si>
    <t>g2</t>
  </si>
  <si>
    <t>Castor Seed</t>
  </si>
  <si>
    <t>Castor</t>
  </si>
  <si>
    <t>Ricinus communis</t>
  </si>
  <si>
    <t>g3</t>
  </si>
  <si>
    <t>Jojoba</t>
  </si>
  <si>
    <t>Simmondsia chinensis</t>
  </si>
  <si>
    <t>f10</t>
  </si>
  <si>
    <t>Linseed</t>
  </si>
  <si>
    <t>f17</t>
  </si>
  <si>
    <t>Tung Seed</t>
  </si>
  <si>
    <t>Tung</t>
  </si>
  <si>
    <t>Vernicia fordii</t>
  </si>
  <si>
    <t>g10</t>
  </si>
  <si>
    <t>Tallowtree Seed</t>
  </si>
  <si>
    <t>Tallowtree</t>
  </si>
  <si>
    <t>Triadica sebifera</t>
  </si>
  <si>
    <t>g11.1</t>
  </si>
  <si>
    <t>Jatropha (Seed)</t>
  </si>
  <si>
    <t>Jatropha</t>
  </si>
  <si>
    <t>Jatropha curcas</t>
  </si>
  <si>
    <t>g11.2</t>
  </si>
  <si>
    <t>Jatropha (Oil)</t>
  </si>
  <si>
    <t>d5.1</t>
  </si>
  <si>
    <t>Cotton (Seed)</t>
  </si>
  <si>
    <t>j2</t>
  </si>
  <si>
    <t>Anise</t>
  </si>
  <si>
    <t>Pimpinella anisum</t>
  </si>
  <si>
    <t>j3</t>
  </si>
  <si>
    <t>Cardamom</t>
  </si>
  <si>
    <t>j5</t>
  </si>
  <si>
    <t>Cinnamon</t>
  </si>
  <si>
    <t>Bark</t>
  </si>
  <si>
    <t>j6</t>
  </si>
  <si>
    <t>Cloves</t>
  </si>
  <si>
    <t>Syzygium aromaticum</t>
  </si>
  <si>
    <t>j12</t>
  </si>
  <si>
    <t>Coriander (Seed)</t>
  </si>
  <si>
    <t>Coriander</t>
  </si>
  <si>
    <t>Coriandrum sativum</t>
  </si>
  <si>
    <t>j11</t>
  </si>
  <si>
    <t>Cumin</t>
  </si>
  <si>
    <t>Cuminum cyminum</t>
  </si>
  <si>
    <t>i6</t>
  </si>
  <si>
    <t>Ginger</t>
  </si>
  <si>
    <t>Root</t>
  </si>
  <si>
    <t>Zingiber officinale</t>
  </si>
  <si>
    <t>j7</t>
  </si>
  <si>
    <t>Nutmeg &amp; Mace</t>
  </si>
  <si>
    <t>Seed&amp;Fruit</t>
  </si>
  <si>
    <t>Myristica fragrans</t>
  </si>
  <si>
    <t>j8</t>
  </si>
  <si>
    <t>Pepper</t>
  </si>
  <si>
    <t>j9</t>
  </si>
  <si>
    <t>Mint</t>
  </si>
  <si>
    <t>j13</t>
  </si>
  <si>
    <t>Star Anise or Badium</t>
  </si>
  <si>
    <t>Star Anise</t>
  </si>
  <si>
    <t>Illicium verum</t>
  </si>
  <si>
    <t>i13</t>
  </si>
  <si>
    <t>Turmeric</t>
  </si>
  <si>
    <t>j10</t>
  </si>
  <si>
    <t>Vanilla</t>
  </si>
  <si>
    <t>e23</t>
  </si>
  <si>
    <t>Plantains and Cooking Banana</t>
  </si>
  <si>
    <t>Cooking Banana</t>
  </si>
  <si>
    <t>i3</t>
  </si>
  <si>
    <t>Cassava or Yuca</t>
  </si>
  <si>
    <t>Cassava</t>
  </si>
  <si>
    <t>Manihot esculenta</t>
  </si>
  <si>
    <t>i7</t>
  </si>
  <si>
    <t>Potato</t>
  </si>
  <si>
    <t>Solanum tuberosum</t>
  </si>
  <si>
    <t>i9</t>
  </si>
  <si>
    <t>Sweet Potato</t>
  </si>
  <si>
    <t>Ipomoea batatas</t>
  </si>
  <si>
    <t>i10</t>
  </si>
  <si>
    <t>Taro or Old Cocoyam or Arrowroot</t>
  </si>
  <si>
    <t>Taro</t>
  </si>
  <si>
    <t>Colocasia esculenta</t>
  </si>
  <si>
    <t>i11</t>
  </si>
  <si>
    <t>Yam</t>
  </si>
  <si>
    <t>i14</t>
  </si>
  <si>
    <t>Yautia or New Cocoyam</t>
  </si>
  <si>
    <t>New Cocoyam</t>
  </si>
  <si>
    <t>k4</t>
  </si>
  <si>
    <t>Artichoke</t>
  </si>
  <si>
    <t>Artichokes</t>
  </si>
  <si>
    <t>Cynara cardunculus</t>
  </si>
  <si>
    <t>k5</t>
  </si>
  <si>
    <t>Asparagus</t>
  </si>
  <si>
    <t>Stalk</t>
  </si>
  <si>
    <t>Asparagus officinalis</t>
  </si>
  <si>
    <t>i8</t>
  </si>
  <si>
    <t>Beetroot</t>
  </si>
  <si>
    <t>Beta vulgaris</t>
  </si>
  <si>
    <t>k6</t>
  </si>
  <si>
    <t>Cabbage</t>
  </si>
  <si>
    <t>Brassica oleracea</t>
  </si>
  <si>
    <t>k18</t>
  </si>
  <si>
    <t>Capsicum or Bell Pepper</t>
  </si>
  <si>
    <t>Capsicum</t>
  </si>
  <si>
    <t>Capsicum annuum</t>
  </si>
  <si>
    <t>j4</t>
  </si>
  <si>
    <t>Chili &amp; Hot Peppers</t>
  </si>
  <si>
    <t>Chili</t>
  </si>
  <si>
    <t>i2</t>
  </si>
  <si>
    <t>k7</t>
  </si>
  <si>
    <t>Cauliflower &amp; Broccoli</t>
  </si>
  <si>
    <t>k17</t>
  </si>
  <si>
    <t>Celery</t>
  </si>
  <si>
    <t>Apium graveolens</t>
  </si>
  <si>
    <t>k8</t>
  </si>
  <si>
    <t>Cucumber</t>
  </si>
  <si>
    <t>Cucumis sativus</t>
  </si>
  <si>
    <t>k16</t>
  </si>
  <si>
    <t>Eggplant</t>
  </si>
  <si>
    <t>Solanum melongena</t>
  </si>
  <si>
    <t>k27</t>
  </si>
  <si>
    <t>Endive</t>
  </si>
  <si>
    <t>Cichorium endivia</t>
  </si>
  <si>
    <t>k26</t>
  </si>
  <si>
    <t>Fennel</t>
  </si>
  <si>
    <t>Bulb</t>
  </si>
  <si>
    <t>Foeniculum vulgare</t>
  </si>
  <si>
    <t>i5</t>
  </si>
  <si>
    <t>Garlic</t>
  </si>
  <si>
    <t>Allium sativum</t>
  </si>
  <si>
    <t>k25</t>
  </si>
  <si>
    <t>Kale</t>
  </si>
  <si>
    <t>k9</t>
  </si>
  <si>
    <t>Leeks</t>
  </si>
  <si>
    <t>Allium ampeloprasum</t>
  </si>
  <si>
    <t>k10</t>
  </si>
  <si>
    <t>Lettuce</t>
  </si>
  <si>
    <t>Lactuca sativa</t>
  </si>
  <si>
    <t>Mushroom</t>
  </si>
  <si>
    <t>k11</t>
  </si>
  <si>
    <t>Okra</t>
  </si>
  <si>
    <t>Abelmoschus esculentus</t>
  </si>
  <si>
    <t>k12.1</t>
  </si>
  <si>
    <t>Onion and Shallot (Total Yield)</t>
  </si>
  <si>
    <t>Onion</t>
  </si>
  <si>
    <t>Allium cepa</t>
  </si>
  <si>
    <t>k12.2</t>
  </si>
  <si>
    <t>Onion and Shallot (Marketable Yield)</t>
  </si>
  <si>
    <t>k12.3</t>
  </si>
  <si>
    <t>Onion and Shallot (Non-marketable Yield)</t>
  </si>
  <si>
    <t>k13</t>
  </si>
  <si>
    <t>Scallions, Green Onions or Spring Onions</t>
  </si>
  <si>
    <t>Spring Onion</t>
  </si>
  <si>
    <t>k14</t>
  </si>
  <si>
    <t>Pumpkin</t>
  </si>
  <si>
    <t>k19</t>
  </si>
  <si>
    <t>Zucchini &amp; Summer Squash</t>
  </si>
  <si>
    <t>Zucchini</t>
  </si>
  <si>
    <t>Cucurbita pepo</t>
  </si>
  <si>
    <t>k15</t>
  </si>
  <si>
    <t>Spinach</t>
  </si>
  <si>
    <t>Spinacia oleracea</t>
  </si>
  <si>
    <t>k23</t>
  </si>
  <si>
    <t>Swiss Chard</t>
  </si>
  <si>
    <t>k24</t>
  </si>
  <si>
    <t>Sunchoke</t>
  </si>
  <si>
    <t>Helianthus tuberosus</t>
  </si>
  <si>
    <t>e27.1</t>
  </si>
  <si>
    <t>Tomato (Total Yield)</t>
  </si>
  <si>
    <t>Tomato</t>
  </si>
  <si>
    <t>Solanum lycopersicum</t>
  </si>
  <si>
    <t>e27.2</t>
  </si>
  <si>
    <t>Tomato (Marketable Yield)</t>
  </si>
  <si>
    <t>e27.3</t>
  </si>
  <si>
    <t>Tomato (Non-marketable Yield)</t>
  </si>
  <si>
    <t>k20</t>
  </si>
  <si>
    <t>Radish &amp; Daikon</t>
  </si>
  <si>
    <t>Radish</t>
  </si>
  <si>
    <t>Raphanus sativus</t>
  </si>
  <si>
    <t>k21</t>
  </si>
  <si>
    <t>Turnip</t>
  </si>
  <si>
    <t>Brassica rapa</t>
  </si>
  <si>
    <t>k22</t>
  </si>
  <si>
    <t>Bitter Melon</t>
  </si>
  <si>
    <t>Momordica charantia</t>
  </si>
  <si>
    <t>k28</t>
  </si>
  <si>
    <t>Amaranth (Leaf)</t>
  </si>
  <si>
    <t>Amaranth</t>
  </si>
  <si>
    <t>k29</t>
  </si>
  <si>
    <t>Rape or Canola (Leaf)</t>
  </si>
  <si>
    <t>Rape</t>
  </si>
  <si>
    <t>l20.1</t>
  </si>
  <si>
    <t>Sugar Beet (Root)</t>
  </si>
  <si>
    <t>Sugar Beet</t>
  </si>
  <si>
    <t>Beta vulgaris vulgaris</t>
  </si>
  <si>
    <t>l20.2</t>
  </si>
  <si>
    <t>Sugar Beet (Sugar)</t>
  </si>
  <si>
    <t>o1</t>
  </si>
  <si>
    <t>Unspecified Fodder (Grass)</t>
  </si>
  <si>
    <t>h26</t>
  </si>
  <si>
    <t>Egyptian Clover</t>
  </si>
  <si>
    <t>Trifolium alexandrinum</t>
  </si>
  <si>
    <t>o7</t>
  </si>
  <si>
    <t>Brachiaria decumbens</t>
  </si>
  <si>
    <t>o8</t>
  </si>
  <si>
    <t>Brachiaria humidicola</t>
  </si>
  <si>
    <t>o9</t>
  </si>
  <si>
    <t>o10</t>
  </si>
  <si>
    <t>Brachiaria hybrid</t>
  </si>
  <si>
    <t>o11</t>
  </si>
  <si>
    <t>Chloris gayana</t>
  </si>
  <si>
    <t>j14</t>
  </si>
  <si>
    <t>Dill</t>
  </si>
  <si>
    <t>Anethum graveolens</t>
  </si>
  <si>
    <t>j14.1</t>
  </si>
  <si>
    <t>k30</t>
  </si>
  <si>
    <t>Arugula or Rocket</t>
  </si>
  <si>
    <t>Rocket</t>
  </si>
  <si>
    <t>Eruca vesicaria</t>
  </si>
  <si>
    <t>d16</t>
  </si>
  <si>
    <t>Jute Mallow or Nalta Jute</t>
  </si>
  <si>
    <t>Jute Mallow</t>
  </si>
  <si>
    <t>Corchorus olitorius</t>
  </si>
  <si>
    <t>k31</t>
  </si>
  <si>
    <t>Common Purslane</t>
  </si>
  <si>
    <t>Portulaca oleracea</t>
  </si>
  <si>
    <t>o12</t>
  </si>
  <si>
    <t>Cocksfoot</t>
  </si>
  <si>
    <t>Dactylis glomerata</t>
  </si>
  <si>
    <t>o13</t>
  </si>
  <si>
    <t>Tall Fescue</t>
  </si>
  <si>
    <t>Festuca arundinacea</t>
  </si>
  <si>
    <t>o14</t>
  </si>
  <si>
    <t>Kikuyu Grass</t>
  </si>
  <si>
    <t>Pennisetum clandestinum</t>
  </si>
  <si>
    <t>o15</t>
  </si>
  <si>
    <t>Westerwold Ryegrass</t>
  </si>
  <si>
    <t>Lolium westerwoldicum</t>
  </si>
  <si>
    <t>o16</t>
  </si>
  <si>
    <t>Smutsfinger Grass</t>
  </si>
  <si>
    <t>Digitaria eriantha</t>
  </si>
  <si>
    <t>o17</t>
  </si>
  <si>
    <t>Hairy or Fodder Vetch</t>
  </si>
  <si>
    <t>Hairy Vetch</t>
  </si>
  <si>
    <t>Vicia villosa</t>
  </si>
  <si>
    <t>o18</t>
  </si>
  <si>
    <t>Ryegrass sp</t>
  </si>
  <si>
    <t>o19</t>
  </si>
  <si>
    <t>Blue Lupin</t>
  </si>
  <si>
    <t>Lupinus angustifolius</t>
  </si>
  <si>
    <t>o20</t>
  </si>
  <si>
    <t>Jointvetche</t>
  </si>
  <si>
    <t>Aeschynomene histrix</t>
  </si>
  <si>
    <t>h27</t>
  </si>
  <si>
    <t>Jack Bean</t>
  </si>
  <si>
    <t>Canavalia ensiformis</t>
  </si>
  <si>
    <t>o21</t>
  </si>
  <si>
    <t>Fodder Radish</t>
  </si>
  <si>
    <t>k32</t>
  </si>
  <si>
    <t>Waterleaf</t>
  </si>
  <si>
    <t>Talinum fruticosum</t>
  </si>
  <si>
    <t>o22</t>
  </si>
  <si>
    <t>Vetiver Grass</t>
  </si>
  <si>
    <t>Chrysopogon zizanioides</t>
  </si>
  <si>
    <t>k33</t>
  </si>
  <si>
    <t>Fluted Pumpkin</t>
  </si>
  <si>
    <t>Telfairia occidentalis</t>
  </si>
  <si>
    <t>o23</t>
  </si>
  <si>
    <t>Fodder (Natural Vegetation)</t>
  </si>
  <si>
    <t>o24</t>
  </si>
  <si>
    <t>Stipagrostis uniplumis</t>
  </si>
  <si>
    <t>o25</t>
  </si>
  <si>
    <t>Tassel Three-awn</t>
  </si>
  <si>
    <t>Aristida congesta</t>
  </si>
  <si>
    <t>o26</t>
  </si>
  <si>
    <t>Sickle Grass</t>
  </si>
  <si>
    <t>Pogonarthria squarrosa</t>
  </si>
  <si>
    <t>h28</t>
  </si>
  <si>
    <t>Grass Pea, Indian Pea, Blue Sweet Pea, Chickling Pea, White Pea, White Vetch</t>
  </si>
  <si>
    <t>Indian Pea</t>
  </si>
  <si>
    <t>Lathyrus sativus</t>
  </si>
  <si>
    <t>c18</t>
  </si>
  <si>
    <t>Durum Wheat</t>
  </si>
  <si>
    <t>Triticum durum</t>
  </si>
  <si>
    <t>c19</t>
  </si>
  <si>
    <t>Triticale</t>
  </si>
  <si>
    <t>× Triticosecale</t>
  </si>
  <si>
    <t>o27</t>
  </si>
  <si>
    <t>Tick Clover sp</t>
  </si>
  <si>
    <t>o28</t>
  </si>
  <si>
    <t>Centrosema pascuorum</t>
  </si>
  <si>
    <t>s3</t>
  </si>
  <si>
    <t>Cover Crop</t>
  </si>
  <si>
    <t>Ornithopus sativus</t>
  </si>
  <si>
    <t>s4</t>
  </si>
  <si>
    <t>Medicago truncatula</t>
  </si>
  <si>
    <t>s5</t>
  </si>
  <si>
    <t>Felicia heterophylla</t>
  </si>
  <si>
    <t>s6</t>
  </si>
  <si>
    <t>Dimorphotheca pluvialis</t>
  </si>
  <si>
    <t>s7</t>
  </si>
  <si>
    <t>Senecio elegans</t>
  </si>
  <si>
    <t>s8</t>
  </si>
  <si>
    <t>Geranium incanum</t>
  </si>
  <si>
    <t>s9</t>
  </si>
  <si>
    <t>Hermannia pinnata</t>
  </si>
  <si>
    <t>s10</t>
  </si>
  <si>
    <t>Helichrysum petiolare</t>
  </si>
  <si>
    <t>s11</t>
  </si>
  <si>
    <t>Pelargonium capitatum</t>
  </si>
  <si>
    <t>s12</t>
  </si>
  <si>
    <t>Gazania krebsiana</t>
  </si>
  <si>
    <t>s13</t>
  </si>
  <si>
    <t>Steirodiscus tagetes</t>
  </si>
  <si>
    <t>s14</t>
  </si>
  <si>
    <t>Heliophyla coronopifolia</t>
  </si>
  <si>
    <t>s15</t>
  </si>
  <si>
    <t>Lessertia frutescens</t>
  </si>
  <si>
    <t>s16</t>
  </si>
  <si>
    <t>Roella ciliata</t>
  </si>
  <si>
    <t>s17</t>
  </si>
  <si>
    <t>Monopsis lutea</t>
  </si>
  <si>
    <t>s18</t>
  </si>
  <si>
    <t>Cleretum bellidiforme</t>
  </si>
  <si>
    <t>s19</t>
  </si>
  <si>
    <t>Lampranthus multiradiatus</t>
  </si>
  <si>
    <t>s20</t>
  </si>
  <si>
    <t>Drosanthemum striatum</t>
  </si>
  <si>
    <t>s21</t>
  </si>
  <si>
    <t>Drosanthemum speciosum</t>
  </si>
  <si>
    <t>s22</t>
  </si>
  <si>
    <t>Drosanthemum floribundum</t>
  </si>
  <si>
    <t>o29</t>
  </si>
  <si>
    <t>Guinea Grass</t>
  </si>
  <si>
    <t>Megathyrsus maximus</t>
  </si>
  <si>
    <t>k34</t>
  </si>
  <si>
    <t>Ethiopian Eggplant</t>
  </si>
  <si>
    <t>Solanum aethiopicum</t>
  </si>
  <si>
    <t>o30</t>
  </si>
  <si>
    <t>Desho Grass</t>
  </si>
  <si>
    <t>Pennisetum pedicellatum</t>
  </si>
  <si>
    <t>o31</t>
  </si>
  <si>
    <t>Alfalfa</t>
  </si>
  <si>
    <t>Medicago sativa</t>
  </si>
  <si>
    <t>o31.1</t>
  </si>
  <si>
    <t>k35</t>
  </si>
  <si>
    <t>Calabash or Bottle Gourd</t>
  </si>
  <si>
    <t>Calabash</t>
  </si>
  <si>
    <t>Lagenaria siceraria</t>
  </si>
  <si>
    <t>l21</t>
  </si>
  <si>
    <t>Pelargonium sidoides</t>
  </si>
  <si>
    <t>o32</t>
  </si>
  <si>
    <t>Subterranean Clover</t>
  </si>
  <si>
    <t>Trifolium subterraneum</t>
  </si>
  <si>
    <t>o33</t>
  </si>
  <si>
    <t>Congo Grass</t>
  </si>
  <si>
    <t>Brachiaria ruziziensis</t>
  </si>
  <si>
    <t>h29</t>
  </si>
  <si>
    <t>Unspecified Legume</t>
  </si>
  <si>
    <t>s23</t>
  </si>
  <si>
    <t>Unspecified Cover Crop</t>
  </si>
  <si>
    <t>l9.3</t>
  </si>
  <si>
    <t>Saccharum officinarum</t>
  </si>
  <si>
    <t>l9.4</t>
  </si>
  <si>
    <t>m1</t>
  </si>
  <si>
    <t>Energy Production</t>
  </si>
  <si>
    <t>Cookstove</t>
  </si>
  <si>
    <t>m2</t>
  </si>
  <si>
    <t>Biodigester</t>
  </si>
  <si>
    <t>m5</t>
  </si>
  <si>
    <t>Biogas</t>
  </si>
  <si>
    <t>m6</t>
  </si>
  <si>
    <t>Other Fuel</t>
  </si>
  <si>
    <t>o34</t>
  </si>
  <si>
    <t>Buffel Grass</t>
  </si>
  <si>
    <t>Cenchrus ciliaris</t>
  </si>
  <si>
    <t>o35</t>
  </si>
  <si>
    <t>Enteropogon monostachyos</t>
  </si>
  <si>
    <t>o36</t>
  </si>
  <si>
    <t>Eragrostis superba</t>
  </si>
  <si>
    <t>r1.1</t>
  </si>
  <si>
    <t>Patula Pine</t>
  </si>
  <si>
    <t>Pinus patula</t>
  </si>
  <si>
    <t>o37</t>
  </si>
  <si>
    <t>Stylosanthes hamata</t>
  </si>
  <si>
    <t>o39</t>
  </si>
  <si>
    <t>Sunn Hemp</t>
  </si>
  <si>
    <t>Crotalaria juncea</t>
  </si>
  <si>
    <t>o38</t>
  </si>
  <si>
    <t>Stylosanthes guianensis</t>
  </si>
  <si>
    <t>b27</t>
  </si>
  <si>
    <t>b41</t>
  </si>
  <si>
    <t>b40</t>
  </si>
  <si>
    <t>o40</t>
  </si>
  <si>
    <t>Themeda triandra</t>
  </si>
  <si>
    <t>b27.2</t>
  </si>
  <si>
    <t>b41.2</t>
  </si>
  <si>
    <t>b40.2</t>
  </si>
  <si>
    <t>l9.5</t>
  </si>
  <si>
    <t>Sweetcane (Cane)</t>
  </si>
  <si>
    <t>Sweetcane</t>
  </si>
  <si>
    <t>Saccharum arundinaceum</t>
  </si>
  <si>
    <t>l9.6</t>
  </si>
  <si>
    <t>Sweetcane (Sugar)</t>
  </si>
  <si>
    <t>o48</t>
  </si>
  <si>
    <t>Andropogon gayanus</t>
  </si>
  <si>
    <t>V.Product</t>
  </si>
  <si>
    <t>V.Var</t>
  </si>
  <si>
    <t>V.Crop.Practice</t>
  </si>
  <si>
    <t>Choose Crop Practice</t>
  </si>
  <si>
    <t>V.Base</t>
  </si>
  <si>
    <t>Base Practice?</t>
  </si>
  <si>
    <t>V.Type</t>
  </si>
  <si>
    <t>V.Trait1</t>
  </si>
  <si>
    <t>V.Trait2</t>
  </si>
  <si>
    <t>V.Trait3</t>
  </si>
  <si>
    <t>V.Maturity</t>
  </si>
  <si>
    <t>Time to Maturity (days)</t>
  </si>
  <si>
    <t>Practice Name</t>
  </si>
  <si>
    <t>V.Codes</t>
  </si>
  <si>
    <t>Join</t>
  </si>
  <si>
    <t>Variety</t>
  </si>
  <si>
    <t>Var.Type</t>
  </si>
  <si>
    <t>Crop.Trait</t>
  </si>
  <si>
    <t>Hybrid</t>
  </si>
  <si>
    <t>Drought tolerance</t>
  </si>
  <si>
    <t>OPV</t>
  </si>
  <si>
    <t>Heat tolerance</t>
  </si>
  <si>
    <t>Composite</t>
  </si>
  <si>
    <t>Early maturity</t>
  </si>
  <si>
    <t>Cultivar</t>
  </si>
  <si>
    <t>Salinity tolerance</t>
  </si>
  <si>
    <t>Local</t>
  </si>
  <si>
    <t>Disease resistance</t>
  </si>
  <si>
    <t>Improved yield</t>
  </si>
  <si>
    <t>Arabica</t>
  </si>
  <si>
    <t>Robusta</t>
  </si>
  <si>
    <t>Cover Crop or Green Manure</t>
  </si>
  <si>
    <t>s1</t>
  </si>
  <si>
    <t>Irene</t>
  </si>
  <si>
    <t>Fodder Legume</t>
  </si>
  <si>
    <t>o2</t>
  </si>
  <si>
    <t>Trifolium quartinianum</t>
  </si>
  <si>
    <t>Fodder Tree</t>
  </si>
  <si>
    <t>o3</t>
  </si>
  <si>
    <t>Exp. Practices</t>
  </si>
  <si>
    <t>Exp Practices 2</t>
  </si>
  <si>
    <t>Name Practice:</t>
  </si>
  <si>
    <t>Base</t>
  </si>
  <si>
    <t>Does practice structure outcome reporting?</t>
  </si>
  <si>
    <t>Notes:</t>
  </si>
  <si>
    <t>P.Level.Name</t>
  </si>
  <si>
    <t>P.Method</t>
  </si>
  <si>
    <t>Plant.Density</t>
  </si>
  <si>
    <t>Plant.Density.Unit</t>
  </si>
  <si>
    <t>Plant.Row</t>
  </si>
  <si>
    <t>Plant.Station</t>
  </si>
  <si>
    <t>Plant.Seeds</t>
  </si>
  <si>
    <t>Plant.Thin</t>
  </si>
  <si>
    <t>Plant.Tram.Row</t>
  </si>
  <si>
    <t>Plant.Tram.N</t>
  </si>
  <si>
    <t>Plant.Intercrop</t>
  </si>
  <si>
    <t>Plant.Block.Rows</t>
  </si>
  <si>
    <t>Plant.Block.Perc</t>
  </si>
  <si>
    <t>Plant.Block.Width</t>
  </si>
  <si>
    <t>Practice</t>
  </si>
  <si>
    <t>Planting Method</t>
  </si>
  <si>
    <t>Planting Method Definition</t>
  </si>
  <si>
    <t>Planting  Density</t>
  </si>
  <si>
    <t>Planting  Density Unit</t>
  </si>
  <si>
    <t>Row Width/Spacing (cm)</t>
  </si>
  <si>
    <t>Spacing  of Plantings Stations Within Rows (cm)</t>
  </si>
  <si>
    <t>Plants/Station after Thinning</t>
  </si>
  <si>
    <t>Subpractice</t>
  </si>
  <si>
    <t>Code</t>
  </si>
  <si>
    <t>Description</t>
  </si>
  <si>
    <t>Other</t>
  </si>
  <si>
    <t>Experimental Practices</t>
  </si>
  <si>
    <t>Boundary Planting</t>
  </si>
  <si>
    <t>Silvopasture</t>
  </si>
  <si>
    <t>Other Agroforestry*</t>
  </si>
  <si>
    <t>Notes</t>
  </si>
  <si>
    <t>Record Species Associated With Agroforestry</t>
  </si>
  <si>
    <t>AF.Tree</t>
  </si>
  <si>
    <r>
      <rPr>
        <b/>
        <sz val="9"/>
        <color theme="1"/>
        <rFont val="Calibri"/>
        <family val="2"/>
        <scheme val="minor"/>
      </rPr>
      <t>Tree or Shrub</t>
    </r>
    <r>
      <rPr>
        <sz val="9"/>
        <color theme="1"/>
        <rFont val="Calibri"/>
        <family val="2"/>
        <scheme val="minor"/>
      </rPr>
      <t xml:space="preserve">
</t>
    </r>
    <r>
      <rPr>
        <i/>
        <sz val="9"/>
        <color theme="1"/>
        <rFont val="Calibri"/>
        <family val="2"/>
        <scheme val="minor"/>
      </rPr>
      <t>Please use scientific name</t>
    </r>
  </si>
  <si>
    <t>AF.Level.Name</t>
  </si>
  <si>
    <t>AF.Codes</t>
  </si>
  <si>
    <t>WFO.Code</t>
  </si>
  <si>
    <t>Tree.Subspecies</t>
  </si>
  <si>
    <t>Tree.Variety</t>
  </si>
  <si>
    <t>Tree.Nfix</t>
  </si>
  <si>
    <t>Tree.Unique</t>
  </si>
  <si>
    <t>Tree.Materials</t>
  </si>
  <si>
    <t>TreeSearch.Mulch</t>
  </si>
  <si>
    <t>Acacia albida</t>
  </si>
  <si>
    <t>Faidherbia albida</t>
  </si>
  <si>
    <t>wfo-0000186081</t>
  </si>
  <si>
    <t>Branches/Twigs</t>
  </si>
  <si>
    <t>Acacia angustissima</t>
  </si>
  <si>
    <t>wfo-0000182075</t>
  </si>
  <si>
    <t>Leaves</t>
  </si>
  <si>
    <t>Leaves &amp; Branches/Twigs</t>
  </si>
  <si>
    <t>Pods (Empty)</t>
  </si>
  <si>
    <t>Seeds</t>
  </si>
  <si>
    <t>Acacia auriculiformis</t>
  </si>
  <si>
    <t>wfo-0000173754</t>
  </si>
  <si>
    <t>Acacia brevispica</t>
  </si>
  <si>
    <t>wfo-0000190322</t>
  </si>
  <si>
    <t>dregeana</t>
  </si>
  <si>
    <t>Acacia caerulescens</t>
  </si>
  <si>
    <t>wfo-0000201063</t>
  </si>
  <si>
    <t>Acacia crassicarpa</t>
  </si>
  <si>
    <t>wfo-0000202545</t>
  </si>
  <si>
    <t>Acacia cyanophylla</t>
  </si>
  <si>
    <t>wfo-0000192034</t>
  </si>
  <si>
    <t>Acacia ferruginea</t>
  </si>
  <si>
    <t>wfo-0000185534</t>
  </si>
  <si>
    <t>Acacia holosericea</t>
  </si>
  <si>
    <t>wfo-0000205482</t>
  </si>
  <si>
    <t>Acacia karroo</t>
  </si>
  <si>
    <t>wfo-0000200538</t>
  </si>
  <si>
    <t>transvaalensis</t>
  </si>
  <si>
    <t>Acacia leptocarpa</t>
  </si>
  <si>
    <t>wfo-0000202542</t>
  </si>
  <si>
    <t>TreeSearch.Nutrients</t>
  </si>
  <si>
    <t>Acacia mangium</t>
  </si>
  <si>
    <t>wfo-0000202567</t>
  </si>
  <si>
    <t>Acacia nilotica</t>
  </si>
  <si>
    <t>wfo-0000205536</t>
  </si>
  <si>
    <t>Acacia polyacantha</t>
  </si>
  <si>
    <t>wfo-0000209605</t>
  </si>
  <si>
    <t>campylacantha</t>
  </si>
  <si>
    <t>Acacia tortilis</t>
  </si>
  <si>
    <t>Acacia saligna</t>
  </si>
  <si>
    <t>wfo-0000201500</t>
  </si>
  <si>
    <t>Acacia senegal</t>
  </si>
  <si>
    <t>wfo-0000210855</t>
  </si>
  <si>
    <t>trispinosa</t>
  </si>
  <si>
    <t>samoryana</t>
  </si>
  <si>
    <t>Acacia sieberiana</t>
  </si>
  <si>
    <t>wfo-0000211037</t>
  </si>
  <si>
    <t>woodii</t>
  </si>
  <si>
    <t>wfo-0000211235</t>
  </si>
  <si>
    <t>Acacia toxicaria</t>
  </si>
  <si>
    <t>wfo-0000538866</t>
  </si>
  <si>
    <t>welwitschii</t>
  </si>
  <si>
    <t>Acacia tumida</t>
  </si>
  <si>
    <t>wfo-0000185331</t>
  </si>
  <si>
    <t>Acioa barteri</t>
  </si>
  <si>
    <t>Dactyladenia barteri</t>
  </si>
  <si>
    <t>wfo-0000831241</t>
  </si>
  <si>
    <t>Acrocarpus fraxinifolius</t>
  </si>
  <si>
    <t>wfo-0000211685</t>
  </si>
  <si>
    <t>guangxiensis</t>
  </si>
  <si>
    <t>N</t>
  </si>
  <si>
    <t>Adansonia digitata</t>
  </si>
  <si>
    <t>wfo-0000519672</t>
  </si>
  <si>
    <t>Afzelia africana</t>
  </si>
  <si>
    <t>wfo-0000213207</t>
  </si>
  <si>
    <t>Albizia chinensis</t>
  </si>
  <si>
    <t>wfo-0000182103</t>
  </si>
  <si>
    <t>smithiana</t>
  </si>
  <si>
    <t>TreeSearch.Agfor</t>
  </si>
  <si>
    <t>Albizia coriaria</t>
  </si>
  <si>
    <t>wfo-0000179906</t>
  </si>
  <si>
    <t>Albizia gummifera</t>
  </si>
  <si>
    <t>wfo-0000183535</t>
  </si>
  <si>
    <t>Albizia lebbeck</t>
  </si>
  <si>
    <t>wfo-0000184271</t>
  </si>
  <si>
    <t>Albizia zygia</t>
  </si>
  <si>
    <t>wfo-0000173024</t>
  </si>
  <si>
    <t>Alchornea cordifolia</t>
  </si>
  <si>
    <t>wfo-0000938571</t>
  </si>
  <si>
    <t>Alnus acuminata</t>
  </si>
  <si>
    <t>wfo-0000944034</t>
  </si>
  <si>
    <t>glabrata</t>
  </si>
  <si>
    <t>Antiaris toxicaria</t>
  </si>
  <si>
    <t>wfo-0000538857</t>
  </si>
  <si>
    <t>Argyrolobium uniflorum</t>
  </si>
  <si>
    <t>wfo-0000213237</t>
  </si>
  <si>
    <t>Artocarpus heterophyllus</t>
  </si>
  <si>
    <t>wfo-0000550491</t>
  </si>
  <si>
    <t>Artocarpus incisus</t>
  </si>
  <si>
    <t>Artocarpus altilis</t>
  </si>
  <si>
    <t>wfo-0000550425</t>
  </si>
  <si>
    <t>Atriplex nummularia</t>
  </si>
  <si>
    <t>wfo-0000556344</t>
  </si>
  <si>
    <t>Azadirachta indica</t>
  </si>
  <si>
    <t>wfo-0000557668</t>
  </si>
  <si>
    <t>Bauhinia rufescens</t>
  </si>
  <si>
    <t>wfo-0000213186</t>
  </si>
  <si>
    <t>Berchemia discolor</t>
  </si>
  <si>
    <t>wfo-0000564133</t>
  </si>
  <si>
    <t>Brachystegia spiciformis</t>
  </si>
  <si>
    <t>wfo-0000213969</t>
  </si>
  <si>
    <t>wfo-0000179103</t>
  </si>
  <si>
    <t>Calliandra calothyrsus</t>
  </si>
  <si>
    <t>wfo-0001050431</t>
  </si>
  <si>
    <t>Calopogonium mucunoides</t>
  </si>
  <si>
    <t>Cassia siamea</t>
  </si>
  <si>
    <t>Senna siamea</t>
  </si>
  <si>
    <t>wfo-0000164745</t>
  </si>
  <si>
    <t>Cassia spectabilis</t>
  </si>
  <si>
    <t>Senna spectabilis</t>
  </si>
  <si>
    <t>wfo-0000164878</t>
  </si>
  <si>
    <t>excelsa</t>
  </si>
  <si>
    <t>Casuarina equisetifolia</t>
  </si>
  <si>
    <t>wfo-0000590663</t>
  </si>
  <si>
    <t>incana</t>
  </si>
  <si>
    <t>Casuarina glauca</t>
  </si>
  <si>
    <t>wfo-0000590675</t>
  </si>
  <si>
    <t>Catha edulis</t>
  </si>
  <si>
    <t>wfo-0000590815</t>
  </si>
  <si>
    <t>Cedrela odorata</t>
  </si>
  <si>
    <t>wfo-0000592446</t>
  </si>
  <si>
    <t>Cedrela serrata</t>
  </si>
  <si>
    <t>wfo-0000592468</t>
  </si>
  <si>
    <t>Centrosema pubescens</t>
  </si>
  <si>
    <t>wfo-0000179155</t>
  </si>
  <si>
    <t>Chamaecytisus palmensis</t>
  </si>
  <si>
    <t>Cytisus proliferus</t>
  </si>
  <si>
    <t>wfo-0000185459</t>
  </si>
  <si>
    <t>Chromolaena odorata</t>
  </si>
  <si>
    <t>wfo-0000067484</t>
  </si>
  <si>
    <t>Cinnamomum cassia</t>
  </si>
  <si>
    <t>wfo-0000604975</t>
  </si>
  <si>
    <t>Combretum apiculatum</t>
  </si>
  <si>
    <t>wfo-0000616083</t>
  </si>
  <si>
    <t>leutweinii</t>
  </si>
  <si>
    <t>Cordia abyssinica</t>
  </si>
  <si>
    <t>Cordia africana</t>
  </si>
  <si>
    <t>wfo-0000620224</t>
  </si>
  <si>
    <t>Crotalaria agatiflora</t>
  </si>
  <si>
    <t>wfo-0000206398</t>
  </si>
  <si>
    <t>Crotalaria grahamiana</t>
  </si>
  <si>
    <t>wfo-0000185075</t>
  </si>
  <si>
    <t>wfo-0000210925</t>
  </si>
  <si>
    <t>Crotalaria ochrolueca</t>
  </si>
  <si>
    <t>Crotalaria zanzibarica</t>
  </si>
  <si>
    <t>Crotalaria trichotoma</t>
  </si>
  <si>
    <t>wfo-0000186157</t>
  </si>
  <si>
    <t>Croton macrostachyus</t>
  </si>
  <si>
    <t>wfo-0000931591</t>
  </si>
  <si>
    <t>Croton megalocarpus</t>
  </si>
  <si>
    <t>wfo-0000931666</t>
  </si>
  <si>
    <t>Cupressus lusitanica</t>
  </si>
  <si>
    <t>wfo-0000630722</t>
  </si>
  <si>
    <t>benthamii</t>
  </si>
  <si>
    <t>palmensis</t>
  </si>
  <si>
    <t>Desmodium distortum</t>
  </si>
  <si>
    <t>Desmodium intortum</t>
  </si>
  <si>
    <t>Desmodium uncinatum</t>
  </si>
  <si>
    <t>wfo-0000653170</t>
  </si>
  <si>
    <t>Entada abyssinica</t>
  </si>
  <si>
    <t>wfo-0000947985</t>
  </si>
  <si>
    <t>Erythrina abyssinica</t>
  </si>
  <si>
    <t>wfo-0000205748</t>
  </si>
  <si>
    <t>Erythrina poeppigiana</t>
  </si>
  <si>
    <t>wfo-0000180423</t>
  </si>
  <si>
    <t>abyssinica</t>
  </si>
  <si>
    <t>Eucalyptus alba</t>
  </si>
  <si>
    <t>wfo-0000165906</t>
  </si>
  <si>
    <t>Eucalyptus camaldulensis</t>
  </si>
  <si>
    <t>wfo-0000954367</t>
  </si>
  <si>
    <t>australasica</t>
  </si>
  <si>
    <t>Eucalyptus globulus</t>
  </si>
  <si>
    <t>wfo-0000954597</t>
  </si>
  <si>
    <t>obtusa</t>
  </si>
  <si>
    <t>Eucalyptus saligna</t>
  </si>
  <si>
    <t>wfo-0000954998</t>
  </si>
  <si>
    <t>Euclea schimperi</t>
  </si>
  <si>
    <t>wfo-0000955842</t>
  </si>
  <si>
    <t>wfo-0000681128</t>
  </si>
  <si>
    <t>Ficus natalensis</t>
  </si>
  <si>
    <t>Ficus ovata</t>
  </si>
  <si>
    <t>Ficus laurifolia</t>
  </si>
  <si>
    <t>wfo-0000689419</t>
  </si>
  <si>
    <t>leprieurii</t>
  </si>
  <si>
    <t>Ficus polita</t>
  </si>
  <si>
    <t>wfo-0000689024</t>
  </si>
  <si>
    <t>Ficus sur</t>
  </si>
  <si>
    <t>wfo-0001084781</t>
  </si>
  <si>
    <t>Flemingia congesta</t>
  </si>
  <si>
    <t>Flemingia macrophylla</t>
  </si>
  <si>
    <t>wfo-0000194840</t>
  </si>
  <si>
    <t>nana</t>
  </si>
  <si>
    <t>wfo-0000690530</t>
  </si>
  <si>
    <t>wfo-0000178022</t>
  </si>
  <si>
    <t>Gliricidia maculata</t>
  </si>
  <si>
    <t>wfo-0000191662</t>
  </si>
  <si>
    <t>Gliricidia sepium</t>
  </si>
  <si>
    <t>Glycine wightii</t>
  </si>
  <si>
    <t>Gmelina arborea</t>
  </si>
  <si>
    <t>wfo-0000181483</t>
  </si>
  <si>
    <t>Grevillea robusta</t>
  </si>
  <si>
    <t>wfo-0000974016</t>
  </si>
  <si>
    <t>Guiera senegalensis</t>
  </si>
  <si>
    <t>wfo-0000709544</t>
  </si>
  <si>
    <t>Harrisonia abyssinica</t>
  </si>
  <si>
    <t>wfo-0000711729</t>
  </si>
  <si>
    <t>TreeSearch.Variety</t>
  </si>
  <si>
    <t>TreeSearch.Product</t>
  </si>
  <si>
    <t>wfo-0000715900</t>
  </si>
  <si>
    <t>Julbernardia globiflora</t>
  </si>
  <si>
    <t>wfo-0000219580</t>
  </si>
  <si>
    <t>Khaya senegalensis</t>
  </si>
  <si>
    <t>wfo-0000169101</t>
  </si>
  <si>
    <t>Lablab purpureus</t>
  </si>
  <si>
    <t>wfo-0000356989</t>
  </si>
  <si>
    <t>Leucaena diversifolia</t>
  </si>
  <si>
    <t>Leucaena leucocephala</t>
  </si>
  <si>
    <t>wfo-0000173706</t>
  </si>
  <si>
    <t>wfo-0000164084</t>
  </si>
  <si>
    <t>Leucaena pallida</t>
  </si>
  <si>
    <t>Leucaena trichandra</t>
  </si>
  <si>
    <t>wfo-0000192527</t>
  </si>
  <si>
    <t>Lippia javanica</t>
  </si>
  <si>
    <t>wfo-0000192519</t>
  </si>
  <si>
    <t>wfo-0000228924</t>
  </si>
  <si>
    <t>Maesopsis eminii</t>
  </si>
  <si>
    <t>eminii</t>
  </si>
  <si>
    <t>wfo-0000452431</t>
  </si>
  <si>
    <t>Markhamia lutea</t>
  </si>
  <si>
    <t>wfo-0000371248</t>
  </si>
  <si>
    <t>Melia azedarach</t>
  </si>
  <si>
    <t>wfo-0000779039</t>
  </si>
  <si>
    <t>Melia volkensii</t>
  </si>
  <si>
    <t>wfo-0000450150</t>
  </si>
  <si>
    <t>Milicia excelsa</t>
  </si>
  <si>
    <t>wfo-0001083775</t>
  </si>
  <si>
    <t>Milletia ferruginea</t>
  </si>
  <si>
    <t>wfo-0000447908</t>
  </si>
  <si>
    <t>Millettia thonningii</t>
  </si>
  <si>
    <t>wfo-0000200787</t>
  </si>
  <si>
    <t>Moringa oleifera</t>
  </si>
  <si>
    <t>Moringa stenopetala</t>
  </si>
  <si>
    <t>wfo-0001085051</t>
  </si>
  <si>
    <t>Newbouldia laevis</t>
  </si>
  <si>
    <t>wfo-0001085058</t>
  </si>
  <si>
    <t>wfo-0000779153</t>
  </si>
  <si>
    <t>wfo-0000817273</t>
  </si>
  <si>
    <t>Opuntia ficus-indica</t>
  </si>
  <si>
    <t>gymnocarpa</t>
  </si>
  <si>
    <t>Palm</t>
  </si>
  <si>
    <t>wfo-0000385761</t>
  </si>
  <si>
    <t>Parkia biglobosa</t>
  </si>
  <si>
    <t>wfo-0000179230</t>
  </si>
  <si>
    <t>Paulownia fortunei</t>
  </si>
  <si>
    <t>Piliostigma reticulatum</t>
  </si>
  <si>
    <t>Bauhinia reticulata</t>
  </si>
  <si>
    <t>wfo-0001137343</t>
  </si>
  <si>
    <t>wfo-0000170402</t>
  </si>
  <si>
    <t>longipedunculata</t>
  </si>
  <si>
    <t>Pithecellobium dulce</t>
  </si>
  <si>
    <t>wfo-0000481882</t>
  </si>
  <si>
    <t>Podocarpus falcatus</t>
  </si>
  <si>
    <t>wfo-0000178252</t>
  </si>
  <si>
    <t>Prosopis africana</t>
  </si>
  <si>
    <t>wfo-0001099533</t>
  </si>
  <si>
    <t>Prosopis juliflora</t>
  </si>
  <si>
    <t>wfo-0000168965</t>
  </si>
  <si>
    <t>Prunus africana</t>
  </si>
  <si>
    <t>wfo-0000172293</t>
  </si>
  <si>
    <t>wfo-0000995790</t>
  </si>
  <si>
    <t>Pterocarpus erinaceus</t>
  </si>
  <si>
    <t>wfo-0000984084</t>
  </si>
  <si>
    <t>Pterocarpus lucens</t>
  </si>
  <si>
    <t>wfo-0000172693</t>
  </si>
  <si>
    <t>antunesii</t>
  </si>
  <si>
    <t>Pterocarpus santalinoides</t>
  </si>
  <si>
    <t>wfo-0000172748</t>
  </si>
  <si>
    <t>Pueraria phaseoloides</t>
  </si>
  <si>
    <t>wfo-0000172847</t>
  </si>
  <si>
    <t>Quillaja saponaria</t>
  </si>
  <si>
    <t>wfo-0000183806</t>
  </si>
  <si>
    <t>Ricinodendron heudelotii</t>
  </si>
  <si>
    <t>wfo-0000992034</t>
  </si>
  <si>
    <t>africanum</t>
  </si>
  <si>
    <t>tomentellum</t>
  </si>
  <si>
    <t>Rosmarinus officinalis</t>
  </si>
  <si>
    <t>wfo-0000297055</t>
  </si>
  <si>
    <t>Schefflera abyssinica</t>
  </si>
  <si>
    <t>wfo-0000298062</t>
  </si>
  <si>
    <t>Senna didymobotrya</t>
  </si>
  <si>
    <t>wfo-0000305601</t>
  </si>
  <si>
    <t>Senna occidentalis</t>
  </si>
  <si>
    <t>wfo-0000163726</t>
  </si>
  <si>
    <t>wfo-0000164430</t>
  </si>
  <si>
    <t>Sesbania cinerascens</t>
  </si>
  <si>
    <t>Sesbania goetzei</t>
  </si>
  <si>
    <t>wfo-0000178054</t>
  </si>
  <si>
    <t>goetzei</t>
  </si>
  <si>
    <t>Sesbania macrantha</t>
  </si>
  <si>
    <t>wfo-0000178101</t>
  </si>
  <si>
    <t>macrantha</t>
  </si>
  <si>
    <t>Sesbania rostrata</t>
  </si>
  <si>
    <t>wfo-0000178241</t>
  </si>
  <si>
    <t>Sesbania sesban</t>
  </si>
  <si>
    <t>wfo-0000178404</t>
  </si>
  <si>
    <t>punctata</t>
  </si>
  <si>
    <t>bicolor</t>
  </si>
  <si>
    <t>Spathodea campanulata</t>
  </si>
  <si>
    <t>wfo-0000178461</t>
  </si>
  <si>
    <t>wfo-0000779723</t>
  </si>
  <si>
    <t>wfo-0000176386</t>
  </si>
  <si>
    <t>Syzygium guineense</t>
  </si>
  <si>
    <t>wfo-0000182089</t>
  </si>
  <si>
    <t>wfo-0000318724</t>
  </si>
  <si>
    <t>littorale</t>
  </si>
  <si>
    <t>Tephrosia candida</t>
  </si>
  <si>
    <t>Tephrosia diversifolia</t>
  </si>
  <si>
    <t>wfo-0000201856</t>
  </si>
  <si>
    <t>Tephrosia vogelii</t>
  </si>
  <si>
    <t>wfo-0000164659</t>
  </si>
  <si>
    <t>Terminalia brownii</t>
  </si>
  <si>
    <t>wfo-0000204544</t>
  </si>
  <si>
    <t>Terminalia ivoresensis</t>
  </si>
  <si>
    <t>wfo-0001296425</t>
  </si>
  <si>
    <t>Terminalia sericea</t>
  </si>
  <si>
    <t>wfo-0000408726</t>
  </si>
  <si>
    <t>Terminalia superba</t>
  </si>
  <si>
    <t>wfo-0000408491</t>
  </si>
  <si>
    <t>Tetracarpidium conophorum</t>
  </si>
  <si>
    <t>Plukenetia conophora</t>
  </si>
  <si>
    <t>wfo-0000408519</t>
  </si>
  <si>
    <t>wfo-0000279028</t>
  </si>
  <si>
    <t>sphaerocarpum</t>
  </si>
  <si>
    <t>Tithonia diversifolia</t>
  </si>
  <si>
    <t>wfo-0000458440</t>
  </si>
  <si>
    <t>Uapaca kirkiana</t>
  </si>
  <si>
    <t>wfo-0000018279</t>
  </si>
  <si>
    <t>wfo-0000329049</t>
  </si>
  <si>
    <t>nilotica</t>
  </si>
  <si>
    <t>Ziziphus mauritiana</t>
  </si>
  <si>
    <t>wfo-0000332885</t>
  </si>
  <si>
    <r>
      <t xml:space="preserve">Tillage Management
</t>
    </r>
    <r>
      <rPr>
        <i/>
        <sz val="8"/>
        <color theme="1"/>
        <rFont val="Calibri"/>
        <family val="2"/>
        <scheme val="minor"/>
      </rPr>
      <t>If you have a base practice of conventional tillage you cannot have reduced or no-tillage as an experimental practices and vice-versa.
Ridge &amp; Furrow is "Conventional" if there is no comparison to pratice with more intensive tillage (e.g. mouldboard plough), if it is compared to a more intensive tillage practice then it is recorded "Reduced".</t>
    </r>
  </si>
  <si>
    <t>Exp. Practices2</t>
  </si>
  <si>
    <t>Base Practice</t>
  </si>
  <si>
    <t>Choose Practice:</t>
  </si>
  <si>
    <t>Definition</t>
  </si>
  <si>
    <t>Record Tillage Details</t>
  </si>
  <si>
    <t>T.Level.Name</t>
  </si>
  <si>
    <t>T.Method</t>
  </si>
  <si>
    <t>T.Method.Other</t>
  </si>
  <si>
    <t>T.Depth</t>
  </si>
  <si>
    <t>T.Freq</t>
  </si>
  <si>
    <t>T.Strip.P</t>
  </si>
  <si>
    <t>T.Strip.WT</t>
  </si>
  <si>
    <t>T.Strip.WU</t>
  </si>
  <si>
    <t>Tillage Method or Implement</t>
  </si>
  <si>
    <t>Other Soil Prep Methods</t>
  </si>
  <si>
    <t>Tillage Depth (cm)</t>
  </si>
  <si>
    <t>Tillage Frequency Per Season</t>
  </si>
  <si>
    <t>% Field Tilled</t>
  </si>
  <si>
    <t>Tilled Strip Width (cm)</t>
  </si>
  <si>
    <t>Untilled Strip Width (cm)</t>
  </si>
  <si>
    <t>Till.Practice</t>
  </si>
  <si>
    <t>P.Structure</t>
  </si>
  <si>
    <t>F.Level.Name</t>
  </si>
  <si>
    <t>F.NO</t>
  </si>
  <si>
    <t>F.PO</t>
  </si>
  <si>
    <t>F.KO</t>
  </si>
  <si>
    <t>F.NI</t>
  </si>
  <si>
    <t>F.PI</t>
  </si>
  <si>
    <t>F.P2O5</t>
  </si>
  <si>
    <t>F.KI</t>
  </si>
  <si>
    <t>F.K2O</t>
  </si>
  <si>
    <t>F.O.Unit</t>
  </si>
  <si>
    <t>F.I.Unit</t>
  </si>
  <si>
    <t>F.Category</t>
  </si>
  <si>
    <t>F.Method</t>
  </si>
  <si>
    <t>Manure</t>
  </si>
  <si>
    <t>Compost</t>
  </si>
  <si>
    <t>Inorganic</t>
  </si>
  <si>
    <t>Organic (Other)</t>
  </si>
  <si>
    <t>MicroNutrient</t>
  </si>
  <si>
    <t>Biosolid</t>
  </si>
  <si>
    <t>Biochar</t>
  </si>
  <si>
    <t>F.Unit</t>
  </si>
  <si>
    <t>Cattle Farmyard Manure (FYM)</t>
  </si>
  <si>
    <t>Banding (Double)</t>
  </si>
  <si>
    <t>Bat Manure</t>
  </si>
  <si>
    <t>Aleshinloye Grade B</t>
  </si>
  <si>
    <t>Ammonia (NH3, 82-0-0)</t>
  </si>
  <si>
    <t>Amino Acid</t>
  </si>
  <si>
    <t>Borax (Na2H4B4O9·nH2O)</t>
  </si>
  <si>
    <t>Human Faecal Waste</t>
  </si>
  <si>
    <t>Acacia</t>
  </si>
  <si>
    <t>% of Total</t>
  </si>
  <si>
    <t>Cattle Manure</t>
  </si>
  <si>
    <t>Banding (Side)</t>
  </si>
  <si>
    <t>Cattle &amp; Pig Manure</t>
  </si>
  <si>
    <t>Bagasse</t>
  </si>
  <si>
    <t>Chromolaena odorata Ash</t>
  </si>
  <si>
    <t>Boric Acid (H3BO3)</t>
  </si>
  <si>
    <t>Sewage Sludge</t>
  </si>
  <si>
    <t>Acacia seyal Charcoal</t>
  </si>
  <si>
    <t>cm3/ha</t>
  </si>
  <si>
    <t>Banding (Single)</t>
  </si>
  <si>
    <t>Banana Waste</t>
  </si>
  <si>
    <t>Cocoa Husk Powder</t>
  </si>
  <si>
    <t>Boron (B)</t>
  </si>
  <si>
    <t>g/l</t>
  </si>
  <si>
    <t>Basal</t>
  </si>
  <si>
    <t>Ammonium Nitrate (NH4NO3, 33.5-0-0)</t>
  </si>
  <si>
    <t>Cocoa Pod Waste</t>
  </si>
  <si>
    <t>Calcium (Ca)</t>
  </si>
  <si>
    <t>g/m2</t>
  </si>
  <si>
    <t>Goat Manure</t>
  </si>
  <si>
    <t>Base Dressing</t>
  </si>
  <si>
    <t>Cattle Manure Vermicompost</t>
  </si>
  <si>
    <t>Botanical Waste Compost</t>
  </si>
  <si>
    <t>Ammonium Sulphate ((NH4)2SO4, 21-0-0-24S)</t>
  </si>
  <si>
    <t>Cocoa Pod Waste Ash</t>
  </si>
  <si>
    <t>Cacao Shell</t>
  </si>
  <si>
    <t>Briquette</t>
  </si>
  <si>
    <t>Burned Wood</t>
  </si>
  <si>
    <t>Ammonium Sulphate Nitrate (ASN, 26-0-0-16S)</t>
  </si>
  <si>
    <t>Humic Acid</t>
  </si>
  <si>
    <t>Copper (Cu)</t>
  </si>
  <si>
    <t>Cacao Shell (Acid Leached)</t>
  </si>
  <si>
    <t>kg/ha</t>
  </si>
  <si>
    <t>Organic_Other</t>
  </si>
  <si>
    <t>Broadcast</t>
  </si>
  <si>
    <t>Compost Tea</t>
  </si>
  <si>
    <t>ORGA</t>
  </si>
  <si>
    <t>Iron (Fe)</t>
  </si>
  <si>
    <t>Cacao Shell (Water Leached)</t>
  </si>
  <si>
    <t>l/ha</t>
  </si>
  <si>
    <t>Dollop</t>
  </si>
  <si>
    <t>Cowpea Haulms</t>
  </si>
  <si>
    <t>Palm Bunch Ash</t>
  </si>
  <si>
    <t>Magnesium (Mg)</t>
  </si>
  <si>
    <t>Coconut Shell</t>
  </si>
  <si>
    <t>m3/ha</t>
  </si>
  <si>
    <t>Pig Manure</t>
  </si>
  <si>
    <t>Drill</t>
  </si>
  <si>
    <t>Chicken Manure</t>
  </si>
  <si>
    <t>Dried Neem Leaves</t>
  </si>
  <si>
    <t>Calcium Ammonium Nitrate (CAN, 27-0-0)</t>
  </si>
  <si>
    <t>Potassium Humate</t>
  </si>
  <si>
    <t>Magnesium Sulphate (MgSO4)</t>
  </si>
  <si>
    <t>Mg/ha</t>
  </si>
  <si>
    <t>Fertigation (Irrigation Water)</t>
  </si>
  <si>
    <t>Farmyard Manure (FYM, Unspecified)</t>
  </si>
  <si>
    <t>Filtermud</t>
  </si>
  <si>
    <t>Calcium Sulfate (CaSO4)</t>
  </si>
  <si>
    <t>Rice Husk Ash</t>
  </si>
  <si>
    <t>Magnetite (Fe3O4)</t>
  </si>
  <si>
    <t>ml/ha</t>
  </si>
  <si>
    <t>Poultry Manure</t>
  </si>
  <si>
    <t>Foliar</t>
  </si>
  <si>
    <t>Goat &amp; Sheep Manure</t>
  </si>
  <si>
    <t>Jatropha Cake</t>
  </si>
  <si>
    <t>Calcium Superphosphate (Ca(H2PO4)2·H2O, 0-21.4-0)</t>
  </si>
  <si>
    <t>Rice Husk Dust</t>
  </si>
  <si>
    <t>Manganese (Mn)</t>
  </si>
  <si>
    <t>Hardwood</t>
  </si>
  <si>
    <t>ml/l</t>
  </si>
  <si>
    <t>Liquid Injection</t>
  </si>
  <si>
    <t>Leaves &amp; Branches</t>
  </si>
  <si>
    <t>Compound D</t>
  </si>
  <si>
    <t>Rice Mill Waste</t>
  </si>
  <si>
    <t>Molybdenum (Mo)</t>
  </si>
  <si>
    <t>Lantana camara</t>
  </si>
  <si>
    <t>Microdosing</t>
  </si>
  <si>
    <t>Maize Stover</t>
  </si>
  <si>
    <t>Rice Mill Waste Ash</t>
  </si>
  <si>
    <t>Maize Cobs</t>
  </si>
  <si>
    <t>t/ha</t>
  </si>
  <si>
    <t>Pellet</t>
  </si>
  <si>
    <t>Gromor (Unspecified)</t>
  </si>
  <si>
    <t>Maize Straw (Shredded)</t>
  </si>
  <si>
    <t>Diammonium Phosphate (DAP, 18-46-0)</t>
  </si>
  <si>
    <t>Sawdust</t>
  </si>
  <si>
    <t>Miscanthus Straw</t>
  </si>
  <si>
    <t xml:space="preserve">Unspecified </t>
  </si>
  <si>
    <t>Sheep Manure</t>
  </si>
  <si>
    <t>Plough Furrow (Single Band Placement)</t>
  </si>
  <si>
    <t>Gromor Accelerator Chicken Manure Pellets</t>
  </si>
  <si>
    <t>Mixed Compost</t>
  </si>
  <si>
    <t>Sawdust Ash</t>
  </si>
  <si>
    <t>Zinc (Zn)</t>
  </si>
  <si>
    <t>Palm Kernal Shell</t>
  </si>
  <si>
    <t>w/w (0-7cm)</t>
  </si>
  <si>
    <t>Ring</t>
  </si>
  <si>
    <t>Guano</t>
  </si>
  <si>
    <t>Olive Mill Waste</t>
  </si>
  <si>
    <t>Feldspar</t>
  </si>
  <si>
    <t>Zinc Sulfate (ZnSO4)</t>
  </si>
  <si>
    <t>Rape Straw</t>
  </si>
  <si>
    <t>l/m2</t>
  </si>
  <si>
    <t>Unspecified Manure</t>
  </si>
  <si>
    <t>Starter Solution</t>
  </si>
  <si>
    <t>Gypsum (CaSO4·2H2O)</t>
  </si>
  <si>
    <t>Trehalose</t>
  </si>
  <si>
    <t>Rice Hulls</t>
  </si>
  <si>
    <t>Top/Surface/Side Dressing</t>
  </si>
  <si>
    <t>Rice Bran</t>
  </si>
  <si>
    <t>K (Unspecified)</t>
  </si>
  <si>
    <t>Wheat Straw Ash</t>
  </si>
  <si>
    <t>Rice Husks</t>
  </si>
  <si>
    <t>Rice Straw</t>
  </si>
  <si>
    <t>K2O (Unspecified)</t>
  </si>
  <si>
    <t>Wood Ash</t>
  </si>
  <si>
    <t>Unspecified Compost</t>
  </si>
  <si>
    <t>Gaseous Injection</t>
  </si>
  <si>
    <t>Sorghum Straw</t>
  </si>
  <si>
    <t>K-Biopota (42% K2O)</t>
  </si>
  <si>
    <t>Wood Shavings</t>
  </si>
  <si>
    <t>Sugarcane Straw</t>
  </si>
  <si>
    <t>Monoammonium Phosphate (MAP, 12:52:0)</t>
  </si>
  <si>
    <t>Softwood</t>
  </si>
  <si>
    <t>Tithonia</t>
  </si>
  <si>
    <t>Switchgrass</t>
  </si>
  <si>
    <t>Pig Manure (Liquid)</t>
  </si>
  <si>
    <t>Tectona grandis</t>
  </si>
  <si>
    <t>Pigeon Manure Tea</t>
  </si>
  <si>
    <t>Vermicast</t>
  </si>
  <si>
    <t>Muriate of Potash (KCl, 0-0-52)</t>
  </si>
  <si>
    <t>Wheat Straw</t>
  </si>
  <si>
    <t>Water Hyacinth</t>
  </si>
  <si>
    <t>N (Unspecified)</t>
  </si>
  <si>
    <t>NPK</t>
  </si>
  <si>
    <t>NPS</t>
  </si>
  <si>
    <t>P2O5 (Unspecified)</t>
  </si>
  <si>
    <t>Phosphoric Acid (H3PO4, 0-54-0)</t>
  </si>
  <si>
    <t>Potassium Chloride (KCl, 0-0-52)</t>
  </si>
  <si>
    <t>Potassium Nitrate (KNO3, 13-0-44)</t>
  </si>
  <si>
    <t>Single Super Phosphate (SSP, 0-20-0-11S-21Ca)</t>
  </si>
  <si>
    <t>Potassium Sulphate (K2SO4, 0-0-51)</t>
  </si>
  <si>
    <t>Rock Phosphate</t>
  </si>
  <si>
    <t>Rock Phosphate (Busumbu)</t>
  </si>
  <si>
    <t>Rock Phosphate (Kodjari)</t>
  </si>
  <si>
    <t>Urea (CH4N2O, 46-0-0)</t>
  </si>
  <si>
    <t>Rock Phosphate (Minjingu)</t>
  </si>
  <si>
    <t>Rock Phosphate (Tahoua)</t>
  </si>
  <si>
    <t>Sulphur</t>
  </si>
  <si>
    <t>Super Phosphate (Unspecified)</t>
  </si>
  <si>
    <t>Triple Super Phosphate (TSP, 0-45-0-15Ca)</t>
  </si>
  <si>
    <t>Urea Phosphate (CH7N2O5P, 17-44-0)</t>
  </si>
  <si>
    <t>Nutrient Management</t>
  </si>
  <si>
    <t>Name Practices</t>
  </si>
  <si>
    <r>
      <t xml:space="preserve">Total Organic Elemental NPK
</t>
    </r>
    <r>
      <rPr>
        <i/>
        <sz val="9"/>
        <color theme="1"/>
        <rFont val="Calibri"/>
        <family val="2"/>
        <scheme val="minor"/>
      </rPr>
      <t>(e.g., compost, manure, biosolid)</t>
    </r>
  </si>
  <si>
    <t>Elemental N</t>
  </si>
  <si>
    <t>Elemental P</t>
  </si>
  <si>
    <t>Elemental K</t>
  </si>
  <si>
    <t>Organic Unit of Measurement:</t>
  </si>
  <si>
    <t>Total Inorganic NPK</t>
  </si>
  <si>
    <t>P2O5</t>
  </si>
  <si>
    <t>K2O</t>
  </si>
  <si>
    <t>Inorganic Unit of Measurement:</t>
  </si>
  <si>
    <t xml:space="preserve"> Record how and when individual nutrients were applied</t>
  </si>
  <si>
    <t>F.Name</t>
  </si>
  <si>
    <t>F.Type</t>
  </si>
  <si>
    <t>F.NPK</t>
  </si>
  <si>
    <t>F.Amount</t>
  </si>
  <si>
    <t>F.Source</t>
  </si>
  <si>
    <t>F.Fate</t>
  </si>
  <si>
    <t>F.Date</t>
  </si>
  <si>
    <t>F.Date.Stage</t>
  </si>
  <si>
    <t>F.Date.DAP</t>
  </si>
  <si>
    <t>F.Date.DAE</t>
  </si>
  <si>
    <t>F.Date.Text</t>
  </si>
  <si>
    <t>Nutrient Class</t>
  </si>
  <si>
    <t>Name</t>
  </si>
  <si>
    <t>Amount Applied</t>
  </si>
  <si>
    <t>Unit of Application</t>
  </si>
  <si>
    <t xml:space="preserve"> Application Method</t>
  </si>
  <si>
    <t>Source of Material</t>
  </si>
  <si>
    <t>Fate</t>
  </si>
  <si>
    <t>dd/mm</t>
  </si>
  <si>
    <t>Crop Stage</t>
  </si>
  <si>
    <t>Days Before/After Planting</t>
  </si>
  <si>
    <t>Days After Emergence</t>
  </si>
  <si>
    <t>Text Description</t>
  </si>
  <si>
    <r>
      <t xml:space="preserve">Record Composition Details
</t>
    </r>
    <r>
      <rPr>
        <i/>
        <sz val="8"/>
        <color theme="1"/>
        <rFont val="Calibri"/>
        <family val="2"/>
        <scheme val="minor"/>
      </rPr>
      <t>This section is for organic nutrients  only.</t>
    </r>
  </si>
  <si>
    <t>F.DW</t>
  </si>
  <si>
    <t>F.DM</t>
  </si>
  <si>
    <t>F.OC</t>
  </si>
  <si>
    <t>F.N</t>
  </si>
  <si>
    <t>F.TN</t>
  </si>
  <si>
    <t>F.AN</t>
  </si>
  <si>
    <t>F.CN</t>
  </si>
  <si>
    <t>F.P</t>
  </si>
  <si>
    <t>F.TP</t>
  </si>
  <si>
    <t>F.AP</t>
  </si>
  <si>
    <t>F.K</t>
  </si>
  <si>
    <t>F.pH</t>
  </si>
  <si>
    <t>Nutrient</t>
  </si>
  <si>
    <t>Dry Weight?</t>
  </si>
  <si>
    <t>Dry Matter</t>
  </si>
  <si>
    <t>Organic Carbon (OC)</t>
  </si>
  <si>
    <t>Nitrogen (Unspecified)</t>
  </si>
  <si>
    <t>Carbon: Nitrogen (C/N) Ratio</t>
  </si>
  <si>
    <t>Phosphorous (Unspecified)</t>
  </si>
  <si>
    <t>Total Phosphorous (TP)</t>
  </si>
  <si>
    <t>Available Phosphorous (AP)</t>
  </si>
  <si>
    <t>Potassium (K)</t>
  </si>
  <si>
    <t>pH</t>
  </si>
  <si>
    <t>F.pH.Method</t>
  </si>
  <si>
    <t>Unit/Method</t>
  </si>
  <si>
    <t>General Notes</t>
  </si>
  <si>
    <t>Chemical Management</t>
  </si>
  <si>
    <t>Practice Name:</t>
  </si>
  <si>
    <t>Record Chemical Application Details</t>
  </si>
  <si>
    <t>C.Type</t>
  </si>
  <si>
    <t>C.Name</t>
  </si>
  <si>
    <t>C.AI.Amount</t>
  </si>
  <si>
    <t>C.AI.Unit</t>
  </si>
  <si>
    <t>C.Amount</t>
  </si>
  <si>
    <t>C.Unit</t>
  </si>
  <si>
    <t>C.Applications</t>
  </si>
  <si>
    <t>C.Date</t>
  </si>
  <si>
    <t>C.Date.Stage</t>
  </si>
  <si>
    <t>C.Date.DAP</t>
  </si>
  <si>
    <t>C.Date.Text</t>
  </si>
  <si>
    <t>Name of Chemical/Product Applied</t>
  </si>
  <si>
    <t>Active Ingredient Amount in Product</t>
  </si>
  <si>
    <t>Active Ingredient Unit</t>
  </si>
  <si>
    <t>Application Rate or Amount</t>
  </si>
  <si>
    <t>Total Number of Applications</t>
  </si>
  <si>
    <t>C.Structure</t>
  </si>
  <si>
    <t>TypeSearch</t>
  </si>
  <si>
    <t>TypeSearch.Name</t>
  </si>
  <si>
    <t>Herbicide</t>
  </si>
  <si>
    <t>Insecticide</t>
  </si>
  <si>
    <t>Fungicide</t>
  </si>
  <si>
    <t>Animal - Acaricide</t>
  </si>
  <si>
    <t>Animal - Antibiotic</t>
  </si>
  <si>
    <t>Animal - Vaccine</t>
  </si>
  <si>
    <t>Animal - Antihelmintic</t>
  </si>
  <si>
    <t>Animal - Antimicrobial</t>
  </si>
  <si>
    <t>Animal - Insecticide</t>
  </si>
  <si>
    <t>Mulch</t>
  </si>
  <si>
    <t>M.Level.Name</t>
  </si>
  <si>
    <t>M.Tree</t>
  </si>
  <si>
    <t>M.Material</t>
  </si>
  <si>
    <t>M.Source</t>
  </si>
  <si>
    <t>M.Amount</t>
  </si>
  <si>
    <t>M.Unit</t>
  </si>
  <si>
    <t>M.Fate</t>
  </si>
  <si>
    <t>M.Cover</t>
  </si>
  <si>
    <t>M.Date</t>
  </si>
  <si>
    <t>M.Date.Stage</t>
  </si>
  <si>
    <t>M.Date.DAP</t>
  </si>
  <si>
    <t>M.Date.Text</t>
  </si>
  <si>
    <t>Mulch Material Applied</t>
  </si>
  <si>
    <t>Amount of Material Applied</t>
  </si>
  <si>
    <t>The Fate of The Material</t>
  </si>
  <si>
    <t>Coverage of Material Applied as Mulch (%)</t>
  </si>
  <si>
    <t>M.DW</t>
  </si>
  <si>
    <t>M.DM</t>
  </si>
  <si>
    <t>M.OC</t>
  </si>
  <si>
    <t>M.N</t>
  </si>
  <si>
    <t>M.TN</t>
  </si>
  <si>
    <t>M.AN</t>
  </si>
  <si>
    <t>M.CN</t>
  </si>
  <si>
    <t>M.P</t>
  </si>
  <si>
    <t>M.TP</t>
  </si>
  <si>
    <t>M.AP</t>
  </si>
  <si>
    <t>M.K</t>
  </si>
  <si>
    <t>M.pH</t>
  </si>
  <si>
    <t>Mulch: Tree</t>
  </si>
  <si>
    <t>Mulch: Other</t>
  </si>
  <si>
    <t>M.DM.Unit</t>
  </si>
  <si>
    <t>M.OC.Unit</t>
  </si>
  <si>
    <t>M.N.Unit</t>
  </si>
  <si>
    <t>M.TN.Unit</t>
  </si>
  <si>
    <t>M.AN.Unit</t>
  </si>
  <si>
    <t>M.P.Unit</t>
  </si>
  <si>
    <t>M.TP.Unit</t>
  </si>
  <si>
    <t>M.AP.Unit</t>
  </si>
  <si>
    <t>M.K.Unit</t>
  </si>
  <si>
    <t>M.pH.Method</t>
  </si>
  <si>
    <t>P1</t>
  </si>
  <si>
    <t>P2</t>
  </si>
  <si>
    <t>P3</t>
  </si>
  <si>
    <t>P4</t>
  </si>
  <si>
    <t>M.Codes</t>
  </si>
  <si>
    <t>M.Notes</t>
  </si>
  <si>
    <t>M.NO</t>
  </si>
  <si>
    <t>M.PO</t>
  </si>
  <si>
    <t>M.KO</t>
  </si>
  <si>
    <t>NameSearch</t>
  </si>
  <si>
    <t>Crop Residue</t>
  </si>
  <si>
    <t>Black Polyethene</t>
  </si>
  <si>
    <t>Grass</t>
  </si>
  <si>
    <t>Stover</t>
  </si>
  <si>
    <t>Straw (Unspecified)</t>
  </si>
  <si>
    <t>Weeding Method</t>
  </si>
  <si>
    <t>W.Level.Name</t>
  </si>
  <si>
    <t>W.Method</t>
  </si>
  <si>
    <t>W.Freq</t>
  </si>
  <si>
    <t>W.Freq.Time</t>
  </si>
  <si>
    <t>W.New.Method</t>
  </si>
  <si>
    <t>W.Notes</t>
  </si>
  <si>
    <t>H.Level.Name</t>
  </si>
  <si>
    <t>H.Prac</t>
  </si>
  <si>
    <t>H.Code</t>
  </si>
  <si>
    <t>H.Notes</t>
  </si>
  <si>
    <t>pH.Level.Name</t>
  </si>
  <si>
    <t>pH.Material</t>
  </si>
  <si>
    <t>pH.ECCE</t>
  </si>
  <si>
    <t>pH.CCE</t>
  </si>
  <si>
    <t>pH.CaCO3</t>
  </si>
  <si>
    <t>pH.MgCO3</t>
  </si>
  <si>
    <t>pH.Amount</t>
  </si>
  <si>
    <t>pH.Unit</t>
  </si>
  <si>
    <t>Material Applied</t>
  </si>
  <si>
    <t>Calcium Carbonate Equivalent (CCE)</t>
  </si>
  <si>
    <t>% Calcium Carbonate (CaCO3)</t>
  </si>
  <si>
    <t>% Magnesium Carbonate (MgCO3)</t>
  </si>
  <si>
    <t>pH.Prac</t>
  </si>
  <si>
    <t>pH.Codes</t>
  </si>
  <si>
    <t>pH.Notes</t>
  </si>
  <si>
    <t>O.Level.Name</t>
  </si>
  <si>
    <t>O.Structure</t>
  </si>
  <si>
    <t>O.Notes</t>
  </si>
  <si>
    <t>Water Harvesting</t>
  </si>
  <si>
    <t>WH.Notes</t>
  </si>
  <si>
    <t>WH.Level.Name</t>
  </si>
  <si>
    <t>WH.Codes</t>
  </si>
  <si>
    <t>I.Name</t>
  </si>
  <si>
    <t>I.Amount</t>
  </si>
  <si>
    <t>I.Unit</t>
  </si>
  <si>
    <t>I.Water.Type</t>
  </si>
  <si>
    <t>Amount of Water Applied</t>
  </si>
  <si>
    <t>Unit of Water Application</t>
  </si>
  <si>
    <t>Type of Water Applied</t>
  </si>
  <si>
    <t>I.Level.Name</t>
  </si>
  <si>
    <t>Grazing</t>
  </si>
  <si>
    <t>D.Source</t>
  </si>
  <si>
    <t>D.Process</t>
  </si>
  <si>
    <t>D.Unit.Amount</t>
  </si>
  <si>
    <t>D.Unit.Time</t>
  </si>
  <si>
    <t>D.Unit.Animals</t>
  </si>
  <si>
    <t>Create Treatments</t>
  </si>
  <si>
    <r>
      <rPr>
        <b/>
        <sz val="10"/>
        <rFont val="Calibri"/>
        <family val="2"/>
        <scheme val="minor"/>
      </rPr>
      <t xml:space="preserve">Text Aggregator </t>
    </r>
    <r>
      <rPr>
        <b/>
        <sz val="9"/>
        <rFont val="Calibri"/>
        <family val="2"/>
        <scheme val="minor"/>
      </rPr>
      <t xml:space="preserve">
</t>
    </r>
    <r>
      <rPr>
        <i/>
        <sz val="8"/>
        <rFont val="Calibri"/>
        <family val="2"/>
        <scheme val="minor"/>
      </rPr>
      <t>Sometimes outcomes are given averaged across multiple treatments, products or crop varieties. Use this section to auto-generate combined names and copy these left to use when entering data.</t>
    </r>
  </si>
  <si>
    <r>
      <rPr>
        <b/>
        <i/>
        <sz val="8"/>
        <rFont val="Calibri"/>
        <family val="2"/>
        <scheme val="minor"/>
      </rPr>
      <t>Each</t>
    </r>
    <r>
      <rPr>
        <i/>
        <sz val="8"/>
        <rFont val="Calibri"/>
        <family val="2"/>
        <scheme val="minor"/>
      </rPr>
      <t xml:space="preserve"> treatment is a row in the table below. It is created by selecting different combinations of practices from the practice theme tabs you have entered data for (columns). Make sure you give each combined practices a treatment name. </t>
    </r>
    <r>
      <rPr>
        <b/>
        <i/>
        <sz val="8"/>
        <rFont val="Calibri"/>
        <family val="2"/>
        <scheme val="minor"/>
      </rPr>
      <t>If a treatment</t>
    </r>
    <r>
      <rPr>
        <i/>
        <sz val="8"/>
        <rFont val="Calibri"/>
        <family val="2"/>
        <scheme val="minor"/>
      </rPr>
      <t xml:space="preserve"> is noted as an experimental control, farmer check, traditional or business-as-usual management by the publication authors please choose "Yes" in the "Control?" column. </t>
    </r>
    <r>
      <rPr>
        <b/>
        <i/>
        <sz val="8"/>
        <rFont val="Calibri"/>
        <family val="2"/>
        <scheme val="minor"/>
      </rPr>
      <t>Note the start</t>
    </r>
    <r>
      <rPr>
        <i/>
        <sz val="8"/>
        <rFont val="Calibri"/>
        <family val="2"/>
        <scheme val="minor"/>
      </rPr>
      <t xml:space="preserve"> year/season of  a treatment in the "Start" columns. This is particularly relevant for reduced or no-tillage experiments. Where a practice is "reset" during the course of an experiment (e.g., there is alternating tillage one season and no-till the next) then the Start Year &amp;Season should be listed per observation when entering data in the "EnterData" tab. </t>
    </r>
    <r>
      <rPr>
        <b/>
        <i/>
        <sz val="8"/>
        <rFont val="Calibri"/>
        <family val="2"/>
        <scheme val="minor"/>
      </rPr>
      <t xml:space="preserve">If outcomes are </t>
    </r>
    <r>
      <rPr>
        <i/>
        <sz val="8"/>
        <rFont val="Calibri"/>
        <family val="2"/>
        <scheme val="minor"/>
      </rPr>
      <t xml:space="preserve">reported averaged across treatments, record all individual treatments here and then you can combine in the EnterData Tab. </t>
    </r>
    <r>
      <rPr>
        <b/>
        <i/>
        <sz val="8"/>
        <rFont val="Calibri"/>
        <family val="2"/>
        <scheme val="minor"/>
      </rPr>
      <t>Note for Agroforestry mulching</t>
    </r>
    <r>
      <rPr>
        <i/>
        <sz val="8"/>
        <rFont val="Calibri"/>
        <family val="2"/>
        <scheme val="minor"/>
      </rPr>
      <t xml:space="preserve"> (i.e., residues from the trees are applied to the field) please make sure you have also recorded this in the residues tab as an agroforestry practice.</t>
    </r>
  </si>
  <si>
    <t>T.Name</t>
  </si>
  <si>
    <t>T.Comp</t>
  </si>
  <si>
    <t>T.Residue.Prev</t>
  </si>
  <si>
    <t>T.Control</t>
  </si>
  <si>
    <t>T.Reps</t>
  </si>
  <si>
    <t>T.Start.Year</t>
  </si>
  <si>
    <t>T.Start.Season</t>
  </si>
  <si>
    <r>
      <t xml:space="preserve">Combine Practices Into Treatments </t>
    </r>
    <r>
      <rPr>
        <i/>
        <sz val="8"/>
        <color theme="1"/>
        <rFont val="Calibri"/>
        <family val="2"/>
        <scheme val="minor"/>
      </rPr>
      <t>(Don't forget to fill the Residue Fate and Control?/Replicates/Start Year/Start Season columns as appropriate)</t>
    </r>
  </si>
  <si>
    <r>
      <rPr>
        <b/>
        <sz val="10"/>
        <rFont val="Calibri"/>
        <family val="2"/>
        <scheme val="minor"/>
      </rPr>
      <t>Aggregated Value</t>
    </r>
    <r>
      <rPr>
        <b/>
        <sz val="9"/>
        <rFont val="Calibri"/>
        <family val="2"/>
        <scheme val="minor"/>
      </rPr>
      <t xml:space="preserve">
</t>
    </r>
    <r>
      <rPr>
        <i/>
        <sz val="8"/>
        <rFont val="Calibri"/>
        <family val="2"/>
        <scheme val="minor"/>
      </rPr>
      <t>Remember to use "paste as values" when copy pasting text</t>
    </r>
  </si>
  <si>
    <t xml:space="preserve">Name Treatment: </t>
  </si>
  <si>
    <t>Fate of Crop Residues From The Previous Season</t>
  </si>
  <si>
    <t>Agroforestry</t>
  </si>
  <si>
    <t>Chemicals</t>
  </si>
  <si>
    <t>Harvest</t>
  </si>
  <si>
    <t>Irrigation</t>
  </si>
  <si>
    <t>Residues</t>
  </si>
  <si>
    <t>Fertilizer</t>
  </si>
  <si>
    <t>Planting</t>
  </si>
  <si>
    <t>Tillage</t>
  </si>
  <si>
    <t>Weeding</t>
  </si>
  <si>
    <t>Control?</t>
  </si>
  <si>
    <t>Replicates</t>
  </si>
  <si>
    <t>Start Year</t>
  </si>
  <si>
    <t>Start Season</t>
  </si>
  <si>
    <t>T1</t>
  </si>
  <si>
    <t>No Practices:</t>
  </si>
  <si>
    <t>Practices Used:</t>
  </si>
  <si>
    <t>Practice Names:</t>
  </si>
  <si>
    <t>T.Residue.Code</t>
  </si>
  <si>
    <t>Intercrop Treatment Name</t>
  </si>
  <si>
    <t>Reps</t>
  </si>
  <si>
    <t>IN.Level.Name</t>
  </si>
  <si>
    <t>IN.Notes</t>
  </si>
  <si>
    <t>Name Treatment:</t>
  </si>
  <si>
    <t>Reps:</t>
  </si>
  <si>
    <t>Control?:</t>
  </si>
  <si>
    <t>All Phases?:</t>
  </si>
  <si>
    <t>Start Year:</t>
  </si>
  <si>
    <t>Start Season:</t>
  </si>
  <si>
    <t>Make Temporal Sequences</t>
  </si>
  <si>
    <t>Time</t>
  </si>
  <si>
    <t>Fate Crop Residues The Previous Season</t>
  </si>
  <si>
    <t>R.User.Code</t>
  </si>
  <si>
    <t>R.Level.Name</t>
  </si>
  <si>
    <t>R.Reps</t>
  </si>
  <si>
    <t>R.Control</t>
  </si>
  <si>
    <t>R.Phases</t>
  </si>
  <si>
    <t>R.Start.Year</t>
  </si>
  <si>
    <t>R.Start.Season</t>
  </si>
  <si>
    <t>R.Code</t>
  </si>
  <si>
    <t>R.T.Level.Names.All</t>
  </si>
  <si>
    <t>R.T.Codes.All</t>
  </si>
  <si>
    <t>R.Residue.Codes.All</t>
  </si>
  <si>
    <t>R.All.Products</t>
  </si>
  <si>
    <t>R.All.Structure</t>
  </si>
  <si>
    <t>Start</t>
  </si>
  <si>
    <t>Total Precipitation (mm)</t>
  </si>
  <si>
    <t>Seasonal</t>
  </si>
  <si>
    <t>Annual</t>
  </si>
  <si>
    <t>Outcomes</t>
  </si>
  <si>
    <t>Out.Subind</t>
  </si>
  <si>
    <t>Out.Unit</t>
  </si>
  <si>
    <t>Out.Depth.Upper</t>
  </si>
  <si>
    <t>Out.Depth.Lower</t>
  </si>
  <si>
    <t>Out.Group</t>
  </si>
  <si>
    <t>Out.NPV.Rate</t>
  </si>
  <si>
    <t>Out.NPV.Time</t>
  </si>
  <si>
    <t>Out.WG.Unit</t>
  </si>
  <si>
    <t>Out.WG.Days</t>
  </si>
  <si>
    <t>Out.Code.Joined</t>
  </si>
  <si>
    <t>Soil Outcome Depths (cm)</t>
  </si>
  <si>
    <t>Discount Rate and Period (typically for NPV)</t>
  </si>
  <si>
    <t>Weight Gain</t>
  </si>
  <si>
    <t>Pillar</t>
  </si>
  <si>
    <t>Subpillar</t>
  </si>
  <si>
    <t>Indicator</t>
  </si>
  <si>
    <t>Subindicator</t>
  </si>
  <si>
    <t>Unit</t>
  </si>
  <si>
    <t>Discount Rate (%)</t>
  </si>
  <si>
    <t>Period (Years)</t>
  </si>
  <si>
    <t>Mean Starting Weight</t>
  </si>
  <si>
    <t>Starting Weight Unit</t>
  </si>
  <si>
    <t>Duration (Days)</t>
  </si>
  <si>
    <t>Subindicator.Short</t>
  </si>
  <si>
    <t>Out.Search</t>
  </si>
  <si>
    <t>Productivity</t>
  </si>
  <si>
    <t>Yield</t>
  </si>
  <si>
    <t>Product Yield</t>
  </si>
  <si>
    <t>Crop Yield</t>
  </si>
  <si>
    <t>Plant product produced (i.e., yield) per unit area land. Units are typically yield/area or yield/plant, but can include proportions for outcomes such as oil yields per kg crop and LER (land equivalent ratio).</t>
  </si>
  <si>
    <t>Non-Product Yield</t>
  </si>
  <si>
    <t>Biomass Yield</t>
  </si>
  <si>
    <t>The yield of non-product components left over once the product component has been harvested (e.g. the biomass/stover left after grain has been harvested).</t>
  </si>
  <si>
    <t>Change in animal weight over a specified time period. Please try to standardise to g per animal per day (g/individual/day). Values for this outcome can be negative (the animal loses weight) or positive.</t>
  </si>
  <si>
    <t>Meat Yield</t>
  </si>
  <si>
    <t>Meat yields. Please try and standardise units kg/individual, you may specify the type of meat or weight measurement though (e.g. carcass weight kg/individual).</t>
  </si>
  <si>
    <t>Milk Yield</t>
  </si>
  <si>
    <t>Milk yields. Please specify absolute values and not change in yield relative to a base value. Please try and standardise to litres per animal per day (l/individual/day).</t>
  </si>
  <si>
    <t>Egg Yield</t>
  </si>
  <si>
    <t>Egg yields, such as number of eggs per hen(s) per day(s). Please try and standardise units to eggs per one individual per day. (eggs/individual/day).</t>
  </si>
  <si>
    <t>Other Animal Product Yield</t>
  </si>
  <si>
    <t>Animal Yield (Other)</t>
  </si>
  <si>
    <t>Animal products that are not meat, egg, milk or offsping, for example wool, hides and honey.</t>
  </si>
  <si>
    <t>Reproductive Yield</t>
  </si>
  <si>
    <t>Repro Yield</t>
  </si>
  <si>
    <t>Number of offpsring produced.</t>
  </si>
  <si>
    <t>Economics</t>
  </si>
  <si>
    <t>Income</t>
  </si>
  <si>
    <t>Gross Return</t>
  </si>
  <si>
    <t>Total income, revenue or returns without consideration of costs. Please standardize area denominators to ha where possible. Convert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Gross return. This can be denoted using &lt;P&gt;Fertilizer|b17-b23</t>
  </si>
  <si>
    <t>Net Return</t>
  </si>
  <si>
    <t xml:space="preserve">Net returns = income - total costs. Values for this outcome can be negative or positive. Please standardize area denominators to ha where possible. Convert currences to USD (present $ in units) if exchange rates are presented in the paper. Record values in non-USD currency using the ISO 4217 country currency code in the units. </t>
  </si>
  <si>
    <t>Gross Margin</t>
  </si>
  <si>
    <t>Gross margin = revenue - variable costs. Values for this outcome can be negative or positive. Please standardize area denominators to ha where possible. Convert local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Gross margin. This can be denoted using &lt;P&gt;Fertilizer|b17-b23</t>
  </si>
  <si>
    <t>Economic Performance</t>
  </si>
  <si>
    <t>Benefit Cost Ratio (GRTC)</t>
  </si>
  <si>
    <t>BC Ratio (GRTC)</t>
  </si>
  <si>
    <t>The ratio of gross returns to total costs (gross returns/total costs).  Partial economic outcomes are used when not all costs are considered, e.g. only fertilizer costs are used to calculate BC ratio. This can be denoted using &lt;P&gt;Fertilizer|b17-b23</t>
  </si>
  <si>
    <t>Benefit Cost Ratio (NRTC)</t>
  </si>
  <si>
    <t>NBC Ratio (NRTC)</t>
  </si>
  <si>
    <t>The ratio of net returns to total costs (net returns/total costs). Partial economic outcomes are used when not all costs are considered, e.g. only fertilizer costs are used to calculate BC ratio. This can be denoted using &lt;P&gt;Fertilizer|b17-b23</t>
  </si>
  <si>
    <t>Benefit Cost Ratio (GRVC)</t>
  </si>
  <si>
    <t>BC Ratio (GRVC)</t>
  </si>
  <si>
    <t>The ratio of gross returns to variable costs (gross returns/variable costs). Partial economic outcomes are used when not all costs are considered, e.g. only fertilizer costs are used to calculate BC ratio. This can be denoted using &lt;P&gt;Fertilizer|b17-b23</t>
  </si>
  <si>
    <t>Benefit Cost Ratio (NRVC)</t>
  </si>
  <si>
    <t>NBC Ratio (NRVC)</t>
  </si>
  <si>
    <t>The ratio of net returns to variable costs (net returns/variable costs). Partial economic outcomes are used when not all costs are considered, e.g. only fertilizer costs are used to calculate BC ratio. This can be denoted using &lt;P&gt;Fertilizer|b17-b23</t>
  </si>
  <si>
    <t>Benefit Cost Ratio (Unspecified)</t>
  </si>
  <si>
    <t>BC Ratio (Unsp.)</t>
  </si>
  <si>
    <t>The ratio of benefits to costs when the exact formulation is not specified. Partial economic outcomes are used when not all costs are considered, e.g. only fertilizer costs are used to calculate BC ratio. This can be denoted using &lt;P&gt;Fertilizer|b17-b23</t>
  </si>
  <si>
    <t>Cost Benefit Ratio (TCGR)</t>
  </si>
  <si>
    <t>CB Ratio (TCGR)</t>
  </si>
  <si>
    <t>The ratio of total costs to gross returns (total costs/gross returns). Partial economic outcomes are used when not all costs are considered, e.g. only fertilizer costs are used to calculate CB ratio. This can be denoted using &lt;P&gt;Fertilizer|b17-b23</t>
  </si>
  <si>
    <t>Cost Benefit Ratio (TCNR)</t>
  </si>
  <si>
    <t>CNB Ratio (TCNR)</t>
  </si>
  <si>
    <t>The ratio of total costs to net returns (total costs/net returns). Partial economic outcomes are used when not all costs are considered, e.g. only fertilizer costs are used to calculate CB ratio. This can be denoted using &lt;P&gt;Fertilizer|b17-b23</t>
  </si>
  <si>
    <t>Cost Benefit Ratio (VCGR)</t>
  </si>
  <si>
    <t>CB Ratio (VCGR)</t>
  </si>
  <si>
    <t>The ratio of variable costs to gross returns (variable costs/gross returns). Partial economic outcomes are used when not all costs are considered, e.g. only fertilizer costs are used to calculate CB ratio. This can be denoted using &lt;P&gt;Fertilizer|b17-b23</t>
  </si>
  <si>
    <t>Cost Benefit Ratio (VCNR)</t>
  </si>
  <si>
    <t>CNB Ratio (VCNR)</t>
  </si>
  <si>
    <t>The ratio of variable costs to net returns (variable costs/net returns). Partial economic outcomes are used when not all costs are considered, e.g. only fertilizer costs are used to calculate CB ratio. This can be denoted using &lt;P&gt;Fertilizer|b17-b23</t>
  </si>
  <si>
    <t>Net Present Value</t>
  </si>
  <si>
    <t>NPV</t>
  </si>
  <si>
    <t>Net Present Value = the value in the present of a sum of money, in contrast to some future value it will have when it has been invested at compound interest. Convert local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NPV. This can be denoted using &lt;P&gt;Fertilizer|b17-b23</t>
  </si>
  <si>
    <t>Payback Period</t>
  </si>
  <si>
    <t>The period of time required to recoup the funds expended in investment.</t>
  </si>
  <si>
    <t>Resilience</t>
  </si>
  <si>
    <t>Social</t>
  </si>
  <si>
    <t>Labour</t>
  </si>
  <si>
    <t>Labour Person Hours</t>
  </si>
  <si>
    <t>Labour (Person Hours)</t>
  </si>
  <si>
    <t>Quantity of work per task, season, or unit land</t>
  </si>
  <si>
    <t>Labour Value</t>
  </si>
  <si>
    <t>Value of labor</t>
  </si>
  <si>
    <t>Return on Investment</t>
  </si>
  <si>
    <t>ROI</t>
  </si>
  <si>
    <t>Return on investment is the gain or loss relative to the amount invested. This is usually presented as a ratio. Please convert any % values to proportions. Partial economic outcomes are used when not all costs are considered, e.g. only fertilizer costs are used to calculate ROI. This can be denoted using &lt;P&gt;Fertilizer|b17-b23</t>
  </si>
  <si>
    <t>Internal Rate of Return</t>
  </si>
  <si>
    <t>IRR</t>
  </si>
  <si>
    <t>Internal Rate of Return is the interest rate at which the net present value of all cash flows equal zero. Partial economic outcomes are used when not all costs are considered, e.g. only fertilizer costs are used to calculate IRR. This can be denoted using &lt;P&gt;Fertilizer|b17-b23</t>
  </si>
  <si>
    <t>Marginal Rate of Return</t>
  </si>
  <si>
    <t>MRR</t>
  </si>
  <si>
    <t>Marginal Rate of Return is the amount of revenue per additional item, divided by marginal costs. Partial economic outcomes are used when not all costs are considered, e.g. only fertilizer costs are used to calculate MRR. This can be denoted using &lt;P&gt;Fertilizer|b17-b23</t>
  </si>
  <si>
    <t>Costs</t>
  </si>
  <si>
    <t>Total Cost</t>
  </si>
  <si>
    <t>Total production costs per, for example, unit land or unit product. Please standardize area denominators to ha where possible. Convert local currences to USD (present $ in units) if exchange rates are presented in the paper. Record values in non-USD currency using the ISO 4217 country currency code in the units.</t>
  </si>
  <si>
    <t>Fixed Cost</t>
  </si>
  <si>
    <t>Cost that are constant whatever the amount of goods produced, for example land rental costs. Please standardize area denominators to ha where possible. Convert local currences to USD (present $ in units) if exchange rates are presented in the paper record values in the local currency using the ISO 4217 country currency code in the units.</t>
  </si>
  <si>
    <t>Variable Cost</t>
  </si>
  <si>
    <t>Costs of inputs (labour, seeds, fertilizers, herbicides, tilling, etc.) that vary with the level of output. The total variable cost can include labour. Please standardize area denominators to ha where possible. Convert local currences to USD (present $ in units) if exchange rates are presented in the paper. Record non-USD local units using the ISO 4217 country currency code. Partial economic outcomes are used when not all costs are considered, e.g. only fertilizer costs are used to calculate variable costs. This can be denoted using &lt;P&gt;Fertilizer|b17-b23</t>
  </si>
  <si>
    <t>Labour Cost</t>
  </si>
  <si>
    <t>Labour costs only. Please standardize area denominators to ha where possible. Convert local currences to USD (present $ in units) if exchange rates are presented in the paper. Record values in non-USD currency using the ISO 4217 country currency code in the units.</t>
  </si>
  <si>
    <t>Physical</t>
  </si>
  <si>
    <t>Biodiversity</t>
  </si>
  <si>
    <t>The species richness or diversity (such as the Shannon or Simpsons index) of a community of organisms within the experimental field. There should be no clear indication that the group is beneficial or problematic for production. Beneficial organisms should be recorded in subindicator "Beneficial Organisims". Do not record outcomes with units as mass or number of organisms.</t>
  </si>
  <si>
    <t>Pest &amp; Pathogen</t>
  </si>
  <si>
    <t>Pest &amp; Pathogen (Losses)</t>
  </si>
  <si>
    <t>Pest Path (Loss)</t>
  </si>
  <si>
    <t>Relative reduction in some measure of crop health, production or quality due to pest/disease. This outcome is for post-harvest storage of products only (e.g., grain borers damaging shelled maized).</t>
  </si>
  <si>
    <t>Pest &amp; Pathogen (Product Weight)</t>
  </si>
  <si>
    <t>Pest Path (Prod)</t>
  </si>
  <si>
    <t>Amount of stored crop left after being stored. This outcome is for post-harvest storage of products only where pests or diseases are damaging the product.</t>
  </si>
  <si>
    <t>Pest &amp; Pathogen (Numbers)</t>
  </si>
  <si>
    <t>Pest Path (Cont)</t>
  </si>
  <si>
    <t>The number or amount of pest or pathogen present. This outcome is for post-harvest stroage of products only (e.g., grain borers damaging shelled maized).</t>
  </si>
  <si>
    <t>Soil Quality</t>
  </si>
  <si>
    <t>Erosion</t>
  </si>
  <si>
    <t>Quantity or extent of soil movement due to water or wind</t>
  </si>
  <si>
    <t>Runoff</t>
  </si>
  <si>
    <t>Quantity of water moving off site</t>
  </si>
  <si>
    <t>Infiltration Rate</t>
  </si>
  <si>
    <t>Infiltration</t>
  </si>
  <si>
    <t>The rate of water movement into the soil.</t>
  </si>
  <si>
    <t>Soil Organic Matter</t>
  </si>
  <si>
    <t>Stock or concentration of Soil Organic Matter (SOM), do not confuse with soil organic carbon (SOC) or total carbon.</t>
  </si>
  <si>
    <t>Soil Organic Carbon</t>
  </si>
  <si>
    <t>SOC</t>
  </si>
  <si>
    <t>Stock or concentration in soil organic carbon (SOC), do not confuse with soil organic matter (SOM) or total carbon.</t>
  </si>
  <si>
    <t>Soil Organic Carbon (Change)</t>
  </si>
  <si>
    <t>SOC (Change)</t>
  </si>
  <si>
    <t>Change in soil organic carbon (SOC). This could be the change in SOC between the start and end of an experiment.</t>
  </si>
  <si>
    <t>Soil Total Nitrogen</t>
  </si>
  <si>
    <t>Soil TN</t>
  </si>
  <si>
    <t>Stock or concentration of nitrogen in the soil reported as total nitrogen (TN).</t>
  </si>
  <si>
    <t>Soil Available Nitrogen</t>
  </si>
  <si>
    <t>Soil AN</t>
  </si>
  <si>
    <t>Stock or concentration of nitrogen in the soil reported as available nitrogen (NO3 + NH4).</t>
  </si>
  <si>
    <t>Soil NO3</t>
  </si>
  <si>
    <t>Stock or concentration of nitrogen in the soil reported as nitrate (NO3).</t>
  </si>
  <si>
    <t>Soil NH4</t>
  </si>
  <si>
    <t>Stock or concentration of nitrogen in the soil reported as ammonium (NH4).</t>
  </si>
  <si>
    <t>Cation Exchange Capacity</t>
  </si>
  <si>
    <t>CEC</t>
  </si>
  <si>
    <t>Cation exchange capacity.</t>
  </si>
  <si>
    <t>Soil Moisture</t>
  </si>
  <si>
    <t>Measure of water in soil.</t>
  </si>
  <si>
    <t>Efficiency</t>
  </si>
  <si>
    <t>Water Use</t>
  </si>
  <si>
    <t>Water Use (Unspecified)</t>
  </si>
  <si>
    <t>WU</t>
  </si>
  <si>
    <t>Water used to produce crops (e.g., per unit product or unit land).</t>
  </si>
  <si>
    <t>Water Use Efficiency</t>
  </si>
  <si>
    <t>WUE</t>
  </si>
  <si>
    <t>Product produced per unit water (includes rainfall).</t>
  </si>
  <si>
    <t>Water Use (Total)</t>
  </si>
  <si>
    <t>WUtot</t>
  </si>
  <si>
    <t>Total water used to produce crops (irrigation + rainfall).</t>
  </si>
  <si>
    <t>Water Use (Irrigation)</t>
  </si>
  <si>
    <t>WUirrig</t>
  </si>
  <si>
    <t>Irrigation water used to produce crops (irrigation only, not rainfall).</t>
  </si>
  <si>
    <t>Fertilizer Use Efficiency</t>
  </si>
  <si>
    <t>Nitrogen ARE (Unspecificed)</t>
  </si>
  <si>
    <t>NUE (Unspecificed)</t>
  </si>
  <si>
    <t>Apparent N recovery efficiency. Use this code if it is unclear whether above-ground biomass or a sub-component (e.g. grain) was used in calculations. Formula = (N.treatment - N.control)/N input. Also called Agronomic Nitrogen Efficiency (note this is not the same as Agronomic Efficiency 257.1). Units should be absent or a % as the outcome is a ratio. The control must be a zero N treatment where no nitrogen fertilizer was added.</t>
  </si>
  <si>
    <t>Nitrogen Use Efficiency (ARE Product)</t>
  </si>
  <si>
    <t>NUE (ARE Prod)</t>
  </si>
  <si>
    <t xml:space="preserve">Apparent N recovery efficiency in crop product component (e.g. grain). Formula = (N.treatment - N.control)/N input. Units should be absent or a % as the outcome is a ratio. The control must be a zero N treatment where no nitrogen fertilizer was added.
</t>
  </si>
  <si>
    <t>Nitrogen Use Efficiency (ARE AGB)</t>
  </si>
  <si>
    <t>NUE (ARE AGB)</t>
  </si>
  <si>
    <t>Apparent N recovery efficiency in crop above ground biomass (the whole plant, grain + biomass). Formula = (N.treatment - N.control)/N input. Units should be absent or a % as the outcome is a ratio. Units should be absent or a % as the outcome is a ratio. The control must be a zero N treatment where no nitrogen fertilizer was added.</t>
  </si>
  <si>
    <t>Nitrogen Use Efficiency (Isotopic Product)</t>
  </si>
  <si>
    <t>NUE (Iso Prod)</t>
  </si>
  <si>
    <t>Nitrogen use efficiency of a crop product component (e.g., grain) measured using nitrogen-15 stable isotope methods. Formula =15N/N.input. The product component of the crop is used (e.g., grain).</t>
  </si>
  <si>
    <t>Nitrogen Use Efficiency (Isotopic AGB)</t>
  </si>
  <si>
    <t>NUE (Iso AGB)</t>
  </si>
  <si>
    <t>Nitrogen use efficiency of aboveground biomass (the whole plant, grain + biomass) measured using nitrogen-15 stable isotope methods. Formula =15N/N.input.</t>
  </si>
  <si>
    <t>Nitrogen Use Efficiency (PNB Product)</t>
  </si>
  <si>
    <t>NUE (PNB Prod)</t>
  </si>
  <si>
    <t>Partial nitrogen balance of a crop product component (e.g., grain). Formula = N.product/N.input. The product component of the crop is used (e.g., grain).</t>
  </si>
  <si>
    <t>Nitrogen Use Efficiency (PNB AGB)</t>
  </si>
  <si>
    <t>NUE (PNB AGB)</t>
  </si>
  <si>
    <t>Partial nitrogen balance for crop aboveground biomass (the whole plant, grain + biomass). Formula = N.product/N.input.</t>
  </si>
  <si>
    <t>Phosphorus Use Efficiency (Unspecified)</t>
  </si>
  <si>
    <t>PUE (Unspecified)</t>
  </si>
  <si>
    <t>Apparent P recovery efficiency. Use this code if it is unclear whether above-ground biomass or a sub-component (e.g. grain) was used in calculations. Formula = (P.treatment - P.control)/P input. Also called Agronomic P efficiency. Units should be absent or a % as the outcome is a ratio. The control must be a zero P trial where no Phosphorus fertilizer was added.</t>
  </si>
  <si>
    <t>Phosphorus Use Efficiency (ARE Product)</t>
  </si>
  <si>
    <t>PUE (ARE Prod)</t>
  </si>
  <si>
    <t>Apparent P recovery efficiency iP crop product component (e.g. grain). Formula = (P.treatment - P.control)/P input. Units should be absent or a % as the outcome is a ratio. The control must be a zero P trial where no Phosphorus fertilizer was added.</t>
  </si>
  <si>
    <t>Phosphorus Use Efficiency (ARE AGB)</t>
  </si>
  <si>
    <t>PUE (ARE AGB)</t>
  </si>
  <si>
    <t>Apparent P recovery efficiency iP crop above ground biomass (the whole plant, grain + biomass). Formula = (P.treatment - P.control)/P input. Units should be absent or a % as the outcome is a ratio. Units should be absent or a % as the outcome is a ratio. The control must be a zero P trial where no Phosphorus fertilizer was added.</t>
  </si>
  <si>
    <t>Potassium Use Efficiency (Unspecified)</t>
  </si>
  <si>
    <t>KUE (Unspecified)</t>
  </si>
  <si>
    <t>Also called Agronomic K efficiency. Given as (treatment biomass or grain yield - control biomass or grain yield)/ K input. Use this code if it is unclear whether above-ground biomass or a sub-component (e.g. grain) was used in calculations. Units should be absent or a % as the outcome is a ratio. The control must be a zero K treatment where no nitrogen fertilizer was added.</t>
  </si>
  <si>
    <t>Potassium Use Efficiency (ARE Product)</t>
  </si>
  <si>
    <t>KUE (ARE Prod)</t>
  </si>
  <si>
    <t xml:space="preserve">Apparent K recovery efficiency in crop product component (e.g. grain). Formula = (K.treatment - K.control)/K input. Units should be absent or a % as the outcome is a ratio. The control must be a zero K treatment where no K fertilizer was added.
</t>
  </si>
  <si>
    <t>Potassium Use Efficiency (ARE AGB)</t>
  </si>
  <si>
    <t>KUE (ARE AGB)</t>
  </si>
  <si>
    <t>Apparent K recovery efficiency in crop above ground biomass (the whole plant, grain + biomass). Formula = (K.treatment - K.control)/K input. Units should be absent or a % as the outcome is a ratio. Units should be absent or a % as the outcome is a ratio. The control must be a zeroK treatment where no K fertilizer was added.</t>
  </si>
  <si>
    <t>Animal Survival</t>
  </si>
  <si>
    <t>Animal offspring that survive to production. Not used for plant survival.</t>
  </si>
  <si>
    <t>Animal Mortality</t>
  </si>
  <si>
    <t>Animals that do not survive.</t>
  </si>
  <si>
    <t>Nitrogen (Apparent Efficiency)</t>
  </si>
  <si>
    <t>Animal Products Only. Integration of N into production. Formula = N.retained/N.supplied.</t>
  </si>
  <si>
    <t>Gender Equity</t>
  </si>
  <si>
    <t>Labour Female</t>
  </si>
  <si>
    <t>Labour (Female)</t>
  </si>
  <si>
    <t>Number of hours per task, per season</t>
  </si>
  <si>
    <t>Labour Male</t>
  </si>
  <si>
    <t>Labour (Male)</t>
  </si>
  <si>
    <t>Income Female</t>
  </si>
  <si>
    <t>Income (Female)</t>
  </si>
  <si>
    <t>Quantity of $</t>
  </si>
  <si>
    <t>Income Male</t>
  </si>
  <si>
    <t>Income (Male)</t>
  </si>
  <si>
    <t>Total Factor Productivity</t>
  </si>
  <si>
    <t>TFP</t>
  </si>
  <si>
    <t>Weight of output (kg) per quantity of input (kg). Can be any input and any output.</t>
  </si>
  <si>
    <t>Agronomic Efficiency</t>
  </si>
  <si>
    <t>The yield change in the treatment compared to the control, per unit of nitrogen input. Formula = (Yt -Yc)/N. Also called Agronomic Effectiveness.</t>
  </si>
  <si>
    <t>Nitrogen Factor Productivity</t>
  </si>
  <si>
    <t>Crop yield divided by amount of nitrogen applied (Yield/N).</t>
  </si>
  <si>
    <t>Protein Conversion Ratio (Out In)</t>
  </si>
  <si>
    <t>PCR (Out In)</t>
  </si>
  <si>
    <t>Weight gain relative to protein input.</t>
  </si>
  <si>
    <t>Protein Conversion Ratio (In Out)</t>
  </si>
  <si>
    <t>PCR (In Out)</t>
  </si>
  <si>
    <t>Protein input relative to weight gain</t>
  </si>
  <si>
    <t>Feed Conversion Ratio (Out In)</t>
  </si>
  <si>
    <t>FCR (Out In)</t>
  </si>
  <si>
    <t>Gain/Intake (e.g. weight gained/feed supplied), a ratio that should be less than 1.</t>
  </si>
  <si>
    <t>Feed Conversion Ratio (In Out)</t>
  </si>
  <si>
    <t>FCR (In Out)</t>
  </si>
  <si>
    <t>Intake /Gain (e.g. feed supplied/weight gained), a ratio that should be greter than 1.</t>
  </si>
  <si>
    <t>Beneficial Organisms</t>
  </si>
  <si>
    <t>Beneficial Org</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</si>
  <si>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</si>
  <si>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Yield Stability</t>
  </si>
  <si>
    <t>The variability in yields between seasons or between years.</t>
  </si>
  <si>
    <t>Mitigation</t>
  </si>
  <si>
    <t>Emissions</t>
  </si>
  <si>
    <t>CO2 Equivalent Emissions</t>
  </si>
  <si>
    <t>CO2 Equivalent</t>
  </si>
  <si>
    <t>Emissions over time expressed as CO2 eq</t>
  </si>
  <si>
    <t>Methane Emissions</t>
  </si>
  <si>
    <t>CH4</t>
  </si>
  <si>
    <t>Emissions or consumption of gas over time</t>
  </si>
  <si>
    <t>Nitrous Oxide Emissions</t>
  </si>
  <si>
    <t>NOX</t>
  </si>
  <si>
    <t>Carbon dioxide emissions</t>
  </si>
  <si>
    <t>CO2</t>
  </si>
  <si>
    <t>Emissions of gas over time</t>
  </si>
  <si>
    <t>Carbon Stocks</t>
  </si>
  <si>
    <t>Soil Carbon Stocks</t>
  </si>
  <si>
    <t>Quantity in C pool or stock change. should be Total Carbon, and reported on soil profiles of at least 30cm or more</t>
  </si>
  <si>
    <t>Aboveground Biomass</t>
  </si>
  <si>
    <t>C Stock (Above)</t>
  </si>
  <si>
    <t>Quantity in C pool</t>
  </si>
  <si>
    <t>Belowground Biomass</t>
  </si>
  <si>
    <t>C Stock (Below)</t>
  </si>
  <si>
    <t>Emissions Intensity</t>
  </si>
  <si>
    <t>Emissions per unit of output, Cumulative emissions relative to production</t>
  </si>
  <si>
    <t>Savings</t>
  </si>
  <si>
    <t>Fuel Savings</t>
  </si>
  <si>
    <t>The amount of fuel saved with a cookstove (fuel consumtion of improved stove - fuel comsupmtion of control stove)/fuel consumption of control stove.</t>
  </si>
  <si>
    <t>Cooking Time</t>
  </si>
  <si>
    <t>The amount of time taken to cook a particular food.</t>
  </si>
  <si>
    <t>Unitless ratio</t>
  </si>
  <si>
    <t>Specific Fuel Use</t>
  </si>
  <si>
    <t>Ratio of fuel consumed to food cooked. Weight Food Cooked/Weight Fuel Used.</t>
  </si>
  <si>
    <t>Fuel Use</t>
  </si>
  <si>
    <t>The amount of fuel used in a cookstove.</t>
  </si>
  <si>
    <t>Cookstove Emissions</t>
  </si>
  <si>
    <t>Cookstove emissions of gases other than CO2, methane and nitrous oxide.</t>
  </si>
  <si>
    <t>Land Equivalent Ratio</t>
  </si>
  <si>
    <t>LER</t>
  </si>
  <si>
    <t>The land equivalent ratio describes the relative land area required under sole cropping (monoculture) to produce the same yield as under intercropping (polyculture).</t>
  </si>
  <si>
    <t>Journal.Search</t>
  </si>
  <si>
    <t>Agronomy Journal</t>
  </si>
  <si>
    <t>AGRON J</t>
  </si>
  <si>
    <t>Asian-Australasian Journal of Animal Sciences</t>
  </si>
  <si>
    <t>ASIAN AUSTRAL J ANIM</t>
  </si>
  <si>
    <t>Archiv Fur Tierernahrung-Archives of Animal Nutrition</t>
  </si>
  <si>
    <t>ARCH TIERERNAHR</t>
  </si>
  <si>
    <t>Journal of Applied Animal Research</t>
  </si>
  <si>
    <t>J APPL ANIM RES</t>
  </si>
  <si>
    <t>Annals of Animal Science</t>
  </si>
  <si>
    <t>ANN ANIM SCI</t>
  </si>
  <si>
    <t>Archives of Agronomy and Soil Science</t>
  </si>
  <si>
    <t>ARCH ACKER PFL BODEN</t>
  </si>
  <si>
    <t>Annals of Botany</t>
  </si>
  <si>
    <t>ARCH AGRON SOIL SCI</t>
  </si>
  <si>
    <t>Journal of Agronomy and Crop Science</t>
  </si>
  <si>
    <t>J AGRON CROP SCI</t>
  </si>
  <si>
    <t>Agricultural Economics</t>
  </si>
  <si>
    <t>AGR ECON</t>
  </si>
  <si>
    <t>Agriculture Ecosystems &amp; Environment</t>
  </si>
  <si>
    <t>AGR ECOSYST ENVIRON</t>
  </si>
  <si>
    <t>Archiv fur Geflugelkunde</t>
  </si>
  <si>
    <t>ARCH GEFLUGELKD</t>
  </si>
  <si>
    <t>Agricultural and Forest Meteorology</t>
  </si>
  <si>
    <t>AGR FOREST METEOROL</t>
  </si>
  <si>
    <t>Agroforestry Systems</t>
  </si>
  <si>
    <t>AGROFOREST SYST</t>
  </si>
  <si>
    <t>Animal Feed Science</t>
  </si>
  <si>
    <t>ANIM FEED SCI TECH</t>
  </si>
  <si>
    <t>Animal Feed Science and Technology</t>
  </si>
  <si>
    <t>Agronomie</t>
  </si>
  <si>
    <t>AGRONOMIE</t>
  </si>
  <si>
    <t>Applied Geography</t>
  </si>
  <si>
    <t>APPL GEOGR</t>
  </si>
  <si>
    <t>Agrekon</t>
  </si>
  <si>
    <t>AGREKON</t>
  </si>
  <si>
    <t>Agronomy-Basel</t>
  </si>
  <si>
    <t>AGRON J-BASEL</t>
  </si>
  <si>
    <t>Acta Horticulturae</t>
  </si>
  <si>
    <t>ACTA HORTI</t>
  </si>
  <si>
    <t>Aquaculture International</t>
  </si>
  <si>
    <t>AQUACULT INT</t>
  </si>
  <si>
    <t>American Journal of Agricultural Economics</t>
  </si>
  <si>
    <t>AM J AGR ECON</t>
  </si>
  <si>
    <t>African Journal of Agricultural Research</t>
  </si>
  <si>
    <t>AFR J AGRIC RES</t>
  </si>
  <si>
    <t>African Journal of Aquatic Science</t>
  </si>
  <si>
    <t>AFR J AQUAT SCI</t>
  </si>
  <si>
    <t>Asian Journal of Animal and Veterinary Advances</t>
  </si>
  <si>
    <t>ASIAN J ANIM VET ADV</t>
  </si>
  <si>
    <t>African Journal of Biotechnology</t>
  </si>
  <si>
    <t>AFR J BIOTECHNOL</t>
  </si>
  <si>
    <t>Australian Journal of Crop Science</t>
  </si>
  <si>
    <t>AUST J CROP SCI</t>
  </si>
  <si>
    <t>Asian Journal of Crop Science</t>
  </si>
  <si>
    <t>ASIAN J CROP SCI</t>
  </si>
  <si>
    <t>African Journal of Ecology</t>
  </si>
  <si>
    <t>AFR J ECOL</t>
  </si>
  <si>
    <t>Australian Journal of Experimental Agriculture</t>
  </si>
  <si>
    <t>AUST J EXP AGR</t>
  </si>
  <si>
    <t>American journal of enology and viticulture</t>
  </si>
  <si>
    <t>AM J ENOL VITICULT</t>
  </si>
  <si>
    <t>Asian Journal of Plant Sciences</t>
  </si>
  <si>
    <t>ASIAN J CLANT SCI</t>
  </si>
  <si>
    <t>African Journal of Range &amp; Forage Science</t>
  </si>
  <si>
    <t>AFR J RANGE FOR SCI</t>
  </si>
  <si>
    <t>Australian Journal of Soil Research</t>
  </si>
  <si>
    <t>AUST J SOIL RES</t>
  </si>
  <si>
    <t>Arid Land Research and Management</t>
  </si>
  <si>
    <t>ARID LAND RES MANAG</t>
  </si>
  <si>
    <t>Agricultural Mechanization in Asia, Africa &amp; Latin America</t>
  </si>
  <si>
    <t>AMA-AGR MECH ASIA AF</t>
  </si>
  <si>
    <t>Aquaculture Nutrition</t>
  </si>
  <si>
    <t>AQUACULT NUTR</t>
  </si>
  <si>
    <t>Animal</t>
  </si>
  <si>
    <t>ANIMAL</t>
  </si>
  <si>
    <t>Animal Nutrition</t>
  </si>
  <si>
    <t>ANIM NUTR</t>
  </si>
  <si>
    <t>Animal Science</t>
  </si>
  <si>
    <t>ANIM SCI</t>
  </si>
  <si>
    <t>Acta Oecologica-International Journal of Ecology</t>
  </si>
  <si>
    <t>ACTA OECOL</t>
  </si>
  <si>
    <t>Animal Production</t>
  </si>
  <si>
    <t>ANIM PROD</t>
  </si>
  <si>
    <t>Animal Production Science</t>
  </si>
  <si>
    <t>ANIM PROD SCI</t>
  </si>
  <si>
    <t>Aquaculture</t>
  </si>
  <si>
    <t>AQUACULTURE</t>
  </si>
  <si>
    <t>Aquaculture Research</t>
  </si>
  <si>
    <t>AQUAC RES</t>
  </si>
  <si>
    <t>Agricultural Systems</t>
  </si>
  <si>
    <t>AGR SYST</t>
  </si>
  <si>
    <t>Agronomy for Sustainable Development</t>
  </si>
  <si>
    <t>AGRON SUSTAIN DEV</t>
  </si>
  <si>
    <t>Applied Soil Ecology</t>
  </si>
  <si>
    <t>APPL SOIL ECOL</t>
  </si>
  <si>
    <t>Annales De La Societe Entomologique De France</t>
  </si>
  <si>
    <t>ANN SOC ENTOMOL FR</t>
  </si>
  <si>
    <t>Agroecology and Sustainable Food Systems</t>
  </si>
  <si>
    <t>AGROECOL SUST FOOD</t>
  </si>
  <si>
    <t>Animal Science Journal</t>
  </si>
  <si>
    <t>ANIM SCI J</t>
  </si>
  <si>
    <t>Arid Soil Research and Rehabilitation</t>
  </si>
  <si>
    <t>ARID SOIL RES REHAB</t>
  </si>
  <si>
    <t>Agricultural Water Management</t>
  </si>
  <si>
    <t>AGR WATER MANAGE</t>
  </si>
  <si>
    <t>Archivos de Zootecnia</t>
  </si>
  <si>
    <t>ARCH ZOOTEC</t>
  </si>
  <si>
    <t>Biological Agriculture &amp; Horticulture</t>
  </si>
  <si>
    <t>BIOL AGRIC HORTIC</t>
  </si>
  <si>
    <t>Biotechnologie Agronomie Societe Et Environnement</t>
  </si>
  <si>
    <t>BIOTECHNOL AGRON SOC</t>
  </si>
  <si>
    <t>Biomass &amp; Bioenergy</t>
  </si>
  <si>
    <t>BIOMASS BIOENERG</t>
  </si>
  <si>
    <t>BioEnergy Research</t>
  </si>
  <si>
    <t>BIOENERG RES</t>
  </si>
  <si>
    <t>Biology and Fertility of Soils</t>
  </si>
  <si>
    <t>BIOL FERT SOILS</t>
  </si>
  <si>
    <t>Bodenkultur</t>
  </si>
  <si>
    <t>BODENKULTUR</t>
  </si>
  <si>
    <t>British Poultry Science</t>
  </si>
  <si>
    <t>BRIT POULTRY SCI</t>
  </si>
  <si>
    <t>Proceedings of the British Society of Animal Production</t>
  </si>
  <si>
    <t>P BRIT SOC ANIM PROD</t>
  </si>
  <si>
    <t>Bioresource Technology</t>
  </si>
  <si>
    <t>BIORESOURCE TECHNO</t>
  </si>
  <si>
    <t>Catena</t>
  </si>
  <si>
    <t>CATENA</t>
  </si>
  <si>
    <t>CIENC AGROTEC</t>
  </si>
  <si>
    <t>Communications in Biometry and Crop Science</t>
  </si>
  <si>
    <t>COMMUN BIOM CROP SCI</t>
  </si>
  <si>
    <t>Chemistry and Ecology</t>
  </si>
  <si>
    <t>CHEM ECOL</t>
  </si>
  <si>
    <t>Chilean Journal of Agricultural Research</t>
  </si>
  <si>
    <t>CHIL J AGR RES</t>
  </si>
  <si>
    <t>Crop Protection</t>
  </si>
  <si>
    <t>CROP PROT</t>
  </si>
  <si>
    <t>Cereal Research Communications</t>
  </si>
  <si>
    <t>CEREAL RES COMMUN</t>
  </si>
  <si>
    <t>Crop Science</t>
  </si>
  <si>
    <t>CROP SCI</t>
  </si>
  <si>
    <t>Communications in Soil Science and Plant Analysis</t>
  </si>
  <si>
    <t>COMMUN SOIL SCI PLAN</t>
  </si>
  <si>
    <t>Experimental Agriculture</t>
  </si>
  <si>
    <t>EXP AGR</t>
  </si>
  <si>
    <t>East African Agricultural and Forestry Journal</t>
  </si>
  <si>
    <t>E AFR AGR FORESTRY J</t>
  </si>
  <si>
    <t>Ecological Applications</t>
  </si>
  <si>
    <t>ECOL APPL</t>
  </si>
  <si>
    <t>Environmental Conservation</t>
  </si>
  <si>
    <t>ENVIRON CONSERV</t>
  </si>
  <si>
    <t>Ecosystems</t>
  </si>
  <si>
    <t>ECOSYSTEMS</t>
  </si>
  <si>
    <t>Environment Development and Sustainability</t>
  </si>
  <si>
    <t>ENVIRON DEV SUSTAIN</t>
  </si>
  <si>
    <t>Ecohydrology and Hydrobiology</t>
  </si>
  <si>
    <t>ECOHYDROL HYDROBIOL</t>
  </si>
  <si>
    <t>Environment International</t>
  </si>
  <si>
    <t>ENVIRON INT</t>
  </si>
  <si>
    <t>European Journal of Agronomy</t>
  </si>
  <si>
    <t>EUR J AGRON</t>
  </si>
  <si>
    <t>Egyptian Journal of Biological Pest Control</t>
  </si>
  <si>
    <t>EGYPT J BIOL PEST CO</t>
  </si>
  <si>
    <t>European Journal of Soil Science</t>
  </si>
  <si>
    <t>EUR J SOIL SCI</t>
  </si>
  <si>
    <t>Environmental Management</t>
  </si>
  <si>
    <t>ENVIRON MANAGE</t>
  </si>
  <si>
    <t>Environmental Monitoring and Assessment</t>
  </si>
  <si>
    <t>ENVIRON MONIT ASSESS</t>
  </si>
  <si>
    <t>European Poultry Science</t>
  </si>
  <si>
    <t>EUR POULTRY SCI</t>
  </si>
  <si>
    <t>Environmental and Resource Economics</t>
  </si>
  <si>
    <t>ENVIRON RESOUR ECON</t>
  </si>
  <si>
    <t>Environmental Research Letters</t>
  </si>
  <si>
    <t>ENVIRON RES LETT</t>
  </si>
  <si>
    <t>Energy for Sustainable Development</t>
  </si>
  <si>
    <t>ENERGY SUSTAIN DEV</t>
  </si>
  <si>
    <t>Energy Sustainability and Society</t>
  </si>
  <si>
    <t>ENERGY SUSTAIN SOC</t>
  </si>
  <si>
    <t>Environmental Science &amp; Technology</t>
  </si>
  <si>
    <t>ENVIRON SCI TECHNOL</t>
  </si>
  <si>
    <t>Euphytica</t>
  </si>
  <si>
    <t>EUPHYTICA</t>
  </si>
  <si>
    <t>Field Actions Science Report</t>
  </si>
  <si>
    <t>FIELD CROPS SCI REP</t>
  </si>
  <si>
    <t>Food Chemistry</t>
  </si>
  <si>
    <t>FOOD CHEM</t>
  </si>
  <si>
    <t>Field Crops Research</t>
  </si>
  <si>
    <t>FIELD CROP RES</t>
  </si>
  <si>
    <t>Forest Ecology and Management</t>
  </si>
  <si>
    <t>FOREST ECOL MANAG</t>
  </si>
  <si>
    <t>Flora</t>
  </si>
  <si>
    <t>FLORA</t>
  </si>
  <si>
    <t>Fertilizer Research</t>
  </si>
  <si>
    <t>FERT RES</t>
  </si>
  <si>
    <t>Fish &amp; Shellfish Immunology</t>
  </si>
  <si>
    <t>FISH SHELLFISH IMMUN</t>
  </si>
  <si>
    <t>Grasas Y Aceites</t>
  </si>
  <si>
    <t>GRASAS ACEITES</t>
  </si>
  <si>
    <t>Global Change Biology</t>
  </si>
  <si>
    <t>GLOB CHANGE BIOL</t>
  </si>
  <si>
    <t>Geoderma</t>
  </si>
  <si>
    <t>GEODERMA</t>
  </si>
  <si>
    <t>Geographical Journal</t>
  </si>
  <si>
    <t>GEOGR J</t>
  </si>
  <si>
    <t>Helia</t>
  </si>
  <si>
    <t>HELIA</t>
  </si>
  <si>
    <t>Hortscience</t>
  </si>
  <si>
    <t>HORTSCIENCE</t>
  </si>
  <si>
    <t>Indoor Air</t>
  </si>
  <si>
    <t>INDOOR AIR</t>
  </si>
  <si>
    <t>International Agrophysics</t>
  </si>
  <si>
    <t>INT AGROPHYS</t>
  </si>
  <si>
    <t>Industrial Crops and Products</t>
  </si>
  <si>
    <t>IND CROP PROD</t>
  </si>
  <si>
    <t>Irrigation and Drainage</t>
  </si>
  <si>
    <t>IRRIG DRAIN</t>
  </si>
  <si>
    <t>Israeli Journal of Aquaculture-Bamidgeh</t>
  </si>
  <si>
    <t>ISR J AQUACULT-BAMID</t>
  </si>
  <si>
    <t>International Journal of Agriculture and Biology</t>
  </si>
  <si>
    <t>INT J AGRIC BIOL</t>
  </si>
  <si>
    <t>International Journal of Agricultural Sustainability</t>
  </si>
  <si>
    <t>INT J AGR SUSTAIN</t>
  </si>
  <si>
    <t>Italian Journal of Animal Science</t>
  </si>
  <si>
    <t>ITAL J ANIM SCI</t>
  </si>
  <si>
    <t>International Journal of Environmental Research and Public Health</t>
  </si>
  <si>
    <t>INT J ENV RES PUB HE</t>
  </si>
  <si>
    <t>Indian Journal of Fisheries</t>
  </si>
  <si>
    <t>INDIAN J FISH</t>
  </si>
  <si>
    <t>International Journal of Food Engineering</t>
  </si>
  <si>
    <t>INT J FOOD ENG</t>
  </si>
  <si>
    <t>International Journal of Morphology</t>
  </si>
  <si>
    <t>INT J MORPHOL</t>
  </si>
  <si>
    <t>International Journal of Pest Management</t>
  </si>
  <si>
    <t>INT J PEST MANAGE</t>
  </si>
  <si>
    <t>International Journal of Plant Production</t>
  </si>
  <si>
    <t>INT J PLANT PROD</t>
  </si>
  <si>
    <t>International Journal of Poultry Science</t>
  </si>
  <si>
    <t>INT J POULT SCI</t>
  </si>
  <si>
    <t>International Journal of Physical and Social Sciences</t>
  </si>
  <si>
    <t>INT J PHYS SCI </t>
  </si>
  <si>
    <t>International Journal of Soil Science</t>
  </si>
  <si>
    <t>INT J SOIL SCI</t>
  </si>
  <si>
    <t>International Journal of Vegetable Science</t>
  </si>
  <si>
    <t>INT J VEG SCI</t>
  </si>
  <si>
    <t>Irrigation Science</t>
  </si>
  <si>
    <t>IRRIGATION SC</t>
  </si>
  <si>
    <t>International Soil and Water Conservation Research</t>
  </si>
  <si>
    <t>INT SOIL WATER CONSERV RES</t>
  </si>
  <si>
    <t>Journal of Agronomy and Crop Science-Zeitschrift Fur Acker Und Pflanzenbau</t>
  </si>
  <si>
    <t>Journal of Arid Environments</t>
  </si>
  <si>
    <t>J ARID ENVIRON</t>
  </si>
  <si>
    <t>Journal of Agricultural Engineering Research</t>
  </si>
  <si>
    <t>J AGR ENG RES</t>
  </si>
  <si>
    <t>Journal of Agricultural and Food Chemistry</t>
  </si>
  <si>
    <t>J AGR FOOD CHEM</t>
  </si>
  <si>
    <t>Journal of Animal and Feed Sciences</t>
  </si>
  <si>
    <t>J ANIM FEED SCI</t>
  </si>
  <si>
    <t>Journal of Applied Ichthyology</t>
  </si>
  <si>
    <t>J APPL ICHTHYO</t>
  </si>
  <si>
    <t>Journal of Animal Physiology and Animal Nutrition</t>
  </si>
  <si>
    <t>J ANIM PHYSIOL AN N</t>
  </si>
  <si>
    <t>Journal of Animal Physiology and Animal Nutrition-Zeitschrift Fur Tierphysiologie Tierernahrung Und Futtermittelkunde</t>
  </si>
  <si>
    <t>Journal of Animal and Plant Sciences</t>
  </si>
  <si>
    <t>J ANIM PLANT SCI</t>
  </si>
  <si>
    <t>Journal of Agriculture and Rural Development in the Tropics and Subtropics</t>
  </si>
  <si>
    <t>J AGR RURAL DEV TROP</t>
  </si>
  <si>
    <t>Journal of Agricultural Science</t>
  </si>
  <si>
    <t>J AGR SCI</t>
  </si>
  <si>
    <t>Journal of Agriculture in the Tropics and Subtropics</t>
  </si>
  <si>
    <t>J AGRIC TROP SUBTROP</t>
  </si>
  <si>
    <t>Journal of Animal and Veterinary Advances</t>
  </si>
  <si>
    <t>J ANIM VET ADV</t>
  </si>
  <si>
    <t>Journal of Cereal Science</t>
  </si>
  <si>
    <t>J CEREAL SCI</t>
  </si>
  <si>
    <t>Journal of Economic Entomology</t>
  </si>
  <si>
    <t>J ECON ENTOMOL</t>
  </si>
  <si>
    <t>Journal of Environmental Quality</t>
  </si>
  <si>
    <t>J ENVIRON QUAL</t>
  </si>
  <si>
    <t>Journal of Fisheries</t>
  </si>
  <si>
    <t>J FISH</t>
  </si>
  <si>
    <t>Journal of Food Agriculture &amp; Environment</t>
  </si>
  <si>
    <t>J FOOD AGRIC ENVIRON</t>
  </si>
  <si>
    <t>Journal of the Faculty of Agriculture, Kyushu University</t>
  </si>
  <si>
    <t>J FAC AGR KYUSHU U</t>
  </si>
  <si>
    <t>Journal of Fisheries and Aquatic Science</t>
  </si>
  <si>
    <t>J FISH AQUAT SCI</t>
  </si>
  <si>
    <t>Journal of Forestry Research</t>
  </si>
  <si>
    <t>J FORESTRY RES</t>
  </si>
  <si>
    <t>Journal of the Grassland Society of Southern Africa</t>
  </si>
  <si>
    <t>J GRASSLAND SOC S AFR</t>
  </si>
  <si>
    <t>Journal of Health Economics</t>
  </si>
  <si>
    <t>J HEALTH ECON</t>
  </si>
  <si>
    <t>Journal of Horticultural Science &amp; Biotechnology</t>
  </si>
  <si>
    <t>J HORTIC SCI BIOTECH</t>
  </si>
  <si>
    <t>Journal of Nutrition and Metabolism</t>
  </si>
  <si>
    <t>J NUTR METAB</t>
  </si>
  <si>
    <t>Zeitschrift Fur Pflanzenkrankheiten Und Pflanzenschutz-Journal of Plant Diseases and Protection</t>
  </si>
  <si>
    <t>Z PFLANZENK PFLANZEN</t>
  </si>
  <si>
    <t>Journal of Plant Nutrition</t>
  </si>
  <si>
    <t>J PLANT NUTR</t>
  </si>
  <si>
    <t>Journal of Plant Nutrition and Soil Science-Zeitschrift Fur Pflanzenernahrung Und Bodenkunde</t>
  </si>
  <si>
    <t>Z PFLANZ BODENKUNDE</t>
  </si>
  <si>
    <t>Journal of Plant Nutrition and Soil Science</t>
  </si>
  <si>
    <t>J PLANT NUTR SOIL SC</t>
  </si>
  <si>
    <t>Journal of Range Management</t>
  </si>
  <si>
    <t>J RANGE MANAGE</t>
  </si>
  <si>
    <t>Journal of Sustainable Agriculture</t>
  </si>
  <si>
    <t>J SUSTAIN AGR</t>
  </si>
  <si>
    <t>Journal of Sustainable Forestry</t>
  </si>
  <si>
    <t>J SUSTAIN FOREST</t>
  </si>
  <si>
    <t>Journal of the Science of Food and Agriculture</t>
  </si>
  <si>
    <t>J SCI FOOD AGR</t>
  </si>
  <si>
    <t>Journal of Swine Health and Production</t>
  </si>
  <si>
    <t>J SWINE HEALTH PROD</t>
  </si>
  <si>
    <t>Journal of Stored Products Research</t>
  </si>
  <si>
    <t>J STORED PROD RES</t>
  </si>
  <si>
    <t>Journal of Soil Science and Plant Nutrition</t>
  </si>
  <si>
    <t>J SOIL SCI PLANT NUT</t>
  </si>
  <si>
    <t>Journal of Soil and Water Conservation</t>
  </si>
  <si>
    <t>J SOIL WATER CONSERV</t>
  </si>
  <si>
    <t>Land Degradation &amp; Development</t>
  </si>
  <si>
    <t>LAND DEGRAD DEV</t>
  </si>
  <si>
    <t>Life Science Journal-Acta Zhengzhou University Overseas Edition</t>
  </si>
  <si>
    <t>LIFE SCI J</t>
  </si>
  <si>
    <t>Livestock Production Science</t>
  </si>
  <si>
    <t>LIVEST PROD SC</t>
  </si>
  <si>
    <t>Livestock Research for Rural Development</t>
  </si>
  <si>
    <t> LIVESTOCK RES RURAL DEV </t>
  </si>
  <si>
    <t>Livestock Science</t>
  </si>
  <si>
    <t>LIVEST SCI</t>
  </si>
  <si>
    <t>Life Science Journal</t>
  </si>
  <si>
    <t>Maydica</t>
  </si>
  <si>
    <t>MAYDICA</t>
  </si>
  <si>
    <t>Mountain Research and Development</t>
  </si>
  <si>
    <t>MT RES DEV</t>
  </si>
  <si>
    <t>Meat Science</t>
  </si>
  <si>
    <t>MEAT SCI</t>
  </si>
  <si>
    <t>Nutrient Cycling in Agroecosystems</t>
  </si>
  <si>
    <t>NUTR CYCL AGROECOSYS</t>
  </si>
  <si>
    <t>Njas-Wageningen Journal of Life Sciences</t>
  </si>
  <si>
    <t>NJAS-WAGEN J LIFE SC</t>
  </si>
  <si>
    <t>Netherlands Journal of Agricultural Science</t>
  </si>
  <si>
    <t>NETH J AGR SCI</t>
  </si>
  <si>
    <t>New Medit</t>
  </si>
  <si>
    <t>NEW MEDIT</t>
  </si>
  <si>
    <t>New Zealand Journal of Agricultural Research</t>
  </si>
  <si>
    <t>NEW ZEAL J AGR RES</t>
  </si>
  <si>
    <t>Outlook on Agriculture</t>
  </si>
  <si>
    <t>OUTLOOK AGR</t>
  </si>
  <si>
    <t>Plant Breeding</t>
  </si>
  <si>
    <t>PLANT BREEDING</t>
  </si>
  <si>
    <t>Physics and Chemistry of the Earth</t>
  </si>
  <si>
    <t>PHYS CHEM EARTH</t>
  </si>
  <si>
    <t>Physics and Chemistry of the Earth Part B-Hydrology Oceans and Atmosphere</t>
  </si>
  <si>
    <t>PHYS CHEM EARTH PT B</t>
  </si>
  <si>
    <t>Physical Geography</t>
  </si>
  <si>
    <t>PROG PHYS GEOG</t>
  </si>
  <si>
    <t>Phytoparasitica</t>
  </si>
  <si>
    <t>PHYTOPARASITICA</t>
  </si>
  <si>
    <t>Pakistan Journal of Agricultural Sciences</t>
  </si>
  <si>
    <t>PAK J AGR SCI</t>
  </si>
  <si>
    <t>Pakistan Journal of Biological Sciences</t>
  </si>
  <si>
    <t>PAK J BIOL SCI</t>
  </si>
  <si>
    <t>Pakistan Journal of Zoology</t>
  </si>
  <si>
    <t>PAK J ZOOL</t>
  </si>
  <si>
    <t>Proceedings of the National Academy of Sciences of the United States of America</t>
  </si>
  <si>
    <t>P NATL ACAD SCI USA</t>
  </si>
  <si>
    <t>Plos One</t>
  </si>
  <si>
    <t>PLOS ONE</t>
  </si>
  <si>
    <t>Poultry Science</t>
  </si>
  <si>
    <t>POULTRY SC</t>
  </si>
  <si>
    <t>Plant Pathology</t>
  </si>
  <si>
    <t>PLANT PATHOL</t>
  </si>
  <si>
    <t>Plant Production Science</t>
  </si>
  <si>
    <t>PLANT PROD SCI</t>
  </si>
  <si>
    <t>Plant and Soil</t>
  </si>
  <si>
    <t>PLANT SOIL</t>
  </si>
  <si>
    <t>International Sugar Journal</t>
  </si>
  <si>
    <t>INT SUGAR J</t>
  </si>
  <si>
    <t>Plant Science</t>
  </si>
  <si>
    <t>PLANT SCI</t>
  </si>
  <si>
    <t>Pakistan Veterinary Journal</t>
  </si>
  <si>
    <t>PAK VET J</t>
  </si>
  <si>
    <t>Preventive Veterinary Medicine</t>
  </si>
  <si>
    <t>PREV VET MED</t>
  </si>
  <si>
    <t>Paddy and Water Environment</t>
  </si>
  <si>
    <t>PADDY WATER ENVIRON</t>
  </si>
  <si>
    <t>Renewable Agriculture and Food Systems</t>
  </si>
  <si>
    <t>RENEW AGR FOOD SYST</t>
  </si>
  <si>
    <t>Research on Crops</t>
  </si>
  <si>
    <t>RES CROP</t>
  </si>
  <si>
    <t>Reproduction in Domestic Animals</t>
  </si>
  <si>
    <t>REPROD DOMEST ANIM</t>
  </si>
  <si>
    <t>Renewable Energy</t>
  </si>
  <si>
    <t>RENEW ENERG</t>
  </si>
  <si>
    <t>Rangeland Journal</t>
  </si>
  <si>
    <t>RANGELAND J</t>
  </si>
  <si>
    <t>Research Journal of Applied Sciences, Engineering and Technology</t>
  </si>
  <si>
    <t>RES J APPL SCI ENG TECH</t>
  </si>
  <si>
    <t>Reproduction Nutrition Development</t>
  </si>
  <si>
    <t>REPROD NUTR DEV</t>
  </si>
  <si>
    <t>Renewable &amp; Sustainable Energy Reviews</t>
  </si>
  <si>
    <t>RENEW SUST ENERG REV</t>
  </si>
  <si>
    <t>Scientia Agricola</t>
  </si>
  <si>
    <t>SCI AGR</t>
  </si>
  <si>
    <t>South African Journal of Animal Science</t>
  </si>
  <si>
    <t>S AFR J ANIM SCI</t>
  </si>
  <si>
    <t>South African Journal of Animal Science-Suid-Afrikaanse Tydskrif Vir Veekunde</t>
  </si>
  <si>
    <t>South African Journal of Enology and Viticulture</t>
  </si>
  <si>
    <t>S AFR J ENOL VITIC</t>
  </si>
  <si>
    <t>South African Journal of Plant and Soil</t>
  </si>
  <si>
    <t>S AFR J PLANT SOIL</t>
  </si>
  <si>
    <t>Soil Biology &amp; Biochemistry</t>
  </si>
  <si>
    <t>SOIL BIOL BIOCHEM</t>
  </si>
  <si>
    <t>Scienceasia</t>
  </si>
  <si>
    <t>SCIENCEASIA</t>
  </si>
  <si>
    <t>Secheresse (Montrouge)</t>
  </si>
  <si>
    <t>SECHERESSE</t>
  </si>
  <si>
    <t>Sustainable Energy Technologies and Assessments</t>
  </si>
  <si>
    <t>SUST ENERG FOOD ASSES</t>
  </si>
  <si>
    <t>Scientia Horticulturae</t>
  </si>
  <si>
    <t>SCI HORTIC-AMSTERDAM</t>
  </si>
  <si>
    <t>Spanish Journal of Agricultural Research</t>
  </si>
  <si>
    <t>SPAN J AGRIC RES</t>
  </si>
  <si>
    <t>Scientific Research and Essays</t>
  </si>
  <si>
    <t>SCI RES ESSAYS</t>
  </si>
  <si>
    <t>Small Ruminant Research</t>
  </si>
  <si>
    <t>SMALL RUMINANT RES</t>
  </si>
  <si>
    <t>Soil Science</t>
  </si>
  <si>
    <t>SOIL SCI</t>
  </si>
  <si>
    <t>Soil Science Society of America Journal</t>
  </si>
  <si>
    <t>SOIL SCI SOC AM J</t>
  </si>
  <si>
    <t>Social Science &amp; Medicine</t>
  </si>
  <si>
    <t>SOC SCI MED</t>
  </si>
  <si>
    <t>Soil Science and Plant Nutrition</t>
  </si>
  <si>
    <t>SOIL SCI PLANT NUTR</t>
  </si>
  <si>
    <t>Soil Technology</t>
  </si>
  <si>
    <t>SOIL TECHNOL</t>
  </si>
  <si>
    <t>Soil and Tillage Research</t>
  </si>
  <si>
    <t>SOIL TILL RES</t>
  </si>
  <si>
    <t>Soil Use and Management</t>
  </si>
  <si>
    <t>SOIL USE MANAGE</t>
  </si>
  <si>
    <t>Scientific World Journal</t>
  </si>
  <si>
    <t>SCI WORLD J</t>
  </si>
  <si>
    <t>Soil and Water Research</t>
  </si>
  <si>
    <t>SOIL WATER RES</t>
  </si>
  <si>
    <t>Symbiosis</t>
  </si>
  <si>
    <t>SYMBIOSIS</t>
  </si>
  <si>
    <t>Tropical Agriculture</t>
  </si>
  <si>
    <t>TROP AGR</t>
  </si>
  <si>
    <t>Tropical Animal Health and Production</t>
  </si>
  <si>
    <t>TROP ANIM HEALTH PRO</t>
  </si>
  <si>
    <t>Tropical Grasslands</t>
  </si>
  <si>
    <t>TROP GRASSLANDS</t>
  </si>
  <si>
    <t>Tropical Grasslands-Forrajes Tropicales</t>
  </si>
  <si>
    <t>Turkish Journal of Fisheries and Aquatic Sciences</t>
  </si>
  <si>
    <t>TURK J FISH AQUAT SC</t>
  </si>
  <si>
    <t>Tropical Pest Management</t>
  </si>
  <si>
    <t>TROP PEST MANAGE</t>
  </si>
  <si>
    <t>Tropical Plant Pathology</t>
  </si>
  <si>
    <t>TROP PLANT PATHOL</t>
  </si>
  <si>
    <t>Tropenlandwirt</t>
  </si>
  <si>
    <t>TROPENLANDWIRT</t>
  </si>
  <si>
    <t>Tropical and Subtropical Agroecosystems</t>
  </si>
  <si>
    <t>TROP SUBTROP AGROECOSYST</t>
  </si>
  <si>
    <t>Taiwan Water Conservancy</t>
  </si>
  <si>
    <t>Veterinary Record</t>
  </si>
  <si>
    <t>VET REC</t>
  </si>
  <si>
    <t>Veterinary Research Communications</t>
  </si>
  <si>
    <t>VET RES COMMUN</t>
  </si>
  <si>
    <t>West African Journal of Applied Ecology</t>
  </si>
  <si>
    <t>WEST AFR J APPL ECOL</t>
  </si>
  <si>
    <t>World Applied Sciences Journal</t>
  </si>
  <si>
    <t>WORLD APPL SCI J</t>
  </si>
  <si>
    <t>Water Sa</t>
  </si>
  <si>
    <t>WATER SA</t>
  </si>
  <si>
    <t>Water Science and Technology</t>
  </si>
  <si>
    <t>WATER SCI TECHNOL</t>
  </si>
  <si>
    <t>Zeitschrift fur Geomorphologie</t>
  </si>
  <si>
    <t>Z GEOMORPHOL</t>
  </si>
  <si>
    <t>Zeitschrift Fur Pflanzenernahrung Und Bodenkunde</t>
  </si>
  <si>
    <t>Aims Agriculture and Food</t>
  </si>
  <si>
    <t>AIMS AGR FOOD</t>
  </si>
  <si>
    <r>
      <t>Aggregate Values:</t>
    </r>
    <r>
      <rPr>
        <sz val="8"/>
        <rFont val="Calibri"/>
        <family val="2"/>
        <scheme val="minor"/>
      </rPr>
      <t xml:space="preserve"> For outcomes aggregated across Sites, Varieties, Products or Treatments using the relevant practice tab to create aggregated names. You can create aggregated times using the boxes to the far right. You may not aggregated by outcome.</t>
    </r>
    <r>
      <rPr>
        <b/>
        <sz val="8"/>
        <rFont val="Calibri"/>
        <family val="2"/>
        <scheme val="minor"/>
      </rPr>
      <t xml:space="preserve">
Rotation &amp; Intercrops:</t>
    </r>
    <r>
      <rPr>
        <sz val="8"/>
        <rFont val="Calibri"/>
        <family val="2"/>
        <scheme val="minor"/>
      </rPr>
      <t xml:space="preserve"> If reporting an outcome from a rotation/intercropping treatment use the Rotation/Intercropping columns to note the specific intercropping/rotation treatment. Use the Treatment column to note the specific component of the Rotation/Intercrop an outcome is being reported from. If you are reporting an outcome from an intercrop in a rotation sequence specify both the rotation and intercrop. If you are reporting an outcome averaged across the intercropping and/or rotation system then leave the Treatment column blank.</t>
    </r>
  </si>
  <si>
    <r>
      <rPr>
        <b/>
        <sz val="10"/>
        <color theme="1"/>
        <rFont val="Calibri"/>
        <family val="2"/>
        <scheme val="minor"/>
      </rPr>
      <t xml:space="preserve">Time Aggregator </t>
    </r>
    <r>
      <rPr>
        <b/>
        <sz val="9"/>
        <color theme="1"/>
        <rFont val="Calibri"/>
        <family val="2"/>
        <scheme val="minor"/>
      </rPr>
      <t xml:space="preserve">
</t>
    </r>
    <r>
      <rPr>
        <i/>
        <sz val="8"/>
        <color theme="1"/>
        <rFont val="Calibri"/>
        <family val="2"/>
        <scheme val="minor"/>
      </rPr>
      <t>Sometimes outcomes are given averaged across multiple times. Use this section to auto-generate combined names and copy these into the time tab when entering data.</t>
    </r>
  </si>
  <si>
    <t>ED.Site.ID</t>
  </si>
  <si>
    <t>ED.Treatment</t>
  </si>
  <si>
    <t>ED.Product.Simple</t>
  </si>
  <si>
    <t>ED.Product.Comp</t>
  </si>
  <si>
    <t>ED.Int</t>
  </si>
  <si>
    <t>ED.Rot</t>
  </si>
  <si>
    <t>ED.M.Year</t>
  </si>
  <si>
    <t>ED.Outcome</t>
  </si>
  <si>
    <t>ED.Mean.T</t>
  </si>
  <si>
    <t>ED.Error</t>
  </si>
  <si>
    <t>ED.Error.Type</t>
  </si>
  <si>
    <t>ED.Data.Loc</t>
  </si>
  <si>
    <t>ED.Sample.Start</t>
  </si>
  <si>
    <t>ED.Sample.End</t>
  </si>
  <si>
    <t>ED.Sample.DAS</t>
  </si>
  <si>
    <t>ED.Reps</t>
  </si>
  <si>
    <t>ED.Variety</t>
  </si>
  <si>
    <t>ED.Start.Year</t>
  </si>
  <si>
    <t>ED.Start.Season</t>
  </si>
  <si>
    <t>ED.Comparison</t>
  </si>
  <si>
    <r>
      <t xml:space="preserve">Sampling Date
</t>
    </r>
    <r>
      <rPr>
        <i/>
        <sz val="7"/>
        <rFont val="Calibri"/>
        <family val="2"/>
        <scheme val="minor"/>
      </rPr>
      <t>(Can be used with soil moisture outcomes, for example)</t>
    </r>
  </si>
  <si>
    <t>Choose Component:</t>
  </si>
  <si>
    <t>Times</t>
  </si>
  <si>
    <t>Treatment</t>
  </si>
  <si>
    <r>
      <t xml:space="preserve">Product Component
</t>
    </r>
    <r>
      <rPr>
        <i/>
        <sz val="7"/>
        <color theme="1"/>
        <rFont val="Calibri"/>
        <family val="2"/>
        <scheme val="minor"/>
      </rPr>
      <t>(If Inappropriate Choose "NA")</t>
    </r>
  </si>
  <si>
    <t>Intercropping</t>
  </si>
  <si>
    <t>Rotation</t>
  </si>
  <si>
    <t>Outcome</t>
  </si>
  <si>
    <t>Value</t>
  </si>
  <si>
    <t>Error</t>
  </si>
  <si>
    <t>Error Type:</t>
  </si>
  <si>
    <t>Publication Figure/Table</t>
  </si>
  <si>
    <t xml:space="preserve"> End</t>
  </si>
  <si>
    <t>Days After Planting</t>
  </si>
  <si>
    <t>Comparison Treatment (e.g. for fertilizer use efficiency outcomes)</t>
  </si>
  <si>
    <r>
      <rPr>
        <b/>
        <sz val="10"/>
        <color theme="1"/>
        <rFont val="Calibri"/>
        <family val="2"/>
        <scheme val="minor"/>
      </rPr>
      <t>Aggregated Value</t>
    </r>
    <r>
      <rPr>
        <b/>
        <sz val="9"/>
        <color theme="1"/>
        <rFont val="Calibri"/>
        <family val="2"/>
        <scheme val="minor"/>
      </rPr>
      <t xml:space="preserve">
</t>
    </r>
    <r>
      <rPr>
        <i/>
        <sz val="8"/>
        <color theme="1"/>
        <rFont val="Calibri"/>
        <family val="2"/>
        <scheme val="minor"/>
      </rPr>
      <t>Remember to use "paste as values" when copy pasting text</t>
    </r>
  </si>
  <si>
    <t>Site.Seasons</t>
  </si>
  <si>
    <t>SOC.Method</t>
  </si>
  <si>
    <t>SOM.Method</t>
  </si>
  <si>
    <t>Soil.pH.Method</t>
  </si>
  <si>
    <t>Soil.BD.Unit</t>
  </si>
  <si>
    <t>Soil.FC.Unit</t>
  </si>
  <si>
    <t>Soil.P.Unit</t>
  </si>
  <si>
    <t>Soil.CEC.Unit</t>
  </si>
  <si>
    <t>Soil.NA.Unit</t>
  </si>
  <si>
    <t>Soil.K.Unit</t>
  </si>
  <si>
    <t>Plant.Method</t>
  </si>
  <si>
    <t>W.Type</t>
  </si>
  <si>
    <t>I.Type</t>
  </si>
  <si>
    <t>Error.Type</t>
  </si>
  <si>
    <t>Intercrop.Types</t>
  </si>
  <si>
    <t>Till.Other</t>
  </si>
  <si>
    <t>Time.Units</t>
  </si>
  <si>
    <t>Jan</t>
  </si>
  <si>
    <t>Clay</t>
  </si>
  <si>
    <t>g/kg</t>
  </si>
  <si>
    <t>Anderson &amp; Ingram (Colorimetric)</t>
  </si>
  <si>
    <t>Automated Carbon Analyser (ACA)</t>
  </si>
  <si>
    <t>CaCl2 (1:2 Soil:0.01 M CaCl2)</t>
  </si>
  <si>
    <t>g/cm3</t>
  </si>
  <si>
    <t>% (−33 kPA/kg)</t>
  </si>
  <si>
    <t>Broadcasting</t>
  </si>
  <si>
    <t>plants/ha</t>
  </si>
  <si>
    <t>% Cover</t>
  </si>
  <si>
    <t>In-field</t>
  </si>
  <si>
    <t>Burned</t>
  </si>
  <si>
    <t>Chain Harrow</t>
  </si>
  <si>
    <t>Hand Weeding (Pulling)</t>
  </si>
  <si>
    <t>Drip</t>
  </si>
  <si>
    <t>d</t>
  </si>
  <si>
    <t>SE (Standard Error)</t>
  </si>
  <si>
    <t>Cisterns and Tanks</t>
  </si>
  <si>
    <t>The active collection and storage of water runoff for irrigation purposes.</t>
  </si>
  <si>
    <t>Limestone</t>
  </si>
  <si>
    <t>Alleycropping</t>
  </si>
  <si>
    <t>Rows of trees intercropped with crops, the latter usually in blocks of multiple rows (e.g., tree row, 10 rows wheat, tree row, etc.)</t>
  </si>
  <si>
    <t>Raised Beds</t>
  </si>
  <si>
    <t>season</t>
  </si>
  <si>
    <t>On-farm</t>
  </si>
  <si>
    <t>Farm &amp; Station</t>
  </si>
  <si>
    <t>Feb</t>
  </si>
  <si>
    <t>Clay Loam</t>
  </si>
  <si>
    <t>Automated Analyser</t>
  </si>
  <si>
    <t>Automated Dry Combustion (ADC)</t>
  </si>
  <si>
    <t>CaCl2 (1:2.5 Soil:0.01 M CaCl2)</t>
  </si>
  <si>
    <t>Mg/m3</t>
  </si>
  <si>
    <t>m3/m3 (−33 kPA/kg)</t>
  </si>
  <si>
    <t>cmol/kg</t>
  </si>
  <si>
    <t>cmolc/kg</t>
  </si>
  <si>
    <t>% Sites</t>
  </si>
  <si>
    <t>Dibble Stick</t>
  </si>
  <si>
    <t>plants/m2</t>
  </si>
  <si>
    <t>Off-farm (collected)</t>
  </si>
  <si>
    <t>Burned/Grazed</t>
  </si>
  <si>
    <t>Chisel Plough</t>
  </si>
  <si>
    <t>Hand Hoe</t>
  </si>
  <si>
    <t>Sprinkler</t>
  </si>
  <si>
    <t>% Field Capacity (θfc) at −33 kPA/kg</t>
  </si>
  <si>
    <t>Grey</t>
  </si>
  <si>
    <t>SD (Standard Deviation)</t>
  </si>
  <si>
    <t>Zai Pits</t>
  </si>
  <si>
    <t>Whole Plant</t>
  </si>
  <si>
    <t>Dolomitic Lime</t>
  </si>
  <si>
    <t>Alternating Rows</t>
  </si>
  <si>
    <t>Intercrops are planted in alternating rows and no two adjacent rows contain the same crop, e.g. row 1 = maize, row 2 = beans, row 3 = maize, row 4 = beans.</t>
  </si>
  <si>
    <t>Ridge &amp; Furrow</t>
  </si>
  <si>
    <t>month</t>
  </si>
  <si>
    <t>week</t>
  </si>
  <si>
    <t>Biomass/Fodder</t>
  </si>
  <si>
    <t>Mar</t>
  </si>
  <si>
    <t>Loam</t>
  </si>
  <si>
    <t>Elemental Analyser Isotope Ration Mass Spectrometer (EA-IRMS)</t>
  </si>
  <si>
    <t>CaCl2 (1:5 Soil:0.01 M CaCl2)</t>
  </si>
  <si>
    <t>t/m3</t>
  </si>
  <si>
    <t>d/ms</t>
  </si>
  <si>
    <t>Direct Drilling/Sowing</t>
  </si>
  <si>
    <t>cm (depth)</t>
  </si>
  <si>
    <t>Off-farm (purchased)</t>
  </si>
  <si>
    <t>Grazed</t>
  </si>
  <si>
    <t>Disc</t>
  </si>
  <si>
    <t>g/ha</t>
  </si>
  <si>
    <t>Flail</t>
  </si>
  <si>
    <t>Flood</t>
  </si>
  <si>
    <t>Ground</t>
  </si>
  <si>
    <t>CV (Co-efficient of Variation)</t>
  </si>
  <si>
    <t>Stone Rows</t>
  </si>
  <si>
    <t>Stones piled in rows within a field, typically along contour lines, for the purpose of rainwater harvesting or soil water conservation.</t>
  </si>
  <si>
    <t>Calcitic Lime</t>
  </si>
  <si>
    <t>Block Plantings</t>
  </si>
  <si>
    <t>One or more intercrops are planted in blocks of rows so that the same crop can be in adjacent rows, e.g. row 1 = maize, row 2 = maize, row 3 = beans, row 4 = beans.</t>
  </si>
  <si>
    <t>Planting Basins</t>
  </si>
  <si>
    <t>Biomass/Fodder - Above + Below Ground</t>
  </si>
  <si>
    <t>Apr</t>
  </si>
  <si>
    <t>Loamy Sand</t>
  </si>
  <si>
    <t>kg/m3</t>
  </si>
  <si>
    <t>Dichromate Oxidation (Nelson &amp; Sommers)</t>
  </si>
  <si>
    <t>ETDA</t>
  </si>
  <si>
    <t>CaCl2 (Unspecified Ratio Soil:0.01M CaCl2)</t>
  </si>
  <si>
    <t>kg/dm3</t>
  </si>
  <si>
    <t>Ds/m</t>
  </si>
  <si>
    <t>meq/100g</t>
  </si>
  <si>
    <t>Incorporated</t>
  </si>
  <si>
    <t>Disc Harrrow</t>
  </si>
  <si>
    <t>mg/kg</t>
  </si>
  <si>
    <t>Furrow</t>
  </si>
  <si>
    <t>% Potential Evapotranspiration (ETp)</t>
  </si>
  <si>
    <t>Rain</t>
  </si>
  <si>
    <t>Grass Strips</t>
  </si>
  <si>
    <t>Strips of grass within a field or farm created for erosion control, typically they are placed along contour lines.</t>
  </si>
  <si>
    <t>Chalk</t>
  </si>
  <si>
    <t>Main Crop</t>
  </si>
  <si>
    <t>total</t>
  </si>
  <si>
    <t>Biomass/Fodder - Above Ground</t>
  </si>
  <si>
    <t>May</t>
  </si>
  <si>
    <t>Sand</t>
  </si>
  <si>
    <t>Humic Matter Colorimetry (HMC)</t>
  </si>
  <si>
    <t>H2O (1:1 Soil:Water)</t>
  </si>
  <si>
    <t>mmol/kg</t>
  </si>
  <si>
    <t>Ratoon</t>
  </si>
  <si>
    <t>Mulched (left on surface)</t>
  </si>
  <si>
    <t>Disc Plough</t>
  </si>
  <si>
    <t>mg/l</t>
  </si>
  <si>
    <t>Manual</t>
  </si>
  <si>
    <t>mm</t>
  </si>
  <si>
    <t>Hydrated Lime</t>
  </si>
  <si>
    <t>Minor Crop</t>
  </si>
  <si>
    <t>kg/kg</t>
  </si>
  <si>
    <t>Biomass/Fodder - Below Ground</t>
  </si>
  <si>
    <t>Jun</t>
  </si>
  <si>
    <t>Sandy Clay</t>
  </si>
  <si>
    <t>mg/g</t>
  </si>
  <si>
    <t>Laser-induced Breakdown Spectroscopy (LIBS)</t>
  </si>
  <si>
    <t>H2O (1:10 Soil:Water)</t>
  </si>
  <si>
    <t>kg/t</t>
  </si>
  <si>
    <t>Transplanting</t>
  </si>
  <si>
    <t>l</t>
  </si>
  <si>
    <t>Construction or enhancement of water capture and storage using small dams (e.g. Chaco dams).</t>
  </si>
  <si>
    <t>Gypsum</t>
  </si>
  <si>
    <t>Other Agroforestry</t>
  </si>
  <si>
    <t>Some combination of trees and crops in the same plot, try and record % of field that is trees vs. crop in this instance.  Please use Notes to describe.</t>
  </si>
  <si>
    <t>Biomass/Fodder - Branches</t>
  </si>
  <si>
    <t>July</t>
  </si>
  <si>
    <t>Sandy Clay Loam</t>
  </si>
  <si>
    <t>Mass Loss on Ingnition (LOI)</t>
  </si>
  <si>
    <t>H2O (1:2 Soil:Water)</t>
  </si>
  <si>
    <t>lb/a</t>
  </si>
  <si>
    <t>mS/m</t>
  </si>
  <si>
    <t>ppm</t>
  </si>
  <si>
    <t>Harrow</t>
  </si>
  <si>
    <t>EC</t>
  </si>
  <si>
    <t>h/day</t>
  </si>
  <si>
    <t>The soil of steeply sloping fields is dug into large steps.</t>
  </si>
  <si>
    <t>Oyster Shells</t>
  </si>
  <si>
    <t>Other Intercropping Arrangement</t>
  </si>
  <si>
    <t>Intercropping not decribed  by other categories. Please use Notes to describe.</t>
  </si>
  <si>
    <t>Biomass/Fodder - Leaf Litter</t>
  </si>
  <si>
    <t>Aug</t>
  </si>
  <si>
    <t>Sandy Loam</t>
  </si>
  <si>
    <t>Mid-infrared Spectroscopy (MIR)</t>
  </si>
  <si>
    <t>H2O (1:2.5 Soil:Water)</t>
  </si>
  <si>
    <t>Removed</t>
  </si>
  <si>
    <t>Harrow (1 Disc)</t>
  </si>
  <si>
    <t>WP</t>
  </si>
  <si>
    <t>h</t>
  </si>
  <si>
    <t>Within Row</t>
  </si>
  <si>
    <t>Biomass/Fodder - Leaves</t>
  </si>
  <si>
    <t>Sep</t>
  </si>
  <si>
    <t>Silt</t>
  </si>
  <si>
    <t>Visible &amp; Near-infrared Spectroscopy (Vis-NIR)</t>
  </si>
  <si>
    <t>H2O (1:5 Soil:Water)</t>
  </si>
  <si>
    <t>Retained (unknown if mulched/incorp.)</t>
  </si>
  <si>
    <t>Harrow (2 Discs)</t>
  </si>
  <si>
    <t>SL</t>
  </si>
  <si>
    <t>% Crop Water Requirement</t>
  </si>
  <si>
    <t>The mounding of soil to allow movement and storage of water in a furrow next to the ridge. Ridges are usually remade each season.</t>
  </si>
  <si>
    <t>Biomass/Fodder - Leaves + Stalks/Branches</t>
  </si>
  <si>
    <t>Oct</t>
  </si>
  <si>
    <t>Silt Loam</t>
  </si>
  <si>
    <t>Walkley &amp; Black (WB)</t>
  </si>
  <si>
    <t>Walkley-Black (WB)</t>
  </si>
  <si>
    <t>H2O (Unspecified Ratio Soil:Water)</t>
  </si>
  <si>
    <t>Moldboard Plough</t>
  </si>
  <si>
    <t>SP</t>
  </si>
  <si>
    <t>Biomass/Fodder - Stalks</t>
  </si>
  <si>
    <t>Nov</t>
  </si>
  <si>
    <t>Silty Clay</t>
  </si>
  <si>
    <t>Walkley &amp; Black + Allison (WB + A)</t>
  </si>
  <si>
    <t>KCl (1:2.5 Soil:KCl)</t>
  </si>
  <si>
    <t>Ox-drawn Tine</t>
  </si>
  <si>
    <t>SC</t>
  </si>
  <si>
    <t>mm/h</t>
  </si>
  <si>
    <t>Biomass/Fodder - Stalks/Branches</t>
  </si>
  <si>
    <t>Dec</t>
  </si>
  <si>
    <t>Silty Clay Loam</t>
  </si>
  <si>
    <t>KCl (Unspecified Ratio Soil:KCl)</t>
  </si>
  <si>
    <t>Ripper</t>
  </si>
  <si>
    <t>CS</t>
  </si>
  <si>
    <t>l/h</t>
  </si>
  <si>
    <t>Biomass/Fodder - Stover</t>
  </si>
  <si>
    <t>Mid-Jan</t>
  </si>
  <si>
    <t>Roller Harrow</t>
  </si>
  <si>
    <t>WG</t>
  </si>
  <si>
    <t>m3/h</t>
  </si>
  <si>
    <t>Mid-Feb</t>
  </si>
  <si>
    <t>Rotary Plough</t>
  </si>
  <si>
    <t>GR</t>
  </si>
  <si>
    <t>Bulb (Marketable Yield)</t>
  </si>
  <si>
    <t>Mid-Mar</t>
  </si>
  <si>
    <t>Spring Harrow</t>
  </si>
  <si>
    <t>Bulb (Non-Marketable Yield)</t>
  </si>
  <si>
    <t>Sub-soiler</t>
  </si>
  <si>
    <t>Bulb (Total Yield)</t>
  </si>
  <si>
    <t>Tine Ripper</t>
  </si>
  <si>
    <t>Bulb (Unspecified)</t>
  </si>
  <si>
    <t>Mid-Jun</t>
  </si>
  <si>
    <t>Cane</t>
  </si>
  <si>
    <t>Mid-July</t>
  </si>
  <si>
    <t>Mid-Aug</t>
  </si>
  <si>
    <t>Corm (Marketable Yield)</t>
  </si>
  <si>
    <t>Mid-Sep</t>
  </si>
  <si>
    <t>Corm (Non-Marketable Yield)</t>
  </si>
  <si>
    <t>Mid-Oct</t>
  </si>
  <si>
    <t>Corm (Total Yield)</t>
  </si>
  <si>
    <t>Mid-Nov</t>
  </si>
  <si>
    <t>Corm (Unspecified)</t>
  </si>
  <si>
    <t>Mid-Dec</t>
  </si>
  <si>
    <t>Cormel (Marketable Yield)</t>
  </si>
  <si>
    <t>Early-Jan</t>
  </si>
  <si>
    <t>Cormel (Non-Marketable Yield)</t>
  </si>
  <si>
    <t>Early-Feb</t>
  </si>
  <si>
    <t>Cormel (Total Yield)</t>
  </si>
  <si>
    <t>Early-Mar</t>
  </si>
  <si>
    <t>Cormel (Unspecified)</t>
  </si>
  <si>
    <t>Early-Apr</t>
  </si>
  <si>
    <t>Early-May</t>
  </si>
  <si>
    <t>Fibre/Lint</t>
  </si>
  <si>
    <t>Early-Jun</t>
  </si>
  <si>
    <t>Flowers</t>
  </si>
  <si>
    <t>Early-July</t>
  </si>
  <si>
    <t>Fruit (Marketable Yield)</t>
  </si>
  <si>
    <t>Early-Aug</t>
  </si>
  <si>
    <t>Fruit (Non-Marketable Yield)</t>
  </si>
  <si>
    <t>Early-Sep</t>
  </si>
  <si>
    <t>Fruit (Total Yield)</t>
  </si>
  <si>
    <t>Early-Oct</t>
  </si>
  <si>
    <t>Fruit (Unspecified)</t>
  </si>
  <si>
    <t>Early-Nov</t>
  </si>
  <si>
    <t>Grain/Seed</t>
  </si>
  <si>
    <t>Early-Dec</t>
  </si>
  <si>
    <t>Gum/Sap</t>
  </si>
  <si>
    <t>Late-Jan</t>
  </si>
  <si>
    <t>Hide</t>
  </si>
  <si>
    <t>Late-Feb</t>
  </si>
  <si>
    <t>Honey</t>
  </si>
  <si>
    <t>Late-Mar</t>
  </si>
  <si>
    <t>Juice</t>
  </si>
  <si>
    <t>Late-Apr</t>
  </si>
  <si>
    <t>Late-May</t>
  </si>
  <si>
    <t>Meal/Flour</t>
  </si>
  <si>
    <t>Late-Jun</t>
  </si>
  <si>
    <t>Late-July</t>
  </si>
  <si>
    <t>Meat - Carcass</t>
  </si>
  <si>
    <t>Late-Aug</t>
  </si>
  <si>
    <t>Meat - Carcass Defeathered</t>
  </si>
  <si>
    <t>Late-Sep</t>
  </si>
  <si>
    <t>Meat - Cold Carcass</t>
  </si>
  <si>
    <t>Late-Oct</t>
  </si>
  <si>
    <t>Meat - Dressed</t>
  </si>
  <si>
    <t>Late-Nov</t>
  </si>
  <si>
    <t>Meat - Empty Carcass</t>
  </si>
  <si>
    <t>Late-Dec</t>
  </si>
  <si>
    <t>Meat - Eviscerated</t>
  </si>
  <si>
    <t>Meat - Hot Carcass</t>
  </si>
  <si>
    <t>Meat - Internal Fat</t>
  </si>
  <si>
    <t>Meat - Non-carcass</t>
  </si>
  <si>
    <t>Meat - Slaughter Body</t>
  </si>
  <si>
    <t>Meat - Subcutaneous Fat</t>
  </si>
  <si>
    <t>Mixed</t>
  </si>
  <si>
    <t>Nuts+Shells</t>
  </si>
  <si>
    <t>Shells</t>
  </si>
  <si>
    <t>Stalks</t>
  </si>
  <si>
    <t>Stalks+Leaves</t>
  </si>
  <si>
    <t>Tuber/Root</t>
  </si>
  <si>
    <t>Tuber/Root (Marketable Yield)</t>
  </si>
  <si>
    <t>Tuber/Root (Non-Marketable Yield)</t>
  </si>
  <si>
    <t>Tuber/Root (Tops)</t>
  </si>
  <si>
    <t>Tuber/Root (Total Yield)</t>
  </si>
  <si>
    <t>Tuber/Root (Unspecified)</t>
  </si>
  <si>
    <t>Wood - Firewood</t>
  </si>
  <si>
    <t>Wood - Timber</t>
  </si>
  <si>
    <t>Wool</t>
  </si>
  <si>
    <t>Tillage that is not considered to be reduced, typically includes methods such as moldboard plough which invert the upper layers of the soil.</t>
  </si>
  <si>
    <t>b27.1</t>
  </si>
  <si>
    <t>b71.1</t>
  </si>
  <si>
    <t>Bunds</t>
  </si>
  <si>
    <t>Changing the manner in which crops are harvested, for example using a new tool.</t>
  </si>
  <si>
    <t>b34</t>
  </si>
  <si>
    <t>The use of plastic pipes to drip water into the soil at low pressure.</t>
  </si>
  <si>
    <t>b36</t>
  </si>
  <si>
    <t>Part of the root is exposed to drying soil and the remaining is irrigated in accordance with crop requirements and soil drying rate. This practice is also called partial root zone drying (PRD).</t>
  </si>
  <si>
    <t>Application of lime (e.g., dolomite) or forms of calcium (e.g. oyster shells) to the field to raise the pH.</t>
  </si>
  <si>
    <t>An improved crop variety bred for potential resistance to drought.</t>
  </si>
  <si>
    <t>Tree Windbreak</t>
  </si>
  <si>
    <t>FMNR</t>
  </si>
  <si>
    <t>Green Manure (Mixed In Space)</t>
  </si>
  <si>
    <t>b13.2</t>
  </si>
  <si>
    <t>d17.1</t>
  </si>
  <si>
    <t>h10.3</t>
  </si>
  <si>
    <t>Conventional Manure Handling</t>
  </si>
  <si>
    <t>d18.1</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</si>
  <si>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</si>
  <si>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d22.1</t>
  </si>
  <si>
    <t>Chemically Processed Feed</t>
  </si>
  <si>
    <t>Fodders that have been chemically processed, for example urea-treated stover or fermented fodders. Silage is a type of fodder made from green foliage crops which have been preserved by acidification, achieved through fermentation.</t>
  </si>
  <si>
    <t>Improved Breeds</t>
  </si>
  <si>
    <t>The use of improved animal breeds, these are animals bred for specific traits usually productivity (typically breeds exotic to Africa like Friesen, Holstein or Jersey cows).</t>
  </si>
  <si>
    <t>Rotational Grazing</t>
  </si>
  <si>
    <t>The movement of animals between different paddocks at intervals.</t>
  </si>
  <si>
    <t>Harvest Technique</t>
  </si>
  <si>
    <t>b3.1</t>
  </si>
  <si>
    <t>Rotation (N fixing)</t>
  </si>
  <si>
    <t>b39</t>
  </si>
  <si>
    <t>b35</t>
  </si>
  <si>
    <t>Changing the time when crops are harvested, for example moving to piecemeal harvesting from all-at-once or havesting in the morning compared to the heat of the day.</t>
  </si>
  <si>
    <t>b53</t>
  </si>
  <si>
    <t>b37</t>
  </si>
  <si>
    <t>Application of water below full crop requirements compared to a control of conventional irrigation.</t>
  </si>
  <si>
    <t>An improved crop variety bred for potential resistance to heat.</t>
  </si>
  <si>
    <t>Living Fences or Hedgerows</t>
  </si>
  <si>
    <t>a10</t>
  </si>
  <si>
    <t>Alleycropping (N fixing)</t>
  </si>
  <si>
    <t>a3</t>
  </si>
  <si>
    <t>Intercropping with rows or alleys of nitrogen fixing trees or woody shrubs.</t>
  </si>
  <si>
    <t>Green Manure (N fixing In Space)</t>
  </si>
  <si>
    <t>b11.2</t>
  </si>
  <si>
    <t>d17.2</t>
  </si>
  <si>
    <t>Manure Collection</t>
  </si>
  <si>
    <t>d18.2</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</si>
  <si>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</si>
  <si>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d22.2</t>
  </si>
  <si>
    <t>Mechanically Processed Feed</t>
  </si>
  <si>
    <t>Fodders or plant wastes that have been mechanically processed, for example chopped or pelletted grasses or ground orange peel.</t>
  </si>
  <si>
    <t>Hybridization or Cross Breeding</t>
  </si>
  <si>
    <t>The use of animal cross breeds produced by the mating (hybridization) of individuals of different breeds, varieties, or species.</t>
  </si>
  <si>
    <t>Improved Pasture (N fixing)</t>
  </si>
  <si>
    <t>The planting of pastures with leguminous forages.</t>
  </si>
  <si>
    <t>Harvesting Timing</t>
  </si>
  <si>
    <t>b3.2</t>
  </si>
  <si>
    <t>Rotation (Non N fixing)</t>
  </si>
  <si>
    <t>b38</t>
  </si>
  <si>
    <t>b27.3</t>
  </si>
  <si>
    <t>b68</t>
  </si>
  <si>
    <t>Dam</t>
  </si>
  <si>
    <t>b72</t>
  </si>
  <si>
    <t>Application of irrigation through sprinkler technology.</t>
  </si>
  <si>
    <t>An improved crop variety bred for potential resistance to salinity.</t>
  </si>
  <si>
    <t>Alleycropping (Non N fixing)</t>
  </si>
  <si>
    <t>Intercropping with rows or alleys of trees or woody shrubs that do not fix nitrogen.</t>
  </si>
  <si>
    <t>Green Manure (Non N fixing In Space)</t>
  </si>
  <si>
    <t>b12.2</t>
  </si>
  <si>
    <t>d17.3</t>
  </si>
  <si>
    <t>Manure Storage</t>
  </si>
  <si>
    <t>d18.3</t>
  </si>
  <si>
    <t>Components of a basal diet fully or partially substituted for agroforestry shrub or tree fodders (woody plants).</t>
  </si>
  <si>
    <t>d22.3</t>
  </si>
  <si>
    <t>Concentrated Feed</t>
  </si>
  <si>
    <t>h55.1</t>
  </si>
  <si>
    <t>Unimproved Breed</t>
  </si>
  <si>
    <t>d12</t>
  </si>
  <si>
    <t>Improved Pasture (Non N fixing)</t>
  </si>
  <si>
    <t>The planting of pastures with non-leguminous forages.</t>
  </si>
  <si>
    <t>Improved Drying</t>
  </si>
  <si>
    <t>Changing the manner in which crops are dried.</t>
  </si>
  <si>
    <t>b43</t>
  </si>
  <si>
    <t>Rotation (N fixing &amp; Non N fixing)</t>
  </si>
  <si>
    <t>b56</t>
  </si>
  <si>
    <t>b54</t>
  </si>
  <si>
    <t>b69</t>
  </si>
  <si>
    <t>Agrosilvopastoral System</t>
  </si>
  <si>
    <t>Combination of livestock production systems (pastures) with trees or shrubs and crops.</t>
  </si>
  <si>
    <t>Alleycropping (Mixed)</t>
  </si>
  <si>
    <t>a4.1</t>
  </si>
  <si>
    <t>Intercropping with rows or alleys of a mixture of trees or woody shrubs of which some but not all fix nitrogen.</t>
  </si>
  <si>
    <t>Intercrop (N fixing &amp; Non N fixing)</t>
  </si>
  <si>
    <t>b25</t>
  </si>
  <si>
    <t>d17.4</t>
  </si>
  <si>
    <t>Manure Treatment</t>
  </si>
  <si>
    <t>Techniques for treatment of manure.</t>
  </si>
  <si>
    <t>d18.4</t>
  </si>
  <si>
    <t>Components of a basal diet fully or partially substituted for animal manures.</t>
  </si>
  <si>
    <t>d19</t>
  </si>
  <si>
    <t>Controlled Grazing</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</si>
  <si>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</si>
  <si>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Improved Chemical Storage</t>
  </si>
  <si>
    <t>Using naturally derived or manufactured chemicals such as pesticides or preservatives improve storage. This could include adding actellic dust or fungicide to maize bags or fumigation of stores.</t>
  </si>
  <si>
    <t>Conventional Biomass Feedstocks</t>
  </si>
  <si>
    <t>a16.1</t>
  </si>
  <si>
    <t>b46</t>
  </si>
  <si>
    <t>a99</t>
  </si>
  <si>
    <t>Alleycropping (Unspecified)</t>
  </si>
  <si>
    <t>Intercropping with rows or alleys of trees or woody shrubs where no information about the type of plant is given.</t>
  </si>
  <si>
    <t>Intercrop (N fixing)</t>
  </si>
  <si>
    <t>b50.2</t>
  </si>
  <si>
    <t>d17.5</t>
  </si>
  <si>
    <t>d18.5</t>
  </si>
  <si>
    <t>d20</t>
  </si>
  <si>
    <t>Cut &amp; Carry</t>
  </si>
  <si>
    <t>A system where animals are confined and feed is brought to them, also known as zero grazing.</t>
  </si>
  <si>
    <t>Improved Physical Storage</t>
  </si>
  <si>
    <t>Improving the way food stuffs are stored such as Purdue improved crop storage (PICS) bags, use of granaries or improvements to granaries.</t>
  </si>
  <si>
    <t>a17.1</t>
  </si>
  <si>
    <t>b52</t>
  </si>
  <si>
    <t>Parklands</t>
  </si>
  <si>
    <t>Intercrop (Non N fixing)</t>
  </si>
  <si>
    <t>b50.1</t>
  </si>
  <si>
    <t>Conventional Pasture Management</t>
  </si>
  <si>
    <t>Improved Cookstoves</t>
  </si>
  <si>
    <t>Improved cookstove designed to burn biomass fuels in a cleaner and more efficient manner than conventional practice (e.g., traditional three-stone fires).</t>
  </si>
  <si>
    <t>a19.1</t>
  </si>
  <si>
    <t>Agroforestry Fallow (N fixing)</t>
  </si>
  <si>
    <t>Planting fallows with short-rotation woody or perennial species that fix nitrogen.</t>
  </si>
  <si>
    <t>Unimproved Variety</t>
  </si>
  <si>
    <t>h55</t>
  </si>
  <si>
    <t>Scattered Trees</t>
  </si>
  <si>
    <t>Unspecified sparse or scattered trees incorporated into croplands, pastures or rangelands.</t>
  </si>
  <si>
    <t>Intercrop (Unspecified)</t>
  </si>
  <si>
    <t>b50.4</t>
  </si>
  <si>
    <t>Only use this practice where there are no details presented about an intercropping paper. All we know is that intercropping was present.</t>
  </si>
  <si>
    <t>a19.2</t>
  </si>
  <si>
    <t>Agroforestry Fallow (Non N fixing)</t>
  </si>
  <si>
    <t>Planting fallows with short-rotation woody or perennial species that do not fix nitrogen.</t>
  </si>
  <si>
    <t>a15.1</t>
  </si>
  <si>
    <t>b47</t>
  </si>
  <si>
    <t>Multistrata Agroforestry</t>
  </si>
  <si>
    <t>c5</t>
  </si>
  <si>
    <t>a19.3</t>
  </si>
  <si>
    <t>Agroforestry Fallow (Unspecified)</t>
  </si>
  <si>
    <t>Planting fallows with short-rotation woody or perennial species of an unknown type.</t>
  </si>
  <si>
    <t>b51</t>
  </si>
  <si>
    <t>b71.2</t>
  </si>
  <si>
    <t>h30</t>
  </si>
  <si>
    <t>Use of traditional stoves for burning biomass fuels lile traditional three-stone; a control for improved cookstoves</t>
  </si>
  <si>
    <t>b60</t>
  </si>
  <si>
    <t>Improved Fallow (Unspecified)</t>
  </si>
  <si>
    <t>b26</t>
  </si>
  <si>
    <t>b45</t>
  </si>
  <si>
    <t>b60.1</t>
  </si>
  <si>
    <t>Improved Fallow (N fixing)</t>
  </si>
  <si>
    <t>b70</t>
  </si>
  <si>
    <t>b60.2</t>
  </si>
  <si>
    <t>Improved Fallow (Non N fixing)</t>
  </si>
  <si>
    <t>b41.1</t>
  </si>
  <si>
    <t>b71.3</t>
  </si>
  <si>
    <t>Natural or Bare Fallow</t>
  </si>
  <si>
    <t>b58</t>
  </si>
  <si>
    <t>Trench</t>
  </si>
  <si>
    <t>A trench dug along the contour lines of a field to capture water. This practice should have no associated bunds or banks with the trench.</t>
  </si>
  <si>
    <t>b11.1</t>
  </si>
  <si>
    <t>Green Manure (N fixing In Time)</t>
  </si>
  <si>
    <t>b33</t>
  </si>
  <si>
    <t>b12.1</t>
  </si>
  <si>
    <t>Green Manure (Non N fixing In Time)</t>
  </si>
  <si>
    <t>b59</t>
  </si>
  <si>
    <t>Intercropping or Rotation (N fixing &amp; Non N fixing)</t>
  </si>
  <si>
    <t>a16.2</t>
  </si>
  <si>
    <t>a17.2</t>
  </si>
  <si>
    <t>a15.2</t>
  </si>
  <si>
    <t>b40.1</t>
  </si>
  <si>
    <t>a17</t>
  </si>
  <si>
    <r>
      <t xml:space="preserve">Time Sequences (inc. Crop Rotations)
</t>
    </r>
    <r>
      <rPr>
        <i/>
        <sz val="8"/>
        <color theme="1"/>
        <rFont val="Calibri"/>
        <family val="2"/>
        <scheme val="minor"/>
      </rPr>
      <t>Time sequences include "Crop Rotation", "Green Manures in Space", "Agroforestry Fallow" and "Improved Fallow" practices. You will need to create products for these practices and treatments for them in the Make.Trt tab.
For the difference between green manures and fallows see: https://drive.google.com/open?id=16W_eqEDnPIXLj23Vw6EwjRPZy5EOB4Ez</t>
    </r>
    <r>
      <rPr>
        <b/>
        <sz val="11"/>
        <color theme="1"/>
        <rFont val="Calibri"/>
        <family val="2"/>
        <scheme val="minor"/>
      </rPr>
      <t xml:space="preserve">
</t>
    </r>
    <r>
      <rPr>
        <b/>
        <i/>
        <u/>
        <sz val="8"/>
        <color theme="1"/>
        <rFont val="Calibri"/>
        <family val="2"/>
        <scheme val="minor"/>
      </rPr>
      <t>Please use the HARVEST YEAR</t>
    </r>
    <r>
      <rPr>
        <i/>
        <sz val="8"/>
        <color theme="1"/>
        <rFont val="Calibri"/>
        <family val="2"/>
        <scheme val="minor"/>
      </rPr>
      <t xml:space="preserve"> to describe the Start Year and Phase Year of the sequence as per reporting outcomes from the time tab.</t>
    </r>
  </si>
  <si>
    <t>Time Period</t>
  </si>
  <si>
    <t>Time Period Name</t>
  </si>
  <si>
    <t>Year (as stated by author)</t>
  </si>
  <si>
    <t>Season (as stated by author)</t>
  </si>
  <si>
    <t>Mean</t>
  </si>
  <si>
    <t>Mean Max</t>
  </si>
  <si>
    <t>Mean Min</t>
  </si>
  <si>
    <r>
      <t>Temperature (</t>
    </r>
    <r>
      <rPr>
        <b/>
        <sz val="8"/>
        <color theme="1"/>
        <rFont val="Calibri"/>
        <family val="2"/>
      </rPr>
      <t>⁰C)</t>
    </r>
  </si>
  <si>
    <t>Variable</t>
  </si>
  <si>
    <t>Days After Sowing</t>
  </si>
  <si>
    <r>
      <t>General Application Date</t>
    </r>
    <r>
      <rPr>
        <i/>
        <sz val="7"/>
        <color theme="1"/>
        <rFont val="Calibri"/>
        <family val="2"/>
        <scheme val="minor"/>
      </rPr>
      <t xml:space="preserve">
Leave blank if unspecified</t>
    </r>
  </si>
  <si>
    <t>Harvesting</t>
  </si>
  <si>
    <t>SitesC</t>
  </si>
  <si>
    <t>None</t>
  </si>
  <si>
    <t>Till.Level.Name</t>
  </si>
  <si>
    <t>Till.Codes</t>
  </si>
  <si>
    <t>Time Sequence</t>
  </si>
  <si>
    <t>AOM</t>
  </si>
  <si>
    <t>Category</t>
  </si>
  <si>
    <t>AOM_will_add_unique_value</t>
  </si>
  <si>
    <t>Fixed Costs</t>
  </si>
  <si>
    <t>Animal housing</t>
  </si>
  <si>
    <t>Fixed cost of animal structures such as housing. This can be depreciation over time or the initial cost of purchasing.</t>
  </si>
  <si>
    <t>Equipment</t>
  </si>
  <si>
    <t>Fixed cost of machinery or equipment. This can be depreciation over time or the initial cost of purchasing.</t>
  </si>
  <si>
    <t>Animals Purchase</t>
  </si>
  <si>
    <t>Cost of initial purchase of animals.</t>
  </si>
  <si>
    <t>Loans</t>
  </si>
  <si>
    <t>Cost of loans, e.g., interest payments.</t>
  </si>
  <si>
    <t>Variable Costs</t>
  </si>
  <si>
    <t>Fertilizers</t>
  </si>
  <si>
    <t>Inorganic Fertilizer</t>
  </si>
  <si>
    <t>Organic Fertilizer</t>
  </si>
  <si>
    <t>Cost of mulch materials.</t>
  </si>
  <si>
    <t>Organic Mulch</t>
  </si>
  <si>
    <t>Cost of organic mulch materials (not plastic).</t>
  </si>
  <si>
    <t>Plastic Mulch</t>
  </si>
  <si>
    <t>Cost of plastic film for mulching.</t>
  </si>
  <si>
    <t>Pesticides</t>
  </si>
  <si>
    <t>Cost of pest control inputs.</t>
  </si>
  <si>
    <t>Herbicides</t>
  </si>
  <si>
    <t>Insecticides</t>
  </si>
  <si>
    <t>Biological Control</t>
  </si>
  <si>
    <t>Cost of biological control inputs or management (e.g. entomopathogens, parasitoids, traps).</t>
  </si>
  <si>
    <t>Seeds or Planting Material</t>
  </si>
  <si>
    <t>Cost of planting materials, such as seeds or seedlings.</t>
  </si>
  <si>
    <t>Cost of seeds.</t>
  </si>
  <si>
    <t>Saplings</t>
  </si>
  <si>
    <t>Cost of saplings.</t>
  </si>
  <si>
    <t>Veterinary</t>
  </si>
  <si>
    <t>Cost of animal care, are variable costs of drugs, vaccines, medication etc.</t>
  </si>
  <si>
    <t>Animal Feed</t>
  </si>
  <si>
    <t>Cost of animal feed.</t>
  </si>
  <si>
    <t>Transport</t>
  </si>
  <si>
    <t>Cost of bringing inputs, feed or purchased animals to the place of production. And cost of marketing and transporting the output.</t>
  </si>
  <si>
    <t>Cost of renting or maintainance of machinery or equipment</t>
  </si>
  <si>
    <t>Electricity</t>
  </si>
  <si>
    <t>Cost of electricity used.</t>
  </si>
  <si>
    <t>Cost of irrigation water used.</t>
  </si>
  <si>
    <t>Fuel</t>
  </si>
  <si>
    <t>Cost of fuel used by equipment</t>
  </si>
  <si>
    <t>Labor Cost</t>
  </si>
  <si>
    <t>Family Labor Cost (Male)</t>
  </si>
  <si>
    <t>Family Labor Cost (Female)</t>
  </si>
  <si>
    <t>Hired Labor Cost</t>
  </si>
  <si>
    <t>Land Rent</t>
  </si>
  <si>
    <t>Cost of rent of housing or land.</t>
  </si>
  <si>
    <t>Packaging material</t>
  </si>
  <si>
    <t>Cost of any packaging material such als bags, sacks etc.</t>
  </si>
  <si>
    <t>Tax</t>
  </si>
  <si>
    <t>Total taxes paid.</t>
  </si>
  <si>
    <t>Opportunity Cost</t>
  </si>
  <si>
    <t>Labor Opportunity Cost</t>
  </si>
  <si>
    <t>Opportunity cost is the forgone benefit that would have been derived from an option not chosen. Opportunity cost of labor is what the farmer would have received as income if worked elsewhere, to proxy this potential opportunity market wage is used.</t>
  </si>
  <si>
    <t>Capital Opportunity Cost</t>
  </si>
  <si>
    <t>Opportunity cost is the forgone benefit that would have been derived from an option not chosen. Opportunity cost of capital is the profit farmer would have generated if the money was invested in other business opportunities.</t>
  </si>
  <si>
    <t>Land Opportunity Cost</t>
  </si>
  <si>
    <t>Opportunity cost is the forgone benefit that would have been derived from an option not chosen. Opportunity cost of land is the fornoe benefit from different usage of land e.g. other farming system.</t>
  </si>
  <si>
    <t>Product value</t>
  </si>
  <si>
    <t>Product Value</t>
  </si>
  <si>
    <t>Value per unit of product sold.</t>
  </si>
  <si>
    <t>Value per unit of crop sold (e.g. 100 USD/t for maize grain).</t>
  </si>
  <si>
    <t>Value per unit of animal sold (e.g. 2USD/kg for beef carcass).</t>
  </si>
  <si>
    <t>Private Benefits</t>
  </si>
  <si>
    <t>Sale of produce</t>
  </si>
  <si>
    <t>Sale of manure</t>
  </si>
  <si>
    <t>Nutrient/Soil management</t>
  </si>
  <si>
    <t>E.g. compost or manure</t>
  </si>
  <si>
    <t>Animal labour</t>
  </si>
  <si>
    <t>Societal Benefits</t>
  </si>
  <si>
    <t>Monetary Societal Benefits</t>
  </si>
  <si>
    <t>Non-monetary Societal Benefits</t>
  </si>
  <si>
    <t>Variable Costs (per activity)</t>
  </si>
  <si>
    <t>Threshing</t>
  </si>
  <si>
    <t>Water Harvesting Structures</t>
  </si>
  <si>
    <t>Erosion Control Structures</t>
  </si>
  <si>
    <t>Spraying</t>
  </si>
  <si>
    <t>Spreading</t>
  </si>
  <si>
    <t>Preparing Beds</t>
  </si>
  <si>
    <t>Pruning</t>
  </si>
  <si>
    <t>Innoculants</t>
  </si>
  <si>
    <t>Biopesticides</t>
  </si>
  <si>
    <t>Soil Amendments</t>
  </si>
  <si>
    <t>Animal Bedding</t>
  </si>
  <si>
    <t>Operation/activity</t>
  </si>
  <si>
    <t>Growing season</t>
  </si>
  <si>
    <t>Entire experiment</t>
  </si>
  <si>
    <t>Annual cycle</t>
  </si>
  <si>
    <t>Uncertain</t>
  </si>
  <si>
    <t>Measurement Timeframe</t>
  </si>
  <si>
    <t>Variable Description</t>
  </si>
  <si>
    <t>Economic Costs &amp; Benefits</t>
  </si>
  <si>
    <t>Outcome Subgroup</t>
  </si>
  <si>
    <t>Number or Density</t>
  </si>
  <si>
    <t>AF.Notes</t>
  </si>
  <si>
    <t>AF.Silvopasture</t>
  </si>
  <si>
    <t>AF.Other</t>
  </si>
  <si>
    <t>Product Name</t>
  </si>
  <si>
    <t>Type of Product</t>
  </si>
  <si>
    <t>Disease/Pest/Condition Targeted</t>
  </si>
  <si>
    <t>Active Ingredient (AI)</t>
  </si>
  <si>
    <t>AI Amount in Product</t>
  </si>
  <si>
    <t>Unit of AI Amount in Product</t>
  </si>
  <si>
    <t>Free Text</t>
  </si>
  <si>
    <t>Numeric</t>
  </si>
  <si>
    <t>Is the name a brand, trade or commerical name? or the name of a chemical or active ingredient?</t>
  </si>
  <si>
    <t>C.Brand</t>
  </si>
  <si>
    <t>Product Application Rate or Amount</t>
  </si>
  <si>
    <t>Total Number of Applications (per experimental cycle)</t>
  </si>
  <si>
    <t>Product Unit of Application</t>
  </si>
  <si>
    <t>Name of product, drug or chemical applied</t>
  </si>
  <si>
    <t>C.App.Method</t>
  </si>
  <si>
    <t>C.Notes2</t>
  </si>
  <si>
    <t>C.Name.Type</t>
  </si>
  <si>
    <t>C.Target</t>
  </si>
  <si>
    <t>atrazine</t>
  </si>
  <si>
    <t>asuntol</t>
  </si>
  <si>
    <t>acetamiprid</t>
  </si>
  <si>
    <t>albendazole</t>
  </si>
  <si>
    <t>Animal - Antiaflatoxin</t>
  </si>
  <si>
    <t>toxy-nil</t>
  </si>
  <si>
    <t>aliseryl</t>
  </si>
  <si>
    <t>amistar xtra</t>
  </si>
  <si>
    <t>apron star</t>
  </si>
  <si>
    <t>oxytetracycline</t>
  </si>
  <si>
    <t>terramycine</t>
  </si>
  <si>
    <t>avesthrin</t>
  </si>
  <si>
    <t>cypermethrin</t>
  </si>
  <si>
    <t>sulfamide</t>
  </si>
  <si>
    <t>basagran</t>
  </si>
  <si>
    <t>vectocid</t>
  </si>
  <si>
    <t>bestox</t>
  </si>
  <si>
    <t>nilzan plus</t>
  </si>
  <si>
    <t>bravo 20 SL</t>
  </si>
  <si>
    <t>olaquindox</t>
  </si>
  <si>
    <t>bravo 500</t>
  </si>
  <si>
    <t>chlorothalonil</t>
  </si>
  <si>
    <t>Animal - Antiparasitic</t>
  </si>
  <si>
    <t>bulldock</t>
  </si>
  <si>
    <t>bullet</t>
  </si>
  <si>
    <t>coxistac</t>
  </si>
  <si>
    <t>callisto</t>
  </si>
  <si>
    <t>decatix</t>
  </si>
  <si>
    <t>camazeb</t>
  </si>
  <si>
    <t>diazinon</t>
  </si>
  <si>
    <t>chikwapuro</t>
  </si>
  <si>
    <t>clean up</t>
  </si>
  <si>
    <t>glyphosate</t>
  </si>
  <si>
    <t>ivermectin</t>
  </si>
  <si>
    <t>condax</t>
  </si>
  <si>
    <t>ivomec</t>
  </si>
  <si>
    <t>cymbush</t>
  </si>
  <si>
    <t>levafas diamond</t>
  </si>
  <si>
    <t>cymetox super</t>
  </si>
  <si>
    <t>tretamisole</t>
  </si>
  <si>
    <t>cypadem</t>
  </si>
  <si>
    <t>cyperin</t>
  </si>
  <si>
    <t>triatix</t>
  </si>
  <si>
    <t>daconil</t>
  </si>
  <si>
    <t>karate</t>
  </si>
  <si>
    <t>NDV-Lasota vaccine</t>
  </si>
  <si>
    <t>dual gold</t>
  </si>
  <si>
    <t>oxytetracycline; vitamin B complex</t>
  </si>
  <si>
    <t>duduthrin</t>
  </si>
  <si>
    <t>lambda-cyhalothrin</t>
  </si>
  <si>
    <t>PPR vaccine</t>
  </si>
  <si>
    <t>dursban</t>
  </si>
  <si>
    <t>tissue culture rinderpest vaccine</t>
  </si>
  <si>
    <t>endocoton</t>
  </si>
  <si>
    <t>Antistress</t>
  </si>
  <si>
    <t>folicur</t>
  </si>
  <si>
    <t>force up</t>
  </si>
  <si>
    <t>fusilade</t>
  </si>
  <si>
    <t>fluazifop-p-butyl</t>
  </si>
  <si>
    <t>gaucho</t>
  </si>
  <si>
    <t>gramoxone</t>
  </si>
  <si>
    <t>paraquat</t>
  </si>
  <si>
    <t>bravo</t>
  </si>
  <si>
    <t>harness</t>
  </si>
  <si>
    <t>acetochlor</t>
  </si>
  <si>
    <t>harness xtra</t>
  </si>
  <si>
    <t>herbiboost</t>
  </si>
  <si>
    <t>hussar evolution</t>
  </si>
  <si>
    <t>insector T 45 DS</t>
  </si>
  <si>
    <t>copper oxychloride</t>
  </si>
  <si>
    <t>cyproconazol</t>
  </si>
  <si>
    <t>kombat</t>
  </si>
  <si>
    <t>difenoconazole</t>
  </si>
  <si>
    <t>laraforce</t>
  </si>
  <si>
    <t>mancozeb</t>
  </si>
  <si>
    <t>propiconazol</t>
  </si>
  <si>
    <t>ridomil</t>
  </si>
  <si>
    <t>londax</t>
  </si>
  <si>
    <t>magic force</t>
  </si>
  <si>
    <t>mamba</t>
  </si>
  <si>
    <t>famoxadone;cymoxanil</t>
  </si>
  <si>
    <t>metagan gold</t>
  </si>
  <si>
    <t>unspecified</t>
  </si>
  <si>
    <t>2,4-D</t>
  </si>
  <si>
    <t>acetanilide</t>
  </si>
  <si>
    <t>primextra</t>
  </si>
  <si>
    <t>rhizolex</t>
  </si>
  <si>
    <t>alachlor;lasso;lariat;crop star;butachlor</t>
  </si>
  <si>
    <t>rogor</t>
  </si>
  <si>
    <t>dimethoate</t>
  </si>
  <si>
    <t>roundup</t>
  </si>
  <si>
    <t>saturn</t>
  </si>
  <si>
    <t>selecron</t>
  </si>
  <si>
    <t>shavit</t>
  </si>
  <si>
    <t>springbok</t>
  </si>
  <si>
    <t>bromoxynil</t>
  </si>
  <si>
    <t>super lambda</t>
  </si>
  <si>
    <t>thiodan</t>
  </si>
  <si>
    <t>thionex</t>
  </si>
  <si>
    <t>clodinafop-propargyl</t>
  </si>
  <si>
    <t>tremor</t>
  </si>
  <si>
    <t>thiram</t>
  </si>
  <si>
    <t>flumetsulam</t>
  </si>
  <si>
    <t>s-metolachlor;atrazine</t>
  </si>
  <si>
    <t>metosulam</t>
  </si>
  <si>
    <t>pendimethalin</t>
  </si>
  <si>
    <t>propanil</t>
  </si>
  <si>
    <t>tribenuron-methyl</t>
  </si>
  <si>
    <t>carbaryl</t>
  </si>
  <si>
    <t>carbofuran</t>
  </si>
  <si>
    <t>furadan</t>
  </si>
  <si>
    <t>bay 70143</t>
  </si>
  <si>
    <t>Curaterr</t>
  </si>
  <si>
    <t>D 1221</t>
  </si>
  <si>
    <t>ENT 27164</t>
  </si>
  <si>
    <t>yaltox</t>
  </si>
  <si>
    <t>chlorfenapyr</t>
  </si>
  <si>
    <t>emamectin benzoate</t>
  </si>
  <si>
    <t>fenamiphos</t>
  </si>
  <si>
    <t>orizopro-2, 4-D</t>
  </si>
  <si>
    <t>orizopro-propanil</t>
  </si>
  <si>
    <t>profenofos</t>
  </si>
  <si>
    <t>spinosad</t>
  </si>
  <si>
    <t>arabic gum</t>
  </si>
  <si>
    <t>imazapyr</t>
  </si>
  <si>
    <t>imidazolinone</t>
  </si>
  <si>
    <t>Products</t>
  </si>
  <si>
    <t>Chem.Types</t>
  </si>
  <si>
    <t>Table</t>
  </si>
  <si>
    <t>Table_Description</t>
  </si>
  <si>
    <t>Calculated</t>
  </si>
  <si>
    <t>Display_Name</t>
  </si>
  <si>
    <t>Data_Type</t>
  </si>
  <si>
    <t>Field_Description</t>
  </si>
  <si>
    <t>Validation</t>
  </si>
  <si>
    <t>Required</t>
  </si>
  <si>
    <t>Ref_Source</t>
  </si>
  <si>
    <t>Ref_Name</t>
  </si>
  <si>
    <t>Ref_Link</t>
  </si>
  <si>
    <t>Ref_Match</t>
  </si>
  <si>
    <t>Ref_Notes</t>
  </si>
  <si>
    <t>Translation source</t>
  </si>
  <si>
    <t>Spanish Translation</t>
  </si>
  <si>
    <t>Ref2_DataScribe</t>
  </si>
  <si>
    <t>Ref2_Source</t>
  </si>
  <si>
    <t>Ref2_Name</t>
  </si>
  <si>
    <t>Ref2_Link</t>
  </si>
  <si>
    <t>Ref2_Match</t>
  </si>
  <si>
    <t>Ref2_Notes</t>
  </si>
  <si>
    <t>Other_Links</t>
  </si>
  <si>
    <t>Soil.Out</t>
  </si>
  <si>
    <t>This section is used to record detailed soil properties at the beginning of an experiment, including texture, pH, nutrient content, and other relevant information. You can add several lines to the table where soil properties are reported for multiple depths. Don't record soil properties measured after an experiment has begun here.</t>
  </si>
  <si>
    <t>Character</t>
  </si>
  <si>
    <t>If you select a site name that already exists in ERA, the latitude and longitude fields will auto-populate. Please check the auto-generated co-ordinates against the ones reported in the publication and in GoogleMaps/Earth. If there is a mismatch you can overwrite the autogenerated values.</t>
  </si>
  <si>
    <t>Free Text/Can choose exisiting Site.ID for specified Country within the database or add a new one, perhaps the list should also be subset by Site experimental type. If co-ordinates are changed for the site we need to Flag this to check.</t>
  </si>
  <si>
    <t>Camila</t>
  </si>
  <si>
    <t>Nombre del sitio</t>
  </si>
  <si>
    <t xml:space="preserve">Depth (cm) Upper </t>
  </si>
  <si>
    <t>The upper limit of depth at which soil samples are collected for analysis of soil properties such as texture, pH, and nutrient content.</t>
  </si>
  <si>
    <t>Range 0 to 500, Soil.Upper&gt;=Soil.Lower</t>
  </si>
  <si>
    <t>AGROVOC</t>
  </si>
  <si>
    <t>depth</t>
  </si>
  <si>
    <t>http://aims.fao.org/aos/agrovoc/c_2190</t>
  </si>
  <si>
    <t>Partial</t>
  </si>
  <si>
    <t>measure &gt; dimensions &gt; depth</t>
  </si>
  <si>
    <t>Profundidad</t>
  </si>
  <si>
    <t xml:space="preserve">Depth (cm) Lower </t>
  </si>
  <si>
    <t>The lower limit of depth at which soil samples are collected for analysis of soil properties such as texture, pH, and nutrient content. The lower depth will be greater than the upper depth</t>
  </si>
  <si>
    <t>Range 0 to 500, Soil.Lower&gt;=Soil.Upper</t>
  </si>
  <si>
    <t>Content of mineral particles with sizes between 63µm-2mm in soil. Note: According to different national and international particle-size classification systems, size classes may differ slightly. Source: AGROVOC</t>
  </si>
  <si>
    <t>Range 0 to 100, SND&lt;=(100-SLT-CLY)</t>
  </si>
  <si>
    <t>soil separates
sand</t>
  </si>
  <si>
    <t>http://aims.fao.org/aos/agrovoc/c_7190</t>
  </si>
  <si>
    <t>properties &gt; soil properties &gt; soil chemicophysical properties &gt; soil texture &gt; soil separates
substances &gt; rock &gt; sand</t>
  </si>
  <si>
    <t>Arena</t>
  </si>
  <si>
    <t>Content of mineral particles with sizes between 2-63µm in soil. Note: According to different national and international particle-size classification systems, size classes may differ slightly. Source: AGROVOC</t>
  </si>
  <si>
    <t>Range 0 to 100, SLT&lt;=(100-SND-CLY)</t>
  </si>
  <si>
    <t>soil separates
silt</t>
  </si>
  <si>
    <t>http://aims.fao.org/aos/agrovoc/c_7190
http://aims.fao.org/aos/agrovoc/c_331558</t>
  </si>
  <si>
    <t>properties &gt; soil properties &gt; soil chemicophysical properties &gt; soil texture &gt; soil separates
substances &gt; sediment &gt; silt</t>
  </si>
  <si>
    <t>Limo</t>
  </si>
  <si>
    <t>Very fine mineral particles smaller than 2 µm. Source: AGROVOC</t>
  </si>
  <si>
    <t>Range 0 to 100, CLY&lt;=(100-SND-SLT)</t>
  </si>
  <si>
    <t>clay</t>
  </si>
  <si>
    <t>http://aims.fao.org/aos/agrovoc/c_15619</t>
  </si>
  <si>
    <t>... &gt; soil properties &gt; soil chemicophysical properties &gt; soil texture &gt; soil separates &gt; clay
substances &gt; rock &gt; clay</t>
  </si>
  <si>
    <t>Arcilla</t>
  </si>
  <si>
    <t>Also called Soil Density. Soil bulk density is the weight of soil per unit volume, expressed in g/cm3 or Mg/m3, and is an indicator of soil compaction or looseness, which affects root growth, water infiltration, and nutrient availability.</t>
  </si>
  <si>
    <t>Depends on Unit</t>
  </si>
  <si>
    <t>soil density</t>
  </si>
  <si>
    <t>http://aims.fao.org/aos/agrovoc/c_7167</t>
  </si>
  <si>
    <t>properties &gt; soil properties &gt; soil chemicophysical properties &gt; soil density</t>
  </si>
  <si>
    <t>Densidad aparente</t>
  </si>
  <si>
    <t>Content or amount of total carbon in soil, including organic carbon and carbon from lime. Source: AGROVOC</t>
  </si>
  <si>
    <t>total carbon</t>
  </si>
  <si>
    <t>http://aims.fao.org/aos/agrovoc/c_24fb4269</t>
  </si>
  <si>
    <t>properties &gt; soil properties &gt; soil chemicophysical properties &gt; total carbon</t>
  </si>
  <si>
    <t>Carbono total</t>
  </si>
  <si>
    <t>Soil organic carbon (SOC) content is a measure of the amount of carbon present in the soil in the form of organic matter, such as dead plant and animal material, that has not yet decomposed into inorganic carbon dioxide. SOC content is expressed as a percentage or weight of carbon per unit of soil mass and is a critical indicator of soil health and fertility. Soil organic carbon (SOC) is a component of soil organic matter (SOM) and represents the carbon-containing fraction of SOM.</t>
  </si>
  <si>
    <t>soil organic carbon</t>
  </si>
  <si>
    <t>http://aims.fao.org/aos/agrovoc/c_389fe908</t>
  </si>
  <si>
    <t>substances &gt; organic matter &gt; soil organic matter &gt; soil organic carbon</t>
  </si>
  <si>
    <t xml:space="preserve">Contenido de carbono organico </t>
  </si>
  <si>
    <t>Soil organic matter (SOM) content, includes both living and dead organic matter in the soil, such as plant roots, microorganisms, and decomposing organic materials. SOM is a more comprehensive measure of the total organic matter in the soil (than SOC), including both the stable and labile fractions, and is a key indicator of soil quality and productivity. While SOC is a subset of SOM, SOM takes into account the complex interactions among different organic matter components and soil properties, making it a more comprehensive indicator of soil health.</t>
  </si>
  <si>
    <t>soil organic matter</t>
  </si>
  <si>
    <t>http://aims.fao.org/aos/agrovoc/c_35657</t>
  </si>
  <si>
    <t>substances &gt; organic matter &gt; soil organic matter</t>
  </si>
  <si>
    <t xml:space="preserve">Contenido de materia organica </t>
  </si>
  <si>
    <t xml:space="preserve">Soil pH </t>
  </si>
  <si>
    <t>Soil pH is a measure of the acidity or alkalinity of the soil, expressed as the negative logarithm of the hydrogen ion concentration (pH scale ranges from 0 to 14). The pH scale is logarithmic, so each whole number represents a tenfold difference in acidity or alkalinity. Soil pH is a critical parameter for soil fertility and plant growth, as it influences nutrient availability, microbial activity, and soil structure.</t>
  </si>
  <si>
    <t>Range 3 to 11, warning if &lt;4 or &gt;10</t>
  </si>
  <si>
    <t>soil pH</t>
  </si>
  <si>
    <t>http://aims.fao.org/aos/agrovoc/c_34901</t>
  </si>
  <si>
    <t>properties &gt; chemicophysical properties &gt; pH &gt; soil pH
measure &gt; pH &gt; soil pH
properties &gt; soil properties &gt; soil chemicophysical properties &gt; soil pH</t>
  </si>
  <si>
    <t>pH del suelo</t>
  </si>
  <si>
    <t>Cation Exchange Capacity (CEC) is a measure of the soil's ability to hold positively charged ions, known as cations, and is expressed as the number of milliequivalents of cations per 100 grams of soil. CEC is a critical parameter for soil fertility, as it influences the soil's ability to retain and supply essential plant nutrients such as calcium, magnesium, and potassium. While CEC and EC are both indicators of soil health and fertility, CEC relates to the soil's nutrient-holding capacity, while EC reflects the level of soil salinity.</t>
  </si>
  <si>
    <t>cation exchange capacity</t>
  </si>
  <si>
    <t>http://aims.fao.org/aos/agrovoc/c_24981</t>
  </si>
  <si>
    <t>properties &gt; chemicophysical properties &gt; ion exchange capacity &gt; cation exchange capacity
measure &gt; ion exchange capacity &gt; cation exchange capacity</t>
  </si>
  <si>
    <t>Capacidad de intercambio cationico</t>
  </si>
  <si>
    <t>Electrical Conductivity (EC), is a measure of the soil's ability to conduct electrical charges and is expressed as the amount of electrical current that passes through a soil sample. EC is related to the concentration of soluble salts in the soil, and high EC values can indicate soil salinity, which can be detrimental to crop growth and yield. While CEC and EC are both indicators of soil health and fertility, CEC relates to the soil's nutrient-holding capacity, while EC reflects the level of soil salinity.</t>
  </si>
  <si>
    <t>electrical conductivity</t>
  </si>
  <si>
    <t>http://aims.fao.org/aos/agrovoc/c_24022</t>
  </si>
  <si>
    <t>properties &gt; chemicophysical properties &gt; electrical properties &gt; electrical conductivity</t>
  </si>
  <si>
    <t>Conductividad electrica</t>
  </si>
  <si>
    <t>Water Holding Capacity (WHC)</t>
  </si>
  <si>
    <t>Soil water holding capacity (WHC) is the maximum amount of water that a given volume of soil can hold against the force of gravity, usually expressed as the amount of water retained per unit of soil depth or volume. The water holding capacity of a soil depends on its texture, structure, organic matter content, and compaction, and is a critical factor for plant growth and productivity, particularly in areas with limited or erratic rainfall.</t>
  </si>
  <si>
    <t>water holding capacity</t>
  </si>
  <si>
    <t>http://aims.fao.org/aos/agrovoc/c_25304</t>
  </si>
  <si>
    <t>properties &gt; chemicophysical properties &gt; water holding capacity</t>
  </si>
  <si>
    <t>Capacidad de retencio de agua (o Capacidad de campo=Field capacity)</t>
  </si>
  <si>
    <t>Content or amount of total nitrogen in soil. Source: AGROVOC</t>
  </si>
  <si>
    <t>total nitrogen</t>
  </si>
  <si>
    <t>http://aims.fao.org/aos/agrovoc/c_bdc779f4</t>
  </si>
  <si>
    <t>properties &gt; soil properties &gt; soil chemicophysical properties &gt; nitrogen content &gt; total nitrogen
properties &gt; composition &gt; proximate composition &gt; nitrogen content &gt; total nitrogen</t>
  </si>
  <si>
    <t>Nitrogeno total</t>
  </si>
  <si>
    <t>Ammonium (NH4+)</t>
  </si>
  <si>
    <t>Amount of nitrogen as component of ammonium. Source: AGROVOC</t>
  </si>
  <si>
    <t>ammonium nitrogen</t>
  </si>
  <si>
    <t>http://aims.fao.org/aos/agrovoc/c_37457</t>
  </si>
  <si>
    <t>substances &gt; elements &gt; nonmetals &gt; nitrogen &gt; ammonium nitrogen
properties &gt; soil properties &gt; soil chemicophysical properties &gt; nitrogen content &gt; ammonium nitrogen
properties &gt; composition &gt; proximate composition &gt; nitrogen content &gt; ammonium nitrogen</t>
  </si>
  <si>
    <t>Amonio</t>
  </si>
  <si>
    <t>Nitrate (NO3-)</t>
  </si>
  <si>
    <t>Amount of nitrogen as component of nitrate. Source: AGROVOC</t>
  </si>
  <si>
    <t>nitrate-nitrogen</t>
  </si>
  <si>
    <t>http://aims.fao.org/aos/agrovoc/c_0e5d9815</t>
  </si>
  <si>
    <t>substances &gt; elements &gt; nonmetals &gt; nitrogen &gt; nitrate-nitrogen
properties &gt; soil properties &gt; soil chemicophysical properties &gt; nitrogen content &gt; nitrate-nitrogen
properties &gt; composition &gt; proximate composition &gt; nitrogen content &gt; nitrate-nitrogen</t>
  </si>
  <si>
    <t>Nitrato</t>
  </si>
  <si>
    <t>Content of plant available nitrogen in soil. Source: AGROVOC</t>
  </si>
  <si>
    <t>plant available nitrogen</t>
  </si>
  <si>
    <t>http://aims.fao.org/aos/agrovoc/c_05f1777f</t>
  </si>
  <si>
    <t>properties &gt; soil properties &gt; soil chemicophysical properties &gt; nitrogen content &gt; plant available nitrogen
properties &gt; composition &gt; proximate composition &gt; nitrogen content &gt; plant available nitrogen</t>
  </si>
  <si>
    <t>Nitrogeno disponible</t>
  </si>
  <si>
    <t>SND.Unit</t>
  </si>
  <si>
    <t>Sand Unit</t>
  </si>
  <si>
    <t>The reporting unit of sand, silt or clay is set to percent %. The total of sand, silt and clay should total 100.</t>
  </si>
  <si>
    <t>If !is.na(SND) then this field == %</t>
  </si>
  <si>
    <t>OM</t>
  </si>
  <si>
    <t>percent</t>
  </si>
  <si>
    <t>http://www.ontology-of-units-of-measure.org/resource/om-2/percent</t>
  </si>
  <si>
    <t>SLT.Unit</t>
  </si>
  <si>
    <t>Silt Unit</t>
  </si>
  <si>
    <t>If !is.na(SLT) then this field == %</t>
  </si>
  <si>
    <t>CLY.Unit</t>
  </si>
  <si>
    <t>Clay Unit</t>
  </si>
  <si>
    <t>If !is.na(CLY) then this field == %</t>
  </si>
  <si>
    <t>Bulk Density (BD) Unit</t>
  </si>
  <si>
    <t>Needs to be filled if a corresponding value exists for this soil parameter.</t>
  </si>
  <si>
    <t>IAO</t>
  </si>
  <si>
    <t>measurement unit label</t>
  </si>
  <si>
    <t>http://purl.obolibrary.org/obo/IAO_0000003</t>
  </si>
  <si>
    <t>(Yes)</t>
  </si>
  <si>
    <t xml:space="preserve">A measurement unit label is as a label that is part of a scalar measurement datum and denotes a unit of measure.	</t>
  </si>
  <si>
    <t>Soil.TC.Unit</t>
  </si>
  <si>
    <t>Total Carbon (TC) Unit</t>
  </si>
  <si>
    <t>Soil.SOC.Unit</t>
  </si>
  <si>
    <t>Soil Organic Carbon Content (SOC) Unit</t>
  </si>
  <si>
    <t>Contenido organico del suelo</t>
  </si>
  <si>
    <t>Soil.SOM.Unit</t>
  </si>
  <si>
    <t>Soil Organic Matter Content (SOM) Unit</t>
  </si>
  <si>
    <t>Contenido de materia organica del suelo</t>
  </si>
  <si>
    <t>Cation Exchange Capacity (CEC) Unit</t>
  </si>
  <si>
    <t>Soil.EC.Unit</t>
  </si>
  <si>
    <t>Electrical Conductivity (EC) Unit</t>
  </si>
  <si>
    <t>Water Holding Capacity (WHC) Unit</t>
  </si>
  <si>
    <t>Capacidad de retencion de agua</t>
  </si>
  <si>
    <t>Soil.TN.Unit</t>
  </si>
  <si>
    <t>Total Nitrogen (TN) Unit</t>
  </si>
  <si>
    <t>Soil.NH4.Unit</t>
  </si>
  <si>
    <t>Ammonium
(NH4+) Unit</t>
  </si>
  <si>
    <t>Soil.NO3.Unit</t>
  </si>
  <si>
    <t>Nitrate
(NO3-) Unit</t>
  </si>
  <si>
    <t>Soil.AN.Unit</t>
  </si>
  <si>
    <t>Available Nitrogen (AN) Unit</t>
  </si>
  <si>
    <t>Soil.SOC.Method</t>
  </si>
  <si>
    <t>SOC Measurement Method</t>
  </si>
  <si>
    <t>Method of measurement for soil organic carbon.</t>
  </si>
  <si>
    <t>Metodo de medicion de contenido de carbono organico del suelo</t>
  </si>
  <si>
    <t>Soil.SOM.Method</t>
  </si>
  <si>
    <t>SOM Measurement Method</t>
  </si>
  <si>
    <t>Method of measurement for soil organic matter.</t>
  </si>
  <si>
    <t>Metodo de medicion de contenido de materia organica del suelo</t>
  </si>
  <si>
    <t>pH Measurement Method</t>
  </si>
  <si>
    <t>Method of measurement for soil pH.</t>
  </si>
  <si>
    <t>Metodo de medicion de pH del suelo</t>
  </si>
  <si>
    <t>Pub.Out$B.Code</t>
  </si>
  <si>
    <t>USDA.Texture</t>
  </si>
  <si>
    <t>Soil Texture Class (USDA)</t>
  </si>
  <si>
    <t xml:space="preserve">Soil texture classified according to the USDA soil texture triangle. </t>
  </si>
  <si>
    <t>To convert % sand, silt and clay values into a class we use the Soiltexture::TT.points.in.classes R function  https://www.rdocumentation.org/packages/soiltexture/versions/1.5.1/topics/TT.points.in.classes. This is done automatically and not by the data extractor.</t>
  </si>
  <si>
    <t>Output by Soiltexture::TT.points.in.classes</t>
  </si>
  <si>
    <t>soil texture</t>
  </si>
  <si>
    <t>http://aims.fao.org/aos/agrovoc/c_7199</t>
  </si>
  <si>
    <t>properties &gt; soil properties &gt; soil chemicophysical properties &gt; soil texture</t>
  </si>
  <si>
    <t>Textura del suelo</t>
  </si>
  <si>
    <t>pH.Method</t>
  </si>
  <si>
    <t>C.Name.AI</t>
  </si>
  <si>
    <t>Values_Old</t>
  </si>
  <si>
    <t>Values_New</t>
  </si>
  <si>
    <t>GPT_Description_Checked</t>
  </si>
  <si>
    <t>Translation_Source</t>
  </si>
  <si>
    <t>Value_Spanish</t>
  </si>
  <si>
    <t>Description_Spanish</t>
  </si>
  <si>
    <t>Site.Out</t>
  </si>
  <si>
    <t>Farmer Managed</t>
  </si>
  <si>
    <t>This describes a location where the farm and experiments are managed solely by a farmer, without any input or direction from researchers.</t>
  </si>
  <si>
    <t xml:space="preserve">This indicates an experiment carried out on a working farm managed by farmers and a research station managed by researchers. </t>
  </si>
  <si>
    <t>Commercial Greenhouse</t>
  </si>
  <si>
    <t>This refers to a location that is primarily used for commercial greenhouse farming, but is also used for scientific experiments.</t>
  </si>
  <si>
    <t>Researcher Managed &amp; Research Facility</t>
  </si>
  <si>
    <t>This refers to a location that is solely used for scientific research, with farming managed by researchers and experiments conducted on the same facility.</t>
  </si>
  <si>
    <t>Farmer Interviews</t>
  </si>
  <si>
    <t>This refers to a method of data collection where farmers are interviewed by researchers to gather information about their farming practices.</t>
  </si>
  <si>
    <t>This indicates an undefined location.</t>
  </si>
  <si>
    <t>Researcher Managed &amp; On-farm</t>
  </si>
  <si>
    <t>This describes a location where the farming is managed by researchers and experiments are conducted on farms.</t>
  </si>
  <si>
    <t>An urban settlement with high population density and varied economic activities, typically characterized by a complex transportation network and high levels of social interaction.</t>
  </si>
  <si>
    <t>A self-governing political entity, typically occupying a defined territory with its own government and institutions.</t>
  </si>
  <si>
    <t>A geographical administrative division within a larger political entity, typically comprising several smaller units such as townships or municipalities.</t>
  </si>
  <si>
    <t>A built structure or set of structures designed for a specific purpose, such as a factory, hospital, or transportation hub.</t>
  </si>
  <si>
    <t>A plot of land used for agricultural purposes, typically with crops or livestock being raised for commercial sale or subsistence.</t>
  </si>
  <si>
    <t>An area of uncultivated or cultivated land, typically used for growing crops or grazing livestock.</t>
  </si>
  <si>
    <t>A system of water supply and distribution designed to provide crops with adequate moisture, typically involving canals, channels, pipes, driptape or sprinklers.</t>
  </si>
  <si>
    <t>A large, contiguous area with distinct physical, cultural, or political characteristics, typically delimited by natural or administrative boundaries.</t>
  </si>
  <si>
    <t>A smaller administrative sub-division of a county or larger political entity.</t>
  </si>
  <si>
    <t xml:space="preserve">A settlement smaller than a city but larger than a village, typically with a more rural character, a relative high population density, and a range of services and amenities. </t>
  </si>
  <si>
    <t>No specific or identified location.</t>
  </si>
  <si>
    <t>This location type refers to a small settlement in a rural area, with a low population density, typically including farmers.</t>
  </si>
  <si>
    <t>This location type is used in some countries to denote a subdivision of a municipality or district that is typically an administrative unit.</t>
  </si>
  <si>
    <t>A soil texture with more than 40% clay, less than 45% sand, and less than 40% silt, according to the USDA Soil Texture Triangle.</t>
  </si>
  <si>
    <t>A soil texture with 27-40% clay, between 20-45% sand and less than 28% silt, according to the USDA Soil Texture Triangle.</t>
  </si>
  <si>
    <t>A soil texture with 7-27% clay, 28-50% silt, and 52% or less sand, according to the USDA Soil Texture Triangle.</t>
  </si>
  <si>
    <t>A soil texture with 70-90% sand, between 0-15% clay and 0-30% silt, according to the USDA Soil Texture Triangle.</t>
  </si>
  <si>
    <t>A soil texture with more than 85% sand, less than 10% clay, and less than 10% silt, according to the USDA Soil Texture Triangle.</t>
  </si>
  <si>
    <t>A soil texture with between 35-60% sand, 27-40% clay, and less than 28% silt, according to the USDA Soil Texture Triangle.</t>
  </si>
  <si>
    <t>A soil texture with between 20-45% sand, 20-45% clay, and 10-50% silt, according to the USDA Soil Texture Triangle..</t>
  </si>
  <si>
    <t>This is a well-draining soil texture that contains 70-90% sand, 0-15% clay, and 0-30% silt, according to the USDA Soil Texture Triangle.</t>
  </si>
  <si>
    <t>This is a fine-grained soil texture that contains 0-10% sand, 0-25% clay, and 70-95% silt, according to the USDA Soil Texture Triangle.</t>
  </si>
  <si>
    <t>This is a well-balanced soil texture that contains 0-50% sand, 0-50% silt, and 0-50% clay, according to the USDA Soil Texture Triangle.</t>
  </si>
  <si>
    <t>This is a dense and poorly-draining soil texture that contains 0-20% sand, 50-80% clay, and 20-50% silt, according to the USDA Soil Texture Triangle.</t>
  </si>
  <si>
    <t>This is a dense and well-draining soil texture that contains 0-45% sand, 20-45% clay, and 20-60% silt, according to the USDA Soil Texture Triangle.</t>
  </si>
  <si>
    <t>Grams per cubic centimeter.</t>
  </si>
  <si>
    <t>Megagrams per cubic meter.</t>
  </si>
  <si>
    <t>Tonnes per cubic meter.</t>
  </si>
  <si>
    <t>Kilograms per cubic decimeter.</t>
  </si>
  <si>
    <t>Grams per Kilogram</t>
  </si>
  <si>
    <t>Percentage</t>
  </si>
  <si>
    <t>Tonnes per Hectare</t>
  </si>
  <si>
    <t>Kilograms per Cubic Meter</t>
  </si>
  <si>
    <t>Milligrams per Kilogram</t>
  </si>
  <si>
    <t>Milligrams per Gram</t>
  </si>
  <si>
    <t>Centimoles of Charge per Kilogram measurement for cations.</t>
  </si>
  <si>
    <t>This is a density measurement, specifically kilogram per cubic meter (kg/m^3).</t>
  </si>
  <si>
    <t>This is the coefficient of diffusion, measured in meter square per second (m^2/s).</t>
  </si>
  <si>
    <t>Milliequivalent measurement per 100 grams of soil.</t>
  </si>
  <si>
    <t>Millimoles of a substance per kilogram of soil.</t>
  </si>
  <si>
    <t>Electrical conductivity measurement in millisiemens per meter (mS/m).</t>
  </si>
  <si>
    <t>Percentage of soil moisture tension measured in kilopascals per kilogram.</t>
  </si>
  <si>
    <t>Volumetric water content of the soil measured as a ratio of the volume of water to the total volume of soil at a soil moisture tension of -33 kilopascals per kilogram.</t>
  </si>
  <si>
    <t>Percentage.</t>
  </si>
  <si>
    <t>Centimoles per kilogram.</t>
  </si>
  <si>
    <t>Centimoles of charge per kilogram.</t>
  </si>
  <si>
    <t>Grams per square meter</t>
  </si>
  <si>
    <t>Kilograms per hectare</t>
  </si>
  <si>
    <t>Kilograms per tonne</t>
  </si>
  <si>
    <t>Pounds per acre</t>
  </si>
  <si>
    <t>Miligrams per gram</t>
  </si>
  <si>
    <t>Miligrams per kilogram</t>
  </si>
  <si>
    <t>Parts per million</t>
  </si>
  <si>
    <t>This method involves the reaction of soil organic carbon with a strong oxidizer and the subsequent measurement of the resulting color change using a spectrophotometer to determining the concentration of organic carbon in soil samples. The colorimetric method developed by Anderson &amp; Ingram involves the reaction of a soil sample with a reagent that produces a colored product, the intensity of which is proportional to the concentration of organic carbon in the sample. This method is widely used in soil science research and is considered a simple and reliable technique for determining soil organic carbon content.</t>
  </si>
  <si>
    <t>This is a method that uses an instrument to measure the amount of soil organic carbon by shining an infrared light through the soil samples and measuring how much of the light is absorbed by the soil's organic carbon.</t>
  </si>
  <si>
    <t>This method involves the use of automated dry combustion instruments to measure the amount of carbon in soil samples, where the samples are burned at high temperatures and the released carbon dioxide is measured.</t>
  </si>
  <si>
    <t>The Dichromate Oxidation method, introduced by Nelson &amp; Sommers, involves the use of potassium dichromate oxidizing agent to oxidize soil organic carbon to carbon dioxide, which is then measured by titration with acid.</t>
  </si>
  <si>
    <t>This method involves the combustion of soil organic matter in an elemental analyser, followed by the measurement of the stable isotope ratios of carbon and nitrogen in the resulting gas with IRMS. This allows for accurate quantification of soil organic carbon content and analysis of its isotopic signature.</t>
  </si>
  <si>
    <t>Laser-induced Breakdown Spectroscopy is a rapid and non-invasive soil analytical method that involves using a laser beam to sample the elemental composition of soil and hence estimate soil organic carbon.</t>
  </si>
  <si>
    <t>In this method, a soil sample is heated to a high temperature to burn off all organic matter. The mass of the sample before and after the ignition is measured, and the difference is used to determine the amount of soil organic carbon.</t>
  </si>
  <si>
    <t>This is a soil organic carbon measurement method that involves the use of infrared technology to analyze the organic carbon content in soil samples. The method is rapid and has the advantage of being able to simultaneously detect other soil properties such as pH, clay content, and nutrient levels.</t>
  </si>
  <si>
    <t>This method uses the spectral reflectance properties of soil samples at visible and near-infrared wavelengths to estimate soil organic carbon content.</t>
  </si>
  <si>
    <t>This is a chemical soil analysis method that measures the organic carbon content of soil by oxidizing organic matter with potassium dichromate, and then titrating the resulting chromic ions with ferrous ammonium sulfate.</t>
  </si>
  <si>
    <t>This method involves oxidizing soil organic carbon using concentrated sulfuric acid and potassium dichromate, a process known as the Walkley-Black method. The method is modified by adding sodium sulfate and sodium sulfite to minimize interference from soil inorganic carbon and iron respectively.</t>
  </si>
  <si>
    <t>This method involves the oxidation of soil organic matter using high temperatures and direct measurement of the resulting CO2.</t>
  </si>
  <si>
    <t>This method involves the combustion of soil samples at high temperature in a furnace which results in the separation of CO2, which is then measured to estimate the amount of organic carbon in the soil.</t>
  </si>
  <si>
    <t>This method measures soil organic matter by analysing the stable isotopic composition of carbon and nitrogen, which provides information about the source and turnover of soil organic matter.</t>
  </si>
  <si>
    <t>ETDA stands for Ethylenediaminetetraacetic acid, which is used in the measurement of soil organic matter through a method called the Walkley-Black method. In this method, soil is treated with a solution of ETDA and heated in the presence of an oxidizing agent, which causes the organic matter in the soil to be oxidized. The resulting color change is then used to determine the amount of organic matter in the soil. ETDA helps to chelate or bind to the metals present in the soil and prevents them from interfering with the oxidation process, allowing for a more accurate measurement of soil organic matter content.</t>
  </si>
  <si>
    <t>This method measures the concentration of humic substances in soil by using colorimetric analysis to determine the absorbance of organic matter at a specific wavelength.</t>
  </si>
  <si>
    <t>This method uses a laser to generate a plasma on the surface of soil samples, and measures the spectra of the emitted light to determine the elemental composition of the soil.</t>
  </si>
  <si>
    <t>This method involves heating a soil sample to a high temperature in order to oxidize the organic matter and determine the percentage of organic carbon present through the loss in mass.</t>
  </si>
  <si>
    <t>This method uses infrared light to analyze the chemical composition of a soil sample and determine the amount of organic matter through characteristic absorption bands.</t>
  </si>
  <si>
    <t>This method uses light to measure the organic matter content in soil samples and provides a quick and non-destructive way of measuring soil organic matter content.</t>
  </si>
  <si>
    <t>This method involves the oxidation of soil organic matter with a mixture of potassium dichromate and sulphuric acid, and titration of the resulting solution with ferrous ammonium sulphate to determine the organic carbon content in soil samples.</t>
  </si>
  <si>
    <t>Soil is mixed with calcium chloride solution and the pH of the mixture is determined.</t>
  </si>
  <si>
    <t>Soil is mixed with distilled water at a 1:1 ratio and the pH of the mixture is determined.</t>
  </si>
  <si>
    <t>Soil is mixed with distilled water at a 1:10 ratioand the pH of the mixture is determined.</t>
  </si>
  <si>
    <t>Soil is mixed with distilled water at a 1:2 ratio and the pH of the mixture is determined.</t>
  </si>
  <si>
    <t>Soil is mixed with distilled water at a 1:2.5 ratioand the pH of the mixture is determined.</t>
  </si>
  <si>
    <t>Soil is mixed with distilled water at a 1:5 ratio and the pH of the mixture is determined.</t>
  </si>
  <si>
    <t>Soil is mixed with distilled water at an unspecified ratio and the pH of the mixture is determined.</t>
  </si>
  <si>
    <t>Soil is mixed with potassium chloride solution at a 1:2.5 ratio and the pH of the mixture is determined.</t>
  </si>
  <si>
    <t>Soil is mixed with potassium chloride solution at an unspecified ratio and the pH of the mixture is determined.</t>
  </si>
  <si>
    <t>The method of soil pH measurement is not specified.</t>
  </si>
  <si>
    <t>Var.Out</t>
  </si>
  <si>
    <t>This refers to a plant variety produced by crossing two genetically different parent lines, with the aim of achieving higher yield, improved quality, disease resistance, or any other desirable characteristic.</t>
  </si>
  <si>
    <t xml:space="preserve">Open Pollinated Variety is a type of plant variety where the flower are fertilized naturally, by insects, birds, wind or rain. Generally resulting in high genetic diversity. </t>
  </si>
  <si>
    <t>A composite variety is a variety developed by mixing the seeds of various phenotypically outstanding lines possessing similarities for various characteristics like height, seed size, seed color, maturity etc. Crossing among the selected varieties is possible because the species used are open pollinated.</t>
  </si>
  <si>
    <t>A cultivated variety of a plant species that has been selected and maintained by humans for specific desirable traits.</t>
  </si>
  <si>
    <t>A term given to plant varieties that are specific to a certain geographic area, often adapted to local climate and soil conditions.</t>
  </si>
  <si>
    <t>No information available on the type of crop variety.</t>
  </si>
  <si>
    <t>A crop with this trait can survive and continue to grow in dry conditions.</t>
  </si>
  <si>
    <t>A crop with this trait can withstand high temperatures without undergoing significant damage.</t>
  </si>
  <si>
    <t>A crop with this trait can grow in soils with high salt content without being negatively affected.</t>
  </si>
  <si>
    <t>A crop with this trait is less susceptible to diseases that could cause significant damage.</t>
  </si>
  <si>
    <t>A crop with this trait produces a higher amount of yield compared to other similar crops.</t>
  </si>
  <si>
    <t xml:space="preserve">No information available on the crop traits. </t>
  </si>
  <si>
    <t>Till.Out</t>
  </si>
  <si>
    <t>This type of tillage method involves dragging a large chain or set of chains over soil to break up clods, level the surface, and remove dead grass, small stones, and other surface debris.</t>
  </si>
  <si>
    <t>This type of tillage method involves using a chisel-like implement to break up hardpan or loosen soil, leaving behind rough soil with some residue on the surface.</t>
  </si>
  <si>
    <t>This type of tillage method involves using a series of circular, concave discs to break up soil and incorporate crop residue into the soil.</t>
  </si>
  <si>
    <t>Disc Harrow</t>
  </si>
  <si>
    <t>This type of tillage method involves using a set of discs to cut through and aerate soil, leaving a smooth surface with some residue on top.</t>
  </si>
  <si>
    <t>This type of tillage method involves using a set of discs to cut through and invert soil, burying all surface vegetation and leaving a clean, tilled surface.</t>
  </si>
  <si>
    <t>This is a manual tillage method that involves using a handheld tool to weed and disturb the soil surface.</t>
  </si>
  <si>
    <t>This method involves dragging a tool with teeth (e.g. a metal rake) across the soil surface to break up clods and loosen the soil.</t>
  </si>
  <si>
    <t>Disc Harrow (1 Disc)</t>
  </si>
  <si>
    <t>This method uses a harrow with one disc, which can be adjusted to vary the level of soil disturbance.</t>
  </si>
  <si>
    <t>Disc Harrow (2 Discs)</t>
  </si>
  <si>
    <t>This method uses a harrow with two discs (also known as a tandem disc harrow) to break up and level the soil.</t>
  </si>
  <si>
    <t>This method involves using a plough to turn over the soil and bury plant residue, creating a smooth, level seedbed with minimal weed competition.</t>
  </si>
  <si>
    <t>A tillage method that uses wooden plows and sharp-pointed tines pulled by oxen.</t>
  </si>
  <si>
    <t>This method involves using a heavy tool to break up tough soil, often used for deep tillage.</t>
  </si>
  <si>
    <t>A tillage method that uses a roller to flatten soil before planting, breaking up clods and smoothing the surface.</t>
  </si>
  <si>
    <t>This method involves a rotating blade that breaks up the soil and mixes in fertilizer, widely used in modern agriculture.</t>
  </si>
  <si>
    <t>A method that uses flexible metal tines to cultivate the soil, breaking up clumps and removing weeds while preserving the soil structure.</t>
  </si>
  <si>
    <t>This is a tillage method that is used to break up compacted soil layers deep beneath the surface, without disturbing the topsoil, in order to improve root penetration and water infiltration.</t>
  </si>
  <si>
    <t>This is a tillage method that uses a series of chisel-like tines to break through compacted soil, shattering subsurface soil layers and creating fractures for enhanced water and nutrient uptake.</t>
  </si>
  <si>
    <t>Soil is lifted and formed into mounds with narrow alleys in between.</t>
  </si>
  <si>
    <t>Soil is dug out and formed into small depressions to retain water.</t>
  </si>
  <si>
    <t>Small pits are dug into the soil and filled with organic matter to improve water retention and fertility.</t>
  </si>
  <si>
    <t>Plant.Out</t>
  </si>
  <si>
    <t>The method of sowing or scattering seeds onto the soil surface by hand or mechanically, using a broadcaster.</t>
  </si>
  <si>
    <t>A stick-like tool used to create holes in the soil for the placement of seeds or plants.</t>
  </si>
  <si>
    <t>A machine used to plant seeds in rows at a predetermined depth and spacing.</t>
  </si>
  <si>
    <t>The practice of allowing a crop's roots to remain in the soil after harvesting, allowing for regrowth of the same crop.</t>
  </si>
  <si>
    <t>This method involves seeding seeds that have been started indoors or in a greenhouse and then transferring the seedlings to the field where they will grow to maturity, as opposed to direct seedling.</t>
  </si>
  <si>
    <t>The planting methods are unspecified.</t>
  </si>
  <si>
    <t>Plants per hectare.</t>
  </si>
  <si>
    <t>Plants per square meter.</t>
  </si>
  <si>
    <t>Not GPT</t>
  </si>
  <si>
    <t>Fert.Out</t>
  </si>
  <si>
    <t>Percentage of the total.</t>
  </si>
  <si>
    <t>Cubic centimeters per hectare.</t>
  </si>
  <si>
    <t>Grams per liter.</t>
  </si>
  <si>
    <t>Grams per square meter.</t>
  </si>
  <si>
    <t>kg/feddan</t>
  </si>
  <si>
    <t>Kilograms per feddan.</t>
  </si>
  <si>
    <t xml:space="preserve">Kilograms per hectare. </t>
  </si>
  <si>
    <t>Liters per hectare.</t>
  </si>
  <si>
    <t xml:space="preserve">Cubic meters per hectare. </t>
  </si>
  <si>
    <t>Megagrams per hectare.</t>
  </si>
  <si>
    <t>Milliliter per hectare.</t>
  </si>
  <si>
    <t>Milliliter per liter.</t>
  </si>
  <si>
    <t>t/feddan</t>
  </si>
  <si>
    <t>Tonne per feddan.</t>
  </si>
  <si>
    <t>Tonne per hectare.</t>
  </si>
  <si>
    <t>Unit of measurements are unspecified.</t>
  </si>
  <si>
    <t>This stands for mass/mass, which is a unit used for expressing the concentration of a substance in soil, specifically between depths of 0-7cm.</t>
  </si>
  <si>
    <t xml:space="preserve">Liters per square meters. </t>
  </si>
  <si>
    <t>Fert.Method</t>
  </si>
  <si>
    <t>A method of fertilizer application where two narrow bands are created on opposite sides of the plant row.</t>
  </si>
  <si>
    <t>A method of fertilizer application where fertilizer bands are placed on one side of the plant row.</t>
  </si>
  <si>
    <t>A method of fertilizer application where a narrow band is created alongside the plant row.</t>
  </si>
  <si>
    <t>A method of fertilizer application where fertilizer is applied at the bottom of the planting hole.</t>
  </si>
  <si>
    <t>A method of fertilizer application where fertilizer is broadcast and incorporated into the soil prior to planting.</t>
  </si>
  <si>
    <t>A slow-releasing fertilizer compressed into a solid block and placed below the soil surface.</t>
  </si>
  <si>
    <t>A method of uniformly spreading dry fertilizer over soil surface either by hand or mechanically, using a broadcaster.</t>
  </si>
  <si>
    <t>A controlled amount of liquid or dry fertilizer manually placed around a plant's base.</t>
  </si>
  <si>
    <t>A method of placing dry fertilizer below the soil surface, usually alongside the seed, with specialized equipment.</t>
  </si>
  <si>
    <t>A technique of delivering liquid fertilizer through irrigation water.</t>
  </si>
  <si>
    <t>A method of fertilizer application where nutrients are sprayed onto the leaves of plants.</t>
  </si>
  <si>
    <t>The technique of injecting liquid fertilizer directly into the soil near the roots of plants.</t>
  </si>
  <si>
    <t>The process of providing small, precise amounts of fertilizer to plants at specific intervals throughout the growing cycle.</t>
  </si>
  <si>
    <t>Fertilizer is compressed and shaped into pellets that are scattered across the soil surface or placed beneath it.</t>
  </si>
  <si>
    <t>A method of fertilizer application where a furrow is dug in the soil using a plough, and the fertilizer is placed only in that furrow in a band.</t>
  </si>
  <si>
    <t>Fertilizer is applied in a circular ring around the plant.</t>
  </si>
  <si>
    <t>Fertilizer is mixed with water and applied at the time of planting.</t>
  </si>
  <si>
    <t>Fertilizer is spread on the soil surface around the plant or incorporated into the soil either on the surface or on the sides of the plant row.</t>
  </si>
  <si>
    <t>Fertilization method is unspecified.</t>
  </si>
  <si>
    <t>Fertilizer is injected into the soil as a gas.</t>
  </si>
  <si>
    <t>From inside the experimental field.</t>
  </si>
  <si>
    <t>Collected from outside the experimental field,farm or landholding, did not require purchasing.</t>
  </si>
  <si>
    <t>Collected from outside the experimental field,farm or landholding, required purchasing.</t>
  </si>
  <si>
    <t>Off-farm (Unknown)</t>
  </si>
  <si>
    <t>Off-farm (unknown)</t>
  </si>
  <si>
    <t>Collected from outside the experimental field,farm or landholding, unknown if purchased.</t>
  </si>
  <si>
    <t>From outside the experimental field, but within the same landholding or farm.</t>
  </si>
  <si>
    <t>Source of the material is not specified.</t>
  </si>
  <si>
    <t>Res.Method</t>
  </si>
  <si>
    <t>Plant residues are burned.</t>
  </si>
  <si>
    <t>Burned or Grazed</t>
  </si>
  <si>
    <t>The plant residues can be either burned or grazed, but exactly which method is employed is variable. This situation may occur in on-farm trials where different farmers employ different strategies.</t>
  </si>
  <si>
    <t>Plant residues are grazed by animals.</t>
  </si>
  <si>
    <t>Plant residues are incorporated into the ground.</t>
  </si>
  <si>
    <t>Plant residues are left on the soil surface as a protective layer, helping to retain soil moisture, reduce soil erosion, and provide a source of nutrients as the residues decompose over time.</t>
  </si>
  <si>
    <t>Residue material that has been cut then physically removed from the field. For example stover that has been removed to feed to livestock.</t>
  </si>
  <si>
    <t>Refers to residue material that is intentionally left on the field, but it is not clear whether it was mulched or incorporated into the soil.</t>
  </si>
  <si>
    <t>The fate of plant residues is unspecified.</t>
  </si>
  <si>
    <t>Chems.Out</t>
  </si>
  <si>
    <t>Grams per kilogram.</t>
  </si>
  <si>
    <t>Miligrams per kilogram.</t>
  </si>
  <si>
    <t>Miligrams per liter.</t>
  </si>
  <si>
    <t>Mililiter per liter.</t>
  </si>
  <si>
    <t>Emulsifiable concentrate</t>
  </si>
  <si>
    <t>Wettable powder</t>
  </si>
  <si>
    <t>Soluble (liquid) concentrate</t>
  </si>
  <si>
    <t>Soluble powder</t>
  </si>
  <si>
    <t>Suspension concentrate</t>
  </si>
  <si>
    <t>Capsule suspension</t>
  </si>
  <si>
    <t>Water dispersible granule</t>
  </si>
  <si>
    <t>Granules</t>
  </si>
  <si>
    <t>Kilograms per hectare.</t>
  </si>
  <si>
    <t>Grams per hectare.</t>
  </si>
  <si>
    <t>Mililiter per hectare.</t>
  </si>
  <si>
    <t>Miligrams per gram.</t>
  </si>
  <si>
    <t>Weed.Out</t>
  </si>
  <si>
    <t>Hand hoeing involves using a hoe to chop weeds at soil level, disrupting their growth and killing them.</t>
  </si>
  <si>
    <t>Flailing is a mechanical method of weed control that uses a rotating chain to beat down weeds in crops.</t>
  </si>
  <si>
    <t>Weeding mechanism is unspecified.</t>
  </si>
  <si>
    <t>Manual weeding refers to any method of weed control that involves physical labor, such as pulling weeds by hand or using hand tools.</t>
  </si>
  <si>
    <t xml:space="preserve">A division in the year characterised by changes in weather, ecology, and/or the amount of daylight. The growing season is the portion of the year in which conditions permit normal plant growth. </t>
  </si>
  <si>
    <t xml:space="preserve">Each of the twelve named periods in which a year is divided. </t>
  </si>
  <si>
    <t>A period of seven days.</t>
  </si>
  <si>
    <t>No GPT</t>
  </si>
  <si>
    <t>Comprising the whole number or amount.</t>
  </si>
  <si>
    <t xml:space="preserve">Residues comprised of the slender, woody shoots growing from a branch or stem of a tree or shrub. </t>
  </si>
  <si>
    <t>Residues comprised of the fruit from a tree or shrub.</t>
  </si>
  <si>
    <t>Residues comprised of a tree's foliage.</t>
  </si>
  <si>
    <t>Residues comprised of a combination of leaves and branches/twigs.</t>
  </si>
  <si>
    <t>Residues comprised of the remains of seed pods after the seeds are dispersed.</t>
  </si>
  <si>
    <t xml:space="preserve">Residue materials are the plants', trees' or shrubs' seeds. </t>
  </si>
  <si>
    <t>The residue materials are unspecified.</t>
  </si>
  <si>
    <t>The percentage of ground surface covered by a given residue.</t>
  </si>
  <si>
    <t>Measurement of depth in centimeters.</t>
  </si>
  <si>
    <t>Percentage of the site.</t>
  </si>
  <si>
    <t>Tonnes per hectare.</t>
  </si>
  <si>
    <t>Percentage of total.</t>
  </si>
  <si>
    <t>A sedimentary rock composed primarily of calcium carbonate.</t>
  </si>
  <si>
    <t>A liming material containing both calcium and magnesium carbonates.</t>
  </si>
  <si>
    <t>A liming material containing primarily calcium carbonate.</t>
  </si>
  <si>
    <t>A soft, white, porous sedimentary rock composed primarily of calcium carbonate.</t>
  </si>
  <si>
    <t>A dry powder produced by treating quicklime (calcium oxide) with water, typically used for soil pH adjustment.</t>
  </si>
  <si>
    <t>A natural product high in calcium carbonate that can be used as a liming agent to raise soil pH levels.</t>
  </si>
  <si>
    <t>Irrig.Out</t>
  </si>
  <si>
    <t>This is a measure of soil moisture content, expressed as a percentage of the total water holding capacity of the soil at -33 kilopascal per kilogram of soil water tension.</t>
  </si>
  <si>
    <t>This unit represents the amount of water applied per hectare, measured in cubic meters.</t>
  </si>
  <si>
    <t>This is the amount of water that would be evaporated or transpired by a hypothetical crop covering the soil, expressed as a percentage of the total water that could potentially be evaporated or transpired under ideal growing conditions.</t>
  </si>
  <si>
    <t>This unit represents the amount of water applied per unit area, measured in millimeters.</t>
  </si>
  <si>
    <t>This unit represents the volume of water applied, measured in liters.</t>
  </si>
  <si>
    <t>This unit represents the duration of irrigation, measured in hours per day.</t>
  </si>
  <si>
    <t>Hour(s).</t>
  </si>
  <si>
    <t>Percentage of crop's water requirement.</t>
  </si>
  <si>
    <t>Millimeter per hour.</t>
  </si>
  <si>
    <t>Liter per hour.</t>
  </si>
  <si>
    <t>Cubic meter per hour.</t>
  </si>
  <si>
    <t>The source of this irrigation water is not specified.</t>
  </si>
  <si>
    <t>This irrigation water comes from recycled or reclaimed sources such as treated wastewater or greywater.</t>
  </si>
  <si>
    <t>Groundwater is the source of this irrigation water, which may be pumped from wells or extracted from underground aquifers.</t>
  </si>
  <si>
    <t>Rainwater is collected and used for irrigation purposes.</t>
  </si>
  <si>
    <t>Data.Out</t>
  </si>
  <si>
    <t>This is a measure of the precision of the sample mean estimate.</t>
  </si>
  <si>
    <t>This is a measure of the amount of variation or dispersion in a set of data.</t>
  </si>
  <si>
    <t>This is a measure of relative variability in the sample or population.</t>
  </si>
  <si>
    <t>Grouped SE (Standard Error)</t>
  </si>
  <si>
    <t>This is the standard error computed from grouped data.</t>
  </si>
  <si>
    <t>Grouped SEM (Standard Error of Mean)</t>
  </si>
  <si>
    <t>This is the standard error of the mean that is computed from grouped data.</t>
  </si>
  <si>
    <t>Grouped SD (Standard Deviation)</t>
  </si>
  <si>
    <t>This is the standard deviation that is computed from grouped data.</t>
  </si>
  <si>
    <t>Grouped SED (Standard Error of Difference Between Means)</t>
  </si>
  <si>
    <t>This is the standard error of the difference between means that is computed from grouped data.</t>
  </si>
  <si>
    <t>Product.Type.Code</t>
  </si>
  <si>
    <t>Latin.Name</t>
  </si>
  <si>
    <t>Plant</t>
  </si>
  <si>
    <t>Amaranthus sp</t>
  </si>
  <si>
    <t>Digitaria sp</t>
  </si>
  <si>
    <t>Echinochloa sp</t>
  </si>
  <si>
    <t>Eleusine coracana</t>
  </si>
  <si>
    <t>Agave sp</t>
  </si>
  <si>
    <t>d5</t>
  </si>
  <si>
    <t>Gossypium sp</t>
  </si>
  <si>
    <t>Cannabis sativa ssp indica</t>
  </si>
  <si>
    <t>White Jute</t>
  </si>
  <si>
    <t>Ceiba sp</t>
  </si>
  <si>
    <t>Hibiscus sp</t>
  </si>
  <si>
    <t>d18</t>
  </si>
  <si>
    <t>Acacia saligua (Wood)</t>
  </si>
  <si>
    <t>Faidherbia albida (Wood)</t>
  </si>
  <si>
    <t>Glyricidia sepium (Wood)</t>
  </si>
  <si>
    <t>Glyricidia sepium</t>
  </si>
  <si>
    <t>d21</t>
  </si>
  <si>
    <t>Leucaena leucocephala (Wood)</t>
  </si>
  <si>
    <t>Chrysopogon sp</t>
  </si>
  <si>
    <t>Can be Fodder, Fibre or Oil crop.</t>
  </si>
  <si>
    <t>Bamboo (Wood)</t>
  </si>
  <si>
    <t>Bambusa sp</t>
  </si>
  <si>
    <t>Bamboo (Fibre)</t>
  </si>
  <si>
    <t>Musa sp</t>
  </si>
  <si>
    <t>Vaccinium macrocarpum</t>
  </si>
  <si>
    <t>Ribes sp</t>
  </si>
  <si>
    <t>Ficus sp</t>
  </si>
  <si>
    <t>Grapefruit</t>
  </si>
  <si>
    <t>Citrus × paradisi</t>
  </si>
  <si>
    <t>e45</t>
  </si>
  <si>
    <t>Pomelo</t>
  </si>
  <si>
    <t>Citrus maxima</t>
  </si>
  <si>
    <t>Vitis sp</t>
  </si>
  <si>
    <t>Actinidia sp</t>
  </si>
  <si>
    <t>Lemon</t>
  </si>
  <si>
    <t>Citrus limon</t>
  </si>
  <si>
    <t>Includes honeydew, cantaloupe, muskmelon, etc.</t>
  </si>
  <si>
    <t>Pyrus sp</t>
  </si>
  <si>
    <t>Diospyros sp</t>
  </si>
  <si>
    <t>Prunus sp</t>
  </si>
  <si>
    <t>Citrus reticulata</t>
  </si>
  <si>
    <t>Prunus dulcis</t>
  </si>
  <si>
    <t>Castanea sp</t>
  </si>
  <si>
    <t>Cola sp</t>
  </si>
  <si>
    <t>Juglans sp</t>
  </si>
  <si>
    <t>Oilseeds and Oils</t>
  </si>
  <si>
    <t>g6</t>
  </si>
  <si>
    <t>Brassica napus</t>
  </si>
  <si>
    <t>g9</t>
  </si>
  <si>
    <t>Only used for outcomes reporting sunflower yield in terms of seeds and/or biomass.</t>
  </si>
  <si>
    <t>Only used for productivity outcomes reporting sunflower oil .</t>
  </si>
  <si>
    <t>Sesamum indicum</t>
  </si>
  <si>
    <t>Linum sp</t>
  </si>
  <si>
    <t>Used for soap, candles and biodiesel.</t>
  </si>
  <si>
    <t>k35.1</t>
  </si>
  <si>
    <t>Calabash or Bottle Gourd (Seed)</t>
  </si>
  <si>
    <t>h9.2</t>
  </si>
  <si>
    <t>Groundnut or Peanut (Oil)</t>
  </si>
  <si>
    <t>Arachis hypogaea</t>
  </si>
  <si>
    <t>g13</t>
  </si>
  <si>
    <t>Sunn Hemp (Seed)</t>
  </si>
  <si>
    <t>h8.1</t>
  </si>
  <si>
    <t>Cowpea (Pod)</t>
  </si>
  <si>
    <t>Pod</t>
  </si>
  <si>
    <t>h9.1</t>
  </si>
  <si>
    <t>Groundnut or Peanut (Pod)</t>
  </si>
  <si>
    <t>Lupinus sp</t>
  </si>
  <si>
    <t>Phaseolus vulgaris</t>
  </si>
  <si>
    <t>Use for dried beans.</t>
  </si>
  <si>
    <t>Common Bean (Pod)</t>
  </si>
  <si>
    <t>Eaten as a green vegetable, string beans, field beans, green beans, haricot beans, etc.</t>
  </si>
  <si>
    <t>Eaten as a green vegetable, pods.</t>
  </si>
  <si>
    <t>Dolichos uniflorus identified as macrotyloma.</t>
  </si>
  <si>
    <t>Only when used as a food/agricultural product, not as a green manure.#</t>
  </si>
  <si>
    <t>Only when used as a food/agricultural product, not as a green manure. Eco-crop values average for Mucuna pruriens var utilis + Mucuna pruriens</t>
  </si>
  <si>
    <t>Sphenostylis stenocarpa</t>
  </si>
  <si>
    <t>Tuber/Root/Bulb</t>
  </si>
  <si>
    <t>Dioscorea sp</t>
  </si>
  <si>
    <t>Xanthosoma sp</t>
  </si>
  <si>
    <t>Elettaria cardamomum</t>
  </si>
  <si>
    <t>Cinnamomum sp</t>
  </si>
  <si>
    <t>Pepper (Seed)</t>
  </si>
  <si>
    <t>Piper sp</t>
  </si>
  <si>
    <t>j8.1</t>
  </si>
  <si>
    <t>Pepper (Fruit)</t>
  </si>
  <si>
    <t>Mentha sp</t>
  </si>
  <si>
    <t>Curcuma longa</t>
  </si>
  <si>
    <t>Vanilla sp</t>
  </si>
  <si>
    <t>j14.2</t>
  </si>
  <si>
    <t>Dill (Oil)</t>
  </si>
  <si>
    <t>Dill (Leaf)</t>
  </si>
  <si>
    <t>Dill (Seed)</t>
  </si>
  <si>
    <t>k26.1</t>
  </si>
  <si>
    <t>Fennel (Oil)</t>
  </si>
  <si>
    <t>k26.2</t>
  </si>
  <si>
    <t>Fennel (Seed)</t>
  </si>
  <si>
    <t>Capsicum sp</t>
  </si>
  <si>
    <t>Carrot</t>
  </si>
  <si>
    <t>Daucus carota</t>
  </si>
  <si>
    <t>k37</t>
  </si>
  <si>
    <t>Parsnip</t>
  </si>
  <si>
    <t>Pastinaca sativa</t>
  </si>
  <si>
    <t>k12</t>
  </si>
  <si>
    <t>Allium sp</t>
  </si>
  <si>
    <t>Cucurbita maxima</t>
  </si>
  <si>
    <t>k14.1</t>
  </si>
  <si>
    <t>Pumpkin (Leaf)</t>
  </si>
  <si>
    <t>With soft shells.</t>
  </si>
  <si>
    <t>e27</t>
  </si>
  <si>
    <t>k33.1</t>
  </si>
  <si>
    <t>k36</t>
  </si>
  <si>
    <t>Eru</t>
  </si>
  <si>
    <t>Gnetum africanum</t>
  </si>
  <si>
    <t>i3.1</t>
  </si>
  <si>
    <t>Cassava or Yuca (Leaf)</t>
  </si>
  <si>
    <t>h8.2</t>
  </si>
  <si>
    <t>Cowpea (Leaf)</t>
  </si>
  <si>
    <t>i9.1</t>
  </si>
  <si>
    <t>Sweet Potato (Leaf)</t>
  </si>
  <si>
    <t>h14.1</t>
  </si>
  <si>
    <t>Common Bean (Leaf)</t>
  </si>
  <si>
    <t>Aloe vera;Aloe sp</t>
  </si>
  <si>
    <t>l2</t>
  </si>
  <si>
    <t>Cocoa or Cacao</t>
  </si>
  <si>
    <t>Seeds or beans</t>
  </si>
  <si>
    <t>Cocoa liquor, cocoa butter or chocolate</t>
  </si>
  <si>
    <t>Pods</t>
  </si>
  <si>
    <t>Coffea sp</t>
  </si>
  <si>
    <t>l4.1</t>
  </si>
  <si>
    <t>Coffee Arabica</t>
  </si>
  <si>
    <t>Coffea arabica</t>
  </si>
  <si>
    <t>l4.2</t>
  </si>
  <si>
    <t>Coffee Robusta</t>
  </si>
  <si>
    <t>Coffea canephora</t>
  </si>
  <si>
    <t>Hibiscus sabdariffa</t>
  </si>
  <si>
    <t>Flowers for making beverages</t>
  </si>
  <si>
    <t>Nicotiana sp</t>
  </si>
  <si>
    <t>l9</t>
  </si>
  <si>
    <t>Saccharum sp</t>
  </si>
  <si>
    <t>l20</t>
  </si>
  <si>
    <t>l22</t>
  </si>
  <si>
    <t>Moringa</t>
  </si>
  <si>
    <t>List any species details in the variety column</t>
  </si>
  <si>
    <t>Unspecified Fodder Grass</t>
  </si>
  <si>
    <t>Fodder (Legumes)</t>
  </si>
  <si>
    <t>Fodder (Trees)</t>
  </si>
  <si>
    <t>Brachiaria brizantha</t>
  </si>
  <si>
    <t>Lolium sp</t>
  </si>
  <si>
    <t>Desmodium sp</t>
  </si>
  <si>
    <t>synonym of Panicum maximum</t>
  </si>
  <si>
    <t>o41</t>
  </si>
  <si>
    <t>Chamaecrista rotundifolia</t>
  </si>
  <si>
    <t>o42</t>
  </si>
  <si>
    <t>Centrosema brasilianum</t>
  </si>
  <si>
    <t>o43</t>
  </si>
  <si>
    <t>o44</t>
  </si>
  <si>
    <t>Aeschynomene afraspera</t>
  </si>
  <si>
    <t>o45</t>
  </si>
  <si>
    <t>Crotalaria ochroleuca</t>
  </si>
  <si>
    <t>o46</t>
  </si>
  <si>
    <t>o47</t>
  </si>
  <si>
    <t>Trifolium steudneri</t>
  </si>
  <si>
    <t>aka Gamba Grass</t>
  </si>
  <si>
    <t>Non-product</t>
  </si>
  <si>
    <t>Cookstove outcomes, income, labour, emissions, etc.</t>
  </si>
  <si>
    <t>If not covered by Fibre &amp; Wood, e.g. Firewood (r2) or Charcoal (r3).</t>
  </si>
  <si>
    <t>Heliophila coronopifolia</t>
  </si>
  <si>
    <t>s24</t>
  </si>
  <si>
    <t>Crotalaria retusa</t>
  </si>
  <si>
    <t>s25</t>
  </si>
  <si>
    <t>Clitoria ternatea</t>
  </si>
  <si>
    <t>s26</t>
  </si>
  <si>
    <t>s27</t>
  </si>
  <si>
    <t>Mimosa invisa</t>
  </si>
  <si>
    <t>Fallow</t>
  </si>
  <si>
    <t>Natural Fallow</t>
  </si>
  <si>
    <t>Added to provide residue codes to Rotation crop that receive residues from a natural fallow. In future this product should distinguish between woody and non-woody</t>
  </si>
  <si>
    <t>Comp.Level1</t>
  </si>
  <si>
    <t>Comp.Level2</t>
  </si>
  <si>
    <t>Comp.Level3</t>
  </si>
  <si>
    <t>Above+Below Ground</t>
  </si>
  <si>
    <t>Above Ground</t>
  </si>
  <si>
    <t>Below Ground</t>
  </si>
  <si>
    <t>Branches</t>
  </si>
  <si>
    <t>Leaf Litter</t>
  </si>
  <si>
    <t>Leaves+Stalks/Branches</t>
  </si>
  <si>
    <t>Stalks/Branches</t>
  </si>
  <si>
    <t>Haulm</t>
  </si>
  <si>
    <t>Marketable Yield</t>
  </si>
  <si>
    <t>Non-Marketable Yield</t>
  </si>
  <si>
    <t>Total Yield</t>
  </si>
  <si>
    <t>Corm</t>
  </si>
  <si>
    <t>Cormel</t>
  </si>
  <si>
    <t>Carcass</t>
  </si>
  <si>
    <t>Carcass Defeathered</t>
  </si>
  <si>
    <t>Cold Carcass</t>
  </si>
  <si>
    <t>Dressed</t>
  </si>
  <si>
    <t>Empty Carcass</t>
  </si>
  <si>
    <t>Eviscerated</t>
  </si>
  <si>
    <t>Hot Carcass</t>
  </si>
  <si>
    <t>Internal Fat</t>
  </si>
  <si>
    <t>Non-carcass</t>
  </si>
  <si>
    <t>Slaughter Body</t>
  </si>
  <si>
    <t>Subcutaneous Fat</t>
  </si>
  <si>
    <t>Tops</t>
  </si>
  <si>
    <t>Offspring</t>
  </si>
  <si>
    <t>Pub.Out</t>
  </si>
  <si>
    <t>This tab is to capture basic information from the article you are screening. A critical field is the article doi please check the instructions for how to enter this correctly. Please strip the “https://doi.org/” when entering a doi . Correct = “10.1002/jrsm.1563”, Incorrect = “https://onlinelibrary.wiley.com/doi/full/10.1002/jrsm.1563”.</t>
  </si>
  <si>
    <t>ERA Publication Code</t>
  </si>
  <si>
    <t>A unique publication code should be automatically assigned.</t>
  </si>
  <si>
    <t>concatenation of unique userID and a number</t>
  </si>
  <si>
    <t>Publication first author's surname.</t>
  </si>
  <si>
    <t>Integer  (YYYY)</t>
  </si>
  <si>
    <t>The year of publication.</t>
  </si>
  <si>
    <t>Integer &gt;1950 &amp; &lt;=Present Year</t>
  </si>
  <si>
    <t>Name of journal this research is published in.</t>
  </si>
  <si>
    <t>SCiO should have some ideas how to populate this field</t>
  </si>
  <si>
    <t>Yes,No</t>
  </si>
  <si>
    <t>Digital object identifier (DOI) for the publication (e.g. 10.1080/03650340.2017.1411589). Do not include https://doi.org/ when entering this. Please strip the “https://doi.org/” when entering a doi . Correct = “10.1002/jrsm.1563”, Incorrect = “https://doi.org/10.1002/jrsm.1563”.
If there is no DOI for a publication then report the https address of the article.</t>
  </si>
  <si>
    <t>Strip out https://</t>
  </si>
  <si>
    <t>One of B.Doi or B.Url required</t>
  </si>
  <si>
    <t>For a publication with no DOI, please enter the full website address where it can be found.</t>
  </si>
  <si>
    <t>Has this field been merged with doi in the new data model</t>
  </si>
  <si>
    <t>Should be a web address</t>
  </si>
  <si>
    <t>Data extractions will relate to specific projects/budgets/modules this field will link to a table of projects that the user can define, or a user is assigned to a specific project and it autofills.</t>
  </si>
  <si>
    <t>Linked Publication DOI/Website 1</t>
  </si>
  <si>
    <t>Publications that are referenced in this publication that may present results from the same experiment.</t>
  </si>
  <si>
    <t>Should be a web address or DOI</t>
  </si>
  <si>
    <t>Linked Publication DOI/Website 2</t>
  </si>
  <si>
    <t>Linked Publication DOI/Website 3</t>
  </si>
  <si>
    <t>Linked Publication DOI/Website 4</t>
  </si>
  <si>
    <t>Here we record the geographic co-ordinates of where an experiment has taken place and the uncertainty associated with this. You can record multiple locations. 
For each site you can also capture general biophysical information about the site and the starting conditions that describe the soils of the site.</t>
  </si>
  <si>
    <t>What is the context of the experiment?</t>
  </si>
  <si>
    <t xml:space="preserve">This describes the nature of the field and who is managing it  </t>
  </si>
  <si>
    <t>Country$Countries</t>
  </si>
  <si>
    <t>If  you select a site name that already exists in ERA, the latitude and longitude fields will auto-populate. Please check the auto-generated co-ordinates against the ones reported in the publication and in GoogleMaps/Earth. If there is a mismatch you can overwrite the autogenerated values.</t>
  </si>
  <si>
    <t>How is the location reported?</t>
  </si>
  <si>
    <t>A qualitative measure of how accurate you think the location reporting is. If the study is at a research station, but we only know the location of the city where the station is,  we record "City". If we know the exact location of the station record "Facility".</t>
  </si>
  <si>
    <t>Does the location contain sub-locations?</t>
  </si>
  <si>
    <t>State yes if a paper reports a general location which contains sub-locations that you do not know the co-ordinates of. For example a paper might state "we repeated the experiment on 10 farms in 5 villages in Busia county, Kenya" so we have a county location and know there are 5 village sub-locations in this county, we don't know where these villages are and results are reported averaged across all the farms and villages. If we know the location or names of the villages (e.g. results are reported per village) then we create one site per village and state "no" in this field.</t>
  </si>
  <si>
    <t>Yes, No</t>
  </si>
  <si>
    <t>Site.LatD</t>
  </si>
  <si>
    <t>Longitude and latitude are geographic coordinates that specify the position of a point on the Earth's surface, with longitude measuring east-west position and latitude measuring north-south position</t>
  </si>
  <si>
    <t>Should be within the country selected.</t>
  </si>
  <si>
    <t>Site.Lat.Unc</t>
  </si>
  <si>
    <t>An important field used where a location is a region (e.g. a county or district polygon) which has a bounding box that is more rectangular than square (if square then just used the Uncertainty (Radius in m) field). Give the height of the region NAMITA IS THIS THE TOTAL HEIGHT OR HALF THE HEIGHT in meters?</t>
  </si>
  <si>
    <t>Values &lt;=10m are suspicious (this would be very tiny region or experiment)</t>
  </si>
  <si>
    <t>Yes if Site.Buffer.Manual is blank or Site.Lon.Unc is not blank</t>
  </si>
  <si>
    <t>Site.LonD</t>
  </si>
  <si>
    <t>Site.Lon.Unc</t>
  </si>
  <si>
    <t>An important field used where a location is a region (e.g. a county or district polygon) which has a bounding box that is more rectangular than square (if square then just used the Uncertainty (Radius in m) field). Give the width of the region NAMITA IS THIS THE TOTAL HEIGHT OR HALF THE HEIGHT in meters?</t>
  </si>
  <si>
    <t>Yes if Site.Buffer.Manual is blank or Site.Lat.Unc is not blank</t>
  </si>
  <si>
    <t>Site.Buffer.Manual</t>
  </si>
  <si>
    <t>An important field used to indicate spatial uncertainty where a location is a point or a region  (e.g. a county or district polygon) with a square bounding box. Give the radius of uncertainty in meter for the point or region (so the distance from the centre of the region or study plot to the edge). If the study site is a research station you take the centre of the research station to the edge of the station.</t>
  </si>
  <si>
    <t>Yes if Site.Lat.Unc &amp; Site.Lon.Unc are not blank, not allowed to be filled if Site.Lat.Unc|Site.Lon.Unc are not blank.</t>
  </si>
  <si>
    <t>Site.Rain.Seasons</t>
  </si>
  <si>
    <t>Integer</t>
  </si>
  <si>
    <t>1,2,Year Round,Unspecified,NA</t>
  </si>
  <si>
    <t>Site.Start.S1</t>
  </si>
  <si>
    <t>Site.End.S1</t>
  </si>
  <si>
    <t>Site.Length.S1</t>
  </si>
  <si>
    <t>&lt;=365, warning if &gt;=200 and not in RCongo or DRCongo</t>
  </si>
  <si>
    <t>Site.Start.S2</t>
  </si>
  <si>
    <t>Site.End.S2</t>
  </si>
  <si>
    <t>Site.Length.S2</t>
  </si>
  <si>
    <t>Value&lt;(365-Site.Length.S1)</t>
  </si>
  <si>
    <t>Site.MSP.S1</t>
  </si>
  <si>
    <t>Range 0 to 9000. Warning on values not in range 200 to 4000. This could be linked to a country table.</t>
  </si>
  <si>
    <t>Site.MSP.S2</t>
  </si>
  <si>
    <t>Site.MAP</t>
  </si>
  <si>
    <t>This field is used to report the long-term avergae mean annual rainfall of the location. Rainall that is reported for a specific season or year during the experiment should be recorded in the times tab</t>
  </si>
  <si>
    <t>Site.MAT</t>
  </si>
  <si>
    <t>This field is used to report the long-term avergae mean annual temperature of the location. Temperature that is reported for a specific season or year during the experiment should be recorded in the times tab</t>
  </si>
  <si>
    <t>Range 5 to 45. Warning on values not in range 10 to 35.</t>
  </si>
  <si>
    <t>Site.Elevation</t>
  </si>
  <si>
    <t xml:space="preserve">Range  -200 to 5000. Warning on values not in range  to 5 to 3500. </t>
  </si>
  <si>
    <t>Site.Slope.Perc</t>
  </si>
  <si>
    <t>Range 0 to 100, warn on values &gt;70.</t>
  </si>
  <si>
    <t>Site.Slope.Degree</t>
  </si>
  <si>
    <t>Range 0 to 90, warn on values &gt;65.</t>
  </si>
  <si>
    <t>Site.Soil.Texture</t>
  </si>
  <si>
    <t>ExpD.Out</t>
  </si>
  <si>
    <t>Experimental design information, such as plot size, layout and notes on historical management.</t>
  </si>
  <si>
    <t>A plan specification that states how treatments are allocated to the experimental units during an agronomic trial. It refers to the conceptual framework within which the experiment is conducted. Source: AGRO</t>
  </si>
  <si>
    <t>None, but a lookup table could be implemented</t>
  </si>
  <si>
    <t>experimental design</t>
  </si>
  <si>
    <t>http://aims.fao.org/aos/agrovoc/c_29466</t>
  </si>
  <si>
    <t>activities &gt; design &gt; experimental design</t>
  </si>
  <si>
    <t>Diseño experimental</t>
  </si>
  <si>
    <t>AGRO</t>
  </si>
  <si>
    <t>agronomic experimental design</t>
  </si>
  <si>
    <t>http://purl.obolibrary.org/obo/AGRO_00000343</t>
  </si>
  <si>
    <t>The size of a treatment plot in the experiment, if variable use the mean value or mid-point of the size range.</t>
  </si>
  <si>
    <t>EX.Plot.Size&gt;=EX.HPlot.Size</t>
  </si>
  <si>
    <t>The area of an treatment plot harvested to estimate crop yields (or other outcomes if crop yield was not the primary focus of the experiment).</t>
  </si>
  <si>
    <t>EX.HPlot.Size&lt;=EX.Plot.Size</t>
  </si>
  <si>
    <t>Design &amp; Previous Management Notes</t>
  </si>
  <si>
    <t>Copy details about experimental design and previous management here. Previous management describes the study site before the experiment began.</t>
  </si>
  <si>
    <t>Prod.Out</t>
  </si>
  <si>
    <t>Select all products for which outcomes are reported in the experiment and any crops in rotation (inc. green manure or improved fallow) or intercropping plots (inc. green manure). If outcomes are reported averaged across products, record all individual products here and create a combined product below or in the EnterData Tab.</t>
  </si>
  <si>
    <t>Product subtype</t>
  </si>
  <si>
    <t>EU$Product.Subtype</t>
  </si>
  <si>
    <t>Sub-tipo producto</t>
  </si>
  <si>
    <t>EU[EU$Product.Subtype==P.Product.Subtype,Product.Simple]</t>
  </si>
  <si>
    <t>Producto</t>
  </si>
  <si>
    <t>P.New.Name</t>
  </si>
  <si>
    <t>Scientific name of the product species</t>
  </si>
  <si>
    <t>Crop, Tree or Animal Varieties, Species &amp; Subspecies
Record tree or shrub varieties in the "AgF_GreenM_Fallow" tab.</t>
  </si>
  <si>
    <t xml:space="preserve">Is this variety used in all experimental and control treatments? </t>
  </si>
  <si>
    <t>Practica base</t>
  </si>
  <si>
    <t>Prod.Out$P.Product.Subtype</t>
  </si>
  <si>
    <t>Variety, Cultivar, Breed, etc.</t>
  </si>
  <si>
    <t>Choose from unique Varieties[V.Product==V.Product,V.Var] or add new value.</t>
  </si>
  <si>
    <t>V.Species</t>
  </si>
  <si>
    <t>Choose from unique Varieties[V.Product==V.Product,V.Species] or add new value.</t>
  </si>
  <si>
    <t>V.Subspecies</t>
  </si>
  <si>
    <t>Choose from unique Varieties[V.Species==V.Species,V.Subspecies] or add new value.</t>
  </si>
  <si>
    <t>c(Practices[Practice=="Improved Varieties",Subpractice],"Unimproved Variety", "Unspecified")</t>
  </si>
  <si>
    <t>Elegir practica cultivo</t>
  </si>
  <si>
    <t>V.Animal.Practice</t>
  </si>
  <si>
    <t>Choose Animal Practice</t>
  </si>
  <si>
    <t>c(Practices[Practice=="Genetic Improvement",Subpractice],"Unimproved Breed", "Unspecified")</t>
  </si>
  <si>
    <t>Elegir practica animal</t>
  </si>
  <si>
    <t>Type of plant variety, breed or similar</t>
  </si>
  <si>
    <t>Crop Trait 1</t>
  </si>
  <si>
    <t>agronomic characters</t>
  </si>
  <si>
    <t>http://aims.fao.org/aos/agrovoc/c_210</t>
  </si>
  <si>
    <t>properties &gt; biological properties &gt; agronomic characters</t>
  </si>
  <si>
    <t>Caracteristica genetica del cultivo</t>
  </si>
  <si>
    <t>Crop Trait 2</t>
  </si>
  <si>
    <t>Crop Trait 3</t>
  </si>
  <si>
    <t>The number of days required from seeding to grain ripening. Source: CO</t>
  </si>
  <si>
    <t>Range 21-365, warn if outside of range.</t>
  </si>
  <si>
    <t>Tiempo hasta maduracion</t>
  </si>
  <si>
    <t>CO</t>
  </si>
  <si>
    <t>days to maturity - computation</t>
  </si>
  <si>
    <t>http://www.cropontology.org/rdf/CO_322:0000237</t>
  </si>
  <si>
    <t>number of days required from seeding to grain ripening. also, it can be calculated using sowing and maturity date.</t>
  </si>
  <si>
    <t>Practices[Subpractice %in% c(Var.Out$V.Crop.Practice,V.Animal.Practice),paste(sort(unique(Code)),collapse="-")]</t>
  </si>
  <si>
    <t>c(Var.Out$V.Var,Var.Out$V.Subspecies)</t>
  </si>
  <si>
    <t>Record details of tillage (or no tillage) here.
If you have a base practice of conventional tillage you cannot have reduced or no-tillage as an experimental practices and vice-versa.
Ridge &amp; Furrow is "Conventional" if there is no comparison to pratice with more intensive tillage (e.g. mouldboard plough), if it is compared to a more intensive tillage practice then it is recorded "Reduced".</t>
  </si>
  <si>
    <t>Tillage Pratice Name</t>
  </si>
  <si>
    <t>Choose a easy to recognize name for the tillage practice, you will use this name to reference it when building treatments later in the extraction process. Avoid using special characters.</t>
  </si>
  <si>
    <t>Nombre de la practica de arado</t>
  </si>
  <si>
    <t>tillage equipment</t>
  </si>
  <si>
    <t>http://aims.fao.org/aos/agrovoc/c_25768</t>
  </si>
  <si>
    <t>objects &gt; equipment &gt; tillage equipment</t>
  </si>
  <si>
    <t>Metodo de labranza o implemento</t>
  </si>
  <si>
    <t>Compound and Vague topic</t>
  </si>
  <si>
    <t>The depth at which a soil is ploughed or tilled. Source: AGROVOC</t>
  </si>
  <si>
    <t>Range 0-150, warn if &gt;50</t>
  </si>
  <si>
    <t>ploughing depth</t>
  </si>
  <si>
    <t>http://aims.fao.org/aos/agrovoc/c_d349db98</t>
  </si>
  <si>
    <t>measure &gt; dimensions &gt; depth &gt; ploughing depth</t>
  </si>
  <si>
    <t>Profundidad de labranza</t>
  </si>
  <si>
    <t>Frequency per Growing Season</t>
  </si>
  <si>
    <t xml:space="preserve">How many times was the land tilled during one experimental season </t>
  </si>
  <si>
    <t>None , but could be set to an integer class with lmiited number of tillage passes allowed</t>
  </si>
  <si>
    <t>How much of the experimental plot was tilled?</t>
  </si>
  <si>
    <t>Range 0-100</t>
  </si>
  <si>
    <t xml:space="preserve"> </t>
  </si>
  <si>
    <t>Till.Method</t>
  </si>
  <si>
    <t>No*</t>
  </si>
  <si>
    <t>Describe the planting methods and arrangements used. The planting and arrangement of intercrops is recorded here (if different from an equivalent monocrop).</t>
  </si>
  <si>
    <t>Choose Product</t>
  </si>
  <si>
    <t xml:space="preserve">The crop to which the planting methods applies. </t>
  </si>
  <si>
    <t>Prod.Out$P.Product</t>
  </si>
  <si>
    <t>Planting Method Name</t>
  </si>
  <si>
    <t>Choose a easy to recognize name for the planting method, you will use this name to reference it when building treatments later in the extraction process. Avoid using special characters.</t>
  </si>
  <si>
    <t>Metodo de siembra</t>
  </si>
  <si>
    <t>Does Planting Method Structure Outcomes?</t>
  </si>
  <si>
    <t>Is this practice a focus of the experiment? Does it structure the outcomes? e.g. a factorial design of Fertilizer A &amp; B and Planting Density A,B &amp; C. Where planting is different between certain treatments, but is not an experimental focus, record "No".</t>
  </si>
  <si>
    <t>planting equipment
planting methods
sowing
plant propagation</t>
  </si>
  <si>
    <t>http://aims.fao.org/aos/agrovoc/c_5991
http://aims.fao.org/aos/agrovoc/c_330810
http://aims.fao.org/aos/agrovoc/c_7268
http://aims.fao.org/aos/agrovoc/c_5977</t>
  </si>
  <si>
    <t>ERA = Compound</t>
  </si>
  <si>
    <t>objects &gt; equipment &gt; planting equipment
methods &gt; planting methods
activities &gt; production &gt; crop production &gt; cultivation &gt; sowing
activities &gt; production &gt; crop production &gt; plant propagation</t>
  </si>
  <si>
    <t>AGRO
AGRO</t>
  </si>
  <si>
    <t>planting implement
planting process</t>
  </si>
  <si>
    <t>http://purl.obolibrary.org/obo/AGRO_00000230
http://purl.obolibrary.org/obo/AGRO_00000231</t>
  </si>
  <si>
    <t>An implement that is used in a planting process.	
A planned process in which a plant reproductive material is set into the soil.</t>
  </si>
  <si>
    <t xml:space="preserve">Planting density refers to the number of plants or seedlings that are planted per unit area, such as per square meter or per hectare. </t>
  </si>
  <si>
    <t>spacing</t>
  </si>
  <si>
    <t>http://aims.fao.org/aos/agrovoc/c_7272</t>
  </si>
  <si>
    <t>measure &gt; spacing</t>
  </si>
  <si>
    <t>Densidad de siembra</t>
  </si>
  <si>
    <t>If Plant.Out$Plant.Density has a value then this field must be completed</t>
  </si>
  <si>
    <t>This refers to distance between rows of planted crops in a field.</t>
  </si>
  <si>
    <t>Range 1-10000</t>
  </si>
  <si>
    <t>Distancia de fila</t>
  </si>
  <si>
    <t>A planting station is a designated location in a field where a single plant or multiple plants are planted. Planting stations are often used in experimental settings to ensure consistency in plant spacing and distribution</t>
  </si>
  <si>
    <t>Range 1-5000</t>
  </si>
  <si>
    <t>Seeds per Station</t>
  </si>
  <si>
    <t>Warn if &gt;=10</t>
  </si>
  <si>
    <t>sowing rates</t>
  </si>
  <si>
    <t>http://aims.fao.org/aos/agrovoc/c_6944</t>
  </si>
  <si>
    <t>measure &gt; sowing rates</t>
  </si>
  <si>
    <t>Semilla/Estacion (?)</t>
  </si>
  <si>
    <t>Thinning of plants in a field refers to the practice of removing some of the plants to create more space between them. Thinning can help to reduce competition for resources such as nutrients, water, and light</t>
  </si>
  <si>
    <t>Warn if &gt;=5</t>
  </si>
  <si>
    <t>Paired Rows: Width/Spacing (cm)</t>
  </si>
  <si>
    <t xml:space="preserve">Use previous cols to record spacing within paired rows. Record  spacing between paired rows here. Do not use for intercrops (unless an intercrop is planted within a block containing multiple paired rows of that intercrop). </t>
  </si>
  <si>
    <t xml:space="preserve">Paired Rows: Number of "Paired" Rows </t>
  </si>
  <si>
    <t>Warning&gt;20</t>
  </si>
  <si>
    <t>If Plant.Out$Plant.Plant.Tram.Row has a value then this field must be completed</t>
  </si>
  <si>
    <t>Intercropping: Type</t>
  </si>
  <si>
    <t>cropping systems</t>
  </si>
  <si>
    <t>http://aims.fao.org/aos/agrovoc/c_1971</t>
  </si>
  <si>
    <t>systems &gt; cropping systems</t>
  </si>
  <si>
    <t>Sistema de cultivo</t>
  </si>
  <si>
    <t>Intercropping: Number of Rows In Block/Alley</t>
  </si>
  <si>
    <t>If Plant.Out$Plant.Intercrop=="Block Planting" then one of Plant.Out$Plant.Block.Rows,  Plant.Out$Plant.Block.Perc, and Plant.Out$Plant.Block.Width must be completed</t>
  </si>
  <si>
    <t>Intersiembra: Numbero de filas en bloque o hilera</t>
  </si>
  <si>
    <t>Intercropping: % of plot if Block/Alley</t>
  </si>
  <si>
    <t>Intercropping: Width of Block/Alley (cm)</t>
  </si>
  <si>
    <t>Range 1-50000</t>
  </si>
  <si>
    <t>Fertilizer Practice Name</t>
  </si>
  <si>
    <t>Choose a easy to recognize name for the fertilizer practice, you will use this name to reference it when building treatments later in the extraction process. Avoid using special characters.</t>
  </si>
  <si>
    <t>Nombre de practica de fertilizacion</t>
  </si>
  <si>
    <t>Total Organic Elemental N</t>
  </si>
  <si>
    <t>Total elemental nitrogen applied  from organic sources (e.g., compost, manure, biosolid).</t>
  </si>
  <si>
    <t>nitrogen
organic fertilizers</t>
  </si>
  <si>
    <t>http://aims.fao.org/aos/agrovoc/c_5192
http://aims.fao.org/aos/agrovoc/c_4592</t>
  </si>
  <si>
    <t>substances &gt; elements &gt; nonmetals &gt; nitrogen
resources &gt; inputs &gt; farm inputs &gt; fertilizers &gt; organic fertilizers</t>
  </si>
  <si>
    <t>Nitrogeno organico total</t>
  </si>
  <si>
    <t>CHEBI
AGRO</t>
  </si>
  <si>
    <t>elemental nitrogen
organic fertilizer</t>
  </si>
  <si>
    <t>http://purl.obolibrary.org/obo/CHEBI_33267
http://purl.obolibrary.org/obo/AGRO_00002039</t>
  </si>
  <si>
    <t xml:space="preserve">A material entity that has a fertilizer role and that is derived from animal or vegetable matter.	</t>
  </si>
  <si>
    <t>Total Organic Elemental P</t>
  </si>
  <si>
    <t>Total elemental phosphorus applied from organic sources (e.g., compost, manure, biosolid).</t>
  </si>
  <si>
    <t>phosphorus
organic fertilizers</t>
  </si>
  <si>
    <t>http://aims.fao.org/aos/agrovoc/c_5804
http://aims.fao.org/aos/agrovoc/c_4592</t>
  </si>
  <si>
    <t>substances &gt; elements &gt; nonmetals &gt; phosphorus
resources &gt; inputs &gt; farm inputs &gt; fertilizers &gt; organic fertilizers</t>
  </si>
  <si>
    <t>Fosforo organico total</t>
  </si>
  <si>
    <t>elemental phosphorus
organic fertilizer</t>
  </si>
  <si>
    <t>http://purl.obolibrary.org/obo/CHEBI_33464
http://purl.obolibrary.org/obo/AGRO_00002039</t>
  </si>
  <si>
    <t>Total Organic Elemental K</t>
  </si>
  <si>
    <t>Total elemental potassium applied from organic sources (e.g., compost, manure, biosolid).</t>
  </si>
  <si>
    <t>potassium
organic fertilizers</t>
  </si>
  <si>
    <t>http://aims.fao.org/aos/agrovoc/c_6139
http://aims.fao.org/aos/agrovoc/c_4592</t>
  </si>
  <si>
    <t>substances &gt; elements &gt; metallic elements &gt; alkali metals &gt; potassium
resources &gt; inputs &gt; farm inputs &gt; fertilizers &gt; organic fertilizers</t>
  </si>
  <si>
    <t>Potasio organico total</t>
  </si>
  <si>
    <t>elemental potassium
organic fertilizer</t>
  </si>
  <si>
    <t>http://purl.obolibrary.org/obo/CHEBI_37247
http://purl.obolibrary.org/obo/AGRO_00002039</t>
  </si>
  <si>
    <t>Total Inorganic Elemental N</t>
  </si>
  <si>
    <t>Total elemental nitrogen applied from inorganic sources (e.g., urea or DAP).</t>
  </si>
  <si>
    <t>nitrogen
inorganic fertilizers</t>
  </si>
  <si>
    <t>http://aims.fao.org/aos/agrovoc/c_5192
http://aims.fao.org/aos/agrovoc/c_27870</t>
  </si>
  <si>
    <t>substances &gt; elements &gt; nonmetals &gt; nitrogen
resources &gt; inputs &gt; farm inputs &gt; fertilizers &gt; inorganic fertilizers</t>
  </si>
  <si>
    <t>Nitrogeno inorganico total</t>
  </si>
  <si>
    <t>elemental nitrogen
inorganic fertilizer (mineral fertilizer)</t>
  </si>
  <si>
    <t>http://purl.obolibrary.org/obo/CHEBI_33267
http://purl.obolibrary.org/obo/AGRO_00002040</t>
  </si>
  <si>
    <t xml:space="preserve">A material entity that has a fertilizer role and that is mined from mineral deposits or manufactured from synthetic compounds.	</t>
  </si>
  <si>
    <t>Total Inorganic  Elemental P</t>
  </si>
  <si>
    <t>Total elemental phosphorus applied from inorganic sources (e.g., rock phosphate or DAP).</t>
  </si>
  <si>
    <t>phosphorus
inorganic fertilizers</t>
  </si>
  <si>
    <t>http://aims.fao.org/aos/agrovoc/c_5804
http://aims.fao.org/aos/agrovoc/c_27870</t>
  </si>
  <si>
    <t>substances &gt; elements &gt; nonmetals &gt; phosphorus
resources &gt; inputs &gt; farm inputs &gt; fertilizers &gt; inorganic fertilizers</t>
  </si>
  <si>
    <t>Fosforo inorganico total</t>
  </si>
  <si>
    <t>elemental phosphorus
inorganic fertilizer (mineral fertilizer)</t>
  </si>
  <si>
    <t>http://purl.obolibrary.org/obo/CHEBI_33464
http://purl.obolibrary.org/obo/AGRO_00002040</t>
  </si>
  <si>
    <t>Total Organic  Elemental P2O5</t>
  </si>
  <si>
    <t>Total phosphorus applied from inorganic sources presented as phosphorus pentoxide (P2O5) .</t>
  </si>
  <si>
    <t>P2O5 organico total</t>
  </si>
  <si>
    <t>Total elemental potassium applied from inorganic sources (e.g., potassium chloride or monopotassium phosphate).</t>
  </si>
  <si>
    <t>potassium
inorganic fertilizers</t>
  </si>
  <si>
    <t>http://aims.fao.org/aos/agrovoc/c_6139
http://aims.fao.org/aos/agrovoc/c_27870</t>
  </si>
  <si>
    <t>substances &gt; elements &gt; metallic elements &gt; alkali metals &gt; potassium
resources &gt; inputs &gt; farm inputs &gt; fertilizers &gt; inorganic fertilizers</t>
  </si>
  <si>
    <t>K organico total</t>
  </si>
  <si>
    <t>elemental potassium
inorganic fertilizer (mineral fertilizer)</t>
  </si>
  <si>
    <t>http://purl.obolibrary.org/obo/CHEBI_37247
http://purl.obolibrary.org/obo/AGRO_00002040</t>
  </si>
  <si>
    <t>Total potassium applied from inorganic sources presented as potassium oxide (K2O).</t>
  </si>
  <si>
    <t>Organic NPK Unit of Measurement</t>
  </si>
  <si>
    <t>The unit of measurement for total organic NPK numbers.</t>
  </si>
  <si>
    <t>If any of Fert.Out$F.NO, Fert.Out$F.PO or Fert.Out$F.KO are completed then this field is required.</t>
  </si>
  <si>
    <t>Unidad de medida NPK organico</t>
  </si>
  <si>
    <t>Inorganic NPK Unit of Measurement</t>
  </si>
  <si>
    <t>If any of Fert.Out$F.NI, Fert.Out$F.PI, Fert.Out$F.P2O5, Fert.Out$F.K2O or Fert.Out$F.KI are completed then this field is required.</t>
  </si>
  <si>
    <t>Unidad de medida NPK inorganico</t>
  </si>
  <si>
    <t>Each row of this table represents a fertilizer application https://agrovoc.fao.org/browse/agrovoc/en/page/c_10795</t>
  </si>
  <si>
    <t>Fert.Out$F.Level.Name</t>
  </si>
  <si>
    <t>Type of Fertilizer</t>
  </si>
  <si>
    <t>unique(Fertilizer$F.Category)</t>
  </si>
  <si>
    <t>fertilizers</t>
  </si>
  <si>
    <t>http://aims.fao.org/aos/agrovoc/c_2867</t>
  </si>
  <si>
    <t>resources &gt; inputs &gt; farm inputs &gt; fertilizers</t>
  </si>
  <si>
    <t>Tipo de fertilizante</t>
  </si>
  <si>
    <t>agronomic fertilizer</t>
  </si>
  <si>
    <t>http://purl.obolibrary.org/obo/AGRO_00002062</t>
  </si>
  <si>
    <t xml:space="preserve">An enviromental material that has a role of fertilization	</t>
  </si>
  <si>
    <t>Specific Fertilizer</t>
  </si>
  <si>
    <t>Fertilizer[F.Category==Fert.Method$F.Category,F.Type] or Free Text</t>
  </si>
  <si>
    <t>If a new value is added it will need to be flagged and the corresponding entry in the fertilizer completed.</t>
  </si>
  <si>
    <t>Fertilizante especifico</t>
  </si>
  <si>
    <t>N-P-K Rating (as N-P2O5-K20)</t>
  </si>
  <si>
    <t>For compound inorganic fertilizers that are mixture of several chemicals you can specify the N-P-K rating here (note the N-P-K rating should refer to N-P2O5-K2O and not elemental N-P-K). Please use a dash "-" to separate the numbers. If the components are well described then please enter these instead of the compound fertilizer.</t>
  </si>
  <si>
    <t>Should be of the form "number-number-number"</t>
  </si>
  <si>
    <t>Only required if Fertilizer[F.Type==Fert.Method$F.Type, F.Category == "Inorganic" &amp; F.Compound=="Yes"]</t>
  </si>
  <si>
    <t>Relacion N-P-K</t>
  </si>
  <si>
    <t>Cantidad aplicada</t>
  </si>
  <si>
    <t>fertilizer amount</t>
  </si>
  <si>
    <t>http://purl.obolibrary.org/obo/AGRO_00010017</t>
  </si>
  <si>
    <t>The amount of a agronomic fertilizer</t>
  </si>
  <si>
    <t>Unit of Measurement</t>
  </si>
  <si>
    <t>Method of Application</t>
  </si>
  <si>
    <t>fertilizer application</t>
  </si>
  <si>
    <t>http://aims.fao.org/aos/agrovoc/c_10795</t>
  </si>
  <si>
    <t>activities &gt; application &gt; fertilizer application</t>
  </si>
  <si>
    <t>Metodo de aplicacion</t>
  </si>
  <si>
    <t>application method (fertilizer application technique)</t>
  </si>
  <si>
    <t>http://purl.obolibrary.org/obo/AGRO_00000036</t>
  </si>
  <si>
    <t>A plan specification which describes how a material entity is applied to another material entity.</t>
  </si>
  <si>
    <t>Fertilizer Source</t>
  </si>
  <si>
    <t>Only required for organic materials like compost, manure or residues.</t>
  </si>
  <si>
    <t>Only required if Fertilizer[F.Type==Fert.Method$F.Type, F.Category == "Organic" ]</t>
  </si>
  <si>
    <t>Fuente de fertilizante</t>
  </si>
  <si>
    <t>What happened to the material? The mulched fate can only be used with manures or composts. Mulched organic materials that are not biosolids, compost or manure should be recorded in mulch and crop residues section.</t>
  </si>
  <si>
    <t>Application Date as dd/mm</t>
  </si>
  <si>
    <t>treatment date</t>
  </si>
  <si>
    <t>http://aims.fao.org/aos/agrovoc/c_27921</t>
  </si>
  <si>
    <t>time &gt; timing &gt; treatment date</t>
  </si>
  <si>
    <t>Fecha de aplicacion</t>
  </si>
  <si>
    <t>fertilizer application date</t>
  </si>
  <si>
    <t>http://purl.obolibrary.org/obo/AGRO_00000593</t>
  </si>
  <si>
    <t>Date of the fertilizer application</t>
  </si>
  <si>
    <t>Application Date as Crop Stage</t>
  </si>
  <si>
    <t>Need developing</t>
  </si>
  <si>
    <t>treatment date
plant developmental stages</t>
  </si>
  <si>
    <t>http://aims.fao.org/aos/agrovoc/c_27921
http://aims.fao.org/aos/agrovoc/c_5959</t>
  </si>
  <si>
    <t>time &gt; timing &gt; treatment date
stages &gt; developmental stages &gt; plant developmental stages</t>
  </si>
  <si>
    <t>Fecha de aplicacion | Etapa fenologica dle cultivo</t>
  </si>
  <si>
    <t>AGRO
CO</t>
  </si>
  <si>
    <t>fertilizer application date
growth stage</t>
  </si>
  <si>
    <t>http://purl.obolibrary.org/obo/AGRO_00000593
http://www.cropontology.org/rdf/CO_321:0000016</t>
  </si>
  <si>
    <t xml:space="preserve">Date of the fertilizer application
growth/developmental stages based on zadoks decimal code.	</t>
  </si>
  <si>
    <t>Application Date as Days Before or After Planting</t>
  </si>
  <si>
    <t>Enter days before planting as a minus number.
If activity is done at planting then enter "0".</t>
  </si>
  <si>
    <t>Range -100 to 100</t>
  </si>
  <si>
    <t>Fecha de aplicacion en dias antes o despues de siembra</t>
  </si>
  <si>
    <t>Application Date as Days After Emergence</t>
  </si>
  <si>
    <t>Enter days before emergence as a minus number.
If activity is done at emergence then enter "0".</t>
  </si>
  <si>
    <t>Fecha de aplicacion en dias antes o despues de emergencia</t>
  </si>
  <si>
    <t>Application Date as Other Text Description</t>
  </si>
  <si>
    <t>Fecha de tratamiento</t>
  </si>
  <si>
    <t>Does chemical practice structure outcome reporting?</t>
  </si>
  <si>
    <t>Is this practice a focus of the experiment? Does it structure the outcomes? e.g. a factorial design of Fertilizer A &amp; B and Insecticide A,B &amp; C. Where chems are used to control pests or weeds in certain treatments, but are not a focus, record "No".</t>
  </si>
  <si>
    <t>Yes, No, Uncertain</t>
  </si>
  <si>
    <t>C.Level.Name</t>
  </si>
  <si>
    <t>Chemical Practice Name</t>
  </si>
  <si>
    <t>Choose a easy to recognize name for the chemical practice, you will use this name to reference it when building treatments later in the extraction process. Avoid using special characters.</t>
  </si>
  <si>
    <t>unique(Chemicals$C.Type)</t>
  </si>
  <si>
    <t>agrochemicals</t>
  </si>
  <si>
    <t>http://aims.fao.org/aos/agrovoc/c_24430</t>
  </si>
  <si>
    <t>substances &gt; chemicals &gt; agrochemicals</t>
  </si>
  <si>
    <t>Agro-quimicos</t>
  </si>
  <si>
    <t>CHEBI</t>
  </si>
  <si>
    <t>agrochemical</t>
  </si>
  <si>
    <t>http://purl.obolibrary.org/obo/CHEBI_33286</t>
  </si>
  <si>
    <t xml:space="preserve">An agrochemical is a substance that is used in agriculture or horticulture.	</t>
  </si>
  <si>
    <t>Please use active ingredient name over trade-name of product, unless the  product contains multiple active ingredients then it is acceptible to use the product name.</t>
  </si>
  <si>
    <t>Chemicals[C.Type==Chems.Out$C.Type,C.Name] &amp; Free Text</t>
  </si>
  <si>
    <t>Unidad - Ingrediente activo</t>
  </si>
  <si>
    <t>application rates</t>
  </si>
  <si>
    <t>https://agrovoc.fao.org/browse/agrovoc/en/page/c_16113</t>
  </si>
  <si>
    <t>measure &gt; application rates</t>
  </si>
  <si>
    <t>Unidad de la aplicacion</t>
  </si>
  <si>
    <t>Use when dates are not provided, but a total number of sprays is.</t>
  </si>
  <si>
    <t>Numero total de aplicaciones</t>
  </si>
  <si>
    <t>http://purl.obolibrary.org/obo/AGRO_00010133</t>
  </si>
  <si>
    <t>The time of a treatment</t>
  </si>
  <si>
    <t>Fecha de aplicacion | Estado fenologico del cultivo</t>
  </si>
  <si>
    <t>treatment date
growth stage</t>
  </si>
  <si>
    <t>http://purl.obolibrary.org/obo/AGRO_00010133
http://www.cropontology.org/rdf/CO_321:0000016</t>
  </si>
  <si>
    <t xml:space="preserve">The time of a treatment
growth/developmental stages based on zadoks decimal code.	</t>
  </si>
  <si>
    <t>Fecha de aplicacion en dias antes o despues de la siembra</t>
  </si>
  <si>
    <t>Application Date: Text Description</t>
  </si>
  <si>
    <t>Weeding Practices. This section is for physical weeding practices only, herbicide applications should be noted under the chemicals tab.</t>
  </si>
  <si>
    <t>Weeding Practice Name</t>
  </si>
  <si>
    <t>Choose a easy to recognize name for the weeding practice, you will use this name to reference it when building treatments later in the extraction process. Avoid using special characters.</t>
  </si>
  <si>
    <t>Nombre de practica de manejo de maleza</t>
  </si>
  <si>
    <t>mechanical weed control</t>
  </si>
  <si>
    <t>http://aims.fao.org/aos/agrovoc/c_24200</t>
  </si>
  <si>
    <t>methods &gt; control methods &gt; pest control &gt; weed control &gt; mechanical weed control</t>
  </si>
  <si>
    <t>Control mecanico de malezas</t>
  </si>
  <si>
    <t>mechanical control weeding process</t>
  </si>
  <si>
    <t>http://purl.obolibrary.org/obo/AGRO_00002054</t>
  </si>
  <si>
    <t>A weeding process in which physical means such as barriers, traps and handpicking, or physical conditions like high temperature, are used to control unwanted weeds.</t>
  </si>
  <si>
    <t>Weeding Frequency</t>
  </si>
  <si>
    <t>Frecuencia en el control de malezas</t>
  </si>
  <si>
    <t>number of weedings (number of weeding interventions)</t>
  </si>
  <si>
    <t>http://purl.obolibrary.org/obo/AGRO_00010018</t>
  </si>
  <si>
    <t>The occurrence of a weeding process</t>
  </si>
  <si>
    <t>Weeding Time Unit</t>
  </si>
  <si>
    <t>Tiempo en el maniejo de maleza</t>
  </si>
  <si>
    <t>Is this a practice not in  Levels[["W.Type"]]?</t>
  </si>
  <si>
    <t>Weeding Notes</t>
  </si>
  <si>
    <t>W.Code</t>
  </si>
  <si>
    <t>Adds an ERA code for mechanincal weeding "h66.2"</t>
  </si>
  <si>
    <t>Weed.Out[!W.Method %in% c("Mechanical","Ploughing"),W.Code:="h66.2"]</t>
  </si>
  <si>
    <t>Res.Out</t>
  </si>
  <si>
    <t xml:space="preserve">This tab is primarily for the addition of non-composted organic materials that DO NOT come from experimental crops, use the crop residue column in the Make.Trt, Intercrop or Rotation tabs to record residues from a preceeding season.
Record mulching of compost or manure in the Nutrients practice tab. </t>
  </si>
  <si>
    <t>Choose a easy to recognize name for the practice, you will use this name to reference it when building treatments later in the extraction process. Avoid using special characters.</t>
  </si>
  <si>
    <t>ERA practice 1</t>
  </si>
  <si>
    <t>Practices[Practice %in% c("Agroforestry Pruning","Mulch","Crop Residue","Crop Residue Incorporation"),Subpractice]</t>
  </si>
  <si>
    <t>crop residues</t>
  </si>
  <si>
    <t>http://aims.fao.org/aos/agrovoc/c_16118</t>
  </si>
  <si>
    <t>substances &gt; wastes &gt; organic wastes &gt; agricultural wastes &gt; crop residues</t>
  </si>
  <si>
    <t>Residuos de cultivo</t>
  </si>
  <si>
    <t xml:space="preserve">crop residue management process (residue management)	</t>
  </si>
  <si>
    <t>http://purl.obolibrary.org/obo/AGRO_00000005</t>
  </si>
  <si>
    <t>A planned process in which the thickness of crop residue on the surface of an agricultural field is managed.</t>
  </si>
  <si>
    <t>ERA practice 2</t>
  </si>
  <si>
    <t>Res.Out$P2 != Res.Out$P1</t>
  </si>
  <si>
    <t>ERA practice 3</t>
  </si>
  <si>
    <t>!any(Res.Out$P3  %in% Res.Out[,c("P1","P2")])</t>
  </si>
  <si>
    <t>ERA practice 4</t>
  </si>
  <si>
    <t>!any(Res.Out$P4  %in% Res.Out[,c("P1","P2","P3")])</t>
  </si>
  <si>
    <t>Concatenation of P1 to P4 fields.</t>
  </si>
  <si>
    <t>Total amount of elemental N (Nitrogen) from  addition of  non-composted organic materials</t>
  </si>
  <si>
    <t>nitrogen content</t>
  </si>
  <si>
    <t>http://aims.fao.org/aos/agrovoc/c_5193</t>
  </si>
  <si>
    <t>properties &gt; composition &gt; proximate composition &gt; nitrogen content</t>
  </si>
  <si>
    <t>Contenido de nitrogeno</t>
  </si>
  <si>
    <t>elemental nitrogen</t>
  </si>
  <si>
    <t>Total amount of elemental P (Phosphorus) from addition of  non-composted organic materials</t>
  </si>
  <si>
    <t>phosphorus</t>
  </si>
  <si>
    <t xml:space="preserve">http://aims.fao.org/aos/agrovoc/c_5804
</t>
  </si>
  <si>
    <t>substances &gt; elements &gt; nonmetals &gt; phosphorus</t>
  </si>
  <si>
    <t>Fosforo</t>
  </si>
  <si>
    <t>elemental phosphorus</t>
  </si>
  <si>
    <t>Total amount of elemental K (Potassium) from  addition of  non-composted organic materials</t>
  </si>
  <si>
    <t>potassium</t>
  </si>
  <si>
    <t>http://aims.fao.org/aos/agrovoc/c_6139</t>
  </si>
  <si>
    <t>substances &gt; elements &gt; metallic elements &gt; alkali metals &gt; potassium</t>
  </si>
  <si>
    <t xml:space="preserve">elemental potassium
</t>
  </si>
  <si>
    <t>NPK Unit of Measurement</t>
  </si>
  <si>
    <t>If any of Res.Out$M.NO, Res.Out$M.PO or Res.Out$M.KO are completed then this field is required.</t>
  </si>
  <si>
    <t>Unidad de medida NPK</t>
  </si>
  <si>
    <t>This table records details of exactly what organic residue is added, where it is from, how much is added, what happens to it and when it is added.</t>
  </si>
  <si>
    <t>Res.Out$M.Level.Name</t>
  </si>
  <si>
    <t>Nombre practica</t>
  </si>
  <si>
    <t>Tree (plant species)</t>
  </si>
  <si>
    <t>Only required if a material comes from a tree or shrub</t>
  </si>
  <si>
    <t>Tree$Tree.Latin.Name</t>
  </si>
  <si>
    <t>woody plants</t>
  </si>
  <si>
    <t>http://aims.fao.org/aos/agrovoc/c_26837</t>
  </si>
  <si>
    <t>organisms &gt; plants &gt; woody plants</t>
  </si>
  <si>
    <t>Plantas leñosas</t>
  </si>
  <si>
    <t>PPO</t>
  </si>
  <si>
    <t>woody plant</t>
  </si>
  <si>
    <t>http://purl.obolibrary.org/obo/PPO_0001001</t>
  </si>
  <si>
    <t>Choose from the list or add a new material if the list does not contain a suitable match. Please specifiy the type of any new materials add in the column to the left. You do not need to enter any details about mulched crop residues here.</t>
  </si>
  <si>
    <t>mulches</t>
  </si>
  <si>
    <t>http://aims.fao.org/aos/agrovoc/c_4977</t>
  </si>
  <si>
    <t>substances &gt; soil amendments &gt; mulches</t>
  </si>
  <si>
    <t>mulch</t>
  </si>
  <si>
    <t>http://purl.obolibrary.org/obo/AGRO_00000092</t>
  </si>
  <si>
    <t>In-field: From inside the experimental field
On-farm: From outside the experimental field within the same landholding.
Off-farm: From outside the farm</t>
  </si>
  <si>
    <t>Fuente de material</t>
  </si>
  <si>
    <t>Cantidad de material aplicado</t>
  </si>
  <si>
    <t>mulch amount</t>
  </si>
  <si>
    <t>http://purl.obolibrary.org/obo/AGRO_00010013</t>
  </si>
  <si>
    <t xml:space="preserve">The area density of a mulch	</t>
  </si>
  <si>
    <t>Required if Res.Method$M.Amount has a value</t>
  </si>
  <si>
    <t>Unidad de aplicacion</t>
  </si>
  <si>
    <t>mulch percent coverage (soil mulch coverage)</t>
  </si>
  <si>
    <t>http://purl.obolibrary.org/obo/AGRO_00000439</t>
  </si>
  <si>
    <t xml:space="preserve">The area of a mulch	</t>
  </si>
  <si>
    <t>Application Date: dd/mm</t>
  </si>
  <si>
    <t>Application Date: Crop Stage</t>
  </si>
  <si>
    <t>Fecha de aplicacion: Estado fenologico del cultivo</t>
  </si>
  <si>
    <t>Application Date: Days before/after planting</t>
  </si>
  <si>
    <t>Fecha de aplicacion: Dias antes o despues de la siembra</t>
  </si>
  <si>
    <t>Application Date: Text Description </t>
  </si>
  <si>
    <t>Res.Composition</t>
  </si>
  <si>
    <t>This table records the compostion of the residue materials.</t>
  </si>
  <si>
    <t>The mulch material as created in the Res.Method tab</t>
  </si>
  <si>
    <t>Res.Method$Tree</t>
  </si>
  <si>
    <t>One of Res.Composition$M.Tree or Res.Composition$M.Material is required</t>
  </si>
  <si>
    <t>Res.Method$Material</t>
  </si>
  <si>
    <t>Is composition reported for dry weight?</t>
  </si>
  <si>
    <t>Contenido de materia seca</t>
  </si>
  <si>
    <t>dry crop residue</t>
  </si>
  <si>
    <t xml:space="preserve">The dry of a crop residue	</t>
  </si>
  <si>
    <t>Dry matter is calculated as the difference between the total weight and the moisture content. It is usually obtained by oven-drying, but there are methods specific to products such as silages, fats and molasses. Usually abbreviated as DM. Source: Feedipedia</t>
  </si>
  <si>
    <t>None implemented, but possible</t>
  </si>
  <si>
    <t>dry matter content</t>
  </si>
  <si>
    <t>http://aims.fao.org/aos/agrovoc/c_2398</t>
  </si>
  <si>
    <t>properties &gt; composition &gt; proximate composition &gt; dry matter content</t>
  </si>
  <si>
    <t>organic carbon</t>
  </si>
  <si>
    <t>http://aims.fao.org/aos/agrovoc/c_2f82b0a2</t>
  </si>
  <si>
    <t>substances &gt; elements &gt; nonmetals &gt; carbon &gt; organic carbon</t>
  </si>
  <si>
    <t>Carbono organico</t>
  </si>
  <si>
    <t>properties &gt; composition &gt; proximate composition &gt; nitrogen content</t>
  </si>
  <si>
    <t>properties &gt; composition &gt; proximate composition &gt; nitrogen content &gt; total nitrogen</t>
  </si>
  <si>
    <t>properties &gt; composition &gt; proximate composition &gt; nitrogen content &gt; plant available nitrogen</t>
  </si>
  <si>
    <t>Nitrogeno disponible para la planta</t>
  </si>
  <si>
    <t>Relacion C:N</t>
  </si>
  <si>
    <t>Potasio</t>
  </si>
  <si>
    <t>http://aims.fao.org/aos/agrovoc/c_5753</t>
  </si>
  <si>
    <t>properties &gt; chemicophysical properties &gt; pH</t>
  </si>
  <si>
    <t>Dry Matter Unit</t>
  </si>
  <si>
    <t>The unit needs to be filled if a corresponding value is entered for this parameter.</t>
  </si>
  <si>
    <t>Materia seca (unidad)</t>
  </si>
  <si>
    <t>Organic Carbon (OC) Unit</t>
  </si>
  <si>
    <t>carbono organico (unidad)</t>
  </si>
  <si>
    <t>Nitrogen (Unspecified) Unit</t>
  </si>
  <si>
    <t>Nitrogeno (unidad)</t>
  </si>
  <si>
    <t>Nitrogeno total (unidad)</t>
  </si>
  <si>
    <t>Nitrogeno disponible (unidad)</t>
  </si>
  <si>
    <t>Phosphorous (Unspecified) Unit</t>
  </si>
  <si>
    <t>Fosforo (unidad)</t>
  </si>
  <si>
    <t>Total Phosphorous (TP) Unit</t>
  </si>
  <si>
    <t>Fosforo total (unidad)</t>
  </si>
  <si>
    <t>Available Phosphorous (AP) Unit</t>
  </si>
  <si>
    <t>Fosforo disponible (unidad)</t>
  </si>
  <si>
    <t>Potassium (K) Unit</t>
  </si>
  <si>
    <t>Potasio (unidad)</t>
  </si>
  <si>
    <t>pH Method</t>
  </si>
  <si>
    <t>Metodo de medicion de pH</t>
  </si>
  <si>
    <t>Har.Out</t>
  </si>
  <si>
    <t>Harvest practices</t>
  </si>
  <si>
    <t>ERA Harvest Practice</t>
  </si>
  <si>
    <t>Choose a corresponding ERA practice</t>
  </si>
  <si>
    <t>Practices[Practice=="Harvest Method",Subpractice] or Free Text</t>
  </si>
  <si>
    <t>harvesting</t>
  </si>
  <si>
    <t>http://aims.fao.org/aos/agrovoc/c_3500</t>
  </si>
  <si>
    <t>economic activities &gt; agriculture &gt; agricultural practices &gt; agronomic practices &gt; harvesting
activities &gt; production &gt; crop production &gt; cultivation &gt; harvesting</t>
  </si>
  <si>
    <t>Cosecha</t>
  </si>
  <si>
    <t>plant harvesting process (harvest)</t>
  </si>
  <si>
    <t>http://purl.obolibrary.org/obo/AGRO_00000025</t>
  </si>
  <si>
    <t>A planned process in which the useful part or parts of the plant are gathered.</t>
  </si>
  <si>
    <t>Practices[Practice==Har.Out$H.Prac,Code]</t>
  </si>
  <si>
    <t>pH.Out</t>
  </si>
  <si>
    <t>pH amendments</t>
  </si>
  <si>
    <t>ERA pH  Practice</t>
  </si>
  <si>
    <t>Practices[Practice=="Water Harvesting",Subpractice] or Free Text</t>
  </si>
  <si>
    <t>liming</t>
  </si>
  <si>
    <t>http://aims.fao.org/aos/agrovoc/c_25206</t>
  </si>
  <si>
    <t>&gt; management &gt; resource management &gt; natural resources management &gt; soil management &gt; liming</t>
  </si>
  <si>
    <t xml:space="preserve">liming process (liming)	</t>
  </si>
  <si>
    <t>http://purl.obolibrary.org/obo/AGRO_00000112</t>
  </si>
  <si>
    <t xml:space="preserve">A planned process in which a liming material is applied to soil to reduce acidity.	</t>
  </si>
  <si>
    <t>Practices[Practice==pH.Out$pH.Prac,Code]</t>
  </si>
  <si>
    <t>pH.Out$pH.Level.Name</t>
  </si>
  <si>
    <t>liming materials</t>
  </si>
  <si>
    <t>http://aims.fao.org/aos/agrovoc/c_200</t>
  </si>
  <si>
    <t>substances &gt; soil amendments &gt; liming materials</t>
  </si>
  <si>
    <t>liming material</t>
  </si>
  <si>
    <t>http://purl.obolibrary.org/obo/AGRO_00000197</t>
  </si>
  <si>
    <t xml:space="preserve">An environmental material containing calcium and/or magnesium compounds and applied to soil in order to neutralize soil acidity.	</t>
  </si>
  <si>
    <t>Effective Calcium Carbonate Equivalent (ECCE)</t>
  </si>
  <si>
    <t>calcium carbonate</t>
  </si>
  <si>
    <t>http://aims.fao.org/aos/agrovoc/c_1197</t>
  </si>
  <si>
    <t>... &gt; chemical compounds &gt; salts &gt; inorganic acid salts &gt; carbonates &gt; calcium carbonate
... &gt; chemical compounds &gt; inorganic compounds &gt; inorganic acid salts &gt; carbonates &gt; calcium carbonate</t>
  </si>
  <si>
    <t xml:space="preserve">calcium carbonate	</t>
  </si>
  <si>
    <t>http://purl.obolibrary.org/obo/CHEBI_3311</t>
  </si>
  <si>
    <t xml:space="preserve">A calcium salt with formula CCaO3.	</t>
  </si>
  <si>
    <t xml:space="preserve">magnesium carbonate	</t>
  </si>
  <si>
    <t>http://purl.obolibrary.org/obo/CHEBI_31793</t>
  </si>
  <si>
    <t xml:space="preserve">A magnesium salt with formula CMgO3. Its hydrated forms, particularly the di-, tri-, and tetrahydrates occur as minerals.	</t>
  </si>
  <si>
    <t>Required if pH.Method$pH.Amount has a value</t>
  </si>
  <si>
    <t>irrigation rates</t>
  </si>
  <si>
    <t>http://aims.fao.org/aos/agrovoc/c_25319</t>
  </si>
  <si>
    <t>measure &gt; irrigation rates</t>
  </si>
  <si>
    <t>irrigation water quantity (irrigation depth)</t>
  </si>
  <si>
    <t>http://purl.obolibrary.org/obo/AGRO_00000010</t>
  </si>
  <si>
    <t>Quantity of water applied per irrigation operation.</t>
  </si>
  <si>
    <t>Required if Irrig.Out$I.Amount has a value</t>
  </si>
  <si>
    <t>irrigation water</t>
  </si>
  <si>
    <t>http://aims.fao.org/aos/agrovoc/c_3958</t>
  </si>
  <si>
    <t>substances &gt; water &gt; irrigation water</t>
  </si>
  <si>
    <t xml:space="preserve">irrigation source	</t>
  </si>
  <si>
    <t>http://purl.obolibrary.org/obo/AGRO_00000009</t>
  </si>
  <si>
    <t xml:space="preserve">A water body from which water is taken during an irrigation process and transported to the target of the irrigation process.	</t>
  </si>
  <si>
    <t>WH.Out</t>
  </si>
  <si>
    <t>Practices[Practice %in% c("Water Harvesting"),Subpractice]</t>
  </si>
  <si>
    <t>At least one entry in P1:P4 is required if there is a value entered for the practice name</t>
  </si>
  <si>
    <t>water harvesting</t>
  </si>
  <si>
    <t>http://aims.fao.org/aos/agrovoc/c_25305</t>
  </si>
  <si>
    <t>activities &gt; management &gt; water management &gt; water supply &gt; water harvesting</t>
  </si>
  <si>
    <t>Recoleccion de agua</t>
  </si>
  <si>
    <t xml:space="preserve">water harvesting (rainwater harvesting)	</t>
  </si>
  <si>
    <t>http://purl.obolibrary.org/obo/AGRO_00000589</t>
  </si>
  <si>
    <t>WH.Out$P2 != WH.Out$P1</t>
  </si>
  <si>
    <t>!any(WH.Out$P3  %in% WH.Out[,c("P1","P2")])</t>
  </si>
  <si>
    <t>!any(WH.Out$P4  %in% WH.Out[,c("P1","P2","P3")])</t>
  </si>
  <si>
    <t>PO.Out</t>
  </si>
  <si>
    <t>PO.Level.Name</t>
  </si>
  <si>
    <t>Practices[Theme %in% c("Postharvest"),Subpractice]</t>
  </si>
  <si>
    <t>At least one entry in P1:P3 is required if there is a value entered for the practice name</t>
  </si>
  <si>
    <t>PO.Codes</t>
  </si>
  <si>
    <t>PO.Notes</t>
  </si>
  <si>
    <t>PO.Source</t>
  </si>
  <si>
    <t>Seed Source</t>
  </si>
  <si>
    <t>If a paper about storage of crops, record the where the seeds came from if stated in the paper.</t>
  </si>
  <si>
    <t>On-farm, Market, Unspecified</t>
  </si>
  <si>
    <t>E.Out</t>
  </si>
  <si>
    <t>E.Level.Name</t>
  </si>
  <si>
    <t>E.Out$P2 != E.Out$P1</t>
  </si>
  <si>
    <t>!any(E.Out$P3  %in% E.Out[,c("P1","P2")])</t>
  </si>
  <si>
    <t>E.Codes</t>
  </si>
  <si>
    <t>E.Notes</t>
  </si>
  <si>
    <t>Animals.Out</t>
  </si>
  <si>
    <t>The ERA practices present in each experimental practice</t>
  </si>
  <si>
    <t>A.Level.Name</t>
  </si>
  <si>
    <t>A.Feed.Add.1</t>
  </si>
  <si>
    <t>Feed Addition Practice 1</t>
  </si>
  <si>
    <t>Practices[Practice=="Feed Addition", Subpractice]</t>
  </si>
  <si>
    <t>At least one practice entry is required if there is a value entered for the practice name</t>
  </si>
  <si>
    <t>feeds</t>
  </si>
  <si>
    <t>http://aims.fao.org/aos/agrovoc/c_2843</t>
  </si>
  <si>
    <t>products &gt; feeds</t>
  </si>
  <si>
    <t>ENVO</t>
  </si>
  <si>
    <t>animal feed</t>
  </si>
  <si>
    <t>http://purl.obolibrary.org/obo/ENVO_02000047</t>
  </si>
  <si>
    <t>Food material which can be used to meet nutritional requirements of animals, particularly livestock such as cattle, goats, sheep, horses, chickens and pigs. [ https://en.wikipedia.org/wiki/Fodder ]</t>
  </si>
  <si>
    <t>A.Feed.Add.2</t>
  </si>
  <si>
    <t>Feed Addition Practice 2</t>
  </si>
  <si>
    <t>A.Feed.Add.3</t>
  </si>
  <si>
    <t>Feed Addition Practice 3</t>
  </si>
  <si>
    <t>A.Feed.Add.C</t>
  </si>
  <si>
    <t>Is this a feed addition control?</t>
  </si>
  <si>
    <t>You can use this field to specify one or more feed addition control diets.</t>
  </si>
  <si>
    <t>Required if any of A.Feed.Add.1:A.Feed.Add.3 contain data</t>
  </si>
  <si>
    <t>A.Feed.Sub.1</t>
  </si>
  <si>
    <t>Feed Substitution Practice 1</t>
  </si>
  <si>
    <t>Practices[Practice=="Feed Substitution", Subpractice]</t>
  </si>
  <si>
    <t>A.Feed.Sub.2</t>
  </si>
  <si>
    <t>Feed Substitution Practice 2</t>
  </si>
  <si>
    <t>A.Feed.Sub.3</t>
  </si>
  <si>
    <t>Feed Substitution Practice 3</t>
  </si>
  <si>
    <t>A.Feed.Sub.C</t>
  </si>
  <si>
    <t>Is this a feed substitution control?</t>
  </si>
  <si>
    <t>You can use this field to specify one or more feed substitution control diets.</t>
  </si>
  <si>
    <t>Required if any of A.Feed.Sub.1:A.Feed.Sub.3 contain data</t>
  </si>
  <si>
    <t>A.Feed.Pro.1</t>
  </si>
  <si>
    <t>Feed Processing Practice 1</t>
  </si>
  <si>
    <t>Practices[Practice=="Feed Processing", Subpractice]</t>
  </si>
  <si>
    <t>processing
feeds</t>
  </si>
  <si>
    <t>http://aims.fao.org/aos/agrovoc/c_6195
http://aims.fao.org/aos/agrovoc/c_2843</t>
  </si>
  <si>
    <t>activities &gt; processing
products &gt; feeds</t>
  </si>
  <si>
    <t>No/Yes</t>
  </si>
  <si>
    <t>ENVO
OBI</t>
  </si>
  <si>
    <t>animal feed
material processing</t>
  </si>
  <si>
    <t>http://purl.obolibrary.org/obo/ENVO_02000047
http://purl.obolibrary.org/obo/OBI_0000094</t>
  </si>
  <si>
    <t xml:space="preserve">Food material which can be used to meet nutritional requirements of animals, particularly livestock such as cattle, goats, sheep, horses, chickens and pigs. [ https://en.wikipedia.org/wiki/Fodder ]
A planned process which results in physical changes in a specified input material	</t>
  </si>
  <si>
    <t>A.Feed.Pro.2</t>
  </si>
  <si>
    <t>Feed Processing Practice 2</t>
  </si>
  <si>
    <t>A.Feed.Pro.3</t>
  </si>
  <si>
    <t>Feed Processing Practice 3</t>
  </si>
  <si>
    <t>A.Manure.Man</t>
  </si>
  <si>
    <t>Manure Management</t>
  </si>
  <si>
    <t>Practices[Practice=="Manure Management", Subpractice]</t>
  </si>
  <si>
    <t>manure management</t>
  </si>
  <si>
    <t>http://aims.fao.org/aos/agrovoc/c_2ed1deb4</t>
  </si>
  <si>
    <t>&gt; management &gt; resource management &gt; waste management &gt; agricultural waste management &gt; manure management</t>
  </si>
  <si>
    <t xml:space="preserve">animal manure	</t>
  </si>
  <si>
    <t>http://purl.obolibrary.org/obo/AGRO_00000079</t>
  </si>
  <si>
    <t>Organic matter mostly derived from animal feces which can be used as organic fertilizer in agriculture.</t>
  </si>
  <si>
    <t>A.Pasture.Man</t>
  </si>
  <si>
    <t>Pasture Management</t>
  </si>
  <si>
    <t>Practices[Practice=="Pasture Management", Subpractice]</t>
  </si>
  <si>
    <t>grassland management</t>
  </si>
  <si>
    <t>http://aims.fao.org/aos/agrovoc/c_3364</t>
  </si>
  <si>
    <t>activities &gt; management &gt; grassland management</t>
  </si>
  <si>
    <t>Manejo de pasturas</t>
  </si>
  <si>
    <t>pasture</t>
  </si>
  <si>
    <t>http://purl.obolibrary.org/obo/ENVO_00000266</t>
  </si>
  <si>
    <t>A grassland ecosystem which is used for grazing of ungulate livestock as part of a farm or ranch.</t>
  </si>
  <si>
    <t>A.Aquasilvaculture</t>
  </si>
  <si>
    <t>Aquasilviculture</t>
  </si>
  <si>
    <t>A.Codes</t>
  </si>
  <si>
    <t>Concatenation of all practice codes for selected practices</t>
  </si>
  <si>
    <t>A.Notes</t>
  </si>
  <si>
    <t>A.Grazing</t>
  </si>
  <si>
    <t>Record yes here if grazing (in the field) was part of the animal diet.</t>
  </si>
  <si>
    <t>grazing systems</t>
  </si>
  <si>
    <t>http://aims.fao.org/aos/agrovoc/c_3367</t>
  </si>
  <si>
    <t>systems &gt; feeding systems &gt; grazing systems</t>
  </si>
  <si>
    <t>Sistema de pastoreo</t>
  </si>
  <si>
    <t>A.Hay</t>
  </si>
  <si>
    <t>Fed Grass/Hay</t>
  </si>
  <si>
    <t>Record yes here if animals in a barn or similar facility were fed hay/grass ad libitum (as much as they can eat) or similar was part of their diet.</t>
  </si>
  <si>
    <t>roughage</t>
  </si>
  <si>
    <t>http://aims.fao.org/aos/agrovoc/c_6670</t>
  </si>
  <si>
    <t>products &gt; feeds &gt; roughage</t>
  </si>
  <si>
    <t>hay</t>
  </si>
  <si>
    <t>http://purl.obolibrary.org/obo/ENVO_00002869</t>
  </si>
  <si>
    <t xml:space="preserve">Hay is grass, legumes or other herbaceous plants that have been cut, dried, and stored for use as animal fodder, particularly for grazing livestock such as cattle, horses, goats, and sheep.	</t>
  </si>
  <si>
    <t>Animals.Diet</t>
  </si>
  <si>
    <t>Description of animal diet</t>
  </si>
  <si>
    <t>Animals.Out$A.Level.Name</t>
  </si>
  <si>
    <t>D.Type</t>
  </si>
  <si>
    <t>Diet Item Type</t>
  </si>
  <si>
    <t>Animal.Diet.Items$D.Type</t>
  </si>
  <si>
    <t>If A.Level.Name is populated this field must have a value</t>
  </si>
  <si>
    <t>D.Item</t>
  </si>
  <si>
    <t>Diet Item</t>
  </si>
  <si>
    <t>Animal.Diet.Items[D.Type==Animal.Diet$D.Type,D.Item]</t>
  </si>
  <si>
    <t>Source</t>
  </si>
  <si>
    <t>Where did the diet material come from? Was it produced by the same farm, household or production system or was it purchased from elsewhere?</t>
  </si>
  <si>
    <t>(No)</t>
  </si>
  <si>
    <t>Processing</t>
  </si>
  <si>
    <t>Record any processing the diet item has undergone, typically to improve digestibility.</t>
  </si>
  <si>
    <t>D.Process$D.Process</t>
  </si>
  <si>
    <t>D.Amount</t>
  </si>
  <si>
    <t>Amount</t>
  </si>
  <si>
    <t>The amount of the item in the animal diet.</t>
  </si>
  <si>
    <t>D.Ad.lib</t>
  </si>
  <si>
    <t>Ad Libitum?</t>
  </si>
  <si>
    <t>This means "free feeding" where the animals could eat as much they wanted. For example, an experiment might provide all the hay an animal can eat as a base practice.</t>
  </si>
  <si>
    <t>Unit Amount</t>
  </si>
  <si>
    <t>The unit for the amount of the diet item (e.g. g/kg,kg or %, note that  kg/kg, g/kg, %, etc. do not require time or animal units as it is assumed that they are a proportion or percentage of the total diet).</t>
  </si>
  <si>
    <t>Unit Time</t>
  </si>
  <si>
    <t>Please specifiy the time component of the unit of measurement, preferably in days. If you cannot use days then please enter "Other" and describe in the Notes section. For example, you would fill this field if diet constitutents are described as 15 kg/day</t>
  </si>
  <si>
    <t>Unit Animals</t>
  </si>
  <si>
    <t>Animals.Diet.Comp</t>
  </si>
  <si>
    <t>Composition of diet or diet constituents</t>
  </si>
  <si>
    <t>Diet or Diet Item</t>
  </si>
  <si>
    <t>A diet or diet constituent</t>
  </si>
  <si>
    <t>c(Animal.Diet.Items[D.Type==Animal.Diet$D.Type,D.Item], Animals.Out$A.Level.Name)</t>
  </si>
  <si>
    <t>forage dry matter</t>
  </si>
  <si>
    <t>http://www.cropontology.org/rdf/CO_321:0001032</t>
  </si>
  <si>
    <t>https://www.feedipedia.org/node/8331</t>
  </si>
  <si>
    <t>Crude Protein</t>
  </si>
  <si>
    <t>A measurement of protein content. In animal feeds, crude protein is calculated as mineral nitrogen x 6.25 (the assumption is that proteins of typical animal feeds contain 16% nitrogen in average). The mineral nitrogen value is obtained by the Kjeldahl method, or by a method giving similar results after correction, such as the Dumas method. Source: Feedipedia</t>
  </si>
  <si>
    <t>crude protein content</t>
  </si>
  <si>
    <t>http://aims.fao.org/aos/agrovoc/c_330614</t>
  </si>
  <si>
    <t>properties &gt; composition &gt; proximate composition &gt; protein content &gt; crude protein content</t>
  </si>
  <si>
    <t>Contenido de proteina cruda</t>
  </si>
  <si>
    <t>Crude protein content</t>
  </si>
  <si>
    <t>http://www.cropontology.org/rdf/CO_345:0000016</t>
  </si>
  <si>
    <t>Crude protein content of aboveground biomass.</t>
  </si>
  <si>
    <t>https://www.feedipedia.org/node/8329</t>
  </si>
  <si>
    <t>Nitrogen</t>
  </si>
  <si>
    <t>Any measurable characteristic related to the concentration of nitrogen in feed. It could be declared by the manufacturer. Source: EOL</t>
  </si>
  <si>
    <t>nitrogen content </t>
  </si>
  <si>
    <t>EOL</t>
  </si>
  <si>
    <t>feed nitrogen content</t>
  </si>
  <si>
    <t>http://opendata.inra.fr/EOL/EOL_0000149</t>
  </si>
  <si>
    <t>Carbon</t>
  </si>
  <si>
    <t>properties &gt; composition &gt; proximate composition &gt; organic matter content</t>
  </si>
  <si>
    <t>Carbon:Nitrogen (C/N) Ratio</t>
  </si>
  <si>
    <t>Any measurable or observable characteristic related to ratio between the content of carbon and the content of nitrogen of the soil. Source: EOL</t>
  </si>
  <si>
    <t>carbon to nitrogen ratio</t>
  </si>
  <si>
    <t>http://opendata.inra.fr/EOL/EOL_0001809</t>
  </si>
  <si>
    <t>DC.Phos</t>
  </si>
  <si>
    <t>Phosphorus</t>
  </si>
  <si>
    <t>Any measurable characteristic related to the concentration of phosphorus in feed. Source: EOL</t>
  </si>
  <si>
    <t>mineral content</t>
  </si>
  <si>
    <t>https://agrovoc.fao.org/browse/agrovoc/en/page/c_4848</t>
  </si>
  <si>
    <t>properties &gt; soil properties &gt; soil chemicophysical properties &gt; phosphorus content
properties &gt; composition &gt; proximate composition &gt; mineral content</t>
  </si>
  <si>
    <t>Contenido mineral</t>
  </si>
  <si>
    <t>feed phosphorus content</t>
  </si>
  <si>
    <t>http://opendata.inra.fr/EOL/EOL_0000161</t>
  </si>
  <si>
    <t>DC.Calcium</t>
  </si>
  <si>
    <t>Calcium</t>
  </si>
  <si>
    <t>Any measurable characteristic related to the concentration of calcium in feed. Source: EOL</t>
  </si>
  <si>
    <t>properties &gt; composition &gt; proximate composition &gt; mineral content</t>
  </si>
  <si>
    <t>feed calcium content</t>
  </si>
  <si>
    <t>http://opendata.inra.fr/EOL/EOL_0000162</t>
  </si>
  <si>
    <t>DC.CFibre</t>
  </si>
  <si>
    <t>Crude Fibre</t>
  </si>
  <si>
    <t>A measurement of fibre content. Also known as Weende cellulose, crude fibre is the insoluble residue of an acid hydrolysis followed by an alkaline one. This residue contains true cellulose and insoluble lignin. It is also used to assess hair, hoof or feather residues in animal by-products. Even though the more accurate Van Soest analysis has superseded it since the 1970s, the analysis of crude fibre remains common in feed laboratories. Source: Feedipedia</t>
  </si>
  <si>
    <t>crude fibre content</t>
  </si>
  <si>
    <t>http://aims.fao.org/aos/agrovoc/c_330618</t>
  </si>
  <si>
    <t>properties &gt; composition &gt; proximate composition &gt; crude fibre content</t>
  </si>
  <si>
    <t>Contenido de fibra cruda</t>
  </si>
  <si>
    <t>food crude fibre content</t>
  </si>
  <si>
    <t>http://opendata.inra.fr/EOL/EOL_0000117</t>
  </si>
  <si>
    <t>https://www.feedipedia.org/node/8330</t>
  </si>
  <si>
    <t>DC.NDF</t>
  </si>
  <si>
    <t>Neutral Detergent Fibre (NDF)</t>
  </si>
  <si>
    <t>Any measurable characteristic related to the concentration of cellulosic, hemicellulosic and lignin fractions of vegetal cell wall components in food. It could be declared by the manufacturer. Source: EOL</t>
  </si>
  <si>
    <t>neutral detergent fibre</t>
  </si>
  <si>
    <t>http://aims.fao.org/aos/agrovoc/c_806be3ed</t>
  </si>
  <si>
    <t>properties &gt; composition &gt; proximate composition &gt; crude fibre &gt; neutral detergent fibre</t>
  </si>
  <si>
    <t>Contenido de fibra detergente neutro</t>
  </si>
  <si>
    <t>food neutral detergent fibre content</t>
  </si>
  <si>
    <t>http://opendata.inra.fr/EOL/EOL_0000172</t>
  </si>
  <si>
    <t>DC.ADF</t>
  </si>
  <si>
    <t>Acid Detergent Fibre (ADF)</t>
  </si>
  <si>
    <t>Any measurable characteristic related to the concentration of lignocellulosic fraction of vegetal cell wall components in food (EOL).</t>
  </si>
  <si>
    <t>acid detergent fibre</t>
  </si>
  <si>
    <t>http://aims.fao.org/aos/agrovoc/c_7fb85d63</t>
  </si>
  <si>
    <t>properties &gt; composition &gt; proximate composition &gt; crude fibre &gt; acid detergent fibre</t>
  </si>
  <si>
    <t>Contenido de fibra detergente acido</t>
  </si>
  <si>
    <t xml:space="preserve">lignin concentration measurement protocol using acid detergent fiber (ADF method)	</t>
  </si>
  <si>
    <t>http://purl.obolibrary.org/obo/AGRO_00000266</t>
  </si>
  <si>
    <t xml:space="preserve">Measure the lignin concentration following the acid detergent fiber method	</t>
  </si>
  <si>
    <t>http://opendata.inra.fr/EOL/EOL_0000115</t>
  </si>
  <si>
    <t>DC.ADL</t>
  </si>
  <si>
    <t>Acid Detergent Lignin (ADL)</t>
  </si>
  <si>
    <t>Any measurable characteristic related to the concentration of food lignin of vegetal cell wall components. Source: EOL</t>
  </si>
  <si>
    <t xml:space="preserve">lignin concentration measurement protocol using acid detergent lignin (ADL method)	</t>
  </si>
  <si>
    <t>http://purl.obolibrary.org/obo/AGRO_00000270</t>
  </si>
  <si>
    <t xml:space="preserve">Measure the lignin concentration with the acid detergent lignin method.	</t>
  </si>
  <si>
    <t>http://opendata.inra.fr/EOL/EOL_0000116</t>
  </si>
  <si>
    <t>DC.Ash</t>
  </si>
  <si>
    <t>Ash</t>
  </si>
  <si>
    <t>Ash remaining after incineration, a rough approximation of mineral matter. Source: Feedipedia</t>
  </si>
  <si>
    <t>ash content</t>
  </si>
  <si>
    <t>http://aims.fao.org/aos/agrovoc/c_665</t>
  </si>
  <si>
    <t>properties &gt; composition &gt; proximate composition &gt; ash content</t>
  </si>
  <si>
    <t>Contenido de cenizas</t>
  </si>
  <si>
    <t>http://www.cropontology.org/rdf/CO_334:0000285</t>
  </si>
  <si>
    <t>https://www.feedipedia.org/node/8337</t>
  </si>
  <si>
    <t>DC.EE</t>
  </si>
  <si>
    <t>Ether Extract (EE)</t>
  </si>
  <si>
    <t>Crude fat, extracted by diethyl ether or petroleum ether, usually without prior hydrolysis. Source: Feedipedia</t>
  </si>
  <si>
    <t>crude fat</t>
  </si>
  <si>
    <t>http://aims.fao.org/aos/agrovoc/c_32416</t>
  </si>
  <si>
    <t>properties &gt; quality &gt; nutritive value &gt; crude fat</t>
  </si>
  <si>
    <t>Grasa cruda</t>
  </si>
  <si>
    <t>Feedipedia</t>
  </si>
  <si>
    <t>Ether extract</t>
  </si>
  <si>
    <t>https://www.feedipedia.org/node/8332</t>
  </si>
  <si>
    <t>DC.NFE</t>
  </si>
  <si>
    <t>Nitrogen Free Extracts (NFE)</t>
  </si>
  <si>
    <t>DC.NDS</t>
  </si>
  <si>
    <t>Neutral Detergent Solubles (NDS)</t>
  </si>
  <si>
    <t>DC.Moisture</t>
  </si>
  <si>
    <t>Moisture</t>
  </si>
  <si>
    <t>moisture content</t>
  </si>
  <si>
    <t>http://aims.fao.org/aos/agrovoc/c_4886</t>
  </si>
  <si>
    <t>measure &gt; moisture content</t>
  </si>
  <si>
    <t>Contenido de humedad</t>
  </si>
  <si>
    <t>Moisture content</t>
  </si>
  <si>
    <t>https://cropontology.org/rdf/CO_360:0000295</t>
  </si>
  <si>
    <t>DC.ME</t>
  </si>
  <si>
    <t>Metabolizable Energy (ME)</t>
  </si>
  <si>
    <t>Metabolizable energy. Difference between the gross energy in the feed and the gross energy in the faeces, urines and gasses, not corrected for N retention. Source: Feedipedia</t>
  </si>
  <si>
    <t>energy value</t>
  </si>
  <si>
    <t>http://aims.fao.org/aos/agrovoc/c_10613</t>
  </si>
  <si>
    <t>properties &gt; quality &gt; nutritive value &gt; energy value</t>
  </si>
  <si>
    <t>Valor energetico</t>
  </si>
  <si>
    <t>ME ruminants</t>
  </si>
  <si>
    <t>https://www.feedipedia.org/node/8729</t>
  </si>
  <si>
    <t>DC.DE</t>
  </si>
  <si>
    <t>Digestible Energy (DE)</t>
  </si>
  <si>
    <t>DC.NE</t>
  </si>
  <si>
    <t>Net Energy (NE)</t>
  </si>
  <si>
    <t>DC.GE</t>
  </si>
  <si>
    <t>Gross Energy (GE)</t>
  </si>
  <si>
    <t>DC.Cfat</t>
  </si>
  <si>
    <t>Crude Fat</t>
  </si>
  <si>
    <t>Needs to be filled if a corresponding value exists for this compositional variable.</t>
  </si>
  <si>
    <t>Materia seca unidad</t>
  </si>
  <si>
    <t>Crude Protein Unit</t>
  </si>
  <si>
    <t>Proteina cruda unidad</t>
  </si>
  <si>
    <t>Nitrogen Unit</t>
  </si>
  <si>
    <t>Nitrogeno unidad</t>
  </si>
  <si>
    <t>Carbon Unit</t>
  </si>
  <si>
    <t>Carbono unidad</t>
  </si>
  <si>
    <t>DC.Phos.Unit</t>
  </si>
  <si>
    <t>DC.Calcium.Unit</t>
  </si>
  <si>
    <t>Phosphorus Unit</t>
  </si>
  <si>
    <t>Fosforo unidad</t>
  </si>
  <si>
    <t>DC.CFibre.Unit</t>
  </si>
  <si>
    <t>Calcium Unit</t>
  </si>
  <si>
    <t>Calcio unidad</t>
  </si>
  <si>
    <t>DC.NDF.Unit</t>
  </si>
  <si>
    <t>Crude Fibre Unit</t>
  </si>
  <si>
    <t>Fibra cruda unidad</t>
  </si>
  <si>
    <t>DC.ADF.Unit</t>
  </si>
  <si>
    <t>Neutral Detergent Fibre (NDF) Unit</t>
  </si>
  <si>
    <t>Fibra detergente neutro unidad</t>
  </si>
  <si>
    <t>DC.ADL.Unit</t>
  </si>
  <si>
    <t>Acid Detergent Fibre (ADF) Unit</t>
  </si>
  <si>
    <t>Fibra detergente acida unidad</t>
  </si>
  <si>
    <t>DC.Ash.Unit</t>
  </si>
  <si>
    <t>Acid Detergent Lignin (ADL) Unit</t>
  </si>
  <si>
    <t>Lignina detergente acido unidad</t>
  </si>
  <si>
    <t>DC.EE.Unit</t>
  </si>
  <si>
    <t>Ash Unit</t>
  </si>
  <si>
    <t>ceniza unidad</t>
  </si>
  <si>
    <t>DC.NFE.Unit</t>
  </si>
  <si>
    <t>Ether Extract (EE) Unit</t>
  </si>
  <si>
    <t>DC.NDS.Unit</t>
  </si>
  <si>
    <t>Nitrogen Free Extracts (NFE) Unit</t>
  </si>
  <si>
    <t>DC.Moisture.Unit</t>
  </si>
  <si>
    <t>Neutral Detergent Solubles (NDS) Unit</t>
  </si>
  <si>
    <t>DC.ME.Unit</t>
  </si>
  <si>
    <t>Moisture Unit</t>
  </si>
  <si>
    <t>Humedad unidad</t>
  </si>
  <si>
    <t>DC.DE.Unit</t>
  </si>
  <si>
    <t>Metabolizable Energy (ME) Unit</t>
  </si>
  <si>
    <t>Emergia metabolizable unidad</t>
  </si>
  <si>
    <t>DC.NE.Unit</t>
  </si>
  <si>
    <t>Digestible Energy (DE) Unit</t>
  </si>
  <si>
    <t>Energia digestible unidad</t>
  </si>
  <si>
    <t>DC.GE.Unit</t>
  </si>
  <si>
    <t>Net Energy (NE) Unit</t>
  </si>
  <si>
    <t>Energia net unidad</t>
  </si>
  <si>
    <t>DC.Cfat.Unit</t>
  </si>
  <si>
    <t>Gross Energy (GE) Unit</t>
  </si>
  <si>
    <t>Energia bruta unidad</t>
  </si>
  <si>
    <t>Base.Out</t>
  </si>
  <si>
    <t>Base.Codes</t>
  </si>
  <si>
    <t xml:space="preserve">Within a treatment the base codes are derived from all of the ERA codes for practices where _.Level.Name is "Base"  </t>
  </si>
  <si>
    <t>MT.Out2</t>
  </si>
  <si>
    <t>A residue management code (e.g. mulching or incorporation codes) is derived from the MT.Out2$T.Residue.Prev and MT.Out2$T.Comp fields by cross-referencing to the EU table's fields "Mulched", "Incorporated", or "Unknown.Fate" fields.</t>
  </si>
  <si>
    <t>EU$Mulched, EU$Incorporate, EU$Unknown.Fate</t>
  </si>
  <si>
    <t>Treatment Name</t>
  </si>
  <si>
    <t>Choose a easy to recognize name for the treatment, you will use this name to reference it when creating intercrops or rotations and/or entering data. Avoid using special characters.</t>
  </si>
  <si>
    <t>Nombre de tratamiento</t>
  </si>
  <si>
    <t>Which product (e.g. crop or animal) does this treatment relate to?</t>
  </si>
  <si>
    <t>Prod.Out$Product</t>
  </si>
  <si>
    <t>This field refers to residues from plants that grew within the experimental plot. Any residues from outside of the experimental unit should be recorded in the residues tab.</t>
  </si>
  <si>
    <t>Levels$M.Fate</t>
  </si>
  <si>
    <t>Is this a control treatment? Record "Yes" if the treatment is noted as an experimental control, farmer check, traditional or business-as-usual management by the publication authors. Leave this field blank if this in unclear or the treatment is not a control.</t>
  </si>
  <si>
    <t>For crop paper this is the number of stated in the experiment, e.g. a randomised block design with 4 replicates. For animal paper we use a field, barn, pond, tank or similar as the unit of replication (record the number of animals in the treatment right).</t>
  </si>
  <si>
    <t>Warn if &gt;1000</t>
  </si>
  <si>
    <t>replications (statistic)</t>
  </si>
  <si>
    <t>http://aims.fao.org/aos/agrovoc/c_0fd72019</t>
  </si>
  <si>
    <t>methods &gt; statistical methods &gt; reproducibility &gt; replications (statistic)</t>
  </si>
  <si>
    <t>Repeticiones</t>
  </si>
  <si>
    <t>Number of replications which were measured or tested in a statistical experiment.</t>
  </si>
  <si>
    <t>T.Animals</t>
  </si>
  <si>
    <t>Animals per Replicate</t>
  </si>
  <si>
    <t>This is the number of animals in each field/barn/pond/tank/etc. If you have 20 animals per treatment and these are split between 5 fields then the number of animals per rep is 20/5 = 4.</t>
  </si>
  <si>
    <t>Warn if&gt;100</t>
  </si>
  <si>
    <t>Repeticiones por animal</t>
  </si>
  <si>
    <t>Note the start year of the experimental treatment. This is particularly relevant for reduced or no-tillage experiments. Where a treatment is reset during the course of an experiment, then the Start Year should be listed per observation.</t>
  </si>
  <si>
    <t>YYYY</t>
  </si>
  <si>
    <t>1950 to present Year</t>
  </si>
  <si>
    <t>Comienzo año</t>
  </si>
  <si>
    <t>List the starting season of an experimental treatment in systems with &gt;1 growing seasons. If a region has unimodal rainfall or if seasonality is unspecified please leave this field blank.</t>
  </si>
  <si>
    <t>1, 2, blank</t>
  </si>
  <si>
    <t>Comienzo estacion</t>
  </si>
  <si>
    <t>Choose practice for this management category</t>
  </si>
  <si>
    <t>AF.Out$AF.Level.Name</t>
  </si>
  <si>
    <t>Agro-silvicultura</t>
  </si>
  <si>
    <t>Animals</t>
  </si>
  <si>
    <t>Animales</t>
  </si>
  <si>
    <t>Chemicals.Out$C.Level.Name</t>
  </si>
  <si>
    <t>Quimicos</t>
  </si>
  <si>
    <t>Energy</t>
  </si>
  <si>
    <t>E.Out$E.Level.Name</t>
  </si>
  <si>
    <t>Energia</t>
  </si>
  <si>
    <t>Har.Out$H.Level.Name</t>
  </si>
  <si>
    <t>Irrig.Out$I.Level.Name</t>
  </si>
  <si>
    <t>Riego</t>
  </si>
  <si>
    <t>Residuos</t>
  </si>
  <si>
    <t>Fertilizante</t>
  </si>
  <si>
    <t>Plant.Out$Planting.Level.Name</t>
  </si>
  <si>
    <t>Siembra</t>
  </si>
  <si>
    <t>Post Harvest</t>
  </si>
  <si>
    <t>PO.Out$PO.Level.Name</t>
  </si>
  <si>
    <t>Post-Cosecha</t>
  </si>
  <si>
    <t>Till.Out$Till.Level.Name</t>
  </si>
  <si>
    <t>Arado | Manejo del suelo</t>
  </si>
  <si>
    <t>V.Level.Name</t>
  </si>
  <si>
    <t>Var.Out$V.Level.Name</t>
  </si>
  <si>
    <t>Variedad</t>
  </si>
  <si>
    <t>WH.Out$WH.Level.Name</t>
  </si>
  <si>
    <t>Other.Out$O.Level.Name</t>
  </si>
  <si>
    <t>Otro</t>
  </si>
  <si>
    <t>Weed.Out$W.Level.Name</t>
  </si>
  <si>
    <t>Manejo de malezas</t>
  </si>
  <si>
    <t>b28</t>
  </si>
  <si>
    <t>b16</t>
  </si>
  <si>
    <t>b17</t>
  </si>
  <si>
    <t>b21</t>
  </si>
  <si>
    <t>b64</t>
  </si>
  <si>
    <t>b23</t>
  </si>
  <si>
    <t>b29</t>
  </si>
  <si>
    <t>b30</t>
  </si>
  <si>
    <t>b75</t>
  </si>
  <si>
    <t>b73</t>
  </si>
  <si>
    <t>b74</t>
  </si>
  <si>
    <t>b67</t>
  </si>
  <si>
    <t>Int.Out</t>
  </si>
  <si>
    <t>Intersiembra</t>
  </si>
  <si>
    <t>The combined name of the treatments selected.</t>
  </si>
  <si>
    <t>Concatenate non-blank responses from Int.Out$IN.Comp1, IN.Comp2, IN.Comp3, and IN.Comp4 using a ".." delim</t>
  </si>
  <si>
    <t>Control | Testigo</t>
  </si>
  <si>
    <t>The year as YYYY. If there are multiple time periods within year indicate each period with ".n" suffix for example "2000.1", "2000.2". If time periods refer to growing seasons it sometimes difficult to assess which is the first and second season if a season extends across the year end boundary, it is ok to use the authors ordering of seasons, but please do try and specify planting dates.  If you need to indicate an outcome was recorded between seasons (e.g., taken in the dry season) then use "-5" to indicate this, e.g. 2000-5 or 2000.1-5. Make sure you use the dash rather than a dot. For outcomes like soil moisture recorded on a specific date you should use the Sampling Date column in the EnterData tab to indicate this date.
For PostHarvest storage outcomes, use planting date to indicate when a product was stored and harvest date to indicate when losses/pest numbers were assessed.</t>
  </si>
  <si>
    <t>Specific formats allowed</t>
  </si>
  <si>
    <t>YYYY | YYYY.N |  YYYY-5</t>
  </si>
  <si>
    <t>time</t>
  </si>
  <si>
    <t>http://aims.fao.org/aos/agrovoc/c_7778</t>
  </si>
  <si>
    <t>Periodo de tiempo</t>
  </si>
  <si>
    <t>Contains concepts that describe timespans with a certain function - like e. g. “free time”, “seasons”, “times of the day”, “working hours” and timestamps relevant to agricultural production - mostly aggregated in the “timing” concept. (en)</t>
  </si>
  <si>
    <t>Site.Out$Site.ID</t>
  </si>
  <si>
    <t>TSP</t>
  </si>
  <si>
    <t>Total Seasonal Precipitation (mm)</t>
  </si>
  <si>
    <t>Warning if &lt;100 OR &gt;2500</t>
  </si>
  <si>
    <t>precipitation
seasons</t>
  </si>
  <si>
    <t>http://aims.fao.org/aos/agrovoc/c_6161
http://aims.fao.org/aos/agrovoc/c_6911</t>
  </si>
  <si>
    <t>phenomena &gt; natural phenomena &gt; hydrometeors &gt; precipitation
time &gt; seasons</t>
  </si>
  <si>
    <t>Precipitation total en estacion lluviosa (mm)</t>
  </si>
  <si>
    <t>TAP</t>
  </si>
  <si>
    <t>Total Annual Precipitation (mm)</t>
  </si>
  <si>
    <t>Warning if &lt;100 OR &gt;4000</t>
  </si>
  <si>
    <t>precipitation</t>
  </si>
  <si>
    <t>http://aims.fao.org/aos/agrovoc/c_6161</t>
  </si>
  <si>
    <t>phenomena &gt; natural phenomena &gt; hydrometeors &gt; precipitation</t>
  </si>
  <si>
    <t>Precipitation total anual</t>
  </si>
  <si>
    <t>Plant.Start</t>
  </si>
  <si>
    <t>Planting Date Start (dd/mm/yy)
(Storage Date Start for Postharvest)</t>
  </si>
  <si>
    <t>dd/mm/yyyy, warning if year more than 1 different to Time</t>
  </si>
  <si>
    <t>No (but user should be required to record that no data was presented in the manuscript)</t>
  </si>
  <si>
    <t>planting date</t>
  </si>
  <si>
    <t>http://aims.fao.org/aos/agrovoc/c_24065</t>
  </si>
  <si>
    <t>time &gt; timing &gt; planting date</t>
  </si>
  <si>
    <t>Inicio de fecha de siembra</t>
  </si>
  <si>
    <t>Plant.End</t>
  </si>
  <si>
    <t>Planting Date End (dd/mm/yy)
(Storage Date End for Postharvest)</t>
  </si>
  <si>
    <t>dd/mm/yyyy, warning if year more than 1 different to Time, Times$Plant.End&gt;=Times$Plant.Start</t>
  </si>
  <si>
    <t>Final de fecha de siembra</t>
  </si>
  <si>
    <t>Harvest.Start</t>
  </si>
  <si>
    <t>Harvest Date Start (dd/mm/yy)
(Sampling Date Start for Postharvest)</t>
  </si>
  <si>
    <t>dd/mm/yyyy, warning if year more than 1 different to Time,Times$Harvest.Start&gt;Times$Plant.End, warning if (Times$Harvest.Start-Times$Plant.End)&lt;30</t>
  </si>
  <si>
    <t>harvesting date</t>
  </si>
  <si>
    <t>http://aims.fao.org/aos/agrovoc/c_29464</t>
  </si>
  <si>
    <t>time &gt; timing &gt; harvesting date</t>
  </si>
  <si>
    <t>Inicio de fecha de cosecha</t>
  </si>
  <si>
    <t>Harvest.End</t>
  </si>
  <si>
    <t>Harvest Date End (dd/mm/yy)
(Sampling Date End for Postharvest)</t>
  </si>
  <si>
    <t>dd/mm/yyyy, warning if year more than 1 different to Time, Times$Harvest.End&gt;=Times$Harvest.Start</t>
  </si>
  <si>
    <t>Final de fecha de cosecha</t>
  </si>
  <si>
    <t>Harvest.DAP</t>
  </si>
  <si>
    <t>Harvest Days After Planting
(Days after Storage for Postharvest)</t>
  </si>
  <si>
    <t>warning if &lt;30</t>
  </si>
  <si>
    <t>Cosecha en dias despues de la siembra</t>
  </si>
  <si>
    <t>Rot.Out</t>
  </si>
  <si>
    <t>Choose rotation ERA practice</t>
  </si>
  <si>
    <t>c(Practices[Practice %in% c("Rotation","Agroforestry Fallow","Improved Fallow") | (Practice == "Green Manure" &amp; grepl("Time",Subpractice)), Subpractice], "Other Temporal Sequence")</t>
  </si>
  <si>
    <t>Rotation Treatment Name</t>
  </si>
  <si>
    <t>Choose a easy to recognize name for the treatment, you will use this name to reference it when building treatments later in the extraction process. Avoid using special characters.</t>
  </si>
  <si>
    <t>All Phases Present?</t>
  </si>
  <si>
    <t xml:space="preserve">Are all phases of the rotation present at any one point in time? For example in a maize-bean rotation,  phase 1 is maize in time 1 then beans in time 2, and phase is beans in time 1 and maize in time. If you answer "yes" then all treatments (e.g. crops) are represented in temporal repeat (season) of an experiment </t>
  </si>
  <si>
    <t>YEs</t>
  </si>
  <si>
    <t>Practices[Practice==Rot.Out$R.User.Code,Code]</t>
  </si>
  <si>
    <t>Rot.Seq</t>
  </si>
  <si>
    <t>Rotation Treatment</t>
  </si>
  <si>
    <t>Rotation Name</t>
  </si>
  <si>
    <t>Choose your named rotation treatment</t>
  </si>
  <si>
    <t>Rot.Out$R.Level.Name</t>
  </si>
  <si>
    <t>Choose the time period for the rotation sequence</t>
  </si>
  <si>
    <t>Times$Time</t>
  </si>
  <si>
    <t>Rotation Component</t>
  </si>
  <si>
    <t>Choose the treatment that occurred during in this time period.</t>
  </si>
  <si>
    <t>c(MT.Out2$T.Name,Int.Out$IN.Level.Name)</t>
  </si>
  <si>
    <t>R.Resid.Fate</t>
  </si>
  <si>
    <t>Out.Out</t>
  </si>
  <si>
    <t>Outcome Subindicator</t>
  </si>
  <si>
    <t>Outcomes$Subindicator</t>
  </si>
  <si>
    <t>Outcome Unit</t>
  </si>
  <si>
    <t>Unit of measurement for the outcome (please use SI units)</t>
  </si>
  <si>
    <t>This needs to be added, it can be derived from a lookup of the existing values for an outcome in ERA.
Always use a "/" separator to indicate "unit x" per "unit y". Refer to number of animals as "individuals" in units. Only capitalize units that require a capital letter, such as megagrams "Mg".</t>
  </si>
  <si>
    <t>UO</t>
  </si>
  <si>
    <t>unit</t>
  </si>
  <si>
    <t>http://purl.obolibrary.org/obo/UO_0000000</t>
  </si>
  <si>
    <t>Soil Upper Depth (cm)</t>
  </si>
  <si>
    <t>Upper depth of measurement (cm) for soil outcomes</t>
  </si>
  <si>
    <t>&gt;0, warning if &gt;200</t>
  </si>
  <si>
    <t>No, Only relevant to Outcomes[Indicator=="Soil Quality,Subindicator]</t>
  </si>
  <si>
    <t>Soil Lower Depth (cm)</t>
  </si>
  <si>
    <t>Lower depth of measurement (cm) for soil outcomes</t>
  </si>
  <si>
    <t>&gt;0, warning if &gt;200, Out.Out$Soil.Depth.Lower&lt;Out.Out$Soil.Depth.Upper</t>
  </si>
  <si>
    <t>Outcome Group</t>
  </si>
  <si>
    <t xml:space="preserve">Use the "Species/Item/Group" column to indicate anything that qualifies an outcome, for example if you had numbers of beneficial "Insect A" per plant as an outcome, you'd record "individuals/plant" as the unit and "Insect A" in the "Species/Item/Group" column. </t>
  </si>
  <si>
    <t>Economic Discount Rate (%)</t>
  </si>
  <si>
    <t>Typically associated with calculations of Net Present Value (NPV).</t>
  </si>
  <si>
    <t>0-100, warn if &gt;50</t>
  </si>
  <si>
    <t>No, Only relevant when Out.Out$Subindicator %in% Outcomes[Indicator=="Economic Performance",Subindicator]</t>
  </si>
  <si>
    <t>Economic Period (Years)</t>
  </si>
  <si>
    <t>Use with Net Present Value (NPV) outcome or similar only.</t>
  </si>
  <si>
    <t xml:space="preserve">Out.WG.Start </t>
  </si>
  <si>
    <t>Use with Weight Gain subindicator. You may take the average across all treatments if the starting weights are similar and the difference between them is small relative to the total change in wieght.</t>
  </si>
  <si>
    <t>No, Only relevant when Out.Out$Subindicator == "Weight Gain"</t>
  </si>
  <si>
    <t>body weight</t>
  </si>
  <si>
    <t>http://aims.fao.org/aos/agrovoc/c_15846</t>
  </si>
  <si>
    <t>properties &gt; chemicophysical properties &gt; weight &gt; body weight
measure &gt; weight &gt; body weight</t>
  </si>
  <si>
    <t>Use with Weight Gain subindicator.</t>
  </si>
  <si>
    <t>None,  but should be limited to units of mass (e.g. g, kg)</t>
  </si>
  <si>
    <t>Only required when Out.Out$Subindicator == "Weight Gain" &amp; !Out.Out$Out.WG.Start has data</t>
  </si>
  <si>
    <t>mass unit</t>
  </si>
  <si>
    <t>http://purl.obolibrary.org/obo/UO_0000002</t>
  </si>
  <si>
    <t>A unit which is a standard measure of the amount of matter/energy of a physical object</t>
  </si>
  <si>
    <t>&gt;0, warning if &gt;1000</t>
  </si>
  <si>
    <t>AGROVOC
UO</t>
  </si>
  <si>
    <t>duration
day</t>
  </si>
  <si>
    <t>http://aims.fao.org/aos/agrovoc/c_2412
http://purl.obolibrary.org/obo/UO_0000002</t>
  </si>
  <si>
    <t>measure &gt; duration
unit &gt; time unit &gt; day</t>
  </si>
  <si>
    <t>Concatenation of Out.Out$Out.SubInd, Out.Out$Out.Unit, Out.Out$Out.Depth.Lower, Out.Out$Out.Depth.Upper, Out.Out$Out.Group, Out.Out$Out.NPV.Rate, Out.Out$Out.WG.Start fields using a ".." delimiter. Blank fields are not included.</t>
  </si>
  <si>
    <t>Out.Partial.Outcome.Name</t>
  </si>
  <si>
    <t>Partial Outcomes - Practice Names</t>
  </si>
  <si>
    <t>If a partial economic outcome that refers to the benefit of adding something to some practices and not the entire treatment (e.g the cost of only inorganic fertilzer, in a treatment that also has seed and labour costs). Then name the relevant practices that the partial outcome is relevant to. Separate multiple practices with a comma</t>
  </si>
  <si>
    <t>No, Only relevant when  Out.Out$Subindicator %in% Outcomes[Subpillar=="Economics",Subindicator]</t>
  </si>
  <si>
    <t>Out.Partial.Outcome.Code</t>
  </si>
  <si>
    <t>Partial Outcomes - Practice Codes</t>
  </si>
  <si>
    <t>For each practice named, please record the relevant ERA practices codes in order and separated by a comma ",".</t>
  </si>
  <si>
    <t>User can choose one or more ERA practice codes</t>
  </si>
  <si>
    <t>AF.Out</t>
  </si>
  <si>
    <t>Practices[Subpractice %in% AF.Out$AF.Level.Name,Code]</t>
  </si>
  <si>
    <t>Tree or Shrub</t>
  </si>
  <si>
    <t>When entering a species, please check  that the scientific name has not changed (especially for older papers) using wikipedia.
Multiple values can be entered for this field and should be concantenated with a ".." delimiter.</t>
  </si>
  <si>
    <t>Trees$Tree.Latin.Name</t>
  </si>
  <si>
    <t>species (taxa)</t>
  </si>
  <si>
    <t>http://aims.fao.org/aos/agrovoc/c_331243</t>
  </si>
  <si>
    <t>groups &gt; taxa &gt; species (taxa)</t>
  </si>
  <si>
    <t xml:space="preserve">The lowest taxonomic rank, and the most basic unit or category of biological classification.	</t>
  </si>
  <si>
    <t>Sitio</t>
  </si>
  <si>
    <t>MT.Out2$T.Name</t>
  </si>
  <si>
    <t>Tratamiento</t>
  </si>
  <si>
    <t>Shows product based on choices in Data.Out$ED.Treatment, Data.Out$ED.Int, Data.Out$ED.Rot columns</t>
  </si>
  <si>
    <t>EU_Components$Component</t>
  </si>
  <si>
    <t>Componente</t>
  </si>
  <si>
    <t>Int.Out$IN.Level.Name</t>
  </si>
  <si>
    <t>Rotacion de cultivos</t>
  </si>
  <si>
    <t>Out.Out$Out.Code.Joined</t>
  </si>
  <si>
    <t>None, possible but depends on a lot of factors</t>
  </si>
  <si>
    <t>Error Type</t>
  </si>
  <si>
    <t>ED.Plant.Start</t>
  </si>
  <si>
    <t>Yes/No</t>
  </si>
  <si>
    <t>ED.Plant.End</t>
  </si>
  <si>
    <t>ED.Harvest.Start</t>
  </si>
  <si>
    <t>ED.Harvest.End</t>
  </si>
  <si>
    <t>ED.Harvest.DAS</t>
  </si>
  <si>
    <t>Sampling Date (Can be used with soil moisture outcomes, for example) - Start</t>
  </si>
  <si>
    <t>Sampling Date (Can be used with soil moisture outcomes, for example) - End</t>
  </si>
  <si>
    <t>Sampling Date (Can be used with soil moisture outcomes, for example) - Days After Planting</t>
  </si>
  <si>
    <t>Treatment Start Year</t>
  </si>
  <si>
    <t>Treatment Start Season</t>
  </si>
  <si>
    <t>ED.I.Amount</t>
  </si>
  <si>
    <t>Irrigation/Rainfall Intensity - Amount Applied</t>
  </si>
  <si>
    <t>ED.I.Unit</t>
  </si>
  <si>
    <t>Irrigation/Rainfall Intensity - Unit of Application</t>
  </si>
  <si>
    <t>Existing_Dois</t>
  </si>
  <si>
    <t>10.1023/a:;1009784812549</t>
  </si>
  <si>
    <t>10.1017/s0014479709990421</t>
  </si>
  <si>
    <t>10.1007/s00374-003-0718-y</t>
  </si>
  <si>
    <t>10.1016/s0301-6226(02)00029-5</t>
  </si>
  <si>
    <t>10.1080/03650340.2011.606216</t>
  </si>
  <si>
    <t>10.1016/s0377-8401(96)01132-7</t>
  </si>
  <si>
    <t>10.1023/a:;1009780703738</t>
  </si>
  <si>
    <t>10.1023/A:1018301721981</t>
  </si>
  <si>
    <t>10.1023/a:;1023976600760</t>
  </si>
  <si>
    <t>10.1016/s0378-4290(00)00074-5</t>
  </si>
  <si>
    <t>10.1017/s0014479702000285</t>
  </si>
  <si>
    <t>10.1002/ldr.464</t>
  </si>
  <si>
    <t>10.1016/s0167-1987(00)00180-x</t>
  </si>
  <si>
    <t>10.1016/j.agee.2004.10.015</t>
  </si>
  <si>
    <t>10.1016/0021-8634(90)80049-z</t>
  </si>
  <si>
    <t>10.1051/agro:;19980302</t>
  </si>
  <si>
    <t>10.1016/j.anifeedsci.2011.07.002</t>
  </si>
  <si>
    <t>10.1007/s11250-007-9009-1</t>
  </si>
  <si>
    <t>10.1007/bf01050874</t>
  </si>
  <si>
    <t>10.1016/j.jspr.2012.01.003</t>
  </si>
  <si>
    <t>10.1007/bf00750571</t>
  </si>
  <si>
    <t>10.1017/s0021859699007650</t>
  </si>
  <si>
    <t>10.1016/s0378-4290(97)00136-6</t>
  </si>
  <si>
    <t>10.1017/s0014479797003074</t>
  </si>
  <si>
    <t>10.1017/s0014479700026429</t>
  </si>
  <si>
    <t>10.1016/j.agee.2003.12.019</t>
  </si>
  <si>
    <t>10.1016/j.agee.2003.12.020</t>
  </si>
  <si>
    <t>10.1016/s0301-6226(98)00130-4</t>
  </si>
  <si>
    <t>10.1007/s10705-005-6209-9</t>
  </si>
  <si>
    <t>10.1007/s10705-007-9146-y</t>
  </si>
  <si>
    <t>10.1007/bf00007952</t>
  </si>
  <si>
    <t>10.1016/s0167-8809(02)00035-x</t>
  </si>
  <si>
    <t>10.1007/s11104-010-0558-0</t>
  </si>
  <si>
    <t>10.2136/sssaj1992.03615995005600010027x</t>
  </si>
  <si>
    <t>10.1023/a:;1004876032203</t>
  </si>
  <si>
    <t>10.1007/bf01064229</t>
  </si>
  <si>
    <t>10.1017/s0014479799354053</t>
  </si>
  <si>
    <t>10.1023/a:;1015199114833</t>
  </si>
  <si>
    <t>10.1023/a:;1011820412140</t>
  </si>
  <si>
    <t>10.1017/s0014479705002899</t>
  </si>
  <si>
    <t>10.1016/0378-4290(94)00094-s</t>
  </si>
  <si>
    <t>10.1016/0378-4290(94)00095-t</t>
  </si>
  <si>
    <t>10.1017/S0021859600074529</t>
  </si>
  <si>
    <t>10.1016/s0378-3774(00)00073-1</t>
  </si>
  <si>
    <t>10.1016/s0378-3774(00)00074-3</t>
  </si>
  <si>
    <t>10.2136/sssaj1999.634972x</t>
  </si>
  <si>
    <t>10.1016/0378-4290(92)90017-4</t>
  </si>
  <si>
    <t>10.1023/a:;1004233303066</t>
  </si>
  <si>
    <t>10.1023/a:;1021237626450</t>
  </si>
  <si>
    <t>10.1023/a:;1025875714804</t>
  </si>
  <si>
    <t>10.2136/sssaj1997.03615995006100030028x</t>
  </si>
  <si>
    <t>10.1007/bf01050875</t>
  </si>
  <si>
    <t>10.1016/s0167-1987(99)00008-2</t>
  </si>
  <si>
    <t>10.1016/s0378-4290(02)00008-4</t>
  </si>
  <si>
    <t>10.1017/s0014479700002106</t>
  </si>
  <si>
    <t>10.1007/s10705-010-9402-4</t>
  </si>
  <si>
    <t>10.1007/bf00779184</t>
  </si>
  <si>
    <t>10.1017/s0014479798343069</t>
  </si>
  <si>
    <t>10.1016/s0167-8809(01)00344-9</t>
  </si>
  <si>
    <t>10.1016/0167-8809(95)00585-g</t>
  </si>
  <si>
    <t>10.1016/0167-8809(94)00545-p</t>
  </si>
  <si>
    <t>10.1023/a:;1006124317003</t>
  </si>
  <si>
    <t>10.1016/j.fcr.2005.08.004</t>
  </si>
  <si>
    <t>10.2134/agronj2005.0025</t>
  </si>
  <si>
    <t>10.1016/j.smallrumres.2005.05.010</t>
  </si>
  <si>
    <t>10.1016/j.anifeedsci.2007.09.019</t>
  </si>
  <si>
    <t>10.1016/j.flora.2007.02.002</t>
  </si>
  <si>
    <t>10.1016/j.smallrumres.2009.09.004</t>
  </si>
  <si>
    <t>10.1016/j.meatsci.2005.11.018</t>
  </si>
  <si>
    <t>10.1111/j.1439-0426.2007.01017.x</t>
  </si>
  <si>
    <t>10.1016/j.scienta.2007.03.020</t>
  </si>
  <si>
    <t>10.1017?S0021859601001770</t>
  </si>
  <si>
    <t>10.1023/a:;1026451206625</t>
  </si>
  <si>
    <t>10.1016/j.jcs.2013.11.003</t>
  </si>
  <si>
    <t>10.1080/01448765.2013.750077</t>
  </si>
  <si>
    <t>10.1016/j.livsci.2011.01.018</t>
  </si>
  <si>
    <t>10.1100/2012/321567</t>
  </si>
  <si>
    <t>10.1016/j.anifeedsci.2010.12.005</t>
  </si>
  <si>
    <t>10.1016/j.livsci.2012.04.001</t>
  </si>
  <si>
    <t>10.1016/j.agwat.2009.11.004</t>
  </si>
  <si>
    <t>10.1080/10440040903073800</t>
  </si>
  <si>
    <t>10.1111/j.1365-2109.2010.02594.x</t>
  </si>
  <si>
    <t>10.1080/15324982.2012.680653</t>
  </si>
  <si>
    <t>10.1016/j.anifeedsci.2005.05.024</t>
  </si>
  <si>
    <t>10.1017/s0014479705003376</t>
  </si>
  <si>
    <t>10.1002/jsfa.2740310718</t>
  </si>
  <si>
    <t>10.5897/AJB10.1539</t>
  </si>
  <si>
    <t>10.1007/s11250-007-9070-9</t>
  </si>
  <si>
    <t>10.1111/j.1365-2095.1995.tb00047.x</t>
  </si>
  <si>
    <t>10.1046/j.1365-2109.1999.00321.x</t>
  </si>
  <si>
    <t>10.1016/s0044-8486(98)00409-8</t>
  </si>
  <si>
    <t>10.1111/j.1365-2109.2004.01070.x</t>
  </si>
  <si>
    <t>10.1016/0960-8524(91)90192-m</t>
  </si>
  <si>
    <t>10.1007/s003740050392</t>
  </si>
  <si>
    <t>10.1046/j.1365-2109.1999.00318.x</t>
  </si>
  <si>
    <t>10.1007/bf00141083</t>
  </si>
  <si>
    <t>10.1016/0378-3774(94)90056-6</t>
  </si>
  <si>
    <t>10.1300/J064v21n02_05</t>
  </si>
  <si>
    <t>10.1016/0378-4290(87)90049-9</t>
  </si>
  <si>
    <t>10.1016/0167-1987(90)90009-3</t>
  </si>
  <si>
    <t>10.1017/s001447970001824x</t>
  </si>
  <si>
    <t>10.1016/j.agwat.2012.03.006</t>
  </si>
  <si>
    <t>10.5897/AJB10.967</t>
  </si>
  <si>
    <t>10.1080/01448765.1991.9754577</t>
  </si>
  <si>
    <t>10.1016/s0377-8401(98)00213-2</t>
  </si>
  <si>
    <t>10.1016/j.fcr.2008.06.003</t>
  </si>
  <si>
    <t>10.1016/j.fcr.2012.07.014</t>
  </si>
  <si>
    <t>10.1007/s10333-010-0229-z</t>
  </si>
  <si>
    <t>10.1016/j.soilbio.2009.05.015</t>
  </si>
  <si>
    <t>10.1016/j.agsy.2009.01.001</t>
  </si>
  <si>
    <t>10.1017/S0014479799001040</t>
  </si>
  <si>
    <t>10.1023/a:;1006345920266</t>
  </si>
  <si>
    <t>10.1016/0167-1987(86)90329-6</t>
  </si>
  <si>
    <t>10.1080/00288233.1999.9513396</t>
  </si>
  <si>
    <t>10.1016/0377-8401(94)00748-x</t>
  </si>
  <si>
    <t>10.1016/j.agee.2012.06.008</t>
  </si>
  <si>
    <t>10.1046/j.1365-2389.2002.00472.x</t>
  </si>
  <si>
    <t>10.1007/s00374-005-0830-2</t>
  </si>
  <si>
    <t>10.1016/j.smallrumres.2003.11.014</t>
  </si>
  <si>
    <t>10.1016/j.pce.2007.07.027</t>
  </si>
  <si>
    <t>10.1007/s10705-012-9529-6</t>
  </si>
  <si>
    <t>10.1007/BF03179985</t>
  </si>
  <si>
    <t>10.2136/sssaj2010.0359</t>
  </si>
  <si>
    <t>10.1081/css-200043234</t>
  </si>
  <si>
    <t>10.1016/j.pce.2011.07.069</t>
  </si>
  <si>
    <t>10.1016/j.agwat.2011.06.003</t>
  </si>
  <si>
    <t>10.1016/j.agee.2007.08.005</t>
  </si>
  <si>
    <t>10.1016/s0301-6226(02)00035-0</t>
  </si>
  <si>
    <t>10.4314/sajas.v40i2.57283</t>
  </si>
  <si>
    <t>10.3923/javaa.2010.853.856</t>
  </si>
  <si>
    <t>10.4314/wsa.v33i3.49117</t>
  </si>
  <si>
    <t>10.1016/j.apsoil.2007.12.012</t>
  </si>
  <si>
    <t>10.1016/0377-8401(92)90062-b</t>
  </si>
  <si>
    <t>10.1017/s1751731108001912</t>
  </si>
  <si>
    <t>10.1017/S1357729800050657</t>
  </si>
  <si>
    <t>10.1007/bf00705245</t>
  </si>
  <si>
    <t>10.1007/s003740050482</t>
  </si>
  <si>
    <t>10.1007/s003740050483</t>
  </si>
  <si>
    <t>10.1016/j.still.2007.08.002</t>
  </si>
  <si>
    <t>10.1016/j.livprodsci.2004.01.003</t>
  </si>
  <si>
    <t>10.1016/j.anifeedsci.2003.11.003</t>
  </si>
  <si>
    <t>10.1016/j.livsci.2013.08.012</t>
  </si>
  <si>
    <t>10.1007/s11250-008-9215-5</t>
  </si>
  <si>
    <t>10.1016/0377-8401(95)00941-8</t>
  </si>
  <si>
    <t>10.1016/s0377-8401(96)01048-6</t>
  </si>
  <si>
    <t>10.1007/s11250-009-9491-8</t>
  </si>
  <si>
    <t>10.1016/j.livsci.2008.08.005</t>
  </si>
  <si>
    <t>10.1007/s11250-013-0527-8</t>
  </si>
  <si>
    <t>10.1016/j.still.2009.12.004</t>
  </si>
  <si>
    <t>10.1017/S1357729800016295</t>
  </si>
  <si>
    <t>10.1007/bf00141545</t>
  </si>
  <si>
    <t>10.1111/j.1439-037X.2004.00126.x</t>
  </si>
  <si>
    <t>10.1111/j.1439-037X.2004.00125.x</t>
  </si>
  <si>
    <t>10.1016/j.livsci.2008.03.011</t>
  </si>
  <si>
    <t>10.1007/s11250-009-9475-8</t>
  </si>
  <si>
    <t>10.1046/j.1439-037x.1999.00343.x</t>
  </si>
  <si>
    <t>10.1017/S0021859600068544</t>
  </si>
  <si>
    <t>10.1016/j.smallrumres.2006.10.004</t>
  </si>
  <si>
    <t>10.1007/s10705-006-9020-3</t>
  </si>
  <si>
    <t>10.1016/j.still.2008.10.026</t>
  </si>
  <si>
    <t>10.2989/10220119.2010.530460</t>
  </si>
  <si>
    <t>10.1007/s11250-013-0532-y</t>
  </si>
  <si>
    <t>10.1016/s0377-8401(00)00135-8</t>
  </si>
  <si>
    <t>10.1002/jpln.200521781</t>
  </si>
  <si>
    <t>10.1016/0921-4488(95)00686-f</t>
  </si>
  <si>
    <t>10.1080/09712119.1997.9706177</t>
  </si>
  <si>
    <t>10.1016/0377-8401(93)90160-l</t>
  </si>
  <si>
    <t>10.1016/j.smallrumres.2011.07.014</t>
  </si>
  <si>
    <t>10.21273/HORTSCI.38.2.217</t>
  </si>
  <si>
    <t>10.1016/j.livsci.2008.02.007</t>
  </si>
  <si>
    <t>10.1007/s11250-011-0066-0</t>
  </si>
  <si>
    <t>10.1046/j.1439-037X.2003.00595.x</t>
  </si>
  <si>
    <t>10.1007/s11250-011-9916-z</t>
  </si>
  <si>
    <t>10.1080/00103629909370272</t>
  </si>
  <si>
    <t>10.1016/s0341-8162(99)00004-1</t>
  </si>
  <si>
    <t>10.4314/wsa.v35i5.49189</t>
  </si>
  <si>
    <t>10.1023/a:;1009764702808</t>
  </si>
  <si>
    <t>10.1017/s0014479706003814</t>
  </si>
  <si>
    <t>10.1111/j.1365-2109.2006.01569.x</t>
  </si>
  <si>
    <t>10.1023/a:;1009749124197</t>
  </si>
  <si>
    <t>10.1016/s0044-8486(96)01341-5</t>
  </si>
  <si>
    <t>10.1007/s11104-007-9247-z</t>
  </si>
  <si>
    <t>10.1007/bf00704831</t>
  </si>
  <si>
    <t>10.1659/0276-4741(2003)023[0156:EOMOGL]2.0.CO;2</t>
  </si>
  <si>
    <t>10.5713/ajas.2006.992</t>
  </si>
  <si>
    <t>10.1300/J064v29n03_11</t>
  </si>
  <si>
    <t>10.1023/b:;verc.0000026670.64936.18</t>
  </si>
  <si>
    <t>10.1515/1556-3758.2323</t>
  </si>
  <si>
    <t>10.1017/s0014479706004121</t>
  </si>
  <si>
    <t>10.1016/j.still.2011.08.010</t>
  </si>
  <si>
    <t>10.1016/j.agsy.2004.04.002</t>
  </si>
  <si>
    <t>10.1080/00103629909370270</t>
  </si>
  <si>
    <t>10.1016/j.agee.2010.11.021</t>
  </si>
  <si>
    <t>10.1016/s0378-4290(96)01062-3</t>
  </si>
  <si>
    <t>10.1111/j.1439-0523.2005.01149.x</t>
  </si>
  <si>
    <t>10.1016/j.esd.2010.07.003</t>
  </si>
  <si>
    <t>10.1002/jpln.200900292</t>
  </si>
  <si>
    <t>10.1016/S1573-5214(07)80005-4</t>
  </si>
  <si>
    <t>10.1023/b:;fres.0000012233.27360.60</t>
  </si>
  <si>
    <t>10.1016/j.agsy.2005.06.003</t>
  </si>
  <si>
    <t>10.2134/agronj2006.0238</t>
  </si>
  <si>
    <t>10.1016/j.agee.2005.12.008</t>
  </si>
  <si>
    <t>10.1007/s11250-009-9357-0</t>
  </si>
  <si>
    <t>10.1007/s11250-008-9193-7</t>
  </si>
  <si>
    <t>10.1007/s13593-012-0097-6</t>
  </si>
  <si>
    <t>10.1023/a:;1006097902270</t>
  </si>
  <si>
    <t>10.1016/s0301-6226(02)00176-8</t>
  </si>
  <si>
    <t>10.1016/s0301-6226(02)00178-1</t>
  </si>
  <si>
    <t>10.1007/s11250-012-0237-7</t>
  </si>
  <si>
    <t>10.1080/00128325.1976.11662803</t>
  </si>
  <si>
    <t>10.1007/s10457-009-9215-0</t>
  </si>
  <si>
    <t>10.1016/s0167-8809(97)00022-4</t>
  </si>
  <si>
    <t>10.1023/a:;1014462923539</t>
  </si>
  <si>
    <t>10.1023/b:;fres.0000025294.96933.78</t>
  </si>
  <si>
    <t>10.1023/a:;1022184927506</t>
  </si>
  <si>
    <t>10.1007/s10457-011-9448-6</t>
  </si>
  <si>
    <t>10.1080/10440046.2010.493368</t>
  </si>
  <si>
    <t>10.1007/s10705-009-9278-3</t>
  </si>
  <si>
    <t>10.1007/s11250-013-0481-5</t>
  </si>
  <si>
    <t>10.1007/s11250-010-9656-5</t>
  </si>
  <si>
    <t>10.1007/bf02345328</t>
  </si>
  <si>
    <t>10.1016/j.pce.2005.08.021</t>
  </si>
  <si>
    <t>10.1007/s11104-007-9304-7</t>
  </si>
  <si>
    <t>10.1017/s0014479712001020</t>
  </si>
  <si>
    <t>10.1016/j.agsy.2009.02.002</t>
  </si>
  <si>
    <t>10.1016/j.pce.2013.09.008</t>
  </si>
  <si>
    <t>10.1016/j.pce.2004.08.008</t>
  </si>
  <si>
    <t>10.1007/bf00711210</t>
  </si>
  <si>
    <t>10.1016/j.agsy.2010.06.002</t>
  </si>
  <si>
    <t>10.1017/s0376892998000150</t>
  </si>
  <si>
    <t>10.1186/s13705-017-0124-1</t>
  </si>
  <si>
    <t>10.2989/10220119.2016.1207706</t>
  </si>
  <si>
    <t>10.1016/j.smallrumres.2017.11.008</t>
  </si>
  <si>
    <t>10.5713/ajas.16.0334</t>
  </si>
  <si>
    <t>10.4314/sajas.v43i2.6</t>
  </si>
  <si>
    <t>10.1016/j.fcr.2016.09.004</t>
  </si>
  <si>
    <t>10.2166/wst.2014.012</t>
  </si>
  <si>
    <t>10.4314/sajas.v48i2.9</t>
  </si>
  <si>
    <t>10.1007/s11250-017-1457-7</t>
  </si>
  <si>
    <t>10.1021/acs.est.7b02436</t>
  </si>
  <si>
    <t>10.1016/j.socscimed.2017.04.017</t>
  </si>
  <si>
    <t>10.1080/09712119.2016.1233108</t>
  </si>
  <si>
    <t>10.17017/jfish.v3i1.2015.58</t>
  </si>
  <si>
    <t>10.1371/journal.pone.0157089</t>
  </si>
  <si>
    <t>10.1016/j.esd.2018.02.002</t>
  </si>
  <si>
    <t>10.1016/j.smallrumres.2013.05.010</t>
  </si>
  <si>
    <t>10.1016/j.biombioe.2012.03.013</t>
  </si>
  <si>
    <t>10.39231jfas.2013.101.107</t>
  </si>
  <si>
    <t>10.1590/1413-70542017412005917</t>
  </si>
  <si>
    <t>10.1016/j.livsci.2015.03.021</t>
  </si>
  <si>
    <t>10.1016/j.biombioe.2015.01.007</t>
  </si>
  <si>
    <t>10.1007/s12600-016-0532-3</t>
  </si>
  <si>
    <t>10.1016/j.aquaculture.2014.03.040</t>
  </si>
  <si>
    <t>10.1016/j.aquaculture.2014.03.018</t>
  </si>
  <si>
    <t>10.1007/s10499-014-9873-4</t>
  </si>
  <si>
    <t>10.1016/j.anifeedsci.2013.10.019</t>
  </si>
  <si>
    <t>10.1371/journal.pone.0132603</t>
  </si>
  <si>
    <t>10.1016/j.seta.2016.01.004</t>
  </si>
  <si>
    <t>10.1007/s11250-014-0605-6</t>
  </si>
  <si>
    <t>10.1080/00103624.2013.769563</t>
  </si>
  <si>
    <t>10.1016/j.cropro.2012.10.018</t>
  </si>
  <si>
    <t>10.1017/S0014479713000525</t>
  </si>
  <si>
    <t>10.1016/j.geoderma.2016.02.010</t>
  </si>
  <si>
    <t>10.1016/j.eja.2016.11.005</t>
  </si>
  <si>
    <t>10.1080/03650340.2010.522994</t>
  </si>
  <si>
    <t>10.1007/s11250-016-1070-1</t>
  </si>
  <si>
    <t>10.1111/anu.12424</t>
  </si>
  <si>
    <t>10.111/aanu.12385</t>
  </si>
  <si>
    <t>10.1111/sum.12042</t>
  </si>
  <si>
    <t>10.1016/j.anifeedsci.2016.04.012</t>
  </si>
  <si>
    <t>10.1016/j.smallrumres.2015.05.007</t>
  </si>
  <si>
    <t>10.1111/anu.12536</t>
  </si>
  <si>
    <t>10.5713/ajas.2013.13405</t>
  </si>
  <si>
    <t>10.1515/aoas-2016-0030</t>
  </si>
  <si>
    <t>10.1021/acs.jafc.6b02625</t>
  </si>
  <si>
    <t>10.1016/j.aquaculture.2017.03.043</t>
  </si>
  <si>
    <t>10.1016/j.smallrumres.2017.10.014</t>
  </si>
  <si>
    <t>10.1016/j.anifeedsci.2015.01.007</t>
  </si>
  <si>
    <t>10.1111/rda.12881</t>
  </si>
  <si>
    <t>10.1007/s11250-015-0953-x</t>
  </si>
  <si>
    <t>10.1080/10549811.2016.1175950</t>
  </si>
  <si>
    <t>10.1007/s11250-011-0056-2</t>
  </si>
  <si>
    <t>10.1007/s11250-012-0264-4</t>
  </si>
  <si>
    <t>10.1071/RJ12054</t>
  </si>
  <si>
    <t>10.1007/s11250-014-0583-8</t>
  </si>
  <si>
    <t>10.1093/jee/tov197</t>
  </si>
  <si>
    <t>10.1016/j.jspr.2014.03.004</t>
  </si>
  <si>
    <t>10.1016/j.aquaculture.2012.05.002</t>
  </si>
  <si>
    <t>10.1007/s10705-014-9636-7</t>
  </si>
  <si>
    <t>10.1093/jee/tow134</t>
  </si>
  <si>
    <t>10.1016/j.fsi.2015.03.025</t>
  </si>
  <si>
    <t>10.1111/are.13062</t>
  </si>
  <si>
    <t>10.1016/j.agrformet.2017.01.014</t>
  </si>
  <si>
    <t>10.1016/j.apsoil.2013.12.011</t>
  </si>
  <si>
    <t>10.1016/j.eja.2016.07.005</t>
  </si>
  <si>
    <t>10.1007/s10457-016-9924-0</t>
  </si>
  <si>
    <t>10.1111/sum.12139</t>
  </si>
  <si>
    <t>10.1016/j.esd.2017.08.007</t>
  </si>
  <si>
    <t>10.1007/s12155-016-9767-6</t>
  </si>
  <si>
    <t>10.1007/s10705-015-9752-z</t>
  </si>
  <si>
    <t>10.1080/01448765.2016.1152507</t>
  </si>
  <si>
    <t>10.1016/j.eja.2017.03.004</t>
  </si>
  <si>
    <t>10.1007/s11250-016-1019-4</t>
  </si>
  <si>
    <t>10.1007/s11250-017-1446-x</t>
  </si>
  <si>
    <t>10.1111/j.1600-0668.2012.00786.x</t>
  </si>
  <si>
    <t>10.1080/15324980490245031</t>
  </si>
  <si>
    <t>10.1080/15324980701784191</t>
  </si>
  <si>
    <t>10.1080/01448765.2008.9755066</t>
  </si>
  <si>
    <t>10.1002/1522-2624(200202)165:;1&lt;101:;:;aid-jpln101&gt;3.0.co;2-f</t>
  </si>
  <si>
    <t>10.1016/j.jspr.2006.06.005</t>
  </si>
  <si>
    <t>10.1007/bf01066606</t>
  </si>
  <si>
    <t>10.1023/b:;trop.0000016828.48326.59</t>
  </si>
  <si>
    <t>10.1080/01448765.2002.9754964</t>
  </si>
  <si>
    <t>10.1023/a:;1013789929102</t>
  </si>
  <si>
    <t>10.1007/bf02632304</t>
  </si>
  <si>
    <t>10.1016/s0921-4488(03)00010-5</t>
  </si>
  <si>
    <t>10.1080/00103629909370183</t>
  </si>
  <si>
    <t>10.1023/a:;1009898521268</t>
  </si>
  <si>
    <t>10.1016/j.smallrumres.2005.05.023</t>
  </si>
  <si>
    <t>10.1016/j.smallrumres.2005.02.011</t>
  </si>
  <si>
    <t>10.1007/bf00704760</t>
  </si>
  <si>
    <t>10.1016/j.still.2011.07.004</t>
  </si>
  <si>
    <t>10.1016/j.still.2012.10.003</t>
  </si>
  <si>
    <t>10.1016/j.renene.2012.04.008</t>
  </si>
  <si>
    <t>10.1080/00103629909370278</t>
  </si>
  <si>
    <t>10.1081/css-120019105</t>
  </si>
  <si>
    <t>10.2134/agronj2011.0387</t>
  </si>
  <si>
    <t>10.1080/03650340.2013.836595</t>
  </si>
  <si>
    <t>10.1016/s0378-4290(98)00123-3</t>
  </si>
  <si>
    <t>10.1002/jsfa.2740440102</t>
  </si>
  <si>
    <t>10.1002/jsfa.2740610304</t>
  </si>
  <si>
    <t>10.1017/S0021859600064558</t>
  </si>
  <si>
    <t>10.1080/03650340701398452</t>
  </si>
  <si>
    <t>10.1007/bf02374595</t>
  </si>
  <si>
    <t>10.1007/bf01073180</t>
  </si>
  <si>
    <t>10.1007/bf01050199</t>
  </si>
  <si>
    <t>10.1002/jsfa.2740371202</t>
  </si>
  <si>
    <t>10.1002/jsfa.2740371004</t>
  </si>
  <si>
    <t>10.1016/0167-1987(86)90012-7</t>
  </si>
  <si>
    <t>10.1016/0167-1987(91)90029-w</t>
  </si>
  <si>
    <t>10.1080/03650340.2010.512723</t>
  </si>
  <si>
    <t>10.1080/03650340.2011.638289</t>
  </si>
  <si>
    <t>10.1017/s0014479799001106</t>
  </si>
  <si>
    <t>10.1016/0016-7061(76)90001-x</t>
  </si>
  <si>
    <t>10.1016/0167-1987(86)90333-8</t>
  </si>
  <si>
    <t>10.1007/bf00159066</t>
  </si>
  <si>
    <t>10.1300/J064v05n04_07</t>
  </si>
  <si>
    <t>10.1016/0167-1987(82)90031-9</t>
  </si>
  <si>
    <t>10.1016/0378-4290(81)90052-6</t>
  </si>
  <si>
    <t>10.1002/jsfa.2740520309</t>
  </si>
  <si>
    <t>10.1016/0960-8524(92)90074-8</t>
  </si>
  <si>
    <t>10.1016/j.agwat.2006.02.001</t>
  </si>
  <si>
    <t>10.1017/s0014479702001072</t>
  </si>
  <si>
    <t>10.1007/BF00261013</t>
  </si>
  <si>
    <t>10.1017/s0014479710000967</t>
  </si>
  <si>
    <t>10.1007/bf01048990</t>
  </si>
  <si>
    <t>10.1016/0168-1923(90)90091-j</t>
  </si>
  <si>
    <t>10.1016/s0377-8401(96)01138-8</t>
  </si>
  <si>
    <t>10.1007/bf02236887</t>
  </si>
  <si>
    <t>10.1007/bf00053138</t>
  </si>
  <si>
    <t>10.1017/s0014479700020883</t>
  </si>
  <si>
    <t>10.1002/1099-145x(200007/08)11:4&lt;383::aid-ldr393&gt;3.0.co;2-6 </t>
  </si>
  <si>
    <t>10.1002/(sici)1099-145x(199805/06)9:;3&lt;259:;:;aid-ldr290&gt;3.0.co;2-v</t>
  </si>
  <si>
    <t>10.1080/02571862.2012.716457</t>
  </si>
  <si>
    <t>10.1080/02571862.1987.10634231</t>
  </si>
  <si>
    <t>10.1080/02571862.1988.10634253</t>
  </si>
  <si>
    <t>10.1071/ea98100</t>
  </si>
  <si>
    <t>10.1080/00288233.2001.9513459</t>
  </si>
  <si>
    <t>10.1002/jsfa.2740660205</t>
  </si>
  <si>
    <t>10.1016/s0167-1987(01)00227-6</t>
  </si>
  <si>
    <t>10.3923/ajava.2011.1001.1009</t>
  </si>
  <si>
    <t>10.3923/ajava.2011.1076.1083</t>
  </si>
  <si>
    <t>10.1016/j.livsci.2009.07.001</t>
  </si>
  <si>
    <t>10.4314/sajas.v36i2.3992</t>
  </si>
  <si>
    <t>10.1007/s11250-009-9351-6</t>
  </si>
  <si>
    <t>10.4314/sajas.v30i1.3878</t>
  </si>
  <si>
    <t>10.1017/s0014479709007868</t>
  </si>
  <si>
    <t>10.4314/sajas.v30i1.3877</t>
  </si>
  <si>
    <t>10.4314/wsa.v38i1.10</t>
  </si>
  <si>
    <t>10.4314/sajas.v39i1.61178</t>
  </si>
  <si>
    <t>10.1080/02571862.1993.10634647</t>
  </si>
  <si>
    <t>10.1016/j.still.2013.04.001</t>
  </si>
  <si>
    <t>10.1002/ird.1692</t>
  </si>
  <si>
    <t>10.1016/j.soilbio.2005.04.011</t>
  </si>
  <si>
    <t>10.1017/S1357729800015265</t>
  </si>
  <si>
    <t>10.1016/s0301-6226(97)00018-3</t>
  </si>
  <si>
    <t>10.1016/j.esd.2010.07.002</t>
  </si>
  <si>
    <t>10.1016/s0167-8809(01)00268-7</t>
  </si>
  <si>
    <t>10.1007/s10705-008-9210-2</t>
  </si>
  <si>
    <t>10.1021/es026058q</t>
  </si>
  <si>
    <t>10.1023/a:1026091921043</t>
  </si>
  <si>
    <t>10.1017/s0014479700005743</t>
  </si>
  <si>
    <t>10.1016/s0167-5877(01)00243-4</t>
  </si>
  <si>
    <t>10.1016/j.smallrumres.2005.12.008</t>
  </si>
  <si>
    <t>10.1016/s0301-6226(99)00035-4</t>
  </si>
  <si>
    <t>10.1007/s10021-008-9154-z</t>
  </si>
  <si>
    <t>10.2307/3673448</t>
  </si>
  <si>
    <t>10.1007/s10457-008-9164-z</t>
  </si>
  <si>
    <t>10.1007/bf00115735</t>
  </si>
  <si>
    <t>10.1023/a:;1006451129811</t>
  </si>
  <si>
    <t>10.1007/bf00712078</t>
  </si>
  <si>
    <t>10.1016/j.fcr.2011.03.002</t>
  </si>
  <si>
    <t>10.1007/s10705-008-9216-9</t>
  </si>
  <si>
    <t>10.1007/s11104-010-0360-z</t>
  </si>
  <si>
    <t>10.1080/01448765.2002.9754936</t>
  </si>
  <si>
    <t>10.1023/a:;1006123404071</t>
  </si>
  <si>
    <t>10.1016/j.agwat.2004.11.002</t>
  </si>
  <si>
    <t>10.1023/a:;1026472410031</t>
  </si>
  <si>
    <t>10.1080/09670870400028292</t>
  </si>
  <si>
    <t>10.1007/s11104-010-0587-8</t>
  </si>
  <si>
    <t>10.2134/agronj2008.0188x</t>
  </si>
  <si>
    <t>10.1300/J064v27n03_06</t>
  </si>
  <si>
    <t>10.1016/j.fcr.2012.08.007</t>
  </si>
  <si>
    <t>10.1007/s10705-011-9423-7</t>
  </si>
  <si>
    <t>10.1017/s0014479711000895</t>
  </si>
  <si>
    <t>10.1016/s0167-1987(03)00161-2</t>
  </si>
  <si>
    <t>10.1890/09-2325.1</t>
  </si>
  <si>
    <t>10.1016/s0167-8809(02)00167-6</t>
  </si>
  <si>
    <t>10.1080/15324980601074545</t>
  </si>
  <si>
    <t>10.1023/a:;1004698403770</t>
  </si>
  <si>
    <t>10.1016/s0378-1127(99)00091-2</t>
  </si>
  <si>
    <t>10.2134/agronj1996.00021962008800040003x</t>
  </si>
  <si>
    <t>10.1023/a:;1006352623333</t>
  </si>
  <si>
    <t>10.1006/jare.2002.1080</t>
  </si>
  <si>
    <t>10.2134/agronj2009.0145</t>
  </si>
  <si>
    <t>10.1016/s0378-1127(99)00096-1</t>
  </si>
  <si>
    <t>10.1016/j.agrformet.2009.02.002</t>
  </si>
  <si>
    <t>10.1016/j.agwat.2012.09.002</t>
  </si>
  <si>
    <t>10.1007/s10457-006-9027-4</t>
  </si>
  <si>
    <t>10.1111/j.1475-2743.2009.00244.x</t>
  </si>
  <si>
    <t>10.1017/s0014479708007084</t>
  </si>
  <si>
    <t>10.1016/s0301-6226(00)00192-5</t>
  </si>
  <si>
    <t>10.1007/bf02236519</t>
  </si>
  <si>
    <t>10.1017/S1357729800008080</t>
  </si>
  <si>
    <t>10.1007/bf00712055</t>
  </si>
  <si>
    <t>10.1300/J064v25n04_06</t>
  </si>
  <si>
    <t>10.1016/j.foreco.2005.02.059</t>
  </si>
  <si>
    <t>10.1017/s0014479706003565</t>
  </si>
  <si>
    <t>10.1016/j.pce.2005.08.020</t>
  </si>
  <si>
    <t>10.1016/s0301-6226(03)00094-0</t>
  </si>
  <si>
    <t>10.1080/09670879309371787</t>
  </si>
  <si>
    <t>10.1007/s003740000256</t>
  </si>
  <si>
    <t>10.1023/a:;1020540411245</t>
  </si>
  <si>
    <t>10.1016/j.biombioe.2013.07.017</t>
  </si>
  <si>
    <t>10.1007/s10705-006-9060-8</t>
  </si>
  <si>
    <t>10.1007/s11104-007-9207-7</t>
  </si>
  <si>
    <t>10.1016/s0301-6226(99)00004-4</t>
  </si>
  <si>
    <t>10.3763/ijas.2008.0267</t>
  </si>
  <si>
    <t>10.1017/s0014479707005315</t>
  </si>
  <si>
    <t>10.1007/s10705-009-9294-3</t>
  </si>
  <si>
    <t>10.1016/j.fcr.2012.10.003</t>
  </si>
  <si>
    <t>10.1016/j.still.2005.05.007</t>
  </si>
  <si>
    <t>10.1023/a:;1005119808090</t>
  </si>
  <si>
    <t>10.1023/a:;1005293019581</t>
  </si>
  <si>
    <t>10.3390/ijerph9051566</t>
  </si>
  <si>
    <t>10.1016/s0167-8809(99)00125-5</t>
  </si>
  <si>
    <t>10.1017/s0014479797000203</t>
  </si>
  <si>
    <t>10.1016/s0921-4488(97)00059-x</t>
  </si>
  <si>
    <t>10.1017/s0014479797000082</t>
  </si>
  <si>
    <t>10.1016/j.still.2008.05.016</t>
  </si>
  <si>
    <t>10.1016/0167-8809(92)90113-p</t>
  </si>
  <si>
    <t>10.1016/j.agee.2006.03.018</t>
  </si>
  <si>
    <t>10.1007/s10705-005-8314-1</t>
  </si>
  <si>
    <t>10.1017/s0014479703001248</t>
  </si>
  <si>
    <t>10.5897/AJAR10.540</t>
  </si>
  <si>
    <t>10.1016/0377-8401(92)90123-n</t>
  </si>
  <si>
    <t>10.1016/s0378-4290(97)00067-1</t>
  </si>
  <si>
    <t>10.1016/s0378-1127(00)00267-x</t>
  </si>
  <si>
    <t>10.5713/ajas.2000.1249</t>
  </si>
  <si>
    <t>10.1007/s10457-013-9619-8</t>
  </si>
  <si>
    <t>10.1080/00103620802432816</t>
  </si>
  <si>
    <t>10.1016/j.agwat.2013.04.007</t>
  </si>
  <si>
    <t>10.1016/j.jspr.2013.01.001</t>
  </si>
  <si>
    <t>10.1111/j.1574-0862.2010.00459.x</t>
  </si>
  <si>
    <t>10.1007/s11250-012-0275-1</t>
  </si>
  <si>
    <t>10.1016/j.livsci.2013.06.024</t>
  </si>
  <si>
    <t>10.1080/1828051X.2017.1326855</t>
  </si>
  <si>
    <t>10.1007/s11250-014-0615-4</t>
  </si>
  <si>
    <t>10.1007/s11250-012-0227-9</t>
  </si>
  <si>
    <t>10.1007/s11250-015-0901-9</t>
  </si>
  <si>
    <t>10.1016/j.smallrumres.2013.07.003</t>
  </si>
  <si>
    <t>10.1080/02757540.2013.770480</t>
  </si>
  <si>
    <t>10.2134/agronj2011.0219</t>
  </si>
  <si>
    <t>10.3923/pjbs.2013.1138.1144</t>
  </si>
  <si>
    <t>10.1016/j.agrformet.2017.10.013</t>
  </si>
  <si>
    <t>10.1080/02723646.2013.832098</t>
  </si>
  <si>
    <t>10.5829/idosi.wasj.2013.21.5.2890</t>
  </si>
  <si>
    <t>10.1080/01448765.2014.890543</t>
  </si>
  <si>
    <t>10.1080/01448765.2013.845113</t>
  </si>
  <si>
    <t>10.1016/j.anifeedsci.2015.12.009</t>
  </si>
  <si>
    <t>10.1016/j.anifeedsci.2017.11.021</t>
  </si>
  <si>
    <t>10.1007/s10499-012-9559-8</t>
  </si>
  <si>
    <t>10.1016/j.agwat.2016.01.001</t>
  </si>
  <si>
    <t>10.1016/j.aninu.2016.09.001</t>
  </si>
  <si>
    <t>10.1097/SS.0b013e318298bdd1</t>
  </si>
  <si>
    <t>10.1080/21683565.2012.762439</t>
  </si>
  <si>
    <t>10.4314/sajas.v48i1.10</t>
  </si>
  <si>
    <t>10.1016/j.still.2012.11.002</t>
  </si>
  <si>
    <t>10.1080/02571862.2013.777131</t>
  </si>
  <si>
    <t>10.1007/s11250-015-0876-6</t>
  </si>
  <si>
    <t>10.1080/01904167.2016.1143488</t>
  </si>
  <si>
    <t>10.1017/s0014479715000228</t>
  </si>
  <si>
    <t>10.1080/02571862.2013.867459</t>
  </si>
  <si>
    <t>10.4194/1303-2712-v14_3_22</t>
  </si>
  <si>
    <t>10.1016/j.livsci.2015.04.019</t>
  </si>
  <si>
    <t>10.1007/s11250-016-1058-x</t>
  </si>
  <si>
    <t>10.1007/s11104-015-2625-z</t>
  </si>
  <si>
    <t>10.4314/sajas.v43i5.21</t>
  </si>
  <si>
    <t>10.2298/HEL1358101S</t>
  </si>
  <si>
    <t>10.1127/0372-8854/2013/0102</t>
  </si>
  <si>
    <t>10.1111/aje.12153</t>
  </si>
  <si>
    <t>10.1007/s11250-015-0827-2</t>
  </si>
  <si>
    <t>10.1080/03650340.2014.890707</t>
  </si>
  <si>
    <t>10.1016/j.smallrumres.2015.02.018</t>
  </si>
  <si>
    <t>10.1016/j.anifeedsci.2015.04.017</t>
  </si>
  <si>
    <t>10.1155/2017/8936060</t>
  </si>
  <si>
    <t>10.1111/j.1475-2743.2008.00163.x</t>
  </si>
  <si>
    <t>10.5897/AJAR10.711</t>
  </si>
  <si>
    <t>10.2136/sssaj2000.641346x</t>
  </si>
  <si>
    <t>10.1080/17450399109428459</t>
  </si>
  <si>
    <t>10.1111/j.1439-0396.2010.01040.x</t>
  </si>
  <si>
    <t>10.1016/j.biortech.2004.02.001</t>
  </si>
  <si>
    <t>10.1016/0921-4488(91)90032-l</t>
  </si>
  <si>
    <t>10.1080/00103620500403465</t>
  </si>
  <si>
    <t>10.1016/0921-4488(94)90071-x</t>
  </si>
  <si>
    <t>10.1016/0167-1987(90)90093-s</t>
  </si>
  <si>
    <t>10.2989/ajas.2009.34.2.3.890</t>
  </si>
  <si>
    <t>10.1016/j.biortech.2004.05.001</t>
  </si>
  <si>
    <t>10.1016/0378-1127(85)90101-x</t>
  </si>
  <si>
    <t>10.1016/0378-1127(87)90085-5</t>
  </si>
  <si>
    <t>10.1016/j.still.2010.06.003</t>
  </si>
  <si>
    <t>10.1016/j.still.2008.12.014</t>
  </si>
  <si>
    <t>10.1017/s0021859699006942</t>
  </si>
  <si>
    <t>10.1017/s0021859699007273</t>
  </si>
  <si>
    <t>10.1111/j.1740-0929.2008.00579.x</t>
  </si>
  <si>
    <t>10.1007/s11250-012-0273-3</t>
  </si>
  <si>
    <t>10.1016/0960-8524(92)90200-h</t>
  </si>
  <si>
    <t>10.5713/ajas.2003.384</t>
  </si>
  <si>
    <t>10.1023/a:;1024809608788</t>
  </si>
  <si>
    <t>10.1016/0304-4238(91)90090-l</t>
  </si>
  <si>
    <t>10.1016/0377-8401(90)90015-z</t>
  </si>
  <si>
    <t>10.5424/sjar/2008064-362</t>
  </si>
  <si>
    <t>10.1080/01448765.2001.9754894</t>
  </si>
  <si>
    <t>10.1016/j.agwat.2009.06.005</t>
  </si>
  <si>
    <t>10.1080/03650340.2011.575065</t>
  </si>
  <si>
    <t>10.1016/0378-3774(82)90042-7</t>
  </si>
  <si>
    <t>10.1016/0960-8524(94)00103-8</t>
  </si>
  <si>
    <t>10.1016/0167-1987(88)90057-8</t>
  </si>
  <si>
    <t>10.1080/01904169509365099</t>
  </si>
  <si>
    <t>10.1080/03650340.2012.695865</t>
  </si>
  <si>
    <t>10.2307/3451490</t>
  </si>
  <si>
    <t>10.17221/45/2009-SWR</t>
  </si>
  <si>
    <t>10.1023/b:;trop.0000048455.96694.85</t>
  </si>
  <si>
    <t>10.1080/09712119.1995.9706063</t>
  </si>
  <si>
    <t>10.1300/J064v22n01_08</t>
  </si>
  <si>
    <t>10.1080/09670878009414920</t>
  </si>
  <si>
    <t>10.1016/s0378-3774(01)00135-4</t>
  </si>
  <si>
    <t>10.1016/0167-1987(86)90030-9</t>
  </si>
  <si>
    <t>10.1016/0167-1987(86)90457-5</t>
  </si>
  <si>
    <t>10.1080/03650340802360484</t>
  </si>
  <si>
    <t>10.1016/0167-1987(86)90016-4</t>
  </si>
  <si>
    <t>10.1016/0167-1987(90)90083-p</t>
  </si>
  <si>
    <t>10.1016/s0167-1987(99)00018-5</t>
  </si>
  <si>
    <t>10.1007/bf02250877</t>
  </si>
  <si>
    <t>10.4314/gjas.v39i1.2124</t>
  </si>
  <si>
    <t>10.1007/s10705-006-9021-2</t>
  </si>
  <si>
    <t>10.1007/s11250-009-9312-0</t>
  </si>
  <si>
    <t>10.1016/s0167-1987(01)00261-6</t>
  </si>
  <si>
    <t>10.1017/s0021859699007054</t>
  </si>
  <si>
    <t>10.1016/0167-8809(96)01019-5</t>
  </si>
  <si>
    <t>10.1016/0378-4290(94)90009-4</t>
  </si>
  <si>
    <t>10.1017/s0014479706004200</t>
  </si>
  <si>
    <t>10.1016/s0378-3774(02)00008-2</t>
  </si>
  <si>
    <t>10.1046/j.1365-2109.2001.00575.x</t>
  </si>
  <si>
    <t>10.1016/0167-1987(89)90025-1</t>
  </si>
  <si>
    <t>10.1016/0377-8401(86)90110-0</t>
  </si>
  <si>
    <t>10.1002/jpln.19861490210</t>
  </si>
  <si>
    <t>10.1016/0167-1987(87)90072-9</t>
  </si>
  <si>
    <t>10.1016/0167-1987(87)90071-7</t>
  </si>
  <si>
    <t>10.1016/0167-1987(84)90033-3</t>
  </si>
  <si>
    <t>10.1016/j.smallrumres.2010.11.004</t>
  </si>
  <si>
    <t>10.1017/s0014479700014009</t>
  </si>
  <si>
    <t>10.1016/s0378-3774(99)00104-3</t>
  </si>
  <si>
    <t>10.1016/0167-1987(92)90006-w</t>
  </si>
  <si>
    <t>10.1300/J064v28n02_05</t>
  </si>
  <si>
    <t>10.1007/bf01049417</t>
  </si>
  <si>
    <t>10.1111/j.1439-037X.1996.tb00238.x</t>
  </si>
  <si>
    <t>10.1017/s0014479700014381</t>
  </si>
  <si>
    <t>10.1007/s10661-004-4018-2</t>
  </si>
  <si>
    <t>10.1016/s0038-0717(00)00149-8</t>
  </si>
  <si>
    <t>10.1016/s0038-0717(00)00150-4</t>
  </si>
  <si>
    <t>10.5897/AJAR10.762</t>
  </si>
  <si>
    <t>10.1002/jsfa.2740660407</t>
  </si>
  <si>
    <t>10.1016/0167-8809(86)90139-8</t>
  </si>
  <si>
    <t>10.1007/bf02028359</t>
  </si>
  <si>
    <t>10.1007/s10705-008-9232-9</t>
  </si>
  <si>
    <t>10.1071/sr07035</t>
  </si>
  <si>
    <t>10.1080/03650340.2012.696776</t>
  </si>
  <si>
    <t>10.1016/0377-8401(91)90067-3</t>
  </si>
  <si>
    <t>10.1017/s0021859698005516</t>
  </si>
  <si>
    <t>10.1016/j.foodchem.2005.10.002</t>
  </si>
  <si>
    <t>10.1007/s11104-005-3828-5</t>
  </si>
  <si>
    <t>10.1016/0960-8524(94)00145-q</t>
  </si>
  <si>
    <t>10.1016/0304-4238(94)90071-x</t>
  </si>
  <si>
    <t>10.1007/BF01986274</t>
  </si>
  <si>
    <t>10.1016/j.still.2007.12.003</t>
  </si>
  <si>
    <t>10.1007/s10705-004-7306-x</t>
  </si>
  <si>
    <t>10.1007/BF01985720</t>
  </si>
  <si>
    <t>10.1081/pln-120020367</t>
  </si>
  <si>
    <t>10.5897/AJB2007.000-2278</t>
  </si>
  <si>
    <t>10.1016/j.still.2007.02.008</t>
  </si>
  <si>
    <t>10.1023/a:;1017578628062</t>
  </si>
  <si>
    <t>10.1017/si742170507001779</t>
  </si>
  <si>
    <t>10.1016/0960-8524(91)90183-k</t>
  </si>
  <si>
    <t>10.1007/s10705-008-9174-2</t>
  </si>
  <si>
    <t>10.1016/j.still.2013.09.012</t>
  </si>
  <si>
    <t>10.1016/0167-1987(94)90043-4</t>
  </si>
  <si>
    <t>10.1007/bf00010278</t>
  </si>
  <si>
    <t>10.1007/bf00011514</t>
  </si>
  <si>
    <t>10.1051/rnd:;2004022</t>
  </si>
  <si>
    <t>10.1002/jsfa.2740540408</t>
  </si>
  <si>
    <t>10.5897/AJAR09.746</t>
  </si>
  <si>
    <t>10.1016/j.biortech.2006.03.007</t>
  </si>
  <si>
    <t>10.1300/J064v08n01_04</t>
  </si>
  <si>
    <t>10.1081/pln-200042152</t>
  </si>
  <si>
    <t>10.1016/j.livsci.2009.12.007</t>
  </si>
  <si>
    <t>10.1016/j.still.2006.06.005</t>
  </si>
  <si>
    <t>10.1007/bf00115737</t>
  </si>
  <si>
    <t>10.1007/bf00012990</t>
  </si>
  <si>
    <t>10.1023/a:;1015590823039</t>
  </si>
  <si>
    <t>10.1007/bf02181763</t>
  </si>
  <si>
    <t>10.1023/a:;1006058427012</t>
  </si>
  <si>
    <t>10.1017/s001447970400211x</t>
  </si>
  <si>
    <t>10.1017/s0014479708006443</t>
  </si>
  <si>
    <t>10.1007/bf02139634</t>
  </si>
  <si>
    <t>10.1016/j.agee.2010.04.008</t>
  </si>
  <si>
    <t>10.1023/B:;AGFO.0000005227.69260.f9</t>
  </si>
  <si>
    <t>10.1007/s10457-005-0949-z</t>
  </si>
  <si>
    <t>10.1007/s10457-006-9016-7</t>
  </si>
  <si>
    <t>10.1007/s10457-004-2370-4</t>
  </si>
  <si>
    <t>10.1007/bf00055428</t>
  </si>
  <si>
    <t>10.1017/s0014479709990469</t>
  </si>
  <si>
    <t>10.1016/j.agee.2006.03.012</t>
  </si>
  <si>
    <t>10.1111/j.1365-2109.2007.01754.x</t>
  </si>
  <si>
    <t>10.1016/s0167-1987(96)01086-0</t>
  </si>
  <si>
    <t>10.1016/j.fcr.2011.12.014</t>
  </si>
  <si>
    <t>10.1017/s1742170512000257</t>
  </si>
  <si>
    <t>10.1017/s0014479713000306</t>
  </si>
  <si>
    <t>10.1023/a:;1006263312685</t>
  </si>
  <si>
    <t>10.1080/01448765.2003.9755257</t>
  </si>
  <si>
    <t>10.3763/ijas.2010.0471</t>
  </si>
  <si>
    <t>10.1080/01904169809365528</t>
  </si>
  <si>
    <t>10.1016/s0378-4290(98)00100-2</t>
  </si>
  <si>
    <t>10.1073/pnas.1007199107</t>
  </si>
  <si>
    <t>10.1016/j.fcr.2012.11.010</t>
  </si>
  <si>
    <t>10.1007/s10705-012-9492-2</t>
  </si>
  <si>
    <t>10.1007/bf00148160</t>
  </si>
  <si>
    <t>10.1111/j.1365-2109.2007.01658.x</t>
  </si>
  <si>
    <t>10.1017/s0014479700020123</t>
  </si>
  <si>
    <t>10.1080/01448765.1991.9754556</t>
  </si>
  <si>
    <t>10.1016/j.eja.2013.02.005</t>
  </si>
  <si>
    <t>10.1111/j.1365-2095.2009.00658.x</t>
  </si>
  <si>
    <t>10.1007/bf00115365</t>
  </si>
  <si>
    <t>10.1016/s0301-6226(98)00206-1</t>
  </si>
  <si>
    <t>10.1016/j.still.2003.09.002</t>
  </si>
  <si>
    <t>10.1080/03031853.2009.9523827</t>
  </si>
  <si>
    <t>10.1016/0167-1987(92)90088-s</t>
  </si>
  <si>
    <t>10.1007/bf00053119</t>
  </si>
  <si>
    <t>10.1023/B:;AGFO.0000005220.67024.2c</t>
  </si>
  <si>
    <t>10.1016/s0378-4290(97)00063-4</t>
  </si>
  <si>
    <t>10.1007/bf02361192</t>
  </si>
  <si>
    <t>10.1017/S0014479701003027</t>
  </si>
  <si>
    <t>10.1016/j.still.2012.09.002</t>
  </si>
  <si>
    <t>10.1017/s001447971000030x</t>
  </si>
  <si>
    <t>10.1080/14735903.2013.764222</t>
  </si>
  <si>
    <t>10.1080/14735903.2012.703894</t>
  </si>
  <si>
    <t>10.1080/01448765.1990.11978493</t>
  </si>
  <si>
    <t>10.1080/10440046.2012.661700</t>
  </si>
  <si>
    <t>10.1016/s0921-4488(01)00175-4</t>
  </si>
  <si>
    <t>10.2134/agronj2012.0063</t>
  </si>
  <si>
    <t>10.1016/0378-1127(94)90294-1</t>
  </si>
  <si>
    <t>10.1080/02566702.1991.9648285</t>
  </si>
  <si>
    <t>10.1023/b:;plso.0000037053.05902.60</t>
  </si>
  <si>
    <t>10.1016/j.agee.2003.08.009</t>
  </si>
  <si>
    <t>10.1016/j.still.2006.08.006</t>
  </si>
  <si>
    <t>10.1111/j.1475-2743.2012.00394.x</t>
  </si>
  <si>
    <t>10.1136/vr.156.1.18</t>
  </si>
  <si>
    <t>10.5897/AJAR09.334</t>
  </si>
  <si>
    <t>10.1007/s11104-005-4182-3</t>
  </si>
  <si>
    <t>10.1016/s0378-3774(00)00084-6</t>
  </si>
  <si>
    <t>10.1081/css-120002752</t>
  </si>
  <si>
    <t>10.1016/j.still.2006.04.007</t>
  </si>
  <si>
    <t>10.1007/BF03179982</t>
  </si>
  <si>
    <t>10.1016/j.geoderma.2013.06.025</t>
  </si>
  <si>
    <t>10.1016/j.pce.2007.07.033</t>
  </si>
  <si>
    <t>10.1016/j.pce.2007.07.030</t>
  </si>
  <si>
    <t>10.1016/j.pce,2008.06.049</t>
  </si>
  <si>
    <t>10.1016/j.fcr.2012.02.020</t>
  </si>
  <si>
    <t>10.1016/j.jaridenv.2012.11.007</t>
  </si>
  <si>
    <t>10.1016/j.anifeedsci.2005.02.033</t>
  </si>
  <si>
    <t>10.1007/s10705-006-9045-7</t>
  </si>
  <si>
    <t>10.1007/s11250-007-9018-0</t>
  </si>
  <si>
    <t>10.1300/J064v07n04_04</t>
  </si>
  <si>
    <t>10.1300/J064v10n02_10</t>
  </si>
  <si>
    <t>10.1300/J064v17n02_07</t>
  </si>
  <si>
    <t>10.1016/j.still.2007.06.008</t>
  </si>
  <si>
    <t>10.1007/s10705-007-9154-y</t>
  </si>
  <si>
    <t>10.4314/wsa.v38i2.8</t>
  </si>
  <si>
    <t>10.2134/jeq2003.0599</t>
  </si>
  <si>
    <t>10.1016/s0167-1987(01)00215-x</t>
  </si>
  <si>
    <t>10.1080/02571862.2005.10634682</t>
  </si>
  <si>
    <t>10.1007/s10705-009-9282-7</t>
  </si>
  <si>
    <t>10.1007/s11104-006-9080-9</t>
  </si>
  <si>
    <t>10.1017/s0014479700020159</t>
  </si>
  <si>
    <t>10.1080/00103629309368835</t>
  </si>
  <si>
    <t>10.1007/s10705-008-9200-4</t>
  </si>
  <si>
    <t>10.1017/s001447970002384x</t>
  </si>
  <si>
    <t>10.1017/s001447970100103x</t>
  </si>
  <si>
    <t>10.1017/s0014479707003303</t>
  </si>
  <si>
    <t>10.1007/s10705-007-9142-2</t>
  </si>
  <si>
    <t>10.1023/a:;1024887225450</t>
  </si>
  <si>
    <t>10.1007/s10705-005-4988-7</t>
  </si>
  <si>
    <t>10.1111/j.1475-2743.2012.00406.x</t>
  </si>
  <si>
    <t>10.1071/sr07115</t>
  </si>
  <si>
    <t>10.1016/j.fcr.2006.09.003</t>
  </si>
  <si>
    <t>10.1007/s10705-007-9117-3</t>
  </si>
  <si>
    <t>10.3390/agronomy7030046</t>
  </si>
  <si>
    <t>10.4314/sajas.v47i5.9</t>
  </si>
  <si>
    <t>10.4314/sajas.v44i4.9</t>
  </si>
  <si>
    <t>10.1017/S0014479716000107</t>
  </si>
  <si>
    <t>10.1007/s10705-016-9776-z</t>
  </si>
  <si>
    <t>10.1071/AN15182</t>
  </si>
  <si>
    <t>10.1007/s10499-013-9744-4</t>
  </si>
  <si>
    <t>10.1007/s11250-017-1410-9</t>
  </si>
  <si>
    <t>10.4314/sajas.v44i3.9</t>
  </si>
  <si>
    <t>10.1016/j.livsci.2014.04.016</t>
  </si>
  <si>
    <t>10.4314/sajas.v46i1.5</t>
  </si>
  <si>
    <t>10.1016/j.livsci.2015.10.003</t>
  </si>
  <si>
    <t>10.2989/16085914.2014.958049</t>
  </si>
  <si>
    <t>10.21273/HORTSCI.48.4.444</t>
  </si>
  <si>
    <t>10.1016/j.foodchem.2013.07.059</t>
  </si>
  <si>
    <t>10.1088/1748-9326/aa9da3</t>
  </si>
  <si>
    <t>10.1007/s11250-013-0436-x</t>
  </si>
  <si>
    <t>10.1399/eps.2017.213</t>
  </si>
  <si>
    <t>10.1016/j.smallrumres.2016.10.028</t>
  </si>
  <si>
    <t>10.1111/anu.12537</t>
  </si>
  <si>
    <t>10.1016/j.smallrumres.2017.06.014</t>
  </si>
  <si>
    <t>10.1016/j.cropro.2016.01.004</t>
  </si>
  <si>
    <t>10.1080/14735903.2013.859836</t>
  </si>
  <si>
    <t>10.1007/s10457-011-9453-9</t>
  </si>
  <si>
    <t>10.1007/s11250-014-0578-5</t>
  </si>
  <si>
    <t>10.1023/a:;1026589528352</t>
  </si>
  <si>
    <t>10.1016/j.jspr.2009.10.004</t>
  </si>
  <si>
    <t>10.1023/a:;1006114116095</t>
  </si>
  <si>
    <t>10.1007/bf00129628</t>
  </si>
  <si>
    <t>10.1023/a:;1005863818511</t>
  </si>
  <si>
    <t>10.1023/a:;1014218223075</t>
  </si>
  <si>
    <t>10.1016/s0167-8809(03)00192-0</t>
  </si>
  <si>
    <t>10.1007/s10705-004-1803-9</t>
  </si>
  <si>
    <t>10.1080/03650340.2010.489554</t>
  </si>
  <si>
    <t>10.2135/cropsci2009.05.0245</t>
  </si>
  <si>
    <t>10.1016/j.still.2010.03.001</t>
  </si>
  <si>
    <t>10.1080/01904161003729766</t>
  </si>
  <si>
    <t>10.1590/S1982-56762012000100003</t>
  </si>
  <si>
    <t>10.2134/agronj2001.1191</t>
  </si>
  <si>
    <t>10.1046/j.0032-0862.2004.01056.x</t>
  </si>
  <si>
    <t>10.1007/s10705-004-5084-0</t>
  </si>
  <si>
    <t>10.1023/a:;1006128401073</t>
  </si>
  <si>
    <t>10.1007/s00374-006-0076-7</t>
  </si>
  <si>
    <t>10.1080/00103621003646055</t>
  </si>
  <si>
    <t>10.1023/a:;1016058906682</t>
  </si>
  <si>
    <t>10.1080/15324980390191636</t>
  </si>
  <si>
    <t>10.1023/a:;1006389828259</t>
  </si>
  <si>
    <t>10.1007/s10457-013-9651-8</t>
  </si>
  <si>
    <t>10.1016/s1464-1909(00)00017-4</t>
  </si>
  <si>
    <t>10.1016/s0378-3774(03)00008-8</t>
  </si>
  <si>
    <t>10.1016/0167-8809(89)90062-5</t>
  </si>
  <si>
    <t>10.1016/j.still.2006.03.020</t>
  </si>
  <si>
    <t>10.1017/s0014479799001039</t>
  </si>
  <si>
    <t>10.1007/bf00053116</t>
  </si>
  <si>
    <t>10.1079/sum2005339</t>
  </si>
  <si>
    <t>10.1079/sum2005287</t>
  </si>
  <si>
    <t>10.1016/j.still.2004.03.002</t>
  </si>
  <si>
    <t>10.1016/0167-1987(94)90014-0</t>
  </si>
  <si>
    <t>10.5897/AJAR10.1117</t>
  </si>
  <si>
    <t>10.1016/s0167-8809(00)00246-2</t>
  </si>
  <si>
    <t>10.1007/s00374-007-0211-0</t>
  </si>
  <si>
    <t>10.1016/j.still.2006.07.001</t>
  </si>
  <si>
    <t>10.1007/s10705-006-9063-5</t>
  </si>
  <si>
    <t>10.1007/s11250-009-9307-x</t>
  </si>
  <si>
    <t>10.1016/j.livsci.2007.12.011</t>
  </si>
  <si>
    <t>10.1016/j.jspr.2011.02.003</t>
  </si>
  <si>
    <t>10.1007/s10457-011-9405-4</t>
  </si>
  <si>
    <t>10.1017/s0014479712000014</t>
  </si>
  <si>
    <t>10.1007/bf00705627</t>
  </si>
  <si>
    <t>10.1007/bf00705220</t>
  </si>
  <si>
    <t>10.1023/a:;1004263930096</t>
  </si>
  <si>
    <t>10.1007/s00374-010-0471-y</t>
  </si>
  <si>
    <t>10.1080/08903060050136441</t>
  </si>
  <si>
    <t>10.1007/s10705-004-0533-3</t>
  </si>
  <si>
    <t>10.1016/j.fcr.2004.03.006</t>
  </si>
  <si>
    <t>10.1016/s0378-4290(98)00153-1</t>
  </si>
  <si>
    <t>10.1007/s11104-009-9964-6</t>
  </si>
  <si>
    <t>10.1016/s0378-4290(01)00166-6</t>
  </si>
  <si>
    <t>10.1016/s0301-6226(02)00175-6</t>
  </si>
  <si>
    <t>10.1007/bf00705226</t>
  </si>
  <si>
    <t>10.1007/bf00705225</t>
  </si>
  <si>
    <t>10.1007/bf02361198</t>
  </si>
  <si>
    <t>10.1017/s0014479700018998</t>
  </si>
  <si>
    <t>10.1017/s001447970001872x</t>
  </si>
  <si>
    <t>10.1016/j.fcr.2007.05.001</t>
  </si>
  <si>
    <t>10.1017/s0014479700001101</t>
  </si>
  <si>
    <t>10.1017/s0014479797000215</t>
  </si>
  <si>
    <t>10.1111/j.1365-2028.2009.01112.x</t>
  </si>
  <si>
    <t>10.22358/jafs/67816/2002</t>
  </si>
  <si>
    <t>10.1023/a:;1006335710243</t>
  </si>
  <si>
    <t>10.22358/jafs/67953/2001</t>
  </si>
  <si>
    <t>10.1016/s0377-8401(99)00069-3</t>
  </si>
  <si>
    <t>10.1007/s10705-012-9539-4</t>
  </si>
  <si>
    <t>10.1007/s10705-011-9461-1</t>
  </si>
  <si>
    <t>10.1007/bf00010143</t>
  </si>
  <si>
    <t>10.1007/s10705-006-9081-3</t>
  </si>
  <si>
    <t>10.1080/00380768.2003.10410036</t>
  </si>
  <si>
    <t>10.1016/j.jspr.2005.11.003</t>
  </si>
  <si>
    <t>10.1016/j.fcr.2009.04.006</t>
  </si>
  <si>
    <t>10.3382/ps.0661870</t>
  </si>
  <si>
    <t>10.1023/a:;1005181401254</t>
  </si>
  <si>
    <t>10.1007/bf02633020</t>
  </si>
  <si>
    <t>10.1007/bf01050371</t>
  </si>
  <si>
    <t>10.1080/01448765.2001.9754926</t>
  </si>
  <si>
    <t>10.1016/j.fcr.2012.02.003</t>
  </si>
  <si>
    <t>10.1007/s10705-010-9355-7</t>
  </si>
  <si>
    <t>10.1016/j.fcr.2009.12.006</t>
  </si>
  <si>
    <t>10.1016/s0378-4290(03)00153-9</t>
  </si>
  <si>
    <t>10.1080/01448765.2000.9754853</t>
  </si>
  <si>
    <t>10.1016/0378-4290(93)90081-w</t>
  </si>
  <si>
    <t>10.1080/01448765.2002.9754955</t>
  </si>
  <si>
    <t>10.1016/j.agwat.2011.03.003</t>
  </si>
  <si>
    <t>10.2134/agronj2009.0112</t>
  </si>
  <si>
    <t>10.1016/j.aquaculture.2011.08.015</t>
  </si>
  <si>
    <t>10.3989/gya.032508</t>
  </si>
  <si>
    <t>10.1023/a:;1010337628292</t>
  </si>
  <si>
    <t>10.1051/agro:;2001141&gt;. &lt;hal-00886143</t>
  </si>
  <si>
    <t>10.5897/ajb11.1595</t>
  </si>
  <si>
    <t>10.1016/j.agwat.2012.06.017</t>
  </si>
  <si>
    <t>10.1046/j.1365-2095.2003.00234.x</t>
  </si>
  <si>
    <t>10.1007/s11250-010-9696-x</t>
  </si>
  <si>
    <t>10.1111/j.1365-2109.2009.02195.x</t>
  </si>
  <si>
    <t>10.1046/j.1355-557x.2001.00053.x</t>
  </si>
  <si>
    <t>10.1016/j.aquaculture.2011.01.030</t>
  </si>
  <si>
    <t>10.1007/s003740000212</t>
  </si>
  <si>
    <t>10.4067/s0718-95162013005000003</t>
  </si>
  <si>
    <t>10.1007/s00271-007-0095-7</t>
  </si>
  <si>
    <t>10.1111/j.1365-2095.2010.00810.x</t>
  </si>
  <si>
    <t>10.1111/j.1365-2109.2010.02629.x</t>
  </si>
  <si>
    <t>10.1046/j.1365-2109.1998.00199.x</t>
  </si>
  <si>
    <t>10.1016/s0044-8486(02)00252-1</t>
  </si>
  <si>
    <t>10.1111/j.1439-0396.1996.tb00682.x</t>
  </si>
  <si>
    <t>10.1007/s11250-010-9548-8</t>
  </si>
  <si>
    <t>10.1016/0167-8809(91)90038-y</t>
  </si>
  <si>
    <t>10.22358/jafs/68032/2000</t>
  </si>
  <si>
    <t>10.1017/s0014479711000056</t>
  </si>
  <si>
    <t>10.1016/S0167-1987(00)00112-4</t>
  </si>
  <si>
    <t>10.1007/s11676-012-0319-4</t>
  </si>
  <si>
    <t>10.1016/j.biombioe.2008.05.015</t>
  </si>
  <si>
    <t>10.1016/j.agwat.2008.02.008</t>
  </si>
  <si>
    <t>10.1016/j.agwat.2012.03.008</t>
  </si>
  <si>
    <t>10.1016/s0167-1987(97)00016-0</t>
  </si>
  <si>
    <t>10.1017/s0014479711000068</t>
  </si>
  <si>
    <t>10.1080/03650340.2012.709622</t>
  </si>
  <si>
    <t>10.1080/03650340.2012.709623</t>
  </si>
  <si>
    <t>10.1016/s0167-1987(98)00032-4</t>
  </si>
  <si>
    <t>10.1016/0167-1987(92)90100-p</t>
  </si>
  <si>
    <t>10.1023/a:;1006025005441</t>
  </si>
  <si>
    <t>10.1016/s0301-6226(96)01399-1</t>
  </si>
  <si>
    <t>10.1007/s00271-008-0117-0</t>
  </si>
  <si>
    <t>10.1007/s10705-006-9007-0</t>
  </si>
  <si>
    <t>10.1016/j.pce.2004.08.010</t>
  </si>
  <si>
    <t>10.1023/a:;1010642531865</t>
  </si>
  <si>
    <t>10.1023/a:;1005859617603</t>
  </si>
  <si>
    <t>10.1016/j.agee.2007.11.007</t>
  </si>
  <si>
    <t>10.1016/j.agee.2009.06.002</t>
  </si>
  <si>
    <t>10.1016/j.esd.2013.02.001</t>
  </si>
  <si>
    <t>10.1017/s0014479700005421</t>
  </si>
  <si>
    <t>10.2134/agronj2005.0191</t>
  </si>
  <si>
    <t>10.1016/0378-1127(87)90075-2</t>
  </si>
  <si>
    <t>10.1016/j.pce.2008.04.003</t>
  </si>
  <si>
    <t>10.1080/09670874.2012.744495</t>
  </si>
  <si>
    <t>10.1016/0377-8401(93)90048-o</t>
  </si>
  <si>
    <t>10.1016/j.pce.2010.07.036</t>
  </si>
  <si>
    <t>10.1023/B:;TROP.0000045962.48326.cc</t>
  </si>
  <si>
    <t>10.1007/s10705-005-6081-7</t>
  </si>
  <si>
    <t>10.1016/0921-4488(90)90026-3</t>
  </si>
  <si>
    <t>10.1016/j.livsci.2009.01.012</t>
  </si>
  <si>
    <t>10.1016/j.rser.2007.04.013</t>
  </si>
  <si>
    <t>10.1007/s10457-005-2648-1</t>
  </si>
  <si>
    <t>10.1016/s0377-8401(98)00139-4</t>
  </si>
  <si>
    <t>10.1016/0378-1127(94)90292-5</t>
  </si>
  <si>
    <t>10.1016/j.agwat.2009.11.009</t>
  </si>
  <si>
    <t>10.5713/ajas.1999.735</t>
  </si>
  <si>
    <t>10.1016/j.agwat.2007.01.005</t>
  </si>
  <si>
    <t>10.1007/s00267-004-0269-5</t>
  </si>
  <si>
    <t>10.1007/s10457-009-9210-5</t>
  </si>
  <si>
    <t>10.1007/s10457-005-0503-z</t>
  </si>
  <si>
    <t>10.1016/j.smallrumres.2006.02.008</t>
  </si>
  <si>
    <t>10.1007/s11250-010-9658-3</t>
  </si>
  <si>
    <t>10.1016/j.livsci.2010.07.003</t>
  </si>
  <si>
    <t>10.1016/0377-8401(90)90067-i</t>
  </si>
  <si>
    <t>10.1016/0921-4488(92)90063-a</t>
  </si>
  <si>
    <t>10.1023/a:;1021396629613</t>
  </si>
  <si>
    <t>10.1023/a:;1025454425048</t>
  </si>
  <si>
    <t>10.1016/s0377-8401(03)00167-6</t>
  </si>
  <si>
    <t>10.1080/15324980902817121</t>
  </si>
  <si>
    <t>10.1016/j.agwat.2009.01.007</t>
  </si>
  <si>
    <t>10.1017/s0014479700018822</t>
  </si>
  <si>
    <t>10.1017/s0014479700018834</t>
  </si>
  <si>
    <t>10.1111/j.1747-0765.2009.00428.x</t>
  </si>
  <si>
    <t>10.1016/j.soilbio.2011.10.013</t>
  </si>
  <si>
    <t>10.1007/s10705-006-9064-4</t>
  </si>
  <si>
    <t>10.1007/s10705-007-9121-7</t>
  </si>
  <si>
    <t>10.1016/j.catena.2014.01.013</t>
  </si>
  <si>
    <t>10.1016/j.still.2008.09.013</t>
  </si>
  <si>
    <t>10.5713/ajas.2000.1127</t>
  </si>
  <si>
    <t>10.1016/0378-4290(92)90059-i</t>
  </si>
  <si>
    <t>10.1007/s002710050005</t>
  </si>
  <si>
    <t>10.1023/a:;1005203806867</t>
  </si>
  <si>
    <t>10.4314/sajas.v32i1.3786</t>
  </si>
  <si>
    <t>10.1007/bf02297380</t>
  </si>
  <si>
    <t>10.1007/bf00122885</t>
  </si>
  <si>
    <t>10.1017/s0014479799003063</t>
  </si>
  <si>
    <t>10.1017/s0014479710000335</t>
  </si>
  <si>
    <t>10.1007/s11250-008-9227-1</t>
  </si>
  <si>
    <t>10.1017/S0308229600019401</t>
  </si>
  <si>
    <t>10.1016/j.agwat.2012.10.026</t>
  </si>
  <si>
    <t>10.1300/J064v26n02_04</t>
  </si>
  <si>
    <t>10.1007/s11250-009-9466-9</t>
  </si>
  <si>
    <t>10.1007/s003740000258</t>
  </si>
  <si>
    <t>10.1016/j.agwat.2010.01.012</t>
  </si>
  <si>
    <t>10.1007/s11250-010-9591-5</t>
  </si>
  <si>
    <t>10.1016/0378-3774(95)01131-2</t>
  </si>
  <si>
    <t>10.1016/s0378-3774(98)00029-8</t>
  </si>
  <si>
    <t>10.1016/s0167-8809(02)00225-6</t>
  </si>
  <si>
    <t>10.1017/s0014479704002029</t>
  </si>
  <si>
    <t>10.5897/AJAR09.118</t>
  </si>
  <si>
    <t>10.4067/s0718-95162012005000007</t>
  </si>
  <si>
    <t>10.1007/bf00750570</t>
  </si>
  <si>
    <t>10.1016/j.agwat.2007.01.002</t>
  </si>
  <si>
    <t>10.1080/02571862.1998.10635130</t>
  </si>
  <si>
    <t>10.1007/s11250-008-9281-8</t>
  </si>
  <si>
    <t>10.1007/s11250-008-9138-1</t>
  </si>
  <si>
    <t>10.1017/S0003356100007728</t>
  </si>
  <si>
    <t>10.1007/bf00712077</t>
  </si>
  <si>
    <t>10.2134/agronj2005-0148</t>
  </si>
  <si>
    <t>10.2307/4002969</t>
  </si>
  <si>
    <t>10.2307/4003682</t>
  </si>
  <si>
    <t>10.1016/s0301-6226(00)00154-8</t>
  </si>
  <si>
    <t>10.1016/j.anifeedsci.2008.03.014</t>
  </si>
  <si>
    <t>10.1007/s11250-009-9496-3</t>
  </si>
  <si>
    <t>10.1016/j.still.2005.01.009</t>
  </si>
  <si>
    <t>10.1016/j.agwat.2009.07.004</t>
  </si>
  <si>
    <t>10.1007/s11250-011-9927-9</t>
  </si>
  <si>
    <t>10.1023/a:;1009721411173</t>
  </si>
  <si>
    <t>10.1016/0377-8401(94)90068-x</t>
  </si>
  <si>
    <t>10.1080/00103629509369391</t>
  </si>
  <si>
    <t>10.1007/s10705-006-9028-8</t>
  </si>
  <si>
    <t>10.1007/s11250-008-9230-6</t>
  </si>
  <si>
    <t>10.1080/01904169809365540</t>
  </si>
  <si>
    <t>10.1016/s0301-6226(97)00152-8</t>
  </si>
  <si>
    <t>10.1023/a:;1005952801489</t>
  </si>
  <si>
    <t>10.1016/s0377-8401(97)00159-4</t>
  </si>
  <si>
    <t>10.1007/s11250-014-0695-1</t>
  </si>
  <si>
    <t>10.1007/s11250-014-0725-z</t>
  </si>
  <si>
    <t>10.1016/j.aquaculture.2015.06.010</t>
  </si>
  <si>
    <t>10.1002/jpln.201600485</t>
  </si>
  <si>
    <t>10.1111/jpn.12250</t>
  </si>
  <si>
    <t>10.2134/agronj2012.0432</t>
  </si>
  <si>
    <t>10.1016/j.smallrumres.2015.07.019</t>
  </si>
  <si>
    <t>10.1111/gcb.13885</t>
  </si>
  <si>
    <t>10.5713/ajas.2013.13644</t>
  </si>
  <si>
    <t>10.1016/j.anifeedsci.2017.09.011</t>
  </si>
  <si>
    <t>10.1007/s11250-017-1250-7</t>
  </si>
  <si>
    <t>10.1007/s10705-016-9786-x</t>
  </si>
  <si>
    <t>10.1016/j.iswcr.2017.04.006</t>
  </si>
  <si>
    <t>10.1080/00071668.2014.960805 ·</t>
  </si>
  <si>
    <t>10.1080/03650340.2012.683423</t>
  </si>
  <si>
    <t>10.1007/s11250-012-0327-6</t>
  </si>
  <si>
    <t>10.1007/s11250-013-0413-4</t>
  </si>
  <si>
    <t>10.1016/j.agee.2017.04.007</t>
  </si>
  <si>
    <t>10.4314/sajas.v43i5.24</t>
  </si>
  <si>
    <t>10.1016/j.agwat.2009.11.002</t>
  </si>
  <si>
    <t>10.1016/j.livprodsci.2003.07.010</t>
  </si>
  <si>
    <t>10.1017/S0021859600052072</t>
  </si>
  <si>
    <t>10.2134/jeq2016.02.0050</t>
  </si>
  <si>
    <t>10.1371/journal.pone.0165529</t>
  </si>
  <si>
    <t>10.1016/j.envint.2016.11.015.</t>
  </si>
  <si>
    <t>10.1002/jpln.201300032</t>
  </si>
  <si>
    <t>10.1007/s10457-016-9978-z</t>
  </si>
  <si>
    <t>10.1016/S2095-6339(15)30032-0</t>
  </si>
  <si>
    <t>10.2134/agronj2015.0375</t>
  </si>
  <si>
    <t>10.1016/j.agee.2017.03.004</t>
  </si>
  <si>
    <t>10.3923/ijss.2013.47.57</t>
  </si>
  <si>
    <t>10.1080/19315260.2012.705233</t>
  </si>
  <si>
    <t>10.1111/jpn.12597</t>
  </si>
  <si>
    <t>10.4067/S0718-58392017000400365</t>
  </si>
  <si>
    <t>10.1016/j.anifeedsci.2013.05.014</t>
  </si>
  <si>
    <t>10.1007/s11250-014-0590-9</t>
  </si>
  <si>
    <t>10.1007/s11250-015-0935-z</t>
  </si>
  <si>
    <t>10.1088/1748-9326/aa88d5</t>
  </si>
  <si>
    <t>10.1007/s11250-014-0721-3</t>
  </si>
  <si>
    <t>10.1111/asj.12352</t>
  </si>
  <si>
    <t>10.1016/j.agee.2015.09.037</t>
  </si>
  <si>
    <t>10.1016/j.fcr.2013.03.014</t>
  </si>
  <si>
    <t>10.1016/j.plantsci.2010.06.006</t>
  </si>
  <si>
    <t>10.1016/s0167-8809(03)00184-1</t>
  </si>
  <si>
    <t>10.1080/15324980390169118</t>
  </si>
  <si>
    <t>10.1017/s0014479700016239</t>
  </si>
  <si>
    <t>10.1080/15324980802599142</t>
  </si>
  <si>
    <t>10.1016/s0921-4488(03)00108-1</t>
  </si>
  <si>
    <t>10.1007/s10705-007-9133-3</t>
  </si>
  <si>
    <t>10.1016/j.soilbio.2008.05.018</t>
  </si>
  <si>
    <t>10.1017/s0021859607006776</t>
  </si>
  <si>
    <t>10.1016/j.apsoil.2009.10.003</t>
  </si>
  <si>
    <t>10.4194/1303-2712-v14_2_18</t>
  </si>
  <si>
    <t>10.1007/s11250-015-0897-1</t>
  </si>
  <si>
    <t>10.1111/aje.12185</t>
  </si>
  <si>
    <t>10.1016/0167-1987(82)90012-5</t>
  </si>
  <si>
    <t>10.1300/J064v23n03_04</t>
  </si>
  <si>
    <t>10.5897/AJB10.2336</t>
  </si>
  <si>
    <t>10.1017/S0021859600076450</t>
  </si>
  <si>
    <t>10.1017/s0014479700021128</t>
  </si>
  <si>
    <t>10.1071/AN14917</t>
  </si>
  <si>
    <t>10.1016/0378-4290(94)90060-4</t>
  </si>
  <si>
    <t>10.1007/BF00750250</t>
  </si>
  <si>
    <t>10.3923/ajcs.2012.12.22</t>
  </si>
  <si>
    <t>10.1023/a:;1017585328904</t>
  </si>
  <si>
    <t>10.1016/j.jhealeco.2015.03.006</t>
  </si>
  <si>
    <t>10.1007/s10705-013-9570-0</t>
  </si>
  <si>
    <t>10.1016/s0167-8809(98)00109-1</t>
  </si>
  <si>
    <t>10.3923/ijps.2013.401.405</t>
  </si>
  <si>
    <t>10.1016/0167-8809(95)00648-6</t>
  </si>
  <si>
    <t>10.1080/00103620009370507</t>
  </si>
  <si>
    <t>10.1006/jare.1998.0475</t>
  </si>
  <si>
    <t>10.1111/j.1365-2109.2005.01231.x</t>
  </si>
  <si>
    <t>10.1007/s00271-012-0333-5</t>
  </si>
  <si>
    <t>10.1007/s10457-011-9411-6</t>
  </si>
  <si>
    <t>10.1016/j.agwat.2013.04.012</t>
  </si>
  <si>
    <t>10.1080/09712119.1994.9706031</t>
  </si>
  <si>
    <t>10.1016/s0921-4488(03)00186-x</t>
  </si>
  <si>
    <t>10.2136/sssaj1976.03615995004000050039x</t>
  </si>
  <si>
    <t>10.1016/s0921-4488(96)00998-4</t>
  </si>
  <si>
    <t>10.2134/agronj2009.0238</t>
  </si>
  <si>
    <t>10.2306/scienceasia1513-1874.2009.35.227</t>
  </si>
  <si>
    <t>10.1002/(sici)1099-145x(199709)8:;3&lt;201:;:;aid-ldr253&gt;3.0.co;2-u</t>
  </si>
  <si>
    <t>10.1016/j.aquaculture.2007.03.017</t>
  </si>
  <si>
    <t>10.2134/agronj2007.0212</t>
  </si>
  <si>
    <t>10.1016/j.agwat.2013.03.007</t>
  </si>
  <si>
    <t>10.2134/agronj1981.00021962007300020001x</t>
  </si>
  <si>
    <t>10.1007/BF00749875</t>
  </si>
  <si>
    <t>10.1007/s10705-005-3108-z</t>
  </si>
  <si>
    <t>10.2134/agronj2003.1172</t>
  </si>
  <si>
    <t>10.1023/a:;1009757830508</t>
  </si>
  <si>
    <t>10.3934/agrfood.2016.2.239</t>
  </si>
  <si>
    <t>10.1007/s00374-002-0484-2</t>
  </si>
  <si>
    <t>10.1016/s0167-1987(97)00006-8</t>
  </si>
  <si>
    <t>10.1016/s0167-1987(97)00007-x</t>
  </si>
  <si>
    <t>10.1016/0167-1987(89)90046-9</t>
  </si>
  <si>
    <t>10.1016/j.agwat.2005.12.001</t>
  </si>
  <si>
    <t>10.1080/01904169409364776</t>
  </si>
  <si>
    <t>10.1017/S0021859600071227</t>
  </si>
  <si>
    <t>10.1017/s0014479700023863</t>
  </si>
  <si>
    <t>10.1017/s0014479700022997</t>
  </si>
  <si>
    <t>10.1016/0378-4290(93)90149-h</t>
  </si>
  <si>
    <t>10.1017/s001447970002113x</t>
  </si>
  <si>
    <t>10.1023/a:;1014957605852</t>
  </si>
  <si>
    <t>10.1023/b:;fres.0000019457.43677.08</t>
  </si>
  <si>
    <t>10.1016/j.still.2009.10.009</t>
  </si>
  <si>
    <t>10.1007/bf00120186</t>
  </si>
  <si>
    <t>10.1111/j.1475-2743.1994.tb00453.x</t>
  </si>
  <si>
    <t>10.2134/agronj1986.00021962007800010019x</t>
  </si>
  <si>
    <t>10.1016/0167-1987(86)90460-5</t>
  </si>
  <si>
    <t>10.1016/s0378-4290(02)00135-1</t>
  </si>
  <si>
    <t>10.1016/j.geoderma.2008.11.015</t>
  </si>
  <si>
    <t>10.1016/j.still.2007.10.012</t>
  </si>
  <si>
    <t>10.1016/j.fcr.2012.09.011</t>
  </si>
  <si>
    <t>10.1017/s0014479700026119</t>
  </si>
  <si>
    <t>10.1016/j.still.2012.02.008</t>
  </si>
  <si>
    <t>10.1016/j.still.2010.11.005</t>
  </si>
  <si>
    <t>10.5897/ajar11.507</t>
  </si>
  <si>
    <t>10.1016/0378-4290(93)90082-x</t>
  </si>
  <si>
    <t>10.2134/agronj2010.0493</t>
  </si>
  <si>
    <t>10.1007/s11104-006-9006-6</t>
  </si>
  <si>
    <t>10.3923/ajps.2007.749.756</t>
  </si>
  <si>
    <t>10.1080/00103624.2011.609260</t>
  </si>
  <si>
    <t>10.1111/j.1574-0862.2008.00303.x</t>
  </si>
  <si>
    <t>10.1007/s10457-012-9520-x</t>
  </si>
  <si>
    <t>10.1023/a:;1013776514526</t>
  </si>
  <si>
    <t>10.1016/s0378-4290(00)00113-1</t>
  </si>
  <si>
    <t>10.1007/s10705-008-9211-1</t>
  </si>
  <si>
    <t>10.1016/s0378-4290(98)00150-6</t>
  </si>
  <si>
    <t>10.1023/a:;1006234523163</t>
  </si>
  <si>
    <t>10.1016/j.agsy.2010.12.004</t>
  </si>
  <si>
    <t>10.1080/10440046.2011.646352</t>
  </si>
  <si>
    <t>10.1016/j.cropro.2015.02.013</t>
  </si>
  <si>
    <t>10.1016/s0167-8809(00)00292-9</t>
  </si>
  <si>
    <t>10.1016/j.still.2007.09.006</t>
  </si>
  <si>
    <t>10.1023/a:;1006394608271</t>
  </si>
  <si>
    <t>10.1023/a:;1006351025490</t>
  </si>
  <si>
    <t>10.1080/01448765.2002.9754968</t>
  </si>
  <si>
    <t>10.1080/00379271.2006.10697481</t>
  </si>
  <si>
    <t>10.1007/bf00705234</t>
  </si>
  <si>
    <t>10.1016/j.still.2010.03.002</t>
  </si>
  <si>
    <t>10.1016/0167-8809(95)00634-6</t>
  </si>
  <si>
    <t>10.1007/bf00704883</t>
  </si>
  <si>
    <t>10.1007/bf00711714</t>
  </si>
  <si>
    <t>10.1007/s11104-006-0052-x</t>
  </si>
  <si>
    <t>10.1023/a:;1002969932224</t>
  </si>
  <si>
    <t>10.1016/j.fcr.2010.09.004</t>
  </si>
  <si>
    <t>10.1023/a:;1025591719556</t>
  </si>
  <si>
    <t>10.1016/s0378-4290(96)01028-3</t>
  </si>
  <si>
    <t>10.1017/s0014479700006050</t>
  </si>
  <si>
    <t>10.5897/AJAR10.344</t>
  </si>
  <si>
    <t>10.1007/bf02139631</t>
  </si>
  <si>
    <t>10.1007/bf00123116</t>
  </si>
  <si>
    <t>10.1002/(sici)1099-145x(199709)8:;3&lt;221:;:;aid-ldr254&gt;3.0.co;2-p</t>
  </si>
  <si>
    <t>10.1016/0167-1987(86)90331-4</t>
  </si>
  <si>
    <t>10.2134/agronj1981.00021962007300020026x</t>
  </si>
  <si>
    <t>10.1017/s0014479703001467</t>
  </si>
  <si>
    <t>10.4314/wsa.v29i4.5038</t>
  </si>
  <si>
    <t>10.1007/s11104-006-0053-9</t>
  </si>
  <si>
    <t>10.1016/j.apsoil.2011.02.001</t>
  </si>
  <si>
    <t>10.1071/ea06146</t>
  </si>
  <si>
    <t>10.1007/bf00129615</t>
  </si>
  <si>
    <t>10.2135/cropsci2006.07.0487</t>
  </si>
  <si>
    <t>10.1016/s0038-0717(99)00088-7</t>
  </si>
  <si>
    <t>10.1016/j.cropro.2008.01.005</t>
  </si>
  <si>
    <t>10.1017/s0014479709990810</t>
  </si>
  <si>
    <t>10.1016/s0933-3630(96)00010-4</t>
  </si>
  <si>
    <t>10.1016/j.fcr.2011.10.014</t>
  </si>
  <si>
    <t>10.1007/s00374-011-0539-3</t>
  </si>
  <si>
    <t>10.1016/s0016-7061(00)00072-0</t>
  </si>
  <si>
    <t>10.1016/j.fcr.2007.12.002</t>
  </si>
  <si>
    <t>10.1080/01448765.2009.9755092</t>
  </si>
  <si>
    <t>10.1016/j.fcr.2009.10.013</t>
  </si>
  <si>
    <t>10.1023/a:;1021366911279</t>
  </si>
  <si>
    <t>10.1300/J064v28n01_09</t>
  </si>
  <si>
    <t>10.1017/s0014479797000094</t>
  </si>
  <si>
    <t>10.1007/bf00123474</t>
  </si>
  <si>
    <t>10.1016/s0261-2194(00)00063-6</t>
  </si>
  <si>
    <t>10.1016/j.agee.2012.10.003</t>
  </si>
  <si>
    <t>10.1007/s10705-014-9605-1</t>
  </si>
  <si>
    <t>10.1016/s0167-8809(00)00144-4</t>
  </si>
  <si>
    <t>10.1007/s003740050444</t>
  </si>
  <si>
    <t>10.1016/j.actao.2015.01.002</t>
  </si>
  <si>
    <t>10.1007/s11676-014-0483-9</t>
  </si>
  <si>
    <t>10.1016/j.catena.2012.10.019</t>
  </si>
  <si>
    <t>10.1007/s11104-005-0194-2</t>
  </si>
  <si>
    <t>10.1007/s00374-002-0573-2</t>
  </si>
  <si>
    <t>10.1080/14620316.2001.11511375</t>
  </si>
  <si>
    <t>10.1080/01448765.2001.9754895</t>
  </si>
  <si>
    <t>10.1016/j.cropro.2007.11.019</t>
  </si>
  <si>
    <t>10.1017/s0014479700015349</t>
  </si>
  <si>
    <t>10.1016/s0167-8809(96)01123-1</t>
  </si>
  <si>
    <t>10.1081/pln-120038542</t>
  </si>
  <si>
    <t>10.1300/J064v20n01_04</t>
  </si>
  <si>
    <t>10.1016/0308-521x(86)90127-7</t>
  </si>
  <si>
    <t>10.1017/s0021859698005711</t>
  </si>
  <si>
    <t>10.1016/s0167-1987(98)00192-5</t>
  </si>
  <si>
    <t>10.1017/s0021859601008656</t>
  </si>
  <si>
    <t>10.1300/J064v22n02_02</t>
  </si>
  <si>
    <t>10.1081/pln-120030368</t>
  </si>
  <si>
    <t>10.1016/0167-1987(82)90013-7</t>
  </si>
  <si>
    <t>10.1016/j.agee.2008.10.007</t>
  </si>
  <si>
    <t>10.1016/0378-4290(92)90016-3</t>
  </si>
  <si>
    <t>10.1007/s10705-011-9432-6</t>
  </si>
  <si>
    <t>10.1023/a:;1009856032418</t>
  </si>
  <si>
    <t>10.1016/j.soilbio.2004.04.031</t>
  </si>
  <si>
    <t>10.1023/B:;PLSO.0000047730.58844.b5</t>
  </si>
  <si>
    <t>10.1080/01904160500474082</t>
  </si>
  <si>
    <t>10.1080/01448765.2007.9755036</t>
  </si>
  <si>
    <t>10.1017/s0021859603002946</t>
  </si>
  <si>
    <t>10.1016/j.still.2005.07.010</t>
  </si>
  <si>
    <t>10.1023/a:;1004873206350</t>
  </si>
  <si>
    <t>10.1097/00010694-200109000-00005</t>
  </si>
  <si>
    <t>10.1080/01448765.2011.9756645</t>
  </si>
  <si>
    <t>10.1007/s00271-010-0260-2</t>
  </si>
  <si>
    <t>10.1016/s0167-8809(01)00238-9</t>
  </si>
  <si>
    <t>10.1080/01448765.1991.9754573</t>
  </si>
  <si>
    <t>10.1007/bf00705224</t>
  </si>
  <si>
    <t>10.1016/j.agee.2013.08.006</t>
  </si>
  <si>
    <t>10.1046/j.1439-037X.2001.00482.x</t>
  </si>
  <si>
    <t>10.1017/S0014479701003039</t>
  </si>
  <si>
    <t>10.1007/bf00054150</t>
  </si>
  <si>
    <t>10.1016/j.fcr.2011.09.008</t>
  </si>
  <si>
    <t>10.1023/B:;PLSO.0000020977.28048.fd</t>
  </si>
  <si>
    <t>10.1007/s11104-007-9330-5</t>
  </si>
  <si>
    <t>10.17138/tgft(1)212-214</t>
  </si>
  <si>
    <t>10.1007/bf00705149</t>
  </si>
  <si>
    <t>10.1016/j.agwat.2012.12.012</t>
  </si>
  <si>
    <t>10.1007/bf00122773</t>
  </si>
  <si>
    <t>10.1007/s10705-011-9468-7</t>
  </si>
  <si>
    <t>10.1007/s10705-008-9185-z</t>
  </si>
  <si>
    <t>10.1080/15324980500546007</t>
  </si>
  <si>
    <t>10.1002/ldr.672</t>
  </si>
  <si>
    <t>10.1017/s002185960900851x</t>
  </si>
  <si>
    <t>10.1007/s11104-008-9652-y</t>
  </si>
  <si>
    <t>10.1023/a:;1016087905272</t>
  </si>
  <si>
    <t>10.1007/bf00705215</t>
  </si>
  <si>
    <t>10.1017/s0021859602002770</t>
  </si>
  <si>
    <t>10.1017/s0014479700025497</t>
  </si>
  <si>
    <t>10.1080/14735903.2011.583480</t>
  </si>
  <si>
    <t>10.1017/s0014479707005005</t>
  </si>
  <si>
    <t>10.1016/0378-4290(94)00115-s</t>
  </si>
  <si>
    <t>10.1046/j.1439-037x.2000.00368.x</t>
  </si>
  <si>
    <t>10.1016/0167-1987(92)90049-h</t>
  </si>
  <si>
    <t>10.1016/j.agwat.2006.06.001</t>
  </si>
  <si>
    <t>10.1016/j.agwat.2010.02.013</t>
  </si>
  <si>
    <t>10.1111/j.1475-2743.1998.tb00627.x</t>
  </si>
  <si>
    <t>10.1017/s0014479700026132</t>
  </si>
  <si>
    <t>10.1016/j.apgeog.2005.08.003</t>
  </si>
  <si>
    <t>10.1007/bf00712073</t>
  </si>
  <si>
    <t>10.1007/bf00010282</t>
  </si>
  <si>
    <t>10.1111/j.1475-2743.2011.00347.x</t>
  </si>
  <si>
    <t>10.1016/j.fcr.2011.12.009</t>
  </si>
  <si>
    <t>10.1016/0378-3774(91)90015-b</t>
  </si>
  <si>
    <t>10.1079/sum2005319</t>
  </si>
  <si>
    <t>10.1017/s0014479700019359</t>
  </si>
  <si>
    <t>10.1007/s10668-016-9800-0</t>
  </si>
  <si>
    <t>10.1016/j.agee.2017.03.007</t>
  </si>
  <si>
    <t>10.1016/j.still.2012.07.008</t>
  </si>
  <si>
    <t>10.1016/j.ecohyd.2013.02.001</t>
  </si>
  <si>
    <t>10.1007/s10457-013-9632-y</t>
  </si>
  <si>
    <t>10.1016/j.jaridenv.2016.01.010</t>
  </si>
  <si>
    <t>10.1080/21683565.2017.1279252</t>
  </si>
  <si>
    <t>10.5367/oa.2012.0094</t>
  </si>
  <si>
    <t>10.1080/01448765.2004.9754990</t>
  </si>
  <si>
    <t>10.17660/ActaHortic.2013.1007.62</t>
  </si>
  <si>
    <t>10.1080/03650340802279619</t>
  </si>
  <si>
    <t>10.1080/01448765.2006.9755026</t>
  </si>
  <si>
    <t>10.1080/01448765.2008.9755063</t>
  </si>
  <si>
    <t>10.1017/S002185960006737X</t>
  </si>
  <si>
    <t>10.1016/j.indcrop.2012.07.053</t>
  </si>
  <si>
    <t>10.21608/agro.2018.2660.1091</t>
  </si>
  <si>
    <t>10.3390/agronomy5040476</t>
  </si>
  <si>
    <t>https://www.researchgate.net/publication/332553583</t>
  </si>
  <si>
    <t>10.1515/johr-2017-0009</t>
  </si>
  <si>
    <t>10.1080/01904167.2016.1263330</t>
  </si>
  <si>
    <t>10.1155/2017/9840130</t>
  </si>
  <si>
    <t>10.1186/s40538-017-0091-y</t>
  </si>
  <si>
    <t>10.18006/2017.5(4).515.524</t>
  </si>
  <si>
    <t>10.1007/s40093-017-0166-6</t>
  </si>
  <si>
    <t>10.1016/j.aoas.2018.05.001</t>
  </si>
  <si>
    <t>10.4067/S0718-95162014005000042Â </t>
  </si>
  <si>
    <t>https://www.researchgate.net/publication/287529073</t>
  </si>
  <si>
    <t>10.1080/03650340.2013.780127</t>
  </si>
  <si>
    <t>10.1007/s12892-015-0095-8a</t>
  </si>
  <si>
    <t>10.4314/as.v10i3.1</t>
  </si>
  <si>
    <t>10.1080/01904167.2016.1262414</t>
  </si>
  <si>
    <t>https://www.researchgate.net/publication/301678717</t>
  </si>
  <si>
    <t>10.1002/ldr.2182</t>
  </si>
  <si>
    <t>10.1038/s41598-017-10185-5</t>
  </si>
  <si>
    <t>10.1155/2017/6827323</t>
  </si>
  <si>
    <t>10.1371/journal.pone.0134244</t>
  </si>
  <si>
    <t>10.3390/agriculture8040045</t>
  </si>
  <si>
    <t>10.1186/s40066-018-0242-9</t>
  </si>
  <si>
    <t>10.1111/wbm.12158</t>
  </si>
  <si>
    <t>agronomyjournal.usamv.ro/index.php/scientific-papers/past-issues?id=790</t>
  </si>
  <si>
    <t>10.1016/j.heliyon.2018.e00759</t>
  </si>
  <si>
    <t>10.1016/j.jspr.2018.02.002</t>
  </si>
  <si>
    <t>www.researchgate.net/publication/284886891</t>
  </si>
  <si>
    <t>10.17957/IJAB/15.0287</t>
  </si>
  <si>
    <t>www.pakjas.com.pk</t>
  </si>
  <si>
    <t>10.1016/j.agsy.2016.03.008</t>
  </si>
  <si>
    <t>10.1007/s11104-018-3602-0</t>
  </si>
  <si>
    <t>10.1080/09064710.2015.1052547</t>
  </si>
  <si>
    <t>10.1016/j.still.2018.05.016</t>
  </si>
  <si>
    <t>10.1016/j.geoderma.2014.01.016</t>
  </si>
  <si>
    <t>10.2134/agronj2015.0422</t>
  </si>
  <si>
    <t>10.1007/s00374-015-1061-9</t>
  </si>
  <si>
    <t>www.researchgate.net/publication/286125672</t>
  </si>
  <si>
    <t>10.1016/j.agee.2016.02.009</t>
  </si>
  <si>
    <t>10.1016/j.still.2014.10.015</t>
  </si>
  <si>
    <t>10.1017/S1742170515000332</t>
  </si>
  <si>
    <t>10.4067/S0718-58392015000100004</t>
  </si>
  <si>
    <t>10.2135/cropsci2015.10.0612</t>
  </si>
  <si>
    <t>10.1007/s10705-017-9872-8</t>
  </si>
  <si>
    <t>10.1002/ldr.2814</t>
  </si>
  <si>
    <t>10.1080/09064710.2017.1414871</t>
  </si>
  <si>
    <t>www.researchgate.net/publication/263587202</t>
  </si>
  <si>
    <t>10.1016/j.still.2014.12.001</t>
  </si>
  <si>
    <t>10.1016/j.agsy.2018.01.012</t>
  </si>
  <si>
    <t>10.1017/S0014479715000125</t>
  </si>
  <si>
    <t>10.1016/j.fcr.2018.02.016</t>
  </si>
  <si>
    <t>10.1080/02571862.2015.1057772</t>
  </si>
  <si>
    <t>10.1016/j.agee.2018.01.035</t>
  </si>
  <si>
    <t>10.1007/s10705-016-9760-7</t>
  </si>
  <si>
    <t>10.1002/ldr.2416</t>
  </si>
  <si>
    <t>10.2135/cropsci2017.04.0255</t>
  </si>
  <si>
    <t>10.1016/j.soilbio.2013.05.007</t>
  </si>
  <si>
    <t>10.1111/1365-2664.12416</t>
  </si>
  <si>
    <t>10.1017/S0014479714000325</t>
  </si>
  <si>
    <t>https://www.researchgate.net/publication/312605095</t>
  </si>
  <si>
    <t>10.1016/j.livsci.2018.01.013</t>
  </si>
  <si>
    <t>10.1016/j.scienta.2016.05.011</t>
  </si>
  <si>
    <t>10.1016/j.fcr.2017.06.030</t>
  </si>
  <si>
    <t>10.1016/j.fcr.2017.08.003</t>
  </si>
  <si>
    <t>10.1007/s12517-017-3088-8</t>
  </si>
  <si>
    <t>10.1007/s12355-015-0374-1</t>
  </si>
  <si>
    <t>10.1016/j.fcr.2014.04.004</t>
  </si>
  <si>
    <t>10.1016/j.agee.2015.07.011</t>
  </si>
  <si>
    <t>10.1016/j.agwat.2014.10.004</t>
  </si>
  <si>
    <t>10.1016/j.agwat.2014.11.014</t>
  </si>
  <si>
    <t>10.1016/j.fcr.2014.07.006</t>
  </si>
  <si>
    <t>10.1017/S0014479716000430</t>
  </si>
  <si>
    <t>10.1016/j.jaridenv.2015.10.017</t>
  </si>
  <si>
    <t>10.1016/j.fcr.2016.07.001</t>
  </si>
  <si>
    <t>10.1016/j.soilbio.2017.08.035</t>
  </si>
  <si>
    <t>10.1177/0030727016665034</t>
  </si>
  <si>
    <t>10.1016/j.aoas.2015.10.012</t>
  </si>
  <si>
    <t>https://www.researchgate.net/publication/308655933</t>
  </si>
  <si>
    <t>10.1186/s40066-015-0030-8</t>
  </si>
  <si>
    <t>10.14393/BJ-v33n4a2017-33954</t>
  </si>
  <si>
    <t>10.1007/s10705-015-9693-6</t>
  </si>
  <si>
    <t>10.1007/s10584-017-2096-8</t>
  </si>
  <si>
    <t>10.1017/S0014479715000265</t>
  </si>
  <si>
    <t>10.1021/acs.est.6b05557</t>
  </si>
  <si>
    <t>10.3390/agronomy7020042</t>
  </si>
  <si>
    <t>10.1080/03650340.2013.823478</t>
  </si>
  <si>
    <t>10.1016/j.heliyon.2018.</t>
  </si>
  <si>
    <t>0.1007/s40093-017-0192-4</t>
  </si>
  <si>
    <t>10.3923/ja.2015.152.157</t>
  </si>
  <si>
    <t>www.researchgate.net/publication/288615840_Variability_of_soil_erodibility_factor_with_some_soil_management_practices_in_a_semi-arid_agroecological_condition_Nigeria</t>
  </si>
  <si>
    <t>10.3923/ajcs.2014.254.261</t>
  </si>
  <si>
    <t>10.1515/opag-2017-0022</t>
  </si>
  <si>
    <t>10.3923/je.2014.225.237</t>
  </si>
  <si>
    <t>10.1002/ece3.3104</t>
  </si>
  <si>
    <t>10.3390/rs10020349</t>
  </si>
  <si>
    <t>https://www.researchgate.net/publication/332138711_Impact_of_organic_fertilizer_and_bio-stimulating_substances_in_maximizing_productivity_and_fruit_quality_of_cv_Cyprus_olive_trees</t>
  </si>
  <si>
    <t>10.1016/j.iswcr.2017.06.005</t>
  </si>
  <si>
    <t>10.3390/su10051430</t>
  </si>
  <si>
    <t>10.3923/ijss.2015.186.194</t>
  </si>
  <si>
    <t>10.1007/s40093-015-0108-0</t>
  </si>
  <si>
    <t>10.1007/s12571-016-0582-x</t>
  </si>
  <si>
    <t>10.3390/su6031153</t>
  </si>
  <si>
    <t>10.1007/s40003-014-0147-1</t>
  </si>
  <si>
    <t>10.18697/AJFAND.83.18015</t>
  </si>
  <si>
    <t>www.researchgate.net/publication/331648273_Beneficial_effects_of_Bio-Organic_fertilizers_as_a_partial_replacement_of_chemical_fertilizers_on_productivity_and_fruit_quality_of_Pomegranate_trees</t>
  </si>
  <si>
    <t>10.3389/fpls.2017.00219</t>
  </si>
  <si>
    <t>www.researchgate.net/publication/282936486_Effect_of_liquid_poultry_manure_application_rate_and_injection_depth_on_growth_and_yield_of_maize_ZeamaysL_in_a_sandy_loam_soil/link/570e5aaf08aed4bec6fdd73c/download</t>
  </si>
  <si>
    <t>10.3923/ja.2018.188.197</t>
  </si>
  <si>
    <t>Research Journal of Pharmaceutical, Biological and Chemical Sciences</t>
  </si>
  <si>
    <t>http://www.cropj.com/omindi_8_8_2014_1140_1146.pdf</t>
  </si>
  <si>
    <t>10.1007/s40093-016-0123-9</t>
  </si>
  <si>
    <t>10.1155/2017/4767509</t>
  </si>
  <si>
    <t>10.1002/fes3.111</t>
  </si>
  <si>
    <t>10.3923/je.2017.136.147</t>
  </si>
  <si>
    <t>10.15414/jmbfs.2018.7.6.555-561</t>
  </si>
  <si>
    <t>10.3934/agrfood.2016.1.85</t>
  </si>
  <si>
    <t>10.1016/j.iswcr.2018.03.002</t>
  </si>
  <si>
    <t>10.1080/17583004.2018.1443641</t>
  </si>
  <si>
    <t>www.researchgate.net/publication/326413813</t>
  </si>
  <si>
    <t>www.researchgate.net/publication/290518884_Influence_of_water_stress_on_yield_technological_and_rheological_characteristics_of_some_new_wheat_lines</t>
  </si>
  <si>
    <t>10.3389/fpls.2016.01435</t>
  </si>
  <si>
    <t>10.3923/ja.2016.151.164</t>
  </si>
  <si>
    <t>10.17957/ijab/17.3.14.282</t>
  </si>
  <si>
    <t>10.1080/20964129.2018.1463146</t>
  </si>
  <si>
    <t>10.1038/s41598-017-03372-x</t>
  </si>
  <si>
    <t>www.researchgate.net/publication/309073355_Calibrating_and_validating_AquaCrop_model_for_maize_crop_in_northern_zone_of_Nigeria</t>
  </si>
  <si>
    <t>10.1371/journal.pone.0182840</t>
  </si>
  <si>
    <t>10.1186/s13021-016-0045-x</t>
  </si>
  <si>
    <t>10.3390/su9071084</t>
  </si>
  <si>
    <t>10.1186/s40066-016-0067-3</t>
  </si>
  <si>
    <t>10.3923/pjbs.2013.1605.1608</t>
  </si>
  <si>
    <t>10.3389/fpls.2017.00996</t>
  </si>
  <si>
    <t>10.3923/ijss.2013.68.77</t>
  </si>
  <si>
    <t>10.1016/j.cj.2014.04.008</t>
  </si>
  <si>
    <t>10.9734/ARRB/2017/32099</t>
  </si>
  <si>
    <t>10.9787/PBB.2018.6.2.95</t>
  </si>
  <si>
    <t>10.1155/2017/7479309</t>
  </si>
  <si>
    <t>10.3390/environments2030317</t>
  </si>
  <si>
    <t>10.3390/agronomy6030042</t>
  </si>
  <si>
    <t>10.4314/jfas.v9i3.15</t>
  </si>
  <si>
    <t>www.isisn.org/BR15(4)2018/4203-4214-15(4)2018BR18-624.pdf</t>
  </si>
  <si>
    <t>10.1007/s12571-014-0404-y</t>
  </si>
  <si>
    <t>10.3923/ja.2018.123.135</t>
  </si>
  <si>
    <t>10.3389/fpls.2017.00699</t>
  </si>
  <si>
    <t>www.sphinxsai.com/2016/ch_vol9_no9/1/(10-19)V9N9CT.pdf</t>
  </si>
  <si>
    <t>10.3390/w10081018</t>
  </si>
  <si>
    <t>10.1007/s40899-018-0238-4</t>
  </si>
  <si>
    <t>10.13140/RG.2.1.2753.3520</t>
  </si>
  <si>
    <t>www.sphinxsai.com/2015/ch_vol8_no12/1/(142-150)V8N12CT.pdf</t>
  </si>
  <si>
    <t>10.1155/2018/5084056</t>
  </si>
  <si>
    <t>10.21660/2014.14.140531</t>
  </si>
  <si>
    <t>www.sphinxsai.com/2016/ph_vol9_no3/1/(86-102)V9N3PT.pdf</t>
  </si>
  <si>
    <t>10.3390/agriculture6030027</t>
  </si>
  <si>
    <t>10.1504/IJARGE.2018.093994</t>
  </si>
  <si>
    <t>10.3390/w10060711</t>
  </si>
  <si>
    <t>10.1080/23311932.2017.1312046</t>
  </si>
  <si>
    <t>10.1626/pps.18.365</t>
  </si>
  <si>
    <t>10.1007/s12571-016-0567-9</t>
  </si>
  <si>
    <t>10.9734/ARRB/2016/25739</t>
  </si>
  <si>
    <t>10.3390/w10050624</t>
  </si>
  <si>
    <t>10.3390/land3031137</t>
  </si>
  <si>
    <t>www.researchgate.net/publication/320410741_Growing_corn_and_soybean_in_solid_and_intercroppinig_systems_under_different_levels_of_irrigation_water</t>
  </si>
  <si>
    <t>10.4314/mejs.v10i2.4</t>
  </si>
  <si>
    <t>www.rericjournal.ait.ac.th/index.php/reric/article/view/1717/677</t>
  </si>
  <si>
    <t>10.2174/1874331501509010021</t>
  </si>
  <si>
    <t>10.17957/ijab/17.3.14.233</t>
  </si>
  <si>
    <t>10.17660/ActaHortic.2017.1160.56</t>
  </si>
  <si>
    <t>10.1016/j.agwat.2016.06.019</t>
  </si>
  <si>
    <t>10.1016/j.agee.2015.04.001</t>
  </si>
  <si>
    <t>cigrjournal.org/index.php/Ejounral/article/download/4440/2659</t>
  </si>
  <si>
    <t>10.1016/j.fcr.2017.06.001</t>
  </si>
  <si>
    <t>10.1007/s10705-017-9898-y</t>
  </si>
  <si>
    <t>10.1016/j.still.2014.05.003</t>
  </si>
  <si>
    <t>10.1016/j.geoderma.2014.10.006</t>
  </si>
  <si>
    <t>1007/s11104-015-2533-2</t>
  </si>
  <si>
    <t>10.1093/jee/toy217</t>
  </si>
  <si>
    <t>10.1016/j.agee.2015.02.001</t>
  </si>
  <si>
    <t>doi.org/10.1016/j.agee.2018.08.010</t>
  </si>
  <si>
    <t>10.1017/S0021859616000095</t>
  </si>
  <si>
    <t>10.1016/j.agee.2013.11.015</t>
  </si>
  <si>
    <t>https://nmbu.brage.unit.no/nmbu-xmlui/bitstream/handle/11250/2577490/Groundnuts%2BKordofan.pdf?sequence=2</t>
  </si>
  <si>
    <t>10.1016/j.scienta.2017.01.053</t>
  </si>
  <si>
    <t>10.1016/j.scitotenv.2016.05.033</t>
  </si>
  <si>
    <t>10.1016/j.still.2016.02.003</t>
  </si>
  <si>
    <t>10.1155/2018/7676058</t>
  </si>
  <si>
    <t>10.1017/S0021859617000193</t>
  </si>
  <si>
    <t>10.1016/j.fcr.2016.08.029</t>
  </si>
  <si>
    <t>10.1007/s10705-018-9910-1</t>
  </si>
  <si>
    <t>10.1016/j.fcr.2017.05.013</t>
  </si>
  <si>
    <t>10.2134/agronj2017.09.0512</t>
  </si>
  <si>
    <t>10.1016/j.still.2016.08.012</t>
  </si>
  <si>
    <t>10.1016/j.fcr.2015.04.022</t>
  </si>
  <si>
    <t>10.1007/s10705-018-9928-4</t>
  </si>
  <si>
    <t>10.1016/j.fcr.2018.03.019</t>
  </si>
  <si>
    <t>/10.1016/j.still.2013.09.012</t>
  </si>
  <si>
    <t>10.1016/j.fcr.2018.03.003</t>
  </si>
  <si>
    <t>10.1016/j.fcr.2018.01.014</t>
  </si>
  <si>
    <t>10.1016/j.fcr.2017.08.010</t>
  </si>
  <si>
    <t>10.1016/j.fcr.2018.07.007</t>
  </si>
  <si>
    <t>10.1016/j.fcr.2015.12.017</t>
  </si>
  <si>
    <t>10.1111/jph.12514</t>
  </si>
  <si>
    <t>10.1017/S0021859614001075</t>
  </si>
  <si>
    <t>10.17660/ActaHortic.2018.1225.65</t>
  </si>
  <si>
    <t>10.1002/jpln.201700139</t>
  </si>
  <si>
    <t>10.1016/j.still.2015.10.011</t>
  </si>
  <si>
    <t>10.1016/j.agwat.2017.08.009</t>
  </si>
  <si>
    <t>10.1007/s10705-018-9915-9</t>
  </si>
  <si>
    <t>10.1111/aab.12262</t>
  </si>
  <si>
    <t>10.1016/j.still.2015.10.001</t>
  </si>
  <si>
    <t>10.1016/j.still.2016.05.019</t>
  </si>
  <si>
    <t>10.1016/j.still.2018.08.009</t>
  </si>
  <si>
    <t>10.1002/jpln.201600209</t>
  </si>
  <si>
    <t>10.1016/j.agee.2014.06.017</t>
  </si>
  <si>
    <t>10.1002/jpln.201600343</t>
  </si>
  <si>
    <t>10.1007/s10681-018-2210-7</t>
  </si>
  <si>
    <t>10.1016/j.fcr.2014.10.008</t>
  </si>
  <si>
    <t>10.1016/j.fcr.2017.01.024</t>
  </si>
  <si>
    <t>10.1016/j.still.2015.09.018</t>
  </si>
  <si>
    <t>10.1016/j.fcr.2018.02.018</t>
  </si>
  <si>
    <t>10.1016/j.fcr.2015.12.015</t>
  </si>
  <si>
    <t>ir.jkuat.ac.ke/bitstream/handle/123456789/3575/JAST_Volume%2019_Issue%206_Pages%201345-1354.pdf?sequence=1&amp;isAllowed=y</t>
  </si>
  <si>
    <t>10.1016/j.scienta.2015.08.009</t>
  </si>
  <si>
    <t>10.1016/j.still.2017.04.001</t>
  </si>
  <si>
    <t>10.1016/j.catena.2016.08.034</t>
  </si>
  <si>
    <t>cigrjournal.org/index.php/Ejounral/article/view/3926/2511</t>
  </si>
  <si>
    <t>10.1016/j.agee.2017.08.015</t>
  </si>
  <si>
    <t>10.1016/j.fcr.2017.07.008</t>
  </si>
  <si>
    <t>10.1016/j.agee.2017.08.028</t>
  </si>
  <si>
    <t>10.1016/j.fcr.2013.05.025</t>
  </si>
  <si>
    <t>10.1016/j.agee.2016.05.012</t>
  </si>
  <si>
    <t>10.1007/s10681-016-1777-0</t>
  </si>
  <si>
    <t>10.1016/j.fcr.2017.11.027</t>
  </si>
  <si>
    <t>10.1016/j.fcr.2017.07.023</t>
  </si>
  <si>
    <t>10.1016/j.agee.2016.03.033</t>
  </si>
  <si>
    <t>10.2134/agronj2017.03.0139</t>
  </si>
  <si>
    <t>10.17660/ActaHortic.2015.1076.11</t>
  </si>
  <si>
    <t>10.1016/j.fcr.2014.08.004</t>
  </si>
  <si>
    <t>10.2134/agronj2017.07.0384</t>
  </si>
  <si>
    <t>10.1155/2017/4270284</t>
  </si>
  <si>
    <t>10.1016/j.jenvman.2017.11.044</t>
  </si>
  <si>
    <t>10.1016/j.fcr.2014.03.019</t>
  </si>
  <si>
    <t>10.2134/agronj14.0466</t>
  </si>
  <si>
    <t>10.1016/j.fcr.2016.12.025</t>
  </si>
  <si>
    <t>10.1016/j.agee.2013.08.020</t>
  </si>
  <si>
    <t>10.1007/s10705-018-9912-z</t>
  </si>
  <si>
    <t>10.1016/j.cropro.2018.01.016</t>
  </si>
  <si>
    <t>10.1155/2014/902820</t>
  </si>
  <si>
    <t>10.2134/agronj2017.06.0329</t>
  </si>
  <si>
    <t>10.1016/j.agee.2017.07.030</t>
  </si>
  <si>
    <t>10.1016/j.still.2013.01.008</t>
  </si>
  <si>
    <t>10.1002/jpln.201300590</t>
  </si>
  <si>
    <t>10.2113/gssajg.119.1.25</t>
  </si>
  <si>
    <t>10.1016/j.agsy.2013.09.003</t>
  </si>
  <si>
    <t>10.1016/j.still.2016.12.007</t>
  </si>
  <si>
    <t>10.1016/j.fcr.2017.04.016</t>
  </si>
  <si>
    <t>10.1016/j.agwat.2016.11.005</t>
  </si>
  <si>
    <t>10.1016/j.catena.2018.05.035</t>
  </si>
  <si>
    <t>10.1007/s11104-014-2305-4</t>
  </si>
  <si>
    <t>10.1016/j.scienta.2017.08.003</t>
  </si>
  <si>
    <t>10.1017/s0021859616000927</t>
  </si>
  <si>
    <t>10.1016/j.fcr.2013.09.012</t>
  </si>
  <si>
    <t>10.1016/j.agwat.2018.05.002</t>
  </si>
  <si>
    <t>10.1016/j.agwat.2017.08.022</t>
  </si>
  <si>
    <t>10.1016/j.fcr.2017.09.018</t>
  </si>
  <si>
    <t>10.1016/j.agee.2016.04.002</t>
  </si>
  <si>
    <t>10.1017/s0021859615000520</t>
  </si>
  <si>
    <t>10.1016/j.agwat.2016.04.025</t>
  </si>
  <si>
    <t>10.1016/j.scienta.2017.07.007</t>
  </si>
  <si>
    <t>10.1016/j.agwat.2014.01.012</t>
  </si>
  <si>
    <t>10.1016/j.plantsci.2016.07.005</t>
  </si>
  <si>
    <t>10.1016/j.agwat.2016.02.004</t>
  </si>
  <si>
    <t>10.1016/j.catena.2014.05.026</t>
  </si>
  <si>
    <t>10.2134/agronj2017.01.0037</t>
  </si>
  <si>
    <t>10.2134/agronj2015.0608</t>
  </si>
  <si>
    <t>10.1111/jen.12404</t>
  </si>
  <si>
    <t>10.1016/j.still.2016.06.008</t>
  </si>
  <si>
    <t>10.1016/j.agee.2017.09.023</t>
  </si>
  <si>
    <t>10.1016/j.agwat.2016.10.012</t>
  </si>
  <si>
    <t>10.1016/j.ecolecon.2015.09.004</t>
  </si>
  <si>
    <t>10.1080/11263504.2013.850121</t>
  </si>
  <si>
    <t>10.1016/j.still.2012.09.003</t>
  </si>
  <si>
    <t>10.1016/j.fcr.2017.12.017</t>
  </si>
  <si>
    <t>10.1016/j.fcr.2018.05.003</t>
  </si>
  <si>
    <t>10.1016/j.fcr.2013.11.014</t>
  </si>
  <si>
    <t>10.1016/j.fcr.2017.05.015</t>
  </si>
  <si>
    <t>10.1016/j.geoderma.2016.03.022</t>
  </si>
  <si>
    <t>10.1016/j.scitotenv.2017.12.247</t>
  </si>
  <si>
    <t>10.1016/j.fcr.2016.12.001</t>
  </si>
  <si>
    <t>10.1007/s11368-017-1901-3</t>
  </si>
  <si>
    <t>10.1017/s0014479710000803</t>
  </si>
  <si>
    <t>10.5897/AJAR10.599</t>
  </si>
  <si>
    <t>10.5829/idosi.wasj.2014.30.07.1</t>
  </si>
  <si>
    <t>https://www.researchgate.net/publication/276393544_Yield_and_yield_attributes_of_extra-early_maize_Zea_mays_l_as_affected_by_rates_of_NPK_fertilizer_succeeding_chilli_pepper_Capsicum_frutescens_supplied_with_different_rates_sheep_manure</t>
  </si>
  <si>
    <t>10.1080/03650340.2013.829565</t>
  </si>
  <si>
    <t>10.1080/03650340.2013.775422</t>
  </si>
  <si>
    <t>10.1080/01904167.2018.1458870</t>
  </si>
  <si>
    <t>10.21608/agro.2018.2869.1093</t>
  </si>
  <si>
    <t>www.researchgate.net/publication/267037942_Changes_in_growth_and_yield_attributes_of_two_selected_maize_varieties_as_influenced_by_application_of_chemical_NPK_and_organic_bat's_manure_fertilizers_in_pala_Chad_grown_field</t>
  </si>
  <si>
    <t>10.1111/sum.12152</t>
  </si>
  <si>
    <t>10.5958/0976-0571.2015.00071.5</t>
  </si>
  <si>
    <t>10.1080/03650340.2013.783204</t>
  </si>
  <si>
    <t>10.1007/s11027-014-9560-9</t>
  </si>
  <si>
    <t>10.1080/02571862.2014.907451</t>
  </si>
  <si>
    <t>10.1080/02571862.2015.1053156</t>
  </si>
  <si>
    <t>10.1002/ldr.2603</t>
  </si>
  <si>
    <t>10.1080/02571862.2017.1411536</t>
  </si>
  <si>
    <t>10.1080/03650340.2014.939958</t>
  </si>
  <si>
    <t>10.1080/02571862.2018.1438673</t>
  </si>
  <si>
    <t>10.1111/sum.12338</t>
  </si>
  <si>
    <t>10.1080/21683565.2017.1393649</t>
  </si>
  <si>
    <t>10.1080/19440049.2015.1112038</t>
  </si>
  <si>
    <t>https://www.researchgate.net/publication/262180940_Effects_of_Tillage_on_Soil_Moisture_Content_Okra_Abelmosehus_Esculentus_Emergence_and_Yields</t>
  </si>
  <si>
    <t>10.1080/02571862.2016.1148787</t>
  </si>
  <si>
    <t>https://www.researchgate.net/publication/310460036_EFFECTS_OF_BRACHIARIA_GRASSES_ON_SOIL_MICROBIAL_BIOMASS_CARBON_NITROGEN_AND_PHOSPHORUS_IN_SOILS_OF_THE_SEMI_ARID_TROPICS_OF_KENYA_EFECTO_DE_LOS_PASTOS_BRACHIARIA_SOBRE_EL_CARBONO_DE_LA_BIOMASA_MICROBI</t>
  </si>
  <si>
    <t>10.1080/03650340.2014.924620</t>
  </si>
  <si>
    <t>https://www.researchgate.net/publication/325533941_Organic_soil_amendments_Implications_on_fresh_tomato_Solanum_Lycopesicum_yield_weed_density_and_biomass</t>
  </si>
  <si>
    <t>10.1080/00380768.2016.1194169</t>
  </si>
  <si>
    <t>10.1080/03650340.2014.928409</t>
  </si>
  <si>
    <t>10.1080/00380768.2016.1206833</t>
  </si>
  <si>
    <t>10.9755/ejfa.v27il.17971</t>
  </si>
  <si>
    <t>10.1080/02723646.2017.1302869</t>
  </si>
  <si>
    <t>10.1111/sum.12154</t>
  </si>
  <si>
    <t>10.1016/j.aoas.2015.03.003</t>
  </si>
  <si>
    <t>10.1016/j.rsci.2018.08.003</t>
  </si>
  <si>
    <t>10.1080/02571862.2014.885597</t>
  </si>
  <si>
    <t>www.lrrd.org/lrrd27/10/mose27190.html</t>
  </si>
  <si>
    <t>10.1080/21683565.2016.1209610</t>
  </si>
  <si>
    <t>10.1080/00103624.2013.867060</t>
  </si>
  <si>
    <t>www.lrrd.org/lrrd27/6/befe27114.html</t>
  </si>
  <si>
    <t>10.1080/00103624.2013.813529</t>
  </si>
  <si>
    <t>10.1002/ldr.3109</t>
  </si>
  <si>
    <t>10.1080/02571862.2016.1213322</t>
  </si>
  <si>
    <t>10.1080/00103624.2016.1166242</t>
  </si>
  <si>
    <t>10.1002/ldr.2261</t>
  </si>
  <si>
    <t>10.1080/03650340.2015.1040399</t>
  </si>
  <si>
    <t>10.1017/s1742170513000446</t>
  </si>
  <si>
    <t>10.1080/03235408.2013.816081</t>
  </si>
  <si>
    <t>www.ajol.info/index.php/wajae/article/view/107993</t>
  </si>
  <si>
    <t>10.4314/jae.v20i1.1</t>
  </si>
  <si>
    <t>10.1080/03650340.2013.878456</t>
  </si>
  <si>
    <t>www.lrrd.org/lrrd26/1/rahe26003.htm</t>
  </si>
  <si>
    <t>10.5958/0976-0571.2015.00131.9</t>
  </si>
  <si>
    <t>10.1177/0734242x14559594</t>
  </si>
  <si>
    <t>10.1080/03650340.2015.1104414</t>
  </si>
  <si>
    <t>www.researchgate.net/publication/323153143_The_Interaction_Effect_of_Biofertilization_and_Nitrogen_Fertilization_Level_on_Growth_and_Yield_Attributes_of_Rice</t>
  </si>
  <si>
    <t>10.4314/wsa.v43i1.12</t>
  </si>
  <si>
    <t>10.1080/02571862.2017.1370561</t>
  </si>
  <si>
    <t>10.18805/lr.v39i3.10753</t>
  </si>
  <si>
    <t>10.21608/agro.2018.2168.1087</t>
  </si>
  <si>
    <t>10.1111/agec.12251</t>
  </si>
  <si>
    <t>10.21608/agro.2018.6277.1134</t>
  </si>
  <si>
    <t>10.1002/ldr.2332</t>
  </si>
  <si>
    <t>10.1111/jfpp.12605</t>
  </si>
  <si>
    <t>www.researchgate.net/publication/316987933_Comparative_efficacy_of_three_botanicals_against_callosobruchus_maculatus_fabricius_Coleoptera_Chrysomelidae_Bruchinae_in_stored_cowpea_seeds</t>
  </si>
  <si>
    <t>10.1002/ldr.3033</t>
  </si>
  <si>
    <t>10.1093/jae/ejx002</t>
  </si>
  <si>
    <t>10.1515/agri-2015-0007</t>
  </si>
  <si>
    <t>10.4314/wsa.v43i2.06</t>
  </si>
  <si>
    <t>www.researchgate.net/publication/310036988_Simulation_of_Wheat_Yield_Using_the_RZWQM_as_Affected_by_Supplemental_Irrigation_in_the_North_Western_Coast_of_Egypt</t>
  </si>
  <si>
    <t>popups.uliege.be/2295-8010/index.php?id=512&amp;lang=en</t>
  </si>
  <si>
    <t>10.1080/02571862.2015.1014435</t>
  </si>
  <si>
    <t>10.1016/j.rsci.2015.05.008</t>
  </si>
  <si>
    <t>10.19199/2016.3.2038-5625.043</t>
  </si>
  <si>
    <t>www.semanticscholar.org/paper/T-Effect-of-Sowing-Methods-and-Microelements-Foliar-Said-Ameen/a846ddc5a7ded1ce00ae0604fb226cd591e6a1ba</t>
  </si>
  <si>
    <t>10.21608/agro.2017.1388.1069</t>
  </si>
  <si>
    <t>10.1080/02571862.2015.1075231</t>
  </si>
  <si>
    <t>10.4314/wsa.v43i1.08</t>
  </si>
  <si>
    <t>10.1080/15324982.2014.944245</t>
  </si>
  <si>
    <t>10.1002/9781118497869.ch3</t>
  </si>
  <si>
    <t>10.1002/ep.12815</t>
  </si>
  <si>
    <t>10.1016/j.serj.2017.09.003</t>
  </si>
  <si>
    <t>10.1016/j.seta.2017.02.017</t>
  </si>
  <si>
    <t>10.1016/j.esd.2018.06.009</t>
  </si>
  <si>
    <t>10.17660/ActaHortic.2017.1150.45</t>
  </si>
  <si>
    <t>10.21608/agro.2019.5676.1118</t>
  </si>
  <si>
    <t>10.1016/j.agwat.2014.01.014</t>
  </si>
  <si>
    <t>www.researchgate.net/publication/277012331_Effects_of_Tithonia_diversifolia_farmyard_manure_and_urea_and_phosphate_fertiliser_application_methods_on_maize_yields_in_Western_Kenya</t>
  </si>
  <si>
    <t>10.1016/j.agwat.2016.09.002</t>
  </si>
  <si>
    <t>10.1016/j.agwat.2014.04.010</t>
  </si>
  <si>
    <t>10.1016/j.fcr.2015.02.013</t>
  </si>
  <si>
    <t>https://www.researchgate.net/profile/Mohamed-Abuarab-2/publication/259188152_EFFECTS_OF_REGULATED_DEFICIT_IRRIGATION_AND_PHOSPHORUS_FERTILIZERS_ON_YIELD_WATER_USE_EFFICIENCY_AND_TOTAL_SOLUBLE_SOLIDS_OF_TOMATO/links/0deec52a478145494a000000/EFFECTS-OF-REGULATED-DEFICIT-IRRIGATION-AND-PHOSPHORUS-FERTILIZERS-ON-YIELD-WATER-USE-EFFICIENCY-AND-TOTAL-SOLUBLE-SOLIDS-OF-TOMATO.pdf</t>
  </si>
  <si>
    <t>10.1016/j.jspr.2018.03.002</t>
  </si>
  <si>
    <t>10.1080/09670874.2017.1335913</t>
  </si>
  <si>
    <t>10.1007/s10705-016-9779-9</t>
  </si>
  <si>
    <t>https://www.scopus.com/inward/record.uri?eid=2-s2.0-85062683122&amp;partnerID=40&amp;md5=183ae92c8e125106f52edc59b08766da</t>
  </si>
  <si>
    <t>https://www.researchgate.net/publication/279320109_Impact_of_different_water_harvesting_techniques_on_soil_moisture_content_and_yield_components_of_sorghum</t>
  </si>
  <si>
    <t>10.1016/j.jspr.2014.06.007</t>
  </si>
  <si>
    <t>10.1017/S0014479715000253</t>
  </si>
  <si>
    <t>10.1080/14620316.2015.11513148</t>
  </si>
  <si>
    <t>10.1080/00103624.2017.1395443</t>
  </si>
  <si>
    <t>10.1080/09064710.2016.1255349</t>
  </si>
  <si>
    <t>10.1016/j.jspr.2016.04.006</t>
  </si>
  <si>
    <t>10.1016/j.jspr.2014.03.001</t>
  </si>
  <si>
    <t>10.21608/ejss.2018.5616</t>
  </si>
  <si>
    <t>10.1007/s10457-014-9743-0</t>
  </si>
  <si>
    <t>10.1016/j.jspr.2012.12.004</t>
  </si>
  <si>
    <t>10.1016/j.jspr.2016.08.004</t>
  </si>
  <si>
    <t>10.1016/j.eja.2018.08.001</t>
  </si>
  <si>
    <t>10.2134/agronj15.0051</t>
  </si>
  <si>
    <t>www.researchgate.net/publication/260980852_Soil_test_Phosphorus_calibration_for_malting_barley_Hordeum_vulgare_L_production_on_Nitisols_of_Ethiopian_highlands/link/54c89f5c0cf289f0ced08386/download</t>
  </si>
  <si>
    <t>10.1016/j.pedobi.2013.12.004</t>
  </si>
  <si>
    <t>10.1016/j.ejsobi.2013.04.003</t>
  </si>
  <si>
    <t>10.1007/s10705-014-9653-6</t>
  </si>
  <si>
    <t>https://www.scopus.com/inward/record.uri?eid=2-s2.0-85019651157&amp;partnerID=40&amp;md5=e03692c3a35b629ee721dbcf48cb8bee</t>
  </si>
  <si>
    <t>10.1007/s10457-016-0048-3</t>
  </si>
  <si>
    <t>10.1016/j.cropro.2017.04.001</t>
  </si>
  <si>
    <t>10.1016/j.jspr.2018.01.009</t>
  </si>
  <si>
    <t>10.1590/0034-737X201764060007</t>
  </si>
  <si>
    <t>10.1071/sr15074</t>
  </si>
  <si>
    <t>10.18805/IJARe.A-345</t>
  </si>
  <si>
    <t>10.18052/www.scipress.com/ILNS.51.36</t>
  </si>
  <si>
    <t>10.1007/s10705-015-9675-8</t>
  </si>
  <si>
    <t>10.3368/le.90.1.26</t>
  </si>
  <si>
    <t>10.1016/j.eja.2013.12.009</t>
  </si>
  <si>
    <t>http://jtropag.kau.in/index.php/ojs2/article/viewFile/314/315</t>
  </si>
  <si>
    <t>10.1080/03650340.2016.1218477</t>
  </si>
  <si>
    <t>10.1080/00380768.2018.1525573</t>
  </si>
  <si>
    <t>10.1080/09064710.2015.1090624</t>
  </si>
  <si>
    <t>10.1007/s10705-015-9701-x</t>
  </si>
  <si>
    <t>10.21307/jofnem-2018-033</t>
  </si>
  <si>
    <t>10.1080/00380768.2017.1422393</t>
  </si>
  <si>
    <t>10.1080/03650340.2012.684877</t>
  </si>
  <si>
    <t>10.1017/s0014479715000241</t>
  </si>
  <si>
    <t>10.18805/ijare.v51i03.7912</t>
  </si>
  <si>
    <t>10.1016/j.njas.2016.05.001</t>
  </si>
  <si>
    <t>10.2135/cropsci2014.11.0796</t>
  </si>
  <si>
    <t>10.1007/s10493-015-9979-z</t>
  </si>
  <si>
    <t>https://www.scopus.com/inward/record.uri?eid=2-s2.0-84934291397&amp;partnerID=40&amp;md5=1b569a40d80f02bf0318833c97e3dd35</t>
  </si>
  <si>
    <t>10.21608/ejss.2018.2356.1148</t>
  </si>
  <si>
    <t>10.1128/AEM.04122-14</t>
  </si>
  <si>
    <t>10.1080/03235408.2018.1482648</t>
  </si>
  <si>
    <t>10.2489/jswc.72.5.480</t>
  </si>
  <si>
    <t>10.1016/j.worlddev.2014.01.023</t>
  </si>
  <si>
    <t>10.1007/s10705-016-9788-8</t>
  </si>
  <si>
    <t>10.1007/s10705-014-9661-6</t>
  </si>
  <si>
    <t>10.2135/cropsci2014.04.0277</t>
  </si>
  <si>
    <t>10.1071/sr16162</t>
  </si>
  <si>
    <t>10.1017/wsc.2018.4</t>
  </si>
  <si>
    <t>10.1071/SR18050</t>
  </si>
  <si>
    <t>10.1016/j.worlddev.2014.09.008</t>
  </si>
  <si>
    <t>10.1080/00380768.2017.1332454</t>
  </si>
  <si>
    <t>10.2136/sssaj2016.03.0065</t>
  </si>
  <si>
    <t>10.1007/s10457-016-0035-8</t>
  </si>
  <si>
    <t>10.1017/S0014479713000513</t>
  </si>
  <si>
    <t>10.1007/s10705-015-9733-2</t>
  </si>
  <si>
    <t>10.2135/cropsci2013.03.0182</t>
  </si>
  <si>
    <t>10.1111/1477-9552.12221</t>
  </si>
  <si>
    <t>10.1007/s10705-015-9673-x</t>
  </si>
  <si>
    <t>10.1016/j.eja.2015.11.014</t>
  </si>
  <si>
    <t>10.1016/j.cropro.2017.06.023</t>
  </si>
  <si>
    <t>10.1007/s10705-015-9671-z</t>
  </si>
  <si>
    <t>10.1017/s001447971400009x</t>
  </si>
  <si>
    <t>10.1080/19443994.2013.777944</t>
  </si>
  <si>
    <t>10.1002/jsfa.7047</t>
  </si>
  <si>
    <t>10.4067/S0718-58392013000200014</t>
  </si>
  <si>
    <t>10.1002/ird.2271</t>
  </si>
  <si>
    <t>10.1017/s0014479714000556</t>
  </si>
  <si>
    <t>10.1080/19443994.2013.804452</t>
  </si>
  <si>
    <t>10.1002/ird.1987</t>
  </si>
  <si>
    <t>10.1002/ird.2116</t>
  </si>
  <si>
    <t>10.1080/03650340.2011.627681</t>
  </si>
  <si>
    <t>10.1002/ird.2249</t>
  </si>
  <si>
    <t>10.1002/ird.2258</t>
  </si>
  <si>
    <t>10.1017/s001447971400060x</t>
  </si>
  <si>
    <t>10.1111/1477-9552.12107</t>
  </si>
  <si>
    <t>10.1071/sr16098</t>
  </si>
  <si>
    <t>10.1017/s0014479716000041</t>
  </si>
  <si>
    <t>10.1017/s0014479716000387</t>
  </si>
  <si>
    <t>10.1007/s13595-017-0676-4</t>
  </si>
  <si>
    <t>10.1080/00103624.2018.1547392</t>
  </si>
  <si>
    <t>10.1017/s0014479714000416</t>
  </si>
  <si>
    <t>10.1080/03031853.2017.1312467</t>
  </si>
  <si>
    <t>10.1007/s00248-016-0807-8</t>
  </si>
  <si>
    <t>10.1007/s10705-014-9609-x</t>
  </si>
  <si>
    <t>10.2136/sssaj2018.02.0066</t>
  </si>
  <si>
    <t>10.1017/s0014479717000163</t>
  </si>
  <si>
    <t>10.1007/s12665-018-7528-x</t>
  </si>
  <si>
    <t>https://cigrjournal.org/index.php/Ejounral/article/viewFile/4726/2875</t>
  </si>
  <si>
    <t>10.1016/j.soilbio.2016.06.027</t>
  </si>
  <si>
    <t>10.1111/agec.12408</t>
  </si>
  <si>
    <t>10.1007/s10705-015-9695-4</t>
  </si>
  <si>
    <t>10.1007/s10705-014-9634-9</t>
  </si>
  <si>
    <t>10.1186/s40490-018-0110-1</t>
  </si>
  <si>
    <t>10.1016/j.landusepol.2017.04.052</t>
  </si>
  <si>
    <t>10.21608/ejss.2017.1609.1123</t>
  </si>
  <si>
    <t>10.3368/le.89.4.676</t>
  </si>
  <si>
    <t>10.1016/j.reseneeco.2018.01.006</t>
  </si>
  <si>
    <t>10.1002/ird.1886</t>
  </si>
  <si>
    <t>10.1016/j.agwat.2015.11.014</t>
  </si>
  <si>
    <t>10.1111/jac.12073</t>
  </si>
  <si>
    <t>10.1016/j.agwat.2016.01.003</t>
  </si>
  <si>
    <t>10.1017/S0021859616000897</t>
  </si>
  <si>
    <t>10.1016/j.fcr.2015.02.010</t>
  </si>
  <si>
    <t>10.1155/2014/515629</t>
  </si>
  <si>
    <t>10.1016/j.scitotenv.2016.10.233</t>
  </si>
  <si>
    <t>10.1016/j.still.2017.03.009</t>
  </si>
  <si>
    <t>10.1016/j.agee.2013.10.005</t>
  </si>
  <si>
    <t>10.1016/j.fcr.2017.09.026</t>
  </si>
  <si>
    <t>10.1016/j.fcr.2014.10.006</t>
  </si>
  <si>
    <t>10.1007/s10705-017-9889-z</t>
  </si>
  <si>
    <t>10.1016/j.fcr.2015.10.023</t>
  </si>
  <si>
    <t>10.1016/j.still.2018.06.008</t>
  </si>
  <si>
    <t>10.1016/j.atmosenv.2018.06.041</t>
  </si>
  <si>
    <t>10.1080/21683565.2013.763889</t>
  </si>
  <si>
    <t>10.1016/j.fcr.2012.08.017</t>
  </si>
  <si>
    <t>10.1007/s10705-015-9711-8</t>
  </si>
  <si>
    <t>www.ajol.info/index.php/ajb/article/view/137899</t>
  </si>
  <si>
    <t>10.1002/jsfa.2740570405</t>
  </si>
  <si>
    <t>10.3923/ajar.2016.38.46</t>
  </si>
  <si>
    <t>10.1080/19315260.2014.895790</t>
  </si>
  <si>
    <t>10.3923/ajcs.2014.273.280</t>
  </si>
  <si>
    <t>10.1016/j.iswcr.2018.06.001</t>
  </si>
  <si>
    <t>10.3923/ja.2013.146.152</t>
  </si>
  <si>
    <t>10.1515/opag-2018-0055</t>
  </si>
  <si>
    <t>10.1080/14735903.2015.1011393</t>
  </si>
  <si>
    <t>10.1515/opag-2017-0019</t>
  </si>
  <si>
    <t>10.3390/agronomy8070120</t>
  </si>
  <si>
    <t>10.3389/fpls.2017.00646</t>
  </si>
  <si>
    <t>10.1016/j.geodrs.2018.e00193</t>
  </si>
  <si>
    <t>10.3923/ja.2014.29.34</t>
  </si>
  <si>
    <t>10.1038/s41598-017-10718-y</t>
  </si>
  <si>
    <t>10.1155/2014/932759</t>
  </si>
  <si>
    <t>10.17660/ActaHortic.2018.1225.19</t>
  </si>
  <si>
    <t>10.1016/j.fcr.2018.09.002</t>
  </si>
  <si>
    <t>10.17660/ActaHortic.2018.1225.18</t>
  </si>
  <si>
    <t>10.17503/agrivita.v39i1.690</t>
  </si>
  <si>
    <t>10.1111/sum.12084</t>
  </si>
  <si>
    <t>10.5829/idosi.mejsr.2013.16.04.11733</t>
  </si>
  <si>
    <t>10.1007/s10457-016-9914-2</t>
  </si>
  <si>
    <t>10.1080/03650340.2017.1407027</t>
  </si>
  <si>
    <t>10.1016/j.cropro.2015.08.017</t>
  </si>
  <si>
    <t>10.1016/j.eja.2018.01.011</t>
  </si>
  <si>
    <t>10.1111/gfs.12241</t>
  </si>
  <si>
    <t>10.1007/s10705-015-9744-z</t>
  </si>
  <si>
    <t>10.1002/ps.4636</t>
  </si>
  <si>
    <t>10.14720/aas.2017.109.2.21</t>
  </si>
  <si>
    <t>10.4314/mejs.v10i1.9</t>
  </si>
  <si>
    <t>10.24057/2071-9388-2018-11-3-111-125</t>
  </si>
  <si>
    <t>10.12895/jaeid.20181.702</t>
  </si>
  <si>
    <t>10.1016/j.still.2018.05.010</t>
  </si>
  <si>
    <t>10.1016/j.apsoil.2018.08.003</t>
  </si>
  <si>
    <t>10.1080/02723646.2016.1251734</t>
  </si>
  <si>
    <t>10.1080/15427528.2017.1376239</t>
  </si>
  <si>
    <t>jurnal.ugm.ac.id/ijg/article/view/9263</t>
  </si>
  <si>
    <t>www.researchgate.net/publication/286648400_Evaluation_of_Indigenous_Fynbos_and_Renosterveld_Species_for_Cover_Crop_Management_in_the_Vineyards_of_the_Coastal_Wine_Grape_Region_South_Africa</t>
  </si>
  <si>
    <t>10.1002/ldr.3001</t>
  </si>
  <si>
    <t>10.1016/j.ecoser.2018.03.004</t>
  </si>
  <si>
    <t>dspace.knust.edu.gh/xmlui/bitstream/handle/123456789/11531/287-300-1-PB.pdf?sequence=1</t>
  </si>
  <si>
    <t>http://biblio1.iita.org/handle/20.500.12478/1032</t>
  </si>
  <si>
    <t>10.1016/j.still.2014.11.009</t>
  </si>
  <si>
    <t>10.1016/j.still.2016.05.011</t>
  </si>
  <si>
    <t>10.1155/2014/654796</t>
  </si>
  <si>
    <t>10.1016/j.still.2016.09.003</t>
  </si>
  <si>
    <t>10.1155/2016/6345765</t>
  </si>
  <si>
    <t>10.1016/j.jenvman.2015.06.017</t>
  </si>
  <si>
    <t>10.1017/s1742170516000041</t>
  </si>
  <si>
    <t>10.1080/02571862.2016.1163424</t>
  </si>
  <si>
    <t>10.1007/s00374-017-1226-9</t>
  </si>
  <si>
    <t>10.17170/kobra-2018112824</t>
  </si>
  <si>
    <t>10.1016/j.agee.2015.11.024</t>
  </si>
  <si>
    <t>http://www.rangeland.ir/article_538257.html</t>
  </si>
  <si>
    <t>www.lrrd.org/lrrd30/3/dest30050.html</t>
  </si>
  <si>
    <t>http://www.lrrd.org/lrrd30/8/desta30149.html</t>
  </si>
  <si>
    <t>https://pdfs.semanticscholar.org/085f/cbe290d2edec655ea106f6ba39ef4e6a3673.pdf</t>
  </si>
  <si>
    <t>10.3923/jfas.2015.45.53</t>
  </si>
  <si>
    <t>10.1016/j.livsci.2014.09.010</t>
  </si>
  <si>
    <t>10.1016/s0301-6226(03)00037-x</t>
  </si>
  <si>
    <t>agris.fao.org/agris-search/search.do?recordID=TH2016003270</t>
  </si>
  <si>
    <t>www.lrrd.org/lrrd28/11/gush28206.html</t>
  </si>
  <si>
    <t>www.lrrd.org/lrrd29/4/atta29077.html</t>
  </si>
  <si>
    <t>www.lrrd.org/lrrd26/12/kaij26220.html</t>
  </si>
  <si>
    <t>www.lrrd.org/lrrd25/8/noum25145.htm</t>
  </si>
  <si>
    <t>www.lrrd.org/lrrd27/3/syom27050.html</t>
  </si>
  <si>
    <t>10.1071/AN15900</t>
  </si>
  <si>
    <t>10.1111/jpn.12303</t>
  </si>
  <si>
    <t>10.1007/s11250-018-1544-4</t>
  </si>
  <si>
    <t>10.1016/j.rama.2018.04.007</t>
  </si>
  <si>
    <t>10.3923/ajava.2016.725.731</t>
  </si>
  <si>
    <t>10.3920/JIFF2017.0078</t>
  </si>
  <si>
    <t>10.1007/s11250-013-0368-5</t>
  </si>
  <si>
    <t>10.3923/ijds.2017.266.274</t>
  </si>
  <si>
    <t>www.lrrd.org/lrrd30/4/dunc30063.html</t>
  </si>
  <si>
    <t>10.3390/su6020652</t>
  </si>
  <si>
    <t>10.3923/pjn.2018.374.378</t>
  </si>
  <si>
    <t>10.3923/jfas.2015.569.574</t>
  </si>
  <si>
    <t>10.1016/j.aninu.2018.01.006</t>
  </si>
  <si>
    <t>www.researchgate.net/publication/309072353_Replacing_maize_with_cassava_peels_in_diets_of_oreochromis_niloticus_Evaluation_of_feed_performance_and_meta-analysis</t>
  </si>
  <si>
    <t>ijas.iaurasht.ac.ir/article_526675_5a54a101dcda6f6b70eab2d3cf7f4c40.pdf</t>
  </si>
  <si>
    <t>www.sphinxsai.com/2016/ch_vol9_no10/1/(20-30)V9N10CT.pdf</t>
  </si>
  <si>
    <t>10.17660/actahortic.2013.995.38</t>
  </si>
  <si>
    <t>10.1017/S0003356100005225</t>
  </si>
  <si>
    <t>www.researchgate.net/publication/287247528_Evaluation_of_production_efficiency_of_nile_tilapia_oreochromis_niloticus_l_fed_diets_containing_crop_residues_in_combination_with_cocoa_bean_shell_and_coconut_oil_cake_in_cote_d'ivoire</t>
  </si>
  <si>
    <t>0.1007/s11250-014-0582-9</t>
  </si>
  <si>
    <t>www.lrrd.org/lrrd25/6/meka25104.htm</t>
  </si>
  <si>
    <t>http://www.revista.ccba.uady.mx/ojs/index.php/TSA/article/view/2224</t>
  </si>
  <si>
    <t>www.researchgate.net/publication/316188390</t>
  </si>
  <si>
    <t>www.researchgate.net/publication/272563247</t>
  </si>
  <si>
    <t>www.lrrd.org/lrrd27/9/kida27180.html</t>
  </si>
  <si>
    <t>www.researchgate.net/publication/320435263_Effects_of_defatting_combined_or_not_to_heating_of_Jatropha_curcas_kernel_meal_on_feed_intake_and_growth_performance_in_broiler_chickens_and_chicks_in_Senegal</t>
  </si>
  <si>
    <t>10.1016/j.fsi.2018.04.057</t>
  </si>
  <si>
    <t>10.1007/s11250-016-1031-8</t>
  </si>
  <si>
    <t>10.1071/AN14879</t>
  </si>
  <si>
    <t>10.3382/ps/pey047</t>
  </si>
  <si>
    <t>10.1007/s11250-018-1577-8</t>
  </si>
  <si>
    <t>10.1007/s11250-018-1559-x</t>
  </si>
  <si>
    <t>10.2527/jas.2014-8067</t>
  </si>
  <si>
    <t>10.1007/s11250-018-1519-5</t>
  </si>
  <si>
    <t>10.1016/j.livsci.2013.05.024</t>
  </si>
  <si>
    <t>10.1023/a:;1004324616942</t>
  </si>
  <si>
    <t>10.1016/j.still.2012.07.018</t>
  </si>
  <si>
    <t>10.1016/0378-3774(91)90041-g</t>
  </si>
  <si>
    <t>10.1016/j.livsci.2015.06.019</t>
  </si>
  <si>
    <t>10.1016/j.smallrumres.2015.05.004</t>
  </si>
  <si>
    <t>Environment &amp; Climatology</t>
  </si>
  <si>
    <t>Abergelle ARC Farm</t>
  </si>
  <si>
    <t>Africa Rice Center WARDA</t>
  </si>
  <si>
    <t>Africa Rice Sahel Regional Station</t>
  </si>
  <si>
    <t>Africa Rice, Fanaye</t>
  </si>
  <si>
    <t>Africa Rice, Ndiaye</t>
  </si>
  <si>
    <t>Africa Rice, Togoudo</t>
  </si>
  <si>
    <t>Agricultural Research Council, Roodeplaat</t>
  </si>
  <si>
    <t>Agricultural Research Institute, Ilonga</t>
  </si>
  <si>
    <t>Agricultural Science Education Unit, DSU, Abraka</t>
  </si>
  <si>
    <t>Agronomy and Forestry Engineering Experimental Station, Sábie Village</t>
  </si>
  <si>
    <t>ARC Animal Production- Irene</t>
  </si>
  <si>
    <t>ARC Babillae</t>
  </si>
  <si>
    <t>ARC Tropical and Subtropical Crops, Nelspruit</t>
  </si>
  <si>
    <t>ARC, Assiut</t>
  </si>
  <si>
    <t>ARC, Gharbia Governorate</t>
  </si>
  <si>
    <t>ARC, Giza</t>
  </si>
  <si>
    <t>ARC, Ismailia</t>
  </si>
  <si>
    <t>ARC-Grain Crops Institute, Potchefstroom</t>
  </si>
  <si>
    <t>Areka Agricultural Research Centre, Belg</t>
  </si>
  <si>
    <t>Areka Agricultural Research Centre, Meher</t>
  </si>
  <si>
    <t>Arid Areas Institute</t>
  </si>
  <si>
    <t>Arsi University</t>
  </si>
  <si>
    <t>Assiut University</t>
  </si>
  <si>
    <t>Badji Mokhtar University Farm Field</t>
  </si>
  <si>
    <t>Bagamoyo Irrigation Development Project</t>
  </si>
  <si>
    <t>Behaira Governorate Experimental Farm</t>
  </si>
  <si>
    <t>Bobo, Dioulasso</t>
  </si>
  <si>
    <t>Bohicon Upland</t>
  </si>
  <si>
    <t>Bolgatanga</t>
  </si>
  <si>
    <t>Bongo Irrigation Scheme</t>
  </si>
  <si>
    <t>BUK</t>
  </si>
  <si>
    <t>Bulegeni Agricultural Research and Development Center</t>
  </si>
  <si>
    <t>Cairo University, Faculty of Agriculture</t>
  </si>
  <si>
    <t>CEDAS, Sabie</t>
  </si>
  <si>
    <t>Center for Rural Development and Applied Research</t>
  </si>
  <si>
    <t>Central Agricultural Station, Kwadaso, Kumasi</t>
  </si>
  <si>
    <t>Chinhoyi University of Technology Farm</t>
  </si>
  <si>
    <t>Complex of Horticulture, Agadir</t>
  </si>
  <si>
    <t>CRA, Nord Ina</t>
  </si>
  <si>
    <t>CSIR-SARI</t>
  </si>
  <si>
    <t>CSIR-SARI Wa Station</t>
  </si>
  <si>
    <t>Cyili Sub-catchment</t>
  </si>
  <si>
    <t>District Agricultural Training Centre</t>
  </si>
  <si>
    <t>Domasi Irrigation Scheme</t>
  </si>
  <si>
    <t>Dura Farmers Training Center</t>
  </si>
  <si>
    <t>Egerton University Horticulture Teaching and Research Field</t>
  </si>
  <si>
    <t>Ekiti State University</t>
  </si>
  <si>
    <t>El Obied- Station</t>
  </si>
  <si>
    <t>Elobeid Research Station Farm</t>
  </si>
  <si>
    <t>Enewari Field Station</t>
  </si>
  <si>
    <t>Enugu State University</t>
  </si>
  <si>
    <t>FATR Farm, University of Calabar</t>
  </si>
  <si>
    <t>FCH Farm, Dadin Kowa</t>
  </si>
  <si>
    <t>Federal University, Oye-Ekiti</t>
  </si>
  <si>
    <t>Fedis ARC</t>
  </si>
  <si>
    <t>FOHCREC, Kade</t>
  </si>
  <si>
    <t>Grasslands Research Station, Marondera</t>
  </si>
  <si>
    <t>Gule Sub-watershed</t>
  </si>
  <si>
    <t>Haramaya ARC</t>
  </si>
  <si>
    <t>Hirna ARC</t>
  </si>
  <si>
    <t>Ho Polytechnic</t>
  </si>
  <si>
    <t>Holetta Agricultural Research Center</t>
  </si>
  <si>
    <t>Horticulture Research and Teaching Field</t>
  </si>
  <si>
    <t>Humera Agricultural Research Center</t>
  </si>
  <si>
    <t>IAR&amp;T, Ikenne</t>
  </si>
  <si>
    <t>ICARDA, Sidi El Aidi</t>
  </si>
  <si>
    <t>ICIPE, Kasarani, Nairobi</t>
  </si>
  <si>
    <t>ICRISAT, Sadore</t>
  </si>
  <si>
    <t>Idemili North LGA, Anambara State</t>
  </si>
  <si>
    <t>IITA, Ikenne</t>
  </si>
  <si>
    <t>IITA, Kabangwe Station</t>
  </si>
  <si>
    <t>IITA, Sendusu NaCRRI, Namulonge</t>
  </si>
  <si>
    <t>IITA, Yaounde</t>
  </si>
  <si>
    <t>Ikilki DATIC</t>
  </si>
  <si>
    <t>Ilonga</t>
  </si>
  <si>
    <t>INRA, Merchouch</t>
  </si>
  <si>
    <t>INRA, Sidi Allal Tazi</t>
  </si>
  <si>
    <t>INRAT, Ariana</t>
  </si>
  <si>
    <t>International Livestock Centre for Africa</t>
  </si>
  <si>
    <t>IRAD, Nkolbisson</t>
  </si>
  <si>
    <t>ISPM, Manica</t>
  </si>
  <si>
    <t>ITGC</t>
  </si>
  <si>
    <t>Jinka Agricultural Research Center</t>
  </si>
  <si>
    <t>Kakamega Agricultural Research Center</t>
  </si>
  <si>
    <t>KALRO, Baringo</t>
  </si>
  <si>
    <t>KALRO, Kandara Sub-county</t>
  </si>
  <si>
    <t>KALRO, Katumani Research Centre</t>
  </si>
  <si>
    <t>KALRO, Naivasha</t>
  </si>
  <si>
    <t>Kangutu Primary School</t>
  </si>
  <si>
    <t>Karengyere</t>
  </si>
  <si>
    <t>KATC</t>
  </si>
  <si>
    <t>Kombissiri</t>
  </si>
  <si>
    <t>Kpeve AES</t>
  </si>
  <si>
    <t>Kwara State University, Malete</t>
  </si>
  <si>
    <t>Landmark University</t>
  </si>
  <si>
    <t>Langgewens Research Farm</t>
  </si>
  <si>
    <t>Mahuwe Rural Service Centre</t>
  </si>
  <si>
    <t>Makerere University Agricultural Research Institute, Kabanyolo</t>
  </si>
  <si>
    <t>Makoholi Research Station</t>
  </si>
  <si>
    <t>Makulu</t>
  </si>
  <si>
    <t>Marondera University of Agricultural Sciences and Technology</t>
  </si>
  <si>
    <t>Melkassa ARC</t>
  </si>
  <si>
    <t>Mochipapa</t>
  </si>
  <si>
    <t>Monze Farmer Training Centre</t>
  </si>
  <si>
    <t>Msekera</t>
  </si>
  <si>
    <t>Musanze</t>
  </si>
  <si>
    <t>National Animal Production Research Institute, Shika</t>
  </si>
  <si>
    <t>National Research Center for Rural Development, FOFIFA</t>
  </si>
  <si>
    <t>National Research Centre, Nubaria</t>
  </si>
  <si>
    <t>Nelson Mandela Metropolitan University’s George Campus</t>
  </si>
  <si>
    <t>New Valley Regional ARS</t>
  </si>
  <si>
    <t>Ntarla ARS</t>
  </si>
  <si>
    <t>Outeniqua Research Farm</t>
  </si>
  <si>
    <t>Pitoa</t>
  </si>
  <si>
    <t>Roodebloem</t>
  </si>
  <si>
    <t>Sábiè Agronomic Centre, CEDAS</t>
  </si>
  <si>
    <t>Sakha Agriculture Research Station</t>
  </si>
  <si>
    <t>São Jorge</t>
  </si>
  <si>
    <t>Sapu- Flat</t>
  </si>
  <si>
    <t>Sapu- Sloped</t>
  </si>
  <si>
    <t>SARI, Ghana</t>
  </si>
  <si>
    <t>SARI, Nyankpala</t>
  </si>
  <si>
    <t>SASRI, Coastal Rainfed Region</t>
  </si>
  <si>
    <t>SASRI, Empangeni</t>
  </si>
  <si>
    <t>SASRI, Komatipoort</t>
  </si>
  <si>
    <t>SASRI, Temperate-Cooler Midland Region</t>
  </si>
  <si>
    <t>Sidada</t>
  </si>
  <si>
    <t>STEP-B, FUT, Akure</t>
  </si>
  <si>
    <t>Sugarcane Research Institute, Komatipoort</t>
  </si>
  <si>
    <t>Sustainable Development Center of Matrouh Resources</t>
  </si>
  <si>
    <t>Taita Hills</t>
  </si>
  <si>
    <t>Tameia Agricultural Research Stations, Fayoum Governorate</t>
  </si>
  <si>
    <t>TARI, Makutupora</t>
  </si>
  <si>
    <t>Taung Agriculture Experiment Station</t>
  </si>
  <si>
    <t>Tauoses Research Station</t>
  </si>
  <si>
    <t>Teaching and Research Farm of Landmark University Omu-Aran, Kwara State</t>
  </si>
  <si>
    <t>Teaching and Research Farm of University of Nigeria, Nsukka</t>
  </si>
  <si>
    <t>Teaching and Research Farm, Adamawa State University, Mubi</t>
  </si>
  <si>
    <t>Tenkodogo</t>
  </si>
  <si>
    <t>Tessaout Research Station</t>
  </si>
  <si>
    <t>University for Development Studies, Nyankpala Campus</t>
  </si>
  <si>
    <t>University of Benin Teaching and Research Farm</t>
  </si>
  <si>
    <t>University of Dschang</t>
  </si>
  <si>
    <t>University of Gezira, RDEC</t>
  </si>
  <si>
    <t>University of Ghana ARC</t>
  </si>
  <si>
    <t>University of Ilorin Teaching and Research Farm</t>
  </si>
  <si>
    <t>University of Maiduguri</t>
  </si>
  <si>
    <t>University of Nigeria, Nsukka</t>
  </si>
  <si>
    <t>UoN, Kabete</t>
  </si>
  <si>
    <t>Uyole</t>
  </si>
  <si>
    <t>Yundum Upland</t>
  </si>
  <si>
    <t>Zeekoegat</t>
  </si>
  <si>
    <t>Zenzelma Campus, Bahir Dar University</t>
  </si>
  <si>
    <t>Ziway Station</t>
  </si>
  <si>
    <t>ISO.3166.1.alpha.3</t>
  </si>
  <si>
    <t>Site.Notes</t>
  </si>
  <si>
    <t>Site-Country</t>
  </si>
  <si>
    <t>Time.Temp.Mean</t>
  </si>
  <si>
    <t>Time.Temp.Max</t>
  </si>
  <si>
    <t>Time.Temp.Min</t>
  </si>
  <si>
    <t>Time.Notes</t>
  </si>
  <si>
    <t>Theme</t>
  </si>
  <si>
    <t>Depreciated</t>
  </si>
  <si>
    <t>Farmer Managed Natural Regeneration</t>
  </si>
  <si>
    <t>Systematic regrowth of trees or shrubs on agricultural, forest or pasture land. FMNR is used in areas where there are stumps that can coppice or seeds that can germinate. Sometimes called farmer assisted regeneration.</t>
  </si>
  <si>
    <t>Typically defined as FMNR or farmer assisted regeneration by author in text.</t>
  </si>
  <si>
    <t>Intercropping under scattered or regularly planted trees.</t>
  </si>
  <si>
    <t>Typically named parklands in the document text. Difference with scattered trees is unclear.</t>
  </si>
  <si>
    <t>Difference with Parklands is unclear, other than parklands is not mentioned in the definition.</t>
  </si>
  <si>
    <t>Barriers of trees or shrubs planted along field boundaries to protect plants against wind.</t>
  </si>
  <si>
    <t>Living fence and hedges are planted in rows around the edge of the field to reduce the effect of wind or runoff on crops.</t>
  </si>
  <si>
    <t>Note some early agroforestry papers named alleycropping 'hedgerows', but any form of hedge intercropped within a field should be categorized as alleycropping.</t>
  </si>
  <si>
    <t>Combination of trees or shrubs with pasture (forage grasses) and livestock</t>
  </si>
  <si>
    <t>Multistorey systems agroforestry systems have several spatial strata occupied by different tree (i.e. woody) crops (coffee, tea, cacao, banana etc).</t>
  </si>
  <si>
    <t>Typically identified as multistrata in the document text. 
- include two or more vegetation layers and more than one tree species 
- multiple tree crop species and crops (N-fixing legume cover crops)</t>
  </si>
  <si>
    <t>Agroforestry Pruning</t>
  </si>
  <si>
    <t>Tree Prunings Applied (Unspecified)</t>
  </si>
  <si>
    <t>Prunings (leaves, branches, etc.) of an unidentified woody plant were retained/returned to the cropping area, but it is unknown if they were mulched or incorporated.</t>
  </si>
  <si>
    <t>This could be from alleycropping, biomass transfer models or cut-and-carry where prunings come from off the field.</t>
  </si>
  <si>
    <t>Tree Prunings Mulched (Unspecified)</t>
  </si>
  <si>
    <t>Prunings (leaves, branches, etc.) of an unidentified woody plant were applied to the cropping area as mulch (prunings on the surface).</t>
  </si>
  <si>
    <t>Tree Prunings Incorporated (Unspecified)</t>
  </si>
  <si>
    <t>Prunings (leaves, branches, etc.) of an unidentified woody plant were applied to the cropping area and incorporated into the soil (e.g., by ploughing).</t>
  </si>
  <si>
    <t>Tree Prunings Applied (N fixing)</t>
  </si>
  <si>
    <t>Prunings (leaves, branches, etc.) of a nitrogen fixing (leguminous) woody plant residues were retained/returned to the cropping area, but it is unknown if they were mulched or incorporated.</t>
  </si>
  <si>
    <t>Tree Prunings Mulched (N fixing)</t>
  </si>
  <si>
    <t>Prunings (leaves, branches, etc.) of a nitrogen fixing (leguminous) woody plant applied were applied to the cropping area as mulch (prunings on the surface).</t>
  </si>
  <si>
    <t>Tree Prunings Incorporated (N fixing)</t>
  </si>
  <si>
    <t>Prunings (leaves, branches, etc.) of a nitrogen fixing (leguminous) woody plant applied were applied to the cropping area and incorporated into the soil (e.g., by ploughing).</t>
  </si>
  <si>
    <t>Tree Prunings Applied (Non N fixing)</t>
  </si>
  <si>
    <t>Prunings (leaves, branches, etc.) of a non-nitrogen fixing (not leguminous) woody plant were retained/returned to the cropping area, but it is unknown if they were mulched or incorporated.</t>
  </si>
  <si>
    <t>Tree Prunings Mulched (Non N fixing)</t>
  </si>
  <si>
    <t>Prunings (leaves, branches, etc.) of a non-nitrogen fixing (not leguminous) woody plant applied were applied to the cropping area as mulch (prunings on the surface).</t>
  </si>
  <si>
    <t>Tree Prunings Incorporated (Non N fixing)</t>
  </si>
  <si>
    <t>Prunings (leaves, branches, etc.) of a non-nitrogen fixing (not leguminous) woody plant applied were applied to the cropping area and incorporated into the soil (e.g., by ploughing).</t>
  </si>
  <si>
    <t>Tree Pruning (Fate Unknown)</t>
  </si>
  <si>
    <t>The cutting or coppicing of woody agroforestry species, generally to reduce competition or shading with intercrops, but the fate of the residues is unknown (it is unclear if was applied or removed).</t>
  </si>
  <si>
    <t>Agroforestry Fallow</t>
  </si>
  <si>
    <t>Agroforestry practice that does not meet definitions in Agroforestry practice theme.</t>
  </si>
  <si>
    <t>Please notify ERA team if you use this code.</t>
  </si>
  <si>
    <t>Soil Management</t>
  </si>
  <si>
    <t>Reduced Tillage</t>
  </si>
  <si>
    <t>No or Zero Tillage</t>
  </si>
  <si>
    <t>No or zero tillage. Planted may use a dibble stick or other direct seeding methods.</t>
  </si>
  <si>
    <t>As defined by the author. Zero tillage can be compared to to reduced or conventional tillage.</t>
  </si>
  <si>
    <t>Reduced or Minimum Tillage</t>
  </si>
  <si>
    <t>Any tillage practice which reduces, but does not eliminate (no or zero tillage), soil disturbance. Examples include strip tillage, ripping, subsoiling or reducing the number of tillage passes or depth of tillage.</t>
  </si>
  <si>
    <t>Typically defined by the author. Reduced tillage can be compared to conventional tillage.</t>
  </si>
  <si>
    <t>Mulching with plastic materials on the soil surface.</t>
  </si>
  <si>
    <t>Mulch (Unspecified Plants)</t>
  </si>
  <si>
    <t>Mulching with plant residues from an unspecified plant type, residues remain on soil surface and are not incorporated or burnt (for example).</t>
  </si>
  <si>
    <t>Residues can be from the field or brought to the field from outside field boundaries. Residues should not be from agroforestry (see the Tree Pruning Practice under the Agroforestry Theme).</t>
  </si>
  <si>
    <t>Mulch (N fixing)</t>
  </si>
  <si>
    <t>Mulching with herbaceous plant residues from a nitrogen fixing (leguminous) plant, residues remain on soil surface and are not incorporated or burnt (for example).</t>
  </si>
  <si>
    <t>Mulch (Non N fixing)</t>
  </si>
  <si>
    <t>Mulching with herbaceous plant residues from a non-nitrogen fixing (not leguminous) plant, residues remain on soil surface and are not incorporated or burnt (for example).</t>
  </si>
  <si>
    <t>Mulch (N fixing &amp; Non N fixing)</t>
  </si>
  <si>
    <t>Mulching with a mixture of herbaceous plant residues from both nitrogen-fixing (leguminous) and non-nitrogen fixing plant, residues remain on soil surface and are not incorporated or burnt (for example).</t>
  </si>
  <si>
    <t>Mulch (Other Materials)</t>
  </si>
  <si>
    <t>Mulching on the soil surface with organic materials that are not herbaceous plants or plastic. This includes materials like wood shavings.</t>
  </si>
  <si>
    <t>Green Manure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</si>
  <si>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t>
  </si>
  <si>
    <t>Green manures may be associated with Mulch codes in the Soil Management theme if their residues remain on the surface of the field or residue incorporation subpractices when ploughed into the field.</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</si>
  <si>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</si>
  <si>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</si>
  <si>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</si>
  <si>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t>
  </si>
  <si>
    <t>Application of biochar.</t>
  </si>
  <si>
    <t>b32</t>
  </si>
  <si>
    <t>pH Control</t>
  </si>
  <si>
    <t>Liming or Calcium Addition</t>
  </si>
  <si>
    <t>Crop Residue Unresolved (Unspecified)</t>
  </si>
  <si>
    <t>Crop residues from an unspecified type of plant are retained in the field, but it is unknown if the residues are mulched or incorporated</t>
  </si>
  <si>
    <t>This practice should not be used for Agroforestry residues (use the agroforestry theme).</t>
  </si>
  <si>
    <t>Crop Residue Unresolved (N fixing)</t>
  </si>
  <si>
    <t>Crop residues from a nitrogen-fixing (leguminous) plant are retained in the field, but it is unknown if the residues are mulched or incorporated</t>
  </si>
  <si>
    <t>Crop Residue Unresolved (Non N fixing)</t>
  </si>
  <si>
    <t>Crop residues from a non nitrogen-fixing (not leguminous) plant are retained in the field, but it is unknown if the residues are mulched or incorporated</t>
  </si>
  <si>
    <t>Crop Residue Incorporation</t>
  </si>
  <si>
    <t>Crop Residue Incorporation (Unspecified)</t>
  </si>
  <si>
    <t>The incorporation of crop residues from an unspecified type of plant. Residues may be brought to the field as biomass transfer.</t>
  </si>
  <si>
    <t>Crop Residue Incorporation (N fixing)</t>
  </si>
  <si>
    <t>The incorporation of crop residues from a nitrogen-fixing (leguminous) plant. Residues may be brought to the field as biomass transfer.</t>
  </si>
  <si>
    <t>Crop Residue Incorporation (Non N fixing)</t>
  </si>
  <si>
    <t>The incorporation of crop residues from a non nitrogen-fixing (not leguminous) plant. Residues may be brought to the field as biomass transfer.</t>
  </si>
  <si>
    <t>Improved Fallow</t>
  </si>
  <si>
    <t>Planting fallows with unspecified plant species to improve soil health, typically lasting more than one season.</t>
  </si>
  <si>
    <t>Planting fallows with nitrogen-fixing (leguminous) plant species to improve soil health, often lasting more than one season.</t>
  </si>
  <si>
    <t>Planting fallows with non nitrogen-fixing (not leguminous) plant species to improve soil health, often lasting more than one season.</t>
  </si>
  <si>
    <t>b60.3</t>
  </si>
  <si>
    <t>Improved Fallow (N &amp; Non N fixing)</t>
  </si>
  <si>
    <t>Planting fallows with nitrogen-fixing (leguminous) and non nitrogen-fixing plant species to improve soil health, often lasting more than one season.</t>
  </si>
  <si>
    <t>Blue Water Management</t>
  </si>
  <si>
    <t>Deficit Irrigation</t>
  </si>
  <si>
    <t>Supplemental Irrigation</t>
  </si>
  <si>
    <t>The addition of irrigation to typically rainfed crops.</t>
  </si>
  <si>
    <t>Green Water Management</t>
  </si>
  <si>
    <t>Small pits to capture water. Pits are filled with manure, compost or other nutrient sources before the rainy season. Crops are planted directly into the pits.</t>
  </si>
  <si>
    <t>Usually associated with a mulch, compost or manure practice.
Typically identified by the author.</t>
  </si>
  <si>
    <t>Small planting pits dug to capture water, crops are planted directly into the pits.</t>
  </si>
  <si>
    <t>Typically identified by the author.
If pits are dug one year and then kept across many seasons, after season one this can be considered a form of reduced tillage.</t>
  </si>
  <si>
    <t>Terraces</t>
  </si>
  <si>
    <t>A permanent or semi-permanent ridge of soil or stone typically constructed along a contour that slows water from moving off-site, names include contour bunds, stone bunds, semicircular bunds.</t>
  </si>
  <si>
    <t>This practices is also a tillage practice, but it's nature depends on the comparison. Sometimes it reduced tillage (e.g., if compared to deep mechanical tillage), sometimes it's conventional practice (e.g. if compared to no-tillage).</t>
  </si>
  <si>
    <t>Tied Ridges</t>
  </si>
  <si>
    <t>Basins are made by digging out shallow furrows along the contour lines of a slope and making ridges on the downside of the furrows. These are “tied” together by slightly lower ridges which are made at regular intervals along the furrows.</t>
  </si>
  <si>
    <t>If tied ridges are dug one year and then kept across many seasons, after season one this can be considered a form of reduced tillage, this will typically be identified by the author.</t>
  </si>
  <si>
    <t>Microcatchments</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</si>
  <si>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t>
  </si>
  <si>
    <t>Typically identified by the author.</t>
  </si>
  <si>
    <t>Fanya Juu or Fanya Chini</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</si>
  <si>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t>
  </si>
  <si>
    <t>b13</t>
  </si>
  <si>
    <t>Improved Rice Management</t>
  </si>
  <si>
    <t>Alternate Wetting &amp; Drying (AWD)</t>
  </si>
  <si>
    <t>Repeated flooding and draining of paddy rice fields, managed responsively in relation to soil moisture levels.</t>
  </si>
  <si>
    <t>b14.1</t>
  </si>
  <si>
    <t>Midseason Drainage</t>
  </si>
  <si>
    <t>The paddy rice field is drained during the season, but usually only once.</t>
  </si>
  <si>
    <t>b14.2</t>
  </si>
  <si>
    <t>Reduced Water Use in Rice</t>
  </si>
  <si>
    <t>Practices that reduce water use in rice that are not alternate wetting &amp; drying (AWD) or midseason drainage. Consider creating a new practice rather than using this code.</t>
  </si>
  <si>
    <t>Crop Management</t>
  </si>
  <si>
    <t>Crop Rotation</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</si>
  <si>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</si>
  <si>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Crops should be grown for harvest and not as cover crop or green manure.</t>
  </si>
  <si>
    <t>A crop rotation sequence with two or more non-legumes.
A general definition of rotation is that more than one crop is grown in the same location, but across different growing season (diversification in time). Different varieties of the same crop do not count as rotation.</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</si>
  <si>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</si>
  <si>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An intercropping system with a legume and non-legume.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</si>
  <si>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An intercropping system with two non-legumes.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</si>
  <si>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An intercropping system with two or more legumes (edible or marketable).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</si>
  <si>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b50.3</t>
  </si>
  <si>
    <t>Complex Intercrop</t>
  </si>
  <si>
    <t>An intercropping system is present, but no details on composition are available.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</si>
  <si>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Intercropping or Rotation</t>
  </si>
  <si>
    <t>Only use this practices where a paper states that legume intercropping or rotation was used, but the outcomes do not distinguish between the two.</t>
  </si>
  <si>
    <t>This outcome will typically relate to farmer trials or surveys.</t>
  </si>
  <si>
    <t>Genetic improvement</t>
  </si>
  <si>
    <t>Improved Varieties</t>
  </si>
  <si>
    <t>Drought Tolerance</t>
  </si>
  <si>
    <t>Heat Tolerance</t>
  </si>
  <si>
    <t>Salinity Tolerance</t>
  </si>
  <si>
    <t>Improved Seeds</t>
  </si>
  <si>
    <t>An improved crop variety bred for a specific quality other than drought, heat or salinity resistance (e.g. early maturity/short season or improved yields).</t>
  </si>
  <si>
    <t>Inorganic K Inputs</t>
  </si>
  <si>
    <t>The addition of potassium (K) inorganic inputs to fields, typically to test application timing or amount.</t>
  </si>
  <si>
    <t>Inorganic N Inputs</t>
  </si>
  <si>
    <t>The addition of nitrogen (N) inorganic inputs to fields, typically to test application timing or amount.</t>
  </si>
  <si>
    <t>Inorganic P Inputs</t>
  </si>
  <si>
    <t>The addition of phosphorous (P) inorganic inputs to fields, typically to test application timing or amount.</t>
  </si>
  <si>
    <t>Inorganic Micronutrients Inputs</t>
  </si>
  <si>
    <t>Urea</t>
  </si>
  <si>
    <t>The addition of urea (a source of nitrogen) to fields, typically to test application timing or amount.</t>
  </si>
  <si>
    <t>Application of composted plant material to the field, typically to test application timing or amount. Composts are organic materials which have been piled, moistened, and allowed to undergo biological decomposition</t>
  </si>
  <si>
    <t>Typically identified by author. Include composted manures under the Manure practice, not here.</t>
  </si>
  <si>
    <t>Application of animal manure to the field, typically to test application timing or amount. This does not include biosolids such as sewage which have their own practice codes.</t>
  </si>
  <si>
    <t>Include composted manures here.</t>
  </si>
  <si>
    <t>Kraaling or Parcage</t>
  </si>
  <si>
    <t>A south and west African method of housing animals at night in crop fields to produce manure.</t>
  </si>
  <si>
    <t>An organic input that does not match any other category in ERA.</t>
  </si>
  <si>
    <t>Application of plant ash to fields.</t>
  </si>
  <si>
    <t>Biosolids</t>
  </si>
  <si>
    <t>Biosolids are treated and processed sewage sludge applied to fields as a fertilizer. Biosolids do not include industrial waste products, e.g. sugar production waste, ethanol production waste.</t>
  </si>
  <si>
    <t>Biogas production from from anaerobic biodigesters.</t>
  </si>
  <si>
    <t>The comparison for this practice can be wood fuel or charcoal production as traditional energy sources (the outcomes would be cost, labor, fuel use, cooking time, etc.).</t>
  </si>
  <si>
    <t>Biogas Switching</t>
  </si>
  <si>
    <t>Switching of biodigestors biomass feedstocks.</t>
  </si>
  <si>
    <t>Biodigestor papers only.</t>
  </si>
  <si>
    <t>Cookstove Switching</t>
  </si>
  <si>
    <t>Switching cookstove biomass feedstocks.</t>
  </si>
  <si>
    <t>Cooking fuel studies only. Changing the source of fuel doesn't count (e.g. unsustainable wood from source A vs sustianable fuel from source B).</t>
  </si>
  <si>
    <t>Feed Addition</t>
  </si>
  <si>
    <t>Crop Fodders (Added)</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</si>
  <si>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t>
  </si>
  <si>
    <t>Feeds are added compared to a control practice (basal diet) that does not contain items which would gain the same ERA classfication. Control diets are often hay ad libitum or hay ad libitum + maize stover.</t>
  </si>
  <si>
    <t>Non Crop Fodders (Added)</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</si>
  <si>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t>
  </si>
  <si>
    <t>Agroforestry Fodders (Added)</t>
  </si>
  <si>
    <t>Feeds added to animal diets that are from agroforestry shrub or tree fodders or other woody plants.</t>
  </si>
  <si>
    <t>Animal Manures (Added)</t>
  </si>
  <si>
    <t>Feeds added to animal diets that are animal manures.</t>
  </si>
  <si>
    <t>Other Feed (Added)</t>
  </si>
  <si>
    <t>Feeds added to animal diets that are non-plant or non-manure based materials. These typically include materials that are the by-product of animal processing (e.g., bone meal or fish meal).</t>
  </si>
  <si>
    <t>Feed Substitution</t>
  </si>
  <si>
    <t>Crop Fodders (Substituted)</t>
  </si>
  <si>
    <t>Substitutions are typically defined by the author. Usually they are looking to substitute a conventional (e.g. purchased diet) with cheaper or more sustainable alternatives.</t>
  </si>
  <si>
    <t>Non Crop Fodders (Substituted)</t>
  </si>
  <si>
    <t>Agroforestry Fodders (Substituted)</t>
  </si>
  <si>
    <t>Animal Manures (Substituted)</t>
  </si>
  <si>
    <t>Other Feed (Substituted)</t>
  </si>
  <si>
    <t>Components of a basal diet fully or partially substituted with non-plant and non-manure based materials. These typically include materials for the by-product of animal processing (e.g., bone meal or fish meal).</t>
  </si>
  <si>
    <t>Feed Processing</t>
  </si>
  <si>
    <t>Non-forage feeds rich in energy and protein. Concentrates include feeds such as maize bran, cotton seed cake, molasses, fish meal and bean cake. Non-forage feeds may use energy or protein rich part plants such as seeds, whereas forage feeds are mainly plant leaves and stems.</t>
  </si>
  <si>
    <t>Genetic Improvement</t>
  </si>
  <si>
    <t>Techniques to collect manure, e.g, increased frequency of collection and removal from the kraal.</t>
  </si>
  <si>
    <t>Manure storage techniques such as heaps, pits or dry lots.</t>
  </si>
  <si>
    <t>An aquaculture practice in combination with a sylviculture practice in close spatial proximity. The classic example of this practice is fish or crustacean farming in mangroves, to conserve or restore mangrove trees and produce food.</t>
  </si>
  <si>
    <t>Postharvest</t>
  </si>
  <si>
    <t>Harvest Method</t>
  </si>
  <si>
    <t>Storage</t>
  </si>
  <si>
    <t>Non-CSA</t>
  </si>
  <si>
    <t>Agronomy;Agroforestry</t>
  </si>
  <si>
    <t>Monoculture</t>
  </si>
  <si>
    <t>A single crop is grown in the experimental plot and is invariant over time.</t>
  </si>
  <si>
    <t>This is the control for an intercropping experiment. Crop varieties may change.</t>
  </si>
  <si>
    <t>A fallowing practice where the land is left unmanaged between production periods.</t>
  </si>
  <si>
    <t>This is the control practice for improved fallows.</t>
  </si>
  <si>
    <t>Conventional Tillage</t>
  </si>
  <si>
    <t>The definition depends on the context, for example ridge and furrow may be reduced in some instances, but conventional in others.</t>
  </si>
  <si>
    <t>h35</t>
  </si>
  <si>
    <t>Crop Residues Removed</t>
  </si>
  <si>
    <t>Crop residues are removed from the field.</t>
  </si>
  <si>
    <t>h36</t>
  </si>
  <si>
    <t>Crop Residues Burnt</t>
  </si>
  <si>
    <t>Crop residues are burnt (in the field).</t>
  </si>
  <si>
    <t>h39</t>
  </si>
  <si>
    <t>Crop Residues Grazed</t>
  </si>
  <si>
    <t>Crop residues are grazed by livestock (in the field).</t>
  </si>
  <si>
    <t>h37</t>
  </si>
  <si>
    <t>Crop Residue Incorporated</t>
  </si>
  <si>
    <t>Crop residues are incorporated into the field.</t>
  </si>
  <si>
    <t>A crop variety that has not been improved through intensive crop breeding, for example a farmer's or local variety, or a landrace.</t>
  </si>
  <si>
    <t>Water Management</t>
  </si>
  <si>
    <t>Fully Irrigated Control or Experiment</t>
  </si>
  <si>
    <t>The crop is fully irrigated.</t>
  </si>
  <si>
    <t>A control that can be compared to experimental treatments that apply less water (e.g. deficit irrigation) or this code can be giving to control and treatment where both are irrigated (e.g. rice grown in paddies).</t>
  </si>
  <si>
    <t>No Irrigation Control or Rainfed Agriculture</t>
  </si>
  <si>
    <t>No irrigation used, rainfed agriculture.</t>
  </si>
  <si>
    <t>A control practice that can be compared to the practice of supplemental irrigation.</t>
  </si>
  <si>
    <t>Conventional input (fertilizer) use</t>
  </si>
  <si>
    <t>Addition of fertilizer without any specific measurement</t>
  </si>
  <si>
    <t>h10.1</t>
  </si>
  <si>
    <t>No fertilizers added</t>
  </si>
  <si>
    <t>No inputs of inorganic or organic fertilizer.</t>
  </si>
  <si>
    <t>A control for fertilizers addition treatments.</t>
  </si>
  <si>
    <t>h10.2</t>
  </si>
  <si>
    <t>Recommend rate of fertilizer</t>
  </si>
  <si>
    <t>Addition of recommended amount of fertilizer following soil tests. This is to be used when the papers specifically says the recommended rates.</t>
  </si>
  <si>
    <t>Unimproved Stove Technology</t>
  </si>
  <si>
    <t>A control for an improved cookstove.</t>
  </si>
  <si>
    <t>Biogas/cookstove</t>
  </si>
  <si>
    <t>Use of normal/usual feedstocks in a biomass digestor.</t>
  </si>
  <si>
    <t>Conventional Energy Sources</t>
  </si>
  <si>
    <t>A conventional or normal source of fuel.</t>
  </si>
  <si>
    <t>A control for cookstove fuel switching.</t>
  </si>
  <si>
    <t>Traditional harvesting method</t>
  </si>
  <si>
    <t>Harvesting at usual times or with usual tools.</t>
  </si>
  <si>
    <t>Control for improved/changed harvesting technique and/or timing.</t>
  </si>
  <si>
    <t>Unimproved Storage Structure</t>
  </si>
  <si>
    <t>Storing feeds/seeds in an unimproved manner, such as a traditional granary or storeroom.</t>
  </si>
  <si>
    <t>Control for Improved Physical Storage.</t>
  </si>
  <si>
    <t>Unimprove or No Preservation Technique</t>
  </si>
  <si>
    <t>Typically no method is used to preserve stored foods or the method is considered to be unimproved.</t>
  </si>
  <si>
    <t>Control for Improved Chemical Storage.</t>
  </si>
  <si>
    <t>Uimproved Drying Technique</t>
  </si>
  <si>
    <t>No or an unimproved drying technique is used to preserve food for storage.</t>
  </si>
  <si>
    <t>Control for Improved Improved Drying.</t>
  </si>
  <si>
    <t>h60</t>
  </si>
  <si>
    <t>Feed Addition; Feed Substitution</t>
  </si>
  <si>
    <t>Basal or Conventional Diet</t>
  </si>
  <si>
    <t>A diet fed to animals without additional of anything.</t>
  </si>
  <si>
    <t>A control for addition (supplementation) of feeds.</t>
  </si>
  <si>
    <t>h61</t>
  </si>
  <si>
    <t>Conventional Supplement Use</t>
  </si>
  <si>
    <t>Supplement given to animals by the farmer or deemed control by author and is</t>
  </si>
  <si>
    <t>A control for addition (supplementation) or substitution of feeds.</t>
  </si>
  <si>
    <t>Conventional Manure handling (farmer practice)</t>
  </si>
  <si>
    <t>Conventional pasture management.</t>
  </si>
  <si>
    <t>This could be the traditional or farmer practice or a practice the authors state as an unimproved control practice.</t>
  </si>
  <si>
    <t>A local or otherwise unimproved animal breed.</t>
  </si>
  <si>
    <t>A control for improved breeds/hybrid and cross breeds.</t>
  </si>
  <si>
    <t>h66.1</t>
  </si>
  <si>
    <t>Chemical Weeding (Herbicides)</t>
  </si>
  <si>
    <t>Suppression of weed growth or killing weeds using chemicals</t>
  </si>
  <si>
    <t>h66.2</t>
  </si>
  <si>
    <t>Hand Weeding</t>
  </si>
  <si>
    <t>Extraction of weeds by hands through pulling or use of tools like panga, hoe etc.</t>
  </si>
  <si>
    <t>Transplanting Seedlings. This practice code has only been applied to the 2018 dataset</t>
  </si>
  <si>
    <t>Transplanting young seedlings, a practice commonly used to improve rice management in irrigated systems.</t>
  </si>
  <si>
    <t>Example units</t>
  </si>
  <si>
    <t>Amount of crop plant product produced (e.g., grain or fruit yield) per unit area land.</t>
  </si>
  <si>
    <t>When product and non-product components are not separated, for example measures of total, above-ground or below-ground crop biomass, the outcome sould be recorded using the Biomass Yield Outcome. Non-product component outcomes (e.g. maize stover or wheat stalks) should be recorded using the Crop Residue Yield outcome.</t>
  </si>
  <si>
    <t>t/ha;kg/ha</t>
  </si>
  <si>
    <t>Plant biomass yield. This can be used to describe pasture biomass yields or when total, above ground, or below ground biomass yields are given for crops that are usually split into product and non-product parts on harvest.</t>
  </si>
  <si>
    <t>Extraction Yield</t>
  </si>
  <si>
    <t>Extraction yield of oil from oil seeds or similar. For example 300kg oil extracted from 1000kg oil seeds = 0.3 or 30% oil yield per kg oil seeds.</t>
  </si>
  <si>
    <t>This outcome should be a percentage or ratio.</t>
  </si>
  <si>
    <t>Unitless ratio; %</t>
  </si>
  <si>
    <t>We do not accept LER for practice A vs practice B (e.g. mulch vs no-mulch as this yield A/yield B, which we calculated as the response ratio).</t>
  </si>
  <si>
    <t>Crop Residue Yield</t>
  </si>
  <si>
    <t>Crop residue yield is the amount of crop biomass left over once the crop products has been harvested. For example maize grain is a crop product, the stover and cobs leftover after harvesting the maize grain are crop residues.</t>
  </si>
  <si>
    <t>Entire plant biomass can also be recorded under this outcome if product or biomass yields are not available ( make sure the unit reflects this).</t>
  </si>
  <si>
    <t>Total income, revenue or returns without consideration of costs.</t>
  </si>
  <si>
    <t>Please standardize area denominators to ha where possible. Convert currences to USD (present $ in units) if exchange rates are presented in the paper. Record values in non-USD currency using the ISO 4217 country currency code in the units.</t>
  </si>
  <si>
    <t>USD; USD/ha; USD/yr</t>
  </si>
  <si>
    <t>Net returns = income - total costs. Values for this outcome can be negative or positive.</t>
  </si>
  <si>
    <t>Gross margin = revenue - variable costs. Values for this outcome can be negative or positive.</t>
  </si>
  <si>
    <t>Please standardize area denominators to ha where possible. Convert local currences to USD (present $ in units) if exchange rates are presented in the paper. Record values in non-USD currency using the ISO 4217 country currency code in the units.</t>
  </si>
  <si>
    <t>Total production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</si>
  <si>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</si>
  <si>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t>
  </si>
  <si>
    <t>Total Cost per Unit Product</t>
  </si>
  <si>
    <t>Total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</si>
  <si>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total cost per asset product outcome.</t>
  </si>
  <si>
    <t>USD/kg;USD/ton</t>
  </si>
  <si>
    <t>Total Cost per Asset</t>
  </si>
  <si>
    <t>Total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</si>
  <si>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</si>
  <si>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USD/ha;USD/animal;USD</t>
  </si>
  <si>
    <t>Total Cost (Unconfirmed)</t>
  </si>
  <si>
    <t xml:space="preserve">Total costs are stated in a publication, but there is insufficient methodological detail about the included costs to confirm this. </t>
  </si>
  <si>
    <t>Cost that are constant whatever the amount of goods produced, for example land rental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</si>
  <si>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t>
  </si>
  <si>
    <t>USD per ?</t>
  </si>
  <si>
    <t>Fixed Cost per Unit Product</t>
  </si>
  <si>
    <t>Fixed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</si>
  <si>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fixed cost per asset product outcome.</t>
  </si>
  <si>
    <t>Fixed Cost per Asset</t>
  </si>
  <si>
    <t>Fixed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</si>
  <si>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fixed cost per unit product outcome.</t>
  </si>
  <si>
    <t>Costs of inputs (labour, seeds, fertilizers, herbicides, tilling, etc.) that vary with the level of output. The total variable cost can include labour, but record the individual cost of labour using the "Labour Cost" subindicator.</t>
  </si>
  <si>
    <t>Only use this outcome if it is unclear whether variable costs are per asset (e.g. cost per ha of land or animal) or per unit of production (e.g. cost per kg of meat or grain produced).Please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variable cost per unit product outcome.</t>
  </si>
  <si>
    <t>USD</t>
  </si>
  <si>
    <t>Variable Cost per Unit Product</t>
  </si>
  <si>
    <t>Variable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</si>
  <si>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variable cost per asset product outcome.</t>
  </si>
  <si>
    <t>Variable Cost per Asset</t>
  </si>
  <si>
    <t>Variable production costs per asset. For example USD per ha of farmland or USD per animal.</t>
  </si>
  <si>
    <t>Labour costs only.</t>
  </si>
  <si>
    <t>Only use this outcome if it is unclear whether labour costs are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</si>
  <si>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Labour Cost per Unit Product</t>
  </si>
  <si>
    <t>Labour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</si>
  <si>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labourcost per asset product outcome.</t>
  </si>
  <si>
    <t>Labour Cost per Asset</t>
  </si>
  <si>
    <t>Labour costs per asset. For example USD per ha of farmland or USD per animal.</t>
  </si>
  <si>
    <t>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</si>
  <si>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The ratio of gross return to total costs (gross returns/total costs).</t>
  </si>
  <si>
    <t>The ratio of gross returns to variable costs (gross returns/variable costs).</t>
  </si>
  <si>
    <t>Benefit Cost Ratio (GMVC)</t>
  </si>
  <si>
    <t>The ratio of gross margin to variable costs (gross margin/variable costs).</t>
  </si>
  <si>
    <t>The ratio of net returns to variable costs (net returns/variable costs).</t>
  </si>
  <si>
    <t>The ratio of net returns to variable costs (net returns/total costs).</t>
  </si>
  <si>
    <t>Benefit Cost Ratio (GMTC)</t>
  </si>
  <si>
    <t>The ratio of gross margin to variable costs (gross margin/total costs).</t>
  </si>
  <si>
    <t>The ratio of benefits to costs when the exact formulation is not specified.</t>
  </si>
  <si>
    <t>The ratio of total costs to gross returns (total costs/gross returns).</t>
  </si>
  <si>
    <t>The ratio of variable costs to gross returns (variablecosts/gross returns).</t>
  </si>
  <si>
    <t>The ratio of variable costs to net returns (variable costs/net returns).</t>
  </si>
  <si>
    <t>Net Present Value = the value in the present of a sum of money, in contrast to some future value it will have when it has been invested at compound interest.</t>
  </si>
  <si>
    <t>Convert local currences to USD (present $ in units) if exchange rates are presented in the paper. Record values in non-USD currency using the ISO 4217 country currency code in the units.</t>
  </si>
  <si>
    <t>months; years</t>
  </si>
  <si>
    <t>Return on investment is the gain or loss relative to the amount invested.</t>
  </si>
  <si>
    <t>This is usually presented as a ratio, please convert any % values to proportions.</t>
  </si>
  <si>
    <t>Internal Rate of Return is the interest rate at which the net present value of all cash flows equal zero.</t>
  </si>
  <si>
    <t>Marginal Rate of Return is the amount of revenue per additional item, divided by marginal costs.</t>
  </si>
  <si>
    <t>The species richness or diversity (such as the Shannon or Simpsons index) of a community of organisms within the experimental field. Whether the group of organsims is beneficial, neutral or detrimental to production should be unclear or mixed. One typically reported measure of biodiversity is microbial biomass.</t>
  </si>
  <si>
    <t>N; Taxonomic richness (S); Operational Taxonomic Units (OTUs) for microbes; etc</t>
  </si>
  <si>
    <t>Amount of stored crop lost or degraded due to pest/disease.</t>
  </si>
  <si>
    <t>This outcome is for post-harvest storage of products where pests or diseases are damaging the product. It is helpful to record date of storage and sampling date/days after storage for this outcome.
Note if absolute numbers are given then the amount of crop should be standardized between treatments.</t>
  </si>
  <si>
    <t>% ; USD/ha; kg/ha</t>
  </si>
  <si>
    <t>Amount of stored crop left after being stored for a period of time.</t>
  </si>
  <si>
    <t>This outcome is for post-harvest storage of products where pests or diseases are damaging the product. For this outcome it is helpful to record the date of storage and sampling date/days after this.
Note if absolute numbers are given then the amount of crop stored should be standardized between treatments.</t>
  </si>
  <si>
    <t>kg; %</t>
  </si>
  <si>
    <t xml:space="preserve">The number or amount of pest or pathogen present in a stored product.
</t>
  </si>
  <si>
    <t>This outcome is for post-harvest storage of products where pests or diseases are damaging the product. It is helpful to record date of storage and sampling date/days after storage for this outcome.
Do not use this outcome with change from baseline data, it should be the amount of pest or pathogen on the sampling date.</t>
  </si>
  <si>
    <t>N; % grains infected</t>
  </si>
  <si>
    <t>Quantity or extent of soil movement due to water or wind.</t>
  </si>
  <si>
    <t>Mg/ha; Mg/ha/year</t>
  </si>
  <si>
    <t>mm; %; mm/year</t>
  </si>
  <si>
    <t>Concentration or stock of organic matter in soil (SOM).</t>
  </si>
  <si>
    <t>%; g/kg; mg/g; g/g</t>
  </si>
  <si>
    <t>Concentration or stock of organic carbon in soil (SOC).</t>
  </si>
  <si>
    <t>Please record sampling depth(s) for this outcome</t>
  </si>
  <si>
    <t>Change in soil organic carbon (SOC) over time compared to a baseline condition at the beginning of the experiment.</t>
  </si>
  <si>
    <t>All treatments should have the same baseline conditions, if the baseline is more complex than this then contact Pete. Please record sampling depth(s) for this outcome</t>
  </si>
  <si>
    <t>%; g/ka; mg/g</t>
  </si>
  <si>
    <t>Soil Nitrogen</t>
  </si>
  <si>
    <t>Stock or concentration of soil nitrogen exact nature of the nitrogen is not clear (i.e. it is unknown if it is total, available, nitrate or ammonium) or is some other measure of nitrogen.</t>
  </si>
  <si>
    <t>Do not include % change data as compared to a baseline.</t>
  </si>
  <si>
    <t>g/kg; kg/m3; mg/kg; %</t>
  </si>
  <si>
    <t>Amount of water in the soil.</t>
  </si>
  <si>
    <t>Do not include: water holding capacity, available water capacity, osmotic potential.
Include pressure details in parenthesis after units if presented , e.g. % (0.3 bar). Do not include % change data as compared to a baseline.</t>
  </si>
  <si>
    <t>%; mm; v/v; g/g</t>
  </si>
  <si>
    <t>Units should be volume/time.</t>
  </si>
  <si>
    <t>mm/hr; cm/hr</t>
  </si>
  <si>
    <t>Soil cation exchange capacity.</t>
  </si>
  <si>
    <t>Do not include % change data as compared to a baseline. Do not confuse with ECEC (effective CEC) or base saturation.</t>
  </si>
  <si>
    <t>cmol/kg; cmolc/kg; meq/100g</t>
  </si>
  <si>
    <t>Effective Cation Exchange Capacity</t>
  </si>
  <si>
    <t>Soil effective cation exchange capacity.</t>
  </si>
  <si>
    <t>Do not include % change data as compared to a baseline. Do not confuse with CEC or base saturation.</t>
  </si>
  <si>
    <t>Antilog any logged outcomes, ln(yield stablity) is often reported.</t>
  </si>
  <si>
    <t>slope (b); CV</t>
  </si>
  <si>
    <t>Water used per area to produce crops.</t>
  </si>
  <si>
    <t>Use the units to note any complexities, in particular if the water use is only referring to irrigation water being used in irrgation experiments.</t>
  </si>
  <si>
    <t>m3/ha; mm; mm/ha</t>
  </si>
  <si>
    <t>Product produced or economic yield per unit water (includes rainfall).</t>
  </si>
  <si>
    <t>kg/ha/mm; kg/mm; kg/m3</t>
  </si>
  <si>
    <t>Nitrogen Use Efficiency (ARE Unspecificed)</t>
  </si>
  <si>
    <t>Apparent N recovery efficiency. Use this code if it is unclear whether above-ground biomass or a sub-component (e.g. grain) was used in calculations. Formula for a zero N control = (N.trt - N.cont)/N input, otherwise Formula = (N.Out.trt - N.Out.cont)/(N.Input.trt - N.Input.Cont).</t>
  </si>
  <si>
    <t>Outcome is a ratio. The control is often a zero N treatment where no nitrogen fertilizer was added. Note that to compare two the ARE of two different treatments then they must share the same control.</t>
  </si>
  <si>
    <t xml:space="preserve">Apparent N recovery efficiency in crop product component (e.g. grain). Formula for a zero N control = (N.treatment - N.control)/N input, otherwise Formula = (N.Out.trt - N.Out.cont)/(N.In.trt - N.In.Cont). 
</t>
  </si>
  <si>
    <t>Apparent N recovery efficiency in crop above ground biomass (the whole plant, grain + biomass). Formula for a zero N control = (N.treatment - N.control)/N input, otherwise Formula = (N.Out.trt - N.Out.cont)/(N.In.trt - N.In.Cont).</t>
  </si>
  <si>
    <t>Units can be absent as the outcome is a ratio. To compare two treatments they should share the same inputs, but have different management (for example).</t>
  </si>
  <si>
    <t>%; g/g; g/kg</t>
  </si>
  <si>
    <t>Partial nitrogen balance of a crop product component (e.g., grain). Formula = N.product/N.input.</t>
  </si>
  <si>
    <t>Nitrogen Agronomic Efficiency</t>
  </si>
  <si>
    <t>The yield change in the crop product component (e.g. grain) of the treatment compared to the control, per unit of nitrogen input. Formula = (Yt -Yc)/N. Also called Agronomic Effectiveness.</t>
  </si>
  <si>
    <t>Nitrogen Agronomic Efficiency (AGB)</t>
  </si>
  <si>
    <t>The yield change in aboveground biomass (the whole plant, grain + biomass) of the treatment compared to the control, per unit of nitrogen input. Formula = (Yt -Yc)/N. Also called Agronomic Effectiveness.</t>
  </si>
  <si>
    <t>kg grain/kg N</t>
  </si>
  <si>
    <t>Phosphorus Use Efficiency (ARE Unspecified)</t>
  </si>
  <si>
    <t>Apparent P recovery efficiency. Use this code if it is unclear whether above-ground biomass or a sub-component (e.g. grain) was used in calculations. Formula for a zero P control = (P.trt - P.cont)/P input, otherwise Formula = (P.Out.trt - P.Out.cont)/(P.Input.trt - P.Input.Cont).</t>
  </si>
  <si>
    <t>Units can be absent as the outcome is a ratio. The control is often a zero P treatment where no P fertilizer was added. Note that to compare two the ARE of two different treatments then they must share the same control.</t>
  </si>
  <si>
    <t>Apparent P recovery efficiency in crop product component (e.g. grain). Formula = (P.treatment - P.control)/P input. Formula for a zero P control = (P.trt - P.cont)/P input, otherwise Formula = (P.Out.trt - P.Out.cont)/(P.Input.trt - P.Input.Cont).</t>
  </si>
  <si>
    <t>Apparent P recovery efficiency in crop above ground biomass (the whole plant, grain + biomass). Formula for a zero P control = (P.trt - P.cont)/P input, otherwise Formula = (P.Out.trt - P.Out.cont)/(P.Input.trt - P.Input.Cont).</t>
  </si>
  <si>
    <t>Phosphorus Agronomic Efficiency</t>
  </si>
  <si>
    <t>The yield change in the crop product component (e.g. grain) of the treatment compared to the control, per unit of phosphorous input. Formula = (Yt -Yc)/P. Also called Agronomic Effectiveness.</t>
  </si>
  <si>
    <t>Phosphorus Factor Productivity</t>
  </si>
  <si>
    <t>Crop yield divided by amount of phosphorous applied (Yield/P input).</t>
  </si>
  <si>
    <t>kg grain/kg P</t>
  </si>
  <si>
    <t>Potassium Use Efficiency (ARE Unspecified)</t>
  </si>
  <si>
    <t>Apparent K recovery efficiency. Use this code if it is unclear whether above-ground biomass or a sub-component (e.g. grain) was used in calculations. Formula for a zero K control = (K.trt - K.cont)/K input, otherwise Formula = (K.Out.trt - K.Out.cont)/(K.Input.trt - K.Input.Cont).</t>
  </si>
  <si>
    <t>Units can be absent as the outcome is a ratio. The control is often a zero K treatment where no K fertilizer was added. Note that to compare two the ARE of two different treatments then they must share the same control.</t>
  </si>
  <si>
    <t xml:space="preserve">Apparent K recovery efficiency in crop product component (e.g. grain). Formula for a zero K control = (K.trt - K.cont)/K input, otherwise Formula = (K.Out.trt - K.Out.cont)/(K.Input.trt - K.Input.Cont). 
</t>
  </si>
  <si>
    <t>Apparent K recovery efficiency in crop above ground biomass (the whole plant, grain + biomass). Formula for a zero K control = (K.trt - K.cont)/K input, otherwise Formula = (K.Out.trt - K.Out.cont)/(K.Input.trt - K.Input.Cont).</t>
  </si>
  <si>
    <t>Potassium Agronomic Efficiency</t>
  </si>
  <si>
    <t>The yield change in the crop product component (e.g. grain) of the treatment compared to the control, per unit of potassium input. Formula = (Yt -Yc)/K. Also called Agronomic Effectiveness.</t>
  </si>
  <si>
    <t>Potassium Factor Productivity</t>
  </si>
  <si>
    <t>Crop yield divided by amount of potassium applied (Yield/K input).</t>
  </si>
  <si>
    <t>kg grain/kg K</t>
  </si>
  <si>
    <t>Weight of output (kg) per quantity of input (kg). Can be any input (other than N, P or K individually) and any output.</t>
  </si>
  <si>
    <t>Female labour time per task, season, or unit land.</t>
  </si>
  <si>
    <t>person days; person hours; person days/season</t>
  </si>
  <si>
    <t>Male labour time per task, season, or unit land.</t>
  </si>
  <si>
    <t>Female income from practice(s).</t>
  </si>
  <si>
    <t>USD/ha; USD/person</t>
  </si>
  <si>
    <t>Male income from practice(s).</t>
  </si>
  <si>
    <t>Labour time per task, season, or unit land (gender is not specified).</t>
  </si>
  <si>
    <t>Return to Labour</t>
  </si>
  <si>
    <t>Return to Labour or Labour Productivity. This may be expressed as income/day labour, income/area or production/day labour.</t>
  </si>
  <si>
    <t>Make sure units are carefully recorded and this is not the cost of labour, which should be recorded under Economics: Cost of Labour outcome.</t>
  </si>
  <si>
    <t>USD/day; USD/ha; kg/day</t>
  </si>
  <si>
    <t>Emissions over time expressed as CO2 equivalent (e.g. CO2e, CO2eq or CO2-e), often expressed as emissions per area.</t>
  </si>
  <si>
    <t>Note emissions per unit production should be recorded under Emissions Intensity.</t>
  </si>
  <si>
    <t>kg/ha/yr; kg/ha</t>
  </si>
  <si>
    <t>Flux (emissions or consumption) of methane (CH4) over time.</t>
  </si>
  <si>
    <t>Flux (emissions or consumption) of nitrous oxides (NOx, NO or NO2) over time.</t>
  </si>
  <si>
    <t>Carbon Dioxide Emissions</t>
  </si>
  <si>
    <t>Flux (emissions or consumption)of carbon dioxide (CO2) over time.</t>
  </si>
  <si>
    <t>kg/ha/yr; kg/ha; kg/yr</t>
  </si>
  <si>
    <t>Emissions per unit of output (e.g. kg CO2 per kg grain). Cumulative emissions relative to production.</t>
  </si>
  <si>
    <t>Emissions intensity is typically standardized radiative forcing over 100 yr time (CO2eq) for 1 or more gases added together per unit product (kg).</t>
  </si>
  <si>
    <t>t CO2 eq/t grain/yr</t>
  </si>
  <si>
    <t>Quantity in carbon pool or stock as total carbon and reported on soil profiles of at least 30cm or more.</t>
  </si>
  <si>
    <t>Note soil organic carbon or soil organic matter are reported in outcomes under the resilience pillar. Do not record change from baseline here, outcomes should be the value on the sampling date. If change from baseline data are presented consider converting to the values on the sampling date if the baseline line values are available too.</t>
  </si>
  <si>
    <t>g/kg; %; kg/ha; Mg/ha</t>
  </si>
  <si>
    <t>Aboveground Carbon Biomass</t>
  </si>
  <si>
    <t>Stock or amount of carbon in above ground biomass.</t>
  </si>
  <si>
    <t>Do not record change from baseline here, outcomes should be the value on the sampling date. If change from baseline data are presented consider converting to the values on the sampling date if the baseline line values are available too.</t>
  </si>
  <si>
    <t>kg/ha; Mg/ha</t>
  </si>
  <si>
    <t>Belowground Carbon Biomass</t>
  </si>
  <si>
    <t>Stock or amount of carbon in below ground biomass.</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</si>
  <si>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</si>
  <si>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Till choices</t>
  </si>
  <si>
    <t>Cat_Ref_Source</t>
  </si>
  <si>
    <t>Cat_Ref_Name</t>
  </si>
  <si>
    <t>Cat_Ref_Link</t>
  </si>
  <si>
    <t>Cat_Ref_Match</t>
  </si>
  <si>
    <t>Cat_Ref_Notes</t>
  </si>
  <si>
    <t>Cat_Ref2_DataScribe</t>
  </si>
  <si>
    <t>Cat_Ref2_Source</t>
  </si>
  <si>
    <t>Cat_Ref2_Name</t>
  </si>
  <si>
    <t>Cat_Ref2_Link</t>
  </si>
  <si>
    <t>Cat_Ref2_Match</t>
  </si>
  <si>
    <t>Cat_Ref2_Notes</t>
  </si>
  <si>
    <t>Cat_Other_Links</t>
  </si>
  <si>
    <t>F.Type_New</t>
  </si>
  <si>
    <t>F.Type_synonym</t>
  </si>
  <si>
    <t>GPT_Description</t>
  </si>
  <si>
    <t>F.Type_N</t>
  </si>
  <si>
    <t>F.Type_P</t>
  </si>
  <si>
    <t>F.Type_K</t>
  </si>
  <si>
    <t>F.Type_S</t>
  </si>
  <si>
    <t>F.Type_CA</t>
  </si>
  <si>
    <t>F.Type_Mg</t>
  </si>
  <si>
    <t>Fert.Code1</t>
  </si>
  <si>
    <t>Fert.Code2</t>
  </si>
  <si>
    <t>Fert.Code3</t>
  </si>
  <si>
    <t>inorganic fertilizers</t>
  </si>
  <si>
    <t>http://aims.fao.org/aos/agrovoc/c_27870</t>
  </si>
  <si>
    <t>resources &gt; inputs &gt; farm inputs &gt; fertilizers &gt; inorganic fertilizers</t>
  </si>
  <si>
    <t>inorganic fertilizer (mineral fertilizer)</t>
  </si>
  <si>
    <t>http://purl.obolibrary.org/obo/AGRO_00002040</t>
  </si>
  <si>
    <t>A material entity that has a fertilizer role and that is mined from mineral deposits or manufactured from synthetic compounds.</t>
  </si>
  <si>
    <t>Ammonia</t>
  </si>
  <si>
    <t>NH3</t>
  </si>
  <si>
    <t>A colorless gas with a pungent odor, commonly used as a direct or indirect source of nitrogen in fertilizers.</t>
  </si>
  <si>
    <t>CHEBI:16134</t>
  </si>
  <si>
    <t>82</t>
  </si>
  <si>
    <t>0</t>
  </si>
  <si>
    <t>Ammonium Nitrate</t>
  </si>
  <si>
    <t>NH4NO3</t>
  </si>
  <si>
    <t>A white crystalline solid that is commonly used as a high-nitrogen fertilizer and explosive.</t>
  </si>
  <si>
    <t>CHEBI:63004</t>
  </si>
  <si>
    <t>33.5</t>
  </si>
  <si>
    <t>Ammonium Sulphate</t>
  </si>
  <si>
    <t>(NH4)2SO4</t>
  </si>
  <si>
    <t>A crystalline solid that is used as a source of both nitrogen and sulfur in fertilizers.</t>
  </si>
  <si>
    <t>CHEBI:3311</t>
  </si>
  <si>
    <t>21</t>
  </si>
  <si>
    <t>24</t>
  </si>
  <si>
    <t>Ammonium Sulphate Nitrate</t>
  </si>
  <si>
    <t>ASN</t>
  </si>
  <si>
    <t>A granular fertilizer that contains a blend of ammonium nitrate and ammonium sulfate, providing a balanced supply of nitrogen and sulfur.</t>
  </si>
  <si>
    <t>CHEBI:63005</t>
  </si>
  <si>
    <t>26</t>
  </si>
  <si>
    <t>16</t>
  </si>
  <si>
    <t>Calcium Ammonium Nitrate</t>
  </si>
  <si>
    <t>CAN</t>
  </si>
  <si>
    <t>A white granular fertilizer that is a blend of calcium nitrate and ammonium nitrate, providing both nitrogen and calcium for plants.</t>
  </si>
  <si>
    <t>CHEBI:33145</t>
  </si>
  <si>
    <t>25-28</t>
  </si>
  <si>
    <t>7-11</t>
  </si>
  <si>
    <t>Calcium Sulfate</t>
  </si>
  <si>
    <t>CaSO4</t>
  </si>
  <si>
    <t>A soluble fertilizer that provides calcium and sulfur to crops.</t>
  </si>
  <si>
    <t>CHEBI:26799</t>
  </si>
  <si>
    <t>18</t>
  </si>
  <si>
    <t>23</t>
  </si>
  <si>
    <t>Calcium Superphosphate</t>
  </si>
  <si>
    <t>Ca(H2PO4)2·H2O</t>
  </si>
  <si>
    <t>A fast-acting fertilizer that provides phosphorus and calcium to crops.</t>
  </si>
  <si>
    <t>CHEBI:33169</t>
  </si>
  <si>
    <t>15-30</t>
  </si>
  <si>
    <t>10-15</t>
  </si>
  <si>
    <t>18-25</t>
  </si>
  <si>
    <t>A nitrogen-rich fertilizer that contains phosphorus and potassium as well.</t>
  </si>
  <si>
    <t>15-20</t>
  </si>
  <si>
    <t>Compound L</t>
  </si>
  <si>
    <t>A balanced fertilizer that contains equal amounts of nitrogen, phosphorus, and potassium.</t>
  </si>
  <si>
    <t>present</t>
  </si>
  <si>
    <t>Compound S</t>
  </si>
  <si>
    <t>A slowly releasing fertilizer that provides essential nutrients to crops over a longer period of time.</t>
  </si>
  <si>
    <t>Diammonium Phosphate</t>
  </si>
  <si>
    <t>DAP</t>
  </si>
  <si>
    <t>An inorganic fertilizer with high nitrogen and phosphorus contents, commonly used for crop production.</t>
  </si>
  <si>
    <t>CHEBI:33163</t>
  </si>
  <si>
    <t>18-21</t>
  </si>
  <si>
    <t>46-53</t>
  </si>
  <si>
    <t>An inorganic mineral that can be used as a source of potassium and other essential minerals for plant growth.</t>
  </si>
  <si>
    <t>CHEBI:73144</t>
  </si>
  <si>
    <t>CaSO4·2H2O</t>
  </si>
  <si>
    <t>An inorganic mineral often used to improve soil structure and drainage, as well as to provide calcium and sulfur nutrients to crops.</t>
  </si>
  <si>
    <t>CHEBI:26798</t>
  </si>
  <si>
    <t>18-22</t>
  </si>
  <si>
    <t>23-29</t>
  </si>
  <si>
    <t>K-Biopota</t>
  </si>
  <si>
    <t>An inorganic fertilizer containing potassium and other essential nutrients for plant growth, often used for high-value crops such as fruits and vegetables.</t>
  </si>
  <si>
    <t>35</t>
  </si>
  <si>
    <t>Monoammonium Phosphate </t>
  </si>
  <si>
    <t>MAP</t>
  </si>
  <si>
    <t>A fertilizer that provides both nitrogen and phosphate to plants.</t>
  </si>
  <si>
    <t>CHEBI:33164</t>
  </si>
  <si>
    <t>10-12</t>
  </si>
  <si>
    <t>50-54</t>
  </si>
  <si>
    <t>Monopotassium Phosphate (MKP, KH2PO4,  0-52-34)</t>
  </si>
  <si>
    <t>Monopotassium Phosphate</t>
  </si>
  <si>
    <t>MKP;KH2PO4</t>
  </si>
  <si>
    <t>A water soluble fertilizer that provides potassium and phosphate to plants.</t>
  </si>
  <si>
    <t>CHEBI:33206</t>
  </si>
  <si>
    <t>52-54</t>
  </si>
  <si>
    <t>34-36</t>
  </si>
  <si>
    <t>Muriate of Potash</t>
  </si>
  <si>
    <t>KCl;MOP;Potassium Chloride</t>
  </si>
  <si>
    <t>A source of potassium chloride for plant growth.</t>
  </si>
  <si>
    <t>CHEBI:63573</t>
  </si>
  <si>
    <t>60-62</t>
  </si>
  <si>
    <t>Phosphoric Acid</t>
  </si>
  <si>
    <t>H3PO4</t>
  </si>
  <si>
    <t>This is a concentrated acid containing high amounts of phosphorus (P), typically used in the production of liquid fertilizers and as a source of phosphorus for plants.</t>
  </si>
  <si>
    <t>CHEBI:26078</t>
  </si>
  <si>
    <t>Potassium Chloride</t>
  </si>
  <si>
    <t>KCl;MOP;Muriate of Potash</t>
  </si>
  <si>
    <t>This inorganic fertilizer is a source of soluble potassium, which promotes growth and yield of crops.</t>
  </si>
  <si>
    <t>CHEBI:32045</t>
  </si>
  <si>
    <t>Potassium Nitrate</t>
  </si>
  <si>
    <t>KNO3</t>
  </si>
  <si>
    <t>A water-soluble inorganic fertilizer that provides a combination of nitrogen and potassium, necessary for plant growth and development.</t>
  </si>
  <si>
    <t>CHEBI:63002</t>
  </si>
  <si>
    <t>13-14</t>
  </si>
  <si>
    <t>44-46</t>
  </si>
  <si>
    <t>Potassium Sulphate</t>
  </si>
  <si>
    <t>K2SO4</t>
  </si>
  <si>
    <t>This fertilizer is a source of water-soluble potassium and sulphur, which enhances plant vigor and improves crop productivity.</t>
  </si>
  <si>
    <t>CHEBI:26795</t>
  </si>
  <si>
    <t>50</t>
  </si>
  <si>
    <t>A natural source of phosphorus that slowly releases over time, improving soil fertility and crop quality.</t>
  </si>
  <si>
    <t>CHEBI:26178</t>
  </si>
  <si>
    <t>18-32</t>
  </si>
  <si>
    <t>Single Super Phosphate</t>
  </si>
  <si>
    <t>SSP</t>
  </si>
  <si>
    <t>A type of fertilizer made by reacting rock phosphate with sulfuric acid to create a more soluble and readily available source of phosphorus for plants.</t>
  </si>
  <si>
    <t>CHEBI:53114</t>
  </si>
  <si>
    <t>16-20</t>
  </si>
  <si>
    <t>11-12</t>
  </si>
  <si>
    <t>A micronutrient that is important for plant growth and development, commonly used as a soil amendment to increase soil acidity and improve nutrient availability.</t>
  </si>
  <si>
    <t>CHEBI:26796</t>
  </si>
  <si>
    <t>Sulphur (S)</t>
  </si>
  <si>
    <t>S</t>
  </si>
  <si>
    <t>A non-metallic element often used in fertilizers to aid in the formation of protein and chlorophyll.</t>
  </si>
  <si>
    <t>100</t>
  </si>
  <si>
    <t>Sulphur (SO4)</t>
  </si>
  <si>
    <t>SO4</t>
  </si>
  <si>
    <t>Super Phosphate</t>
  </si>
  <si>
    <t>A complex fertilizer made by treating rock phosphate with sulfuric acid or phosphoric acid.</t>
  </si>
  <si>
    <t>CHEBI:33165</t>
  </si>
  <si>
    <t>Triple Super Phosphate</t>
  </si>
  <si>
    <t>A highly concentrated form of super phosphate fertilizer that contains three times as much phosphorus as regular super phosphate.</t>
  </si>
  <si>
    <t>CHEBI:33166</t>
  </si>
  <si>
    <t>44-48</t>
  </si>
  <si>
    <t>13-15</t>
  </si>
  <si>
    <t>CH4N2O</t>
  </si>
  <si>
    <t>A nitrogen-rich fertilizer that is readily soluble in water and is commonly used for crops requiring a large amount of nitrogen.</t>
  </si>
  <si>
    <t>CHEBI:16199</t>
  </si>
  <si>
    <t>46</t>
  </si>
  <si>
    <t>Prilled</t>
  </si>
  <si>
    <t>Supergranulated</t>
  </si>
  <si>
    <t>Urea Phosphate</t>
  </si>
  <si>
    <t>CH7N2O5P</t>
  </si>
  <si>
    <t>A water-soluble fertilizer that contains both nitrogen and phosphorus, making it a suitable fertilizer for crops at any growth stage.</t>
  </si>
  <si>
    <t>CHEBI:64304</t>
  </si>
  <si>
    <t>17</t>
  </si>
  <si>
    <t>44</t>
  </si>
  <si>
    <t>biochar</t>
  </si>
  <si>
    <t>http://purl.obolibrary.org/obo/AGRO_00020002</t>
  </si>
  <si>
    <t xml:space="preserve">charcoal used as a soil amendment.	</t>
  </si>
  <si>
    <t>Biochar produced from the woody material of the Acacia tree, which has potential as a soil amendment due to its high carbon content and slow decomposition rates.</t>
  </si>
  <si>
    <t>A type of biochar made specifically from the charcoal of the Acacia seyal tree, which has been shown to have positive effects on soil fertility and crop yield.</t>
  </si>
  <si>
    <t>Biochar made from the fibrous residue of sugarcane after juice extraction, which can improve soil structure and nutrient retention when used as a soil amendment.</t>
  </si>
  <si>
    <t>Biochar produced from the fast-growing bamboo plant, which has shown promise as a renewable and sustainable source of biochar for use in agricultural applications.</t>
  </si>
  <si>
    <t>Biochar created from the discarded shells of cocoa beans, which is rich in organic carbon and can improve soil fertility when used as a soil amendment.</t>
  </si>
  <si>
    <t>Eucalyptus Wood</t>
  </si>
  <si>
    <t>A biochar made from the pyrolysis of hardwood, which is a type of deciduous tree.</t>
  </si>
  <si>
    <t>These are the outermost layer of rice grain and are a common feedstock for biochar production due to their high lignocellulosic content.</t>
  </si>
  <si>
    <t>These are the hard protective layers of rice grain and can be used as a raw material for biochar production.</t>
  </si>
  <si>
    <t>This is a byproduct of woodworking operations and can be used as a feedstock for biochar production.</t>
  </si>
  <si>
    <t>This is a byproduct of wastewater treatment and can be used as a feedstock for biochar production due to its high nutrient content.</t>
  </si>
  <si>
    <t>This is the biochar type made from softwood biomass, which can be derived from coniferous trees such as pine, spruce, and fir.</t>
  </si>
  <si>
    <t>This is the biochar type made from switchgrass biomass, which is a fast-growing perennial grass that is high in cellulose and hemicellulose.</t>
  </si>
  <si>
    <t>This is the biochar type made from the biomass of Tectona grandis or teak tree, which is a tropical hardwood commonly used in furniture making and shipbuilding.</t>
  </si>
  <si>
    <t>This is the biochar type made from the straw left over after wheat grains have been harvested, which is a readily available agricultural waste.</t>
  </si>
  <si>
    <t>This is the biochar type made from wood biomass, which can be derived from a variety of tree species, and is commonly used as a feedstock for biochar production.</t>
  </si>
  <si>
    <t>biosolids</t>
  </si>
  <si>
    <t>http://purl.obolibrary.org/obo/ENVO_00002059</t>
  </si>
  <si>
    <t>A treated form of sludge, sometimes used as a fertilizer in agriculture. [ https://en.wikipedia.org/wiki/Sludge ]</t>
  </si>
  <si>
    <t>Biosolids from a sewage treatment plant that accepts only municipal wastewater.</t>
  </si>
  <si>
    <t>composts</t>
  </si>
  <si>
    <t>http://aims.fao.org/aos/agrovoc/c_1795</t>
  </si>
  <si>
    <t>... &gt; inputs &gt; farm inputs &gt; fertilizers &gt; organic fertilizers &gt; composts</t>
  </si>
  <si>
    <t>compost</t>
  </si>
  <si>
    <t>http://purl.obolibrary.org/obo/ENVO_00002170</t>
  </si>
  <si>
    <t xml:space="preserve">The aerobically decomposed remnants of organic materials.	</t>
  </si>
  <si>
    <t>75% Olive Mill Wastewater Sludge 25% Poultry Manure</t>
  </si>
  <si>
    <t>A compost mix consisting of 75% olive mill wastewater sludge and 25% poultry manure.</t>
  </si>
  <si>
    <t>A compost made from graded organic materials and processed to meet Aleshinloye Grade B specifications.</t>
  </si>
  <si>
    <t>A compost made from sugarcane remains after juice extraction.</t>
  </si>
  <si>
    <t>A compost made from discarded banana parts such as peels and stems.</t>
  </si>
  <si>
    <t>A compost made from plant waste such as leaves and twigs.</t>
  </si>
  <si>
    <t>Bokashi</t>
  </si>
  <si>
    <t>A fermented composting technique that utilizes microorganisms to break down organic matter.</t>
  </si>
  <si>
    <t>A type of compost made by burning wood and using the resulting ash as a soil amendment.</t>
  </si>
  <si>
    <t>A liquid fertilizer made from steeping composted materials in water and then straining out the solids.</t>
  </si>
  <si>
    <t>The above-ground portion of cowpea plants that can be collected and composted for use as a soil amendment.</t>
  </si>
  <si>
    <t>These are leaves from the neem tree that have been dried and can be used as a source of nitrogen and some micronutrients in compost.</t>
  </si>
  <si>
    <t>This is the waste by-product from the filtration process in sugar factories and contains high levels of calcium, potassium, and nitrogen which can all be beneficial for composting.</t>
  </si>
  <si>
    <t>This is the residue left after the oil extraction process from jatropha seeds and can be used as a source of nitrogen, phosphorus, and potassium in compost.</t>
  </si>
  <si>
    <t>This refers to the organic matter from cut branches and leaves which can be used as a source of carbon.</t>
  </si>
  <si>
    <t>This is the above-ground remains of maize plants after harvesting, and can be used as a source of carbon in compost.</t>
  </si>
  <si>
    <t>Compost made from shredded maize straw that provides a high-carbon material for enhancing soil fertility.</t>
  </si>
  <si>
    <t>Maize &amp; Legume Stover</t>
  </si>
  <si>
    <t>Compost made from the above-ground remnants of maize and legume crops, which adds essential nutrients like nitrogen, phosphorus, and potassium to soil.</t>
  </si>
  <si>
    <t>A blend of different organic materials, such as yard waste, food scraps, and garden trimmings, that together create a nutrient-rich soil amendment.</t>
  </si>
  <si>
    <t>Composted remnants of olive oil production that contain beneficial components like potassium and phosphorus.</t>
  </si>
  <si>
    <t>A commercially-produced compost made from a blend of organic materials like peat, bark, and poultry litter, which can provide a highly effective soil amendment for agricultural applications.</t>
  </si>
  <si>
    <t>Rice bran is the bran layer of rice grain which is a rich source of nutrients and has a high carbon to nitrogen ratio (C/N).</t>
  </si>
  <si>
    <t>Rice straw is the dried stalks of rice plants after the grain and chaff are removed, and has high cellulose content and low nitrogen content.</t>
  </si>
  <si>
    <t>Sorghum straw is the dry plant residue remaining after harvesting the sorghum plants, and has a high carbon to nitrogen ratio (C/N).</t>
  </si>
  <si>
    <t>Sugarcane straw is the dry leaf and stem residue remaining after harvesting sugarcane plants, and has a high lignin content and low nitrogen content.</t>
  </si>
  <si>
    <t>Tithonia is a plant that grows quickly and is commonly used as a green manure or cover crop, and is a good source of nutrients and organic matter for soil.</t>
  </si>
  <si>
    <t>This is a type of aquatic plant used as a source of organic matter for composting, due to its rapid growth and ability to absorb nutrients.</t>
  </si>
  <si>
    <t>Fertisol (4-3-3)</t>
  </si>
  <si>
    <t>This refers to a type of compost that has a ratio of 4 parts nitrogen to 3 parts phosphorus to 3 parts potassium, which is commonly used as a fertilizer to enrich soil.</t>
  </si>
  <si>
    <t>animal manure</t>
  </si>
  <si>
    <t xml:space="preserve">Organic matter mostly derived from animal feces which can be used as organic fertilizer in agriculture.	</t>
  </si>
  <si>
    <t>Cattle Manure (High N)</t>
  </si>
  <si>
    <t>Cattle Manure (Low N)</t>
  </si>
  <si>
    <t>micronutrient fertilizers</t>
  </si>
  <si>
    <t>http://aims.fao.org/aos/agrovoc/c_4806</t>
  </si>
  <si>
    <t>resources &gt; inputs &gt; farm inputs &gt; fertilizers &gt; micronutrient fertilizers</t>
  </si>
  <si>
    <t>micronutrient;fertilizer</t>
  </si>
  <si>
    <t>http://purl.obolibrary.org/obo/CHEBI_27027;http://purl.obolibrary.org/obo/CHEBI_33287</t>
  </si>
  <si>
    <t xml:space="preserve">Any nutrient required in small quantities by organisms throughout their life in order to orchestrate a range of physiological functions.;A fertilizer is any substance that is added to soil or water to assist the growth of plants.	</t>
  </si>
  <si>
    <t>Cobalt (Co)</t>
  </si>
  <si>
    <t>Zinc Sulphate (ZnSO4)</t>
  </si>
  <si>
    <t>Soybean Amino Acids</t>
  </si>
  <si>
    <t>Vinasse</t>
  </si>
  <si>
    <t>Human Urine</t>
  </si>
  <si>
    <t>Kitchen Waste</t>
  </si>
  <si>
    <t>F.Level.Name + F.Type</t>
  </si>
  <si>
    <t>C.Name.2020_1</t>
  </si>
  <si>
    <t>C.Is.Name.Commercial</t>
  </si>
  <si>
    <t>C.Number.AI</t>
  </si>
  <si>
    <t>T</t>
  </si>
  <si>
    <t>F</t>
  </si>
  <si>
    <t>AI.Search</t>
  </si>
  <si>
    <t>B</t>
  </si>
  <si>
    <t>Tree.Latin.Name</t>
  </si>
  <si>
    <t>Depreciated.Latin.Name</t>
  </si>
  <si>
    <t>GBIF</t>
  </si>
  <si>
    <t>cuspidata;hirta;leucothrix;shrevei;smithi;suffrutescens;texensis</t>
  </si>
  <si>
    <t>adstringens;cupressiformis;indica;krauddiana;subalata;tomentosa;adansoniana</t>
  </si>
  <si>
    <t>heteracantha;raddiana;spirocarpa</t>
  </si>
  <si>
    <t>arguta;glabrata</t>
  </si>
  <si>
    <t>humbertii;macrophylla;madagascariensis;welwitschii;africana;usambarensis</t>
  </si>
  <si>
    <t>latifoliolata;mpalensis</t>
  </si>
  <si>
    <t>Cytisus proliferus var. palmensis</t>
  </si>
  <si>
    <t>Crotalaria sp.</t>
  </si>
  <si>
    <t>engleri;erlangeri;imperialis</t>
  </si>
  <si>
    <t>Dodonaea Viscosa</t>
  </si>
  <si>
    <t>angustifolia;angustissima;arizonica;cuneata</t>
  </si>
  <si>
    <t>bicostata;maidenii;pseudoglobulus</t>
  </si>
  <si>
    <t>pallidivalvis;protrusa</t>
  </si>
  <si>
    <t>Euclea racemosa subsp. schimperi</t>
  </si>
  <si>
    <t>Acacia albida Delile</t>
  </si>
  <si>
    <t>Flemingia sp.</t>
  </si>
  <si>
    <t>canascens;glaucescens</t>
  </si>
  <si>
    <t>compacta;forsteri</t>
  </si>
  <si>
    <t>cersiformis;cuspidata;guanchica;laperrinei;maroccana</t>
  </si>
  <si>
    <t>horrida;inermis</t>
  </si>
  <si>
    <t>javanica;subspicta</t>
  </si>
  <si>
    <t>huillense;urophyllum</t>
  </si>
  <si>
    <t>wfo-0000430322</t>
  </si>
  <si>
    <t>Groundnut Shells</t>
  </si>
  <si>
    <t>Banana Leaves</t>
  </si>
  <si>
    <t>Panicum maximum Grass</t>
  </si>
  <si>
    <t>Stylosanthes hamata and Millet Stem</t>
  </si>
  <si>
    <t>Nappier Grass</t>
  </si>
  <si>
    <t>Banana Leaves and Stems</t>
  </si>
  <si>
    <t xml:space="preserve">Plastic Sheet </t>
  </si>
  <si>
    <t>Sesame Straw</t>
  </si>
  <si>
    <t>Sudan Grass</t>
  </si>
  <si>
    <t>Silver Polyethene</t>
  </si>
  <si>
    <t>Clear Polythene</t>
  </si>
  <si>
    <t>Transparent Polyethylene</t>
  </si>
  <si>
    <t>Hyparrhenia Grass Species</t>
  </si>
  <si>
    <t>Pigeon Pea Stalks</t>
  </si>
  <si>
    <t>Sugarcane</t>
  </si>
  <si>
    <t>Thatch Grass</t>
  </si>
  <si>
    <t>Tropical Kudzu</t>
  </si>
  <si>
    <t>Elephant Grass</t>
  </si>
  <si>
    <t>Mucuna</t>
  </si>
  <si>
    <t>Millet Straw</t>
  </si>
  <si>
    <t>Lablab Residue</t>
  </si>
  <si>
    <t>Penisetum purpurem and M. pudica</t>
  </si>
  <si>
    <t>Woodland Leaf Litter</t>
  </si>
  <si>
    <t>Teff Straw</t>
  </si>
  <si>
    <t>Straw</t>
  </si>
  <si>
    <t>Dry Grass Mulch</t>
  </si>
  <si>
    <t>Cympobogon spp Grass</t>
  </si>
  <si>
    <t>Panicum spp Grass</t>
  </si>
  <si>
    <t>Cympobogon spp. Mixed with Panicum spp Grass</t>
  </si>
  <si>
    <t>sorghum thatch, maize and beans residues,</t>
  </si>
  <si>
    <t>banana leaves, eucalyptus leaves and branches, Panicum spp., sugar cane</t>
  </si>
  <si>
    <t>Black Plastic</t>
  </si>
  <si>
    <t>Grass Straw</t>
  </si>
  <si>
    <t>Cane Crop Residue</t>
  </si>
  <si>
    <t>Pennisetum purpurem Grass</t>
  </si>
  <si>
    <t>Cowpea Residue</t>
  </si>
  <si>
    <t>Mucuna Residue</t>
  </si>
  <si>
    <t>Castor Seed Mill Wastes</t>
  </si>
  <si>
    <t>Cress Seed Mill Wastes</t>
  </si>
  <si>
    <t>Linseed Mill Wastes</t>
  </si>
  <si>
    <t>Eleusine indica</t>
  </si>
  <si>
    <t>Stylosanthes gracilis</t>
  </si>
  <si>
    <t>Rice Husk Ashes</t>
  </si>
  <si>
    <t>Maize Residue</t>
  </si>
  <si>
    <t>Gravel</t>
  </si>
  <si>
    <t>Hyparrhenia spp</t>
  </si>
  <si>
    <t>W.Time.Units</t>
  </si>
  <si>
    <t>Drip Irrigation</t>
  </si>
  <si>
    <t>Sprinkler Irrigation</t>
  </si>
  <si>
    <t>Alternate Partial Rootzone Irrigation</t>
  </si>
  <si>
    <t>Irrigation (Other)</t>
  </si>
  <si>
    <t>The use of improved irrigation that isn't more specifically defined.</t>
  </si>
  <si>
    <t>I.Date.Start</t>
  </si>
  <si>
    <t>Date Start</t>
  </si>
  <si>
    <t>Date End</t>
  </si>
  <si>
    <t>AF.Unit</t>
  </si>
  <si>
    <t>trees/ha</t>
  </si>
  <si>
    <t>trees/acre</t>
  </si>
  <si>
    <t>AF.Tree.N</t>
  </si>
  <si>
    <t>AF.Tree.Unit</t>
  </si>
  <si>
    <t>PD.Level.Name</t>
  </si>
  <si>
    <t>P.Notes</t>
  </si>
  <si>
    <t>PD.Structure</t>
  </si>
  <si>
    <t>PD.Notes</t>
  </si>
  <si>
    <t>PD.Variable</t>
  </si>
  <si>
    <t>PD.Date.Start</t>
  </si>
  <si>
    <t>PD.Date.End</t>
  </si>
  <si>
    <t>PD.Date.DAS</t>
  </si>
  <si>
    <t>PD.Date.DAP</t>
  </si>
  <si>
    <t>Create Time Periods</t>
  </si>
  <si>
    <t>Pillar.Code</t>
  </si>
  <si>
    <t>Subpillar.Code</t>
  </si>
  <si>
    <t>Indicator.Code</t>
  </si>
  <si>
    <t>Subindicator.Code</t>
  </si>
  <si>
    <t>Yi</t>
  </si>
  <si>
    <t>PY</t>
  </si>
  <si>
    <t>CrY</t>
  </si>
  <si>
    <t>BiY</t>
  </si>
  <si>
    <t>ExY</t>
  </si>
  <si>
    <t>NPY</t>
  </si>
  <si>
    <t>Residue Yield</t>
  </si>
  <si>
    <t>ResY</t>
  </si>
  <si>
    <t>Ec</t>
  </si>
  <si>
    <t>In</t>
  </si>
  <si>
    <t>NR</t>
  </si>
  <si>
    <t>GM</t>
  </si>
  <si>
    <t>Co</t>
  </si>
  <si>
    <t>TC</t>
  </si>
  <si>
    <t>Total Cost/Unit</t>
  </si>
  <si>
    <t>TCU</t>
  </si>
  <si>
    <t>Total Cost/Asset</t>
  </si>
  <si>
    <t>TCA</t>
  </si>
  <si>
    <t>Total Cost (Unc)</t>
  </si>
  <si>
    <t>TCunk</t>
  </si>
  <si>
    <t>FC</t>
  </si>
  <si>
    <t>Fixed Cost/Unit</t>
  </si>
  <si>
    <t>FCU</t>
  </si>
  <si>
    <t>Fixed Cost/Asset</t>
  </si>
  <si>
    <t>FCA</t>
  </si>
  <si>
    <t>Var Cost</t>
  </si>
  <si>
    <t>VC</t>
  </si>
  <si>
    <t>Var Cost/Unit</t>
  </si>
  <si>
    <t>VCU</t>
  </si>
  <si>
    <t>Var Cost/Asset</t>
  </si>
  <si>
    <t>VCA</t>
  </si>
  <si>
    <t>Lab Cost</t>
  </si>
  <si>
    <t>LC</t>
  </si>
  <si>
    <t>Lab Cost/Unit</t>
  </si>
  <si>
    <t>LCU</t>
  </si>
  <si>
    <t>Lab Cost/Asset</t>
  </si>
  <si>
    <t>LCA</t>
  </si>
  <si>
    <t>EP</t>
  </si>
  <si>
    <t>BCR-GRTC</t>
  </si>
  <si>
    <t>BCR-GRVC</t>
  </si>
  <si>
    <t>BC Ratio (GMVC)</t>
  </si>
  <si>
    <t>BCR-GMVC</t>
  </si>
  <si>
    <t>BC Ratio (NRVC)</t>
  </si>
  <si>
    <t>BCR-NRVC</t>
  </si>
  <si>
    <t>BC Ratio (NRTC)</t>
  </si>
  <si>
    <t>BCR-NRTC</t>
  </si>
  <si>
    <t>BC Ratio (GMTC)</t>
  </si>
  <si>
    <t>BCR-GMTC</t>
  </si>
  <si>
    <t>BCR</t>
  </si>
  <si>
    <t>CBR-TCGR</t>
  </si>
  <si>
    <t>CBR-VCGR</t>
  </si>
  <si>
    <t>CB Ratio (TCNR)</t>
  </si>
  <si>
    <t>CBR-TCNR</t>
  </si>
  <si>
    <t>PP</t>
  </si>
  <si>
    <t>Ph</t>
  </si>
  <si>
    <t>Bd</t>
  </si>
  <si>
    <t>BO</t>
  </si>
  <si>
    <t>PPL</t>
  </si>
  <si>
    <t>PPP</t>
  </si>
  <si>
    <t>Pest Path (Num)</t>
  </si>
  <si>
    <t>PPN</t>
  </si>
  <si>
    <t>SQ</t>
  </si>
  <si>
    <t>Er</t>
  </si>
  <si>
    <t>Ru</t>
  </si>
  <si>
    <t>SOCh</t>
  </si>
  <si>
    <t>Soil N</t>
  </si>
  <si>
    <t>SN</t>
  </si>
  <si>
    <t>STN</t>
  </si>
  <si>
    <t>SAN</t>
  </si>
  <si>
    <t>SNO3</t>
  </si>
  <si>
    <t>SNH4</t>
  </si>
  <si>
    <t>SM</t>
  </si>
  <si>
    <t>ECEC</t>
  </si>
  <si>
    <t>YS</t>
  </si>
  <si>
    <t>Ef</t>
  </si>
  <si>
    <t>NUE (ARE Unsp.)</t>
  </si>
  <si>
    <t>NUE-A</t>
  </si>
  <si>
    <t>NUE-Ap</t>
  </si>
  <si>
    <t>NUE-Aag</t>
  </si>
  <si>
    <t>NUE-Ip</t>
  </si>
  <si>
    <t>NUE-Iag</t>
  </si>
  <si>
    <t>NUE-Pp</t>
  </si>
  <si>
    <t>NUE-Pag</t>
  </si>
  <si>
    <t>N AE (Prod)</t>
  </si>
  <si>
    <t>NAEp</t>
  </si>
  <si>
    <t>N AE (AGB)</t>
  </si>
  <si>
    <t>NAEag</t>
  </si>
  <si>
    <t>N TFP</t>
  </si>
  <si>
    <t>NTFP</t>
  </si>
  <si>
    <t>PUE (ARE Unsp.)</t>
  </si>
  <si>
    <t>PUE-A</t>
  </si>
  <si>
    <t>PUE-Ap</t>
  </si>
  <si>
    <t>PUE-Aag</t>
  </si>
  <si>
    <t>P AE (Prod)</t>
  </si>
  <si>
    <t>PAEp</t>
  </si>
  <si>
    <t>P TFP</t>
  </si>
  <si>
    <t>PTFP</t>
  </si>
  <si>
    <t>KUE (ARE Unsp.)</t>
  </si>
  <si>
    <t>KUE-Au</t>
  </si>
  <si>
    <t>KUE-Ap</t>
  </si>
  <si>
    <t>KUE-Aag</t>
  </si>
  <si>
    <t>K AE (Prod)</t>
  </si>
  <si>
    <t>KAEp</t>
  </si>
  <si>
    <t>K TFP</t>
  </si>
  <si>
    <t>KTFP</t>
  </si>
  <si>
    <t>So</t>
  </si>
  <si>
    <t>GE</t>
  </si>
  <si>
    <t>La-f</t>
  </si>
  <si>
    <t>La-m</t>
  </si>
  <si>
    <t>In-f</t>
  </si>
  <si>
    <t>In-m</t>
  </si>
  <si>
    <t>La</t>
  </si>
  <si>
    <t>La-ph</t>
  </si>
  <si>
    <t>Returns to Labour</t>
  </si>
  <si>
    <t>RtL</t>
  </si>
  <si>
    <t>Em</t>
  </si>
  <si>
    <t>CO2eq</t>
  </si>
  <si>
    <t>NOx</t>
  </si>
  <si>
    <t>EI</t>
  </si>
  <si>
    <t>SCS</t>
  </si>
  <si>
    <t>CSa</t>
  </si>
  <si>
    <t>CSb</t>
  </si>
  <si>
    <t>Econ.Timeframe</t>
  </si>
  <si>
    <t>Econ.Cat</t>
  </si>
  <si>
    <t>Econ.Var</t>
  </si>
  <si>
    <t>Econ.Val</t>
  </si>
  <si>
    <t>Econ.Unit</t>
  </si>
  <si>
    <t>Comparison Treatment (e.g. for LER or fertilizer use efficiency outcomes)</t>
  </si>
  <si>
    <t>Late Maturity</t>
  </si>
  <si>
    <t>M.Material.Original</t>
  </si>
  <si>
    <t>Bean Residue</t>
  </si>
  <si>
    <t xml:space="preserve">Cympobogon spp. </t>
  </si>
  <si>
    <t>Eucalyptus Leaves and Branches</t>
  </si>
  <si>
    <t>Millet Stem</t>
  </si>
  <si>
    <t>Mimosa pudica</t>
  </si>
  <si>
    <t>Panicum spp.</t>
  </si>
  <si>
    <t>Penisetum purpurem</t>
  </si>
  <si>
    <t>Plastic Sheet</t>
  </si>
  <si>
    <t>Sorghum Thatch</t>
  </si>
  <si>
    <t>Time.Note</t>
  </si>
  <si>
    <t>Possible</t>
  </si>
  <si>
    <t>List</t>
  </si>
  <si>
    <t>PD.Out</t>
  </si>
  <si>
    <t>Name Practice</t>
  </si>
  <si>
    <t>End</t>
  </si>
  <si>
    <r>
      <t xml:space="preserve">Location
</t>
    </r>
    <r>
      <rPr>
        <sz val="8"/>
        <color rgb="FF000000"/>
        <rFont val="Calibri"/>
        <family val="2"/>
        <scheme val="minor"/>
      </rPr>
      <t>It's not uncommon for some outcomes to be presented for individual sites and for others to be aggregated groups of these sites. In this scenario data aggregated across sites can still be recorded, but you will need to join the site names together to created an aggregated site. Use the "Site Aggregator" to the right of this table to generate combined site names (names are simply joined with a ".." delimiter) and enter this in the Site Name field below and setting the "Is Site Aggregated" field to "Yes". As long as there are location data entered for the individual sites then you do not need to enter any additional information for that aggregated site.</t>
    </r>
    <r>
      <rPr>
        <b/>
        <sz val="10"/>
        <color rgb="FF000000"/>
        <rFont val="Calibri"/>
        <family val="2"/>
        <scheme val="minor"/>
      </rPr>
      <t xml:space="preserve"> 
</t>
    </r>
    <r>
      <rPr>
        <sz val="8"/>
        <color rgb="FF000000"/>
        <rFont val="Calibri"/>
        <family val="2"/>
        <scheme val="minor"/>
      </rPr>
      <t>Sometimes all outcomes in a publication are reported as the average across many sites or across a large area, these data can still be entered, but please remember to record site aggregation as "Yes" and to capture uncertainty in the location. Where results are given for a large area we record the centre point of that area.</t>
    </r>
    <r>
      <rPr>
        <b/>
        <sz val="10"/>
        <color rgb="FF000000"/>
        <rFont val="Calibri"/>
        <family val="2"/>
        <scheme val="minor"/>
      </rPr>
      <t xml:space="preserve">
</t>
    </r>
    <r>
      <rPr>
        <b/>
        <sz val="8"/>
        <color rgb="FF000000"/>
        <rFont val="Calibri"/>
        <family val="2"/>
        <scheme val="minor"/>
      </rPr>
      <t>Using GoogleMaps (a link is generated) or  Google Earth, please check the lat/long co-ordinates reported in the publication match the site names given and that they are in a sensible place, correct published values as needed. Publication locations are often inaccurate or totally wrong!</t>
    </r>
    <r>
      <rPr>
        <b/>
        <sz val="10"/>
        <color rgb="FF000000"/>
        <rFont val="Calibri"/>
        <family val="2"/>
        <scheme val="minor"/>
      </rPr>
      <t xml:space="preserve">
</t>
    </r>
    <r>
      <rPr>
        <sz val="8"/>
        <color rgb="FF000000"/>
        <rFont val="Calibri"/>
        <family val="2"/>
        <scheme val="minor"/>
      </rPr>
      <t>If  you select an existing site name that already exists in ERA, the latitude and longitude fields will auto-populate. Please check the auto-generated co-ordinates against the ones reported in the publication and in GoogleMaps/Earth. If there is a mismatch you can overwrite the autogenerated values.</t>
    </r>
  </si>
  <si>
    <t xml:space="preserve">Acacia </t>
  </si>
  <si>
    <t xml:space="preserve">Acacia seyal Charcoal </t>
  </si>
  <si>
    <t>Cacao Shells</t>
  </si>
  <si>
    <t>Neem Leaves</t>
  </si>
  <si>
    <t>Cattle Farmyard Manure</t>
  </si>
  <si>
    <t>Farmyard Manure</t>
  </si>
  <si>
    <t>FYM</t>
  </si>
  <si>
    <t xml:space="preserve">Gromor </t>
  </si>
  <si>
    <t xml:space="preserve">Guano </t>
  </si>
  <si>
    <t xml:space="preserve">Sheep Manure </t>
  </si>
  <si>
    <t xml:space="preserve">Borax </t>
  </si>
  <si>
    <t>Na2B4O7·10H2O</t>
  </si>
  <si>
    <t>Boric Acid</t>
  </si>
  <si>
    <t>H3BO3</t>
  </si>
  <si>
    <t>Boron</t>
  </si>
  <si>
    <t xml:space="preserve">Calcium </t>
  </si>
  <si>
    <t>Ca</t>
  </si>
  <si>
    <t>Cobalt</t>
  </si>
  <si>
    <t>Copper</t>
  </si>
  <si>
    <t>Cu</t>
  </si>
  <si>
    <t>Iron</t>
  </si>
  <si>
    <t>Fe</t>
  </si>
  <si>
    <t>Magnesium</t>
  </si>
  <si>
    <t>Mg</t>
  </si>
  <si>
    <t>Magnesium Sulphate</t>
  </si>
  <si>
    <t>MgSO4</t>
  </si>
  <si>
    <t xml:space="preserve">Magnetite </t>
  </si>
  <si>
    <t>Fe3O4</t>
  </si>
  <si>
    <t>Mn</t>
  </si>
  <si>
    <t>Mo</t>
  </si>
  <si>
    <t>Zn</t>
  </si>
  <si>
    <t>ZnSO4</t>
  </si>
  <si>
    <t>Calliandra Tree Ash</t>
  </si>
  <si>
    <t>Leucaena Tree Ash</t>
  </si>
  <si>
    <t>Planting Practice</t>
  </si>
  <si>
    <t>Time.Season</t>
  </si>
  <si>
    <t>Time.Clim.Notes</t>
  </si>
  <si>
    <t>Time.Clim.SP</t>
  </si>
  <si>
    <t>Time.Clim.TAP</t>
  </si>
  <si>
    <t>Time.Clim.Temp.Mean</t>
  </si>
  <si>
    <t>Time.Clim.Temp.Max</t>
  </si>
  <si>
    <t>Time.Clim.Temp.Min</t>
  </si>
  <si>
    <t>F.Date.Start</t>
  </si>
  <si>
    <t>F.Date.End</t>
  </si>
  <si>
    <r>
      <t xml:space="preserve">Specific Application Date
</t>
    </r>
    <r>
      <rPr>
        <i/>
        <sz val="8"/>
        <color theme="1"/>
        <rFont val="Calibri"/>
        <family val="2"/>
        <scheme val="minor"/>
      </rPr>
      <t>Leave blank if unspecified</t>
    </r>
  </si>
  <si>
    <t>Mechanization</t>
  </si>
  <si>
    <t>F.Mechanization</t>
  </si>
  <si>
    <t>F.Physical</t>
  </si>
  <si>
    <t>Physical Characteristic</t>
  </si>
  <si>
    <t>Plant.Mechanization</t>
  </si>
  <si>
    <t>B.Version</t>
  </si>
  <si>
    <t>Sheet Version</t>
  </si>
  <si>
    <t>Monosodium Phosphate</t>
  </si>
  <si>
    <t>NaH2PO4;Sodium Dihydrogenphosphate</t>
  </si>
  <si>
    <t>Monosodium phosphate is a versatile salt of phosphoric acid used as a food additive, cleaning agent, and fertilizer.</t>
  </si>
  <si>
    <t>CHEBI:37585</t>
  </si>
  <si>
    <t>32.2</t>
  </si>
  <si>
    <t>Sodium Sulfate</t>
  </si>
  <si>
    <t>Soil.CaCO3</t>
  </si>
  <si>
    <t>Calcium Carbonate</t>
  </si>
  <si>
    <t>Content or amount of calcium carbonate (CaCO3) in soil.</t>
  </si>
  <si>
    <t>substances &gt; chemical compounds &gt; salts &gt; inorganic acid salts &gt; carbonates &gt; calcium carbonate
substances &gt; chemical compounds &gt; inorganic compounds &gt; inorganic acid salts &gt; carbonates &gt; calcium carbonate</t>
  </si>
  <si>
    <t>Soil.CaCO3.Unit</t>
  </si>
  <si>
    <t>Calcium Carbonate Unit</t>
  </si>
  <si>
    <t>Disodium sulfate;Disodium Sulphate;Na2SO4;Natriumsulfat;Salt Cake;Sodium Sulfate, Anhydrous;Sodium sulfate;Sodium Sulphate</t>
  </si>
  <si>
    <t>Sodium sulfate (Na2SO4) is a white, crystalline solid that is highly soluble in water and used to provide sulfur to plants.</t>
  </si>
  <si>
    <t>CHEBI:32149</t>
  </si>
  <si>
    <t>22.6</t>
  </si>
  <si>
    <t>Pelleted</t>
  </si>
  <si>
    <t>Prilled fertilizer is formed into small, round pellets.</t>
  </si>
  <si>
    <t>Supergranulated fertilizer is a type of fertilizer that has been processed to form large granules. These granules are typically 2-4 mm in diameter and are designed to release nutrients slowly over time. Supergranulated fertilizers can be made from a variety of different nutrient sources, including nitrogen, phosphorus, and potassium.</t>
  </si>
  <si>
    <t>The technique used to apply fertilizer. This does not include details of labor or mechanization.</t>
  </si>
  <si>
    <t>Fertilizer Physical Processing</t>
  </si>
  <si>
    <t>Physical characteristics of a fertilizer, such as pelletting or supergranulation.</t>
  </si>
  <si>
    <t>Fertilizer Mechanization</t>
  </si>
  <si>
    <t>Was manual, animal or mechanized effort used to apply fertilizer?</t>
  </si>
  <si>
    <t>agricultural mechanization</t>
  </si>
  <si>
    <t>http://aims.fao.org/aos/agrovoc/c_39f65d19</t>
  </si>
  <si>
    <t>technology &gt; technological changes &gt; modernization &gt; mechanization &gt; agricultural mechanization</t>
  </si>
  <si>
    <t>Time$Times</t>
  </si>
  <si>
    <t>Start Date</t>
  </si>
  <si>
    <t>State date of fertilizer application. Where there is uncertainty around the exact timing of application the start and end date fields can be used to create a window that represents this. For example if a paper states fertilizer was applied in May 2020 we would state start date = 01/05/2020 and end date = 31/05/2020.</t>
  </si>
  <si>
    <t>Should correspond to time period chosen</t>
  </si>
  <si>
    <t>agronomic fertilization date</t>
  </si>
  <si>
    <t>http://purl.obolibrary.org/obo/AGRO_00010143</t>
  </si>
  <si>
    <t xml:space="preserve">The time of an agronomic fertilization The tim
</t>
  </si>
  <si>
    <t>End Date</t>
  </si>
  <si>
    <t>End date of fertilizer application. Where there is uncertainty around the exact timing of application the start and end date fields can be used to create a window that represents this. For example if a paper states fertilizer was applied in May 2020 we would state start date = 01/05/2020 and end date = 31/05/2020.</t>
  </si>
  <si>
    <t>Should not be less than Fert.Method$F.Date.Start</t>
  </si>
  <si>
    <t>Units</t>
  </si>
  <si>
    <t>lookup_levels$Soil.CEC.Unit</t>
  </si>
  <si>
    <t>lookup_levels$Soil.FC.Unit</t>
  </si>
  <si>
    <t>lookup_levels$Soil.N.Unit</t>
  </si>
  <si>
    <t>lookup_levels$Soil.SOM.Unit</t>
  </si>
  <si>
    <t>lookup_levels$SOC.Method</t>
  </si>
  <si>
    <t>lookup_levels$SOM.Method</t>
  </si>
  <si>
    <t>lookup_levels$Soil.pH.Method</t>
  </si>
  <si>
    <t>Unit.Levels</t>
  </si>
  <si>
    <t>lookup_levels$Site.Type</t>
  </si>
  <si>
    <t>lookup_levels$Site.Admin</t>
  </si>
  <si>
    <t>lookup_levels$Site.Seasons</t>
  </si>
  <si>
    <t>lookup_levels$Soil.Texture</t>
  </si>
  <si>
    <t>lookup_levels$Var.Type</t>
  </si>
  <si>
    <t>lookup_levels$Crop.Trait</t>
  </si>
  <si>
    <t>lookup_levels$T.Method</t>
  </si>
  <si>
    <t>lookup_levels$Till.Other</t>
  </si>
  <si>
    <t>lookup_levels$Plant.Method"]</t>
  </si>
  <si>
    <t>lookup_levels$Plant.Density.Unit</t>
  </si>
  <si>
    <t>lookup_levels$Intercrop.Types</t>
  </si>
  <si>
    <t>lookup_levels$F.Unit</t>
  </si>
  <si>
    <t>lookup_levels$F.Method</t>
  </si>
  <si>
    <t>lookup_levels$F.Physical</t>
  </si>
  <si>
    <t>lookup_levels$F.Mechanization</t>
  </si>
  <si>
    <t>lookup_levels$M.Source</t>
  </si>
  <si>
    <t>lookup_levels$M.Fate</t>
  </si>
  <si>
    <t>lookup_levels$C.AI.Unit</t>
  </si>
  <si>
    <t>lookup_levels$C.Unit</t>
  </si>
  <si>
    <t>lookup_levels$W.Type or Free Text</t>
  </si>
  <si>
    <t>lookup_levels$Time.Units</t>
  </si>
  <si>
    <t>Residues$M.Material or if a tree/shrub entered lookup_levels$Tree.Materials or Free Text</t>
  </si>
  <si>
    <t>lookup_levels$M.Unit"]</t>
  </si>
  <si>
    <t>lookup_levels$M.Fate"]</t>
  </si>
  <si>
    <t>lookup_levels$pH.Material or Free Text</t>
  </si>
  <si>
    <t>lookup_levels$F.Unit"]</t>
  </si>
  <si>
    <t>lookup_levels$I.Unit"]</t>
  </si>
  <si>
    <t>lookup_levels$I.Water.Type"] or Free Text</t>
  </si>
  <si>
    <t>lookup_levels$D.Source</t>
  </si>
  <si>
    <t>lookup_levels$D.Unit.Amount</t>
  </si>
  <si>
    <t>lookup_levels$D.Unit.Time</t>
  </si>
  <si>
    <t>lookup_levels$D.Unit.Animals</t>
  </si>
  <si>
    <t>lookup_levels$Diet.Unit</t>
  </si>
  <si>
    <t>lookup_levels$Error.Type</t>
  </si>
  <si>
    <t>T.Mechanization</t>
  </si>
  <si>
    <t>T.Date.Start</t>
  </si>
  <si>
    <t>T.Date.End</t>
  </si>
  <si>
    <r>
      <t xml:space="preserve">Specific Date
</t>
    </r>
    <r>
      <rPr>
        <i/>
        <sz val="8"/>
        <color theme="1"/>
        <rFont val="Calibri"/>
        <family val="2"/>
        <scheme val="minor"/>
      </rPr>
      <t>Leave blank if unspecified</t>
    </r>
  </si>
  <si>
    <t>Strip Tillage</t>
  </si>
  <si>
    <t>NPK Rating</t>
  </si>
  <si>
    <t>Fertilizer Rate Practice</t>
  </si>
  <si>
    <t>Fertilizer Timing Practice</t>
  </si>
  <si>
    <t>Fertilizer Information Practice</t>
  </si>
  <si>
    <t>Fertilizer Practice</t>
  </si>
  <si>
    <t>F.Prac.Rate</t>
  </si>
  <si>
    <t>F.Prac.Info</t>
  </si>
  <si>
    <t>F.Prac.Timing</t>
  </si>
  <si>
    <t>F.Prac.Precision</t>
  </si>
  <si>
    <t>Fertilizer Precision Practice</t>
  </si>
  <si>
    <t>Planting Information Practice</t>
  </si>
  <si>
    <t>C.Date.Start</t>
  </si>
  <si>
    <t>C.Date.End</t>
  </si>
  <si>
    <t>C.Mechanization</t>
  </si>
  <si>
    <t>lookup_levels$Soil.BD.Unit</t>
  </si>
  <si>
    <t>Ploughed (Unspecified)</t>
  </si>
  <si>
    <t>A plough has been used, but we do not know the exact nature of the method employed.</t>
  </si>
  <si>
    <t>Mounding</t>
  </si>
  <si>
    <t xml:space="preserve">Mounding involves building a mound of soil around the base of a plant or planting station. </t>
  </si>
  <si>
    <t>kg seed/ha</t>
  </si>
  <si>
    <t>kg seed/m2</t>
  </si>
  <si>
    <t>A main crop for comparison to a minor crop. The main crop is planted the same in the monoculture control and the intercropping system.</t>
  </si>
  <si>
    <t>Minor Crop (between rows)</t>
  </si>
  <si>
    <t>A minor intercrop is planted inbetween every main-crop row. This does not effect the normal spacing of the main crop (i.e., the main crop spacing is the same as a mono-crop control with no intercrop).</t>
  </si>
  <si>
    <t>Minor Crop (within rows)</t>
  </si>
  <si>
    <t>A minor intercrop is planted the main crop rows inbetween planting stationa. This does not effect the normal spacing of the main crop (i.e., the main crop spacing is the same as a mono-crop control with no intercrop).</t>
  </si>
  <si>
    <t>Subpractice_2020</t>
  </si>
  <si>
    <t>This could be from alleycropping, biomass transfer models or cut-and-carry where prunings come from off the field. It does not include situations where crop processing byproducts such as a oil palm bunch residues or walnut shells are applied to a field, these should be recorded using a regular mulch code.</t>
  </si>
  <si>
    <t>Manual labour</t>
  </si>
  <si>
    <t>The activity uses manual labour. For example,  tilling,  planting or weeding by hand.</t>
  </si>
  <si>
    <t>The activity uses animal labour. For example, implements are attached to a draft animal, such as a horse or donkey.</t>
  </si>
  <si>
    <t>Tractor</t>
  </si>
  <si>
    <t>The activity uses mechanical power in the form of a tractor. For example, a plough, spreader or sprayer attached to a tractor.</t>
  </si>
  <si>
    <t>It is unclear if the activity uses manual or animal labor or tractor mounted machinery.</t>
  </si>
  <si>
    <t>F.Rate.Pracs</t>
  </si>
  <si>
    <t>Control fertilizer rate (farmer)</t>
  </si>
  <si>
    <t>A control fertilizer rate that represents a typical rate that farmers use in the experimental location.</t>
  </si>
  <si>
    <t>Control fertilizer rate (generic)</t>
  </si>
  <si>
    <t>A control fertilizer rate that represents a generic recommendation for a large area that is not tailored an individual site.</t>
  </si>
  <si>
    <t>Optimized fertilizer rate</t>
  </si>
  <si>
    <t>An optimized rate of fertilizer application that can be compared a non-optimized control.</t>
  </si>
  <si>
    <t>F.Timing.Pracs</t>
  </si>
  <si>
    <t>Control fertilizer timing (farmer)</t>
  </si>
  <si>
    <t>A control representative of typical farmer practice for the timing of fertilizer applications in the experimental location.</t>
  </si>
  <si>
    <t>Control fertilizer timing (fixed)</t>
  </si>
  <si>
    <t>A control representative of a fixed or calendar schedule fo fertilizer applications.</t>
  </si>
  <si>
    <t>Optimized fertilizer timing</t>
  </si>
  <si>
    <t>Optimized timing of fertilizer application that can be compared to a non-optimized control.</t>
  </si>
  <si>
    <t>F.Info.Pracs</t>
  </si>
  <si>
    <t>Control fertilizer information</t>
  </si>
  <si>
    <t>A control where decisions are made without the use of any improved or new decision support tools or techniques.</t>
  </si>
  <si>
    <t>Improved fertilizer information</t>
  </si>
  <si>
    <t>Fertilizer decisions are made using an improved or new decision support tool or technique.</t>
  </si>
  <si>
    <t>F.Precision.Pracs</t>
  </si>
  <si>
    <t>Control fertilizer precision</t>
  </si>
  <si>
    <t>A control representative that can be compared to a precision fertilizer practice.</t>
  </si>
  <si>
    <t>Variable application rate (VRA)</t>
  </si>
  <si>
    <t>Technology like GPS and GIS  is used to optimize fertilizer application rates across a field based on soil and crop requirements</t>
  </si>
  <si>
    <t>Soil Testing</t>
  </si>
  <si>
    <t>Soil tests are used to determine nutrient levels and pH, allowing for precise fertilizer recommendations.</t>
  </si>
  <si>
    <t>Yield Monitoring (Harvester)</t>
  </si>
  <si>
    <t>Employ yield monitors on harvesters collect data on crop performance, which informs fertilizer application decisions.</t>
  </si>
  <si>
    <t>Yield Monitoring (Field)</t>
  </si>
  <si>
    <t>The yield of the field is used to inform future fertilizer application decisions.</t>
  </si>
  <si>
    <t>Precision Placement</t>
  </si>
  <si>
    <t>Precisely positioning or depositing fertilizers in close proximity to the crop's root zone, optimizing nutrient uptake while minimizing waste and environmental impact</t>
  </si>
  <si>
    <t>Slow-Release Fertilizers</t>
  </si>
  <si>
    <t>Fertilizers with controlled-release properties to extend nutrient availability over time, reducing the risk of leaching and volatilization</t>
  </si>
  <si>
    <t>Nutrient Stabilizers</t>
  </si>
  <si>
    <t>Inhibitors added to fertilizers to reduce nutrient losses through processes like denitrification and ammonia volatilization.</t>
  </si>
  <si>
    <t>Remote Sensing</t>
  </si>
  <si>
    <t>Use satellite and aerial imagery to assess crop health and nutrient status, enabling precise adjustments to fertilizer applications.</t>
  </si>
  <si>
    <t>Grid Soil Sampling</t>
  </si>
  <si>
    <t>Divide fields into grids and collect soil samples at each grid point to create detailed nutrient maps for targeted application.</t>
  </si>
  <si>
    <t>lookup_levels$F.Rate.Pracs</t>
  </si>
  <si>
    <t>lookup_levels$F.Timing.Pracs</t>
  </si>
  <si>
    <t>lookup_levels$F.Info.Pracs</t>
  </si>
  <si>
    <t>lookup_levels$F.Precision.Pracs</t>
  </si>
  <si>
    <r>
      <t>Record Total Rates of N (Nitrogen), P or P</t>
    </r>
    <r>
      <rPr>
        <b/>
        <vertAlign val="subscript"/>
        <sz val="11"/>
        <color theme="1"/>
        <rFont val="Calibri"/>
        <family val="2"/>
        <scheme val="minor"/>
      </rPr>
      <t>2</t>
    </r>
    <r>
      <rPr>
        <b/>
        <sz val="11"/>
        <color theme="1"/>
        <rFont val="Calibri"/>
        <family val="2"/>
        <scheme val="minor"/>
      </rPr>
      <t>O</t>
    </r>
    <r>
      <rPr>
        <b/>
        <vertAlign val="subscript"/>
        <sz val="11"/>
        <color theme="1"/>
        <rFont val="Calibri"/>
        <family val="2"/>
        <scheme val="minor"/>
      </rPr>
      <t>5</t>
    </r>
    <r>
      <rPr>
        <b/>
        <sz val="11"/>
        <color theme="1"/>
        <rFont val="Calibri"/>
        <family val="2"/>
        <scheme val="minor"/>
      </rPr>
      <t xml:space="preserve"> (Phosphorous), and K or K</t>
    </r>
    <r>
      <rPr>
        <b/>
        <vertAlign val="subscript"/>
        <sz val="11"/>
        <color theme="1"/>
        <rFont val="Calibri"/>
        <family val="2"/>
        <scheme val="minor"/>
      </rPr>
      <t>2</t>
    </r>
    <r>
      <rPr>
        <b/>
        <sz val="11"/>
        <color theme="1"/>
        <rFont val="Calibri"/>
        <family val="2"/>
        <scheme val="minor"/>
      </rPr>
      <t>O (Potassium)</t>
    </r>
  </si>
  <si>
    <t>P.Prac.Info</t>
  </si>
  <si>
    <t>P.Prac.Prac</t>
  </si>
  <si>
    <t>P.Info.Pracs</t>
  </si>
  <si>
    <t>Control planting information</t>
  </si>
  <si>
    <t>Improved planting information</t>
  </si>
  <si>
    <t>Planting decisions are made using an improved or new decision support tool or technique.</t>
  </si>
  <si>
    <t>P.Prac.Pracs</t>
  </si>
  <si>
    <t>Optimized planting arrangement</t>
  </si>
  <si>
    <t>Planting arrangement is optimized compared to a control treatment.</t>
  </si>
  <si>
    <t>Control planting arrangement</t>
  </si>
  <si>
    <t>An non-optimized planting arrangement that can be compared to a control treatment.</t>
  </si>
  <si>
    <t>Till.Mechanization</t>
  </si>
  <si>
    <t>Tillage  Mechanization</t>
  </si>
  <si>
    <t>Was manual, animal or mechanized effort used to till or otherwise prepare the soli for planting?</t>
  </si>
  <si>
    <t>Planting Mechanization</t>
  </si>
  <si>
    <t>Was manual, animal or mechanized effort used to plant or transplant seeds?</t>
  </si>
  <si>
    <t>Is an improved or optimized planting practice used?</t>
  </si>
  <si>
    <t>lookup_levels$P.Info.Pracs</t>
  </si>
  <si>
    <t>Is an improved method of providing information regarding planting provided to the farmer?</t>
  </si>
  <si>
    <t>lookup_levels$P.Prac.Pracs</t>
  </si>
  <si>
    <t>F.NP2O5K2O</t>
  </si>
  <si>
    <t>Fertilizer NPK type</t>
  </si>
  <si>
    <t>Is the NPK rate presented as NPK or N-P2O5-K2O?</t>
  </si>
  <si>
    <t>NPK,N-P2O5-K2O</t>
  </si>
  <si>
    <t>If there is an NPK rating recorded then this field is needed.</t>
  </si>
  <si>
    <t>Chemicals Mechanization</t>
  </si>
  <si>
    <t>Was manual, animal or mechanized effort used to apply chemicals or similar materials?</t>
  </si>
  <si>
    <t>Application of liquid agro-chemicals as fine droplets using various types of sprayers.</t>
  </si>
  <si>
    <t>Dusting</t>
  </si>
  <si>
    <t>Dispensing dry agro-chemical particles in powder or dust form over the target area.</t>
  </si>
  <si>
    <t>Fogging</t>
  </si>
  <si>
    <t>Creating a mist or fog of agro-chemical droplets using specialized fogging machines.</t>
  </si>
  <si>
    <t>Aerial Application</t>
  </si>
  <si>
    <t>Application of agro-chemicals from aircraft, typically used for large agricultural fields.</t>
  </si>
  <si>
    <t>Seed Treatment</t>
  </si>
  <si>
    <t>Coating seeds with agro-chemical formulations before planting to protect crops from pests.</t>
  </si>
  <si>
    <t>Soil Incorporation</t>
  </si>
  <si>
    <t>Mixing agro-chemicals into the soil before planting or after crop emergence.</t>
  </si>
  <si>
    <t>Baiting</t>
  </si>
  <si>
    <t>Placing agro-chemical-laced baits or traps in areas frequented by pests.</t>
  </si>
  <si>
    <t>Trunk Injection</t>
  </si>
  <si>
    <t>Direct injection of agro-chemicals into tree trunks to combat tree pests or diseases.</t>
  </si>
  <si>
    <t>Chemigation</t>
  </si>
  <si>
    <t>Application of agro-chemicals through irrigation systems for precise distribution.</t>
  </si>
  <si>
    <t>Paint-On Application</t>
  </si>
  <si>
    <t>Applying agro-chemicals directly to plant surfaces or structures using brushes or rollers.</t>
  </si>
  <si>
    <t>Drenching</t>
  </si>
  <si>
    <t>Pouring or soaking soil around plants with a agro-chemical solution to target root pests.</t>
  </si>
  <si>
    <t>Spot Treatment</t>
  </si>
  <si>
    <t>Applying agro-chemicals to specific areas or individual plants, minimizing use.</t>
  </si>
  <si>
    <t>Misting</t>
  </si>
  <si>
    <t>Creating a fine mist of agro-chemical droplets in enclosed spaces using misting equipment.</t>
  </si>
  <si>
    <t>C.Notes</t>
  </si>
  <si>
    <t>Method of agro-chemical application is unknown.</t>
  </si>
  <si>
    <t>PD.Info.Pracs</t>
  </si>
  <si>
    <t>Control timing of planting information</t>
  </si>
  <si>
    <t>A control where decisions about when to plant are made without the use of any improved or new decision support tools or techniques.</t>
  </si>
  <si>
    <t>Improved timing of planting information</t>
  </si>
  <si>
    <t>Decisions about when to plant are made using an improved or new decision support tool or technique.</t>
  </si>
  <si>
    <t>PD.Timing.Pracs</t>
  </si>
  <si>
    <t>Control timing of planting (farmer)</t>
  </si>
  <si>
    <t>A control practice that represents the normal way that farmers decide when to plant in the experimental location.</t>
  </si>
  <si>
    <t>Control timing of planting (generic)</t>
  </si>
  <si>
    <t>A control practice that represents a generic planting advice in the experimental location, this could be a calendar date or rule of thumb.</t>
  </si>
  <si>
    <t>Optimized timing of planting (CIS)</t>
  </si>
  <si>
    <t>Climate information services have been used to optimize the timing of planting. This can be compared a non-optimized control.</t>
  </si>
  <si>
    <t>ED.Comparison1</t>
  </si>
  <si>
    <t>ED.Comparison2</t>
  </si>
  <si>
    <t>F.Notes</t>
  </si>
  <si>
    <t>Record detailed information about planting arrangement</t>
  </si>
  <si>
    <t>Till.Notes</t>
  </si>
  <si>
    <t>M.Process</t>
  </si>
  <si>
    <t>Chopped</t>
  </si>
  <si>
    <t>Shredded</t>
  </si>
  <si>
    <t>I.Precision</t>
  </si>
  <si>
    <t>Unoptimized method of irrigation</t>
  </si>
  <si>
    <t>A control treatment for a precision irrigation treatment which is non-optimized.</t>
  </si>
  <si>
    <t>Optimized (soil moisture sensors)</t>
  </si>
  <si>
    <t>Soil moisture sensors are used to optimized the amount of irrigation water delivered to the field.</t>
  </si>
  <si>
    <t>Optimized (remote sensing)</t>
  </si>
  <si>
    <t>Remote sensed satellite data are used to infer soil moisture content and optimize the amount of irrigation water delivered to the field.</t>
  </si>
  <si>
    <t>Optimized (weather-based)</t>
  </si>
  <si>
    <t>Weather data, such as temperature, humidity, and wind speed, is used to estimate the crop's evapotranspiration (ET) rate and adjust the irrigation schedule.</t>
  </si>
  <si>
    <t>Optimized (plant sensors)</t>
  </si>
  <si>
    <t>Plant-based sensors are used to measure crop water stress levels and inform the irrigation schedule.</t>
  </si>
  <si>
    <t>Optimized (crop modelling)</t>
  </si>
  <si>
    <t>Crop models can be used to simulate the crop's water needs based on a variety of factors, such as climate, soil type, and crop variety. The output of the model can be used to develop an irrigation schedule that meets the crop's water needs.</t>
  </si>
  <si>
    <t>Optimized (expert system)</t>
  </si>
  <si>
    <t>Expert systems are computer programs that contain the knowledge of experienced irrigation experts. These systems can be used to develop irrigation schedules based on a variety of factors, such as the crop, the soil, and the climate.</t>
  </si>
  <si>
    <r>
      <t xml:space="preserve">Agroforestry
</t>
    </r>
    <r>
      <rPr>
        <i/>
        <sz val="8"/>
        <color theme="1"/>
        <rFont val="Calibri"/>
        <family val="2"/>
        <scheme val="minor"/>
      </rPr>
      <t>Record the application of organic material from trees in the "Residues" tab.
Agroforesty that is a type of intercropping or rotation should be described in the "Intercropping" tab.</t>
    </r>
  </si>
  <si>
    <r>
      <t xml:space="preserve">Subgroup
</t>
    </r>
    <r>
      <rPr>
        <i/>
        <sz val="8"/>
        <color theme="1"/>
        <rFont val="Calibri"/>
        <family val="2"/>
        <scheme val="minor"/>
      </rPr>
      <t>(Variable description)</t>
    </r>
  </si>
  <si>
    <t>Econ.Subgroup</t>
  </si>
  <si>
    <t>Record Experienced Seasonal Climate</t>
  </si>
  <si>
    <t>Includes inorganic fertilizers (NPK, Urea, Di-ammonium Phosphate, etc.), organic fertilizers (compost, manure, etc.), biosolids (e.g., sewage sludge) and other (processed) organic materials that come from outside the field that are added into the soil (e.g. sawdust, or waste from sugar or ethanol production processing). 
Do not include non-composted plant residues these should be recorded in the residues tab.
At present ERA does not record the residual effects of fertilizer addition (effects after the season of application), we record only effects during the seasons in which fertilizers were applied.</t>
  </si>
  <si>
    <t>This table lists the active ingredients (AIs) and their amounts in products. It can be used to link multiple Ais to products.</t>
  </si>
  <si>
    <t xml:space="preserve">TAIWAN WATER CONSERV </t>
  </si>
  <si>
    <t>Water Conservation Science and Engineering</t>
  </si>
  <si>
    <t>WATER CONSERV SCI ENG</t>
  </si>
  <si>
    <t>Heliyon</t>
  </si>
  <si>
    <t>HELIYON</t>
  </si>
  <si>
    <t>Soil.AP</t>
  </si>
  <si>
    <t>Available Phosphorus (AP)</t>
  </si>
  <si>
    <t>Content of plant available phosphorous in soil. Source: AGROVOC</t>
  </si>
  <si>
    <t>plant available phosphorus</t>
  </si>
  <si>
    <t>http://aims.fao.org/aos/agrovoc/c_eb7b4957</t>
  </si>
  <si>
    <t>properties &gt; soil properties &gt; soil chemicophysical properties &gt; phosphorus content &gt; plant available phosphorus</t>
  </si>
  <si>
    <t>Total Phosphorus (TP)</t>
  </si>
  <si>
    <t>Total P content, e.g. in a soil sample. Source: AGROVOC</t>
  </si>
  <si>
    <t>total phosphorus</t>
  </si>
  <si>
    <t>http://aims.fao.org/aos/agrovoc/c_ac4b3c22</t>
  </si>
  <si>
    <t>properties &gt; soil properties &gt; soil chemicophysical properties &gt; phosphorus content &gt; total phosphorus</t>
  </si>
  <si>
    <t>Unit of measurement for bulk density.</t>
  </si>
  <si>
    <t>Unit of measurement for total carbon.</t>
  </si>
  <si>
    <t>Unit of measurement for soil organic carbon.</t>
  </si>
  <si>
    <t>Unit of measurement for soil organic matter.</t>
  </si>
  <si>
    <t>Unit of measurement for Cation Exchange Capacity.</t>
  </si>
  <si>
    <t>Unit of measurement for Electrical Conductivity.</t>
  </si>
  <si>
    <t>Unit of measurement for soil water holding capacity.</t>
  </si>
  <si>
    <t>Unit of measurement for soil total nitrogen.</t>
  </si>
  <si>
    <t>Unit of measurement for soil ammonium.</t>
  </si>
  <si>
    <t>Unit of measurement for soil nitrate.</t>
  </si>
  <si>
    <t>Unit of measurement for soil available nitrogen.</t>
  </si>
  <si>
    <t>Available Phosphorus (AP) Unit</t>
  </si>
  <si>
    <t>Unit of measurement for soil available phosphorus.</t>
  </si>
  <si>
    <t>Total Phosphorus (TP) Unit</t>
  </si>
  <si>
    <t>Unit of measurement for soil total phosphorus.</t>
  </si>
  <si>
    <t>Unit of measurement for soil calcium carbonate.</t>
  </si>
  <si>
    <t>Soil.P.Method</t>
  </si>
  <si>
    <t>Phosphorus Measurement Method</t>
  </si>
  <si>
    <t>Method of measurement for soil phosphorus.</t>
  </si>
  <si>
    <t>lookup_levels$Soil.P.Method</t>
  </si>
  <si>
    <t>Soil.N.Method</t>
  </si>
  <si>
    <t>Nitrogen Measurement Method</t>
  </si>
  <si>
    <t>Method of measurement for soil nitrogen.</t>
  </si>
  <si>
    <t>lookup_levels$Soil.N.Method</t>
  </si>
  <si>
    <t>Biopesticide</t>
  </si>
  <si>
    <t>Bioherbicide</t>
  </si>
  <si>
    <t>Bioinsecticide</t>
  </si>
  <si>
    <t>Biofungicide</t>
  </si>
  <si>
    <t>http://aims.fao.org/aos/agrovoc/c_27871</t>
  </si>
  <si>
    <t>http://purl.obolibrary.org/obo/AGRO_00002041</t>
  </si>
  <si>
    <t>Soil is shaped into long, narrow ridges with furrows in between to facilitate water drainage. Also called ridging.</t>
  </si>
  <si>
    <t>Intra-hole Planting</t>
  </si>
  <si>
    <t xml:space="preserve">Intra-hole planting is a crop intercropping practice in which two or more crops are planted in the same hole. </t>
  </si>
  <si>
    <t>Kjeldahl</t>
  </si>
  <si>
    <t>This method involves digesting the soil sample in acid to convert all nitrogen forms to ammonium, which is then distilled and measured.</t>
  </si>
  <si>
    <t>Dumas</t>
  </si>
  <si>
    <t>This method involves burning the soil sample in a high-temperature furnace to convert all nitrogen forms to nitrogen gas, which is then measured.</t>
  </si>
  <si>
    <t>Near-infrared spectroscopy (NIR)</t>
  </si>
  <si>
    <t>This method uses NIR light to measure the absorption of soil components, including nitrogen.</t>
  </si>
  <si>
    <t>Ion Chromatography</t>
  </si>
  <si>
    <t>This method extracts the nitrate and ammonium ions from the soil sample and then measures their concentration using ion chromatography.</t>
  </si>
  <si>
    <t>Biosensors</t>
  </si>
  <si>
    <t>These sensors use biological organisms or molecules to detect and measure nitrogen in soil.</t>
  </si>
  <si>
    <t>Electrical conductivity (EC)</t>
  </si>
  <si>
    <t>EC sensors measure the electrical conductivity of soil, which is correlated with nitrogen content.</t>
  </si>
  <si>
    <t>Optical</t>
  </si>
  <si>
    <t>Optical sensors use light to measure the reflectance or absorption of soil components, including nitrogen.</t>
  </si>
  <si>
    <t>X-ray fluorescence (XRF)</t>
  </si>
  <si>
    <t>XRF sensors use X-rays to excite atoms in the soil sample and then measure the emitted fluorescence, which is correlated with nitrogen content.</t>
  </si>
  <si>
    <t>Bray-1</t>
  </si>
  <si>
    <t>A colorimetric method that uses a weak acid and ammonium fluoride to extract phosphorus from the soil. It is a common method used to measure phosphorus in acidic soils.</t>
  </si>
  <si>
    <t>Olsen</t>
  </si>
  <si>
    <t>A colorimetric method that uses a weak acid and sodium bicarbonate to extract phosphorus from the soil. It is a common method used to measure phosphorus in alkaline soils.</t>
  </si>
  <si>
    <t>Mehlich-3</t>
  </si>
  <si>
    <t>A colorimetric method that uses a strong acid and ammonium nitrate to extract phosphorus from the soil. It is a common method used to measure phosphorus in both acidic and alkaline soils.</t>
  </si>
  <si>
    <t>Ion chromatography</t>
  </si>
  <si>
    <t>A separation technique that is used to measure the concentration of the phosphate ion in a soil extract. It is a more precise method than the colorimetric methods, but it is also more expensive and time-consuming.</t>
  </si>
  <si>
    <t>A spectroscopic method that uses NIR light to measure the absorption of soil components, including phosphorus. It is a rapid and non-destructive method, but it is less precise than the other methods.</t>
  </si>
  <si>
    <t>Soil.TP</t>
  </si>
  <si>
    <t>Soil.AP.Unit</t>
  </si>
  <si>
    <t>Soil.TP.Unit</t>
  </si>
  <si>
    <t>International Journal of Agronomy</t>
  </si>
  <si>
    <t>INT J AGRON</t>
  </si>
  <si>
    <t>Journal of Agriculture and Food Research</t>
  </si>
  <si>
    <t>J AGRIC FOOD RES</t>
  </si>
  <si>
    <t>o49</t>
  </si>
  <si>
    <t>Silverleaf</t>
  </si>
  <si>
    <t>Mid-Apr</t>
  </si>
  <si>
    <t>Intercropping Only: Applied to specific crop or whole plot?</t>
  </si>
  <si>
    <t>F.Int</t>
  </si>
  <si>
    <t>Plant.Relay</t>
  </si>
  <si>
    <t>Relay Cropping</t>
  </si>
  <si>
    <t>Annals of Applied Biology</t>
  </si>
  <si>
    <t>ANN APP BIO</t>
  </si>
  <si>
    <t>Acta Agriculturae Scandinavica - Section B Soil and Plant Science</t>
  </si>
  <si>
    <t xml:space="preserve">ACTA AGRIC SCAND B SOIL PLANT SCI </t>
  </si>
  <si>
    <t>Journal of Cleaner Production</t>
  </si>
  <si>
    <t>J CLEAN PROD</t>
  </si>
  <si>
    <t>Agricultural and Forest Entomology</t>
  </si>
  <si>
    <t>AGR FOREST ENTOMOL</t>
  </si>
  <si>
    <t>o50</t>
  </si>
  <si>
    <t>o51</t>
  </si>
  <si>
    <t>Hyparrhenia filipendula</t>
  </si>
  <si>
    <t>Mid-May</t>
  </si>
  <si>
    <t xml:space="preserve">Relay cropping is where two or more crops are grown on the same field in succession, with the next crop being planted before the previous crop has been harvested. </t>
  </si>
  <si>
    <t>b48.1</t>
  </si>
  <si>
    <t>Double Cropping</t>
  </si>
  <si>
    <t>Double Cropping (N fixing &amp; Non N fixing)</t>
  </si>
  <si>
    <t>b48.2</t>
  </si>
  <si>
    <t>Double Cropping (Non N fixing)</t>
  </si>
  <si>
    <t>b48.3</t>
  </si>
  <si>
    <t>Double Cropping (N fixing)</t>
  </si>
  <si>
    <t>b49.1</t>
  </si>
  <si>
    <t>Sequential Intercropping (N fixing &amp; Non N fixing)</t>
  </si>
  <si>
    <t>An intercropping and double cropping  system where two crops are planted together at the start of the season, then one is harvested and another crop planted whilst the non-harvested crop is growing (all within the same season). Some crops fix nitrogen others does not.</t>
  </si>
  <si>
    <t>b49.2</t>
  </si>
  <si>
    <t>Sequential Intercropping (Non N fixing)</t>
  </si>
  <si>
    <t>An intercropping and double cropping intercropping system where two crops are planted together at the start of the season, then one is harvested and another crop planted whilst the non-harvested crop is growing (all within the same season). No crops fix nitrogen.</t>
  </si>
  <si>
    <t>b49.3</t>
  </si>
  <si>
    <t>Sequential Intercropping (N fixing)</t>
  </si>
  <si>
    <t>An intercropping and double cropping system where two crops are planted together at the start of the season, then one is harvested and another crop planted whilst the non-harvested crop is growing (all within the same season). All crops fix nitrogen.</t>
  </si>
  <si>
    <t>b61.1</t>
  </si>
  <si>
    <t>Relay Intercropping (N fixing &amp; Non N fixing)</t>
  </si>
  <si>
    <t>b61.2</t>
  </si>
  <si>
    <t>b61.3</t>
  </si>
  <si>
    <t>A double cropping system where two different crops are planting sequentially within the same growing season. Some crops fix nitrogen others do not.</t>
  </si>
  <si>
    <t>A double cropping system where two different crops are planting sequentially within the same growing season. No crops fix nitrogen.</t>
  </si>
  <si>
    <t>A double cropping system where two different crops are planting sequentially within the same growing season. All crops fix nitrogen.</t>
  </si>
  <si>
    <t>b48.4</t>
  </si>
  <si>
    <t>Double Cropping (Monocrop)</t>
  </si>
  <si>
    <t>A double cropping system where the same crop is planted more than once and sequentially within the same growing season.</t>
  </si>
  <si>
    <t>ED.Sample.DAE</t>
  </si>
  <si>
    <t>Crop and Pasture Science</t>
  </si>
  <si>
    <t>CROP PASTURE SCI</t>
  </si>
  <si>
    <t>Open Agriculture</t>
  </si>
  <si>
    <t>OPEN AGRIC</t>
  </si>
  <si>
    <t>Frontiers in Sustainable Food Systems</t>
  </si>
  <si>
    <t>FRONT SUSTAIN FOOD SYST</t>
  </si>
  <si>
    <t>Agronomy</t>
  </si>
  <si>
    <t>AGRON</t>
  </si>
  <si>
    <t>Sustainability</t>
  </si>
  <si>
    <t>SUSTAINABILITY</t>
  </si>
  <si>
    <t>Trees, Forests and People</t>
  </si>
  <si>
    <t>TREES, FOR PEOPLE</t>
  </si>
  <si>
    <t>Revista de Agricultura Neotropical</t>
  </si>
  <si>
    <t>REV AGRIC NEOTROP</t>
  </si>
  <si>
    <t>Crop Economics, Production &amp; Management</t>
  </si>
  <si>
    <t>CROP ECON PROD MANAG</t>
  </si>
  <si>
    <t>Environmental Development</t>
  </si>
  <si>
    <t>ENVIRON DEV</t>
  </si>
  <si>
    <t>Journal of Crop Improvement</t>
  </si>
  <si>
    <t>J CROP IMPROV</t>
  </si>
  <si>
    <t>Argentina</t>
  </si>
  <si>
    <t>ARG</t>
  </si>
  <si>
    <t>Bolivia</t>
  </si>
  <si>
    <t>BOL</t>
  </si>
  <si>
    <t>Brazil</t>
  </si>
  <si>
    <t>BRA</t>
  </si>
  <si>
    <t>Chile</t>
  </si>
  <si>
    <t>CHL</t>
  </si>
  <si>
    <t>Colombia</t>
  </si>
  <si>
    <t>COL</t>
  </si>
  <si>
    <t>Costa Rica</t>
  </si>
  <si>
    <t>CRI</t>
  </si>
  <si>
    <t>Cuba</t>
  </si>
  <si>
    <t>CUB</t>
  </si>
  <si>
    <t>Dominican Republic</t>
  </si>
  <si>
    <t>DOM</t>
  </si>
  <si>
    <t>Ecuador</t>
  </si>
  <si>
    <t>ECU</t>
  </si>
  <si>
    <t>El Salvador</t>
  </si>
  <si>
    <t>SLV</t>
  </si>
  <si>
    <t>Guadeloupe</t>
  </si>
  <si>
    <t>GLP</t>
  </si>
  <si>
    <t>Guatemala</t>
  </si>
  <si>
    <t>GTM</t>
  </si>
  <si>
    <t>Haiti</t>
  </si>
  <si>
    <t>HTI</t>
  </si>
  <si>
    <t>Honduras</t>
  </si>
  <si>
    <t>HND</t>
  </si>
  <si>
    <t>Martinique</t>
  </si>
  <si>
    <t>MTQ</t>
  </si>
  <si>
    <t>Mexico</t>
  </si>
  <si>
    <t>MEX</t>
  </si>
  <si>
    <t>Nicaragua</t>
  </si>
  <si>
    <t>NIC</t>
  </si>
  <si>
    <t>Panama</t>
  </si>
  <si>
    <t>PAN</t>
  </si>
  <si>
    <t>Peru</t>
  </si>
  <si>
    <t>PER</t>
  </si>
  <si>
    <t>Puerto Rico</t>
  </si>
  <si>
    <t>PRI</t>
  </si>
  <si>
    <t>Uruguay</t>
  </si>
  <si>
    <t>URY</t>
  </si>
  <si>
    <t>Venezuela</t>
  </si>
  <si>
    <t>VEN</t>
  </si>
  <si>
    <t>thiamethoxam</t>
  </si>
  <si>
    <t>chlorpyrifos</t>
  </si>
  <si>
    <t>cyproconazole</t>
  </si>
  <si>
    <t>oxyfluorfen</t>
  </si>
  <si>
    <t>clothianidin</t>
  </si>
  <si>
    <t>imidacloprid</t>
  </si>
  <si>
    <t>chlorantranilipole</t>
  </si>
  <si>
    <t>ampligo</t>
  </si>
  <si>
    <t>duduba</t>
  </si>
  <si>
    <t>Rhizobium leguminosarium</t>
  </si>
  <si>
    <t xml:space="preserve">NPK is a compound fertilizer containing nitrogen (N), phosphorus (P),  and potassium (K). </t>
  </si>
  <si>
    <t>NPKS</t>
  </si>
  <si>
    <t xml:space="preserve">NPKS is a compound fertilizer containing nitrogen (N), phosphorus (P),  potassium (K) and sulfur (S). </t>
  </si>
  <si>
    <t xml:space="preserve">NPS is a compound fertilizer containing nitrogen (N), phosphorus (P), and sulfur (S). </t>
  </si>
  <si>
    <t>Chicken Litter</t>
  </si>
  <si>
    <t>cmolc/dm3</t>
  </si>
  <si>
    <t xml:space="preserve">Centimoles of charge per cubic decimeter. It is a unit of measurement used to express the cation exchange capacity (CEC) of soil. </t>
  </si>
  <si>
    <t>mmohs/cm</t>
  </si>
  <si>
    <t>Millimhos per centimeter. It is a unit of electrical conductivity, which is the ability of a material to conduct an electrical current.</t>
  </si>
  <si>
    <t>mg/dm3</t>
  </si>
  <si>
    <t>A crop with this trait takes a relatively shorter amount of time to reach maturity, allowing for earlier harvest.</t>
  </si>
  <si>
    <t>Very Early Maturity</t>
  </si>
  <si>
    <t>A crop with this trait takes a relatively much shorter amount of time to reach maturity, allowing for earlier harvest.</t>
  </si>
  <si>
    <t>Early to Medium Maturity</t>
  </si>
  <si>
    <t>Medium Maturity</t>
  </si>
  <si>
    <t>A crop with this trait takes a relatively normal amount of time to reach maturity.</t>
  </si>
  <si>
    <t>A crop with this trait takes a relatively longer amount of time to reach maturity.</t>
  </si>
  <si>
    <t>Spike Tooth Harrow</t>
  </si>
  <si>
    <t>A spike tooth harrow is an agricultural implement used to break up and smooth soil. It consists of a frame with rows of sharp, pointed metal teeth. The teeth are typically arranged in a staggered pattern, and they can be adjusted to different depths.</t>
  </si>
  <si>
    <t>Unprocessed</t>
  </si>
  <si>
    <t>Material is applied as is without any further mechanical or chemical processing.</t>
  </si>
  <si>
    <t>Top Dressing</t>
  </si>
  <si>
    <t>Surface Dressing</t>
  </si>
  <si>
    <t>Side Dressing</t>
  </si>
  <si>
    <t>Banding (Surface)</t>
  </si>
  <si>
    <t>Statistic if outcome temporally aggregated</t>
  </si>
  <si>
    <t>Out.Agg.Stat</t>
  </si>
  <si>
    <t>Item</t>
  </si>
  <si>
    <t>CNRA, Niger</t>
  </si>
  <si>
    <t>São Paulo State University (Unesp), School of Agricultural and Veterinarian Sciences, in Jaboticabal, São Paulo, Brazil</t>
  </si>
  <si>
    <t>Embrapa Agropecuária Oeste</t>
  </si>
  <si>
    <t>Botucatu</t>
  </si>
  <si>
    <t xml:space="preserve">Escola Superior de Agricultura Luiz de Queiroz, University of Sao Paulo 
</t>
  </si>
  <si>
    <t>El Batán Experimental Estation of CIMMYT</t>
  </si>
  <si>
    <t>Syferkuil Experimental Farm, Limpopo University,</t>
  </si>
  <si>
    <t>San Luis Experiment Station, INIFAP</t>
  </si>
  <si>
    <t>Experimental Agronomic Station, Federal University of Rio Grande do Sul (UFRGS)</t>
  </si>
  <si>
    <t>Embrapa Wheat Research Centre, Passo Fundo</t>
  </si>
  <si>
    <t>ABC Research Foundation, Castro</t>
  </si>
  <si>
    <t>IAPAR, Londrina</t>
  </si>
  <si>
    <t>Joint Aid Management Life (JAM-Life), Vilankulo</t>
  </si>
  <si>
    <t>Instituto Nacional de Investigaciones Forestales Agricolas y Pecuarias (INIFAP), Celaya</t>
  </si>
  <si>
    <t>Universidad Autonoma Agraria Antonio Narro, Saltillo</t>
  </si>
  <si>
    <t>AGROCIENCIA</t>
  </si>
  <si>
    <t>Brazilian Archives of Biology and Technology</t>
  </si>
  <si>
    <t>BRAZ ARCH BIOL TECHNOL</t>
  </si>
  <si>
    <t>Pedosphere</t>
  </si>
  <si>
    <t>PEDOSPHERE</t>
  </si>
  <si>
    <t>Pesquisa Agropecuaria Brasileira</t>
  </si>
  <si>
    <t>PESQUI AGROPECU BRAS</t>
  </si>
  <si>
    <t>Revista Brasileira de Engenharia Agricola e Ambiental</t>
  </si>
  <si>
    <t>REV BRAS DE ENG AGRICOLA E AMBIENT</t>
  </si>
  <si>
    <t>Weed research</t>
  </si>
  <si>
    <t>WEED RES</t>
  </si>
  <si>
    <t>Botanical Sciences</t>
  </si>
  <si>
    <t>BOT SCI</t>
  </si>
  <si>
    <t>Revista Árvore</t>
  </si>
  <si>
    <t>REV ARVORE</t>
  </si>
  <si>
    <t>Forests</t>
  </si>
  <si>
    <t>FORESTS</t>
  </si>
  <si>
    <t>Revista Brasileira de Ciência do Solo</t>
  </si>
  <si>
    <t>REV BRAS CIENC SOLO</t>
  </si>
  <si>
    <t>Food and Energy Security</t>
  </si>
  <si>
    <t>FOOD ENERGY SECUR.</t>
  </si>
  <si>
    <t>Bioscience Journal</t>
  </si>
  <si>
    <t>BIOSCIENCE J</t>
  </si>
  <si>
    <t>Forests, Trees and Livelihoods</t>
  </si>
  <si>
    <t>FOR TREES LIVELIHOODS</t>
  </si>
  <si>
    <t>Pesquisa Agropecuária Tropical</t>
  </si>
  <si>
    <t>PESQUI AGROPECU TROP</t>
  </si>
  <si>
    <t>c20</t>
  </si>
  <si>
    <t>Black oats</t>
  </si>
  <si>
    <t>Avena strigosa</t>
  </si>
  <si>
    <t>Macadamia</t>
  </si>
  <si>
    <t>Macadamia integrifolia</t>
  </si>
  <si>
    <t>g14</t>
  </si>
  <si>
    <t>Ethiopian Mustard</t>
  </si>
  <si>
    <t>Brassica carinata</t>
  </si>
  <si>
    <t>k38</t>
  </si>
  <si>
    <t>Squash (C.Moschata)</t>
  </si>
  <si>
    <t>o53</t>
  </si>
  <si>
    <t>Stylosanthes macrocephala</t>
  </si>
  <si>
    <t>o54</t>
  </si>
  <si>
    <t>Stylosanthes capitata</t>
  </si>
  <si>
    <t>o52</t>
  </si>
  <si>
    <t>Urochloa eminii</t>
  </si>
  <si>
    <t>s28</t>
  </si>
  <si>
    <t>Crotalaria spectabilis</t>
  </si>
  <si>
    <t>alachlor</t>
  </si>
  <si>
    <t>stellar star</t>
  </si>
  <si>
    <t>Rhizobium leguminosarium (SEMA 403)</t>
  </si>
  <si>
    <t>Rhizobium leguminosarium (C-05)</t>
  </si>
  <si>
    <t>Rhizobium leguminosarium (DF-14)</t>
  </si>
  <si>
    <t>topramezone</t>
  </si>
  <si>
    <t>dicamba</t>
  </si>
  <si>
    <t>maneb</t>
  </si>
  <si>
    <t>cypetex</t>
  </si>
  <si>
    <t>nicosulfuron</t>
  </si>
  <si>
    <t>thiodicarb</t>
  </si>
  <si>
    <t>triflumuron</t>
  </si>
  <si>
    <t>methomyl</t>
  </si>
  <si>
    <t>mitigan</t>
  </si>
  <si>
    <t>Sodium molybdate</t>
  </si>
  <si>
    <t>Na2MoO4</t>
  </si>
  <si>
    <t>Miscanthidium violaceum</t>
  </si>
  <si>
    <t>Acrocomia aculeata</t>
  </si>
  <si>
    <t>wfo-0000486739</t>
  </si>
  <si>
    <t>Dipteryx alata</t>
  </si>
  <si>
    <t>wfo-0000186910</t>
  </si>
  <si>
    <t>Mimosa caesalpiniifolia</t>
  </si>
  <si>
    <t>wfo-0000211663</t>
  </si>
  <si>
    <t>Vachellia seyal</t>
  </si>
  <si>
    <t>Acacia seyal</t>
  </si>
  <si>
    <t>wfo-0001284777</t>
  </si>
  <si>
    <t>Vachellia xanthophloea</t>
  </si>
  <si>
    <t>Acacia xanthophloea</t>
  </si>
  <si>
    <t>wfo-0001284778</t>
  </si>
  <si>
    <t>Partial nitrogen balance for crop aboveground biomass (the whole plant, grain + biomass). Formula = N.AGB/N.input.</t>
  </si>
  <si>
    <t>Cost of fertilizer inputs.</t>
  </si>
  <si>
    <t>Cost of inorganic fertilizer inputs.</t>
  </si>
  <si>
    <t>Cost of organic fertilizer inputs.</t>
  </si>
  <si>
    <t>Cost of biochar inputs.</t>
  </si>
  <si>
    <t>Cost of herbicide inputs.</t>
  </si>
  <si>
    <t>Cost of insecticide inputs.</t>
  </si>
  <si>
    <t>Cost of fungicide inputs.</t>
  </si>
  <si>
    <t xml:space="preserve">Cost of labor, if not specified whether hired workers or family. If specified use "Family labor input" or "Hired labor input". </t>
  </si>
  <si>
    <t>Family Labor Cost</t>
  </si>
  <si>
    <t>Family labor costs are considered. Family labor comes from the farming household and is often unpaid in smallholder systems. If costs are disaggregated by gende, please use the gendered categories instead of this one.</t>
  </si>
  <si>
    <t>Family labor costs for males are considered. Family labor comes from the farming household and is often unpaid in smallholder systems. If costs are disaggregated by gende, please use the gendered categories instead of this one.</t>
  </si>
  <si>
    <t>Family labor costs for men are considered. Family labor comes from the farming household and is often unpaid in smallholder systems. If costs are disaggregated by gende, please use the gendered categories instead of this one.</t>
  </si>
  <si>
    <t>Family labor costs for women are considered. Family labor comes from the farming household and is often unpaid in smallholder systems. If costs are disaggregated by gende, please use the gendered categories instead of this one.</t>
  </si>
  <si>
    <t>Crop Sales</t>
  </si>
  <si>
    <t>Animal Sales</t>
  </si>
  <si>
    <t>Animal Rental Income</t>
  </si>
  <si>
    <t>Income from renting out animals, e.g. for draught labour.</t>
  </si>
  <si>
    <t>Cost of tillage activities.</t>
  </si>
  <si>
    <t>Cost of weeding activities.</t>
  </si>
  <si>
    <t>Cost of harvesting activities.</t>
  </si>
  <si>
    <t>Cost of threshing activities.</t>
  </si>
  <si>
    <t>Cost of planting activities.</t>
  </si>
  <si>
    <t>Cost of transplanting activities.</t>
  </si>
  <si>
    <t>Cost of creating water harvesting structures.</t>
  </si>
  <si>
    <t>Cost of creating erosion control structures.</t>
  </si>
  <si>
    <t>Cost of spraying agrochemicals or similar.</t>
  </si>
  <si>
    <t>Cost of spreading agrochemicals or similar.</t>
  </si>
  <si>
    <t>Cost of preparing planting beds.</t>
  </si>
  <si>
    <t>Cost of pruning.</t>
  </si>
  <si>
    <t>Cost of innoculant materials.</t>
  </si>
  <si>
    <t>Cost of biopesticides materials.</t>
  </si>
  <si>
    <t>Cost of soil amendment materials.</t>
  </si>
  <si>
    <t>Cost of animal bedding.</t>
  </si>
  <si>
    <t>Out.Notes</t>
  </si>
  <si>
    <t>Can we compare a trt with this practice to a trt without it?</t>
  </si>
  <si>
    <t>ED.Sample.Stage</t>
  </si>
  <si>
    <t>Revista Fitotecnia Mexicana</t>
  </si>
  <si>
    <t>REV FITOTEC MEX</t>
  </si>
  <si>
    <t>Journal of Applied Entomology</t>
  </si>
  <si>
    <t>J APPL ENTOMOL</t>
  </si>
  <si>
    <t>o55</t>
  </si>
  <si>
    <t>Palisade Grass</t>
  </si>
  <si>
    <t>Zoysia japonica</t>
  </si>
  <si>
    <t>s29</t>
  </si>
  <si>
    <t>lannate</t>
  </si>
  <si>
    <t>rimon</t>
  </si>
  <si>
    <t xml:space="preserve">foramsulfuron </t>
  </si>
  <si>
    <t>iodosulfuron</t>
  </si>
  <si>
    <t>glufosinate</t>
  </si>
  <si>
    <t>ilufenuron</t>
  </si>
  <si>
    <t>amethoxam</t>
  </si>
  <si>
    <t>Biochar produced from acid-treated cacao shells.</t>
  </si>
  <si>
    <t>Biochar produced from water-treated cacao shells.</t>
  </si>
  <si>
    <t>Biochar produced from coconut shells.</t>
  </si>
  <si>
    <t>Biochar produced from Eucalyptus globulus trees.</t>
  </si>
  <si>
    <t>Biochar produced from Eucalyptus wood.</t>
  </si>
  <si>
    <t>Biochar produced from Gliricidia sepium.</t>
  </si>
  <si>
    <t>Biochar made from the invasive shrub, Lantana camara.</t>
  </si>
  <si>
    <t>Biochar made from the cobs of maize (corn) plants.</t>
  </si>
  <si>
    <t>Biochar made from the straw of Miscanthus.</t>
  </si>
  <si>
    <t>Biochar made from the shells of palm kernels.</t>
  </si>
  <si>
    <t>Biochar made from Rape Straw.</t>
  </si>
  <si>
    <t>Unspecified Biochar</t>
  </si>
  <si>
    <t>Biochar made from an unspecified material.</t>
  </si>
  <si>
    <t>Castor Bean Cake</t>
  </si>
  <si>
    <t>A compost made from castor bean cake, the remains after oil extraction.</t>
  </si>
  <si>
    <t>Maize Bran</t>
  </si>
  <si>
    <t>A compost made from maize bran.</t>
  </si>
  <si>
    <t>A compost for which the type of organic material used is not specified.</t>
  </si>
  <si>
    <t>A compost obtained from earthworms, usually red wigglers, commonly used as a soil amendment.</t>
  </si>
  <si>
    <t>Wheat Bran</t>
  </si>
  <si>
    <t>A compost made from wheat bran.</t>
  </si>
  <si>
    <t>Limestone Ammonium Nitrate</t>
  </si>
  <si>
    <t>LAN</t>
  </si>
  <si>
    <t>A nitrogen fertilizer that contains calcium carbonate and ammonium nitrate</t>
  </si>
  <si>
    <t>Calcium (Unspecified)</t>
  </si>
  <si>
    <t>An unspecified source of calcium.</t>
  </si>
  <si>
    <t>Liquid Dairy Manure</t>
  </si>
  <si>
    <t>Dairy Slurry</t>
  </si>
  <si>
    <t>Magnesium Oxide</t>
  </si>
  <si>
    <t>MgO</t>
  </si>
  <si>
    <t>Zinc Sulfate Heptahydrate</t>
  </si>
  <si>
    <t>Municipality</t>
  </si>
  <si>
    <t>Fork Hoe</t>
  </si>
  <si>
    <t>A process of placing seeds directly into the soil with reduced or minimal soil disturbance. Should be mentioned directly by the publication authors, do not assume it is present otherwise.</t>
  </si>
  <si>
    <t>Direct-seeding Planter</t>
  </si>
  <si>
    <t>Zero-tillage Planter</t>
  </si>
  <si>
    <t>Kg of seed applied per ha.</t>
  </si>
  <si>
    <t>Kg of seed applied per m2.</t>
  </si>
  <si>
    <t>seeds/m2</t>
  </si>
  <si>
    <t>Seeds per square meter.</t>
  </si>
  <si>
    <t>Relay Intercrop (between rows)</t>
  </si>
  <si>
    <t xml:space="preserve">A relay intercrop, planted at  a later date in the season to the intial crop between the rows of this intial crop (record this initial crop as a main crop). </t>
  </si>
  <si>
    <t>Relay Intercrop (within rows)</t>
  </si>
  <si>
    <t xml:space="preserve">A relay intercrop, planted at  a later date in the season to the intial crop within the rows of this intial crop (record this initial crop as a main crop). </t>
  </si>
  <si>
    <t>Minor Crop (multistrata tree)</t>
  </si>
  <si>
    <t>A minor intercrop planted as part of a multi-strata agroforestry system.</t>
  </si>
  <si>
    <t>Unspecified Intercropping Method</t>
  </si>
  <si>
    <t>Intercropping is presented, but the method is not described.</t>
  </si>
  <si>
    <t>g/plant</t>
  </si>
  <si>
    <t>Grams per plant.</t>
  </si>
  <si>
    <t>mg/seed</t>
  </si>
  <si>
    <t>Miligrams per seed.</t>
  </si>
  <si>
    <t xml:space="preserve">Physically removing undesired plants by hand. </t>
  </si>
  <si>
    <t>Hand Weeding (Machete)</t>
  </si>
  <si>
    <t xml:space="preserve">Manually removing undesired plants using a machete. </t>
  </si>
  <si>
    <t>Hand Weeding (Cutlass)</t>
  </si>
  <si>
    <t xml:space="preserve">Manually removing undesired plants using a cutlass. </t>
  </si>
  <si>
    <t>Mechanical (Unspecified)</t>
  </si>
  <si>
    <t>Mechanical weeded is used, but the methodological details are not provided.</t>
  </si>
  <si>
    <t>Phosphogypsum</t>
  </si>
  <si>
    <t>Phosphogypsum (PG) is the calcium sulfate hydrate formed as a by-product of the production of fertilizer, particularly phosphoric acid, from phosphate rock. It is mainly composed of gypsum (CaSO4·2H2O).</t>
  </si>
  <si>
    <t>trees/m2</t>
  </si>
  <si>
    <t>A crop is planted and then another is planted with that crop, but at a later date within the same season. Some crops fixes nitrogen the others does not.</t>
  </si>
  <si>
    <t>Relay Intercropping (Non N fixing)</t>
  </si>
  <si>
    <t>A crop is planted and then another is planted with that crop, but at a later date within the same season.  No crops fixes nitrogen.</t>
  </si>
  <si>
    <t>Relay Intercropping (N fixing)</t>
  </si>
  <si>
    <t>A crop is planted and then another is planted with that crop, but at a later date within the same season. All crop fix nitrogen.</t>
  </si>
  <si>
    <t>b13.3</t>
  </si>
  <si>
    <t>Relay Green Manure (N fixing &amp; Non N fixing)</t>
  </si>
  <si>
    <t>A crop is planted and then a green manure is planted with that crop, but at a later date within the same season. Some crops fixes nitrogen the others does not. A green manure is usually planted to improve soil quality and it should not be harvested crop.</t>
  </si>
  <si>
    <t>b12.3</t>
  </si>
  <si>
    <t>Relay Green Manure (Non N fixing)</t>
  </si>
  <si>
    <t>A crop is planted and then a green manure is planted with that crop, but at a later date within the same season. No crops fixes nitrogen.</t>
  </si>
  <si>
    <t>b11.3</t>
  </si>
  <si>
    <t>Relay Green Manure (N fixing)</t>
  </si>
  <si>
    <t>A crop is planted and then a green manure is planted with that crop, but at a later date within the same season. All crop fix nitrogen.</t>
  </si>
  <si>
    <t>An intercropping system that is too complex to descirbe using existing ERA definitions. Typically involving multiple intercropping practices at the same time. Please use the notes to descirbe this practice.</t>
  </si>
  <si>
    <t>pH Amendments</t>
  </si>
  <si>
    <t>Cost of pH Amendments materials.</t>
  </si>
  <si>
    <t>Value of produce sold.</t>
  </si>
  <si>
    <t>Value of manure sold.</t>
  </si>
  <si>
    <t>Household Consumption</t>
  </si>
  <si>
    <t>Value of produce consumed by the household, instead of being sold.</t>
  </si>
  <si>
    <t>Value of animal labor used on the farm.</t>
  </si>
  <si>
    <t>Biomass/Fodder - Straw</t>
  </si>
  <si>
    <t>Terminalia amazonia</t>
  </si>
  <si>
    <t>wfo-0000406977</t>
  </si>
  <si>
    <t>Unspecified Tree</t>
  </si>
  <si>
    <t>Unspecified Tree (N-fixing)</t>
  </si>
  <si>
    <t>Unspecified Tree (Non N-fixing)</t>
  </si>
  <si>
    <t>Inga densiflora</t>
  </si>
  <si>
    <t>wfo-0000165257</t>
  </si>
  <si>
    <t>Peltophorum dubium</t>
  </si>
  <si>
    <t>wfo-0000168369</t>
  </si>
  <si>
    <t>Eucalyptus urograndis</t>
  </si>
  <si>
    <t>wfo-0000321229</t>
  </si>
  <si>
    <t>Toona ciliata</t>
  </si>
  <si>
    <t>wfo-0000455531</t>
  </si>
  <si>
    <t>ERA Synonyms</t>
  </si>
  <si>
    <t>Adet Agricultural Research Center</t>
  </si>
  <si>
    <t>Cotonou</t>
  </si>
  <si>
    <t>Chitedze ARS-Candida||Chitedze ARS-Vogelii</t>
  </si>
  <si>
    <t>University of Calabar Teaching &amp; Research Farm||University of Calabar Teaching and Research Farm</t>
  </si>
  <si>
    <t>University of Ibadan Campus||University of Ibadan, Ibadan</t>
  </si>
  <si>
    <t>NRC, Nubaria||NRC, Nubaryia Experimental Station</t>
  </si>
  <si>
    <t>Po</t>
  </si>
  <si>
    <t>Po-Test 2||Po-Test 1</t>
  </si>
  <si>
    <t>Coffee Institute of Costa Rica (Icafé) Research Station, San Pedro de Barva</t>
  </si>
  <si>
    <t>Bulindi Zonal Agriculture Research and Development Institute</t>
  </si>
  <si>
    <t>Sers El-Layin Agriculture Research Station, Minufiya</t>
  </si>
  <si>
    <t>Biofertilizer</t>
  </si>
  <si>
    <t xml:space="preserve">Acaulospora scorbiculata </t>
  </si>
  <si>
    <t>azofer</t>
  </si>
  <si>
    <t>Azospirillum spp.</t>
  </si>
  <si>
    <t>Azospirilum brasilense</t>
  </si>
  <si>
    <t>Azosprilum brasilense</t>
  </si>
  <si>
    <t>Bacillus spp.</t>
  </si>
  <si>
    <t>Bacillus subtillis</t>
  </si>
  <si>
    <t>bacteriano2709</t>
  </si>
  <si>
    <t>bactocrop</t>
  </si>
  <si>
    <t>biofertilizante</t>
  </si>
  <si>
    <t>biofosfobuap</t>
  </si>
  <si>
    <t>bioradix</t>
  </si>
  <si>
    <t>ciofertibuap</t>
  </si>
  <si>
    <t>ferbiliq</t>
  </si>
  <si>
    <t>Gigaspora margarita</t>
  </si>
  <si>
    <t>Glomus constrictum</t>
  </si>
  <si>
    <t>Glomus fasciculatum</t>
  </si>
  <si>
    <t>Glomus geosporum</t>
  </si>
  <si>
    <t>Glomus intraradices</t>
  </si>
  <si>
    <t>Glomus spp..</t>
  </si>
  <si>
    <t>Glomus tortuosum</t>
  </si>
  <si>
    <t>glumix</t>
  </si>
  <si>
    <t>micorrizafer</t>
  </si>
  <si>
    <t>mycorrootsaver</t>
  </si>
  <si>
    <t>Pseudomonas spp.</t>
  </si>
  <si>
    <t>Rhizobia (HB-429)</t>
  </si>
  <si>
    <t>Rhizobia (HB-A15)</t>
  </si>
  <si>
    <t>spectrummico</t>
  </si>
  <si>
    <t>spectrummicobac</t>
  </si>
  <si>
    <t>tec-myc60</t>
  </si>
  <si>
    <t>Bacillus thuringiensis</t>
  </si>
  <si>
    <t>garlic tea and wood ash</t>
  </si>
  <si>
    <t>Telenomus remus</t>
  </si>
  <si>
    <t>apron plus</t>
  </si>
  <si>
    <t>carboxin</t>
  </si>
  <si>
    <t>fludioxonil</t>
  </si>
  <si>
    <t>furathiocarb</t>
  </si>
  <si>
    <t>mefenoxam</t>
  </si>
  <si>
    <t>vitavax</t>
  </si>
  <si>
    <t>fomesafen</t>
  </si>
  <si>
    <t>imazethapyr</t>
  </si>
  <si>
    <t>metsulfuron-methyl</t>
  </si>
  <si>
    <t>thifensulfuron-methyl</t>
  </si>
  <si>
    <t>vezir</t>
  </si>
  <si>
    <t>beta-cyfluthrin</t>
  </si>
  <si>
    <t>permethrin</t>
  </si>
  <si>
    <t>Rodenticide</t>
  </si>
  <si>
    <t>phostoxin</t>
  </si>
  <si>
    <t>Added to Planting Hole</t>
  </si>
  <si>
    <t>Fertilizer is added to a planting hole, often associated with planting of tree crops.</t>
  </si>
  <si>
    <t>Area Time Equivalent Ratio</t>
  </si>
  <si>
    <t>ATER</t>
  </si>
  <si>
    <t>The Area Time Equivalent Ratio (ATER) is a measure of the productivity of an intercropping system. It is calculated by dividing the total yield of the intercrop by the yield of a sole crop grown for the same duration. The ATER is calculated as follows: ATER = (Total yield of intercrop) / (Yield of sole crop grown for the same duration). The ATER is particularly useful in intercropping systems where the crops have different growth durations. For example, if a farmer intercrops a fast-growing crop with a slow-growing crop, the faster-growing crop will produce a yield before the slower-growing crop. The ATER will take into account the different growth durations of the crops and will give a more accurate measure of the overall productivity of the intercropping system.</t>
  </si>
  <si>
    <t>Applied and Environmental Soil Science</t>
  </si>
  <si>
    <t>APPL ENVIRON SOIL SCI</t>
  </si>
  <si>
    <t>Inoculation - Seed</t>
  </si>
  <si>
    <t>Bulletin of Entomological Research</t>
  </si>
  <si>
    <t>BULL ENTOM RES</t>
  </si>
  <si>
    <t>% shade</t>
  </si>
  <si>
    <t>l18</t>
  </si>
  <si>
    <t>Chamomile</t>
  </si>
  <si>
    <t>Matricaria chamomilla</t>
  </si>
  <si>
    <t>Polymer-coated fertilizers are designed to control the release of nutrients, such as nitrogen, over an extended period. This type of coating can serve multiple purposes, one of which is to minimize nutrient losses and emissions, particularly in the form of ammonia, which can occur when certain fertilizers, like urea, are applied to soil</t>
  </si>
  <si>
    <t>Namibia</t>
  </si>
  <si>
    <t>NAM</t>
  </si>
  <si>
    <t>Baby corn</t>
  </si>
  <si>
    <t>Column3</t>
  </si>
  <si>
    <t>Acta Agriculturae Scandinavica, Section B — Soil &amp; Plant Science</t>
  </si>
  <si>
    <t>Acta Scientiarum-Agronomy</t>
  </si>
  <si>
    <t>ACTA SCI AGRON</t>
  </si>
  <si>
    <t>Advances in Agriculture</t>
  </si>
  <si>
    <t>ADV AGRIC</t>
  </si>
  <si>
    <t>Agriculture</t>
  </si>
  <si>
    <t>AGRICULTURE</t>
  </si>
  <si>
    <t>Agrociencia</t>
  </si>
  <si>
    <t>Agronomia Mesoamericana</t>
  </si>
  <si>
    <t>REV AGRON MESOAM</t>
  </si>
  <si>
    <t>Air Soil and Water Research</t>
  </si>
  <si>
    <t>AIR SOIL WATER RES</t>
  </si>
  <si>
    <t xml:space="preserve">Annals of Agricultural Science </t>
  </si>
  <si>
    <t>ANN AGRIC SCI</t>
  </si>
  <si>
    <t>Atmosphere</t>
  </si>
  <si>
    <t>ATMOSPHERE</t>
  </si>
  <si>
    <t>Biogeochemistry</t>
  </si>
  <si>
    <t>BIOGEOCHEMISTRY</t>
  </si>
  <si>
    <t>Biotropica</t>
  </si>
  <si>
    <t>BIOTROPICA</t>
  </si>
  <si>
    <t>Bragantia</t>
  </si>
  <si>
    <t>BRAGANTIA</t>
  </si>
  <si>
    <t>Bullentin of Insectology</t>
  </si>
  <si>
    <t>BULL INSECTOLOGY</t>
  </si>
  <si>
    <t>Ciencia e Agrotecnologia</t>
  </si>
  <si>
    <t>Ciencia E Investigacion Agraria</t>
  </si>
  <si>
    <t>CIENC INVESTIG AGRAR</t>
  </si>
  <si>
    <t>Ciencia Rural</t>
  </si>
  <si>
    <t>CIENC RURAL</t>
  </si>
  <si>
    <t>Cogent Food &amp; Agriculture</t>
  </si>
  <si>
    <t>CONGENT FOOD AGRIC</t>
  </si>
  <si>
    <t>Ecological Economics</t>
  </si>
  <si>
    <t>ECOL ECON</t>
  </si>
  <si>
    <t>Ecological Indicators</t>
  </si>
  <si>
    <t>ECOL INDIC</t>
  </si>
  <si>
    <t>European Journal of Soil Biology</t>
  </si>
  <si>
    <t>EUR J SOIL BIOL</t>
  </si>
  <si>
    <t>Grass and Forage Science</t>
  </si>
  <si>
    <t>GRASS FORAGE SCI</t>
  </si>
  <si>
    <t>Horticultura Brasileira</t>
  </si>
  <si>
    <t>HORTIC BRAS</t>
  </si>
  <si>
    <t>Insects</t>
  </si>
  <si>
    <t>INSECTS</t>
  </si>
  <si>
    <t>International Journal of Recycling of Organic Waste in Agriculture</t>
  </si>
  <si>
    <t>INT J RECYCL ORG WASTE AGRIC</t>
  </si>
  <si>
    <t>International Journal of Tropical Insect Science</t>
  </si>
  <si>
    <t>INT J TROP INSECT SC</t>
  </si>
  <si>
    <t>Journal of Agricultural Economics</t>
  </si>
  <si>
    <t>J AGRIC ECON</t>
  </si>
  <si>
    <t>Journal of Insect Conservation</t>
  </si>
  <si>
    <t>J INSECT CONSERV</t>
  </si>
  <si>
    <t>Land</t>
  </si>
  <si>
    <t>LAND</t>
  </si>
  <si>
    <t>Legume Research</t>
  </si>
  <si>
    <t>LEGUME RES</t>
  </si>
  <si>
    <t>New Forests</t>
  </si>
  <si>
    <t>NEW FOR</t>
  </si>
  <si>
    <t>Open Life Sciences</t>
  </si>
  <si>
    <t>OPEN LIFE SCI</t>
  </si>
  <si>
    <t>Peerj</t>
  </si>
  <si>
    <t>PEERJ</t>
  </si>
  <si>
    <t>Planta Daninha</t>
  </si>
  <si>
    <t>PLANTA DANINHA</t>
  </si>
  <si>
    <t>Potato Research</t>
  </si>
  <si>
    <t>POTATO RES</t>
  </si>
  <si>
    <t>Revista Caatinga</t>
  </si>
  <si>
    <t>REV CAATINGA</t>
  </si>
  <si>
    <t>Revista Ciencia Agronomica</t>
  </si>
  <si>
    <t>REV CIEC AGRON</t>
  </si>
  <si>
    <t>Revista de la Facultad de Ciencias Agrarias</t>
  </si>
  <si>
    <t>REV FAC CIENC AGRAR</t>
  </si>
  <si>
    <t>Revista de la Facultad de Ciencias Agrarias, Universidad Nacional de Cuyo</t>
  </si>
  <si>
    <t>Science of the Total Environment</t>
  </si>
  <si>
    <t>SCI TOTAL ENVIRON</t>
  </si>
  <si>
    <t>Scientific African</t>
  </si>
  <si>
    <t>SCI AFR</t>
  </si>
  <si>
    <t>Semina: Ciencias Agrarias</t>
  </si>
  <si>
    <t>SEMIN CIENC AGRAR</t>
  </si>
  <si>
    <t>Small-scale Forestry</t>
  </si>
  <si>
    <t>SMALL SCALE FOR</t>
  </si>
  <si>
    <t>Soil Environment</t>
  </si>
  <si>
    <t>SOIL ENVIRON</t>
  </si>
  <si>
    <t>Soil Research</t>
  </si>
  <si>
    <t>SOIL RES</t>
  </si>
  <si>
    <t>Sustainable Production and Consumption</t>
  </si>
  <si>
    <t>SUSTAIN PROD CONSUM</t>
  </si>
  <si>
    <t>Bioagro</t>
  </si>
  <si>
    <t>BIOAGRO</t>
  </si>
  <si>
    <t>Humic Acid Coated</t>
  </si>
  <si>
    <t xml:space="preserve">Humic acid coating is a process of applying a layer of humic acid to fertilizer granules. </t>
  </si>
  <si>
    <t>Polymer Coated</t>
  </si>
  <si>
    <t>Calcium Magnesium Silicate (CMS)</t>
  </si>
  <si>
    <t>Calcium magnesium silicate (CMS) is a naturally occurring mineral, containing calcium and magnesium oxides, that can be used to neutralize acidic soils.</t>
  </si>
  <si>
    <t>The addition of micronutrients such as Fe, B, Cu, Mo, Zn, Mn, Cl, Ni, or Si typically to test application timing or amount.</t>
  </si>
  <si>
    <t>Anais da Academia Brasileira de Ciências</t>
  </si>
  <si>
    <t>AN ACAD BRAS CIENC</t>
  </si>
  <si>
    <t>Geoderma Regional</t>
  </si>
  <si>
    <t>GEODERMA REG</t>
  </si>
  <si>
    <t>Revista Brasileira De Ciencias Agrarias-Agraria</t>
  </si>
  <si>
    <t>REV BRAS CIENC AGRAR</t>
  </si>
  <si>
    <t>AgriEngineering</t>
  </si>
  <si>
    <t>AGRIENGINEERING</t>
  </si>
  <si>
    <t>Regional Environmental Change</t>
  </si>
  <si>
    <t>REG ENVRION CHANGE</t>
  </si>
  <si>
    <t>Universidade Federal de Santa Maria (UFSM)</t>
  </si>
  <si>
    <t>Experimental area of Universidade de Cruz Alta</t>
  </si>
  <si>
    <t>Experimental Area of the Universidade Federal de Santa Catarina (UFSC), Curitibanos campus</t>
  </si>
  <si>
    <t>West-Central State University, Guarapuava</t>
  </si>
  <si>
    <t>Antonio Carlos dos Santos Pessoa, Marechal Candido Rondon</t>
  </si>
  <si>
    <t>State University of Londrina</t>
  </si>
  <si>
    <t>Embrapa Soybean Experimental Station</t>
  </si>
  <si>
    <t>Universidade do Oeste Paulista (Campus II experimental area), Presidente Prudente</t>
  </si>
  <si>
    <t>Federal University of Lavras (UFLA), Lavras</t>
  </si>
  <si>
    <t>University of Vicosa</t>
  </si>
  <si>
    <t xml:space="preserve">Experimental Field  of University of Namibia, Ogongo Campus </t>
  </si>
  <si>
    <t xml:space="preserve">Embrapa Rice and Beans </t>
  </si>
  <si>
    <t>Experimental field of Embrapa Hortaliças</t>
  </si>
  <si>
    <t>Experimental Field of the Embrapa Maize and Sorghum, in the Projeto Gorutuba, Nova Porteirinha</t>
  </si>
  <si>
    <t>German-Zambian Agricultural Knowledge and Training Centre (AKTC), Chisamba</t>
  </si>
  <si>
    <t>Rafael Fernandes Experimental Farm of the Federal Rural Semiarid University (UFERSA), Mossoro</t>
  </si>
  <si>
    <t>Tanzania Coffee Research Institute (TaCRI)</t>
  </si>
  <si>
    <t>INERA Mulungu, DRC</t>
  </si>
  <si>
    <t>World Agroforestry Centre Nairobi (ICRAF)</t>
  </si>
  <si>
    <t>Campus Experimental La Teodomira, Lodana</t>
  </si>
  <si>
    <t>Mabanga Farmers Training Center-Mabanga</t>
  </si>
  <si>
    <t>Technology Verification Centre (TVC) in Bukkedea</t>
  </si>
  <si>
    <t>Macagual Research Center of the University of Amazonia</t>
  </si>
  <si>
    <t>Biotechnology and Nuclear Agriculture Research Insititute (BNARI) research farm</t>
  </si>
  <si>
    <t>IDESSA, Institut des Savanes</t>
  </si>
  <si>
    <t>Tropical Agricultural Research and Higher Education Center (CATIE), Turrialba</t>
  </si>
  <si>
    <t>Centro Universitario Regional del Litoral Atlántico (CURLA), La Ceiba</t>
  </si>
  <si>
    <t>Instituto Nacional de Investigaciones Forestales Agricolas y Pecuarias (INIFAP), CEVAMEX</t>
  </si>
  <si>
    <t>Department of Irrigation of the Chapingo Autonomous University, Experimental plot</t>
  </si>
  <si>
    <t>Ex-Hacienda El Copal, Universidad de Guanajuato in Irapuato</t>
  </si>
  <si>
    <t>La Laguna Experimental Station, INIFAP</t>
  </si>
  <si>
    <t>CIMMYT’s Norman E. Borlaug experiment station</t>
  </si>
  <si>
    <t>Elbostan</t>
  </si>
  <si>
    <t>Elkhazam</t>
  </si>
  <si>
    <t>INRA, Tadla</t>
  </si>
  <si>
    <t>Institut Technique des Cultures Maraîchères et Industrielles (ITCMI), Staoueli region.</t>
  </si>
  <si>
    <t>General type of feed being added to a diet.</t>
  </si>
  <si>
    <t>General type of feed being substiuted into a diet.</t>
  </si>
  <si>
    <t>General type of feed processing practice.</t>
  </si>
  <si>
    <t>Manure mangement practice.</t>
  </si>
  <si>
    <t>Pasture mangement practice.</t>
  </si>
  <si>
    <t>Is aquasilvaculture present in this practice?</t>
  </si>
  <si>
    <t>An automatic concatenation of all practice codes for selected practices</t>
  </si>
  <si>
    <t>Notes regarding this practice.</t>
  </si>
  <si>
    <t>General type or group of ingredients. Select "Entire Diet" if you are recording details about the entire diet (for example the entire amount of a diet fed to an animal per day).</t>
  </si>
  <si>
    <t>The name of the diet item.</t>
  </si>
  <si>
    <t>The number (e.g, 15) or grouping of animals (e.g., herd) that the diet unit is relevant to. If this field is left blank we will assume it is per one individual.</t>
  </si>
  <si>
    <t>D.Item.Group</t>
  </si>
  <si>
    <t>Diet Group</t>
  </si>
  <si>
    <t>This field allows diet ingredients to be grouped which is useful for reporting digestibility or nutrititional content data.  For example, a there could be a concentrated feed (CF) part of a broader diet that also contains hay and tree fodders. CF contains several ingredients but crude protein is only for reported the "concentrated feed" so we create a group for CF and associate this group of ingredients with the crude protein variable.</t>
  </si>
  <si>
    <t>DC.Is.Dry</t>
  </si>
  <si>
    <t>Dry Matter?</t>
  </si>
  <si>
    <t>Is the amount of feed specified for diet dry matter or on a dry matter basis (enter Yes), is wet weight (enter No) or unknown (enter Unspecified).</t>
  </si>
  <si>
    <t>Yes;No;Unspecified</t>
  </si>
  <si>
    <t>D.Day.Start</t>
  </si>
  <si>
    <t>Day Start</t>
  </si>
  <si>
    <t>Day start and end fields are used to indicate where a diet item is only provided for part of the experimental duration. For example in a 100 day experiment where urea is given on days 50 to 80 the start day would be 50 and end day 80. Leave field blank if an item given throughout experiment.</t>
  </si>
  <si>
    <t>D.Day.End</t>
  </si>
  <si>
    <t>Day End</t>
  </si>
  <si>
    <t>DC.DM</t>
  </si>
  <si>
    <t>DC.CP</t>
  </si>
  <si>
    <t>DC.N</t>
  </si>
  <si>
    <t>DC.Carbon</t>
  </si>
  <si>
    <t xml:space="preserve">any measurable or observable characteristics related to the concentration of carbon in feed
</t>
  </si>
  <si>
    <t>DC.CN</t>
  </si>
  <si>
    <t>Nitrogen Free Extracts (NFE) is an estimate of the readily available carbohydrate content of animal feeds, calculated by subtracting the percentages of crude protein, crude fat, crude fiber, and ash from 100. NFE primarily includes sugars and starches, which provide energy for animal metabolism. (HV GPT4)</t>
  </si>
  <si>
    <t>http:/opendata.inra.fr/EOL/EOL_0000158</t>
  </si>
  <si>
    <t>NDS refers to the soluble components of animal feeds that are extracted using a neutral detergent solution. These solubles include proteins, sugars, starches, and lipids, representing the more readily digestible and available nutrients in the feed. (HV GPT4)</t>
  </si>
  <si>
    <t>any measurable characteristic related to the concentration of water (CHEBI:15377) in feed</t>
  </si>
  <si>
    <t xml:space="preserve">any measurable or observable characteristics related to feed digestible energy content
</t>
  </si>
  <si>
    <t>any measurable or observable characteristics related to feed net energy content</t>
  </si>
  <si>
    <t>any measurable characteristic related to the amount of heat produced after complete combustion of feed</t>
  </si>
  <si>
    <t>Crude fat is a measure of the total extractable lipids (CHEBI:18059) present in feed materials, including triglycerides, phospholipids, sterols, and other fatty substances. It is an essential component of livestock diets, as it serves as a concentrated source of energy and provides essential fatty acids for growth, reproduction, and overall health. The crude fat content is determined by solvent extraction methods, which help estimate the energy value of feedstuffs and guide the formulation of nutritionally balanced animal diets.
Crude fat and crude lipid are often used interchangeably to refer to the same measure of extractable lipids in feed materials. However, the term "lipid" is broader in scope, encompassing a wider variety of fat-soluble compounds, whereas "fat" typically refers to triglycerides and closely related substances. Despite this distinction, both terms are commonly used to describe the total lipid content of animal feeds. (HV GPT4)</t>
  </si>
  <si>
    <t>DC.Cellu</t>
  </si>
  <si>
    <t>Celluose</t>
  </si>
  <si>
    <t>Any measurable or observable characteristics related to the concentration of cellulose (NCIT:C68491) in feed. Cellulose is a complex carbohydrate and the primary structural component of plant cell walls. In animal feeds, cellulose serves as a source of dietary fiber and is particularly important for ruminants, as it is broken down by microbial fermentation in the rumen, providing energy to the animal. (HV GPT4)</t>
  </si>
  <si>
    <t>DC.Hemicell</t>
  </si>
  <si>
    <t>Hemicellulose</t>
  </si>
  <si>
    <t>Any measurable or observable characteristics related to the concentration of hemicellulose (CHEBI:61266) in feed. Hemicellulose is a heterogeneous group of polysaccharides found in plant cell walls. In animal feeds, hemicellulose contributes to dietary fiber and is more easily broken down than cellulose, making it a source of fermentable carbohydrates for ruminants and other animals with specialized digestive systems. (HV GPT4)</t>
  </si>
  <si>
    <t>DC.Lignin</t>
  </si>
  <si>
    <t>Lignin</t>
  </si>
  <si>
    <t>Any measurable or observable characteristics related to the concentration of lignin (CHEBI:6457) in feed. Lignin is a complex organic polymer and a major structural component of plant cell walls. It provides rigidity and strength to plants, but in animal feeds, it is considered an anti-nutritional factor due to its indigestibility, reducing overall feed quality and nutrient availability. (HV GPT4)</t>
  </si>
  <si>
    <t>DC.OM</t>
  </si>
  <si>
    <t>Organic Matter</t>
  </si>
  <si>
    <t xml:space="preserve">any measurable characteristic related to the concentration of dry matter minus ash in food. It could be declared by the manufacture 
</t>
  </si>
  <si>
    <t>DC.Phenol</t>
  </si>
  <si>
    <t>Total Phenols</t>
  </si>
  <si>
    <t>Any measurable characteristic related to the sum of phenols (CHEBI:15882) in feed. Total phenols represent the collective amount of phenolic compounds, including tannins, present in animal feeds. Phenolic compounds are secondary metabolites in plants and may possess antioxidant properties. The total phenol content can influence the nutritional quality, palatability, and digestibility of feedstuffs, as well as potentially exerting various physiological effects on the animals consuming th</t>
  </si>
  <si>
    <t>DC.Ctannins</t>
  </si>
  <si>
    <t>any measurable characteristic related to the concentration of copper (CHEBI:28694) in food</t>
  </si>
  <si>
    <t>DC.Tannins</t>
  </si>
  <si>
    <t>Tannins</t>
  </si>
  <si>
    <t>Any measurable characteristics related to tannins (CHEBI:26848) in feed. Tannins are a diverse group of water-soluble polyphenolic compounds found in various plant-based feed materials. They can bind to proteins, carbohydrates, and other dietary components, impacting feed palatability, digestibility, and nutrient availability. While moderate levels of tannins can have beneficial effects, excessive amounts can negatively affect animal health and performance. (HV GPT4)</t>
  </si>
  <si>
    <t>DC.FatAcid</t>
  </si>
  <si>
    <t>Fatty Acids (FA)</t>
  </si>
  <si>
    <t>any measurable characteristic related to the concentration of fatty acid (CHEBI:35366) in feed. It could be declared by the manufacturer</t>
  </si>
  <si>
    <t>DC.DM.Unit</t>
  </si>
  <si>
    <t>Unit of measurement for Dry Matter</t>
  </si>
  <si>
    <t>DC.CP.Unit</t>
  </si>
  <si>
    <t>Unit of measurement for Crude Protein</t>
  </si>
  <si>
    <t>DC.N.Unit</t>
  </si>
  <si>
    <t>Unit of measurement for Nitrogen</t>
  </si>
  <si>
    <t>DC.Carbon.Unit</t>
  </si>
  <si>
    <t>Unit of measurement for Carbon</t>
  </si>
  <si>
    <t>Unit of measurement for Phosphorus</t>
  </si>
  <si>
    <t>Unit of measurement for Calcium</t>
  </si>
  <si>
    <t>Unit of measurement for Crude Fibre</t>
  </si>
  <si>
    <t>Unit of measurement for Neutral Detergent Fibre (NDF)</t>
  </si>
  <si>
    <t>Unit of measurement for Acid Detergent Fibre (ADF)</t>
  </si>
  <si>
    <t>Unit of measurement for Acid Detergent Lignin (ADL)</t>
  </si>
  <si>
    <t>Unit of measurement for Ash</t>
  </si>
  <si>
    <t>Unit of measurement for Ether Extract (EE)</t>
  </si>
  <si>
    <t>Unit of measurement for Nitrogen Free Extracts (NFE)</t>
  </si>
  <si>
    <t>Unit of measurement for Neutral Detergent Solubles (NDS)</t>
  </si>
  <si>
    <t>Unit of measurement for Moisture</t>
  </si>
  <si>
    <t>Unit of measurement for Metabolizable Energy (ME)</t>
  </si>
  <si>
    <t>Unit of measurement for Digestible Energy (DE)</t>
  </si>
  <si>
    <t>Unit of measurement for Net Energy (NE)</t>
  </si>
  <si>
    <t>Unit of measurement for Gross Energy (GE)</t>
  </si>
  <si>
    <t>Crude Fat Unit</t>
  </si>
  <si>
    <t>Unit of measurement for Crude Fat</t>
  </si>
  <si>
    <t>DC.Cellu.Unit</t>
  </si>
  <si>
    <t>Celluose Unit</t>
  </si>
  <si>
    <t>Unit of measurement for Celluose</t>
  </si>
  <si>
    <t>DC.Hemicell.Unit</t>
  </si>
  <si>
    <t>Hemicellulose Unit</t>
  </si>
  <si>
    <t>Unit of measurement for Hemicellulose</t>
  </si>
  <si>
    <t>DC.Lignin.Unit</t>
  </si>
  <si>
    <t>Lignin Unit</t>
  </si>
  <si>
    <t>Unit of measurement for Lignin</t>
  </si>
  <si>
    <t>DC.OM.Unit</t>
  </si>
  <si>
    <t>Organic Matter Unit</t>
  </si>
  <si>
    <t>Unit of measurement for Organic Matter</t>
  </si>
  <si>
    <t>DC.Phenol.Unit</t>
  </si>
  <si>
    <t>Total Phenols Unit</t>
  </si>
  <si>
    <t>Unit of measurement for Total Phenols</t>
  </si>
  <si>
    <t>DC.Ctannins.Unit</t>
  </si>
  <si>
    <t>Copper Unit</t>
  </si>
  <si>
    <t>Unit of measurement for Copper</t>
  </si>
  <si>
    <t>DC.Tannins.Unit</t>
  </si>
  <si>
    <t>Tannins Unit</t>
  </si>
  <si>
    <t>Unit of measurement for Tannins</t>
  </si>
  <si>
    <t>DC.FatAcid.Unit</t>
  </si>
  <si>
    <t>Fatty Acids (FA) Unit</t>
  </si>
  <si>
    <t>Unit of measurement for Fatty Acids (FA)</t>
  </si>
  <si>
    <t>DC.Unit.Is.Dry</t>
  </si>
  <si>
    <t>Composition from Dry Matter?</t>
  </si>
  <si>
    <t>Are diet composition values calculated for dry matter (Yes), wet matter (No) or unknown (Unspecified).</t>
  </si>
  <si>
    <t>DC.DM.Method</t>
  </si>
  <si>
    <t>Dry Matter Method</t>
  </si>
  <si>
    <t>Is Dry Matter measured or estimated?</t>
  </si>
  <si>
    <t>Measured;Estimated</t>
  </si>
  <si>
    <t>DC.CP.Method</t>
  </si>
  <si>
    <t>Crude Protein Method</t>
  </si>
  <si>
    <t>Is Crude Protein measured or estimated?</t>
  </si>
  <si>
    <t>DC.N.Method</t>
  </si>
  <si>
    <t>Nitrogen Method</t>
  </si>
  <si>
    <t>Is Nitrogen measured or estimated?</t>
  </si>
  <si>
    <t>DC.Carbon.Method</t>
  </si>
  <si>
    <t>Carbon Method</t>
  </si>
  <si>
    <t>Is Carbon measured or estimated?</t>
  </si>
  <si>
    <t>DC.CN.Method</t>
  </si>
  <si>
    <t>Carbon:Nitrogen (C/N) Ratio Method</t>
  </si>
  <si>
    <t>Is Carbon:Nitrogen (C/N) Ratio measured or estimated?</t>
  </si>
  <si>
    <t>DC.Phos.Method</t>
  </si>
  <si>
    <t>Phosphorus Method</t>
  </si>
  <si>
    <t>Is Phosphorus measured or estimated?</t>
  </si>
  <si>
    <t>DC.Calcium.Method</t>
  </si>
  <si>
    <t>Calcium Method</t>
  </si>
  <si>
    <t>Is Calcium measured or estimated?</t>
  </si>
  <si>
    <t>DC.CFibre.Method</t>
  </si>
  <si>
    <t>Crude Fibre Method</t>
  </si>
  <si>
    <t>Is Crude Fibre measured or estimated?</t>
  </si>
  <si>
    <t>DC.NDF.Method</t>
  </si>
  <si>
    <t>Neutral Detergent Fibre (NDF) Method</t>
  </si>
  <si>
    <t>Is Neutral Detergent Fibre (NDF) measured or estimated?</t>
  </si>
  <si>
    <t>DC.ADF.Method</t>
  </si>
  <si>
    <t>Acid Detergent Fibre (ADF) Method</t>
  </si>
  <si>
    <t>Is Acid Detergent Fibre (ADF) measured or estimated?</t>
  </si>
  <si>
    <t>DC.ADL.Method</t>
  </si>
  <si>
    <t>Acid Detergent Lignin (ADL) Method</t>
  </si>
  <si>
    <t>Is Acid Detergent Lignin (ADL) measured or estimated?</t>
  </si>
  <si>
    <t>DC.Ash.Method</t>
  </si>
  <si>
    <t>Ash Method</t>
  </si>
  <si>
    <t>Is Ash measured or estimated?</t>
  </si>
  <si>
    <t>DC.EE.Method</t>
  </si>
  <si>
    <t>Ether Extract (EE) Method</t>
  </si>
  <si>
    <t>Is Ether Extract (EE) measured or estimated?</t>
  </si>
  <si>
    <t>DC.NFE.Method</t>
  </si>
  <si>
    <t>Nitrogen Free Extracts (NFE) Method</t>
  </si>
  <si>
    <t>Is Nitrogen Free Extracts (NFE) measured or estimated?</t>
  </si>
  <si>
    <t>DC.NDS.Method</t>
  </si>
  <si>
    <t>Neutral Detergent Solubles (NDS) Method</t>
  </si>
  <si>
    <t>Is Neutral Detergent Solubles (NDS) measured or estimated?</t>
  </si>
  <si>
    <t>DC.Moisture.Method</t>
  </si>
  <si>
    <t>Moisture Method</t>
  </si>
  <si>
    <t>Is Moisture measured or estimated?</t>
  </si>
  <si>
    <t>DC.ME.Method</t>
  </si>
  <si>
    <t>Metabolizable Energy (ME) Method</t>
  </si>
  <si>
    <t>Is Metabolizable Energy (ME) measured or estimated?</t>
  </si>
  <si>
    <t>DC.DE.Method</t>
  </si>
  <si>
    <t>Digestible Energy (DE) Method</t>
  </si>
  <si>
    <t>Is Digestible Energy (DE) measured or estimated?</t>
  </si>
  <si>
    <t>DC.NE.Method</t>
  </si>
  <si>
    <t>Net Energy (NE) Method</t>
  </si>
  <si>
    <t>Is Net Energy (NE) measured or estimated?</t>
  </si>
  <si>
    <t>DC.GE.Method</t>
  </si>
  <si>
    <t>Gross Energy (GE) Method</t>
  </si>
  <si>
    <t>Is Gross Energy (GE) measured or estimated?</t>
  </si>
  <si>
    <t>DC.Cfat.Method</t>
  </si>
  <si>
    <t>Crude Fat Method</t>
  </si>
  <si>
    <t>Is Crude Fat measured or estimated?</t>
  </si>
  <si>
    <t>DC.Cellu.Method</t>
  </si>
  <si>
    <t>Celluose Method</t>
  </si>
  <si>
    <t>Is Celluose measured or estimated?</t>
  </si>
  <si>
    <t>DC.Hemicell.Method</t>
  </si>
  <si>
    <t>Hemicellulose Method</t>
  </si>
  <si>
    <t>Is Hemicellulose measured or estimated?</t>
  </si>
  <si>
    <t>DC.Lignin.Method</t>
  </si>
  <si>
    <t>Lignin Method</t>
  </si>
  <si>
    <t>Is Lignin measured or estimated?</t>
  </si>
  <si>
    <t>DC.OM.Method</t>
  </si>
  <si>
    <t>Organic Matter Method</t>
  </si>
  <si>
    <t>Is Organic Matter measured or estimated?</t>
  </si>
  <si>
    <t>DC.Phenol.Method</t>
  </si>
  <si>
    <t>Total Phenols Method</t>
  </si>
  <si>
    <t>Are Total Phenols measured or estimated?</t>
  </si>
  <si>
    <t>DC.Ctannins.Method</t>
  </si>
  <si>
    <t>Copper Method</t>
  </si>
  <si>
    <t>Is Copper measured or estimated?</t>
  </si>
  <si>
    <t>DC.Tannins.Method</t>
  </si>
  <si>
    <t>Tannins Method</t>
  </si>
  <si>
    <t>Are Tannins measured or estimated?</t>
  </si>
  <si>
    <t>DC.FatAcid.Method</t>
  </si>
  <si>
    <t>Fatty Acids (FA) Method</t>
  </si>
  <si>
    <t>Are Fatty Acids (FA) measured or estimated?</t>
  </si>
  <si>
    <t>Animals.Diet.Digest</t>
  </si>
  <si>
    <t>DD.Unit.Is.Dry</t>
  </si>
  <si>
    <t>Digestibility from Dry Matter?</t>
  </si>
  <si>
    <t>Are diet digestibility values calculated for dry matter (Yes), wet matter (No) or unknown (Unspecified).</t>
  </si>
  <si>
    <t>DD.DM</t>
  </si>
  <si>
    <t>Digestible Dry Matter</t>
  </si>
  <si>
    <t xml:space="preserve"> Digestible Dry Matter content</t>
  </si>
  <si>
    <t>DD.OM</t>
  </si>
  <si>
    <t>Digestible Organic Matter</t>
  </si>
  <si>
    <t xml:space="preserve"> Digestible Organic Matter content</t>
  </si>
  <si>
    <t>DD.CP</t>
  </si>
  <si>
    <t>Digestible Crude Protein</t>
  </si>
  <si>
    <t xml:space="preserve"> Digestible Crude Protein content</t>
  </si>
  <si>
    <t>DD.Protein</t>
  </si>
  <si>
    <t>Digestible Protein</t>
  </si>
  <si>
    <t xml:space="preserve"> Digestible Protein content</t>
  </si>
  <si>
    <t>DD.CFibre</t>
  </si>
  <si>
    <t>Digestible Crude Fibre</t>
  </si>
  <si>
    <t xml:space="preserve"> Digestible Crude Fibre content</t>
  </si>
  <si>
    <t>DD.Fibre</t>
  </si>
  <si>
    <t>Digestible Fibre</t>
  </si>
  <si>
    <t xml:space="preserve"> Digestible Fibre content</t>
  </si>
  <si>
    <t>DD.NDF</t>
  </si>
  <si>
    <t>Digestible Neutral Detergent Fibre (NDF)</t>
  </si>
  <si>
    <t xml:space="preserve"> Digestible Neutral Detergent Fibre (NDF) content</t>
  </si>
  <si>
    <t>DD.ADF</t>
  </si>
  <si>
    <t>Digestible Acid Detergent Fibre (ADF)</t>
  </si>
  <si>
    <t xml:space="preserve"> Digestible Acid Detergent Fibre (ADF) content</t>
  </si>
  <si>
    <t>DD.ADL</t>
  </si>
  <si>
    <t>Digestible Acid Detergent Lignin (ADL)</t>
  </si>
  <si>
    <t xml:space="preserve"> Digestible Acid Detergent Lignin (ADL) content</t>
  </si>
  <si>
    <t>DD.Cellu</t>
  </si>
  <si>
    <t>Digestible Celluose</t>
  </si>
  <si>
    <t xml:space="preserve"> Digestible Celluose content</t>
  </si>
  <si>
    <t>DD.Hemicell</t>
  </si>
  <si>
    <t>Digestible Hemicellulose</t>
  </si>
  <si>
    <t xml:space="preserve"> Digestible Hemicellulose content</t>
  </si>
  <si>
    <t>DD.Lignin</t>
  </si>
  <si>
    <t>Digestible Lignin</t>
  </si>
  <si>
    <t xml:space="preserve"> Digestible Lignin content</t>
  </si>
  <si>
    <t>DD.Cfat</t>
  </si>
  <si>
    <t>Digestible Crude Fat</t>
  </si>
  <si>
    <t xml:space="preserve"> Digestible Crude Fat or Crude Lipid content</t>
  </si>
  <si>
    <t>DD.Fat</t>
  </si>
  <si>
    <t>Digestible Fat or Lipid</t>
  </si>
  <si>
    <t xml:space="preserve"> Digestible Fat or Lipid content</t>
  </si>
  <si>
    <t>DD.Carbo</t>
  </si>
  <si>
    <t>Digestible Carbohydrate</t>
  </si>
  <si>
    <t xml:space="preserve"> Digestible Carbohydrate content</t>
  </si>
  <si>
    <t>DD.Nitro</t>
  </si>
  <si>
    <t>Digestible Nitrogen</t>
  </si>
  <si>
    <t xml:space="preserve"> Digestible Nitrogen content</t>
  </si>
  <si>
    <t>DD.ADC</t>
  </si>
  <si>
    <t xml:space="preserve">Apparent digestibility coefficient (ADC) </t>
  </si>
  <si>
    <t>DD.Carbs</t>
  </si>
  <si>
    <t>Carbohydrate</t>
  </si>
  <si>
    <t>Digestibility of Carbohydrate, this is used in instance where</t>
  </si>
  <si>
    <t>DD.Invitro</t>
  </si>
  <si>
    <t>Digestibility (in vitro)</t>
  </si>
  <si>
    <t>In vitro digestibility of item</t>
  </si>
  <si>
    <t>DD.DM.Unit</t>
  </si>
  <si>
    <t>Digestible Dry Matter Unit</t>
  </si>
  <si>
    <t>Unit of measurement for Digestible Dry Matter</t>
  </si>
  <si>
    <t>Needs to be filled if a corresponding value exists for this digestibility variable.</t>
  </si>
  <si>
    <t>DD.OM.Unit</t>
  </si>
  <si>
    <t>Digestible Organic Matter Unit</t>
  </si>
  <si>
    <t>Unit of measurement for Digestible Organic Matter</t>
  </si>
  <si>
    <t>DD.CP.Unit</t>
  </si>
  <si>
    <t>Digestible Crude Protein Unit</t>
  </si>
  <si>
    <t>Unit of measurement for Digestible Crude Protein</t>
  </si>
  <si>
    <t>DD.Protein.Unit</t>
  </si>
  <si>
    <t>Digestible Protein Unit</t>
  </si>
  <si>
    <t>Unit of measurement for Digestible Protein</t>
  </si>
  <si>
    <t>DD.CFibre.Unit</t>
  </si>
  <si>
    <t>Digestible Crude Fibre Unit</t>
  </si>
  <si>
    <t>Unit of measurement for Digestible Crude Fibre</t>
  </si>
  <si>
    <t>DD.Fibre.Unit</t>
  </si>
  <si>
    <t>Digestible Fibre Unit</t>
  </si>
  <si>
    <t>Unit of measurement for Digestible Fibre</t>
  </si>
  <si>
    <t>DD.NDF.Unit</t>
  </si>
  <si>
    <t>Digestible Neutral Detergent Fibre (NDF) Unit</t>
  </si>
  <si>
    <t>Unit of measurement for Digestible Neutral Detergent Fibre (NDF)</t>
  </si>
  <si>
    <t>DD.ADF.Unit</t>
  </si>
  <si>
    <t>Digestible Acid Detergent Fibre (ADF) Unit</t>
  </si>
  <si>
    <t>Unit of measurement for Digestible Acid Detergent Fibre (ADF)</t>
  </si>
  <si>
    <t>DD.ADL.Unit</t>
  </si>
  <si>
    <t>Digestible Acid Detergent Lignin (ADL) Unit</t>
  </si>
  <si>
    <t>Unit of measurement for Digestible Acid Detergent Lignin (ADL)</t>
  </si>
  <si>
    <t>DD.Cellu.Unit</t>
  </si>
  <si>
    <t>Digestible Celluose Unit</t>
  </si>
  <si>
    <t>Unit of measurement for Digestible Celluose</t>
  </si>
  <si>
    <t>DD.Hemicell.Unit</t>
  </si>
  <si>
    <t>Digestible Hemicellulose Unit</t>
  </si>
  <si>
    <t>Unit of measurement for Digestible Hemicellulose</t>
  </si>
  <si>
    <t>DD.Lignin.Unit</t>
  </si>
  <si>
    <t>Digestible Lignin Unit</t>
  </si>
  <si>
    <t>Unit of measurement for Digestible Lignin</t>
  </si>
  <si>
    <t>DD.Cfat.Unit</t>
  </si>
  <si>
    <t>Digestible Crude Fat Unit</t>
  </si>
  <si>
    <t>Unit of measurement for Digestible Crude Fat</t>
  </si>
  <si>
    <t>DD.Fat.Unit</t>
  </si>
  <si>
    <t>Digestible Fat or Lipid Unit</t>
  </si>
  <si>
    <t>Unit of measurement for Digestible Fat or Lipid</t>
  </si>
  <si>
    <t>DD.Carbo.Unit</t>
  </si>
  <si>
    <t>Digestible Carbohydrate Unit</t>
  </si>
  <si>
    <t>Unit of measurement for Digestible Carbohydrate</t>
  </si>
  <si>
    <t>DD.Nitro.Unit</t>
  </si>
  <si>
    <t>Digestible Nitrogen Unit</t>
  </si>
  <si>
    <t>Unit of measurement for Digestible Nitrogen</t>
  </si>
  <si>
    <t>DD.ADC.Unit</t>
  </si>
  <si>
    <t>Apparent digestibility coefficient (ADC)  Unit</t>
  </si>
  <si>
    <t xml:space="preserve">Unit of measurement for Apparent digestibility coefficient (ADC) </t>
  </si>
  <si>
    <t>DD.Carbs.Unit</t>
  </si>
  <si>
    <t>Carbohydrate Unit</t>
  </si>
  <si>
    <t>Unit of measurement for Carbohydrate</t>
  </si>
  <si>
    <t>DD.Invitro.Unit</t>
  </si>
  <si>
    <t>Digestibility (in vitro) Unit</t>
  </si>
  <si>
    <t>Unit of measurement for Digestibility (in vitro)</t>
  </si>
  <si>
    <t>DD.DM.DorV</t>
  </si>
  <si>
    <t>Digestible Dry Matter - Diet/Item or Nutrient is the Focus?</t>
  </si>
  <si>
    <t>Is digestibility recorded relative to the diet or ingredient or the chemical/compositional variable?
Diet/Item = relative to the diet item, e.g. 450 g/kg or 20% of the *diet/diet item* is digestible organic matter.
Nutrient = relative to the composition variable, e.g. 52% of the *organic matter* in the diet/diet item is digestible.</t>
  </si>
  <si>
    <t>Diet or Item;Nutrient</t>
  </si>
  <si>
    <t>DD.OM.DorV</t>
  </si>
  <si>
    <t>Digestible Organic Matter - Diet/Item or Nutrient is the Focus?</t>
  </si>
  <si>
    <t>DD.CP.DorV</t>
  </si>
  <si>
    <t>Digestible Crude Protein - Diet/Item or Nutrient is the Focus?</t>
  </si>
  <si>
    <t>DD.Protein.DorV</t>
  </si>
  <si>
    <t>Digestible Protein - Diet/Item or Nutrient is the Focus?</t>
  </si>
  <si>
    <t>DD.CFibre.DorV</t>
  </si>
  <si>
    <t>Digestible Crude Fibre - Diet/Item or Nutrient is the Focus?</t>
  </si>
  <si>
    <t>DD.Fibre.DorV</t>
  </si>
  <si>
    <t>Digestible Fibre - Diet/Item or Nutrient is the Focus?</t>
  </si>
  <si>
    <t>DD.NDF.DorV</t>
  </si>
  <si>
    <t>Digestible Neutral Detergent Fibre (NDF) - Diet/Item or Nutrient is the Focus?</t>
  </si>
  <si>
    <t>DD.ADF.DorV</t>
  </si>
  <si>
    <t>Digestible Acid Detergent Fibre (ADF) - Diet/Item or Nutrient is the Focus?</t>
  </si>
  <si>
    <t>DD.ADL.DorV</t>
  </si>
  <si>
    <t>Digestible Acid Detergent Lignin (ADL) - Diet/Item or Nutrient is the Focus?</t>
  </si>
  <si>
    <t>DD.Cellu.DorV</t>
  </si>
  <si>
    <t>Digestible Celluose - Diet/Item or Nutrient is the Focus?</t>
  </si>
  <si>
    <t>DD.Hemicell.DorV</t>
  </si>
  <si>
    <t>Digestible Hemicellulose - Diet/Item or Nutrient is the Focus?</t>
  </si>
  <si>
    <t>DD.Lignin.DorV</t>
  </si>
  <si>
    <t>Digestible Lignin - Diet/Item or Nutrient is the Focus?</t>
  </si>
  <si>
    <t>DD.Cfat.DorV</t>
  </si>
  <si>
    <t>Digestible Crude Fat - Diet/Item or Nutrient is the Focus?</t>
  </si>
  <si>
    <t>DD.Fat.DorV</t>
  </si>
  <si>
    <t>Digestible Fat or Lipid - Diet/Item or Nutrient is the Focus?</t>
  </si>
  <si>
    <t>DD.Carbo.DorV</t>
  </si>
  <si>
    <t>Digestible Carbohydrate - Diet/Item or Nutrient is the Focus?</t>
  </si>
  <si>
    <t>DD.Nitro.DorV</t>
  </si>
  <si>
    <t>Digestible Nitrogen - Diet/Item or Nutrient is the Focus?</t>
  </si>
  <si>
    <t>DD.ADC.DorV</t>
  </si>
  <si>
    <t>Apparent digestibility coefficient (ADC)  - Diet/Item or Nutrient is the Focus?</t>
  </si>
  <si>
    <t>DD.Carbs.DorV</t>
  </si>
  <si>
    <t>Carbohydrate - Diet/Item or Nutrient is the Focus?</t>
  </si>
  <si>
    <t>DD.Invitro.DorV</t>
  </si>
  <si>
    <t>Digestibility (in vitro) - Diet/Item or Nutrient is the Focus?</t>
  </si>
  <si>
    <t>DD.DM.Method</t>
  </si>
  <si>
    <t>Digestible Dry Matter Method</t>
  </si>
  <si>
    <t>Method of measurement for Digestible Dry Matter</t>
  </si>
  <si>
    <t>lookup_levels$Digestibility.Method</t>
  </si>
  <si>
    <t>DD.OM.Method</t>
  </si>
  <si>
    <t>Digestible Organic Matter Method</t>
  </si>
  <si>
    <t>Method of measurement for Digestible Organic Matter</t>
  </si>
  <si>
    <t>DD.CP.Method</t>
  </si>
  <si>
    <t>Digestible Crude Protein Method</t>
  </si>
  <si>
    <t>Method of measurement for Digestible Crude Protein</t>
  </si>
  <si>
    <t>DD.Protein.Method</t>
  </si>
  <si>
    <t>Digestible Protein Method</t>
  </si>
  <si>
    <t>Method of measurement for Digestible Protein</t>
  </si>
  <si>
    <t>DD.CFibre.Method</t>
  </si>
  <si>
    <t>Digestible Crude Fibre Method</t>
  </si>
  <si>
    <t>Method of measurement for Digestible Crude Fibre</t>
  </si>
  <si>
    <t>DD.Fibre.Method</t>
  </si>
  <si>
    <t>Digestible Fibre Method</t>
  </si>
  <si>
    <t>Method of measurement for Digestible Fibre</t>
  </si>
  <si>
    <t>DD.NDF.Method</t>
  </si>
  <si>
    <t>Digestible Neutral Detergent Fibre (NDF) Method</t>
  </si>
  <si>
    <t>Method of measurement for Digestible Neutral Detergent Fibre (NDF)</t>
  </si>
  <si>
    <t>DD.ADF.Method</t>
  </si>
  <si>
    <t>Digestible Acid Detergent Fibre (ADF) Method</t>
  </si>
  <si>
    <t>Method of measurement for Digestible Acid Detergent Fibre (ADF)</t>
  </si>
  <si>
    <t>DD.ADL.Method</t>
  </si>
  <si>
    <t>Digestible Acid Detergent Lignin (ADL) Method</t>
  </si>
  <si>
    <t>Method of measurement for Digestible Acid Detergent Lignin (ADL)</t>
  </si>
  <si>
    <t>DD.Cellu.Method</t>
  </si>
  <si>
    <t>Digestible Celluose Method</t>
  </si>
  <si>
    <t>Method of measurement for Digestible Celluose</t>
  </si>
  <si>
    <t>DD.Hemicell.Method</t>
  </si>
  <si>
    <t>Digestible Hemicellulose Method</t>
  </si>
  <si>
    <t>Method of measurement for Digestible Hemicellulose</t>
  </si>
  <si>
    <t>DD.Lignin.Method</t>
  </si>
  <si>
    <t>Digestible Lignin Method</t>
  </si>
  <si>
    <t>Method of measurement for Digestible Lignin</t>
  </si>
  <si>
    <t>DD.Cfat.Method</t>
  </si>
  <si>
    <t>Digestible Crude Fat Method</t>
  </si>
  <si>
    <t>Method of measurement for Digestible Crude Fat</t>
  </si>
  <si>
    <t>DD.Fat.Method</t>
  </si>
  <si>
    <t>Digestible Fat or Lipid Method</t>
  </si>
  <si>
    <t>Method of measurement for Digestible Fat or Lipid</t>
  </si>
  <si>
    <t>DD.Carbo.Method</t>
  </si>
  <si>
    <t>Digestible Carbohydrate Method</t>
  </si>
  <si>
    <t>Method of measurement for Digestible Carbohydrate</t>
  </si>
  <si>
    <t>DD.Nitro.Method</t>
  </si>
  <si>
    <t>Digestible Nitrogen Method</t>
  </si>
  <si>
    <t>Method of measurement for Digestible Nitrogen</t>
  </si>
  <si>
    <t>DD.ADC.Method</t>
  </si>
  <si>
    <t>Apparent digestibility coefficient (ADC)  Method</t>
  </si>
  <si>
    <t xml:space="preserve">Method of measurement for Apparent digestibility coefficient (ADC) </t>
  </si>
  <si>
    <t>DD.Carbs.Method</t>
  </si>
  <si>
    <t>Carbohydrate Method</t>
  </si>
  <si>
    <t>Method of measurement for Carbohydrate</t>
  </si>
  <si>
    <t>DD.Invitro.Method</t>
  </si>
  <si>
    <t>Digestibility (in vitro) Method</t>
  </si>
  <si>
    <t>Method of measurement for Digestibility (in vitro)</t>
  </si>
  <si>
    <t>Out.FCR.Descrip</t>
  </si>
  <si>
    <t>FCR/PCR Description</t>
  </si>
  <si>
    <t>Describe the FCR/PCR equation used e.g. wet weight gain/DMI</t>
  </si>
  <si>
    <t>No, only required when an FCR or PCR outcome is chosen.</t>
  </si>
  <si>
    <t>ED.Intake.Item</t>
  </si>
  <si>
    <t>Feed Intake Item</t>
  </si>
  <si>
    <t>Record what part of the diet a feed intake outcome refers to.</t>
  </si>
  <si>
    <t>ED.Animals</t>
  </si>
  <si>
    <t>Agrosystems, Geosciences &amp; Environment</t>
  </si>
  <si>
    <t>AGROSYST GEOSCI ENVIRON</t>
  </si>
  <si>
    <t>Egyptian Journal of Soil Science</t>
  </si>
  <si>
    <t>EGYPT J SOIL SCI</t>
  </si>
  <si>
    <t>Frontiers in Environmental Science</t>
  </si>
  <si>
    <t>FRONT ENVIRON SCI</t>
  </si>
  <si>
    <t>Journal of Fungi</t>
  </si>
  <si>
    <t>J FUNGI</t>
  </si>
  <si>
    <t>Journal of Insects as Food and Feeds</t>
  </si>
  <si>
    <t>J INSECTS FOOD FEEDS</t>
  </si>
  <si>
    <t>Microorganisms</t>
  </si>
  <si>
    <t>MICRORGANISMS</t>
  </si>
  <si>
    <t>Instituto Regional De Desenvolvimento Rural (IRDeR), Augusto Pestana</t>
  </si>
  <si>
    <t>Federal Technology University of Paraná (UTFPR), Dois Vizinhos</t>
  </si>
  <si>
    <t>south Africa</t>
  </si>
  <si>
    <t>Ukulima Farm Research Center in Limpopo</t>
  </si>
  <si>
    <t>The Universidade Federal do Mato Grosso do Sul</t>
  </si>
  <si>
    <t>Experimental Area of the University of Jatai</t>
  </si>
  <si>
    <t>Federal University of Piauí (UFPI), Teresina-PI</t>
  </si>
  <si>
    <t>Wolaita Sodo University (WSU) Research and Practical Farm</t>
  </si>
  <si>
    <t>Escuela Superior de Apan</t>
  </si>
  <si>
    <t>lumax</t>
  </si>
  <si>
    <t>terbuthylazine</t>
  </si>
  <si>
    <t>pyraclostrobin</t>
  </si>
  <si>
    <t xml:space="preserve">thiophanate-methyl </t>
  </si>
  <si>
    <t>Rhizobium tropici</t>
  </si>
  <si>
    <t>bendioxide</t>
  </si>
  <si>
    <t>Acta Agrobotanica</t>
  </si>
  <si>
    <t>ACTA AGROBOT</t>
  </si>
  <si>
    <t>Acta Ecologica Sinica</t>
  </si>
  <si>
    <t>ACTA ECOL SIN</t>
  </si>
  <si>
    <t>African Journal of Food, Agriculture, Nutrition and Development</t>
  </si>
  <si>
    <t>AFRI J FOOD AGRIC NUTR</t>
  </si>
  <si>
    <t>Agricultural Research</t>
  </si>
  <si>
    <t>AGRIC RES</t>
  </si>
  <si>
    <t>Agriculture and Food Security</t>
  </si>
  <si>
    <t>AGRIC FOOD SECUR</t>
  </si>
  <si>
    <t>Caspian Journal of Environmental Sciences</t>
  </si>
  <si>
    <t>CASP J ENVIRON SCI</t>
  </si>
  <si>
    <t xml:space="preserve">Chiang Mai University Journal of Natural Sciences
</t>
  </si>
  <si>
    <t>CHIANG MAI UNIV J NAT SCI</t>
  </si>
  <si>
    <t>Ecological Engineering and Environmental Technology</t>
  </si>
  <si>
    <t>ECOL ENG ENVIRON TECHNOL</t>
  </si>
  <si>
    <t>Entomologia experimentalis et applicata</t>
  </si>
  <si>
    <t>ENTOMOL EXP APPL</t>
  </si>
  <si>
    <t>Eurasian Journal of Soil Science</t>
  </si>
  <si>
    <t>EURASIAN J SOIL SCI</t>
  </si>
  <si>
    <t xml:space="preserve">Food Security </t>
  </si>
  <si>
    <t>FOOD SECUR</t>
  </si>
  <si>
    <t>Frontiers in Plant Science</t>
  </si>
  <si>
    <t>FRONT PLANT SCI</t>
  </si>
  <si>
    <t>Future of Food: Journal on Food, Agriculture and Society</t>
  </si>
  <si>
    <t>FUTURE FOOD: J FOOD AGRIC</t>
  </si>
  <si>
    <t>Indian Journal of Agricultural Research</t>
  </si>
  <si>
    <t>INDIAN J AGRIC RES</t>
  </si>
  <si>
    <t>Information Processing in Agriculture</t>
  </si>
  <si>
    <t>INF PROCESS AGRIC</t>
  </si>
  <si>
    <t>Journal of Agricultural Extension</t>
  </si>
  <si>
    <t>J AGRIC EXT</t>
  </si>
  <si>
    <t>Journal of Crop Health</t>
  </si>
  <si>
    <t>J CROP SCI HEALTH</t>
  </si>
  <si>
    <t xml:space="preserve">Journal of Crop Science and Biotechnology </t>
  </si>
  <si>
    <t>J CROP SCI BIOTECHNOL</t>
  </si>
  <si>
    <t>Journal of Environmental Management</t>
  </si>
  <si>
    <t>J ENVIRON MANAGE</t>
  </si>
  <si>
    <t>Journal of Pharmaceutical Negative Results</t>
  </si>
  <si>
    <t>J PHARM NEGAT RESULTS</t>
  </si>
  <si>
    <t>Journal of Plant Growth Regulation</t>
  </si>
  <si>
    <t>J PLANT GROWTH REGUL</t>
  </si>
  <si>
    <t>OCL-Oilseeds and Fats, Crops and Lipids</t>
  </si>
  <si>
    <t>OCL-OILSEEDS FATS CROPS LIPIDS</t>
  </si>
  <si>
    <t>Organic Agriculture</t>
  </si>
  <si>
    <t>ORG AGRIC</t>
  </si>
  <si>
    <t>Plant Genetic Resources: Characterization and Utilization</t>
  </si>
  <si>
    <t>PLANT GENET RESOUR</t>
  </si>
  <si>
    <t>Resources, Environment and Sustainability</t>
  </si>
  <si>
    <t>RESOUR ENVIRON SUSTAIN</t>
  </si>
  <si>
    <t>Sarhad Journal of Agriculture</t>
  </si>
  <si>
    <t>SARHAD J AGRIC</t>
  </si>
  <si>
    <t>Saudi Journal of Biological Sciences</t>
  </si>
  <si>
    <t>SAUDI J BIOL SCI</t>
  </si>
  <si>
    <t>Scientific Reports</t>
  </si>
  <si>
    <t>SCI REP</t>
  </si>
  <si>
    <t xml:space="preserve">Sustainable Water Resources Management_x000D_
</t>
  </si>
  <si>
    <t>SUSTAIN WATER RESOUR</t>
  </si>
  <si>
    <t>Tropicultura</t>
  </si>
  <si>
    <t>TROPICULTURA</t>
  </si>
  <si>
    <t>Universal Journal of Agricultural Research</t>
  </si>
  <si>
    <t xml:space="preserve">UNIVERS J AGRIC RES </t>
  </si>
  <si>
    <t>Vegetos</t>
  </si>
  <si>
    <t>VEGETOS</t>
  </si>
  <si>
    <t>Water</t>
  </si>
  <si>
    <t>WATER</t>
  </si>
  <si>
    <t>Water, Air and Soil Pollution</t>
  </si>
  <si>
    <t>WATER AIR SOIL POLUT</t>
  </si>
  <si>
    <t>Water (Switzerland)</t>
  </si>
  <si>
    <t>WATER (SWITZ)</t>
  </si>
  <si>
    <t>KZNU Research &amp; Training Farm (Grouton Farm), Wintertone Bergille</t>
  </si>
  <si>
    <t xml:space="preserve">Teaching, Research, and Extension (Selviria) Sao Pablo State University </t>
  </si>
  <si>
    <t>Ivory Station</t>
  </si>
  <si>
    <t>Bvumbwe</t>
  </si>
  <si>
    <t>Kandiyani</t>
  </si>
  <si>
    <t>Nachisaka Extension Planning-(EPA)</t>
  </si>
  <si>
    <t>Lunyangwa</t>
  </si>
  <si>
    <t>RAB Rubona</t>
  </si>
  <si>
    <t>KALRO, Mwea</t>
  </si>
  <si>
    <t>KALRO, Kakamega</t>
  </si>
  <si>
    <t>Bore Agricultural Research Center</t>
  </si>
  <si>
    <t>Agricultural Research Station, Kwame Nkrumah University of Science and Technology</t>
  </si>
  <si>
    <t>Teppi National Spice Research Centre (TNSRC)</t>
  </si>
  <si>
    <t>University of Energy,Dormaa Ahenkro Campus</t>
  </si>
  <si>
    <t>ATVET College,Agarfa</t>
  </si>
  <si>
    <t>Jimma Agricultural Research Center (JARC)</t>
  </si>
  <si>
    <t>Teaching and Research Farms, Osun State University, Ejigbo</t>
  </si>
  <si>
    <t>Sokoto Teaching and Research Dry Land Farm, Dundaye</t>
  </si>
  <si>
    <t>ISRA, Nioro du Rip</t>
  </si>
  <si>
    <t>ISRA, Sinthiou Maleme</t>
  </si>
  <si>
    <t>Rhizobium tropici strain CIAT899</t>
  </si>
  <si>
    <t>Bradyrhizobium japonicum strain USDA 110</t>
  </si>
  <si>
    <t>Rhizobia HB-A15</t>
  </si>
  <si>
    <t>Rhizobia HB-429</t>
  </si>
  <si>
    <t>Bradyrhizobia</t>
  </si>
  <si>
    <t>azoxystrobin</t>
  </si>
  <si>
    <t>RhizoFlo 5</t>
  </si>
  <si>
    <t>metribuzin</t>
  </si>
  <si>
    <t>quizalofop-p-ethyl</t>
  </si>
  <si>
    <t>Belt</t>
  </si>
  <si>
    <t>warrant power</t>
  </si>
  <si>
    <t>thunder</t>
  </si>
  <si>
    <t>nativo</t>
  </si>
  <si>
    <t>carbendazim</t>
  </si>
  <si>
    <t>ml/kg seed</t>
  </si>
  <si>
    <t>Mililiter per Kilogram seed</t>
  </si>
  <si>
    <t>ml/100 kg seed</t>
  </si>
  <si>
    <t>Mililiter per 100kg Seed</t>
  </si>
  <si>
    <t>ml/1000 kg seed</t>
  </si>
  <si>
    <t>Mililiter per 1000kg Seed</t>
  </si>
  <si>
    <t>g/100 kg seed</t>
  </si>
  <si>
    <t>Grams per 100kg Seed</t>
  </si>
  <si>
    <t>mm/day</t>
  </si>
  <si>
    <t>This unit represents the duration of irrigation, measured in millimeters per day.</t>
  </si>
  <si>
    <t>plants/m</t>
  </si>
  <si>
    <t>Plants per m.</t>
  </si>
  <si>
    <t>g/dm3</t>
  </si>
  <si>
    <t>Grams per Cubic decimeter</t>
  </si>
  <si>
    <t>ERA 2024 Livestock</t>
  </si>
  <si>
    <t>V1.1.01</t>
  </si>
  <si>
    <t>Acclimatization</t>
  </si>
  <si>
    <t>Column1</t>
  </si>
  <si>
    <t>Column2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</si>
  <si>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</si>
  <si>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</si>
  <si>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</si>
  <si>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</si>
  <si>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</si>
  <si>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</si>
  <si>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</si>
  <si>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</si>
  <si>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</si>
  <si>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</si>
  <si>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</si>
  <si>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</si>
  <si>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</si>
  <si>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</si>
  <si>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</si>
  <si>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</si>
  <si>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</si>
  <si>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</si>
  <si>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</si>
  <si>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</si>
  <si>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</si>
  <si>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</si>
  <si>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</si>
  <si>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</si>
  <si>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</si>
  <si>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Path</t>
  </si>
  <si>
    <t>L1</t>
  </si>
  <si>
    <t>L2</t>
  </si>
  <si>
    <t>L3</t>
  </si>
  <si>
    <t>L4</t>
  </si>
  <si>
    <t>L5</t>
  </si>
  <si>
    <t>L6</t>
  </si>
  <si>
    <t>L7</t>
  </si>
  <si>
    <t>L8</t>
  </si>
  <si>
    <t>L9</t>
  </si>
  <si>
    <t>Edge_Value</t>
  </si>
  <si>
    <t>Synonym</t>
  </si>
  <si>
    <t>Example Units</t>
  </si>
  <si>
    <t>Ontology</t>
  </si>
  <si>
    <t>Agrovoc</t>
  </si>
  <si>
    <t>Group</t>
  </si>
  <si>
    <t>NCBI</t>
  </si>
  <si>
    <t>Sex</t>
  </si>
  <si>
    <t>ERA.Field</t>
  </si>
  <si>
    <t>ERA_Code</t>
  </si>
  <si>
    <t>C or E</t>
  </si>
  <si>
    <t>WFO</t>
  </si>
  <si>
    <t>Old Value</t>
  </si>
  <si>
    <t>AOM_000001</t>
  </si>
  <si>
    <t>A species is a group of organisms that can interbreed and produce fertile offspring.</t>
  </si>
  <si>
    <t>http://purl.obolibrary.org/obo/NCBITaxon_species</t>
  </si>
  <si>
    <t>http://aims.fao.org/aos/agrovoc/c_7280</t>
  </si>
  <si>
    <t>AOM_000002</t>
  </si>
  <si>
    <t>A multicellular eukaryotic heterotrophic organism within the kingdom Animalia.</t>
  </si>
  <si>
    <t>http://purl.obolibrary.org/obo/FOODON_00003004</t>
  </si>
  <si>
    <t>AOM_000003</t>
  </si>
  <si>
    <t>Terrestrial</t>
  </si>
  <si>
    <t>A terrestrial animal species is a group of animals that can interbreed and produce fertile offspring and predominantly inhabit the land.</t>
  </si>
  <si>
    <t>Used LLM BARD</t>
  </si>
  <si>
    <t>ERA</t>
  </si>
  <si>
    <t>AOM_000004</t>
  </si>
  <si>
    <t>Mammal</t>
  </si>
  <si>
    <t>Mammals (from Latin mamma "breast") are vertebrate animals constituting the class Mammalia, and characterized by the presence of mammary glands which in females produce milk for feeding (nursing) their young, a neocortex (a region of the brain), fur or hair, and three middle ear bones.</t>
  </si>
  <si>
    <t>http://purl.obolibrary.org/obo/FOODON_03411134</t>
  </si>
  <si>
    <t>Mammalia</t>
  </si>
  <si>
    <t>http://purl.obolibrary.org/obo/NCBITaxon_40674</t>
  </si>
  <si>
    <t>AOM_000005</t>
  </si>
  <si>
    <t>Bovine</t>
  </si>
  <si>
    <t>The biological subfamily *Bovinae* includes a diverse group of 10 genera of medium- to large-sized ungulates, including domestic cattle, the bison, African buffalo, the water buffalo, the yak, and the four-horned and spiral-horned antelopes. The evolutionary relationship between the members of the group is obscure, and their classification into loose tribes rather than formal subgroups reflects this uncertainty. General characteristics include cloven hoofs and usually at least one of the sexes of a species having true horns.</t>
  </si>
  <si>
    <t>http://purl.obolibrary.org/obo/FOODON_03414374</t>
  </si>
  <si>
    <t>Bovinae</t>
  </si>
  <si>
    <t>http://purl.obolibrary.org/obo/NCBITaxon_9913</t>
  </si>
  <si>
    <t>a8;a8.1;a5</t>
  </si>
  <si>
    <t>AOM_000006</t>
  </si>
  <si>
    <t>Caprine</t>
  </si>
  <si>
    <t>Goats and Sheep</t>
  </si>
  <si>
    <t>Any of various hollow-horned, bearded ruminant mammals of the genus Capra, originally of mountainous areas of the Old World, especially any of the domesticated forms of C. hircus, raised for wool, milk, and meat. (from American Heritage Dictionary on line) [Definition Source: NCI]</t>
  </si>
  <si>
    <t xml:space="preserve">http://purl.obolibrary.org/obo/NCIT_C14210 </t>
  </si>
  <si>
    <t>Caprinae</t>
  </si>
  <si>
    <t>http://purl.obolibrary.org/obo/NCBITaxon_9963</t>
  </si>
  <si>
    <t>a13;a13.1;a20;a20.1;a20.2</t>
  </si>
  <si>
    <t>AOM_000007</t>
  </si>
  <si>
    <t>Rodent</t>
  </si>
  <si>
    <t>The taxonomic order of mammals that includes mice, rats, guinea pigs, squirrels, beavers, and many others.</t>
  </si>
  <si>
    <t>http://purl.obolibrary.org/obo/NCIT_C14270</t>
  </si>
  <si>
    <t>Rodentia</t>
  </si>
  <si>
    <t>http://purl.obolibrary.org/obo/NCBITaxon_9989</t>
  </si>
  <si>
    <t>a18;a35</t>
  </si>
  <si>
    <t>AOM_000008</t>
  </si>
  <si>
    <t>Equine</t>
  </si>
  <si>
    <t>The domestic horse, Equus caballus. [Definition Source: NCI]</t>
  </si>
  <si>
    <t>http://purl.obolibrary.org/obo/NCIT_C14222</t>
  </si>
  <si>
    <t>Equidae</t>
  </si>
  <si>
    <t>http://purl.obolibrary.org/obo/NCBITaxon_9788</t>
  </si>
  <si>
    <t>a14;a15</t>
  </si>
  <si>
    <t>AOM_000009</t>
  </si>
  <si>
    <t>Bubalus</t>
  </si>
  <si>
    <t>http://purl.obolibrary.org/obo/FOODON_03411476</t>
  </si>
  <si>
    <t>Bubalus bubalis</t>
  </si>
  <si>
    <t>http://purl.obolibrary.org/obo/NCBITaxon_89462</t>
  </si>
  <si>
    <t>a5</t>
  </si>
  <si>
    <t>AOM_000010</t>
  </si>
  <si>
    <t>Camel</t>
  </si>
  <si>
    <t>Dromedary</t>
  </si>
  <si>
    <t>The dromedary camel or Arabian camel (*Camelus dromedarius*) is a large, even-toed ungulate with one hump on its back. It was first described by Carl Linnaeus in 1758. The dromedary camel is the second largest member of the camel family after the larger Bactrian camel.</t>
  </si>
  <si>
    <t>http://purl.obolibrary.org/obo/NCBITaxon_9838</t>
  </si>
  <si>
    <t>Camelus dromedarius</t>
  </si>
  <si>
    <t>NO CODE</t>
  </si>
  <si>
    <t>AOM_000011</t>
  </si>
  <si>
    <t>Camelid</t>
  </si>
  <si>
    <t>Camelids are members of the biological family Camelidae, the only currently living family in the suborder Tylopoda. The extant members of this group are: dromedary camels, Bactrian camels, wild Bactrian camels, llamas, alpacas, vicuñas, and guanacos.</t>
  </si>
  <si>
    <t>http://purl.obolibrary.org/obo/FOODON_03412103</t>
  </si>
  <si>
    <t>Camelidae</t>
  </si>
  <si>
    <t>http://purl.obolibrary.org/obo/NCBITaxon_9835</t>
  </si>
  <si>
    <t>a6;a6.1</t>
  </si>
  <si>
    <t>AOM_000012</t>
  </si>
  <si>
    <t>Cattle</t>
  </si>
  <si>
    <t>Taurine x Zebu Hybrid Cattle</t>
  </si>
  <si>
    <t>http://snomed.info/id/125094007</t>
  </si>
  <si>
    <t>Bos taurus x Bos indicus</t>
  </si>
  <si>
    <t>http://purl.obolibrary.org/obo/NCBITaxon_30522</t>
  </si>
  <si>
    <t>AOM_000013</t>
  </si>
  <si>
    <t>Zebu Cattle</t>
  </si>
  <si>
    <t>Zebus (*Bos indicus* or *Bos taurus indicus*), sometimes known as 'nothing cattle', are better-adapted to tropical environments than other domestic cattle. Their scientific name was originally *Bos indicus*, but this name is now deemed invalid by ITIS, who classify the zebu under *Bos taurus* along with all other domestic cattle, and their aurochs ancestors, domesticated in India about 10,000 years ago. However, In 2011, Colin Groves and Peter Grubb classified it as a distinct species again and the American Society of Mammalogists also considers it to be a species. The ancient species of *Bos nomadicus* cattle or even gaur may have contributed to the development of the zebus. There are some 75 known breeds, split about evenly between African breeds and South Asian ones. The major Zebu cattle breeds of the world include Gyr, Guzerat, Indu-Brazilian, Nellore, Ongole and Brahman. Zebu have humps, large dewlaps and ears. They have more sweat glands than European cattle (*Bos taurus*). They handle hot, humid climates well and have pest resistances not seen in European cattle.</t>
  </si>
  <si>
    <t>http://purl.obolibrary.org/obo/FOODON_03413367</t>
  </si>
  <si>
    <t>Bos indicus</t>
  </si>
  <si>
    <t>http://purl.obolibrary.org/obo/NCBITaxon_9915</t>
  </si>
  <si>
    <t>AOM_000014</t>
  </si>
  <si>
    <t>Taurine Cattle</t>
  </si>
  <si>
    <t>Taurine cattle (Bos taurus taurus), also called European cattle, are a subspecies of domesticated cattle originating in the Near East. Both taurine cattle and indicine cattle (zebus) are descended from the aurochs. Taurine cattle were originally considered a distinct species, but are now typically grouped with zebus and aurochs into one species, Bos taurus. Most modern breeds of cattle are taurine cattle.</t>
  </si>
  <si>
    <t>http://purl.obolibrary.org/obo/FOODON_00002507</t>
  </si>
  <si>
    <t>Bos taurus</t>
  </si>
  <si>
    <t>http://purl.obolibrary.org/obo/NCBITaxon_99133</t>
  </si>
  <si>
    <t>AOM_000015</t>
  </si>
  <si>
    <t>Bos primigenius taurus;Bos bovis</t>
  </si>
  <si>
    <t>Cattle (colloquially cows) are the most common type of large domesticated ungulates. They are a prominent modern member of the subfamily *Bovinae*.</t>
  </si>
  <si>
    <t>http://purl.obolibrary.org/obo/NCIT_C161014</t>
  </si>
  <si>
    <t>Bos taurus;Bos indicus</t>
  </si>
  <si>
    <t>a8;a8.1</t>
  </si>
  <si>
    <t>AOM_000016</t>
  </si>
  <si>
    <t>Goat</t>
  </si>
  <si>
    <t>The domesticated goat species, Capra hircus. [Definition Source: NCI]</t>
  </si>
  <si>
    <t>http://purl.obolibrary.org/obo/NCIT_C161015</t>
  </si>
  <si>
    <t>Capra aegagrus hircus</t>
  </si>
  <si>
    <t>http://purl.obolibrary.org/obo/NCBITaxon_9925</t>
  </si>
  <si>
    <t>a13;a13.1</t>
  </si>
  <si>
    <t>AOM_000017</t>
  </si>
  <si>
    <t>Porcine</t>
  </si>
  <si>
    <t>Pig</t>
  </si>
  <si>
    <t>Suidae is a family of artiodactyl mammals which are commonly called pigs, hogs or boars. In addition to numerous fossil species, 17 extant species are currently recognized (or 18 counting domestic pigs and wild boars separately), classified into between four and eight genera. The family includes the domestic pig, Sus scrofa domesticus or Sus domesticus, in addition to numerous species of wild pig, such as babirusas and warthogs. All suids, or swine, are native to the Old World, ranging from Asia to Europe and Africa. [Wikipedia]</t>
  </si>
  <si>
    <t>http://purl.obolibrary.org/obo/FOODON_03411136</t>
  </si>
  <si>
    <t>Sus scrofa domesticus</t>
  </si>
  <si>
    <t>http://purl.obolibrary.org/obo/NCBITaxon_9821</t>
  </si>
  <si>
    <t>AOM_000018</t>
  </si>
  <si>
    <t>Rabbit</t>
  </si>
  <si>
    <t>http://purl.obolibrary.org/obo/FOODON_03411323</t>
  </si>
  <si>
    <t>Oryctolagus cuniculus domesticus</t>
  </si>
  <si>
    <t>http://purl.obolibrary.org/obo/NCBITaxon_9986</t>
  </si>
  <si>
    <t>AOM_000019</t>
  </si>
  <si>
    <t>Sheep</t>
  </si>
  <si>
    <t>The domesticated sheep species, Ovis aries. [Definition Source: NCI]</t>
  </si>
  <si>
    <t>http://purl.obolibrary.org/obo/NCIT_C161044</t>
  </si>
  <si>
    <t>Ovis aries</t>
  </si>
  <si>
    <t>http://purl.obolibrary.org/obo/NCBITaxon_9940</t>
  </si>
  <si>
    <t>a20;a20.1;a20.2</t>
  </si>
  <si>
    <t>AOM_000020</t>
  </si>
  <si>
    <t>Horse</t>
  </si>
  <si>
    <t>Equus caballus</t>
  </si>
  <si>
    <t>http://purl.obolibrary.org/obo/NCBITaxon_9796</t>
  </si>
  <si>
    <t>AOM_000021</t>
  </si>
  <si>
    <t>Donkey</t>
  </si>
  <si>
    <t>Equus asinus;domestic donkey;Equus asinus;ass;burro</t>
  </si>
  <si>
    <t>http://purl.obolibrary.org/obo/FOODON_03412096</t>
  </si>
  <si>
    <t>Equus asinus africanus</t>
  </si>
  <si>
    <t>http://purl.obolibrary.org/obo/NCBITaxon_582580</t>
  </si>
  <si>
    <t>AOM_000022</t>
  </si>
  <si>
    <t>Mule</t>
  </si>
  <si>
    <t>Equus asinus x Equus caballus</t>
  </si>
  <si>
    <t>A mule is the offspring of a male donkey and a female horse. Horses and donkeys are different species, with different numbers of chromosomes. Of the two F1 hybrids between these two species, a mule is easier to obtain than a hinny (the offspring of a male horse and a female donkey). All male mules and most female mules are infertile</t>
  </si>
  <si>
    <t>http://purl.obolibrary.org/obo/FOODON_03412093</t>
  </si>
  <si>
    <t>http://aims.fao.org/aos/agrovoc/c_4979</t>
  </si>
  <si>
    <t>Equus africanus asinus × Equus ferus caballus</t>
  </si>
  <si>
    <t>AOM_000023</t>
  </si>
  <si>
    <t>Guinea Pig</t>
  </si>
  <si>
    <t>The domesticated guinea pig, Cavia porcellus. [Definition Source: NCI]</t>
  </si>
  <si>
    <t>http://purl.obolibrary.org/obo/NCIT_C14211</t>
  </si>
  <si>
    <t>Cavia porcellus</t>
  </si>
  <si>
    <t>http://purl.obolibrary.org/obo/NCBITaxon_10141</t>
  </si>
  <si>
    <t>a35</t>
  </si>
  <si>
    <t>AOM_000024</t>
  </si>
  <si>
    <t>Poultry or Game Bird</t>
  </si>
  <si>
    <t>Poultry are domesticated birds kept by humans for their eggs, their meat or their feathers. These birds are most typically members of the superorder Galloanserae (fowl), especially the order Galliformes (which includes chickens, quails, and turkeys). The term also includes birds that are killed for their meat, such as the young of pigeons (known as squabs). Game birds are similar wild birds hunted for sport or food [https://en.wikipedia.org/wiki/Poultry].</t>
  </si>
  <si>
    <t>http://purl.obolibrary.org/obo/FOODON_03411563</t>
  </si>
  <si>
    <t>Aves</t>
  </si>
  <si>
    <t>http://purl.obolibrary.org/obo/NCBITaxon_8782</t>
  </si>
  <si>
    <t>a7;a7.1;a9;a12;a22;a4;a34;a36;a36.1;a38</t>
  </si>
  <si>
    <t>AOM_000025</t>
  </si>
  <si>
    <t>Chicken</t>
  </si>
  <si>
    <t>The common domestic fowl, Gallus gallus. [Definition Source: NCI]</t>
  </si>
  <si>
    <t>http://purl.obolibrary.org/obo/FOODON_03411457</t>
  </si>
  <si>
    <t>Gallus gallus domesticus</t>
  </si>
  <si>
    <t>http://purl.obolibrary.org/obo/NCBITaxon_9031</t>
  </si>
  <si>
    <t>a7;a7.1</t>
  </si>
  <si>
    <t>AOM_000026</t>
  </si>
  <si>
    <t>Duck</t>
  </si>
  <si>
    <t>http://purl.obolibrary.org/obo/FOODON_03411316</t>
  </si>
  <si>
    <t>Anas platyrhynchos domesticus</t>
  </si>
  <si>
    <t>http://purl.obolibrary.org/obo/NCBITaxon_8839</t>
  </si>
  <si>
    <t>AOM_000027</t>
  </si>
  <si>
    <t>Geese</t>
  </si>
  <si>
    <t>http://purl.obolibrary.org/obo/FOODON_03411253</t>
  </si>
  <si>
    <t>Anser anser domesticus</t>
  </si>
  <si>
    <t>http://purl.obolibrary.org/obo/NCBITaxon_8843</t>
  </si>
  <si>
    <t>AOM_000028</t>
  </si>
  <si>
    <t>Turkey</t>
  </si>
  <si>
    <t>A large fowl, one of the two species in the genus Meleagris and the same as the wild turkey. [...] all of the main domestic turkey varieties today descend from the turkey raised in central Mexico that was subsequently imported into Europe by the Spanish in the 16th century.</t>
  </si>
  <si>
    <t>http://purl.obolibrary.org/obo/FOODON_03414166</t>
  </si>
  <si>
    <t>Meleagris gallopavo</t>
  </si>
  <si>
    <t>http://purl.obolibrary.org/obo/NCBITaxon_9103</t>
  </si>
  <si>
    <t>AOM_000029</t>
  </si>
  <si>
    <t>Guineafowl</t>
  </si>
  <si>
    <t>Guineafowl are birds of the family Numididae in the order Galliformes. They are endemic to Africa and rank among the oldest of the gallinaceous birds</t>
  </si>
  <si>
    <t>http://purl.obolibrary.org/obo/FOODON_03411125</t>
  </si>
  <si>
    <t>Numida meleagris</t>
  </si>
  <si>
    <t>http://purl.obolibrary.org/obo/NCBITaxon_8996</t>
  </si>
  <si>
    <t>a34</t>
  </si>
  <si>
    <t>AOM_000030</t>
  </si>
  <si>
    <t>Ostrich</t>
  </si>
  <si>
    <t>The Ostrich, or Common Ostrich (*Struthio camelus*), is one or two species of large flightless birds native to Africa, the only living member(s) of the genus *Struthio* that is in the ratite family. Some analyses indicate that the Somali Ostrich may be better considered a full species apart from the Common Ostrich, but most taxonomists consider it to be a subspecies.</t>
  </si>
  <si>
    <t>http://purl.obolibrary.org/obo/NCBITaxon_8801</t>
  </si>
  <si>
    <t>Struthio camelus</t>
  </si>
  <si>
    <t>a36;a36.1</t>
  </si>
  <si>
    <t>AOM_000031</t>
  </si>
  <si>
    <t>Japanese Quail</t>
  </si>
  <si>
    <t>A species of Old World quail found in East Asia. First considered a subspecies of the common quail, it was distinguished as its own species in 1983. As the Japanese quail is easily managed, fast growing, small in size, and can produce eggs at a high rate, it has been farmed in large quantities across the globe.</t>
  </si>
  <si>
    <t>http://purl.obolibrary.org/obo/FOODON_03411346</t>
  </si>
  <si>
    <t>Cortunix japonica</t>
  </si>
  <si>
    <t>http://purl.obolibrary.org/obo/NCBITaxon_93934</t>
  </si>
  <si>
    <t>a38</t>
  </si>
  <si>
    <t>AOM_000032</t>
  </si>
  <si>
    <t>Aquatic</t>
  </si>
  <si>
    <t>Seafood</t>
  </si>
  <si>
    <t>A seafood product is a vertebrate or invertibrate organism from an aquatic environment.</t>
  </si>
  <si>
    <t>http://purl.obolibrary.org/obo/FOODON_00001046</t>
  </si>
  <si>
    <t>a23;a24;a25;a26</t>
  </si>
  <si>
    <t>AOM_000033</t>
  </si>
  <si>
    <t>Shellfish</t>
  </si>
  <si>
    <t>Crustacean</t>
  </si>
  <si>
    <t>Crustaceans form a large, diverse arthropod taxon which includes such familiar animals as crabs, lobsters, crayfish, shrimp, krill, woodlice, and barnacles.</t>
  </si>
  <si>
    <t>http://purl.obolibrary.org/obo/FOODON_03411374</t>
  </si>
  <si>
    <t>Crustacea</t>
  </si>
  <si>
    <t>http://purl.obolibrary.org/obo/NCBITaxon_6657</t>
  </si>
  <si>
    <t>a23</t>
  </si>
  <si>
    <t>AOM_000034</t>
  </si>
  <si>
    <t>Fish</t>
  </si>
  <si>
    <t>Fish are the gill-bearing aquatic craniate animals that lack limbs with digits. Most fish are ectothermic ("cold-blooded"), allowing their body temperatures to vary as ambient temperatures change, though some of the large active swimmers like white shark and tuna can hold a higher core temperature.</t>
  </si>
  <si>
    <t>http://purl.obolibrary.org/obo/FOODON_03411222</t>
  </si>
  <si>
    <t>a24</t>
  </si>
  <si>
    <t>AOM_000035</t>
  </si>
  <si>
    <t>The term shellfish is used both broadly and specifically. For regulatory purposes it is often narrowly defined as filter-feeding molluscs such as clams, mussels, and oyster to the exclusion of crustaceans and all else. Although their shells may differ, all shellfish are invertebrates.</t>
  </si>
  <si>
    <t>http://purl.obolibrary.org/obo/FOODON_03411433</t>
  </si>
  <si>
    <t>a25</t>
  </si>
  <si>
    <t>AOM_000036</t>
  </si>
  <si>
    <t>Urchins</t>
  </si>
  <si>
    <t>Collector Urchin</t>
  </si>
  <si>
    <t>http://purl.obolibrary.org/obo/NCBITaxon_7673</t>
  </si>
  <si>
    <t>Tripneustes gratilla</t>
  </si>
  <si>
    <t>a37</t>
  </si>
  <si>
    <t>AOM_000037</t>
  </si>
  <si>
    <t>Mollusc</t>
  </si>
  <si>
    <t>Mollusca is a large phylum of invertebrate animals whose members are known as molluscs or mollusks. Molluscs are the largest marine phylum, comprising about 23% of all the named marine organisms. Numerous molluscs also live in freshwater and terrestrial habitats. [https://en.wikipedia.org/wiki/Mollusca]</t>
  </si>
  <si>
    <t>http://purl.obolibrary.org/obo/FOODON_03412112</t>
  </si>
  <si>
    <t xml:space="preserve">Mollusca </t>
  </si>
  <si>
    <t>http://purl.obolibrary.org/obo/NCBITaxon_6447</t>
  </si>
  <si>
    <t>AOM_000038</t>
  </si>
  <si>
    <t>Gastropod</t>
  </si>
  <si>
    <t>The Gastropoda or gastropods, more commonly known as snails and slugs, are a large taxonomic class within the phylum Mollusca. Gastropoda (previously known as univalves and sometimes spelled "Gasteropoda") are a major part of the phylum Mollusca, and are the most highly diversified class in the phylum, with 65,000 to 80,000 living snail and slug species. [https://en.wikipedia.org/wiki/Gastropoda] The taxonomic class *Gastropoda* also includes snails that live in different habitats, such as land snails, marine and freshwater snails.</t>
  </si>
  <si>
    <t>http://purl.obolibrary.org/obo/FOODON_03412111</t>
  </si>
  <si>
    <t>Gastropoda</t>
  </si>
  <si>
    <t>http://purl.obolibrary.org/obo/NCBITaxon_6448</t>
  </si>
  <si>
    <t>a21</t>
  </si>
  <si>
    <t>AOM_000039</t>
  </si>
  <si>
    <t>Cephalapod</t>
  </si>
  <si>
    <t>Cephalopod</t>
  </si>
  <si>
    <t>A cephalopod is any member of the molluscan class Cephalopoda such as a squid, octopus or nautilus. These exclusively marine animals are characterized by bilateral body symmetry, a prominent head, and a set of arms or tentacles modified from the primitive molluscan foot. Fishermen sometimes call them inkfish, referring to their common ability to squirt ink. [https://en.wikipedia.org/wiki/Cephalopod]</t>
  </si>
  <si>
    <t>http://purl.obolibrary.org/obo/FOODON_03412116</t>
  </si>
  <si>
    <t>Cephalopoda</t>
  </si>
  <si>
    <t>http://purl.obolibrary.org/obo/NCBITaxon_6605</t>
  </si>
  <si>
    <t>a26</t>
  </si>
  <si>
    <t>AOM_000040</t>
  </si>
  <si>
    <t>Common Carp</t>
  </si>
  <si>
    <t>The common carp or European carp (*Cyprinus carpio*) is a widespread freshwater fish of eutrophic waters in lakes and large rivers in Europe and Asia. It gives its name to the carp family *Cyprinidae. Cyprinus carpio* is the number 3 fish of aquaculture after Grass carp and Silver carp.</t>
  </si>
  <si>
    <t>http://purl.obolibrary.org/obo/NCBITaxon_7962</t>
  </si>
  <si>
    <t>Cyprinus carpio</t>
  </si>
  <si>
    <t>AOM_000041</t>
  </si>
  <si>
    <t>African Sharptooth Catfish</t>
  </si>
  <si>
    <t>A species of catfish of the family Clariidae, the airbreathing catfishes. The African sharptooth catfish was introduced all over the world in the early 1980s for aquaculture purposes, so is found in countries far outside its natural habitat, such as Brazil, Vietnam, Indonesia, and India.</t>
  </si>
  <si>
    <t>http://purl.obolibrary.org/obo/NCBITaxon_13013</t>
  </si>
  <si>
    <t>Clarias gariepinus</t>
  </si>
  <si>
    <t>AOM_000042</t>
  </si>
  <si>
    <t>Nile Tilapia</t>
  </si>
  <si>
    <t>http://purl.obolibrary.org/obo/NCBITaxon_8128</t>
  </si>
  <si>
    <t>Oreochromis niloticus</t>
  </si>
  <si>
    <t>AOM_000043</t>
  </si>
  <si>
    <t>Redbreast Tilapia</t>
  </si>
  <si>
    <t>http://purl.obolibrary.org/obo/NCBITaxon_8129</t>
  </si>
  <si>
    <t>AOM_000044</t>
  </si>
  <si>
    <t>Mozambique x Nile Hybrid Tilapia</t>
  </si>
  <si>
    <t>http://purl.obolibrary.org/obo/NCBITaxon_1344354</t>
  </si>
  <si>
    <t>Oreochromis niloticus x Oreochromis mossambicus</t>
  </si>
  <si>
    <t>AOM_000045</t>
  </si>
  <si>
    <t>Mozambique Tilapia</t>
  </si>
  <si>
    <t xml:space="preserve">http://purl.obolibrary.org/obo/NCBITaxon_8127 </t>
  </si>
  <si>
    <t>Oreochromis mossambicus</t>
  </si>
  <si>
    <t>http://purl.obolibrary.org/obo/NCBITaxon_8127</t>
  </si>
  <si>
    <t>AOM_000046</t>
  </si>
  <si>
    <t>Shire Tilapia</t>
  </si>
  <si>
    <t xml:space="preserve">http://purl.obolibrary.org/obo/NCBITaxon_1448876 </t>
  </si>
  <si>
    <t>Oreochromis shiranus</t>
  </si>
  <si>
    <t>http://purl.obolibrary.org/obo/NCBITaxon_1448876</t>
  </si>
  <si>
    <t>AOM_000047</t>
  </si>
  <si>
    <t>Ningu</t>
  </si>
  <si>
    <t>http://purl.obolibrary.org/obo/NCBITaxon_317926</t>
  </si>
  <si>
    <t>Labeo victorianus</t>
  </si>
  <si>
    <t>AOM_000048</t>
  </si>
  <si>
    <t>African Carp</t>
  </si>
  <si>
    <t>http://purl.obolibrary.org/obo/NCBITaxon_198507</t>
  </si>
  <si>
    <t>Labeo senegalensis</t>
  </si>
  <si>
    <t>AOM_000049</t>
  </si>
  <si>
    <t>Vundu Catfish</t>
  </si>
  <si>
    <t>http://purl.obolibrary.org/obo/NCBITaxon_103213</t>
  </si>
  <si>
    <t>Heterobranchus longifilis</t>
  </si>
  <si>
    <t>AOM_000050</t>
  </si>
  <si>
    <t>African Catfish</t>
  </si>
  <si>
    <t>http://purl.obolibrary.org/obo/NCBITaxon_103210</t>
  </si>
  <si>
    <t>Heterobranchus bidorsalis</t>
  </si>
  <si>
    <t>AOM_000051</t>
  </si>
  <si>
    <t>Dwarf African Mud Catfish</t>
  </si>
  <si>
    <t>Clarias isheriensis</t>
  </si>
  <si>
    <t>http://purl.obolibrary.org/obo/NCBITaxon_121725</t>
  </si>
  <si>
    <t>Clarias agboyiensis</t>
  </si>
  <si>
    <t>AOM_000052</t>
  </si>
  <si>
    <t>African Sharptooth x African Catfish Hybrid</t>
  </si>
  <si>
    <t>Clarias gariepinus x Heterobranchus bidorsalis</t>
  </si>
  <si>
    <t>AOM_000053</t>
  </si>
  <si>
    <t>Indian Prawn</t>
  </si>
  <si>
    <t>http://purl.obolibrary.org/obo/NCBITaxon_29960</t>
  </si>
  <si>
    <t>Fenneropenaeus indicus</t>
  </si>
  <si>
    <t>AOM_000054</t>
  </si>
  <si>
    <t>South African Abalone</t>
  </si>
  <si>
    <t>http://purl.obolibrary.org/obo/FOODON_03413533</t>
  </si>
  <si>
    <t>Haliotis midae</t>
  </si>
  <si>
    <t>http://purl.obolibrary.org/obo/NCBITaxon_36098</t>
  </si>
  <si>
    <t>AOM_000055</t>
  </si>
  <si>
    <t>Plantae</t>
  </si>
  <si>
    <t>AOM_000056</t>
  </si>
  <si>
    <t>Pasture Fodder</t>
  </si>
  <si>
    <t>Fodder, a type of animal feed, is any agricultural foodstuff used specifically to feed domesticated livestock, such as cattle, rabbits, sheep, horses, chickens and pigs. "Fodder" refers particularly to food given to the animals (including plants cut and carried to them), rather than that which they forage for themselves (called forage).</t>
  </si>
  <si>
    <t>http://purl.obolibrary.org/obo/FOODON_03301293</t>
  </si>
  <si>
    <t>AOM_000057</t>
  </si>
  <si>
    <t>AOM_000058</t>
  </si>
  <si>
    <t>FOODON term: Grass (animal feed)</t>
  </si>
  <si>
    <t>http://purl.obolibrary.org/obo/FOODON_03301761</t>
  </si>
  <si>
    <t>Poaceae</t>
  </si>
  <si>
    <t>http://purl.obolibrary.org/obo/NCBITaxon_4479</t>
  </si>
  <si>
    <t>AOM_000059</t>
  </si>
  <si>
    <t>Legume</t>
  </si>
  <si>
    <t>http://purl.obolibrary.org/obo/FOODON_03413377</t>
  </si>
  <si>
    <t>Fabaceae</t>
  </si>
  <si>
    <t>http://purl.obolibrary.org/obo/NCBITaxon_3803</t>
  </si>
  <si>
    <t>AOM_000060</t>
  </si>
  <si>
    <t>AOM_000061</t>
  </si>
  <si>
    <t>Natural Vegetation</t>
  </si>
  <si>
    <t>AOM_000062</t>
  </si>
  <si>
    <t>Brassica</t>
  </si>
  <si>
    <t>http://purl.obolibrary.org/obo/FOODON_03413372</t>
  </si>
  <si>
    <t>http://purl.obolibrary.org/obo/NCBITaxon_3705</t>
  </si>
  <si>
    <t>AOM_000063</t>
  </si>
  <si>
    <t>Elephant grass (Pennisetum purpureum Schumach.) is a major tropical grass. It is one of the highest yielding tropical grasses. It is a very versatile species that can be grown under a wide range of conditions and systems: dry or wet conditions, smallholder or larger scale agriculture. It is a valuable forage and very popular throughout the tropics, notably in cut-and-carry systems (Mannetje, 1992; FAO, 2015). [Feedipedia]</t>
  </si>
  <si>
    <t>Higher level 'Brachiaria' available in OLS</t>
  </si>
  <si>
    <t>http://purl.obolibrary.org/obo/NCBITaxon_59786</t>
  </si>
  <si>
    <t>wfo-0000889087</t>
  </si>
  <si>
    <t>https://www.feedipedia.org/node/12365</t>
  </si>
  <si>
    <t>AOM_000064</t>
  </si>
  <si>
    <t>Signal grass (Brachiaria decumbens Stapf or Urochloa decumbens (Stapf) R. D. Webster) is a tropical and subtropical grass widely cultivated for forage. [Feedipedia]</t>
  </si>
  <si>
    <t>wfo-0000854081</t>
  </si>
  <si>
    <t>https://www.feedipedia.org/node/12597</t>
  </si>
  <si>
    <t>AOM_000065</t>
  </si>
  <si>
    <t>Koronivia grass (Brachiaria humidicola (Rendle) Schweick) is a tropical grass from East and South-East Africa and was introduced to Australia, the Pacific Islands and South America. It is an important pasture in the humid tropics (Cook et al., 2005; Schultze-Kraft et al., 1992). [Feedipedia]</t>
  </si>
  <si>
    <t>wfo-0000854134</t>
  </si>
  <si>
    <t>https://www.feedipedia.org/node/15276</t>
  </si>
  <si>
    <t>AOM_000066</t>
  </si>
  <si>
    <t>Bread grass (Brachiaria brizantha (Hochst. ex A. Rich.) Stapf) is a tufted perennial grass, usually 60-120 cm high (up to 200 cm), with deep roots (down to 2 m) and short rhizomes. It has stout, erect or slightly decumbent culms and bright green leaves. Inflorescence is a panicle consisting of 2-16 racemes, 4-20 cm long. Spikelets are usually on a single row, elliptical, 4-6 mm long with a sub-apical fringe of long purplish hairs. Brachiaria brizantha is very variable in habit, leafiness, hairiness and yield. It is similar to Brachiaria decumbens, though a little more tufted and with slightly different spikelets and shorter roots (Cook et al., 2005; FAO, 2010; Göhl, 1982; Husson et al., 2008). Brachiaria decumbens cv. Basilisk is now considered to be Brachiaria brizantha (FAO, 2016). Brachiaria brizantha makes an excellent multi-purpose and productive pasture that can withstand high stocking rates with good persistence under continuous or rotational grazing. Bread grass is also valuable for cut-and-carry feeding, hay and silage (Cook et al., 2005). It is also grown as ornamental hedges and for erosion control (Ecocrop, 2010). Several commercial varieties have been developed. [Feedipedia]</t>
  </si>
  <si>
    <t>wfo-0000854060</t>
  </si>
  <si>
    <t>https://www.feedipedia.org/node/11884</t>
  </si>
  <si>
    <t>AOM_000067</t>
  </si>
  <si>
    <t>http://purl.obolibrary.org/obo/NCBITaxon_680201</t>
  </si>
  <si>
    <t>wfo-4000039845</t>
  </si>
  <si>
    <t>AOM_000068</t>
  </si>
  <si>
    <t>Rhodes grass (Chloris gayana Kunth) is an important tropical grass widespread in tropical and subtropical countries. It is a useful forage for pasture and hay, drought-resistant and very productive, of high quality when young. [Feedipedia]</t>
  </si>
  <si>
    <t>http://purl.obolibrary.org/obo/NCBITaxon_110876</t>
  </si>
  <si>
    <t>wfo-0000859517</t>
  </si>
  <si>
    <t>https://www.feedipedia.org/node/12518</t>
  </si>
  <si>
    <t>AOM_000069</t>
  </si>
  <si>
    <t>Cocksfoot (Dactylis glomerata L.) is a strongly tufted, deep-rooted, long-lived perennial reaching a height of 60-150 cm. Culms are erect and glabrous. Leaf blades are 30-60 cm long and 5-10 mm broad. Inflorescences are erect panicles, 8-20 cm long, bearing spikelets in dense one-sided clusters. Cocksfoot produces a continuous growth of young leaves and can withstand heavy grazing (Göhl, 1982). It is used for pasture, hay and silage (Ecoport, 2010; Ecocrop, 2010). The main advantage of cocksfoot is greater forage production during summer compared to other forage grasses: it stays green after most prairy grasses have dried (USDA, 2010). Because of its shade tolerance cocksfoot is also used in Europe to establish vegetation cover in vineyards or orchards (Sanada et al., 2010). Numerous cultivars of cocksfoot have been developed for late maturing, higher leafiness, higher productivity, better disease resistance, wider adaptability and nutritive value (Hannaway et al., 1999). [Feedipedia]</t>
  </si>
  <si>
    <t>http://purl.obolibrary.org/obo/NCIT_C72299</t>
  </si>
  <si>
    <t>http://purl.obolibrary.org/obo/NCBITaxon_4509</t>
  </si>
  <si>
    <t>wfo-0000861498</t>
  </si>
  <si>
    <t>https://www.feedipedia.org/node/11991</t>
  </si>
  <si>
    <t>AOM_000070</t>
  </si>
  <si>
    <t>http://purl.obolibrary.org/obo/FOODON_03309700</t>
  </si>
  <si>
    <t>http://purl.obolibrary.org/obo/NCBITaxon_4606</t>
  </si>
  <si>
    <t>wfo-0000869819</t>
  </si>
  <si>
    <t>AOM_000071</t>
  </si>
  <si>
    <t>Kikuyu (Pennisetum clandestinum Hochst. ex Chiov) is a tropical grass from Eastern Africa that has been introduced in other tropical and subtropical areas. It is palatable, resistant to heavy grazing and mostly used for pasture. [Feedipedia]</t>
  </si>
  <si>
    <t>http://purl.obolibrary.org/obo/NCBITaxon_173850</t>
  </si>
  <si>
    <t>wfo-0000888823</t>
  </si>
  <si>
    <t>https://www.feedipedia.org/node/12232</t>
  </si>
  <si>
    <t>AOM_000072</t>
  </si>
  <si>
    <t>wfo-0000878425</t>
  </si>
  <si>
    <t>AOM_000073</t>
  </si>
  <si>
    <t>Pangola grass (Digitaria eriantha Steud) is a tropical grass widespread in many humid tropical and subtropical regions, used extensively for grazing, hay and silage. It is often considered to be one of the higher quality tropical grasses (Cook et al., 2005). [Feedipedia]</t>
  </si>
  <si>
    <t>http://purl.obolibrary.org/obo/NCBITaxon_661175</t>
  </si>
  <si>
    <t>wfo-0000863931</t>
  </si>
  <si>
    <t>https://www.feedipedia.org/node/11653</t>
  </si>
  <si>
    <t>AOM_000074</t>
  </si>
  <si>
    <t>http://purl.obolibrary.org/obo/NCBITaxon_3911</t>
  </si>
  <si>
    <t>wfo-0000212804</t>
  </si>
  <si>
    <t>https://www.feedipedia.org/node/12787</t>
  </si>
  <si>
    <t>AOM_000075</t>
  </si>
  <si>
    <t>The most important cultivated temperate grasses. Also grown in subtropical areas of Australia, S America and S Africa; in the tropics, ryegrass is grown to a limited extent at high altitudes, e.g. in Colombia or Kenya, ryegrass is grown above 2400-2500 m alt. Often sown in mixtures with white clover. L. multiflorum is less persistent, dying out after 2-3 years of productive growth. It withstands drier and hotter conditions better than L. perenne and in the tropics it can be grown at somewhat lower altitudes than the latter. [Feedipedia]</t>
  </si>
  <si>
    <t>http://purl.obolibrary.org/obo/FOODON_03413386</t>
  </si>
  <si>
    <t>Lolium</t>
  </si>
  <si>
    <t>http://purl.obolibrary.org/obo/NCBITaxon_4520</t>
  </si>
  <si>
    <t>wfo-4000022095</t>
  </si>
  <si>
    <t>https://www.feedipedia.org/node/625</t>
  </si>
  <si>
    <t>AOM_000076</t>
  </si>
  <si>
    <t>blue lupine;European blue lupine;narrow leaf lupin;narrow leafed lupin;narrow leaved lupin;narrow-leaf lupin;narrowleaf lupin;narrowleaf lupine;narrow-leafed lupin;narrow-leaved blue lupin;narrow-leaved lupin;New Zealand blue lupin;sweet lupinseed</t>
  </si>
  <si>
    <t>http://purl.obolibrary.org/obo/NCBITaxon_3871</t>
  </si>
  <si>
    <t>wfo-0000213485</t>
  </si>
  <si>
    <t>https://www.feedipedia.org/node/25373</t>
  </si>
  <si>
    <t>AOM_000077</t>
  </si>
  <si>
    <t>http://purl.obolibrary.org/obo/NCBITaxon_561487</t>
  </si>
  <si>
    <t>wfo-0000183514</t>
  </si>
  <si>
    <t>AOM_000078</t>
  </si>
  <si>
    <t>http://purl.obolibrary.org/obo/NCBITaxon_3726</t>
  </si>
  <si>
    <t>wfo-0000402430</t>
  </si>
  <si>
    <t>AOM_000079</t>
  </si>
  <si>
    <t>http://purl.obolibrary.org/obo/NCBITaxon_167337</t>
  </si>
  <si>
    <t>wfo-0000859932</t>
  </si>
  <si>
    <t>AOM_000080</t>
  </si>
  <si>
    <t>http://purl.obolibrary.org/obo/NCBITaxon_348286</t>
  </si>
  <si>
    <t>wfo-0000903141</t>
  </si>
  <si>
    <t>AOM_000081</t>
  </si>
  <si>
    <t>http://purl.obolibrary.org/obo/NCBITaxon_41982</t>
  </si>
  <si>
    <t>wfo-0000848682</t>
  </si>
  <si>
    <t>AOM_000082</t>
  </si>
  <si>
    <t>Poa squarrosa</t>
  </si>
  <si>
    <t>http://purl.obolibrary.org/obo/NCBITaxon_269603</t>
  </si>
  <si>
    <t>wfo-0000894422</t>
  </si>
  <si>
    <t>AOM_000083</t>
  </si>
  <si>
    <t>Spanish Tick Clover</t>
  </si>
  <si>
    <t>http://purl.obolibrary.org/obo/NCBITaxon_225101</t>
  </si>
  <si>
    <t>wfo-4000011206</t>
  </si>
  <si>
    <t>https://www.feedipedia.org/node/12601</t>
  </si>
  <si>
    <t>AOM_000084</t>
  </si>
  <si>
    <t>http://purl.obolibrary.org/obo/NCBITaxon_1983288</t>
  </si>
  <si>
    <t>wfo-0000165564</t>
  </si>
  <si>
    <t>AOM_000085</t>
  </si>
  <si>
    <t>Guinea grass (Megathyrsus maximus (Jacq.) B. K. Simon &amp; S. W. L. Jacobs) is a major pantropical grass used throughout the tropics for pasture, cut-and-carry, silage and hay. It is a fast growing and leafy grass, which is palatable to livestock with a good nutritional value. However, it is generally recommended to supplement it with sources of protein in order to meet nutritional requirements or improve animal performance. [Feedipedia]</t>
  </si>
  <si>
    <t>http://purl.obolibrary.org/obo/NCBITaxon_59788</t>
  </si>
  <si>
    <t>wfo-0000885123</t>
  </si>
  <si>
    <t>https://www.feedipedia.org/node/11521</t>
  </si>
  <si>
    <t>AOM_000086</t>
  </si>
  <si>
    <t>Nigeria grass (Pennisetum pedicellatum Trin.) is a many-branched leafy annual grass up to 1 m high. The culms are erect and branching, and the leaves are 15-25 cm long and 4-10 mm wide, flat and glabrous. The inflorescence is a pink to purple, dense flowered, cylindrical panicle. The spikelets are 4 mm long, usually solitary (Wipff, 2010; Ecocrop, 2010; FAO, 2010). It is used as fodder. In India, it is considered to be a very palatable species to cattle, but its palatability has been reported as average in the Sahel (FAO, 2010). It provides high yields of green herbage ranging from 30 to 109 t/ha (Ecocrop, 2010), comparing favourably with Sorghum bicolor or other Pennisetum species (Schmelzer, 1996). It responds well to fertilizer and can be combined with fodder legumes, either in mixtures or in rotation cropping (Skerman et al., 1990). In short rotation with maize or groundnuts it yields better than traditional forage grasses, especially with adequate fertilizer, while the roots and stubbles also contribute to soil fertility (Schmelzer, 1996; Chatterjee et al., 1974). To obtain the highest yield, Nigeria grass should be cut 4 months after sowing at 8 cm from ground level (Göhl, 1982). Nigeria grass is used in temporary pastures or in cut-and-carry systems since it provides huge quantities of good quality green forage and can stand several cuts per year. Nigeria grass is also useful for hay and silage (Ecocrop, 2010; Bartha, 1970). [Feedipedia]</t>
  </si>
  <si>
    <t>http://purl.obolibrary.org/obo/NCBITaxon_281133</t>
  </si>
  <si>
    <t>wfo-0000889043</t>
  </si>
  <si>
    <t>https://www.feedipedia.org/node/12377</t>
  </si>
  <si>
    <t>AOM_000087</t>
  </si>
  <si>
    <t>Alfalfa (Medicago sativa L.) is a perennial herbaceous legume. Due to its high nutritional quality, high yields and high adaptability, alfalfa is one of the most important legume forages of the world. A major source of protein for livestock, it is a basic component in rations for dairy cattle, beef cattle, horses, sheep, goats and other classes of domestic animals (Radovic et al., 2009). It is cultivated in more than 80 countries in an area exceeding 35 million ha (Radovic et al., 2009). World production of alfalfa was around 436 million tons in 2006 (FAO, 2006). [Feedipedia]</t>
  </si>
  <si>
    <t>http://purl.obolibrary.org/obo/NCIT_C72038</t>
  </si>
  <si>
    <t>http://purl.obolibrary.org/obo/NCBITaxon_3879</t>
  </si>
  <si>
    <t>wfo-0000213468</t>
  </si>
  <si>
    <t>https://www.feedipedia.org/node/11745</t>
  </si>
  <si>
    <t>AOM_000088</t>
  </si>
  <si>
    <t>Subclover (Trifolium subterraneum L.) is a much valued annual legume forage used in ruminant production systems, particularly in drylands. It is particularly suited to grazing and can be cut for silage and hay. [Feedipedia]</t>
  </si>
  <si>
    <t>http://purl.obolibrary.org/obo/NCBITaxon_3900</t>
  </si>
  <si>
    <t>wfo-0000213094</t>
  </si>
  <si>
    <t>https://www.feedipedia.org/node/12645</t>
  </si>
  <si>
    <t>AOM_000089</t>
  </si>
  <si>
    <t>Congo grass (Brachiaria ruziziensis Germ. &amp; Evrard or Urochloa ruziziensis (R. Germ. &amp; C.M. Evrard) Crins) is an important tropical forage grass. [Feedipedia]</t>
  </si>
  <si>
    <t>http://purl.obolibrary.org/obo/NCBITaxon_240450</t>
  </si>
  <si>
    <t>wfo-0000854234</t>
  </si>
  <si>
    <t>https://www.feedipedia.org/node/12015</t>
  </si>
  <si>
    <t>AOM_000090</t>
  </si>
  <si>
    <t>Buffel grass (Cenchrus ciliaris L.) is a valuable tropical grass cultivated in Africa, Australia, and India. [Feedipedia]</t>
  </si>
  <si>
    <t>http://purl.obolibrary.org/obo/NCBITaxon_35872</t>
  </si>
  <si>
    <t>wfo-0000858573</t>
  </si>
  <si>
    <t>https://www.feedipedia.org/node/11899</t>
  </si>
  <si>
    <t>AOM_000091</t>
  </si>
  <si>
    <t>wfo-0000867188;wfo-0000867193</t>
  </si>
  <si>
    <t>AOM_000092</t>
  </si>
  <si>
    <t>Tufted perennial, 30-75 cm high, common in arid and semiarid areas. Also used for reseeding denuded land in dry areas. [Feedipedia]</t>
  </si>
  <si>
    <t>http://purl.obolibrary.org/obo/NCBITaxon_391786</t>
  </si>
  <si>
    <t>wfo-0000868497</t>
  </si>
  <si>
    <t>https://www.feedipedia.org/node/12317</t>
  </si>
  <si>
    <t>AOM_000093</t>
  </si>
  <si>
    <t>http://purl.obolibrary.org/obo/NCBITaxon_37660</t>
  </si>
  <si>
    <t>https://www.feedipedia.org/node/14271</t>
  </si>
  <si>
    <t>AOM_000094</t>
  </si>
  <si>
    <t>Stylo (Stylosanthes guianensis (Aublet) Sw.) is a tropical legume shrub widely grown for forage throughout the tropics and subtropics.</t>
  </si>
  <si>
    <t>http://purl.obolibrary.org/obo/NCBITaxon_62615</t>
  </si>
  <si>
    <t>https://www.feedipedia.org/node/12643</t>
  </si>
  <si>
    <t>AOM_000095</t>
  </si>
  <si>
    <t>Sunn hemp (Crotalaria juncea L.) is a multipurpose tropical and subtropical legume grown in many countries, notably India, mainly for its high quality fibre. The crop is grown for green manure, as a soil improver and as a disease break in cereal or other crop rotations (Tripathi et al., 2013). Sunn hemp is locally used as fodder (Sarkar et al., 2015). [Feedipedia]</t>
  </si>
  <si>
    <t>http://purl.obolibrary.org/obo/NCBITaxon_3829</t>
  </si>
  <si>
    <t>https://www.feedipedia.org/node/12669</t>
  </si>
  <si>
    <t>AOM_000096</t>
  </si>
  <si>
    <t>Red oat grass (Themeda triandra Forssk.) is a tufted perennial grass of highly variable size, 30-180 cm tall with tussocks up to 0.5 m wide (Ecocrop, 2011; FAO, 2011; Liles, 2004). The culms are slender, erect and many-branched (Quattrocchi, 2006). The tussocks may be more or less leafy. The leaves, 10-50 cm long and 2-5 mm wide, are initially green to grey, and become a characteristic orange-brown in summer (Quattrocchi, 2006; Liles, 2004). The inflorescence is a narrow panicle up to 45 cm long that bears several pendulous racemes with large red-brown spikelets. Each raceme is surrounded by a leaf-like spathe (SANBI, 2011). The 4-7 cm long black awns remain with the seed when it falls (Liles, 2004). Red oat grass tends to be shorter and dark purple at higher altitudes and often lighter coloured and flushed only with purple at lower altitudes (SANBI, 2011). Red oat grass is mainly used as fodder, but the grain can be eaten by people, particularly during times of famine (NRC, 1996). Red oat grass stems and leaves are used for pig bedding, and provide fibres for paper, basketry and thatching (Quattrocchi, 2006). Due to its colour and texture, it is an ornamental species in Australia (SANBI, 2011; Liles, 2004). Red oat grass is an important grazing grass for domestic livestock and wildlife, and is part of the natural savannah pastures. It is highly palatable to livestock, especially when young (SANBI, 2011; Tothill, 1992). In Australia, it is grazed by kangaroos, rabbits and deer (Cole, 2003). Red oat grass is best grazed when 70% of the grass is green, about six weeks after the grass start its growth, for a 4-week period during short rains and for a 6-week period during the long rains (FAO, 2011). Red oat grass is susceptible to heavy grazing and it may suffer a greater risk from overgrazing when other species have declined (Tothill, 1992). Reducing stocking rates may not allow Themeda populations to recover fast enough due its palatability (Ash et al., 1998). Rotational grazing is recommended. In southern Africa, an early summer (rather than late summer) rest period gives the highest dry matter and crude protein yields, root growth reserves and flowering culms (FAO, 2011). Red oat grass cut for hay should be harvested at the end of the growing season. Dry matter yields are usually between 0.5 and 5 t/ha. Frequent cuttings should be avoided since they shorten the life of the stand (Ecocrop, 2011). An eight-week cut provides maximum DM yield, and this cutting interval increases DM yield by 60% compared to a two-week interval (Coughenour et al., 1985). Red oat grass can be combined with other forage species such as Heteropogon contortus, Digitaria spp., Cymbopogon pospischilii, Dichanthium insculptum and Pennisetum mezianum (Kinyamario et al., 1992; Denny et al., 1980). [Feedipedia]</t>
  </si>
  <si>
    <t>http://purl.obolibrary.org/obo/NCBITaxon_106636</t>
  </si>
  <si>
    <t>wfo-0000903590</t>
  </si>
  <si>
    <t>https://www.feedipedia.org/node/12513</t>
  </si>
  <si>
    <t>AOM_000097</t>
  </si>
  <si>
    <t>http://purl.obolibrary.org/obo/NCBITaxon_279218</t>
  </si>
  <si>
    <t>wfo-0000164633</t>
  </si>
  <si>
    <t>https://www.feedipedia.org/node/589</t>
  </si>
  <si>
    <t>AOM_000098</t>
  </si>
  <si>
    <t>http://purl.obolibrary.org/obo/NCBITaxon_1129165</t>
  </si>
  <si>
    <t>wfo-0000174032</t>
  </si>
  <si>
    <t>AOM_000099</t>
  </si>
  <si>
    <t>Tropical kudzu (Pueraria phaseoloides (Roxb.) Benth.) is a vigorous, dense-growing vine cultivated in tropical countries as a cover crop, green manure and fodder for livestock. [Feedipedia]</t>
  </si>
  <si>
    <t>http://purl.obolibrary.org/obo/NCBITaxon_109224</t>
  </si>
  <si>
    <t>https://www.feedipedia.org/node/12709</t>
  </si>
  <si>
    <t>AOM_000100</t>
  </si>
  <si>
    <t>http://purl.obolibrary.org/obo/NCBITaxon_552031</t>
  </si>
  <si>
    <t>wfo-0000173003</t>
  </si>
  <si>
    <t>AOM_000101</t>
  </si>
  <si>
    <t>http://purl.obolibrary.org/obo/NCBITaxon_165772</t>
  </si>
  <si>
    <t>wfo-0000209242</t>
  </si>
  <si>
    <t>AOM_000102</t>
  </si>
  <si>
    <t>http://purl.obolibrary.org/obo/NCBITaxon_361975</t>
  </si>
  <si>
    <t>wfo-0000213061</t>
  </si>
  <si>
    <t>AOM_000103</t>
  </si>
  <si>
    <t>http://purl.obolibrary.org/obo/NCBITaxon_361988</t>
  </si>
  <si>
    <t>wfo-0000213086</t>
  </si>
  <si>
    <t>AOM_000104</t>
  </si>
  <si>
    <t>Gamba grass (Andropogon gayanus Kunth) is a perennial leafy grass of tropical Africa. Highly productive, drought- and fire-resistant grass, it forms dense stands used for pastures, hay and cut-and-carry systems. It is relished by livestock when young (before heading) and loses its nutritional value when it matures. [Feedipedia]</t>
  </si>
  <si>
    <t>http://purl.obolibrary.org/obo/NCBITaxon_1092577</t>
  </si>
  <si>
    <t>wfo-0000846619</t>
  </si>
  <si>
    <t>https://www.feedipedia.org/node/12114</t>
  </si>
  <si>
    <t>AOM_000105</t>
  </si>
  <si>
    <t>http://purl.obolibrary.org/obo/NCBITaxon_97006</t>
  </si>
  <si>
    <t>wfo-0000212963</t>
  </si>
  <si>
    <t>https://www.feedipedia.org/node/11851</t>
  </si>
  <si>
    <t>AOM_000106</t>
  </si>
  <si>
    <t>Management</t>
  </si>
  <si>
    <t>AOM_000107</t>
  </si>
  <si>
    <t>Livestock Management</t>
  </si>
  <si>
    <t>Livestock management refers to the comprehensive set of practices and procedures employed in the care, breeding, feeding, and overall well-being of domesticated animals raised for agricultural purposes. (HV GPT4)</t>
  </si>
  <si>
    <t>AOM_000108</t>
  </si>
  <si>
    <t>Feed Management</t>
  </si>
  <si>
    <t>Livestock feed management is the science and practice of designing and implementing feeding strategies for agricultural animals, ensuring the provision of nutritionally balanced diets that meet their physiological and production requirements. (HV GPT4)</t>
  </si>
  <si>
    <t>AOM_000109</t>
  </si>
  <si>
    <t>Diet Change</t>
  </si>
  <si>
    <t>Diet change refers to the comparison of a modified or experimental animal diet to a reference or control diet, which represents the standard or baseline nutritional plan. The modified diet may involve variations in the types, proportions, or nutrient levels of feed ingredients. (HV GPT4)</t>
  </si>
  <si>
    <t>http:/opendata.inra.fr/EOL/EOL_0001932</t>
  </si>
  <si>
    <t>New</t>
  </si>
  <si>
    <t>AOM_000110</t>
  </si>
  <si>
    <t>Increased Energy</t>
  </si>
  <si>
    <t>A feed or diet has been modified (relative to a control) to increase it's energy content.</t>
  </si>
  <si>
    <t>AOM_000111</t>
  </si>
  <si>
    <t>Increased Protein</t>
  </si>
  <si>
    <t>A feed or diet has been modified (relative to a control) to increase it's protein content.</t>
  </si>
  <si>
    <t>AOM_000112</t>
  </si>
  <si>
    <t>Increased Digestibility</t>
  </si>
  <si>
    <t>A feed or diet has been modified (relative to a control) to increase it's digestibility.</t>
  </si>
  <si>
    <t>AOM_000113</t>
  </si>
  <si>
    <t>Reduced Costs</t>
  </si>
  <si>
    <t>A feed or diet has been modified (relative to a control) to reduce it's cost.</t>
  </si>
  <si>
    <t>AOM_000114</t>
  </si>
  <si>
    <t>Use of Byproducts</t>
  </si>
  <si>
    <t>An experimental diet contains more byproduct than a control diet.</t>
  </si>
  <si>
    <t>AOM_000115</t>
  </si>
  <si>
    <t>Crop Byproducts</t>
  </si>
  <si>
    <t>An experimental diet contains more crop byproduct than a control diet.</t>
  </si>
  <si>
    <t>AOM_000116</t>
  </si>
  <si>
    <t>Animal Byproducts</t>
  </si>
  <si>
    <t>An experimental diet contains more animal byproduct than a control diet.</t>
  </si>
  <si>
    <t>AOM_000117</t>
  </si>
  <si>
    <t>Use of Tree Fodders</t>
  </si>
  <si>
    <t>An experimental diet contains more fodders derived from trees than a control diet. This does not include the byproducts from processing tree crop products.</t>
  </si>
  <si>
    <t>AOM_000118</t>
  </si>
  <si>
    <t>Use of Insects</t>
  </si>
  <si>
    <t>An experimental diet contains more fodders derived from insects than a control diet. This does not include the byproducts from processing insect products.</t>
  </si>
  <si>
    <t>AOM_000119</t>
  </si>
  <si>
    <t>Use of Manure</t>
  </si>
  <si>
    <t>An experimental diet contains more manure than a control diet.</t>
  </si>
  <si>
    <t>AOM_000120</t>
  </si>
  <si>
    <t>Use of Supplements</t>
  </si>
  <si>
    <t>use of dietary supplements;use of nutritional supplements;nutritional supplementation;dietary supplementation</t>
  </si>
  <si>
    <t>An experimental diet contains more dietary supplements (NCIT_C1505) than a control diet. According to the NCIT ontology these are "Oral preparations containing dietary ingredient(s) intended to supplement the diet. Dietary ingredients include vitamins, minerals, herbs, amino acids, extracts and metabolites". Supplements do not form a large proportion of the diet, their addition should have a minimal impact on the ratios of other ingredients in the diet and it's overall energy, protein and fibre content. The following are not supplements: 1) ingredients or products intended to treat diseases or medical conditions (e.g. drugs, vaccine or ectoparasite sprays); 2) growth promotors; and 3) immunomodulators.</t>
  </si>
  <si>
    <t>http://purl.obolibrary.org/obo/MAXO_0000106</t>
  </si>
  <si>
    <t>AOM_000121</t>
  </si>
  <si>
    <t>vitamin supplementation</t>
  </si>
  <si>
    <t>An experimental diet contains more vitamin (NCIT_C944) supplements than a control diet.</t>
  </si>
  <si>
    <t>Management/Livestock Management/Feed Characteristic/Feed Chemical Composition/Vitamins</t>
  </si>
  <si>
    <t>http://purl.obolibrary.org/obo/MAXO_0001129</t>
  </si>
  <si>
    <t>AOM_000122</t>
  </si>
  <si>
    <t>mineral supplementation</t>
  </si>
  <si>
    <t>An experimental diet contains more mineral supplements than a control diet.</t>
  </si>
  <si>
    <t>Management/Livestock Management/Feed Characteristic/Feed Chemical Composition/Minerals</t>
  </si>
  <si>
    <t>AOM_000123</t>
  </si>
  <si>
    <t>herb or extract supplementation</t>
  </si>
  <si>
    <t>An experimental diet contains more herb or herb extract (FOODON_03420228) supplements than a control diet. Herb or extract supplements are natural products derived from plants that are added to livestock feed to provide specific health benefits (human validated ChatGPT). These supplements can be in the form of dried or fresh herbs, as well as concentrated extracts, tinctures, or essential oils (human validated ChatGPT). Garlic, oregano, thyme, rosemary, and echinacea extracts are common herb supplements used in livestock (human validated ChatGPT).</t>
  </si>
  <si>
    <t>AOM_000124</t>
  </si>
  <si>
    <t>amino acid supplementation</t>
  </si>
  <si>
    <t>An experimental diet contains more amino acid (CHEBI_33709) supplements than a control diet.</t>
  </si>
  <si>
    <t>Management/Livestock Management/Feed Characteristic/Feed Chemical Composition/Minerals/Amino Acids</t>
  </si>
  <si>
    <t>http://purl.obolibrary.org/obo/MAXO_0010020</t>
  </si>
  <si>
    <t>AOM_000125</t>
  </si>
  <si>
    <t>enzyme supplementation</t>
  </si>
  <si>
    <t>An experimental diet contains more enzyme supplements than a control diet. These are plant or animal enzymes used to facilitate the digestive process.</t>
  </si>
  <si>
    <t>http://purl.obolibrary.org/obo/FOODON_03401311</t>
  </si>
  <si>
    <t>AOM_000126</t>
  </si>
  <si>
    <t>protease supplementation</t>
  </si>
  <si>
    <t>An experimental diet contains more protease enzyme (BAO_0000652) supplements than a control diet. Proteases are enzymes that break down proteins into smaller peptides and amino acids, which are more easily absorbed and utilized by the animal. Proteases are commonly used in to improve protein digestion and utilization (human validated ChatGPT).</t>
  </si>
  <si>
    <t>AOM_000127</t>
  </si>
  <si>
    <t>carbohydrase supplementation</t>
  </si>
  <si>
    <t xml:space="preserve">An experimental diet contains more carbohydrases enzyme supplements than a control diet. Carbohydrases are enzymes that break down complex carbohydrates such as starches, cellulose, and hemicellulose into simpler sugars such as glucose, which can be used for energy by the animal (human validated ChatGPT). Carbohydrases are commonly used in to improve feed efficiency and reduce the amount of undigested feed in manure (human validated ChatGPT). </t>
  </si>
  <si>
    <t>AOM_000128</t>
  </si>
  <si>
    <t>phytase supplementation</t>
  </si>
  <si>
    <t>An experimental diet contains more phytase enzyme supplements than a control diet. Phytases are enzymes that break down phytic acid, a form of phosphorus that is bound to plant proteins and unavailable to the animal (human validated ChatGPT). By breaking down phytic acid, phytases release more available phosphorus for absorption by the animal (human validated ChatGPT). Phytases are commonly used to improve phosphorus utilization and reduce phosphorus excretion into the environment (human validated ChatGPT).</t>
  </si>
  <si>
    <t>AOM_000129</t>
  </si>
  <si>
    <t>lipase supplementation</t>
  </si>
  <si>
    <t>An experimental diet contains more lipase enzyme (TXPO_0002283) supplements than a control diet. Lipases are enzymes that break down fats and oils into fatty acids and glycerol, which can be used for energy by the animal (human validated ChatGPT). Lipases are commonly used in poultry and swine diets to improve fat digestion and utilization (human validated ChatGPT).</t>
  </si>
  <si>
    <t>AOM_000130</t>
  </si>
  <si>
    <t>probiotic supplementation</t>
  </si>
  <si>
    <t>probiotic or bacteria supplement_x000D_</t>
  </si>
  <si>
    <t>An experimental diet contains more probiotic supplements than a control diet. Probiotics are live microorganisms thought to be healthy for the host organism. According to the currently adopted definition by FAO/WHO, probiotics are selected "live microorganisms which when administered in adequate amounts confer a health benefit on the host".[FAO/WHO (2001) Health and Nutritional Properties of Probiotics in Food including Powder Milk with Live Lactic Acid Bacteria. Report of a Joint FAO/WHO Expert Consultation on Evaluation of Health and Nutritional Properties of Probiotics in Food Including Powder Milk with Live Lactic Acid Bacteria] Lactic acid bacteria (LAB) and bifidobacteria are the most common types of microbes used as probiotics; but also certain yeasts and bacilli are available. [http://en.wikipedia.org/wiki/Probiotics]</t>
  </si>
  <si>
    <t>http://purl.obolibrary.org/obo/FOODON_03401308</t>
  </si>
  <si>
    <t>AOM_000131</t>
  </si>
  <si>
    <t>prebiotic supplementation</t>
  </si>
  <si>
    <t>An experimental diet contains more prebiotic supplements than a control diet. Prebiotics are non-digestible fibers that promote the growth of beneficial bacteria in the gut, helping to improve digestion and immune function (human validated ChatGPT).</t>
  </si>
  <si>
    <t>AOM_000132</t>
  </si>
  <si>
    <t>essential fatty acid supplementation</t>
  </si>
  <si>
    <t>An experimental diet contains more essential fatty acid supplements than a control diet. Essential fatty acids include omega-3 (CHEBI_25681) amd omega-6 (CHEBI_36009).</t>
  </si>
  <si>
    <t>http://purl.obolibrary.org/obo/MAXO_0010024</t>
  </si>
  <si>
    <t>AOM_000133</t>
  </si>
  <si>
    <t>organic acid supplementation</t>
  </si>
  <si>
    <t>An experimental diet contains more organic acid supplements than a control diet. Organic acids work in livestock feeds by reducing the pH of the gut, which creates an environment that is less hospitable to harmful bacteria (human validated ChatGPT). In addition to reducing pH, organic acids can also disrupt the cell membranes of bacteria, causing them to leak and die (human validated ChatGPT).</t>
  </si>
  <si>
    <t>AOM_000134</t>
  </si>
  <si>
    <t>urea supplementation</t>
  </si>
  <si>
    <t>An experimental diet contains more urea supplement than a control diet.  Urea is a high-nitrogen compound that can be converted by rumen microbes into usable protein for the animal. Urea treatment is a cost-effective way to increase the protein content of low-quality forage and other feed sources, particularly in areas where high-quality protein supplements are not readily available (human validated ChatGPT).</t>
  </si>
  <si>
    <t>AOM_000135</t>
  </si>
  <si>
    <t>Addition</t>
  </si>
  <si>
    <t>A diet is modified by adding new ingredients to a control diet.   A simple case is grazing only compared to grazing plus additional feed.  Another case is adding a new ingredient to a control feed which is not already included in that control.  In experiments where feed provision is limited the total amount of feed provided to an animal should increase as a result of feed addition. In experiments where feed is provided ad libitum or to satiation the proximate composition the changed diet should show the proportion of ingredients all decline the same amount relative to the control. For example, a control diet is 2 kg hay (proportion = 0.66) and 1 kg maize (0.33) and an experimental diet adds 3 kg of cotton seed cake (3/6 = 0.5) so hay becomes (2/6= 0.33), maize becomes (1/6 =0.167), in this case the control ingredients have decreased the same relative amount (50%). If some diet items decrease relatively more than others, this may indicate substitution.</t>
  </si>
  <si>
    <t xml:space="preserve">It can be difficult to tell addition from substitution if looking only at proximate diet composition tables, we must also consider how much of the diet is being fed (and not just in terms of weight, between treatments diets could be fed to provide a similar amount of energy or protein, or to cost the same). 
We can consider the following case likely to be feed addition: 1) a new ingredient is added to a control diet to form an experimental diet; 2) these diets are fed ad-libitum or to satiation or more of the experimental diet is fed than the control; and 3) the proximate composition of the experimenal diet shows the proportion of control ingredient all decrease the same relative amount to accomodate the new ingredients. It should not be the case that one control diet element decreases relatively more than others in the experimental diet, this may indicate substitution.  If in experimental diets the proportion of one diet ingredient decreases and the other remain constant relative to the control, then this is highly likely to be substitution. 
We should think of addition and substitution as a continuum and not a binary classification.  </t>
  </si>
  <si>
    <t>AOM_000136</t>
  </si>
  <si>
    <t>Substitution</t>
  </si>
  <si>
    <t>In substitution-based experiments, certain ingredients in a control diet are replaced with different ingredients in an experimental diet. Typically, both the control and experimental diets are provided in equal weights or with equivalent amounts of energy and/or protein.</t>
  </si>
  <si>
    <t xml:space="preserve">The assigment of control vs treatment in substitution comparisons is subjective, therefore the substitution should be described according to their experimental framing by the authors.
When looking at proximate diet composition tables it can be difficult to tell addition from substitution. We can consider the following case to be feed addition: 1) a new ingredient is added to a control diet to form an experimental diet; 2) these diets are fed ad-libitum or to satiation or more of the experimental diet is fed than the control; and 3) the proximate composition of the experimenal diet shows the proportion of control ingredient all decrease the same relative amount to accomodate the new ingredients. It should not be the case that one control diet element decreases relatively more than others in the experimental diet, this may indicate substitution.  If in experimental diets the proportion of one diet ingredient decreases and the other remain constant relative to the control, then this is highly likely to be substitution. One should think of addition and substitution as a continuum and not a binary classification.  </t>
  </si>
  <si>
    <t>AOM_000137</t>
  </si>
  <si>
    <t>Fed Same Weight</t>
  </si>
  <si>
    <t xml:space="preserve">The diets being compared are fed at the same rate (for example both control and experimental diets are fed at 1 kg/animal/day). </t>
  </si>
  <si>
    <t>AOM_000138</t>
  </si>
  <si>
    <t>Fed Same Energy</t>
  </si>
  <si>
    <t xml:space="preserve">The diets being compared are designed to fed to provide a similar amount of energy. </t>
  </si>
  <si>
    <t>AOM_000139</t>
  </si>
  <si>
    <t>Fed Same Protein</t>
  </si>
  <si>
    <t xml:space="preserve">The diets being compared are fed to provide a similar amount of protein. </t>
  </si>
  <si>
    <t>AOM_000140</t>
  </si>
  <si>
    <t>Control</t>
  </si>
  <si>
    <t>A control or reference diet serves as the standard or baseline nutritional plan against which the effects of modified or experimental diets are compared. This diet typically reflects the current or commonly used feeding practices for a specific animal species, growth stage, or production goal. (HV GPT4)</t>
  </si>
  <si>
    <t>AOM_000141</t>
  </si>
  <si>
    <t>Diet Source</t>
  </si>
  <si>
    <t>A diet or ingredient produced on-farm refers to feed materials that are cultivated, harvested, or otherwise obtained within the same agricultural system where the livestock consuming them are raised.</t>
  </si>
  <si>
    <t>AOM_000142</t>
  </si>
  <si>
    <t>Purchased</t>
  </si>
  <si>
    <t>Purchased feeds refer to diets or ingredients that are obtained from external sources rather than being produced on-farm. These feed materials are typically bought from suppliers or manufacturers and are used to supplement or provide nutrition to livestock in the absence of sufficient on-farm feed resources.</t>
  </si>
  <si>
    <t>AOM_000143</t>
  </si>
  <si>
    <t>The application of feed transformation techniques, such as grinding, pelleting, extrusion, or ensiling, to modify the physical or chemical properties of raw feed materials in a diet. (HV GPT4)</t>
  </si>
  <si>
    <t>AOM_000144</t>
  </si>
  <si>
    <t>Dehydration Processing</t>
  </si>
  <si>
    <t>Dehydration processing refers to the removal of moisture from raw feed materials to enhance preservation, handling, and storage properties. This process can occur through natural methods, such as sun or air drying, or artificial methods, including oven or forced-air drying. Dehydration processing focuses on reducing the moisture content in feedstuffs, distinguishing it from mechanical, biological, chemical, or thermal methods. (HC GPT4)</t>
  </si>
  <si>
    <t>AOM_000145</t>
  </si>
  <si>
    <t>Biological Processing</t>
  </si>
  <si>
    <t>Biological processing refers to the utilization of microorganisms, such as bacteria or fungi, to break down and transform feed materials, enhancing their nutritional value, digestibility, and preservation properties. Biological processes, including fermentation, rely on the metabolic activities of microorganisms to produce organic acids, enzymes, or other bioactive compounds that modify feed composition and characteristics, distinguishing biological processing from mechanical, chemical, or thermal methods.</t>
  </si>
  <si>
    <t>AOM_000146</t>
  </si>
  <si>
    <t>Enzyme Treatment</t>
  </si>
  <si>
    <t>Enzyme treatment is a biological feed processing technique that involves incorporating biologically derived catalysts, such as proteases, amylases, or cellulases, into raw feed materials before consumption by animals. These enzymes, typically produced by microorganisms or sourced from plants, act on specific substrates to break down complex molecules into simpler, more digestible components, enhancing nutrient availability and overall feed quality. This process is distinct from enzyme supplementation, where enzymes are added to the feed and act within the animal's digestive system after ingestion. (HV GPT4)</t>
  </si>
  <si>
    <t>AOM_000147</t>
  </si>
  <si>
    <t>Fermentation</t>
  </si>
  <si>
    <t>Feed fermentation is a biological process of preserving animal feeds, such as grains or forage, by allowing them to undergo controlled microbial breakdown. This process can occur naturally, or it can be initiated by adding specific microbial cultures. During fermentation, the microorganisms convert some of the feed's carbohydrates and sugars into organic acids, such as lactic acid, which lower the pH and inhibit the growth of harmful bacteria. The resulting fermented feed has a higher concentration of beneficial nutrients, such as vitamins and amino acids, and is more easily digestible by livestock. (human validated chatGPT).</t>
  </si>
  <si>
    <t>AOM_000148</t>
  </si>
  <si>
    <t>Thermal Processing</t>
  </si>
  <si>
    <t>Livestock feed thermal processing refers to the application of heat to raw feed materials in order to alter properties such as nutrient availability, digestibility, and safety for animal consumption. Methods include roasting, steam treatment, and extrusion, where heat exposure drives the changes in feed properties, distinguishing thermal processing from mechanical, chemical, or biological methods. (HV GPT4)</t>
  </si>
  <si>
    <t>AOM_000149</t>
  </si>
  <si>
    <t>Chemical Processing</t>
  </si>
  <si>
    <t>Chemical processing refers to the deliberate application of chemical agents or reactions to raw feed materials in order to enhance nutrient availability, digestibility, and safety for animal consumption. These processes include, but are not limited to, acid or alkali treatment, and ammoniation, which modify the chemical composition, molecular structure, or preservation properties of feedstuffs, ultimately improving the overall efficiency of animal production systems. Chemical processing does not include enzymes, these are considered to  be biological processing. (HV GPT4)</t>
  </si>
  <si>
    <t>Experimental Practice</t>
  </si>
  <si>
    <t>AOM_000150</t>
  </si>
  <si>
    <t>Mechanical Processing</t>
  </si>
  <si>
    <t>Mechnical processing manipulates the physical structure of raw feed materials in order to improve digestibility, nutrient availability, and feed handling properties. Key processes include grinding, mixing, pelleting, and extrusion, which alter particle size, texture, and shape to optimize feed intake and nutrient utilization by animals. (HV GPT4)</t>
  </si>
  <si>
    <t>Livestock Practices</t>
  </si>
  <si>
    <t>Higher Level</t>
  </si>
  <si>
    <t>Crop Fodders</t>
  </si>
  <si>
    <t>Feeds added to animal diets that come from non-woody crops usually grown for human consumption. These can be crop grain, field residues (for example maize stalks left over once the grain component has been harvested), or processing residues (for example the maize bran produced as a byproduct of milling flour). Soyabeans fit in this category as they are grown for human consumption and livestock feed.</t>
  </si>
  <si>
    <t xml:space="preserve">Feeds are added compared to a control practice (basal diet) that does not contain items which would gain the same ERA classfication. Control diets are often hay ad libitum or hay ad libitum + maize stover. </t>
  </si>
  <si>
    <t>Non Crop Fodders</t>
  </si>
  <si>
    <t>Feeds added to animal diets that are derived from non-woody crops grown primarily to feed to animals (e.g., alfafa or clover grown to feed to cattle) or non-woody plants harvested from non-cropped areas (e.g., forage grasses such as napier grass grown to stabilize terraces, cactus harvested from boundary fences, wild growing plants in wayside or fallows, algae, etc.).</t>
  </si>
  <si>
    <t>Agroforestry Fodders</t>
  </si>
  <si>
    <t>Animal Manures</t>
  </si>
  <si>
    <t>Animal Derived Fodders</t>
  </si>
  <si>
    <t>Feeds added to animal diets that are derived from animals, e.g. blood meal, fish meal, bone meal, fish oil, offals, etc.</t>
  </si>
  <si>
    <t>Insect Fodders</t>
  </si>
  <si>
    <t>Feeds added to animal diets that are derived from insects.</t>
  </si>
  <si>
    <t>Other Feed</t>
  </si>
  <si>
    <t xml:space="preserve">Feeds added to animal diets that are non-plant, non-animal or non-manure based materials. </t>
  </si>
  <si>
    <t>Split</t>
  </si>
  <si>
    <t>Control Practice</t>
  </si>
  <si>
    <t xml:space="preserve">Supplement given to animals by the farmer or deemed control by author and is </t>
  </si>
  <si>
    <t>Components of a basal diet fully or partially substituted for non-woody crops grown primarily to feed to animals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</si>
  <si>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Components of a basal diet fully or partially substituted for feeds derived from animals, e.g. blood meal, fish meal, bone meal, fish oil, offals, etc.</t>
  </si>
  <si>
    <t>Insect Derived Fodders</t>
  </si>
  <si>
    <t>Components of a basal diet fully or partially substituted for insect based feed.</t>
  </si>
  <si>
    <t>Components of a basal diet fully or partially substituted with non-plant, non-animal and non-manure based materials. These typically include materials for the by-product of animal processing (e.g., bone meal or fish meal).</t>
  </si>
  <si>
    <t>AOM_000151</t>
  </si>
  <si>
    <t>Herd Management</t>
  </si>
  <si>
    <t>Management practices that oversee the health and breeding of domesticated animals (human validated BARD).</t>
  </si>
  <si>
    <t>AOM_000152</t>
  </si>
  <si>
    <t>The selection and/or breeding of animals with desirable traits to improve outcomes.</t>
  </si>
  <si>
    <t>http://aims.fao.org/aos/agrovoc/c_d25514a9</t>
  </si>
  <si>
    <t>AOM_000153</t>
  </si>
  <si>
    <t xml:space="preserve">A local or otherwise unimproved animal breed. </t>
  </si>
  <si>
    <t>AOM_000154</t>
  </si>
  <si>
    <t>AOM_000155</t>
  </si>
  <si>
    <t>The use of animal cross breeds produced by the mating (hybridization) of individuals of different breeds, varieties, species, or genera. [http://purl.obolibrary.org/obo/NCIT_C128790]</t>
  </si>
  <si>
    <t>http://aims.fao.org/aos/agrovoc/c_3706</t>
  </si>
  <si>
    <t>AOM_000156</t>
  </si>
  <si>
    <t>The use of improved animal breeds bred for heat tolerance.</t>
  </si>
  <si>
    <t>AOM_000157</t>
  </si>
  <si>
    <t>Livestock manure management is the collection, storage, treatment, and utilization of animal waste  (human validated BARD).</t>
  </si>
  <si>
    <t>AOM_000158</t>
  </si>
  <si>
    <t>AOM_000159</t>
  </si>
  <si>
    <t>Techniques to collect manure, e.g, frequency.</t>
  </si>
  <si>
    <t>AOM_000160</t>
  </si>
  <si>
    <t>Techniques to store manure, e.g. heaps or pits.</t>
  </si>
  <si>
    <t>AOM_000161</t>
  </si>
  <si>
    <t>AOM_000162</t>
  </si>
  <si>
    <t>AOM_000163</t>
  </si>
  <si>
    <t>AOM_000164</t>
  </si>
  <si>
    <t>Improved Pasture</t>
  </si>
  <si>
    <t>AOM_000165</t>
  </si>
  <si>
    <t>AOM_000166</t>
  </si>
  <si>
    <t>AOM_000167</t>
  </si>
  <si>
    <t>The planting of pastures with mixtures of grasses and leguminous forages.</t>
  </si>
  <si>
    <t>AOM_000168</t>
  </si>
  <si>
    <t>AOM_000169</t>
  </si>
  <si>
    <t xml:space="preserve">Cut and Carry </t>
  </si>
  <si>
    <t>Within a farm livestock are confined and not allowed to graze pasture, instead fodder grown on the farm is cut and taken to the animals.</t>
  </si>
  <si>
    <t>AOM_000170</t>
  </si>
  <si>
    <t>AOM_000171</t>
  </si>
  <si>
    <t>Optimization of Stocking Density</t>
  </si>
  <si>
    <t>AOM_000172</t>
  </si>
  <si>
    <t>Shade Trees</t>
  </si>
  <si>
    <t>Shade provision using trees (silvopastoralism)</t>
  </si>
  <si>
    <t>AOM_000173</t>
  </si>
  <si>
    <t>Animal Health</t>
  </si>
  <si>
    <t>Disease Prevention</t>
  </si>
  <si>
    <t>AOM_000174</t>
  </si>
  <si>
    <t>Immunomodulators</t>
  </si>
  <si>
    <t>The goal of immunomodulation in food-producing animals is to regulate immunity for the benefit of the animal and production efficiency. Immunomodulators (CHEBI_50846) are substances that exert this control and include cytokines, pharmaceuticals, microbial products, nutraceuticals, and traditional medicinal plants (https://doi.org/10.1016/S0749-0720(15)30010-4).</t>
  </si>
  <si>
    <t>AOM_000175</t>
  </si>
  <si>
    <t>Vaccinations</t>
  </si>
  <si>
    <t>AOM_000176</t>
  </si>
  <si>
    <t>Antiparasitics</t>
  </si>
  <si>
    <t>AOM_000177</t>
  </si>
  <si>
    <t>Antibiotics</t>
  </si>
  <si>
    <t>AOM_000178</t>
  </si>
  <si>
    <t>Growth Promotor</t>
  </si>
  <si>
    <t>AOM_000179</t>
  </si>
  <si>
    <t>N-inhibitors</t>
  </si>
  <si>
    <t>AOM_000180</t>
  </si>
  <si>
    <t>Monitoring</t>
  </si>
  <si>
    <t>AOM_000181</t>
  </si>
  <si>
    <t>Fodder Storage</t>
  </si>
  <si>
    <t>Fodder Banks</t>
  </si>
  <si>
    <t>Control is a farmer not storing fodder for the dry seasons and either having to buy in fodder or try and subsist on whatever is available in the environment.</t>
  </si>
  <si>
    <t>AOM_000182</t>
  </si>
  <si>
    <t>Hay</t>
  </si>
  <si>
    <t>AOM_000183</t>
  </si>
  <si>
    <t>Silage</t>
  </si>
  <si>
    <t>AOM_000328</t>
  </si>
  <si>
    <t>Feed Characteristic</t>
  </si>
  <si>
    <t>any measurable, observable or declared characteristic related to elements or set of elements, with nutritional purposes</t>
  </si>
  <si>
    <t>http://opendata.inra.fr/EOL/EOL_0000065</t>
  </si>
  <si>
    <t>AOM_000196</t>
  </si>
  <si>
    <t>Feed Chemical Composition</t>
  </si>
  <si>
    <t>Any measurable characteristics related to the proportion of chemical components in feed.</t>
  </si>
  <si>
    <t>http://opendata.inra.fr/EOL/EOL_0000066</t>
  </si>
  <si>
    <t>AOM_000187</t>
  </si>
  <si>
    <t>Measurement Method</t>
  </si>
  <si>
    <t>AOM_000188</t>
  </si>
  <si>
    <t>Estimated</t>
  </si>
  <si>
    <t>AOM_000189</t>
  </si>
  <si>
    <t>Measured</t>
  </si>
  <si>
    <t>AOM_000190</t>
  </si>
  <si>
    <t>AOM_000197</t>
  </si>
  <si>
    <t>http:/opendata.inra.fr/EOL/EOL_0000115</t>
  </si>
  <si>
    <t>AOM_000198</t>
  </si>
  <si>
    <t>http:/opendata.inra.fr/EOL/EOL_0000116</t>
  </si>
  <si>
    <t>AOM_000199</t>
  </si>
  <si>
    <t>Amino Acids</t>
  </si>
  <si>
    <t>any measurable characteristic related to the concentration of amino acids (CHEBI:33709) in food.</t>
  </si>
  <si>
    <t>AOM_000200</t>
  </si>
  <si>
    <t>alanine</t>
  </si>
  <si>
    <t>any measurable characteristic related to the concentration of alanine (CHEBI:16449) in food. It could be declared by the manufacturer</t>
  </si>
  <si>
    <t>http:/opendata.inra.fr/EOL/EOL_0000145</t>
  </si>
  <si>
    <t>AOM_000201</t>
  </si>
  <si>
    <t>arginine</t>
  </si>
  <si>
    <t>any measurable characteristic related to the concentration of arginine (CHEBI:29016) in feed. It could be declared by the manufacturer</t>
  </si>
  <si>
    <t>http:/opendata.inra.fr/EOL/EOL_0000146</t>
  </si>
  <si>
    <t>AOM_000202</t>
  </si>
  <si>
    <t>asparagine</t>
  </si>
  <si>
    <t>any measurable characteristic related to the concentration of asparagine (CHEBI:22653) in feed. It could be declared by the manufacturer</t>
  </si>
  <si>
    <t>http:/opendata.inra.fr/EOL/EOL_0000143</t>
  </si>
  <si>
    <t>AOM_000203</t>
  </si>
  <si>
    <t>aspartate</t>
  </si>
  <si>
    <t>any measurable characteristic related to the concentration of aspartic acid (CHEBI:22660) in feed. It could be declared by the manufacturer</t>
  </si>
  <si>
    <t>http:/opendata.inra.fr/EOL/EOL_0000144</t>
  </si>
  <si>
    <t>AOM_000204</t>
  </si>
  <si>
    <t>cysteine</t>
  </si>
  <si>
    <t>any measurable characteristic related to the concentration of cysteine (CHEBI:15356) in feed. It could be declared by the manufacturer</t>
  </si>
  <si>
    <t>http:/opendata.inra.fr/EOL/EOL_0000147</t>
  </si>
  <si>
    <t>AOM_000205</t>
  </si>
  <si>
    <t>essential amino acid</t>
  </si>
  <si>
    <t>any measurable characteristic related to the concentration the sum of amino acids that cannot be synthetised by the animal</t>
  </si>
  <si>
    <t>http:/opendata.inra.fr/EOL/EOL_0000130</t>
  </si>
  <si>
    <t>AOM_000206</t>
  </si>
  <si>
    <t>free amino acid</t>
  </si>
  <si>
    <t>the sum of the concentration of amino acids that are not linked together or to proteins in feed</t>
  </si>
  <si>
    <t>http:/opendata.inra.fr/EOL/EOL_0001695</t>
  </si>
  <si>
    <t>AOM_000207</t>
  </si>
  <si>
    <t>glutamate</t>
  </si>
  <si>
    <t>any measurable characteristic related to the concentration of glutamic acid (CHEBI:18237) in feed. It could be declared by the manufacturer</t>
  </si>
  <si>
    <t>http:/opendata.inra.fr/EOL/EOL_0000148</t>
  </si>
  <si>
    <t>AOM_000208</t>
  </si>
  <si>
    <t>glycine</t>
  </si>
  <si>
    <t>any measurable characteristic related to the concentration of glycine (CHEBI:15428) in feed</t>
  </si>
  <si>
    <t>http:/opendata.inra.fr/EOL/EOL_0000141</t>
  </si>
  <si>
    <t>AOM_000209</t>
  </si>
  <si>
    <t>histidine</t>
  </si>
  <si>
    <t>any measurable characteristic related to the concentration of histidine (CHEBI:27570) in feed. It could be declared by the manufacturer</t>
  </si>
  <si>
    <t>http:/opendata.inra.fr/EOL/EOL_0000140</t>
  </si>
  <si>
    <t>AOM_000210</t>
  </si>
  <si>
    <t>isoleucine</t>
  </si>
  <si>
    <t>any measurable characteristic related to the concentration of isoleucine (CHEBI:24898) in feed. It could be declared by the manufacturer</t>
  </si>
  <si>
    <t>http:/opendata.inra.fr/EOL/EOL_0000139</t>
  </si>
  <si>
    <t>AOM_000211</t>
  </si>
  <si>
    <t>leucine</t>
  </si>
  <si>
    <t>any measurable characteristic related to the concentration of leucine (CHEBI:25017) in feed. It could be declared by the manufacturer</t>
  </si>
  <si>
    <t>http:/opendata.inra.fr/EOL/EOL_0000138</t>
  </si>
  <si>
    <t>AOM_000212</t>
  </si>
  <si>
    <t>lysine</t>
  </si>
  <si>
    <t>any measurable characteristic related to the concentration of lysine (CHEBI:25094) in feed. It could be declared by the manufacturer</t>
  </si>
  <si>
    <t>http:/opendata.inra.fr/EOL/EOL_0000137</t>
  </si>
  <si>
    <t>AOM_000213</t>
  </si>
  <si>
    <t>methionine</t>
  </si>
  <si>
    <t>any measurable characteristic related to the concentration of methionine (CHEBI:16811) in feed. It could be declared by the manufacturer</t>
  </si>
  <si>
    <t>http:/opendata.inra.fr/EOL/EOL_0000136</t>
  </si>
  <si>
    <t>AOM_000214</t>
  </si>
  <si>
    <t>non essential amino acid</t>
  </si>
  <si>
    <t>any measurable characteristic related to the concentration in feed of amino acids that can be synthetised by the animal</t>
  </si>
  <si>
    <t>http:/opendata.inra.fr/EOL/EOL_0000131</t>
  </si>
  <si>
    <t>AOM_000215</t>
  </si>
  <si>
    <t>phenylalanine</t>
  </si>
  <si>
    <t>any measurable characteristic related to the concentration of phenylalanine (CHEBI:28044) in feed. It could be declared by the manufacturer</t>
  </si>
  <si>
    <t>http:/opendata.inra.fr/EOL/EOL_0000135</t>
  </si>
  <si>
    <t>AOM_000216</t>
  </si>
  <si>
    <t>proline</t>
  </si>
  <si>
    <t>any measurable characteristic related to the concentration of proline (CHEBI:26271) in feed. It could be declared by the manufacturer</t>
  </si>
  <si>
    <t>http:/opendata.inra.fr/EOL/EOL_0000134</t>
  </si>
  <si>
    <t>AOM_000217</t>
  </si>
  <si>
    <t>protein bound amino acid</t>
  </si>
  <si>
    <t>the concentration of amino acids that are linked to proteins in feed</t>
  </si>
  <si>
    <t>http:/opendata.inra.fr/EOL/EOL_0001696</t>
  </si>
  <si>
    <t>AOM_000218</t>
  </si>
  <si>
    <t>serine</t>
  </si>
  <si>
    <t>any measurable characteristic related to the concentration of serine (CHEBI:17822) in feed. It could be declared by the manufacturer</t>
  </si>
  <si>
    <t>http:/opendata.inra.fr/EOL/EOL_0000133</t>
  </si>
  <si>
    <t>AOM_000219</t>
  </si>
  <si>
    <t>threonine</t>
  </si>
  <si>
    <t>any measurable characteristic related to the concentration of threonine (CHEBI:26986) in feed. It could be declared by the manufacturer</t>
  </si>
  <si>
    <t>http:/opendata.inra.fr/EOL/EOL_0000126</t>
  </si>
  <si>
    <t>AOM_000220</t>
  </si>
  <si>
    <t>total amino acids</t>
  </si>
  <si>
    <t>any measurable characteristic related to the sum of the concentrations of amino acid (CHEBI: 33709) in feed. It could be declared by the manufacturer_x000D_</t>
  </si>
  <si>
    <t>http:/opendata.inra.fr/EOL/EOL_0000125_x000D_</t>
  </si>
  <si>
    <t>AOM_000221</t>
  </si>
  <si>
    <t>tryptophan</t>
  </si>
  <si>
    <t>any measurable characteristic related to the concentration of tryptophan (CHEBI:27897) in feed. It could be declared by the manufacturer</t>
  </si>
  <si>
    <t>http:/opendata.inra.fr/EOL/EOL_0000127</t>
  </si>
  <si>
    <t>AOM_000222</t>
  </si>
  <si>
    <t>tyrosine</t>
  </si>
  <si>
    <t>any measurable characteristic related to the concentration of tyrosine (CHEBI:18186) in feed. It could be declared by the manufacturer</t>
  </si>
  <si>
    <t>http:/opendata.inra.fr/EOL/EOL_0000128</t>
  </si>
  <si>
    <t>AOM_000223</t>
  </si>
  <si>
    <t>valine</t>
  </si>
  <si>
    <t>any measurable characteristic related to the concentration of valine (CHEBI:27266) in feed. It could be declared by the manufacturer</t>
  </si>
  <si>
    <t>http:/opendata.inra.fr/EOL/EOL_0000129</t>
  </si>
  <si>
    <t>AOM_000225</t>
  </si>
  <si>
    <t>any measurable characteristic related to the concentration of ammonia (CHEBI:16134) in feed_x000D_</t>
  </si>
  <si>
    <t>http:/opendata.inra.fr/EOL/EOL_0000150_x000D_</t>
  </si>
  <si>
    <t>AOM_000226</t>
  </si>
  <si>
    <t>http:/opendata.inra.fr/EOL/EOL_0000162</t>
  </si>
  <si>
    <t>AOM_000227</t>
  </si>
  <si>
    <t>Minerals</t>
  </si>
  <si>
    <t>AOM_000228</t>
  </si>
  <si>
    <t>any measurable or observable characteristics related to the concentration of carbohydrate (CHEBI:16646) in feed_x000D_</t>
  </si>
  <si>
    <t>http:/opendata.inra.fr/EOL/EOL_0000331_x000D_</t>
  </si>
  <si>
    <t>AOM_000229</t>
  </si>
  <si>
    <t>AOM_000230</t>
  </si>
  <si>
    <t>AOM_000231</t>
  </si>
  <si>
    <t>AOM_000232</t>
  </si>
  <si>
    <t>Chlore</t>
  </si>
  <si>
    <t xml:space="preserve">any measurable characteristic related to the concentration of chlore (CHEBI:23116) in feed
</t>
  </si>
  <si>
    <t>http:/opendata.inra.fr/EOL/EOL_0001694</t>
  </si>
  <si>
    <t>AOM_000233</t>
  </si>
  <si>
    <t>Choline</t>
  </si>
  <si>
    <t>any measurable characteristics related to the concentration of choline (CHEBI:15354) in feed</t>
  </si>
  <si>
    <t>http:/opendata.inra.fr/EOL/EOL_0000362_x000D_</t>
  </si>
  <si>
    <t>AOM_000234</t>
  </si>
  <si>
    <t>any measurable characteristic related to the concentration of cobalt (CHEBI:27638) in feed_x000D_</t>
  </si>
  <si>
    <t>http:/opendata.inra.fr/EOL/EOL_0000153_x000D_</t>
  </si>
  <si>
    <t>AOM_000235</t>
  </si>
  <si>
    <t>Condensed Tannins</t>
  </si>
  <si>
    <t>Condensed tannins, also known as proanthocyanidins (CHEBI:26267), are a group of naturally occurring polyphenolic compounds found in various plant-based feed ingredients. They can form complexes with proteins, carbohydrates, and other dietary components, influencing the palatability, digestibility, and overall nutritional value of animal feeds. While moderate levels of condensed tannins may have beneficial effects, such as reducing gastrointestinal parasites or improving protein utilization, excessive amounts can negatively impact feed intake, nutrient absorption, and animal performance. (HV GPT4)</t>
  </si>
  <si>
    <t>AOM_000236</t>
  </si>
  <si>
    <t>AOM_000237</t>
  </si>
  <si>
    <t>Crude Lipid;Total Extractable Lipids;Total Extractable Fat</t>
  </si>
  <si>
    <t>AOM_000238</t>
  </si>
  <si>
    <t>AOM_000239</t>
  </si>
  <si>
    <t>AOM_000240</t>
  </si>
  <si>
    <t>http:/opendata.inra.fr/EOL/EOL_0000067</t>
  </si>
  <si>
    <t>AOM_000241</t>
  </si>
  <si>
    <t>Energy Content</t>
  </si>
  <si>
    <t>http:/opendata.inra.fr/EOL/EOL_0000164_x000D_</t>
  </si>
  <si>
    <t>AOM_000242</t>
  </si>
  <si>
    <t>http:/opendata.inra.fr/EOL/EOL_0001934</t>
  </si>
  <si>
    <t>AOM_000243</t>
  </si>
  <si>
    <t>http:/opendata.inra.fr/EOL/EOL_0001935</t>
  </si>
  <si>
    <t>AOM_000244</t>
  </si>
  <si>
    <t>AOM_000245</t>
  </si>
  <si>
    <t>AOM_000246</t>
  </si>
  <si>
    <t>any measurable characteristic related to the concentration of fatty acid (CHEBI:35366) in feed. It could be declared by the manufacturer_x000D_</t>
  </si>
  <si>
    <t>http:/opendata.inra.fr/EOL/EOL_0001454_x000D_</t>
  </si>
  <si>
    <t>AOM_000247</t>
  </si>
  <si>
    <t>Feed Lactate</t>
  </si>
  <si>
    <t>any measurable characteristics related to the concentration of lactate (CHEBI:24996) in feed_x000D_</t>
  </si>
  <si>
    <t>http:/opendata.inra.fr/EOL/EOL_0000363_x000D_</t>
  </si>
  <si>
    <t>AOM_000248</t>
  </si>
  <si>
    <t>AOM_000249</t>
  </si>
  <si>
    <t>Insoluble Fibre</t>
  </si>
  <si>
    <t>any measurable characteristics related to food fibre insoluble in water_x000D_</t>
  </si>
  <si>
    <t>http:/opendata.inra.fr/EOL/EOL_0001479_x000D_</t>
  </si>
  <si>
    <t>AOM_000250</t>
  </si>
  <si>
    <t>Iodine</t>
  </si>
  <si>
    <t xml:space="preserve">any measurable characteristic related to the concentration of iodine (CHEBI:24859) in fee_x000D_
</t>
  </si>
  <si>
    <t>http:/opendata.inra.fr/EOL/EOL_0000155</t>
  </si>
  <si>
    <t>AOM_000251</t>
  </si>
  <si>
    <t>any measurable characteristic related to the concentration of iron (CHEBI:18248) in feed</t>
  </si>
  <si>
    <t>http:/opendata.inra.fr/EOL/EOL_0000157_x000D_</t>
  </si>
  <si>
    <t>AOM_000252</t>
  </si>
  <si>
    <t>AOM_000253</t>
  </si>
  <si>
    <t xml:space="preserve">any measurable characteristic related to the concentration of magnesium (CHEBI:33974) in feeds
</t>
  </si>
  <si>
    <t xml:space="preserve">http:/opendata.inra.fr/EOL/EOL_000169_x000D_
</t>
  </si>
  <si>
    <t>AOM_000254</t>
  </si>
  <si>
    <t>Manganese</t>
  </si>
  <si>
    <t>any measurable characteristic related to the concentration of manganese (CHEBI:18291) in feed_x000D_</t>
  </si>
  <si>
    <t>http:/opendata.inra.fr/EOL/EOL_0000154_x000D_</t>
  </si>
  <si>
    <t>AOM_000255</t>
  </si>
  <si>
    <t>Microbial Nitrogen</t>
  </si>
  <si>
    <t>any measurable characteristic related to the concentration of nitrogen (CHEBI:29351)originating from microbs in feed. It could be declared by the manufacturer_x000D_</t>
  </si>
  <si>
    <t>https:/opendata.inra.fr/EOL/page/EOL_0000149_x000D_</t>
  </si>
  <si>
    <t>AOM_000256</t>
  </si>
  <si>
    <t>Water Content</t>
  </si>
  <si>
    <t>any measurable characteristic related to the concentration of water (CHEBI:15377) in feed_x000D_</t>
  </si>
  <si>
    <t>http:/opendata.inra.fr/EOL/EOL_0000163</t>
  </si>
  <si>
    <t>AOM_000257</t>
  </si>
  <si>
    <t>AOM_000258</t>
  </si>
  <si>
    <t>NDS refers to the soluble components of animal feeds that are extracted using a neutral detergent solution. These solubles include proteins, sugars, starches, and lipids, representing the more readily digestible and available nutrients in the feed.  (HV GPT4)</t>
  </si>
  <si>
    <t>AOM_000259</t>
  </si>
  <si>
    <t>AOM_000260</t>
  </si>
  <si>
    <t>AOM_000261</t>
  </si>
  <si>
    <t xml:space="preserve">any measurable characteristic related to the concentration of dry matter minus ash in food. It could be declared by the manufacture_x000D_
</t>
  </si>
  <si>
    <t>http:/opendata.inra.fr/EOL/EOL_0000068</t>
  </si>
  <si>
    <t>AOM_000262</t>
  </si>
  <si>
    <t>Pectin</t>
  </si>
  <si>
    <t xml:space="preserve">any measurable characteristic related to the concentration of pectin (CHEBI:17309) in food_x000D_
</t>
  </si>
  <si>
    <t>http:/opendata.inra.fr/EOL/EOL_0000121_x000D_</t>
  </si>
  <si>
    <t>AOM_000263</t>
  </si>
  <si>
    <t>Phospholipid</t>
  </si>
  <si>
    <t>any measurable characteristic related to the concentration of phospholipid (CHEBI:16247) in feed. It could be declared by the manufacturer_x000D_</t>
  </si>
  <si>
    <t>http:/opendata.inra.fr/EOL/EOL_0000083_x000D_</t>
  </si>
  <si>
    <t>AOM_000264</t>
  </si>
  <si>
    <t>AOM_000265</t>
  </si>
  <si>
    <t>Potassium</t>
  </si>
  <si>
    <t>any measurable characteristic related to the concentration of potassium (CHEBI:26216) in feed</t>
  </si>
  <si>
    <t xml:space="preserve">http:/opendata.inra.fr/EOL/EOL_0001693_x000D_
</t>
  </si>
  <si>
    <t>AOM_000266</t>
  </si>
  <si>
    <t>Selenium</t>
  </si>
  <si>
    <t xml:space="preserve">any measurable characteristic related to the concentration of selenium (CHEBI:27568) in feed_x000D_
</t>
  </si>
  <si>
    <t>http:/opendata.inra.fr/EOL/EOL_0000159</t>
  </si>
  <si>
    <t>AOM_000267</t>
  </si>
  <si>
    <t>Soluable Fibre</t>
  </si>
  <si>
    <t xml:space="preserve">any measurable characteristics related to food fibre soluble in water
</t>
  </si>
  <si>
    <t>http:/opendata.inra.fr/EOL/EOL_0001478_x000D_</t>
  </si>
  <si>
    <t>AOM_000268</t>
  </si>
  <si>
    <t>AOM_000269</t>
  </si>
  <si>
    <t>Total Lipid</t>
  </si>
  <si>
    <t xml:space="preserve">any measurable characteristic related to the concentration of total lipid (CHEBI:18059) in feed: cholesterol, fatty acids, phospholipids, triglycerides. It could be declared by the manufacturer
</t>
  </si>
  <si>
    <t>http:/opendata.inra.fr/EOL/EOL_0000082_x000D_</t>
  </si>
  <si>
    <t>AOM_000270</t>
  </si>
  <si>
    <t>AOM_000271</t>
  </si>
  <si>
    <t>Triglyceride</t>
  </si>
  <si>
    <t>any measurable characteristic related to the concentration of tryglyceride (CHEBI:17855) in feed. It could be declared by the manufacturer_x000D_</t>
  </si>
  <si>
    <t>http:/opendata.inra.fr/EOL/EOL_0000085_x000D_</t>
  </si>
  <si>
    <t>AOM_000283</t>
  </si>
  <si>
    <t>Vitamins</t>
  </si>
  <si>
    <t>any measurable characteristic related to the concentration of vitamin (CHEBI:33229) in feed</t>
  </si>
  <si>
    <t>http:/opendata.inra.fr/EOL/EOL_0000069</t>
  </si>
  <si>
    <t>AOM_000272</t>
  </si>
  <si>
    <t>any measurable characteristic related to the concentration of retinol (CHEBI:50211) in food</t>
  </si>
  <si>
    <t>http:/opendata.inra.fr/EOL/EOL_0000070</t>
  </si>
  <si>
    <t>AOM_000273</t>
  </si>
  <si>
    <t>any measurable characteristic related to the concentration of thiamine (CHEBI:26948) in food</t>
  </si>
  <si>
    <t>http:/opendata.inra.fr/EOL/EOL_0000076</t>
  </si>
  <si>
    <t>AOM_000274</t>
  </si>
  <si>
    <t>any measurable characteristic related to the concentration of cobalamin (CHEBI:30411) in food</t>
  </si>
  <si>
    <t>http:/opendata.inra.fr/EOL/EOL_0000075</t>
  </si>
  <si>
    <t>AOM_000275</t>
  </si>
  <si>
    <t>any measurable characteristic related to the concentration of riboflavin (CHEBI:17015) in food</t>
  </si>
  <si>
    <t>http:/opendata.inra.fr/EOL/EOL_0000079</t>
  </si>
  <si>
    <t>AOM_000276</t>
  </si>
  <si>
    <t>any measurable characteristic related to the concentration of B6 vitamin (CHEBI:27306) in food</t>
  </si>
  <si>
    <t>http:/opendata.inra.fr/EOL/EOL_0000078</t>
  </si>
  <si>
    <t>AOM_000277</t>
  </si>
  <si>
    <t>any measurable characteristic related to the concentration of biotin (CHEBI:15956 ) in food</t>
  </si>
  <si>
    <t>http:/opendata.inra.fr/EOL/EOL_0000073</t>
  </si>
  <si>
    <t>AOM_000278</t>
  </si>
  <si>
    <t>any measurable characteristic related to the concentration of the folic acid (CHEBI:27470, C19H19N7O6 (isomeres)) in food</t>
  </si>
  <si>
    <t>http:/opendata.inra.fr/EOL/EOL_0000072</t>
  </si>
  <si>
    <t>AOM_000279</t>
  </si>
  <si>
    <t>any measurable characteristic related to the concentration of the C vitamin (CHEBI:21241) in food</t>
  </si>
  <si>
    <t>http:/opendata.inra.fr/EOL/EOL_0000080</t>
  </si>
  <si>
    <t>AOM_000280</t>
  </si>
  <si>
    <t>any measurable characteristic related to the concentration of D vitamin (CHEBI:27300) in food</t>
  </si>
  <si>
    <t>http:/opendata.inra.fr/EOL/EOL_0000071</t>
  </si>
  <si>
    <t>AOM_000281</t>
  </si>
  <si>
    <t>any measurable characteristic related to the concentration of tocopherols (CHEBI:27013) and tocotrienols (CHEBI:33235) in food</t>
  </si>
  <si>
    <t>http:/opendata.inra.fr/EOL/EOL_0000077</t>
  </si>
  <si>
    <t>AOM_000282</t>
  </si>
  <si>
    <t>any measurable characteristic related to the concentration of niacine (nicotinic acid, CHEBI:15940) and its amide (nicotinamide, CHEBI:17154) in feed</t>
  </si>
  <si>
    <t>http:/opendata.inra.fr/EOL/EOL_0000074</t>
  </si>
  <si>
    <t>AOM_000284</t>
  </si>
  <si>
    <t>Zinc</t>
  </si>
  <si>
    <t>any measurable characteristic related to the concentration of zinc (CHEBI:27363) in feed</t>
  </si>
  <si>
    <t>http:/opendata.inra.fr/EOL/EOL_0000156</t>
  </si>
  <si>
    <t>AOM_001062</t>
  </si>
  <si>
    <t>Feed Digestibility</t>
  </si>
  <si>
    <t>Feed digestibility is a quantitative measure of the proportion of nutrients in a livestock feed that can be effectively broken down and absorbed by an animal's digestive system. It reflects the efficiency of nutrient utilization from the consumed feed, accounting for factors such as feed composition  and processing. (HV GPT4)</t>
  </si>
  <si>
    <t>AOM_001065</t>
  </si>
  <si>
    <t>Digestibility Measurement Metric</t>
  </si>
  <si>
    <t>AOM_000285</t>
  </si>
  <si>
    <t>Apparent digestibility coefficient (ADC)</t>
  </si>
  <si>
    <t>The Apparent Digestibility Coefficient is a metric used to estimate the proportion of a nutrient in livestock feed that is absorbed and utilized by the animal. It is calculated by comparing the nutrient content in the ingested feed to the nutrient content in the feces. The ADC represents the difference between the nutrient intake and nutrient excretion, accounting for both the absorption and metabolic losses in the digestive process. However, the ADC does not consider endogenous losses of nutrients or any potential microbial contributions, and therefore, it may not accurately reflect the true digestibility of the nutrient. (HV GPT4)</t>
  </si>
  <si>
    <t>AOM_000300</t>
  </si>
  <si>
    <t>Digestibility Measurement Method</t>
  </si>
  <si>
    <t>A digestibility measurement method is a systematic, scientifically-based approach used to assess the proportion of nutrients in a livestock feed that can be effectively broken down and absorbed by an animal's digestive system. These methods typically involve the collection and analysis of feed and fecal samples, and may include in vivo techniques, such as direct or indirect digestibility assays, or in vitro techniques, such as enzyme or microbial-based assays. The objective is to evaluate the efficiency of nutrient utilization from the feed, informing decisions on optimizing animal nutrition strategies. (HV GPT4)</t>
  </si>
  <si>
    <t>AOM_000287</t>
  </si>
  <si>
    <t>AOAC (1990)</t>
  </si>
  <si>
    <t xml:space="preserve">The methodological description only indicates that digestibility is assessed according to the standardized protocols established by the Association of Official Analytical Chemists (AOAC) in 1990. While the AOAC methods encompass a wide range of analytical techniques for determining the composition and quality of feedstuffs, they do not represent a single specific method for measuring animal diet digestibility. Instead, the digestibility of different nutrients in animal feeds can be determined using various in vivo, in vitro, and in situ techniques (HV GPT4). When reporting how dietary digestibility is measured it better to report the specific method used rather than just AOAC protocols were applied. </t>
  </si>
  <si>
    <t>AOM_000288</t>
  </si>
  <si>
    <t>In vivo</t>
  </si>
  <si>
    <t>Difference Technique</t>
  </si>
  <si>
    <t>The Difference Technique is a method for estimating livestock feed digestibility without the need to collect and weigh total feces. This approach uses an indigestible reference substance, either naturally present in the feed (internal indicator) or added to it (external indicator). Commonly used indicators include ferric oxide, chromic oxide, lignin, silica, chromogen, acid-insoluble ash, or indigestible acid detergent fiber. Digestibility is determined by comparing the relationship between nutrients and the indicator substance in both feed and feces.
The digestion coefficient of a nutrient can be calculated using the following formula:
Digestion coefficient of a nutrient = 100 - (100 * ((% Indicator in feed * % Nutrient in feces) / (% Indicator in feces * % Nutrient in feed)))
This method enables the evaluation of nutrient digestibility by analyzing the chemical composition of feed and fecal samples, without the need to measure feed intake or feces output.</t>
  </si>
  <si>
    <t>AOM_000289</t>
  </si>
  <si>
    <t>Digestibility is estimated using secondary data sources. For example the author may reference values from another publucation or a database.</t>
  </si>
  <si>
    <t>AOM_000290</t>
  </si>
  <si>
    <t>In sacco</t>
  </si>
  <si>
    <t>Nylon Bag Technique;Dacron Bag Technique</t>
  </si>
  <si>
    <t>In sacco is a term used specifically for the nylon or Dacron bag technique, which involves placing a feed sample in a porous bag and incubating it in the animal's rumen. It is a hybrid approach, as the experiment takes place within the live animal (like in vivo) but uses an artificial containment system (like in vitro).  In the context of feed digestibility, in situ is often used interchangeably with in sacco, as both terms describe the nylon or Dacron bag technique. However, in situ can also refer to other experimental approaches, not just the nylon bag technique, that are performed in their natural environment or location. (HV GPT4).</t>
  </si>
  <si>
    <t>AOM_001063</t>
  </si>
  <si>
    <t>In vitro</t>
  </si>
  <si>
    <t>In vitro refers to experiments performed outside the living organism, usually in a controlled laboratory environment. For feed digestibility, in vitro methods simulate the animal's digestive process using rumen fluid, fecal inoculum, or enzymes in a test tube or other container.</t>
  </si>
  <si>
    <t>AOM_000291</t>
  </si>
  <si>
    <t>Tilley &amp; Terry</t>
  </si>
  <si>
    <t>The methodological description indicates that digestibility is assessed according to the protocols of Tilley &amp; Terry.</t>
  </si>
  <si>
    <t>AOM_000292</t>
  </si>
  <si>
    <t>Dry Matter Disappearance</t>
  </si>
  <si>
    <t>The Dry Matter Disappearance Method is a technique used to evaluate livestock feed digestibility by measuring the decrease in dry matter content of a feed sample after a specific period of exposure to the animal's digestive system or an in vitro simulation. The method quantifies the proportion of the feed's dry matter that is broken down and absorbed by the animal or in vitro system, providing an estimate of feed quality and nutrient availability. (HV GPT4)</t>
  </si>
  <si>
    <t>AOM_000294</t>
  </si>
  <si>
    <t xml:space="preserve">In vitro </t>
  </si>
  <si>
    <t>Gas Production Technique</t>
  </si>
  <si>
    <t>The Gas Production Technique estimates feed digestibility through the measurement of cumulative gas production, resulting from microbial fermentation of feed samples in vitro. This method relies on the correlation between gas production and substrate degradation, enabling the assessment of feed quality and nutrient availability. (HV GPT4)</t>
  </si>
  <si>
    <t>AOM_001064</t>
  </si>
  <si>
    <t>In vivo refers to experiments conducted within living organisms. In the context of feed digestibility, in vivo methods involve measuring nutrient utilization and digestion directly within the animal. (HV GPT4)</t>
  </si>
  <si>
    <t>AOM_000295</t>
  </si>
  <si>
    <t>Marker Technique</t>
  </si>
  <si>
    <t>The Marker Technique is a method used to estimate livestock feed digestibility in live animals by incorporating an indigestible marker substance into the feed. This marker, either a naturally occurring feed constituent (internal marker) or an added substance (external marker), allows for the tracking of feed intake and fecal output. By analyzing the marker's concentration in both the feed and feces, the digestibility of nutrients can be calculated without the need for total feces collection or direct measurement of feed intake.</t>
  </si>
  <si>
    <t>AOM_000296</t>
  </si>
  <si>
    <t>Total Collection Technique</t>
  </si>
  <si>
    <t>Total Collection Technique (Apparent)</t>
  </si>
  <si>
    <t>Apparent Digestibility is based solely on the difference between the amount of a nutrient ingested in the diet and the amount excreted in the feces. Apparent digestibility does not account for the endogenous losses of nutrients and may overestimate or underestimate the actual nutrient utilization by the animal. (HV GPT4)</t>
  </si>
  <si>
    <t>AOM_000297</t>
  </si>
  <si>
    <t>Total Collection Technique (True)</t>
  </si>
  <si>
    <t>True Digestibility takes into account the endogenous losses of nutrients, which are the nutrients excreted by the animal from sources other than the diet, such as metabolic processes and secretions from the digestive system. By correcting for these endogenous losses, true digestibility provides a more accurate representation of the actual utilization of the feed's nutrients by the animal. (HV GPT4)</t>
  </si>
  <si>
    <t>AOM_000298</t>
  </si>
  <si>
    <t>The Total Collection Method is an accurate approach for measuring feed digestibility, where feed intake and fecal output are recorded over a specified period. Despite being labor-intensive and time-consuming, it is considered highly reliable.
To calculate nutrient digestibility in a test diet, it is assumed that the digestibility of a mixed diet equals the sum of the proportions supplied by each ingredient when fed individually. The digestibility of a nutrient in the experimental feed, when part of a mixed diet, is calculated using the following formula:
Digestibility of nutrient in test feed (%) = (A - (100 * B * C)) / D
Where:
A = Nutrient digestibility in the total diet
B = Nutrient digestibility in the basal diet (previously determined when fed alone)
C = Proportion of the total nutrient in the diet supplied by the basal diet
D = Proportion of the total nutrient in the diet supplied by the test feed</t>
  </si>
  <si>
    <t>AOM_000299</t>
  </si>
  <si>
    <t>Van Soest and Robertson (1985)</t>
  </si>
  <si>
    <t>The Van Soest and Robertson (1985) method, also known as the detergent fiber analysis or the Van Soest method, is an in vitro technique for determining the digestibility of nutrients in animal feeds, particularly for ruminants. This method involves the sequential extraction of feed samples with neutral detergent solution and acid detergent solution to separate feed components into fractions: neutral detergent fiber (NDF), acid detergent fiber (ADF), and acid detergent lignin (ADL).
The NDF fraction primarily contains cellulose, hemicellulose, and lignin, representing the insoluble fiber content of the feed, while the ADF fraction consists of cellulose and lignin, indicating the less digestible portion. The difference between NDF and ADF gives an estimate of hemicellulose content. By analyzing these fractions, the Van Soest method provides an estimation of feed digestibility and helps in evaluating the quality and nutritional value of forages and other roughages for ruminant animals. (HV GPT4)</t>
  </si>
  <si>
    <t>AOM_000301</t>
  </si>
  <si>
    <t>any measurable or observable characteristics related to feed Digestible Acid Detergent Fibre (ADF) content</t>
  </si>
  <si>
    <t>AOM_000302</t>
  </si>
  <si>
    <t>Digestible  Acid Detergent Lignin (ADL)</t>
  </si>
  <si>
    <t>any measurable or observable characteristics related to feed Digestible  Acid Detergent Lignin (ADL) content</t>
  </si>
  <si>
    <t>AOM_000303</t>
  </si>
  <si>
    <t>any measurable or observable characteristics related to feed Digestible Carbohydrate content</t>
  </si>
  <si>
    <t>AOM_000304</t>
  </si>
  <si>
    <t>any measurable or observable characteristics related to feed Digestible Celluose content</t>
  </si>
  <si>
    <t>AOM_000305</t>
  </si>
  <si>
    <t>Digestible Crude Lipid</t>
  </si>
  <si>
    <t>any measurable or observable characteristics related to feed Digestible Crude Fat or Crude Lipid content</t>
  </si>
  <si>
    <t>AOM_000306</t>
  </si>
  <si>
    <t>any measurable or observable characteristics related to feed Digestible Crude Fibre content</t>
  </si>
  <si>
    <t>AOM_000307</t>
  </si>
  <si>
    <t>any measurable or observable characteristics related to feed Digestible Crude Protein content</t>
  </si>
  <si>
    <t>AOM_000308</t>
  </si>
  <si>
    <t>any measurable or observable characteristics related to feed Digestible Dry Matter content</t>
  </si>
  <si>
    <t>AOM_000309</t>
  </si>
  <si>
    <t>http:/opendata.inra.fr/EOL/EOL_0001933_x000D_</t>
  </si>
  <si>
    <t>AOM_000310</t>
  </si>
  <si>
    <t>any measurable or observable characteristics related to feed Digestible Fat or Lipid content</t>
  </si>
  <si>
    <t>AOM_000311</t>
  </si>
  <si>
    <t>any measurable or observable characteristics related to feed Digestible Fibre content</t>
  </si>
  <si>
    <t>AOM_000312</t>
  </si>
  <si>
    <t>any measurable or observable characteristics related to feed Digestible Hemicellulose content</t>
  </si>
  <si>
    <t>AOM_000313</t>
  </si>
  <si>
    <t>any measurable or observable characteristics related to feed Digestible Lignin content</t>
  </si>
  <si>
    <t>AOM_000314</t>
  </si>
  <si>
    <t>any measurable or observable characteristics related to feed Digestible Neutral Detergent Fibre (NDF) content</t>
  </si>
  <si>
    <t>AOM_000315</t>
  </si>
  <si>
    <t>any measurable or observable characteristics related to feed Digestible Nitrogen content</t>
  </si>
  <si>
    <t>AOM_000316</t>
  </si>
  <si>
    <t>any measurable or observable characteristics related to feed Digestible Organic Matter content</t>
  </si>
  <si>
    <t>AOM_000317</t>
  </si>
  <si>
    <t>any measurable or observable characteristics related to feed Digestible Protein content</t>
  </si>
  <si>
    <t>AOM_000318</t>
  </si>
  <si>
    <t>Digestible Ether Extract (EE)</t>
  </si>
  <si>
    <t>any measurable or observable characteristics related to feed Digestible Ether Extract (EE) content</t>
  </si>
  <si>
    <t>AOM_000319</t>
  </si>
  <si>
    <t>Digestible Nitrogen Free Extracts (NFE)</t>
  </si>
  <si>
    <t>any measurable or observable characteristics related to feed Digestible Nitrogen Free Extracts (NFE) content</t>
  </si>
  <si>
    <t>AOM_000320</t>
  </si>
  <si>
    <t>any measurable or observable characteristics related to feed  content</t>
  </si>
  <si>
    <t>AOM_000321</t>
  </si>
  <si>
    <t>Feed pH</t>
  </si>
  <si>
    <t xml:space="preserve">any measurable characteristic related to the negative logarithm10 of H+ concentration in feed_x000D_
</t>
  </si>
  <si>
    <t>http:/opendata.inra.fr/EOL/EOL_0000169</t>
  </si>
  <si>
    <t>AOM_000322</t>
  </si>
  <si>
    <t>Feed Physical Characteristic</t>
  </si>
  <si>
    <t>floatability</t>
  </si>
  <si>
    <t>any measurable or observable characteristic related to the sinking or floating comportement of a pellet in water</t>
  </si>
  <si>
    <t>http:/opendata.inra.fr/EOL/EOL_0001681</t>
  </si>
  <si>
    <t>AOM_000323</t>
  </si>
  <si>
    <t>particle size</t>
  </si>
  <si>
    <t>any measurable or observable characteristic related to the size of food (or diet) physical elements</t>
  </si>
  <si>
    <t>http:/opendata.inra.fr/EOL/EOL_0000166</t>
  </si>
  <si>
    <t>AOM_000324</t>
  </si>
  <si>
    <t>physical form</t>
  </si>
  <si>
    <t>any measurable or observable characteristic related to the physical form under which food (or diet) is given to the animal e.g. dry, wet, moist pellets, paste.</t>
  </si>
  <si>
    <t>http:/opendata.inra.fr/EOL/EOL_0000168</t>
  </si>
  <si>
    <t>AOM_000325</t>
  </si>
  <si>
    <t>water retention capacity</t>
  </si>
  <si>
    <t>any measurable or observable characteristic related to the capacity of food (or diet) to retain water</t>
  </si>
  <si>
    <t>http:/opendata.inra.fr/EOL/EOL_0000167</t>
  </si>
  <si>
    <t>AOM_000326</t>
  </si>
  <si>
    <t>any measurable characteristic related to the physical properties of feed (or diet) e.g. density, floatability, breakability,etc.</t>
  </si>
  <si>
    <t>http://opendata.inra.fr/EOL/EOL_0000200</t>
  </si>
  <si>
    <t>AOM_000327</t>
  </si>
  <si>
    <t>feed preservative content_x000D_</t>
  </si>
  <si>
    <t>any measurable characteristic related to the content of preservative in feed to improve feed conservation_x000D_</t>
  </si>
  <si>
    <t>http:/opendata.inra.fr/EOL/EOL_0000199_x000D_</t>
  </si>
  <si>
    <t>AOM_000329</t>
  </si>
  <si>
    <t>Animal pest and disease management refers to the systematic implementation of preventive, monitoring, and control measures aimed at minimizing the incidence, spread, and impact of pests, parasites, and diseases in livestock populations. (HV GPT4)</t>
  </si>
  <si>
    <t>AOM_000330</t>
  </si>
  <si>
    <t>Pesticide</t>
  </si>
  <si>
    <t>Strictly, a substance intended to kill pests. In common usage, any substance used for controlling, preventing, or destroying animal, microbiological or plant pests.</t>
  </si>
  <si>
    <t>http://purl.obolibrary.org/obo/CHEBI_25944</t>
  </si>
  <si>
    <t>AOM_000331</t>
  </si>
  <si>
    <t>Antiparasitic</t>
  </si>
  <si>
    <t>A substance used to treat or prevent parasitic infections.</t>
  </si>
  <si>
    <t>http://purl.obolibrary.org/obo/CHEBI_35442</t>
  </si>
  <si>
    <t>AOM_000333</t>
  </si>
  <si>
    <t>Antihelmintic</t>
  </si>
  <si>
    <t>Dewormer</t>
  </si>
  <si>
    <t>Substance intended to kill parasitic worms (helminths).</t>
  </si>
  <si>
    <t>http://purl.obolibrary.org/obo/CHEBI_35443</t>
  </si>
  <si>
    <t>AOM_000334</t>
  </si>
  <si>
    <t>A substance used in the treatment or control of nematode infestations.</t>
  </si>
  <si>
    <t>http://purl.obolibrary.org/obo/CHEBI_35444</t>
  </si>
  <si>
    <t>AOM_000335</t>
  </si>
  <si>
    <t>An agent used to treat cestode, trematode, or other flatworm infestations in man or animals.</t>
  </si>
  <si>
    <t>http://purl.obolibrary.org/obo/CHEBI_35684</t>
  </si>
  <si>
    <t>AOM_000336</t>
  </si>
  <si>
    <t>An antiparasitic agent which is effective against amoeba, a genus of single-celled amoeboids in the family Amoebidae.</t>
  </si>
  <si>
    <t>http://purl.obolibrary.org/obo/CHEBI_171664</t>
  </si>
  <si>
    <t>An antiparasitic drug which is effective against Apicomplexan parasites in the genus Plasmodium. The genus contains over 200 species and includes those responsible for malaria.</t>
  </si>
  <si>
    <t>http://purl.obolibrary.org/obo/CHEBI_64915</t>
  </si>
  <si>
    <t>AOM_000338</t>
  </si>
  <si>
    <t>Any antimicrobial drug which is used to treat or prevent protozoal infections.</t>
  </si>
  <si>
    <t>http://purl.obolibrary.org/obo/CHEBI_35820</t>
  </si>
  <si>
    <t>AOM_000339</t>
  </si>
  <si>
    <t>AOM_000340</t>
  </si>
  <si>
    <t>A drug used to treat trichomonas infections.</t>
  </si>
  <si>
    <t>http://purl.obolibrary.org/obo/CHEBI_50685</t>
  </si>
  <si>
    <t>AOM_000341</t>
  </si>
  <si>
    <t>An agent useful in the treatment or prevention of coccidiosis in man or animals.</t>
  </si>
  <si>
    <t>http://purl.obolibrary.org/obo/CHEBI_35818</t>
  </si>
  <si>
    <t>AOM_000342</t>
  </si>
  <si>
    <t>A drug used to treat or prevent infections caused by protozoal organisms belonging to the suborder Trypanosomatida.</t>
  </si>
  <si>
    <t>http://purl.obolibrary.org/obo/CHEBI_36335</t>
  </si>
  <si>
    <t>AOM_000343</t>
  </si>
  <si>
    <t>An ectoparasiticide is a chemical agent or substance used to control, repel, or kill ectoparasites, which are external parasites that infest the skin or outer surfaces of their host animals. Examples of ectoparasites include ticks, mites, fleas, and lice. Ectoparasiticides are commonly used in livestock production to maintain animal health, prevent the spread of diseases, and improve overall productivity. (HV GPT4)</t>
  </si>
  <si>
    <t>http://purl.obolibrary.org/obo/CHEBI_38956</t>
  </si>
  <si>
    <t>AOM_000344</t>
  </si>
  <si>
    <t>Strictly, a substance intended to kill members of the class Insecta. In common usage, any substance used for preventing, destroying, repelling or controlling insects.</t>
  </si>
  <si>
    <t>http://purl.obolibrary.org/obo/CHEBI_24852</t>
  </si>
  <si>
    <t>AOM_000345</t>
  </si>
  <si>
    <t>A substance used to destroy pests of the subclass Acari (mites and ticks).</t>
  </si>
  <si>
    <t>http://purl.obolibrary.org/obo/CHEBI_22153</t>
  </si>
  <si>
    <t>AOM_000346</t>
  </si>
  <si>
    <t>Antimicrobial</t>
  </si>
  <si>
    <t>A substance that kills or slows the growth of microorganisms, including bacteria, viruses, fungi and protozoans.</t>
  </si>
  <si>
    <t>http://purl.obolibrary.org/obo/CHEBI_33281</t>
  </si>
  <si>
    <t>AOM_000347</t>
  </si>
  <si>
    <t>A drug used to treat or prevent bacterial infections.</t>
  </si>
  <si>
    <t>http://purl.obolibrary.org/obo/CHEBI_36047</t>
  </si>
  <si>
    <t>AOM_000348</t>
  </si>
  <si>
    <t>Antifungal</t>
  </si>
  <si>
    <t>Any antifungal agent used to prevent or treat fungal infections in humans or animals.</t>
  </si>
  <si>
    <t>http://purl.obolibrary.org/obo/CHEBI_86327</t>
  </si>
  <si>
    <t>AOM_000349</t>
  </si>
  <si>
    <t>Antiviral</t>
  </si>
  <si>
    <t>A substance used in the prophylaxis or therapy of virus diseases.</t>
  </si>
  <si>
    <t>http://purl.obolibrary.org/obo/CHEBI_36044</t>
  </si>
  <si>
    <t>AOM_000350</t>
  </si>
  <si>
    <t>AOM_000351</t>
  </si>
  <si>
    <t>AOM_000352</t>
  </si>
  <si>
    <t>AOM_000353</t>
  </si>
  <si>
    <t>AOM_000354</t>
  </si>
  <si>
    <t>AOM_000355</t>
  </si>
  <si>
    <t>A vaccine is a processed material with the function that when administered, it prevents or ameliorates a disorder in a target organism by inducing or modifying adaptive immune responses specific to the antigens in the vaccine.</t>
  </si>
  <si>
    <t>http://purl.obolibrary.org/obo/VO_0000001</t>
  </si>
  <si>
    <t>AOM_000356</t>
  </si>
  <si>
    <t>Substances that are administered to farmed animals to improve productivity by promoting weight gain, increasing muscle mass, limiting fat deposition, reducing feed consumption, and reducing waste production.</t>
  </si>
  <si>
    <t>http://purl.obolibrary.org/obo/CHEBI_82655</t>
  </si>
  <si>
    <t>AOM_000358</t>
  </si>
  <si>
    <t>The result of an action.</t>
  </si>
  <si>
    <t>http://purl.obolibrary.org/obo/NCIT_C20200</t>
  </si>
  <si>
    <t>AOM_000359</t>
  </si>
  <si>
    <t>Feed Intake</t>
  </si>
  <si>
    <t xml:space="preserve">The amount of a feed or feed ingredient consumed by an animal. </t>
  </si>
  <si>
    <t>http://purl.obolibrary.org/obo/CMO_0000427</t>
  </si>
  <si>
    <t>400</t>
  </si>
  <si>
    <t>AOM_000360</t>
  </si>
  <si>
    <t>AOM_000361</t>
  </si>
  <si>
    <t>AOM_000362</t>
  </si>
  <si>
    <t>AOM_000363</t>
  </si>
  <si>
    <t>Pasture</t>
  </si>
  <si>
    <t>AOM_000364</t>
  </si>
  <si>
    <t xml:space="preserve">Pasture biomass produced per unit area land. </t>
  </si>
  <si>
    <t>AOM_000365</t>
  </si>
  <si>
    <t xml:space="preserve">The land equivalent ratio describes the relative land area required under sole cropping (monoculture) to produce the same yield as under intercropping (polyculture). </t>
  </si>
  <si>
    <t>103</t>
  </si>
  <si>
    <t>AOM_000366</t>
  </si>
  <si>
    <t>AOM_000367</t>
  </si>
  <si>
    <t>Total Weight Gain</t>
  </si>
  <si>
    <t>Total change in animal weight for the entire experimental period.</t>
  </si>
  <si>
    <t>118</t>
  </si>
  <si>
    <t>AOM_000368</t>
  </si>
  <si>
    <t>Specific Growth Rate</t>
  </si>
  <si>
    <t>Specific Growth Rate (SGR) is typically measured as the change in body weight of an animal over a specified time period, divided by the number of days in that period. For example, if an animal weighed 100 kg at the beginning of a 30-day period and weighed 120 kg at the end of that period, the SGR would be calculated as follows: SGR = (120 kg - 100 kg) ÷ 30 days = 0.67 kg/day.  This indicates that the animal gained an average of 0.67 kg per day during the 30-day period.  (human validated chatGPT)</t>
  </si>
  <si>
    <t>Please try to standardise to g per animal per day (g/individual/day). Default unit is unit/individual (e.g kg/cow) unless otherwise stated. Values for this outcome can be negative (the animal loses weight) or positive.</t>
  </si>
  <si>
    <t>AOM_000369</t>
  </si>
  <si>
    <t xml:space="preserve">The total weight of the animal or meat parts of it. </t>
  </si>
  <si>
    <t>For meat yield of offspring (e.g. offtake of lambs in a ewe-lamb pastture system, use the reproductive yield/offspring meat yield outcome)</t>
  </si>
  <si>
    <t>119.1</t>
  </si>
  <si>
    <t>AOM_000370</t>
  </si>
  <si>
    <t>AOM_000371</t>
  </si>
  <si>
    <t>AOM_000372</t>
  </si>
  <si>
    <t>AOM_000373</t>
  </si>
  <si>
    <t>AOM_000374</t>
  </si>
  <si>
    <t>AOM_000375</t>
  </si>
  <si>
    <t>AOM_000376</t>
  </si>
  <si>
    <t>Final Body Weight</t>
  </si>
  <si>
    <t>AOM_000377</t>
  </si>
  <si>
    <t>AOM_000378</t>
  </si>
  <si>
    <t>AOM_000379</t>
  </si>
  <si>
    <t>AOM_000380</t>
  </si>
  <si>
    <t>Amount of milk produced. Please provide the amount of milk produced, rather than expressing the change in milk yield relative to a reference value.</t>
  </si>
  <si>
    <t>Please try and standardise to litres per animal per day (l/individual/day).</t>
  </si>
  <si>
    <t>l/individual/day</t>
  </si>
  <si>
    <t>119.2</t>
  </si>
  <si>
    <t>AOM_001070</t>
  </si>
  <si>
    <t>Milk Days</t>
  </si>
  <si>
    <t xml:space="preserve"> lactation period</t>
  </si>
  <si>
    <t xml:space="preserve">Milk days refer to the length of the period during which a female animal produces milk after giving birth. </t>
  </si>
  <si>
    <t>AOM_000381</t>
  </si>
  <si>
    <t>Milk Fat</t>
  </si>
  <si>
    <t>Milk Fat Yield</t>
  </si>
  <si>
    <t>Amount of fat produced. Provide the actual quantity of fat produced instead of expressing it as a percentage or proportion of the milk.</t>
  </si>
  <si>
    <t>kg/individual/day</t>
  </si>
  <si>
    <t>AOM_000382</t>
  </si>
  <si>
    <t>Milk Fat Content</t>
  </si>
  <si>
    <t>The percentage or proportion of  milk that is fat.</t>
  </si>
  <si>
    <t>AOM_000383</t>
  </si>
  <si>
    <t>Egg yields, such as number of eggs per hen(s) per day(s).</t>
  </si>
  <si>
    <t>Please try and standardise units to eggs per one individual per day. (eggs/individual/day).</t>
  </si>
  <si>
    <t>119.3</t>
  </si>
  <si>
    <t>AOM_000384</t>
  </si>
  <si>
    <t>Wool Yield</t>
  </si>
  <si>
    <t>AOM_000385</t>
  </si>
  <si>
    <t>119.4</t>
  </si>
  <si>
    <t>AOM_000386</t>
  </si>
  <si>
    <t>Livestock reproductive yield is a metric used to evaluate the efficiency of reproduction in livestock. It measures the percentage of successful pregnancies or offspring produced per female animal. A higher reproductive yield indicates better reproductive performance and more efficient breeding practices (human validated chatGPT).</t>
  </si>
  <si>
    <t>199.5</t>
  </si>
  <si>
    <t>AOM_000387</t>
  </si>
  <si>
    <t>Reproductive Rate</t>
  </si>
  <si>
    <t>Reproductive rate in livestock refers to the rate at which female animals are able to conceive and produce offspring within a given time period. It is calculated as the number of successful pregnancies or offspring produced per female animal.</t>
  </si>
  <si>
    <t>AOM_000388</t>
  </si>
  <si>
    <t>Offspring Body Weight</t>
  </si>
  <si>
    <t>The body weight of offspring.</t>
  </si>
  <si>
    <t>AOM_000389</t>
  </si>
  <si>
    <t>Birth Weight</t>
  </si>
  <si>
    <t>Birth weight refers to the body weight of an offspring at the time of delivery.</t>
  </si>
  <si>
    <t>http://purl.obolibrary.org/obo/OPMI_0000161</t>
  </si>
  <si>
    <t>AOM_000390</t>
  </si>
  <si>
    <t>Weaning Weight</t>
  </si>
  <si>
    <t>Weaning weight refers to the body weight of an offspring at the time of weaning.</t>
  </si>
  <si>
    <t>AOM_000391</t>
  </si>
  <si>
    <t>Specific Growth Rate of Nursing Offspring</t>
  </si>
  <si>
    <t xml:space="preserve">The rate of weight gain per day for young animals that are still nursing from their mothers. It is used as a metric to evaluate the growth and development of these animals during the suckling period. </t>
  </si>
  <si>
    <t>AOM_000392</t>
  </si>
  <si>
    <t>Weaning Liveweight</t>
  </si>
  <si>
    <t>AOM_000393</t>
  </si>
  <si>
    <t>AOM_000394</t>
  </si>
  <si>
    <t>Male</t>
  </si>
  <si>
    <t>243</t>
  </si>
  <si>
    <t>AOM_000395</t>
  </si>
  <si>
    <t>Female</t>
  </si>
  <si>
    <t>242</t>
  </si>
  <si>
    <t>AOM_000396</t>
  </si>
  <si>
    <t>133</t>
  </si>
  <si>
    <t>AOM_000397</t>
  </si>
  <si>
    <t>AOM_000398</t>
  </si>
  <si>
    <t>AOM_000399</t>
  </si>
  <si>
    <t>Please standardize area denominators to ha where possible..</t>
  </si>
  <si>
    <t>120</t>
  </si>
  <si>
    <t>AOM_000400</t>
  </si>
  <si>
    <t>Please standardize area denominators to ha where possible.</t>
  </si>
  <si>
    <t>124</t>
  </si>
  <si>
    <t>AOM_000401</t>
  </si>
  <si>
    <t>124.1</t>
  </si>
  <si>
    <t>AOM_000402</t>
  </si>
  <si>
    <t>Return per Unit Production</t>
  </si>
  <si>
    <t>AOM_000403</t>
  </si>
  <si>
    <t>AOM_000404</t>
  </si>
  <si>
    <t>Total production costs per, for example, unit land or unit product.</t>
  </si>
  <si>
    <t>150</t>
  </si>
  <si>
    <t>AOM_000405</t>
  </si>
  <si>
    <t>Total Cost per Animal</t>
  </si>
  <si>
    <t>AOM_000406</t>
  </si>
  <si>
    <t>Total Cost per Area</t>
  </si>
  <si>
    <t>AOM_000407</t>
  </si>
  <si>
    <t>Total Cost Efficiency</t>
  </si>
  <si>
    <t>Total Cost per Unit Production</t>
  </si>
  <si>
    <t>150.1</t>
  </si>
  <si>
    <t>AOM_000408</t>
  </si>
  <si>
    <t>151</t>
  </si>
  <si>
    <t>AOM_000409</t>
  </si>
  <si>
    <t>Fixed costs associated with animal housing can refer to either the depreciation over time or the initial cost of purchasing the land or buildings.</t>
  </si>
  <si>
    <t>AOM_000410</t>
  </si>
  <si>
    <t>Fixed costs related to land or buildings (excluding animal housing) may refer to either the depreciation value over time or the initial cost of purchase.</t>
  </si>
  <si>
    <t>AOM_000411</t>
  </si>
  <si>
    <t>Machinery</t>
  </si>
  <si>
    <t>Fixed costs associated with machinery or equipment may refer to either the depreciation over time or the initial cost of purchasing them.</t>
  </si>
  <si>
    <t>AOM_000412</t>
  </si>
  <si>
    <t>AOM_000413</t>
  </si>
  <si>
    <t>Interest Expense Fixed Cost</t>
  </si>
  <si>
    <t>When a loan is taken out to purchase a fixed asset (e.g. animal housing or equipment), the interest expense may be considered a fixed cost.</t>
  </si>
  <si>
    <t>AOM_000415</t>
  </si>
  <si>
    <t>Inputs</t>
  </si>
  <si>
    <t>Nutrients</t>
  </si>
  <si>
    <t>Cost of fertilizer.</t>
  </si>
  <si>
    <t>The total variable cost can include labour, but record the individual cost of labour using the "Labour Cost" subindicator.</t>
  </si>
  <si>
    <t>152.3</t>
  </si>
  <si>
    <t>AOM_000416</t>
  </si>
  <si>
    <t xml:space="preserve">Inputs </t>
  </si>
  <si>
    <t>Cost of inorganic fertilizer.</t>
  </si>
  <si>
    <t>AOM_000417</t>
  </si>
  <si>
    <t>Cost of organic fertilizer.</t>
  </si>
  <si>
    <t>AOM_000418</t>
  </si>
  <si>
    <t>AOM_000419</t>
  </si>
  <si>
    <t>USD/kg grain</t>
  </si>
  <si>
    <t>AOM_000420</t>
  </si>
  <si>
    <t>Cost of biochar.</t>
  </si>
  <si>
    <t>AOM_000421</t>
  </si>
  <si>
    <t>AOM_000422</t>
  </si>
  <si>
    <t>Pest Control</t>
  </si>
  <si>
    <t>AOM_000423</t>
  </si>
  <si>
    <t>Cost of herbicides.</t>
  </si>
  <si>
    <t>AOM_000424</t>
  </si>
  <si>
    <t>Cost of insecticides.</t>
  </si>
  <si>
    <t>AOM_000425</t>
  </si>
  <si>
    <t>Cost of fungicides.</t>
  </si>
  <si>
    <t>AOM_000426</t>
  </si>
  <si>
    <t>AOM_000427</t>
  </si>
  <si>
    <t>AOM_000428</t>
  </si>
  <si>
    <t>AOM_000429</t>
  </si>
  <si>
    <t>AOM_000432</t>
  </si>
  <si>
    <t>Animal Care</t>
  </si>
  <si>
    <t>Cost of animal care, are variable costs of drugs, vaccines, medication, vet charges, ect.</t>
  </si>
  <si>
    <t>AOM_000433</t>
  </si>
  <si>
    <t>Cost of animal feed</t>
  </si>
  <si>
    <t>AOM_000436</t>
  </si>
  <si>
    <t>AOM_000437</t>
  </si>
  <si>
    <t>AOM_001072</t>
  </si>
  <si>
    <t>AOM_001073</t>
  </si>
  <si>
    <t>AOM_000438</t>
  </si>
  <si>
    <t>AOM_000439</t>
  </si>
  <si>
    <t>AOM_000440</t>
  </si>
  <si>
    <t>Family</t>
  </si>
  <si>
    <t>Labor input per activity, if not specified whether hired workers or family. If specified  use "Family labor input" or "Hired labor input". Family labor, usuall unpaid working days or hours. Hired labor, workers that are paid for working time.</t>
  </si>
  <si>
    <t>AOM_000441</t>
  </si>
  <si>
    <t xml:space="preserve">Family Labor Cost </t>
  </si>
  <si>
    <t>Family  Labor Cost (Male)</t>
  </si>
  <si>
    <t>AOM_000442</t>
  </si>
  <si>
    <t>Family  Labor Cost (Female)</t>
  </si>
  <si>
    <t>AOM_000443</t>
  </si>
  <si>
    <t>AOM_000444</t>
  </si>
  <si>
    <t>Land rent</t>
  </si>
  <si>
    <t>AOM_000445</t>
  </si>
  <si>
    <t>AOM_000446</t>
  </si>
  <si>
    <t>Other variable cost</t>
  </si>
  <si>
    <t>Unspecified variable costs, slaughter fee, "regulatory expenses".</t>
  </si>
  <si>
    <t>AOM_000447</t>
  </si>
  <si>
    <t>AOM_000448</t>
  </si>
  <si>
    <t>AOM_000449</t>
  </si>
  <si>
    <t>AOM_000450</t>
  </si>
  <si>
    <t>AOM_001074</t>
  </si>
  <si>
    <t xml:space="preserve">Value </t>
  </si>
  <si>
    <t>AOM_001075</t>
  </si>
  <si>
    <t>Crop Value</t>
  </si>
  <si>
    <t>AOM_001076</t>
  </si>
  <si>
    <t>Animal Value</t>
  </si>
  <si>
    <t>AOM_000451</t>
  </si>
  <si>
    <t>Monetary Private Benefits</t>
  </si>
  <si>
    <t>AOM_000452</t>
  </si>
  <si>
    <t>AOM_000453</t>
  </si>
  <si>
    <t>Animal rent</t>
  </si>
  <si>
    <t>E.g. draught labour</t>
  </si>
  <si>
    <t>AOM_000454</t>
  </si>
  <si>
    <t>Non-Monetary Private Benefits</t>
  </si>
  <si>
    <t>Consumption</t>
  </si>
  <si>
    <t>AOM_000455</t>
  </si>
  <si>
    <t>AOM_000456</t>
  </si>
  <si>
    <t>AOM_000457</t>
  </si>
  <si>
    <t>AOM_000458</t>
  </si>
  <si>
    <t>AOM_000459</t>
  </si>
  <si>
    <t>Management Activities</t>
  </si>
  <si>
    <t>AOM_000460</t>
  </si>
  <si>
    <t>AOM_000461</t>
  </si>
  <si>
    <t>AOM_000462</t>
  </si>
  <si>
    <t>AOM_000463</t>
  </si>
  <si>
    <t>AOM_001077</t>
  </si>
  <si>
    <t>AOM_001078</t>
  </si>
  <si>
    <t>AOM_001079</t>
  </si>
  <si>
    <t>AOM_001080</t>
  </si>
  <si>
    <t>AOM_001081</t>
  </si>
  <si>
    <t>AOM_001082</t>
  </si>
  <si>
    <t>AOM_001083</t>
  </si>
  <si>
    <t>AOM_001084</t>
  </si>
  <si>
    <t>AOM_001085</t>
  </si>
  <si>
    <t>AOM_001086</t>
  </si>
  <si>
    <t>AOM_001087</t>
  </si>
  <si>
    <t>AOM_000464</t>
  </si>
  <si>
    <t>AOM_000465</t>
  </si>
  <si>
    <t>The ratio of gross returns to total costs (gross returns/total costs).</t>
  </si>
  <si>
    <t>125</t>
  </si>
  <si>
    <t>AOM_000466</t>
  </si>
  <si>
    <t>125.1</t>
  </si>
  <si>
    <t>AOM_000467</t>
  </si>
  <si>
    <t>125.4</t>
  </si>
  <si>
    <t>AOM_000468</t>
  </si>
  <si>
    <t>126</t>
  </si>
  <si>
    <t>AOM_000469</t>
  </si>
  <si>
    <t>The ratio of variable costs to gross returns (variable costs/gross returns).</t>
  </si>
  <si>
    <t>126.1</t>
  </si>
  <si>
    <t>AOM_000470</t>
  </si>
  <si>
    <t xml:space="preserve">Net Present Value = the value in the present of a sum of money, in contrast to some future value it will have when it has been invested at compound interest. </t>
  </si>
  <si>
    <t>130</t>
  </si>
  <si>
    <t>AOM_000471</t>
  </si>
  <si>
    <t>131</t>
  </si>
  <si>
    <t>AOM_000472</t>
  </si>
  <si>
    <t>134</t>
  </si>
  <si>
    <t>AOM_000473</t>
  </si>
  <si>
    <t>137</t>
  </si>
  <si>
    <t>AOM_000474</t>
  </si>
  <si>
    <t>137.1</t>
  </si>
  <si>
    <t>AOM_000475</t>
  </si>
  <si>
    <t>Environment</t>
  </si>
  <si>
    <t xml:space="preserve">Higher Level </t>
  </si>
  <si>
    <t>AOM_000476</t>
  </si>
  <si>
    <t>Biological</t>
  </si>
  <si>
    <t>AOM_000477</t>
  </si>
  <si>
    <t>203</t>
  </si>
  <si>
    <t>AOM_000478</t>
  </si>
  <si>
    <t>268</t>
  </si>
  <si>
    <t>AOM_000479</t>
  </si>
  <si>
    <t>AOM_000480</t>
  </si>
  <si>
    <t>AOM_000481</t>
  </si>
  <si>
    <t>217</t>
  </si>
  <si>
    <t>AOM_000482</t>
  </si>
  <si>
    <t>218</t>
  </si>
  <si>
    <t>AOM_000483</t>
  </si>
  <si>
    <t>223</t>
  </si>
  <si>
    <t>AOM_000484</t>
  </si>
  <si>
    <t>224</t>
  </si>
  <si>
    <t>AOM_000485</t>
  </si>
  <si>
    <t xml:space="preserve">Change in soil organic carbon (SOC) over time compared to a baseline condition at the beginning of the experiment. </t>
  </si>
  <si>
    <t>All treatments should have the same baseline conditions, if the baseline is more complex than this then contact Pete.</t>
  </si>
  <si>
    <t>224.1</t>
  </si>
  <si>
    <t>AOM_000486</t>
  </si>
  <si>
    <t>226</t>
  </si>
  <si>
    <t>AOM_000487</t>
  </si>
  <si>
    <t>226.1</t>
  </si>
  <si>
    <t>AOM_000488</t>
  </si>
  <si>
    <t>226.2</t>
  </si>
  <si>
    <t>AOM_000489</t>
  </si>
  <si>
    <t>226.3</t>
  </si>
  <si>
    <t>AOM_000490</t>
  </si>
  <si>
    <t>226.4</t>
  </si>
  <si>
    <t>AOM_000491</t>
  </si>
  <si>
    <t>231</t>
  </si>
  <si>
    <t>AOM_000492</t>
  </si>
  <si>
    <t>221</t>
  </si>
  <si>
    <t>AOM_000493</t>
  </si>
  <si>
    <t>228</t>
  </si>
  <si>
    <t>AOM_000494</t>
  </si>
  <si>
    <t>228.1</t>
  </si>
  <si>
    <t>AOM_000495</t>
  </si>
  <si>
    <t>Bulk Density</t>
  </si>
  <si>
    <t>AOM_000496</t>
  </si>
  <si>
    <t>270</t>
  </si>
  <si>
    <t>AOM_001088</t>
  </si>
  <si>
    <t>Animal Survival and Mortality</t>
  </si>
  <si>
    <t>AOM_000497</t>
  </si>
  <si>
    <t xml:space="preserve">Animal offspring that survive to production. </t>
  </si>
  <si>
    <t>Do not use for plant survival.</t>
  </si>
  <si>
    <t>236.1</t>
  </si>
  <si>
    <t>AOM_000498</t>
  </si>
  <si>
    <t>236.2</t>
  </si>
  <si>
    <t>AOM_000499</t>
  </si>
  <si>
    <t>AOM_000500</t>
  </si>
  <si>
    <t>232.2</t>
  </si>
  <si>
    <t>AOM_000501</t>
  </si>
  <si>
    <t>AOM_000502</t>
  </si>
  <si>
    <t>Nitrogen Use Efficiency</t>
  </si>
  <si>
    <t>AOM_000503</t>
  </si>
  <si>
    <t>Isotopic N</t>
  </si>
  <si>
    <t>AOM_000504</t>
  </si>
  <si>
    <t>AOM_000505</t>
  </si>
  <si>
    <t>Above-ground Biomass</t>
  </si>
  <si>
    <t>AOM_000506</t>
  </si>
  <si>
    <t>Partial N Balance</t>
  </si>
  <si>
    <t>AOM_000507</t>
  </si>
  <si>
    <t>AOM_000508</t>
  </si>
  <si>
    <t>AOM_000509</t>
  </si>
  <si>
    <t>Feed Efficiency</t>
  </si>
  <si>
    <t>Apparent N Efficiency</t>
  </si>
  <si>
    <t>238</t>
  </si>
  <si>
    <t>AOM_000510</t>
  </si>
  <si>
    <t>Phosphorus Use Efficiency</t>
  </si>
  <si>
    <t>AOM_000511</t>
  </si>
  <si>
    <t>Weight of output (kg) per quantity of input (kg). Can be any input and any output (other than N, P &amp; K).</t>
  </si>
  <si>
    <t>257</t>
  </si>
  <si>
    <t>AOM_000512</t>
  </si>
  <si>
    <t>AOM_001089</t>
  </si>
  <si>
    <t>Feed Conversion Ratio</t>
  </si>
  <si>
    <t>AOM_000513</t>
  </si>
  <si>
    <t>Ratio of Weight Gained to Feed Given.</t>
  </si>
  <si>
    <t>This outcome relates to animal feed experiments. This is a ratio whose value should be less than 1 (although some aquatic experiment may yield slightly &gt;1 if there are other food resources available in the water, like algae). Units can be absent as the outcome is a ratio.</t>
  </si>
  <si>
    <t>267</t>
  </si>
  <si>
    <t>AOM_000514</t>
  </si>
  <si>
    <t>Ratio of Feed Given to Weight Gained.</t>
  </si>
  <si>
    <t>This outcome relates to animal feed experiments. It is a ratio whose value should be greater than 1 (although some aquatic experiment may yield slightly &lt;1 if there are other food resources available in the water, like algae). Units can be absent as the outcome is a ratio.</t>
  </si>
  <si>
    <t>267.1</t>
  </si>
  <si>
    <t>AOM_001090</t>
  </si>
  <si>
    <t>Protein Conversion Ratio</t>
  </si>
  <si>
    <t>AOM_000515</t>
  </si>
  <si>
    <t>Ratio of Weight Gained to Protein Given, this is a ratio whose value should be less than 1 (although some aquatic experiment may yield slightly &gt;1 if there are other food resources available in the water, like algae).</t>
  </si>
  <si>
    <t>This outcome relates to animal feed experiments.  It is a ratio whose value should be less than 1 (although some aquatic experiment may yield slightly &gt;1 if there are other food resources available in the water, like algae). Units can be absent as the outcome is a ratio.</t>
  </si>
  <si>
    <t>265</t>
  </si>
  <si>
    <t>AOM_000516</t>
  </si>
  <si>
    <t>Ratio of Protein Given to Weight Gained, this is a ratio whose value should be greater than 1 (although some aquatic experiment may yield slightly &lt;1 if there are other food resources available in the water, like algae).</t>
  </si>
  <si>
    <t>265.1</t>
  </si>
  <si>
    <t>AOM_000517</t>
  </si>
  <si>
    <t>AOM_000518</t>
  </si>
  <si>
    <t>AOM_000519</t>
  </si>
  <si>
    <t>AOM_000520</t>
  </si>
  <si>
    <t>AOM_000521</t>
  </si>
  <si>
    <t>304</t>
  </si>
  <si>
    <t>AOM_000522</t>
  </si>
  <si>
    <t>305</t>
  </si>
  <si>
    <t>AOM_000523</t>
  </si>
  <si>
    <t>306</t>
  </si>
  <si>
    <t>AOM_000524</t>
  </si>
  <si>
    <t>307</t>
  </si>
  <si>
    <t>AOM_000525</t>
  </si>
  <si>
    <t>311</t>
  </si>
  <si>
    <t>AOM_000526</t>
  </si>
  <si>
    <t>AOM_000527</t>
  </si>
  <si>
    <t>Quantity in carbon pool or stock (as total carbon or organic carbon) and reported on soil profiles of at least 30cm or more.</t>
  </si>
  <si>
    <t>308</t>
  </si>
  <si>
    <t>AOM_000528</t>
  </si>
  <si>
    <t>Total Biomass</t>
  </si>
  <si>
    <t>AOM_000529</t>
  </si>
  <si>
    <t>309</t>
  </si>
  <si>
    <t>AOM_000530</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</si>
  <si>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</si>
  <si>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301</t>
  </si>
  <si>
    <t>AOM_000531</t>
  </si>
  <si>
    <t>Feed Composition</t>
  </si>
  <si>
    <t>Feed Ingredient</t>
  </si>
  <si>
    <t>Ingredient name</t>
  </si>
  <si>
    <t>Raw material name</t>
  </si>
  <si>
    <t>any characteristics related to food raw material name- e.g. wheat flour, soybean meal</t>
  </si>
  <si>
    <t>http:/opendata.inra.fr/EOL/EOL_0000351</t>
  </si>
  <si>
    <t>AOM_000532</t>
  </si>
  <si>
    <t>Ingredient part</t>
  </si>
  <si>
    <t>Raw material part</t>
  </si>
  <si>
    <t>any measurable or observable characteristics related to the part of the food raw material entering in the composition of animal diet- e.g. bran, starch, beet…</t>
  </si>
  <si>
    <t>http:/opendata.inra.fr/EOL/EOL_0000354</t>
  </si>
  <si>
    <t>AOM_000533</t>
  </si>
  <si>
    <t>Ingredient species</t>
  </si>
  <si>
    <t>Raw material species</t>
  </si>
  <si>
    <t>any characteristics related to the botanical species of food raw material e.g. maize (Zea mays), peruvian anchoveta (Engraulis ringens), etc</t>
  </si>
  <si>
    <t>http:/opendata.inra.fr/EOL/EOL_0000353</t>
  </si>
  <si>
    <t>AOM_000534</t>
  </si>
  <si>
    <t>Ingredient proportion</t>
  </si>
  <si>
    <t>Raw material proportion</t>
  </si>
  <si>
    <t>any measurable or declared characteristics related to the proportion of food raw material in animal diet- e.g. 0.6 corn grain</t>
  </si>
  <si>
    <t>http:/opendata.inra.fr/EOL/EOL_0000350</t>
  </si>
  <si>
    <t>AOM_000535</t>
  </si>
  <si>
    <t>Ingredient source</t>
  </si>
  <si>
    <t>Raw material source</t>
  </si>
  <si>
    <t>AOM_000536</t>
  </si>
  <si>
    <t>Blood</t>
  </si>
  <si>
    <t>Blood Meal</t>
  </si>
  <si>
    <t>http://aims.fao.org/aos/agrovoc/c_966</t>
  </si>
  <si>
    <t>https://www.feedipedia.org/node/221</t>
  </si>
  <si>
    <t>AOM_000537</t>
  </si>
  <si>
    <t>AOM_000538</t>
  </si>
  <si>
    <t>Animal Byproduct</t>
  </si>
  <si>
    <t>Bone</t>
  </si>
  <si>
    <t>Bone Ash</t>
  </si>
  <si>
    <t>http://aims.fao.org/aos/agrovoc/c_1000</t>
  </si>
  <si>
    <t>https://www.feedipedia.org/node/219</t>
  </si>
  <si>
    <t>AOM_000539</t>
  </si>
  <si>
    <t>Bone Meal</t>
  </si>
  <si>
    <t>AOM_000540</t>
  </si>
  <si>
    <t>AOM_000542</t>
  </si>
  <si>
    <t>AOM_000543</t>
  </si>
  <si>
    <t>Fish Meal</t>
  </si>
  <si>
    <t>http://aims.fao.org/aos/agrovoc/c_2925</t>
  </si>
  <si>
    <t>https://www.feedipedia.org/node/208</t>
  </si>
  <si>
    <t>AOM_000544</t>
  </si>
  <si>
    <t>Fish Oil</t>
  </si>
  <si>
    <t>http://aims.fao.org/aos/agrovoc/c_2926</t>
  </si>
  <si>
    <t>https://www.feedipedia.org/node/205</t>
  </si>
  <si>
    <t>AOM_000545</t>
  </si>
  <si>
    <t>Fish Processing Waste</t>
  </si>
  <si>
    <t>https://www.feedipedia.org/node/203</t>
  </si>
  <si>
    <t>AOM_000547</t>
  </si>
  <si>
    <t>Nile Perch Fish Oil</t>
  </si>
  <si>
    <t>http://purl.obolibrary.org/obo/NCBITaxon_29147</t>
  </si>
  <si>
    <t>Fish Oil (Nile Perch)</t>
  </si>
  <si>
    <t>Rastrineobola argentea</t>
  </si>
  <si>
    <t>AOM_000549</t>
  </si>
  <si>
    <t>AOM_000550</t>
  </si>
  <si>
    <t>Insect</t>
  </si>
  <si>
    <t>Rhynchophorus phoenicisis</t>
  </si>
  <si>
    <t>Insect Meal APLM</t>
  </si>
  <si>
    <t>AOM_000551</t>
  </si>
  <si>
    <t>Black Soldier Fly Larvae</t>
  </si>
  <si>
    <t>http://aims.fao.org/aos/agrovoc/c_6d9f26e7; https://agrovoc.fao.org/browse/agrovoc/en/page/c_1387360728114</t>
  </si>
  <si>
    <t>Hermetia illucens</t>
  </si>
  <si>
    <t>http://purl.obolibrary.org/obo/NCBITaxon_343691</t>
  </si>
  <si>
    <t>https://www.feedipedia.org/node/16388</t>
  </si>
  <si>
    <t>AOM_000552</t>
  </si>
  <si>
    <t>Grasshopper Meal</t>
  </si>
  <si>
    <t>http://aims.fao.org/aos/agrovoc/c_331384</t>
  </si>
  <si>
    <t>https://www.feedipedia.org/node/198</t>
  </si>
  <si>
    <t>AOM_000553</t>
  </si>
  <si>
    <t>Macrotermes bellicosus</t>
  </si>
  <si>
    <t>http://purl.obolibrary.org/obo/NCBITaxon_201577</t>
  </si>
  <si>
    <t>Insect Meal WTM</t>
  </si>
  <si>
    <t>AOM_000554</t>
  </si>
  <si>
    <t>http://purl.obolibrary.org/obo/NCBITaxon_50557</t>
  </si>
  <si>
    <t>AOM_000555</t>
  </si>
  <si>
    <t>Whole Milk</t>
  </si>
  <si>
    <t>AOM_000556</t>
  </si>
  <si>
    <t>AOM_000557</t>
  </si>
  <si>
    <t>Shell</t>
  </si>
  <si>
    <t>Ostreidae</t>
  </si>
  <si>
    <t>http://purl.obolibrary.org/obo/NCBITaxon_6563</t>
  </si>
  <si>
    <t>https://www.feedipedia.org/node/736</t>
  </si>
  <si>
    <t>AOM_000558</t>
  </si>
  <si>
    <t>AOM_000559</t>
  </si>
  <si>
    <t>metazoans;multicellular animals</t>
  </si>
  <si>
    <t>Poultry Litter</t>
  </si>
  <si>
    <t>AOM_000561</t>
  </si>
  <si>
    <t>Crop Byproduct</t>
  </si>
  <si>
    <t>http://aims.fao.org/aos/agrovoc/c_1085</t>
  </si>
  <si>
    <t>https://www.feedipedia.org/node/21255</t>
  </si>
  <si>
    <t>AOM_000563</t>
  </si>
  <si>
    <t>Bran</t>
  </si>
  <si>
    <t>AOM_000564</t>
  </si>
  <si>
    <t>Brewers Dry Grain</t>
  </si>
  <si>
    <t>https://www.feedipedia.org/node/11893</t>
  </si>
  <si>
    <t>AOM_000565</t>
  </si>
  <si>
    <t>Brewers Spent Grain</t>
  </si>
  <si>
    <t>https://www.feedipedia.org/node/74</t>
  </si>
  <si>
    <t>http://aims.fao.org/aos/agrovoc/c_7441</t>
  </si>
  <si>
    <t>https://www.feedipedia.org/node/60</t>
  </si>
  <si>
    <t>AOM_000567</t>
  </si>
  <si>
    <t>https://www.feedipedia.org/node/12290</t>
  </si>
  <si>
    <t>http://aims.fao.org/aos/agrovoc/c_d859f064</t>
  </si>
  <si>
    <t>http://purl.obolibrary.org/obo/NCBITaxon_4577</t>
  </si>
  <si>
    <t>https://www.feedipedia.org/node/712</t>
  </si>
  <si>
    <t>AOM_000569</t>
  </si>
  <si>
    <t>Maize Cob</t>
  </si>
  <si>
    <t>https://www.feedipedia.org/node/718</t>
  </si>
  <si>
    <t>AOM_000570</t>
  </si>
  <si>
    <t>Maize Extruded</t>
  </si>
  <si>
    <t>AOM_000571</t>
  </si>
  <si>
    <t>Maize Offal</t>
  </si>
  <si>
    <t>AOM_000572</t>
  </si>
  <si>
    <t>http://aims.fao.org/aos/agrovoc/c_a40b4471</t>
  </si>
  <si>
    <t>https://www.feedipedia.org/node/16072</t>
  </si>
  <si>
    <t>Oat Fodder</t>
  </si>
  <si>
    <t>http://aims.fao.org/aos/agrovoc/c_c0e6f391;http://aims.fao.org/aos/agrovoc/c_34065</t>
  </si>
  <si>
    <t xml:space="preserve">Avena sativa </t>
  </si>
  <si>
    <t>http://purl.obolibrary.org/obo/NCBITaxon_4498</t>
  </si>
  <si>
    <t>https://www.feedipedia.org/node/500</t>
  </si>
  <si>
    <t>AOM_000574</t>
  </si>
  <si>
    <t>Oat Hay</t>
  </si>
  <si>
    <t>http://aims.fao.org/aos/agrovoc/c_34065</t>
  </si>
  <si>
    <t>https://www.feedipedia.org/node/500
 https://www.feedipedia.org/node/707</t>
  </si>
  <si>
    <t>AOM_000575</t>
  </si>
  <si>
    <t>http://aims.fao.org/aos/agrovoc/c_77d35680;http://aims.fao.org/aos/agrovoc/c_3349</t>
  </si>
  <si>
    <t xml:space="preserve">Oryza sativa </t>
  </si>
  <si>
    <t>http://purl.obolibrary.org/obo/NCBITaxon_4530</t>
  </si>
  <si>
    <t>https://www.feedipedia.org/node/750</t>
  </si>
  <si>
    <t>AOM_000576</t>
  </si>
  <si>
    <t>Rice Husk</t>
  </si>
  <si>
    <t>http://aims.fao.org/aos/agrovoc/c_24892</t>
  </si>
  <si>
    <t>https://www.feedipedia.org/node/749</t>
  </si>
  <si>
    <t>AOM_000577</t>
  </si>
  <si>
    <t>Rice Offal</t>
  </si>
  <si>
    <t>AOM_000578</t>
  </si>
  <si>
    <t>Rice Polish</t>
  </si>
  <si>
    <t>http://aims.fao.org/aos/agrovoc/c_32539</t>
  </si>
  <si>
    <t>AOM_000579</t>
  </si>
  <si>
    <t>http://aims.fao.org/aos/agrovoc/c_16032</t>
  </si>
  <si>
    <t>https://www.feedipedia.org/node/557</t>
  </si>
  <si>
    <t>AOM_000580</t>
  </si>
  <si>
    <t>Rye Bran</t>
  </si>
  <si>
    <t>http://aims.fao.org/aos/agrovoc/c_5ee1eecb</t>
  </si>
  <si>
    <t xml:space="preserve">Secale cereale </t>
  </si>
  <si>
    <t>http://purl.obolibrary.org/obo/NCBITaxon_4550</t>
  </si>
  <si>
    <t>https://www.feedipedia.org/node/225</t>
  </si>
  <si>
    <t>AOM_000581</t>
  </si>
  <si>
    <t>http://purl.obolibrary.org/obo/NCBITaxon_4558</t>
  </si>
  <si>
    <t>https://www.feedipedia.org/node/379</t>
  </si>
  <si>
    <t>AOM_000582</t>
  </si>
  <si>
    <t>Tata (Fermented Cereal Residue)</t>
  </si>
  <si>
    <t>AOM_000584</t>
  </si>
  <si>
    <t>Wheat and Barley Straw</t>
  </si>
  <si>
    <t>http://aims.fao.org/aos/agrovoc/c_16066;http://aims.fao.org/aos/agrovoc/c_15941</t>
  </si>
  <si>
    <t>AOM_000585</t>
  </si>
  <si>
    <t>http://aims.fao.org/aos/agrovoc/c_019ee1cc</t>
  </si>
  <si>
    <t>http://purl.obolibrary.org/obo/NCBITaxon_4565</t>
  </si>
  <si>
    <t>https://www.feedipedia.org/node/726</t>
  </si>
  <si>
    <t>AOM_000586</t>
  </si>
  <si>
    <t>Wheat Bran Remoulage</t>
  </si>
  <si>
    <t>AOM_000587</t>
  </si>
  <si>
    <t>Wheat Hay</t>
  </si>
  <si>
    <t>http://aims.fao.org/aos/agrovoc/c_16066</t>
  </si>
  <si>
    <t>https://www.feedipedia.org/node/363</t>
  </si>
  <si>
    <t>Wheat Middling</t>
  </si>
  <si>
    <t>https://www.feedipedia.org/node/12756</t>
  </si>
  <si>
    <t>AOM_000589</t>
  </si>
  <si>
    <t>Wheat Offal</t>
  </si>
  <si>
    <t>Wheat Pollard</t>
  </si>
  <si>
    <t>AOM_000591</t>
  </si>
  <si>
    <t>Wheat Short</t>
  </si>
  <si>
    <t>AOM_000594</t>
  </si>
  <si>
    <t>AOM_000595</t>
  </si>
  <si>
    <t>http://aims.fao.org/aos/agrovoc/c_6670;http://aims.fao.org/aos/agrovoc/c_806</t>
  </si>
  <si>
    <t xml:space="preserve">Musa </t>
  </si>
  <si>
    <t>http://purl.obolibrary.org/obo/NCBITaxon_4640</t>
  </si>
  <si>
    <t>https://www.feedipedia.org/node/686</t>
  </si>
  <si>
    <t>AOM_000596</t>
  </si>
  <si>
    <t>http://purl.obolibrary.org/obo/NCBITaxon_42345</t>
  </si>
  <si>
    <t>https://www.feedipedia.org/node/687</t>
  </si>
  <si>
    <t>Sweet Orange Peels</t>
  </si>
  <si>
    <t>http://purl.obolibrary.org/obo/NCBITaxon_2711</t>
  </si>
  <si>
    <t>Sweet Potato Vine</t>
  </si>
  <si>
    <t>http://purl.obolibrary.org/obo/NCBITaxon_4120</t>
  </si>
  <si>
    <t>Sweet Potato Vine Wilted</t>
  </si>
  <si>
    <t>AOM_000600</t>
  </si>
  <si>
    <t>AOM_000601</t>
  </si>
  <si>
    <t>Cowpea Haulm</t>
  </si>
  <si>
    <t>http://purl.obolibrary.org/obo/NCBITaxon_3917</t>
  </si>
  <si>
    <t>https://www.feedipedia.org/node/233</t>
  </si>
  <si>
    <t>AOM_000602</t>
  </si>
  <si>
    <t>Cowpea Husk</t>
  </si>
  <si>
    <t>AOM_000603</t>
  </si>
  <si>
    <t>Groundnut Cake</t>
  </si>
  <si>
    <t>http://aims.fao.org/aos/agrovoc/c_35679</t>
  </si>
  <si>
    <t>http://purl.obolibrary.org/obo/NCBITaxon_3818</t>
  </si>
  <si>
    <t>https://www.feedipedia.org/node/699</t>
  </si>
  <si>
    <t>AOM_000604</t>
  </si>
  <si>
    <t>Groundnut Haulms</t>
  </si>
  <si>
    <t>AOM_000605</t>
  </si>
  <si>
    <t>Groundnut Hulls</t>
  </si>
  <si>
    <t>https://www.feedipedia.org/node/696</t>
  </si>
  <si>
    <t>AOM_000606</t>
  </si>
  <si>
    <t>Groundnut Husk Powder</t>
  </si>
  <si>
    <t>AOM_000607</t>
  </si>
  <si>
    <t>Groundnut Meal</t>
  </si>
  <si>
    <t>AOM_000608</t>
  </si>
  <si>
    <t>http://purl.obolibrary.org/obo/NCBITaxon_3888</t>
  </si>
  <si>
    <t>https://www.feedipedia.org/node/264</t>
  </si>
  <si>
    <t>AOM_000609</t>
  </si>
  <si>
    <t>Pigeon Pea Leaves</t>
  </si>
  <si>
    <t>http://aims.fao.org/aos/agrovoc/c_13356</t>
  </si>
  <si>
    <t>http://purl.obolibrary.org/obo/NCBITaxon_3821</t>
  </si>
  <si>
    <t>https://www.feedipedia.org/node/22444</t>
  </si>
  <si>
    <t>AOM_000610</t>
  </si>
  <si>
    <t>http://aims.fao.org/aos/agrovoc/c_16043</t>
  </si>
  <si>
    <t>http://purl.obolibrary.org/obo/NCBITaxon_3847</t>
  </si>
  <si>
    <t>https://www.feedipedia.org/node/674</t>
  </si>
  <si>
    <t>Soybean Cake;Soybean Oil Cake;Soybean Oil Cake Meal</t>
  </si>
  <si>
    <t>AOM_000611</t>
  </si>
  <si>
    <t>Soybean Oil Cake Full Fat</t>
  </si>
  <si>
    <t>Soybean Full Fat Cake; Soya Full Fat</t>
  </si>
  <si>
    <t>AOM_000612</t>
  </si>
  <si>
    <t>Soybean Hay</t>
  </si>
  <si>
    <t>https://www.feedipedia.org/node/294</t>
  </si>
  <si>
    <t>AOM_000613</t>
  </si>
  <si>
    <t>Soybean Meal</t>
  </si>
  <si>
    <t>AOM_000614</t>
  </si>
  <si>
    <t>Soybean Residue</t>
  </si>
  <si>
    <t>Earn (Soybean Residue)</t>
  </si>
  <si>
    <t>AOM_000615</t>
  </si>
  <si>
    <t>AOM_000616</t>
  </si>
  <si>
    <t>Canola Oil Cake</t>
  </si>
  <si>
    <t>http://aims.fao.org/aos/agrovoc/c_16027</t>
  </si>
  <si>
    <t>http://purl.obolibrary.org/obo/NCBITaxon_3708</t>
  </si>
  <si>
    <t>https://www.feedipedia.org/node/52</t>
  </si>
  <si>
    <t>AOM_000617</t>
  </si>
  <si>
    <t>Cocoa Bean Shell</t>
  </si>
  <si>
    <t>http://aims.fao.org/aos/agrovoc/c_24831</t>
  </si>
  <si>
    <t>http://purl.obolibrary.org/obo/NCBITaxon_3641</t>
  </si>
  <si>
    <t>https://www.feedipedia.org/node/23</t>
  </si>
  <si>
    <t>http://purl.obolibrary.org/obo/NCBITaxon_13894</t>
  </si>
  <si>
    <t>https://www.feedipedia.org/node/46</t>
  </si>
  <si>
    <t>Coconut Oil Cake; Copra Cake</t>
  </si>
  <si>
    <t>http://aims.fao.org/aos/agrovoc/c_35678</t>
  </si>
  <si>
    <t>Gossypium</t>
  </si>
  <si>
    <t>http://purl.obolibrary.org/obo/NCBITaxon_3633</t>
  </si>
  <si>
    <t>https://www.feedipedia.org/node/550</t>
  </si>
  <si>
    <t>AOM_000620</t>
  </si>
  <si>
    <t>http://aims.fao.org/aos/agrovoc/c_5336;http://aims.fao.org/aos/agrovoc/c_35678</t>
  </si>
  <si>
    <t>Jatropha Kernel Meal</t>
  </si>
  <si>
    <t>http://purl.obolibrary.org/obo/NCBITaxon_180498</t>
  </si>
  <si>
    <t>http://aims.fao.org/aos/agrovoc/c_12827</t>
  </si>
  <si>
    <t>http://purl.obolibrary.org/obo/NCBITaxon_4230</t>
  </si>
  <si>
    <t>Palm Kernel Cake</t>
  </si>
  <si>
    <t>Palmae Kernel Cake</t>
  </si>
  <si>
    <t>http://aims.fao.org/aos/agrovoc/c_36344</t>
  </si>
  <si>
    <t>Arecaceae</t>
  </si>
  <si>
    <t>http://purl.obolibrary.org/obo/NCBITaxon_4710</t>
  </si>
  <si>
    <t>https://www.feedipedia.org/node/43</t>
  </si>
  <si>
    <t>AOM_000625</t>
  </si>
  <si>
    <t>Palm Kernel Meal</t>
  </si>
  <si>
    <t>Palmae Kernel Meal</t>
  </si>
  <si>
    <t>Sunflower Cake</t>
  </si>
  <si>
    <t>http://aims.fao.org/aos/agrovoc/c_35709</t>
  </si>
  <si>
    <t>http://purl.obolibrary.org/obo/NCBITaxon_4232</t>
  </si>
  <si>
    <t>https://www.feedipedia.org/node/732</t>
  </si>
  <si>
    <t>AOM_000628</t>
  </si>
  <si>
    <t>Other Forage Plants</t>
  </si>
  <si>
    <t>AOM_000632</t>
  </si>
  <si>
    <t>AOM_000633</t>
  </si>
  <si>
    <t>Beet Pulp Dry</t>
  </si>
  <si>
    <t>http://aims.fao.org/aos/agrovoc/c_27459</t>
  </si>
  <si>
    <t>http://purl.obolibrary.org/obo/NCBITaxon_161934</t>
  </si>
  <si>
    <t>AOM_000634</t>
  </si>
  <si>
    <t>Cassava Bran</t>
  </si>
  <si>
    <t>Yuca Bran;Tapioca Bran;Manioc Bran</t>
  </si>
  <si>
    <t xml:space="preserve">http://purl.obolibrary.org/obo/NCBITaxon_3983 </t>
  </si>
  <si>
    <t>https://www.feedipedia.org/node/526</t>
  </si>
  <si>
    <t>AOM_000635</t>
  </si>
  <si>
    <t>https://www.feedipedia.org/node/528</t>
  </si>
  <si>
    <t>AOM_000636</t>
  </si>
  <si>
    <t>Cassava Peel</t>
  </si>
  <si>
    <t>Yuca Peel;Tapioca Peel;Manioc Peel</t>
  </si>
  <si>
    <t>AOM_000638</t>
  </si>
  <si>
    <t>Cassava Shaft</t>
  </si>
  <si>
    <t>Yuca Shaft;Tapioca Shaft;Manioc Shaft</t>
  </si>
  <si>
    <t>AOM_000639</t>
  </si>
  <si>
    <t>Concentrate Cassava Bran Fish Waste</t>
  </si>
  <si>
    <t>Concentrate Yuca Bran Fish Waste;Concentrate Tapioca Bran Fish Waste;Concentrate Manioc Bran Fish Waste</t>
  </si>
  <si>
    <t>Copra Cake</t>
  </si>
  <si>
    <t>AOM_000640</t>
  </si>
  <si>
    <t>Yam Peels</t>
  </si>
  <si>
    <t>Nanarepenta Peels;Epipetrum Peels;Borderea Peels;Tamus Peels</t>
  </si>
  <si>
    <t>Dioscorea</t>
  </si>
  <si>
    <t>http://purl.obolibrary.org/obo/NCBITaxon_4672</t>
  </si>
  <si>
    <t>AOM_000641</t>
  </si>
  <si>
    <t>AOM_000642</t>
  </si>
  <si>
    <t>Sugarcane Molasses</t>
  </si>
  <si>
    <t>http://aims.fao.org/aos/agrovoc/c_4889</t>
  </si>
  <si>
    <t>http://purl.obolibrary.org/obo/NCBITaxon_4547</t>
  </si>
  <si>
    <t>https://www.feedipedia.org/node/561</t>
  </si>
  <si>
    <t>Molasses;Molasses (Sugarcane)</t>
  </si>
  <si>
    <t>AOM_000644</t>
  </si>
  <si>
    <t>Unspecified Crop Residues;Unspecified Residue</t>
  </si>
  <si>
    <t>AOM_000647</t>
  </si>
  <si>
    <t>Crop Product</t>
  </si>
  <si>
    <t>Cereal Products</t>
  </si>
  <si>
    <t>Barley Grain</t>
  </si>
  <si>
    <t>http://aims.fao.org/aos/agrovoc/c_e4483107</t>
  </si>
  <si>
    <t>http://purl.obolibrary.org/obo/NCBITaxon_4513</t>
  </si>
  <si>
    <t>https://www.feedipedia.org/node/227</t>
  </si>
  <si>
    <t>Barley Grain; Barley</t>
  </si>
  <si>
    <t>AOM_000648</t>
  </si>
  <si>
    <t>http://aims.fao.org/aos/agrovoc/c_12332</t>
  </si>
  <si>
    <t>https://www.feedipedia.org/node/556</t>
  </si>
  <si>
    <t>AOM_000649</t>
  </si>
  <si>
    <t>Maize Grain</t>
  </si>
  <si>
    <t>Corn Grain</t>
  </si>
  <si>
    <t>https://www.feedipedia.org/node/716</t>
  </si>
  <si>
    <t>AOM_000651</t>
  </si>
  <si>
    <t>Maize Oil</t>
  </si>
  <si>
    <t>Corn Oil</t>
  </si>
  <si>
    <t>http://aims.fao.org/aos/agrovoc/c_29474</t>
  </si>
  <si>
    <t>AOM_000652</t>
  </si>
  <si>
    <t>Maize Yellow</t>
  </si>
  <si>
    <t xml:space="preserve">Yellow Corn </t>
  </si>
  <si>
    <t>AOM_000653</t>
  </si>
  <si>
    <t>Maize Yellow (Broken)</t>
  </si>
  <si>
    <t>AOM_000654</t>
  </si>
  <si>
    <t>Millet</t>
  </si>
  <si>
    <t>http://aims.fao.org/aos/agrovoc/c_4838</t>
  </si>
  <si>
    <t>http://purl.obolibrary.org/obo/NCBITaxon_4543</t>
  </si>
  <si>
    <t>AOM_000655</t>
  </si>
  <si>
    <t>Rice Grain</t>
  </si>
  <si>
    <t>http://aims.fao.org/aos/agrovoc/c_6599</t>
  </si>
  <si>
    <t>https://www.feedipedia.org/node/748</t>
  </si>
  <si>
    <t>AOM_000656</t>
  </si>
  <si>
    <t>Rice Whole Milled</t>
  </si>
  <si>
    <t>http://aims.fao.org/aos/agrovoc/c_25500</t>
  </si>
  <si>
    <t>AOM_000657</t>
  </si>
  <si>
    <t>Sorghum Grain</t>
  </si>
  <si>
    <t>http://aims.fao.org/aos/agrovoc/c_7244;http://aims.fao.org/aos/agrovoc/c_7249</t>
  </si>
  <si>
    <t>https://www.feedipedia.org/node/224</t>
  </si>
  <si>
    <t>Sorghum Meal (High Tannin)</t>
  </si>
  <si>
    <t>https://www.feedipedia.org/node/752</t>
  </si>
  <si>
    <t>AOM_000660</t>
  </si>
  <si>
    <t>Wheat Whole Milled</t>
  </si>
  <si>
    <t>http://aims.fao.org/aos/agrovoc/c_25511</t>
  </si>
  <si>
    <t>Yellow Corn Broken</t>
  </si>
  <si>
    <t>AOM_000662</t>
  </si>
  <si>
    <t>AOM_000663</t>
  </si>
  <si>
    <t>Fruit Product</t>
  </si>
  <si>
    <t>Jackfruit</t>
  </si>
  <si>
    <t>Artocarpus heterophylla</t>
  </si>
  <si>
    <t>http://aims.fao.org/aos/agrovoc/c_649;http://aims.fao.org/aos/agrovoc/c_11864</t>
  </si>
  <si>
    <t>http://purl.obolibrary.org/obo/NCBITaxon_3489</t>
  </si>
  <si>
    <t>AOM_000664</t>
  </si>
  <si>
    <t>Ripe Avocado</t>
  </si>
  <si>
    <t>http://aims.fao.org/aos/agrovoc/c_9022;http://aims.fao.org/aos/agrovoc/c_4656</t>
  </si>
  <si>
    <t>http://purl.obolibrary.org/obo/NCBITaxon_3435</t>
  </si>
  <si>
    <t>AOM_000665</t>
  </si>
  <si>
    <t>Groundnut Oil</t>
  </si>
  <si>
    <t>AOM_000667</t>
  </si>
  <si>
    <t>AOM_000668</t>
  </si>
  <si>
    <t>Legume Products</t>
  </si>
  <si>
    <t>http://aims.fao.org/aos/agrovoc/c_14477</t>
  </si>
  <si>
    <t>Soybean Oil</t>
  </si>
  <si>
    <t>http://aims.fao.org/aos/agrovoc/c_16508</t>
  </si>
  <si>
    <t>AOM_000670</t>
  </si>
  <si>
    <t>Soybean Roasted</t>
  </si>
  <si>
    <t>http://aims.fao.org/aos/agrovoc/c_14477;http://aims.fao.org/aos/agrovoc/c_6623</t>
  </si>
  <si>
    <t>AOM_000671</t>
  </si>
  <si>
    <t>Oil Plant Products</t>
  </si>
  <si>
    <t>Palmae Oil</t>
  </si>
  <si>
    <t>http://aims.fao.org/aos/agrovoc/c_5514</t>
  </si>
  <si>
    <t>https://www.feedipedia.org/node/15395</t>
  </si>
  <si>
    <t>AOM_000672</t>
  </si>
  <si>
    <t>Palm Oil Crude</t>
  </si>
  <si>
    <t>AOM_000673</t>
  </si>
  <si>
    <t>Common Sunflower</t>
  </si>
  <si>
    <t>http://aims.fao.org/aos/agrovoc/c_aad037e4</t>
  </si>
  <si>
    <t>AOM_000674</t>
  </si>
  <si>
    <t>Sunflower Oil</t>
  </si>
  <si>
    <t>Common Sunflower Oil</t>
  </si>
  <si>
    <t>http://aims.fao.org/aos/agrovoc/c_25506</t>
  </si>
  <si>
    <t>AOM_000675</t>
  </si>
  <si>
    <t>http://aims.fao.org/aos/agrovoc/c_25507;http://aims.fao.org/aos/agrovoc/c_35709</t>
  </si>
  <si>
    <t>https://www.feedipedia.org/node/40</t>
  </si>
  <si>
    <t>AOM_000676</t>
  </si>
  <si>
    <t>Vegetable Oil</t>
  </si>
  <si>
    <t>http://aims.fao.org/aos/agrovoc/c_8170</t>
  </si>
  <si>
    <t>AOM_000677</t>
  </si>
  <si>
    <t>AOM_000678</t>
  </si>
  <si>
    <t>Roots and Tuber Products</t>
  </si>
  <si>
    <t>Cassava Starch</t>
  </si>
  <si>
    <t>Yuca Starch;Tapioca Starch;Manioc Starch</t>
  </si>
  <si>
    <t>http://aims.fao.org/aos/agrovoc/c_15525</t>
  </si>
  <si>
    <t>AOM_000679</t>
  </si>
  <si>
    <t>Cassava Tuber</t>
  </si>
  <si>
    <t>http://aims.fao.org/aos/agrovoc/c_9649</t>
  </si>
  <si>
    <t>Cassava Tuber; Cassava</t>
  </si>
  <si>
    <t>AOM_000680</t>
  </si>
  <si>
    <t>Batate</t>
  </si>
  <si>
    <t>http://aims.fao.org/aos/agrovoc/c_3937</t>
  </si>
  <si>
    <t>https://www.feedipedia.org/node/745</t>
  </si>
  <si>
    <t>AOM_000681</t>
  </si>
  <si>
    <t>AOM_000682</t>
  </si>
  <si>
    <t>Forage Plants</t>
  </si>
  <si>
    <t>http://aims.fao.org/aos/agrovoc/c_33694</t>
  </si>
  <si>
    <t>Eichhornia crassipes</t>
  </si>
  <si>
    <t>http://purl.obolibrary.org/obo/NCBITaxon_44947</t>
  </si>
  <si>
    <t>https://www.feedipedia.org/node/160</t>
  </si>
  <si>
    <t>Eichhornia crassipes;Water Hyacinth</t>
  </si>
  <si>
    <t>AOM_000683</t>
  </si>
  <si>
    <t>Aquatic Plants</t>
  </si>
  <si>
    <t>Cereal and Grass Forages</t>
  </si>
  <si>
    <t>Bread Grass;Palisade Grass;Braquiaria;Urochloa brizantha</t>
  </si>
  <si>
    <t>https://agrovoc.fao.org/browse/agrovoc/en/page/c_1043;http://aims.fao.org/aos/agrovoc/c_2832</t>
  </si>
  <si>
    <t>http://purl.obolibrary.org/obo/NCBITaxon_240448</t>
  </si>
  <si>
    <t>https://www.feedipedia.org/node/490</t>
  </si>
  <si>
    <t>AOM_000686</t>
  </si>
  <si>
    <t>http://aims.fao.org/aos/agrovoc/c_1428</t>
  </si>
  <si>
    <t>AOM_000687</t>
  </si>
  <si>
    <t>Desho Grass Hay</t>
  </si>
  <si>
    <t>Nigeria Grass Hay;Cenchrus pedicellatus;Pennisetum pedicillatum</t>
  </si>
  <si>
    <t>http://aims.fao.org/aos/agrovoc/c_5676</t>
  </si>
  <si>
    <t>https://www.feedipedia.org/node/396</t>
  </si>
  <si>
    <t>AOM_000688</t>
  </si>
  <si>
    <t>Digitaria Hay</t>
  </si>
  <si>
    <t>http://aims.fao.org/aos/agrovoc/c_2278</t>
  </si>
  <si>
    <t xml:space="preserve">Digitaria </t>
  </si>
  <si>
    <t>http://purl.obolibrary.org/obo/NCBITaxon_66017</t>
  </si>
  <si>
    <t>AOM_000689</t>
  </si>
  <si>
    <t>http://aims.fao.org/aos/agrovoc/c_5677</t>
  </si>
  <si>
    <t>http://purl.obolibrary.org/obo/NCBITaxon_154765</t>
  </si>
  <si>
    <t>https://www.feedipedia.org/node/395</t>
  </si>
  <si>
    <t>Grass Hay</t>
  </si>
  <si>
    <t>Grass Hay; Hay</t>
  </si>
  <si>
    <t>AOM_000692</t>
  </si>
  <si>
    <t>Ground Hay</t>
  </si>
  <si>
    <t>AOM_000693</t>
  </si>
  <si>
    <t>Grass Local</t>
  </si>
  <si>
    <t>Grasses Local</t>
  </si>
  <si>
    <t>AOM_000695</t>
  </si>
  <si>
    <t>Luscious Pasture</t>
  </si>
  <si>
    <t>AOM_000697</t>
  </si>
  <si>
    <t>Natural Pasture</t>
  </si>
  <si>
    <t>AOM_000698</t>
  </si>
  <si>
    <t>Natural Pasture Hay</t>
  </si>
  <si>
    <t>AOM_000699</t>
  </si>
  <si>
    <t>Sudan grass</t>
  </si>
  <si>
    <t>Sorghum sudanense</t>
  </si>
  <si>
    <t>http://purl.obolibrary.org/obo/NCBITaxon_171959</t>
  </si>
  <si>
    <t>https://www.feedipedia.org/node/375</t>
  </si>
  <si>
    <t>Sorghum sudanensis</t>
  </si>
  <si>
    <t>AOM_000700</t>
  </si>
  <si>
    <t>Unspecified Grazing</t>
  </si>
  <si>
    <t>AOM_000701</t>
  </si>
  <si>
    <t>Forage Trees</t>
  </si>
  <si>
    <t>White Acacia</t>
  </si>
  <si>
    <t>AOM_000703</t>
  </si>
  <si>
    <t>http://purl.obolibrary.org/obo/NCBITaxon_468212</t>
  </si>
  <si>
    <t>AOM_000704</t>
  </si>
  <si>
    <t>http://aims.fao.org/aos/agrovoc/c_45</t>
  </si>
  <si>
    <t>http://purl.obolibrary.org/obo/NCBITaxon_138033</t>
  </si>
  <si>
    <t>AOM_000705</t>
  </si>
  <si>
    <t>http://aims.fao.org/aos/agrovoc/c_1323858907498</t>
  </si>
  <si>
    <t>http://purl.obolibrary.org/obo/NCBITaxon_546664</t>
  </si>
  <si>
    <t>AOM_000706</t>
  </si>
  <si>
    <t>http://aims.fao.org/aos/agrovoc/c_50</t>
  </si>
  <si>
    <t>http://purl.obolibrary.org/obo/NCBITaxon_138046</t>
  </si>
  <si>
    <t>http://aims.fao.org/aos/agrovoc/c_6670;http://aims.fao.org/aos/agrovoc/c_24321</t>
  </si>
  <si>
    <t>http://purl.obolibrary.org/obo/NCBITaxon_3553</t>
  </si>
  <si>
    <t>https://www.feedipedia.org/node/184</t>
  </si>
  <si>
    <t>AOM_000708</t>
  </si>
  <si>
    <t>Ficus thonningii Leaves</t>
  </si>
  <si>
    <t>http://aims.fao.org/aos/agrovoc/c_2891</t>
  </si>
  <si>
    <t>http://purl.obolibrary.org/obo/NCBITaxon_309310</t>
  </si>
  <si>
    <t>AOM_000709</t>
  </si>
  <si>
    <t>http://aims.fao.org/aos/agrovoc/c_3317</t>
  </si>
  <si>
    <t>http://purl.obolibrary.org/obo/NCBITaxon_201509</t>
  </si>
  <si>
    <t>https://www.feedipedia.org/node/616</t>
  </si>
  <si>
    <t>AOM_000710</t>
  </si>
  <si>
    <t>http://aims.fao.org/aos/agrovoc/c_15843</t>
  </si>
  <si>
    <t>http://purl.obolibrary.org/obo/NCBITaxon_3866</t>
  </si>
  <si>
    <t>https://www.feedipedia.org/node/282</t>
  </si>
  <si>
    <t>AOM_000711</t>
  </si>
  <si>
    <t>http://aims.fao.org/aos/agrovoc/c_24664</t>
  </si>
  <si>
    <t>http://purl.obolibrary.org/obo/NCBITaxon_3735</t>
  </si>
  <si>
    <t>https://www.feedipedia.org/node/124</t>
  </si>
  <si>
    <t>AOM_000712</t>
  </si>
  <si>
    <t>Ironwood;Algorrobo</t>
  </si>
  <si>
    <t>http://aims.fao.org/aos/agrovoc/c_15891</t>
  </si>
  <si>
    <t>http://purl.obolibrary.org/obo/NCBITaxon_13230</t>
  </si>
  <si>
    <t>AOM_000713</t>
  </si>
  <si>
    <t>Prosopis juliflora Pods</t>
  </si>
  <si>
    <t>Ironwood Pods;Algorrobo Pods</t>
  </si>
  <si>
    <t>Prosopis Pods</t>
  </si>
  <si>
    <t>AOM_000714</t>
  </si>
  <si>
    <t>Prosopis juliflora Pods Ground</t>
  </si>
  <si>
    <t>Ironwood Pods Ground;Algorrobo Pods Ground</t>
  </si>
  <si>
    <t>Stipa tenacissima</t>
  </si>
  <si>
    <t>AOM_000716</t>
  </si>
  <si>
    <t>http://aims.fao.org/aos/agrovoc/c_32258</t>
  </si>
  <si>
    <t>http://purl.obolibrary.org/obo/NCBITaxon_684020</t>
  </si>
  <si>
    <t>AOM_000718</t>
  </si>
  <si>
    <t>AOM_000719</t>
  </si>
  <si>
    <t>Legume Forages</t>
  </si>
  <si>
    <t>Lucerne</t>
  </si>
  <si>
    <t>http://aims.fao.org/aos/agrovoc/c_4687;http://aims.fao.org/aos/agrovoc/c_2834</t>
  </si>
  <si>
    <t>https://www.feedipedia.org/node/275</t>
  </si>
  <si>
    <t>Berseem Hay</t>
  </si>
  <si>
    <t>http://aims.fao.org/aos/agrovoc/c_7911;http://aims.fao.org/aos/agrovoc/c_3508;http://aims.fao.org/aos/agrovoc/c_2834</t>
  </si>
  <si>
    <t>https://www.feedipedia.org/node/11852</t>
  </si>
  <si>
    <t>Siratro</t>
  </si>
  <si>
    <t>Macroptilium atropurpureum</t>
  </si>
  <si>
    <t>AOM_000725</t>
  </si>
  <si>
    <t>Vetch Hay</t>
  </si>
  <si>
    <t>Vicia</t>
  </si>
  <si>
    <t>http://purl.obolibrary.org/obo/NCBITaxon_3904</t>
  </si>
  <si>
    <t>AOM_000726</t>
  </si>
  <si>
    <t>Ulva armoricana</t>
  </si>
  <si>
    <t>Sea Lettuce</t>
  </si>
  <si>
    <t>AOM_000730</t>
  </si>
  <si>
    <t>Olive Leaves</t>
  </si>
  <si>
    <t xml:space="preserve">http://purl.obolibrary.org/obo/NCBITaxon_4146 </t>
  </si>
  <si>
    <t>https://www.feedipedia.org/node/121</t>
  </si>
  <si>
    <t>Euphorbia heterophylla</t>
  </si>
  <si>
    <t>https://www.feedipedia.org/node/522</t>
  </si>
  <si>
    <t>AOM_000733</t>
  </si>
  <si>
    <t>http://purl.obolibrary.org/obo/NCBITaxon_103745</t>
  </si>
  <si>
    <t>https://www.feedipedia.org/node/611</t>
  </si>
  <si>
    <t>AOM_000734</t>
  </si>
  <si>
    <t>AOM_000735</t>
  </si>
  <si>
    <t>AOM_000736</t>
  </si>
  <si>
    <t>Supplement</t>
  </si>
  <si>
    <t>AOM_000737</t>
  </si>
  <si>
    <t>AOM_000738</t>
  </si>
  <si>
    <t>L-Threonine</t>
  </si>
  <si>
    <t>(2S,3R)-2-Amino-3-hydroxybutanoic acid</t>
  </si>
  <si>
    <t>AOM_000739</t>
  </si>
  <si>
    <t>Lysine</t>
  </si>
  <si>
    <t>(S)-2,6-diaminohexanoic acid</t>
  </si>
  <si>
    <t>AOM_000740</t>
  </si>
  <si>
    <t>Lysine - HCl</t>
  </si>
  <si>
    <t>(S)-2,6-diaminohexanoic acid hydrochloride</t>
  </si>
  <si>
    <t>Methionine</t>
  </si>
  <si>
    <t>AOM_000743</t>
  </si>
  <si>
    <t>Other Ingredients</t>
  </si>
  <si>
    <t>Binder</t>
  </si>
  <si>
    <t>Carboxymethyl Cellulose</t>
  </si>
  <si>
    <t>sodium carboxymethyl cellulose</t>
  </si>
  <si>
    <t>AOM_000744</t>
  </si>
  <si>
    <t>Cement</t>
  </si>
  <si>
    <t>AOM_000745</t>
  </si>
  <si>
    <t>AOM_000746</t>
  </si>
  <si>
    <t>Digestibility Marker</t>
  </si>
  <si>
    <t>Chromium Oxide</t>
  </si>
  <si>
    <t>AOM_000747</t>
  </si>
  <si>
    <t>AOM_000748</t>
  </si>
  <si>
    <t>Enzyme</t>
  </si>
  <si>
    <t>Asperozym (Fibrolytic Enzymes)</t>
  </si>
  <si>
    <t>AOM_000749</t>
  </si>
  <si>
    <t>Axtra XAP</t>
  </si>
  <si>
    <t>AOM_000750</t>
  </si>
  <si>
    <t>Phytase</t>
  </si>
  <si>
    <t>Myo-inositol hexakisphosphate phosphohydrolase</t>
  </si>
  <si>
    <t>AOM_000751</t>
  </si>
  <si>
    <t>Enzyme supplements that are activated in the digestive system of an animal after ingestion. Enzymes that are involved in the pre-treatment of raw feed materials (which aims to enhance nutrient availability and digestibility before consumption by animals) should not be classified as supplements as they are a form of biological feed processing.</t>
  </si>
  <si>
    <t>AOM_000752</t>
  </si>
  <si>
    <t>Herb or Extract</t>
  </si>
  <si>
    <t>http://purl.obolibrary.org/obo/NCBITaxon_204144</t>
  </si>
  <si>
    <t>AOM_000753</t>
  </si>
  <si>
    <t>Bicarbonate of Soda</t>
  </si>
  <si>
    <t>Koek Soda</t>
  </si>
  <si>
    <t>AOM_000754</t>
  </si>
  <si>
    <t>Mineral</t>
  </si>
  <si>
    <t>AOM_000755</t>
  </si>
  <si>
    <t>AOM_000756</t>
  </si>
  <si>
    <t>AOM_001067</t>
  </si>
  <si>
    <t>AOM_001066</t>
  </si>
  <si>
    <t>AOM_000757</t>
  </si>
  <si>
    <t>Dicalcium Phosphate</t>
  </si>
  <si>
    <t>AOM_000758</t>
  </si>
  <si>
    <t>Iodated Salt</t>
  </si>
  <si>
    <t>AOM_000759</t>
  </si>
  <si>
    <t>AOM_000760</t>
  </si>
  <si>
    <t>Lime</t>
  </si>
  <si>
    <t>AOM_000763</t>
  </si>
  <si>
    <t>AOM_000764</t>
  </si>
  <si>
    <t>Mineral Block</t>
  </si>
  <si>
    <t>AOM_000765</t>
  </si>
  <si>
    <t>Maclik</t>
  </si>
  <si>
    <t>Mineral Block (Maclik)</t>
  </si>
  <si>
    <t>AOM_000766</t>
  </si>
  <si>
    <t>Mineral Lick</t>
  </si>
  <si>
    <t>Mineral Mix</t>
  </si>
  <si>
    <t>Mineral Mix;Mineral Premix</t>
  </si>
  <si>
    <t>AOM_000768</t>
  </si>
  <si>
    <t>Monocalcium Phosphate</t>
  </si>
  <si>
    <t>AOM_000770</t>
  </si>
  <si>
    <t>AOM_000772</t>
  </si>
  <si>
    <t>Salt</t>
  </si>
  <si>
    <t>Salt;Salt NaCl;Sodium Chloride</t>
  </si>
  <si>
    <t>Salt Lick</t>
  </si>
  <si>
    <t>AOM_000774</t>
  </si>
  <si>
    <t>AOM_000776</t>
  </si>
  <si>
    <t>AOM_000777</t>
  </si>
  <si>
    <t>Tricalcium Phosphate</t>
  </si>
  <si>
    <t>AOM_000778</t>
  </si>
  <si>
    <t>AOM_000779</t>
  </si>
  <si>
    <t>AOM_000780</t>
  </si>
  <si>
    <t>Lecithin</t>
  </si>
  <si>
    <t>AOM_000781</t>
  </si>
  <si>
    <t>AOM_000782</t>
  </si>
  <si>
    <t>Antitoxins</t>
  </si>
  <si>
    <t>AOM_000783</t>
  </si>
  <si>
    <t>Urea Molasses Multi-Nutrient Block;Urea-Molasses Supplement Blocks</t>
  </si>
  <si>
    <t>Starch</t>
  </si>
  <si>
    <t>AOM_000787</t>
  </si>
  <si>
    <t>Vitamin</t>
  </si>
  <si>
    <t>Choline Powder</t>
  </si>
  <si>
    <t>2-hydroxy-N,N,N-trimethylethanaminium</t>
  </si>
  <si>
    <t>AOM_000788</t>
  </si>
  <si>
    <t>Vitamin B12</t>
  </si>
  <si>
    <t>Cobalamin</t>
  </si>
  <si>
    <t>AOM_000789</t>
  </si>
  <si>
    <t>Vitamin C</t>
  </si>
  <si>
    <t>Ascorbic Acid</t>
  </si>
  <si>
    <t>AOM_000790</t>
  </si>
  <si>
    <t>Vitamin E</t>
  </si>
  <si>
    <t>Tocopherol</t>
  </si>
  <si>
    <t>AOM_000791</t>
  </si>
  <si>
    <t>Vitamin Mix</t>
  </si>
  <si>
    <t>Vitamin Premix</t>
  </si>
  <si>
    <t>AOM_000793</t>
  </si>
  <si>
    <t>AOM_001068</t>
  </si>
  <si>
    <t>Pseudovitamin</t>
  </si>
  <si>
    <t>AOM_001069</t>
  </si>
  <si>
    <t>http://purl.obolibrary.org/obo/NCIT_C28163</t>
  </si>
  <si>
    <t>AOM_000794</t>
  </si>
  <si>
    <t>Mixture</t>
  </si>
  <si>
    <t>AOM_000795</t>
  </si>
  <si>
    <t>AOM_000798</t>
  </si>
  <si>
    <t>Preformulated Feed</t>
  </si>
  <si>
    <t>Beef Survival Meal</t>
  </si>
  <si>
    <t>AOM_000799</t>
  </si>
  <si>
    <t>Commercial Feed</t>
  </si>
  <si>
    <t>AOM_000800</t>
  </si>
  <si>
    <t>Concentrate</t>
  </si>
  <si>
    <t>AOM_000801</t>
  </si>
  <si>
    <t>Dairy Meal</t>
  </si>
  <si>
    <t>Industrial Commercial Feed</t>
  </si>
  <si>
    <t>AOM_000803</t>
  </si>
  <si>
    <t>Layer Concentrate</t>
  </si>
  <si>
    <t>AOM_000804</t>
  </si>
  <si>
    <t>Total Mixed Ration</t>
  </si>
  <si>
    <t>AOM_000805</t>
  </si>
  <si>
    <t>AOM_001091</t>
  </si>
  <si>
    <t>Anti-mycotoxin</t>
  </si>
  <si>
    <t>Anti-aflatoxin</t>
  </si>
  <si>
    <t>Probiotic</t>
  </si>
  <si>
    <t>AOM_000807</t>
  </si>
  <si>
    <t>Prebiotic</t>
  </si>
  <si>
    <t>AOM_000808</t>
  </si>
  <si>
    <t>Organic Acid</t>
  </si>
  <si>
    <t>AOM_000809</t>
  </si>
  <si>
    <t>Essential Fatty Acid</t>
  </si>
  <si>
    <t>AOM_000811</t>
  </si>
  <si>
    <t>AOM_000817</t>
  </si>
  <si>
    <t>Feed Process</t>
  </si>
  <si>
    <t>Chemical Process</t>
  </si>
  <si>
    <t>Alkali Treatment</t>
  </si>
  <si>
    <t>Ammonia Treatment</t>
  </si>
  <si>
    <t>Ammonia treatment is a feed processing technique that involves the application of ammonia (NH3) or ammonium hydroxide (NH4OH) to raw feed materials, primarily to enhance the digestibility of fibrous components and provide an additional source of non-protein nitrogen for ruminant animals. By solubilizing hemicellulose, lignin, and other complex carbohydrates, this alkaline treatment improves the overall nutritional value of fibrous feedstuffs. Furthermore, rumen microbes can utilize the non-protein nitrogen to synthesize microbial protein, contributing to the nutritional benefits of ammonia-treated feeds. (HV GPT4)</t>
  </si>
  <si>
    <t>AOM_000818</t>
  </si>
  <si>
    <t>Acid Treatment</t>
  </si>
  <si>
    <t>Acid treatment is a feed processing technique that involves the application of acidic substances to raw feed materials, aiming to improve nutrient availability, digestibility, and preservation properties. This process typically uses organic or inorganic acids, such as phosphoric, sulfuric, or citric acid, which can break down complex molecules, lower pH, and inhibit microbial growth. (HV GPT4)</t>
  </si>
  <si>
    <t>AOM_000819</t>
  </si>
  <si>
    <t>Alkali treatment is an feed processing technique that involves the application of alkaline substances to raw feed materials, primarily to enhance the digestibility of fibrous components. This process typically uses alkaline agents, such as sodium hydroxide, potassium hydroxide, or ammonia, which can solubilize hemicellulose, lignin, and other complex carbohydrates, improving the overall nutritional value of fibrous feedstuffs. (HV GPT4)</t>
  </si>
  <si>
    <t>AOM_000820</t>
  </si>
  <si>
    <t>Biological Process</t>
  </si>
  <si>
    <t>AOM_000821</t>
  </si>
  <si>
    <t>Cellulase Treatment</t>
  </si>
  <si>
    <t>Cellulase treatment is a feed processing method that involves applying cellulase enzymes to raw feed materials before animal consumption. This enzymatic process breaks down cellulose present in plant-based feeds into simpler, more digestible components, thereby improving nutrient availability and overall feed quality. (HV GPT4)</t>
  </si>
  <si>
    <t>AOM_000822</t>
  </si>
  <si>
    <t>Hemicellulase Treatment</t>
  </si>
  <si>
    <t>Hemicellulase treatment: Hemicellulase treatment is a feed processing technique that incorporates hemicellulase enzymes into raw feed materials prior to ingestion by animals. These enzymes target hemicellulose, a complex carbohydrate present in plant cell walls, breaking it down into simpler components to enhance nutrient absorption and feed value. (HV GPT4)</t>
  </si>
  <si>
    <t>AOM_000823</t>
  </si>
  <si>
    <t>Protease Treatment</t>
  </si>
  <si>
    <t>Protease treatment: Protease treatment is a method of feed processing that utilizes protease enzymes to act on raw feed materials before they are consumed by animals. Proteases target protein molecules, breaking them into smaller peptides and amino acids, which increases protein digestibility and nutritional value of the feed. (HV GPT4)</t>
  </si>
  <si>
    <t>AOM_000824</t>
  </si>
  <si>
    <t>Amylase Treatment</t>
  </si>
  <si>
    <t>Amylase treatment: Amylase treatment is a feed processing approach that involves adding amylase enzymes to raw feed materials before animal consumption. Amylases break down complex carbohydrates, such as starch, into simpler sugars, which enhances energy availability and overall feed efficiency. (HV GPT4)</t>
  </si>
  <si>
    <t>AOM_000825</t>
  </si>
  <si>
    <t>Phytase Treatment</t>
  </si>
  <si>
    <t>Phytase treatment: Phytase treatment is a feed processing technique that incorporates phytase enzymes into raw feed materials prior to animal ingestion. Phytases target phytic acid, an anti-nutritional factor present in plant-based feeds, releasing bound phosphorus and other minerals for improved bioavailability, enhancing the nutritional value of the feed. (HV GPT4)</t>
  </si>
  <si>
    <t>AOM_000826</t>
  </si>
  <si>
    <t>Thermal Process</t>
  </si>
  <si>
    <t>Feed Heating</t>
  </si>
  <si>
    <t>The process of applying heat to animal feed, typically through steam or direct heating, to improve its digestibility, increase nutrient availability, and reduce the presence of harmful microorganisms. This process may involve the use of various equipment, such as ovens, boilers, heaters, and dryers, and is often used in commercial feed production. (human validated chatGPT)</t>
  </si>
  <si>
    <t>AOM_000827</t>
  </si>
  <si>
    <t>Boiling</t>
  </si>
  <si>
    <t>Feed boiling refers to the process of heating animal feed in water or steam for a specific period of time to improve its digestibility and nutritional value by reducing anti-nutritional factors, such as toxins and enzyme inhibitors, and by increasing the availability of nutrients to the animal. (Human validated chatGPT).</t>
  </si>
  <si>
    <t>AOM_000828</t>
  </si>
  <si>
    <t>Direct Boiling</t>
  </si>
  <si>
    <t>Direct boiling involves placing the feed directly in boiling water for a certain period of time to improve its digestibility and reduce anti-nutritional factors. This process is typically used for small-scale feed processing, such as for backyard poultry or pigs. (Human validated chatGPT).</t>
  </si>
  <si>
    <t>AOM_000829</t>
  </si>
  <si>
    <t>Indirect Boiling</t>
  </si>
  <si>
    <t>Steaming; Steamed Feed</t>
  </si>
  <si>
    <t>Indirect boiling involves using steam to indirectly heat the feed, either in a steam chamber or through the use of a steam jacketed kettle or cooker. Indirect boiling is typically used for larger-scale feed processing, such as in commercial feed mills. The steam provides gentle heating to the feed, improving its digestibility and reducing the risk of overcooking or damaging the feed. (Human validated chatGPT)</t>
  </si>
  <si>
    <t>AOM_000830</t>
  </si>
  <si>
    <t>Feed fermentation is a process of preserving animal feeds, such as grains or forage, by allowing them to undergo controlled microbial breakdown. This process can occur naturally, or it can be initiated by adding specific microbial cultures. During fermentation, the microorganisms convert some of the feed's carbohydrates and sugars into organic acids, such as lactic acid, which lower the pH and inhibit the growth of harmful bacteria. The resulting fermented feed has a higher concentration of beneficial nutrients, such as vitamins and amino acids, and is more easily digestible by livestock. (human validated chatGPT).</t>
  </si>
  <si>
    <t>AOM_000831</t>
  </si>
  <si>
    <t>Ensilation</t>
  </si>
  <si>
    <t>Silage Process; Ensiled</t>
  </si>
  <si>
    <t>Ensilation is a specific form of fermentation to preserve forage by packing it tightly into a silo or other airtight container and allowing it to ferment. This fermentation process creates an anaerobic environment that preserves the feed and enhances its nutritional quality by increasing the concentration of organic acids and decreasing the pH. The resulting ensiled feed can be stored for extended periods of time and used as a source of nutrition for livestock. (human validated chatGPT)</t>
  </si>
  <si>
    <t>AOM_000832</t>
  </si>
  <si>
    <t>Roasting</t>
  </si>
  <si>
    <t>Roasting refers to the process of heating animal feed to high temperatures, typically in a dry heat environment. The heat causes chemical reactions that break down complex carbohydrates and proteins, making them more easily digestible by the animal. Roasting may also reduce the presence of anti-nutritional factors and harmful microorganisms in the feed. (human validated chatGPT)</t>
  </si>
  <si>
    <t>AOM_000833</t>
  </si>
  <si>
    <t>Extrusion</t>
  </si>
  <si>
    <t xml:space="preserve">Extrusion is a feed processing technique that involves forcing raw feed materials through a shaped die under high pressure and temperature conditions, resulting in a continuous, uniformly shaped product. This process can alter the physical and chemical properties of feed materials, improving digestibility, nutrient availability, and palatability. Extrusion is both a thermal and mechanical process. (HV GPT4) </t>
  </si>
  <si>
    <t>AOM_000834</t>
  </si>
  <si>
    <t>Mechanical Process</t>
  </si>
  <si>
    <t>Chopping</t>
  </si>
  <si>
    <t>Chopping is a feed processing technique that involves the mechanical cutting or shearing of raw feed materials into smaller, uniform pieces. This process often employs choppers, knives, or cutting mills to facilitate improved handling, mixing, and feed intake characteristics. (HV GPT4)</t>
  </si>
  <si>
    <t>AOM_000835</t>
  </si>
  <si>
    <t>Crushing</t>
  </si>
  <si>
    <t>Crushing is a feed processing technique that involves the mechanical reduction of particle size in raw feed materials through the application of compressive force. This process typically uses crushers or roller mills, resulting in the rupture of cell structures and the release of nutrients, facilitating improved digestibility and nutrient availability. (HV GPT4)</t>
  </si>
  <si>
    <t>AOM_000836</t>
  </si>
  <si>
    <t>Grinding</t>
  </si>
  <si>
    <t>Grinding, usually involves the use of abrasive surfaces, such as grinding wheels or hammer mills, to reduce the size of feed particles through friction and impact. Grinding generally results in a more consistent and fine particle size compared to milling. (HV GPT4)</t>
  </si>
  <si>
    <t>AOM_000837</t>
  </si>
  <si>
    <t>A mechanical process refers to the physical manipulation of raw feed materials using machinery in order to improve digestibility, nutrient availability, and feed handling properties, ultimately enhancing the overall efficiency of animal production systems. Key processes include grinding, mixing, pelleting, and extrusion, which alter particle size, texture, and shape to optimize feed intake and nutrient utilization by animals. (HV GPT4)</t>
  </si>
  <si>
    <t>AOM_000838</t>
  </si>
  <si>
    <t>Milling</t>
  </si>
  <si>
    <t>Milling typically refers to the process of using rotary cutters or millstones to grind, crush, or shear feed materials into smaller particles. Milling can produce a wide range of particle sizes and is often used for producing flour or meal from grains and other feedstuffs.  (HV GPT4)</t>
  </si>
  <si>
    <t>AOM_000839</t>
  </si>
  <si>
    <t>Hammer Milling</t>
  </si>
  <si>
    <t>Hammer milling is a mechanical feed processing technique that involves the use of rotating hammers to grind, crush, or pulverize raw feed materials into smaller particles. The process employs a high-speed rotor equipped with a series of hammers that impact the feed materials, breaking them apart and reducing their size. Hammer milling improves feed handling, mixing, and digestibility, while promoting uniform particle size distribution. (HV GPT4)</t>
  </si>
  <si>
    <t>AOM_000840</t>
  </si>
  <si>
    <t>Pelleting</t>
  </si>
  <si>
    <t>Pelleting is a feed processing technique that involves the compression of raw feed materials into small, dense, cylindrical shapes called pellets. This process typically involves a combination of grinding, mixing, and conditioning, followed by the use of a pellet mill to create uniform pellets. Pelleting can improve feed handling, storage, and intake, while reducing waste and enhancing nutrient utilization. (HV GPT4)</t>
  </si>
  <si>
    <t>AOM_000841</t>
  </si>
  <si>
    <t>Extrusion is a feed processing technique that involves forcing raw feed materials through a shaped die under high pressure and temperature conditions, resulting in a continuous, uniformly shaped product. This process can alter the physical and chemical properties of feed materials, improving digestibility, nutrient availability, and palatability. Extrusion is both a thermal and mechanical process. (HV GPT4)</t>
  </si>
  <si>
    <t>AOM_000842</t>
  </si>
  <si>
    <t>Dehydration Process</t>
  </si>
  <si>
    <t>Dehydration processing refers to the removal of moisture from raw feed materials to enhance preservation, handling, and storage properties. This process can occur through natural methods, such as sun or air drying, or artificial methods, including oven or forced-air drying. Dehydration processing focuses on reducing the moisture content in feedstuffs, distinguishing it from mechanical, biological, chemical, or thermal methods.(HV GPT4)</t>
  </si>
  <si>
    <t>AOM_000843</t>
  </si>
  <si>
    <t>Drying</t>
  </si>
  <si>
    <t>Drying is a feed processing technique that involves the removal of moisture from raw feed materials to enhance preservation, handling, and storage properties. Drying can be achieved through natural methods, such as sun or air drying, or artificial methods, including oven or forced-air drying. (HV GPT4)</t>
  </si>
  <si>
    <t>AOM_000844</t>
  </si>
  <si>
    <t>Wilting</t>
  </si>
  <si>
    <t>Wilting is a feed processing technique that involves partial dehydration of raw feed materials, typically through natural methods like sun or air exposure. The process reduces moisture content, which can improve preservation, handling, and storage properties, particularly for forage or silage production. (HV GPT4)</t>
  </si>
  <si>
    <t>AOM_000845</t>
  </si>
  <si>
    <t>A livestock feed process is a specific technique or method applied to raw feed materials to alter their physical, chemical, or biological properties, with the goal of improving palatability, nutrient availability, and overall feed quality for animals. (HV GPT4)</t>
  </si>
  <si>
    <t>AOM_000846</t>
  </si>
  <si>
    <t>Farming System</t>
  </si>
  <si>
    <t>AOM_000847</t>
  </si>
  <si>
    <t>livestock system</t>
  </si>
  <si>
    <t>AOM_000848</t>
  </si>
  <si>
    <t>terrestrial system</t>
  </si>
  <si>
    <t>AOM_000849</t>
  </si>
  <si>
    <t>aquatic system</t>
  </si>
  <si>
    <t>AOM_000850</t>
  </si>
  <si>
    <t>production orientation</t>
  </si>
  <si>
    <t>AOM_000851</t>
  </si>
  <si>
    <t>eggs</t>
  </si>
  <si>
    <t>rearing system mainly dedicated to the egg production which may be composed of one or several rearing stage unit</t>
  </si>
  <si>
    <t>http://opendata.inra.fr/EOL/EOL_0001711</t>
  </si>
  <si>
    <t>AOM_000852</t>
  </si>
  <si>
    <t>meat</t>
  </si>
  <si>
    <t>rearing system mainly dedicated to the meat or flesh production which may be composed of one or several rearing stage unit</t>
  </si>
  <si>
    <t>http://opendata.inra.fr/EOL/EOL_0001575</t>
  </si>
  <si>
    <t>AOM_000853</t>
  </si>
  <si>
    <t>rearing system mainly dedicated to the milk production which may be composed of one or several rearing stage unit</t>
  </si>
  <si>
    <t>http://opendata.inra.fr/EOL/EOL_0001712</t>
  </si>
  <si>
    <t>AOM_000854</t>
  </si>
  <si>
    <t>reproducers</t>
  </si>
  <si>
    <t>domesticated reproducers</t>
  </si>
  <si>
    <t>domesticated broodstock production</t>
  </si>
  <si>
    <t>system of production dedicated to the production of sexually mature animal using juvenile that come from a farm. This system may be composed of one or several rearing stage unit</t>
  </si>
  <si>
    <t>http://opendata.inra.fr/EOL/EOL_0001585</t>
  </si>
  <si>
    <t>AOM_000855</t>
  </si>
  <si>
    <t>AOM_000856</t>
  </si>
  <si>
    <t>caviar</t>
  </si>
  <si>
    <t>system dedicated to the production of fish mature oocytes whose purpose is for human consumption.This system may be composed of one or several rearing stage unit</t>
  </si>
  <si>
    <t>http://opendata.inra.fr/EOL/EOL_0001718</t>
  </si>
  <si>
    <t>AOM_000857</t>
  </si>
  <si>
    <t>AOM_000858</t>
  </si>
  <si>
    <t>larvae</t>
  </si>
  <si>
    <t>system of production dedicated to eggs, larvae and fry which come from the wild or be produced on a farm.This system may be composed of one or several rearing stage unit</t>
  </si>
  <si>
    <t>http://opendata.inra.fr/EOL/EOL_0001573</t>
  </si>
  <si>
    <t>AOM_000859</t>
  </si>
  <si>
    <t>domesticated larvae</t>
  </si>
  <si>
    <t>system of production of larvae in a farm from a genitor born in a farm.This system may be composed of one or several rearing stage unit</t>
  </si>
  <si>
    <t>http://opendata.inra.fr/EOL/EOL_0001583</t>
  </si>
  <si>
    <t>AOM_000860</t>
  </si>
  <si>
    <t>wild caught larvae</t>
  </si>
  <si>
    <t>system of production dedicated to the production of larvae and fry coming from the natural environment.This system may be composed of one or several rearing stage unit</t>
  </si>
  <si>
    <t>http://opendata.inra.fr/EOL/EOL_0001580</t>
  </si>
  <si>
    <t>AOM_000861</t>
  </si>
  <si>
    <t>AOM_000862</t>
  </si>
  <si>
    <t>system of production dedicated to the production of mature animal to broadcast semen or genitor (animal could come from the natural environment or be produced in a farm).This system may be composed of one or several rearing stage unit</t>
  </si>
  <si>
    <t>http://opendata.inra.fr/EOL/EOL_0001576</t>
  </si>
  <si>
    <t>AOM_000863</t>
  </si>
  <si>
    <t>system of production dedicated to the production of sexually mature animal using juvenile that come from a farm.This system may be composed of one or several rearing stage unit</t>
  </si>
  <si>
    <t>AOM_000864</t>
  </si>
  <si>
    <t>aquatic</t>
  </si>
  <si>
    <t>wild caught reproducers</t>
  </si>
  <si>
    <t>system of production dedicated to the production of mature animal using immature or submature animals coming from the natural environment.This system may be composed of one or several rearing stage unit</t>
  </si>
  <si>
    <t>http://opendata.inra.fr/EOL/EOL_0001581</t>
  </si>
  <si>
    <t>AOM_000865</t>
  </si>
  <si>
    <t>rearing stage</t>
  </si>
  <si>
    <t>any characteristic of terrestrial unit of production related to a specific life stage rearing</t>
  </si>
  <si>
    <t>http://opendata.inra.fr/EOL/EOL_0001709</t>
  </si>
  <si>
    <t>AOM_000866</t>
  </si>
  <si>
    <t>broodstock</t>
  </si>
  <si>
    <t>reproducer production unit</t>
  </si>
  <si>
    <t>unit dedicated to the production of mature animal to produce semen or reproducers (animal could come from the natural environment or produced in a farm)</t>
  </si>
  <si>
    <t>http://opendata.inra.fr/EOL/EOL_0001717</t>
  </si>
  <si>
    <t>AOM_000867</t>
  </si>
  <si>
    <t>growing</t>
  </si>
  <si>
    <t>growing-out rearing unit;animal grower production unit;fattening rearing unit;ongrowing rearing unit;grower rearing unit</t>
  </si>
  <si>
    <t>unit dedicated to the production of animal in growing phase coming from juvenile stage or pregrowing stage. The animal comes from the natural environment or produced in a farm. Newborn-&gt;Juvenile-&gt;Pregrowout-&gt;Grower-&gt;Finisher.</t>
  </si>
  <si>
    <t>http://opendata.inra.fr/EOL/EOL_0001710</t>
  </si>
  <si>
    <t>AOM_000868</t>
  </si>
  <si>
    <t>grower-finisher</t>
  </si>
  <si>
    <t>growing-finishing housing system;fattening housing system;broiler housing system</t>
  </si>
  <si>
    <t>unit dedicated to the production of animal in growing-finishing phase until the slaughtering, which come from the natural environment or produced in a farm.Newborn-&gt;Juvenile-&gt;Pregrowout-&gt;Grower-&gt;Finisher</t>
  </si>
  <si>
    <t>http://opendata.inra.fr/EOL/EOL_0001632</t>
  </si>
  <si>
    <t>AOM_000869</t>
  </si>
  <si>
    <t>juvenile</t>
  </si>
  <si>
    <t>juvenile production unit;weaned animal rearing unit;fingerling production;fry production</t>
  </si>
  <si>
    <t>unit dedicated to the production of young animal feeding by himself (weaned animal or yolk sac resorption stage) and which can be transfered in pregrowing unit or growing unit. The animal comes from the natural environment or produced in a farm.Newborn-&gt;Juvenile-&gt;Pregrowout-&gt;Grower-&gt;Finisher</t>
  </si>
  <si>
    <t>http://opendata.inra.fr/EOL/EOL_0001574</t>
  </si>
  <si>
    <t>AOM_000870</t>
  </si>
  <si>
    <t>domesticated juvenile</t>
  </si>
  <si>
    <t>domesticated fingerling production</t>
  </si>
  <si>
    <t>unit dedicated to the production of young animal feeding by himself (weaned animal or yolk sac resorption stage) and which can be transfered in pregrowing unit or growing unit. The animal is initially produced on a farm.Newborn-&gt;Juvenile-&gt;Pregrowout-&gt;Grower-&gt;Finisher</t>
  </si>
  <si>
    <t>http://opendata.inra.fr/EOL/EOL_0001584</t>
  </si>
  <si>
    <t>AOM_000871</t>
  </si>
  <si>
    <t>wild caught juvenile</t>
  </si>
  <si>
    <t>Wild caught fingerling production system</t>
  </si>
  <si>
    <t>unit dedicated to the production of young animal feeding by himself (weaned animal or yolk sac resorption stage) and which can be transfered in pregrowing unit or growing unit. The animal is originating from the natural environment.Newborn-&gt;Juvenile-&gt;Pregrowout-&gt;Grower-&gt;Finisher</t>
  </si>
  <si>
    <t>http://opendata.inra.fr/EOL/EOL_0001582</t>
  </si>
  <si>
    <t>AOM_000872</t>
  </si>
  <si>
    <t>newborn</t>
  </si>
  <si>
    <t>fish fry production unit</t>
  </si>
  <si>
    <t>unit dedicated to the production of newborn animal before weaning (mammal) or until hatching (fish, chicken).Newborn-&gt;Juvenile-&gt;Pregrowout-&gt;Grower-&gt;Finisher</t>
  </si>
  <si>
    <t>http://opendata.inra.fr/EOL/EOL_0001716</t>
  </si>
  <si>
    <t>AOM_000873</t>
  </si>
  <si>
    <t>pre-growout</t>
  </si>
  <si>
    <t>pre-fattening rearing unit;pregrowing rearing unit;on-growing rearing unit</t>
  </si>
  <si>
    <t>unit dedicated to the production of a sexually immature animal and which comes from the natural environment or is produced in a farm (juvenile animal) and can be transfered in growing unit.Newborn-&gt;Juvenile-&gt;Pregrowout-&gt;Grower-&gt;Finisher</t>
  </si>
  <si>
    <t>http://opendata.inra.fr/EOL/EOL_0001725</t>
  </si>
  <si>
    <t>AOM_000874</t>
  </si>
  <si>
    <t>AOM_000875</t>
  </si>
  <si>
    <t>gestating</t>
  </si>
  <si>
    <t>pregnant females</t>
  </si>
  <si>
    <t>unit of production dedicated to animal in gestating phase which come from the natural environment or produced in a farm</t>
  </si>
  <si>
    <t>http://opendata.inra.fr/EOL/EOL_0001630</t>
  </si>
  <si>
    <t>AOM_000876</t>
  </si>
  <si>
    <t>unit dedicated to the production of animal in growing phase coming from juvenile stage or pregrowing stage. The animal comes from the natural environment or produced in a farm</t>
  </si>
  <si>
    <t>AOM_000877</t>
  </si>
  <si>
    <t>unit dedicated to the production of animal in growing-finishing phase until the slaughtering which come from the natural environment or produced in a farm.</t>
  </si>
  <si>
    <t>AOM_000878</t>
  </si>
  <si>
    <t>unit dedicated to the production of young animal feeding by himself (weaned animal or yolk sac resorption stage) and which can be transfered in pregrowing unit or growing unit. The animal comes from the natural environment or produced in a farm</t>
  </si>
  <si>
    <t>AOM_000879</t>
  </si>
  <si>
    <t>unit dedicated to the production of young animal feeding by himself (weaned animal or yolk sac resorption stage) and which can be transfered in pregrowing unit or growing unit. The animal is initially produced on a farm</t>
  </si>
  <si>
    <t>AOM_000880</t>
  </si>
  <si>
    <t>Wild caugth fingerling production system</t>
  </si>
  <si>
    <t>unit dedicated to the production of young animal feeding by himself (weaned animal or yolk sac resorption stage) and which can be transfered in pregrowing unit or growing unit. The animal is originating from the natural environment</t>
  </si>
  <si>
    <t>AOM_000881</t>
  </si>
  <si>
    <t>lactating</t>
  </si>
  <si>
    <t>unit of production dedicated to milk production</t>
  </si>
  <si>
    <t>http://opendata.inra.fr/EOL/EOL_0001633</t>
  </si>
  <si>
    <t>AOM_000882</t>
  </si>
  <si>
    <t>laying hens</t>
  </si>
  <si>
    <t>unit of production dedicated to hens which produced eggs</t>
  </si>
  <si>
    <t>http://opendata.inra.fr/EOL/EOL_0001641</t>
  </si>
  <si>
    <t>AOM_000883</t>
  </si>
  <si>
    <t>goatling production unit;duckling production unit;larval production unit;chick production unit;calf production system;fish fry production unit;piglet production unit;lamb production unit</t>
  </si>
  <si>
    <t>unit dedicated to the production of newborn animal before weaning (mammal) or until hatching (fish, chicken)</t>
  </si>
  <si>
    <t>AOM_000884</t>
  </si>
  <si>
    <t>pre-growout rearing unit</t>
  </si>
  <si>
    <t>AOM_000885</t>
  </si>
  <si>
    <t>living environment</t>
  </si>
  <si>
    <t>AOM_000886</t>
  </si>
  <si>
    <t>closed water</t>
  </si>
  <si>
    <t>an aquaculture system where water is supplied only for filling the structure and to replace evaporation and accumulating salts</t>
  </si>
  <si>
    <t>http://opendata.inra.fr/EOL/EOL_0001570</t>
  </si>
  <si>
    <t>AOM_000887</t>
  </si>
  <si>
    <t>tank</t>
  </si>
  <si>
    <t>mesocosm</t>
  </si>
  <si>
    <t>artificial culture systems for fish larvae with a limited volume of water where many species grow such as phytoplankton, zooplankton and predators (fish larvae)</t>
  </si>
  <si>
    <t>http://opendata.inra.fr/EOL/EOL_0001528</t>
  </si>
  <si>
    <t>AOM_000888</t>
  </si>
  <si>
    <t>pond</t>
  </si>
  <si>
    <t>pond aquaculture</t>
  </si>
  <si>
    <t>an aquaculture system where animals are reared in a pond</t>
  </si>
  <si>
    <t>http://opendata.inra.fr/EOL/EOL_0001521</t>
  </si>
  <si>
    <t>AOM_000889</t>
  </si>
  <si>
    <t>open water</t>
  </si>
  <si>
    <t>aquaculture system based on existing water resources without management of water use</t>
  </si>
  <si>
    <t>http://opendata.inra.fr/EOL/EOL_0001500</t>
  </si>
  <si>
    <t>AOM_000890</t>
  </si>
  <si>
    <t>cage</t>
  </si>
  <si>
    <t>netcage aquaculture system;pen aquaculture system;cage aquaculture</t>
  </si>
  <si>
    <t>raising fish in a submerged or floating netcage in water (lake, sea, ...)</t>
  </si>
  <si>
    <t>http://opendata.inra.fr/EOL/EOL_0001509</t>
  </si>
  <si>
    <t>AOM_000891</t>
  </si>
  <si>
    <t>floating cage</t>
  </si>
  <si>
    <t>aquaculture system using a cage floating or maintained at the surface of the water</t>
  </si>
  <si>
    <t>http://opendata.inra.fr/EOL/EOL_0001505</t>
  </si>
  <si>
    <t>AOM_000892</t>
  </si>
  <si>
    <t>submerged cage</t>
  </si>
  <si>
    <t>aquaculture system using a cage totally immersed in the water body</t>
  </si>
  <si>
    <t>http://opendata.inra.fr/EOL/EOL_0001518</t>
  </si>
  <si>
    <t>AOM_000893</t>
  </si>
  <si>
    <t>species associations</t>
  </si>
  <si>
    <t>AOM_000894</t>
  </si>
  <si>
    <t>mono-species</t>
  </si>
  <si>
    <t>mono-species breeding system;monoculture rearing system</t>
  </si>
  <si>
    <t>system of farming which rears only one type of animal species in the same production unit</t>
  </si>
  <si>
    <t>http://opendata.inra.fr/EOL/EOL_0001507</t>
  </si>
  <si>
    <t>AOM_000895</t>
  </si>
  <si>
    <t>group-housing</t>
  </si>
  <si>
    <t>system of farming where animals are housed in a mono-species group</t>
  </si>
  <si>
    <t>http://opendata.inra.fr/EOL/EOL_0001608</t>
  </si>
  <si>
    <t>AOM_000896</t>
  </si>
  <si>
    <t>individual housing</t>
  </si>
  <si>
    <t>system of farming where the animal is housed alone</t>
  </si>
  <si>
    <t>http://opendata.inra.fr/EOL/EOL_0001634</t>
  </si>
  <si>
    <t>AOM_000897</t>
  </si>
  <si>
    <t>multi-species</t>
  </si>
  <si>
    <t>poly-species rearing system;polyculture rearing system</t>
  </si>
  <si>
    <t>system of farming which uses multiple species in the same rearing structure occupying different ecological niches of the medium to optimize production, with or without trophic interrelationship</t>
  </si>
  <si>
    <t>http://opendata.inra.fr/EOL/EOL_0001506</t>
  </si>
  <si>
    <t>AOM_000898</t>
  </si>
  <si>
    <t>integrated system</t>
  </si>
  <si>
    <t>IMTA; Integrated multi-trophic aquaculture</t>
  </si>
  <si>
    <t>system of farming which provides the by-products (including waste) from one animal species (aquatic or terrestrial) as inputs for another species (animal, plant or aquatic) in the same production unit</t>
  </si>
  <si>
    <t>http://opendata.inra.fr/EOL/EOL_0001516</t>
  </si>
  <si>
    <t>AOM_000899</t>
  </si>
  <si>
    <t>aquaponic system_x000D_</t>
  </si>
  <si>
    <t>production system that combines a traditional aquaculture with hydroponics (use the water of aquaculture system to cultivate plants) in the same production unit</t>
  </si>
  <si>
    <t>http://opendata.inra.fr/EOL/EOL_0001520</t>
  </si>
  <si>
    <t>AOM_000900</t>
  </si>
  <si>
    <t>AOM_000901</t>
  </si>
  <si>
    <t>free-range system</t>
  </si>
  <si>
    <t>free-range rearing system</t>
  </si>
  <si>
    <t>Free range denotes a method of farming husbandry where the animals, for at least part of the day, can roam freely outdoors, rather than being confined in an enclosure for 24 hours each day. On many farms, the outdoors ranging area is fenced, thereby technically making this an enclosure, however, free range systems usually offer the opportunity for the extensive locomotion and sunlight that is otherwise prevented by indoor housing systems. Free range may apply to meat, eggs or dairy farming. [https://en.wikipedia.org/wiki/Free_range]</t>
  </si>
  <si>
    <t>http://opendata.inra.fr/EOL/EOL_0001619</t>
  </si>
  <si>
    <t>AOM_000902</t>
  </si>
  <si>
    <t>closed building construction system;closed terrestrial system</t>
  </si>
  <si>
    <t>closed housing system, in thermally insulated buildings with or without forced ventilation</t>
  </si>
  <si>
    <t>http://opendata.inra.fr/EOL/EOL_0001606;http://opendata.inra.fr/EOL/EOL_0001600</t>
  </si>
  <si>
    <t>AOM_000903</t>
  </si>
  <si>
    <t>cage system</t>
  </si>
  <si>
    <t>closed housing system including building construction and cage design and placement. The cages can be assembled together. Structure on concrete, wood, etc... with natural light or windowless with a light system, thermally insulated and ventilated or constructed with open sidewalls (windows with jalousie-type curtains)</t>
  </si>
  <si>
    <t>http://opendata.inra.fr/EOL/EOL_0001620</t>
  </si>
  <si>
    <t>AOM_000904</t>
  </si>
  <si>
    <t>housing system where each cage is equipped with perches, laying nest and a sand bath (or equivalent) with litter material.</t>
  </si>
  <si>
    <t>http://opendata.inra.fr/EOL/EOL_0001624</t>
  </si>
  <si>
    <t>AOM_000905</t>
  </si>
  <si>
    <t>stall</t>
  </si>
  <si>
    <t>crate</t>
  </si>
  <si>
    <t>closed housing system where the crates has a standard size and the rear end can be equipped with concrete slats over a deep pit in which slurry and cleaning waters are stored. Feeding systems and drinkers are placed at the front end. A housing design in which animal have restricted freedom of movement except when the animal are released to walk to a milking parlour or to be fed. Often most of the feed is served in front of the stalls.</t>
  </si>
  <si>
    <t>http://opendata.inra.fr/EOL/EOL_0001638; http://opendata.inra.fr/EOL/EOL_0001906</t>
  </si>
  <si>
    <t>AOM_000906</t>
  </si>
  <si>
    <t>semi-tied stall</t>
  </si>
  <si>
    <t>housing design in which animal have restricted freedom of movement except when the animal are released to walk to a milking parlour or to be fed. Often most of the feed is served in front of the stalls</t>
  </si>
  <si>
    <t>http://opendata.inra.fr/EOL/EOL_0001906</t>
  </si>
  <si>
    <t>AOM_000907</t>
  </si>
  <si>
    <t>tied stall</t>
  </si>
  <si>
    <t>crate; tether stall</t>
  </si>
  <si>
    <t>housing design in which livestock are permanently restrained in a stall whilst they are kept in the house and so have restricted freedom of movement.</t>
  </si>
  <si>
    <t>http://opendata.inra.fr/EOL/EOL_0001905</t>
  </si>
  <si>
    <t>AOM_000908</t>
  </si>
  <si>
    <t>digestibility stall</t>
  </si>
  <si>
    <t>digestibility crate</t>
  </si>
  <si>
    <t>an experimental crate system where urine and feces can be collected and quantified separately</t>
  </si>
  <si>
    <t>http://opendata.inra.fr/EOL/EOL_0001698</t>
  </si>
  <si>
    <t>AOM_000909</t>
  </si>
  <si>
    <t>larger space</t>
  </si>
  <si>
    <t>housing systems where animals have more space (than a cage, stall or crate) or can move around more freely within the building.</t>
  </si>
  <si>
    <t>http://opendata.inra.fr/EOL/EOL_0001625</t>
  </si>
  <si>
    <t>AOM_000910</t>
  </si>
  <si>
    <t>perchery system</t>
  </si>
  <si>
    <t>housing space is subdivided into different functional areas: feeding and drinking, sleeping and resting, scratch area, egg laying area. The birds can use several house levels.</t>
  </si>
  <si>
    <t>http://opendata.inra.fr/EOL/EOL_0000325</t>
  </si>
  <si>
    <t>AOM_000911</t>
  </si>
  <si>
    <t>barn</t>
  </si>
  <si>
    <t>shed; free stall system; broiler house;duck house;loose housing;poultry house;shed;turkey house</t>
  </si>
  <si>
    <t>A large closed housing system without partitions and in which animal are allowed to move freely. A farm building used for housing livestock, storing machinery or crops etc.</t>
  </si>
  <si>
    <t>http://opendata.inra.fr/EOL/EOL_0000306;http://opendata.inra.fr/EOL/EOL_0001907</t>
  </si>
  <si>
    <t>AOM_000912</t>
  </si>
  <si>
    <t>cubicle house</t>
  </si>
  <si>
    <t>building divided into rows of individual stalls or cubicles in which animals lay when at rest but are not restrained.</t>
  </si>
  <si>
    <t>http://opendata.inra.fr/EOL/EOL_0001907</t>
  </si>
  <si>
    <t>AOM_000913</t>
  </si>
  <si>
    <t>pen</t>
  </si>
  <si>
    <t>housing system resulting of subdivisions by partitions or barriers in a building. The pens in this system could have various sizes and contain various number of animals. A small enclosure for livestock, within a house.</t>
  </si>
  <si>
    <t>http://opendata.inra.fr/EOL/EOL_0001636; http://opendata.inra.fr/EOL/EOL_0001902</t>
  </si>
  <si>
    <t>AOM_000914</t>
  </si>
  <si>
    <t>open housing</t>
  </si>
  <si>
    <t>open building</t>
  </si>
  <si>
    <t>housing structure with partial or total access to outdoors, an area with natural light (courtyard, pasture)</t>
  </si>
  <si>
    <t>http://opendata.inra.fr/EOL/EOL_0001648</t>
  </si>
  <si>
    <t>AOM_000915</t>
  </si>
  <si>
    <t>seasonal movement of herds using different remote ecosystem supports (e.g. pasture ground for cattle)</t>
  </si>
  <si>
    <t>http://opendata.inra.fr/EOL/EOL_0001726</t>
  </si>
  <si>
    <t>AOM_000916</t>
  </si>
  <si>
    <t>system where herds are moving in search of fresh pasture and water</t>
  </si>
  <si>
    <t>http://opendata.inra.fr/EOL/EOL_0001728</t>
  </si>
  <si>
    <t>AOM_000917</t>
  </si>
  <si>
    <t>system where livestock are herded in order to find fresh pastures on which to graze following an irregular pattern of movement</t>
  </si>
  <si>
    <t>http://opendata.inra.fr/EOL/EOL_0001727</t>
  </si>
  <si>
    <t>AOM_000918</t>
  </si>
  <si>
    <t>mixed indoor-outdoor</t>
  </si>
  <si>
    <t>daily or seasonal alternation imposed to the animal between the indoor system and the outdoor system</t>
  </si>
  <si>
    <t>http://opendata.inra.fr/EOL/EOL_0001697</t>
  </si>
  <si>
    <t>AOM_000919</t>
  </si>
  <si>
    <t>open-front housing system</t>
  </si>
  <si>
    <t>housing system using shed with wind barrier used for insulation and protection against the wind and rain</t>
  </si>
  <si>
    <t>http://opendata.inra.fr/EOL/EOL_0001635</t>
  </si>
  <si>
    <t>AOM_000920</t>
  </si>
  <si>
    <t>outdoor</t>
  </si>
  <si>
    <t>outside rearing system in fields. Animals are possibly provided with food, water and shelter and have a generous minimum space allowances. Animals are free to move outdoors, there is space but it is physically limited (electric or virtual fence) and subject to climatic conditions.</t>
  </si>
  <si>
    <t>http://opendata.inra.fr/EOL/EOL_0001607;http://opendata.inra.fr/EOL/EOL_0001647</t>
  </si>
  <si>
    <t>AOM_000921</t>
  </si>
  <si>
    <t>feed lot system;feed yard system;zero-grazing</t>
  </si>
  <si>
    <t>housing system composed by a confined yard area with watering and feeding facilities where cattle are fed for the purpose of production. They may contain thousands of animals in an array of pens. The soil of this system consists only of land.</t>
  </si>
  <si>
    <t>http://opendata.inra.fr/EOL/EOL_0001707</t>
  </si>
  <si>
    <t>AOM_000922</t>
  </si>
  <si>
    <t>AOM_000923</t>
  </si>
  <si>
    <t>AOM_000924</t>
  </si>
  <si>
    <t>AOM_000925</t>
  </si>
  <si>
    <t>AOM_000926</t>
  </si>
  <si>
    <t>AOM_000927</t>
  </si>
  <si>
    <t>AOM_000928</t>
  </si>
  <si>
    <t>precision livestock farming</t>
  </si>
  <si>
    <t>any characteristic related to the general description of experimental farming system</t>
  </si>
  <si>
    <t>http://opendata.inra.fr/EOL/EOL_0002013</t>
  </si>
  <si>
    <t>AOM_000929</t>
  </si>
  <si>
    <t>animal device</t>
  </si>
  <si>
    <t>any technological device positioned on the animal (external, internal) to collect biology data (temperature, blood pressure, ph, physical activity ...), geographical location (outdoor, indoor) or identification information</t>
  </si>
  <si>
    <t>http://opendata.inra.fr/EOL/EOL_0001956</t>
  </si>
  <si>
    <t>AOM_000930</t>
  </si>
  <si>
    <t>identification device</t>
  </si>
  <si>
    <t>any device positioned on the animal (external, internal) allowing its identification visually or automatically</t>
  </si>
  <si>
    <t>http://opendata.inra.fr/EOL/EOL_0001958</t>
  </si>
  <si>
    <t>AOM_000931</t>
  </si>
  <si>
    <t>sensor</t>
  </si>
  <si>
    <t>an external or internal electronic device to record biological data or geographical localisation of an animal</t>
  </si>
  <si>
    <t>http://opendata.inra.fr/EOL/EOL_0001961</t>
  </si>
  <si>
    <t>AOM_000932</t>
  </si>
  <si>
    <t>grazing</t>
  </si>
  <si>
    <t>pasture system</t>
  </si>
  <si>
    <t>outdoor housing systems designed to help match the nutritional demands through pasture of the livestock with eventual supply of complementary forage.</t>
  </si>
  <si>
    <t>http://opendata.inra.fr/EOL/EOL_0001706</t>
  </si>
  <si>
    <t>AOM_000933</t>
  </si>
  <si>
    <t>paddocks</t>
  </si>
  <si>
    <t>paddock grazing system</t>
  </si>
  <si>
    <t>field pasture system</t>
  </si>
  <si>
    <t>http://opendata.inra.fr/EOL/EOL_0001944</t>
  </si>
  <si>
    <t>AOM_000934</t>
  </si>
  <si>
    <t>set stocking</t>
  </si>
  <si>
    <t>continuous grazing system with a fixed number of animals</t>
  </si>
  <si>
    <t>http://opendata.inra.fr/EOL/EOL_0001943</t>
  </si>
  <si>
    <t>AOM_000935</t>
  </si>
  <si>
    <t>strip grazing</t>
  </si>
  <si>
    <t>rationed grazing</t>
  </si>
  <si>
    <t>rationed pasture system</t>
  </si>
  <si>
    <t>http://opendata.inra.fr/EOL/EOL_0001945</t>
  </si>
  <si>
    <t>AOM_000936</t>
  </si>
  <si>
    <t>Grazing Management</t>
  </si>
  <si>
    <t>Grazing Intensity</t>
  </si>
  <si>
    <t>used to record qualitative assessments of grazing intensity or pressure (e.g. low, medium or high)</t>
  </si>
  <si>
    <t>AOM_000937</t>
  </si>
  <si>
    <t>Livestock Abundance</t>
  </si>
  <si>
    <t>animal biomass</t>
  </si>
  <si>
    <t>total mass of animals in a rearing unit</t>
  </si>
  <si>
    <t>http://opendata.inra.fr/EOL/EOL_0000334</t>
  </si>
  <si>
    <t>AOM_000938</t>
  </si>
  <si>
    <t>stocking rate</t>
  </si>
  <si>
    <t>animal biomass density</t>
  </si>
  <si>
    <t>mass of animals per area or volume</t>
  </si>
  <si>
    <t>http://opendata.inra.fr/EOL/EOL_0000043</t>
  </si>
  <si>
    <t>AOM_000939</t>
  </si>
  <si>
    <t>stocking rate as livestock units</t>
  </si>
  <si>
    <t>The livestock unit, abbreviated as LSU (or sometimes as LU), is a reference unit which facilitates the aggregation of livestock from various species and age as per convention, via the use of specific coefficients established initially on the basis of the nutritional or feed requirement of each type of animal. The reference unit used for the calculation of livestock units (=1 LSU) is the grazing equivalent of one adult dairy cow producing 3 000 kg of milk annually, without additional concentrated foodstuffs. Holdings with livestock can have zero livestock units as LSU is only calculated for bovine animals, goats, sheep, equidae, pigs, poultry, and female breeding rabbits. Holdings with livestock and no LSU are holdings which have beehives or other livestock not elsewhere classified.</t>
  </si>
  <si>
    <t>https://ec.europa.eu/eurostat/statistics-explained/index.php?title=Glossary:Livestock_unit_(LSU)</t>
  </si>
  <si>
    <t>AOM_000940</t>
  </si>
  <si>
    <t>animal density</t>
  </si>
  <si>
    <t>total number of animals in a rearing unit</t>
  </si>
  <si>
    <t>http://opendata.inra.fr/EOL/EOL_0000333</t>
  </si>
  <si>
    <t>AOM_000941</t>
  </si>
  <si>
    <t>Group Structure</t>
  </si>
  <si>
    <t>rearing stage group structure</t>
  </si>
  <si>
    <t>number or proportion of animal in various stages of development in the group. A group may be homogeneous (only one rearing stage) or heterogeneous (several rearing stages).</t>
  </si>
  <si>
    <t>http://opendata.inra.fr/EOL/EOL_0001704</t>
  </si>
  <si>
    <t>AOM_000942</t>
  </si>
  <si>
    <t>sex group structure</t>
  </si>
  <si>
    <t>number or proportion of animal of different sexes in the group. A group may be homogeneous (only one sex) or heterogeneous (male and female).</t>
  </si>
  <si>
    <t>http://opendata.inra.fr/EOL/EOL_0001705</t>
  </si>
  <si>
    <t>AOM_000943</t>
  </si>
  <si>
    <t>genetic group structure</t>
  </si>
  <si>
    <t>composition of an animal group in term of genetic lines or breed</t>
  </si>
  <si>
    <t>http://opendata.inra.fr/EOL/EOL_0002001</t>
  </si>
  <si>
    <t>AOM_000944</t>
  </si>
  <si>
    <t>Number of fields per unit</t>
  </si>
  <si>
    <t>AOM_000945</t>
  </si>
  <si>
    <t>Target sward height</t>
  </si>
  <si>
    <t>In the context of pasture management, sward height refers to the average height of the vegetation (e.g., grasses and legumes) in a pasture.</t>
  </si>
  <si>
    <t>AOM_000946</t>
  </si>
  <si>
    <t>Max sward height</t>
  </si>
  <si>
    <t>post-stocking</t>
  </si>
  <si>
    <t>AOM_000947</t>
  </si>
  <si>
    <t>Field Size</t>
  </si>
  <si>
    <t>plot size, pasture size</t>
  </si>
  <si>
    <t>The size of an area of pasture under homogenous management analagous to the size of the experimental replicate. This area may or may not be subdivided to control the movements of livestock.</t>
  </si>
  <si>
    <t>AOM_000948</t>
  </si>
  <si>
    <t>Division Size</t>
  </si>
  <si>
    <t>The area of a subdivision within an field/plot/pasture. Subdivisions are typically to constrain the movement and grazing of livestock with in the field.</t>
  </si>
  <si>
    <t>AOM_000949</t>
  </si>
  <si>
    <t>Strip grazing</t>
  </si>
  <si>
    <t>AOM_000950</t>
  </si>
  <si>
    <t>Cycle length</t>
  </si>
  <si>
    <t>AOM_000951</t>
  </si>
  <si>
    <t>Rest period</t>
  </si>
  <si>
    <t>AOM_000952</t>
  </si>
  <si>
    <t>Grazing time</t>
  </si>
  <si>
    <t>per year</t>
  </si>
  <si>
    <t>time duration and/or seasonal period of grazing system</t>
  </si>
  <si>
    <t>http://opendata.inra.fr/EOL/EOL_0001946</t>
  </si>
  <si>
    <t>AOM_000953</t>
  </si>
  <si>
    <t>per cycle</t>
  </si>
  <si>
    <t>AOM_000954</t>
  </si>
  <si>
    <t>Number of animals</t>
  </si>
  <si>
    <t>AOM_000955</t>
  </si>
  <si>
    <t>Cattle;Buffalo</t>
  </si>
  <si>
    <t>AOM_000956</t>
  </si>
  <si>
    <t>Adult</t>
  </si>
  <si>
    <t>Not calf, heifer, grower, finisher, steer etc.  Could be a female that has given birth or is older than 2 years. A bull that is over 2 years old.</t>
  </si>
  <si>
    <t>AOM_000957</t>
  </si>
  <si>
    <t>Cow</t>
  </si>
  <si>
    <t>A female that has given birth.</t>
  </si>
  <si>
    <t>AOM_000958</t>
  </si>
  <si>
    <t>AOM_000959</t>
  </si>
  <si>
    <t>AOM_000960</t>
  </si>
  <si>
    <t>Bull</t>
  </si>
  <si>
    <t>Reproductive male, typically 2 years or older.</t>
  </si>
  <si>
    <t>AOM_000961</t>
  </si>
  <si>
    <t>Young</t>
  </si>
  <si>
    <t>A female that has not given birth and is less than 2 years. A male less than 2 years old. A calf, heifer, grower, finisher, steer etc.</t>
  </si>
  <si>
    <t>AOM_000962</t>
  </si>
  <si>
    <t>Grower</t>
  </si>
  <si>
    <t>AOM_000963</t>
  </si>
  <si>
    <t>Finisher</t>
  </si>
  <si>
    <t>AOM_000964</t>
  </si>
  <si>
    <t>Heifer</t>
  </si>
  <si>
    <t>AOM_000965</t>
  </si>
  <si>
    <t>A heifer is a female that has not had any offspring. The term usually refers to immature females.</t>
  </si>
  <si>
    <t>AOM_000966</t>
  </si>
  <si>
    <t>AOM_000967</t>
  </si>
  <si>
    <t>AOM_000968</t>
  </si>
  <si>
    <t>An intact (non-castrated) male</t>
  </si>
  <si>
    <t>AOM_000969</t>
  </si>
  <si>
    <t>AOM_000970</t>
  </si>
  <si>
    <t>AOM_000971</t>
  </si>
  <si>
    <t>Castrate</t>
  </si>
  <si>
    <t>Bullock;Steer</t>
  </si>
  <si>
    <t>A castrated male</t>
  </si>
  <si>
    <t>AOM_000972</t>
  </si>
  <si>
    <t>AOM_000973</t>
  </si>
  <si>
    <t>AOM_000974</t>
  </si>
  <si>
    <t>AOM_000975</t>
  </si>
  <si>
    <t>AOM_000976</t>
  </si>
  <si>
    <t>Calf</t>
  </si>
  <si>
    <t>A cattle calf is typically less than a year old.</t>
  </si>
  <si>
    <t>AOM_000977</t>
  </si>
  <si>
    <t>AOM_000978</t>
  </si>
  <si>
    <t>Suckling</t>
  </si>
  <si>
    <t>A calf that is nursing from its mother's udder to consume milk.</t>
  </si>
  <si>
    <t>AOM_000979</t>
  </si>
  <si>
    <t>A weaned calf  considered to be independent and no longer relies on its mother's milk for nutrition. Weaning is typically done when the calf is between 6-8 months of age, although the exact age can vary depending on the management practices and the nutritional status of the calf.</t>
  </si>
  <si>
    <t>AOM_000980</t>
  </si>
  <si>
    <t>AOM_000981</t>
  </si>
  <si>
    <t>AOM_000982</t>
  </si>
  <si>
    <t>AOM_000983</t>
  </si>
  <si>
    <t>AOM_000984</t>
  </si>
  <si>
    <t>AOM_000985</t>
  </si>
  <si>
    <t>Ewe</t>
  </si>
  <si>
    <t>AOM_000986</t>
  </si>
  <si>
    <t>AOM_000987</t>
  </si>
  <si>
    <t>AOM_000988</t>
  </si>
  <si>
    <t>Ram</t>
  </si>
  <si>
    <t>AOM_000989</t>
  </si>
  <si>
    <t>AOM_000990</t>
  </si>
  <si>
    <t>Lamb</t>
  </si>
  <si>
    <t>Lambs are less than one year of age. They have usually not produced offspring.</t>
  </si>
  <si>
    <t>AOM_000991</t>
  </si>
  <si>
    <t>AOM_000992</t>
  </si>
  <si>
    <t>AOM_000993</t>
  </si>
  <si>
    <t>AOM_000994</t>
  </si>
  <si>
    <t>Wether</t>
  </si>
  <si>
    <t>AOM_000995</t>
  </si>
  <si>
    <t>Yearling</t>
  </si>
  <si>
    <t>A yearling is an animal between 1 and 2 years of age that may or may not have produced offspring.</t>
  </si>
  <si>
    <t>AOM_000996</t>
  </si>
  <si>
    <t>AOM_000997</t>
  </si>
  <si>
    <t>AOM_000998</t>
  </si>
  <si>
    <t>AOM_000999</t>
  </si>
  <si>
    <t>AOM_001000</t>
  </si>
  <si>
    <t>AOM_001001</t>
  </si>
  <si>
    <t>AOM_001002</t>
  </si>
  <si>
    <t>AOM_001003</t>
  </si>
  <si>
    <t>AOM_001004</t>
  </si>
  <si>
    <t>AOM_001005</t>
  </si>
  <si>
    <t>Buck</t>
  </si>
  <si>
    <t>AOM_001006</t>
  </si>
  <si>
    <t>AOM_001007</t>
  </si>
  <si>
    <t>Kid</t>
  </si>
  <si>
    <t>AOM_001008</t>
  </si>
  <si>
    <t>AOM_001009</t>
  </si>
  <si>
    <t>AOM_001010</t>
  </si>
  <si>
    <t>AOM_001011</t>
  </si>
  <si>
    <t>AOM_001012</t>
  </si>
  <si>
    <t>AOM_001013</t>
  </si>
  <si>
    <t>AOM_001014</t>
  </si>
  <si>
    <t>AOM_001015</t>
  </si>
  <si>
    <t>AOM_001016</t>
  </si>
  <si>
    <t>AOM_001017</t>
  </si>
  <si>
    <t>AOM_001018</t>
  </si>
  <si>
    <t>AOM_001019</t>
  </si>
  <si>
    <t>Sow</t>
  </si>
  <si>
    <t>An adult female pig that has farrowed a litter of piglets.</t>
  </si>
  <si>
    <t>AOM_001020</t>
  </si>
  <si>
    <t>AOM_001021</t>
  </si>
  <si>
    <t>AOM_001022</t>
  </si>
  <si>
    <t>Boar</t>
  </si>
  <si>
    <t>A male pig over 6 months of age that can be used for breeding. Technically this is called a boar, but the term boar is more generically applied to younger non-castrated male pigs.</t>
  </si>
  <si>
    <t>AOM_001023</t>
  </si>
  <si>
    <t>Stag</t>
  </si>
  <si>
    <t>A male pig that was castrated after reaching sexual maturity.</t>
  </si>
  <si>
    <t>AOM_001024</t>
  </si>
  <si>
    <t>AOM_001025</t>
  </si>
  <si>
    <t>AOM_001026</t>
  </si>
  <si>
    <t>AOM_001027</t>
  </si>
  <si>
    <t xml:space="preserve">A male pig under 6 months of age. Technically this is not called a boar, but the term boar is generically applied to younger non-castrated male pigs in the literature. </t>
  </si>
  <si>
    <t>AOM_001028</t>
  </si>
  <si>
    <t>Barrow</t>
  </si>
  <si>
    <t>A male pig that was castrated before reaching sexual maturity.</t>
  </si>
  <si>
    <t>AOM_001029</t>
  </si>
  <si>
    <t>AOM_001030</t>
  </si>
  <si>
    <t>AOM_001031</t>
  </si>
  <si>
    <t>AOM_001032</t>
  </si>
  <si>
    <t>AOM_001033</t>
  </si>
  <si>
    <t>Gilt</t>
  </si>
  <si>
    <t>A young female pig that has never given birth.</t>
  </si>
  <si>
    <t>AOM_001034</t>
  </si>
  <si>
    <t>AOM_001035</t>
  </si>
  <si>
    <t>AOM_001036</t>
  </si>
  <si>
    <t>Piglet; Shoat; Shote</t>
  </si>
  <si>
    <t>Unweaned young pig</t>
  </si>
  <si>
    <t>AOM_001037</t>
  </si>
  <si>
    <t>AOM_001038</t>
  </si>
  <si>
    <t>AOM_001039</t>
  </si>
  <si>
    <t>AOM_001040</t>
  </si>
  <si>
    <t>Chick</t>
  </si>
  <si>
    <t>Chicks are typically less than one week old.</t>
  </si>
  <si>
    <t>AOM_001041</t>
  </si>
  <si>
    <t>Pullet</t>
  </si>
  <si>
    <t xml:space="preserve">A pullet is a female chicken that is less than one year old and has not yet reached sexual maturity. The term is typically used to refer to female chickens that are between the ages of one week and six months. </t>
  </si>
  <si>
    <t>AOM_001042</t>
  </si>
  <si>
    <t>Cockerel</t>
  </si>
  <si>
    <t>A cockerel is a male chicken that has not yet reached sexual maturity. The term is typically used to refer to male chickens that are less than one year old.</t>
  </si>
  <si>
    <t>AOM_001043</t>
  </si>
  <si>
    <t>Capon</t>
  </si>
  <si>
    <t>A surgically neutered male chicken younger than four months old (previously younger than eight months).</t>
  </si>
  <si>
    <t>http://purl.obolibrary.org/obo/FOODON_03411711</t>
  </si>
  <si>
    <t>AOM_001044</t>
  </si>
  <si>
    <t>AOM_001045</t>
  </si>
  <si>
    <t>Hen</t>
  </si>
  <si>
    <t xml:space="preserve">A mature female chicken (usually more than 10 months of age) </t>
  </si>
  <si>
    <t>http://purl.obolibrary.org/obo/FOODON_03411713</t>
  </si>
  <si>
    <t>AOM_001046</t>
  </si>
  <si>
    <t>Laying Hen</t>
  </si>
  <si>
    <t>AOM_001047</t>
  </si>
  <si>
    <t>Rooster; Cock</t>
  </si>
  <si>
    <t>A male chicken, typically over one year old. Also know as a rooster or cock.</t>
  </si>
  <si>
    <t>AOM_001048</t>
  </si>
  <si>
    <t>AOM_001049</t>
  </si>
  <si>
    <t>Fry</t>
  </si>
  <si>
    <t>This is the initial stage of fish development, when a fish hatches from an egg. Fry are typically less than one month old.</t>
  </si>
  <si>
    <t>AOM_001050</t>
  </si>
  <si>
    <t>Fingerling</t>
  </si>
  <si>
    <t>Fingerlings are small fish that are between the ages of one month and one year. They are typically between 2-5 cm in length.</t>
  </si>
  <si>
    <t>AOM_001051</t>
  </si>
  <si>
    <t>Juvenile</t>
  </si>
  <si>
    <t>Juveniles are fish that are between the ages of one year and two years. They are typically between 5-10 cm in length.</t>
  </si>
  <si>
    <t>AOM_001052</t>
  </si>
  <si>
    <t>Sub-adult</t>
  </si>
  <si>
    <t>Sub-adults are fish that are between the ages of two years and three years. They are typically between 10-20 cm in length.</t>
  </si>
  <si>
    <t>AOM_001053</t>
  </si>
  <si>
    <t>AOM_001054</t>
  </si>
  <si>
    <t>AOM_001055</t>
  </si>
  <si>
    <t>AOM_001056</t>
  </si>
  <si>
    <t>AOM_001057</t>
  </si>
  <si>
    <t>AOM_001058</t>
  </si>
  <si>
    <t>AOM_001059</t>
  </si>
  <si>
    <t>Adults are fully grown fish that have reached sexual maturity. They are typically over three years old and are typically 20 cm or more in length.</t>
  </si>
  <si>
    <t>AOM_001060</t>
  </si>
  <si>
    <t>AOM_001061</t>
  </si>
  <si>
    <t>Layer</t>
  </si>
  <si>
    <t>A layer chicken is a type of poultry that is raised specifically for egg production. These chickens are may be kept in large commercial facilities and are fed a specialized diet to optimize egg production.</t>
  </si>
  <si>
    <t>Dual purpose</t>
  </si>
  <si>
    <t>Broiler</t>
  </si>
  <si>
    <t xml:space="preserve">Broiler chickens are raised commercially for their meat and will grow to be 3-6 pounds by 8 weeks of age but tend to be afflicted by health problems related to this fast growth, including skeletal weakness, congestive heart failure, and a decrease in fertility. Derived from a cross between a white cornish male and a barred rock female in the 1930s, modern broilers are an F2 hybrid of broiler breeds characterized by high fecundity and fast growth. </t>
  </si>
  <si>
    <t>http://purl.obolibrary.org/obo/FOODON_03411198</t>
  </si>
  <si>
    <t>Pasture Management Practice</t>
  </si>
  <si>
    <r>
      <t xml:space="preserve">Planting Arrangement
</t>
    </r>
    <r>
      <rPr>
        <b/>
        <sz val="10"/>
        <color theme="1"/>
        <rFont val="Calibri"/>
        <family val="2"/>
        <scheme val="minor"/>
      </rPr>
      <t xml:space="preserve">Define planting of pasture </t>
    </r>
  </si>
  <si>
    <t>Pasture Overseeding?</t>
  </si>
  <si>
    <t>Planting Density or Sowing Rate</t>
  </si>
  <si>
    <t>Plant.Overseeding</t>
  </si>
  <si>
    <t>AF.Aquasilviculture</t>
  </si>
  <si>
    <t>Ex.Acclim</t>
  </si>
  <si>
    <t>Feed Preservation (hay, silage)</t>
  </si>
  <si>
    <t>Zero Grazing or Cut-and-Carry</t>
  </si>
  <si>
    <t>LS.Level.Name</t>
  </si>
  <si>
    <t>System Name</t>
  </si>
  <si>
    <t>LS.Prod.Sys.Type</t>
  </si>
  <si>
    <t xml:space="preserve">Production System Type: </t>
  </si>
  <si>
    <t>LS.Rear.Sys</t>
  </si>
  <si>
    <t>Rearing System:</t>
  </si>
  <si>
    <t>Species Associations:</t>
  </si>
  <si>
    <t>Rearing or Housing Structure:</t>
  </si>
  <si>
    <t>Rearing or Housing System:</t>
  </si>
  <si>
    <t>For animals housed in structures: Fans or other cooling methods directly mentioned in the methods?</t>
  </si>
  <si>
    <t>LS.Sp.Assoc</t>
  </si>
  <si>
    <t>LS.House.Str</t>
  </si>
  <si>
    <t>LS.House.Sys</t>
  </si>
  <si>
    <t>LS.Cooling</t>
  </si>
  <si>
    <t>M.Year</t>
  </si>
  <si>
    <t>Time.Start.Day</t>
  </si>
  <si>
    <t>Time.Start.Month</t>
  </si>
  <si>
    <t>Time.Start.Year</t>
  </si>
  <si>
    <t>Time.End.Day</t>
  </si>
  <si>
    <t>Time.End.Month</t>
  </si>
  <si>
    <t>Time.End.Year</t>
  </si>
  <si>
    <t>Start Day (dd)</t>
  </si>
  <si>
    <t>Start Month (mm)</t>
  </si>
  <si>
    <t>Start Year (yyyy)</t>
  </si>
  <si>
    <t>End Day (dd)</t>
  </si>
  <si>
    <t>End Month (mm)</t>
  </si>
  <si>
    <t>End Year (yyyy)</t>
  </si>
  <si>
    <t xml:space="preserve">Time Periods
</t>
  </si>
  <si>
    <t>These time periods refer to experimental cycles, for a livestock system this could be calf-&gt;slaughter or a breeding cycle of a cow-calf system. They can be considered to be temporal repeats of the experiment within a site.</t>
  </si>
  <si>
    <t>Is there intercropping present?</t>
  </si>
  <si>
    <t>A.Pasture.Inter</t>
  </si>
  <si>
    <t>Animal Species</t>
  </si>
  <si>
    <t>Age</t>
  </si>
  <si>
    <t>Starting Weight</t>
  </si>
  <si>
    <t>Number</t>
  </si>
  <si>
    <t>Row ID</t>
  </si>
  <si>
    <t>Herd Name</t>
  </si>
  <si>
    <t>Herd Subgroup Name</t>
  </si>
  <si>
    <t xml:space="preserve"> Common name</t>
  </si>
  <si>
    <t xml:space="preserve">Sex </t>
  </si>
  <si>
    <t>Rearing stage</t>
  </si>
  <si>
    <t>Parity</t>
  </si>
  <si>
    <t>Starting</t>
  </si>
  <si>
    <t>Ending</t>
  </si>
  <si>
    <t>Herd.Row.ID</t>
  </si>
  <si>
    <t>Herd.Level.Name</t>
  </si>
  <si>
    <t>Herd.Sublevel.Name</t>
  </si>
  <si>
    <t>Herd.Time</t>
  </si>
  <si>
    <t>Herd.Sex</t>
  </si>
  <si>
    <t>Herd.Stage</t>
  </si>
  <si>
    <t>Herd.Parity</t>
  </si>
  <si>
    <t>Herd.Start.Age</t>
  </si>
  <si>
    <t>Herd.Start.Age.Unit</t>
  </si>
  <si>
    <t>Herd.Start.Weight</t>
  </si>
  <si>
    <t>Herd.Start.Weight.Unit</t>
  </si>
  <si>
    <t>Herd.N</t>
  </si>
  <si>
    <t>Herd.N.Unit</t>
  </si>
  <si>
    <t>Name of Breed 1</t>
  </si>
  <si>
    <t>Holstein</t>
  </si>
  <si>
    <t>Name of Breed 2 (hybrids/crosses only)</t>
  </si>
  <si>
    <t>Jersey</t>
  </si>
  <si>
    <t>Name of Breed 3  (hybrids/crosses only)</t>
  </si>
  <si>
    <t>Name of Breed 4  (hybrids/crosses only)</t>
  </si>
  <si>
    <t>% Breed 1</t>
  </si>
  <si>
    <t>% Breed 2</t>
  </si>
  <si>
    <t>% Breed 3</t>
  </si>
  <si>
    <t>% Breed 4</t>
  </si>
  <si>
    <t>Sex Breed 1</t>
  </si>
  <si>
    <t>Sex Breed 2</t>
  </si>
  <si>
    <t>Sex Breed 3</t>
  </si>
  <si>
    <t>Sex Breed 4</t>
  </si>
  <si>
    <t>Grazing management</t>
  </si>
  <si>
    <t>Grazing Management Name</t>
  </si>
  <si>
    <t>GM.Level.Name</t>
  </si>
  <si>
    <t>Is grazing present?</t>
  </si>
  <si>
    <t>Is continuous grazing present?</t>
  </si>
  <si>
    <t>Is rotational grazing present?</t>
  </si>
  <si>
    <t>Is strip grazing present?</t>
  </si>
  <si>
    <t>Is grazing management fixed or adaptive?</t>
  </si>
  <si>
    <t>Which factor(s) are used to inform adaptive grazing management?</t>
  </si>
  <si>
    <t>Is burning present?</t>
  </si>
  <si>
    <t>GM.Graz.Pres</t>
  </si>
  <si>
    <t>GM.Graz.Cont</t>
  </si>
  <si>
    <t>GM.Graz.Rot</t>
  </si>
  <si>
    <t>GM.Graz.Strip</t>
  </si>
  <si>
    <t>GM.Stock.Meth</t>
  </si>
  <si>
    <t>GM.Stock.Adapt.Meth</t>
  </si>
  <si>
    <t>GM.Burn</t>
  </si>
  <si>
    <t>Is shade available?</t>
  </si>
  <si>
    <t>Pasture.Shade</t>
  </si>
  <si>
    <t>Total Grazed Area</t>
  </si>
  <si>
    <t xml:space="preserve">Unit </t>
  </si>
  <si>
    <t>Total Grazed Area Fixed Stocking Rate</t>
  </si>
  <si>
    <t>Total Time Grazing</t>
  </si>
  <si>
    <t>Grazing land</t>
  </si>
  <si>
    <t>Number of sub-divisions or strips</t>
  </si>
  <si>
    <t>Area of sub-divisions or strips</t>
  </si>
  <si>
    <t>Sub-division Area Unit</t>
  </si>
  <si>
    <t>Sub-division Fixed Stocking Rate</t>
  </si>
  <si>
    <t>Sub-division Fixed Stocking Rate Unit</t>
  </si>
  <si>
    <t>Cycle Length (Rest Period + Grazing)</t>
  </si>
  <si>
    <t>Time unit</t>
  </si>
  <si>
    <t>Grazing quantity</t>
  </si>
  <si>
    <t>Target sward height (cm)</t>
  </si>
  <si>
    <t>Max sward height (cm)</t>
  </si>
  <si>
    <t>Target pasture biomass</t>
  </si>
  <si>
    <t>Biomass Unit</t>
  </si>
  <si>
    <t>GM.Tot.Area</t>
  </si>
  <si>
    <t>GM.Tot.Area.Unit</t>
  </si>
  <si>
    <t>GM.Tot.Stock.Rate</t>
  </si>
  <si>
    <t>GM.Tot.Stock.Rate.Unit</t>
  </si>
  <si>
    <t>GM.Tot.Graz.Time</t>
  </si>
  <si>
    <t>GM.Tot.Graz.Time.Unit</t>
  </si>
  <si>
    <t>GM.Subdiv.N</t>
  </si>
  <si>
    <t>GM.Subdiv.Area</t>
  </si>
  <si>
    <t>GM.Subdiv.Area.Unit</t>
  </si>
  <si>
    <t>GM.Subdiv.Stock.Rate</t>
  </si>
  <si>
    <t>GM.Subdiv.Stock.Rate.Unit</t>
  </si>
  <si>
    <t>GM.Subdiv.Time.Cyc</t>
  </si>
  <si>
    <t>GM.Subdiv.Time.Rest</t>
  </si>
  <si>
    <t>Rest Period Length (Not Grazed)</t>
  </si>
  <si>
    <t>Grazing Period Length</t>
  </si>
  <si>
    <t>GM.Subdiv.Time.Len</t>
  </si>
  <si>
    <t>GM.Subdiv.Time.Unit</t>
  </si>
  <si>
    <t>GM.Sward.Target</t>
  </si>
  <si>
    <t>GM.Sward.Max</t>
  </si>
  <si>
    <t>GM.Biomass.Target</t>
  </si>
  <si>
    <t>GM.Biomass.Unit</t>
  </si>
  <si>
    <t>Total Grazed Area Fixed Stocking Rate Unit</t>
  </si>
  <si>
    <t>Total Time Grazing Unit</t>
  </si>
  <si>
    <t>Describe Entire Diet Feed Rate/Processing</t>
  </si>
  <si>
    <t>Diet Name</t>
  </si>
  <si>
    <t>Animals allowed to graze, scavenge or browse?</t>
  </si>
  <si>
    <t>Animals fed grass or hay?</t>
  </si>
  <si>
    <t>Are amounts for dry matter?</t>
  </si>
  <si>
    <t>Ad Libitum or Feeding to Satiation?</t>
  </si>
  <si>
    <t>Entire Diet</t>
  </si>
  <si>
    <t>A.Herd</t>
  </si>
  <si>
    <t>D.Process.Mech</t>
  </si>
  <si>
    <t>D.Process.Chem</t>
  </si>
  <si>
    <t>D.Process.Bio</t>
  </si>
  <si>
    <t>D.Process.Therm</t>
  </si>
  <si>
    <t>D.Process.Dehy</t>
  </si>
  <si>
    <t>D.Process.Other</t>
  </si>
  <si>
    <t>Start (days from beginning of time period)</t>
  </si>
  <si>
    <t>End (days from beginning of time period)</t>
  </si>
  <si>
    <r>
      <t xml:space="preserve">Diet Ingredients
</t>
    </r>
    <r>
      <rPr>
        <i/>
        <sz val="10"/>
        <color theme="1"/>
        <rFont val="Calibri"/>
        <family val="2"/>
        <scheme val="minor"/>
      </rPr>
      <t>In this section, you can document the proximate composition of diets (described using units such as % or g/kg) or the actual amounts fed (described using units such as g/individual/day).
Experiments may sometimes group diet ingredients, like combining concentrates when reporting intake, nutrient composition, or digestibility. To accommodate this, you can utilize the 'Diet Group' field to create subgroups of diet ingredients for use in subsequent sections.</t>
    </r>
  </si>
  <si>
    <t>Type of ingredient</t>
  </si>
  <si>
    <t>Name of ingredient</t>
  </si>
  <si>
    <t>Ingredient group</t>
  </si>
  <si>
    <t>Start (days from beginning of experiment)</t>
  </si>
  <si>
    <t>End (days from beginning of experiment)</t>
  </si>
  <si>
    <t>D.It.Type</t>
  </si>
  <si>
    <t>D.It.Item</t>
  </si>
  <si>
    <t>D.It.Item.Group</t>
  </si>
  <si>
    <t>D.It.Source</t>
  </si>
  <si>
    <t>D.It.Process.Mech</t>
  </si>
  <si>
    <t>D.It.Process.Chem</t>
  </si>
  <si>
    <t>D.It.Process.Bio</t>
  </si>
  <si>
    <t>D.It.Process.Other</t>
  </si>
  <si>
    <t>D.It.Amount</t>
  </si>
  <si>
    <t>D.It.Unit.Amount</t>
  </si>
  <si>
    <t>D.It.Unit.Time</t>
  </si>
  <si>
    <t>D.It.Unit.Animals</t>
  </si>
  <si>
    <t>DC.It.Is.Dry</t>
  </si>
  <si>
    <t>D.It.Ad.lib</t>
  </si>
  <si>
    <t>D.It.Day.Start</t>
  </si>
  <si>
    <t>D.It.Day.End</t>
  </si>
  <si>
    <t>D.It.Notes</t>
  </si>
  <si>
    <t>Pasture Condition &amp; Species Composition
Description…....................................................</t>
  </si>
  <si>
    <t>Pasture Practice Name</t>
  </si>
  <si>
    <t xml:space="preserve"> Time Period</t>
  </si>
  <si>
    <t>Total Vegetation Cover %</t>
  </si>
  <si>
    <t>Bare Ground %</t>
  </si>
  <si>
    <t>Pasture Biomass</t>
  </si>
  <si>
    <t>Is this the starting or pre-experimental condition of the pasture?</t>
  </si>
  <si>
    <t>Pasture.Level.Name</t>
  </si>
  <si>
    <t>Pasture.Time.Start</t>
  </si>
  <si>
    <t>Pasture.Time.End</t>
  </si>
  <si>
    <t>Pasture.Time.Unit</t>
  </si>
  <si>
    <t>Pasture.Veg</t>
  </si>
  <si>
    <t>Pasture.Bare</t>
  </si>
  <si>
    <t>Pasture.Biom</t>
  </si>
  <si>
    <t>Pasture.Biom.Unit</t>
  </si>
  <si>
    <t>Pasture.Start.Cond</t>
  </si>
  <si>
    <t>Pasture$Pasture.Notes</t>
  </si>
  <si>
    <t>Pasture.Species</t>
  </si>
  <si>
    <t>Pasture.Cover</t>
  </si>
  <si>
    <t>Pasture.Ordinal</t>
  </si>
  <si>
    <t>Cover %</t>
  </si>
  <si>
    <t>Ordinal Description</t>
  </si>
  <si>
    <t>Record Digestibility of Diet Elements</t>
  </si>
  <si>
    <t>This section is for recording digestibility information. README: This is the digestibility of a diet or diet item. It should be the proportion of a compositional element that can be digested. It is important to understand what the variables relate to:
Nutrient = relative to the composition variable, e.g. 52% of the *organic matter* in the diet/diet item is digestible. 
Diet or Item = the focus is on the diet or item, e.g. 300 g/kg of the *diet* is digestible OM.
Note for historical reasons, digestible energy is in the table above.</t>
  </si>
  <si>
    <t>Digestibility from dry matter?</t>
  </si>
  <si>
    <t>Digestibility Variable</t>
  </si>
  <si>
    <t>Measured or Estimated?</t>
  </si>
  <si>
    <t>DD.Variable</t>
  </si>
  <si>
    <t>DD.Focus</t>
  </si>
  <si>
    <t>DD.Method</t>
  </si>
  <si>
    <t>DD.Notes</t>
  </si>
  <si>
    <t>Table description…............</t>
  </si>
  <si>
    <t>What is the product being applied to? (Herd, Subherd,Species,Breed or Pasture)?</t>
  </si>
  <si>
    <t>How is the product administered?</t>
  </si>
  <si>
    <t>Animal Age or Stage</t>
  </si>
  <si>
    <t>Days before/after start of experiment</t>
  </si>
  <si>
    <t>Record Nutritional Composition of Diet Elements</t>
  </si>
  <si>
    <t>Composition from dry matter?</t>
  </si>
  <si>
    <t>DC.Variable</t>
  </si>
  <si>
    <t>DC.Unit</t>
  </si>
  <si>
    <t>DC.Method</t>
  </si>
  <si>
    <t>Acta Agriculturae Slovenica</t>
  </si>
  <si>
    <t>ACTA AGRIC SLOV</t>
  </si>
  <si>
    <t>Agriculture (Switzerland)</t>
  </si>
  <si>
    <t>AGRIC</t>
  </si>
  <si>
    <t>Agro- Ecosystems</t>
  </si>
  <si>
    <t>AGR ECOSYST</t>
  </si>
  <si>
    <t>AgroLife Scientific Journal</t>
  </si>
  <si>
    <t>AGROLIFE SCI J</t>
  </si>
  <si>
    <t>Agropedology</t>
  </si>
  <si>
    <t>AGROPEDOLOGY</t>
  </si>
  <si>
    <t>Archives of Agriculture and Environmental Science</t>
  </si>
  <si>
    <t xml:space="preserve">ARC AGRIC ENVIRON SCI </t>
  </si>
  <si>
    <t>Australian Journal of Agricultural and Resource Economics</t>
  </si>
  <si>
    <t>J AGRIC RESOUR ECON</t>
  </si>
  <si>
    <t>Ecological Genetics and Genomics</t>
  </si>
  <si>
    <t>ECOL GENET GENOM</t>
  </si>
  <si>
    <t>Environmental and Sustainability Indicators</t>
  </si>
  <si>
    <t>ENVIRON SUSTAIN</t>
  </si>
  <si>
    <t>Environmental Technology &amp; Innovation</t>
  </si>
  <si>
    <t>ENVIRON TECHNOL INNOV</t>
  </si>
  <si>
    <t>Frontiers in Nutrition</t>
  </si>
  <si>
    <t>FRONT NUTR</t>
  </si>
  <si>
    <t>Frontiers in Soil Science</t>
  </si>
  <si>
    <t>FRONT SOIL SCI</t>
  </si>
  <si>
    <t>Indian Journal of Agronomy</t>
  </si>
  <si>
    <t>INDIAN J AGRON</t>
  </si>
  <si>
    <t>International Journal of Agriculture and Food Science Technology</t>
  </si>
  <si>
    <t>INT J FOOD SCI TECHNOL</t>
  </si>
  <si>
    <t>International Journal of Bio-resource and Stress Management</t>
  </si>
  <si>
    <t>INT J BIO-RESOUR STRESS MANAG</t>
  </si>
  <si>
    <t>Journal of Arid Land</t>
  </si>
  <si>
    <t>J ARID LAND</t>
  </si>
  <si>
    <t>Journal of Ecological Engineering</t>
  </si>
  <si>
    <t>J ECOL ENG</t>
  </si>
  <si>
    <t>Journal of Experimental Biology and Agricultural Sciences</t>
  </si>
  <si>
    <t>J EXP BIOL AGRIC</t>
  </si>
  <si>
    <t>Journal of Nepal Agricultural Research Council</t>
  </si>
  <si>
    <t>J NEPAL AGRIC RES COUNC</t>
  </si>
  <si>
    <t xml:space="preserve">Mycorrhiza </t>
  </si>
  <si>
    <t>MYCORRHIZA</t>
  </si>
  <si>
    <t>Systematic Reviews in Pharmacy</t>
  </si>
  <si>
    <t>SYST REV PHARM</t>
  </si>
  <si>
    <t xml:space="preserve">The Crop Journal </t>
  </si>
  <si>
    <t>CROP J</t>
  </si>
  <si>
    <t>The Scientific World Journal</t>
  </si>
  <si>
    <t xml:space="preserve">SCI WORLD J </t>
  </si>
  <si>
    <t>Nietvoorbij Research Farm Lutzville</t>
  </si>
  <si>
    <t>Fountainhill Estate</t>
  </si>
  <si>
    <t>Santa Catarina State University (UDESC)</t>
  </si>
  <si>
    <t>Instituto Federal do Paraná (IFPR) - Campus Palmas</t>
  </si>
  <si>
    <t>IAPAR, Parana</t>
  </si>
  <si>
    <t>Umbeluzi Research Station</t>
  </si>
  <si>
    <t>Nhacoongo Research Station experimental farm of the Agricultural Research Institute of Mozambique (IIAM)</t>
  </si>
  <si>
    <t>Technology Dissemination Unit of Cocamar, Floresta</t>
  </si>
  <si>
    <t>Integrated Agroecology Production Experimental Station</t>
  </si>
  <si>
    <t>Experimental Station of the Sao Paulo Agency of Agrobusiness Technology (APTA)</t>
  </si>
  <si>
    <t>Teaching, Research and Extension Farm of the Faculty of Engineering, São Paulo State University (UNESP), Ilha Solteira Campus, São Paulo</t>
  </si>
  <si>
    <t>Embrapa Milho e Sorgo experimental station</t>
  </si>
  <si>
    <t>Women’s University in Africa (WUA) farm, Marondera</t>
  </si>
  <si>
    <t>Federal Goiano Institute, Rio Verde Campus</t>
  </si>
  <si>
    <t>Scientific and Industrial Research and Development Centre (SIRDC), Harare</t>
  </si>
  <si>
    <t>Juvencio Martins Ferreira Agricultural School, Unaí</t>
  </si>
  <si>
    <t>Embrapa Cerrados, Planaltina</t>
  </si>
  <si>
    <t>Kasisi Agricultural Training Center</t>
  </si>
  <si>
    <t>Golden Valley Agricultural Trust-Chisamba</t>
  </si>
  <si>
    <t>Chitala</t>
  </si>
  <si>
    <t>Mbawa</t>
  </si>
  <si>
    <t xml:space="preserve"> Experimental Station of the Embrapa Coastal Tablelands, Umbau ́ba</t>
  </si>
  <si>
    <t>Zambia Agricultural Research Institute (ZARI), Mansa, Luapula Province.</t>
  </si>
  <si>
    <t>Universidade Federal de Sergipe, Campus Rural</t>
  </si>
  <si>
    <t>Pedro Arle Experimental Field of Embrapa Tabuleiros Costeiros</t>
  </si>
  <si>
    <t>Campus de Ciencias Agrarias’ of the Universidade Federal do Vale do Sao Francisco, Petrolina</t>
  </si>
  <si>
    <t>EMEPA experimental station in Lagoa Seca</t>
  </si>
  <si>
    <t>Rudewa Experimental site</t>
  </si>
  <si>
    <t>Agricultural School of Jundiaí</t>
  </si>
  <si>
    <t>Universidade Federal Rural do Semi-Árido, Mossoró-RN-Farm Fazenda Experimental</t>
  </si>
  <si>
    <t>BioRe Tanzania farm</t>
  </si>
  <si>
    <t>Tropical Pesticides Research Institute (TPRI) research farm, Miwaleni</t>
  </si>
  <si>
    <t xml:space="preserve">Nelson Mandela African Institution of Science and Technology land, Tengeru
</t>
  </si>
  <si>
    <t>Tanzania Agricultural Research Institute Selian Centre (SARI), Arusha</t>
  </si>
  <si>
    <t>Kenyatta University teaching and demonstration farm</t>
  </si>
  <si>
    <t>JKUAT, Juja</t>
  </si>
  <si>
    <t>University of Embu Agricultural Demonstration Farm</t>
  </si>
  <si>
    <t>KARLO, Embu</t>
  </si>
  <si>
    <t>ICIPE, Mbita Point Field Station</t>
  </si>
  <si>
    <t>KALRO,  Njoro</t>
  </si>
  <si>
    <t>Kaguru Agricultural Training College</t>
  </si>
  <si>
    <t>Manor House Agricultural Center (Manor House)-Trans-Nzoia</t>
  </si>
  <si>
    <t>Vi-Agroforestry Research and Demonstration Farm Kitale</t>
  </si>
  <si>
    <t>(Center for Agricultural Sciences) of the Universidade Federal de Roraima</t>
  </si>
  <si>
    <t>University of Port-Harcourt, Teaching and Research Farm</t>
  </si>
  <si>
    <t>CSIR-CRI- Aiyinasi Ellembelle</t>
  </si>
  <si>
    <t>CSIR-CRI- Ehiamadwen Jomoro</t>
  </si>
  <si>
    <t>Teaching and Research Farm of the School of Agriculture, University of Cape Coast</t>
  </si>
  <si>
    <t>Forest Research Institute of Nigeria, Umuahai</t>
  </si>
  <si>
    <t>SIREC-UG, kpong</t>
  </si>
  <si>
    <t>Edo State Development Programme Farm, Irrua</t>
  </si>
  <si>
    <t>University of Abomey Calavi Research Site</t>
  </si>
  <si>
    <t>Faculty of Renewable Natural Resources farm at KNUST, Kumasi</t>
  </si>
  <si>
    <t>Institute of Food Security, Environmental Resources and Agricultural Research</t>
  </si>
  <si>
    <t>National Horticultural Research Institute (NIHORT)</t>
  </si>
  <si>
    <t>Olusegun Obasanjo Centre for Organic Agricultural Research and Development (OOCORD), Ibadan</t>
  </si>
  <si>
    <t>Kulumsa Agricultural Research Center, IAR,  Bekoji</t>
  </si>
  <si>
    <t>Nkwanta ARS</t>
  </si>
  <si>
    <t>Dambi Dollo University</t>
  </si>
  <si>
    <t>Faculty of Agronomy/University of Parakou</t>
  </si>
  <si>
    <t>Authority Irrigation Site, Wushishi</t>
  </si>
  <si>
    <t>Facillity</t>
  </si>
  <si>
    <t>SODE-COTON, Zouana</t>
  </si>
  <si>
    <t>Markos University Research and Demonstration Farm</t>
  </si>
  <si>
    <t>Council for Scientific Research - Manga Station</t>
  </si>
  <si>
    <t>Experimental Farms of the Institute of Agricultural Research (IAR), Zaria</t>
  </si>
  <si>
    <t>Facilty</t>
  </si>
  <si>
    <t>Mecha</t>
  </si>
  <si>
    <t>Andassa livestock research center; ALRC</t>
  </si>
  <si>
    <t>INERA-Boni</t>
  </si>
  <si>
    <t>La Compañía experimental station</t>
  </si>
  <si>
    <t>IAR, Minjibir</t>
  </si>
  <si>
    <t>ICRISAT, Samanko</t>
  </si>
  <si>
    <t>Shinta experimental field, University of Gondar</t>
  </si>
  <si>
    <t>Sotuba Agronomic Research Station, Bamako</t>
  </si>
  <si>
    <t>India</t>
  </si>
  <si>
    <t>University of Agricultural Sciences, Bangalore</t>
  </si>
  <si>
    <t>Agricultural Research Station, University of Agricultural Sciences, GKVK campus, Bengaluru, Karnataka.</t>
  </si>
  <si>
    <t>Campus El Cerrillo Piedras Blancas</t>
  </si>
  <si>
    <t>NIPHE, Research Farm, Hantoub</t>
  </si>
  <si>
    <t>OUAT, Bhubaneswar</t>
  </si>
  <si>
    <t>Central Rice Research Institute, Cuttack-Experimental Farm</t>
  </si>
  <si>
    <t>Dr. Pnjabrao Deshmukh Krishi Vidyapeeth Research Farm</t>
  </si>
  <si>
    <t>Water Studies &amp; Research Complex station Experimental farm, NWRC-Toshka</t>
  </si>
  <si>
    <t>CRIJAF, Barrackpore, West Bengal</t>
  </si>
  <si>
    <t>JNKVV-Experimental Farm</t>
  </si>
  <si>
    <t>ICAR, Bhopal</t>
  </si>
  <si>
    <t>Dryland Research Station, Sardar Krushi Nagar, Gujarat</t>
  </si>
  <si>
    <t>Birsa Agricultural University</t>
  </si>
  <si>
    <t>Bangladesh</t>
  </si>
  <si>
    <t>Bangladesh Rice Research Institute</t>
  </si>
  <si>
    <t>Bangabandhu Sheikh Mujibur Rahman Agricultural University</t>
  </si>
  <si>
    <t>Bangladesh Agricultural Research Institute (BARI)</t>
  </si>
  <si>
    <t>Banaras Hindu University farm (BHU), Varanasi</t>
  </si>
  <si>
    <t>Banaras Hindu University, Varanasi</t>
  </si>
  <si>
    <t>Instituto Nacional De Investigaciones Forestales, Rio Bravo experimental site</t>
  </si>
  <si>
    <t>Rajendra Agricultural University</t>
  </si>
  <si>
    <t>Nepal</t>
  </si>
  <si>
    <t>Regional Agricultural Research Station, Parwanipur, Nepal.</t>
  </si>
  <si>
    <t>INRA, Foum el Oued</t>
  </si>
  <si>
    <t>National Wheat Research Program, Bhairahawa</t>
  </si>
  <si>
    <t>Indian Agricultural Research Institute, New Delhi</t>
  </si>
  <si>
    <t>Pant University of Agriculture and Technology</t>
  </si>
  <si>
    <t>Indian Institute of Farming Systems Research (IIFSR), Modipuram</t>
  </si>
  <si>
    <t>Fayoum University, Faculty of Agriculture</t>
  </si>
  <si>
    <t>ICAR-Vivekananda Experimental Farm</t>
  </si>
  <si>
    <t>ICAR-Vivekananda Parvatiya Krishi Anusandhan Sansthan (VPKAS), Almora</t>
  </si>
  <si>
    <t>Vivekananda Institute of Hill Agriculture</t>
  </si>
  <si>
    <t>VPKAS Experimental Farm</t>
  </si>
  <si>
    <t>CLOA, El-Mini</t>
  </si>
  <si>
    <t>Central Laboratory for Agricultural Climate (CLAC), Agriculture Research Center</t>
  </si>
  <si>
    <t>Experimental Farm, Faculty of Agriculture, Ain Shams University, El Nubaria</t>
  </si>
  <si>
    <t>Bahtim Agricultural Research Station</t>
  </si>
  <si>
    <t>Higher Institute for Agricultural Cooperation Farm, Regwa</t>
  </si>
  <si>
    <t>Faculty of Agriculture Farm, Ain Shams University, Shalakan</t>
  </si>
  <si>
    <t>Experimental Farm of the Desert Research Center, Ras Sudr</t>
  </si>
  <si>
    <t xml:space="preserve">The experimental farm of the Faculty of Agriculture at Moshtohor, Benha University
</t>
  </si>
  <si>
    <t>Gemmeiza Agricultural Reseach Station</t>
  </si>
  <si>
    <t>Punjab Agricultural University (PAU), Ludhiana.</t>
  </si>
  <si>
    <t>Mansoura University</t>
  </si>
  <si>
    <t xml:space="preserve">India </t>
  </si>
  <si>
    <t>RRSKA, Kandi</t>
  </si>
  <si>
    <t>Agricultural Experimental Station of Agricultural Research Center at Al-Arish</t>
  </si>
  <si>
    <t>CSKHPKV-Experimental Farm</t>
  </si>
  <si>
    <t>College of Agriculture, Chaudhary Sarwan Kumar Himachal Pradesh Agricultural University, Palampur, HP,</t>
  </si>
  <si>
    <t>INRA, Sidi El Aydi</t>
  </si>
  <si>
    <t>ICARDA, Merchouch</t>
  </si>
  <si>
    <t>d22</t>
  </si>
  <si>
    <t>Croton sonderianus</t>
  </si>
  <si>
    <t>Fenugreek</t>
  </si>
  <si>
    <t>Trigonella foenum-graecum</t>
  </si>
  <si>
    <t>h31</t>
  </si>
  <si>
    <t>White lupin</t>
  </si>
  <si>
    <t>Lupinus albidus</t>
  </si>
  <si>
    <t>h32</t>
  </si>
  <si>
    <t>Ayocote Bean</t>
  </si>
  <si>
    <t>Ayocote bean</t>
  </si>
  <si>
    <t>Phaseolus coccineus</t>
  </si>
  <si>
    <t>e30</t>
  </si>
  <si>
    <t>Enset</t>
  </si>
  <si>
    <t>Ensete ventricosum</t>
  </si>
  <si>
    <t>i15</t>
  </si>
  <si>
    <t>Yacon</t>
  </si>
  <si>
    <t>Smallanthus sonchifolius</t>
  </si>
  <si>
    <t>k41</t>
  </si>
  <si>
    <t>Huckleberry</t>
  </si>
  <si>
    <t>Solanum scabrum</t>
  </si>
  <si>
    <t>k40</t>
  </si>
  <si>
    <t>Turkey berry</t>
  </si>
  <si>
    <t>Solanum torvum</t>
  </si>
  <si>
    <t>I23</t>
  </si>
  <si>
    <t>Khat</t>
  </si>
  <si>
    <t>l23</t>
  </si>
  <si>
    <t>Tree cassava</t>
  </si>
  <si>
    <t>Manihot glaziovii</t>
  </si>
  <si>
    <t>o57</t>
  </si>
  <si>
    <t>Winter Vetch</t>
  </si>
  <si>
    <t>Vicia dasycarpa</t>
  </si>
  <si>
    <t>h58</t>
  </si>
  <si>
    <t>Crotalaria breviflora</t>
  </si>
  <si>
    <t>o58</t>
  </si>
  <si>
    <t>Calopo</t>
  </si>
  <si>
    <t>o59</t>
  </si>
  <si>
    <t>Miscanthidium violoceum</t>
  </si>
  <si>
    <t>o60</t>
  </si>
  <si>
    <t>Urochloa decumbens</t>
  </si>
  <si>
    <t>o61</t>
  </si>
  <si>
    <t>Common Vetch</t>
  </si>
  <si>
    <t>Vicia sativa</t>
  </si>
  <si>
    <t>o62</t>
  </si>
  <si>
    <t>Purple Vetch</t>
  </si>
  <si>
    <t>Vicia atropurpurea</t>
  </si>
  <si>
    <t>o63</t>
  </si>
  <si>
    <t>Red Clover</t>
  </si>
  <si>
    <t>Trifolium pratense</t>
  </si>
  <si>
    <t>o64</t>
  </si>
  <si>
    <t>o65</t>
  </si>
  <si>
    <t>Rhodes grass</t>
  </si>
  <si>
    <t>o66</t>
  </si>
  <si>
    <t>Panicum antidotale</t>
  </si>
  <si>
    <t>s34</t>
  </si>
  <si>
    <t>Medicago scutellata</t>
  </si>
  <si>
    <t>s35</t>
  </si>
  <si>
    <t>s30</t>
  </si>
  <si>
    <t>s32</t>
  </si>
  <si>
    <t>Hyptis spicigera</t>
  </si>
  <si>
    <t>s33</t>
  </si>
  <si>
    <t>Pinto Peanut</t>
  </si>
  <si>
    <t>Arachis pintoi</t>
  </si>
  <si>
    <t>s31</t>
  </si>
  <si>
    <t>Inoculation - Soil</t>
  </si>
  <si>
    <t>Nematicide</t>
  </si>
  <si>
    <t>Acacia decurrens</t>
  </si>
  <si>
    <t>wfo-0000192434</t>
  </si>
  <si>
    <t>Acacia julifera</t>
  </si>
  <si>
    <t>wfo-0000202562</t>
  </si>
  <si>
    <t>Acacia mearnsii</t>
  </si>
  <si>
    <t>wfo-0000203882</t>
  </si>
  <si>
    <t>Albizia falcataria</t>
  </si>
  <si>
    <t>wfo-0000182416</t>
  </si>
  <si>
    <t>Albizia harveyi</t>
  </si>
  <si>
    <t>wfo-0000183848</t>
  </si>
  <si>
    <t>Albizia versicolor</t>
  </si>
  <si>
    <t>wfo-0000187086</t>
  </si>
  <si>
    <t>Allanblackia floribunda</t>
  </si>
  <si>
    <t>wfo-0000525979</t>
  </si>
  <si>
    <t>Auxemma oncocalyx</t>
  </si>
  <si>
    <t>wfo-0001349331</t>
  </si>
  <si>
    <t>Balanites aegyptica</t>
  </si>
  <si>
    <t>Caesalpinia bracteosa</t>
  </si>
  <si>
    <t>wfo-0000173967</t>
  </si>
  <si>
    <t>Calliandra houstoniana</t>
  </si>
  <si>
    <t>wfo-0000173760</t>
  </si>
  <si>
    <t>Chloroleucon eurycyclum</t>
  </si>
  <si>
    <t>wfo-0000194262</t>
  </si>
  <si>
    <t>Cordia alliodora</t>
  </si>
  <si>
    <t>wfo-0000620227</t>
  </si>
  <si>
    <t>Dombeya goetzenii</t>
  </si>
  <si>
    <t>wfo-0000653730</t>
  </si>
  <si>
    <t>Dracaena steudneri</t>
  </si>
  <si>
    <t>wfo-0000765951</t>
  </si>
  <si>
    <t>Ehretia abyssinica</t>
  </si>
  <si>
    <t>wfo-0000663319</t>
  </si>
  <si>
    <t>Ehretia cymosa</t>
  </si>
  <si>
    <t>wfo-0000663386</t>
  </si>
  <si>
    <t>Eucalyptus deglupta</t>
  </si>
  <si>
    <t>wfo-0000954796</t>
  </si>
  <si>
    <t>Ficus thonningii</t>
  </si>
  <si>
    <t>wfo-0000690599</t>
  </si>
  <si>
    <t>Ficus vallis-choudae</t>
  </si>
  <si>
    <t>wfo-0000690786</t>
  </si>
  <si>
    <t>Ficus vasta</t>
  </si>
  <si>
    <t>wfo-0000690806</t>
  </si>
  <si>
    <t>Hyptis suaveolens</t>
  </si>
  <si>
    <t>wfo-0000217093</t>
  </si>
  <si>
    <t>Inga edulis</t>
  </si>
  <si>
    <t>wfo-0000175962</t>
  </si>
  <si>
    <t>Inga laurina</t>
  </si>
  <si>
    <t>wfo-0000183520</t>
  </si>
  <si>
    <t>Inga oerstediana</t>
  </si>
  <si>
    <t>wfo-0001051200</t>
  </si>
  <si>
    <t>Inga sp.</t>
  </si>
  <si>
    <t>Juglans steyermarkii</t>
  </si>
  <si>
    <t>Millettia ferruginea</t>
  </si>
  <si>
    <t>wfo-0000199980</t>
  </si>
  <si>
    <t>Mimosa tenuiflora</t>
  </si>
  <si>
    <t>wfo-0000172525</t>
  </si>
  <si>
    <t>Olea welwitschii</t>
  </si>
  <si>
    <t>wfo-0000817205</t>
  </si>
  <si>
    <t>Olea welwitshii</t>
  </si>
  <si>
    <t>Pavetta ternifolia</t>
  </si>
  <si>
    <t>wfo-0000265931</t>
  </si>
  <si>
    <t>wfo-0000465160</t>
  </si>
  <si>
    <t>Phoenix reclinata</t>
  </si>
  <si>
    <t>wfo-0000269796</t>
  </si>
  <si>
    <t>Polyscias fulva</t>
  </si>
  <si>
    <t>wfo-0000280060</t>
  </si>
  <si>
    <t>Pouteria adolfi-friedericii</t>
  </si>
  <si>
    <t>wfo-0000281508</t>
  </si>
  <si>
    <t>Quercus constaricensis</t>
  </si>
  <si>
    <t>Samanea saman</t>
  </si>
  <si>
    <t>wfo-0000194888</t>
  </si>
  <si>
    <t>Senna sp.</t>
  </si>
  <si>
    <t>Sesbania aculeata</t>
  </si>
  <si>
    <t>wfo-0000196701</t>
  </si>
  <si>
    <t>Sesbania cannabina</t>
  </si>
  <si>
    <t>wfo-0000178051</t>
  </si>
  <si>
    <t>Sesbania sp.</t>
  </si>
  <si>
    <t>Simarouba glauca</t>
  </si>
  <si>
    <t>wfo-0000492142</t>
  </si>
  <si>
    <t>Solanum sp.</t>
  </si>
  <si>
    <t>Tabebuia rosea</t>
  </si>
  <si>
    <t>wfo-0001327544</t>
  </si>
  <si>
    <t>Tephrosia sp.</t>
  </si>
  <si>
    <t>Terminalia ivorensis</t>
  </si>
  <si>
    <t>Vepris dainellii</t>
  </si>
  <si>
    <t>wfo-0001227794</t>
  </si>
  <si>
    <t>Ziziphus spina-christi</t>
  </si>
  <si>
    <t>wfo-0001131308</t>
  </si>
  <si>
    <t>Sum</t>
  </si>
  <si>
    <t>% Body Mass</t>
  </si>
  <si>
    <t>% of Diet</t>
  </si>
  <si>
    <t>% Diet</t>
  </si>
  <si>
    <t>ad libitum</t>
  </si>
  <si>
    <t>mg</t>
  </si>
  <si>
    <t>g</t>
  </si>
  <si>
    <t>g/100g</t>
  </si>
  <si>
    <t>ml/kg BW</t>
  </si>
  <si>
    <t>ml/kg</t>
  </si>
  <si>
    <t>g/kg metabolic weight</t>
  </si>
  <si>
    <t>g/kg body weight</t>
  </si>
  <si>
    <t>ml/kg metabolic weight</t>
  </si>
  <si>
    <t>ml/kg body weight</t>
  </si>
  <si>
    <t>kg/kg metabolic weight</t>
  </si>
  <si>
    <t>kg/kg body weight</t>
  </si>
  <si>
    <t>g/kg Metabolic Body Weight(0.75);g/kg  BW0.75</t>
  </si>
  <si>
    <t>g/kg metabolic weight (0.75)</t>
  </si>
  <si>
    <t>g/kg body weight (0.75)</t>
  </si>
  <si>
    <t>kg/kg metabolic weight (0.75)</t>
  </si>
  <si>
    <t>kg/kg body weight (0.75)</t>
  </si>
  <si>
    <t>hours</t>
  </si>
  <si>
    <t>kg</t>
  </si>
  <si>
    <t>kg/100kg</t>
  </si>
  <si>
    <t>kg/1000kg;kg/ton</t>
  </si>
  <si>
    <t>per kg of forage</t>
  </si>
  <si>
    <t>day</t>
  </si>
  <si>
    <t>experiment</t>
  </si>
  <si>
    <t>individual</t>
  </si>
  <si>
    <t>all animals in replicate</t>
  </si>
  <si>
    <t>% DM</t>
  </si>
  <si>
    <t>Coefficient</t>
  </si>
  <si>
    <t>g/100 g</t>
  </si>
  <si>
    <t>g/100gDM</t>
  </si>
  <si>
    <t>g/100g DM</t>
  </si>
  <si>
    <t>g/kgDM</t>
  </si>
  <si>
    <t>g/kg DM</t>
  </si>
  <si>
    <t>g/kgADW</t>
  </si>
  <si>
    <t>g/kg ADW</t>
  </si>
  <si>
    <t>kg/kgDM</t>
  </si>
  <si>
    <t>kg/kg DM</t>
  </si>
  <si>
    <t>J/mg</t>
  </si>
  <si>
    <t>kj/g</t>
  </si>
  <si>
    <t>kJ/g</t>
  </si>
  <si>
    <t>kj/100g</t>
  </si>
  <si>
    <t>kJ/100g</t>
  </si>
  <si>
    <t>kJ/kg</t>
  </si>
  <si>
    <t>kJ/g dry weight</t>
  </si>
  <si>
    <t>kJ/kg DM</t>
  </si>
  <si>
    <t xml:space="preserve">Kcal/g;kcal / g </t>
  </si>
  <si>
    <t>kcal/g</t>
  </si>
  <si>
    <t>kcal/100g</t>
  </si>
  <si>
    <t>kcal/kg</t>
  </si>
  <si>
    <t>kcal/kg DM</t>
  </si>
  <si>
    <t>mg/100g</t>
  </si>
  <si>
    <t>mg/gDM</t>
  </si>
  <si>
    <t>mg/g DM</t>
  </si>
  <si>
    <t>mg/100gDM</t>
  </si>
  <si>
    <t>mg/100g DM</t>
  </si>
  <si>
    <t>mg/kgDM</t>
  </si>
  <si>
    <t>mg/kg DM</t>
  </si>
  <si>
    <t>MJ/Kg</t>
  </si>
  <si>
    <t>MJ/kg</t>
  </si>
  <si>
    <t>MJ/kgDM</t>
  </si>
  <si>
    <t>MJ/kg DM</t>
  </si>
  <si>
    <t>Mcal/kg</t>
  </si>
  <si>
    <t>Method not described in paper and cannot be inferred.</t>
  </si>
  <si>
    <t>Paper states digestibility is estimated (and description of method does not fit any methods mentioned here) or digestibility is inferred from another source (e.g. another publication is cited).</t>
  </si>
  <si>
    <t>Measured in sacco</t>
  </si>
  <si>
    <t xml:space="preserve">Digestibility is measured within the animal (e.g. use of fistulated animals). Also named as nylon bag or in situ, is based on depositing separately foodstuff into bags which are incubated into the rumen of an animal fitted with a rumen cannula. The main objective is to measure the disappearance of dry matter and/or other nutrients </t>
  </si>
  <si>
    <t>Measured total collection techinque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</si>
  <si>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</si>
  <si>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Measured total collection techinque (Apparent)</t>
  </si>
  <si>
    <t>Measured total collection techinque (True)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</si>
  <si>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</si>
  <si>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 difference technique</t>
  </si>
  <si>
    <t>Calculation of digestibility of a nutrient in a test diet is based upon the assumption that digestibility of a mixed diet is equal to the summation of the proportions of the diet supplied by each ingredient when fed alone. The digestibility of a nutrient in the experimental feed stuff being fed in form of mixed feed is calculated as Digestibility of nutrient in test feed (%) = (A - 100*B*C)/D. Where, A = Digestibility of nutrient in total diet; B = Digestibility of nutrient in basal diet (usually already determined when fed alone; C = Proportion of total nutrient in diet supplied by basal diet; (D) proportion of total nutrient in diet supplied by test feed.</t>
  </si>
  <si>
    <t>Measured marker technique</t>
  </si>
  <si>
    <t>The use of methods where total feces are not collected and weighed but are merely analyzed. The content in the feed and feces of an indigestible reference sub-stance is determined. The substance may be a natural constituent of the feed (internal indicator) or it may be added to the feed (externalindicator). Substances used for this purpose include ferric oxide, chromic oxide, lignin, silica, chromogen, acid-insoluble ash and indigestible acid detergent fiber. s. A characteristic of this method is that the digestibility is calculated from the relation between the nutrients and the indicator substance in the feed and in the feces. This method had been called a qualitative method, although this name is not strictly accurate. The digestion coefficient is computed by using the change in the ratio of each nutrient with reference to the special indigestible substance in the feed and in the feces. An example of this is the determination of the digestibility of the dry matter of a feed by the following equation: Digestion coefficient of dry matter = 100-(100 * ((% Indicator in feed DM)/(% Indicator in fecal DM))). By chemical analysis of a suitable feed sample, the ratio of the concentration of the inert substance to that of any nutrient in the feed can also be established. The face and digestibility it can be calculated without measurement of feed consumed, orts and feces defecated. Thus, if the percentage of any nutrient in this feed and feces is known and the percentage of the indicator substance is also determined in the feed and feces, the digestibility of that nutrient can be found by means of the following formula: Digestion coefficient of a nutrient = 100-(100 *((% Indicator in feed * % Nutrient in feces)/(
 % Indicator in feces * % Nutrient in feed))))</t>
  </si>
  <si>
    <t>Measured in vitro (lab methods)</t>
  </si>
  <si>
    <t>Digestibility is measureds in the lab, but does not match any of the in vitro methods in this list.</t>
  </si>
  <si>
    <t>Measured in vitro (Tilley &amp; Terry IVDMD)</t>
  </si>
  <si>
    <t>Digestibility is measureds in the lab.</t>
  </si>
  <si>
    <t>Measured in vitro (Two-stage Van Soest IVDMD)</t>
  </si>
  <si>
    <t>Measured in vitro (Gas production technique)</t>
  </si>
  <si>
    <t>Measured AOAC (1990)</t>
  </si>
  <si>
    <t>Publication methods states digestiblity measured according to AOAC methods</t>
  </si>
  <si>
    <t>Measured Van Soest and Robertson (1985)</t>
  </si>
  <si>
    <t>Publication methods states digestiblity measured according to Measured Van Soest and Robertson (1985) method.</t>
  </si>
  <si>
    <t>Round</t>
  </si>
  <si>
    <t>V.Code</t>
  </si>
  <si>
    <t>V.Var1</t>
  </si>
  <si>
    <t>V.Species1</t>
  </si>
  <si>
    <t>V.Subspecies1</t>
  </si>
  <si>
    <t>1;2;3</t>
  </si>
  <si>
    <t>Egyptian buffalo</t>
  </si>
  <si>
    <t>Egyptian Buffalo</t>
  </si>
  <si>
    <t>Italian Buffalo</t>
  </si>
  <si>
    <t>Africander steer</t>
  </si>
  <si>
    <t>Africander Steer</t>
  </si>
  <si>
    <t>1;2</t>
  </si>
  <si>
    <t>Afrikaner steer crosses</t>
  </si>
  <si>
    <t>Africander Steer Crosses</t>
  </si>
  <si>
    <t>Ankole</t>
  </si>
  <si>
    <t>Ankole longhorn</t>
  </si>
  <si>
    <t>Ankole Longhorn</t>
  </si>
  <si>
    <t>Ankole longhorn x HolsteinFriesian</t>
  </si>
  <si>
    <t>Ankole Longhorn***Holstein Friesian</t>
  </si>
  <si>
    <t>Ankole x Friesian</t>
  </si>
  <si>
    <t>Ankole***Friesian</t>
  </si>
  <si>
    <t>Ankole x Holstein  Friesian</t>
  </si>
  <si>
    <t>Ankole***Holstein Friesian</t>
  </si>
  <si>
    <t>Ankole x Holstein Friesian x Boran x Bonsmara</t>
  </si>
  <si>
    <t>Ankole***Holstein Friesian***Boran***Bonsmara</t>
  </si>
  <si>
    <t>Ankole x Jersey</t>
  </si>
  <si>
    <t>Ankole***Jersey</t>
  </si>
  <si>
    <t>Arsi</t>
  </si>
  <si>
    <t>Ayrshire</t>
  </si>
  <si>
    <t>Ayrshire x Friesian</t>
  </si>
  <si>
    <t>Ayrshire***Friesian</t>
  </si>
  <si>
    <t>B. t. taurus x Indigenous zebu</t>
  </si>
  <si>
    <t>Bos taurust taurus***Indigenous zebu</t>
  </si>
  <si>
    <t>B. taurus × Bos indicus</t>
  </si>
  <si>
    <t>Bos taurust taurus***Bos indicus</t>
  </si>
  <si>
    <t>Begait cattle</t>
  </si>
  <si>
    <t>Begait Cattle</t>
  </si>
  <si>
    <t>Boer x Arsi-Bale</t>
  </si>
  <si>
    <t>Boer***Arsi-Bale</t>
  </si>
  <si>
    <t>Boran</t>
  </si>
  <si>
    <t>Boran calves</t>
  </si>
  <si>
    <t>Bos indicus x Bos taurus</t>
  </si>
  <si>
    <t>Bos indicus***Bos taurus</t>
  </si>
  <si>
    <t>Bos taurus***Bos indicus</t>
  </si>
  <si>
    <t>Bos taurus x indigenous breed</t>
  </si>
  <si>
    <t>Bos taurus***Indigenous Breed</t>
  </si>
  <si>
    <t>Bos taurus x Mpwapwa</t>
  </si>
  <si>
    <t>Bos taurus***Mpwapwa</t>
  </si>
  <si>
    <t>Bos taurus x Tanzanian zebu</t>
  </si>
  <si>
    <t>Bos taurus***Tanzanian zebu</t>
  </si>
  <si>
    <t>Brahman</t>
  </si>
  <si>
    <t>Brangus Steers</t>
  </si>
  <si>
    <t>Brangus</t>
  </si>
  <si>
    <t>Brown Swiss</t>
  </si>
  <si>
    <t>Bunaji</t>
  </si>
  <si>
    <t>Bunjai</t>
  </si>
  <si>
    <t>Crossbred - N’Dama x Fulani Zebu</t>
  </si>
  <si>
    <t>N’Dama***Fulani Zebu</t>
  </si>
  <si>
    <t>Crossbreed</t>
  </si>
  <si>
    <t>Unspecified Crossbreed</t>
  </si>
  <si>
    <t>Crossbreed friesian</t>
  </si>
  <si>
    <t>Friesian Crossbreed</t>
  </si>
  <si>
    <t>Dutch friesian</t>
  </si>
  <si>
    <t>Dutch Friesian</t>
  </si>
  <si>
    <t>Egyptian buffalo x Italian buffalo</t>
  </si>
  <si>
    <t>Egyptian Buffalo***Italian Buffalo</t>
  </si>
  <si>
    <t>Fogera</t>
  </si>
  <si>
    <t>Fogera x Holstein Friesian</t>
  </si>
  <si>
    <t>Fogera***Holstein Friesian</t>
  </si>
  <si>
    <t>Freisian</t>
  </si>
  <si>
    <t>Freisian x Ayrshire x Jersey</t>
  </si>
  <si>
    <t>Freisian***Ayrshire***Jersey</t>
  </si>
  <si>
    <t>Friesian</t>
  </si>
  <si>
    <t>Friesian x Arsi</t>
  </si>
  <si>
    <t>Friesian***Arsi</t>
  </si>
  <si>
    <t>Friesian x Ayrshire</t>
  </si>
  <si>
    <t>Friesian***Ayrshire</t>
  </si>
  <si>
    <t>Friesian x Boran</t>
  </si>
  <si>
    <t>Friesian***Boran</t>
  </si>
  <si>
    <t>Friesian x Boran dairy</t>
  </si>
  <si>
    <t>Friesian***Boran dairy</t>
  </si>
  <si>
    <t>Friesian x Zebu</t>
  </si>
  <si>
    <t>Friesian***Zebu</t>
  </si>
  <si>
    <t>Friesian/Aryshire/Friesian</t>
  </si>
  <si>
    <t>FriesianxBunaji</t>
  </si>
  <si>
    <t>Friesian***Bunaji</t>
  </si>
  <si>
    <t>Fulani Zebu</t>
  </si>
  <si>
    <t>Goudali</t>
  </si>
  <si>
    <t>Guernsey</t>
  </si>
  <si>
    <t>Hereford</t>
  </si>
  <si>
    <t>Hereford x Sussex</t>
  </si>
  <si>
    <t>Hereford***Sussex</t>
  </si>
  <si>
    <t>High B.t.taurus</t>
  </si>
  <si>
    <t>High Bos taurus taurus</t>
  </si>
  <si>
    <t>Holstein x Brown Swiss</t>
  </si>
  <si>
    <t>Holstein***Brown Swiss</t>
  </si>
  <si>
    <t>Holstein x Friesian</t>
  </si>
  <si>
    <t>Holstein***Friesian</t>
  </si>
  <si>
    <t>Holstein x Native brown of atlas</t>
  </si>
  <si>
    <t>Holstein***Native Brown of Atlas</t>
  </si>
  <si>
    <t>Holstein-Freiseian</t>
  </si>
  <si>
    <t>HolsteinFriesian</t>
  </si>
  <si>
    <t>Holstein-Friesian</t>
  </si>
  <si>
    <t>Holstein-Friesianx Zebu</t>
  </si>
  <si>
    <t>Holstein***Friesian***Zebu</t>
  </si>
  <si>
    <t>Indigenous</t>
  </si>
  <si>
    <t>Indigenous breed</t>
  </si>
  <si>
    <t>Indigenous Breed</t>
  </si>
  <si>
    <t>Indigenous x Holstein-Friesian</t>
  </si>
  <si>
    <t>Indigenous***Holstein-Friesian</t>
  </si>
  <si>
    <t>Italian Simmental</t>
  </si>
  <si>
    <t>Landim</t>
  </si>
  <si>
    <t>Loca breeds Unspecified</t>
  </si>
  <si>
    <t>Local Breeds Unspecified</t>
  </si>
  <si>
    <t>Mashona</t>
  </si>
  <si>
    <t>Mashona crossbred</t>
  </si>
  <si>
    <t>Mashona Crossbred</t>
  </si>
  <si>
    <t>Mashona x Jersey x Red dane</t>
  </si>
  <si>
    <t>Mashona***Jersey***Red Dane</t>
  </si>
  <si>
    <t>Mashona-Brahman</t>
  </si>
  <si>
    <t>Mashona***Brahman</t>
  </si>
  <si>
    <t>Mixed - N’Dama and Fulani Zebu</t>
  </si>
  <si>
    <t>Mpwapwa</t>
  </si>
  <si>
    <t>Multiparous Jersey</t>
  </si>
  <si>
    <t>Muturu</t>
  </si>
  <si>
    <t>Native Brown of Atlas</t>
  </si>
  <si>
    <t>N'Dama</t>
  </si>
  <si>
    <t>N'Dama x Fulani Zebu</t>
  </si>
  <si>
    <t>N'Dama***Fulani Zebu</t>
  </si>
  <si>
    <t>N'Dama x Holstein-Freiseian</t>
  </si>
  <si>
    <t>N'Dama***Holstein-Freiseian</t>
  </si>
  <si>
    <t>N'Dama x Jersey</t>
  </si>
  <si>
    <t>N'Dama***Jersey</t>
  </si>
  <si>
    <t>Nguni</t>
  </si>
  <si>
    <t>NgunixLandim</t>
  </si>
  <si>
    <t>Nguni***Landim</t>
  </si>
  <si>
    <t>Nkone</t>
  </si>
  <si>
    <t>Nkone x Jersey</t>
  </si>
  <si>
    <t>Nkone***Jersey</t>
  </si>
  <si>
    <t>Non-indigenous breeds</t>
  </si>
  <si>
    <t>Pokot</t>
  </si>
  <si>
    <t>Primiparous boran</t>
  </si>
  <si>
    <t>Primiparous Boran</t>
  </si>
  <si>
    <t>Pure Boran</t>
  </si>
  <si>
    <t>Purebred friesian</t>
  </si>
  <si>
    <t>Purebred Friesian</t>
  </si>
  <si>
    <t>Pure-bred Friesian</t>
  </si>
  <si>
    <t>Red dane</t>
  </si>
  <si>
    <t>Red Dane</t>
  </si>
  <si>
    <t>Sahiwal</t>
  </si>
  <si>
    <t>Sanga</t>
  </si>
  <si>
    <t>SangaxGudali</t>
  </si>
  <si>
    <t>Sanga***Gudali</t>
  </si>
  <si>
    <t>Short-horn zebu steers</t>
  </si>
  <si>
    <t>Short-Horn Zebu Steers</t>
  </si>
  <si>
    <t>SimGoud (Italian Simmental x Zebu)</t>
  </si>
  <si>
    <t>Italian Simmental***Zebu</t>
  </si>
  <si>
    <t>Sokoto Gudali</t>
  </si>
  <si>
    <t>Sudan Baggara</t>
  </si>
  <si>
    <t>Sussex</t>
  </si>
  <si>
    <t>Tanzania shorthorn zebu</t>
  </si>
  <si>
    <t>Tanzania Shorthorn Zebu</t>
  </si>
  <si>
    <t>Taurine</t>
  </si>
  <si>
    <t>Tswana</t>
  </si>
  <si>
    <t>Tuarine x zebu</t>
  </si>
  <si>
    <t>Tuarine***Zebu</t>
  </si>
  <si>
    <t>Tuli</t>
  </si>
  <si>
    <t>Tuli x Jersey</t>
  </si>
  <si>
    <t>Tuli***Jersey</t>
  </si>
  <si>
    <t>Unspecified Cross Breed</t>
  </si>
  <si>
    <t>Unspecified local</t>
  </si>
  <si>
    <t>Unspecified Mature Grade Cow</t>
  </si>
  <si>
    <t>West African shorthorn</t>
  </si>
  <si>
    <t>West African Shorthorn</t>
  </si>
  <si>
    <t>White fulani</t>
  </si>
  <si>
    <t>White Fulani</t>
  </si>
  <si>
    <t>Zebu</t>
  </si>
  <si>
    <t>Zebu x Guzerat</t>
  </si>
  <si>
    <t>Zebu***Guzerat</t>
  </si>
  <si>
    <t>AF Bosbek</t>
  </si>
  <si>
    <t>Afrabo</t>
  </si>
  <si>
    <t>Anak</t>
  </si>
  <si>
    <t>Anak 2000</t>
  </si>
  <si>
    <t>Arbor acre</t>
  </si>
  <si>
    <t>Arbor Acre</t>
  </si>
  <si>
    <t>Black australorp</t>
  </si>
  <si>
    <t>Black Australorp</t>
  </si>
  <si>
    <t>Black Harco Layers</t>
  </si>
  <si>
    <t>Bosbek broiler</t>
  </si>
  <si>
    <t>Bosbek Broiler</t>
  </si>
  <si>
    <t>Brungus</t>
  </si>
  <si>
    <t>Cobb 500 broiler</t>
  </si>
  <si>
    <t>Cobb 500 Broiler</t>
  </si>
  <si>
    <t>Cobb broiler</t>
  </si>
  <si>
    <t>Cobb Broiler</t>
  </si>
  <si>
    <t>crested free-range chicken</t>
  </si>
  <si>
    <t>Crested Free-Range Chicken</t>
  </si>
  <si>
    <t>feathered tarsus free-range chicken</t>
  </si>
  <si>
    <t>Feathered Tarsus Free-Range Chicken</t>
  </si>
  <si>
    <t>Hacco black</t>
  </si>
  <si>
    <t>Harco</t>
  </si>
  <si>
    <t>Hubbard</t>
  </si>
  <si>
    <t>Hybro broiler type</t>
  </si>
  <si>
    <t>Hy-line</t>
  </si>
  <si>
    <t>Hy-line brown</t>
  </si>
  <si>
    <t>Hy-line Brown</t>
  </si>
  <si>
    <t>Hy-line silver-brown</t>
  </si>
  <si>
    <t>Hy-line Silver-Brown</t>
  </si>
  <si>
    <t>Hy-line W-98</t>
  </si>
  <si>
    <t>ISA brown</t>
  </si>
  <si>
    <t>ISA Brown</t>
  </si>
  <si>
    <t>ISA brown layer</t>
  </si>
  <si>
    <t>Kabir</t>
  </si>
  <si>
    <t>KALRO - improved indigenous chicken</t>
  </si>
  <si>
    <t>KARLO improved chicken (KIC)</t>
  </si>
  <si>
    <t>KARLO KIC</t>
  </si>
  <si>
    <t>KARLO improved chicken KIC</t>
  </si>
  <si>
    <t>Koekoek</t>
  </si>
  <si>
    <t>Leghorn</t>
  </si>
  <si>
    <t>Lohmann brown</t>
  </si>
  <si>
    <t>Lohmann brown layers</t>
  </si>
  <si>
    <t>Lohmann brown layers x Villave naked neck males</t>
  </si>
  <si>
    <t>Lohmann brown layers***Villave naked neck males</t>
  </si>
  <si>
    <t>Lohmann brown layers x Villave naked neck males x Lohmann brown x Village nacked neck</t>
  </si>
  <si>
    <t>Lohmann brown layers***Villave naked neck males***Lohmann brown***Village nacked neck</t>
  </si>
  <si>
    <t>normal plumage free-range chicken</t>
  </si>
  <si>
    <t>Normal Plumage Free-Range Chicken</t>
  </si>
  <si>
    <t>Ovambo</t>
  </si>
  <si>
    <t>Potchefstroom koekoec</t>
  </si>
  <si>
    <t>Potchefstroom Koekoec</t>
  </si>
  <si>
    <t>Rhode Island red</t>
  </si>
  <si>
    <t>Rhode Island Red</t>
  </si>
  <si>
    <t>Ross</t>
  </si>
  <si>
    <t>Ross 308</t>
  </si>
  <si>
    <t>Ross broilers</t>
  </si>
  <si>
    <t>Ross Broilers</t>
  </si>
  <si>
    <t>Ross white</t>
  </si>
  <si>
    <t>Ross White</t>
  </si>
  <si>
    <t>Shaver Starbro</t>
  </si>
  <si>
    <t>Starbro</t>
  </si>
  <si>
    <t>Village nacked neck</t>
  </si>
  <si>
    <t>Village naked neck males</t>
  </si>
  <si>
    <t>White Ross</t>
  </si>
  <si>
    <t>Yaffa</t>
  </si>
  <si>
    <t>Indian prawn shrimp</t>
  </si>
  <si>
    <t>Pekin</t>
  </si>
  <si>
    <t>Abalone</t>
  </si>
  <si>
    <t>African catfish</t>
  </si>
  <si>
    <t>Nile tilapia</t>
  </si>
  <si>
    <t>Red Tilapia Hybrid</t>
  </si>
  <si>
    <t>Tilapia</t>
  </si>
  <si>
    <t>Victoria Labeo</t>
  </si>
  <si>
    <t>55% Kamorai x 30% Boer x 15% East African indigenous</t>
  </si>
  <si>
    <t>55% Kamorai***30% Boer***15% East African indigenous</t>
  </si>
  <si>
    <t>Abergelle</t>
  </si>
  <si>
    <t>Anglo</t>
  </si>
  <si>
    <t>Anglo-Nubian</t>
  </si>
  <si>
    <t>Anglo***Nubian</t>
  </si>
  <si>
    <t>Arsi-Bale</t>
  </si>
  <si>
    <t>Baladi</t>
  </si>
  <si>
    <t>Boer</t>
  </si>
  <si>
    <t>Boer South African indigenous</t>
  </si>
  <si>
    <t>Boer South African Indigenous</t>
  </si>
  <si>
    <t>Boer x Galla</t>
  </si>
  <si>
    <t>Boer***Galla</t>
  </si>
  <si>
    <t>Boer x Kamorai x Tanzania indigenous goat</t>
  </si>
  <si>
    <t>Boer***Kamorai***Tanzania Indigenous Goat</t>
  </si>
  <si>
    <t>Central highland</t>
  </si>
  <si>
    <t>Central Highland</t>
  </si>
  <si>
    <t>Damascus</t>
  </si>
  <si>
    <t>Demeshgi</t>
  </si>
  <si>
    <t>East African</t>
  </si>
  <si>
    <t>East African indigenous</t>
  </si>
  <si>
    <t>Ethiopian local</t>
  </si>
  <si>
    <t>Ethiopian Local</t>
  </si>
  <si>
    <t>Galla</t>
  </si>
  <si>
    <t>German Alpine</t>
  </si>
  <si>
    <t>German alpine x Small East African</t>
  </si>
  <si>
    <t>German Alpine***Small East African</t>
  </si>
  <si>
    <t>Hararghe highland</t>
  </si>
  <si>
    <t>Hararghe Highland</t>
  </si>
  <si>
    <t>Kamorai</t>
  </si>
  <si>
    <t>Local Variety</t>
  </si>
  <si>
    <t>Local Tanzania cross breed</t>
  </si>
  <si>
    <t>Mashona Doelings</t>
  </si>
  <si>
    <t>Mashona does</t>
  </si>
  <si>
    <t>Mashona Does</t>
  </si>
  <si>
    <t>Maure</t>
  </si>
  <si>
    <t>Mixed East African</t>
  </si>
  <si>
    <t>Mubende</t>
  </si>
  <si>
    <t>Mubende local</t>
  </si>
  <si>
    <t>Mubende Local</t>
  </si>
  <si>
    <t>Mubende-boer</t>
  </si>
  <si>
    <t>Mubende Boer</t>
  </si>
  <si>
    <t>Non-descript</t>
  </si>
  <si>
    <t>Norwegian</t>
  </si>
  <si>
    <t>Norwegian landrace</t>
  </si>
  <si>
    <t>Norwegian landrace x Local Tanzania cross breed</t>
  </si>
  <si>
    <t>Norwegian landrace***Local Tanzania cross breed</t>
  </si>
  <si>
    <t>Norwegian x Saanen x Tanzania local</t>
  </si>
  <si>
    <t>Norwegian***Saanen***Tanzania local</t>
  </si>
  <si>
    <t>Nubian</t>
  </si>
  <si>
    <t>Pare White</t>
  </si>
  <si>
    <t>Red sokoto</t>
  </si>
  <si>
    <t>Red Sokoto</t>
  </si>
  <si>
    <t>Saanen</t>
  </si>
  <si>
    <t>Short-eared Somali</t>
  </si>
  <si>
    <t>Sidama</t>
  </si>
  <si>
    <t>Small East African</t>
  </si>
  <si>
    <t>Small East African x Norwegian</t>
  </si>
  <si>
    <t>Small East African***Norwegian</t>
  </si>
  <si>
    <t>Sokoto</t>
  </si>
  <si>
    <t>Somali</t>
  </si>
  <si>
    <t>Sonjo Red</t>
  </si>
  <si>
    <t>South African Indigenous Goat</t>
  </si>
  <si>
    <t>Toggenburg</t>
  </si>
  <si>
    <t>Toggenburg x Saanen</t>
  </si>
  <si>
    <t>Toggenburg***Saanen</t>
  </si>
  <si>
    <t>Tunisian Native</t>
  </si>
  <si>
    <t>West African dwarf</t>
  </si>
  <si>
    <t>West African Dwarf</t>
  </si>
  <si>
    <t>West African long-legged</t>
  </si>
  <si>
    <t>West African Long-legged</t>
  </si>
  <si>
    <t>Woyto-Guji</t>
  </si>
  <si>
    <t>English Guinea</t>
  </si>
  <si>
    <t>Pigs</t>
  </si>
  <si>
    <t>Berkshire</t>
  </si>
  <si>
    <t>Berkshire x Yorkshire</t>
  </si>
  <si>
    <t>Berkshire***Yorkshire</t>
  </si>
  <si>
    <t>Camborough</t>
  </si>
  <si>
    <t>Commercial crossbred</t>
  </si>
  <si>
    <t>Commercial Crossbred</t>
  </si>
  <si>
    <t>Crossbreed grower</t>
  </si>
  <si>
    <t>Crossbreed Grower</t>
  </si>
  <si>
    <t>Crossbreed grower (Boar)</t>
  </si>
  <si>
    <t>Crossbreed Grower (Boar)</t>
  </si>
  <si>
    <t>Crossbreed grower (Gilt)</t>
  </si>
  <si>
    <t>Crossbreed Grower (Gilt)</t>
  </si>
  <si>
    <t>Crossbreed(exotic**Local Breed)</t>
  </si>
  <si>
    <t>Duroc</t>
  </si>
  <si>
    <t>Hampshire</t>
  </si>
  <si>
    <t>Landrace</t>
  </si>
  <si>
    <t>Landrace x Large white</t>
  </si>
  <si>
    <t>Landrace***Large white</t>
  </si>
  <si>
    <t>Landrace x Pietrain</t>
  </si>
  <si>
    <t>Landrace***Pietrain</t>
  </si>
  <si>
    <t>Large white</t>
  </si>
  <si>
    <t>Large White</t>
  </si>
  <si>
    <t>Large white x Duroc</t>
  </si>
  <si>
    <t>Large White***Duroc</t>
  </si>
  <si>
    <t>Large white x landrace</t>
  </si>
  <si>
    <t>Large White***Landrace</t>
  </si>
  <si>
    <t>Large white x South African landrace boars</t>
  </si>
  <si>
    <t>Large White***South African Landrace Boars</t>
  </si>
  <si>
    <t>Large white x South African landrace x Duroc piglets</t>
  </si>
  <si>
    <t>Large White***South African landrace***Duroc Piglets</t>
  </si>
  <si>
    <t>Local Breed (LB)</t>
  </si>
  <si>
    <t>Mixed breed</t>
  </si>
  <si>
    <t>Mukota</t>
  </si>
  <si>
    <t>Mukota x Large white</t>
  </si>
  <si>
    <t>Mukota***Large white</t>
  </si>
  <si>
    <t>Pietrain</t>
  </si>
  <si>
    <t>South African Landrace</t>
  </si>
  <si>
    <t>South African Landrace Boars</t>
  </si>
  <si>
    <t>South African Windsnyer</t>
  </si>
  <si>
    <t>Weaner pigs</t>
  </si>
  <si>
    <t>Windsnyer</t>
  </si>
  <si>
    <t>Yorkshire</t>
  </si>
  <si>
    <t>Quail</t>
  </si>
  <si>
    <t>Japanese</t>
  </si>
  <si>
    <t>Dutch</t>
  </si>
  <si>
    <t>Dutch x Zealand white</t>
  </si>
  <si>
    <t>Dutch***Zealand white</t>
  </si>
  <si>
    <t>Unspecified mixed-breed</t>
  </si>
  <si>
    <t>Zealand white</t>
  </si>
  <si>
    <t>50% Red Maasai x 50%Dorper</t>
  </si>
  <si>
    <t>50% Red Maasai***50%Dorper</t>
  </si>
  <si>
    <t>75% Dorper x 25% Red Maasai</t>
  </si>
  <si>
    <t>75% Dorper***25% Red Maasai</t>
  </si>
  <si>
    <t>Adilo</t>
  </si>
  <si>
    <t>Afar</t>
  </si>
  <si>
    <t>Arsi-bale</t>
  </si>
  <si>
    <t>Awassi</t>
  </si>
  <si>
    <t>Barbarine</t>
  </si>
  <si>
    <t>Barki</t>
  </si>
  <si>
    <t>Blackhead Ogaden</t>
  </si>
  <si>
    <t>Blackhead persian</t>
  </si>
  <si>
    <t>Resilient to arid and semi-arid tropical conditions</t>
  </si>
  <si>
    <t>Blackhead Persian</t>
  </si>
  <si>
    <t>Blackhead Somali sheep</t>
  </si>
  <si>
    <t>Blackhead Somali Sheep</t>
  </si>
  <si>
    <t>Bonga</t>
  </si>
  <si>
    <t>Chacha Awassi cross</t>
  </si>
  <si>
    <t>Chacha***Awassi</t>
  </si>
  <si>
    <t>Chacha Local</t>
  </si>
  <si>
    <t>Corriedale</t>
  </si>
  <si>
    <t>Djallonke</t>
  </si>
  <si>
    <t>D'man</t>
  </si>
  <si>
    <t>Dorper</t>
  </si>
  <si>
    <t>Dorper x Blackhead ogaden</t>
  </si>
  <si>
    <t>Dorper***Blackhead Ogaden</t>
  </si>
  <si>
    <t>Dorper x Hararghe highland lamb</t>
  </si>
  <si>
    <t>Dorper***Hararghe Highland Lamb</t>
  </si>
  <si>
    <t>Ethiopian highland</t>
  </si>
  <si>
    <t>Ethiopian Highland</t>
  </si>
  <si>
    <t>Ethiopian Highland(Arsi)</t>
  </si>
  <si>
    <t>Ethiopian lowland</t>
  </si>
  <si>
    <t>Ethiopian Lowland</t>
  </si>
  <si>
    <t>Ethiopian menz</t>
  </si>
  <si>
    <t>Ethiopian Menz</t>
  </si>
  <si>
    <t>Farta</t>
  </si>
  <si>
    <t>Fulbe</t>
  </si>
  <si>
    <t>Hairy thin tail</t>
  </si>
  <si>
    <t>Hairy Thin Tail</t>
  </si>
  <si>
    <t>Hararghe Highland Lamb</t>
  </si>
  <si>
    <t>Highland</t>
  </si>
  <si>
    <t>Kirdi</t>
  </si>
  <si>
    <t>Kirdi (West African Dwarf)</t>
  </si>
  <si>
    <t>Local highland</t>
  </si>
  <si>
    <t>Local Highland</t>
  </si>
  <si>
    <t>Menz</t>
  </si>
  <si>
    <t>Menz Awassi cross</t>
  </si>
  <si>
    <t>Menz***Awassi</t>
  </si>
  <si>
    <t>Menz highland</t>
  </si>
  <si>
    <t>Menz Highland</t>
  </si>
  <si>
    <t>Menz Local</t>
  </si>
  <si>
    <t>Merino</t>
  </si>
  <si>
    <t>Merino ewes</t>
  </si>
  <si>
    <t>Merino Ewes</t>
  </si>
  <si>
    <t>Merino lamb</t>
  </si>
  <si>
    <t>Merino Lamb</t>
  </si>
  <si>
    <t>Mutton Merino</t>
  </si>
  <si>
    <t>MxD</t>
  </si>
  <si>
    <t>Meat Breed***D'man</t>
  </si>
  <si>
    <t>MxF1</t>
  </si>
  <si>
    <t>Meat Breed***(F1 D'man***Sardi)</t>
  </si>
  <si>
    <t>MxS</t>
  </si>
  <si>
    <t>Meat Breed***Sardi</t>
  </si>
  <si>
    <t>Noire de tibar</t>
  </si>
  <si>
    <t>Ossimi</t>
  </si>
  <si>
    <t>Oudah bicolour</t>
  </si>
  <si>
    <t>Oudah Bicolour</t>
  </si>
  <si>
    <t>Oudah rams</t>
  </si>
  <si>
    <t>Oudah Rams</t>
  </si>
  <si>
    <t>Peul oudah</t>
  </si>
  <si>
    <t>Queue finede l'ouest</t>
  </si>
  <si>
    <t>Rahmani</t>
  </si>
  <si>
    <t>Rahmani x Barki</t>
  </si>
  <si>
    <t>Rahmani***Barki</t>
  </si>
  <si>
    <t>Red maasai</t>
  </si>
  <si>
    <t>Hardy against gastrointenstinal worms and trypanosomes</t>
  </si>
  <si>
    <t>Red Maasai</t>
  </si>
  <si>
    <t>Sardi</t>
  </si>
  <si>
    <t>Sicilo-Sarde</t>
  </si>
  <si>
    <t>Sicilo-Sarde ewes</t>
  </si>
  <si>
    <t>Sicilo-Sarde Ewes</t>
  </si>
  <si>
    <t>Simada</t>
  </si>
  <si>
    <t>South African dorper</t>
  </si>
  <si>
    <t>South African Dorper</t>
  </si>
  <si>
    <t>South African merino</t>
  </si>
  <si>
    <t>South African Merino</t>
  </si>
  <si>
    <t>South African mutton merino</t>
  </si>
  <si>
    <t>South African Mutton Merino</t>
  </si>
  <si>
    <t>South African Mutton Merino Ewe</t>
  </si>
  <si>
    <t>South African mutton merino ewes</t>
  </si>
  <si>
    <t>Southeast Nigeria dwarf</t>
  </si>
  <si>
    <t>Southeast Nigeria Dwarf</t>
  </si>
  <si>
    <t>Sudan Desert Sheep</t>
  </si>
  <si>
    <t>Tigray highland</t>
  </si>
  <si>
    <t>Tigray Highland</t>
  </si>
  <si>
    <t>Timahdite</t>
  </si>
  <si>
    <t>Unspecified breed</t>
  </si>
  <si>
    <t>Washera</t>
  </si>
  <si>
    <t>West African djallonke</t>
  </si>
  <si>
    <t>West African Djallonke</t>
  </si>
  <si>
    <t>West African dwarf ram</t>
  </si>
  <si>
    <t>h55.2</t>
  </si>
  <si>
    <t>West African dwarf x Sahelian</t>
  </si>
  <si>
    <t>West African Dwarf***Sahelian</t>
  </si>
  <si>
    <t>Wollo</t>
  </si>
  <si>
    <t>Wollo Awassi cross</t>
  </si>
  <si>
    <t>Wollo***Awassi</t>
  </si>
  <si>
    <t>Wollo Corriedale cross</t>
  </si>
  <si>
    <t>Wollo***Corriedale</t>
  </si>
  <si>
    <t>Wollo Local</t>
  </si>
  <si>
    <t>Yankasa</t>
  </si>
  <si>
    <t>Snail</t>
  </si>
  <si>
    <t>Haliotis Midae</t>
  </si>
  <si>
    <t>Aviagen</t>
  </si>
  <si>
    <t>B.U.T</t>
  </si>
  <si>
    <t>CropSearch.Animal</t>
  </si>
  <si>
    <t>Final Breed Name</t>
  </si>
  <si>
    <t>should this be row id or common name??</t>
  </si>
  <si>
    <t>V.Product.Sci.Name</t>
  </si>
  <si>
    <t>Herd.End.Age</t>
  </si>
  <si>
    <t>V.Var2</t>
  </si>
  <si>
    <t>V.Var3</t>
  </si>
  <si>
    <t>V.Var4</t>
  </si>
  <si>
    <t>V.Var1.Perc</t>
  </si>
  <si>
    <t>V.Var2.Perc</t>
  </si>
  <si>
    <t>V.Var3.Perc</t>
  </si>
  <si>
    <t>V.Var4.Perc</t>
  </si>
  <si>
    <t>V.Var1.Sex</t>
  </si>
  <si>
    <t>V.Var2.Sex</t>
  </si>
  <si>
    <t>V.Var3.Sex</t>
  </si>
  <si>
    <t>V.Var4.Sex</t>
  </si>
  <si>
    <t xml:space="preserve">Breed </t>
  </si>
  <si>
    <t>Make hybrid combination in the table below</t>
  </si>
  <si>
    <t>Hybrid.Row.ID</t>
  </si>
  <si>
    <t>50% wheat 50% sp</t>
  </si>
  <si>
    <t>Maize cob Ash</t>
  </si>
  <si>
    <t>Coffee Husks</t>
  </si>
  <si>
    <t>Biochar made from coffee husks enhances soil fertility by improving water retention and nutrient availability.</t>
  </si>
  <si>
    <t>Biochar from Eucalyptus saligna wood improves soil structure, water retention, and nutrient availability.</t>
  </si>
  <si>
    <t>Biochar from mango trees is rich in organic carbon and enhances nutrient uptake and soil aeration.</t>
  </si>
  <si>
    <t>Pigeon pea</t>
  </si>
  <si>
    <t>Biochar made from pigeon pea residues improves soil fertility and supports microbial activity.</t>
  </si>
  <si>
    <t>Biochar derived from rice straw enhances soil structure and increases nutrient retention.</t>
  </si>
  <si>
    <t>Spondias dulcis</t>
  </si>
  <si>
    <t>Biochar made from Sakoa wood improves soil fertility and water-holding capacity.</t>
  </si>
  <si>
    <t>Tamarindus indica L.</t>
  </si>
  <si>
    <t>Biochar from Tamarindus indica L. enhances soil fertility and promotes nutrient retention.</t>
  </si>
  <si>
    <t>Terra preta</t>
  </si>
  <si>
    <t>Biochar-based Terra preta improves soil fertility and carbon sequestration.</t>
  </si>
  <si>
    <t xml:space="preserve">Unspecified Charcoal </t>
  </si>
  <si>
    <t>Palm Oil Mill Effluent</t>
  </si>
  <si>
    <t>Biosolid from palm oil mill effluent adds organic matter and improves soil structure.</t>
  </si>
  <si>
    <t>Accelerated compost (AC)</t>
  </si>
  <si>
    <t>Accelerated compost (AC) speeds up the decomposition process to provide quick nutrient-rich compost.</t>
  </si>
  <si>
    <t>Biowaste</t>
  </si>
  <si>
    <t>Biowaste compost enriches soil with a balanced mix of organic matter and essential nutrients.</t>
  </si>
  <si>
    <t>Brewery Waste</t>
  </si>
  <si>
    <t>Brewery waste compost provides organic nutrients and improves soil structure.</t>
  </si>
  <si>
    <t>Cocoa Pod Husk</t>
  </si>
  <si>
    <t>Compost from coffee husks enhances soil fertility and improves soil structure.</t>
  </si>
  <si>
    <t>Compost made from coffee husks enriches soil with nutrients and organic matter.</t>
  </si>
  <si>
    <t>Common Bean Haulms</t>
  </si>
  <si>
    <t>Compost from common bean haulms provides organic matter and enhances soil fertility.</t>
  </si>
  <si>
    <t>Composted Sewage Sludge</t>
  </si>
  <si>
    <t>Treated sludge from wastewater that has been composted.</t>
  </si>
  <si>
    <t>FertiSoil</t>
  </si>
  <si>
    <t>Fortifer Co-Compost</t>
  </si>
  <si>
    <t>Fortifer Enriched</t>
  </si>
  <si>
    <t>Fortifer Pellet</t>
  </si>
  <si>
    <t>Household Waste</t>
  </si>
  <si>
    <t>Household waste compost</t>
  </si>
  <si>
    <t>Maize Stover, Cattle Manure and Grass</t>
  </si>
  <si>
    <t>Compost made from maize stover, cattle manure, and grass</t>
  </si>
  <si>
    <t>Market and Abattoir Waste</t>
  </si>
  <si>
    <t>Compost from market and abattoir</t>
  </si>
  <si>
    <t>OBD-Plus</t>
  </si>
  <si>
    <t>Compost made from palm kernel cake</t>
  </si>
  <si>
    <t>Plant and Animal Waste Compost</t>
  </si>
  <si>
    <t>Compost from unspecified plant and animal-based materials</t>
  </si>
  <si>
    <t>Poultry Manure 65% + Maize Straw 35%</t>
  </si>
  <si>
    <t>A compost blend of poultry manure and maize straw.</t>
  </si>
  <si>
    <t>Pressmud</t>
  </si>
  <si>
    <t>A byproduct of the sugarcane industry, typically used for composting</t>
  </si>
  <si>
    <t>Sorghum Residue 85% + Catlle Manure 25%</t>
  </si>
  <si>
    <t>A compost mixture of sorghum crop residues and cattle manure.</t>
  </si>
  <si>
    <t>Soybean Straw</t>
  </si>
  <si>
    <t xml:space="preserve">The stalks and leaves left after harvesting soybeans that have been composted </t>
  </si>
  <si>
    <t>Unspecifed Plants</t>
  </si>
  <si>
    <t>Plant-based compost (unspecified)</t>
  </si>
  <si>
    <t>Ammonium Phosphate</t>
  </si>
  <si>
    <t>(NH₄)₃PO₄</t>
  </si>
  <si>
    <t>A nitrogen-phosphorus fertilizer commonly used to promote root development and early growth.</t>
  </si>
  <si>
    <t>1</t>
  </si>
  <si>
    <t>CaCO₃</t>
  </si>
  <si>
    <t>A soil amendment that raises pH and provides calcium to support plant structure.</t>
  </si>
  <si>
    <t>Calcium Chloride Dihydrate</t>
  </si>
  <si>
    <t>CaCl₂·2H₂O</t>
  </si>
  <si>
    <t>A source of calcium and chloride, often used to correct calcium deficiencies in soil.</t>
  </si>
  <si>
    <t>Calcium Nitrate</t>
  </si>
  <si>
    <t>Ca(NO₃)₂</t>
  </si>
  <si>
    <t>A water-soluble fertilizer that supplies calcium and nitrate nitrogen, improving fruit quality.</t>
  </si>
  <si>
    <t>Calcium Phosphate</t>
  </si>
  <si>
    <t>Ca₃(PO₄)₂</t>
  </si>
  <si>
    <t>Provides calcium and phosphorus to strengthen plant cell walls and promote root growth</t>
  </si>
  <si>
    <t>Compound C</t>
  </si>
  <si>
    <t>A mixed fertilizer providing balanced nutrients tailored for specific crop needs.</t>
  </si>
  <si>
    <t>Double Super Phosphate</t>
  </si>
  <si>
    <t>Ca(H₂PO₄)₂·H₂O</t>
  </si>
  <si>
    <t>A concentrated phosphorus fertilizer that boosts root development and crop yield.</t>
  </si>
  <si>
    <t>Fertibor (B)</t>
  </si>
  <si>
    <t>A boron-rich fertilizer used to correct boron deficiencies, essential for cell wall formation.</t>
  </si>
  <si>
    <t>FTR BR-12</t>
  </si>
  <si>
    <t>Magnesium Thermophosphate</t>
  </si>
  <si>
    <t>Provides magnesium and phosphorus, crucial for photosynthesis and energy transfer.</t>
  </si>
  <si>
    <t>Mavuno</t>
  </si>
  <si>
    <t>A balanced multi-nutrient fertilizer designed for optimal crop production.</t>
  </si>
  <si>
    <t>Minjingu Mazao</t>
  </si>
  <si>
    <t>A phosphate fertilizer sourced from Minjingu rock, used to enhance soil fertility.</t>
  </si>
  <si>
    <t>Ca(H₂PO₄)₂</t>
  </si>
  <si>
    <t>A phosphorus-rich fertilizer that enhances flowering and fruiting in crops.</t>
  </si>
  <si>
    <t>New Mavuno Blend</t>
  </si>
  <si>
    <t>NP (Unspecified)</t>
  </si>
  <si>
    <t>A unspecified nitrogen-phosphorus fertilizer that supports root growth and overall plant health.</t>
  </si>
  <si>
    <t>NPKSB</t>
  </si>
  <si>
    <t>A complete fertilizer blend containing nitrogen, phosphorus, potassium, sulfur, and boron.</t>
  </si>
  <si>
    <t>Phosphate Naturel de Tilemsi (PNT)</t>
  </si>
  <si>
    <t xml:space="preserve">PK (Unspecified) </t>
  </si>
  <si>
    <t>A unspecified phosphorus-potassium fertilizer used to enhance root strength and flowering.</t>
  </si>
  <si>
    <t>Potassium Carbonate</t>
  </si>
  <si>
    <t>K₂CO₃</t>
  </si>
  <si>
    <t>A potassium source that helps with water regulation and resistance to diseases.</t>
  </si>
  <si>
    <t>Potassium Silicate</t>
  </si>
  <si>
    <t>K₂SiO₃</t>
  </si>
  <si>
    <t>Supplies potassium and silicon, improving plant stress tolerance and structural integrity.</t>
  </si>
  <si>
    <t>50-51</t>
  </si>
  <si>
    <t>Rock Phosphate (BG4)</t>
  </si>
  <si>
    <t>Rock Phosphate (Ogun)</t>
  </si>
  <si>
    <t>A natural phosphorus source used to improve root development in a wide range of crops.</t>
  </si>
  <si>
    <t>Rock Phosphate (Tilemsi)</t>
  </si>
  <si>
    <t>A phosphorus-rich rock phosphate from Tilemsi, used to enhance soil phosphorus levels.</t>
  </si>
  <si>
    <t>Rock Superphosphate</t>
  </si>
  <si>
    <t>A more soluble form of rock phosphate, providing readily available phosphorus to plants.</t>
  </si>
  <si>
    <t>Sulfuric acid</t>
  </si>
  <si>
    <t>H₂SO₄</t>
  </si>
  <si>
    <t>Used in soil treatments to lower pH and increase availability of essential nutrients.</t>
  </si>
  <si>
    <t>Super Gro</t>
  </si>
  <si>
    <t>A plant growth enhancer that improves nutrient uptake and overall plant vigor.</t>
  </si>
  <si>
    <t>Thermophosphate</t>
  </si>
  <si>
    <t>A phosphorus fertilizer processed at high temperatures for improved solubility and efficiency.</t>
  </si>
  <si>
    <t>Triple Calcium Superphosphate</t>
  </si>
  <si>
    <t xml:space="preserve">Ca(H₂PO₄)₂·H₂O	</t>
  </si>
  <si>
    <t>A highly concentrated phosphorus fertilizer, ideal for promoting strong root systems.</t>
  </si>
  <si>
    <t>Urea (Prilled, CH4N2O, 46-0-0)</t>
  </si>
  <si>
    <t>Urea (Prilled)</t>
  </si>
  <si>
    <t>Another source of nitrogen that is suitable for most crops and is often used as a top dressing.</t>
  </si>
  <si>
    <t>Urea (Supergranulated, CH4N2O, 46-0-0)</t>
  </si>
  <si>
    <t>Urea (Supergranulated)</t>
  </si>
  <si>
    <t>A granular form of nitrogen fertilizer that can be either dissolved in water or broadcasted on soil.</t>
  </si>
  <si>
    <t>Urea Formaldehyde</t>
  </si>
  <si>
    <t>(NH₂)₂CO·CH₂O</t>
  </si>
  <si>
    <t>A slow-release nitrogen fertilizer that provides sustained nitrogen availability.</t>
  </si>
  <si>
    <t>Black Soldier Fly Frass</t>
  </si>
  <si>
    <t>Bovine Manure</t>
  </si>
  <si>
    <t>Cattle Slurry</t>
  </si>
  <si>
    <t>Ox Manure</t>
  </si>
  <si>
    <t>Pig Litter</t>
  </si>
  <si>
    <t>Pig Slurry</t>
  </si>
  <si>
    <t>Poultry Litter (Lot 1)</t>
  </si>
  <si>
    <t>Poultry Litter (Lot 2)</t>
  </si>
  <si>
    <t>Poultry Litter (Lot 3)</t>
  </si>
  <si>
    <t>Rabbit Manure</t>
  </si>
  <si>
    <t>Unspecified Manure (Year 1)</t>
  </si>
  <si>
    <t>Unspecified Manure (Year 2)</t>
  </si>
  <si>
    <t>Unspecified Manure (Year 3)</t>
  </si>
  <si>
    <t>Unspecified Manure (Year 4)</t>
  </si>
  <si>
    <t>Zinc Oxide</t>
  </si>
  <si>
    <t>Copper Oxide</t>
  </si>
  <si>
    <t>Fritted Trace Elements</t>
  </si>
  <si>
    <t>Nervanaid Zn-14</t>
  </si>
  <si>
    <t>Urine</t>
  </si>
  <si>
    <t>Nickel</t>
  </si>
  <si>
    <t>Algae</t>
  </si>
  <si>
    <t>Cattle Leachate</t>
  </si>
  <si>
    <t>Chromolaena odorata Leaves</t>
  </si>
  <si>
    <t>Coffee Pulp</t>
  </si>
  <si>
    <t>Humus</t>
  </si>
  <si>
    <t>Liquid biofertiliser (manure, ash, organic rests)</t>
  </si>
  <si>
    <t>Oyster Shell</t>
  </si>
  <si>
    <t>Peat</t>
  </si>
  <si>
    <t>Sheep Leachate</t>
  </si>
  <si>
    <t>Spent Mushroom Waste</t>
  </si>
  <si>
    <t>Swine Wastewater</t>
  </si>
  <si>
    <t>Tithonia diversifolia leaves</t>
  </si>
  <si>
    <t>Unspecified Organic material</t>
  </si>
  <si>
    <t>Yeast</t>
  </si>
  <si>
    <t>Carica Papaya Leaves</t>
  </si>
  <si>
    <t>Herd.Out</t>
  </si>
  <si>
    <t>Herd consists exclusively of male animals.</t>
  </si>
  <si>
    <t>Herd consists exclusively of female animals.</t>
  </si>
  <si>
    <t>Herd consists of both male and female animals.</t>
  </si>
  <si>
    <t>Primiparous</t>
  </si>
  <si>
    <t>Herd consists of females that have given birth once.</t>
  </si>
  <si>
    <t>Multiparous</t>
  </si>
  <si>
    <t>Herd consists of females that have given birth multiple times.</t>
  </si>
  <si>
    <t>Herd consists of a combination of primiparous and multiparous females.</t>
  </si>
  <si>
    <t xml:space="preserve">Grower </t>
  </si>
  <si>
    <t>Herd consists of young animals that are still growing.</t>
  </si>
  <si>
    <t>Herd consists of animals in the final stage of growth.</t>
  </si>
  <si>
    <t>days</t>
  </si>
  <si>
    <t>Age of the animal, measured in days</t>
  </si>
  <si>
    <t>months</t>
  </si>
  <si>
    <t>Age of the animal, measured in months</t>
  </si>
  <si>
    <t xml:space="preserve">Weight of the animals, measured in grams </t>
  </si>
  <si>
    <t xml:space="preserve">Weight of the animals, measured in kilograms </t>
  </si>
  <si>
    <t>individuals</t>
  </si>
  <si>
    <t>Individual count of the animals in a herd</t>
  </si>
  <si>
    <t>LU</t>
  </si>
  <si>
    <t>Number of animals, measured in Livestock Units (LU)</t>
  </si>
  <si>
    <t>System of Rice Intensification (SRI)</t>
  </si>
  <si>
    <t>Complex Rotation</t>
  </si>
  <si>
    <t>Intercrop Rotation</t>
  </si>
  <si>
    <t>Partial Intercrop (N fixing &amp; Non N fixing)</t>
  </si>
  <si>
    <t>Partial Intercrop (Non N fixing)</t>
  </si>
  <si>
    <t>Partial Intercrop (N fixing)</t>
  </si>
  <si>
    <t>Non CSA</t>
  </si>
  <si>
    <t>Continuous Cropping</t>
  </si>
  <si>
    <t>Simple Intercrop</t>
  </si>
  <si>
    <t>Simple Crop Rotation</t>
  </si>
  <si>
    <t>Conventional rice management</t>
  </si>
  <si>
    <t>Predominant Biodigestor Model</t>
  </si>
  <si>
    <t>does this make sense, because we can have a hybrid with male and female</t>
  </si>
  <si>
    <t>D.Notes</t>
  </si>
  <si>
    <t>Pature Planting</t>
  </si>
  <si>
    <t>Pasture Fertilizer</t>
  </si>
  <si>
    <t>Pasture Tillage</t>
  </si>
  <si>
    <t>Pasture Trees</t>
  </si>
  <si>
    <t xml:space="preserve">Diet </t>
  </si>
  <si>
    <t>Chemicals, Vaccines &amp; Medicines</t>
  </si>
  <si>
    <t>t1</t>
  </si>
  <si>
    <t>t2</t>
  </si>
  <si>
    <t>t3</t>
  </si>
  <si>
    <t>t4</t>
  </si>
  <si>
    <t>C.Notes1</t>
  </si>
  <si>
    <t>F.NI.Code</t>
  </si>
  <si>
    <t>F.PI.Code</t>
  </si>
  <si>
    <t>F.KI.Code</t>
  </si>
  <si>
    <t>F.Urea</t>
  </si>
  <si>
    <t>F.Compost</t>
  </si>
  <si>
    <t>F.Manure</t>
  </si>
  <si>
    <t>F.Biosolid</t>
  </si>
  <si>
    <t>F.Biochar</t>
  </si>
  <si>
    <t>F.MicroN</t>
  </si>
  <si>
    <t>F.Codes</t>
  </si>
  <si>
    <t>AOM_001094</t>
  </si>
  <si>
    <t>AOM_001095</t>
  </si>
  <si>
    <t>AOM_001096</t>
  </si>
  <si>
    <t>AOM_001097</t>
  </si>
  <si>
    <t>AOM_001098</t>
  </si>
  <si>
    <t>AOM_001099</t>
  </si>
  <si>
    <t>AOM_001100</t>
  </si>
  <si>
    <t>AOM_001101</t>
  </si>
  <si>
    <t>AOM_001103</t>
  </si>
  <si>
    <t>AOM_001104</t>
  </si>
  <si>
    <t>AOM_001105</t>
  </si>
  <si>
    <t>AOM_001106</t>
  </si>
  <si>
    <t>AOM_001107</t>
  </si>
  <si>
    <t>AOM_001108</t>
  </si>
  <si>
    <t>AOM_001109</t>
  </si>
  <si>
    <t>AOM_001110</t>
  </si>
  <si>
    <t>AOM_001111</t>
  </si>
  <si>
    <t>AOM_001112</t>
  </si>
  <si>
    <t>AOM_001113</t>
  </si>
  <si>
    <t>AOM_001114</t>
  </si>
  <si>
    <t>AOM_001115</t>
  </si>
  <si>
    <t>AOM_001116</t>
  </si>
  <si>
    <t>AOM_001118</t>
  </si>
  <si>
    <t>AOM_001119</t>
  </si>
  <si>
    <t>AOM_001120</t>
  </si>
  <si>
    <t>AOM_001121</t>
  </si>
  <si>
    <t>AOM_001122</t>
  </si>
  <si>
    <t>AOM_001123</t>
  </si>
  <si>
    <t>AOM_001125</t>
  </si>
  <si>
    <t>AOM_001126</t>
  </si>
  <si>
    <t>AOM_001127</t>
  </si>
  <si>
    <t>AOM_001128</t>
  </si>
  <si>
    <t>AOM_001129</t>
  </si>
  <si>
    <t>AOM_001131</t>
  </si>
  <si>
    <t>AOM_001132</t>
  </si>
  <si>
    <t>AOM_001133</t>
  </si>
  <si>
    <t>AOM_001134</t>
  </si>
  <si>
    <t>AOM_001135</t>
  </si>
  <si>
    <t>AOM_001136</t>
  </si>
  <si>
    <t>AOM_001137</t>
  </si>
  <si>
    <t>AOM_001138</t>
  </si>
  <si>
    <t>AOM_001139</t>
  </si>
  <si>
    <t>AOM_001140</t>
  </si>
  <si>
    <t>AOM_001141</t>
  </si>
  <si>
    <t>AOM_001142</t>
  </si>
  <si>
    <t>AOM_001143</t>
  </si>
  <si>
    <t>AOM_001144</t>
  </si>
  <si>
    <t>AOM_001145</t>
  </si>
  <si>
    <t>AOM_001146</t>
  </si>
  <si>
    <t>AOM_001147</t>
  </si>
  <si>
    <t>AOM_001148</t>
  </si>
  <si>
    <t>AOM_001149</t>
  </si>
  <si>
    <t>AOM_001150</t>
  </si>
  <si>
    <t>AOM_001151</t>
  </si>
  <si>
    <t>AOM_001152</t>
  </si>
  <si>
    <t>AOM_001153</t>
  </si>
  <si>
    <t>AOM_001154</t>
  </si>
  <si>
    <t>AOM_001155</t>
  </si>
  <si>
    <t>AOM_001156</t>
  </si>
  <si>
    <t>AOM_001157</t>
  </si>
  <si>
    <t>AOM_001158</t>
  </si>
  <si>
    <t>AOM_001164</t>
  </si>
  <si>
    <t>AOM_001166</t>
  </si>
  <si>
    <t>AOM_001167</t>
  </si>
  <si>
    <t>AOM_001168</t>
  </si>
  <si>
    <t>AOM_001169</t>
  </si>
  <si>
    <t>AOM_001170</t>
  </si>
  <si>
    <t>AOM_001171</t>
  </si>
  <si>
    <t>AOM_001174</t>
  </si>
  <si>
    <t>AOM_001175</t>
  </si>
  <si>
    <t>AOM_001176</t>
  </si>
  <si>
    <t>AOM_001177</t>
  </si>
  <si>
    <t>AOM_001178</t>
  </si>
  <si>
    <t>AOM_001179</t>
  </si>
  <si>
    <t>AOM_001180</t>
  </si>
  <si>
    <t>AOM_001181</t>
  </si>
  <si>
    <t>AOM_001183</t>
  </si>
  <si>
    <t>AOM_001184</t>
  </si>
  <si>
    <t>AOM_001185</t>
  </si>
  <si>
    <t>AOM_001186</t>
  </si>
  <si>
    <t>AOM_001187</t>
  </si>
  <si>
    <t>AOM_001189</t>
  </si>
  <si>
    <t>AOM_001190</t>
  </si>
  <si>
    <t>AOM_001191</t>
  </si>
  <si>
    <t>AOM_001192</t>
  </si>
  <si>
    <t>AOM_001193</t>
  </si>
  <si>
    <t>AOM_001195</t>
  </si>
  <si>
    <t>AOM_001196</t>
  </si>
  <si>
    <t>AOM_001197</t>
  </si>
  <si>
    <t>AOM_001199</t>
  </si>
  <si>
    <t>AOM_001200</t>
  </si>
  <si>
    <t>AOM_001201</t>
  </si>
  <si>
    <t>AOM_001202</t>
  </si>
  <si>
    <t>AOM_001203</t>
  </si>
  <si>
    <t>AOM_001205</t>
  </si>
  <si>
    <t>AOM_001206</t>
  </si>
  <si>
    <t>AOM_001207</t>
  </si>
  <si>
    <t>AOM_001208</t>
  </si>
  <si>
    <t>AOM_001209</t>
  </si>
  <si>
    <t>AOM_001210</t>
  </si>
  <si>
    <t>AOM_001211</t>
  </si>
  <si>
    <t>AOM_001212</t>
  </si>
  <si>
    <t>AOM_001215</t>
  </si>
  <si>
    <t>AOM_001216</t>
  </si>
  <si>
    <t>AOM_001217</t>
  </si>
  <si>
    <t>AOM_001219</t>
  </si>
  <si>
    <t>AOM_001220</t>
  </si>
  <si>
    <t>AOM_001221</t>
  </si>
  <si>
    <t>AOM_001222</t>
  </si>
  <si>
    <t>AOM_001224</t>
  </si>
  <si>
    <t>AOM_001225</t>
  </si>
  <si>
    <t>AOM_001226</t>
  </si>
  <si>
    <t>AOM_001227</t>
  </si>
  <si>
    <t>AOM_001228</t>
  </si>
  <si>
    <t>AOM_001229</t>
  </si>
  <si>
    <t>AOM_001230</t>
  </si>
  <si>
    <t>AOM_001231</t>
  </si>
  <si>
    <t>AOM_001232</t>
  </si>
  <si>
    <t>AOM_001233</t>
  </si>
  <si>
    <t>AOM_001235</t>
  </si>
  <si>
    <t>AOM_001236</t>
  </si>
  <si>
    <t>AOM_001237</t>
  </si>
  <si>
    <t>AOM_001238</t>
  </si>
  <si>
    <t>AOM_001239</t>
  </si>
  <si>
    <t>AOM_001240</t>
  </si>
  <si>
    <t>AOM_001241</t>
  </si>
  <si>
    <t>AOM_001242</t>
  </si>
  <si>
    <t>AOM_001243</t>
  </si>
  <si>
    <t>AOM_001244</t>
  </si>
  <si>
    <t>AOM_001251</t>
  </si>
  <si>
    <t>AOM_001253</t>
  </si>
  <si>
    <t>AOM_001254</t>
  </si>
  <si>
    <t>AOM_001255</t>
  </si>
  <si>
    <t>AOM_001256</t>
  </si>
  <si>
    <t>AOM_001257</t>
  </si>
  <si>
    <t>AOM_001258</t>
  </si>
  <si>
    <t>AOM_001259</t>
  </si>
  <si>
    <t>AOM_001261</t>
  </si>
  <si>
    <t>AOM_001262</t>
  </si>
  <si>
    <t>AOM_001263</t>
  </si>
  <si>
    <t>AOM_001264</t>
  </si>
  <si>
    <t>AOM_001265</t>
  </si>
  <si>
    <t>AOM_001266</t>
  </si>
  <si>
    <t>AOM_001267</t>
  </si>
  <si>
    <t>AOM_001268</t>
  </si>
  <si>
    <t>AOM_001270</t>
  </si>
  <si>
    <t>AOM_001271</t>
  </si>
  <si>
    <t>AOM_001272</t>
  </si>
  <si>
    <t>AOM_001273</t>
  </si>
  <si>
    <t>AOM_001274</t>
  </si>
  <si>
    <t>AOM_001276</t>
  </si>
  <si>
    <t>AOM_001277</t>
  </si>
  <si>
    <t>AOM_001278</t>
  </si>
  <si>
    <t>AOM_001280</t>
  </si>
  <si>
    <t>AOM_001281</t>
  </si>
  <si>
    <t>AOM_001282</t>
  </si>
  <si>
    <t>AOM_001283</t>
  </si>
  <si>
    <t>AOM_001285</t>
  </si>
  <si>
    <t>AOM_001286</t>
  </si>
  <si>
    <t>AOM_001289</t>
  </si>
  <si>
    <t>AOM_001290</t>
  </si>
  <si>
    <t>AOM_001291</t>
  </si>
  <si>
    <t>AOM_001292</t>
  </si>
  <si>
    <t>AOM_001293</t>
  </si>
  <si>
    <t>AOM_001294</t>
  </si>
  <si>
    <t>AOM_001295</t>
  </si>
  <si>
    <t>AOM_001296</t>
  </si>
  <si>
    <t>AOM_001297</t>
  </si>
  <si>
    <t>AOM_001298</t>
  </si>
  <si>
    <t>AOM_001299</t>
  </si>
  <si>
    <t>AOM_001300</t>
  </si>
  <si>
    <t>AOM_001301</t>
  </si>
  <si>
    <t>AOM_001303</t>
  </si>
  <si>
    <t>AOM_001304</t>
  </si>
  <si>
    <t>AOM_001306</t>
  </si>
  <si>
    <t>AOM_001307</t>
  </si>
  <si>
    <t>AOM_001308</t>
  </si>
  <si>
    <t>AOM_001309</t>
  </si>
  <si>
    <t>AOM_001311</t>
  </si>
  <si>
    <t>AOM_001312</t>
  </si>
  <si>
    <t>AOM_001313</t>
  </si>
  <si>
    <t>AOM_001314</t>
  </si>
  <si>
    <t>AOM_001315</t>
  </si>
  <si>
    <t>AOM_001316</t>
  </si>
  <si>
    <t>AOM_001317</t>
  </si>
  <si>
    <t>AOM_001318</t>
  </si>
  <si>
    <t>AOM_001319</t>
  </si>
  <si>
    <t>AOM_001320</t>
  </si>
  <si>
    <t>AOM_001321</t>
  </si>
  <si>
    <t>AOM_001322</t>
  </si>
  <si>
    <t>AOM_001323</t>
  </si>
  <si>
    <t>AOM_001324</t>
  </si>
  <si>
    <t>AOM_001326</t>
  </si>
  <si>
    <t>AOM_001327</t>
  </si>
  <si>
    <t>AOM_001331</t>
  </si>
  <si>
    <t>AOM_001332</t>
  </si>
  <si>
    <t>AOM_001333</t>
  </si>
  <si>
    <t>AOM_001334</t>
  </si>
  <si>
    <t>AOM_001335</t>
  </si>
  <si>
    <t>AOM_001336</t>
  </si>
  <si>
    <t>AOM_001337</t>
  </si>
  <si>
    <t>AOM_001338</t>
  </si>
  <si>
    <t>AOM_001339</t>
  </si>
  <si>
    <t>AOM_001344</t>
  </si>
  <si>
    <t>AOM_001345</t>
  </si>
  <si>
    <t>AOM_001346</t>
  </si>
  <si>
    <t>AOM_001347</t>
  </si>
  <si>
    <t>AOM_001348</t>
  </si>
  <si>
    <t>AOM_001350</t>
  </si>
  <si>
    <t>AOM_001351</t>
  </si>
  <si>
    <t>AOM_001353</t>
  </si>
  <si>
    <t>AOM_001354</t>
  </si>
  <si>
    <t>AOM_001355</t>
  </si>
  <si>
    <t>AOM_001357</t>
  </si>
  <si>
    <t>AOM_001358</t>
  </si>
  <si>
    <t>AOM_001359</t>
  </si>
  <si>
    <t>AOM_001360</t>
  </si>
  <si>
    <t>AOM_001361</t>
  </si>
  <si>
    <t>AOM_001362</t>
  </si>
  <si>
    <t>AOM_001364</t>
  </si>
  <si>
    <t>AOM_001365</t>
  </si>
  <si>
    <t>AOM_001366</t>
  </si>
  <si>
    <t>AOM_001367</t>
  </si>
  <si>
    <t>AOM_001368</t>
  </si>
  <si>
    <t>AOM_001369</t>
  </si>
  <si>
    <t>AOM_001370</t>
  </si>
  <si>
    <t>AOM_001371</t>
  </si>
  <si>
    <t>AOM_001372</t>
  </si>
  <si>
    <t>AOM_001373</t>
  </si>
  <si>
    <t>AOM_001374</t>
  </si>
  <si>
    <t>AOM_001375</t>
  </si>
  <si>
    <t>AOM_001376</t>
  </si>
  <si>
    <t>AOM_001377</t>
  </si>
  <si>
    <t>AOM_001378</t>
  </si>
  <si>
    <t>AOM_001379</t>
  </si>
  <si>
    <t>AOM_001380</t>
  </si>
  <si>
    <t>AOM_001381</t>
  </si>
  <si>
    <t>AOM_001382</t>
  </si>
  <si>
    <t>AOM_001383</t>
  </si>
  <si>
    <t>AOM_001385</t>
  </si>
  <si>
    <t>AOM_001386</t>
  </si>
  <si>
    <t>AOM_001388</t>
  </si>
  <si>
    <t>AOM_001389</t>
  </si>
  <si>
    <t>AOM_001390</t>
  </si>
  <si>
    <t>AOM_001391</t>
  </si>
  <si>
    <t>AOM_001392</t>
  </si>
  <si>
    <t>AOM_001393</t>
  </si>
  <si>
    <t>AOM_001395</t>
  </si>
  <si>
    <t>AOM_001396</t>
  </si>
  <si>
    <t>AOM_001397</t>
  </si>
  <si>
    <t>AOM_001398</t>
  </si>
  <si>
    <t>AOM_001399</t>
  </si>
  <si>
    <t>AOM_001400</t>
  </si>
  <si>
    <t>AOM_001401</t>
  </si>
  <si>
    <t>AOM_001402</t>
  </si>
  <si>
    <t>AOM_001404</t>
  </si>
  <si>
    <t>AOM_001405</t>
  </si>
  <si>
    <t>AOM_001407</t>
  </si>
  <si>
    <t>AOM_001408</t>
  </si>
  <si>
    <t>AOM_001409</t>
  </si>
  <si>
    <t>AOM_001410</t>
  </si>
  <si>
    <t>AOM_001411</t>
  </si>
  <si>
    <t>AOM_001412</t>
  </si>
  <si>
    <t>AOM_001413</t>
  </si>
  <si>
    <t>AOM_001415</t>
  </si>
  <si>
    <t>AOM_001417</t>
  </si>
  <si>
    <t>AOM_001418</t>
  </si>
  <si>
    <t>AOM_001419</t>
  </si>
  <si>
    <t>AOM_001420</t>
  </si>
  <si>
    <t>AOM_001421</t>
  </si>
  <si>
    <t>AOM_001422</t>
  </si>
  <si>
    <t>AOM_001423</t>
  </si>
  <si>
    <t>AOM_001427</t>
  </si>
  <si>
    <t>AOM_001428</t>
  </si>
  <si>
    <t>AOM_001431</t>
  </si>
  <si>
    <t>AOM_001433</t>
  </si>
  <si>
    <t>AOM_001434</t>
  </si>
  <si>
    <t>AOM_001435</t>
  </si>
  <si>
    <t>AOM_001436</t>
  </si>
  <si>
    <t>AOM_001439</t>
  </si>
  <si>
    <t>AOM_001440</t>
  </si>
  <si>
    <t>AOM_001441</t>
  </si>
  <si>
    <t>AOM_001443</t>
  </si>
  <si>
    <t>AOM_001444</t>
  </si>
  <si>
    <t>AOM_001445</t>
  </si>
  <si>
    <t>AOM_001446</t>
  </si>
  <si>
    <t>AOM_001448</t>
  </si>
  <si>
    <t>AOM_001449</t>
  </si>
  <si>
    <t>AOM_001450</t>
  </si>
  <si>
    <t>AOM_001451</t>
  </si>
  <si>
    <t>AOM_001452</t>
  </si>
  <si>
    <t>AOM_001453</t>
  </si>
  <si>
    <t>AOM_001454</t>
  </si>
  <si>
    <t>AOM_001455</t>
  </si>
  <si>
    <t>AOM_001456</t>
  </si>
  <si>
    <t>AOM_001457</t>
  </si>
  <si>
    <t>AOM_001458</t>
  </si>
  <si>
    <t>AOM_001459</t>
  </si>
  <si>
    <t>AOM_001460</t>
  </si>
  <si>
    <t>AOM_001461</t>
  </si>
  <si>
    <t>AOM_001462</t>
  </si>
  <si>
    <t>AOM_001464</t>
  </si>
  <si>
    <t>AOM_001465</t>
  </si>
  <si>
    <t>AOM_001466</t>
  </si>
  <si>
    <t>AOM_001467</t>
  </si>
  <si>
    <t>AOM_001468</t>
  </si>
  <si>
    <t>AOM_001469</t>
  </si>
  <si>
    <t>AOM_001470</t>
  </si>
  <si>
    <t>AOM_001471</t>
  </si>
  <si>
    <t>AOM_001472</t>
  </si>
  <si>
    <t>AOM_001473</t>
  </si>
  <si>
    <t>AOM_001474</t>
  </si>
  <si>
    <t>AOM_001475</t>
  </si>
  <si>
    <t>AOM_001476</t>
  </si>
  <si>
    <t>AOM_001477</t>
  </si>
  <si>
    <t>AOM_001478</t>
  </si>
  <si>
    <t>AOM_001479</t>
  </si>
  <si>
    <t>AOM_001481</t>
  </si>
  <si>
    <t>AOM_001482</t>
  </si>
  <si>
    <t>AOM_001486</t>
  </si>
  <si>
    <t>AOM_001487</t>
  </si>
  <si>
    <t>AOM_001490</t>
  </si>
  <si>
    <t>AOM_001491</t>
  </si>
  <si>
    <t>AOM_001492</t>
  </si>
  <si>
    <t>AOM_001493</t>
  </si>
  <si>
    <t>AOM_001494</t>
  </si>
  <si>
    <t>AOM_001495</t>
  </si>
  <si>
    <t>AOM_001496</t>
  </si>
  <si>
    <t>AOM_001497</t>
  </si>
  <si>
    <t>AOM_001498</t>
  </si>
  <si>
    <t>AOM_001500</t>
  </si>
  <si>
    <t>AOM_001501</t>
  </si>
  <si>
    <t>AOM_001502</t>
  </si>
  <si>
    <t>AOM_001503</t>
  </si>
  <si>
    <t>AOM_001504</t>
  </si>
  <si>
    <t>AOM_001505</t>
  </si>
  <si>
    <t>AOM_001506</t>
  </si>
  <si>
    <t>AOM_001507</t>
  </si>
  <si>
    <t>AOM_001508</t>
  </si>
  <si>
    <t>AOM_001509</t>
  </si>
  <si>
    <t>AOM_001513</t>
  </si>
  <si>
    <t>AOM_001514</t>
  </si>
  <si>
    <t>AOM_001516</t>
  </si>
  <si>
    <t>AOM_001517</t>
  </si>
  <si>
    <t>AOM_001518</t>
  </si>
  <si>
    <t>AOM_001520</t>
  </si>
  <si>
    <t>AOM_001521</t>
  </si>
  <si>
    <t>AOM_001522</t>
  </si>
  <si>
    <t>AOM_001523</t>
  </si>
  <si>
    <t>AOM_001524</t>
  </si>
  <si>
    <t>AOM_001525</t>
  </si>
  <si>
    <t>AOM_001526</t>
  </si>
  <si>
    <t>AOM_001527</t>
  </si>
  <si>
    <t>AOM_001528</t>
  </si>
  <si>
    <t>AOM_001529</t>
  </si>
  <si>
    <t>AOM_001530</t>
  </si>
  <si>
    <t>AOM_001531</t>
  </si>
  <si>
    <t>AOM_001532</t>
  </si>
  <si>
    <t>AOM_001533</t>
  </si>
  <si>
    <t>AOM_001534</t>
  </si>
  <si>
    <t>AOM_001535</t>
  </si>
  <si>
    <t>AOM_001536</t>
  </si>
  <si>
    <t>AOM_001538</t>
  </si>
  <si>
    <t>AOM_001539</t>
  </si>
  <si>
    <t>AOM_001540</t>
  </si>
  <si>
    <t>AOM_001541</t>
  </si>
  <si>
    <t>AOM_001542</t>
  </si>
  <si>
    <t>AOM_001543</t>
  </si>
  <si>
    <t>AOM_001544</t>
  </si>
  <si>
    <t>AOM_001545</t>
  </si>
  <si>
    <t>AOM_001546</t>
  </si>
  <si>
    <t>AOM_001547</t>
  </si>
  <si>
    <t>AOM_001548</t>
  </si>
  <si>
    <t>AOM_001549</t>
  </si>
  <si>
    <t>AOM_001550</t>
  </si>
  <si>
    <t>AOM_001551</t>
  </si>
  <si>
    <t>AOM_001552</t>
  </si>
  <si>
    <t>AOM_001554</t>
  </si>
  <si>
    <t>AOM_001555</t>
  </si>
  <si>
    <t>AOM_001556</t>
  </si>
  <si>
    <t>AOM_001557</t>
  </si>
  <si>
    <t>AOM_001558</t>
  </si>
  <si>
    <t>AOM_001559</t>
  </si>
  <si>
    <t>AOM_001560</t>
  </si>
  <si>
    <t>AOM_001561</t>
  </si>
  <si>
    <t>AOM_001562</t>
  </si>
  <si>
    <t>AOM_001563</t>
  </si>
  <si>
    <t>AOM_001564</t>
  </si>
  <si>
    <t>AOM_001565</t>
  </si>
  <si>
    <t>AOM_001567</t>
  </si>
  <si>
    <t>AOM_001568</t>
  </si>
  <si>
    <t>AOM_001569</t>
  </si>
  <si>
    <t>AOM_001570</t>
  </si>
  <si>
    <t>AOM_001571</t>
  </si>
  <si>
    <t>AOM_001572</t>
  </si>
  <si>
    <t>AOM_001573</t>
  </si>
  <si>
    <t>AOM_001574</t>
  </si>
  <si>
    <t>AOM_001575</t>
  </si>
  <si>
    <t>AOM_001577</t>
  </si>
  <si>
    <t>AOM_001578</t>
  </si>
  <si>
    <t>AOM_001579</t>
  </si>
  <si>
    <t>AOM_001581</t>
  </si>
  <si>
    <t>AOM_001582</t>
  </si>
  <si>
    <t>AOM_001583</t>
  </si>
  <si>
    <t>AOM_001586</t>
  </si>
  <si>
    <t>AOM_001588</t>
  </si>
  <si>
    <t>AOM_001590</t>
  </si>
  <si>
    <t>AOM_001591</t>
  </si>
  <si>
    <t>AOM_001592</t>
  </si>
  <si>
    <t>AOM_001593</t>
  </si>
  <si>
    <t>AOM_001594</t>
  </si>
  <si>
    <t>AOM_001595</t>
  </si>
  <si>
    <t>AOM_001596</t>
  </si>
  <si>
    <t>AOM_001597</t>
  </si>
  <si>
    <t>AOM_001598</t>
  </si>
  <si>
    <t>AOM_001599</t>
  </si>
  <si>
    <t>AOM_001600</t>
  </si>
  <si>
    <t>AOM_001601</t>
  </si>
  <si>
    <t>AOM_001602</t>
  </si>
  <si>
    <t>AOM_001603</t>
  </si>
  <si>
    <t>AOM_001604</t>
  </si>
  <si>
    <t>AOM_001605</t>
  </si>
  <si>
    <t>AOM_001609</t>
  </si>
  <si>
    <t>AOM_001610</t>
  </si>
  <si>
    <t>AOM_001611</t>
  </si>
  <si>
    <t>AOM_001612</t>
  </si>
  <si>
    <t>AOM_001613</t>
  </si>
  <si>
    <t>AOM_001614</t>
  </si>
  <si>
    <t>AOM_001615</t>
  </si>
  <si>
    <t>AOM_001616</t>
  </si>
  <si>
    <t>AOM_001617</t>
  </si>
  <si>
    <t>AOM_001618</t>
  </si>
  <si>
    <t>AOM_001619</t>
  </si>
  <si>
    <t>AOM_001620</t>
  </si>
  <si>
    <t>AOM_001621</t>
  </si>
  <si>
    <t>AOM_001622</t>
  </si>
  <si>
    <t>AOM_001623</t>
  </si>
  <si>
    <t>AOM_001624</t>
  </si>
  <si>
    <t>AOM_001625</t>
  </si>
  <si>
    <t>AOM_001626</t>
  </si>
  <si>
    <t>AOM_001627</t>
  </si>
  <si>
    <t>AOM_001628</t>
  </si>
  <si>
    <t>AOM_001629</t>
  </si>
  <si>
    <t>AOM_001630</t>
  </si>
  <si>
    <t>AOM_001631</t>
  </si>
  <si>
    <t>AOM_001632</t>
  </si>
  <si>
    <t>AOM_001633</t>
  </si>
  <si>
    <t>AOM_001634</t>
  </si>
  <si>
    <t>AOM_001635</t>
  </si>
  <si>
    <t>AOM_001636</t>
  </si>
  <si>
    <t>AOM_001637</t>
  </si>
  <si>
    <t>AOM_001638</t>
  </si>
  <si>
    <t>AOM_001641</t>
  </si>
  <si>
    <t>AOM_001642</t>
  </si>
  <si>
    <t>AOM_001643</t>
  </si>
  <si>
    <t>AOM_001644</t>
  </si>
  <si>
    <t>AOM_001645</t>
  </si>
  <si>
    <t>AOM_001646</t>
  </si>
  <si>
    <t>AOM_001647</t>
  </si>
  <si>
    <t>AOM_001649</t>
  </si>
  <si>
    <t>AOM_001650</t>
  </si>
  <si>
    <t>AOM_001651</t>
  </si>
  <si>
    <t>AOM_001654</t>
  </si>
  <si>
    <t>AOM_001655</t>
  </si>
  <si>
    <t>AOM_001656</t>
  </si>
  <si>
    <t>AOM_001657</t>
  </si>
  <si>
    <t>AOM_001658</t>
  </si>
  <si>
    <t>AOM_001660</t>
  </si>
  <si>
    <t>AOM_001661</t>
  </si>
  <si>
    <t>AOM_001662</t>
  </si>
  <si>
    <t>AOM_001663</t>
  </si>
  <si>
    <t>AOM_001664</t>
  </si>
  <si>
    <t>AOM_001665</t>
  </si>
  <si>
    <t>AOM_001666</t>
  </si>
  <si>
    <t>AOM_001667</t>
  </si>
  <si>
    <t>AOM_001668</t>
  </si>
  <si>
    <t>AOM_001669</t>
  </si>
  <si>
    <t>AOM_001671</t>
  </si>
  <si>
    <t>AOM_001672</t>
  </si>
  <si>
    <t>AOM_001673</t>
  </si>
  <si>
    <t>AOM_001674</t>
  </si>
  <si>
    <t>AOM_001675</t>
  </si>
  <si>
    <t>AOM_001676</t>
  </si>
  <si>
    <t>AOM_001677</t>
  </si>
  <si>
    <t>AOM_001679</t>
  </si>
  <si>
    <t>AOM_001681</t>
  </si>
  <si>
    <t>AOM_001682</t>
  </si>
  <si>
    <t>AOM_001684</t>
  </si>
  <si>
    <t>AOM_001686</t>
  </si>
  <si>
    <t>AOM_001687</t>
  </si>
  <si>
    <t>AOM_001688</t>
  </si>
  <si>
    <t>AOM_001689</t>
  </si>
  <si>
    <t>AOM_001690</t>
  </si>
  <si>
    <t>AOM_001691</t>
  </si>
  <si>
    <t>AOM_001692</t>
  </si>
  <si>
    <t>AOM_001693</t>
  </si>
  <si>
    <t>AOM_001694</t>
  </si>
  <si>
    <t>AOM_001695</t>
  </si>
  <si>
    <t>AOM_001696</t>
  </si>
  <si>
    <t>AOM_001697</t>
  </si>
  <si>
    <t>AOM_001698</t>
  </si>
  <si>
    <t>AOM_001699</t>
  </si>
  <si>
    <t>AOM_001700</t>
  </si>
  <si>
    <t>AOM_001701</t>
  </si>
  <si>
    <t>AOM_001702</t>
  </si>
  <si>
    <t>AOM_001703</t>
  </si>
  <si>
    <t>AOM_001704</t>
  </si>
  <si>
    <t>AOM_001705</t>
  </si>
  <si>
    <t>AOM_001706</t>
  </si>
  <si>
    <t>AOM_001708</t>
  </si>
  <si>
    <t>AOM_001709</t>
  </si>
  <si>
    <t>AOM_001710</t>
  </si>
  <si>
    <t>AOM_001711</t>
  </si>
  <si>
    <t>AOM_001713</t>
  </si>
  <si>
    <t>AOM_001714</t>
  </si>
  <si>
    <t>AOM_001715</t>
  </si>
  <si>
    <t>AOM_001717</t>
  </si>
  <si>
    <t>AOM_001718</t>
  </si>
  <si>
    <t>AOM_001719</t>
  </si>
  <si>
    <t>AOM_001720</t>
  </si>
  <si>
    <t>AOM_001721</t>
  </si>
  <si>
    <t>AOM_001722</t>
  </si>
  <si>
    <t>AOM_001723</t>
  </si>
  <si>
    <t>AOM_001724</t>
  </si>
  <si>
    <t>AOM_001725</t>
  </si>
  <si>
    <t>AOM_001726</t>
  </si>
  <si>
    <t>AOM_001727</t>
  </si>
  <si>
    <t>AOM_001728</t>
  </si>
  <si>
    <t>AOM_001729</t>
  </si>
  <si>
    <t>AOM_001730</t>
  </si>
  <si>
    <t>AOM_001731</t>
  </si>
  <si>
    <t>AOM_001732</t>
  </si>
  <si>
    <t>AOM_001733</t>
  </si>
  <si>
    <t>AOM_001734</t>
  </si>
  <si>
    <t>AOM_001735</t>
  </si>
  <si>
    <t>AOM_001736</t>
  </si>
  <si>
    <t>AOM_001737</t>
  </si>
  <si>
    <t>AOM_001738</t>
  </si>
  <si>
    <t>AOM_001739</t>
  </si>
  <si>
    <t>AOM_001740</t>
  </si>
  <si>
    <t>AOM_001741</t>
  </si>
  <si>
    <t>AOM_001743</t>
  </si>
  <si>
    <t>AOM_001744</t>
  </si>
  <si>
    <t>AOM_001745</t>
  </si>
  <si>
    <t>AOM_001746</t>
  </si>
  <si>
    <t>AOM_001749</t>
  </si>
  <si>
    <t>AOM_001750</t>
  </si>
  <si>
    <t>AOM_001751</t>
  </si>
  <si>
    <t>AOM_001752</t>
  </si>
  <si>
    <t>AOM_001754</t>
  </si>
  <si>
    <t>AOM_001755</t>
  </si>
  <si>
    <t>AOM_001756</t>
  </si>
  <si>
    <t>AOM_001757</t>
  </si>
  <si>
    <t>AOM_001758</t>
  </si>
  <si>
    <t>AOM_001759</t>
  </si>
  <si>
    <t>AOM_001760</t>
  </si>
  <si>
    <t>AOM_001761</t>
  </si>
  <si>
    <t>AOM_001762</t>
  </si>
  <si>
    <t>AOM_001763</t>
  </si>
  <si>
    <t>AOM_001764</t>
  </si>
  <si>
    <t>AOM_001765</t>
  </si>
  <si>
    <t>AOM_001766</t>
  </si>
  <si>
    <t>AOM_001767</t>
  </si>
  <si>
    <t>AOM_001768</t>
  </si>
  <si>
    <t>AOM_001769</t>
  </si>
  <si>
    <t>AOM_001770</t>
  </si>
  <si>
    <t>AOM_001771</t>
  </si>
  <si>
    <t>AOM_001772</t>
  </si>
  <si>
    <t>AOM_001773</t>
  </si>
  <si>
    <t>AOM_001774</t>
  </si>
  <si>
    <t>AOM_001775</t>
  </si>
  <si>
    <t>AOM_001776</t>
  </si>
  <si>
    <t>AOM_001777</t>
  </si>
  <si>
    <t>AOM_001778</t>
  </si>
  <si>
    <t>AOM_001779</t>
  </si>
  <si>
    <t>AOM_001780</t>
  </si>
  <si>
    <t>AOM_001781</t>
  </si>
  <si>
    <t>AOM_001782</t>
  </si>
  <si>
    <t>AOM_001783</t>
  </si>
  <si>
    <t>AOM_001784</t>
  </si>
  <si>
    <t>AOM_001785</t>
  </si>
  <si>
    <t>AOM_001786</t>
  </si>
  <si>
    <t>AOM_001787</t>
  </si>
  <si>
    <t>AOM_001788</t>
  </si>
  <si>
    <t>AOM_001789</t>
  </si>
  <si>
    <t>AOM_001790</t>
  </si>
  <si>
    <t>AOM_001791</t>
  </si>
  <si>
    <t>AOM_001792</t>
  </si>
  <si>
    <t>AOM_001793</t>
  </si>
  <si>
    <t>AOM_001794</t>
  </si>
  <si>
    <t>AOM_001795</t>
  </si>
  <si>
    <t>AOM_001796</t>
  </si>
  <si>
    <t>AOM_001797</t>
  </si>
  <si>
    <t>AOM_001798</t>
  </si>
  <si>
    <t>AOM_001799</t>
  </si>
  <si>
    <t>AOM_001800</t>
  </si>
  <si>
    <t>AOM_001801</t>
  </si>
  <si>
    <t>AOM_001802</t>
  </si>
  <si>
    <t>AOM_001803</t>
  </si>
  <si>
    <t>AOM_001804</t>
  </si>
  <si>
    <t>AOM_001805</t>
  </si>
  <si>
    <t>AOM_001806</t>
  </si>
  <si>
    <t>AOM_001807</t>
  </si>
  <si>
    <t>AOM_001809</t>
  </si>
  <si>
    <t>AOM_001810</t>
  </si>
  <si>
    <t>GM.Out</t>
  </si>
  <si>
    <t>ha</t>
  </si>
  <si>
    <t>acre</t>
  </si>
  <si>
    <t>fedan</t>
  </si>
  <si>
    <t xml:space="preserve">individuals </t>
  </si>
  <si>
    <t>Number of animals on grazing land</t>
  </si>
  <si>
    <t xml:space="preserve">Livestock Units on grazing land </t>
  </si>
  <si>
    <t>Amount of time spent on grazing land</t>
  </si>
  <si>
    <t>weeks</t>
  </si>
  <si>
    <t>proportion</t>
  </si>
  <si>
    <t>Pasture.Out</t>
  </si>
  <si>
    <t>Tree.Legume</t>
  </si>
  <si>
    <t>t10</t>
  </si>
  <si>
    <t>t101</t>
  </si>
  <si>
    <t>t102</t>
  </si>
  <si>
    <t>t103</t>
  </si>
  <si>
    <t>t104</t>
  </si>
  <si>
    <t>t105</t>
  </si>
  <si>
    <t>t108</t>
  </si>
  <si>
    <t>t109</t>
  </si>
  <si>
    <t>t11</t>
  </si>
  <si>
    <t>t110</t>
  </si>
  <si>
    <t>t111</t>
  </si>
  <si>
    <t>t112</t>
  </si>
  <si>
    <t>t113</t>
  </si>
  <si>
    <t>t114</t>
  </si>
  <si>
    <t>t115</t>
  </si>
  <si>
    <t>t116</t>
  </si>
  <si>
    <t>t117</t>
  </si>
  <si>
    <t>t118</t>
  </si>
  <si>
    <t>t119</t>
  </si>
  <si>
    <t>t12</t>
  </si>
  <si>
    <t>t120</t>
  </si>
  <si>
    <t>t121</t>
  </si>
  <si>
    <t>t122</t>
  </si>
  <si>
    <t>t123</t>
  </si>
  <si>
    <t>t124</t>
  </si>
  <si>
    <t>t125</t>
  </si>
  <si>
    <t>t126</t>
  </si>
  <si>
    <t>t127</t>
  </si>
  <si>
    <t>t128</t>
  </si>
  <si>
    <t>t129</t>
  </si>
  <si>
    <t>t13</t>
  </si>
  <si>
    <t>t130</t>
  </si>
  <si>
    <t>t131</t>
  </si>
  <si>
    <t>t132</t>
  </si>
  <si>
    <t>t133</t>
  </si>
  <si>
    <t>t134</t>
  </si>
  <si>
    <t>t135</t>
  </si>
  <si>
    <t>t136</t>
  </si>
  <si>
    <t>t137</t>
  </si>
  <si>
    <t>t138</t>
  </si>
  <si>
    <t>t139</t>
  </si>
  <si>
    <t>t14</t>
  </si>
  <si>
    <t>t140</t>
  </si>
  <si>
    <t>t141</t>
  </si>
  <si>
    <t>t142</t>
  </si>
  <si>
    <t>t143</t>
  </si>
  <si>
    <t>t144</t>
  </si>
  <si>
    <t>t145</t>
  </si>
  <si>
    <t>t146</t>
  </si>
  <si>
    <t>t147</t>
  </si>
  <si>
    <t>t15</t>
  </si>
  <si>
    <t>t150</t>
  </si>
  <si>
    <t>t151</t>
  </si>
  <si>
    <t>t152</t>
  </si>
  <si>
    <t>t153</t>
  </si>
  <si>
    <t>t154</t>
  </si>
  <si>
    <t>t155</t>
  </si>
  <si>
    <t>t156</t>
  </si>
  <si>
    <t>t157</t>
  </si>
  <si>
    <t>t158</t>
  </si>
  <si>
    <t>t159</t>
  </si>
  <si>
    <t>t16</t>
  </si>
  <si>
    <t>t160</t>
  </si>
  <si>
    <t>t161</t>
  </si>
  <si>
    <t>t162</t>
  </si>
  <si>
    <t>t165</t>
  </si>
  <si>
    <t>t17</t>
  </si>
  <si>
    <t>t171</t>
  </si>
  <si>
    <t>t18</t>
  </si>
  <si>
    <t>t186</t>
  </si>
  <si>
    <t>t19</t>
  </si>
  <si>
    <t>t190</t>
  </si>
  <si>
    <t>t191</t>
  </si>
  <si>
    <t>t192</t>
  </si>
  <si>
    <t>t193</t>
  </si>
  <si>
    <t>t194</t>
  </si>
  <si>
    <t>t195</t>
  </si>
  <si>
    <t>t196</t>
  </si>
  <si>
    <t>t197</t>
  </si>
  <si>
    <t>t198</t>
  </si>
  <si>
    <t>t199</t>
  </si>
  <si>
    <t>t20</t>
  </si>
  <si>
    <t>t200</t>
  </si>
  <si>
    <t>t201</t>
  </si>
  <si>
    <t>t202</t>
  </si>
  <si>
    <t>t203</t>
  </si>
  <si>
    <t>t204</t>
  </si>
  <si>
    <t>t205</t>
  </si>
  <si>
    <t>t206</t>
  </si>
  <si>
    <t>t207</t>
  </si>
  <si>
    <t>t208</t>
  </si>
  <si>
    <t>t209</t>
  </si>
  <si>
    <t>t21</t>
  </si>
  <si>
    <t>t210</t>
  </si>
  <si>
    <t>t211</t>
  </si>
  <si>
    <t>t212</t>
  </si>
  <si>
    <t>t213</t>
  </si>
  <si>
    <t>t214</t>
  </si>
  <si>
    <t>t215</t>
  </si>
  <si>
    <t>t216</t>
  </si>
  <si>
    <t>t217</t>
  </si>
  <si>
    <t>t218</t>
  </si>
  <si>
    <t>Gliricidia sp.</t>
  </si>
  <si>
    <t>wfo-4000015747</t>
  </si>
  <si>
    <t>t219</t>
  </si>
  <si>
    <t>t22</t>
  </si>
  <si>
    <t>t220</t>
  </si>
  <si>
    <t>t221</t>
  </si>
  <si>
    <t>t222</t>
  </si>
  <si>
    <t>t223</t>
  </si>
  <si>
    <t>t224</t>
  </si>
  <si>
    <t>wfo-4000019086</t>
  </si>
  <si>
    <t>t225</t>
  </si>
  <si>
    <t>wfo-0001067456</t>
  </si>
  <si>
    <t>t226</t>
  </si>
  <si>
    <t>t227</t>
  </si>
  <si>
    <t>t228</t>
  </si>
  <si>
    <t>t229</t>
  </si>
  <si>
    <t>t23</t>
  </si>
  <si>
    <t>t230</t>
  </si>
  <si>
    <t>t231</t>
  </si>
  <si>
    <t>t232</t>
  </si>
  <si>
    <t>t233</t>
  </si>
  <si>
    <t>t234</t>
  </si>
  <si>
    <t>t235</t>
  </si>
  <si>
    <t>t236</t>
  </si>
  <si>
    <t>t237</t>
  </si>
  <si>
    <t>t238</t>
  </si>
  <si>
    <t>t239</t>
  </si>
  <si>
    <t>t24</t>
  </si>
  <si>
    <t>t240</t>
  </si>
  <si>
    <t>t241</t>
  </si>
  <si>
    <t>Sesbania bispinosa</t>
  </si>
  <si>
    <t>wfo-0000186833</t>
  </si>
  <si>
    <t>t242</t>
  </si>
  <si>
    <t>t243</t>
  </si>
  <si>
    <t>t244</t>
  </si>
  <si>
    <t>t245</t>
  </si>
  <si>
    <t>t246</t>
  </si>
  <si>
    <t>t247</t>
  </si>
  <si>
    <t>t248</t>
  </si>
  <si>
    <t>t249</t>
  </si>
  <si>
    <t>t25</t>
  </si>
  <si>
    <t>t250</t>
  </si>
  <si>
    <t>t251</t>
  </si>
  <si>
    <t>t252</t>
  </si>
  <si>
    <t>t253</t>
  </si>
  <si>
    <t>t254</t>
  </si>
  <si>
    <t>t255</t>
  </si>
  <si>
    <t>t256</t>
  </si>
  <si>
    <t>t26</t>
  </si>
  <si>
    <t>t27</t>
  </si>
  <si>
    <t>t28</t>
  </si>
  <si>
    <t>t29</t>
  </si>
  <si>
    <t>t30</t>
  </si>
  <si>
    <t>t31</t>
  </si>
  <si>
    <t>t32</t>
  </si>
  <si>
    <t>t33</t>
  </si>
  <si>
    <t>t34</t>
  </si>
  <si>
    <t>t35</t>
  </si>
  <si>
    <t>t36</t>
  </si>
  <si>
    <t>t37</t>
  </si>
  <si>
    <t>t38</t>
  </si>
  <si>
    <t>t39</t>
  </si>
  <si>
    <t>t40</t>
  </si>
  <si>
    <t>t41</t>
  </si>
  <si>
    <t>t42</t>
  </si>
  <si>
    <t>t44</t>
  </si>
  <si>
    <t>t45</t>
  </si>
  <si>
    <t>t46</t>
  </si>
  <si>
    <t>t47</t>
  </si>
  <si>
    <t>t48</t>
  </si>
  <si>
    <t>t49</t>
  </si>
  <si>
    <t>t5</t>
  </si>
  <si>
    <t>t50</t>
  </si>
  <si>
    <t>t51</t>
  </si>
  <si>
    <t>t52</t>
  </si>
  <si>
    <t>t53</t>
  </si>
  <si>
    <t>t54</t>
  </si>
  <si>
    <t>t55</t>
  </si>
  <si>
    <t>t56</t>
  </si>
  <si>
    <t>t57</t>
  </si>
  <si>
    <t>wfo-4000009787</t>
  </si>
  <si>
    <t>t58</t>
  </si>
  <si>
    <t>t59</t>
  </si>
  <si>
    <t>t6</t>
  </si>
  <si>
    <t>t60</t>
  </si>
  <si>
    <t>t61</t>
  </si>
  <si>
    <t>t62</t>
  </si>
  <si>
    <t>t63</t>
  </si>
  <si>
    <t>t64</t>
  </si>
  <si>
    <t>t65</t>
  </si>
  <si>
    <t>t7</t>
  </si>
  <si>
    <t>t71</t>
  </si>
  <si>
    <t>t72</t>
  </si>
  <si>
    <t>t73</t>
  </si>
  <si>
    <t>t74</t>
  </si>
  <si>
    <t>t75</t>
  </si>
  <si>
    <t>t76</t>
  </si>
  <si>
    <t>t77</t>
  </si>
  <si>
    <t>t78</t>
  </si>
  <si>
    <t>t79</t>
  </si>
  <si>
    <t>t8</t>
  </si>
  <si>
    <t>t82</t>
  </si>
  <si>
    <t>t83</t>
  </si>
  <si>
    <t>t84</t>
  </si>
  <si>
    <t>t85</t>
  </si>
  <si>
    <t>t86</t>
  </si>
  <si>
    <t>wfo-1200030219</t>
  </si>
  <si>
    <t>t87</t>
  </si>
  <si>
    <t>t9</t>
  </si>
  <si>
    <t>t90</t>
  </si>
  <si>
    <t>t92</t>
  </si>
  <si>
    <t>t93</t>
  </si>
  <si>
    <t>t94</t>
  </si>
  <si>
    <t>t95</t>
  </si>
  <si>
    <t>t96</t>
  </si>
  <si>
    <t>t97</t>
  </si>
  <si>
    <t>t98</t>
  </si>
  <si>
    <t>t99</t>
  </si>
  <si>
    <t>Rhizome</t>
  </si>
  <si>
    <t>Stem/Stalks</t>
  </si>
  <si>
    <t>Column29</t>
  </si>
  <si>
    <t>L10</t>
  </si>
  <si>
    <t>AOM_001875</t>
  </si>
  <si>
    <t>Andropogon gayanus Dried</t>
  </si>
  <si>
    <t>Blood Dried Ground Heated</t>
  </si>
  <si>
    <t>Blood Ground</t>
  </si>
  <si>
    <t xml:space="preserve">Shrimp </t>
  </si>
  <si>
    <t>Shrimp Ground</t>
  </si>
  <si>
    <t>AOM_001923</t>
  </si>
  <si>
    <t>Shrimp Heads</t>
  </si>
  <si>
    <t>AOM_001924</t>
  </si>
  <si>
    <t>Shrimp Heads Ground</t>
  </si>
  <si>
    <t>Bown Fish</t>
  </si>
  <si>
    <t>Brown Fish Ground</t>
  </si>
  <si>
    <t>AOM_001877</t>
  </si>
  <si>
    <t>Clupeid Fish</t>
  </si>
  <si>
    <t>AOM_001878</t>
  </si>
  <si>
    <t>Clupeid Fish Ground</t>
  </si>
  <si>
    <t>AOM_001879</t>
  </si>
  <si>
    <t>Cod</t>
  </si>
  <si>
    <t>AOM_001880</t>
  </si>
  <si>
    <t>Cod Liver Oil</t>
  </si>
  <si>
    <t>AOM_002005</t>
  </si>
  <si>
    <t>Danish Fish</t>
  </si>
  <si>
    <t>Danish Fish Ground</t>
  </si>
  <si>
    <t>AOM_001881</t>
  </si>
  <si>
    <t>Herring</t>
  </si>
  <si>
    <t>Herring Ground</t>
  </si>
  <si>
    <t>AOM_001882</t>
  </si>
  <si>
    <t>Fish Dried</t>
  </si>
  <si>
    <t>AOM_002006</t>
  </si>
  <si>
    <t>Fish Ensiled</t>
  </si>
  <si>
    <t>Fish Ground</t>
  </si>
  <si>
    <t>Fish Boiled Ground</t>
  </si>
  <si>
    <t>AOM_001925</t>
  </si>
  <si>
    <t>Fish Dried Ground</t>
  </si>
  <si>
    <t>Fish Dried Ground Heated</t>
  </si>
  <si>
    <t>Fish Ground Roasted</t>
  </si>
  <si>
    <t>AOM_002007</t>
  </si>
  <si>
    <t>Fish Oil Heated</t>
  </si>
  <si>
    <t>AOM_002008</t>
  </si>
  <si>
    <t>Fish Oil Dried Ground Heated</t>
  </si>
  <si>
    <t>AOM_001926</t>
  </si>
  <si>
    <t>Menhaden</t>
  </si>
  <si>
    <t>Menhaden Ground</t>
  </si>
  <si>
    <t>Brevoortia</t>
  </si>
  <si>
    <t>AOM_001927</t>
  </si>
  <si>
    <t>Rainbow Trout</t>
  </si>
  <si>
    <t>Rainbow Trout Oil</t>
  </si>
  <si>
    <t>Rainbow Trout Oil Ensiled</t>
  </si>
  <si>
    <t>Oncorhynchus mykiss</t>
  </si>
  <si>
    <t>AOM_001928</t>
  </si>
  <si>
    <t>Rainbow Trout Viscera</t>
  </si>
  <si>
    <t>AOM_001929</t>
  </si>
  <si>
    <t>Sardine</t>
  </si>
  <si>
    <t>Sardine Ground</t>
  </si>
  <si>
    <t>Sardina pilchardus</t>
  </si>
  <si>
    <t xml:space="preserve">Trout </t>
  </si>
  <si>
    <t>Trout Ensiled</t>
  </si>
  <si>
    <t>Trout Silage</t>
  </si>
  <si>
    <t>AOM_001930</t>
  </si>
  <si>
    <t>Trout Oil</t>
  </si>
  <si>
    <t>Trout Oil Ensiled</t>
  </si>
  <si>
    <t>Trout Oil Silage</t>
  </si>
  <si>
    <t>Tuna</t>
  </si>
  <si>
    <t>Tuna Waste Ground</t>
  </si>
  <si>
    <t>AOM_001931</t>
  </si>
  <si>
    <t>Tuna Ground</t>
  </si>
  <si>
    <t>African Palm Larvae</t>
  </si>
  <si>
    <t>African Palm Larvae Ground</t>
  </si>
  <si>
    <t>Grasshopper Ground</t>
  </si>
  <si>
    <t>AOM_001932</t>
  </si>
  <si>
    <t>Housefly Maggot</t>
  </si>
  <si>
    <t>Musca domestica</t>
  </si>
  <si>
    <t>Oryctes rhinoceros</t>
  </si>
  <si>
    <t>Oryctes rhinoceros Ground</t>
  </si>
  <si>
    <t xml:space="preserve">Termite </t>
  </si>
  <si>
    <t>Termite Ground</t>
  </si>
  <si>
    <t>AOM_001933</t>
  </si>
  <si>
    <t>Winged Termite Ground</t>
  </si>
  <si>
    <t>AOM_001934</t>
  </si>
  <si>
    <t>AOM_001935</t>
  </si>
  <si>
    <t>Suckled milk</t>
  </si>
  <si>
    <t>AOM_002077</t>
  </si>
  <si>
    <t>Skimmed Milk Powder</t>
  </si>
  <si>
    <t>AOM_001936</t>
  </si>
  <si>
    <t>Mollusk</t>
  </si>
  <si>
    <t>Giant Snail</t>
  </si>
  <si>
    <t>AOM_001937</t>
  </si>
  <si>
    <t>Giant Snail Boiled Dried Ground</t>
  </si>
  <si>
    <t>Theba pisana</t>
  </si>
  <si>
    <t xml:space="preserve">Chicken </t>
  </si>
  <si>
    <t>Chicken Ground</t>
  </si>
  <si>
    <t>AOM_001938</t>
  </si>
  <si>
    <t>Chicken Offal</t>
  </si>
  <si>
    <t>Chicken Offal Dried Ground</t>
  </si>
  <si>
    <t>Bone Ground</t>
  </si>
  <si>
    <t>AOM_001811</t>
  </si>
  <si>
    <t>Digestive ByProduct</t>
  </si>
  <si>
    <t>Rumen Contents</t>
  </si>
  <si>
    <t>AOM_001939</t>
  </si>
  <si>
    <t>AOM_002078</t>
  </si>
  <si>
    <t>Egg</t>
  </si>
  <si>
    <t>AOM_002079</t>
  </si>
  <si>
    <t>Egg Boiled Dried Ground</t>
  </si>
  <si>
    <t>AOM_002080</t>
  </si>
  <si>
    <t>Fat</t>
  </si>
  <si>
    <t>Lard</t>
  </si>
  <si>
    <t>Feather</t>
  </si>
  <si>
    <t>AOM_002009</t>
  </si>
  <si>
    <t>Feather Ground</t>
  </si>
  <si>
    <t>Fish Processing Waste Dried</t>
  </si>
  <si>
    <t>AOM_002081</t>
  </si>
  <si>
    <t>Hydrolysate</t>
  </si>
  <si>
    <t>Mixed Marine Hydrolysate</t>
  </si>
  <si>
    <t>AOM_002082</t>
  </si>
  <si>
    <t>Shrimp Hydrolysate</t>
  </si>
  <si>
    <t>Meat and Bone</t>
  </si>
  <si>
    <t>Meat and Bone Ground</t>
  </si>
  <si>
    <t>Lake Shells</t>
  </si>
  <si>
    <t>Oyster Shells Ground</t>
  </si>
  <si>
    <t>Chicken Manure Dried</t>
  </si>
  <si>
    <t>AOM_001940</t>
  </si>
  <si>
    <t>Chicken Manure Dried Ground</t>
  </si>
  <si>
    <t xml:space="preserve">Pig </t>
  </si>
  <si>
    <t>Poultry Litter Dried</t>
  </si>
  <si>
    <t>AOM_001941</t>
  </si>
  <si>
    <t>Poultry Litter Dried Ground</t>
  </si>
  <si>
    <t>AOM_001916</t>
  </si>
  <si>
    <t>Cash Crops ByProducts</t>
  </si>
  <si>
    <t>AOM_002011</t>
  </si>
  <si>
    <t>Cocoa Bean Shell Dried Ground</t>
  </si>
  <si>
    <t>Cocoa Pods Husk</t>
  </si>
  <si>
    <t>Cocoa Pods Husk Ground</t>
  </si>
  <si>
    <t>AOM_002012</t>
  </si>
  <si>
    <t>Coffea</t>
  </si>
  <si>
    <t>https://www.feedipedia.org/node/549</t>
  </si>
  <si>
    <t>Cereal ByProducts</t>
  </si>
  <si>
    <t>AOM_001876</t>
  </si>
  <si>
    <t>Atella</t>
  </si>
  <si>
    <t>Atella Fermented</t>
  </si>
  <si>
    <t>Barley Bran</t>
  </si>
  <si>
    <t>Barley Dried</t>
  </si>
  <si>
    <t>Barley Hay</t>
  </si>
  <si>
    <t>https://www.feedipedia.org/node/432</t>
  </si>
  <si>
    <t>AOM_002013</t>
  </si>
  <si>
    <t>Barley Straw</t>
  </si>
  <si>
    <t>Unspecified Bran</t>
  </si>
  <si>
    <t>AOM_001883</t>
  </si>
  <si>
    <t>AOM_002015</t>
  </si>
  <si>
    <t>AOM_001884</t>
  </si>
  <si>
    <t>Brewers Grain</t>
  </si>
  <si>
    <t>Brewers Grain Dried</t>
  </si>
  <si>
    <t>AOM_001843</t>
  </si>
  <si>
    <t>Baby Corn Stalk Dried Wilted</t>
  </si>
  <si>
    <t>Baby Corn Stalk</t>
  </si>
  <si>
    <t>Hominy</t>
  </si>
  <si>
    <t xml:space="preserve">Hominy Ground </t>
  </si>
  <si>
    <t>Hominy Ground</t>
  </si>
  <si>
    <t>AOM_001844</t>
  </si>
  <si>
    <t>Maize Bran Ground</t>
  </si>
  <si>
    <t>AOM_002016</t>
  </si>
  <si>
    <t>Maize Bran Dried Ground</t>
  </si>
  <si>
    <t>Corn Bran</t>
  </si>
  <si>
    <t>AOM_001942</t>
  </si>
  <si>
    <t>Corn Cob</t>
  </si>
  <si>
    <t>AOM_001943</t>
  </si>
  <si>
    <t>Maize Cob Ensiled</t>
  </si>
  <si>
    <t>AOM_002083</t>
  </si>
  <si>
    <t>Maize Cob Ensiled Urea Treated</t>
  </si>
  <si>
    <t>Maize Dried</t>
  </si>
  <si>
    <t>Maize Germ</t>
  </si>
  <si>
    <t>Maize Germ Ground</t>
  </si>
  <si>
    <t>Corn Germ</t>
  </si>
  <si>
    <t>Maize Gluten</t>
  </si>
  <si>
    <t>Maize Gluten Ground</t>
  </si>
  <si>
    <t>https://www.feedipedia.org/node/715</t>
  </si>
  <si>
    <t>Corn Gluten</t>
  </si>
  <si>
    <t>https://www.feedipedia.org/node/714</t>
  </si>
  <si>
    <t>Maize Leaves</t>
  </si>
  <si>
    <t>Corn Leaves</t>
  </si>
  <si>
    <t>AOM_001944</t>
  </si>
  <si>
    <t>Maize Leaves Dried</t>
  </si>
  <si>
    <t>Corn Leaves Hay</t>
  </si>
  <si>
    <t>Corn Offal</t>
  </si>
  <si>
    <t>Maize Sheath</t>
  </si>
  <si>
    <t>Maize Sheath Ground</t>
  </si>
  <si>
    <t>Corn Sheath</t>
  </si>
  <si>
    <t>Maize Straw</t>
  </si>
  <si>
    <t>Maize Straw Dried</t>
  </si>
  <si>
    <t>Corn Straw Dried</t>
  </si>
  <si>
    <t>AOM_001885</t>
  </si>
  <si>
    <t>Maize Straw Ensiled Urea Treated</t>
  </si>
  <si>
    <t>Maize Straw Ground</t>
  </si>
  <si>
    <t>Maize Straw Urea Treated</t>
  </si>
  <si>
    <t>AOM_001845</t>
  </si>
  <si>
    <t>Malt Sprout</t>
  </si>
  <si>
    <t>Millet Bran</t>
  </si>
  <si>
    <t>Oat</t>
  </si>
  <si>
    <t>AOM_001835</t>
  </si>
  <si>
    <t>Oat Straw</t>
  </si>
  <si>
    <t>AOM_001846</t>
  </si>
  <si>
    <t>Pollard</t>
  </si>
  <si>
    <t>Rice Hull</t>
  </si>
  <si>
    <t>Rice Husk Dried Urea Treated</t>
  </si>
  <si>
    <t>AOM_002084</t>
  </si>
  <si>
    <t>Spent Rice Straw</t>
  </si>
  <si>
    <t>Sorghum Bran</t>
  </si>
  <si>
    <t>AOM_001814</t>
  </si>
  <si>
    <t>Sorghum Brewers Grain</t>
  </si>
  <si>
    <t>Sorghum Brewers Grain Dried</t>
  </si>
  <si>
    <t>AOM_001813</t>
  </si>
  <si>
    <t>Sorghum Ground</t>
  </si>
  <si>
    <t>AOM_002086</t>
  </si>
  <si>
    <t>AOM_001945</t>
  </si>
  <si>
    <t>Sorghum Sprout</t>
  </si>
  <si>
    <t>Unspecified Silage</t>
  </si>
  <si>
    <t>Wheat Bran Ground</t>
  </si>
  <si>
    <t>Wheat Dried</t>
  </si>
  <si>
    <t>Wheat Ground</t>
  </si>
  <si>
    <t>Wheat Ground Remoulage</t>
  </si>
  <si>
    <t>Wheat Shorts</t>
  </si>
  <si>
    <t>Wheat Straw Dried Urea Treated</t>
  </si>
  <si>
    <t>Wheat Straw Lime Treated Urea Treated</t>
  </si>
  <si>
    <t>Wheat Straw Urea Treated</t>
  </si>
  <si>
    <t>AOM_001887</t>
  </si>
  <si>
    <t>Wheat Grain</t>
  </si>
  <si>
    <t>https://www.feedipedia.org/node/223</t>
  </si>
  <si>
    <t>AOM_002017</t>
  </si>
  <si>
    <t>Fruit ByProducts</t>
  </si>
  <si>
    <t>Banana</t>
  </si>
  <si>
    <t>Banana Peel</t>
  </si>
  <si>
    <t>https://www.feedipedia.org/node/684</t>
  </si>
  <si>
    <t>Banana Pseudo-stem</t>
  </si>
  <si>
    <t>AOM_001816</t>
  </si>
  <si>
    <t>Date Cull</t>
  </si>
  <si>
    <t>Date Cull Dried Ground</t>
  </si>
  <si>
    <t>AOM_001815</t>
  </si>
  <si>
    <t>Mango Peel Dried</t>
  </si>
  <si>
    <t>https://www.feedipedia.org/node/516</t>
  </si>
  <si>
    <t>AOM_001888</t>
  </si>
  <si>
    <t>Papaya Leaves</t>
  </si>
  <si>
    <t>Plantain</t>
  </si>
  <si>
    <t>Plantain Peel</t>
  </si>
  <si>
    <t>Musa paradisiaca</t>
  </si>
  <si>
    <t>https://www.feedipedia.org/node/12460</t>
  </si>
  <si>
    <t>AOM_001946</t>
  </si>
  <si>
    <t>AOM_001889</t>
  </si>
  <si>
    <t>AOM_001947</t>
  </si>
  <si>
    <t>https://www.feedipedia.org/node/47</t>
  </si>
  <si>
    <t>https://www.feedipedia.org/node/688</t>
  </si>
  <si>
    <t>Legume ByProducts</t>
  </si>
  <si>
    <t>https://www.feedipedia.org/node/13596</t>
  </si>
  <si>
    <t>AOM_001948</t>
  </si>
  <si>
    <t>Chickpea Haulm</t>
  </si>
  <si>
    <t>Cowpea Dried</t>
  </si>
  <si>
    <t>Cowpea Hay</t>
  </si>
  <si>
    <t>https://www.feedipedia.org/node/12026</t>
  </si>
  <si>
    <t>AOM_002018</t>
  </si>
  <si>
    <t>Cowpea Haulm Dried Ground</t>
  </si>
  <si>
    <t>Cowpea Haulm Dried</t>
  </si>
  <si>
    <t>AOM_002019</t>
  </si>
  <si>
    <t>Cowpea Leaves</t>
  </si>
  <si>
    <t>Cowpea Vine</t>
  </si>
  <si>
    <t>Fava Bean Haulm</t>
  </si>
  <si>
    <t>https://www.feedipedia.org/node/4926</t>
  </si>
  <si>
    <t>Groundnut Haulm</t>
  </si>
  <si>
    <t>Groundnut Hull</t>
  </si>
  <si>
    <t>Groundnut Husk</t>
  </si>
  <si>
    <t>AOM_001890</t>
  </si>
  <si>
    <t>Groundnut Straw</t>
  </si>
  <si>
    <t>Guar Bean</t>
  </si>
  <si>
    <t>Pea</t>
  </si>
  <si>
    <t>Pea Straw</t>
  </si>
  <si>
    <t>Garden Pea Straw</t>
  </si>
  <si>
    <t>https://www.feedipedia.org/node/12929</t>
  </si>
  <si>
    <t>Pigeon Pea Leaves Dried</t>
  </si>
  <si>
    <t>Soybean Dried</t>
  </si>
  <si>
    <t>AOM_002020</t>
  </si>
  <si>
    <t>Soybean Dried Fermented</t>
  </si>
  <si>
    <t>AOM_001949</t>
  </si>
  <si>
    <t>Soybean Flakes Defatted</t>
  </si>
  <si>
    <t>Soybean Flakes Defatted Extruded</t>
  </si>
  <si>
    <t>Soybean Ground Roasted</t>
  </si>
  <si>
    <t>AOM_001891</t>
  </si>
  <si>
    <t>Soybean Hull</t>
  </si>
  <si>
    <t>AOM_002021</t>
  </si>
  <si>
    <t>Soybean Shell</t>
  </si>
  <si>
    <t>Soybean Stover</t>
  </si>
  <si>
    <t>AOM_001892</t>
  </si>
  <si>
    <t>Sorghum Threshed Top</t>
  </si>
  <si>
    <t>Velvet Bean Seeds Ground</t>
  </si>
  <si>
    <t>https://www.feedipedia.org/node/270</t>
  </si>
  <si>
    <t>AOM_001817</t>
  </si>
  <si>
    <t>Legume Residue</t>
  </si>
  <si>
    <t>Pigeon Pea Dried</t>
  </si>
  <si>
    <t>Oil Plant ByProducts</t>
  </si>
  <si>
    <t>Canola Ground</t>
  </si>
  <si>
    <t>Canola Oil</t>
  </si>
  <si>
    <t>Coconut Ground</t>
  </si>
  <si>
    <t>https://www.feedipedia.org/node/743</t>
  </si>
  <si>
    <t>AOM_001893</t>
  </si>
  <si>
    <t>Flaxseed</t>
  </si>
  <si>
    <t>Flaxseed Oil</t>
  </si>
  <si>
    <t>https://www.feedipedia.org/node/735</t>
  </si>
  <si>
    <t>https://www.feedipedia.org/node/27587</t>
  </si>
  <si>
    <t>Noog Meal</t>
  </si>
  <si>
    <t>Palm Kernel Ground</t>
  </si>
  <si>
    <t>Sesame Fermented</t>
  </si>
  <si>
    <t>https://www.feedipedia.org/node/26</t>
  </si>
  <si>
    <t>Sesame Ground</t>
  </si>
  <si>
    <t>AOM_001951</t>
  </si>
  <si>
    <t>Sheanut</t>
  </si>
  <si>
    <t>Sheanut Cake</t>
  </si>
  <si>
    <t>Sunflower Ground</t>
  </si>
  <si>
    <t>Common Sunflower Meal;Sunflower Meal</t>
  </si>
  <si>
    <t>AOM_001894</t>
  </si>
  <si>
    <t>AOM_002092</t>
  </si>
  <si>
    <t>Walnut Leaves</t>
  </si>
  <si>
    <t>Juglans regia</t>
  </si>
  <si>
    <t>AOM_002093</t>
  </si>
  <si>
    <t>https://www.feedipedia.org/node/742</t>
  </si>
  <si>
    <t>Other Plant ByProducts</t>
  </si>
  <si>
    <t>Roots and Tuber ByProducts</t>
  </si>
  <si>
    <t>Beetroot Discards</t>
  </si>
  <si>
    <t>Beet Discards</t>
  </si>
  <si>
    <t>AOM_001952</t>
  </si>
  <si>
    <t>Beetroot Discards Dried</t>
  </si>
  <si>
    <t>Beet Discards Dried</t>
  </si>
  <si>
    <t>Beet</t>
  </si>
  <si>
    <t>Beet Pulp</t>
  </si>
  <si>
    <t>Beet Pulp Dried</t>
  </si>
  <si>
    <t>https://www.feedipedia.org/node/24378</t>
  </si>
  <si>
    <t>AOM_001836</t>
  </si>
  <si>
    <t>Sugar Beet Pulp</t>
  </si>
  <si>
    <t>Cassava Leaves</t>
  </si>
  <si>
    <t>Cassava Leaves Dried</t>
  </si>
  <si>
    <t>Cassava Leaves Dried Ground</t>
  </si>
  <si>
    <t>AOM_002026</t>
  </si>
  <si>
    <t>Cassava Leaves Ground</t>
  </si>
  <si>
    <t>Yuca Leaves Meal;Tapioca Leaves Meal;Manioc Leaves Meal</t>
  </si>
  <si>
    <t>Yuca Leaves;Tapioca Leaves;Manioc Leaves</t>
  </si>
  <si>
    <t>Cassava Peel Dried</t>
  </si>
  <si>
    <t>AOM_002027</t>
  </si>
  <si>
    <t>Cassava Peel Ground</t>
  </si>
  <si>
    <t>Cassava Peel Dried Ground</t>
  </si>
  <si>
    <t>AOM_002029</t>
  </si>
  <si>
    <t>Cassava Waste</t>
  </si>
  <si>
    <t>Potato Hash</t>
  </si>
  <si>
    <t>https://www.feedipedia.org/node/23075</t>
  </si>
  <si>
    <t>AOM_001953</t>
  </si>
  <si>
    <t>Potato Hash Ensiled</t>
  </si>
  <si>
    <t>Potato Processing Waste</t>
  </si>
  <si>
    <t>https://www.feedipedia.org/node/551</t>
  </si>
  <si>
    <t>AOM_002101</t>
  </si>
  <si>
    <t>Sweet Potato Vine Dried</t>
  </si>
  <si>
    <t>AOM_001954</t>
  </si>
  <si>
    <t>Sweet Potato Vine Ensiled Wilted</t>
  </si>
  <si>
    <t>Taro Leaves</t>
  </si>
  <si>
    <t>Taro Leaves Boiled Dried</t>
  </si>
  <si>
    <t>https://www.feedipedia.org/node/537</t>
  </si>
  <si>
    <t>Yam Peels Dried</t>
  </si>
  <si>
    <t>AOM_002030</t>
  </si>
  <si>
    <t>Sugar Processing ByProducts</t>
  </si>
  <si>
    <t>Sugar Beet Molasses</t>
  </si>
  <si>
    <t>Unspecified Crop Bran</t>
  </si>
  <si>
    <t>Unspecified Residue</t>
  </si>
  <si>
    <t>Vegetable ByProducts</t>
  </si>
  <si>
    <t>Arugula</t>
  </si>
  <si>
    <t>Eruca sativa</t>
  </si>
  <si>
    <t>AOM_001842</t>
  </si>
  <si>
    <t>Cabbage Discards</t>
  </si>
  <si>
    <t>AOM_001955</t>
  </si>
  <si>
    <t>Cabbage Discards Dried</t>
  </si>
  <si>
    <t>AOM_001956</t>
  </si>
  <si>
    <t>Tomato Waste</t>
  </si>
  <si>
    <t>AOM_001957</t>
  </si>
  <si>
    <t>Tomato Waste Dried</t>
  </si>
  <si>
    <t>Tomato Skin Seed</t>
  </si>
  <si>
    <t>Cash Crops Products</t>
  </si>
  <si>
    <t>Cocoa Bean</t>
  </si>
  <si>
    <t>Coffee Roasted Powder</t>
  </si>
  <si>
    <t>Barley Ground</t>
  </si>
  <si>
    <t>Maize Broken</t>
  </si>
  <si>
    <t>Corn Broken</t>
  </si>
  <si>
    <t>Corn Extruded</t>
  </si>
  <si>
    <t>AOM_002031</t>
  </si>
  <si>
    <t>Maize Dried Ground Heated</t>
  </si>
  <si>
    <t>Maize Grain Ground</t>
  </si>
  <si>
    <t>Maize Ground</t>
  </si>
  <si>
    <t>Maize Ensiled</t>
  </si>
  <si>
    <t>https://www.feedipedia.org/node/13883</t>
  </si>
  <si>
    <t>Maize Starch</t>
  </si>
  <si>
    <t>Corn Starch</t>
  </si>
  <si>
    <t>Maize Whole</t>
  </si>
  <si>
    <t>Maize Whole Ground</t>
  </si>
  <si>
    <t>Corn Whole</t>
  </si>
  <si>
    <t>Maize Yellow Broken</t>
  </si>
  <si>
    <t>Maize Yellow Crushed</t>
  </si>
  <si>
    <t>Yellow Corn Crushed</t>
  </si>
  <si>
    <t>Maize Yellow Ground</t>
  </si>
  <si>
    <t>AOM_001895</t>
  </si>
  <si>
    <t>https://www.feedipedia.org/node/230</t>
  </si>
  <si>
    <t>AOM_001959</t>
  </si>
  <si>
    <t>Oat Grain</t>
  </si>
  <si>
    <t>Oat Grain Dried Wilted</t>
  </si>
  <si>
    <t>Oat Ground</t>
  </si>
  <si>
    <t>Oat Ensiled</t>
  </si>
  <si>
    <t>Oat Silage</t>
  </si>
  <si>
    <t>https://www.feedipedia.org/node/12388</t>
  </si>
  <si>
    <t>https://www.feedipedia.org/node/724</t>
  </si>
  <si>
    <t>Sorghum Silage</t>
  </si>
  <si>
    <t>Sorghum Ensiled</t>
  </si>
  <si>
    <t>Breadfruit</t>
  </si>
  <si>
    <t>Breadfruit Ground</t>
  </si>
  <si>
    <t>AOM_002032</t>
  </si>
  <si>
    <t>https://www.feedipedia.org/node/523</t>
  </si>
  <si>
    <t>AOM_001847</t>
  </si>
  <si>
    <t>Fruit Products</t>
  </si>
  <si>
    <t>AOM_001849</t>
  </si>
  <si>
    <t>Ficus sur Fruits</t>
  </si>
  <si>
    <t>Ficus sur Fruits Dried Ground</t>
  </si>
  <si>
    <t>AOM_001848</t>
  </si>
  <si>
    <t>https://www.feedipedia.org/node/27584</t>
  </si>
  <si>
    <t>Tomato Pulp</t>
  </si>
  <si>
    <t>AOM_001896</t>
  </si>
  <si>
    <t>Blue Lupin Grain</t>
  </si>
  <si>
    <t>AOM_001906</t>
  </si>
  <si>
    <t>Blue Lupin Grain Roasted</t>
  </si>
  <si>
    <t>AOM_001907</t>
  </si>
  <si>
    <t>Blue Lupin Grain Dried</t>
  </si>
  <si>
    <t>https://www.feedipedia.org/node/23099</t>
  </si>
  <si>
    <t>Butterfly Pea</t>
  </si>
  <si>
    <t>Groundnut Ground</t>
  </si>
  <si>
    <t>Soybean Autoclaved Ground</t>
  </si>
  <si>
    <t>Soybean Full Fat</t>
  </si>
  <si>
    <t>AOM_002033</t>
  </si>
  <si>
    <t>AOM_001960</t>
  </si>
  <si>
    <t>Soybean Full Fat Heated</t>
  </si>
  <si>
    <t>Soybean Full Fat Roasted</t>
  </si>
  <si>
    <t>Soybean Ground</t>
  </si>
  <si>
    <t>Soybean Oil Cold Pressed</t>
  </si>
  <si>
    <t>Soybean Pulp</t>
  </si>
  <si>
    <t>Soybean Pulp Ground</t>
  </si>
  <si>
    <t>Velvet Bean Ground</t>
  </si>
  <si>
    <t>Winged Bean</t>
  </si>
  <si>
    <t>Winged Bean Ground</t>
  </si>
  <si>
    <t>Winged Bean Autoclaved Ground</t>
  </si>
  <si>
    <t>Psophocarpus tetragonolobus</t>
  </si>
  <si>
    <t>Winged Bean Ground Roasted</t>
  </si>
  <si>
    <t>https://www.feedipedia.org/node/637</t>
  </si>
  <si>
    <t>Coconut Oil</t>
  </si>
  <si>
    <t>AOM_001961</t>
  </si>
  <si>
    <t>Palm Oil Crude Ground</t>
  </si>
  <si>
    <t>AOM_001837</t>
  </si>
  <si>
    <t>Palm Oil Sludge</t>
  </si>
  <si>
    <t>Safflower Ground</t>
  </si>
  <si>
    <t>https://www.feedipedia.org/node/49</t>
  </si>
  <si>
    <t>AOM_001897</t>
  </si>
  <si>
    <t>https://www.feedipedia.org/node/143</t>
  </si>
  <si>
    <t>Cassava Ground</t>
  </si>
  <si>
    <t>AOM_002034</t>
  </si>
  <si>
    <t>AOM_002035</t>
  </si>
  <si>
    <t>https://www.feedipedia.org/node/21251</t>
  </si>
  <si>
    <t>AOM_001818</t>
  </si>
  <si>
    <t>Ensete ventricosum Corm</t>
  </si>
  <si>
    <t>AOM_001819</t>
  </si>
  <si>
    <t>Ensete ventricosum Leaves</t>
  </si>
  <si>
    <t>AOM_001820</t>
  </si>
  <si>
    <t>Potato Starch</t>
  </si>
  <si>
    <t>AOM_001840</t>
  </si>
  <si>
    <t>Sweet Potato Tuber</t>
  </si>
  <si>
    <t>Batate Tuber</t>
  </si>
  <si>
    <t>Spices Products</t>
  </si>
  <si>
    <t>Black Cumin</t>
  </si>
  <si>
    <t>Black Cumin Ground</t>
  </si>
  <si>
    <t>Nigella sativa</t>
  </si>
  <si>
    <t>AOM_001909</t>
  </si>
  <si>
    <t>Lippia javanica Leaves</t>
  </si>
  <si>
    <t>Lippia javanica Leaves Dried Meal</t>
  </si>
  <si>
    <t>Rosemary</t>
  </si>
  <si>
    <t>Rosemary Leaves</t>
  </si>
  <si>
    <t>AOM_001850</t>
  </si>
  <si>
    <t>Vegetable Products</t>
  </si>
  <si>
    <t>Brassica oleracea sp.</t>
  </si>
  <si>
    <t>Fluted Pumpkin Leaves</t>
  </si>
  <si>
    <t>Fluted Pumpkin Leaves Extract</t>
  </si>
  <si>
    <t>Fluted Pumpkin Leaves Powder</t>
  </si>
  <si>
    <t>AOM_002036</t>
  </si>
  <si>
    <t>Onion Bulb</t>
  </si>
  <si>
    <t>Onion Bulb Dried Ethanol Treated Mixed</t>
  </si>
  <si>
    <t>Scarlet Eggplant</t>
  </si>
  <si>
    <t>Scarlet Eggplant Market Waste</t>
  </si>
  <si>
    <t>Scarlet Eggplant Market Waste Wilted</t>
  </si>
  <si>
    <t>Scarlet Eggplant Wilted</t>
  </si>
  <si>
    <t>AOM_001852</t>
  </si>
  <si>
    <t>Water Hyacinth Molasses Fermented</t>
  </si>
  <si>
    <t>Water Hyacinth Yeast Fermented</t>
  </si>
  <si>
    <t>Lemna</t>
  </si>
  <si>
    <t>Duckweed</t>
  </si>
  <si>
    <t>AOM_002037</t>
  </si>
  <si>
    <t>Lemna Dried</t>
  </si>
  <si>
    <t>Duckweed Dried</t>
  </si>
  <si>
    <t>Lemna minor</t>
  </si>
  <si>
    <t>Potamogeton lucens</t>
  </si>
  <si>
    <t>Potamogeton lucens Leaves</t>
  </si>
  <si>
    <t>AOM_001962</t>
  </si>
  <si>
    <t>Potamogeton lucens Leaves Dried</t>
  </si>
  <si>
    <t>Potamogeton lucens Pods</t>
  </si>
  <si>
    <t>AOM_001963</t>
  </si>
  <si>
    <t>Potamogeton lucens Pods Dried</t>
  </si>
  <si>
    <t>AOM_001851</t>
  </si>
  <si>
    <t>Spirulina</t>
  </si>
  <si>
    <t>Arthrospir platensis</t>
  </si>
  <si>
    <t>AOM_001964</t>
  </si>
  <si>
    <t>Spirulina Dried</t>
  </si>
  <si>
    <t>Ulva lactuca</t>
  </si>
  <si>
    <t>Ulva rigida</t>
  </si>
  <si>
    <t>Ulva rigida Dried Ground</t>
  </si>
  <si>
    <t>Ulva rigida Ground</t>
  </si>
  <si>
    <t>Vallisneria aethiopica</t>
  </si>
  <si>
    <t>Andropogon</t>
  </si>
  <si>
    <t>Andropogon gayanus Ensiled</t>
  </si>
  <si>
    <t>Andropogon abyssinica</t>
  </si>
  <si>
    <t>Andropogon guianensis</t>
  </si>
  <si>
    <t>Aristida adscensionis</t>
  </si>
  <si>
    <t>Bothriochloa</t>
  </si>
  <si>
    <t>Bothriochloa Dried</t>
  </si>
  <si>
    <t>Bothriochloa insculpta</t>
  </si>
  <si>
    <t>Bracharia</t>
  </si>
  <si>
    <t>Bracharia Dried</t>
  </si>
  <si>
    <t>Bracharia Hay</t>
  </si>
  <si>
    <t>Bracharia decumbens</t>
  </si>
  <si>
    <t>Bracharia decumbens Ensiled</t>
  </si>
  <si>
    <t>Brachiaria serrata</t>
  </si>
  <si>
    <t>AOM_001898</t>
  </si>
  <si>
    <t>Bothriocloa</t>
  </si>
  <si>
    <t>Bothriocloa Dried</t>
  </si>
  <si>
    <t>AOM_001899</t>
  </si>
  <si>
    <t>Cenchrus ciliaris Dried</t>
  </si>
  <si>
    <t>Cenchrus ciliaris Hay</t>
  </si>
  <si>
    <t>Chloris gayana Dried</t>
  </si>
  <si>
    <t>Chloris gayana Dried Ground</t>
  </si>
  <si>
    <t>Chloris gayana Dried Wilted</t>
  </si>
  <si>
    <t>AOM_002038</t>
  </si>
  <si>
    <t>Combretum aculeatum</t>
  </si>
  <si>
    <t>Cynadon dactylon</t>
  </si>
  <si>
    <t>Cynadon dactylon Dried</t>
  </si>
  <si>
    <t>Cynadon dactylon Hay</t>
  </si>
  <si>
    <t>Cynadon plectostachyus</t>
  </si>
  <si>
    <t>Cynodon</t>
  </si>
  <si>
    <t>Cynodon nlemfuensis</t>
  </si>
  <si>
    <t>Digitaria</t>
  </si>
  <si>
    <t>Digitaria Dried</t>
  </si>
  <si>
    <t>Digitaria abyssinica</t>
  </si>
  <si>
    <t>Digitaria decumbens</t>
  </si>
  <si>
    <t>Digitaria nodosa</t>
  </si>
  <si>
    <t>Digitaria smutsii</t>
  </si>
  <si>
    <t>Digitaria ternota</t>
  </si>
  <si>
    <t>Diheteropogon amplectens</t>
  </si>
  <si>
    <t>Eleusine floccifolia</t>
  </si>
  <si>
    <t>Elionurus muticus</t>
  </si>
  <si>
    <t>Eragotris tremula</t>
  </si>
  <si>
    <t>Eragrostis capensis</t>
  </si>
  <si>
    <t>Eragrostis curvula</t>
  </si>
  <si>
    <t>Eragrostis curvula Dried</t>
  </si>
  <si>
    <t>Eragrostis curvula Hay</t>
  </si>
  <si>
    <t>Eragrostis papposa</t>
  </si>
  <si>
    <t>Eragrostis rigidior</t>
  </si>
  <si>
    <t>Grass Dried</t>
  </si>
  <si>
    <t>Grass Dried Ground</t>
  </si>
  <si>
    <t>Heteropogon contortus</t>
  </si>
  <si>
    <t>AOM_001965</t>
  </si>
  <si>
    <t>Grass Dried Ensiled</t>
  </si>
  <si>
    <t>Harpachne schimperi</t>
  </si>
  <si>
    <t>Hordeum vulgare Dried</t>
  </si>
  <si>
    <t>Hyparrhenia</t>
  </si>
  <si>
    <t>Hyparrhenia rufa</t>
  </si>
  <si>
    <t>Hyparrhenia rufa Dried</t>
  </si>
  <si>
    <t>Hyparrhenia rufa Hay</t>
  </si>
  <si>
    <t>Hyperthelia dissoluta</t>
  </si>
  <si>
    <t>Jardinea congoensis</t>
  </si>
  <si>
    <t>AOM_001853</t>
  </si>
  <si>
    <t>Juncaceae sp.</t>
  </si>
  <si>
    <t>Lolium spp</t>
  </si>
  <si>
    <t>Ryegrass</t>
  </si>
  <si>
    <t>Lolium multiflorum</t>
  </si>
  <si>
    <t>Loudetia simplex</t>
  </si>
  <si>
    <t>Loudetia togoensis</t>
  </si>
  <si>
    <t>AOM_002039</t>
  </si>
  <si>
    <t>Megathyrsus maximus Bran</t>
  </si>
  <si>
    <t>Megathyrsus maximus Dried</t>
  </si>
  <si>
    <t>Guinea Grass Hay;Megathyrsus maximus Hay</t>
  </si>
  <si>
    <t>Guinea Grass;Tanganyika grass;Buffalograss;Megathyrsus maximus</t>
  </si>
  <si>
    <t>Melinis repens</t>
  </si>
  <si>
    <t>Microchloa caffra</t>
  </si>
  <si>
    <t>Panicum maximum</t>
  </si>
  <si>
    <t>Panicum maximum Ensiled</t>
  </si>
  <si>
    <t>Panicum maximum Straw</t>
  </si>
  <si>
    <t>Panicum maximum Wilted</t>
  </si>
  <si>
    <t>Pennisetum</t>
  </si>
  <si>
    <t>Pennisetum clandestinum Dried</t>
  </si>
  <si>
    <t>Pennisetum clandestinum Hay</t>
  </si>
  <si>
    <t>AOM_001966</t>
  </si>
  <si>
    <t>Pennisetum clandestinum Leaves</t>
  </si>
  <si>
    <t>Pennisetum clandestinum Ensiled</t>
  </si>
  <si>
    <t>Pennisetum clandestinum Ground</t>
  </si>
  <si>
    <t>Pennisetum clandestinum Silage</t>
  </si>
  <si>
    <t>AOM_002040</t>
  </si>
  <si>
    <t>Pennisetum mezianum</t>
  </si>
  <si>
    <t>Pennisetum pedicellatum Dried</t>
  </si>
  <si>
    <t>Pennisetum pedicellatum Hay</t>
  </si>
  <si>
    <t>Pennisetum petiolar</t>
  </si>
  <si>
    <t>Pennisetum purpureum Dried</t>
  </si>
  <si>
    <t>Pennisetum purpureum Ground</t>
  </si>
  <si>
    <t>Pennisetum villosum</t>
  </si>
  <si>
    <t>Phalaris aquatica</t>
  </si>
  <si>
    <t>AOM_001854</t>
  </si>
  <si>
    <t>Plantago albicans</t>
  </si>
  <si>
    <t>AOM_001855</t>
  </si>
  <si>
    <t>Rottboellia exaltata</t>
  </si>
  <si>
    <t>Schizachyrium exile</t>
  </si>
  <si>
    <t>Schizachyrium exile Urea Treated</t>
  </si>
  <si>
    <t>Schizachyrium jeffreysii</t>
  </si>
  <si>
    <t>Schoenefeldia gracilis</t>
  </si>
  <si>
    <t>Schoenefeldia gracilis Dried</t>
  </si>
  <si>
    <t>Schoenefeldia gracilis Hay</t>
  </si>
  <si>
    <t>Sporobolus natalensis</t>
  </si>
  <si>
    <t>Sporobolus panicoides</t>
  </si>
  <si>
    <t>AOM_001900</t>
  </si>
  <si>
    <t>Stereochlaena cameronii</t>
  </si>
  <si>
    <t>Stipa parviflora</t>
  </si>
  <si>
    <t>Stipa tenacissima Dried</t>
  </si>
  <si>
    <t>Stipa tenacissima Hay</t>
  </si>
  <si>
    <t>Tripsacum laxum</t>
  </si>
  <si>
    <t>Triticum</t>
  </si>
  <si>
    <t>Trypsacum</t>
  </si>
  <si>
    <t>Trypsacum laxum</t>
  </si>
  <si>
    <t>AOM_001910</t>
  </si>
  <si>
    <t>Unspecified Hay</t>
  </si>
  <si>
    <t>AOM_001911</t>
  </si>
  <si>
    <t>AOM_001912</t>
  </si>
  <si>
    <t>Unspecified Grass</t>
  </si>
  <si>
    <t>Urochloa mosambicensis</t>
  </si>
  <si>
    <t>Urochloa mosambicensis Dried</t>
  </si>
  <si>
    <t>Urochloa mosambicensis Hay</t>
  </si>
  <si>
    <t>Acacia angustissima Dried</t>
  </si>
  <si>
    <t>Acacia angustissima Hay</t>
  </si>
  <si>
    <t>Acacia angustissima Leaves</t>
  </si>
  <si>
    <t>Acacia angusitissima Leaves Dried Ensiled</t>
  </si>
  <si>
    <t>Acacia brevispica Leaves</t>
  </si>
  <si>
    <t>Acacia brevispica Leaves Dried</t>
  </si>
  <si>
    <t>Acacia brevispica Leaves Hay</t>
  </si>
  <si>
    <t>Acacia brevispica Pods</t>
  </si>
  <si>
    <t>Acacia brevispica Pods Dried</t>
  </si>
  <si>
    <t>Acacia etbaica</t>
  </si>
  <si>
    <t>Acacia etbaica Fruits</t>
  </si>
  <si>
    <t>Acacia etbaica Fruits Dried</t>
  </si>
  <si>
    <t>Acacia karroo Leaves</t>
  </si>
  <si>
    <t>Acacia karroo Leaves Dried Ground</t>
  </si>
  <si>
    <t>Acacia nilotica Leaves</t>
  </si>
  <si>
    <t>Acacia nilotica Leaves Dried</t>
  </si>
  <si>
    <t>Acacia nilotica Leaves Hay</t>
  </si>
  <si>
    <t>Acacia nilotica Leaves Dried Ground</t>
  </si>
  <si>
    <t>Acacia nilotica Pods</t>
  </si>
  <si>
    <t>Acacia nilotica Pods Dried</t>
  </si>
  <si>
    <t xml:space="preserve">Acacia polyacantha Leaves </t>
  </si>
  <si>
    <t>Acacia polyacantha Leaves Dried Ground</t>
  </si>
  <si>
    <t>AOM_001857</t>
  </si>
  <si>
    <t>Acacia saligna Dried</t>
  </si>
  <si>
    <t>Acacia saligna Leaves and Soft Twig</t>
  </si>
  <si>
    <t>Acacia senegal Leaves</t>
  </si>
  <si>
    <t>Acacia senegal Leaves Dried</t>
  </si>
  <si>
    <t>Acacia senegal Pods</t>
  </si>
  <si>
    <t>Acacia senegal Pods Dried</t>
  </si>
  <si>
    <t>Acacia sieberiana Dried Ensiled Ground</t>
  </si>
  <si>
    <t>AOM_002041</t>
  </si>
  <si>
    <t>Acacia sieberiana Pods</t>
  </si>
  <si>
    <t>AOM_002042</t>
  </si>
  <si>
    <t>Acacia sieberiana Pods Dried</t>
  </si>
  <si>
    <t>AOM_002043</t>
  </si>
  <si>
    <t>Acacia sieberiana Pods Dried Ground</t>
  </si>
  <si>
    <t>Acacia tortilis Fruits</t>
  </si>
  <si>
    <t>Acacia tortilis Fruits Dried</t>
  </si>
  <si>
    <t>Acacia tortilis Leaves</t>
  </si>
  <si>
    <t>AOM_002044</t>
  </si>
  <si>
    <t>Acacia tortilis Leaves Dried Ground</t>
  </si>
  <si>
    <t>Acacia tortilis Pods</t>
  </si>
  <si>
    <t>Acacia tortilis Pods Dried</t>
  </si>
  <si>
    <t>Acacia tortilis Pods Ground</t>
  </si>
  <si>
    <t>Adansonia digitata Seed</t>
  </si>
  <si>
    <t>Afzelia africana Leaves</t>
  </si>
  <si>
    <t>Afzelia africana Leaves Wilted</t>
  </si>
  <si>
    <t>AOM_002046</t>
  </si>
  <si>
    <t>Afzelia africana Dried</t>
  </si>
  <si>
    <t>Annona senegalensis</t>
  </si>
  <si>
    <t>Annona senegalensis Leaves</t>
  </si>
  <si>
    <t>Annona senegalensis Leaves Wilted</t>
  </si>
  <si>
    <t>AOM_001901</t>
  </si>
  <si>
    <t>AOM_001859</t>
  </si>
  <si>
    <t>Atriplex nummularia Dried</t>
  </si>
  <si>
    <t>AOM_002047</t>
  </si>
  <si>
    <t>Atriplex nummularia Dried Ground</t>
  </si>
  <si>
    <t>AOM_001858</t>
  </si>
  <si>
    <t>Atriplex nummularia Leaves</t>
  </si>
  <si>
    <t>Azadirachta indica Leaves</t>
  </si>
  <si>
    <t>Azadirachta indica Leaves Dried</t>
  </si>
  <si>
    <t>AOM_001862</t>
  </si>
  <si>
    <t>Berchemia discolor Leaves</t>
  </si>
  <si>
    <t>Berchemia discolor Leaves Dried</t>
  </si>
  <si>
    <t>AOM_001861</t>
  </si>
  <si>
    <t>AOM_001860</t>
  </si>
  <si>
    <t>Calliandra calothyrsus Leaves</t>
  </si>
  <si>
    <t>AOM_002048</t>
  </si>
  <si>
    <t>Calliandra calothyrsus Leaves Dried Ensiled</t>
  </si>
  <si>
    <t>Calycotome villosa</t>
  </si>
  <si>
    <t>Carissa edulis</t>
  </si>
  <si>
    <t>Chamaecytisus palmensis Dried</t>
  </si>
  <si>
    <t>Chamaecytisus palmensis Hay</t>
  </si>
  <si>
    <t>Chamaecytisus palmensis Leaves</t>
  </si>
  <si>
    <t>Chamaecytisus palmensis Leaves Dried</t>
  </si>
  <si>
    <t>Chamaecytisus palmensis Leaves Hay</t>
  </si>
  <si>
    <t>Daniellia oliveri</t>
  </si>
  <si>
    <t>Daniellia oliveri Leaves</t>
  </si>
  <si>
    <t>Daniellia oliveri Leaves Wilted</t>
  </si>
  <si>
    <t>Dichrostachys cinerea</t>
  </si>
  <si>
    <t>Dichrostachys cinerea Fruits</t>
  </si>
  <si>
    <t>Dichrostachys cinerea Fruits Dried</t>
  </si>
  <si>
    <t>Erythrina brucei</t>
  </si>
  <si>
    <t>Erythrina brucei Leaves</t>
  </si>
  <si>
    <t>Erythrina brucei Leaves Dried</t>
  </si>
  <si>
    <t>AOM_002049</t>
  </si>
  <si>
    <t>Faidherbia albida Pods</t>
  </si>
  <si>
    <t>AOM_002050</t>
  </si>
  <si>
    <t>Faidherbia albida Pods Ground</t>
  </si>
  <si>
    <t>AOM_002051</t>
  </si>
  <si>
    <t>Ficus spp</t>
  </si>
  <si>
    <t>AOM_002052</t>
  </si>
  <si>
    <t>AOM_002053</t>
  </si>
  <si>
    <t>Ficus natalensis Leaves</t>
  </si>
  <si>
    <t>AOM_002054</t>
  </si>
  <si>
    <t>Ficus thonningii Leaves Dried</t>
  </si>
  <si>
    <t>Ficus thonningii Leaves Ground</t>
  </si>
  <si>
    <t xml:space="preserve">Ficus thonningii </t>
  </si>
  <si>
    <t>Gliricidia sepium Leaves and Soft Twig</t>
  </si>
  <si>
    <t>Gmelina arborea Leaves Ground</t>
  </si>
  <si>
    <t>Gmelina arborea Leaves Meal</t>
  </si>
  <si>
    <t>AOM_001967</t>
  </si>
  <si>
    <t>Grewia spp.</t>
  </si>
  <si>
    <t>AOM_001968</t>
  </si>
  <si>
    <t>Grewia similis</t>
  </si>
  <si>
    <t>Grewia similis Dried</t>
  </si>
  <si>
    <t>Hoodia gordonii</t>
  </si>
  <si>
    <t>Jatropha curcas Kernel</t>
  </si>
  <si>
    <t>Jatropha curcas Kernel Ground</t>
  </si>
  <si>
    <t>AOM_001969</t>
  </si>
  <si>
    <t>Jatropha curcas Kernel Dried Ground</t>
  </si>
  <si>
    <t>AOM_002055</t>
  </si>
  <si>
    <t>Jatropha curcas Seed De-oiled Meal</t>
  </si>
  <si>
    <t>AOM_001970</t>
  </si>
  <si>
    <t>AOM_001971</t>
  </si>
  <si>
    <t>Jatropha curcas Seed</t>
  </si>
  <si>
    <t>Khaya senegalensis Dried</t>
  </si>
  <si>
    <t>Khaya senegalensis Hay</t>
  </si>
  <si>
    <t>Khaya senegalensis Leaves</t>
  </si>
  <si>
    <t>AOM_001919</t>
  </si>
  <si>
    <t>Leucaena</t>
  </si>
  <si>
    <t>Leucaena Leaves</t>
  </si>
  <si>
    <t>Leucaena Leaves Dried</t>
  </si>
  <si>
    <t>Leucaena sp</t>
  </si>
  <si>
    <t>Leucaena leucocephala Dried</t>
  </si>
  <si>
    <t>Leucaena leucocephala Dried Ground</t>
  </si>
  <si>
    <t>Leucaena leucocephala Leaves</t>
  </si>
  <si>
    <t>Leucaena leucocephala Leaves Dried</t>
  </si>
  <si>
    <t>Leucaena leucocephala Leaves Dried Ensiled</t>
  </si>
  <si>
    <t>AOM_001973</t>
  </si>
  <si>
    <t>Leucaena leucocephala Leaves Ground</t>
  </si>
  <si>
    <t>AOM_001974</t>
  </si>
  <si>
    <t>Leucaena leucocephala Wilted</t>
  </si>
  <si>
    <t>Leucaena pallida Dried</t>
  </si>
  <si>
    <t>Leucaena padilla</t>
  </si>
  <si>
    <t>Leucaena pallida Leaves</t>
  </si>
  <si>
    <t>Leucaena pallida Leaves Dried</t>
  </si>
  <si>
    <t>Moringa oleifera Dried</t>
  </si>
  <si>
    <t>Moringa oleifera Ensiled</t>
  </si>
  <si>
    <t>AOM_001976</t>
  </si>
  <si>
    <t>Moringa oleifera Dried Ground</t>
  </si>
  <si>
    <t>AOM_001913</t>
  </si>
  <si>
    <t xml:space="preserve">Moringa oleifera Leaves </t>
  </si>
  <si>
    <t>Moringa oleifera Leaves Meal</t>
  </si>
  <si>
    <t>Moringa oleifera Leaves Dried Ground</t>
  </si>
  <si>
    <t>Moringa oleifera Leaves Ground</t>
  </si>
  <si>
    <t>AOM_001977</t>
  </si>
  <si>
    <t>Moringa oleifera Stalks</t>
  </si>
  <si>
    <t>Moringa oleifera Stalks Dried Ground</t>
  </si>
  <si>
    <t>AOM_001978</t>
  </si>
  <si>
    <t>Moringa oleifera Root Bark</t>
  </si>
  <si>
    <t>AOM_001979</t>
  </si>
  <si>
    <t>Moringa oleifera Leaves Extract</t>
  </si>
  <si>
    <t>Moringa stenopetala Dried</t>
  </si>
  <si>
    <t>AOM_001980</t>
  </si>
  <si>
    <t>Moringa stenopetala Leaves</t>
  </si>
  <si>
    <t>Mucuna pruriens Beans</t>
  </si>
  <si>
    <t>Mucuna pruriens Beans Crushed</t>
  </si>
  <si>
    <t>Mucuna pruriens Dried</t>
  </si>
  <si>
    <t>Mucuna pruriens Hay</t>
  </si>
  <si>
    <t>AOM_001914</t>
  </si>
  <si>
    <t>Opuntia ficus indica</t>
  </si>
  <si>
    <t>Opuntia ficus indica Cladode</t>
  </si>
  <si>
    <t>AOM_001915</t>
  </si>
  <si>
    <t>Opuntia ficus indica Cladode Ensiled</t>
  </si>
  <si>
    <t>Opuntia ficus indica Cladode Dried</t>
  </si>
  <si>
    <t>AOM_002056</t>
  </si>
  <si>
    <t>Opuntia ficus indica Cladode Ground</t>
  </si>
  <si>
    <t>AOM_002057</t>
  </si>
  <si>
    <t>Opuntia ficus indica Cladode Dried Ground</t>
  </si>
  <si>
    <t>Opuntia ficus indica Ground</t>
  </si>
  <si>
    <t>Opuntia ficus indica Juice</t>
  </si>
  <si>
    <t>AOM_001981</t>
  </si>
  <si>
    <t>Opuntia ficus indica Dried Ground</t>
  </si>
  <si>
    <t>Piliostigma thonningii</t>
  </si>
  <si>
    <t>Piliostigma thonningii Leaves</t>
  </si>
  <si>
    <t>Piliostigma thonningii Leaves Wilted</t>
  </si>
  <si>
    <t>Pithecellobium dulce Leaves</t>
  </si>
  <si>
    <t>Pithecellobium dulce Leaves Dried</t>
  </si>
  <si>
    <t>AOM_002087</t>
  </si>
  <si>
    <t>Prosopis</t>
  </si>
  <si>
    <t>Prosopis Pods Ground</t>
  </si>
  <si>
    <t>AOM_001982</t>
  </si>
  <si>
    <t>AOM_001983</t>
  </si>
  <si>
    <t>Prosopis juliflora Dried Ground</t>
  </si>
  <si>
    <t>Psophocarpus scandens</t>
  </si>
  <si>
    <t>Psophocarpus scandens Leaves</t>
  </si>
  <si>
    <t>Psophocarpus scandens Leaves Wilted</t>
  </si>
  <si>
    <t>AOM_002100</t>
  </si>
  <si>
    <t>Savannah Mahogany Leaves</t>
  </si>
  <si>
    <t>Sesbania goetzei Dried</t>
  </si>
  <si>
    <t>Sesbania goetzei Leaves</t>
  </si>
  <si>
    <t>Sesbania goetzei Leaves Dried</t>
  </si>
  <si>
    <t>Sesbania sesban Dried</t>
  </si>
  <si>
    <t>Sesbania sesban Leaves</t>
  </si>
  <si>
    <t>Sesbania sesban Leaves Wilted</t>
  </si>
  <si>
    <t>AOM_001902</t>
  </si>
  <si>
    <t>Sesbania sesban Leaves Dried</t>
  </si>
  <si>
    <t>Sesbania sesban Leaves and Twigs</t>
  </si>
  <si>
    <t>AOM_001984</t>
  </si>
  <si>
    <t>Sesbania sesban Leaves and Twigs Dried</t>
  </si>
  <si>
    <t>AOM_001985</t>
  </si>
  <si>
    <t>Sesbania sesban Stalks</t>
  </si>
  <si>
    <t>Sesbania sesban Stalks Wilted</t>
  </si>
  <si>
    <t>AOM_001918</t>
  </si>
  <si>
    <t>Sesbania</t>
  </si>
  <si>
    <t>Sesbania Dried</t>
  </si>
  <si>
    <t>Sesbania sp</t>
  </si>
  <si>
    <t>AOM_002058</t>
  </si>
  <si>
    <t>Stereospermum kunthianum</t>
  </si>
  <si>
    <t>AOM_001821</t>
  </si>
  <si>
    <t>AOM_001823</t>
  </si>
  <si>
    <t>Terminalia brownii Leaves</t>
  </si>
  <si>
    <t>Terminalia brownii Leaves Dried</t>
  </si>
  <si>
    <t>AOM_001822</t>
  </si>
  <si>
    <t>Tithonia diversifolia Dried</t>
  </si>
  <si>
    <t>AOM_002059</t>
  </si>
  <si>
    <t>Unspecified Indigenous Trees</t>
  </si>
  <si>
    <t>AOM_002060</t>
  </si>
  <si>
    <t>Vitex simplex</t>
  </si>
  <si>
    <t>Albizia harveyi Dried</t>
  </si>
  <si>
    <t>AOM_002061</t>
  </si>
  <si>
    <t>AOM_002062</t>
  </si>
  <si>
    <t>Albizia gummifera Dried</t>
  </si>
  <si>
    <t>AOM_002063</t>
  </si>
  <si>
    <t>AOM_002064</t>
  </si>
  <si>
    <t>Albizia lebbeck Leaves</t>
  </si>
  <si>
    <t>AOM_002065</t>
  </si>
  <si>
    <t>Albizia lebbeck Leaves Ground</t>
  </si>
  <si>
    <t>AOM_002088</t>
  </si>
  <si>
    <t>Alfalfa Pods</t>
  </si>
  <si>
    <t>AOM_002089</t>
  </si>
  <si>
    <t>Alfalfa Pods Dried</t>
  </si>
  <si>
    <t>Alfalfa Dried</t>
  </si>
  <si>
    <t>Alfalfa Dried Ground</t>
  </si>
  <si>
    <t>Alfalfa Ground</t>
  </si>
  <si>
    <t>Anthyllis tetraphylla</t>
  </si>
  <si>
    <t>Canavalia gladiata</t>
  </si>
  <si>
    <t>Centrosema molle</t>
  </si>
  <si>
    <t>Centrosema molle Leaves</t>
  </si>
  <si>
    <t>AOM_002066</t>
  </si>
  <si>
    <t>Centrosema pubescens Ensiled</t>
  </si>
  <si>
    <t>Crotalaria ochroleuca Dried</t>
  </si>
  <si>
    <t>Crotalaria ochroleuca Hay</t>
  </si>
  <si>
    <t>AOM_002067</t>
  </si>
  <si>
    <t>Delonix elata</t>
  </si>
  <si>
    <t>Delonix elata Dried</t>
  </si>
  <si>
    <t>Desmodium</t>
  </si>
  <si>
    <t>Desmodium Dried</t>
  </si>
  <si>
    <t>Desmodium Hay</t>
  </si>
  <si>
    <t>Desmodium intortum Dried</t>
  </si>
  <si>
    <t>Desmodium intortum Hay</t>
  </si>
  <si>
    <t xml:space="preserve">Dolichos lablab </t>
  </si>
  <si>
    <t>Erythrina abyssinica Wilted</t>
  </si>
  <si>
    <t>AOM_001986</t>
  </si>
  <si>
    <t>Gliciridia sepium</t>
  </si>
  <si>
    <t>Gliciridia sepium Leaves</t>
  </si>
  <si>
    <t>Gliciridia sepium Leaves Dried Ground</t>
  </si>
  <si>
    <t>Gliciridia sepium Leaves Dried</t>
  </si>
  <si>
    <t>AOM_001988</t>
  </si>
  <si>
    <t>Gliciridia sepium Leaves Ground</t>
  </si>
  <si>
    <t>Gliciridia sepium Wilted</t>
  </si>
  <si>
    <t>Indigofera indica</t>
  </si>
  <si>
    <t>Lablab purpureus Crushed Dried</t>
  </si>
  <si>
    <t>Lablab purpureus Dried</t>
  </si>
  <si>
    <t>Lablab purpureus Dried Wilted</t>
  </si>
  <si>
    <t>Lablab purpureus Stover</t>
  </si>
  <si>
    <t>Legume Mixtures Weeds</t>
  </si>
  <si>
    <t>Lotus corniculatus</t>
  </si>
  <si>
    <t>Birdsfoot Trefoil</t>
  </si>
  <si>
    <t>Lupinus angustifolius Dried</t>
  </si>
  <si>
    <t>Lupinus angustifolius Roasted</t>
  </si>
  <si>
    <t>AOM_001990</t>
  </si>
  <si>
    <t>Macroptilium atropurpureum Leaves</t>
  </si>
  <si>
    <t>Macroptilium atropurpureum Leaves Dried Ensiled</t>
  </si>
  <si>
    <t>AOM_001991</t>
  </si>
  <si>
    <t>Macroptilium atropurpureum Dried</t>
  </si>
  <si>
    <t>Siratro Hay</t>
  </si>
  <si>
    <t>Macrotyloma axillare</t>
  </si>
  <si>
    <t>Macrotyloma axillare Dried</t>
  </si>
  <si>
    <t>Macrotyloma axillare Hay</t>
  </si>
  <si>
    <t>Medicago</t>
  </si>
  <si>
    <t>Medicago Pods</t>
  </si>
  <si>
    <t>Medicago arborea</t>
  </si>
  <si>
    <t>Pueraria phaseoloides Leaves</t>
  </si>
  <si>
    <t>AOM_001992</t>
  </si>
  <si>
    <t>Pterocarpus erinaceus Leaves</t>
  </si>
  <si>
    <t>Pterocarpus erinaceus Leaves Dried</t>
  </si>
  <si>
    <t>Spermacoce stachydea</t>
  </si>
  <si>
    <t>Stylosanthes guianensis Dried</t>
  </si>
  <si>
    <t>Stylosanthes guianensis Hay</t>
  </si>
  <si>
    <t>Stylosanthes guianensis Leaves</t>
  </si>
  <si>
    <t>Stylosanthes scabra</t>
  </si>
  <si>
    <t>Stylosanthes scabra Dried</t>
  </si>
  <si>
    <t>Stylosanthes scabra Hay</t>
  </si>
  <si>
    <t>Tephrosia bracteolata</t>
  </si>
  <si>
    <t>AOM_001841</t>
  </si>
  <si>
    <t>Trifolium</t>
  </si>
  <si>
    <t>Trifolium Crushed</t>
  </si>
  <si>
    <t>Trifolium alexandrinum Dried</t>
  </si>
  <si>
    <t>Berseem Hay;Trifolium alexandrinum Hay</t>
  </si>
  <si>
    <t>Trifolium alexandrinum Straw</t>
  </si>
  <si>
    <t>Berseem Straw</t>
  </si>
  <si>
    <t>Trifolium repens</t>
  </si>
  <si>
    <t>Vicia Dried</t>
  </si>
  <si>
    <t>Vetch Hay;Vicia Hay</t>
  </si>
  <si>
    <t>AOM_001993</t>
  </si>
  <si>
    <t>Vicia Dried Wilted</t>
  </si>
  <si>
    <t>Olive Leaves Dried</t>
  </si>
  <si>
    <t>Olive Cake</t>
  </si>
  <si>
    <t>Amaranthus cruentus</t>
  </si>
  <si>
    <t>Amaranthus cruentus Leaves Ground</t>
  </si>
  <si>
    <t>Asteriscus maritimus</t>
  </si>
  <si>
    <t>Pallenis maritima</t>
  </si>
  <si>
    <t>Atractylis cancellata</t>
  </si>
  <si>
    <t>Atriplex halimus</t>
  </si>
  <si>
    <t>Catha edulis Residue</t>
  </si>
  <si>
    <t>Catha edulis Residue Dried</t>
  </si>
  <si>
    <t>Catha edulis Residue Ensiled</t>
  </si>
  <si>
    <t>AOM_001863</t>
  </si>
  <si>
    <t>Chromolaena odorata Leaves Ground</t>
  </si>
  <si>
    <t>Crossopterix febrifuga</t>
  </si>
  <si>
    <t>Cyperaceae</t>
  </si>
  <si>
    <t>Cyperus elegantulus</t>
  </si>
  <si>
    <t>Cyperus rotundus</t>
  </si>
  <si>
    <t>AOM_002069</t>
  </si>
  <si>
    <t>AOM_001864</t>
  </si>
  <si>
    <t>Forb</t>
  </si>
  <si>
    <t>Guizotia abyssinica Seed Ground</t>
  </si>
  <si>
    <t>AOM_002090</t>
  </si>
  <si>
    <t>Harissonia abyssinica</t>
  </si>
  <si>
    <t>Harissonia abyssinica Leaves</t>
  </si>
  <si>
    <t>Ipomea batatas</t>
  </si>
  <si>
    <t>Ipomea batatas Vine</t>
  </si>
  <si>
    <t>Siam Weed Leaves Ground</t>
  </si>
  <si>
    <t>Siam Weed Leaves Meal</t>
  </si>
  <si>
    <t>Talinium triangulare</t>
  </si>
  <si>
    <t>Talinium triangulare Leaves</t>
  </si>
  <si>
    <t>Tribulus terrestris</t>
  </si>
  <si>
    <t xml:space="preserve">Bentonite </t>
  </si>
  <si>
    <t>AOM_002091</t>
  </si>
  <si>
    <t>Cassava Binder</t>
  </si>
  <si>
    <t>AOM_001994</t>
  </si>
  <si>
    <t>Carboxymethyl Cellulose Dried Ground Heated</t>
  </si>
  <si>
    <t>Cellulose</t>
  </si>
  <si>
    <t>AOM_002070</t>
  </si>
  <si>
    <t>Cellulose Ground</t>
  </si>
  <si>
    <t>AOM_002071</t>
  </si>
  <si>
    <t>Cellulose Dried Ground Heated</t>
  </si>
  <si>
    <t>AOM_001826</t>
  </si>
  <si>
    <t>ChemBind</t>
  </si>
  <si>
    <t>Gelatin</t>
  </si>
  <si>
    <t>Lignobond</t>
  </si>
  <si>
    <t>Polyethylene</t>
  </si>
  <si>
    <t xml:space="preserve">Polyethylene glycol </t>
  </si>
  <si>
    <t>Trimethyl Cellulose</t>
  </si>
  <si>
    <t>AOM_002072</t>
  </si>
  <si>
    <t>Chromium Oxide Ground</t>
  </si>
  <si>
    <t>AOM_001865</t>
  </si>
  <si>
    <t>Free Gossypol</t>
  </si>
  <si>
    <t>AOM_001866</t>
  </si>
  <si>
    <t>Glycerol</t>
  </si>
  <si>
    <t>Glycerin</t>
  </si>
  <si>
    <t>Salt Ground</t>
  </si>
  <si>
    <t>Salt Block</t>
  </si>
  <si>
    <t>Salt Course</t>
  </si>
  <si>
    <t>Urea Molasses Multi-nutrient Block</t>
  </si>
  <si>
    <t>AOM_001825</t>
  </si>
  <si>
    <t>Olaquindox</t>
  </si>
  <si>
    <t>AOM_001838</t>
  </si>
  <si>
    <t>Processed Food Byrpoducts</t>
  </si>
  <si>
    <t>Biscuit Waste</t>
  </si>
  <si>
    <t>AOM_001830</t>
  </si>
  <si>
    <t>Biscuit Waste Dried Ground</t>
  </si>
  <si>
    <t>AOM_001829</t>
  </si>
  <si>
    <t>Biscuit Waste Ground</t>
  </si>
  <si>
    <t>AOM_001827</t>
  </si>
  <si>
    <t>Popcorn Waste</t>
  </si>
  <si>
    <t>AOM_001831</t>
  </si>
  <si>
    <t>Vitalite</t>
  </si>
  <si>
    <t>AOM_001867</t>
  </si>
  <si>
    <t>AOM_001832</t>
  </si>
  <si>
    <t>AOM_001868</t>
  </si>
  <si>
    <t>Toxynil</t>
  </si>
  <si>
    <t>AOM_001997</t>
  </si>
  <si>
    <t>AOM_001917</t>
  </si>
  <si>
    <t>Unspecified Filler</t>
  </si>
  <si>
    <t>AOM_001869</t>
  </si>
  <si>
    <t>Waste Activated Sludge</t>
  </si>
  <si>
    <t>AOM_001921</t>
  </si>
  <si>
    <t>Vitalyte</t>
  </si>
  <si>
    <t>AOM_001922</t>
  </si>
  <si>
    <t>AOM_001824</t>
  </si>
  <si>
    <t>Wood Charcoal</t>
  </si>
  <si>
    <t>Lactobacillus plantarium</t>
  </si>
  <si>
    <t>ACTIPAL HP 1</t>
  </si>
  <si>
    <t>AquaNutro Abalone Grower</t>
  </si>
  <si>
    <t>Chick Mash</t>
  </si>
  <si>
    <t>Growers Concentrate</t>
  </si>
  <si>
    <t>Imported Concentrate</t>
  </si>
  <si>
    <t>Protein-Mineral Concentrate</t>
  </si>
  <si>
    <t>Elancoban</t>
  </si>
  <si>
    <t>Finisher Diet</t>
  </si>
  <si>
    <t>AOM_002097</t>
  </si>
  <si>
    <t>Fish Mix</t>
  </si>
  <si>
    <t>Growers Diet</t>
  </si>
  <si>
    <t>Layer's Meal</t>
  </si>
  <si>
    <t>Megalac</t>
  </si>
  <si>
    <t>AOM_001870</t>
  </si>
  <si>
    <t>Prime Gluten 60</t>
  </si>
  <si>
    <t>AOM_002098</t>
  </si>
  <si>
    <t>Poultry Feed</t>
  </si>
  <si>
    <t>Sheep Meal</t>
  </si>
  <si>
    <t>Starter Diet</t>
  </si>
  <si>
    <t>Swine Mix</t>
  </si>
  <si>
    <t>Saccharomyces cerevisiae</t>
  </si>
  <si>
    <t>Saccharomyces cerevisiae Dried</t>
  </si>
  <si>
    <t>Saccharomyces cerevisiae Slurry</t>
  </si>
  <si>
    <t>Spent Yeast</t>
  </si>
  <si>
    <t>Biolysine</t>
  </si>
  <si>
    <t>DL-Methionine</t>
  </si>
  <si>
    <t>2-amino-4-(methylthio)butanoic acid</t>
  </si>
  <si>
    <t>Threonine</t>
  </si>
  <si>
    <t>L-Lysine</t>
  </si>
  <si>
    <t>L-Lysine Synthetic</t>
  </si>
  <si>
    <t>2-amino-3-(1H-indol-3-yl)propanoic acid</t>
  </si>
  <si>
    <t>Tryptophan</t>
  </si>
  <si>
    <t>Dextrin</t>
  </si>
  <si>
    <t>AOM_001903</t>
  </si>
  <si>
    <t>Clove Basil Leaves Extract</t>
  </si>
  <si>
    <t>Thai Basil Leaves Extract</t>
  </si>
  <si>
    <t>AOM_002001</t>
  </si>
  <si>
    <t>Clove Basil Leaves Extract Dried Ethanol Treated Ground</t>
  </si>
  <si>
    <t>AOM_001871</t>
  </si>
  <si>
    <t>Urtica dioica</t>
  </si>
  <si>
    <t>Stinging Nettle</t>
  </si>
  <si>
    <t>AOM_002002</t>
  </si>
  <si>
    <t>Urtica dioica Dried Ground</t>
  </si>
  <si>
    <t>AOM_001872</t>
  </si>
  <si>
    <t>Alkali</t>
  </si>
  <si>
    <t>Ammonium Chloride</t>
  </si>
  <si>
    <t>Calcium Bicarbonate</t>
  </si>
  <si>
    <t>Calcium Oxide</t>
  </si>
  <si>
    <t>AOM_002074</t>
  </si>
  <si>
    <t>Dicalcium Phosphate Ground</t>
  </si>
  <si>
    <t>Kanwa-Potassium Salt</t>
  </si>
  <si>
    <t>Sodium Sesquicarbonate</t>
  </si>
  <si>
    <t>Trace-elements Mix</t>
  </si>
  <si>
    <t>Zinc Manganese</t>
  </si>
  <si>
    <t>Minerals and Salt</t>
  </si>
  <si>
    <t>Minerals and Urea Mix</t>
  </si>
  <si>
    <t>Minerals and Urea Lick</t>
  </si>
  <si>
    <t>Minerals and Vitamins Mix</t>
  </si>
  <si>
    <t>Protein</t>
  </si>
  <si>
    <t>Casein</t>
  </si>
  <si>
    <t>Inositol</t>
  </si>
  <si>
    <t>Choline Cloride</t>
  </si>
  <si>
    <t>Choline Cloride Powder</t>
  </si>
  <si>
    <t>Dexapanthenol</t>
  </si>
  <si>
    <t>Polyvitamins</t>
  </si>
  <si>
    <t>AOM_001839</t>
  </si>
  <si>
    <t>Vitamin AD3E</t>
  </si>
  <si>
    <t>AOM_001834</t>
  </si>
  <si>
    <t>Vitamin D3</t>
  </si>
  <si>
    <t>Amount of diet fed (Do not leave blank)</t>
  </si>
  <si>
    <t>egg production rearing system</t>
  </si>
  <si>
    <t>meat production rearing system</t>
  </si>
  <si>
    <t>milk production rearing system</t>
  </si>
  <si>
    <t>reproducers production rearing system</t>
  </si>
  <si>
    <t>domesticated reproducers production rearing system</t>
  </si>
  <si>
    <t xml:space="preserve">Definition </t>
  </si>
  <si>
    <t xml:space="preserve">Barn living </t>
  </si>
  <si>
    <t>Bukura Agricultural College;District Agricultural Training Centre</t>
  </si>
  <si>
    <t>DD.Unit</t>
  </si>
  <si>
    <t>D.Time</t>
  </si>
  <si>
    <t>Diet/Item in Focus?</t>
  </si>
  <si>
    <t>**We need to get plant species from NCBI or world flora?</t>
  </si>
  <si>
    <t>Other Information</t>
  </si>
  <si>
    <t>Column30</t>
  </si>
  <si>
    <t>Hairy vetch (Vicia villosa Roth) is an annual or biannual viny legume with a woolly appearance due to long soft hairs borne on the stems and leaves (FAO, 2014; Cook et al., 2005; Undersander et al., 1990). It remains green longer than the common vetch (Vicia sativa). It flowers and Seed late in the season and often survives the dry season, regenerating to almost full strength during the next rainy season (Göhl, 1982). [Feedipedia]</t>
  </si>
  <si>
    <t>Blue lupin (Lupinus angustifolius L.) is a legume crop used for seed and fodder. This species is the main lupin species used for forage. It is grazed green or as stubble or cut and made into hay or silage. Like other lupin species, blue lupin Seed are a potential alternative to soybeans. [Feedipedia]</t>
  </si>
  <si>
    <t>Silverleaf desmodium (Desmodium uncinatum (Jacq.) DC.) is a trailing perennial legume that may grow up to several meters long over surrounding vegetation. It has a large but shallow root system. Its stems are cylindrical or angular, densely hairy, and may root at the node in wet conditions. The leaves are trifoliate, borne on 2-7 cm long petioles. The leaflets are ovate, 3-6 cm long, 1.5-3 cm broad, dark green with a silvery midrib at the upper side. The lower side of the leaflet is covered with whitish hairs. Silverleaf desmodium flowers are 1 cm long, pink to bluish in colour as they mature, borne on long paired racemes. The fruits are light brown hairy pods that break readily into 4 to 8 segments at maturity, and tend to stick to animals and clothing. The Seed are olive-green in colour, triangle or oval shaped, 3 mm long x 2 mm wide. [Feedipedia]</t>
  </si>
  <si>
    <t>The Caribbean stylo (Stylosanthes hamata (L.)Taub.) is a semi-erect, annual or short-lived perennial tropical legume, up to 75 cm high. Its stems are slender, multi-branched, non-determinate and pubescent on one side but without bristles, unlike the Townsville stylo, Stylosanthes humilis, which has many bristles. The leaves are trifoliate with shiny, lanceolate leaflets, 19-37 mm long and 3-6 mm broad. The inflorescence is a compact oblong spike bearing 8 to 14 small, yellow, hairy and papillonaceous flowers. The single-seeded pods are erect and segmented. The upper segment is glabrous and hooked, 6-7 mm long including the length of the hook (Cameron, 2010; Cook et al., 2005). The Seed are kidney-shaped, dark brown, mottled and 2-2.5 mm long. There is a wide range of Caribbean stylo genotypes, differing in their ploidy. Diploid types are adapted to a wider range of latitudes, altitudes and rainfall ranges than tetraploid types (FAO, 2012; Cameron, 2010; Edye et al., 1992). In Australia, two tetraploid cultivars (Verano in 1973 and Amiga in 1988) have been released as pasture legumes. Amiga produces more perennial plants and more Seed than Verano, in drier and cooler environments (Cameron, 2010; Edye, 1997). Diploids are generally not sown for pastures (Edye et al., 1992). Stylosanthes hamata is widely used to improve the flora of natural pastures and leys and for the creation of forage banks (Coulibaly et al., 1996). The Caribbean stylo is relished by all classes of livestock (Cook et al., 2005). It is mainly used as permanent pasture but is also cut to be fed fresh in cut-and-carry systems. It may be used for hay provided it is cut before the plant sheds its leaves in the dry season. It can be easily oversown in pastures and is a valuable ley-legume. It can be used as mulch once killed by herbicides (McCown, 1987). [Feedipedia]</t>
  </si>
  <si>
    <t>Berseem (Trifolium alexandrinum L.) is one of the most important leguminous forages in the Mediterranean region and in the Middle-East. Berseem is an annual, sparsely hairy, erect forage legume, 30 to 80 cm high (Hackney et al., 2007; Hannaway et al., 2004; Suttie, 1999). Berseem has a shallow taproot. Its stems are hollow, branching at the base, with alternate leaves bearing 4-5 cm long x 2-3 cm broad leaflets. Flowers are yellowish-white and form dense, elliptical clustered heads about 2 cm in diameter. The flowers must be cross-pollinated by honey bees to produce Seed. The fruit is a pod containing one single white to purplish-red seed (Smoliak et al., 2006). Berseem is a variable species that can be classified into four cultivars groups according to their branching behaviour and subsequent productivity. Highly branching and productive types are Miscawi and Kahdrawi (Hannaway et al., 2004; Suttie, 1999). Berseem is a fast growing, high quality forage that is mainly cut and fed as green chopped forage. It is often compared to alfalfa, due to its comparable feed value. However, unlike alfalfa, it has never been reported to cause bloat. It is slightly less drought-resistant but does better on high moisture and alkalinic soils. Moreover, berseem can be sown in early autumn and can thus provide feed before and during the colder months (Suttie, 1999). It is very productive when temperatures rise after winter (Hannaway et al., 2004; Suttie, 1999). The Seed are abundant under favourable conditions. Berseem can also be made into silage with oats or be fed chaffed and mixed with chopped straw (Hannaway et al., 2004; Suttie, 1999). Grazing is possible though less common than cutting. Berseem clover can also be used as green manure crop (Hannaway et al., 2004). [Feedipedia]</t>
  </si>
  <si>
    <t>Non-forage feeds rich in energy and protein. Concentrates include feeds such as maize bran, cotton seed cake, molasses, fish meal and bean cake. Non-forage feeds may use energy or protein rich part plants such as Seed,  whereas forage feeds are mainly plant leaves and stems.</t>
  </si>
  <si>
    <t>Seed or Planting Material</t>
  </si>
  <si>
    <t>Cost of planting materials, such as  Seed or seedlings.</t>
  </si>
  <si>
    <t>Cost of Seed.</t>
  </si>
  <si>
    <t>No Match</t>
  </si>
  <si>
    <t>Rainbow Trout Viscera De-oiled Ensiled</t>
  </si>
  <si>
    <t>Suckled Milk</t>
  </si>
  <si>
    <t>Giant African Snail</t>
  </si>
  <si>
    <t>Giant Snail Ground</t>
  </si>
  <si>
    <t>Fish Waste</t>
  </si>
  <si>
    <t>Fish Waste Dried</t>
  </si>
  <si>
    <t>AOM_002120</t>
  </si>
  <si>
    <t>Poultry Litter Deep Stacked</t>
  </si>
  <si>
    <t>AOM_002123</t>
  </si>
  <si>
    <t>Poultry Litter Deep Stacked Dried</t>
  </si>
  <si>
    <t>AOM_002114</t>
  </si>
  <si>
    <t>Extracted Rice Bran Solvent</t>
  </si>
  <si>
    <t>AOM_002117</t>
  </si>
  <si>
    <t>Sorghum Straw Alkali Treated Dried</t>
  </si>
  <si>
    <t>Date Seed Powder</t>
  </si>
  <si>
    <t>Date Seed Ground</t>
  </si>
  <si>
    <t>Mango Seed</t>
  </si>
  <si>
    <t>Mango Seed Kernel</t>
  </si>
  <si>
    <t>Mango Seed Kernel Ground</t>
  </si>
  <si>
    <t>Mango Seed Kernel Dried</t>
  </si>
  <si>
    <t>Mango Seed Kernel Dried Ground</t>
  </si>
  <si>
    <t>Watermelon Seed Ground</t>
  </si>
  <si>
    <t>Groundnut Cake Ground</t>
  </si>
  <si>
    <t>Pea Seed Hull</t>
  </si>
  <si>
    <t>Garden Pea Seed Hulls</t>
  </si>
  <si>
    <t>Pea Seed Hulls</t>
  </si>
  <si>
    <t>AOM_002121</t>
  </si>
  <si>
    <t>Soybean Flakes Defatted Crushed Dehulled Heated</t>
  </si>
  <si>
    <t>AOM_002122</t>
  </si>
  <si>
    <t>Soybean Cake</t>
  </si>
  <si>
    <t>Soybean Cake Ground</t>
  </si>
  <si>
    <t>Soybean Full Fat Cake</t>
  </si>
  <si>
    <t>AOM_002127</t>
  </si>
  <si>
    <t>Velvet Bean Seed</t>
  </si>
  <si>
    <t>Velvet Bean Seeds Boiled Decorticated Dried Ground Soaked</t>
  </si>
  <si>
    <t>Canola Meal;Rapeseed Meal</t>
  </si>
  <si>
    <t>Canola Cake</t>
  </si>
  <si>
    <t>AOM_002102</t>
  </si>
  <si>
    <t>Coconut Cake</t>
  </si>
  <si>
    <t>AOM_002103</t>
  </si>
  <si>
    <t>Coconut Cake Ground</t>
  </si>
  <si>
    <t>Cotton Seed</t>
  </si>
  <si>
    <t>Cotton Seed Decorticated Ground</t>
  </si>
  <si>
    <t>Cotton Seed Decorticated Meal</t>
  </si>
  <si>
    <t>Cotton Seed Cake Dried</t>
  </si>
  <si>
    <t>Cotton Seed Ground</t>
  </si>
  <si>
    <t>Cotton Seed Meal</t>
  </si>
  <si>
    <t>Cotton Seed Cake Ground</t>
  </si>
  <si>
    <t>Cotton Seed Hull</t>
  </si>
  <si>
    <t>Cotton Seed Cake</t>
  </si>
  <si>
    <t>Cotton Seed Oil Cake;Cotton Seed Cake</t>
  </si>
  <si>
    <t>Hibiscus Seed</t>
  </si>
  <si>
    <t>Linseed Cake</t>
  </si>
  <si>
    <t>Macadamia Cake</t>
  </si>
  <si>
    <t>Noug</t>
  </si>
  <si>
    <t>Noug Ground</t>
  </si>
  <si>
    <t>Niger Meal;Niger Seed Meal;Ramtil Seed Meal;Ramtilla Seed Meal;Werinnua Seed Meal</t>
  </si>
  <si>
    <t>Noug Meal</t>
  </si>
  <si>
    <t>AOM_002104</t>
  </si>
  <si>
    <t>AOM_002105</t>
  </si>
  <si>
    <t>Palm Kernel Cake Dried Fermented Ground</t>
  </si>
  <si>
    <t>Sesame Seed Ground</t>
  </si>
  <si>
    <t>Sesame Seed Cake</t>
  </si>
  <si>
    <t>AOM_002128</t>
  </si>
  <si>
    <t>Sheanut Cake Boiled Dried</t>
  </si>
  <si>
    <t>Sunflower Seed</t>
  </si>
  <si>
    <t>Sunflower Seed Cake</t>
  </si>
  <si>
    <t>Common Sunflower Seed Cake</t>
  </si>
  <si>
    <t>Sunflower Seed Meal</t>
  </si>
  <si>
    <t>Sunflower Seed Cake Ground</t>
  </si>
  <si>
    <t>AOM_002112</t>
  </si>
  <si>
    <t>AOM_002113</t>
  </si>
  <si>
    <t>Cassava Root</t>
  </si>
  <si>
    <t>Yuca Root;Tapioca Root;Manioc Root</t>
  </si>
  <si>
    <t>Cassava Root Ground</t>
  </si>
  <si>
    <t>Arugula Seed Ground</t>
  </si>
  <si>
    <t>AOM_002106</t>
  </si>
  <si>
    <t>Cocoa Bean Cake</t>
  </si>
  <si>
    <t>AOM_002107</t>
  </si>
  <si>
    <t>Corn;Snap Corn</t>
  </si>
  <si>
    <t>AOM_002108</t>
  </si>
  <si>
    <t>Maize Cracked</t>
  </si>
  <si>
    <t>Corn Cracked</t>
  </si>
  <si>
    <t>AOM_002119</t>
  </si>
  <si>
    <t>Maize Crushed</t>
  </si>
  <si>
    <t>Corn Crushed</t>
  </si>
  <si>
    <t>Sorghum Seed</t>
  </si>
  <si>
    <t>AOM_002124</t>
  </si>
  <si>
    <t>Wheat Crushed</t>
  </si>
  <si>
    <t>Wheat Rolled</t>
  </si>
  <si>
    <t>AOM_002125</t>
  </si>
  <si>
    <t>Blue Lupin Grain Dehulled Dried Soaked</t>
  </si>
  <si>
    <t>AOM_002126</t>
  </si>
  <si>
    <t>Blue Lupin Grain Dried Soaked</t>
  </si>
  <si>
    <t>Blue Lupin Seed</t>
  </si>
  <si>
    <t>AOM_002129</t>
  </si>
  <si>
    <t>Soybean Dehulled Ground</t>
  </si>
  <si>
    <t>AOM_002115</t>
  </si>
  <si>
    <t>Sweet Lupin</t>
  </si>
  <si>
    <t>Lupinus albus</t>
  </si>
  <si>
    <t>AOM_002116</t>
  </si>
  <si>
    <t>Noug Cake Ground</t>
  </si>
  <si>
    <t>Sunflower Seed Ground</t>
  </si>
  <si>
    <t>Cassava Tuber Dried Grated Fermented Peeled</t>
  </si>
  <si>
    <t>Black Cumin Seed</t>
  </si>
  <si>
    <t>Black Cumin Seed Ground</t>
  </si>
  <si>
    <t>Katambora Dried Meal;Katambora Dried Ground;Katambora Hay Meal</t>
  </si>
  <si>
    <t>Natural Grass Hay</t>
  </si>
  <si>
    <t>Adansonia digitata Seed Cake Ground</t>
  </si>
  <si>
    <t>Adansonia digitata Seed Cake</t>
  </si>
  <si>
    <t>Faidherbia albida Pods Dried Ground Soaked</t>
  </si>
  <si>
    <t>Jatropha curcas Kernel Cake Dried Ground</t>
  </si>
  <si>
    <t>Jatropha curcas Seed De-oiled Ground</t>
  </si>
  <si>
    <t>Jatropha curcas Seed De-oiled Fermented Ground</t>
  </si>
  <si>
    <t>Moringa Oleifera Leaves Extract</t>
  </si>
  <si>
    <t>Moringa Oleifera</t>
  </si>
  <si>
    <t>AOM_002118</t>
  </si>
  <si>
    <t>Opuntia ficus indica Cladode Ensiled Singed</t>
  </si>
  <si>
    <t>Opuntia ficus indica Fruits</t>
  </si>
  <si>
    <t>Prosopis africana Seed</t>
  </si>
  <si>
    <t>Prosopis africana Seed Ground</t>
  </si>
  <si>
    <t>Stylosanthes hamata Cake Ground Roasted</t>
  </si>
  <si>
    <t>Noug Seed Ground</t>
  </si>
  <si>
    <t>Noug Cake</t>
  </si>
  <si>
    <t>AOM_002109</t>
  </si>
  <si>
    <t>Asperozym Fibrolytic</t>
  </si>
  <si>
    <t xml:space="preserve">g/100ml </t>
  </si>
  <si>
    <t>mg/ml</t>
  </si>
  <si>
    <t>mL</t>
  </si>
  <si>
    <t>ml</t>
  </si>
  <si>
    <t>ml/individual</t>
  </si>
  <si>
    <t>ml/10 kg BW;mL/10kg BW;ml/10 kg body weight;ml/10 kg LW;ml/10kg LW;mL/10 kg BW</t>
  </si>
  <si>
    <t>ml/10kg body weight</t>
  </si>
  <si>
    <t>ml/50kg body weight</t>
  </si>
  <si>
    <t>mL/L</t>
  </si>
  <si>
    <t>ml/25 l water</t>
  </si>
  <si>
    <t>ml/25l</t>
  </si>
  <si>
    <t>mg/individual</t>
  </si>
  <si>
    <t>mg/kg live weight;mg/kg LW;mg/kg BW;mg/kg of BW</t>
  </si>
  <si>
    <t>mg/kg body weight</t>
  </si>
  <si>
    <t>g/100g Diet</t>
  </si>
  <si>
    <t>g/kg Diet</t>
  </si>
  <si>
    <t>micrograms/gram</t>
  </si>
  <si>
    <t>g/kg BW;g/kg LW;g/Kg LWT;g/kg Live Weight (LW)</t>
  </si>
  <si>
    <t>g/kg W(0.75)</t>
  </si>
  <si>
    <t>kg/100 kg LW</t>
  </si>
  <si>
    <t>kg/100kg body weight</t>
  </si>
  <si>
    <t xml:space="preserve">L;litres;liter        </t>
  </si>
  <si>
    <t>g/kg (wet material);g absobed/kg ingested</t>
  </si>
  <si>
    <t xml:space="preserve">J/kg DM </t>
  </si>
  <si>
    <t>Kcal/100g;kcal/100g feed</t>
  </si>
  <si>
    <t>Kcal/kg;kcal/Kg</t>
  </si>
  <si>
    <t>Kcal/kg DM;kcal/g DM</t>
  </si>
  <si>
    <t>Mcal/kg DM</t>
  </si>
  <si>
    <t>MJ per 100g</t>
  </si>
  <si>
    <t>MJ/100g</t>
  </si>
  <si>
    <t>Measured in vitro (Alexander and McGowan (1966))</t>
  </si>
  <si>
    <t>Measured in vitro (Alexander &amp; McGowan 1966)</t>
  </si>
  <si>
    <t>Measured Van Soest 1991;Measured in vitro (Van Soest et al. 1991)</t>
  </si>
  <si>
    <t>Measured in vitro (Van Soest 1991)</t>
  </si>
  <si>
    <t>Measured in vitro (Van Soest &amp; Robertson 1985)</t>
  </si>
  <si>
    <t>2014;2015</t>
  </si>
  <si>
    <t>females- without supp</t>
  </si>
  <si>
    <t>calves with supp</t>
  </si>
  <si>
    <t>with supp</t>
  </si>
  <si>
    <t xml:space="preserve"> calues without supp</t>
  </si>
  <si>
    <t>open grazing</t>
  </si>
  <si>
    <t>Edge_value</t>
  </si>
  <si>
    <t>Synonyms</t>
  </si>
  <si>
    <t>Ani_Diet_Spp_Syn</t>
  </si>
  <si>
    <t>Synonyms_x_Scientific</t>
  </si>
  <si>
    <t>Heirarchy</t>
  </si>
  <si>
    <t>Heirarchy_sub1</t>
  </si>
  <si>
    <t>Heirarchy_sub2</t>
  </si>
  <si>
    <t>n_delim</t>
  </si>
  <si>
    <t>edge_removed</t>
  </si>
  <si>
    <t>aom_x_edge_and_synonyms</t>
  </si>
  <si>
    <t>aom_x_edge_and_synonyms_long</t>
  </si>
  <si>
    <t>aom_code</t>
  </si>
  <si>
    <t>diet_item_full</t>
  </si>
  <si>
    <t>diet_item_l1</t>
  </si>
  <si>
    <t>diet_item_l2</t>
  </si>
  <si>
    <t>diet_item_l3</t>
  </si>
  <si>
    <t>Management--Livestock Management--Feed Characteristic--Feed Composition--Feed Ingredient--Animal--Blood------</t>
  </si>
  <si>
    <t>Animal--Blood--</t>
  </si>
  <si>
    <t>Animal--Blood</t>
  </si>
  <si>
    <t>AOM_001616$Animal--Blood</t>
  </si>
  <si>
    <t>Management--Livestock Management--Feed Characteristic--Feed Composition--Feed Ingredient--Animal--Crustacean--Shrimp --Shrimp Heads--</t>
  </si>
  <si>
    <t>Animal--Crustacean--Shrimp --Shrimp Heads--</t>
  </si>
  <si>
    <t>Animal--Crustacean--Shrimp --Shrimp Heads</t>
  </si>
  <si>
    <t xml:space="preserve">Animal--Crustacean--Shrimp </t>
  </si>
  <si>
    <t>AOM_001923$Animal--Crustacean--Shrimp --Shrimp Heads</t>
  </si>
  <si>
    <t>Shrimp --Shrimp Heads</t>
  </si>
  <si>
    <t>Management--Livestock Management--Feed Characteristic--Feed Composition--Feed Ingredient--Animal--Fish------</t>
  </si>
  <si>
    <t>Animal--Fish--</t>
  </si>
  <si>
    <t>Animal--Fish</t>
  </si>
  <si>
    <t>AOM_000549$Animal--Fish</t>
  </si>
  <si>
    <t>Management--Livestock Management--Feed Characteristic--Feed Composition--Feed Ingredient--Animal--Fish--Clupeid Fish----</t>
  </si>
  <si>
    <t>Animal--Fish--Clupeid Fish</t>
  </si>
  <si>
    <t>AOM_001877$Animal--Fish--Clupeid Fish</t>
  </si>
  <si>
    <t>Management--Livestock Management--Feed Characteristic--Feed Composition--Feed Ingredient--Animal--Fish--Cod--Cod Liver Oil--</t>
  </si>
  <si>
    <t>Animal--Fish--Cod--Cod Liver Oil--</t>
  </si>
  <si>
    <t>Animal--Fish--Cod--Cod Liver Oil</t>
  </si>
  <si>
    <t>Animal--Fish--Cod</t>
  </si>
  <si>
    <t>AOM_001880$Animal--Fish--Cod--Cod Liver Oil</t>
  </si>
  <si>
    <t>Cod--Cod Liver Oil</t>
  </si>
  <si>
    <t>Management--Livestock Management--Feed Characteristic--Feed Composition--Feed Ingredient--Animal--Fish--Herring----</t>
  </si>
  <si>
    <t>Animal--Fish--Herring</t>
  </si>
  <si>
    <t>AOM_001882$Animal--Fish--Herring</t>
  </si>
  <si>
    <t>Management--Livestock Management--Feed Characteristic--Feed Composition--Feed Ingredient--Animal--Fish--Fish Oil----</t>
  </si>
  <si>
    <t>Animal--Fish--Fish Oil</t>
  </si>
  <si>
    <t>AOM_000544$Animal--Fish--Fish Oil</t>
  </si>
  <si>
    <t>Management--Livestock Management--Feed Characteristic--Feed Composition--Feed Ingredient--Animal--Fish--Nile Perch Fish Oil----</t>
  </si>
  <si>
    <t>Animal--Fish--Nile Perch Fish Oil</t>
  </si>
  <si>
    <t>AOM_000547$Animal--Fish--Nile Perch Fish Oil</t>
  </si>
  <si>
    <t>Management--Livestock Management--Feed Characteristic--Feed Composition--Feed Ingredient--Animal--Fish--Rastrineobola argentea----</t>
  </si>
  <si>
    <t>Animal--Fish--Rastrineobola argentea</t>
  </si>
  <si>
    <t>AOM_001110$Animal--Fish--Rastrineobola argentea;AOM_001110$Animal--Fish--Rastrineobola argentea</t>
  </si>
  <si>
    <t>AOM_000547$Animal--Fish--Lates niloticus Oil</t>
  </si>
  <si>
    <t>Animal--Fish--Lates niloticus Oil</t>
  </si>
  <si>
    <t>Lates niloticus Oil</t>
  </si>
  <si>
    <t>African palm weevil larvae</t>
  </si>
  <si>
    <t>African palm weevil larvae;Rhynchophorus phoenicisis</t>
  </si>
  <si>
    <t>Management--Livestock Management--Feed Characteristic--Feed Composition--Feed Ingredient--Animal--Insect--African Palm Larvae----</t>
  </si>
  <si>
    <t>Animal--Insect--African Palm Larvae</t>
  </si>
  <si>
    <t>Animal--Insect</t>
  </si>
  <si>
    <t>AOM_001805$Animal--Insect--African Palm Larvae;AOM_001805$Animal--Insect--African palm weevil larvae;AOM_001805$Animal--Insect--Rhynchophorus phoenicisis</t>
  </si>
  <si>
    <t>Hermetia illucens Larvae</t>
  </si>
  <si>
    <t>Management--Livestock Management--Feed Characteristic--Feed Composition--Feed Ingredient--Animal--Insect--Black Soldier Fly Larvae----</t>
  </si>
  <si>
    <t>Animal--Insect--Black Soldier Fly Larvae</t>
  </si>
  <si>
    <t>AOM_000551$Animal--Insect--Black Soldier Fly Larvae;AOM_000551$Animal--Insect--Hermetia illucens Larvae</t>
  </si>
  <si>
    <t>Management--Livestock Management--Feed Characteristic--Feed Composition--Feed Ingredient--Animal--Milk------</t>
  </si>
  <si>
    <t>Animal--Milk--</t>
  </si>
  <si>
    <t>Animal--Milk</t>
  </si>
  <si>
    <t>AOM_000556$Animal--Milk</t>
  </si>
  <si>
    <t>AOM_001110$Animal--Fish--Rastrineobola argentea</t>
  </si>
  <si>
    <t>Management--Livestock Management--Feed Characteristic--Feed Composition--Feed Ingredient--Animal--Milk--Suckled milk----</t>
  </si>
  <si>
    <t>Animal--Milk--Suckled milk</t>
  </si>
  <si>
    <t>AOM_001935$Animal--Milk--Suckled milk</t>
  </si>
  <si>
    <t>AOM_001805$Animal--Insect--African Palm Larvae</t>
  </si>
  <si>
    <t>Management--Livestock Management--Feed Characteristic--Feed Composition--Feed Ingredient--Animal--Milk--Skimmed Milk Powder----</t>
  </si>
  <si>
    <t>Animal--Milk--Skimmed Milk Powder</t>
  </si>
  <si>
    <t>AOM_002077$Animal--Milk--Skimmed Milk Powder</t>
  </si>
  <si>
    <t>AOM_001805$Animal--Insect--African palm weevil larvae</t>
  </si>
  <si>
    <t>Animal--Insect--African palm weevil larvae</t>
  </si>
  <si>
    <t>Management--Livestock Management--Feed Characteristic--Feed Composition--Feed Ingredient--Animal--Mollusk--Giant Snail----</t>
  </si>
  <si>
    <t>Animal--Mollusk--Giant Snail</t>
  </si>
  <si>
    <t>Animal--Mollusk</t>
  </si>
  <si>
    <t>AOM_001936$Animal--Mollusk--Giant Snail;AOM_001936$Animal--Mollusk--Giant African Snail</t>
  </si>
  <si>
    <t>AOM_001805$Animal--Insect--Rhynchophorus phoenicisis</t>
  </si>
  <si>
    <t>Animal--Insect--Rhynchophorus phoenicisis</t>
  </si>
  <si>
    <t>Management--Livestock Management--Feed Characteristic--Feed Composition--Feed Ingredient--Animal Byproduct--Bone--Bone Ash----</t>
  </si>
  <si>
    <t>Animal Byproduct--Bone--Bone Ash</t>
  </si>
  <si>
    <t>Animal Byproduct--Bone</t>
  </si>
  <si>
    <t>AOM_000538$Animal Byproduct--Bone--Bone Ash</t>
  </si>
  <si>
    <t>AOM_000551$Animal--Insect--Black Soldier Fly Larvae</t>
  </si>
  <si>
    <t>Management--Livestock Management--Feed Characteristic--Feed Composition--Feed Ingredient--Animal Byproduct--Digestive ByProduct--Rumen Contents----</t>
  </si>
  <si>
    <t>Animal Byproduct--Digestive ByProduct--Rumen Contents</t>
  </si>
  <si>
    <t>Animal Byproduct--Digestive ByProduct</t>
  </si>
  <si>
    <t>AOM_001811$Animal Byproduct--Digestive ByProduct--Rumen Contents</t>
  </si>
  <si>
    <t>AOM_000551$Animal--Insect--Hermetia illucens Larvae</t>
  </si>
  <si>
    <t>Animal--Insect--Hermetia illucens Larvae</t>
  </si>
  <si>
    <t>Hatchery Eggs</t>
  </si>
  <si>
    <t>Management--Livestock Management--Feed Characteristic--Feed Composition--Feed Ingredient--Animal Byproduct--Egg------</t>
  </si>
  <si>
    <t>Animal Byproduct--Egg--</t>
  </si>
  <si>
    <t>Animal Byproduct--Egg</t>
  </si>
  <si>
    <t>Management--Livestock Management--Feed Characteristic--Feed Composition--Feed Ingredient--Animal Byproduct--Fat--Lard----</t>
  </si>
  <si>
    <t>Animal Byproduct--Fat--Lard</t>
  </si>
  <si>
    <t>Animal Byproduct--Fat</t>
  </si>
  <si>
    <t>AOM_002080$Animal Byproduct--Fat--Lard</t>
  </si>
  <si>
    <t>Management--Livestock Management--Feed Characteristic--Feed Composition--Feed Ingredient--Animal Byproduct--Fish--Fish Processing Waste----</t>
  </si>
  <si>
    <t>Animal Byproduct--Fish--Fish Processing Waste</t>
  </si>
  <si>
    <t>Animal Byproduct--Fish</t>
  </si>
  <si>
    <t>Management--Livestock Management--Feed Characteristic--Feed Composition--Feed Ingredient--Animal Byproduct--Hydrolysate--Mixed Marine Hydrolysate----</t>
  </si>
  <si>
    <t>Animal Byproduct--Hydrolysate--Mixed Marine Hydrolysate</t>
  </si>
  <si>
    <t>Animal Byproduct--Hydrolysate</t>
  </si>
  <si>
    <t>AOM_002081$Animal Byproduct--Hydrolysate--Mixed Marine Hydrolysate</t>
  </si>
  <si>
    <t>AOM_001936$Animal--Mollusk--Giant Snail</t>
  </si>
  <si>
    <t>Management--Livestock Management--Feed Characteristic--Feed Composition--Feed Ingredient--Animal Byproduct--Hydrolysate--Shrimp Hydrolysate----</t>
  </si>
  <si>
    <t>Animal Byproduct--Hydrolysate--Shrimp Hydrolysate</t>
  </si>
  <si>
    <t>AOM_002082$Animal Byproduct--Hydrolysate--Shrimp Hydrolysate</t>
  </si>
  <si>
    <t>AOM_001936$Animal--Mollusk--Giant African Snail</t>
  </si>
  <si>
    <t>Animal--Mollusk--Giant African Snail</t>
  </si>
  <si>
    <t>Management--Livestock Management--Feed Characteristic--Feed Composition--Feed Ingredient--Animal Byproduct--Meat and Bone------</t>
  </si>
  <si>
    <t>Animal Byproduct--Meat and Bone--</t>
  </si>
  <si>
    <t>Animal Byproduct--Meat and Bone</t>
  </si>
  <si>
    <t>AOM_001106$Animal Byproduct--Meat and Bone</t>
  </si>
  <si>
    <t>Management--Livestock Management--Feed Characteristic--Feed Composition--Feed Ingredient--Animal Byproduct--Shell------</t>
  </si>
  <si>
    <t>Animal Byproduct--Shell--</t>
  </si>
  <si>
    <t>Animal Byproduct--Shell</t>
  </si>
  <si>
    <t>AOM_000558$Animal Byproduct--Shell</t>
  </si>
  <si>
    <t>Management--Livestock Management--Feed Characteristic--Feed Composition--Feed Ingredient--Animal Byproduct--Shell--Lake Shells----</t>
  </si>
  <si>
    <t>Animal Byproduct--Shell--Lake Shells</t>
  </si>
  <si>
    <t>AOM_001105$Animal Byproduct--Shell--Lake Shells</t>
  </si>
  <si>
    <t>AOM_002078$Animal Byproduct--Egg</t>
  </si>
  <si>
    <t>Management--Livestock Management--Feed Characteristic--Feed Composition--Feed Ingredient--Animal Byproduct--Shell--Oyster Shells----</t>
  </si>
  <si>
    <t>Animal Byproduct--Shell--Oyster Shells</t>
  </si>
  <si>
    <t>AOM_000557$Animal Byproduct--Shell--Oyster Shells;AOM_000557$Animal Byproduct--Shell--Ostreidae</t>
  </si>
  <si>
    <t>AOM_002078$Animal Byproduct--Hatchery Eggs</t>
  </si>
  <si>
    <t>Animal Byproduct--Hatchery Eggs</t>
  </si>
  <si>
    <t>Management--Livestock Management--Feed Characteristic--Feed Composition--Feed Ingredient--Animal Manures--Cattle--Cattle Manure----</t>
  </si>
  <si>
    <t>Animal Manures--Cattle--Cattle Manure</t>
  </si>
  <si>
    <t>Animal Manures--Cattle</t>
  </si>
  <si>
    <t>AOM_001095$Animal Manures--Cattle--Cattle Manure</t>
  </si>
  <si>
    <t>Management--Livestock Management--Feed Characteristic--Feed Composition--Feed Ingredient--Animal Manures--Pig --Pig Manure----</t>
  </si>
  <si>
    <t>Animal Manures--Pig --Pig Manure</t>
  </si>
  <si>
    <t xml:space="preserve">Animal Manures--Pig </t>
  </si>
  <si>
    <t>AOM_001097$Animal Manures--Pig --Pig Manure</t>
  </si>
  <si>
    <t>AOM_000545$Animal Byproduct--Fish--Fish Processing Waste</t>
  </si>
  <si>
    <t>Management--Livestock Management--Feed Characteristic--Feed Composition--Feed Ingredient--Animal Manures--Poultry--Poultry Litter----</t>
  </si>
  <si>
    <t>Animal Manures--Poultry--Poultry Litter</t>
  </si>
  <si>
    <t>Animal Manures--Poultry</t>
  </si>
  <si>
    <t>AOM_000545$Animal Byproduct--Fish--Fish Waste</t>
  </si>
  <si>
    <t>Animal Byproduct--Fish--Fish Waste</t>
  </si>
  <si>
    <t>Management--Livestock Management--Feed Characteristic--Feed Composition--Feed Ingredient--Crop Byproduct--------</t>
  </si>
  <si>
    <t>AOM_001916$Crop Byproduct</t>
  </si>
  <si>
    <t>Theobroma cacao Bean Shell</t>
  </si>
  <si>
    <t>Management--Livestock Management--Feed Characteristic--Feed Composition--Feed Ingredient--Crop Byproduct--Cash Crops ByProducts--Cocoa--Cocoa Bean Shell--</t>
  </si>
  <si>
    <t>Crop Byproduct--Cash Crops ByProducts--Cocoa--Cocoa Bean Shell--</t>
  </si>
  <si>
    <t>Crop Byproduct--Cash Crops ByProducts--Cocoa--Cocoa Bean Shell</t>
  </si>
  <si>
    <t>Crop Byproduct--Cash Crops ByProducts--Cocoa</t>
  </si>
  <si>
    <t>AOM_000617$Crop Byproduct--Cash Crops ByProducts--Cocoa--Cocoa Bean Shell;AOM_000617$Crop Byproduct--Cash Crops ByProducts--Cocoa--Theobroma cacao Bean Shell</t>
  </si>
  <si>
    <t>Theobroma cacao Pods Husk</t>
  </si>
  <si>
    <t>Management--Livestock Management--Feed Characteristic--Feed Composition--Feed Ingredient--Crop Byproduct--Cash Crops ByProducts--Cocoa--Cocoa Pods Husk--</t>
  </si>
  <si>
    <t>Crop Byproduct--Cash Crops ByProducts--Cocoa--Cocoa Pods Husk--</t>
  </si>
  <si>
    <t>Crop Byproduct--Cash Crops ByProducts--Cocoa--Cocoa Pods Husk</t>
  </si>
  <si>
    <t>AOM_001183$Crop Byproduct--Cash Crops ByProducts--Cocoa--Cocoa Pods Husk;AOM_001183$Crop Byproduct--Cash Crops ByProducts--Cocoa--Theobroma cacao Pods Husk</t>
  </si>
  <si>
    <t>Coffea Pulp</t>
  </si>
  <si>
    <t>Management--Livestock Management--Feed Characteristic--Feed Composition--Feed Ingredient--Crop Byproduct--Cash Crops ByProducts--Coffee--Coffee Pulp--</t>
  </si>
  <si>
    <t>Crop Byproduct--Cash Crops ByProducts--Coffee--Coffee Pulp--</t>
  </si>
  <si>
    <t>Crop Byproduct--Cash Crops ByProducts--Coffee--Coffee Pulp</t>
  </si>
  <si>
    <t>Crop Byproduct--Cash Crops ByProducts--Coffee</t>
  </si>
  <si>
    <t>AOM_001186$Crop Byproduct--Cash Crops ByProducts--Coffee--Coffee Pulp;AOM_001186$Crop Byproduct--Cash Crops ByProducts--Coffee--Coffea Pulp</t>
  </si>
  <si>
    <t>Management--Livestock Management--Feed Characteristic--Feed Composition--Feed Ingredient--Crop Byproduct--Cereal ByProducts--Atella----</t>
  </si>
  <si>
    <t>Crop Byproduct--Cereal ByProducts--Atella</t>
  </si>
  <si>
    <t>Crop Byproduct--Cereal ByProducts</t>
  </si>
  <si>
    <t>AOM_001876$Crop Byproduct--Cereal ByProducts--Atella</t>
  </si>
  <si>
    <t>Hordeum vulgare Bran</t>
  </si>
  <si>
    <t>Management--Livestock Management--Feed Characteristic--Feed Composition--Feed Ingredient--Crop Byproduct--Cereal ByProducts--Barley--Barley Bran--</t>
  </si>
  <si>
    <t>Crop Byproduct--Cereal ByProducts--Barley--Barley Bran--</t>
  </si>
  <si>
    <t>Crop Byproduct--Cereal ByProducts--Barley--Barley Bran</t>
  </si>
  <si>
    <t>Crop Byproduct--Cereal ByProducts--Barley</t>
  </si>
  <si>
    <t>AOM_001806$Crop Byproduct--Cereal ByProducts--Barley--Barley Bran;AOM_001806$Crop Byproduct--Cereal ByProducts--Barley--Hordeum vulgare Bran</t>
  </si>
  <si>
    <t>AOM_000557$Animal Byproduct--Shell--Oyster Shells</t>
  </si>
  <si>
    <t>Hordeum vulgare Straw</t>
  </si>
  <si>
    <t>Management--Livestock Management--Feed Characteristic--Feed Composition--Feed Ingredient--Crop Byproduct--Cereal ByProducts--Barley--Barley Straw--</t>
  </si>
  <si>
    <t>Crop Byproduct--Cereal ByProducts--Barley--Barley Straw--</t>
  </si>
  <si>
    <t>Crop Byproduct--Cereal ByProducts--Barley--Barley Straw</t>
  </si>
  <si>
    <t>AOM_000584$Crop Byproduct--Cereal ByProducts--Barley--Barley Straw;AOM_000584$Crop Byproduct--Cereal ByProducts--Barley--Hordeum vulgare Straw</t>
  </si>
  <si>
    <t>AOM_000557$Animal Byproduct--Shell--Ostreidae</t>
  </si>
  <si>
    <t>Animal Byproduct--Shell--Ostreidae</t>
  </si>
  <si>
    <t>Management--Livestock Management--Feed Characteristic--Feed Composition--Feed Ingredient--Crop Byproduct--Cereal ByProducts--Unspecified Bran----</t>
  </si>
  <si>
    <t>Crop Byproduct--Cereal ByProducts--Unspecified Bran</t>
  </si>
  <si>
    <t>AOM_000563$Crop Byproduct--Cereal ByProducts--Unspecified Bran</t>
  </si>
  <si>
    <t>Management--Livestock Management--Feed Characteristic--Feed Composition--Feed Ingredient--Crop Byproduct--Cereal ByProducts--Brewers Grain----</t>
  </si>
  <si>
    <t>Crop Byproduct--Cereal ByProducts--Brewers Grain</t>
  </si>
  <si>
    <t>Management--Livestock Management--Feed Characteristic--Feed Composition--Feed Ingredient--Crop Byproduct--Cereal ByProducts--Maize--Hominy--</t>
  </si>
  <si>
    <t>Crop Byproduct--Cereal ByProducts--Maize--Hominy--</t>
  </si>
  <si>
    <t>Crop Byproduct--Cereal ByProducts--Maize--Hominy</t>
  </si>
  <si>
    <t>Crop Byproduct--Cereal ByProducts--Maize</t>
  </si>
  <si>
    <t>AOM_001146$Animal Manures--Poultry--Poultry Litter</t>
  </si>
  <si>
    <t>Zea mays Bran</t>
  </si>
  <si>
    <t>Corn Bran;Zea mays Bran</t>
  </si>
  <si>
    <t>Management--Livestock Management--Feed Characteristic--Feed Composition--Feed Ingredient--Crop Byproduct--Cereal ByProducts--Maize--Maize Bran--</t>
  </si>
  <si>
    <t>Crop Byproduct--Cereal ByProducts--Maize--Maize Bran--</t>
  </si>
  <si>
    <t>Crop Byproduct--Cereal ByProducts--Maize--Maize Bran</t>
  </si>
  <si>
    <t>AOM_001614$Crop Byproduct--Cereal ByProducts--Maize--Maize Bran;AOM_001614$Crop Byproduct--Cereal ByProducts--Maize--Corn Bran;AOM_001614$Crop Byproduct--Cereal ByProducts--Maize--Zea mays Bran</t>
  </si>
  <si>
    <t>AOM_001146$Animal Manures--Poultry--Poultry Manure</t>
  </si>
  <si>
    <t>Animal Manures--Poultry--Poultry Manure</t>
  </si>
  <si>
    <t>Crop Byproduct--Cereal ByProducts--Maize--Maize Chaff</t>
  </si>
  <si>
    <t>AOM_001146$Animal Manures--Poultry--Poultry Waste</t>
  </si>
  <si>
    <t>Animal Manures--Poultry--Poultry Waste</t>
  </si>
  <si>
    <t>Poultry Waste</t>
  </si>
  <si>
    <t>Zea mays Cob</t>
  </si>
  <si>
    <t>Corn Cob;Zea mays Cob</t>
  </si>
  <si>
    <t>Management--Livestock Management--Feed Characteristic--Feed Composition--Feed Ingredient--Crop Byproduct--Cereal ByProducts--Maize--Maize Cob--</t>
  </si>
  <si>
    <t>Crop Byproduct--Cereal ByProducts--Maize--Maize Cob--</t>
  </si>
  <si>
    <t>Crop Byproduct--Cereal ByProducts--Maize--Maize Cob</t>
  </si>
  <si>
    <t>AOM_000569$Crop Byproduct--Cereal ByProducts--Maize--Maize Cob;AOM_000569$Crop Byproduct--Cereal ByProducts--Maize--Corn Cob;AOM_000569$Crop Byproduct--Cereal ByProducts--Maize--Zea mays Cob</t>
  </si>
  <si>
    <t>Zea mays Germ</t>
  </si>
  <si>
    <t>Corn Germ;Zea mays Germ</t>
  </si>
  <si>
    <t>Management--Livestock Management--Feed Characteristic--Feed Composition--Feed Ingredient--Crop Byproduct--Cereal ByProducts--Maize--Maize Germ--</t>
  </si>
  <si>
    <t>Crop Byproduct--Cereal ByProducts--Maize--Maize Germ--</t>
  </si>
  <si>
    <t>Crop Byproduct--Cereal ByProducts--Maize--Maize Germ</t>
  </si>
  <si>
    <t>AOM_001294$Crop Byproduct--Cereal ByProducts--Maize--Maize Germ;AOM_001294$Crop Byproduct--Cereal ByProducts--Maize--Corn Germ;AOM_001294$Crop Byproduct--Cereal ByProducts--Maize--Zea mays Germ</t>
  </si>
  <si>
    <t>AOM_001146$Animal Manures--Poultry--Poultry Excreta</t>
  </si>
  <si>
    <t>Animal Manures--Poultry--Poultry Excreta</t>
  </si>
  <si>
    <t>Poultry Excreta</t>
  </si>
  <si>
    <t>Zea mays Gluten</t>
  </si>
  <si>
    <t>Corn Gluten;Zea mays Gluten</t>
  </si>
  <si>
    <t>Management--Livestock Management--Feed Characteristic--Feed Composition--Feed Ingredient--Crop Byproduct--Cereal ByProducts--Maize--Maize Gluten--</t>
  </si>
  <si>
    <t>Crop Byproduct--Cereal ByProducts--Maize--Maize Gluten--</t>
  </si>
  <si>
    <t>Crop Byproduct--Cereal ByProducts--Maize--Maize Gluten</t>
  </si>
  <si>
    <t>AOM_001292$Crop Byproduct--Cereal ByProducts--Maize--Maize Gluten;AOM_001292$Crop Byproduct--Cereal ByProducts--Maize--Corn Gluten;AOM_001292$Crop Byproduct--Cereal ByProducts--Maize--Zea mays Gluten</t>
  </si>
  <si>
    <t>Zea mays Leaves</t>
  </si>
  <si>
    <t>Corn Leaves;Zea mays Leaves</t>
  </si>
  <si>
    <t>Management--Livestock Management--Feed Characteristic--Feed Composition--Feed Ingredient--Crop Byproduct--Cereal ByProducts--Maize--Maize Leaves--</t>
  </si>
  <si>
    <t>Crop Byproduct--Cereal ByProducts--Maize--Maize Leaves--</t>
  </si>
  <si>
    <t>Crop Byproduct--Cereal ByProducts--Maize--Maize Leaves</t>
  </si>
  <si>
    <t>AOM_001298$Crop Byproduct--Cereal ByProducts--Maize--Maize Leaves;AOM_001298$Crop Byproduct--Cereal ByProducts--Maize--Corn Leaves;AOM_001298$Crop Byproduct--Cereal ByProducts--Maize--Zea mays Leaves</t>
  </si>
  <si>
    <t>AOM_000617$Crop Byproduct--Cash Crops ByProducts--Cocoa--Cocoa Bean Shell</t>
  </si>
  <si>
    <t>Cocoa--Cocoa Bean Shell</t>
  </si>
  <si>
    <t>Zea mays Offal</t>
  </si>
  <si>
    <t>Corn Offal;Zea mays Offal</t>
  </si>
  <si>
    <t>Management--Livestock Management--Feed Characteristic--Feed Composition--Feed Ingredient--Crop Byproduct--Cereal ByProducts--Maize--Maize Offal--</t>
  </si>
  <si>
    <t>Crop Byproduct--Cereal ByProducts--Maize--Maize Offal--</t>
  </si>
  <si>
    <t>Crop Byproduct--Cereal ByProducts--Maize--Maize Offal</t>
  </si>
  <si>
    <t>AOM_000571$Crop Byproduct--Cereal ByProducts--Maize--Maize Offal;AOM_000571$Crop Byproduct--Cereal ByProducts--Maize--Corn Offal;AOM_000571$Crop Byproduct--Cereal ByProducts--Maize--Zea mays Offal</t>
  </si>
  <si>
    <t>AOM_000617$Crop Byproduct--Cash Crops ByProducts--Cocoa--Theobroma cacao Bean Shell</t>
  </si>
  <si>
    <t>Crop Byproduct--Cash Crops ByProducts--Cocoa--Theobroma cacao Bean Shell</t>
  </si>
  <si>
    <t>Cocoa--Theobroma cacao Bean Shell</t>
  </si>
  <si>
    <t>Zea mays Sheath</t>
  </si>
  <si>
    <t>Corn Sheath;Zea mays Sheath</t>
  </si>
  <si>
    <t>Management--Livestock Management--Feed Characteristic--Feed Composition--Feed Ingredient--Crop Byproduct--Cereal ByProducts--Maize--Maize Sheath--</t>
  </si>
  <si>
    <t>Crop Byproduct--Cereal ByProducts--Maize--Maize Sheath--</t>
  </si>
  <si>
    <t>Crop Byproduct--Cereal ByProducts--Maize--Maize Sheath</t>
  </si>
  <si>
    <t>AOM_001297$Crop Byproduct--Cereal ByProducts--Maize--Maize Sheath;AOM_001297$Crop Byproduct--Cereal ByProducts--Maize--Corn Sheath;AOM_001297$Crop Byproduct--Cereal ByProducts--Maize--Zea mays Sheath</t>
  </si>
  <si>
    <t>AOM_001183$Crop Byproduct--Cash Crops ByProducts--Cocoa--Cocoa Pods Husk</t>
  </si>
  <si>
    <t>Cocoa--Cocoa Pods Husk</t>
  </si>
  <si>
    <t>Zea mays Straw</t>
  </si>
  <si>
    <t>Management--Livestock Management--Feed Characteristic--Feed Composition--Feed Ingredient--Crop Byproduct--Cereal ByProducts--Maize--Maize Straw--</t>
  </si>
  <si>
    <t>Crop Byproduct--Cereal ByProducts--Maize--Maize Straw--</t>
  </si>
  <si>
    <t>Crop Byproduct--Cereal ByProducts--Maize--Maize Straw</t>
  </si>
  <si>
    <t>AOM_001183$Crop Byproduct--Cash Crops ByProducts--Cocoa--Theobroma cacao Pods Husk</t>
  </si>
  <si>
    <t>Crop Byproduct--Cash Crops ByProducts--Cocoa--Theobroma cacao Pods Husk</t>
  </si>
  <si>
    <t>Cocoa--Theobroma cacao Pods Husk</t>
  </si>
  <si>
    <t>Management--Livestock Management--Feed Characteristic--Feed Composition--Feed Ingredient--Crop Byproduct--Cereal ByProducts--Malt Sprout----</t>
  </si>
  <si>
    <t>Crop Byproduct--Cereal ByProducts--Malt Sprout</t>
  </si>
  <si>
    <t>AOM_001845$Crop Byproduct--Cereal ByProducts--Malt Sprout</t>
  </si>
  <si>
    <t>AOM_001186$Crop Byproduct--Cash Crops ByProducts--Coffee--Coffee Pulp</t>
  </si>
  <si>
    <t>Coffee--Coffee Pulp</t>
  </si>
  <si>
    <t>Management--Livestock Management--Feed Characteristic--Feed Composition--Feed Ingredient--Crop Byproduct--Cereal ByProducts--Millet--Millet Bran--</t>
  </si>
  <si>
    <t>Crop Byproduct--Cereal ByProducts--Millet--Millet Bran--</t>
  </si>
  <si>
    <t>Crop Byproduct--Cereal ByProducts--Millet--Millet Bran</t>
  </si>
  <si>
    <t>Crop Byproduct--Cereal ByProducts--Millet</t>
  </si>
  <si>
    <t>AOM_001290$Crop Byproduct--Cereal ByProducts--Millet--Millet Bran</t>
  </si>
  <si>
    <t>AOM_001186$Crop Byproduct--Cash Crops ByProducts--Coffee--Coffea Pulp</t>
  </si>
  <si>
    <t>Crop Byproduct--Cash Crops ByProducts--Coffee--Coffea Pulp</t>
  </si>
  <si>
    <t>Coffee--Coffea Pulp</t>
  </si>
  <si>
    <t>Management--Livestock Management--Feed Characteristic--Feed Composition--Feed Ingredient--Crop Byproduct--Cereal ByProducts--Millet--Millet Straw--</t>
  </si>
  <si>
    <t>Crop Byproduct--Cereal ByProducts--Millet--Millet Straw--</t>
  </si>
  <si>
    <t>Crop Byproduct--Cereal ByProducts--Millet--Millet Straw</t>
  </si>
  <si>
    <t>AOM_001291$Crop Byproduct--Cereal ByProducts--Millet--Millet Straw</t>
  </si>
  <si>
    <t>Management--Livestock Management--Feed Characteristic--Feed Composition--Feed Ingredient--Crop Byproduct--Cereal ByProducts--Oat--Oat Fodder--</t>
  </si>
  <si>
    <t>Crop Byproduct--Cereal ByProducts--Oat--Oat Fodder--</t>
  </si>
  <si>
    <t>Crop Byproduct--Cereal ByProducts--Oat--Oat Fodder</t>
  </si>
  <si>
    <t>Crop Byproduct--Cereal ByProducts--Oat</t>
  </si>
  <si>
    <t xml:space="preserve">AOM_001618$Crop Byproduct--Cereal ByProducts--Oat--Oat Fodder;AOM_001618$Crop Byproduct--Cereal ByProducts--Oat--Avena sativa </t>
  </si>
  <si>
    <t>AOM_001806$Crop Byproduct--Cereal ByProducts--Barley--Barley Bran</t>
  </si>
  <si>
    <t>Barley--Barley Bran</t>
  </si>
  <si>
    <t>Management--Livestock Management--Feed Characteristic--Feed Composition--Feed Ingredient--Crop Byproduct--Cereal ByProducts--Pollard----</t>
  </si>
  <si>
    <t>Crop Byproduct--Cereal ByProducts--Pollard</t>
  </si>
  <si>
    <t>AOM_001846$Crop Byproduct--Cereal ByProducts--Pollard</t>
  </si>
  <si>
    <t>AOM_001806$Crop Byproduct--Cereal ByProducts--Barley--Hordeum vulgare Bran</t>
  </si>
  <si>
    <t>Crop Byproduct--Cereal ByProducts--Barley--Hordeum vulgare Bran</t>
  </si>
  <si>
    <t>Barley--Hordeum vulgare Bran</t>
  </si>
  <si>
    <t>Oryza sativa  Bran</t>
  </si>
  <si>
    <t>Management--Livestock Management--Feed Characteristic--Feed Composition--Feed Ingredient--Crop Byproduct--Cereal ByProducts--Rice--Rice Bran--</t>
  </si>
  <si>
    <t>Crop Byproduct--Cereal ByProducts--Rice--Rice Bran--</t>
  </si>
  <si>
    <t>Crop Byproduct--Cereal ByProducts--Rice--Rice Bran</t>
  </si>
  <si>
    <t>Crop Byproduct--Cereal ByProducts--Rice</t>
  </si>
  <si>
    <t>AOM_000575$Crop Byproduct--Cereal ByProducts--Rice--Rice Bran;AOM_000575$Crop Byproduct--Cereal ByProducts--Rice--Oryza sativa  Bran</t>
  </si>
  <si>
    <t>AOM_000584$Crop Byproduct--Cereal ByProducts--Barley--Barley Straw</t>
  </si>
  <si>
    <t>Barley--Barley Straw</t>
  </si>
  <si>
    <t>Oryza sativa  Hull</t>
  </si>
  <si>
    <t>Management--Livestock Management--Feed Characteristic--Feed Composition--Feed Ingredient--Crop Byproduct--Cereal ByProducts--Rice--Rice Hull--</t>
  </si>
  <si>
    <t>Crop Byproduct--Cereal ByProducts--Rice--Rice Hull--</t>
  </si>
  <si>
    <t>Crop Byproduct--Cereal ByProducts--Rice--Rice Hull</t>
  </si>
  <si>
    <t>AOM_001280$Crop Byproduct--Cereal ByProducts--Rice--Rice Hull;AOM_001280$Crop Byproduct--Cereal ByProducts--Rice--Oryza sativa  Hull</t>
  </si>
  <si>
    <t>AOM_000584$Crop Byproduct--Cereal ByProducts--Barley--Hordeum vulgare Straw</t>
  </si>
  <si>
    <t>Crop Byproduct--Cereal ByProducts--Barley--Hordeum vulgare Straw</t>
  </si>
  <si>
    <t>Barley--Hordeum vulgare Straw</t>
  </si>
  <si>
    <t>Oryza sativa  Husk</t>
  </si>
  <si>
    <t>Management--Livestock Management--Feed Characteristic--Feed Composition--Feed Ingredient--Crop Byproduct--Cereal ByProducts--Rice--Rice Husk--</t>
  </si>
  <si>
    <t>Crop Byproduct--Cereal ByProducts--Rice--Rice Husk--</t>
  </si>
  <si>
    <t>Crop Byproduct--Cereal ByProducts--Rice--Rice Husk</t>
  </si>
  <si>
    <t>AOM_000576$Crop Byproduct--Cereal ByProducts--Rice--Rice Husk;AOM_000576$Crop Byproduct--Cereal ByProducts--Rice--Oryza sativa  Husk</t>
  </si>
  <si>
    <t>Oryza sativa  Offal</t>
  </si>
  <si>
    <t>Management--Livestock Management--Feed Characteristic--Feed Composition--Feed Ingredient--Crop Byproduct--Cereal ByProducts--Rice--Rice Offal--</t>
  </si>
  <si>
    <t>Crop Byproduct--Cereal ByProducts--Rice--Rice Offal--</t>
  </si>
  <si>
    <t>Crop Byproduct--Cereal ByProducts--Rice--Rice Offal</t>
  </si>
  <si>
    <t>AOM_000577$Crop Byproduct--Cereal ByProducts--Rice--Rice Offal;AOM_000577$Crop Byproduct--Cereal ByProducts--Rice--Oryza sativa  Offal</t>
  </si>
  <si>
    <t>AOM_001884$Crop Byproduct--Cereal ByProducts--Brewers Grain</t>
  </si>
  <si>
    <t>Oryza sativa  Polish</t>
  </si>
  <si>
    <t>Management--Livestock Management--Feed Characteristic--Feed Composition--Feed Ingredient--Crop Byproduct--Cereal ByProducts--Rice--Rice Polish--</t>
  </si>
  <si>
    <t>Crop Byproduct--Cereal ByProducts--Rice--Rice Polish--</t>
  </si>
  <si>
    <t>Crop Byproduct--Cereal ByProducts--Rice--Rice Polish</t>
  </si>
  <si>
    <t>AOM_000578$Crop Byproduct--Cereal ByProducts--Rice--Rice Polish;AOM_000578$Crop Byproduct--Cereal ByProducts--Rice--Oryza sativa  Polish</t>
  </si>
  <si>
    <t>AOM_001884$Crop Byproduct--Cereal ByProducts--Brewers By-Product</t>
  </si>
  <si>
    <t>Crop Byproduct--Cereal ByProducts--Brewers By-Product</t>
  </si>
  <si>
    <t>Brewers By-Product</t>
  </si>
  <si>
    <t>Oryza sativa  Straw</t>
  </si>
  <si>
    <t>Management--Livestock Management--Feed Characteristic--Feed Composition--Feed Ingredient--Crop Byproduct--Cereal ByProducts--Rice--Rice Straw--</t>
  </si>
  <si>
    <t>Crop Byproduct--Cereal ByProducts--Rice--Rice Straw--</t>
  </si>
  <si>
    <t>Crop Byproduct--Cereal ByProducts--Rice--Rice Straw</t>
  </si>
  <si>
    <t>AOM_000579$Crop Byproduct--Cereal ByProducts--Rice--Rice Straw;AOM_000579$Crop Byproduct--Cereal ByProducts--Rice--Oryza sativa  Straw</t>
  </si>
  <si>
    <t>Management--Livestock Management--Feed Characteristic--Feed Composition--Feed Ingredient--Crop Byproduct--Cereal ByProducts--Rice--Rice Straw--Spent Rice Straw</t>
  </si>
  <si>
    <t>Crop Byproduct--Cereal ByProducts--Rice--Rice Straw--Spent Rice Straw</t>
  </si>
  <si>
    <t>AOM_002084$Crop Byproduct--Cereal ByProducts--Rice--Rice Straw--Spent Rice Straw;AOM_002084$Crop Byproduct--Cereal ByProducts--Rice--Rice Straw--Oryza sativa  Straw</t>
  </si>
  <si>
    <t>AOM_001434$Crop Byproduct--Cereal ByProducts--Maize--Hominy</t>
  </si>
  <si>
    <t>Maize--Hominy</t>
  </si>
  <si>
    <t>Secale cereale  Bran</t>
  </si>
  <si>
    <t>Management--Livestock Management--Feed Characteristic--Feed Composition--Feed Ingredient--Crop Byproduct--Cereal ByProducts--Rye--Rye Bran--</t>
  </si>
  <si>
    <t>Crop Byproduct--Cereal ByProducts--Rye--Rye Bran--</t>
  </si>
  <si>
    <t>Crop Byproduct--Cereal ByProducts--Rye--Rye Bran</t>
  </si>
  <si>
    <t>Crop Byproduct--Cereal ByProducts--Rye</t>
  </si>
  <si>
    <t>AOM_000580$Crop Byproduct--Cereal ByProducts--Rye--Rye Bran;AOM_000580$Crop Byproduct--Cereal ByProducts--Rye--Secale cereale  Bran</t>
  </si>
  <si>
    <t>AOM_001434$Crop Byproduct--Cereal ByProducts--Maize--Nixtamalized Maize</t>
  </si>
  <si>
    <t>Crop Byproduct--Cereal ByProducts--Maize--Nixtamalized Maize</t>
  </si>
  <si>
    <t>Maize--Nixtamalized Maize</t>
  </si>
  <si>
    <t>Management--Livestock Management--Feed Characteristic--Feed Composition--Feed Ingredient--Crop Byproduct--Cereal ByProducts--Sorghum--Sorghum Brewers Grain--</t>
  </si>
  <si>
    <t>Crop Byproduct--Cereal ByProducts--Sorghum--Sorghum Brewers Grain--</t>
  </si>
  <si>
    <t>Crop Byproduct--Cereal ByProducts--Sorghum--Sorghum Brewers Grain</t>
  </si>
  <si>
    <t>Crop Byproduct--Cereal ByProducts--Sorghum</t>
  </si>
  <si>
    <t>Crop Byproduct--Cereal ByProducts--Sorghum--Sorghum Spent</t>
  </si>
  <si>
    <t>AOM_001434$Crop Byproduct--Cereal ByProducts--Maize--Zea mays</t>
  </si>
  <si>
    <t>Crop Byproduct--Cereal ByProducts--Maize--Zea mays</t>
  </si>
  <si>
    <t>Maize--Zea mays</t>
  </si>
  <si>
    <t>AOM_001614$Crop Byproduct--Cereal ByProducts--Maize--Maize Bran</t>
  </si>
  <si>
    <t>Maize--Maize Bran</t>
  </si>
  <si>
    <t>Sorghum bicolor Sprout</t>
  </si>
  <si>
    <t>AOM_001614$Crop Byproduct--Cereal ByProducts--Maize--Corn Bran</t>
  </si>
  <si>
    <t>Crop Byproduct--Cereal ByProducts--Maize--Corn Bran</t>
  </si>
  <si>
    <t>Maize--Corn Bran</t>
  </si>
  <si>
    <t>Sorghum bicolor Straw</t>
  </si>
  <si>
    <t>Management--Livestock Management--Feed Characteristic--Feed Composition--Feed Ingredient--Crop Byproduct--Cereal ByProducts--Sorghum--Sorghum Straw--</t>
  </si>
  <si>
    <t>Crop Byproduct--Cereal ByProducts--Sorghum--Sorghum Straw--</t>
  </si>
  <si>
    <t>Crop Byproduct--Cereal ByProducts--Sorghum--Sorghum Straw</t>
  </si>
  <si>
    <t>AOM_001614$Crop Byproduct--Cereal ByProducts--Maize--Zea mays Bran</t>
  </si>
  <si>
    <t>Crop Byproduct--Cereal ByProducts--Maize--Zea mays Bran</t>
  </si>
  <si>
    <t>Maize--Zea mays Bran</t>
  </si>
  <si>
    <t>AOM_001299$Crop Byproduct--Cereal ByProducts--Maize--Maize Chaff</t>
  </si>
  <si>
    <t>Maize--Maize Chaff</t>
  </si>
  <si>
    <t>Eragrostis tef Straw</t>
  </si>
  <si>
    <t>Management--Livestock Management--Feed Characteristic--Feed Composition--Feed Ingredient--Crop Byproduct--Cereal ByProducts--Teff--Teff Straw--</t>
  </si>
  <si>
    <t>Crop Byproduct--Cereal ByProducts--Teff--Teff Straw--</t>
  </si>
  <si>
    <t>Crop Byproduct--Cereal ByProducts--Teff--Teff Straw</t>
  </si>
  <si>
    <t>Crop Byproduct--Cereal ByProducts--Teff</t>
  </si>
  <si>
    <t>AOM_001197$Crop Byproduct--Cereal ByProducts--Teff--Teff Straw;AOM_001197$Crop Byproduct--Cereal ByProducts--Teff--Eragrostis tef Straw</t>
  </si>
  <si>
    <t>AOM_001299$Crop Byproduct--Cereal ByProducts--Maize--Corn Chaff</t>
  </si>
  <si>
    <t>Crop Byproduct--Cereal ByProducts--Maize--Corn Chaff</t>
  </si>
  <si>
    <t>Maize--Corn Chaff</t>
  </si>
  <si>
    <t>Triticum aestivum Bran</t>
  </si>
  <si>
    <t>Management--Livestock Management--Feed Characteristic--Feed Composition--Feed Ingredient--Crop Byproduct--Cereal ByProducts--Wheat--Wheat Bran--</t>
  </si>
  <si>
    <t>Crop Byproduct--Cereal ByProducts--Wheat--Wheat Bran--</t>
  </si>
  <si>
    <t>Crop Byproduct--Cereal ByProducts--Wheat--Wheat Bran</t>
  </si>
  <si>
    <t>Crop Byproduct--Cereal ByProducts--Wheat</t>
  </si>
  <si>
    <t>Triticum aestivum Offal</t>
  </si>
  <si>
    <t>Management--Livestock Management--Feed Characteristic--Feed Composition--Feed Ingredient--Crop Byproduct--Cereal ByProducts--Wheat--Wheat Offal--</t>
  </si>
  <si>
    <t>Crop Byproduct--Cereal ByProducts--Wheat--Wheat Offal--</t>
  </si>
  <si>
    <t>Crop Byproduct--Cereal ByProducts--Wheat--Wheat Offal</t>
  </si>
  <si>
    <t>AOM_000589$Crop Byproduct--Cereal ByProducts--Wheat--Wheat Offal;AOM_000589$Crop Byproduct--Cereal ByProducts--Wheat--Triticum aestivum Offal</t>
  </si>
  <si>
    <t>AOM_000569$Crop Byproduct--Cereal ByProducts--Maize--Maize Cob</t>
  </si>
  <si>
    <t>Maize--Maize Cob</t>
  </si>
  <si>
    <t>Triticum aestivum Shorts</t>
  </si>
  <si>
    <t>Management--Livestock Management--Feed Characteristic--Feed Composition--Feed Ingredient--Crop Byproduct--Cereal ByProducts--Wheat--Wheat Shorts--</t>
  </si>
  <si>
    <t>Crop Byproduct--Cereal ByProducts--Wheat--Wheat Shorts--</t>
  </si>
  <si>
    <t>Crop Byproduct--Cereal ByProducts--Wheat--Wheat Shorts</t>
  </si>
  <si>
    <t>AOM_000591$Crop Byproduct--Cereal ByProducts--Wheat--Wheat Shorts;AOM_000591$Crop Byproduct--Cereal ByProducts--Wheat--Triticum aestivum Shorts</t>
  </si>
  <si>
    <t>AOM_000569$Crop Byproduct--Cereal ByProducts--Maize--Corn Cob</t>
  </si>
  <si>
    <t>Crop Byproduct--Cereal ByProducts--Maize--Corn Cob</t>
  </si>
  <si>
    <t>Maize--Corn Cob</t>
  </si>
  <si>
    <t>Triticum aestivum Straw</t>
  </si>
  <si>
    <t>Management--Livestock Management--Feed Characteristic--Feed Composition--Feed Ingredient--Crop Byproduct--Cereal ByProducts--Wheat--Wheat Straw--</t>
  </si>
  <si>
    <t>Crop Byproduct--Cereal ByProducts--Wheat--Wheat Straw--</t>
  </si>
  <si>
    <t>Crop Byproduct--Cereal ByProducts--Wheat--Wheat Straw</t>
  </si>
  <si>
    <t>AOM_001887$Crop Byproduct--Cereal ByProducts--Wheat--Wheat Straw;AOM_001887$Crop Byproduct--Cereal ByProducts--Wheat--Triticum aestivum Straw</t>
  </si>
  <si>
    <t>AOM_000569$Crop Byproduct--Cereal ByProducts--Maize--Zea mays Cob</t>
  </si>
  <si>
    <t>Crop Byproduct--Cereal ByProducts--Maize--Zea mays Cob</t>
  </si>
  <si>
    <t>Maize--Zea mays Cob</t>
  </si>
  <si>
    <t>Triticum aestivum Grain</t>
  </si>
  <si>
    <t>Management--Livestock Management--Feed Characteristic--Feed Composition--Feed Ingredient--Crop Byproduct--Cereal Products--Wheat--Wheat Grain--</t>
  </si>
  <si>
    <t>Crop Byproduct--Cereal Products--Wheat--Wheat Grain--</t>
  </si>
  <si>
    <t>Crop Byproduct--Cereal Products--Wheat--Wheat Grain</t>
  </si>
  <si>
    <t>Crop Byproduct--Cereal Products--Wheat</t>
  </si>
  <si>
    <t>AOM_001318$Crop Byproduct--Cereal Products--Wheat--Wheat Grain;AOM_001318$Crop Byproduct--Cereal Products--Wheat--Triticum aestivum Grain</t>
  </si>
  <si>
    <t>AOM_001294$Crop Byproduct--Cereal ByProducts--Maize--Maize Germ</t>
  </si>
  <si>
    <t>Maize--Maize Germ</t>
  </si>
  <si>
    <t>Musa  Leaves</t>
  </si>
  <si>
    <t>Management--Livestock Management--Feed Characteristic--Feed Composition--Feed Ingredient--Crop Byproduct--Fruit ByProducts--Banana--Banana Leaves--</t>
  </si>
  <si>
    <t>Crop Byproduct--Fruit ByProducts--Banana--Banana Leaves--</t>
  </si>
  <si>
    <t>Crop Byproduct--Fruit ByProducts--Banana--Banana Leaves</t>
  </si>
  <si>
    <t>Crop Byproduct--Fruit ByProducts--Banana</t>
  </si>
  <si>
    <t>AOM_000595$Crop Byproduct--Fruit ByProducts--Banana--Banana Leaves;AOM_000595$Crop Byproduct--Fruit ByProducts--Banana--Musa  Leaves</t>
  </si>
  <si>
    <t>AOM_001294$Crop Byproduct--Cereal ByProducts--Maize--Corn Germ</t>
  </si>
  <si>
    <t>Crop Byproduct--Cereal ByProducts--Maize--Corn Germ</t>
  </si>
  <si>
    <t>Maize--Corn Germ</t>
  </si>
  <si>
    <t>Musa  Peel</t>
  </si>
  <si>
    <t>Management--Livestock Management--Feed Characteristic--Feed Composition--Feed Ingredient--Crop Byproduct--Fruit ByProducts--Banana--Banana Peel--</t>
  </si>
  <si>
    <t>Crop Byproduct--Fruit ByProducts--Banana--Banana Peel--</t>
  </si>
  <si>
    <t>Crop Byproduct--Fruit ByProducts--Banana--Banana Peel</t>
  </si>
  <si>
    <t>AOM_001176$Crop Byproduct--Fruit ByProducts--Banana--Banana Peel;AOM_001176$Crop Byproduct--Fruit ByProducts--Banana--Musa  Peel</t>
  </si>
  <si>
    <t>AOM_001294$Crop Byproduct--Cereal ByProducts--Maize--Zea mays Germ</t>
  </si>
  <si>
    <t>Crop Byproduct--Cereal ByProducts--Maize--Zea mays Germ</t>
  </si>
  <si>
    <t>Maize--Zea mays Germ</t>
  </si>
  <si>
    <t>Musa  Pseudo-stem</t>
  </si>
  <si>
    <t>Management--Livestock Management--Feed Characteristic--Feed Composition--Feed Ingredient--Crop Byproduct--Fruit ByProducts--Banana--Banana Pseudo-stem--</t>
  </si>
  <si>
    <t>Crop Byproduct--Fruit ByProducts--Banana--Banana Pseudo-stem--</t>
  </si>
  <si>
    <t>Crop Byproduct--Fruit ByProducts--Banana--Banana Pseudo-stem</t>
  </si>
  <si>
    <t>AOM_001177$Crop Byproduct--Fruit ByProducts--Banana--Banana Pseudo-stem;AOM_001177$Crop Byproduct--Fruit ByProducts--Banana--Musa  Pseudo-stem</t>
  </si>
  <si>
    <t>AOM_001292$Crop Byproduct--Cereal ByProducts--Maize--Maize Gluten</t>
  </si>
  <si>
    <t>Maize--Maize Gluten</t>
  </si>
  <si>
    <t>Management--Livestock Management--Feed Characteristic--Feed Composition--Feed Ingredient--Crop Byproduct--Fruit ByProducts--Date--Date Cull--</t>
  </si>
  <si>
    <t>Crop Byproduct--Fruit ByProducts--Date--Date Cull--</t>
  </si>
  <si>
    <t>Crop Byproduct--Fruit ByProducts--Date--Date Cull</t>
  </si>
  <si>
    <t>Crop Byproduct--Fruit ByProducts--Date</t>
  </si>
  <si>
    <t>AOM_001815$Crop Byproduct--Fruit ByProducts--Date--Date Cull;AOM_001815$Crop Byproduct--Fruit ByProducts--Date--Phoenix dactylifera</t>
  </si>
  <si>
    <t>AOM_001292$Crop Byproduct--Cereal ByProducts--Maize--Corn Gluten</t>
  </si>
  <si>
    <t>Crop Byproduct--Cereal ByProducts--Maize--Corn Gluten</t>
  </si>
  <si>
    <t>Maize--Corn Gluten</t>
  </si>
  <si>
    <t>Mangifera indica Seed Kernel</t>
  </si>
  <si>
    <t>Management--Livestock Management--Feed Characteristic--Feed Composition--Feed Ingredient--Crop Byproduct--Fruit ByProducts--Mango--Mango Seed--Mango Seed Kernel</t>
  </si>
  <si>
    <t>Crop Byproduct--Fruit ByProducts--Mango--Mango Seed--Mango Seed Kernel</t>
  </si>
  <si>
    <t>Crop Byproduct--Fruit ByProducts--Mango--Mango Seed</t>
  </si>
  <si>
    <t>AOM_001625$Crop Byproduct--Fruit ByProducts--Mango--Mango Seed--Mango Seed Kernel;AOM_001625$Crop Byproduct--Fruit ByProducts--Mango--Mango Seed--Mangifera indica Seed Kernel</t>
  </si>
  <si>
    <t>AOM_001292$Crop Byproduct--Cereal ByProducts--Maize--Zea mays Gluten</t>
  </si>
  <si>
    <t>Crop Byproduct--Cereal ByProducts--Maize--Zea mays Gluten</t>
  </si>
  <si>
    <t>Maize--Zea mays Gluten</t>
  </si>
  <si>
    <t>Management--Livestock Management--Feed Characteristic--Feed Composition--Feed Ingredient--Crop Byproduct--Fruit ByProducts--Mango--Mango Seed--</t>
  </si>
  <si>
    <t>Crop Byproduct--Fruit ByProducts--Mango--Mango Seed--</t>
  </si>
  <si>
    <t>Crop Byproduct--Fruit ByProducts--Mango</t>
  </si>
  <si>
    <t>AOM_001196$Crop Byproduct--Fruit ByProducts--Mango--Mango Seed</t>
  </si>
  <si>
    <t>AOM_001298$Crop Byproduct--Cereal ByProducts--Maize--Maize Leaves</t>
  </si>
  <si>
    <t>Maize--Maize Leaves</t>
  </si>
  <si>
    <t>Carica papaya Leaves</t>
  </si>
  <si>
    <t>Management--Livestock Management--Feed Characteristic--Feed Composition--Feed Ingredient--Crop Byproduct--Fruit ByProducts--Papaya--Papaya Leaves--</t>
  </si>
  <si>
    <t>Crop Byproduct--Fruit ByProducts--Papaya--Papaya Leaves--</t>
  </si>
  <si>
    <t>Crop Byproduct--Fruit ByProducts--Papaya--Papaya Leaves</t>
  </si>
  <si>
    <t>Crop Byproduct--Fruit ByProducts--Papaya</t>
  </si>
  <si>
    <t>AOM_001286$Crop Byproduct--Fruit ByProducts--Papaya--Papaya Leaves;AOM_001286$Crop Byproduct--Fruit ByProducts--Papaya--Carica papaya Leaves</t>
  </si>
  <si>
    <t>AOM_001298$Crop Byproduct--Cereal ByProducts--Maize--Corn Leaves</t>
  </si>
  <si>
    <t>Crop Byproduct--Cereal ByProducts--Maize--Corn Leaves</t>
  </si>
  <si>
    <t>Maize--Corn Leaves</t>
  </si>
  <si>
    <t>Musa paradisiaca Peel</t>
  </si>
  <si>
    <t>Management--Livestock Management--Feed Characteristic--Feed Composition--Feed Ingredient--Crop Byproduct--Fruit ByProducts--Plantain--Plantain Peel--</t>
  </si>
  <si>
    <t>Crop Byproduct--Fruit ByProducts--Plantain--Plantain Peel--</t>
  </si>
  <si>
    <t>Crop Byproduct--Fruit ByProducts--Plantain--Plantain Peel</t>
  </si>
  <si>
    <t>Crop Byproduct--Fruit ByProducts--Plantain</t>
  </si>
  <si>
    <t>AOM_001283$Crop Byproduct--Fruit ByProducts--Plantain--Plantain Peel;AOM_001283$Crop Byproduct--Fruit ByProducts--Plantain--Musa paradisiaca Peel</t>
  </si>
  <si>
    <t>AOM_001298$Crop Byproduct--Cereal ByProducts--Maize--Zea mays Leaves</t>
  </si>
  <si>
    <t>Crop Byproduct--Cereal ByProducts--Maize--Zea mays Leaves</t>
  </si>
  <si>
    <t>Maize--Zea mays Leaves</t>
  </si>
  <si>
    <t>Citrus sinensis Peels</t>
  </si>
  <si>
    <t>AOM_000571$Crop Byproduct--Cereal ByProducts--Maize--Maize Offal</t>
  </si>
  <si>
    <t>Maize--Maize Offal</t>
  </si>
  <si>
    <t>Management--Livestock Management--Feed Characteristic--Feed Composition--Feed Ingredient--Crop Byproduct--Fruit Product--Date----</t>
  </si>
  <si>
    <t>Crop Byproduct--Fruit Product--Date</t>
  </si>
  <si>
    <t>Crop Byproduct--Fruit Product</t>
  </si>
  <si>
    <t>AOM_001311$Crop Byproduct--Fruit Product--Date;AOM_001311$Crop Byproduct--Fruit Product--Phoenix dactylifera</t>
  </si>
  <si>
    <t>AOM_000571$Crop Byproduct--Cereal ByProducts--Maize--Corn Offal</t>
  </si>
  <si>
    <t>Crop Byproduct--Cereal ByProducts--Maize--Corn Offal</t>
  </si>
  <si>
    <t>Maize--Corn Offal</t>
  </si>
  <si>
    <t>AOM_000571$Crop Byproduct--Cereal ByProducts--Maize--Zea mays Offal</t>
  </si>
  <si>
    <t>Crop Byproduct--Cereal ByProducts--Maize--Zea mays Offal</t>
  </si>
  <si>
    <t>Maize--Zea mays Offal</t>
  </si>
  <si>
    <t>Phaseolus vulgaris Straw</t>
  </si>
  <si>
    <t>AOM_001297$Crop Byproduct--Cereal ByProducts--Maize--Maize Sheath</t>
  </si>
  <si>
    <t>Maize--Maize Sheath</t>
  </si>
  <si>
    <t>Phaseolus vulgaris Tops</t>
  </si>
  <si>
    <t>AOM_001297$Crop Byproduct--Cereal ByProducts--Maize--Corn Sheath</t>
  </si>
  <si>
    <t>Crop Byproduct--Cereal ByProducts--Maize--Corn Sheath</t>
  </si>
  <si>
    <t>Maize--Corn Sheath</t>
  </si>
  <si>
    <t>Cicer arietinum Haulm</t>
  </si>
  <si>
    <t>Management--Livestock Management--Feed Characteristic--Feed Composition--Feed Ingredient--Crop Byproduct--Legume ByProducts--Chickpea--Chickpea Haulm--</t>
  </si>
  <si>
    <t>Crop Byproduct--Legume ByProducts--Chickpea--Chickpea Haulm--</t>
  </si>
  <si>
    <t>Crop Byproduct--Legume ByProducts--Chickpea--Chickpea Haulm</t>
  </si>
  <si>
    <t>Crop Byproduct--Legume ByProducts--Chickpea</t>
  </si>
  <si>
    <t>AOM_001181$Crop Byproduct--Legume ByProducts--Chickpea--Chickpea Haulm;AOM_001181$Crop Byproduct--Legume ByProducts--Chickpea--Cicer arietinum Haulm</t>
  </si>
  <si>
    <t>AOM_001297$Crop Byproduct--Cereal ByProducts--Maize--Zea mays Sheath</t>
  </si>
  <si>
    <t>Crop Byproduct--Cereal ByProducts--Maize--Zea mays Sheath</t>
  </si>
  <si>
    <t>Maize--Zea mays Sheath</t>
  </si>
  <si>
    <t>Vigna unguiculata Haulm</t>
  </si>
  <si>
    <t>Management--Livestock Management--Feed Characteristic--Feed Composition--Feed Ingredient--Crop Byproduct--Legume ByProducts--Cowpea--Cowpea Haulm--</t>
  </si>
  <si>
    <t>Crop Byproduct--Legume ByProducts--Cowpea--Cowpea Haulm--</t>
  </si>
  <si>
    <t>Crop Byproduct--Legume ByProducts--Cowpea--Cowpea Haulm</t>
  </si>
  <si>
    <t>Crop Byproduct--Legume ByProducts--Cowpea</t>
  </si>
  <si>
    <t>AOM_000601$Crop Byproduct--Legume ByProducts--Cowpea--Cowpea Haulm;AOM_000601$Crop Byproduct--Legume ByProducts--Cowpea--Vigna unguiculata Haulm</t>
  </si>
  <si>
    <t>AOM_000572$Crop Byproduct--Cereal ByProducts--Maize--Maize Straw</t>
  </si>
  <si>
    <t>Maize--Maize Straw</t>
  </si>
  <si>
    <t>Vigna unguiculata Husk</t>
  </si>
  <si>
    <t>Management--Livestock Management--Feed Characteristic--Feed Composition--Feed Ingredient--Crop Byproduct--Legume ByProducts--Cowpea--Cowpea Husk--</t>
  </si>
  <si>
    <t>Crop Byproduct--Legume ByProducts--Cowpea--Cowpea Husk--</t>
  </si>
  <si>
    <t>Crop Byproduct--Legume ByProducts--Cowpea--Cowpea Husk</t>
  </si>
  <si>
    <t>AOM_000602$Crop Byproduct--Legume ByProducts--Cowpea--Cowpea Husk;AOM_000602$Crop Byproduct--Legume ByProducts--Cowpea--Vigna unguiculata Husk</t>
  </si>
  <si>
    <t>Crop Byproduct--Cereal ByProducts--Maize--Maize Stover</t>
  </si>
  <si>
    <t>Maize--Maize Stover</t>
  </si>
  <si>
    <t>Vigna unguiculata Vine</t>
  </si>
  <si>
    <t>Management--Livestock Management--Feed Characteristic--Feed Composition--Feed Ingredient--Crop Byproduct--Legume ByProducts--Cowpea--Cowpea Vine--</t>
  </si>
  <si>
    <t>Crop Byproduct--Legume ByProducts--Cowpea--Cowpea Vine--</t>
  </si>
  <si>
    <t>Crop Byproduct--Legume ByProducts--Cowpea--Cowpea Vine</t>
  </si>
  <si>
    <t>AOM_001189$Crop Byproduct--Legume ByProducts--Cowpea--Cowpea Vine;AOM_001189$Crop Byproduct--Legume ByProducts--Cowpea--Vigna unguiculata Vine</t>
  </si>
  <si>
    <t>Vicia faba Haulm</t>
  </si>
  <si>
    <t>Management--Livestock Management--Feed Characteristic--Feed Composition--Feed Ingredient--Crop Byproduct--Legume ByProducts--Fava Bean--Fava Bean Haulm--</t>
  </si>
  <si>
    <t>Crop Byproduct--Legume ByProducts--Fava Bean--Fava Bean Haulm--</t>
  </si>
  <si>
    <t>Crop Byproduct--Legume ByProducts--Fava Bean--Fava Bean Haulm</t>
  </si>
  <si>
    <t>Crop Byproduct--Legume ByProducts--Fava Bean</t>
  </si>
  <si>
    <t>AOM_000603$Crop Byproduct--Legume ByProducts--Fava Bean--Fava Bean Haulm;AOM_000603$Crop Byproduct--Legume ByProducts--Fava Bean--Vicia faba Haulm</t>
  </si>
  <si>
    <t>Arachis hypogaea Haulm</t>
  </si>
  <si>
    <t>Management--Livestock Management--Feed Characteristic--Feed Composition--Feed Ingredient--Crop Byproduct--Legume ByProducts--Groundnut--Groundnut Haulm--</t>
  </si>
  <si>
    <t>Crop Byproduct--Legume ByProducts--Groundnut--Groundnut Haulm--</t>
  </si>
  <si>
    <t>Crop Byproduct--Legume ByProducts--Groundnut--Groundnut Haulm</t>
  </si>
  <si>
    <t>Crop Byproduct--Legume ByProducts--Groundnut</t>
  </si>
  <si>
    <t>AOM_000572$Crop Byproduct--Cereal ByProducts--Maize--Zea mays Straw</t>
  </si>
  <si>
    <t>Crop Byproduct--Cereal ByProducts--Maize--Zea mays Straw</t>
  </si>
  <si>
    <t>Maize--Zea mays Straw</t>
  </si>
  <si>
    <t>Arachis hypogaea Hull</t>
  </si>
  <si>
    <t>Management--Livestock Management--Feed Characteristic--Feed Composition--Feed Ingredient--Crop Byproduct--Legume ByProducts--Groundnut--Groundnut Hull--</t>
  </si>
  <si>
    <t>Crop Byproduct--Legume ByProducts--Groundnut--Groundnut Hull--</t>
  </si>
  <si>
    <t>Crop Byproduct--Legume ByProducts--Groundnut--Groundnut Hull</t>
  </si>
  <si>
    <t>Arachis hypogaea Straw</t>
  </si>
  <si>
    <t>Management--Livestock Management--Feed Characteristic--Feed Composition--Feed Ingredient--Crop Byproduct--Legume ByProducts--Groundnut--Groundnut Straw--</t>
  </si>
  <si>
    <t>Crop Byproduct--Legume ByProducts--Groundnut--Groundnut Straw--</t>
  </si>
  <si>
    <t>Crop Byproduct--Legume ByProducts--Groundnut--Groundnut Straw</t>
  </si>
  <si>
    <t>Millet--Millet Bran</t>
  </si>
  <si>
    <t>Arachis hypogaea Cake</t>
  </si>
  <si>
    <t>Management--Livestock Management--Feed Characteristic--Feed Composition--Feed Ingredient--Crop Byproduct--Legume ByProducts--Groundnut--Groundnut Cake--</t>
  </si>
  <si>
    <t>Crop Byproduct--Legume ByProducts--Groundnut--Groundnut Cake--</t>
  </si>
  <si>
    <t>Crop Byproduct--Legume ByProducts--Groundnut--Groundnut Cake</t>
  </si>
  <si>
    <t>Millet--Millet Straw</t>
  </si>
  <si>
    <t>Pisum sativum Seed Hull</t>
  </si>
  <si>
    <t>Garden Pea Seed Hulls;Pisum sativum Seed Hull</t>
  </si>
  <si>
    <t>Management--Livestock Management--Feed Characteristic--Feed Composition--Feed Ingredient--Crop Byproduct--Legume ByProducts--Pea--Pea Seed Hull--</t>
  </si>
  <si>
    <t>Crop Byproduct--Legume ByProducts--Pea--Pea Seed Hull--</t>
  </si>
  <si>
    <t>Crop Byproduct--Legume ByProducts--Pea--Pea Seed Hull</t>
  </si>
  <si>
    <t>Crop Byproduct--Legume ByProducts--Pea</t>
  </si>
  <si>
    <t>AOM_000608$Crop Byproduct--Legume ByProducts--Pea--Pea Seed Hull;AOM_000608$Crop Byproduct--Legume ByProducts--Pea--Garden Pea Seed Hulls;AOM_000608$Crop Byproduct--Legume ByProducts--Pea--Pisum sativum Seed Hull</t>
  </si>
  <si>
    <t>AOM_001618$Crop Byproduct--Cereal ByProducts--Oat--Oat Fodder</t>
  </si>
  <si>
    <t>Oat--Oat Fodder</t>
  </si>
  <si>
    <t>Pisum sativum Straw</t>
  </si>
  <si>
    <t>Garden Pea Straw;Pisum sativum Straw</t>
  </si>
  <si>
    <t>Management--Livestock Management--Feed Characteristic--Feed Composition--Feed Ingredient--Crop Byproduct--Legume ByProducts--Pea--Pea Straw--</t>
  </si>
  <si>
    <t>Crop Byproduct--Legume ByProducts--Pea--Pea Straw--</t>
  </si>
  <si>
    <t>Crop Byproduct--Legume ByProducts--Pea--Pea Straw</t>
  </si>
  <si>
    <t>AOM_001285$Crop Byproduct--Legume ByProducts--Pea--Pea Straw;AOM_001285$Crop Byproduct--Legume ByProducts--Pea--Garden Pea Straw;AOM_001285$Crop Byproduct--Legume ByProducts--Pea--Pisum sativum Straw</t>
  </si>
  <si>
    <t xml:space="preserve">AOM_001618$Crop Byproduct--Cereal ByProducts--Oat--Avena sativa </t>
  </si>
  <si>
    <t xml:space="preserve">Crop Byproduct--Cereal ByProducts--Oat--Avena sativa </t>
  </si>
  <si>
    <t xml:space="preserve">Oat--Avena sativa </t>
  </si>
  <si>
    <t>Cajanus cajan Leaves</t>
  </si>
  <si>
    <t>Management--Livestock Management--Feed Characteristic--Feed Composition--Feed Ingredient--Crop Byproduct--Legume ByProducts--Pigeon Pea--Pigeon Pea Leaves--</t>
  </si>
  <si>
    <t>Crop Byproduct--Legume ByProducts--Pigeon Pea--Pigeon Pea Leaves--</t>
  </si>
  <si>
    <t>Crop Byproduct--Legume ByProducts--Pigeon Pea--Pigeon Pea Leaves</t>
  </si>
  <si>
    <t>Crop Byproduct--Legume ByProducts--Pigeon Pea</t>
  </si>
  <si>
    <t>AOM_000609$Crop Byproduct--Legume ByProducts--Pigeon Pea--Pigeon Pea Leaves;AOM_000609$Crop Byproduct--Legume ByProducts--Pigeon Pea--Cajanus cajan Leaves</t>
  </si>
  <si>
    <t>Glycine max Flakes Defatted</t>
  </si>
  <si>
    <t>Management--Livestock Management--Feed Characteristic--Feed Composition--Feed Ingredient--Crop Byproduct--Legume ByProducts--Soybean--Soybean Flakes Defatted--</t>
  </si>
  <si>
    <t>Crop Byproduct--Legume ByProducts--Soybean--Soybean Flakes Defatted--</t>
  </si>
  <si>
    <t>Crop Byproduct--Legume ByProducts--Soybean--Soybean Flakes Defatted</t>
  </si>
  <si>
    <t>Crop Byproduct--Legume ByProducts--Soybean</t>
  </si>
  <si>
    <t>AOM_001361$Crop Byproduct--Legume ByProducts--Soybean--Soybean Flakes Defatted;AOM_001361$Crop Byproduct--Legume ByProducts--Soybean--Glycine max Flakes Defatted</t>
  </si>
  <si>
    <t>AOM_000575$Crop Byproduct--Cereal ByProducts--Rice--Rice Bran</t>
  </si>
  <si>
    <t>Rice--Rice Bran</t>
  </si>
  <si>
    <t>Glycine max Hull</t>
  </si>
  <si>
    <t>Management--Livestock Management--Feed Characteristic--Feed Composition--Feed Ingredient--Crop Byproduct--Legume ByProducts--Soybean--Soybean Hull--</t>
  </si>
  <si>
    <t>Crop Byproduct--Legume ByProducts--Soybean--Soybean Hull--</t>
  </si>
  <si>
    <t>Crop Byproduct--Legume ByProducts--Soybean--Soybean Hull</t>
  </si>
  <si>
    <t>AOM_001891$Crop Byproduct--Legume ByProducts--Soybean--Soybean Hull;AOM_001891$Crop Byproduct--Legume ByProducts--Soybean--Glycine max Hull</t>
  </si>
  <si>
    <t>AOM_000575$Crop Byproduct--Cereal ByProducts--Rice--Oryza sativa  Bran</t>
  </si>
  <si>
    <t>Crop Byproduct--Cereal ByProducts--Rice--Oryza sativa  Bran</t>
  </si>
  <si>
    <t>Rice--Oryza sativa  Bran</t>
  </si>
  <si>
    <t>Glycine max Cake</t>
  </si>
  <si>
    <t>Management--Livestock Management--Feed Characteristic--Feed Composition--Feed Ingredient--Crop Byproduct--Legume ByProducts--Soybean--Soybean Cake--</t>
  </si>
  <si>
    <t>Crop Byproduct--Legume ByProducts--Soybean--Soybean Cake--</t>
  </si>
  <si>
    <t>Crop Byproduct--Legume ByProducts--Soybean--Soybean Cake</t>
  </si>
  <si>
    <t>AOM_000610$Crop Byproduct--Legume ByProducts--Soybean--Soybean Cake;AOM_000610$Crop Byproduct--Legume ByProducts--Soybean--Glycine max Cake</t>
  </si>
  <si>
    <t>AOM_001280$Crop Byproduct--Cereal ByProducts--Rice--Rice Hull</t>
  </si>
  <si>
    <t>Rice--Rice Hull</t>
  </si>
  <si>
    <t>Glycine max Full Fat Cake</t>
  </si>
  <si>
    <t>Soybean Oil Cake Full Fat;Glycine max Full Fat Cake</t>
  </si>
  <si>
    <t>Management--Livestock Management--Feed Characteristic--Feed Composition--Feed Ingredient--Crop Byproduct--Legume ByProducts--Soybean--Soybean Full Fat Cake--</t>
  </si>
  <si>
    <t>Crop Byproduct--Legume ByProducts--Soybean--Soybean Full Fat Cake--</t>
  </si>
  <si>
    <t>Crop Byproduct--Legume ByProducts--Soybean--Soybean Full Fat Cake</t>
  </si>
  <si>
    <t>AOM_000611$Crop Byproduct--Legume ByProducts--Soybean--Soybean Full Fat Cake;AOM_000611$Crop Byproduct--Legume ByProducts--Soybean--Soybean Oil Cake Full Fat;AOM_000611$Crop Byproduct--Legume ByProducts--Soybean--Glycine max Full Fat Cake</t>
  </si>
  <si>
    <t>AOM_001280$Crop Byproduct--Cereal ByProducts--Rice--Oryza sativa  Hull</t>
  </si>
  <si>
    <t>Crop Byproduct--Cereal ByProducts--Rice--Oryza sativa  Hull</t>
  </si>
  <si>
    <t>Rice--Oryza sativa  Hull</t>
  </si>
  <si>
    <t>Glycine max Residue</t>
  </si>
  <si>
    <t>Management--Livestock Management--Feed Characteristic--Feed Composition--Feed Ingredient--Crop Byproduct--Legume ByProducts--Soybean--Soybean Residue--</t>
  </si>
  <si>
    <t>Crop Byproduct--Legume ByProducts--Soybean--Soybean Residue--</t>
  </si>
  <si>
    <t>Crop Byproduct--Legume ByProducts--Soybean--Soybean Residue</t>
  </si>
  <si>
    <t>AOM_000614$Crop Byproduct--Legume ByProducts--Soybean--Soybean Residue;AOM_000614$Crop Byproduct--Legume ByProducts--Soybean--Glycine max Residue</t>
  </si>
  <si>
    <t>AOM_000576$Crop Byproduct--Cereal ByProducts--Rice--Rice Husk</t>
  </si>
  <si>
    <t>Rice--Rice Husk</t>
  </si>
  <si>
    <t>Glycine max Shell</t>
  </si>
  <si>
    <t>Management--Livestock Management--Feed Characteristic--Feed Composition--Feed Ingredient--Crop Byproduct--Legume ByProducts--Soybean--Soybean Shell--</t>
  </si>
  <si>
    <t>Crop Byproduct--Legume ByProducts--Soybean--Soybean Shell--</t>
  </si>
  <si>
    <t>Crop Byproduct--Legume ByProducts--Soybean--Soybean Shell</t>
  </si>
  <si>
    <t>AOM_001272$Crop Byproduct--Legume ByProducts--Soybean--Soybean Shell;AOM_001272$Crop Byproduct--Legume ByProducts--Soybean--Glycine max Shell</t>
  </si>
  <si>
    <t>AOM_000576$Crop Byproduct--Cereal ByProducts--Rice--Oryza sativa  Husk</t>
  </si>
  <si>
    <t>Crop Byproduct--Cereal ByProducts--Rice--Oryza sativa  Husk</t>
  </si>
  <si>
    <t>Rice--Oryza sativa  Husk</t>
  </si>
  <si>
    <t>Glycine max Straw</t>
  </si>
  <si>
    <t>Soybean Stover;Glycine max Straw</t>
  </si>
  <si>
    <t>Management--Livestock Management--Feed Characteristic--Feed Composition--Feed Ingredient--Crop Byproduct--Legume ByProducts--Soybean--Soybean Straw--</t>
  </si>
  <si>
    <t>Crop Byproduct--Legume ByProducts--Soybean--Soybean Straw--</t>
  </si>
  <si>
    <t>Crop Byproduct--Legume ByProducts--Soybean--Soybean Straw</t>
  </si>
  <si>
    <t>AOM_001271$Crop Byproduct--Legume ByProducts--Soybean--Soybean Straw;AOM_001271$Crop Byproduct--Legume ByProducts--Soybean--Soybean Stover;AOM_001271$Crop Byproduct--Legume ByProducts--Soybean--Glycine max Straw</t>
  </si>
  <si>
    <t>AOM_000577$Crop Byproduct--Cereal ByProducts--Rice--Rice Offal</t>
  </si>
  <si>
    <t>Rice--Rice Offal</t>
  </si>
  <si>
    <t>Glycine max Threshed Top</t>
  </si>
  <si>
    <t>Management--Livestock Management--Feed Characteristic--Feed Composition--Feed Ingredient--Crop Byproduct--Legume ByProducts--Soybean--Sorghum Threshed Top--</t>
  </si>
  <si>
    <t>Crop Byproduct--Legume ByProducts--Soybean--Sorghum Threshed Top--</t>
  </si>
  <si>
    <t>Crop Byproduct--Legume ByProducts--Soybean--Sorghum Threshed Top</t>
  </si>
  <si>
    <t>AOM_001892$Crop Byproduct--Legume ByProducts--Soybean--Sorghum Threshed Top;AOM_001892$Crop Byproduct--Legume ByProducts--Soybean--Glycine max Threshed Top</t>
  </si>
  <si>
    <t>AOM_000577$Crop Byproduct--Cereal ByProducts--Rice--Oryza sativa  Offal</t>
  </si>
  <si>
    <t>Crop Byproduct--Cereal ByProducts--Rice--Oryza sativa  Offal</t>
  </si>
  <si>
    <t>Rice--Oryza sativa  Offal</t>
  </si>
  <si>
    <t>Management--Livestock Management--Feed Characteristic--Feed Composition--Feed Ingredient--Crop Byproduct--Legume Products--Legume Residue----</t>
  </si>
  <si>
    <t>Crop Byproduct--Legume Products--Legume Residue</t>
  </si>
  <si>
    <t>Crop Byproduct--Legume Products</t>
  </si>
  <si>
    <t>AOM_001817$Crop Byproduct--Legume Products--Legume Residue</t>
  </si>
  <si>
    <t>AOM_000578$Crop Byproduct--Cereal ByProducts--Rice--Rice Polish</t>
  </si>
  <si>
    <t>Rice--Rice Polish</t>
  </si>
  <si>
    <t>Management--Livestock Management--Feed Characteristic--Feed Composition--Feed Ingredient--Crop Byproduct--Legume Products--Pigeon Pea----</t>
  </si>
  <si>
    <t>Crop Byproduct--Legume Products--Pigeon Pea</t>
  </si>
  <si>
    <t>AOM_001314$Crop Byproduct--Legume Products--Pigeon Pea;AOM_001314$Crop Byproduct--Legume Products--Cajanus cajan</t>
  </si>
  <si>
    <t>AOM_000578$Crop Byproduct--Cereal ByProducts--Rice--Oryza sativa  Polish</t>
  </si>
  <si>
    <t>Crop Byproduct--Cereal ByProducts--Rice--Oryza sativa  Polish</t>
  </si>
  <si>
    <t>Rice--Oryza sativa  Polish</t>
  </si>
  <si>
    <t>Brassica napus Cake</t>
  </si>
  <si>
    <t>Management--Livestock Management--Feed Characteristic--Feed Composition--Feed Ingredient--Crop Byproduct--Oil Plant ByProducts--Canola--Canola Cake--</t>
  </si>
  <si>
    <t>Crop Byproduct--Oil Plant ByProducts--Canola--Canola Cake--</t>
  </si>
  <si>
    <t>Crop Byproduct--Oil Plant ByProducts--Canola--Canola Cake</t>
  </si>
  <si>
    <t>Crop Byproduct--Oil Plant ByProducts--Canola</t>
  </si>
  <si>
    <t>AOM_000579$Crop Byproduct--Cereal ByProducts--Rice--Rice Straw</t>
  </si>
  <si>
    <t>Rice--Rice Straw</t>
  </si>
  <si>
    <t>Cocos nucifera Cake</t>
  </si>
  <si>
    <t>Management--Livestock Management--Feed Characteristic--Feed Composition--Feed Ingredient--Crop Byproduct--Oil Plant ByProducts--Coconut--Coconut Cake--</t>
  </si>
  <si>
    <t>Crop Byproduct--Oil Plant ByProducts--Coconut--Coconut Cake--</t>
  </si>
  <si>
    <t>Crop Byproduct--Oil Plant ByProducts--Coconut--Coconut Cake</t>
  </si>
  <si>
    <t>Crop Byproduct--Oil Plant ByProducts--Coconut</t>
  </si>
  <si>
    <t>AOM_000579$Crop Byproduct--Cereal ByProducts--Rice--Oryza sativa  Straw</t>
  </si>
  <si>
    <t>Crop Byproduct--Cereal ByProducts--Rice--Oryza sativa  Straw</t>
  </si>
  <si>
    <t>Rice--Oryza sativa  Straw</t>
  </si>
  <si>
    <t>Gossypium Seed Hull</t>
  </si>
  <si>
    <t>Management--Livestock Management--Feed Characteristic--Feed Composition--Feed Ingredient--Crop Byproduct--Oil Plant ByProducts--Cotton--Cotton Seed--Cotton Seed Hull</t>
  </si>
  <si>
    <t>Crop Byproduct--Oil Plant ByProducts--Cotton--Cotton Seed--Cotton Seed Hull</t>
  </si>
  <si>
    <t>Crop Byproduct--Oil Plant ByProducts--Cotton--Cotton Seed</t>
  </si>
  <si>
    <t>AOM_001187$Crop Byproduct--Oil Plant ByProducts--Cotton--Cotton Seed--Cotton Seed Hull;AOM_001187$Crop Byproduct--Oil Plant ByProducts--Cotton--Cotton Seed--Gossypium Seed Hull</t>
  </si>
  <si>
    <t>AOM_002084$Crop Byproduct--Cereal ByProducts--Rice--Rice Straw--Spent Rice Straw</t>
  </si>
  <si>
    <t>Rice--Rice Straw--Spent Rice Straw</t>
  </si>
  <si>
    <t>Gossypium Seed Cake</t>
  </si>
  <si>
    <t>Cotton Seed Cake;Gossypium Seed Cake</t>
  </si>
  <si>
    <t>Management--Livestock Management--Feed Characteristic--Feed Composition--Feed Ingredient--Crop Byproduct--Oil Plant ByProducts--Cotton--Cotton Seed--Cotton Seed Cake</t>
  </si>
  <si>
    <t>Crop Byproduct--Oil Plant ByProducts--Cotton--Cotton Seed--Cotton Seed Cake</t>
  </si>
  <si>
    <t>AOM_000620$Crop Byproduct--Oil Plant ByProducts--Cotton--Cotton Seed--Cotton Seed Cake;AOM_000620$Crop Byproduct--Oil Plant ByProducts--Cotton--Cotton Seed--Cotton Seed Cake;AOM_000620$Crop Byproduct--Oil Plant ByProducts--Cotton--Cotton Seed--Gossypium Seed Cake</t>
  </si>
  <si>
    <t>AOM_002084$Crop Byproduct--Cereal ByProducts--Rice--Rice Straw--Oryza sativa  Straw</t>
  </si>
  <si>
    <t>Crop Byproduct--Cereal ByProducts--Rice--Rice Straw--Oryza sativa  Straw</t>
  </si>
  <si>
    <t>Rice--Rice Straw--Oryza sativa  Straw</t>
  </si>
  <si>
    <t>Hibiscus sp Seed</t>
  </si>
  <si>
    <t>Management--Livestock Management--Feed Characteristic--Feed Composition--Feed Ingredient--Crop Byproduct--Oil Plant ByProducts--Hibiscus--Hibiscus Seed--</t>
  </si>
  <si>
    <t>Crop Byproduct--Oil Plant ByProducts--Hibiscus--Hibiscus Seed--</t>
  </si>
  <si>
    <t>Crop Byproduct--Oil Plant ByProducts--Hibiscus--Hibiscus Seed</t>
  </si>
  <si>
    <t>Crop Byproduct--Oil Plant ByProducts--Hibiscus</t>
  </si>
  <si>
    <t>AOM_001893$Crop Byproduct--Oil Plant ByProducts--Hibiscus--Hibiscus Seed;AOM_001893$Crop Byproduct--Oil Plant ByProducts--Hibiscus--Hibiscus sp Seed</t>
  </si>
  <si>
    <t>AOM_000580$Crop Byproduct--Cereal ByProducts--Rye--Rye Bran</t>
  </si>
  <si>
    <t>Rye--Rye Bran</t>
  </si>
  <si>
    <t>Linum usitatissimum Oil</t>
  </si>
  <si>
    <t>Management--Livestock Management--Feed Characteristic--Feed Composition--Feed Ingredient--Crop Byproduct--Oil Plant ByProducts--Flaxseed--Flaxseed Oil--</t>
  </si>
  <si>
    <t>Crop Byproduct--Oil Plant ByProducts--Flaxseed--Flaxseed Oil--</t>
  </si>
  <si>
    <t>Crop Byproduct--Oil Plant ByProducts--Flaxseed--Flaxseed Oil</t>
  </si>
  <si>
    <t>Crop Byproduct--Oil Plant ByProducts--Flaxseed</t>
  </si>
  <si>
    <t>AOM_001255$Crop Byproduct--Oil Plant ByProducts--Flaxseed--Flaxseed Oil;AOM_001255$Crop Byproduct--Oil Plant ByProducts--Flaxseed--Linum usitatissimum Oil</t>
  </si>
  <si>
    <t>AOM_000580$Crop Byproduct--Cereal ByProducts--Rye--Secale cereale  Bran</t>
  </si>
  <si>
    <t>Crop Byproduct--Cereal ByProducts--Rye--Secale cereale  Bran</t>
  </si>
  <si>
    <t>Rye--Secale cereale  Bran</t>
  </si>
  <si>
    <t>Linum usitatissimum Cake</t>
  </si>
  <si>
    <t>Management--Livestock Management--Feed Characteristic--Feed Composition--Feed Ingredient--Crop Byproduct--Oil Plant ByProducts--Linseed--Linseed Cake--</t>
  </si>
  <si>
    <t>Crop Byproduct--Oil Plant ByProducts--Linseed--Linseed Cake--</t>
  </si>
  <si>
    <t>Crop Byproduct--Oil Plant ByProducts--Linseed--Linseed Cake</t>
  </si>
  <si>
    <t>Crop Byproduct--Oil Plant ByProducts--Linseed</t>
  </si>
  <si>
    <t>AOM_001813$Crop Byproduct--Cereal ByProducts--Sorghum--Sorghum Brewers Grain</t>
  </si>
  <si>
    <t>Sorghum--Sorghum Brewers Grain</t>
  </si>
  <si>
    <t>Macadamia integrifolia Cake</t>
  </si>
  <si>
    <t>Management--Livestock Management--Feed Characteristic--Feed Composition--Feed Ingredient--Crop Byproduct--Oil Plant ByProducts--Macadamia--Macadamia Cake--</t>
  </si>
  <si>
    <t>Crop Byproduct--Oil Plant ByProducts--Macadamia--Macadamia Cake--</t>
  </si>
  <si>
    <t>Crop Byproduct--Oil Plant ByProducts--Macadamia--Macadamia Cake</t>
  </si>
  <si>
    <t>Crop Byproduct--Oil Plant ByProducts--Macadamia</t>
  </si>
  <si>
    <t>AOM_001303$Crop Byproduct--Oil Plant ByProducts--Macadamia--Macadamia Cake;AOM_001303$Crop Byproduct--Oil Plant ByProducts--Macadamia--Macadamia integrifolia Cake</t>
  </si>
  <si>
    <t>AOM_001813$Crop Byproduct--Cereal ByProducts--Sorghum--Milo Brewers Grain</t>
  </si>
  <si>
    <t>Crop Byproduct--Cereal ByProducts--Sorghum--Milo Brewers Grain</t>
  </si>
  <si>
    <t>Sorghum--Milo Brewers Grain</t>
  </si>
  <si>
    <t>Arecaceae Kernel Cake</t>
  </si>
  <si>
    <t>Palmae Kernel Cake;Arecaceae Kernel Cake</t>
  </si>
  <si>
    <t>Management--Livestock Management--Feed Characteristic--Feed Composition--Feed Ingredient--Crop Byproduct--Oil Plant ByProducts--Palm--Palm Kernel--Palm Kernel Cake</t>
  </si>
  <si>
    <t>Crop Byproduct--Oil Plant ByProducts--Palm--Palm Kernel--Palm Kernel Cake</t>
  </si>
  <si>
    <t>Crop Byproduct--Oil Plant ByProducts--Palm--Palm Kernel</t>
  </si>
  <si>
    <t>AOM_001638$Crop Byproduct--Oil Plant ByProducts--Palm--Palm Kernel--Palm Kernel Cake;AOM_001638$Crop Byproduct--Oil Plant ByProducts--Palm--Palm Kernel--Palmae Kernel Cake;AOM_001638$Crop Byproduct--Oil Plant ByProducts--Palm--Palm Kernel--Arecaceae Kernel Cake</t>
  </si>
  <si>
    <t>Sesamum indicum Seed Cake</t>
  </si>
  <si>
    <t>Management--Livestock Management--Feed Characteristic--Feed Composition--Feed Ingredient--Crop Byproduct--Oil Plant ByProducts--Sesame--Sesame Seed--Sesame Seed Cake</t>
  </si>
  <si>
    <t>Crop Byproduct--Oil Plant ByProducts--Sesame--Sesame Seed--Sesame Seed Cake</t>
  </si>
  <si>
    <t>Crop Byproduct--Oil Plant ByProducts--Sesame--Sesame Seed</t>
  </si>
  <si>
    <t>AOM_001277$Crop Byproduct--Oil Plant ByProducts--Sesame--Sesame Seed--Sesame Seed Cake;AOM_001277$Crop Byproduct--Oil Plant ByProducts--Sesame--Sesame Seed--Sesamum indicum Seed Cake</t>
  </si>
  <si>
    <t>Sorghum--Sorghum Spent</t>
  </si>
  <si>
    <t>Sesamum indicum Seed</t>
  </si>
  <si>
    <t>Management--Livestock Management--Feed Characteristic--Feed Composition--Feed Ingredient--Crop Byproduct--Oil Plant ByProducts--Sesame--Sesame Seed--</t>
  </si>
  <si>
    <t>Crop Byproduct--Oil Plant ByProducts--Sesame--Sesame Seed--</t>
  </si>
  <si>
    <t>Crop Byproduct--Oil Plant ByProducts--Sesame</t>
  </si>
  <si>
    <t>AOM_001440$Crop Byproduct--Oil Plant ByProducts--Sesame--Sesame Seed;AOM_001440$Crop Byproduct--Oil Plant ByProducts--Sesame--Sesamum indicum Seed</t>
  </si>
  <si>
    <t>Vitellaria paradoxa Cake</t>
  </si>
  <si>
    <t>Management--Livestock Management--Feed Characteristic--Feed Composition--Feed Ingredient--Crop Byproduct--Oil Plant ByProducts--Sheanut--Sheanut Cake--</t>
  </si>
  <si>
    <t>Crop Byproduct--Oil Plant ByProducts--Sheanut--Sheanut Cake--</t>
  </si>
  <si>
    <t>Crop Byproduct--Oil Plant ByProducts--Sheanut--Sheanut Cake</t>
  </si>
  <si>
    <t>Crop Byproduct--Oil Plant ByProducts--Sheanut</t>
  </si>
  <si>
    <t>AOM_001278$Crop Byproduct--Oil Plant ByProducts--Sheanut--Sheanut Cake;AOM_001278$Crop Byproduct--Oil Plant ByProducts--Sheanut--Vitellaria paradoxa Cake</t>
  </si>
  <si>
    <t>Sorghum--Sorghum Sprout</t>
  </si>
  <si>
    <t>Helianthus annuus Seed Cake</t>
  </si>
  <si>
    <t>Common Sunflower Seed Cake;Helianthus annuus Seed Cake</t>
  </si>
  <si>
    <t>Management--Livestock Management--Feed Characteristic--Feed Composition--Feed Ingredient--Crop Byproduct--Oil Plant ByProducts--Sunflower--Sunflower Seed--Sunflower Seed Cake</t>
  </si>
  <si>
    <t>Crop Byproduct--Oil Plant ByProducts--Sunflower--Sunflower Seed--Sunflower Seed Cake</t>
  </si>
  <si>
    <t>Crop Byproduct--Oil Plant ByProducts--Sunflower--Sunflower Seed</t>
  </si>
  <si>
    <t>AOM_001338$Crop Byproduct--Oil Plant ByProducts--Sunflower--Sunflower Seed--Sunflower Seed Cake;AOM_001338$Crop Byproduct--Oil Plant ByProducts--Sunflower--Sunflower Seed--Common Sunflower Seed Cake;AOM_001338$Crop Byproduct--Oil Plant ByProducts--Sunflower--Sunflower Seed--Helianthus annuus Seed Cake</t>
  </si>
  <si>
    <t>Sorghum--Sorghum bicolor Sprout</t>
  </si>
  <si>
    <t>Management--Livestock Management--Feed Characteristic--Feed Composition--Feed Ingredient--Crop Byproduct--Oil Plant ByProducts--Walnut--Walnut Leaves--</t>
  </si>
  <si>
    <t>Crop Byproduct--Oil Plant ByProducts--Walnut--Walnut Leaves--</t>
  </si>
  <si>
    <t>Crop Byproduct--Oil Plant ByProducts--Walnut--Walnut Leaves</t>
  </si>
  <si>
    <t>Crop Byproduct--Oil Plant ByProducts--Walnut</t>
  </si>
  <si>
    <t>AOM_002092$Crop Byproduct--Oil Plant ByProducts--Walnut--Walnut Leaves</t>
  </si>
  <si>
    <t>AOM_000581$Crop Byproduct--Cereal ByProducts--Sorghum--Sorghum Straw</t>
  </si>
  <si>
    <t>Sorghum--Sorghum Straw</t>
  </si>
  <si>
    <t>Gossypium Seed</t>
  </si>
  <si>
    <t>Management--Livestock Management--Feed Characteristic--Feed Composition--Feed Ingredient--Crop Byproduct--Oil Plant Products--Cotton--Cotton Seed--</t>
  </si>
  <si>
    <t>Crop Byproduct--Oil Plant Products--Cotton--Cotton Seed--</t>
  </si>
  <si>
    <t>Crop Byproduct--Oil Plant Products--Cotton--Cotton Seed</t>
  </si>
  <si>
    <t>Crop Byproduct--Oil Plant Products--Cotton</t>
  </si>
  <si>
    <t>AOM_001312$Crop Byproduct--Oil Plant Products--Cotton--Cotton Seed;AOM_001312$Crop Byproduct--Oil Plant Products--Cotton--Gossypium Seed</t>
  </si>
  <si>
    <t>AOM_000581$Crop Byproduct--Cereal ByProducts--Sorghum--Milo Straw</t>
  </si>
  <si>
    <t>Crop Byproduct--Cereal ByProducts--Sorghum--Milo Straw</t>
  </si>
  <si>
    <t>Sorghum--Milo Straw</t>
  </si>
  <si>
    <t>Beta vulgaris Discards</t>
  </si>
  <si>
    <t>Beet Discards;Beta vulgaris Discards</t>
  </si>
  <si>
    <t>Management--Livestock Management--Feed Characteristic--Feed Composition--Feed Ingredient--Crop Byproduct--Roots and Tuber ByProducts--Beetroot--Beetroot Discards--</t>
  </si>
  <si>
    <t>Crop Byproduct--Roots and Tuber ByProducts--Beetroot--Beetroot Discards--</t>
  </si>
  <si>
    <t>Crop Byproduct--Roots and Tuber ByProducts--Beetroot--Beetroot Discards</t>
  </si>
  <si>
    <t>Crop Byproduct--Roots and Tuber ByProducts--Beetroot</t>
  </si>
  <si>
    <t>AOM_001439$Crop Byproduct--Roots and Tuber ByProducts--Beetroot--Beetroot Discards;AOM_001439$Crop Byproduct--Roots and Tuber ByProducts--Beetroot--Beet Discards;AOM_001439$Crop Byproduct--Roots and Tuber ByProducts--Beetroot--Beta vulgaris Discards</t>
  </si>
  <si>
    <t>Management--Livestock Management--Feed Characteristic--Feed Composition--Feed Ingredient--Crop Byproduct--Roots and Tuber ByProducts--Beet--Beet Pulp--</t>
  </si>
  <si>
    <t>Crop Byproduct--Roots and Tuber ByProducts--Beet--Beet Pulp--</t>
  </si>
  <si>
    <t>Crop Byproduct--Roots and Tuber ByProducts--Beet--Beet Pulp</t>
  </si>
  <si>
    <t>Crop Byproduct--Roots and Tuber ByProducts--Beet</t>
  </si>
  <si>
    <t>Manihot esculenta Bran</t>
  </si>
  <si>
    <t>Yuca Bran;Tapioca Bran;Manioc Bran;Manihot esculenta Bran</t>
  </si>
  <si>
    <t>Management--Livestock Management--Feed Characteristic--Feed Composition--Feed Ingredient--Crop Byproduct--Roots and Tuber ByProducts--Cassava--Cassava Bran--</t>
  </si>
  <si>
    <t>Crop Byproduct--Roots and Tuber ByProducts--Cassava--Cassava Bran--</t>
  </si>
  <si>
    <t>Crop Byproduct--Roots and Tuber ByProducts--Cassava--Cassava Bran</t>
  </si>
  <si>
    <t>Crop Byproduct--Roots and Tuber ByProducts--Cassava</t>
  </si>
  <si>
    <t>AOM_000634$Crop Byproduct--Roots and Tuber ByProducts--Cassava--Cassava Bran;AOM_000634$Crop Byproduct--Roots and Tuber ByProducts--Cassava--Yuca Bran;AOM_000634$Crop Byproduct--Roots and Tuber ByProducts--Cassava--Tapioca Bran;AOM_000634$Crop Byproduct--Roots and Tuber ByProducts--Cassava--Manioc Bran;AOM_000634$Crop Byproduct--Roots and Tuber ByProducts--Cassava--Manihot esculenta Bran</t>
  </si>
  <si>
    <t>AOM_000581$Crop Byproduct--Cereal ByProducts--Sorghum--Sorghum bicolor Straw</t>
  </si>
  <si>
    <t>Crop Byproduct--Cereal ByProducts--Sorghum--Sorghum bicolor Straw</t>
  </si>
  <si>
    <t>Sorghum--Sorghum bicolor Straw</t>
  </si>
  <si>
    <t>Manihot esculenta Leaves</t>
  </si>
  <si>
    <t>Yuca Leaves;Tapioca Leaves;Manioc Leaves;Manihot esculenta Leaves</t>
  </si>
  <si>
    <t>Management--Livestock Management--Feed Characteristic--Feed Composition--Feed Ingredient--Crop Byproduct--Roots and Tuber ByProducts--Cassava--Cassava Leaves--</t>
  </si>
  <si>
    <t>Crop Byproduct--Roots and Tuber ByProducts--Cassava--Cassava Leaves--</t>
  </si>
  <si>
    <t>Crop Byproduct--Roots and Tuber ByProducts--Cassava--Cassava Leaves</t>
  </si>
  <si>
    <t>AOM_000635$Crop Byproduct--Roots and Tuber ByProducts--Cassava--Cassava Leaves;AOM_000635$Crop Byproduct--Roots and Tuber ByProducts--Cassava--Yuca Leaves;AOM_000635$Crop Byproduct--Roots and Tuber ByProducts--Cassava--Tapioca Leaves;AOM_000635$Crop Byproduct--Roots and Tuber ByProducts--Cassava--Manioc Leaves;AOM_000635$Crop Byproduct--Roots and Tuber ByProducts--Cassava--Manihot esculenta Leaves</t>
  </si>
  <si>
    <t>Manihot esculenta Peel</t>
  </si>
  <si>
    <t>Yuca Peel;Tapioca Peel;Manioc Peel;Manihot esculenta Peel</t>
  </si>
  <si>
    <t>Management--Livestock Management--Feed Characteristic--Feed Composition--Feed Ingredient--Crop Byproduct--Roots and Tuber ByProducts--Cassava--Cassava Peel--</t>
  </si>
  <si>
    <t>Crop Byproduct--Roots and Tuber ByProducts--Cassava--Cassava Peel--</t>
  </si>
  <si>
    <t>Crop Byproduct--Roots and Tuber ByProducts--Cassava--Cassava Peel</t>
  </si>
  <si>
    <t>AOM_002112$Crop Byproduct--Roots and Tuber ByProducts--Cassava--Cassava Peel;AOM_002112$Crop Byproduct--Roots and Tuber ByProducts--Cassava--Yuca Peel;AOM_002112$Crop Byproduct--Roots and Tuber ByProducts--Cassava--Tapioca Peel;AOM_002112$Crop Byproduct--Roots and Tuber ByProducts--Cassava--Manioc Peel;AOM_002112$Crop Byproduct--Roots and Tuber ByProducts--Cassava--Manihot esculenta Peel</t>
  </si>
  <si>
    <t>AOM_001197$Crop Byproduct--Cereal ByProducts--Teff--Teff Straw</t>
  </si>
  <si>
    <t>Teff--Teff Straw</t>
  </si>
  <si>
    <t>Management--Livestock Management--Feed Characteristic--Feed Composition--Feed Ingredient--Crop Byproduct--Roots and Tuber ByProducts--Cassava--Cassava Root--</t>
  </si>
  <si>
    <t>Crop Byproduct--Roots and Tuber ByProducts--Cassava--Cassava Root--</t>
  </si>
  <si>
    <t>Crop Byproduct--Roots and Tuber ByProducts--Cassava--Cassava Root</t>
  </si>
  <si>
    <t>AOM_002113$Crop Byproduct--Roots and Tuber ByProducts--Cassava--Cassava Root;AOM_002113$Crop Byproduct--Roots and Tuber ByProducts--Cassava--Yuca Root;AOM_002113$Crop Byproduct--Roots and Tuber ByProducts--Cassava--Tapioca Root;AOM_002113$Crop Byproduct--Roots and Tuber ByProducts--Cassava--Manioc Root</t>
  </si>
  <si>
    <t>AOM_001197$Crop Byproduct--Cereal ByProducts--Teff--Eragrostis tef Straw</t>
  </si>
  <si>
    <t>Crop Byproduct--Cereal ByProducts--Teff--Eragrostis tef Straw</t>
  </si>
  <si>
    <t>Teff--Eragrostis tef Straw</t>
  </si>
  <si>
    <t>Management--Livestock Management--Feed Characteristic--Feed Composition--Feed Ingredient--Crop Byproduct--Roots and Tuber ByProducts--Cassava--Cassava Shaft--</t>
  </si>
  <si>
    <t>Crop Byproduct--Roots and Tuber ByProducts--Cassava--Cassava Shaft--</t>
  </si>
  <si>
    <t>Crop Byproduct--Roots and Tuber ByProducts--Cassava--Cassava Shaft</t>
  </si>
  <si>
    <t>AOM_000638$Crop Byproduct--Roots and Tuber ByProducts--Cassava--Cassava Shaft;AOM_000638$Crop Byproduct--Roots and Tuber ByProducts--Cassava--Yuca Shaft;AOM_000638$Crop Byproduct--Roots and Tuber ByProducts--Cassava--Tapioca Shaft;AOM_000638$Crop Byproduct--Roots and Tuber ByProducts--Cassava--Manioc Shaft</t>
  </si>
  <si>
    <t>AOM_000585$Crop Byproduct--Cereal ByProducts--Wheat--Wheat Bran</t>
  </si>
  <si>
    <t>Wheat--Wheat Bran</t>
  </si>
  <si>
    <t>Manihot esculenta Waste</t>
  </si>
  <si>
    <t>Management--Livestock Management--Feed Characteristic--Feed Composition--Feed Ingredient--Crop Byproduct--Roots and Tuber ByProducts--Cassava--Cassava Waste--</t>
  </si>
  <si>
    <t>Crop Byproduct--Roots and Tuber ByProducts--Cassava--Cassava Waste--</t>
  </si>
  <si>
    <t>Crop Byproduct--Roots and Tuber ByProducts--Cassava--Cassava Waste</t>
  </si>
  <si>
    <t>AOM_001251$Crop Byproduct--Roots and Tuber ByProducts--Cassava--Cassava Waste;AOM_001251$Crop Byproduct--Roots and Tuber ByProducts--Cassava--Manihot esculenta Waste</t>
  </si>
  <si>
    <t>AOM_000585$Crop Byproduct--Cereal ByProducts--Wheat--Triticum aestivum Bran</t>
  </si>
  <si>
    <t>Crop Byproduct--Cereal ByProducts--Wheat--Triticum aestivum Bran</t>
  </si>
  <si>
    <t>Wheat--Triticum aestivum Bran</t>
  </si>
  <si>
    <t>Management--Livestock Management--Feed Characteristic--Feed Composition--Feed Ingredient--Crop Byproduct--Roots and Tuber ByProducts--Potato--Potato Hash--</t>
  </si>
  <si>
    <t>Crop Byproduct--Roots and Tuber ByProducts--Potato--Potato Hash--</t>
  </si>
  <si>
    <t>Crop Byproduct--Roots and Tuber ByProducts--Potato--Potato Hash</t>
  </si>
  <si>
    <t>Crop Byproduct--Roots and Tuber ByProducts--Potato</t>
  </si>
  <si>
    <t>AOM_001281$Crop Byproduct--Roots and Tuber ByProducts--Potato--Potato Hash;AOM_001281$Crop Byproduct--Roots and Tuber ByProducts--Potato--Solanum tuberosum</t>
  </si>
  <si>
    <t>AOM_000589$Crop Byproduct--Cereal ByProducts--Wheat--Wheat Offal</t>
  </si>
  <si>
    <t>Wheat--Wheat Offal</t>
  </si>
  <si>
    <t>Solanum tuberosum Processing Waste</t>
  </si>
  <si>
    <t>Management--Livestock Management--Feed Characteristic--Feed Composition--Feed Ingredient--Crop Byproduct--Roots and Tuber ByProducts--Potato--Potato Processing Waste--</t>
  </si>
  <si>
    <t>Crop Byproduct--Roots and Tuber ByProducts--Potato--Potato Processing Waste--</t>
  </si>
  <si>
    <t>Crop Byproduct--Roots and Tuber ByProducts--Potato--Potato Processing Waste</t>
  </si>
  <si>
    <t>AOM_001777$Crop Byproduct--Roots and Tuber ByProducts--Potato--Potato Processing Waste;AOM_001777$Crop Byproduct--Roots and Tuber ByProducts--Potato--Solanum tuberosum Processing Waste</t>
  </si>
  <si>
    <t>AOM_000589$Crop Byproduct--Cereal ByProducts--Wheat--Triticum aestivum Offal</t>
  </si>
  <si>
    <t>Crop Byproduct--Cereal ByProducts--Wheat--Triticum aestivum Offal</t>
  </si>
  <si>
    <t>Wheat--Triticum aestivum Offal</t>
  </si>
  <si>
    <t>Ipomoea batatas Vine</t>
  </si>
  <si>
    <t>Management--Livestock Management--Feed Characteristic--Feed Composition--Feed Ingredient--Crop Byproduct--Roots and Tuber ByProducts--Sweet Potato--Sweet Potato Vine--</t>
  </si>
  <si>
    <t>Crop Byproduct--Roots and Tuber ByProducts--Sweet Potato--Sweet Potato Vine--</t>
  </si>
  <si>
    <t>Crop Byproduct--Roots and Tuber ByProducts--Sweet Potato--Sweet Potato Vine</t>
  </si>
  <si>
    <t>Crop Byproduct--Roots and Tuber ByProducts--Sweet Potato</t>
  </si>
  <si>
    <t>AOM_001267$Crop Byproduct--Roots and Tuber ByProducts--Sweet Potato--Sweet Potato Vine;AOM_001267$Crop Byproduct--Roots and Tuber ByProducts--Sweet Potato--Ipomoea batatas Vine</t>
  </si>
  <si>
    <t>AOM_000591$Crop Byproduct--Cereal ByProducts--Wheat--Wheat Shorts</t>
  </si>
  <si>
    <t>Wheat--Wheat Shorts</t>
  </si>
  <si>
    <t>Colocasia esculenta Leaves</t>
  </si>
  <si>
    <t>Management--Livestock Management--Feed Characteristic--Feed Composition--Feed Ingredient--Crop Byproduct--Roots and Tuber ByProducts--Taro--Taro Leaves--</t>
  </si>
  <si>
    <t>Crop Byproduct--Roots and Tuber ByProducts--Taro--Taro Leaves--</t>
  </si>
  <si>
    <t>Crop Byproduct--Roots and Tuber ByProducts--Taro--Taro Leaves</t>
  </si>
  <si>
    <t>Crop Byproduct--Roots and Tuber ByProducts--Taro</t>
  </si>
  <si>
    <t>AOM_001266$Crop Byproduct--Roots and Tuber ByProducts--Taro--Taro Leaves;AOM_001266$Crop Byproduct--Roots and Tuber ByProducts--Taro--Colocasia esculenta Leaves</t>
  </si>
  <si>
    <t>AOM_000591$Crop Byproduct--Cereal ByProducts--Wheat--Triticum aestivum Shorts</t>
  </si>
  <si>
    <t>Crop Byproduct--Cereal ByProducts--Wheat--Triticum aestivum Shorts</t>
  </si>
  <si>
    <t>Wheat--Triticum aestivum Shorts</t>
  </si>
  <si>
    <t>Dioscorea Peels</t>
  </si>
  <si>
    <t>Nanarepenta Peels;Epipetrum Peels;Borderea Peels;Tamus Peels;Dioscorea Peels</t>
  </si>
  <si>
    <t>Management--Livestock Management--Feed Characteristic--Feed Composition--Feed Ingredient--Crop Byproduct--Roots and Tuber ByProducts--Yam--Yam Peels--</t>
  </si>
  <si>
    <t>Crop Byproduct--Roots and Tuber ByProducts--Yam--Yam Peels--</t>
  </si>
  <si>
    <t>Crop Byproduct--Roots and Tuber ByProducts--Yam--Yam Peels</t>
  </si>
  <si>
    <t>Crop Byproduct--Roots and Tuber ByProducts--Yam</t>
  </si>
  <si>
    <t>AOM_000640$Crop Byproduct--Roots and Tuber ByProducts--Yam--Yam Peels;AOM_000640$Crop Byproduct--Roots and Tuber ByProducts--Yam--Nanarepenta Peels;AOM_000640$Crop Byproduct--Roots and Tuber ByProducts--Yam--Epipetrum Peels;AOM_000640$Crop Byproduct--Roots and Tuber ByProducts--Yam--Borderea Peels;AOM_000640$Crop Byproduct--Roots and Tuber ByProducts--Yam--Tamus Peels;AOM_000640$Crop Byproduct--Roots and Tuber ByProducts--Yam--Dioscorea Peels</t>
  </si>
  <si>
    <t>AOM_001887$Crop Byproduct--Cereal ByProducts--Wheat--Wheat Straw</t>
  </si>
  <si>
    <t>Wheat--Wheat Straw</t>
  </si>
  <si>
    <t>Management--Livestock Management--Feed Characteristic--Feed Composition--Feed Ingredient--Crop Byproduct--Sugar Processing ByProducts--Sugar Beet--Sugar Beet Molasses--</t>
  </si>
  <si>
    <t>Crop Byproduct--Sugar Processing ByProducts--Sugar Beet--Sugar Beet Molasses--</t>
  </si>
  <si>
    <t>Crop Byproduct--Sugar Processing ByProducts--Sugar Beet--Sugar Beet Molasses</t>
  </si>
  <si>
    <t>Crop Byproduct--Sugar Processing ByProducts--Sugar Beet</t>
  </si>
  <si>
    <t>AOM_001887$Crop Byproduct--Cereal ByProducts--Wheat--Triticum aestivum Straw</t>
  </si>
  <si>
    <t>Crop Byproduct--Cereal ByProducts--Wheat--Triticum aestivum Straw</t>
  </si>
  <si>
    <t>Wheat--Triticum aestivum Straw</t>
  </si>
  <si>
    <t>Saccharum officinarum Molasses</t>
  </si>
  <si>
    <t>Management--Livestock Management--Feed Characteristic--Feed Composition--Feed Ingredient--Crop Byproduct--Sugar Processing ByProducts--Sugarcane--Sugarcane Molasses--</t>
  </si>
  <si>
    <t>Crop Byproduct--Sugar Processing ByProducts--Sugarcane--Sugarcane Molasses--</t>
  </si>
  <si>
    <t>Crop Byproduct--Sugar Processing ByProducts--Sugarcane--Sugarcane Molasses</t>
  </si>
  <si>
    <t>Crop Byproduct--Sugar Processing ByProducts--Sugarcane</t>
  </si>
  <si>
    <t>AOM_001318$Crop Byproduct--Cereal Products--Wheat--Wheat Grain</t>
  </si>
  <si>
    <t>Wheat--Wheat Grain</t>
  </si>
  <si>
    <t>Brassica oleracea Discards</t>
  </si>
  <si>
    <t>Management--Livestock Management--Feed Characteristic--Feed Composition--Feed Ingredient--Crop Byproduct--Vegetable ByProducts--Cabbage--Cabbage Discards--</t>
  </si>
  <si>
    <t>Crop Byproduct--Vegetable ByProducts--Cabbage--Cabbage Discards--</t>
  </si>
  <si>
    <t>Crop Byproduct--Vegetable ByProducts--Cabbage--Cabbage Discards</t>
  </si>
  <si>
    <t>Crop Byproduct--Vegetable ByProducts--Cabbage</t>
  </si>
  <si>
    <t>AOM_001842$Crop Byproduct--Vegetable ByProducts--Cabbage--Cabbage Discards;AOM_001842$Crop Byproduct--Vegetable ByProducts--Cabbage--Brassica oleracea Discards</t>
  </si>
  <si>
    <t>AOM_001318$Crop Byproduct--Cereal Products--Wheat--Triticum aestivum Grain</t>
  </si>
  <si>
    <t>Crop Byproduct--Cereal Products--Wheat--Triticum aestivum Grain</t>
  </si>
  <si>
    <t>Wheat--Triticum aestivum Grain</t>
  </si>
  <si>
    <t>Management--Livestock Management--Feed Characteristic--Feed Composition--Feed Ingredient--Crop Byproduct--Vegetable ByProducts--Tomato--Tomato Waste--</t>
  </si>
  <si>
    <t>Crop Byproduct--Vegetable ByProducts--Tomato--Tomato Waste--</t>
  </si>
  <si>
    <t>Crop Byproduct--Vegetable ByProducts--Tomato--Tomato Waste</t>
  </si>
  <si>
    <t>Crop Byproduct--Vegetable ByProducts--Tomato</t>
  </si>
  <si>
    <t>AOM_001956$Crop Byproduct--Vegetable ByProducts--Tomato--Tomato Waste</t>
  </si>
  <si>
    <t>AOM_000595$Crop Byproduct--Fruit ByProducts--Banana--Banana Leaves</t>
  </si>
  <si>
    <t>Banana--Banana Leaves</t>
  </si>
  <si>
    <t>Solanum lycopersicum Skin;Seed</t>
  </si>
  <si>
    <t>Management--Livestock Management--Feed Characteristic--Feed Composition--Feed Ingredient--Crop Byproduct--Vegetable ByProducts--Tomato--Tomato Skin Seed--</t>
  </si>
  <si>
    <t>Crop Byproduct--Vegetable ByProducts--Tomato--Tomato Skin Seed--</t>
  </si>
  <si>
    <t>Crop Byproduct--Vegetable ByProducts--Tomato--Tomato Skin Seed</t>
  </si>
  <si>
    <t>AOM_001436$Crop Byproduct--Vegetable ByProducts--Tomato--Tomato Skin Seed;AOM_001436$Crop Byproduct--Vegetable ByProducts--Tomato--Solanum lycopersicum Skin;AOM_001436$Crop Byproduct--Vegetable ByProducts--Tomato--Seed</t>
  </si>
  <si>
    <t>AOM_000595$Crop Byproduct--Fruit ByProducts--Banana--Musa  Leaves</t>
  </si>
  <si>
    <t>Crop Byproduct--Fruit ByProducts--Banana--Musa  Leaves</t>
  </si>
  <si>
    <t>Banana--Musa  Leaves</t>
  </si>
  <si>
    <t>Theobroma cacao Bean Cake</t>
  </si>
  <si>
    <t>Management--Livestock Management--Feed Characteristic--Feed Composition--Feed Ingredient--Crop Product--Cash Crops Products--Cocoa--Cocoa Bean Cake--</t>
  </si>
  <si>
    <t>Crop Product--Cash Crops Products--Cocoa--Cocoa Bean Cake--</t>
  </si>
  <si>
    <t>Crop Product--Cash Crops Products--Cocoa--Cocoa Bean Cake</t>
  </si>
  <si>
    <t>Crop Product--Cash Crops Products--Cocoa</t>
  </si>
  <si>
    <t>AOM_002106$Crop Product--Cash Crops Products--Cocoa--Cocoa Bean Cake;AOM_002106$Crop Product--Cash Crops Products--Cocoa--Theobroma cacao Bean Cake</t>
  </si>
  <si>
    <t>AOM_001176$Crop Byproduct--Fruit ByProducts--Banana--Banana Peel</t>
  </si>
  <si>
    <t>Banana--Banana Peel</t>
  </si>
  <si>
    <t>Hordeum vulgare Grain</t>
  </si>
  <si>
    <t>Management--Livestock Management--Feed Characteristic--Feed Composition--Feed Ingredient--Crop Product--Cereal Products--Barley--Barley Grain--</t>
  </si>
  <si>
    <t>Crop Product--Cereal Products--Barley--Barley Grain--</t>
  </si>
  <si>
    <t>Crop Product--Cereal Products--Barley--Barley Grain</t>
  </si>
  <si>
    <t>Crop Product--Cereal Products--Barley</t>
  </si>
  <si>
    <t>AOM_000647$Crop Product--Cereal Products--Barley--Barley Grain;AOM_000647$Crop Product--Cereal Products--Barley--Hordeum vulgare Grain</t>
  </si>
  <si>
    <t>AOM_001176$Crop Byproduct--Fruit ByProducts--Banana--Musa  Peel</t>
  </si>
  <si>
    <t>Crop Byproduct--Fruit ByProducts--Banana--Musa  Peel</t>
  </si>
  <si>
    <t>Banana--Musa  Peel</t>
  </si>
  <si>
    <t>Management--Livestock Management--Feed Characteristic--Feed Composition--Feed Ingredient--Crop Product--Cereal Products--Barley----</t>
  </si>
  <si>
    <t>Crop Product--Cereal Products</t>
  </si>
  <si>
    <t>AOM_001202$Crop Product--Cereal Products--Barley;AOM_001202$Crop Product--Cereal Products--Hordeum vulgare</t>
  </si>
  <si>
    <t>AOM_001177$Crop Byproduct--Fruit ByProducts--Banana--Banana Pseudo-stem</t>
  </si>
  <si>
    <t>Banana--Banana Pseudo-stem</t>
  </si>
  <si>
    <t>Corn;Snap Corn;Zea mays</t>
  </si>
  <si>
    <t>Management--Livestock Management--Feed Characteristic--Feed Composition--Feed Ingredient--Crop Product--Cereal Products--Maize----</t>
  </si>
  <si>
    <t>Crop Product--Cereal Products--Maize</t>
  </si>
  <si>
    <t>AOM_000648$Crop Product--Cereal Products--Maize;AOM_000648$Crop Product--Cereal Products--Corn;AOM_000648$Crop Product--Cereal Products--Snap Corn;AOM_000648$Crop Product--Cereal Products--Zea mays</t>
  </si>
  <si>
    <t>AOM_001177$Crop Byproduct--Fruit ByProducts--Banana--Musa  Pseudo-stem</t>
  </si>
  <si>
    <t>Crop Byproduct--Fruit ByProducts--Banana--Musa  Pseudo-stem</t>
  </si>
  <si>
    <t>Banana--Musa  Pseudo-stem</t>
  </si>
  <si>
    <t>Zea mays Grain</t>
  </si>
  <si>
    <t>Corn Grain;Zea mays Grain</t>
  </si>
  <si>
    <t>Management--Livestock Management--Feed Characteristic--Feed Composition--Feed Ingredient--Crop Product--Cereal Products--Maize--Maize Grain--</t>
  </si>
  <si>
    <t>Crop Product--Cereal Products--Maize--Maize Grain--</t>
  </si>
  <si>
    <t>Crop Product--Cereal Products--Maize--Maize Grain</t>
  </si>
  <si>
    <t>AOM_000649$Crop Product--Cereal Products--Maize--Maize Grain;AOM_000649$Crop Product--Cereal Products--Maize--Corn Grain;AOM_000649$Crop Product--Cereal Products--Maize--Zea mays Grain</t>
  </si>
  <si>
    <t>AOM_001815$Crop Byproduct--Fruit ByProducts--Date--Date Cull</t>
  </si>
  <si>
    <t>Date--Date Cull</t>
  </si>
  <si>
    <t>Zea mays Oil</t>
  </si>
  <si>
    <t>Corn Oil;Zea mays Oil</t>
  </si>
  <si>
    <t>Management--Livestock Management--Feed Characteristic--Feed Composition--Feed Ingredient--Crop Product--Cereal Products--Maize--Maize Oil--</t>
  </si>
  <si>
    <t>Crop Product--Cereal Products--Maize--Maize Oil--</t>
  </si>
  <si>
    <t>Crop Product--Cereal Products--Maize--Maize Oil</t>
  </si>
  <si>
    <t>AOM_000651$Crop Product--Cereal Products--Maize--Maize Oil;AOM_000651$Crop Product--Cereal Products--Maize--Corn Oil;AOM_000651$Crop Product--Cereal Products--Maize--Zea mays Oil</t>
  </si>
  <si>
    <t>AOM_001815$Crop Byproduct--Fruit ByProducts--Date--Phoenix dactylifera</t>
  </si>
  <si>
    <t>Crop Byproduct--Fruit ByProducts--Date--Phoenix dactylifera</t>
  </si>
  <si>
    <t>Date--Phoenix dactylifera</t>
  </si>
  <si>
    <t>Zea mays Starch</t>
  </si>
  <si>
    <t>Corn Starch;Zea mays Starch</t>
  </si>
  <si>
    <t>Management--Livestock Management--Feed Characteristic--Feed Composition--Feed Ingredient--Crop Product--Cereal Products--Maize--Maize Starch--</t>
  </si>
  <si>
    <t>Crop Product--Cereal Products--Maize--Maize Starch--</t>
  </si>
  <si>
    <t>Crop Product--Cereal Products--Maize--Maize Starch</t>
  </si>
  <si>
    <t>AOM_001289$Crop Product--Cereal Products--Maize--Maize Starch;AOM_001289$Crop Product--Cereal Products--Maize--Corn Starch;AOM_001289$Crop Product--Cereal Products--Maize--Zea mays Starch</t>
  </si>
  <si>
    <t>AOM_001625$Crop Byproduct--Fruit ByProducts--Mango--Mango Seed--Mango Seed Kernel</t>
  </si>
  <si>
    <t>Mango--Mango Seed--Mango Seed Kernel</t>
  </si>
  <si>
    <t>Zea mays Whole</t>
  </si>
  <si>
    <t>Corn Whole;Zea mays Whole</t>
  </si>
  <si>
    <t>Management--Livestock Management--Feed Characteristic--Feed Composition--Feed Ingredient--Crop Product--Cereal Products--Maize--Maize Whole--</t>
  </si>
  <si>
    <t>Crop Product--Cereal Products--Maize--Maize Whole--</t>
  </si>
  <si>
    <t>Crop Product--Cereal Products--Maize--Maize Whole</t>
  </si>
  <si>
    <t>AOM_001313$Crop Product--Cereal Products--Maize--Maize Whole;AOM_001313$Crop Product--Cereal Products--Maize--Corn Whole;AOM_001313$Crop Product--Cereal Products--Maize--Zea mays Whole</t>
  </si>
  <si>
    <t>AOM_001625$Crop Byproduct--Fruit ByProducts--Mango--Mango Seed--Mangifera indica Seed Kernel</t>
  </si>
  <si>
    <t>Crop Byproduct--Fruit ByProducts--Mango--Mango Seed--Mangifera indica Seed Kernel</t>
  </si>
  <si>
    <t>Mango--Mango Seed--Mangifera indica Seed Kernel</t>
  </si>
  <si>
    <t>Management--Livestock Management--Feed Characteristic--Feed Composition--Feed Ingredient--Crop Product--Cereal Products--Millet----</t>
  </si>
  <si>
    <t>Crop Product--Cereal Products--Millet</t>
  </si>
  <si>
    <t>AOM_000654$Crop Product--Cereal Products--Millet</t>
  </si>
  <si>
    <t>Mango--Mango Seed</t>
  </si>
  <si>
    <t>Management--Livestock Management--Feed Characteristic--Feed Composition--Feed Ingredient--Crop Product--Cereal Products--Oat----</t>
  </si>
  <si>
    <t>Crop Product--Cereal Products--Oat</t>
  </si>
  <si>
    <t>AOM_001895$Crop Product--Cereal Products--Oat</t>
  </si>
  <si>
    <t>AOM_001286$Crop Byproduct--Fruit ByProducts--Papaya--Papaya Leaves</t>
  </si>
  <si>
    <t>Papaya--Papaya Leaves</t>
  </si>
  <si>
    <t>Avena sativa  Grain</t>
  </si>
  <si>
    <t>Management--Livestock Management--Feed Characteristic--Feed Composition--Feed Ingredient--Crop Product--Cereal Products--Oat--Oat Grain--</t>
  </si>
  <si>
    <t>Crop Product--Cereal Products--Oat--Oat Grain--</t>
  </si>
  <si>
    <t>Crop Product--Cereal Products--Oat--Oat Grain</t>
  </si>
  <si>
    <t>AOM_001331$Crop Product--Cereal Products--Oat--Oat Grain;AOM_001331$Crop Product--Cereal Products--Oat--Avena sativa  Grain</t>
  </si>
  <si>
    <t>AOM_001286$Crop Byproduct--Fruit ByProducts--Papaya--Carica papaya Leaves</t>
  </si>
  <si>
    <t>Crop Byproduct--Fruit ByProducts--Papaya--Carica papaya Leaves</t>
  </si>
  <si>
    <t>Papaya--Carica papaya Leaves</t>
  </si>
  <si>
    <t>Management--Livestock Management--Feed Characteristic--Feed Composition--Feed Ingredient--Crop Product--Cereal Products--Pearl Millet----</t>
  </si>
  <si>
    <t>Crop Product--Cereal Products--Pearl Millet</t>
  </si>
  <si>
    <t>AOM_001334$Crop Product--Cereal Products--Pearl Millet;AOM_001334$Crop Product--Cereal Products--Pennisetum glaucum</t>
  </si>
  <si>
    <t>AOM_001283$Crop Byproduct--Fruit ByProducts--Plantain--Plantain Peel</t>
  </si>
  <si>
    <t>Plantain--Plantain Peel</t>
  </si>
  <si>
    <t>Oryza sativa  Grain</t>
  </si>
  <si>
    <t>Management--Livestock Management--Feed Characteristic--Feed Composition--Feed Ingredient--Crop Product--Cereal Products--Rice--Rice Grain--</t>
  </si>
  <si>
    <t>Crop Product--Cereal Products--Rice--Rice Grain--</t>
  </si>
  <si>
    <t>Crop Product--Cereal Products--Rice--Rice Grain</t>
  </si>
  <si>
    <t>Crop Product--Cereal Products--Rice</t>
  </si>
  <si>
    <t>AOM_000655$Crop Product--Cereal Products--Rice--Rice Grain;AOM_000655$Crop Product--Cereal Products--Rice--Oryza sativa  Grain</t>
  </si>
  <si>
    <t>AOM_001283$Crop Byproduct--Fruit ByProducts--Plantain--Musa paradisiaca Peel</t>
  </si>
  <si>
    <t>Crop Byproduct--Fruit ByProducts--Plantain--Musa paradisiaca Peel</t>
  </si>
  <si>
    <t>Plantain--Musa paradisiaca Peel</t>
  </si>
  <si>
    <t>Sorghum bicolor Seed</t>
  </si>
  <si>
    <t>Management--Livestock Management--Feed Characteristic--Feed Composition--Feed Ingredient--Crop Product--Cereal Products--Sorghum--Sorghum Seed--</t>
  </si>
  <si>
    <t>Crop Product--Cereal Products--Sorghum--Sorghum Seed--</t>
  </si>
  <si>
    <t>Crop Product--Cereal Products--Sorghum--Sorghum Seed</t>
  </si>
  <si>
    <t>Crop Product--Cereal Products--Sorghum</t>
  </si>
  <si>
    <t>AOM_001315$Crop Product--Cereal Products--Sorghum--Sorghum Seed;AOM_001315$Crop Product--Cereal Products--Sorghum--Sorghum bicolor Seed</t>
  </si>
  <si>
    <t>Management--Livestock Management--Feed Characteristic--Feed Composition--Feed Ingredient--Crop Product--Cereal Products--Sorghum----</t>
  </si>
  <si>
    <t>AOM_001316$Crop Product--Cereal Products--Sorghum;AOM_001316$Crop Product--Cereal Products--Sorghum bicolor</t>
  </si>
  <si>
    <t>Management--Livestock Management--Feed Characteristic--Feed Composition--Feed Ingredient--Crop Product--Cereal Products--Wheat----</t>
  </si>
  <si>
    <t>Crop Product--Cereal Products--Wheat</t>
  </si>
  <si>
    <t>AOM_001319$Crop Product--Cereal Products--Wheat;AOM_001319$Crop Product--Cereal Products--Triticum aestivum</t>
  </si>
  <si>
    <t>Management--Livestock Management--Feed Characteristic--Feed Composition--Feed Ingredient--Crop Product--Fruit Product--Avocado----</t>
  </si>
  <si>
    <t>Crop Product--Fruit Product--Avocado</t>
  </si>
  <si>
    <t>Crop Product--Fruit Product</t>
  </si>
  <si>
    <t>AOM_001201$Crop Product--Fruit Product--Avocado;AOM_001201$Crop Product--Fruit Product--Persea americana</t>
  </si>
  <si>
    <t>Management--Livestock Management--Feed Characteristic--Feed Composition--Feed Ingredient--Crop Product--Fruit Product--Breadfruit----</t>
  </si>
  <si>
    <t>Crop Product--Fruit Product--Breadfruit</t>
  </si>
  <si>
    <t>AOM_001199$Crop Product--Fruit Product--Breadfruit</t>
  </si>
  <si>
    <t>Management--Livestock Management--Feed Characteristic--Feed Composition--Feed Ingredient--Crop Product--Fruit Products--Ficus sur--Ficus sur Fruits--</t>
  </si>
  <si>
    <t>Crop Product--Fruit Products--Ficus sur--Ficus sur Fruits--</t>
  </si>
  <si>
    <t>Crop Product--Fruit Products--Ficus sur--Ficus sur Fruits</t>
  </si>
  <si>
    <t>Crop Product--Fruit Products--Ficus sur</t>
  </si>
  <si>
    <t>AOM_001848$Crop Product--Fruit Products--Ficus sur--Ficus sur Fruits</t>
  </si>
  <si>
    <t>Management--Livestock Management--Feed Characteristic--Feed Composition--Feed Ingredient--Crop Product--Fruit Products--Jackfruit----</t>
  </si>
  <si>
    <t>Crop Product--Fruit Products--Jackfruit</t>
  </si>
  <si>
    <t>Crop Product--Fruit Products</t>
  </si>
  <si>
    <t>AOM_000663$Crop Product--Fruit Products--Jackfruit;AOM_000663$Crop Product--Fruit Products--Artocarpus heterophylla</t>
  </si>
  <si>
    <t>AOM_001311$Crop Byproduct--Fruit Product--Date</t>
  </si>
  <si>
    <t>Crop Product--Fruit Products--Lemon</t>
  </si>
  <si>
    <t>AOM_001311$Crop Byproduct--Fruit Product--Phoenix dactylifera</t>
  </si>
  <si>
    <t>Crop Byproduct--Fruit Product--Phoenix dactylifera</t>
  </si>
  <si>
    <t>Management--Livestock Management--Feed Characteristic--Feed Composition--Feed Ingredient--Crop Product--Fruit Products--Mango----</t>
  </si>
  <si>
    <t>Crop Product--Fruit Products--Mango</t>
  </si>
  <si>
    <t>AOM_001435$Crop Product--Fruit Products--Mango;AOM_001435$Crop Product--Fruit Products--Mangifera indica</t>
  </si>
  <si>
    <t>Solanum lycopersicum Pulp</t>
  </si>
  <si>
    <t>Management--Livestock Management--Feed Characteristic--Feed Composition--Feed Ingredient--Crop Product--Fruit Products--Tomato--Tomato Pulp--</t>
  </si>
  <si>
    <t>Crop Product--Fruit Products--Tomato--Tomato Pulp--</t>
  </si>
  <si>
    <t>Crop Product--Fruit Products--Tomato--Tomato Pulp</t>
  </si>
  <si>
    <t>Crop Product--Fruit Products--Tomato</t>
  </si>
  <si>
    <t>Arachis hypogaea Oil</t>
  </si>
  <si>
    <t>Management--Livestock Management--Feed Characteristic--Feed Composition--Feed Ingredient--Crop Product--Legume Products--Groundnut--Groundnut Oil--</t>
  </si>
  <si>
    <t>Crop Product--Legume Products--Groundnut--Groundnut Oil--</t>
  </si>
  <si>
    <t>Crop Product--Legume Products--Groundnut--Groundnut Oil</t>
  </si>
  <si>
    <t>Crop Product--Legume Products--Groundnut</t>
  </si>
  <si>
    <t>AOM_001193$Crop Product--Legume Products--Groundnut--Groundnut Oil;AOM_001193$Crop Product--Legume Products--Groundnut--Arachis hypogaea Oil</t>
  </si>
  <si>
    <t>Management--Livestock Management--Feed Characteristic--Feed Composition--Feed Ingredient--Crop Product--Legume Products--Soybean----</t>
  </si>
  <si>
    <t>Crop Product--Legume Products--Soybean</t>
  </si>
  <si>
    <t>Crop Product--Legume Products</t>
  </si>
  <si>
    <t>AOM_001582$Crop Product--Legume Products--Soybean;AOM_001582$Crop Product--Legume Products--Glycine max</t>
  </si>
  <si>
    <t>Management--Livestock Management--Feed Characteristic--Feed Composition--Feed Ingredient--Crop Product--Legume Products--Soybean--Soybean Full Fat--</t>
  </si>
  <si>
    <t>Crop Product--Legume Products--Soybean--Soybean Full Fat--</t>
  </si>
  <si>
    <t>Crop Product--Legume Products--Soybean--Soybean Full Fat</t>
  </si>
  <si>
    <t>AOM_001317$Crop Product--Legume Products--Soybean--Soybean Full Fat</t>
  </si>
  <si>
    <t>Glycine max Oil</t>
  </si>
  <si>
    <t>Soybean Oil Cold Pressed;Glycine max Oil</t>
  </si>
  <si>
    <t>Management--Livestock Management--Feed Characteristic--Feed Composition--Feed Ingredient--Crop Product--Legume Products--Soybean--Soybean Oil--</t>
  </si>
  <si>
    <t>Crop Product--Legume Products--Soybean--Soybean Oil--</t>
  </si>
  <si>
    <t>Crop Product--Legume Products--Soybean--Soybean Oil</t>
  </si>
  <si>
    <t>AOM_001586$Crop Product--Legume Products--Soybean--Soybean Oil;AOM_001586$Crop Product--Legume Products--Soybean--Soybean Oil Cold Pressed;AOM_001586$Crop Product--Legume Products--Soybean--Glycine max Oil</t>
  </si>
  <si>
    <t>Management--Livestock Management--Feed Characteristic--Feed Composition--Feed Ingredient--Crop Product--Oil Plant Products--Canola----</t>
  </si>
  <si>
    <t>Crop Product--Oil Plant Products--Canola</t>
  </si>
  <si>
    <t>Crop Product--Oil Plant Products</t>
  </si>
  <si>
    <t>Brassica napus Oil</t>
  </si>
  <si>
    <t>Management--Livestock Management--Feed Characteristic--Feed Composition--Feed Ingredient--Crop Product--Oil Plant Products--Canola--Canola Oil--</t>
  </si>
  <si>
    <t>Crop Product--Oil Plant Products--Canola--Canola Oil--</t>
  </si>
  <si>
    <t>Crop Product--Oil Plant Products--Canola--Canola Oil</t>
  </si>
  <si>
    <t>AOM_001181$Crop Byproduct--Legume ByProducts--Chickpea--Chickpea Haulm</t>
  </si>
  <si>
    <t>Chickpea--Chickpea Haulm</t>
  </si>
  <si>
    <t>Cocos nucifera Oil</t>
  </si>
  <si>
    <t>Management--Livestock Management--Feed Characteristic--Feed Composition--Feed Ingredient--Crop Product--Oil Plant Products--Coconut--Coconut Oil--</t>
  </si>
  <si>
    <t>Crop Product--Oil Plant Products--Coconut--Coconut Oil--</t>
  </si>
  <si>
    <t>Crop Product--Oil Plant Products--Coconut--Coconut Oil</t>
  </si>
  <si>
    <t>Crop Product--Oil Plant Products--Coconut</t>
  </si>
  <si>
    <t>AOM_001181$Crop Byproduct--Legume ByProducts--Chickpea--Cicer arietinum Haulm</t>
  </si>
  <si>
    <t>Crop Byproduct--Legume ByProducts--Chickpea--Cicer arietinum Haulm</t>
  </si>
  <si>
    <t>Chickpea--Cicer arietinum Haulm</t>
  </si>
  <si>
    <t>Management--Livestock Management--Feed Characteristic--Feed Composition--Feed Ingredient--Crop Product--Oil Plant Products--Oil----</t>
  </si>
  <si>
    <t>Crop Product--Oil Plant Products--Oil</t>
  </si>
  <si>
    <t>AOM_001333$Crop Product--Oil Plant Products--Oil</t>
  </si>
  <si>
    <t>AOM_000601$Crop Byproduct--Legume ByProducts--Cowpea--Cowpea Haulm</t>
  </si>
  <si>
    <t>Cowpea--Cowpea Haulm</t>
  </si>
  <si>
    <t>Palmae Oil;Arecaceae</t>
  </si>
  <si>
    <t>Management--Livestock Management--Feed Characteristic--Feed Composition--Feed Ingredient--Crop Product--Oil Plant Products--Palm--Palm Oil--</t>
  </si>
  <si>
    <t>Crop Product--Oil Plant Products--Palm--Palm Oil--</t>
  </si>
  <si>
    <t>Crop Product--Oil Plant Products--Palm--Palm Oil</t>
  </si>
  <si>
    <t>Crop Product--Oil Plant Products--Palm</t>
  </si>
  <si>
    <t>AOM_000671$Crop Product--Oil Plant Products--Palm--Palm Oil;AOM_000671$Crop Product--Oil Plant Products--Palm--Palmae Oil;AOM_000671$Crop Product--Oil Plant Products--Palm--Arecaceae</t>
  </si>
  <si>
    <t>AOM_000601$Crop Byproduct--Legume ByProducts--Cowpea--Vigna unguiculata Haulm</t>
  </si>
  <si>
    <t>Crop Byproduct--Legume ByProducts--Cowpea--Vigna unguiculata Haulm</t>
  </si>
  <si>
    <t>Cowpea--Vigna unguiculata Haulm</t>
  </si>
  <si>
    <t>Management--Livestock Management--Feed Characteristic--Feed Composition--Feed Ingredient--Crop Product--Oil Plant Products--Palm--Palm Oil Crude--</t>
  </si>
  <si>
    <t>Crop Product--Oil Plant Products--Palm--Palm Oil Crude--</t>
  </si>
  <si>
    <t>Crop Product--Oil Plant Products--Palm--Palm Oil Crude</t>
  </si>
  <si>
    <t>AOM_000672$Crop Product--Oil Plant Products--Palm--Palm Oil Crude</t>
  </si>
  <si>
    <t>AOM_000602$Crop Byproduct--Legume ByProducts--Cowpea--Cowpea Husk</t>
  </si>
  <si>
    <t>Cowpea--Cowpea Husk</t>
  </si>
  <si>
    <t>Arecaceae Sludge</t>
  </si>
  <si>
    <t>Management--Livestock Management--Feed Characteristic--Feed Composition--Feed Ingredient--Crop Product--Oil Plant Products--Palm--Palm Oil Sludge--</t>
  </si>
  <si>
    <t>Crop Product--Oil Plant Products--Palm--Palm Oil Sludge--</t>
  </si>
  <si>
    <t>Crop Product--Oil Plant Products--Palm--Palm Oil Sludge</t>
  </si>
  <si>
    <t>AOM_001837$Crop Product--Oil Plant Products--Palm--Palm Oil Sludge;AOM_001837$Crop Product--Oil Plant Products--Palm--Arecaceae Sludge</t>
  </si>
  <si>
    <t>AOM_000602$Crop Byproduct--Legume ByProducts--Cowpea--Vigna unguiculata Husk</t>
  </si>
  <si>
    <t>Crop Byproduct--Legume ByProducts--Cowpea--Vigna unguiculata Husk</t>
  </si>
  <si>
    <t>Cowpea--Vigna unguiculata Husk</t>
  </si>
  <si>
    <t>Common Sunflower;Helianthus annuus</t>
  </si>
  <si>
    <t>Management--Livestock Management--Feed Characteristic--Feed Composition--Feed Ingredient--Crop Product--Oil Plant Products--Sunflower----</t>
  </si>
  <si>
    <t>Crop Product--Oil Plant Products--Sunflower</t>
  </si>
  <si>
    <t>AOM_000673$Crop Product--Oil Plant Products--Sunflower;AOM_000673$Crop Product--Oil Plant Products--Common Sunflower;AOM_000673$Crop Product--Oil Plant Products--Helianthus annuus</t>
  </si>
  <si>
    <t>AOM_001189$Crop Byproduct--Legume ByProducts--Cowpea--Cowpea Vine</t>
  </si>
  <si>
    <t>Cowpea--Cowpea Vine</t>
  </si>
  <si>
    <t>Helianthus annuus Oil</t>
  </si>
  <si>
    <t>Common Sunflower Oil;Helianthus annuus Oil</t>
  </si>
  <si>
    <t>Management--Livestock Management--Feed Characteristic--Feed Composition--Feed Ingredient--Crop Product--Oil Plant Products--Sunflower--Sunflower Oil--</t>
  </si>
  <si>
    <t>Crop Product--Oil Plant Products--Sunflower--Sunflower Oil--</t>
  </si>
  <si>
    <t>Crop Product--Oil Plant Products--Sunflower--Sunflower Oil</t>
  </si>
  <si>
    <t>AOM_000674$Crop Product--Oil Plant Products--Sunflower--Sunflower Oil;AOM_000674$Crop Product--Oil Plant Products--Sunflower--Common Sunflower Oil;AOM_000674$Crop Product--Oil Plant Products--Sunflower--Helianthus annuus Oil</t>
  </si>
  <si>
    <t>AOM_001189$Crop Byproduct--Legume ByProducts--Cowpea--Vigna unguiculata Vine</t>
  </si>
  <si>
    <t>Crop Byproduct--Legume ByProducts--Cowpea--Vigna unguiculata Vine</t>
  </si>
  <si>
    <t>Cowpea--Vigna unguiculata Vine</t>
  </si>
  <si>
    <t>Management--Livestock Management--Feed Characteristic--Feed Composition--Feed Ingredient--Crop Product--Oil Plant Products--Vegetable Oil----</t>
  </si>
  <si>
    <t>Crop Product--Oil Plant Products--Vegetable Oil</t>
  </si>
  <si>
    <t>AOM_000676$Crop Product--Oil Plant Products--Vegetable Oil</t>
  </si>
  <si>
    <t>AOM_000603$Crop Byproduct--Legume ByProducts--Fava Bean--Fava Bean Haulm</t>
  </si>
  <si>
    <t>Fava Bean--Fava Bean Haulm</t>
  </si>
  <si>
    <t>Manihot esculenta Starch</t>
  </si>
  <si>
    <t>Yuca Starch;Tapioca Starch;Manioc Starch;Manihot esculenta Starch</t>
  </si>
  <si>
    <t>Management--Livestock Management--Feed Characteristic--Feed Composition--Feed Ingredient--Crop Product--Roots and Tuber Products--Cassava--Cassava Starch--</t>
  </si>
  <si>
    <t>Crop Product--Roots and Tuber Products--Cassava--Cassava Starch--</t>
  </si>
  <si>
    <t>Crop Product--Roots and Tuber Products--Cassava--Cassava Starch</t>
  </si>
  <si>
    <t>Crop Product--Roots and Tuber Products--Cassava</t>
  </si>
  <si>
    <t>AOM_000678$Crop Product--Roots and Tuber Products--Cassava--Cassava Starch;AOM_000678$Crop Product--Roots and Tuber Products--Cassava--Yuca Starch;AOM_000678$Crop Product--Roots and Tuber Products--Cassava--Tapioca Starch;AOM_000678$Crop Product--Roots and Tuber Products--Cassava--Manioc Starch;AOM_000678$Crop Product--Roots and Tuber Products--Cassava--Manihot esculenta Starch</t>
  </si>
  <si>
    <t>AOM_000603$Crop Byproduct--Legume ByProducts--Fava Bean--Vicia faba Haulm</t>
  </si>
  <si>
    <t>Crop Byproduct--Legume ByProducts--Fava Bean--Vicia faba Haulm</t>
  </si>
  <si>
    <t>Fava Bean--Vicia faba Haulm</t>
  </si>
  <si>
    <t>Yuca Tuber;Tapioca Tuber;Manioc Tuber</t>
  </si>
  <si>
    <t>Manihot esculenta Tuber</t>
  </si>
  <si>
    <t>Yuca Tuber;Tapioca Tuber;Manioc Tuber;Manihot esculenta Tuber</t>
  </si>
  <si>
    <t>Management--Livestock Management--Feed Characteristic--Feed Composition--Feed Ingredient--Crop Product--Roots and Tuber Products--Cassava--Cassava Tuber--</t>
  </si>
  <si>
    <t>Crop Product--Roots and Tuber Products--Cassava--Cassava Tuber--</t>
  </si>
  <si>
    <t>Crop Product--Roots and Tuber Products--Cassava--Cassava Tuber</t>
  </si>
  <si>
    <t>AOM_000679$Crop Product--Roots and Tuber Products--Cassava--Cassava Tuber;AOM_000679$Crop Product--Roots and Tuber Products--Cassava--Yuca Tuber;AOM_000679$Crop Product--Roots and Tuber Products--Cassava--Tapioca Tuber;AOM_000679$Crop Product--Roots and Tuber Products--Cassava--Manioc Tuber;AOM_000679$Crop Product--Roots and Tuber Products--Cassava--Manihot esculenta Tuber</t>
  </si>
  <si>
    <t>AOM_000604$Crop Byproduct--Legume ByProducts--Groundnut--Groundnut Haulm</t>
  </si>
  <si>
    <t>Groundnut--Groundnut Haulm</t>
  </si>
  <si>
    <t>Management--Livestock Management--Feed Characteristic--Feed Composition--Feed Ingredient--Crop Product--Roots and Tuber Products--Ensete ventricosum--Ensete ventricosum Corm--</t>
  </si>
  <si>
    <t>Crop Product--Roots and Tuber Products--Ensete ventricosum--Ensete ventricosum Corm--</t>
  </si>
  <si>
    <t>Crop Product--Roots and Tuber Products--Ensete ventricosum--Ensete ventricosum Corm</t>
  </si>
  <si>
    <t>Crop Product--Roots and Tuber Products--Ensete ventricosum</t>
  </si>
  <si>
    <t>AOM_001818$Crop Product--Roots and Tuber Products--Ensete ventricosum--Ensete ventricosum Corm;AOM_001818$Crop Product--Roots and Tuber Products--Ensete ventricosum--Ensete ventricosum Corm</t>
  </si>
  <si>
    <t>AOM_000604$Crop Byproduct--Legume ByProducts--Groundnut--Peanut Haulms</t>
  </si>
  <si>
    <t>Crop Byproduct--Legume ByProducts--Groundnut--Peanut Haulms</t>
  </si>
  <si>
    <t>Groundnut--Peanut Haulms</t>
  </si>
  <si>
    <t>Management--Livestock Management--Feed Characteristic--Feed Composition--Feed Ingredient--Crop Product--Roots and Tuber Products--Ensete ventricosum--Ensete ventricosum Leaves--</t>
  </si>
  <si>
    <t>Crop Product--Roots and Tuber Products--Ensete ventricosum--Ensete ventricosum Leaves--</t>
  </si>
  <si>
    <t>Crop Product--Roots and Tuber Products--Ensete ventricosum--Ensete ventricosum Leaves</t>
  </si>
  <si>
    <t>AOM_001819$Crop Product--Roots and Tuber Products--Ensete ventricosum--Ensete ventricosum Leaves;AOM_001819$Crop Product--Roots and Tuber Products--Ensete ventricosum--Ensete ventricosum Leaves</t>
  </si>
  <si>
    <t>Solanum tuberosum Starch</t>
  </si>
  <si>
    <t>Management--Livestock Management--Feed Characteristic--Feed Composition--Feed Ingredient--Crop Product--Roots and Tuber Products--Potato--Potato Starch--</t>
  </si>
  <si>
    <t>Crop Product--Roots and Tuber Products--Potato--Potato Starch--</t>
  </si>
  <si>
    <t>Crop Product--Roots and Tuber Products--Potato--Potato Starch</t>
  </si>
  <si>
    <t>Crop Product--Roots and Tuber Products--Potato</t>
  </si>
  <si>
    <t>AOM_001820$Crop Product--Roots and Tuber Products--Potato--Potato Starch;AOM_001820$Crop Product--Roots and Tuber Products--Potato--Solanum tuberosum Starch</t>
  </si>
  <si>
    <t>AOM_000604$Crop Byproduct--Legume ByProducts--Groundnut--Arachis hypogaea Haulm</t>
  </si>
  <si>
    <t>Crop Byproduct--Legume ByProducts--Groundnut--Arachis hypogaea Haulm</t>
  </si>
  <si>
    <t>Groundnut--Arachis hypogaea Haulm</t>
  </si>
  <si>
    <t>Batate;Ipomoea batatas</t>
  </si>
  <si>
    <t>Management--Livestock Management--Feed Characteristic--Feed Composition--Feed Ingredient--Crop Product--Roots and Tuber Products--Sweet Potato----</t>
  </si>
  <si>
    <t>Crop Product--Roots and Tuber Products--Sweet Potato</t>
  </si>
  <si>
    <t>Crop Product--Roots and Tuber Products</t>
  </si>
  <si>
    <t>AOM_000680$Crop Product--Roots and Tuber Products--Sweet Potato;AOM_000680$Crop Product--Roots and Tuber Products--Batate;AOM_000680$Crop Product--Roots and Tuber Products--Ipomoea batatas</t>
  </si>
  <si>
    <t>AOM_000605$Crop Byproduct--Legume ByProducts--Groundnut--Groundnut Hull</t>
  </si>
  <si>
    <t>Groundnut--Groundnut Hull</t>
  </si>
  <si>
    <t>Crop Product--Spices Products--Rosemary</t>
  </si>
  <si>
    <t>AOM_000605$Crop Byproduct--Legume ByProducts--Groundnut--Peanut Hulls</t>
  </si>
  <si>
    <t>Crop Byproduct--Legume ByProducts--Groundnut--Peanut Hulls</t>
  </si>
  <si>
    <t>Groundnut--Peanut Hulls</t>
  </si>
  <si>
    <t>Crop Product--Vegetable Products--Brassica oleracea sp.</t>
  </si>
  <si>
    <t>Crop Product--Vegetable Products</t>
  </si>
  <si>
    <t>Telfairia occidentalis Leaves Extract</t>
  </si>
  <si>
    <t>Management--Livestock Management--Feed Characteristic--Feed Composition--Feed Ingredient--Crop Product--Vegetable Products--Fluted Pumpkin--Fluted Pumpkin Leaves--Fluted Pumpkin Leaves Extract</t>
  </si>
  <si>
    <t>Crop Product--Vegetable Products--Fluted Pumpkin--Fluted Pumpkin Leaves--Fluted Pumpkin Leaves Extract</t>
  </si>
  <si>
    <t>Crop Product--Vegetable Products--Fluted Pumpkin--Fluted Pumpkin Leaves</t>
  </si>
  <si>
    <t>AOM_001270$Crop Product--Vegetable Products--Fluted Pumpkin--Fluted Pumpkin Leaves--Fluted Pumpkin Leaves Extract;AOM_001270$Crop Product--Vegetable Products--Fluted Pumpkin--Fluted Pumpkin Leaves--Telfairia occidentalis Leaves Extract</t>
  </si>
  <si>
    <t>AOM_000605$Crop Byproduct--Legume ByProducts--Groundnut--Arachis hypogaea Hull</t>
  </si>
  <si>
    <t>Crop Byproduct--Legume ByProducts--Groundnut--Arachis hypogaea Hull</t>
  </si>
  <si>
    <t>Groundnut--Arachis hypogaea Hull</t>
  </si>
  <si>
    <t>Telfairia occidentalis Leaves</t>
  </si>
  <si>
    <t>Management--Livestock Management--Feed Characteristic--Feed Composition--Feed Ingredient--Crop Product--Vegetable Products--Fluted Pumpkin--Fluted Pumpkin Leaves--</t>
  </si>
  <si>
    <t>Crop Product--Vegetable Products--Fluted Pumpkin--Fluted Pumpkin Leaves--</t>
  </si>
  <si>
    <t>Crop Product--Vegetable Products--Fluted Pumpkin</t>
  </si>
  <si>
    <t>AOM_001256$Crop Product--Vegetable Products--Fluted Pumpkin--Fluted Pumpkin Leaves;AOM_001256$Crop Product--Vegetable Products--Fluted Pumpkin--Telfairia occidentalis Leaves</t>
  </si>
  <si>
    <t>AOM_001890$Crop Byproduct--Legume ByProducts--Groundnut--Groundnut Straw</t>
  </si>
  <si>
    <t>Groundnut--Groundnut Straw</t>
  </si>
  <si>
    <t>Allium cepa Bulb</t>
  </si>
  <si>
    <t>Management--Livestock Management--Feed Characteristic--Feed Composition--Feed Ingredient--Crop Product--Vegetable Products--Onion--Onion Bulb--</t>
  </si>
  <si>
    <t>Crop Product--Vegetable Products--Onion--Onion Bulb--</t>
  </si>
  <si>
    <t>Crop Product--Vegetable Products--Onion--Onion Bulb</t>
  </si>
  <si>
    <t>Crop Product--Vegetable Products--Onion</t>
  </si>
  <si>
    <t>AOM_001359$Crop Product--Vegetable Products--Onion--Onion Bulb;AOM_001359$Crop Product--Vegetable Products--Onion--Allium cepa Bulb</t>
  </si>
  <si>
    <t>AOM_001890$Crop Byproduct--Legume ByProducts--Groundnut--Peanut Straw</t>
  </si>
  <si>
    <t>Crop Byproduct--Legume ByProducts--Groundnut--Peanut Straw</t>
  </si>
  <si>
    <t>Groundnut--Peanut Straw</t>
  </si>
  <si>
    <t>Ethiopian Eggplant;Garden Egg;Gilo</t>
  </si>
  <si>
    <t>Ethiopian Eggplant;Garden Egg;Gilo;Solanum aethiopicum</t>
  </si>
  <si>
    <t>Management--Livestock Management--Feed Characteristic--Feed Composition--Feed Ingredient--Crop Product--Vegetable Products--Scarlet Eggplant----</t>
  </si>
  <si>
    <t>Crop Product--Vegetable Products--Scarlet Eggplant</t>
  </si>
  <si>
    <t>AOM_001360$Crop Product--Vegetable Products--Scarlet Eggplant;AOM_001360$Crop Product--Vegetable Products--Ethiopian Eggplant;AOM_001360$Crop Product--Vegetable Products--Garden Egg;AOM_001360$Crop Product--Vegetable Products--Gilo;AOM_001360$Crop Product--Vegetable Products--Solanum aethiopicum</t>
  </si>
  <si>
    <t>Forage Plants--Aquatic Plants--Eichhornia crassipes</t>
  </si>
  <si>
    <t>Forage Plants--Aquatic Plants</t>
  </si>
  <si>
    <t>AOM_001890$Crop Byproduct--Legume ByProducts--Groundnut--Arachis hypogaea Straw</t>
  </si>
  <si>
    <t>Crop Byproduct--Legume ByProducts--Groundnut--Arachis hypogaea Straw</t>
  </si>
  <si>
    <t>Groundnut--Arachis hypogaea Straw</t>
  </si>
  <si>
    <t>Management--Livestock Management--Feed Characteristic--Feed Composition--Feed Ingredient--Forage Plants--Aquatic Plants--Lemna----</t>
  </si>
  <si>
    <t>Forage Plants--Aquatic Plants--Lemna</t>
  </si>
  <si>
    <t>AOM_001254$Crop Byproduct--Legume ByProducts--Groundnut--Groundnut Cake</t>
  </si>
  <si>
    <t>Groundnut--Groundnut Cake</t>
  </si>
  <si>
    <t>Management--Livestock Management--Feed Characteristic--Feed Composition--Feed Ingredient--Forage Plants--Aquatic Plants--Lemna minor----</t>
  </si>
  <si>
    <t>Forage Plants--Aquatic Plants--Lemna minor</t>
  </si>
  <si>
    <t>AOM_001557$Forage Plants--Aquatic Plants--Lemna minor</t>
  </si>
  <si>
    <t>AOM_001254$Crop Byproduct--Legume ByProducts--Groundnut--Peanut Cake</t>
  </si>
  <si>
    <t>Crop Byproduct--Legume ByProducts--Groundnut--Peanut Cake</t>
  </si>
  <si>
    <t>Groundnut--Peanut Cake</t>
  </si>
  <si>
    <t>AOM_001254$Crop Byproduct--Legume ByProducts--Groundnut--Arachis hypogaea Cake</t>
  </si>
  <si>
    <t>Crop Byproduct--Legume ByProducts--Groundnut--Arachis hypogaea Cake</t>
  </si>
  <si>
    <t>Groundnut--Arachis hypogaea Cake</t>
  </si>
  <si>
    <t>Management--Livestock Management--Feed Characteristic--Feed Composition--Feed Ingredient--Forage Plants--Aquatic Plants--Spirulina----</t>
  </si>
  <si>
    <t>Forage Plants--Aquatic Plants--Spirulina</t>
  </si>
  <si>
    <t>AOM_001851$Forage Plants--Aquatic Plants--Spirulina</t>
  </si>
  <si>
    <t>AOM_000608$Crop Byproduct--Legume ByProducts--Pea--Pea Seed Hull</t>
  </si>
  <si>
    <t>Pea--Pea Seed Hull</t>
  </si>
  <si>
    <t>Management--Livestock Management--Feed Characteristic--Feed Composition--Feed Ingredient--Forage Plants--Aquatic Plants--Ulva armoricana----</t>
  </si>
  <si>
    <t>Forage Plants--Aquatic Plants--Ulva armoricana</t>
  </si>
  <si>
    <t>AOM_001562$Forage Plants--Aquatic Plants--Ulva armoricana;AOM_001562$Forage Plants--Aquatic Plants--Ulva armoricana</t>
  </si>
  <si>
    <t>AOM_000608$Crop Byproduct--Legume ByProducts--Pea--Garden Pea Seed Hulls</t>
  </si>
  <si>
    <t>Crop Byproduct--Legume ByProducts--Pea--Garden Pea Seed Hulls</t>
  </si>
  <si>
    <t>Pea--Garden Pea Seed Hulls</t>
  </si>
  <si>
    <t>Sea Lettuce;Ulva lactuca</t>
  </si>
  <si>
    <t>Management--Livestock Management--Feed Characteristic--Feed Composition--Feed Ingredient--Forage Plants--Aquatic Plants--Ulva lactuca----</t>
  </si>
  <si>
    <t>Forage Plants--Aquatic Plants--Ulva lactuca</t>
  </si>
  <si>
    <t>AOM_001561$Forage Plants--Aquatic Plants--Ulva lactuca;AOM_001561$Forage Plants--Aquatic Plants--Sea Lettuce;AOM_001561$Forage Plants--Aquatic Plants--Ulva lactuca</t>
  </si>
  <si>
    <t>AOM_000608$Crop Byproduct--Legume ByProducts--Pea--Pisum sativum Seed Hull</t>
  </si>
  <si>
    <t>Crop Byproduct--Legume ByProducts--Pea--Pisum sativum Seed Hull</t>
  </si>
  <si>
    <t>Pea--Pisum sativum Seed Hull</t>
  </si>
  <si>
    <t>Management--Livestock Management--Feed Characteristic--Feed Composition--Feed Ingredient--Forage Plants--Aquatic Plants--Ulva rigida----</t>
  </si>
  <si>
    <t>Forage Plants--Aquatic Plants--Ulva rigida</t>
  </si>
  <si>
    <t>AOM_001563$Forage Plants--Aquatic Plants--Ulva rigida</t>
  </si>
  <si>
    <t>AOM_001285$Crop Byproduct--Legume ByProducts--Pea--Pea Straw</t>
  </si>
  <si>
    <t>Pea--Pea Straw</t>
  </si>
  <si>
    <t>Management--Livestock Management--Feed Characteristic--Feed Composition--Feed Ingredient--Forage Plants--Aquatic Plants--Vallisneria aethiopica----</t>
  </si>
  <si>
    <t>Forage Plants--Aquatic Plants--Vallisneria aethiopica</t>
  </si>
  <si>
    <t>AOM_001565$Forage Plants--Aquatic Plants--Vallisneria aethiopica;AOM_001565$Forage Plants--Aquatic Plants--Vallisneria aethiopica</t>
  </si>
  <si>
    <t>AOM_001285$Crop Byproduct--Legume ByProducts--Pea--Garden Pea Straw</t>
  </si>
  <si>
    <t>Crop Byproduct--Legume ByProducts--Pea--Garden Pea Straw</t>
  </si>
  <si>
    <t>Pea--Garden Pea Straw</t>
  </si>
  <si>
    <t>Management--Livestock Management--Feed Characteristic--Feed Composition--Feed Ingredient--Forage Plants--Cereal and Grass Forages--Andropogon----</t>
  </si>
  <si>
    <t>Forage Plants--Cereal and Grass Forages--Andropogon</t>
  </si>
  <si>
    <t>Forage Plants--Cereal and Grass Forages</t>
  </si>
  <si>
    <t>AOM_001379$Forage Plants--Cereal and Grass Forages--Andropogon</t>
  </si>
  <si>
    <t>AOM_001285$Crop Byproduct--Legume ByProducts--Pea--Pisum sativum Straw</t>
  </si>
  <si>
    <t>Crop Byproduct--Legume ByProducts--Pea--Pisum sativum Straw</t>
  </si>
  <si>
    <t>Pea--Pisum sativum Straw</t>
  </si>
  <si>
    <t>Gamba grass;Bluestem</t>
  </si>
  <si>
    <t>Gamba grass;Bluestem;Andropogon gayanus</t>
  </si>
  <si>
    <t>Management--Livestock Management--Feed Characteristic--Feed Composition--Feed Ingredient--Forage Plants--Cereal and Grass Forages--Andropogon gayanus----</t>
  </si>
  <si>
    <t>Forage Plants--Cereal and Grass Forages--Andropogon gayanus</t>
  </si>
  <si>
    <t>AOM_001380$Forage Plants--Cereal and Grass Forages--Andropogon gayanus;AOM_001380$Forage Plants--Cereal and Grass Forages--Gamba grass;AOM_001380$Forage Plants--Cereal and Grass Forages--Bluestem;AOM_001380$Forage Plants--Cereal and Grass Forages--Andropogon gayanus</t>
  </si>
  <si>
    <t>AOM_000609$Crop Byproduct--Legume ByProducts--Pigeon Pea--Pigeon Pea Leaves</t>
  </si>
  <si>
    <t>Pigeon Pea--Pigeon Pea Leaves</t>
  </si>
  <si>
    <t>Management--Livestock Management--Feed Characteristic--Feed Composition--Feed Ingredient--Forage Plants--Cereal and Grass Forages--Andropogon abyssinica----</t>
  </si>
  <si>
    <t>Forage Plants--Cereal and Grass Forages--Andropogon abyssinica</t>
  </si>
  <si>
    <t>AOM_001382$Forage Plants--Cereal and Grass Forages--Andropogon abyssinica;AOM_001382$Forage Plants--Cereal and Grass Forages--Andropogon abyssinica</t>
  </si>
  <si>
    <t>AOM_000609$Crop Byproduct--Legume ByProducts--Pigeon Pea--Cajanus cajan Leaves</t>
  </si>
  <si>
    <t>Crop Byproduct--Legume ByProducts--Pigeon Pea--Cajanus cajan Leaves</t>
  </si>
  <si>
    <t>Pigeon Pea--Cajanus cajan Leaves</t>
  </si>
  <si>
    <t>Management--Livestock Management--Feed Characteristic--Feed Composition--Feed Ingredient--Forage Plants--Cereal and Grass Forages--Andropogon guianensis----</t>
  </si>
  <si>
    <t>Forage Plants--Cereal and Grass Forages--Andropogon guianensis</t>
  </si>
  <si>
    <t>AOM_001383$Forage Plants--Cereal and Grass Forages--Andropogon guianensis;AOM_001383$Forage Plants--Cereal and Grass Forages--Andropogon guianensis</t>
  </si>
  <si>
    <t>AOM_001361$Crop Byproduct--Legume ByProducts--Soybean--Soybean Flakes Defatted</t>
  </si>
  <si>
    <t>Soybean--Soybean Flakes Defatted</t>
  </si>
  <si>
    <t>Management--Livestock Management--Feed Characteristic--Feed Composition--Feed Ingredient--Forage Plants--Cereal and Grass Forages--Aristida adscensionis----</t>
  </si>
  <si>
    <t>Forage Plants--Cereal and Grass Forages--Aristida adscensionis</t>
  </si>
  <si>
    <t>AOM_001457$Forage Plants--Cereal and Grass Forages--Aristida adscensionis;AOM_001457$Forage Plants--Cereal and Grass Forages--Aristida adscensionis</t>
  </si>
  <si>
    <t>AOM_001361$Crop Byproduct--Legume ByProducts--Soybean--Glycine max Flakes Defatted</t>
  </si>
  <si>
    <t>Crop Byproduct--Legume ByProducts--Soybean--Glycine max Flakes Defatted</t>
  </si>
  <si>
    <t>Soybean--Glycine max Flakes Defatted</t>
  </si>
  <si>
    <t>AOM_001891$Crop Byproduct--Legume ByProducts--Soybean--Soybean Hull</t>
  </si>
  <si>
    <t>Soybean--Soybean Hull</t>
  </si>
  <si>
    <t>Management--Livestock Management--Feed Characteristic--Feed Composition--Feed Ingredient--Forage Plants--Cereal and Grass Forages--Bothriochloa----</t>
  </si>
  <si>
    <t>Forage Plants--Cereal and Grass Forages--Bothriochloa</t>
  </si>
  <si>
    <t>AOM_001458$Forage Plants--Cereal and Grass Forages--Bothriochloa</t>
  </si>
  <si>
    <t>AOM_001891$Crop Byproduct--Legume ByProducts--Soybean--Glycine max Hull</t>
  </si>
  <si>
    <t>Crop Byproduct--Legume ByProducts--Soybean--Glycine max Hull</t>
  </si>
  <si>
    <t>Soybean--Glycine max Hull</t>
  </si>
  <si>
    <t>Management--Livestock Management--Feed Characteristic--Feed Composition--Feed Ingredient--Forage Plants--Cereal and Grass Forages--Bothriochloa insculpta----</t>
  </si>
  <si>
    <t>Forage Plants--Cereal and Grass Forages--Bothriochloa insculpta</t>
  </si>
  <si>
    <t>AOM_001460$Forage Plants--Cereal and Grass Forages--Bothriochloa insculpta</t>
  </si>
  <si>
    <t>AOM_000610$Crop Byproduct--Legume ByProducts--Soybean--Soybean Cake</t>
  </si>
  <si>
    <t>Soybean--Soybean Cake</t>
  </si>
  <si>
    <t>Management--Livestock Management--Feed Characteristic--Feed Composition--Feed Ingredient--Forage Plants--Cereal and Grass Forages--Bracharia----</t>
  </si>
  <si>
    <t>Forage Plants--Cereal and Grass Forages--Bracharia</t>
  </si>
  <si>
    <t>AOM_001395$Forage Plants--Cereal and Grass Forages--Bracharia</t>
  </si>
  <si>
    <t>AOM_000610$Crop Byproduct--Legume ByProducts--Soybean--Glycine max Cake</t>
  </si>
  <si>
    <t>Crop Byproduct--Legume ByProducts--Soybean--Glycine max Cake</t>
  </si>
  <si>
    <t>Soybean--Glycine max Cake</t>
  </si>
  <si>
    <t>Management--Livestock Management--Feed Characteristic--Feed Composition--Feed Ingredient--Forage Plants--Cereal and Grass Forages--Bracharia decumbens----</t>
  </si>
  <si>
    <t>Forage Plants--Cereal and Grass Forages--Bracharia decumbens</t>
  </si>
  <si>
    <t>AOM_001397$Forage Plants--Cereal and Grass Forages--Bracharia decumbens;AOM_001397$Forage Plants--Cereal and Grass Forages--Bracharia decumbens</t>
  </si>
  <si>
    <t>AOM_000611$Crop Byproduct--Legume ByProducts--Soybean--Soybean Full Fat Cake</t>
  </si>
  <si>
    <t>Soybean--Soybean Full Fat Cake</t>
  </si>
  <si>
    <t>Bread Grass;Palisade Grass;Braquiaria;Urochloa brizantha;Brachiaria brizantha</t>
  </si>
  <si>
    <t>Management--Livestock Management--Feed Characteristic--Feed Composition--Feed Ingredient--Forage Plants--Cereal and Grass Forages--Brachiaria brizantha----</t>
  </si>
  <si>
    <t>Forage Plants--Cereal and Grass Forages--Brachiaria brizantha</t>
  </si>
  <si>
    <t>AOM_001385$Forage Plants--Cereal and Grass Forages--Brachiaria brizantha;AOM_001385$Forage Plants--Cereal and Grass Forages--Bread Grass;AOM_001385$Forage Plants--Cereal and Grass Forages--Palisade Grass;AOM_001385$Forage Plants--Cereal and Grass Forages--Braquiaria;AOM_001385$Forage Plants--Cereal and Grass Forages--Urochloa brizantha;AOM_001385$Forage Plants--Cereal and Grass Forages--Brachiaria brizantha</t>
  </si>
  <si>
    <t>AOM_000611$Crop Byproduct--Legume ByProducts--Soybean--Soybean Oil Cake Full Fat</t>
  </si>
  <si>
    <t>Crop Byproduct--Legume ByProducts--Soybean--Soybean Oil Cake Full Fat</t>
  </si>
  <si>
    <t>Soybean--Soybean Oil Cake Full Fat</t>
  </si>
  <si>
    <t>Management--Livestock Management--Feed Characteristic--Feed Composition--Feed Ingredient--Forage Plants--Cereal and Grass Forages--Brachiaria ruziziensis----</t>
  </si>
  <si>
    <t>Forage Plants--Cereal and Grass Forages--Brachiaria ruziziensis</t>
  </si>
  <si>
    <t>AOM_001398$Forage Plants--Cereal and Grass Forages--Brachiaria ruziziensis;AOM_001398$Forage Plants--Cereal and Grass Forages--Brachiaria ruziziensis</t>
  </si>
  <si>
    <t>AOM_000611$Crop Byproduct--Legume ByProducts--Soybean--Glycine max Full Fat Cake</t>
  </si>
  <si>
    <t>Crop Byproduct--Legume ByProducts--Soybean--Glycine max Full Fat Cake</t>
  </si>
  <si>
    <t>Soybean--Glycine max Full Fat Cake</t>
  </si>
  <si>
    <t>Management--Livestock Management--Feed Characteristic--Feed Composition--Feed Ingredient--Forage Plants--Cereal and Grass Forages--Brachiaria serrata----</t>
  </si>
  <si>
    <t>Forage Plants--Cereal and Grass Forages--Brachiaria serrata</t>
  </si>
  <si>
    <t>AOM_001399$Forage Plants--Cereal and Grass Forages--Brachiaria serrata;AOM_001399$Forage Plants--Cereal and Grass Forages--Brachiaria serrata</t>
  </si>
  <si>
    <t>AOM_000614$Crop Byproduct--Legume ByProducts--Soybean--Soybean Residue</t>
  </si>
  <si>
    <t>Soybean--Soybean Residue</t>
  </si>
  <si>
    <t>Management--Livestock Management--Feed Characteristic--Feed Composition--Feed Ingredient--Forage Plants--Cereal and Grass Forages--Bothriocloa----</t>
  </si>
  <si>
    <t>Forage Plants--Cereal and Grass Forages--Bothriocloa</t>
  </si>
  <si>
    <t>AOM_001899$Forage Plants--Cereal and Grass Forages--Bothriocloa</t>
  </si>
  <si>
    <t>AOM_000614$Crop Byproduct--Legume ByProducts--Soybean--Glycine max Residue</t>
  </si>
  <si>
    <t>Crop Byproduct--Legume ByProducts--Soybean--Glycine max Residue</t>
  </si>
  <si>
    <t>Soybean--Glycine max Residue</t>
  </si>
  <si>
    <t>Management--Livestock Management--Feed Characteristic--Feed Composition--Feed Ingredient--Forage Plants--Cereal and Grass Forages--Cenchrus ciliaris----</t>
  </si>
  <si>
    <t>Forage Plants--Cereal and Grass Forages--Cenchrus ciliaris</t>
  </si>
  <si>
    <t>AOM_001272$Crop Byproduct--Legume ByProducts--Soybean--Soybean Shell</t>
  </si>
  <si>
    <t>Soybean--Soybean Shell</t>
  </si>
  <si>
    <t>AOM_001272$Crop Byproduct--Legume ByProducts--Soybean--Glycine max Shell</t>
  </si>
  <si>
    <t>Crop Byproduct--Legume ByProducts--Soybean--Glycine max Shell</t>
  </si>
  <si>
    <t>Soybean--Glycine max Shell</t>
  </si>
  <si>
    <t>Management--Livestock Management--Feed Characteristic--Feed Composition--Feed Ingredient--Forage Plants--Cereal and Grass Forages--Chloris gayana----</t>
  </si>
  <si>
    <t>Forage Plants--Cereal and Grass Forages--Chloris gayana</t>
  </si>
  <si>
    <t>AOM_001271$Crop Byproduct--Legume ByProducts--Soybean--Soybean Straw</t>
  </si>
  <si>
    <t>Soybean--Soybean Straw</t>
  </si>
  <si>
    <t>Management--Livestock Management--Feed Characteristic--Feed Composition--Feed Ingredient--Forage Plants--Cereal and Grass Forages--Combretum aculeatum----</t>
  </si>
  <si>
    <t>Forage Plants--Cereal and Grass Forages--Combretum aculeatum</t>
  </si>
  <si>
    <t>AOM_002038$Forage Plants--Cereal and Grass Forages--Combretum aculeatum;AOM_002038$Forage Plants--Cereal and Grass Forages--Combretum aculeatum</t>
  </si>
  <si>
    <t>AOM_001271$Crop Byproduct--Legume ByProducts--Soybean--Soybean Stover</t>
  </si>
  <si>
    <t>Crop Byproduct--Legume ByProducts--Soybean--Soybean Stover</t>
  </si>
  <si>
    <t>Soybean--Soybean Stover</t>
  </si>
  <si>
    <t>Management--Livestock Management--Feed Characteristic--Feed Composition--Feed Ingredient--Forage Plants--Cereal and Grass Forages--Cynadon dactylon----</t>
  </si>
  <si>
    <t>Forage Plants--Cereal and Grass Forages--Cynadon dactylon</t>
  </si>
  <si>
    <t>AOM_001462$Forage Plants--Cereal and Grass Forages--Cynadon dactylon;AOM_001462$Forage Plants--Cereal and Grass Forages--Cynadon dactylon</t>
  </si>
  <si>
    <t>AOM_001271$Crop Byproduct--Legume ByProducts--Soybean--Glycine max Straw</t>
  </si>
  <si>
    <t>Crop Byproduct--Legume ByProducts--Soybean--Glycine max Straw</t>
  </si>
  <si>
    <t>Soybean--Glycine max Straw</t>
  </si>
  <si>
    <t>Management--Livestock Management--Feed Characteristic--Feed Composition--Feed Ingredient--Forage Plants--Cereal and Grass Forages--Cynadon plectostachyus----</t>
  </si>
  <si>
    <t>Forage Plants--Cereal and Grass Forages--Cynadon plectostachyus</t>
  </si>
  <si>
    <t>AOM_001464$Forage Plants--Cereal and Grass Forages--Cynadon plectostachyus;AOM_001464$Forage Plants--Cereal and Grass Forages--Cynadon plectostachyus</t>
  </si>
  <si>
    <t>AOM_001892$Crop Byproduct--Legume ByProducts--Soybean--Sorghum Threshed Top</t>
  </si>
  <si>
    <t>Soybean--Sorghum Threshed Top</t>
  </si>
  <si>
    <t>Management--Livestock Management--Feed Characteristic--Feed Composition--Feed Ingredient--Forage Plants--Cereal and Grass Forages--Cynodon----</t>
  </si>
  <si>
    <t>Forage Plants--Cereal and Grass Forages--Cynodon</t>
  </si>
  <si>
    <t>AOM_001461$Forage Plants--Cereal and Grass Forages--Cynodon</t>
  </si>
  <si>
    <t>AOM_001892$Crop Byproduct--Legume ByProducts--Soybean--Glycine max Threshed Top</t>
  </si>
  <si>
    <t>Crop Byproduct--Legume ByProducts--Soybean--Glycine max Threshed Top</t>
  </si>
  <si>
    <t>Soybean--Glycine max Threshed Top</t>
  </si>
  <si>
    <t>Management--Livestock Management--Feed Characteristic--Feed Composition--Feed Ingredient--Forage Plants--Cereal and Grass Forages--Cynodon nlemfuensis----</t>
  </si>
  <si>
    <t>Forage Plants--Cereal and Grass Forages--Cynodon nlemfuensis</t>
  </si>
  <si>
    <t>AOM_001465$Forage Plants--Cereal and Grass Forages--Cynodon nlemfuensis;AOM_001465$Forage Plants--Cereal and Grass Forages--Cynodon nlemfuensis</t>
  </si>
  <si>
    <t>Management--Livestock Management--Feed Characteristic--Feed Composition--Feed Ingredient--Forage Plants--Cereal and Grass Forages--Digitaria abyssinica----</t>
  </si>
  <si>
    <t>Forage Plants--Cereal and Grass Forages--Digitaria abyssinica</t>
  </si>
  <si>
    <t>AOM_001388$Forage Plants--Cereal and Grass Forages--Digitaria abyssinica;AOM_001388$Forage Plants--Cereal and Grass Forages--Digitaria abyssinica</t>
  </si>
  <si>
    <t>AOM_001314$Crop Byproduct--Legume Products--Pigeon Pea</t>
  </si>
  <si>
    <t>Management--Livestock Management--Feed Characteristic--Feed Composition--Feed Ingredient--Forage Plants--Cereal and Grass Forages--Digitaria decumbens----</t>
  </si>
  <si>
    <t>Forage Plants--Cereal and Grass Forages--Digitaria decumbens</t>
  </si>
  <si>
    <t>AOM_001389$Forage Plants--Cereal and Grass Forages--Digitaria decumbens;AOM_001389$Forage Plants--Cereal and Grass Forages--Digitaria decumbens</t>
  </si>
  <si>
    <t>AOM_001314$Crop Byproduct--Legume Products--Cajanus cajan</t>
  </si>
  <si>
    <t>Crop Byproduct--Legume Products--Cajanus cajan</t>
  </si>
  <si>
    <t>Management--Livestock Management--Feed Characteristic--Feed Composition--Feed Ingredient--Forage Plants--Cereal and Grass Forages--Digitaria nodosa----</t>
  </si>
  <si>
    <t>Forage Plants--Cereal and Grass Forages--Digitaria nodosa</t>
  </si>
  <si>
    <t>AOM_001390$Forage Plants--Cereal and Grass Forages--Digitaria nodosa;AOM_001390$Forage Plants--Cereal and Grass Forages--Digitaria nodosa</t>
  </si>
  <si>
    <t>AOM_000616$Crop Byproduct--Oil Plant ByProducts--Canola--Canola Cake</t>
  </si>
  <si>
    <t>Canola--Canola Cake</t>
  </si>
  <si>
    <t>Management--Livestock Management--Feed Characteristic--Feed Composition--Feed Ingredient--Forage Plants--Cereal and Grass Forages--Digitaria smutsii----</t>
  </si>
  <si>
    <t>Forage Plants--Cereal and Grass Forages--Digitaria smutsii</t>
  </si>
  <si>
    <t>AOM_001391$Forage Plants--Cereal and Grass Forages--Digitaria smutsii;AOM_001391$Forage Plants--Cereal and Grass Forages--Digitaria smutsii</t>
  </si>
  <si>
    <t>AOM_000616$Crop Byproduct--Oil Plant ByProducts--Canola--Rape Oil Cake</t>
  </si>
  <si>
    <t>Crop Byproduct--Oil Plant ByProducts--Canola--Rape Oil Cake</t>
  </si>
  <si>
    <t>Canola--Rape Oil Cake</t>
  </si>
  <si>
    <t>Management--Livestock Management--Feed Characteristic--Feed Composition--Feed Ingredient--Forage Plants--Cereal and Grass Forages--Digitaria ternota----</t>
  </si>
  <si>
    <t>Forage Plants--Cereal and Grass Forages--Digitaria ternota</t>
  </si>
  <si>
    <t>AOM_001392$Forage Plants--Cereal and Grass Forages--Digitaria ternota;AOM_001392$Forage Plants--Cereal and Grass Forages--Digitaria ternota</t>
  </si>
  <si>
    <t>AOM_000616$Crop Byproduct--Oil Plant ByProducts--Canola--OilSeed Rape Cake</t>
  </si>
  <si>
    <t>Crop Byproduct--Oil Plant ByProducts--Canola--OilSeed Rape Cake</t>
  </si>
  <si>
    <t>Canola--OilSeed Rape Cake</t>
  </si>
  <si>
    <t>Management--Livestock Management--Feed Characteristic--Feed Composition--Feed Ingredient--Forage Plants--Cereal and Grass Forages--Diheteropogon amplectens----</t>
  </si>
  <si>
    <t>Forage Plants--Cereal and Grass Forages--Diheteropogon amplectens</t>
  </si>
  <si>
    <t>AOM_001466$Forage Plants--Cereal and Grass Forages--Diheteropogon amplectens;AOM_001466$Forage Plants--Cereal and Grass Forages--Diheteropogon amplectens</t>
  </si>
  <si>
    <t>Management--Livestock Management--Feed Characteristic--Feed Composition--Feed Ingredient--Forage Plants--Cereal and Grass Forages--Eleusine floccifolia----</t>
  </si>
  <si>
    <t>Forage Plants--Cereal and Grass Forages--Eleusine floccifolia</t>
  </si>
  <si>
    <t>AOM_001467$Forage Plants--Cereal and Grass Forages--Eleusine floccifolia;AOM_001467$Forage Plants--Cereal and Grass Forages--Eleusine floccifolia</t>
  </si>
  <si>
    <t>AOM_000616$Crop Byproduct--Oil Plant ByProducts--Canola--Canola Oil Cake</t>
  </si>
  <si>
    <t>Crop Byproduct--Oil Plant ByProducts--Canola--Canola Oil Cake</t>
  </si>
  <si>
    <t>Canola--Canola Oil Cake</t>
  </si>
  <si>
    <t>Management--Livestock Management--Feed Characteristic--Feed Composition--Feed Ingredient--Forage Plants--Cereal and Grass Forages--Elionurus muticus----</t>
  </si>
  <si>
    <t>Forage Plants--Cereal and Grass Forages--Elionurus muticus</t>
  </si>
  <si>
    <t>AOM_001785$Forage Plants--Cereal and Grass Forages--Elionurus muticus;AOM_001785$Forage Plants--Cereal and Grass Forages--Elionurus muticus</t>
  </si>
  <si>
    <t>AOM_000616$Crop Byproduct--Oil Plant ByProducts--Canola--Brassica napus Cake</t>
  </si>
  <si>
    <t>Crop Byproduct--Oil Plant ByProducts--Canola--Brassica napus Cake</t>
  </si>
  <si>
    <t>Canola--Brassica napus Cake</t>
  </si>
  <si>
    <t>Management--Livestock Management--Feed Characteristic--Feed Composition--Feed Ingredient--Forage Plants--Cereal and Grass Forages--Eragotris tremula----</t>
  </si>
  <si>
    <t>Forage Plants--Cereal and Grass Forages--Eragotris tremula</t>
  </si>
  <si>
    <t>AOM_001786$Forage Plants--Cereal and Grass Forages--Eragotris tremula;AOM_001786$Forage Plants--Cereal and Grass Forages--Eragotris tremula</t>
  </si>
  <si>
    <t>AOM_002102$Crop Byproduct--Oil Plant ByProducts--Coconut--Coconut Cake</t>
  </si>
  <si>
    <t>Coconut--Coconut Cake</t>
  </si>
  <si>
    <t>Management--Livestock Management--Feed Characteristic--Feed Composition--Feed Ingredient--Forage Plants--Cereal and Grass Forages--Eragrostis capensis----</t>
  </si>
  <si>
    <t>Forage Plants--Cereal and Grass Forages--Eragrostis capensis</t>
  </si>
  <si>
    <t>AOM_001468$Forage Plants--Cereal and Grass Forages--Eragrostis capensis;AOM_001468$Forage Plants--Cereal and Grass Forages--Eragrostis capensis</t>
  </si>
  <si>
    <t>AOM_002102$Crop Byproduct--Oil Plant ByProducts--Coconut--Cocos nucifera Cake</t>
  </si>
  <si>
    <t>Crop Byproduct--Oil Plant ByProducts--Coconut--Cocos nucifera Cake</t>
  </si>
  <si>
    <t>Coconut--Cocos nucifera Cake</t>
  </si>
  <si>
    <t>Management--Livestock Management--Feed Characteristic--Feed Composition--Feed Ingredient--Forage Plants--Cereal and Grass Forages--Eragrostis curvula----</t>
  </si>
  <si>
    <t>Forage Plants--Cereal and Grass Forages--Eragrostis curvula</t>
  </si>
  <si>
    <t>AOM_001393$Forage Plants--Cereal and Grass Forages--Eragrostis curvula;AOM_001393$Forage Plants--Cereal and Grass Forages--Eragrostis curvula</t>
  </si>
  <si>
    <t>AOM_001187$Crop Byproduct--Oil Plant ByProducts--Cotton--Cotton Seed--Cotton Seed Hull</t>
  </si>
  <si>
    <t>Cotton--Cotton Seed--Cotton Seed Hull</t>
  </si>
  <si>
    <t>Management--Livestock Management--Feed Characteristic--Feed Composition--Feed Ingredient--Forage Plants--Cereal and Grass Forages--Eragrostis papposa----</t>
  </si>
  <si>
    <t>Forage Plants--Cereal and Grass Forages--Eragrostis papposa</t>
  </si>
  <si>
    <t>AOM_001469$Forage Plants--Cereal and Grass Forages--Eragrostis papposa;AOM_001469$Forage Plants--Cereal and Grass Forages--Eragrostis papposa</t>
  </si>
  <si>
    <t>AOM_001187$Crop Byproduct--Oil Plant ByProducts--Cotton--Cotton Seed--Gossypium Seed Hull</t>
  </si>
  <si>
    <t>Crop Byproduct--Oil Plant ByProducts--Cotton--Cotton Seed--Gossypium Seed Hull</t>
  </si>
  <si>
    <t>Cotton--Cotton Seed--Gossypium Seed Hull</t>
  </si>
  <si>
    <t>Management--Livestock Management--Feed Characteristic--Feed Composition--Feed Ingredient--Forage Plants--Cereal and Grass Forages--Eragrostis rigidior----</t>
  </si>
  <si>
    <t>Forage Plants--Cereal and Grass Forages--Eragrostis rigidior</t>
  </si>
  <si>
    <t>AOM_001470$Forage Plants--Cereal and Grass Forages--Eragrostis rigidior;AOM_001470$Forage Plants--Cereal and Grass Forages--Eragrostis rigidior</t>
  </si>
  <si>
    <t>AOM_000620$Crop Byproduct--Oil Plant ByProducts--Cotton--Cotton Seed--Cotton Seed Cake</t>
  </si>
  <si>
    <t>Cotton--Cotton Seed--Cotton Seed Cake</t>
  </si>
  <si>
    <t>Management--Livestock Management--Feed Characteristic--Feed Composition--Feed Ingredient--Forage Plants--Cereal and Grass Forages--Harpachne schimperi----</t>
  </si>
  <si>
    <t>Forage Plants--Cereal and Grass Forages--Harpachne schimperi</t>
  </si>
  <si>
    <t>AOM_001471$Forage Plants--Cereal and Grass Forages--Harpachne schimperi;AOM_001471$Forage Plants--Cereal and Grass Forages--Harpachne schimperi</t>
  </si>
  <si>
    <t>AOM_000620$Crop Byproduct--Oil Plant ByProducts--Cotton--Cotton Seed--Gossypium Seed Cake</t>
  </si>
  <si>
    <t>Crop Byproduct--Oil Plant ByProducts--Cotton--Cotton Seed--Gossypium Seed Cake</t>
  </si>
  <si>
    <t>Cotton--Cotton Seed--Gossypium Seed Cake</t>
  </si>
  <si>
    <t>Management--Livestock Management--Feed Characteristic--Feed Composition--Feed Ingredient--Forage Plants--Cereal and Grass Forages--Heteropogon contortus----</t>
  </si>
  <si>
    <t>Forage Plants--Cereal and Grass Forages--Heteropogon contortus</t>
  </si>
  <si>
    <t>AOM_001472$Forage Plants--Cereal and Grass Forages--Heteropogon contortus;AOM_001472$Forage Plants--Cereal and Grass Forages--Heteropogon contortus</t>
  </si>
  <si>
    <t>AOM_001893$Crop Byproduct--Oil Plant ByProducts--Hibiscus--Hibiscus Seed</t>
  </si>
  <si>
    <t>Hibiscus--Hibiscus Seed</t>
  </si>
  <si>
    <t>Management--Livestock Management--Feed Characteristic--Feed Composition--Feed Ingredient--Forage Plants--Cereal and Grass Forages--Hyparrhenia----</t>
  </si>
  <si>
    <t>Forage Plants--Cereal and Grass Forages--Hyparrhenia</t>
  </si>
  <si>
    <t>AOM_001404$Forage Plants--Cereal and Grass Forages--Hyparrhenia</t>
  </si>
  <si>
    <t>AOM_001893$Crop Byproduct--Oil Plant ByProducts--Hibiscus--Hibiscus sp Seed</t>
  </si>
  <si>
    <t>Crop Byproduct--Oil Plant ByProducts--Hibiscus--Hibiscus sp Seed</t>
  </si>
  <si>
    <t>Hibiscus--Hibiscus sp Seed</t>
  </si>
  <si>
    <t>Management--Livestock Management--Feed Characteristic--Feed Composition--Feed Ingredient--Forage Plants--Cereal and Grass Forages--Hyparrhenia filipendula----</t>
  </si>
  <si>
    <t>Forage Plants--Cereal and Grass Forages--Hyparrhenia filipendula</t>
  </si>
  <si>
    <t>AOM_001473$Forage Plants--Cereal and Grass Forages--Hyparrhenia filipendula;AOM_001473$Forage Plants--Cereal and Grass Forages--Hyparrhenia filipendula</t>
  </si>
  <si>
    <t>AOM_001255$Crop Byproduct--Oil Plant ByProducts--Flaxseed--Flaxseed Oil</t>
  </si>
  <si>
    <t>Flaxseed--Flaxseed Oil</t>
  </si>
  <si>
    <t>Management--Livestock Management--Feed Characteristic--Feed Composition--Feed Ingredient--Forage Plants--Cereal and Grass Forages--Hyparrhenia rufa----</t>
  </si>
  <si>
    <t>Forage Plants--Cereal and Grass Forages--Hyparrhenia rufa</t>
  </si>
  <si>
    <t>AOM_001405$Forage Plants--Cereal and Grass Forages--Hyparrhenia rufa;AOM_001405$Forage Plants--Cereal and Grass Forages--Hyparrhenia rufa</t>
  </si>
  <si>
    <t>AOM_001255$Crop Byproduct--Oil Plant ByProducts--Flaxseed--Linum usitatissimum Oil</t>
  </si>
  <si>
    <t>Crop Byproduct--Oil Plant ByProducts--Flaxseed--Linum usitatissimum Oil</t>
  </si>
  <si>
    <t>Flaxseed--Linum usitatissimum Oil</t>
  </si>
  <si>
    <t>Management--Livestock Management--Feed Characteristic--Feed Composition--Feed Ingredient--Forage Plants--Cereal and Grass Forages--Hyperthelia dissoluta----</t>
  </si>
  <si>
    <t>Forage Plants--Cereal and Grass Forages--Hyperthelia dissoluta</t>
  </si>
  <si>
    <t>AOM_001474$Forage Plants--Cereal and Grass Forages--Hyperthelia dissoluta;AOM_001474$Forage Plants--Cereal and Grass Forages--Hyperthelia dissoluta</t>
  </si>
  <si>
    <t>Linseed--Linseed Cake</t>
  </si>
  <si>
    <t>Management--Livestock Management--Feed Characteristic--Feed Composition--Feed Ingredient--Forage Plants--Cereal and Grass Forages--Jardinea congoensis----</t>
  </si>
  <si>
    <t>Forage Plants--Cereal and Grass Forages--Jardinea congoensis</t>
  </si>
  <si>
    <t>AOM_001788$Forage Plants--Cereal and Grass Forages--Jardinea congoensis;AOM_001788$Forage Plants--Cereal and Grass Forages--Jardinea congoensis</t>
  </si>
  <si>
    <t>Management--Livestock Management--Feed Characteristic--Feed Composition--Feed Ingredient--Forage Plants--Cereal and Grass Forages--Lolium multiflorum----</t>
  </si>
  <si>
    <t>Forage Plants--Cereal and Grass Forages--Lolium multiflorum</t>
  </si>
  <si>
    <t>AOM_001476$Forage Plants--Cereal and Grass Forages--Lolium multiflorum;AOM_001476$Forage Plants--Cereal and Grass Forages--Lolium multiflorum</t>
  </si>
  <si>
    <t>Crop Byproduct--Oil Plant ByProducts--Linseed--Linum usitatissimum Cake</t>
  </si>
  <si>
    <t>Linseed--Linum usitatissimum Cake</t>
  </si>
  <si>
    <t>Management--Livestock Management--Feed Characteristic--Feed Composition--Feed Ingredient--Forage Plants--Cereal and Grass Forages--Loudetia simplex----</t>
  </si>
  <si>
    <t>Forage Plants--Cereal and Grass Forages--Loudetia simplex</t>
  </si>
  <si>
    <t>AOM_001477$Forage Plants--Cereal and Grass Forages--Loudetia simplex;AOM_001477$Forage Plants--Cereal and Grass Forages--Loudetia simplex</t>
  </si>
  <si>
    <t>AOM_001303$Crop Byproduct--Oil Plant ByProducts--Macadamia--Macadamia Cake</t>
  </si>
  <si>
    <t>Macadamia--Macadamia Cake</t>
  </si>
  <si>
    <t>Management--Livestock Management--Feed Characteristic--Feed Composition--Feed Ingredient--Forage Plants--Cereal and Grass Forages--Loudetia togoensis----</t>
  </si>
  <si>
    <t>Forage Plants--Cereal and Grass Forages--Loudetia togoensis</t>
  </si>
  <si>
    <t>AOM_001478$Forage Plants--Cereal and Grass Forages--Loudetia togoensis;AOM_001478$Forage Plants--Cereal and Grass Forages--Loudetia togoensis</t>
  </si>
  <si>
    <t>AOM_001303$Crop Byproduct--Oil Plant ByProducts--Macadamia--Macadamia integrifolia Cake</t>
  </si>
  <si>
    <t>Crop Byproduct--Oil Plant ByProducts--Macadamia--Macadamia integrifolia Cake</t>
  </si>
  <si>
    <t>Macadamia--Macadamia integrifolia Cake</t>
  </si>
  <si>
    <t>Management--Livestock Management--Feed Characteristic--Feed Composition--Feed Ingredient--Forage Plants--Cereal and Grass Forages--Megathyrsus maximus--Megathyrsus maximus Bran--</t>
  </si>
  <si>
    <t>Forage Plants--Cereal and Grass Forages--Megathyrsus maximus--Megathyrsus maximus Bran--</t>
  </si>
  <si>
    <t>Forage Plants--Cereal and Grass Forages--Megathyrsus maximus--Megathyrsus maximus Bran</t>
  </si>
  <si>
    <t>Forage Plants--Cereal and Grass Forages--Megathyrsus maximus</t>
  </si>
  <si>
    <t>AOM_002039$Forage Plants--Cereal and Grass Forages--Megathyrsus maximus--Megathyrsus maximus Bran;AOM_002039$Forage Plants--Cereal and Grass Forages--Megathyrsus maximus--Megathyrsus maximus Bran</t>
  </si>
  <si>
    <t>AOM_001638$Crop Byproduct--Oil Plant ByProducts--Palm--Palm Kernel--Palm Kernel Cake</t>
  </si>
  <si>
    <t>Palm--Palm Kernel--Palm Kernel Cake</t>
  </si>
  <si>
    <t>Guinea Grass;Tanganyika grass;Buffalograss;Megathyrsus maximus;Megathyrsus maximus</t>
  </si>
  <si>
    <t>Management--Livestock Management--Feed Characteristic--Feed Composition--Feed Ingredient--Forage Plants--Cereal and Grass Forages--Megathyrsus maximus----</t>
  </si>
  <si>
    <t>AOM_001479$Forage Plants--Cereal and Grass Forages--Megathyrsus maximus;AOM_001479$Forage Plants--Cereal and Grass Forages--Guinea Grass;AOM_001479$Forage Plants--Cereal and Grass Forages--Tanganyika grass;AOM_001479$Forage Plants--Cereal and Grass Forages--Buffalograss;AOM_001479$Forage Plants--Cereal and Grass Forages--Megathyrsus maximus;AOM_001479$Forage Plants--Cereal and Grass Forages--Megathyrsus maximus</t>
  </si>
  <si>
    <t>AOM_001638$Crop Byproduct--Oil Plant ByProducts--Palm--Palm Kernel--Palmae Kernel Cake</t>
  </si>
  <si>
    <t>Crop Byproduct--Oil Plant ByProducts--Palm--Palm Kernel--Palmae Kernel Cake</t>
  </si>
  <si>
    <t>Palm--Palm Kernel--Palmae Kernel Cake</t>
  </si>
  <si>
    <t>Management--Livestock Management--Feed Characteristic--Feed Composition--Feed Ingredient--Forage Plants--Cereal and Grass Forages--Melinis repens----</t>
  </si>
  <si>
    <t>Forage Plants--Cereal and Grass Forages--Melinis repens</t>
  </si>
  <si>
    <t>AOM_001481$Forage Plants--Cereal and Grass Forages--Melinis repens;AOM_001481$Forage Plants--Cereal and Grass Forages--Melinis repens</t>
  </si>
  <si>
    <t>AOM_001638$Crop Byproduct--Oil Plant ByProducts--Palm--Palm Kernel--Arecaceae Kernel Cake</t>
  </si>
  <si>
    <t>Crop Byproduct--Oil Plant ByProducts--Palm--Palm Kernel--Arecaceae Kernel Cake</t>
  </si>
  <si>
    <t>Palm--Palm Kernel--Arecaceae Kernel Cake</t>
  </si>
  <si>
    <t>Management--Livestock Management--Feed Characteristic--Feed Composition--Feed Ingredient--Forage Plants--Cereal and Grass Forages--Microchloa caffra----</t>
  </si>
  <si>
    <t>Forage Plants--Cereal and Grass Forages--Microchloa caffra</t>
  </si>
  <si>
    <t>AOM_001513$Forage Plants--Cereal and Grass Forages--Microchloa caffra;AOM_001513$Forage Plants--Cereal and Grass Forages--Microchloa caffra</t>
  </si>
  <si>
    <t>AOM_001277$Crop Byproduct--Oil Plant ByProducts--Sesame--Sesame Seed--Sesame Seed Cake</t>
  </si>
  <si>
    <t>Sesame--Sesame Seed--Sesame Seed Cake</t>
  </si>
  <si>
    <t>Management--Livestock Management--Feed Characteristic--Feed Composition--Feed Ingredient--Forage Plants--Cereal and Grass Forages--Panicum maximum--Panicum maximum Straw--</t>
  </si>
  <si>
    <t>Forage Plants--Cereal and Grass Forages--Panicum maximum--Panicum maximum Straw--</t>
  </si>
  <si>
    <t>Forage Plants--Cereal and Grass Forages--Panicum maximum--Panicum maximum Straw</t>
  </si>
  <si>
    <t>Forage Plants--Cereal and Grass Forages--Panicum maximum</t>
  </si>
  <si>
    <t>AOM_001408$Forage Plants--Cereal and Grass Forages--Panicum maximum--Panicum maximum Straw;AOM_001408$Forage Plants--Cereal and Grass Forages--Panicum maximum--Panicum maximum Straw</t>
  </si>
  <si>
    <t>AOM_001277$Crop Byproduct--Oil Plant ByProducts--Sesame--Sesame Seed--Sesamum indicum Seed Cake</t>
  </si>
  <si>
    <t>Crop Byproduct--Oil Plant ByProducts--Sesame--Sesame Seed--Sesamum indicum Seed Cake</t>
  </si>
  <si>
    <t>Sesame--Sesame Seed--Sesamum indicum Seed Cake</t>
  </si>
  <si>
    <t>Management--Livestock Management--Feed Characteristic--Feed Composition--Feed Ingredient--Forage Plants--Cereal and Grass Forages--Panicum maximum----</t>
  </si>
  <si>
    <t>AOM_001407$Forage Plants--Cereal and Grass Forages--Panicum maximum;AOM_001407$Forage Plants--Cereal and Grass Forages--Panicum maximum</t>
  </si>
  <si>
    <t>AOM_001440$Crop Byproduct--Oil Plant ByProducts--Sesame--Sesame Seed</t>
  </si>
  <si>
    <t>Sesame--Sesame Seed</t>
  </si>
  <si>
    <t>Management--Livestock Management--Feed Characteristic--Feed Composition--Feed Ingredient--Forage Plants--Cereal and Grass Forages--Pasture--Natural Pasture--</t>
  </si>
  <si>
    <t>Forage Plants--Cereal and Grass Forages--Pasture--Natural Pasture--</t>
  </si>
  <si>
    <t>Forage Plants--Cereal and Grass Forages--Pasture--Natural Pasture</t>
  </si>
  <si>
    <t>Forage Plants--Cereal and Grass Forages--Pasture</t>
  </si>
  <si>
    <t>AOM_000697$Forage Plants--Cereal and Grass Forages--Pasture--Natural Pasture</t>
  </si>
  <si>
    <t>AOM_001440$Crop Byproduct--Oil Plant ByProducts--Sesame--Sesamum indicum Seed</t>
  </si>
  <si>
    <t>Crop Byproduct--Oil Plant ByProducts--Sesame--Sesamum indicum Seed</t>
  </si>
  <si>
    <t>Sesame--Sesamum indicum Seed</t>
  </si>
  <si>
    <t>AOM_001278$Crop Byproduct--Oil Plant ByProducts--Sheanut--Sheanut Cake</t>
  </si>
  <si>
    <t>Sheanut--Sheanut Cake</t>
  </si>
  <si>
    <t>Management--Livestock Management--Feed Characteristic--Feed Composition--Feed Ingredient--Forage Plants--Cereal and Grass Forages--Pasture----</t>
  </si>
  <si>
    <t>AOM_001789$Forage Plants--Cereal and Grass Forages--Pasture</t>
  </si>
  <si>
    <t>AOM_001278$Crop Byproduct--Oil Plant ByProducts--Sheanut--Vitellaria paradoxa Cake</t>
  </si>
  <si>
    <t>Crop Byproduct--Oil Plant ByProducts--Sheanut--Vitellaria paradoxa Cake</t>
  </si>
  <si>
    <t>Sheanut--Vitellaria paradoxa Cake</t>
  </si>
  <si>
    <t>Management--Livestock Management--Feed Characteristic--Feed Composition--Feed Ingredient--Forage Plants--Cereal and Grass Forages--Pennisetum----</t>
  </si>
  <si>
    <t>Forage Plants--Cereal and Grass Forages--Pennisetum</t>
  </si>
  <si>
    <t>AOM_001443$Forage Plants--Cereal and Grass Forages--Pennisetum</t>
  </si>
  <si>
    <t>AOM_001338$Crop Byproduct--Oil Plant ByProducts--Sunflower--Sunflower Seed--Sunflower Seed Cake</t>
  </si>
  <si>
    <t>Sunflower--Sunflower Seed--Sunflower Seed Cake</t>
  </si>
  <si>
    <t>Management--Livestock Management--Feed Characteristic--Feed Composition--Feed Ingredient--Forage Plants--Cereal and Grass Forages--Pennisetum clandestinum----</t>
  </si>
  <si>
    <t>Forage Plants--Cereal and Grass Forages--Pennisetum clandestinum</t>
  </si>
  <si>
    <t>AOM_001409$Forage Plants--Cereal and Grass Forages--Pennisetum clandestinum;AOM_001409$Forage Plants--Cereal and Grass Forages--Pennisetum clandestinum</t>
  </si>
  <si>
    <t>AOM_001338$Crop Byproduct--Oil Plant ByProducts--Sunflower--Sunflower Seed--Common Sunflower Seed Cake</t>
  </si>
  <si>
    <t>Crop Byproduct--Oil Plant ByProducts--Sunflower--Sunflower Seed--Common Sunflower Seed Cake</t>
  </si>
  <si>
    <t>Sunflower--Sunflower Seed--Common Sunflower Seed Cake</t>
  </si>
  <si>
    <t>Management--Livestock Management--Feed Characteristic--Feed Composition--Feed Ingredient--Forage Plants--Cereal and Grass Forages--Pennisetum clandestinum--Pennisetum clandestinum Leaves--</t>
  </si>
  <si>
    <t>Forage Plants--Cereal and Grass Forages--Pennisetum clandestinum--Pennisetum clandestinum Leaves--</t>
  </si>
  <si>
    <t>Forage Plants--Cereal and Grass Forages--Pennisetum clandestinum--Pennisetum clandestinum Leaves</t>
  </si>
  <si>
    <t>AOM_002040$Forage Plants--Cereal and Grass Forages--Pennisetum clandestinum--Pennisetum clandestinum Leaves;AOM_002040$Forage Plants--Cereal and Grass Forages--Pennisetum clandestinum--Pennisetum clandestinum Leaves</t>
  </si>
  <si>
    <t>AOM_001338$Crop Byproduct--Oil Plant ByProducts--Sunflower--Sunflower Seed--Helianthus annuus Seed Cake</t>
  </si>
  <si>
    <t>Crop Byproduct--Oil Plant ByProducts--Sunflower--Sunflower Seed--Helianthus annuus Seed Cake</t>
  </si>
  <si>
    <t>Sunflower--Sunflower Seed--Helianthus annuus Seed Cake</t>
  </si>
  <si>
    <t>Management--Livestock Management--Feed Characteristic--Feed Composition--Feed Ingredient--Forage Plants--Cereal and Grass Forages--Pennisetum mezianum----</t>
  </si>
  <si>
    <t>Forage Plants--Cereal and Grass Forages--Pennisetum mezianum</t>
  </si>
  <si>
    <t>AOM_001412$Forage Plants--Cereal and Grass Forages--Pennisetum mezianum;AOM_001412$Forage Plants--Cereal and Grass Forages--Pennisetum mezianum</t>
  </si>
  <si>
    <t>Walnut--Walnut Leaves</t>
  </si>
  <si>
    <t>Management--Livestock Management--Feed Characteristic--Feed Composition--Feed Ingredient--Forage Plants--Cereal and Grass Forages--Pennisetum pedicellatum----</t>
  </si>
  <si>
    <t>Forage Plants--Cereal and Grass Forages--Pennisetum pedicellatum</t>
  </si>
  <si>
    <t>AOM_001413$Forage Plants--Cereal and Grass Forages--Pennisetum pedicellatum;AOM_001413$Forage Plants--Cereal and Grass Forages--Pennisetum pedicellatum</t>
  </si>
  <si>
    <t>AOM_001312$Crop Byproduct--Oil Plant Products--Cotton--Cotton Seed</t>
  </si>
  <si>
    <t>Cotton--Cotton Seed</t>
  </si>
  <si>
    <t>Management--Livestock Management--Feed Characteristic--Feed Composition--Feed Ingredient--Forage Plants--Cereal and Grass Forages--Pennisetum petiolar----</t>
  </si>
  <si>
    <t>Forage Plants--Cereal and Grass Forages--Pennisetum petiolar</t>
  </si>
  <si>
    <t>AOM_001441$Forage Plants--Cereal and Grass Forages--Pennisetum petiolar;AOM_001441$Forage Plants--Cereal and Grass Forages--Pennisetum petiolar</t>
  </si>
  <si>
    <t>AOM_001312$Crop Byproduct--Oil Plant Products--Cotton--Gossypium Seed</t>
  </si>
  <si>
    <t>Crop Byproduct--Oil Plant Products--Cotton--Gossypium Seed</t>
  </si>
  <si>
    <t>Cotton--Gossypium Seed</t>
  </si>
  <si>
    <t>Napier Grass;Elephant Grass;Bana Grass</t>
  </si>
  <si>
    <t>Napier Grass;Elephant Grass;Bana Grass;Pennisetum purpureum</t>
  </si>
  <si>
    <t>Management--Livestock Management--Feed Characteristic--Feed Composition--Feed Ingredient--Forage Plants--Cereal and Grass Forages--Pennisetum purpureum----</t>
  </si>
  <si>
    <t>Forage Plants--Cereal and Grass Forages--Pennisetum purpureum</t>
  </si>
  <si>
    <t>AOM_000689$Forage Plants--Cereal and Grass Forages--Pennisetum purpureum;AOM_000689$Forage Plants--Cereal and Grass Forages--Napier Grass;AOM_000689$Forage Plants--Cereal and Grass Forages--Elephant Grass;AOM_000689$Forage Plants--Cereal and Grass Forages--Bana Grass;AOM_000689$Forage Plants--Cereal and Grass Forages--Pennisetum purpureum</t>
  </si>
  <si>
    <t>AOM_001439$Crop Byproduct--Roots and Tuber ByProducts--Beetroot--Beetroot Discards</t>
  </si>
  <si>
    <t>Beetroot--Beetroot Discards</t>
  </si>
  <si>
    <t>Management--Livestock Management--Feed Characteristic--Feed Composition--Feed Ingredient--Forage Plants--Cereal and Grass Forages--Pennisetum villosum----</t>
  </si>
  <si>
    <t>Forage Plants--Cereal and Grass Forages--Pennisetum villosum</t>
  </si>
  <si>
    <t>AOM_001444$Forage Plants--Cereal and Grass Forages--Pennisetum villosum;AOM_001444$Forage Plants--Cereal and Grass Forages--Pennisetum villosum</t>
  </si>
  <si>
    <t>AOM_001439$Crop Byproduct--Roots and Tuber ByProducts--Beetroot--Beet Discards</t>
  </si>
  <si>
    <t>Crop Byproduct--Roots and Tuber ByProducts--Beetroot--Beet Discards</t>
  </si>
  <si>
    <t>Beetroot--Beet Discards</t>
  </si>
  <si>
    <t>Management--Livestock Management--Feed Characteristic--Feed Composition--Feed Ingredient--Forage Plants--Cereal and Grass Forages--Phalaris aquatica----</t>
  </si>
  <si>
    <t>Forage Plants--Cereal and Grass Forages--Phalaris aquatica</t>
  </si>
  <si>
    <t>AOM_001445$Forage Plants--Cereal and Grass Forages--Phalaris aquatica;AOM_001445$Forage Plants--Cereal and Grass Forages--Phalaris aquatica</t>
  </si>
  <si>
    <t>AOM_001439$Crop Byproduct--Roots and Tuber ByProducts--Beetroot--Beta vulgaris Discards</t>
  </si>
  <si>
    <t>Crop Byproduct--Roots and Tuber ByProducts--Beetroot--Beta vulgaris Discards</t>
  </si>
  <si>
    <t>Beetroot--Beta vulgaris Discards</t>
  </si>
  <si>
    <t>Management--Livestock Management--Feed Characteristic--Feed Composition--Feed Ingredient--Forage Plants--Cereal and Grass Forages--Plantago albicans----</t>
  </si>
  <si>
    <t>Forage Plants--Cereal and Grass Forages--Plantago albicans</t>
  </si>
  <si>
    <t>AOM_001854$Forage Plants--Cereal and Grass Forages--Plantago albicans;AOM_001854$Forage Plants--Cereal and Grass Forages--Plantago albicans</t>
  </si>
  <si>
    <t>AOM_001836$Crop Byproduct--Roots and Tuber ByProducts--Beet--Beet Pulp</t>
  </si>
  <si>
    <t>Beet--Beet Pulp</t>
  </si>
  <si>
    <t>Management--Livestock Management--Feed Characteristic--Feed Composition--Feed Ingredient--Forage Plants--Cereal and Grass Forages--Poaceae----</t>
  </si>
  <si>
    <t>Forage Plants--Cereal and Grass Forages--Poaceae</t>
  </si>
  <si>
    <t>AOM_001855$Forage Plants--Cereal and Grass Forages--Poaceae;AOM_001855$Forage Plants--Cereal and Grass Forages--Poaceae</t>
  </si>
  <si>
    <t>Management--Livestock Management--Feed Characteristic--Feed Composition--Feed Ingredient--Forage Plants--Cereal and Grass Forages--Pogonarthria squarrosa----</t>
  </si>
  <si>
    <t>Forage Plants--Cereal and Grass Forages--Pogonarthria squarrosa</t>
  </si>
  <si>
    <t>AOM_001514$Forage Plants--Cereal and Grass Forages--Pogonarthria squarrosa;AOM_001514$Forage Plants--Cereal and Grass Forages--Pogonarthria squarrosa</t>
  </si>
  <si>
    <t>AOM_000634$Crop Byproduct--Roots and Tuber ByProducts--Cassava--Cassava Bran</t>
  </si>
  <si>
    <t>Cassava--Cassava Bran</t>
  </si>
  <si>
    <t>Forage Plants--Cereal and Grass Forages--Rottboellia exaltata</t>
  </si>
  <si>
    <t>AOM_000634$Crop Byproduct--Roots and Tuber ByProducts--Cassava--Yuca Bran</t>
  </si>
  <si>
    <t>Crop Byproduct--Roots and Tuber ByProducts--Cassava--Yuca Bran</t>
  </si>
  <si>
    <t>Cassava--Yuca Bran</t>
  </si>
  <si>
    <t>Management--Livestock Management--Feed Characteristic--Feed Composition--Feed Ingredient--Forage Plants--Cereal and Grass Forages--Schizachyrium exile----</t>
  </si>
  <si>
    <t>Forage Plants--Cereal and Grass Forages--Schizachyrium exile</t>
  </si>
  <si>
    <t>AOM_001516$Forage Plants--Cereal and Grass Forages--Schizachyrium exile;AOM_001516$Forage Plants--Cereal and Grass Forages--Schizachyrium exile</t>
  </si>
  <si>
    <t>AOM_000634$Crop Byproduct--Roots and Tuber ByProducts--Cassava--Tapioca Bran</t>
  </si>
  <si>
    <t>Crop Byproduct--Roots and Tuber ByProducts--Cassava--Tapioca Bran</t>
  </si>
  <si>
    <t>Cassava--Tapioca Bran</t>
  </si>
  <si>
    <t>Management--Livestock Management--Feed Characteristic--Feed Composition--Feed Ingredient--Forage Plants--Cereal and Grass Forages--Schizachyrium jeffreysii----</t>
  </si>
  <si>
    <t>Forage Plants--Cereal and Grass Forages--Schizachyrium jeffreysii</t>
  </si>
  <si>
    <t>AOM_001517$Forage Plants--Cereal and Grass Forages--Schizachyrium jeffreysii;AOM_001517$Forage Plants--Cereal and Grass Forages--Schizachyrium jeffreysii</t>
  </si>
  <si>
    <t>AOM_000634$Crop Byproduct--Roots and Tuber ByProducts--Cassava--Manioc Bran</t>
  </si>
  <si>
    <t>Crop Byproduct--Roots and Tuber ByProducts--Cassava--Manioc Bran</t>
  </si>
  <si>
    <t>Cassava--Manioc Bran</t>
  </si>
  <si>
    <t>Management--Livestock Management--Feed Characteristic--Feed Composition--Feed Ingredient--Forage Plants--Cereal and Grass Forages--Schoenefeldia gracilis----</t>
  </si>
  <si>
    <t>Forage Plants--Cereal and Grass Forages--Schoenefeldia gracilis</t>
  </si>
  <si>
    <t>AOM_001518$Forage Plants--Cereal and Grass Forages--Schoenefeldia gracilis</t>
  </si>
  <si>
    <t>AOM_000634$Crop Byproduct--Roots and Tuber ByProducts--Cassava--Manihot esculenta Bran</t>
  </si>
  <si>
    <t>Crop Byproduct--Roots and Tuber ByProducts--Cassava--Manihot esculenta Bran</t>
  </si>
  <si>
    <t>Cassava--Manihot esculenta Bran</t>
  </si>
  <si>
    <t>AOM_000635$Crop Byproduct--Roots and Tuber ByProducts--Cassava--Cassava Leaves</t>
  </si>
  <si>
    <t>Cassava--Cassava Leaves</t>
  </si>
  <si>
    <t>Management--Livestock Management--Feed Characteristic--Feed Composition--Feed Ingredient--Forage Plants--Cereal and Grass Forages--Sporobolus natalensis----</t>
  </si>
  <si>
    <t>Forage Plants--Cereal and Grass Forages--Sporobolus natalensis</t>
  </si>
  <si>
    <t>AOM_001448$Forage Plants--Cereal and Grass Forages--Sporobolus natalensis;AOM_001448$Forage Plants--Cereal and Grass Forages--Sporobolus natalensis</t>
  </si>
  <si>
    <t>AOM_000635$Crop Byproduct--Roots and Tuber ByProducts--Cassava--Yuca Leaves</t>
  </si>
  <si>
    <t>Crop Byproduct--Roots and Tuber ByProducts--Cassava--Yuca Leaves</t>
  </si>
  <si>
    <t>Cassava--Yuca Leaves</t>
  </si>
  <si>
    <t>Management--Livestock Management--Feed Characteristic--Feed Composition--Feed Ingredient--Forage Plants--Cereal and Grass Forages--Sporobolus panicoides----</t>
  </si>
  <si>
    <t>Forage Plants--Cereal and Grass Forages--Sporobolus panicoides</t>
  </si>
  <si>
    <t>AOM_001449$Forage Plants--Cereal and Grass Forages--Sporobolus panicoides;AOM_001449$Forage Plants--Cereal and Grass Forages--Sporobolus panicoides</t>
  </si>
  <si>
    <t>AOM_000635$Crop Byproduct--Roots and Tuber ByProducts--Cassava--Tapioca Leaves</t>
  </si>
  <si>
    <t>Crop Byproduct--Roots and Tuber ByProducts--Cassava--Tapioca Leaves</t>
  </si>
  <si>
    <t>Cassava--Tapioca Leaves</t>
  </si>
  <si>
    <t>Management--Livestock Management--Feed Characteristic--Feed Composition--Feed Ingredient--Forage Plants--Cereal and Grass Forages--Stereochlaena cameronii----</t>
  </si>
  <si>
    <t>Forage Plants--Cereal and Grass Forages--Stereochlaena cameronii</t>
  </si>
  <si>
    <t>AOM_001900$Forage Plants--Cereal and Grass Forages--Stereochlaena cameronii;AOM_001900$Forage Plants--Cereal and Grass Forages--Stereochlaena cameronii</t>
  </si>
  <si>
    <t>AOM_000635$Crop Byproduct--Roots and Tuber ByProducts--Cassava--Manioc Leaves</t>
  </si>
  <si>
    <t>Crop Byproduct--Roots and Tuber ByProducts--Cassava--Manioc Leaves</t>
  </si>
  <si>
    <t>Cassava--Manioc Leaves</t>
  </si>
  <si>
    <t>Management--Livestock Management--Feed Characteristic--Feed Composition--Feed Ingredient--Forage Plants--Cereal and Grass Forages--Stipa parviflora----</t>
  </si>
  <si>
    <t>Forage Plants--Cereal and Grass Forages--Stipa parviflora</t>
  </si>
  <si>
    <t>AOM_001520$Forage Plants--Cereal and Grass Forages--Stipa parviflora;AOM_001520$Forage Plants--Cereal and Grass Forages--Stipa parviflora</t>
  </si>
  <si>
    <t>AOM_000635$Crop Byproduct--Roots and Tuber ByProducts--Cassava--Manihot esculenta Leaves</t>
  </si>
  <si>
    <t>Crop Byproduct--Roots and Tuber ByProducts--Cassava--Manihot esculenta Leaves</t>
  </si>
  <si>
    <t>Cassava--Manihot esculenta Leaves</t>
  </si>
  <si>
    <t>Management--Livestock Management--Feed Characteristic--Feed Composition--Feed Ingredient--Forage Plants--Cereal and Grass Forages--Stipa tenacissima----</t>
  </si>
  <si>
    <t>Forage Plants--Cereal and Grass Forages--Stipa tenacissima</t>
  </si>
  <si>
    <t>AOM_001521$Forage Plants--Cereal and Grass Forages--Stipa tenacissima;AOM_001521$Forage Plants--Cereal and Grass Forages--Stipa tenacissima</t>
  </si>
  <si>
    <t>AOM_002112$Crop Byproduct--Roots and Tuber ByProducts--Cassava--Cassava Peel</t>
  </si>
  <si>
    <t>Cassava--Cassava Peel</t>
  </si>
  <si>
    <t>AOM_002112$Crop Byproduct--Roots and Tuber ByProducts--Cassava--Yuca Peel</t>
  </si>
  <si>
    <t>Crop Byproduct--Roots and Tuber ByProducts--Cassava--Yuca Peel</t>
  </si>
  <si>
    <t>Cassava--Yuca Peel</t>
  </si>
  <si>
    <t>Management--Livestock Management--Feed Characteristic--Feed Composition--Feed Ingredient--Forage Plants--Cereal and Grass Forages--Themeda triandra----</t>
  </si>
  <si>
    <t>Forage Plants--Cereal and Grass Forages--Themeda triandra</t>
  </si>
  <si>
    <t>AOM_001450$Forage Plants--Cereal and Grass Forages--Themeda triandra;AOM_001450$Forage Plants--Cereal and Grass Forages--Themeda triandra</t>
  </si>
  <si>
    <t>AOM_002112$Crop Byproduct--Roots and Tuber ByProducts--Cassava--Tapioca Peel</t>
  </si>
  <si>
    <t>Crop Byproduct--Roots and Tuber ByProducts--Cassava--Tapioca Peel</t>
  </si>
  <si>
    <t>Cassava--Tapioca Peel</t>
  </si>
  <si>
    <t>Management--Livestock Management--Feed Characteristic--Feed Composition--Feed Ingredient--Forage Plants--Cereal and Grass Forages--Tripsacum laxum----</t>
  </si>
  <si>
    <t>Forage Plants--Cereal and Grass Forages--Tripsacum laxum</t>
  </si>
  <si>
    <t>AOM_001451$Forage Plants--Cereal and Grass Forages--Tripsacum laxum;AOM_001451$Forage Plants--Cereal and Grass Forages--Tripsacum laxum</t>
  </si>
  <si>
    <t>AOM_002112$Crop Byproduct--Roots and Tuber ByProducts--Cassava--Manioc Peel</t>
  </si>
  <si>
    <t>Crop Byproduct--Roots and Tuber ByProducts--Cassava--Manioc Peel</t>
  </si>
  <si>
    <t>Cassava--Manioc Peel</t>
  </si>
  <si>
    <t>Management--Livestock Management--Feed Characteristic--Feed Composition--Feed Ingredient--Forage Plants--Cereal and Grass Forages--Triticale----</t>
  </si>
  <si>
    <t>Forage Plants--Cereal and Grass Forages--Triticale</t>
  </si>
  <si>
    <t>AOM_001452$Forage Plants--Cereal and Grass Forages--Triticale</t>
  </si>
  <si>
    <t>AOM_002112$Crop Byproduct--Roots and Tuber ByProducts--Cassava--Manihot esculenta Peel</t>
  </si>
  <si>
    <t>Crop Byproduct--Roots and Tuber ByProducts--Cassava--Manihot esculenta Peel</t>
  </si>
  <si>
    <t>Cassava--Manihot esculenta Peel</t>
  </si>
  <si>
    <t>Management--Livestock Management--Feed Characteristic--Feed Composition--Feed Ingredient--Forage Plants--Cereal and Grass Forages--Trypsacum----</t>
  </si>
  <si>
    <t>Forage Plants--Cereal and Grass Forages--Trypsacum</t>
  </si>
  <si>
    <t>AOM_001522$Forage Plants--Cereal and Grass Forages--Trypsacum</t>
  </si>
  <si>
    <t>AOM_002113$Crop Byproduct--Roots and Tuber ByProducts--Cassava--Cassava Root</t>
  </si>
  <si>
    <t>Cassava--Cassava Root</t>
  </si>
  <si>
    <t>Management--Livestock Management--Feed Characteristic--Feed Composition--Feed Ingredient--Forage Plants--Cereal and Grass Forages--Trypsacum laxum----</t>
  </si>
  <si>
    <t>Forage Plants--Cereal and Grass Forages--Trypsacum laxum</t>
  </si>
  <si>
    <t>AOM_001523$Forage Plants--Cereal and Grass Forages--Trypsacum laxum;AOM_001523$Forage Plants--Cereal and Grass Forages--Trypsacum laxum</t>
  </si>
  <si>
    <t>AOM_002113$Crop Byproduct--Roots and Tuber ByProducts--Cassava--Yuca Root</t>
  </si>
  <si>
    <t>Crop Byproduct--Roots and Tuber ByProducts--Cassava--Yuca Root</t>
  </si>
  <si>
    <t>Cassava--Yuca Root</t>
  </si>
  <si>
    <t>AOM_002113$Crop Byproduct--Roots and Tuber ByProducts--Cassava--Tapioca Root</t>
  </si>
  <si>
    <t>Crop Byproduct--Roots and Tuber ByProducts--Cassava--Tapioca Root</t>
  </si>
  <si>
    <t>Cassava--Tapioca Root</t>
  </si>
  <si>
    <t>Management--Livestock Management--Feed Characteristic--Feed Composition--Feed Ingredient--Forage Plants--Cereal and Grass Forages--Urochloa mosambicensis----</t>
  </si>
  <si>
    <t>Forage Plants--Cereal and Grass Forages--Urochloa mosambicensis</t>
  </si>
  <si>
    <t>AOM_001453$Forage Plants--Cereal and Grass Forages--Urochloa mosambicensis;AOM_001453$Forage Plants--Cereal and Grass Forages--Urochloa mosambicensis</t>
  </si>
  <si>
    <t>AOM_002113$Crop Byproduct--Roots and Tuber ByProducts--Cassava--Manioc Root</t>
  </si>
  <si>
    <t>Crop Byproduct--Roots and Tuber ByProducts--Cassava--Manioc Root</t>
  </si>
  <si>
    <t>Cassava--Manioc Root</t>
  </si>
  <si>
    <t>Forage Plants--Forage Trees--Acacia albida</t>
  </si>
  <si>
    <t>Forage Plants--Forage Trees</t>
  </si>
  <si>
    <t>AOM_000638$Crop Byproduct--Roots and Tuber ByProducts--Cassava--Cassava Shaft</t>
  </si>
  <si>
    <t>Cassava--Cassava Shaft</t>
  </si>
  <si>
    <t>Management--Livestock Management--Feed Characteristic--Feed Composition--Feed Ingredient--Forage Plants--Forage Trees--Acacia angustissima----</t>
  </si>
  <si>
    <t>Forage Plants--Forage Trees--Acacia angustissima</t>
  </si>
  <si>
    <t>AOM_000703$Forage Plants--Forage Trees--Acacia angustissima;AOM_000703$Forage Plants--Forage Trees--Acacia angustissima</t>
  </si>
  <si>
    <t>AOM_000638$Crop Byproduct--Roots and Tuber ByProducts--Cassava--Yuca Shaft</t>
  </si>
  <si>
    <t>Crop Byproduct--Roots and Tuber ByProducts--Cassava--Yuca Shaft</t>
  </si>
  <si>
    <t>Cassava--Yuca Shaft</t>
  </si>
  <si>
    <t>Management--Livestock Management--Feed Characteristic--Feed Composition--Feed Ingredient--Forage Plants--Forage Trees--Acacia brevispica--Acacia brevispica Leaves--</t>
  </si>
  <si>
    <t>Forage Plants--Forage Trees--Acacia brevispica--Acacia brevispica Leaves--</t>
  </si>
  <si>
    <t>Forage Plants--Forage Trees--Acacia brevispica--Acacia brevispica Leaves</t>
  </si>
  <si>
    <t>Forage Plants--Forage Trees--Acacia brevispica</t>
  </si>
  <si>
    <t>AOM_001756$Forage Plants--Forage Trees--Acacia brevispica--Acacia brevispica Leaves</t>
  </si>
  <si>
    <t>AOM_000638$Crop Byproduct--Roots and Tuber ByProducts--Cassava--Tapioca Shaft</t>
  </si>
  <si>
    <t>Crop Byproduct--Roots and Tuber ByProducts--Cassava--Tapioca Shaft</t>
  </si>
  <si>
    <t>Cassava--Tapioca Shaft</t>
  </si>
  <si>
    <t>Management--Livestock Management--Feed Characteristic--Feed Composition--Feed Ingredient--Forage Plants--Forage Trees--Acacia brevispica--Acacia brevispica Pods--</t>
  </si>
  <si>
    <t>Forage Plants--Forage Trees--Acacia brevispica--Acacia brevispica Pods--</t>
  </si>
  <si>
    <t>Forage Plants--Forage Trees--Acacia brevispica--Acacia brevispica Pods</t>
  </si>
  <si>
    <t>AOM_001758$Forage Plants--Forage Trees--Acacia brevispica--Acacia brevispica Pods</t>
  </si>
  <si>
    <t>AOM_000638$Crop Byproduct--Roots and Tuber ByProducts--Cassava--Manioc Shaft</t>
  </si>
  <si>
    <t>Crop Byproduct--Roots and Tuber ByProducts--Cassava--Manioc Shaft</t>
  </si>
  <si>
    <t>Cassava--Manioc Shaft</t>
  </si>
  <si>
    <t>Management--Livestock Management--Feed Characteristic--Feed Composition--Feed Ingredient--Forage Plants--Forage Trees--Acacia cyanophylla----</t>
  </si>
  <si>
    <t>Forage Plants--Forage Trees--Acacia cyanophylla</t>
  </si>
  <si>
    <t>AOM_001118$Forage Plants--Forage Trees--Acacia cyanophylla;AOM_001118$Forage Plants--Forage Trees--Acacia cyanophylla</t>
  </si>
  <si>
    <t>AOM_001251$Crop Byproduct--Roots and Tuber ByProducts--Cassava--Cassava Waste</t>
  </si>
  <si>
    <t>Cassava--Cassava Waste</t>
  </si>
  <si>
    <t>Management--Livestock Management--Feed Characteristic--Feed Composition--Feed Ingredient--Forage Plants--Forage Trees--Acacia etbaica--Acacia etbaica Fruits--</t>
  </si>
  <si>
    <t>Forage Plants--Forage Trees--Acacia etbaica--Acacia etbaica Fruits--</t>
  </si>
  <si>
    <t>Forage Plants--Forage Trees--Acacia etbaica--Acacia etbaica Fruits</t>
  </si>
  <si>
    <t>Forage Plants--Forage Trees--Acacia etbaica</t>
  </si>
  <si>
    <t>AOM_001761$Forage Plants--Forage Trees--Acacia etbaica--Acacia etbaica Fruits</t>
  </si>
  <si>
    <t>AOM_001251$Crop Byproduct--Roots and Tuber ByProducts--Cassava--Manihot esculenta Waste</t>
  </si>
  <si>
    <t>Crop Byproduct--Roots and Tuber ByProducts--Cassava--Manihot esculenta Waste</t>
  </si>
  <si>
    <t>Cassava--Manihot esculenta Waste</t>
  </si>
  <si>
    <t>Management--Livestock Management--Feed Characteristic--Feed Composition--Feed Ingredient--Forage Plants--Forage Trees--Acacia karroo--Acacia karroo Leaves--</t>
  </si>
  <si>
    <t>Forage Plants--Forage Trees--Acacia karroo--Acacia karroo Leaves--</t>
  </si>
  <si>
    <t>Forage Plants--Forage Trees--Acacia karroo--Acacia karroo Leaves</t>
  </si>
  <si>
    <t>Forage Plants--Forage Trees--Acacia karroo</t>
  </si>
  <si>
    <t>AOM_001764$Forage Plants--Forage Trees--Acacia karroo--Acacia karroo Leaves</t>
  </si>
  <si>
    <t>AOM_001281$Crop Byproduct--Roots and Tuber ByProducts--Potato--Potato Hash</t>
  </si>
  <si>
    <t>Potato--Potato Hash</t>
  </si>
  <si>
    <t>Management--Livestock Management--Feed Characteristic--Feed Composition--Feed Ingredient--Forage Plants--Forage Trees--Acacia nilotica----</t>
  </si>
  <si>
    <t>Forage Plants--Forage Trees--Acacia nilotica</t>
  </si>
  <si>
    <t>AOM_001281$Crop Byproduct--Roots and Tuber ByProducts--Potato--Solanum tuberosum</t>
  </si>
  <si>
    <t>Crop Byproduct--Roots and Tuber ByProducts--Potato--Solanum tuberosum</t>
  </si>
  <si>
    <t>Potato--Solanum tuberosum</t>
  </si>
  <si>
    <t>Management--Livestock Management--Feed Characteristic--Feed Composition--Feed Ingredient--Forage Plants--Forage Trees--Acacia nilotica--Acacia nilotica Leaves--</t>
  </si>
  <si>
    <t>Forage Plants--Forage Trees--Acacia nilotica--Acacia nilotica Leaves--</t>
  </si>
  <si>
    <t>Forage Plants--Forage Trees--Acacia nilotica--Acacia nilotica Leaves</t>
  </si>
  <si>
    <t>AOM_001593$Forage Plants--Forage Trees--Acacia nilotica--Acacia nilotica Leaves</t>
  </si>
  <si>
    <t>AOM_001777$Crop Byproduct--Roots and Tuber ByProducts--Potato--Potato Processing Waste</t>
  </si>
  <si>
    <t>Potato--Potato Processing Waste</t>
  </si>
  <si>
    <t>Management--Livestock Management--Feed Characteristic--Feed Composition--Feed Ingredient--Forage Plants--Forage Trees--Acacia nilotica--Acacia nilotica Pods--</t>
  </si>
  <si>
    <t>Forage Plants--Forage Trees--Acacia nilotica--Acacia nilotica Pods--</t>
  </si>
  <si>
    <t>Forage Plants--Forage Trees--Acacia nilotica--Acacia nilotica Pods</t>
  </si>
  <si>
    <t>AOM_001595$Forage Plants--Forage Trees--Acacia nilotica--Acacia nilotica Pods</t>
  </si>
  <si>
    <t>AOM_001777$Crop Byproduct--Roots and Tuber ByProducts--Potato--Solanum tuberosum Processing Waste</t>
  </si>
  <si>
    <t>Crop Byproduct--Roots and Tuber ByProducts--Potato--Solanum tuberosum Processing Waste</t>
  </si>
  <si>
    <t>Potato--Solanum tuberosum Processing Waste</t>
  </si>
  <si>
    <t>Blue Wattle Leaves and Soft Twigs</t>
  </si>
  <si>
    <t>Blue Wattle Leaves and Soft Twigs;Acacia saligna Leaves and Soft Twig</t>
  </si>
  <si>
    <t>Management--Livestock Management--Feed Characteristic--Feed Composition--Feed Ingredient--Forage Plants--Forage Trees--Acacia saligna--Acacia saligna Leaves and Soft Twig--</t>
  </si>
  <si>
    <t>Forage Plants--Forage Trees--Acacia saligna--Acacia saligna Leaves and Soft Twig--</t>
  </si>
  <si>
    <t>Forage Plants--Forage Trees--Acacia saligna--Acacia saligna Leaves and Soft Twig</t>
  </si>
  <si>
    <t>Forage Plants--Forage Trees--Acacia saligna</t>
  </si>
  <si>
    <t>AOM_001120$Forage Plants--Forage Trees--Acacia saligna--Acacia saligna Leaves and Soft Twig;AOM_001120$Forage Plants--Forage Trees--Acacia saligna--Blue Wattle Leaves and Soft Twigs;AOM_001120$Forage Plants--Forage Trees--Acacia saligna--Acacia saligna Leaves and Soft Twig</t>
  </si>
  <si>
    <t>AOM_001267$Crop Byproduct--Roots and Tuber ByProducts--Sweet Potato--Sweet Potato Vine</t>
  </si>
  <si>
    <t>Sweet Potato--Sweet Potato Vine</t>
  </si>
  <si>
    <t>Blue Wattle</t>
  </si>
  <si>
    <t>Management--Livestock Management--Feed Characteristic--Feed Composition--Feed Ingredient--Forage Plants--Forage Trees--Acacia saligna----</t>
  </si>
  <si>
    <t>AOM_001119$Forage Plants--Forage Trees--Acacia saligna;AOM_001119$Forage Plants--Forage Trees--Blue Wattle</t>
  </si>
  <si>
    <t>AOM_001267$Crop Byproduct--Roots and Tuber ByProducts--Sweet Potato--Ipomoea batatas Vine</t>
  </si>
  <si>
    <t>Crop Byproduct--Roots and Tuber ByProducts--Sweet Potato--Ipomoea batatas Vine</t>
  </si>
  <si>
    <t>Sweet Potato--Ipomoea batatas Vine</t>
  </si>
  <si>
    <t>Management--Livestock Management--Feed Characteristic--Feed Composition--Feed Ingredient--Forage Plants--Forage Trees--Acacia senegal--Acacia senegal Leaves--</t>
  </si>
  <si>
    <t>Forage Plants--Forage Trees--Acacia senegal--Acacia senegal Leaves--</t>
  </si>
  <si>
    <t>Forage Plants--Forage Trees--Acacia senegal--Acacia senegal Leaves</t>
  </si>
  <si>
    <t>Forage Plants--Forage Trees--Acacia senegal</t>
  </si>
  <si>
    <t>AOM_001123$Forage Plants--Forage Trees--Acacia senegal--Acacia senegal Leaves;AOM_001123$Forage Plants--Forage Trees--Acacia senegal--Acacia senegal Leaves</t>
  </si>
  <si>
    <t>AOM_001266$Crop Byproduct--Roots and Tuber ByProducts--Taro--Taro Leaves</t>
  </si>
  <si>
    <t>Taro--Taro Leaves</t>
  </si>
  <si>
    <t>Management--Livestock Management--Feed Characteristic--Feed Composition--Feed Ingredient--Forage Plants--Forage Trees--Acacia senegal--Acacia senegal Pods--</t>
  </si>
  <si>
    <t>Forage Plants--Forage Trees--Acacia senegal--Acacia senegal Pods--</t>
  </si>
  <si>
    <t>Forage Plants--Forage Trees--Acacia senegal--Acacia senegal Pods</t>
  </si>
  <si>
    <t>AOM_001122$Forage Plants--Forage Trees--Acacia senegal--Acacia senegal Pods;AOM_001122$Forage Plants--Forage Trees--Acacia senegal--Acacia senegal Pods</t>
  </si>
  <si>
    <t>AOM_001266$Crop Byproduct--Roots and Tuber ByProducts--Taro--Colocasia esculenta Leaves</t>
  </si>
  <si>
    <t>Crop Byproduct--Roots and Tuber ByProducts--Taro--Colocasia esculenta Leaves</t>
  </si>
  <si>
    <t>Taro--Colocasia esculenta Leaves</t>
  </si>
  <si>
    <t>Management--Livestock Management--Feed Characteristic--Feed Composition--Feed Ingredient--Forage Plants--Forage Trees--Acacia sieberiana----</t>
  </si>
  <si>
    <t>Forage Plants--Forage Trees--Acacia sieberiana</t>
  </si>
  <si>
    <t>AOM_000640$Crop Byproduct--Roots and Tuber ByProducts--Yam--Yam Peels</t>
  </si>
  <si>
    <t>Yam--Yam Peels</t>
  </si>
  <si>
    <t>Management--Livestock Management--Feed Characteristic--Feed Composition--Feed Ingredient--Forage Plants--Forage Trees--Acacia sieberiana--Acacia sieberiana Pods--</t>
  </si>
  <si>
    <t>Forage Plants--Forage Trees--Acacia sieberiana--Acacia sieberiana Pods--</t>
  </si>
  <si>
    <t>Forage Plants--Forage Trees--Acacia sieberiana--Acacia sieberiana Pods</t>
  </si>
  <si>
    <t>AOM_000640$Crop Byproduct--Roots and Tuber ByProducts--Yam--Nanarepenta Peels</t>
  </si>
  <si>
    <t>Crop Byproduct--Roots and Tuber ByProducts--Yam--Nanarepenta Peels</t>
  </si>
  <si>
    <t>Yam--Nanarepenta Peels</t>
  </si>
  <si>
    <t>Management--Livestock Management--Feed Characteristic--Feed Composition--Feed Ingredient--Forage Plants--Forage Trees--Acacia tortilis----</t>
  </si>
  <si>
    <t>Forage Plants--Forage Trees--Acacia tortilis</t>
  </si>
  <si>
    <t>AOM_000640$Crop Byproduct--Roots and Tuber ByProducts--Yam--Epipetrum Peels</t>
  </si>
  <si>
    <t>Crop Byproduct--Roots and Tuber ByProducts--Yam--Epipetrum Peels</t>
  </si>
  <si>
    <t>Yam--Epipetrum Peels</t>
  </si>
  <si>
    <t>Management--Livestock Management--Feed Characteristic--Feed Composition--Feed Ingredient--Forage Plants--Forage Trees--Acacia tortilis--Acacia tortilis Fruits--</t>
  </si>
  <si>
    <t>Forage Plants--Forage Trees--Acacia tortilis--Acacia tortilis Fruits--</t>
  </si>
  <si>
    <t>Forage Plants--Forage Trees--Acacia tortilis--Acacia tortilis Fruits</t>
  </si>
  <si>
    <t>AOM_001603$Forage Plants--Forage Trees--Acacia tortilis--Acacia tortilis Fruits</t>
  </si>
  <si>
    <t>AOM_000640$Crop Byproduct--Roots and Tuber ByProducts--Yam--Borderea Peels</t>
  </si>
  <si>
    <t>Crop Byproduct--Roots and Tuber ByProducts--Yam--Borderea Peels</t>
  </si>
  <si>
    <t>Yam--Borderea Peels</t>
  </si>
  <si>
    <t>Management--Livestock Management--Feed Characteristic--Feed Composition--Feed Ingredient--Forage Plants--Forage Trees--Acacia tortilis--Acacia tortilis Leaves--</t>
  </si>
  <si>
    <t>Forage Plants--Forage Trees--Acacia tortilis--Acacia tortilis Leaves--</t>
  </si>
  <si>
    <t>Forage Plants--Forage Trees--Acacia tortilis--Acacia tortilis Leaves</t>
  </si>
  <si>
    <t>AOM_001125$Forage Plants--Forage Trees--Acacia tortilis--Acacia tortilis Leaves;AOM_001125$Forage Plants--Forage Trees--Acacia tortilis--Acacia tortilis Leaves</t>
  </si>
  <si>
    <t>AOM_000640$Crop Byproduct--Roots and Tuber ByProducts--Yam--Tamus Peels</t>
  </si>
  <si>
    <t>Crop Byproduct--Roots and Tuber ByProducts--Yam--Tamus Peels</t>
  </si>
  <si>
    <t>Yam--Tamus Peels</t>
  </si>
  <si>
    <t>Management--Livestock Management--Feed Characteristic--Feed Composition--Feed Ingredient--Forage Plants--Forage Trees--Acacia tortilis--Acacia tortilis Pods--</t>
  </si>
  <si>
    <t>Forage Plants--Forage Trees--Acacia tortilis--Acacia tortilis Pods--</t>
  </si>
  <si>
    <t>Forage Plants--Forage Trees--Acacia tortilis--Acacia tortilis Pods</t>
  </si>
  <si>
    <t>AOM_001600$Forage Plants--Forage Trees--Acacia tortilis--Acacia tortilis Pods</t>
  </si>
  <si>
    <t>AOM_000640$Crop Byproduct--Roots and Tuber ByProducts--Yam--Dioscorea Peels</t>
  </si>
  <si>
    <t>Crop Byproduct--Roots and Tuber ByProducts--Yam--Dioscorea Peels</t>
  </si>
  <si>
    <t>Yam--Dioscorea Peels</t>
  </si>
  <si>
    <t>African Baobab Seed Oilcake</t>
  </si>
  <si>
    <t>African Baobab Seed Oilcake;Adansonia digitata Seed Cake</t>
  </si>
  <si>
    <t>Management--Livestock Management--Feed Characteristic--Feed Composition--Feed Ingredient--Forage Plants--Forage Trees--Adansonia digitata--Adansonia digitata Seed Cake--</t>
  </si>
  <si>
    <t>Forage Plants--Forage Trees--Adansonia digitata--Adansonia digitata Seed Cake--</t>
  </si>
  <si>
    <t>Forage Plants--Forage Trees--Adansonia digitata--Adansonia digitata Seed Cake</t>
  </si>
  <si>
    <t>Forage Plants--Forage Trees--Adansonia digitata</t>
  </si>
  <si>
    <t>AOM_001568$Forage Plants--Forage Trees--Adansonia digitata--Adansonia digitata Seed Cake;AOM_001568$Forage Plants--Forage Trees--Adansonia digitata--African Baobab Seed Oilcake;AOM_001568$Forage Plants--Forage Trees--Adansonia digitata--Adansonia digitata Seed Cake</t>
  </si>
  <si>
    <t>AOM_001482$Crop Byproduct--Sugar Processing ByProducts--Sugar Beet--Sugar Beet Molasses</t>
  </si>
  <si>
    <t>Sugar Beet--Sugar Beet Molasses</t>
  </si>
  <si>
    <t>Management--Livestock Management--Feed Characteristic--Feed Composition--Feed Ingredient--Forage Plants--Forage Trees--Afzelia africana--Afzelia africana Leaves--</t>
  </si>
  <si>
    <t>Forage Plants--Forage Trees--Afzelia africana--Afzelia africana Leaves--</t>
  </si>
  <si>
    <t>Forage Plants--Forage Trees--Afzelia africana--Afzelia africana Leaves</t>
  </si>
  <si>
    <t>Forage Plants--Forage Trees--Afzelia africana</t>
  </si>
  <si>
    <t>AOM_001699$Forage Plants--Forage Trees--Afzelia africana--Afzelia africana Leaves;AOM_001699$Forage Plants--Forage Trees--Afzelia africana--Afzelia africana Leaves</t>
  </si>
  <si>
    <t>Management--Livestock Management--Feed Characteristic--Feed Composition--Feed Ingredient--Forage Plants--Forage Trees--Afzelia africana----</t>
  </si>
  <si>
    <t>AOM_001126$Forage Plants--Forage Trees--Afzelia africana;AOM_001126$Forage Plants--Forage Trees--Afzelia africana</t>
  </si>
  <si>
    <t>AOM_000642$Crop Byproduct--Sugar Processing ByProducts--Sugarcane--Sugarcane Molasses</t>
  </si>
  <si>
    <t>Sugarcane--Sugarcane Molasses</t>
  </si>
  <si>
    <t>Management--Livestock Management--Feed Characteristic--Feed Composition--Feed Ingredient--Forage Plants--Forage Trees--Annona senegalensis--Annona senegalensis Leaves--</t>
  </si>
  <si>
    <t>Forage Plants--Forage Trees--Annona senegalensis--Annona senegalensis Leaves--</t>
  </si>
  <si>
    <t>Forage Plants--Forage Trees--Annona senegalensis--Annona senegalensis Leaves</t>
  </si>
  <si>
    <t>Forage Plants--Forage Trees--Annona senegalensis</t>
  </si>
  <si>
    <t>AOM_001129$Forage Plants--Forage Trees--Annona senegalensis--Annona senegalensis Leaves;AOM_001129$Forage Plants--Forage Trees--Annona senegalensis--Annona senegalensis Leaves</t>
  </si>
  <si>
    <t>Oldman Saltbush</t>
  </si>
  <si>
    <t>Oldman Saltbush;Atriplex nummularia</t>
  </si>
  <si>
    <t>Management--Livestock Management--Feed Characteristic--Feed Composition--Feed Ingredient--Forage Plants--Forage Trees--Atriplex nummularia----</t>
  </si>
  <si>
    <t>Forage Plants--Forage Trees--Atriplex nummularia</t>
  </si>
  <si>
    <t>AOM_001901$Forage Plants--Forage Trees--Atriplex nummularia;AOM_001901$Forage Plants--Forage Trees--Oldman Saltbush;AOM_001901$Forage Plants--Forage Trees--Atriplex nummularia</t>
  </si>
  <si>
    <t>AOM_000642$Crop Byproduct--Sugar Processing ByProducts--Sugarcane--Noble Cane Molasses</t>
  </si>
  <si>
    <t>Crop Byproduct--Sugar Processing ByProducts--Sugarcane--Noble Cane Molasses</t>
  </si>
  <si>
    <t>Sugarcane--Noble Cane Molasses</t>
  </si>
  <si>
    <t>Management--Livestock Management--Feed Characteristic--Feed Composition--Feed Ingredient--Forage Plants--Forage Trees--Azadirachta indica--Azadirachta indica Leaves--</t>
  </si>
  <si>
    <t>Forage Plants--Forage Trees--Azadirachta indica--Azadirachta indica Leaves--</t>
  </si>
  <si>
    <t>Forage Plants--Forage Trees--Azadirachta indica--Azadirachta indica Leaves</t>
  </si>
  <si>
    <t>Forage Plants--Forage Trees--Azadirachta indica</t>
  </si>
  <si>
    <t>AOM_001132$Forage Plants--Forage Trees--Azadirachta indica--Azadirachta indica Leaves;AOM_001132$Forage Plants--Forage Trees--Azadirachta indica--Azadirachta indica Leaves</t>
  </si>
  <si>
    <t>AOM_000642$Crop Byproduct--Sugar Processing ByProducts--Sugarcane--Saccharum officinarum Molasses</t>
  </si>
  <si>
    <t>Crop Byproduct--Sugar Processing ByProducts--Sugarcane--Saccharum officinarum Molasses</t>
  </si>
  <si>
    <t>Sugarcane--Saccharum officinarum Molasses</t>
  </si>
  <si>
    <t>Management--Livestock Management--Feed Characteristic--Feed Composition--Feed Ingredient--Forage Plants--Forage Trees--Berchemia discolor--Berchemia discolor Leaves--</t>
  </si>
  <si>
    <t>Forage Plants--Forage Trees--Berchemia discolor--Berchemia discolor Leaves--</t>
  </si>
  <si>
    <t>Forage Plants--Forage Trees--Berchemia discolor--Berchemia discolor Leaves</t>
  </si>
  <si>
    <t>Forage Plants--Forage Trees--Berchemia discolor</t>
  </si>
  <si>
    <t>AOM_001861$Forage Plants--Forage Trees--Berchemia discolor--Berchemia discolor Leaves</t>
  </si>
  <si>
    <t>AOM_001842$Crop Byproduct--Vegetable ByProducts--Cabbage--Cabbage Discards</t>
  </si>
  <si>
    <t>Cabbage--Cabbage Discards</t>
  </si>
  <si>
    <t>Management--Livestock Management--Feed Characteristic--Feed Composition--Feed Ingredient--Forage Plants--Forage Trees--Calliandra calothyrsus--Calliandra calothyrsus Leaves--</t>
  </si>
  <si>
    <t>Forage Plants--Forage Trees--Calliandra calothyrsus--Calliandra calothyrsus Leaves--</t>
  </si>
  <si>
    <t>Forage Plants--Forage Trees--Calliandra calothyrsus--Calliandra calothyrsus Leaves</t>
  </si>
  <si>
    <t>Forage Plants--Forage Trees--Calliandra calothyrsus</t>
  </si>
  <si>
    <t>AOM_001134$Forage Plants--Forage Trees--Calliandra calothyrsus--Calliandra calothyrsus Leaves;AOM_001134$Forage Plants--Forage Trees--Calliandra calothyrsus--Calliandra calothyrsus Leaves</t>
  </si>
  <si>
    <t>AOM_001842$Crop Byproduct--Vegetable ByProducts--Cabbage--Brassica oleracea Discards</t>
  </si>
  <si>
    <t>Crop Byproduct--Vegetable ByProducts--Cabbage--Brassica oleracea Discards</t>
  </si>
  <si>
    <t>Cabbage--Brassica oleracea Discards</t>
  </si>
  <si>
    <t>Management--Livestock Management--Feed Characteristic--Feed Composition--Feed Ingredient--Forage Plants--Forage Trees--Calliandra calothyrsus----</t>
  </si>
  <si>
    <t>AOM_001133$Forage Plants--Forage Trees--Calliandra calothyrsus;AOM_001133$Forage Plants--Forage Trees--Calliandra calothyrsus</t>
  </si>
  <si>
    <t>Tomato--Tomato Waste</t>
  </si>
  <si>
    <t>Management--Livestock Management--Feed Characteristic--Feed Composition--Feed Ingredient--Forage Plants--Forage Trees--Calycotome villosa----</t>
  </si>
  <si>
    <t>Forage Plants--Forage Trees--Calycotome villosa</t>
  </si>
  <si>
    <t>AOM_001135$Forage Plants--Forage Trees--Calycotome villosa;AOM_001135$Forage Plants--Forage Trees--Calycotome villosa</t>
  </si>
  <si>
    <t>AOM_001436$Crop Byproduct--Vegetable ByProducts--Tomato--Tomato Skin Seed</t>
  </si>
  <si>
    <t>Tomato--Tomato Skin Seed</t>
  </si>
  <si>
    <t>Management--Livestock Management--Feed Characteristic--Feed Composition--Feed Ingredient--Forage Plants--Forage Trees--Carissa edulis----</t>
  </si>
  <si>
    <t>Forage Plants--Forage Trees--Carissa edulis</t>
  </si>
  <si>
    <t>AOM_001136$Forage Plants--Forage Trees--Carissa edulis;AOM_001136$Forage Plants--Forage Trees--Carissa edulis</t>
  </si>
  <si>
    <t>AOM_001436$Crop Byproduct--Vegetable ByProducts--Tomato--Solanum lycopersicum Skin</t>
  </si>
  <si>
    <t>Crop Byproduct--Vegetable ByProducts--Tomato--Solanum lycopersicum Skin</t>
  </si>
  <si>
    <t>Tomato--Solanum lycopersicum Skin</t>
  </si>
  <si>
    <t>Management--Livestock Management--Feed Characteristic--Feed Composition--Feed Ingredient--Forage Plants--Forage Trees--Chamaecytisus palmensis--Chamaecytisus palmensis Leaves--</t>
  </si>
  <si>
    <t>Forage Plants--Forage Trees--Chamaecytisus palmensis--Chamaecytisus palmensis Leaves--</t>
  </si>
  <si>
    <t>Forage Plants--Forage Trees--Chamaecytisus palmensis--Chamaecytisus palmensis Leaves</t>
  </si>
  <si>
    <t>Forage Plants--Forage Trees--Chamaecytisus palmensis</t>
  </si>
  <si>
    <t>AOM_001630$Forage Plants--Forage Trees--Chamaecytisus palmensis--Chamaecytisus palmensis Leaves</t>
  </si>
  <si>
    <t>AOM_001436$Crop Byproduct--Vegetable ByProducts--Tomato--Seed</t>
  </si>
  <si>
    <t>Crop Byproduct--Vegetable ByProducts--Tomato--Seed</t>
  </si>
  <si>
    <t>Tomato--Seed</t>
  </si>
  <si>
    <t>Management--Livestock Management--Feed Characteristic--Feed Composition--Feed Ingredient--Forage Plants--Forage Trees--Chamaecytisus palmensis----</t>
  </si>
  <si>
    <t>AOM_001137$Forage Plants--Forage Trees--Chamaecytisus palmensis;AOM_001137$Forage Plants--Forage Trees--Chamaecytisus palmensis</t>
  </si>
  <si>
    <t>AOM_002106$Crop Product--Cash Crops Products--Cocoa--Cocoa Bean Cake</t>
  </si>
  <si>
    <t>Cocoa--Cocoa Bean Cake</t>
  </si>
  <si>
    <t>Management--Livestock Management--Feed Characteristic--Feed Composition--Feed Ingredient--Forage Plants--Forage Trees--Combretum apiculatum----</t>
  </si>
  <si>
    <t>Forage Plants--Forage Trees--Combretum apiculatum</t>
  </si>
  <si>
    <t>AOM_001138$Forage Plants--Forage Trees--Combretum apiculatum;AOM_001138$Forage Plants--Forage Trees--Combretum apiculatum</t>
  </si>
  <si>
    <t>AOM_002106$Crop Product--Cash Crops Products--Cocoa--Theobroma cacao Bean Cake</t>
  </si>
  <si>
    <t>Crop Product--Cash Crops Products--Cocoa--Theobroma cacao Bean Cake</t>
  </si>
  <si>
    <t>Cocoa--Theobroma cacao Bean Cake</t>
  </si>
  <si>
    <t>Management--Livestock Management--Feed Characteristic--Feed Composition--Feed Ingredient--Forage Plants--Forage Trees--Daniellia oliveri----</t>
  </si>
  <si>
    <t>Forage Plants--Forage Trees--Daniellia oliveri</t>
  </si>
  <si>
    <t>AOM_001139$Forage Plants--Forage Trees--Daniellia oliveri;AOM_001139$Forage Plants--Forage Trees--Daniellia oliveri</t>
  </si>
  <si>
    <t>AOM_000647$Crop Product--Cereal Products--Barley--Barley Grain</t>
  </si>
  <si>
    <t>Barley--Barley Grain</t>
  </si>
  <si>
    <t>Management--Livestock Management--Feed Characteristic--Feed Composition--Feed Ingredient--Forage Plants--Forage Trees--Dichrostachys cinerea--Dichrostachys cinerea Fruits--</t>
  </si>
  <si>
    <t>Forage Plants--Forage Trees--Dichrostachys cinerea--Dichrostachys cinerea Fruits--</t>
  </si>
  <si>
    <t>Forage Plants--Forage Trees--Dichrostachys cinerea--Dichrostachys cinerea Fruits</t>
  </si>
  <si>
    <t>Forage Plants--Forage Trees--Dichrostachys cinerea</t>
  </si>
  <si>
    <t>AOM_001654$Forage Plants--Forage Trees--Dichrostachys cinerea--Dichrostachys cinerea Fruits</t>
  </si>
  <si>
    <t>AOM_000647$Crop Product--Cereal Products--Barley--Hordeum vulgare Grain</t>
  </si>
  <si>
    <t>Crop Product--Cereal Products--Barley--Hordeum vulgare Grain</t>
  </si>
  <si>
    <t>Barley--Hordeum vulgare Grain</t>
  </si>
  <si>
    <t>Management--Livestock Management--Feed Characteristic--Feed Composition--Feed Ingredient--Forage Plants--Forage Trees--Dichrostachys cinerea----</t>
  </si>
  <si>
    <t>AOM_001141$Forage Plants--Forage Trees--Dichrostachys cinerea;AOM_001141$Forage Plants--Forage Trees--Dichrostachys cinerea</t>
  </si>
  <si>
    <t>AOM_001202$Crop Product--Cereal Products--Barley</t>
  </si>
  <si>
    <t>Management--Livestock Management--Feed Characteristic--Feed Composition--Feed Ingredient--Forage Plants--Forage Trees--Erythrina brucei--Erythrina brucei Leaves--</t>
  </si>
  <si>
    <t>Forage Plants--Forage Trees--Erythrina brucei--Erythrina brucei Leaves--</t>
  </si>
  <si>
    <t>Forage Plants--Forage Trees--Erythrina brucei--Erythrina brucei Leaves</t>
  </si>
  <si>
    <t>Forage Plants--Forage Trees--Erythrina brucei</t>
  </si>
  <si>
    <t>AOM_001143$Forage Plants--Forage Trees--Erythrina brucei--Erythrina brucei Leaves;AOM_001143$Forage Plants--Forage Trees--Erythrina brucei--Erythrina brucei Leaves</t>
  </si>
  <si>
    <t>AOM_001202$Crop Product--Cereal Products--Hordeum vulgare</t>
  </si>
  <si>
    <t>Crop Product--Cereal Products--Hordeum vulgare</t>
  </si>
  <si>
    <t>Management--Livestock Management--Feed Characteristic--Feed Composition--Feed Ingredient--Forage Plants--Forage Trees--Euclea schimperi----</t>
  </si>
  <si>
    <t>Forage Plants--Forage Trees--Euclea schimperi</t>
  </si>
  <si>
    <t>AOM_001144$Forage Plants--Forage Trees--Euclea schimperi;AOM_001144$Forage Plants--Forage Trees--Euclea schimperi</t>
  </si>
  <si>
    <t>AOM_000648$Crop Product--Cereal Products--Maize</t>
  </si>
  <si>
    <t>Management--Livestock Management--Feed Characteristic--Feed Composition--Feed Ingredient--Forage Plants--Forage Trees--Faidherbia albida----</t>
  </si>
  <si>
    <t>Forage Plants--Forage Trees--Faidherbia albida</t>
  </si>
  <si>
    <t>AOM_000648$Crop Product--Cereal Products--Corn</t>
  </si>
  <si>
    <t>Crop Product--Cereal Products--Corn</t>
  </si>
  <si>
    <t>Corn</t>
  </si>
  <si>
    <t>Management--Livestock Management--Feed Characteristic--Feed Composition--Feed Ingredient--Forage Plants--Forage Trees--Faidherbia albida--Faidherbia albida Pods--</t>
  </si>
  <si>
    <t>Forage Plants--Forage Trees--Faidherbia albida--Faidherbia albida Pods--</t>
  </si>
  <si>
    <t>Forage Plants--Forage Trees--Faidherbia albida--Faidherbia albida Pods</t>
  </si>
  <si>
    <t>AOM_002049$Forage Plants--Forage Trees--Faidherbia albida--Faidherbia albida Pods</t>
  </si>
  <si>
    <t>AOM_000648$Crop Product--Cereal Products--Snap Corn</t>
  </si>
  <si>
    <t>Crop Product--Cereal Products--Snap Corn</t>
  </si>
  <si>
    <t>Snap Corn</t>
  </si>
  <si>
    <t>Management--Livestock Management--Feed Characteristic--Feed Composition--Feed Ingredient--Forage Plants--Forage Trees--Ficus spp----</t>
  </si>
  <si>
    <t>Forage Plants--Forage Trees--Ficus spp</t>
  </si>
  <si>
    <t>AOM_001588$Forage Plants--Forage Trees--Ficus spp;AOM_001588$Forage Plants--Forage Trees--Ficus spp</t>
  </si>
  <si>
    <t>AOM_000648$Crop Product--Cereal Products--Zea mays</t>
  </si>
  <si>
    <t>Crop Product--Cereal Products--Zea mays</t>
  </si>
  <si>
    <t>Management--Livestock Management--Feed Characteristic--Feed Composition--Feed Ingredient--Forage Plants--Forage Trees--Ficus natalensis Leaves----</t>
  </si>
  <si>
    <t>Forage Plants--Forage Trees--Ficus natalensis Leaves</t>
  </si>
  <si>
    <t>AOM_002053$Forage Plants--Forage Trees--Ficus natalensis Leaves;AOM_002053$Forage Plants--Forage Trees--Ficus natalensis Leaves</t>
  </si>
  <si>
    <t>AOM_000649$Crop Product--Cereal Products--Maize--Maize Grain</t>
  </si>
  <si>
    <t>Maize--Maize Grain</t>
  </si>
  <si>
    <t>Management--Livestock Management--Feed Characteristic--Feed Composition--Feed Ingredient--Forage Plants--Forage Trees--Ficus polita----</t>
  </si>
  <si>
    <t>Forage Plants--Forage Trees--Ficus polita</t>
  </si>
  <si>
    <t>AOM_002054$Forage Plants--Forage Trees--Ficus polita;AOM_002054$Forage Plants--Forage Trees--Ficus polita</t>
  </si>
  <si>
    <t>AOM_000649$Crop Product--Cereal Products--Maize--Corn Grain</t>
  </si>
  <si>
    <t>Crop Product--Cereal Products--Maize--Corn Grain</t>
  </si>
  <si>
    <t>Maize--Corn Grain</t>
  </si>
  <si>
    <t>Management--Livestock Management--Feed Characteristic--Feed Composition--Feed Ingredient--Forage Plants--Forage Trees--Ficus thonningii --Ficus thonningii Leaves--</t>
  </si>
  <si>
    <t>Forage Plants--Forage Trees--Ficus thonningii --Ficus thonningii Leaves--</t>
  </si>
  <si>
    <t>Forage Plants--Forage Trees--Ficus thonningii --Ficus thonningii Leaves</t>
  </si>
  <si>
    <t xml:space="preserve">Forage Plants--Forage Trees--Ficus thonningii </t>
  </si>
  <si>
    <t>AOM_001148$Forage Plants--Forage Trees--Ficus thonningii --Ficus thonningii Leaves;AOM_001148$Forage Plants--Forage Trees--Ficus thonningii --Ficus thonningii Leaves</t>
  </si>
  <si>
    <t>AOM_000649$Crop Product--Cereal Products--Maize--Zea mays Grain</t>
  </si>
  <si>
    <t>Crop Product--Cereal Products--Maize--Zea mays Grain</t>
  </si>
  <si>
    <t>Maize--Zea mays Grain</t>
  </si>
  <si>
    <t>Management--Livestock Management--Feed Characteristic--Feed Composition--Feed Ingredient--Forage Plants--Forage Trees--Gliricidia sepium--Gliricidia sepium Leaves and Soft Twig--</t>
  </si>
  <si>
    <t>Forage Plants--Forage Trees--Gliricidia sepium--Gliricidia sepium Leaves and Soft Twig--</t>
  </si>
  <si>
    <t>Forage Plants--Forage Trees--Gliricidia sepium--Gliricidia sepium Leaves and Soft Twig</t>
  </si>
  <si>
    <t>Forage Plants--Forage Trees--Gliricidia sepium</t>
  </si>
  <si>
    <t>AOM_001150$Forage Plants--Forage Trees--Gliricidia sepium--Gliricidia sepium Leaves and Soft Twig;AOM_001150$Forage Plants--Forage Trees--Gliricidia sepium--Gliricidia sepium Leaves and Soft Twig</t>
  </si>
  <si>
    <t>AOM_000651$Crop Product--Cereal Products--Maize--Maize Oil</t>
  </si>
  <si>
    <t>Maize--Maize Oil</t>
  </si>
  <si>
    <t>Management--Livestock Management--Feed Characteristic--Feed Composition--Feed Ingredient--Forage Plants--Forage Trees--Grewia spp.----</t>
  </si>
  <si>
    <t>Forage Plants--Forage Trees--Grewia spp.</t>
  </si>
  <si>
    <t>AOM_001967$Forage Plants--Forage Trees--Grewia spp.;AOM_001967$Forage Plants--Forage Trees--Grewia spp.</t>
  </si>
  <si>
    <t>AOM_000651$Crop Product--Cereal Products--Maize--Corn Oil</t>
  </si>
  <si>
    <t>Crop Product--Cereal Products--Maize--Corn Oil</t>
  </si>
  <si>
    <t>Maize--Corn Oil</t>
  </si>
  <si>
    <t>Management--Livestock Management--Feed Characteristic--Feed Composition--Feed Ingredient--Forage Plants--Forage Trees--Hoodia gordonii----</t>
  </si>
  <si>
    <t>Forage Plants--Forage Trees--Hoodia gordonii</t>
  </si>
  <si>
    <t>AOM_001153$Forage Plants--Forage Trees--Hoodia gordonii;AOM_001153$Forage Plants--Forage Trees--Hoodia gordonii</t>
  </si>
  <si>
    <t>AOM_000651$Crop Product--Cereal Products--Maize--Zea mays Oil</t>
  </si>
  <si>
    <t>Crop Product--Cereal Products--Maize--Zea mays Oil</t>
  </si>
  <si>
    <t>Maize--Zea mays Oil</t>
  </si>
  <si>
    <t>Management--Livestock Management--Feed Characteristic--Feed Composition--Feed Ingredient--Forage Plants--Forage Trees--Jatropha curcas--Jatropha curcas Kernel--</t>
  </si>
  <si>
    <t>Forage Plants--Forage Trees--Jatropha curcas--Jatropha curcas Kernel--</t>
  </si>
  <si>
    <t>Forage Plants--Forage Trees--Jatropha curcas--Jatropha curcas Kernel</t>
  </si>
  <si>
    <t>Forage Plants--Forage Trees--Jatropha curcas</t>
  </si>
  <si>
    <t>AOM_001154$Forage Plants--Forage Trees--Jatropha curcas--Jatropha curcas Kernel;AOM_001154$Forage Plants--Forage Trees--Jatropha curcas--Jatropha curcas Kernel</t>
  </si>
  <si>
    <t>AOM_001289$Crop Product--Cereal Products--Maize--Maize Starch</t>
  </si>
  <si>
    <t>Maize--Maize Starch</t>
  </si>
  <si>
    <t>Management--Livestock Management--Feed Characteristic--Feed Composition--Feed Ingredient--Forage Plants--Forage Trees--Jatropha curcas--Jatropha curcas Seed--</t>
  </si>
  <si>
    <t>Forage Plants--Forage Trees--Jatropha curcas--Jatropha curcas Seed--</t>
  </si>
  <si>
    <t>Forage Plants--Forage Trees--Jatropha curcas--Jatropha curcas Seed</t>
  </si>
  <si>
    <t>AOM_001156$Forage Plants--Forage Trees--Jatropha curcas--Jatropha curcas Seed;AOM_001156$Forage Plants--Forage Trees--Jatropha curcas--Jatropha curcas Seed</t>
  </si>
  <si>
    <t>AOM_001289$Crop Product--Cereal Products--Maize--Corn Starch</t>
  </si>
  <si>
    <t>Crop Product--Cereal Products--Maize--Corn Starch</t>
  </si>
  <si>
    <t>Maize--Corn Starch</t>
  </si>
  <si>
    <t>Management--Livestock Management--Feed Characteristic--Feed Composition--Feed Ingredient--Forage Plants--Forage Trees--Leucaena leucocephala----</t>
  </si>
  <si>
    <t>Forage Plants--Forage Trees--Leucaena leucocephala</t>
  </si>
  <si>
    <t>AOM_001289$Crop Product--Cereal Products--Maize--Zea mays Starch</t>
  </si>
  <si>
    <t>Crop Product--Cereal Products--Maize--Zea mays Starch</t>
  </si>
  <si>
    <t>Maize--Zea mays Starch</t>
  </si>
  <si>
    <t>AOM_001313$Crop Product--Cereal Products--Maize--Maize Whole</t>
  </si>
  <si>
    <t>Maize--Maize Whole</t>
  </si>
  <si>
    <t>Management--Livestock Management--Feed Characteristic--Feed Composition--Feed Ingredient--Forage Plants--Forage Trees--Leucaena leucocephala--Leucaena leucocephala Leaves--</t>
  </si>
  <si>
    <t>Forage Plants--Forage Trees--Leucaena leucocephala--Leucaena leucocephala Leaves--</t>
  </si>
  <si>
    <t>Forage Plants--Forage Trees--Leucaena leucocephala--Leucaena leucocephala Leaves</t>
  </si>
  <si>
    <t>AOM_001672$Forage Plants--Forage Trees--Leucaena leucocephala--Leucaena leucocephala Leaves;AOM_001672$Forage Plants--Forage Trees--Leucaena leucocephala--Leucaena leucocephala Leaves</t>
  </si>
  <si>
    <t>AOM_001313$Crop Product--Cereal Products--Maize--Corn Whole</t>
  </si>
  <si>
    <t>Crop Product--Cereal Products--Maize--Corn Whole</t>
  </si>
  <si>
    <t>Maize--Corn Whole</t>
  </si>
  <si>
    <t>AOM_001313$Crop Product--Cereal Products--Maize--Zea mays Whole</t>
  </si>
  <si>
    <t>Crop Product--Cereal Products--Maize--Zea mays Whole</t>
  </si>
  <si>
    <t>Maize--Zea mays Whole</t>
  </si>
  <si>
    <t>Management--Livestock Management--Feed Characteristic--Feed Composition--Feed Ingredient--Forage Plants--Forage Trees--Leucaena pallida----</t>
  </si>
  <si>
    <t>Forage Plants--Forage Trees--Leucaena pallida</t>
  </si>
  <si>
    <t>AOM_001771$Forage Plants--Forage Trees--Leucaena pallida;AOM_001771$Forage Plants--Forage Trees--Leucaena pallida</t>
  </si>
  <si>
    <t>Management--Livestock Management--Feed Characteristic--Feed Composition--Feed Ingredient--Forage Plants--Forage Trees--Leucaena pallida--Leucaena pallida Leaves--</t>
  </si>
  <si>
    <t>Forage Plants--Forage Trees--Leucaena pallida--Leucaena pallida Leaves--</t>
  </si>
  <si>
    <t>Forage Plants--Forage Trees--Leucaena pallida--Leucaena pallida Leaves</t>
  </si>
  <si>
    <t>AOM_001769$Forage Plants--Forage Trees--Leucaena pallida--Leucaena pallida Leaves</t>
  </si>
  <si>
    <t>AOM_001331$Crop Product--Cereal Products--Oat--Oat Grain</t>
  </si>
  <si>
    <t>Oat--Oat Grain</t>
  </si>
  <si>
    <t>Management--Livestock Management--Feed Characteristic--Feed Composition--Feed Ingredient--Forage Plants--Forage Trees--Moringa oleifera--Moringa oleifera Leaves Extract--</t>
  </si>
  <si>
    <t>Forage Plants--Forage Trees--Moringa oleifera--Moringa oleifera Leaves Extract--</t>
  </si>
  <si>
    <t>Forage Plants--Forage Trees--Moringa oleifera--Moringa oleifera Leaves Extract</t>
  </si>
  <si>
    <t>Forage Plants--Forage Trees--Moringa oleifera</t>
  </si>
  <si>
    <t>AOM_001331$Crop Product--Cereal Products--Oat--Avena sativa  Grain</t>
  </si>
  <si>
    <t>Crop Product--Cereal Products--Oat--Avena sativa  Grain</t>
  </si>
  <si>
    <t>Oat--Avena sativa  Grain</t>
  </si>
  <si>
    <t>Management--Livestock Management--Feed Characteristic--Feed Composition--Feed Ingredient--Forage Plants--Forage Trees--Moringa oleifera----</t>
  </si>
  <si>
    <t>AOM_001152$Forage Plants--Forage Trees--Moringa oleifera;AOM_001152$Forage Plants--Forage Trees--Moringa oleifera</t>
  </si>
  <si>
    <t>AOM_001334$Crop Product--Cereal Products--Pearl Millet</t>
  </si>
  <si>
    <t>Management--Livestock Management--Feed Characteristic--Feed Composition--Feed Ingredient--Forage Plants--Forage Trees--Moringa stenopetala----</t>
  </si>
  <si>
    <t>Forage Plants--Forage Trees--Moringa stenopetala</t>
  </si>
  <si>
    <t>AOM_001791$Forage Plants--Forage Trees--Moringa stenopetala</t>
  </si>
  <si>
    <t>AOM_001334$Crop Product--Cereal Products--Pennisetum glaucum</t>
  </si>
  <si>
    <t>Crop Product--Cereal Products--Pennisetum glaucum</t>
  </si>
  <si>
    <t>Management--Livestock Management--Feed Characteristic--Feed Composition--Feed Ingredient--Forage Plants--Forage Trees--Mucuna pruriens--Mucuna pruriens Beans--</t>
  </si>
  <si>
    <t>Forage Plants--Forage Trees--Mucuna pruriens--Mucuna pruriens Beans--</t>
  </si>
  <si>
    <t>Forage Plants--Forage Trees--Mucuna pruriens--Mucuna pruriens Beans</t>
  </si>
  <si>
    <t>Forage Plants--Forage Trees--Mucuna pruriens</t>
  </si>
  <si>
    <t>AOM_001164$Forage Plants--Forage Trees--Mucuna pruriens--Mucuna pruriens Beans</t>
  </si>
  <si>
    <t>AOM_000655$Crop Product--Cereal Products--Rice--Rice Grain</t>
  </si>
  <si>
    <t>Rice--Rice Grain</t>
  </si>
  <si>
    <t>Management--Livestock Management--Feed Characteristic--Feed Composition--Feed Ingredient--Forage Plants--Forage Trees--Opuntia ficus indica--Opuntia ficus indica Cladode--</t>
  </si>
  <si>
    <t>Forage Plants--Forage Trees--Opuntia ficus indica--Opuntia ficus indica Cladode--</t>
  </si>
  <si>
    <t>Forage Plants--Forage Trees--Opuntia ficus indica--Opuntia ficus indica Cladode</t>
  </si>
  <si>
    <t>Forage Plants--Forage Trees--Opuntia ficus indica</t>
  </si>
  <si>
    <t>AOM_001914$Forage Plants--Forage Trees--Opuntia ficus indica--Opuntia ficus indica Cladode;AOM_001914$Forage Plants--Forage Trees--Opuntia ficus indica--Opuntia ficus indica Cladode</t>
  </si>
  <si>
    <t>AOM_000655$Crop Product--Cereal Products--Rice--Oryza sativa  Grain</t>
  </si>
  <si>
    <t>Crop Product--Cereal Products--Rice--Oryza sativa  Grain</t>
  </si>
  <si>
    <t>Rice--Oryza sativa  Grain</t>
  </si>
  <si>
    <t>Management--Livestock Management--Feed Characteristic--Feed Composition--Feed Ingredient--Forage Plants--Forage Trees--Opuntia ficus indica--Opuntia ficus indica Fruits--</t>
  </si>
  <si>
    <t>Forage Plants--Forage Trees--Opuntia ficus indica--Opuntia ficus indica Fruits--</t>
  </si>
  <si>
    <t>Forage Plants--Forage Trees--Opuntia ficus indica--Opuntia ficus indica Fruits</t>
  </si>
  <si>
    <t>AOM_001315$Crop Product--Cereal Products--Sorghum--Sorghum Seed</t>
  </si>
  <si>
    <t>Sorghum--Sorghum Seed</t>
  </si>
  <si>
    <t>Management--Livestock Management--Feed Characteristic--Feed Composition--Feed Ingredient--Forage Plants--Forage Trees--Opuntia ficus indica--Opuntia ficus indica Juice--</t>
  </si>
  <si>
    <t>Forage Plants--Forage Trees--Opuntia ficus indica--Opuntia ficus indica Juice--</t>
  </si>
  <si>
    <t>Forage Plants--Forage Trees--Opuntia ficus indica--Opuntia ficus indica Juice</t>
  </si>
  <si>
    <t>AOM_001167$Forage Plants--Forage Trees--Opuntia ficus indica--Opuntia ficus indica Juice;AOM_001167$Forage Plants--Forage Trees--Opuntia ficus indica--Opuntia ficus indica Juice</t>
  </si>
  <si>
    <t>AOM_001315$Crop Product--Cereal Products--Sorghum--Sorghum bicolor Seed</t>
  </si>
  <si>
    <t>Crop Product--Cereal Products--Sorghum--Sorghum bicolor Seed</t>
  </si>
  <si>
    <t>Sorghum--Sorghum bicolor Seed</t>
  </si>
  <si>
    <t>Management--Livestock Management--Feed Characteristic--Feed Composition--Feed Ingredient--Forage Plants--Forage Trees--Opuntia ficus indica----</t>
  </si>
  <si>
    <t>AOM_001166$Forage Plants--Forage Trees--Opuntia ficus indica;AOM_001166$Forage Plants--Forage Trees--Opuntia ficus indica</t>
  </si>
  <si>
    <t>AOM_001316$Crop Product--Cereal Products--Sorghum</t>
  </si>
  <si>
    <t>Management--Livestock Management--Feed Characteristic--Feed Composition--Feed Ingredient--Forage Plants--Forage Trees--Pithecellobium dulce--Pithecellobium dulce Leaves--</t>
  </si>
  <si>
    <t>Forage Plants--Forage Trees--Pithecellobium dulce--Pithecellobium dulce Leaves--</t>
  </si>
  <si>
    <t>Forage Plants--Forage Trees--Pithecellobium dulce--Pithecellobium dulce Leaves</t>
  </si>
  <si>
    <t>Forage Plants--Forage Trees--Pithecellobium dulce</t>
  </si>
  <si>
    <t>AOM_001170$Forage Plants--Forage Trees--Pithecellobium dulce--Pithecellobium dulce Leaves;AOM_001170$Forage Plants--Forage Trees--Pithecellobium dulce--Pithecellobium dulce Leaves</t>
  </si>
  <si>
    <t>AOM_001316$Crop Product--Cereal Products--Sorghum bicolor</t>
  </si>
  <si>
    <t>Crop Product--Cereal Products--Sorghum bicolor</t>
  </si>
  <si>
    <t>Management--Livestock Management--Feed Characteristic--Feed Composition--Feed Ingredient--Forage Plants--Forage Trees--Prosopis africana----</t>
  </si>
  <si>
    <t>Forage Plants--Forage Trees--Prosopis africana</t>
  </si>
  <si>
    <t>AOM_001171$Forage Plants--Forage Trees--Prosopis africana;AOM_001171$Forage Plants--Forage Trees--Prosopis africana</t>
  </si>
  <si>
    <t>AOM_001319$Crop Product--Cereal Products--Wheat</t>
  </si>
  <si>
    <t>Management--Livestock Management--Feed Characteristic--Feed Composition--Feed Ingredient--Forage Plants--Forage Trees--Prosopis africana--Prosopis africana Seed--</t>
  </si>
  <si>
    <t>Forage Plants--Forage Trees--Prosopis africana--Prosopis africana Seed--</t>
  </si>
  <si>
    <t>Forage Plants--Forage Trees--Prosopis africana--Prosopis africana Seed</t>
  </si>
  <si>
    <t>AOM_001982$Forage Plants--Forage Trees--Prosopis africana--Prosopis africana Seed</t>
  </si>
  <si>
    <t>AOM_001319$Crop Product--Cereal Products--Triticum aestivum</t>
  </si>
  <si>
    <t>Crop Product--Cereal Products--Triticum aestivum</t>
  </si>
  <si>
    <t>Ironwood;Algorrobo;Prosopis juliflora</t>
  </si>
  <si>
    <t>Management--Livestock Management--Feed Characteristic--Feed Composition--Feed Ingredient--Forage Plants--Forage Trees--Prosopis juliflora----</t>
  </si>
  <si>
    <t>Forage Plants--Forage Trees--Prosopis juliflora</t>
  </si>
  <si>
    <t>AOM_000712$Forage Plants--Forage Trees--Prosopis juliflora;AOM_000712$Forage Plants--Forage Trees--Ironwood;AOM_000712$Forage Plants--Forage Trees--Algorrobo;AOM_000712$Forage Plants--Forage Trees--Prosopis juliflora</t>
  </si>
  <si>
    <t>AOM_001201$Crop Product--Fruit Product--Avocado</t>
  </si>
  <si>
    <t>Ironwood Pods;Algorrobo Pods;Prosopis juliflora Pods</t>
  </si>
  <si>
    <t>Management--Livestock Management--Feed Characteristic--Feed Composition--Feed Ingredient--Forage Plants--Forage Trees--Prosopis juliflora--Prosopis juliflora Pods--</t>
  </si>
  <si>
    <t>Forage Plants--Forage Trees--Prosopis juliflora--Prosopis juliflora Pods--</t>
  </si>
  <si>
    <t>Forage Plants--Forage Trees--Prosopis juliflora--Prosopis juliflora Pods</t>
  </si>
  <si>
    <t>AOM_000713$Forage Plants--Forage Trees--Prosopis juliflora--Prosopis juliflora Pods;AOM_000713$Forage Plants--Forage Trees--Prosopis juliflora--Ironwood Pods;AOM_000713$Forage Plants--Forage Trees--Prosopis juliflora--Algorrobo Pods;AOM_000713$Forage Plants--Forage Trees--Prosopis juliflora--Prosopis juliflora Pods</t>
  </si>
  <si>
    <t>AOM_001201$Crop Product--Fruit Product--Persea americana</t>
  </si>
  <si>
    <t>Crop Product--Fruit Product--Persea americana</t>
  </si>
  <si>
    <t>Management--Livestock Management--Feed Characteristic--Feed Composition--Feed Ingredient--Forage Plants--Forage Trees--Sesbania goetzei----</t>
  </si>
  <si>
    <t>Forage Plants--Forage Trees--Sesbania goetzei</t>
  </si>
  <si>
    <t>AOM_001174$Forage Plants--Forage Trees--Sesbania goetzei;AOM_001174$Forage Plants--Forage Trees--Sesbania goetzei</t>
  </si>
  <si>
    <t>Management--Livestock Management--Feed Characteristic--Feed Composition--Feed Ingredient--Forage Plants--Forage Trees--Sesbania sesban--Sesbania sesban Leaves--</t>
  </si>
  <si>
    <t>Forage Plants--Forage Trees--Sesbania sesban--Sesbania sesban Leaves--</t>
  </si>
  <si>
    <t>Forage Plants--Forage Trees--Sesbania sesban--Sesbania sesban Leaves</t>
  </si>
  <si>
    <t>Forage Plants--Forage Trees--Sesbania sesban</t>
  </si>
  <si>
    <t>AOM_001740$Forage Plants--Forage Trees--Sesbania sesban--Sesbania sesban Leaves;AOM_001740$Forage Plants--Forage Trees--Sesbania sesban--Sesbania sesban Leaves</t>
  </si>
  <si>
    <t>Ficus sur--Ficus sur Fruits</t>
  </si>
  <si>
    <t>Management--Livestock Management--Feed Characteristic--Feed Composition--Feed Ingredient--Forage Plants--Forage Trees--Sesbania sesban--Sesbania sesban Leaves and Twigs--</t>
  </si>
  <si>
    <t>Forage Plants--Forage Trees--Sesbania sesban--Sesbania sesban Leaves and Twigs--</t>
  </si>
  <si>
    <t>Forage Plants--Forage Trees--Sesbania sesban--Sesbania sesban Leaves and Twigs</t>
  </si>
  <si>
    <t>AOM_001230$Forage Plants--Forage Trees--Sesbania sesban--Sesbania sesban Leaves and Twigs;AOM_001230$Forage Plants--Forage Trees--Sesbania sesban--Sesbania sesban Leaves and Twigs</t>
  </si>
  <si>
    <t>AOM_000663$Crop Product--Fruit Products--Jackfruit</t>
  </si>
  <si>
    <t>Management--Livestock Management--Feed Characteristic--Feed Composition--Feed Ingredient--Forage Plants--Forage Trees--Sesbania sesban----</t>
  </si>
  <si>
    <t>AOM_001228$Forage Plants--Forage Trees--Sesbania sesban;AOM_001228$Forage Plants--Forage Trees--Sesbania sesban</t>
  </si>
  <si>
    <t>AOM_000663$Crop Product--Fruit Products--Artocarpus heterophylla</t>
  </si>
  <si>
    <t>Crop Product--Fruit Products--Artocarpus heterophylla</t>
  </si>
  <si>
    <t>Management--Livestock Management--Feed Characteristic--Feed Composition--Feed Ingredient--Forage Plants--Forage Trees--Stereospermum kunthianum----</t>
  </si>
  <si>
    <t>Forage Plants--Forage Trees--Stereospermum kunthianum</t>
  </si>
  <si>
    <t>AOM_002058$Forage Plants--Forage Trees--Stereospermum kunthianum;AOM_002058$Forage Plants--Forage Trees--Stereospermum kunthianum</t>
  </si>
  <si>
    <t>Management--Livestock Management--Feed Characteristic--Feed Composition--Feed Ingredient--Forage Plants--Forage Trees--Terminalia brownii--Terminalia brownii Leaves--</t>
  </si>
  <si>
    <t>Forage Plants--Forage Trees--Terminalia brownii--Terminalia brownii Leaves--</t>
  </si>
  <si>
    <t>Forage Plants--Forage Trees--Terminalia brownii--Terminalia brownii Leaves</t>
  </si>
  <si>
    <t>Forage Plants--Forage Trees--Terminalia brownii</t>
  </si>
  <si>
    <t>AOM_001822$Forage Plants--Forage Trees--Terminalia brownii--Terminalia brownii Leaves</t>
  </si>
  <si>
    <t>Management--Livestock Management--Feed Characteristic--Feed Composition--Feed Ingredient--Forage Plants--Forage Trees--Tithonia diversifolia----</t>
  </si>
  <si>
    <t>Forage Plants--Forage Trees--Tithonia diversifolia</t>
  </si>
  <si>
    <t>AOM_000716$Forage Plants--Forage Trees--Tithonia diversifolia;AOM_000716$Forage Plants--Forage Trees--Tithonia diversifolia</t>
  </si>
  <si>
    <t>AOM_001435$Crop Product--Fruit Products--Mango</t>
  </si>
  <si>
    <t>Management--Livestock Management--Feed Characteristic--Feed Composition--Feed Ingredient--Forage Plants--Forage Trees--Terminalia sericea----</t>
  </si>
  <si>
    <t>Forage Plants--Forage Trees--Terminalia sericea</t>
  </si>
  <si>
    <t>AOM_002059$Forage Plants--Forage Trees--Terminalia sericea;AOM_002059$Forage Plants--Forage Trees--Terminalia sericea</t>
  </si>
  <si>
    <t>AOM_001435$Crop Product--Fruit Products--Mangifera indica</t>
  </si>
  <si>
    <t>Crop Product--Fruit Products--Mangifera indica</t>
  </si>
  <si>
    <t>Management--Livestock Management--Feed Characteristic--Feed Composition--Feed Ingredient--Forage Plants--Forage Trees--Unspecified Indigenous Trees----</t>
  </si>
  <si>
    <t>Forage Plants--Forage Trees--Unspecified Indigenous Trees</t>
  </si>
  <si>
    <t>AOM_001175$Forage Plants--Forage Trees--Unspecified Indigenous Trees</t>
  </si>
  <si>
    <t>Tomato--Tomato Pulp</t>
  </si>
  <si>
    <t>Management--Livestock Management--Feed Characteristic--Feed Composition--Feed Ingredient--Forage Plants--Forage Trees--Vitex simplex----</t>
  </si>
  <si>
    <t>Forage Plants--Forage Trees--Vitex simplex</t>
  </si>
  <si>
    <t>AOM_002060$Forage Plants--Forage Trees--Vitex simplex;AOM_002060$Forage Plants--Forage Trees--Vitex simplex</t>
  </si>
  <si>
    <t>Crop Product--Fruit Products--Tomato--Solanum lycopersicum Pulp</t>
  </si>
  <si>
    <t>Tomato--Solanum lycopersicum Pulp</t>
  </si>
  <si>
    <t>Management--Livestock Management--Feed Characteristic--Feed Composition--Feed Ingredient--Forage Plants--Legume Forages--Aeschynomene histrix----</t>
  </si>
  <si>
    <t>Forage Plants--Legume Forages--Aeschynomene histrix</t>
  </si>
  <si>
    <t>Forage Plants--Legume Forages</t>
  </si>
  <si>
    <t>AOM_001205$Forage Plants--Legume Forages--Aeschynomene histrix;AOM_001205$Forage Plants--Legume Forages--Aeschynomene histrix</t>
  </si>
  <si>
    <t>AOM_001193$Crop Product--Legume Products--Groundnut--Groundnut Oil</t>
  </si>
  <si>
    <t>Groundnut--Groundnut Oil</t>
  </si>
  <si>
    <t>AOM_001193$Crop Product--Legume Products--Groundnut--Arachis hypogaea Oil</t>
  </si>
  <si>
    <t>Crop Product--Legume Products--Groundnut--Arachis hypogaea Oil</t>
  </si>
  <si>
    <t>Groundnut--Arachis hypogaea Oil</t>
  </si>
  <si>
    <t>AOM_001582$Crop Product--Legume Products--Soybean</t>
  </si>
  <si>
    <t>AOM_001582$Crop Product--Legume Products--Glycine max</t>
  </si>
  <si>
    <t>Crop Product--Legume Products--Glycine max</t>
  </si>
  <si>
    <t>Lucerne;Medicago sativa</t>
  </si>
  <si>
    <t>Management--Livestock Management--Feed Characteristic--Feed Composition--Feed Ingredient--Forage Plants--Legume Forages--Alfalfa----</t>
  </si>
  <si>
    <t>Forage Plants--Legume Forages--Alfalfa</t>
  </si>
  <si>
    <t>AOM_000719$Forage Plants--Legume Forages--Alfalfa;AOM_000719$Forage Plants--Legume Forages--Lucerne;AOM_000719$Forage Plants--Legume Forages--Medicago sativa</t>
  </si>
  <si>
    <t>Soybean--Soybean Full Fat</t>
  </si>
  <si>
    <t>Management--Livestock Management--Feed Characteristic--Feed Composition--Feed Ingredient--Forage Plants--Legume Forages--Alfalfa--Alfalfa Pods--</t>
  </si>
  <si>
    <t>Forage Plants--Legume Forages--Alfalfa--Alfalfa Pods--</t>
  </si>
  <si>
    <t>Forage Plants--Legume Forages--Alfalfa--Alfalfa Pods</t>
  </si>
  <si>
    <t>AOM_002088$Forage Plants--Legume Forages--Alfalfa--Alfalfa Pods</t>
  </si>
  <si>
    <t>AOM_001586$Crop Product--Legume Products--Soybean--Soybean Oil</t>
  </si>
  <si>
    <t>Soybean--Soybean Oil</t>
  </si>
  <si>
    <t>Management--Livestock Management--Feed Characteristic--Feed Composition--Feed Ingredient--Forage Plants--Legume Forages--Anthyllis tetraphylla----</t>
  </si>
  <si>
    <t>Forage Plants--Legume Forages--Anthyllis tetraphylla</t>
  </si>
  <si>
    <t>AOM_001206$Forage Plants--Legume Forages--Anthyllis tetraphylla;AOM_001206$Forage Plants--Legume Forages--Anthyllis tetraphylla</t>
  </si>
  <si>
    <t>AOM_001586$Crop Product--Legume Products--Soybean--Soybean Oil Cold Pressed</t>
  </si>
  <si>
    <t>Crop Product--Legume Products--Soybean--Soybean Oil Cold Pressed</t>
  </si>
  <si>
    <t>Soybean--Soybean Oil Cold Pressed</t>
  </si>
  <si>
    <t>Management--Livestock Management--Feed Characteristic--Feed Composition--Feed Ingredient--Forage Plants--Legume Forages--Canavalia gladiata----</t>
  </si>
  <si>
    <t>Forage Plants--Legume Forages--Canavalia gladiata</t>
  </si>
  <si>
    <t>AOM_001207$Forage Plants--Legume Forages--Canavalia gladiata;AOM_001207$Forage Plants--Legume Forages--Canavalia gladiata</t>
  </si>
  <si>
    <t>AOM_001586$Crop Product--Legume Products--Soybean--Glycine max Oil</t>
  </si>
  <si>
    <t>Crop Product--Legume Products--Soybean--Glycine max Oil</t>
  </si>
  <si>
    <t>Soybean--Glycine max Oil</t>
  </si>
  <si>
    <t>Management--Livestock Management--Feed Characteristic--Feed Composition--Feed Ingredient--Forage Plants--Legume Forages--Centrosema molle--Centrosema molle Leaves--</t>
  </si>
  <si>
    <t>Forage Plants--Legume Forages--Centrosema molle--Centrosema molle Leaves--</t>
  </si>
  <si>
    <t>Forage Plants--Legume Forages--Centrosema molle--Centrosema molle Leaves</t>
  </si>
  <si>
    <t>Forage Plants--Legume Forages--Centrosema molle</t>
  </si>
  <si>
    <t>AOM_001528$Forage Plants--Legume Forages--Centrosema molle--Centrosema molle Leaves;AOM_001528$Forage Plants--Legume Forages--Centrosema molle--Centrosema molle Leaves</t>
  </si>
  <si>
    <t>AOM_001309$Crop Product--Oil Plant Products--Canola</t>
  </si>
  <si>
    <t>Management--Livestock Management--Feed Characteristic--Feed Composition--Feed Ingredient--Forage Plants--Legume Forages--Centrosema pubescens----</t>
  </si>
  <si>
    <t>Forage Plants--Legume Forages--Centrosema pubescens</t>
  </si>
  <si>
    <t>AOM_001309$Crop Product--Oil Plant Products--Brassica napus</t>
  </si>
  <si>
    <t>Crop Product--Oil Plant Products--Brassica napus</t>
  </si>
  <si>
    <t>Management--Livestock Management--Feed Characteristic--Feed Composition--Feed Ingredient--Forage Plants--Legume Forages--Crotalaria ochroleuca----</t>
  </si>
  <si>
    <t>Forage Plants--Legume Forages--Crotalaria ochroleuca</t>
  </si>
  <si>
    <t>AOM_001575$Forage Plants--Legume Forages--Crotalaria ochroleuca</t>
  </si>
  <si>
    <t>AOM_001308$Crop Product--Oil Plant Products--Canola--Canola Oil</t>
  </si>
  <si>
    <t>Canola--Canola Oil</t>
  </si>
  <si>
    <t>Management--Livestock Management--Feed Characteristic--Feed Composition--Feed Ingredient--Forage Plants--Legume Forages--Desmodium----</t>
  </si>
  <si>
    <t>Forage Plants--Legume Forages--Desmodium</t>
  </si>
  <si>
    <t>AOM_001209$Forage Plants--Legume Forages--Desmodium</t>
  </si>
  <si>
    <t>AOM_001308$Crop Product--Oil Plant Products--Canola--Brassica napus Oil</t>
  </si>
  <si>
    <t>Crop Product--Oil Plant Products--Canola--Brassica napus Oil</t>
  </si>
  <si>
    <t>Canola--Brassica napus Oil</t>
  </si>
  <si>
    <t>Management--Livestock Management--Feed Characteristic--Feed Composition--Feed Ingredient--Forage Plants--Legume Forages--Desmodium distortum----</t>
  </si>
  <si>
    <t>Forage Plants--Legume Forages--Desmodium distortum</t>
  </si>
  <si>
    <t>AOM_001211$Forage Plants--Legume Forages--Desmodium distortum;AOM_001211$Forage Plants--Legume Forages--Desmodium distortum</t>
  </si>
  <si>
    <t>AOM_001185$Crop Product--Oil Plant Products--Coconut--Coconut Oil</t>
  </si>
  <si>
    <t>Coconut--Coconut Oil</t>
  </si>
  <si>
    <t>Management--Livestock Management--Feed Characteristic--Feed Composition--Feed Ingredient--Forage Plants--Legume Forages--Desmodium intortum----</t>
  </si>
  <si>
    <t>Forage Plants--Legume Forages--Desmodium intortum</t>
  </si>
  <si>
    <t>AOM_001212$Forage Plants--Legume Forages--Desmodium intortum;AOM_001212$Forage Plants--Legume Forages--Desmodium intortum</t>
  </si>
  <si>
    <t>Coconut--Copra Oil Cake</t>
  </si>
  <si>
    <t>Dolichos lablab  Leaves</t>
  </si>
  <si>
    <t>Coconut--Copra Cake</t>
  </si>
  <si>
    <t>AOM_001185$Crop Product--Oil Plant Products--Coconut--Cocos nucifera Oil</t>
  </si>
  <si>
    <t>Crop Product--Oil Plant Products--Coconut--Cocos nucifera Oil</t>
  </si>
  <si>
    <t>Coconut--Cocos nucifera Oil</t>
  </si>
  <si>
    <t>Management--Livestock Management--Feed Characteristic--Feed Composition--Feed Ingredient--Forage Plants--Legume Forages--Indigofera indica----</t>
  </si>
  <si>
    <t>Forage Plants--Legume Forages--Indigofera indica</t>
  </si>
  <si>
    <t>AOM_001216$Forage Plants--Legume Forages--Indigofera indica;AOM_001216$Forage Plants--Legume Forages--Indigofera indica</t>
  </si>
  <si>
    <t>AOM_000671$Crop Product--Oil Plant Products--Palm--Palm Oil</t>
  </si>
  <si>
    <t>Palm--Palm Oil</t>
  </si>
  <si>
    <t>Management--Livestock Management--Feed Characteristic--Feed Composition--Feed Ingredient--Forage Plants--Legume Forages--Lablab purpureus--Lablab purpureus Stover--</t>
  </si>
  <si>
    <t>Forage Plants--Legume Forages--Lablab purpureus--Lablab purpureus Stover--</t>
  </si>
  <si>
    <t>Forage Plants--Legume Forages--Lablab purpureus--Lablab purpureus Stover</t>
  </si>
  <si>
    <t>Forage Plants--Legume Forages--Lablab purpureus</t>
  </si>
  <si>
    <t>AOM_000671$Crop Product--Oil Plant Products--Palm--Palmae Oil</t>
  </si>
  <si>
    <t>Crop Product--Oil Plant Products--Palm--Palmae Oil</t>
  </si>
  <si>
    <t>Palm--Palmae Oil</t>
  </si>
  <si>
    <t>Management--Livestock Management--Feed Characteristic--Feed Composition--Feed Ingredient--Forage Plants--Legume Forages--Lablab purpureus----</t>
  </si>
  <si>
    <t>AOM_000671$Crop Product--Oil Plant Products--Palm--Arecaceae</t>
  </si>
  <si>
    <t>Crop Product--Oil Plant Products--Palm--Arecaceae</t>
  </si>
  <si>
    <t>Palm--Arecaceae</t>
  </si>
  <si>
    <t>Management--Livestock Management--Feed Characteristic--Feed Composition--Feed Ingredient--Forage Plants--Legume Forages--Legume Mixtures Weeds----</t>
  </si>
  <si>
    <t>Forage Plants--Legume Forages--Legume Mixtures Weeds</t>
  </si>
  <si>
    <t>AOM_001244$Forage Plants--Legume Forages--Legume Mixtures Weeds</t>
  </si>
  <si>
    <t>Palm--Palm Oil Crude</t>
  </si>
  <si>
    <t>Birdsfoot Trefoil;Lotus corniculatus</t>
  </si>
  <si>
    <t>Management--Livestock Management--Feed Characteristic--Feed Composition--Feed Ingredient--Forage Plants--Legume Forages--Lotus corniculatus----</t>
  </si>
  <si>
    <t>Forage Plants--Legume Forages--Lotus corniculatus</t>
  </si>
  <si>
    <t>AOM_001526$Forage Plants--Legume Forages--Lotus corniculatus;AOM_001526$Forage Plants--Legume Forages--Birdsfoot Trefoil;AOM_001526$Forage Plants--Legume Forages--Lotus corniculatus</t>
  </si>
  <si>
    <t>AOM_001837$Crop Product--Oil Plant Products--Palm--Palm Oil Sludge</t>
  </si>
  <si>
    <t>Palm--Palm Oil Sludge</t>
  </si>
  <si>
    <t>Management--Livestock Management--Feed Characteristic--Feed Composition--Feed Ingredient--Forage Plants--Legume Forages--Lupinus angustifolius----</t>
  </si>
  <si>
    <t>Forage Plants--Legume Forages--Lupinus angustifolius</t>
  </si>
  <si>
    <t>AOM_001220$Forage Plants--Legume Forages--Lupinus angustifolius;AOM_001220$Forage Plants--Legume Forages--Lupinus angustifolius</t>
  </si>
  <si>
    <t>AOM_001837$Crop Product--Oil Plant Products--Palm--Arecaceae Sludge</t>
  </si>
  <si>
    <t>Crop Product--Oil Plant Products--Palm--Arecaceae Sludge</t>
  </si>
  <si>
    <t>Palm--Arecaceae Sludge</t>
  </si>
  <si>
    <t>Siratro;Macroptilium atropurpureum</t>
  </si>
  <si>
    <t>Management--Livestock Management--Feed Characteristic--Feed Composition--Feed Ingredient--Forage Plants--Legume Forages--Macroptilium atropurpureum----</t>
  </si>
  <si>
    <t>Forage Plants--Legume Forages--Macroptilium atropurpureum</t>
  </si>
  <si>
    <t>AOM_001221$Forage Plants--Legume Forages--Macroptilium atropurpureum;AOM_001221$Forage Plants--Legume Forages--Siratro;AOM_001221$Forage Plants--Legume Forages--Macroptilium atropurpureum</t>
  </si>
  <si>
    <t>AOM_000673$Crop Product--Oil Plant Products--Sunflower</t>
  </si>
  <si>
    <t>Management--Livestock Management--Feed Characteristic--Feed Composition--Feed Ingredient--Forage Plants--Legume Forages--Macrotyloma axillare----</t>
  </si>
  <si>
    <t>Forage Plants--Legume Forages--Macrotyloma axillare</t>
  </si>
  <si>
    <t>AOM_001222$Forage Plants--Legume Forages--Macrotyloma axillare</t>
  </si>
  <si>
    <t>AOM_000673$Crop Product--Oil Plant Products--Common Sunflower</t>
  </si>
  <si>
    <t>Crop Product--Oil Plant Products--Common Sunflower</t>
  </si>
  <si>
    <t>Management--Livestock Management--Feed Characteristic--Feed Composition--Feed Ingredient--Forage Plants--Legume Forages--Medicago--Medicago Pods--</t>
  </si>
  <si>
    <t>Forage Plants--Legume Forages--Medicago--Medicago Pods--</t>
  </si>
  <si>
    <t>Forage Plants--Legume Forages--Medicago--Medicago Pods</t>
  </si>
  <si>
    <t>Forage Plants--Legume Forages--Medicago</t>
  </si>
  <si>
    <t>AOM_001225$Forage Plants--Legume Forages--Medicago--Medicago Pods</t>
  </si>
  <si>
    <t>AOM_000673$Crop Product--Oil Plant Products--Helianthus annuus</t>
  </si>
  <si>
    <t>Crop Product--Oil Plant Products--Helianthus annuus</t>
  </si>
  <si>
    <t>Management--Livestock Management--Feed Characteristic--Feed Composition--Feed Ingredient--Forage Plants--Legume Forages--Medicago arborea----</t>
  </si>
  <si>
    <t>Forage Plants--Legume Forages--Medicago arborea</t>
  </si>
  <si>
    <t>AOM_001226$Forage Plants--Legume Forages--Medicago arborea;AOM_001226$Forage Plants--Legume Forages--Medicago arborea</t>
  </si>
  <si>
    <t>AOM_000674$Crop Product--Oil Plant Products--Sunflower--Sunflower Oil</t>
  </si>
  <si>
    <t>Sunflower--Sunflower Oil</t>
  </si>
  <si>
    <t>Management--Livestock Management--Feed Characteristic--Feed Composition--Feed Ingredient--Forage Plants--Legume Forages--Mucuna pruriens----</t>
  </si>
  <si>
    <t>Forage Plants--Legume Forages--Mucuna pruriens</t>
  </si>
  <si>
    <t>AOM_001227$Forage Plants--Legume Forages--Mucuna pruriens;AOM_001227$Forage Plants--Legume Forages--Mucuna pruriens</t>
  </si>
  <si>
    <t>AOM_000674$Crop Product--Oil Plant Products--Sunflower--Common Sunflower Oil</t>
  </si>
  <si>
    <t>Crop Product--Oil Plant Products--Sunflower--Common Sunflower Oil</t>
  </si>
  <si>
    <t>Sunflower--Common Sunflower Oil</t>
  </si>
  <si>
    <t>Management--Livestock Management--Feed Characteristic--Feed Composition--Feed Ingredient--Forage Plants--Legume Forages--Psophocarpus scandens--Psophocarpus scandens Leaves--</t>
  </si>
  <si>
    <t>Forage Plants--Legume Forages--Psophocarpus scandens--Psophocarpus scandens Leaves--</t>
  </si>
  <si>
    <t>Forage Plants--Legume Forages--Psophocarpus scandens--Psophocarpus scandens Leaves</t>
  </si>
  <si>
    <t>Forage Plants--Legume Forages--Psophocarpus scandens</t>
  </si>
  <si>
    <t>AOM_001531$Forage Plants--Legume Forages--Psophocarpus scandens--Psophocarpus scandens Leaves;AOM_001531$Forage Plants--Legume Forages--Psophocarpus scandens--Psophocarpus scandens Leaves</t>
  </si>
  <si>
    <t>AOM_000674$Crop Product--Oil Plant Products--Sunflower--Helianthus annuus Oil</t>
  </si>
  <si>
    <t>Crop Product--Oil Plant Products--Sunflower--Helianthus annuus Oil</t>
  </si>
  <si>
    <t>Sunflower--Helianthus annuus Oil</t>
  </si>
  <si>
    <t>Management--Livestock Management--Feed Characteristic--Feed Composition--Feed Ingredient--Forage Plants--Legume Forages--Pueraria phaseoloides--Pueraria phaseoloides Leaves--</t>
  </si>
  <si>
    <t>Forage Plants--Legume Forages--Pueraria phaseoloides--Pueraria phaseoloides Leaves--</t>
  </si>
  <si>
    <t>Forage Plants--Legume Forages--Pueraria phaseoloides--Pueraria phaseoloides Leaves</t>
  </si>
  <si>
    <t>Forage Plants--Legume Forages--Pueraria phaseoloides</t>
  </si>
  <si>
    <t>AOM_001232$Forage Plants--Legume Forages--Pueraria phaseoloides--Pueraria phaseoloides Leaves;AOM_001232$Forage Plants--Legume Forages--Pueraria phaseoloides--Pueraria phaseoloides Leaves</t>
  </si>
  <si>
    <t>AOM_000678$Crop Product--Roots and Tuber Products--Cassava--Cassava Starch</t>
  </si>
  <si>
    <t>Cassava--Cassava Starch</t>
  </si>
  <si>
    <t>Management--Livestock Management--Feed Characteristic--Feed Composition--Feed Ingredient--Forage Plants--Legume Forages--Spermacoce stachydea----</t>
  </si>
  <si>
    <t>Forage Plants--Legume Forages--Spermacoce stachydea</t>
  </si>
  <si>
    <t>AOM_001532$Forage Plants--Legume Forages--Spermacoce stachydea;AOM_001532$Forage Plants--Legume Forages--Spermacoce stachydea</t>
  </si>
  <si>
    <t>AOM_000678$Crop Product--Roots and Tuber Products--Cassava--Yuca Starch</t>
  </si>
  <si>
    <t>Crop Product--Roots and Tuber Products--Cassava--Yuca Starch</t>
  </si>
  <si>
    <t>Cassava--Yuca Starch</t>
  </si>
  <si>
    <t>Management--Livestock Management--Feed Characteristic--Feed Composition--Feed Ingredient--Forage Plants--Legume Forages--Stylosanthes guianensis--Stylosanthes guianensis Leaves--</t>
  </si>
  <si>
    <t>Forage Plants--Legume Forages--Stylosanthes guianensis--Stylosanthes guianensis Leaves--</t>
  </si>
  <si>
    <t>Forage Plants--Legume Forages--Stylosanthes guianensis--Stylosanthes guianensis Leaves</t>
  </si>
  <si>
    <t>Forage Plants--Legume Forages--Stylosanthes guianensis</t>
  </si>
  <si>
    <t>AOM_001235$Forage Plants--Legume Forages--Stylosanthes guianensis--Stylosanthes guianensis Leaves;AOM_001235$Forage Plants--Legume Forages--Stylosanthes guianensis--Stylosanthes guianensis Leaves</t>
  </si>
  <si>
    <t>AOM_000678$Crop Product--Roots and Tuber Products--Cassava--Tapioca Starch</t>
  </si>
  <si>
    <t>Crop Product--Roots and Tuber Products--Cassava--Tapioca Starch</t>
  </si>
  <si>
    <t>Cassava--Tapioca Starch</t>
  </si>
  <si>
    <t>Management--Livestock Management--Feed Characteristic--Feed Composition--Feed Ingredient--Forage Plants--Legume Forages--Stylosanthes guianensis----</t>
  </si>
  <si>
    <t>AOM_001233$Forage Plants--Legume Forages--Stylosanthes guianensis;AOM_001233$Forage Plants--Legume Forages--Stylosanthes guianensis</t>
  </si>
  <si>
    <t>AOM_000678$Crop Product--Roots and Tuber Products--Cassava--Manioc Starch</t>
  </si>
  <si>
    <t>Crop Product--Roots and Tuber Products--Cassava--Manioc Starch</t>
  </si>
  <si>
    <t>Cassava--Manioc Starch</t>
  </si>
  <si>
    <t>Management--Livestock Management--Feed Characteristic--Feed Composition--Feed Ingredient--Forage Plants--Legume Forages--Stylosanthes hamata----</t>
  </si>
  <si>
    <t>Forage Plants--Legume Forages--Stylosanthes hamata</t>
  </si>
  <si>
    <t>AOM_001236$Forage Plants--Legume Forages--Stylosanthes hamata;AOM_001236$Forage Plants--Legume Forages--Stylosanthes hamata</t>
  </si>
  <si>
    <t>AOM_000678$Crop Product--Roots and Tuber Products--Cassava--Manihot esculenta Starch</t>
  </si>
  <si>
    <t>Crop Product--Roots and Tuber Products--Cassava--Manihot esculenta Starch</t>
  </si>
  <si>
    <t>Cassava--Manihot esculenta Starch</t>
  </si>
  <si>
    <t>Management--Livestock Management--Feed Characteristic--Feed Composition--Feed Ingredient--Forage Plants--Legume Forages--Stylosanthes scabra----</t>
  </si>
  <si>
    <t>Forage Plants--Legume Forages--Stylosanthes scabra</t>
  </si>
  <si>
    <t>AOM_001237$Forage Plants--Legume Forages--Stylosanthes scabra</t>
  </si>
  <si>
    <t>AOM_000679$Crop Product--Roots and Tuber Products--Cassava--Cassava Tuber</t>
  </si>
  <si>
    <t>Cassava--Cassava Tuber</t>
  </si>
  <si>
    <t>Management--Livestock Management--Feed Characteristic--Feed Composition--Feed Ingredient--Forage Plants--Legume Forages--Tephrosia bracteolata----</t>
  </si>
  <si>
    <t>Forage Plants--Legume Forages--Tephrosia bracteolata</t>
  </si>
  <si>
    <t>AOM_001239$Forage Plants--Legume Forages--Tephrosia bracteolata;AOM_001239$Forage Plants--Legume Forages--Tephrosia bracteolata</t>
  </si>
  <si>
    <t>AOM_000679$Crop Product--Roots and Tuber Products--Cassava--Yuca Tuber</t>
  </si>
  <si>
    <t>Crop Product--Roots and Tuber Products--Cassava--Yuca Tuber</t>
  </si>
  <si>
    <t>Cassava--Yuca Tuber</t>
  </si>
  <si>
    <t>Berseem Straw;Trifolium alexandrinum Straw</t>
  </si>
  <si>
    <t>Management--Livestock Management--Feed Characteristic--Feed Composition--Feed Ingredient--Forage Plants--Legume Forages--Trifolium alexandrinum--Trifolium alexandrinum Straw--</t>
  </si>
  <si>
    <t>Forage Plants--Legume Forages--Trifolium alexandrinum--Trifolium alexandrinum Straw--</t>
  </si>
  <si>
    <t>Forage Plants--Legume Forages--Trifolium alexandrinum--Trifolium alexandrinum Straw</t>
  </si>
  <si>
    <t>Forage Plants--Legume Forages--Trifolium alexandrinum</t>
  </si>
  <si>
    <t>AOM_001241$Forage Plants--Legume Forages--Trifolium alexandrinum--Trifolium alexandrinum Straw;AOM_001241$Forage Plants--Legume Forages--Trifolium alexandrinum--Berseem Straw;AOM_001241$Forage Plants--Legume Forages--Trifolium alexandrinum--Trifolium alexandrinum Straw</t>
  </si>
  <si>
    <t>AOM_000679$Crop Product--Roots and Tuber Products--Cassava--Tapioca Tuber</t>
  </si>
  <si>
    <t>Crop Product--Roots and Tuber Products--Cassava--Tapioca Tuber</t>
  </si>
  <si>
    <t>Cassava--Tapioca Tuber</t>
  </si>
  <si>
    <t>Berseem Clover;Egyptian Berseem Clover</t>
  </si>
  <si>
    <t>Berseem Clover;Egyptian Berseem Clover;Trifolium alexandrinum</t>
  </si>
  <si>
    <t>Management--Livestock Management--Feed Characteristic--Feed Composition--Feed Ingredient--Forage Plants--Legume Forages--Trifolium alexandrinum----</t>
  </si>
  <si>
    <t>AOM_001240$Forage Plants--Legume Forages--Trifolium alexandrinum;AOM_001240$Forage Plants--Legume Forages--Berseem Clover;AOM_001240$Forage Plants--Legume Forages--Egyptian Berseem Clover;AOM_001240$Forage Plants--Legume Forages--Trifolium alexandrinum</t>
  </si>
  <si>
    <t>AOM_000679$Crop Product--Roots and Tuber Products--Cassava--Manioc Tuber</t>
  </si>
  <si>
    <t>Crop Product--Roots and Tuber Products--Cassava--Manioc Tuber</t>
  </si>
  <si>
    <t>Cassava--Manioc Tuber</t>
  </si>
  <si>
    <t>Management--Livestock Management--Feed Characteristic--Feed Composition--Feed Ingredient--Forage Plants--Legume Forages--Trifolium repens----</t>
  </si>
  <si>
    <t>Forage Plants--Legume Forages--Trifolium repens</t>
  </si>
  <si>
    <t>AOM_001548$Forage Plants--Legume Forages--Trifolium repens;AOM_001548$Forage Plants--Legume Forages--Trifolium repens</t>
  </si>
  <si>
    <t>AOM_000679$Crop Product--Roots and Tuber Products--Cassava--Manihot esculenta Tuber</t>
  </si>
  <si>
    <t>Crop Product--Roots and Tuber Products--Cassava--Manihot esculenta Tuber</t>
  </si>
  <si>
    <t>Cassava--Manihot esculenta Tuber</t>
  </si>
  <si>
    <t>Vetch spp.</t>
  </si>
  <si>
    <t>Management--Livestock Management--Feed Characteristic--Feed Composition--Feed Ingredient--Forage Plants--Legume Forages--Vicia----</t>
  </si>
  <si>
    <t>Forage Plants--Legume Forages--Vicia</t>
  </si>
  <si>
    <t>AOM_001242$Forage Plants--Legume Forages--Vicia;AOM_001242$Forage Plants--Legume Forages--Vetch spp.</t>
  </si>
  <si>
    <t>AOM_001818$Crop Product--Roots and Tuber Products--Ensete ventricosum--Ensete ventricosum Corm</t>
  </si>
  <si>
    <t>Ensete ventricosum--Ensete ventricosum Corm</t>
  </si>
  <si>
    <t>Management--Livestock Management--Feed Characteristic--Feed Composition--Feed Ingredient--Forage Plants--Legume Forages--Vicia dasycarpa----</t>
  </si>
  <si>
    <t>Forage Plants--Legume Forages--Vicia dasycarpa</t>
  </si>
  <si>
    <t>AOM_001243$Forage Plants--Legume Forages--Vicia dasycarpa;AOM_001243$Forage Plants--Legume Forages--Vicia dasycarpa</t>
  </si>
  <si>
    <t>AOM_001819$Crop Product--Roots and Tuber Products--Ensete ventricosum--Ensete ventricosum Leaves</t>
  </si>
  <si>
    <t>Ensete ventricosum--Ensete ventricosum Leaves</t>
  </si>
  <si>
    <t>Guizotia abyssinica Cake</t>
  </si>
  <si>
    <t>Management--Livestock Management--Feed Characteristic--Feed Composition--Feed Ingredient--Forage Plants--Oil Plant ByProducts--Noug--Noug Cake--</t>
  </si>
  <si>
    <t>Forage Plants--Oil Plant ByProducts--Noug--Noug Cake--</t>
  </si>
  <si>
    <t>Forage Plants--Oil Plant ByProducts--Noug--Noug Cake</t>
  </si>
  <si>
    <t>Forage Plants--Oil Plant ByProducts--Noug</t>
  </si>
  <si>
    <t>AOM_001190$Forage Plants--Oil Plant ByProducts--Noug--Noug Cake;AOM_001190$Forage Plants--Oil Plant ByProducts--Noug--Guizotia abyssinica Cake</t>
  </si>
  <si>
    <t>AOM_001820$Crop Product--Roots and Tuber Products--Potato--Potato Starch</t>
  </si>
  <si>
    <t>Potato--Potato Starch</t>
  </si>
  <si>
    <t>Forage Plants--Oil Plant ByProducts--Olive</t>
  </si>
  <si>
    <t>AOM_001820$Crop Product--Roots and Tuber Products--Potato--Solanum tuberosum Starch</t>
  </si>
  <si>
    <t>Crop Product--Roots and Tuber Products--Potato--Solanum tuberosum Starch</t>
  </si>
  <si>
    <t>Potato--Solanum tuberosum Starch</t>
  </si>
  <si>
    <t>Management--Livestock Management--Feed Characteristic--Feed Composition--Feed Ingredient--Forage Plants--Oil Plant ByProducts--Olive--Olive Cake--</t>
  </si>
  <si>
    <t>Forage Plants--Oil Plant ByProducts--Olive--Olive Cake--</t>
  </si>
  <si>
    <t>Forage Plants--Oil Plant ByProducts--Olive--Olive Cake</t>
  </si>
  <si>
    <t>AOM_000680$Crop Product--Roots and Tuber Products--Sweet Potato</t>
  </si>
  <si>
    <t>Management--Livestock Management--Feed Characteristic--Feed Composition--Feed Ingredient--Forage Plants--Other Forage Plants--Asteriscus maritimus----</t>
  </si>
  <si>
    <t>Forage Plants--Other Forage Plants--Asteriscus maritimus</t>
  </si>
  <si>
    <t>Forage Plants--Other Forage Plants</t>
  </si>
  <si>
    <t>AOM_000680$Crop Product--Roots and Tuber Products--Batate</t>
  </si>
  <si>
    <t>Crop Product--Roots and Tuber Products--Batate</t>
  </si>
  <si>
    <t>Management--Livestock Management--Feed Characteristic--Feed Composition--Feed Ingredient--Forage Plants--Other Forage Plants--Atractylis cancellata----</t>
  </si>
  <si>
    <t>Forage Plants--Other Forage Plants--Atractylis cancellata</t>
  </si>
  <si>
    <t>AOM_001570$Forage Plants--Other Forage Plants--Atractylis cancellata;AOM_001570$Forage Plants--Other Forage Plants--Atractylis cancellata</t>
  </si>
  <si>
    <t>AOM_000680$Crop Product--Roots and Tuber Products--Ipomoea batatas</t>
  </si>
  <si>
    <t>Crop Product--Roots and Tuber Products--Ipomoea batatas</t>
  </si>
  <si>
    <t>Management--Livestock Management--Feed Characteristic--Feed Composition--Feed Ingredient--Forage Plants--Other Forage Plants--Atriplex halimus----</t>
  </si>
  <si>
    <t>Forage Plants--Other Forage Plants--Atriplex halimus</t>
  </si>
  <si>
    <t>AOM_001535$Forage Plants--Other Forage Plants--Atriplex halimus;AOM_001535$Forage Plants--Other Forage Plants--Atriplex halimus</t>
  </si>
  <si>
    <t>Management--Livestock Management--Feed Characteristic--Feed Composition--Feed Ingredient--Forage Plants--Other Forage Plants--Catha edulis--Catha edulis Residue--</t>
  </si>
  <si>
    <t>Forage Plants--Other Forage Plants--Catha edulis--Catha edulis Residue--</t>
  </si>
  <si>
    <t>Forage Plants--Other Forage Plants--Catha edulis--Catha edulis Residue</t>
  </si>
  <si>
    <t>Forage Plants--Other Forage Plants--Catha edulis</t>
  </si>
  <si>
    <t>AOM_001574$Forage Plants--Other Forage Plants--Catha edulis--Catha edulis Residue;AOM_001574$Forage Plants--Other Forage Plants--Catha edulis--Catha edulis Residue</t>
  </si>
  <si>
    <t>Management--Livestock Management--Feed Characteristic--Feed Composition--Feed Ingredient--Forage Plants--Other Forage Plants--Chromolaena odorata--Chromolaena odorata Leaves--</t>
  </si>
  <si>
    <t>Forage Plants--Other Forage Plants--Chromolaena odorata--Chromolaena odorata Leaves--</t>
  </si>
  <si>
    <t>Forage Plants--Other Forage Plants--Chromolaena odorata--Chromolaena odorata Leaves</t>
  </si>
  <si>
    <t>Forage Plants--Other Forage Plants--Chromolaena odorata</t>
  </si>
  <si>
    <t>AOM_001636$Forage Plants--Other Forage Plants--Chromolaena odorata--Chromolaena odorata Leaves</t>
  </si>
  <si>
    <t>AOM_001850$Crop Product--Vegetable Products--Brassica oleracea sp.</t>
  </si>
  <si>
    <t>Management--Livestock Management--Feed Characteristic--Feed Composition--Feed Ingredient--Forage Plants--Other Forage Plants--Crossopterix febrifuga----</t>
  </si>
  <si>
    <t>Forage Plants--Other Forage Plants--Crossopterix febrifuga</t>
  </si>
  <si>
    <t>AOM_001538$Forage Plants--Other Forage Plants--Crossopterix febrifuga;AOM_001538$Forage Plants--Other Forage Plants--Crossopterix febrifuga</t>
  </si>
  <si>
    <t>AOM_001270$Crop Product--Vegetable Products--Fluted Pumpkin--Fluted Pumpkin Leaves--Fluted Pumpkin Leaves Extract</t>
  </si>
  <si>
    <t>Fluted Pumpkin--Fluted Pumpkin Leaves--Fluted Pumpkin Leaves Extract</t>
  </si>
  <si>
    <t>Management--Livestock Management--Feed Characteristic--Feed Composition--Feed Ingredient--Forage Plants--Other Forage Plants--Cyperus elegantulus----</t>
  </si>
  <si>
    <t>Forage Plants--Other Forage Plants--Cyperus elegantulus</t>
  </si>
  <si>
    <t>AOM_001540$Forage Plants--Other Forage Plants--Cyperus elegantulus;AOM_001540$Forage Plants--Other Forage Plants--Cyperus elegantulus</t>
  </si>
  <si>
    <t>AOM_001270$Crop Product--Vegetable Products--Fluted Pumpkin--Fluted Pumpkin Leaves--Telfairia occidentalis Leaves Extract</t>
  </si>
  <si>
    <t>Crop Product--Vegetable Products--Fluted Pumpkin--Fluted Pumpkin Leaves--Telfairia occidentalis Leaves Extract</t>
  </si>
  <si>
    <t>Fluted Pumpkin--Fluted Pumpkin Leaves--Telfairia occidentalis Leaves Extract</t>
  </si>
  <si>
    <t>Management--Livestock Management--Feed Characteristic--Feed Composition--Feed Ingredient--Forage Plants--Other Forage Plants--Cyperus rotundus----</t>
  </si>
  <si>
    <t>Forage Plants--Other Forage Plants--Cyperus rotundus</t>
  </si>
  <si>
    <t>AOM_001541$Forage Plants--Other Forage Plants--Cyperus rotundus;AOM_001541$Forage Plants--Other Forage Plants--Cyperus rotundus</t>
  </si>
  <si>
    <t>AOM_001256$Crop Product--Vegetable Products--Fluted Pumpkin--Fluted Pumpkin Leaves</t>
  </si>
  <si>
    <t>Fluted Pumpkin--Fluted Pumpkin Leaves</t>
  </si>
  <si>
    <t>Management--Livestock Management--Feed Characteristic--Feed Composition--Feed Ingredient--Forage Plants--Other Forage Plants--Eucalyptus alba----</t>
  </si>
  <si>
    <t>Forage Plants--Other Forage Plants--Eucalyptus alba</t>
  </si>
  <si>
    <t>AOM_002069$Forage Plants--Other Forage Plants--Eucalyptus alba;AOM_002069$Forage Plants--Other Forage Plants--Eucalyptus alba</t>
  </si>
  <si>
    <t>AOM_001256$Crop Product--Vegetable Products--Fluted Pumpkin--Telfairia occidentalis Leaves</t>
  </si>
  <si>
    <t>Crop Product--Vegetable Products--Fluted Pumpkin--Telfairia occidentalis Leaves</t>
  </si>
  <si>
    <t>Fluted Pumpkin--Telfairia occidentalis Leaves</t>
  </si>
  <si>
    <t>Management--Livestock Management--Feed Characteristic--Feed Composition--Feed Ingredient--Forage Plants--Other Forage Plants--Euphorbia heterophylla----</t>
  </si>
  <si>
    <t>Forage Plants--Other Forage Plants--Euphorbia heterophylla</t>
  </si>
  <si>
    <t>AOM_001542$Forage Plants--Other Forage Plants--Euphorbia heterophylla;AOM_001542$Forage Plants--Other Forage Plants--Euphorbia heterophylla</t>
  </si>
  <si>
    <t>AOM_001359$Crop Product--Vegetable Products--Onion--Onion Bulb</t>
  </si>
  <si>
    <t>Onion--Onion Bulb</t>
  </si>
  <si>
    <t>AOM_001359$Crop Product--Vegetable Products--Onion--Allium cepa Bulb</t>
  </si>
  <si>
    <t>Crop Product--Vegetable Products--Onion--Allium cepa Bulb</t>
  </si>
  <si>
    <t>Onion--Allium cepa Bulb</t>
  </si>
  <si>
    <t>Management--Livestock Management--Feed Characteristic--Feed Composition--Feed Ingredient--Forage Plants--Other Forage Plants--Forb----</t>
  </si>
  <si>
    <t>Forage Plants--Other Forage Plants--Forb</t>
  </si>
  <si>
    <t>AOM_001864$Forage Plants--Other Forage Plants--Forb</t>
  </si>
  <si>
    <t>AOM_001360$Crop Product--Vegetable Products--Scarlet Eggplant</t>
  </si>
  <si>
    <t>AOM_001360$Crop Product--Vegetable Products--Ethiopian Eggplant</t>
  </si>
  <si>
    <t>Crop Product--Vegetable Products--Ethiopian Eggplant</t>
  </si>
  <si>
    <t>Management--Livestock Management--Feed Characteristic--Feed Composition--Feed Ingredient--Forage Plants--Other Forage Plants--Ipomea batatas--Ipomea batatas Vine--</t>
  </si>
  <si>
    <t>Forage Plants--Other Forage Plants--Ipomea batatas--Ipomea batatas Vine--</t>
  </si>
  <si>
    <t>Forage Plants--Other Forage Plants--Ipomea batatas--Ipomea batatas Vine</t>
  </si>
  <si>
    <t>Forage Plants--Other Forage Plants--Ipomea batatas</t>
  </si>
  <si>
    <t>AOM_001547$Forage Plants--Other Forage Plants--Ipomea batatas--Ipomea batatas Vine;AOM_001547$Forage Plants--Other Forage Plants--Ipomea batatas--Ipomea batatas Vine</t>
  </si>
  <si>
    <t>AOM_001360$Crop Product--Vegetable Products--Garden Egg</t>
  </si>
  <si>
    <t>Crop Product--Vegetable Products--Garden Egg</t>
  </si>
  <si>
    <t>Garden Egg</t>
  </si>
  <si>
    <t>Management--Livestock Management--Feed Characteristic--Feed Composition--Feed Ingredient--Forage Plants--Other Forage Plants--Talinium triangulare--Talinium triangulare Leaves--</t>
  </si>
  <si>
    <t>Forage Plants--Other Forage Plants--Talinium triangulare--Talinium triangulare Leaves--</t>
  </si>
  <si>
    <t>Forage Plants--Other Forage Plants--Talinium triangulare--Talinium triangulare Leaves</t>
  </si>
  <si>
    <t>Forage Plants--Other Forage Plants--Talinium triangulare</t>
  </si>
  <si>
    <t>AOM_001550$Forage Plants--Other Forage Plants--Talinium triangulare--Talinium triangulare Leaves;AOM_001550$Forage Plants--Other Forage Plants--Talinium triangulare--Talinium triangulare Leaves</t>
  </si>
  <si>
    <t>AOM_001360$Crop Product--Vegetable Products--Gilo</t>
  </si>
  <si>
    <t>Crop Product--Vegetable Products--Gilo</t>
  </si>
  <si>
    <t>Gilo</t>
  </si>
  <si>
    <t>Management--Livestock Management--Feed Characteristic--Feed Composition--Feed Ingredient--Forage Plants--Other Forage Plants--Tribulus terrestris----</t>
  </si>
  <si>
    <t>Forage Plants--Other Forage Plants--Tribulus terrestris</t>
  </si>
  <si>
    <t>AOM_001551$Forage Plants--Other Forage Plants--Tribulus terrestris;AOM_001551$Forage Plants--Other Forage Plants--Tribulus terrestris</t>
  </si>
  <si>
    <t>AOM_001360$Crop Product--Vegetable Products--Solanum aethiopicum</t>
  </si>
  <si>
    <t>Crop Product--Vegetable Products--Solanum aethiopicum</t>
  </si>
  <si>
    <t>Management--Livestock Management--Feed Characteristic--Feed Composition--Feed Ingredient--Other Ingredients--Antitoxins------</t>
  </si>
  <si>
    <t>Other Ingredients--Antitoxins--</t>
  </si>
  <si>
    <t>Other Ingredients--Antitoxins</t>
  </si>
  <si>
    <t>AOM_000782$Other Ingredients--Antitoxins</t>
  </si>
  <si>
    <t>AOM_000682$Forage Plants--Aquatic Plants--Eichhornia crassipes</t>
  </si>
  <si>
    <t>Management--Livestock Management--Feed Characteristic--Feed Composition--Feed Ingredient--Other Ingredients--Binder------</t>
  </si>
  <si>
    <t>Other Ingredients--Binder--</t>
  </si>
  <si>
    <t>Other Ingredients--Binder</t>
  </si>
  <si>
    <t>AOM_000745$Other Ingredients--Binder</t>
  </si>
  <si>
    <t>AOM_000682$Forage Plants--Aquatic Plants--Water Hyacinth</t>
  </si>
  <si>
    <t>Forage Plants--Aquatic Plants--Water Hyacinth</t>
  </si>
  <si>
    <t>Management--Livestock Management--Feed Characteristic--Feed Composition--Feed Ingredient--Other Ingredients--Binder--Bentonite ----</t>
  </si>
  <si>
    <t xml:space="preserve">Other Ingredients--Binder--Bentonite </t>
  </si>
  <si>
    <t xml:space="preserve">AOM_001423$Other Ingredients--Binder--Bentonite </t>
  </si>
  <si>
    <t>AOM_001556$Forage Plants--Aquatic Plants--Lemna</t>
  </si>
  <si>
    <t>Manihot esculenta Binder</t>
  </si>
  <si>
    <t>Management--Livestock Management--Feed Characteristic--Feed Composition--Feed Ingredient--Other Ingredients--Binder--Cassava Binder----</t>
  </si>
  <si>
    <t>Other Ingredients--Binder--Cassava Binder</t>
  </si>
  <si>
    <t>AOM_002091$Other Ingredients--Binder--Cassava Binder;AOM_002091$Other Ingredients--Binder--Manihot esculenta Binder</t>
  </si>
  <si>
    <t>AOM_001556$Forage Plants--Aquatic Plants--Duckweed</t>
  </si>
  <si>
    <t>Forage Plants--Aquatic Plants--Duckweed</t>
  </si>
  <si>
    <t>Management--Livestock Management--Feed Characteristic--Feed Composition--Feed Ingredient--Other Ingredients--Binder--Carboxymethyl Cellulose----</t>
  </si>
  <si>
    <t>Other Ingredients--Binder--Carboxymethyl Cellulose</t>
  </si>
  <si>
    <t>AOM_000743$Other Ingredients--Binder--Carboxymethyl Cellulose;AOM_000743$Other Ingredients--Binder--sodium carboxymethyl cellulose</t>
  </si>
  <si>
    <t>Management--Livestock Management--Feed Characteristic--Feed Composition--Feed Ingredient--Other Ingredients--Binder--Cellulose----</t>
  </si>
  <si>
    <t>Other Ingredients--Binder--Cellulose</t>
  </si>
  <si>
    <t>AOM_001373$Other Ingredients--Binder--Cellulose</t>
  </si>
  <si>
    <t>Management--Livestock Management--Feed Characteristic--Feed Composition--Feed Ingredient--Other Ingredients--Binder--Cement----</t>
  </si>
  <si>
    <t>Other Ingredients--Binder--Cement</t>
  </si>
  <si>
    <t>AOM_000744$Other Ingredients--Binder--Cement</t>
  </si>
  <si>
    <t>Management--Livestock Management--Feed Characteristic--Feed Composition--Feed Ingredient--Other Ingredients--Binder--ChemBind----</t>
  </si>
  <si>
    <t>Other Ingredients--Binder--ChemBind</t>
  </si>
  <si>
    <t>AOM_001826$Other Ingredients--Binder--ChemBind</t>
  </si>
  <si>
    <t>Management--Livestock Management--Feed Characteristic--Feed Composition--Feed Ingredient--Other Ingredients--Binder--Gelatin----</t>
  </si>
  <si>
    <t>Other Ingredients--Binder--Gelatin</t>
  </si>
  <si>
    <t>AOM_001374$Other Ingredients--Binder--Gelatin</t>
  </si>
  <si>
    <t>AOM_001562$Forage Plants--Aquatic Plants--Ulva armoricana</t>
  </si>
  <si>
    <t>Management--Livestock Management--Feed Characteristic--Feed Composition--Feed Ingredient--Other Ingredients--Binder--Lignobond----</t>
  </si>
  <si>
    <t>Other Ingredients--Binder--Lignobond</t>
  </si>
  <si>
    <t>AOM_001486$Other Ingredients--Binder--Lignobond</t>
  </si>
  <si>
    <t>AOM_001561$Forage Plants--Aquatic Plants--Ulva lactuca</t>
  </si>
  <si>
    <t>Management--Livestock Management--Feed Characteristic--Feed Composition--Feed Ingredient--Other Ingredients--Binder--Polyethylene----</t>
  </si>
  <si>
    <t>Other Ingredients--Binder--Polyethylene</t>
  </si>
  <si>
    <t>AOM_001503$Other Ingredients--Binder--Polyethylene</t>
  </si>
  <si>
    <t>AOM_001561$Forage Plants--Aquatic Plants--Sea Lettuce</t>
  </si>
  <si>
    <t>Forage Plants--Aquatic Plants--Sea Lettuce</t>
  </si>
  <si>
    <t>Management--Livestock Management--Feed Characteristic--Feed Composition--Feed Ingredient--Other Ingredients--Binder--Polyethylene glycol ----</t>
  </si>
  <si>
    <t xml:space="preserve">Other Ingredients--Binder--Polyethylene glycol </t>
  </si>
  <si>
    <t xml:space="preserve">AOM_001504$Other Ingredients--Binder--Polyethylene glycol </t>
  </si>
  <si>
    <t>Management--Livestock Management--Feed Characteristic--Feed Composition--Feed Ingredient--Other Ingredients--Binder--Trimethyl Cellulose----</t>
  </si>
  <si>
    <t>Other Ingredients--Binder--Trimethyl Cellulose</t>
  </si>
  <si>
    <t>AOM_001490$Other Ingredients--Binder--Trimethyl Cellulose</t>
  </si>
  <si>
    <t>AOM_001565$Forage Plants--Aquatic Plants--Vallisneria aethiopica</t>
  </si>
  <si>
    <t>Management--Livestock Management--Feed Characteristic--Feed Composition--Feed Ingredient--Other Ingredients--Digestibility Marker--Chromium Oxide----</t>
  </si>
  <si>
    <t>Other Ingredients--Digestibility Marker--Chromium Oxide</t>
  </si>
  <si>
    <t>Other Ingredients--Digestibility Marker</t>
  </si>
  <si>
    <t>AOM_000746$Other Ingredients--Digestibility Marker--Chromium Oxide</t>
  </si>
  <si>
    <t>Management--Livestock Management--Feed Characteristic--Feed Composition--Feed Ingredient--Other Ingredients--Free Gossypol------</t>
  </si>
  <si>
    <t>Other Ingredients--Free Gossypol--</t>
  </si>
  <si>
    <t>Other Ingredients--Free Gossypol</t>
  </si>
  <si>
    <t>AOM_001865$Other Ingredients--Free Gossypol</t>
  </si>
  <si>
    <t>AOM_001380$Forage Plants--Cereal and Grass Forages--Andropogon gayanus</t>
  </si>
  <si>
    <t>Management--Livestock Management--Feed Characteristic--Feed Composition--Feed Ingredient--Other Ingredients--Glycerol------</t>
  </si>
  <si>
    <t>Other Ingredients--Glycerol--</t>
  </si>
  <si>
    <t>Other Ingredients--Glycerol</t>
  </si>
  <si>
    <t>AOM_001380$Forage Plants--Cereal and Grass Forages--Gamba grass</t>
  </si>
  <si>
    <t>Forage Plants--Cereal and Grass Forages--Gamba grass</t>
  </si>
  <si>
    <t>Gamba grass</t>
  </si>
  <si>
    <t>Management--Livestock Management--Feed Characteristic--Feed Composition--Feed Ingredient--Other Ingredients--Lecithin------</t>
  </si>
  <si>
    <t>Other Ingredients--Lecithin--</t>
  </si>
  <si>
    <t>Other Ingredients--Lecithin</t>
  </si>
  <si>
    <t>AOM_000780$Other Ingredients--Lecithin</t>
  </si>
  <si>
    <t>AOM_001380$Forage Plants--Cereal and Grass Forages--Bluestem</t>
  </si>
  <si>
    <t>Forage Plants--Cereal and Grass Forages--Bluestem</t>
  </si>
  <si>
    <t>Bluestem</t>
  </si>
  <si>
    <t>Management--Livestock Management--Feed Characteristic--Feed Composition--Feed Ingredient--Other Ingredients--Mineral--Salt----</t>
  </si>
  <si>
    <t>Other Ingredients--Mineral--Salt</t>
  </si>
  <si>
    <t>Other Ingredients--Mineral</t>
  </si>
  <si>
    <t>AOM_000772$Other Ingredients--Mineral--Salt</t>
  </si>
  <si>
    <t>AOM_001382$Forage Plants--Cereal and Grass Forages--Andropogon abyssinica</t>
  </si>
  <si>
    <t>Management--Livestock Management--Feed Characteristic--Feed Composition--Feed Ingredient--Other Ingredients--Olaquindox------</t>
  </si>
  <si>
    <t>Other Ingredients--Olaquindox--</t>
  </si>
  <si>
    <t>Other Ingredients--Olaquindox</t>
  </si>
  <si>
    <t>AOM_001825$Other Ingredients--Olaquindox</t>
  </si>
  <si>
    <t>AOM_001383$Forage Plants--Cereal and Grass Forages--Andropogon guianensis</t>
  </si>
  <si>
    <t>Management--Livestock Management--Feed Characteristic--Feed Composition--Feed Ingredient--Other Ingredients--Processed Food Byrpoducts--Biscuit Waste----</t>
  </si>
  <si>
    <t>Other Ingredients--Processed Food Byrpoducts--Biscuit Waste</t>
  </si>
  <si>
    <t>Other Ingredients--Processed Food Byrpoducts</t>
  </si>
  <si>
    <t>AOM_001838$Other Ingredients--Processed Food Byrpoducts--Biscuit Waste</t>
  </si>
  <si>
    <t>AOM_001457$Forage Plants--Cereal and Grass Forages--Aristida adscensionis</t>
  </si>
  <si>
    <t>Management--Livestock Management--Feed Characteristic--Feed Composition--Feed Ingredient--Other Ingredients--Processed Food Byrpoducts--Popcorn Waste----</t>
  </si>
  <si>
    <t>Other Ingredients--Processed Food Byrpoducts--Popcorn Waste</t>
  </si>
  <si>
    <t>AOM_001827$Other Ingredients--Processed Food Byrpoducts--Popcorn Waste</t>
  </si>
  <si>
    <t>Management--Livestock Management--Feed Characteristic--Feed Composition--Feed Ingredient--Other Ingredients--Processed Food Byrpoducts--Vitalite----</t>
  </si>
  <si>
    <t>Other Ingredients--Processed Food Byrpoducts--Vitalite</t>
  </si>
  <si>
    <t>AOM_001831$Other Ingredients--Processed Food Byrpoducts--Vitalite</t>
  </si>
  <si>
    <t>Management--Livestock Management--Feed Characteristic--Feed Composition--Feed Ingredient--Other Ingredients--Sand------</t>
  </si>
  <si>
    <t>Other Ingredients--Sand--</t>
  </si>
  <si>
    <t>Other Ingredients--Sand</t>
  </si>
  <si>
    <t>AOM_001867$Other Ingredients--Sand</t>
  </si>
  <si>
    <t>Management--Livestock Management--Feed Characteristic--Feed Composition--Feed Ingredient--Other Ingredients--Starch------</t>
  </si>
  <si>
    <t>Other Ingredients--Starch--</t>
  </si>
  <si>
    <t>Other Ingredients--Starch</t>
  </si>
  <si>
    <t>AOM_001832$Other Ingredients--Starch</t>
  </si>
  <si>
    <t>Management--Livestock Management--Feed Characteristic--Feed Composition--Feed Ingredient--Other Ingredients--Toxynil------</t>
  </si>
  <si>
    <t>Other Ingredients--Toxynil--</t>
  </si>
  <si>
    <t>Other Ingredients--Toxynil</t>
  </si>
  <si>
    <t>AOM_001868$Other Ingredients--Toxynil</t>
  </si>
  <si>
    <t>AOM_001397$Forage Plants--Cereal and Grass Forages--Bracharia decumbens</t>
  </si>
  <si>
    <t>Management--Livestock Management--Feed Characteristic--Feed Composition--Feed Ingredient--Other Ingredients--Unspecified Filler------</t>
  </si>
  <si>
    <t>Other Ingredients--Unspecified Filler--</t>
  </si>
  <si>
    <t>Other Ingredients--Unspecified Filler</t>
  </si>
  <si>
    <t>AOM_001917$Other Ingredients--Unspecified Filler</t>
  </si>
  <si>
    <t>AOM_001385$Forage Plants--Cereal and Grass Forages--Brachiaria brizantha</t>
  </si>
  <si>
    <t>Management--Livestock Management--Feed Characteristic--Feed Composition--Feed Ingredient--Other Ingredients--Unspecified------</t>
  </si>
  <si>
    <t>Other Ingredients--Unspecified--</t>
  </si>
  <si>
    <t>Other Ingredients--Unspecified</t>
  </si>
  <si>
    <t>AOM_001507$Other Ingredients--Unspecified</t>
  </si>
  <si>
    <t>AOM_001385$Forage Plants--Cereal and Grass Forages--Bread Grass</t>
  </si>
  <si>
    <t>Forage Plants--Cereal and Grass Forages--Bread Grass</t>
  </si>
  <si>
    <t>Bread Grass</t>
  </si>
  <si>
    <t>Management--Livestock Management--Feed Characteristic--Feed Composition--Feed Ingredient--Other Ingredients--Waste Activated Sludge------</t>
  </si>
  <si>
    <t>Other Ingredients--Waste Activated Sludge--</t>
  </si>
  <si>
    <t>Other Ingredients--Waste Activated Sludge</t>
  </si>
  <si>
    <t>AOM_001869$Other Ingredients--Waste Activated Sludge</t>
  </si>
  <si>
    <t>AOM_001385$Forage Plants--Cereal and Grass Forages--Palisade Grass</t>
  </si>
  <si>
    <t>Forage Plants--Cereal and Grass Forages--Palisade Grass</t>
  </si>
  <si>
    <t>Management--Livestock Management--Feed Characteristic--Feed Composition--Feed Ingredient--Other Ingredients--Vitalyte------</t>
  </si>
  <si>
    <t>Other Ingredients--Vitalyte--</t>
  </si>
  <si>
    <t>Other Ingredients--Vitalyte</t>
  </si>
  <si>
    <t>AOM_001921$Other Ingredients--Vitalyte</t>
  </si>
  <si>
    <t>AOM_001385$Forage Plants--Cereal and Grass Forages--Braquiaria</t>
  </si>
  <si>
    <t>Forage Plants--Cereal and Grass Forages--Braquiaria</t>
  </si>
  <si>
    <t>Braquiaria</t>
  </si>
  <si>
    <t>Management--Livestock Management--Feed Characteristic--Feed Composition--Feed Ingredient--Other Ingredients--Water------</t>
  </si>
  <si>
    <t>Other Ingredients--Water--</t>
  </si>
  <si>
    <t>Other Ingredients--Water</t>
  </si>
  <si>
    <t>AOM_001922$Other Ingredients--Water</t>
  </si>
  <si>
    <t>AOM_001385$Forage Plants--Cereal and Grass Forages--Urochloa brizantha</t>
  </si>
  <si>
    <t>Forage Plants--Cereal and Grass Forages--Urochloa brizantha</t>
  </si>
  <si>
    <t>Urochloa brizantha</t>
  </si>
  <si>
    <t>Management--Livestock Management--Feed Characteristic--Feed Composition--Feed Ingredient--Other Ingredients--Wood Charcoal------</t>
  </si>
  <si>
    <t>Other Ingredients--Wood Charcoal--</t>
  </si>
  <si>
    <t>Other Ingredients--Wood Charcoal</t>
  </si>
  <si>
    <t>AOM_001824$Other Ingredients--Wood Charcoal</t>
  </si>
  <si>
    <t>AOM_001398$Forage Plants--Cereal and Grass Forages--Brachiaria ruziziensis</t>
  </si>
  <si>
    <t>Management--Livestock Management--Feed Characteristic--Feed Composition--Feed Ingredient--Prebiotic--Lactobacillus plantarium------</t>
  </si>
  <si>
    <t>Prebiotic--Lactobacillus plantarium--</t>
  </si>
  <si>
    <t>Prebiotic--Lactobacillus plantarium</t>
  </si>
  <si>
    <t>AOM_001508$Prebiotic--Lactobacillus plantarium;AOM_001508$Prebiotic--Lactobacillus plantarium</t>
  </si>
  <si>
    <t>AOM_001399$Forage Plants--Cereal and Grass Forages--Brachiaria serrata</t>
  </si>
  <si>
    <t>Brewers Yeast</t>
  </si>
  <si>
    <t>Management--Livestock Management--Feed Characteristic--Feed Composition--Feed Ingredient--Probiotic--Saccharomyces cerevisiae------</t>
  </si>
  <si>
    <t>Probiotic--Saccharomyces cerevisiae--</t>
  </si>
  <si>
    <t>Probiotic--Saccharomyces cerevisiae</t>
  </si>
  <si>
    <t>AOM_000686$Forage Plants--Cereal and Grass Forages--Cenchrus ciliaris</t>
  </si>
  <si>
    <t>Brewers Yeast Slurry</t>
  </si>
  <si>
    <t>Brewers Yeast Slurry;Saccharomyces cerevisiae Slurry</t>
  </si>
  <si>
    <t>Management--Livestock Management--Feed Characteristic--Feed Composition--Feed Ingredient--Probiotic--Saccharomyces cerevisiae Slurry------</t>
  </si>
  <si>
    <t>Probiotic--Saccharomyces cerevisiae Slurry--</t>
  </si>
  <si>
    <t>Probiotic--Saccharomyces cerevisiae Slurry</t>
  </si>
  <si>
    <t>AOM_001421$Probiotic--Saccharomyces cerevisiae Slurry;AOM_001421$Probiotic--Brewers Yeast Slurry;AOM_001421$Probiotic--Saccharomyces cerevisiae Slurry</t>
  </si>
  <si>
    <t>Probiotic--Spent Yeast</t>
  </si>
  <si>
    <t>Management--Livestock Management--Feed Characteristic--Feed Composition--Feed Ingredient--Preformulated Feed--ACTIPAL HP 1------</t>
  </si>
  <si>
    <t>Preformulated Feed--ACTIPAL HP 1--</t>
  </si>
  <si>
    <t>Preformulated Feed--ACTIPAL HP 1</t>
  </si>
  <si>
    <t>AOM_001500$Preformulated Feed--ACTIPAL HP 1</t>
  </si>
  <si>
    <t>Management--Livestock Management--Feed Characteristic--Feed Composition--Feed Ingredient--Preformulated Feed--AquaNutro Abalone Grower------</t>
  </si>
  <si>
    <t>Preformulated Feed--AquaNutro Abalone Grower--</t>
  </si>
  <si>
    <t>Preformulated Feed--AquaNutro Abalone Grower</t>
  </si>
  <si>
    <t>AOM_001501$Preformulated Feed--AquaNutro Abalone Grower</t>
  </si>
  <si>
    <t>Management--Livestock Management--Feed Characteristic--Feed Composition--Feed Ingredient--Preformulated Feed--Beef Survival Meal------</t>
  </si>
  <si>
    <t>Preformulated Feed--Beef Survival Meal--</t>
  </si>
  <si>
    <t>Preformulated Feed--Beef Survival Meal</t>
  </si>
  <si>
    <t>AOM_000798$Preformulated Feed--Beef Survival Meal</t>
  </si>
  <si>
    <t>AOM_001402$Forage Plants--Cereal and Grass Forages--Chloris gayana</t>
  </si>
  <si>
    <t>Management--Livestock Management--Feed Characteristic--Feed Composition--Feed Ingredient--Preformulated Feed--Chick Mash------</t>
  </si>
  <si>
    <t>Preformulated Feed--Chick Mash--</t>
  </si>
  <si>
    <t>Preformulated Feed--Chick Mash</t>
  </si>
  <si>
    <t>Management--Livestock Management--Feed Characteristic--Feed Composition--Feed Ingredient--Preformulated Feed--Commercial Feed------</t>
  </si>
  <si>
    <t>Preformulated Feed--Commercial Feed--</t>
  </si>
  <si>
    <t>Preformulated Feed--Commercial Feed</t>
  </si>
  <si>
    <t>AOM_002038$Forage Plants--Cereal and Grass Forages--Combretum aculeatum</t>
  </si>
  <si>
    <t>Management--Livestock Management--Feed Characteristic--Feed Composition--Feed Ingredient--Preformulated Feed--Concentrate------</t>
  </si>
  <si>
    <t>Preformulated Feed--Concentrate--</t>
  </si>
  <si>
    <t>Preformulated Feed--Concentrate</t>
  </si>
  <si>
    <t>AOM_000800$Preformulated Feed--Concentrate</t>
  </si>
  <si>
    <t>AOM_001462$Forage Plants--Cereal and Grass Forages--Cynadon dactylon</t>
  </si>
  <si>
    <t>Management--Livestock Management--Feed Characteristic--Feed Composition--Feed Ingredient--Preformulated Feed--Concentrate--Growers Concentrate----</t>
  </si>
  <si>
    <t>Preformulated Feed--Concentrate--Growers Concentrate</t>
  </si>
  <si>
    <t>AOM_001493$Preformulated Feed--Concentrate--Growers Concentrate</t>
  </si>
  <si>
    <t>AOM_001464$Forage Plants--Cereal and Grass Forages--Cynadon plectostachyus</t>
  </si>
  <si>
    <t>Management--Livestock Management--Feed Characteristic--Feed Composition--Feed Ingredient--Preformulated Feed--Concentrate--Imported Concentrate----</t>
  </si>
  <si>
    <t>Preformulated Feed--Concentrate--Imported Concentrate</t>
  </si>
  <si>
    <t>AOM_000805$Preformulated Feed--Concentrate--Imported Concentrate</t>
  </si>
  <si>
    <t>Management--Livestock Management--Feed Characteristic--Feed Composition--Feed Ingredient--Preformulated Feed--Concentrate--Protein-Mineral Concentrate----</t>
  </si>
  <si>
    <t>Preformulated Feed--Concentrate--Protein-Mineral Concentrate</t>
  </si>
  <si>
    <t>AOM_001492$Preformulated Feed--Concentrate--Protein-Mineral Concentrate</t>
  </si>
  <si>
    <t>AOM_001465$Forage Plants--Cereal and Grass Forages--Cynodon nlemfuensis</t>
  </si>
  <si>
    <t>Management--Livestock Management--Feed Characteristic--Feed Composition--Feed Ingredient--Preformulated Feed--Concentrate--Layer Concentrate----</t>
  </si>
  <si>
    <t>Preformulated Feed--Concentrate--Layer Concentrate</t>
  </si>
  <si>
    <t>AOM_000803$Preformulated Feed--Concentrate--Layer Concentrate</t>
  </si>
  <si>
    <t>AOM_001388$Forage Plants--Cereal and Grass Forages--Digitaria abyssinica</t>
  </si>
  <si>
    <t>Management--Livestock Management--Feed Characteristic--Feed Composition--Feed Ingredient--Preformulated Feed--Dairy Meal------</t>
  </si>
  <si>
    <t>Preformulated Feed--Dairy Meal--</t>
  </si>
  <si>
    <t>Preformulated Feed--Dairy Meal</t>
  </si>
  <si>
    <t>AOM_000801$Preformulated Feed--Dairy Meal</t>
  </si>
  <si>
    <t>AOM_001389$Forage Plants--Cereal and Grass Forages--Digitaria decumbens</t>
  </si>
  <si>
    <t>Management--Livestock Management--Feed Characteristic--Feed Composition--Feed Ingredient--Preformulated Feed--Elancoban------</t>
  </si>
  <si>
    <t>Preformulated Feed--Elancoban--</t>
  </si>
  <si>
    <t>Preformulated Feed--Elancoban</t>
  </si>
  <si>
    <t>AOM_001579$Preformulated Feed--Elancoban</t>
  </si>
  <si>
    <t>AOM_001390$Forage Plants--Cereal and Grass Forages--Digitaria nodosa</t>
  </si>
  <si>
    <t>Management--Livestock Management--Feed Characteristic--Feed Composition--Feed Ingredient--Preformulated Feed--Finisher Diet------</t>
  </si>
  <si>
    <t>Preformulated Feed--Finisher Diet--</t>
  </si>
  <si>
    <t>Preformulated Feed--Finisher Diet</t>
  </si>
  <si>
    <t>AOM_001494$Preformulated Feed--Finisher Diet</t>
  </si>
  <si>
    <t>AOM_001391$Forage Plants--Cereal and Grass Forages--Digitaria smutsii</t>
  </si>
  <si>
    <t>Management--Livestock Management--Feed Characteristic--Feed Composition--Feed Ingredient--Preformulated Feed--Fish Mix------</t>
  </si>
  <si>
    <t>Preformulated Feed--Fish Mix--</t>
  </si>
  <si>
    <t>Preformulated Feed--Fish Mix</t>
  </si>
  <si>
    <t>AOM_002097$Preformulated Feed--Fish Mix</t>
  </si>
  <si>
    <t>AOM_001392$Forage Plants--Cereal and Grass Forages--Digitaria ternota</t>
  </si>
  <si>
    <t>Management--Livestock Management--Feed Characteristic--Feed Composition--Feed Ingredient--Preformulated Feed--Growers Diet------</t>
  </si>
  <si>
    <t>Preformulated Feed--Growers Diet--</t>
  </si>
  <si>
    <t>Preformulated Feed--Growers Diet</t>
  </si>
  <si>
    <t>AOM_001495$Preformulated Feed--Growers Diet</t>
  </si>
  <si>
    <t>AOM_001466$Forage Plants--Cereal and Grass Forages--Diheteropogon amplectens</t>
  </si>
  <si>
    <t>Management--Livestock Management--Feed Characteristic--Feed Composition--Feed Ingredient--Preformulated Feed--Layer's Meal------</t>
  </si>
  <si>
    <t>Preformulated Feed--Layer's Meal--</t>
  </si>
  <si>
    <t>Preformulated Feed--Layer's Meal</t>
  </si>
  <si>
    <t>AOM_002109$Preformulated Feed--Layer's Meal</t>
  </si>
  <si>
    <t>AOM_001467$Forage Plants--Cereal and Grass Forages--Eleusine floccifolia</t>
  </si>
  <si>
    <t>Management--Livestock Management--Feed Characteristic--Feed Composition--Feed Ingredient--Preformulated Feed--Megalac------</t>
  </si>
  <si>
    <t>Preformulated Feed--Megalac--</t>
  </si>
  <si>
    <t>Preformulated Feed--Megalac</t>
  </si>
  <si>
    <t>AOM_001497$Preformulated Feed--Megalac</t>
  </si>
  <si>
    <t>AOM_001785$Forage Plants--Cereal and Grass Forages--Elionurus muticus</t>
  </si>
  <si>
    <t>Management--Livestock Management--Feed Characteristic--Feed Composition--Feed Ingredient--Preformulated Feed--Prime Gluten 60------</t>
  </si>
  <si>
    <t>Preformulated Feed--Prime Gluten 60--</t>
  </si>
  <si>
    <t>Preformulated Feed--Prime Gluten 60</t>
  </si>
  <si>
    <t>AOM_001870$Preformulated Feed--Prime Gluten 60</t>
  </si>
  <si>
    <t>AOM_001786$Forage Plants--Cereal and Grass Forages--Eragotris tremula</t>
  </si>
  <si>
    <t>Management--Livestock Management--Feed Characteristic--Feed Composition--Feed Ingredient--Preformulated Feed--Poultry Feed------</t>
  </si>
  <si>
    <t>Preformulated Feed--Poultry Feed--</t>
  </si>
  <si>
    <t>Preformulated Feed--Poultry Feed</t>
  </si>
  <si>
    <t>AOM_002098$Preformulated Feed--Poultry Feed</t>
  </si>
  <si>
    <t>AOM_001468$Forage Plants--Cereal and Grass Forages--Eragrostis capensis</t>
  </si>
  <si>
    <t>Management--Livestock Management--Feed Characteristic--Feed Composition--Feed Ingredient--Preformulated Feed--Sheep Meal------</t>
  </si>
  <si>
    <t>Preformulated Feed--Sheep Meal--</t>
  </si>
  <si>
    <t>Preformulated Feed--Sheep Meal</t>
  </si>
  <si>
    <t>AOM_001498$Preformulated Feed--Sheep Meal</t>
  </si>
  <si>
    <t>AOM_001393$Forage Plants--Cereal and Grass Forages--Eragrostis curvula</t>
  </si>
  <si>
    <t>Management--Livestock Management--Feed Characteristic--Feed Composition--Feed Ingredient--Preformulated Feed--Starter Diet------</t>
  </si>
  <si>
    <t>Preformulated Feed--Starter Diet--</t>
  </si>
  <si>
    <t>Preformulated Feed--Starter Diet</t>
  </si>
  <si>
    <t>AOM_001496$Preformulated Feed--Starter Diet</t>
  </si>
  <si>
    <t>AOM_001469$Forage Plants--Cereal and Grass Forages--Eragrostis papposa</t>
  </si>
  <si>
    <t>Management--Livestock Management--Feed Characteristic--Feed Composition--Feed Ingredient--Preformulated Feed--Swine Mix------</t>
  </si>
  <si>
    <t>Preformulated Feed--Swine Mix--</t>
  </si>
  <si>
    <t>Preformulated Feed--Swine Mix</t>
  </si>
  <si>
    <t>AOM_001502$Preformulated Feed--Swine Mix</t>
  </si>
  <si>
    <t>AOM_001470$Forage Plants--Cereal and Grass Forages--Eragrostis rigidior</t>
  </si>
  <si>
    <t>Management--Livestock Management--Feed Characteristic--Feed Composition--Feed Ingredient--Preformulated Feed--Total Mixed Ration------</t>
  </si>
  <si>
    <t>Preformulated Feed--Total Mixed Ration--</t>
  </si>
  <si>
    <t>Preformulated Feed--Total Mixed Ration</t>
  </si>
  <si>
    <t>AOM_000804$Preformulated Feed--Total Mixed Ration</t>
  </si>
  <si>
    <t>AOM_001471$Forage Plants--Cereal and Grass Forages--Harpachne schimperi</t>
  </si>
  <si>
    <t>Supplement--Amino Acid--Biolysine</t>
  </si>
  <si>
    <t>Supplement--Amino Acid</t>
  </si>
  <si>
    <t>AOM_001472$Forage Plants--Cereal and Grass Forages--Heteropogon contortus</t>
  </si>
  <si>
    <t>Supplement--Amino Acid--DL-Methionine</t>
  </si>
  <si>
    <t>Supplement--Amino Acid--L-Threonine</t>
  </si>
  <si>
    <t>AOM_001473$Forage Plants--Cereal and Grass Forages--Hyparrhenia filipendula</t>
  </si>
  <si>
    <t>Management--Livestock Management--Feed Characteristic--Feed Composition--Feed Ingredient--Supplement--Amino Acid--Lysine----</t>
  </si>
  <si>
    <t>Supplement--Amino Acid--Lysine</t>
  </si>
  <si>
    <t>AOM_001405$Forage Plants--Cereal and Grass Forages--Hyparrhenia rufa</t>
  </si>
  <si>
    <t>Management--Livestock Management--Feed Characteristic--Feed Composition--Feed Ingredient--Supplement--Amino Acid--Methionine----</t>
  </si>
  <si>
    <t>Supplement--Amino Acid--Methionine</t>
  </si>
  <si>
    <t>AOM_001474$Forage Plants--Cereal and Grass Forages--Hyperthelia dissoluta</t>
  </si>
  <si>
    <t>AOM_001788$Forage Plants--Cereal and Grass Forages--Jardinea congoensis</t>
  </si>
  <si>
    <t>Management--Livestock Management--Feed Characteristic--Feed Composition--Feed Ingredient--Supplement--Amino Acid--Tryptophan----</t>
  </si>
  <si>
    <t>Supplement--Amino Acid--Tryptophan</t>
  </si>
  <si>
    <t>AOM_001433$Supplement--Amino Acid--Tryptophan</t>
  </si>
  <si>
    <t>AOM_001476$Forage Plants--Cereal and Grass Forages--Lolium multiflorum</t>
  </si>
  <si>
    <t>Management--Livestock Management--Feed Characteristic--Feed Composition--Feed Ingredient--Supplement--Carbohydrate--Dextrin----</t>
  </si>
  <si>
    <t>Supplement--Carbohydrate--Dextrin</t>
  </si>
  <si>
    <t>Supplement--Carbohydrate</t>
  </si>
  <si>
    <t>AOM_001578$Supplement--Carbohydrate--Dextrin</t>
  </si>
  <si>
    <t>AOM_001477$Forage Plants--Cereal and Grass Forages--Loudetia simplex</t>
  </si>
  <si>
    <t>Management--Livestock Management--Feed Characteristic--Feed Composition--Feed Ingredient--Supplement--Enzyme------</t>
  </si>
  <si>
    <t>Supplement--Enzyme--</t>
  </si>
  <si>
    <t>Supplement--Enzyme</t>
  </si>
  <si>
    <t>AOM_000751$Supplement--Enzyme</t>
  </si>
  <si>
    <t>AOM_001478$Forage Plants--Cereal and Grass Forages--Loudetia togoensis</t>
  </si>
  <si>
    <t>Management--Livestock Management--Feed Characteristic--Feed Composition--Feed Ingredient--Supplement--Enzyme--Axtra XAP----</t>
  </si>
  <si>
    <t>Supplement--Enzyme--Axtra XAP</t>
  </si>
  <si>
    <t>AOM_000749$Supplement--Enzyme--Axtra XAP</t>
  </si>
  <si>
    <t>AOM_002039$Forage Plants--Cereal and Grass Forages--Megathyrsus maximus--Megathyrsus maximus Bran</t>
  </si>
  <si>
    <t>Megathyrsus maximus--Megathyrsus maximus Bran</t>
  </si>
  <si>
    <t>Management--Livestock Management--Feed Characteristic--Feed Composition--Feed Ingredient--Supplement--Enzyme--Phytase----</t>
  </si>
  <si>
    <t>Supplement--Enzyme--Phytase</t>
  </si>
  <si>
    <t>AOM_000750$Supplement--Enzyme--Phytase</t>
  </si>
  <si>
    <t>AOM_001479$Forage Plants--Cereal and Grass Forages--Megathyrsus maximus</t>
  </si>
  <si>
    <t>Supplement--Herb or Extract</t>
  </si>
  <si>
    <t>AOM_001479$Forage Plants--Cereal and Grass Forages--Guinea Grass</t>
  </si>
  <si>
    <t>Forage Plants--Cereal and Grass Forages--Guinea Grass</t>
  </si>
  <si>
    <t>Management--Livestock Management--Feed Characteristic--Feed Composition--Feed Ingredient--Supplement--Herb or Extract--Clove Basil Leaves Extract----</t>
  </si>
  <si>
    <t>Supplement--Herb or Extract--Clove Basil Leaves Extract</t>
  </si>
  <si>
    <t>AOM_001479$Forage Plants--Cereal and Grass Forages--Tanganyika grass</t>
  </si>
  <si>
    <t>Forage Plants--Cereal and Grass Forages--Tanganyika grass</t>
  </si>
  <si>
    <t>Tanganyika grass</t>
  </si>
  <si>
    <t>Stinging Nettle;Urtica dioica</t>
  </si>
  <si>
    <t>Management--Livestock Management--Feed Characteristic--Feed Composition--Feed Ingredient--Supplement--Herb or Extract--Urtica dioica----</t>
  </si>
  <si>
    <t>Supplement--Herb or Extract--Urtica dioica</t>
  </si>
  <si>
    <t>AOM_001871$Supplement--Herb or Extract--Urtica dioica;AOM_001871$Supplement--Herb or Extract--Stinging Nettle;AOM_001871$Supplement--Herb or Extract--Urtica dioica</t>
  </si>
  <si>
    <t>AOM_001479$Forage Plants--Cereal and Grass Forages--Buffalograss</t>
  </si>
  <si>
    <t>Forage Plants--Cereal and Grass Forages--Buffalograss</t>
  </si>
  <si>
    <t>Buffalograss</t>
  </si>
  <si>
    <t>Management--Livestock Management--Feed Characteristic--Feed Composition--Feed Ingredient--Supplement--Mineral------</t>
  </si>
  <si>
    <t>Supplement--Mineral--</t>
  </si>
  <si>
    <t>Supplement--Mineral</t>
  </si>
  <si>
    <t>AOM_000779$Supplement--Mineral</t>
  </si>
  <si>
    <t>AOM_001481$Forage Plants--Cereal and Grass Forages--Melinis repens</t>
  </si>
  <si>
    <t>Management--Livestock Management--Feed Characteristic--Feed Composition--Feed Ingredient--Supplement--Mineral--Alkali----</t>
  </si>
  <si>
    <t>Supplement--Mineral--Alkali</t>
  </si>
  <si>
    <t>AOM_001872$Supplement--Mineral--Alkali</t>
  </si>
  <si>
    <t>AOM_001513$Forage Plants--Cereal and Grass Forages--Microchloa caffra</t>
  </si>
  <si>
    <t>Management--Livestock Management--Feed Characteristic--Feed Composition--Feed Ingredient--Supplement--Mineral--Ammonium Chloride----</t>
  </si>
  <si>
    <t>Supplement--Mineral--Ammonium Chloride</t>
  </si>
  <si>
    <t>AOM_001367$Supplement--Mineral--Ammonium Chloride</t>
  </si>
  <si>
    <t>AOM_001408$Forage Plants--Cereal and Grass Forages--Panicum maximum--Panicum maximum Straw</t>
  </si>
  <si>
    <t>Panicum maximum--Panicum maximum Straw</t>
  </si>
  <si>
    <t>Management--Livestock Management--Feed Characteristic--Feed Composition--Feed Ingredient--Supplement--Mineral--Ammonium Sulphate----</t>
  </si>
  <si>
    <t>Supplement--Mineral--Ammonium Sulphate</t>
  </si>
  <si>
    <t>AOM_001368$Supplement--Mineral--Ammonium Sulphate</t>
  </si>
  <si>
    <t>AOM_001407$Forage Plants--Cereal and Grass Forages--Panicum maximum</t>
  </si>
  <si>
    <t>Management--Livestock Management--Feed Characteristic--Feed Composition--Feed Ingredient--Supplement--Mineral--Calcium----</t>
  </si>
  <si>
    <t>Supplement--Mineral--Calcium</t>
  </si>
  <si>
    <t>AOM_000754$Supplement--Mineral--Calcium</t>
  </si>
  <si>
    <t>Pasture--Natural Pasture</t>
  </si>
  <si>
    <t>Management--Livestock Management--Feed Characteristic--Feed Composition--Feed Ingredient--Supplement--Mineral--Calcium Bicarbonate----</t>
  </si>
  <si>
    <t>Supplement--Mineral--Calcium Bicarbonate</t>
  </si>
  <si>
    <t>AOM_001369$Supplement--Mineral--Calcium Bicarbonate</t>
  </si>
  <si>
    <t>Management--Livestock Management--Feed Characteristic--Feed Composition--Feed Ingredient--Supplement--Mineral--Calcium Carbonate----</t>
  </si>
  <si>
    <t>Supplement--Mineral--Calcium Carbonate</t>
  </si>
  <si>
    <t>AOM_001370$Supplement--Mineral--Calcium Carbonate</t>
  </si>
  <si>
    <t>Management--Livestock Management--Feed Characteristic--Feed Composition--Feed Ingredient--Supplement--Mineral--Calcium Oxide----</t>
  </si>
  <si>
    <t>Supplement--Mineral--Calcium Oxide</t>
  </si>
  <si>
    <t>AOM_001371$Supplement--Mineral--Calcium Oxide</t>
  </si>
  <si>
    <t>Management--Livestock Management--Feed Characteristic--Feed Composition--Feed Ingredient--Supplement--Mineral--Calcium Phosphate----</t>
  </si>
  <si>
    <t>Supplement--Mineral--Calcium Phosphate</t>
  </si>
  <si>
    <t>AOM_001372$Supplement--Mineral--Calcium Phosphate</t>
  </si>
  <si>
    <t>Management--Livestock Management--Feed Characteristic--Feed Composition--Feed Ingredient--Supplement--Mineral--Chalk----</t>
  </si>
  <si>
    <t>Supplement--Mineral--Chalk</t>
  </si>
  <si>
    <t>AOM_000755$Supplement--Mineral--Chalk</t>
  </si>
  <si>
    <t>AOM_001409$Forage Plants--Cereal and Grass Forages--Pennisetum clandestinum</t>
  </si>
  <si>
    <t>Management--Livestock Management--Feed Characteristic--Feed Composition--Feed Ingredient--Supplement--Mineral--Cobalt----</t>
  </si>
  <si>
    <t>Supplement--Mineral--Cobalt</t>
  </si>
  <si>
    <t>AOM_001066$Supplement--Mineral--Cobalt</t>
  </si>
  <si>
    <t>AOM_002040$Forage Plants--Cereal and Grass Forages--Pennisetum clandestinum--Pennisetum clandestinum Leaves</t>
  </si>
  <si>
    <t>Pennisetum clandestinum--Pennisetum clandestinum Leaves</t>
  </si>
  <si>
    <t>Management--Livestock Management--Feed Characteristic--Feed Composition--Feed Ingredient--Supplement--Mineral--Copper----</t>
  </si>
  <si>
    <t>Supplement--Mineral--Copper</t>
  </si>
  <si>
    <t>AOM_000756$Supplement--Mineral--Copper</t>
  </si>
  <si>
    <t>AOM_001412$Forage Plants--Cereal and Grass Forages--Pennisetum mezianum</t>
  </si>
  <si>
    <t>Management--Livestock Management--Feed Characteristic--Feed Composition--Feed Ingredient--Supplement--Mineral--Dicalcium Phosphate----</t>
  </si>
  <si>
    <t>Supplement--Mineral--Dicalcium Phosphate</t>
  </si>
  <si>
    <t>AOM_000757$Supplement--Mineral--Dicalcium Phosphate</t>
  </si>
  <si>
    <t>AOM_001413$Forage Plants--Cereal and Grass Forages--Pennisetum pedicellatum</t>
  </si>
  <si>
    <t>Iodized Salt</t>
  </si>
  <si>
    <t>Management--Livestock Management--Feed Characteristic--Feed Composition--Feed Ingredient--Supplement--Mineral--Iodated Salt----</t>
  </si>
  <si>
    <t>Supplement--Mineral--Iodated Salt</t>
  </si>
  <si>
    <t>AOM_001441$Forage Plants--Cereal and Grass Forages--Pennisetum petiolar</t>
  </si>
  <si>
    <t>Management--Livestock Management--Feed Characteristic--Feed Composition--Feed Ingredient--Supplement--Mineral--Iodine----</t>
  </si>
  <si>
    <t>Supplement--Mineral--Iodine</t>
  </si>
  <si>
    <t>AOM_000759$Supplement--Mineral--Iodine</t>
  </si>
  <si>
    <t>AOM_000689$Forage Plants--Cereal and Grass Forages--Pennisetum purpureum</t>
  </si>
  <si>
    <t>Management--Livestock Management--Feed Characteristic--Feed Composition--Feed Ingredient--Supplement--Mineral--Kanwa-Potassium Salt----</t>
  </si>
  <si>
    <t>Supplement--Mineral--Kanwa-Potassium Salt</t>
  </si>
  <si>
    <t>AOM_000689$Forage Plants--Cereal and Grass Forages--Napier Grass</t>
  </si>
  <si>
    <t>Forage Plants--Cereal and Grass Forages--Napier Grass</t>
  </si>
  <si>
    <t>AOM_000689$Forage Plants--Cereal and Grass Forages--Elephant Grass</t>
  </si>
  <si>
    <t>Forage Plants--Cereal and Grass Forages--Elephant Grass</t>
  </si>
  <si>
    <t>Management--Livestock Management--Feed Characteristic--Feed Composition--Feed Ingredient--Supplement--Mineral--Lime----</t>
  </si>
  <si>
    <t>Supplement--Mineral--Lime</t>
  </si>
  <si>
    <t>AOM_000689$Forage Plants--Cereal and Grass Forages--Bana Grass</t>
  </si>
  <si>
    <t>Forage Plants--Cereal and Grass Forages--Bana Grass</t>
  </si>
  <si>
    <t>Bana Grass</t>
  </si>
  <si>
    <t>Supplement--Mineral--Limestone</t>
  </si>
  <si>
    <t>AOM_001444$Forage Plants--Cereal and Grass Forages--Pennisetum villosum</t>
  </si>
  <si>
    <t>Management--Livestock Management--Feed Characteristic--Feed Composition--Feed Ingredient--Supplement--Mineral--Magnesium Oxide----</t>
  </si>
  <si>
    <t>Supplement--Mineral--Magnesium Oxide</t>
  </si>
  <si>
    <t>AOM_001378$Supplement--Mineral--Magnesium Oxide</t>
  </si>
  <si>
    <t>AOM_001445$Forage Plants--Cereal and Grass Forages--Phalaris aquatica</t>
  </si>
  <si>
    <t>Management--Livestock Management--Feed Characteristic--Feed Composition--Feed Ingredient--Supplement--Mineral--Manganese----</t>
  </si>
  <si>
    <t>Supplement--Mineral--Manganese</t>
  </si>
  <si>
    <t>AOM_000763$Supplement--Mineral--Manganese</t>
  </si>
  <si>
    <t>AOM_001854$Forage Plants--Cereal and Grass Forages--Plantago albicans</t>
  </si>
  <si>
    <t>Management--Livestock Management--Feed Characteristic--Feed Composition--Feed Ingredient--Supplement--Mineral--Mineral Block----</t>
  </si>
  <si>
    <t>Supplement--Mineral--Mineral Block</t>
  </si>
  <si>
    <t>AOM_000764$Supplement--Mineral--Mineral Block</t>
  </si>
  <si>
    <t>AOM_001855$Forage Plants--Cereal and Grass Forages--Poaceae</t>
  </si>
  <si>
    <t>Management--Livestock Management--Feed Characteristic--Feed Composition--Feed Ingredient--Supplement--Mineral--Mineral Lick----</t>
  </si>
  <si>
    <t>Supplement--Mineral--Mineral Lick</t>
  </si>
  <si>
    <t>AOM_000766$Supplement--Mineral--Mineral Lick</t>
  </si>
  <si>
    <t>AOM_001514$Forage Plants--Cereal and Grass Forages--Pogonarthria squarrosa</t>
  </si>
  <si>
    <t>Management--Livestock Management--Feed Characteristic--Feed Composition--Feed Ingredient--Supplement--Mineral--Mineral Mix--Trace-elements Mix--</t>
  </si>
  <si>
    <t>Supplement--Mineral--Mineral Mix--Trace-elements Mix--</t>
  </si>
  <si>
    <t>Supplement--Mineral--Mineral Mix--Trace-elements Mix</t>
  </si>
  <si>
    <t>Supplement--Mineral--Mineral Mix</t>
  </si>
  <si>
    <t>AOM_001773$Supplement--Mineral--Mineral Mix--Trace-elements Mix</t>
  </si>
  <si>
    <t>Management--Livestock Management--Feed Characteristic--Feed Composition--Feed Ingredient--Supplement--Mineral--Mineral Mix----</t>
  </si>
  <si>
    <t>AOM_001415$Supplement--Mineral--Mineral Mix</t>
  </si>
  <si>
    <t>AOM_001516$Forage Plants--Cereal and Grass Forages--Schizachyrium exile</t>
  </si>
  <si>
    <t>Management--Livestock Management--Feed Characteristic--Feed Composition--Feed Ingredient--Supplement--Mineral--Monocalcium Phosphate----</t>
  </si>
  <si>
    <t>Supplement--Mineral--Monocalcium Phosphate</t>
  </si>
  <si>
    <t>AOM_000768$Supplement--Mineral--Monocalcium Phosphate</t>
  </si>
  <si>
    <t>AOM_001517$Forage Plants--Cereal and Grass Forages--Schizachyrium jeffreysii</t>
  </si>
  <si>
    <t>Management--Livestock Management--Feed Characteristic--Feed Composition--Feed Ingredient--Supplement--Mineral--Phosphorus----</t>
  </si>
  <si>
    <t>Supplement--Mineral--Phosphorus</t>
  </si>
  <si>
    <t>AOM_000770$Supplement--Mineral--Phosphorus</t>
  </si>
  <si>
    <t>Management--Livestock Management--Feed Characteristic--Feed Composition--Feed Ingredient--Supplement--Mineral--Potassium Carbonate----</t>
  </si>
  <si>
    <t>Supplement--Mineral--Potassium Carbonate</t>
  </si>
  <si>
    <t>AOM_001427$Supplement--Mineral--Potassium Carbonate</t>
  </si>
  <si>
    <t>Management--Livestock Management--Feed Characteristic--Feed Composition--Feed Ingredient--Supplement--Mineral--Potassium Humate----</t>
  </si>
  <si>
    <t>Supplement--Mineral--Potassium Humate</t>
  </si>
  <si>
    <t>AOM_001509$Supplement--Mineral--Potassium Humate</t>
  </si>
  <si>
    <t>AOM_001448$Forage Plants--Cereal and Grass Forages--Sporobolus natalensis</t>
  </si>
  <si>
    <t>Management--Livestock Management--Feed Characteristic--Feed Composition--Feed Ingredient--Supplement--Mineral--Selenium----</t>
  </si>
  <si>
    <t>Supplement--Mineral--Selenium</t>
  </si>
  <si>
    <t>AOM_000774$Supplement--Mineral--Selenium</t>
  </si>
  <si>
    <t>AOM_001449$Forage Plants--Cereal and Grass Forages--Sporobolus panicoides</t>
  </si>
  <si>
    <t>Management--Livestock Management--Feed Characteristic--Feed Composition--Feed Ingredient--Supplement--Mineral--Sodium Sulfate----</t>
  </si>
  <si>
    <t>Supplement--Mineral--Sodium Sulfate</t>
  </si>
  <si>
    <t>AOM_001487$Supplement--Mineral--Sodium Sulfate</t>
  </si>
  <si>
    <t>AOM_001900$Forage Plants--Cereal and Grass Forages--Stereochlaena cameronii</t>
  </si>
  <si>
    <t>Management--Livestock Management--Feed Characteristic--Feed Composition--Feed Ingredient--Supplement--Mineral--Sulphur----</t>
  </si>
  <si>
    <t>Supplement--Mineral--Sulphur</t>
  </si>
  <si>
    <t>AOM_000776$Supplement--Mineral--Sulphur</t>
  </si>
  <si>
    <t>AOM_001520$Forage Plants--Cereal and Grass Forages--Stipa parviflora</t>
  </si>
  <si>
    <t>Management--Livestock Management--Feed Characteristic--Feed Composition--Feed Ingredient--Supplement--Mineral--Tricalcium Phosphate----</t>
  </si>
  <si>
    <t>Supplement--Mineral--Tricalcium Phosphate</t>
  </si>
  <si>
    <t>AOM_000777$Supplement--Mineral--Tricalcium Phosphate</t>
  </si>
  <si>
    <t>AOM_001521$Forage Plants--Cereal and Grass Forages--Stipa tenacissima</t>
  </si>
  <si>
    <t>Management--Livestock Management--Feed Characteristic--Feed Composition--Feed Ingredient--Supplement--Mineral--Zinc----</t>
  </si>
  <si>
    <t>Supplement--Mineral--Zinc</t>
  </si>
  <si>
    <t>AOM_000778$Supplement--Mineral--Zinc</t>
  </si>
  <si>
    <t>Management--Livestock Management--Feed Characteristic--Feed Composition--Feed Ingredient--Supplement--Mineral--Zinc Manganese----</t>
  </si>
  <si>
    <t>Supplement--Mineral--Zinc Manganese</t>
  </si>
  <si>
    <t>AOM_001417$Supplement--Mineral--Zinc Manganese</t>
  </si>
  <si>
    <t>AOM_001450$Forage Plants--Cereal and Grass Forages--Themeda triandra</t>
  </si>
  <si>
    <t>Management--Livestock Management--Feed Characteristic--Feed Composition--Feed Ingredient--Supplement--Mineral--Zinc Oxide----</t>
  </si>
  <si>
    <t>Supplement--Mineral--Zinc Oxide</t>
  </si>
  <si>
    <t>AOM_001418$Supplement--Mineral--Zinc Oxide</t>
  </si>
  <si>
    <t>AOM_001451$Forage Plants--Cereal and Grass Forages--Tripsacum laxum</t>
  </si>
  <si>
    <t>Management--Livestock Management--Feed Characteristic--Feed Composition--Feed Ingredient--Supplement--Mixture------</t>
  </si>
  <si>
    <t>Supplement--Mixture--</t>
  </si>
  <si>
    <t>Supplement--Mixture</t>
  </si>
  <si>
    <t>AOM_000795$Supplement--Mixture</t>
  </si>
  <si>
    <t>Management--Livestock Management--Feed Characteristic--Feed Composition--Feed Ingredient--Supplement--Mixture--Minerals and Urea Mix----</t>
  </si>
  <si>
    <t>Minerals and Vitamins Premix</t>
  </si>
  <si>
    <t>Management--Livestock Management--Feed Characteristic--Feed Composition--Feed Ingredient--Supplement--Mixture--Minerals and Vitamins Mix----</t>
  </si>
  <si>
    <t>AOM_001523$Forage Plants--Cereal and Grass Forages--Trypsacum laxum</t>
  </si>
  <si>
    <t>Management--Livestock Management--Feed Characteristic--Feed Composition--Feed Ingredient--Supplement--Protein--Casein----</t>
  </si>
  <si>
    <t>Management--Livestock Management--Feed Characteristic--Feed Composition--Feed Ingredient--Supplement--Urea------</t>
  </si>
  <si>
    <t>Management--Livestock Management--Feed Characteristic--Feed Composition--Feed Ingredient--Supplement--Vitamin--Choline Cloride----</t>
  </si>
  <si>
    <t>AOM_001453$Forage Plants--Cereal and Grass Forages--Urochloa mosambicensis</t>
  </si>
  <si>
    <t>Management--Livestock Management--Feed Characteristic--Feed Composition--Feed Ingredient--Supplement--Vitamin--Dexapanthenol----</t>
  </si>
  <si>
    <t>Management--Livestock Management--Feed Characteristic--Feed Composition--Feed Ingredient--Supplement--Vitamin--Polyvitamins----</t>
  </si>
  <si>
    <t>Forage Plants--Forage Trees--White Acacia</t>
  </si>
  <si>
    <t>Management--Livestock Management--Feed Characteristic--Feed Composition--Feed Ingredient--Supplement--Vitamin--Vitamin AD3E----</t>
  </si>
  <si>
    <t>Management--Livestock Management--Feed Characteristic--Feed Composition--Feed Ingredient--Supplement--Vitamin--Vitamin B12----</t>
  </si>
  <si>
    <t>AOM_000703$Forage Plants--Forage Trees--Acacia angustissima</t>
  </si>
  <si>
    <t>Acacia brevispica--Acacia brevispica Leaves</t>
  </si>
  <si>
    <t>Management--Livestock Management--Feed Characteristic--Feed Composition--Feed Ingredient--Supplement--Vitamin--Vitamin E----</t>
  </si>
  <si>
    <t>Acacia brevispica--Acacia brevispica Pods</t>
  </si>
  <si>
    <t>AOM_001118$Forage Plants--Forage Trees--Acacia cyanophylla</t>
  </si>
  <si>
    <t>Acacia etbaica--Acacia etbaica Fruits</t>
  </si>
  <si>
    <t>Acacia karroo--Acacia karroo Leaves</t>
  </si>
  <si>
    <t>AOM_000704$Forage Plants--Forage Trees--Acacia nilotica</t>
  </si>
  <si>
    <t>AOM_000704$Forage Plants--Forage Trees--Vachellia nilotica</t>
  </si>
  <si>
    <t>Forage Plants--Forage Trees--Vachellia nilotica</t>
  </si>
  <si>
    <t>Vachellia nilotica</t>
  </si>
  <si>
    <t>Acacia nilotica--Acacia nilotica Leaves</t>
  </si>
  <si>
    <t>Acacia nilotica--Acacia nilotica Pods</t>
  </si>
  <si>
    <t>AOM_001120$Forage Plants--Forage Trees--Acacia saligna--Acacia saligna Leaves and Soft Twig</t>
  </si>
  <si>
    <t>Acacia saligna--Acacia saligna Leaves and Soft Twig</t>
  </si>
  <si>
    <t>AOM_001120$Forage Plants--Forage Trees--Acacia saligna--Blue Wattle Leaves and Soft Twigs</t>
  </si>
  <si>
    <t>Forage Plants--Forage Trees--Acacia saligna--Blue Wattle Leaves and Soft Twigs</t>
  </si>
  <si>
    <t>Acacia saligna--Blue Wattle Leaves and Soft Twigs</t>
  </si>
  <si>
    <t>AOM_001119$Forage Plants--Forage Trees--Acacia saligna</t>
  </si>
  <si>
    <t>AOM_001119$Forage Plants--Forage Trees--Blue Wattle</t>
  </si>
  <si>
    <t>Forage Plants--Forage Trees--Blue Wattle</t>
  </si>
  <si>
    <t>AOM_001123$Forage Plants--Forage Trees--Acacia senegal--Acacia senegal Leaves</t>
  </si>
  <si>
    <t>Acacia senegal--Acacia senegal Leaves</t>
  </si>
  <si>
    <t>AOM_001122$Forage Plants--Forage Trees--Acacia senegal--Acacia senegal Pods</t>
  </si>
  <si>
    <t>Acacia senegal--Acacia senegal Pods</t>
  </si>
  <si>
    <t>AOM_000705$Forage Plants--Forage Trees--Acacia sieberiana</t>
  </si>
  <si>
    <t>AOM_000705$Forage Plants--Forage Trees--Vachellia sieberiana</t>
  </si>
  <si>
    <t>Forage Plants--Forage Trees--Vachellia sieberiana</t>
  </si>
  <si>
    <t>Vachellia sieberiana</t>
  </si>
  <si>
    <t>AOM_002041$Forage Plants--Forage Trees--Acacia sieberiana--Acacia sieberiana Pods</t>
  </si>
  <si>
    <t>Acacia sieberiana--Acacia sieberiana Pods</t>
  </si>
  <si>
    <t>AOM_002041$Forage Plants--Forage Trees--Acacia sieberiana--Vachellia sieberiana Pods</t>
  </si>
  <si>
    <t>Forage Plants--Forage Trees--Acacia sieberiana--Vachellia sieberiana Pods</t>
  </si>
  <si>
    <t>Acacia sieberiana--Vachellia sieberiana Pods</t>
  </si>
  <si>
    <t>AOM_000706$Forage Plants--Forage Trees--Acacia tortilis</t>
  </si>
  <si>
    <t>AOM_000706$Forage Plants--Forage Trees--Vachellia tortilis</t>
  </si>
  <si>
    <t>Forage Plants--Forage Trees--Vachellia tortilis</t>
  </si>
  <si>
    <t>Vachellia tortilis</t>
  </si>
  <si>
    <t>Acacia tortilis--Acacia tortilis Fruits</t>
  </si>
  <si>
    <t>AOM_001125$Forage Plants--Forage Trees--Acacia tortilis--Acacia tortilis Leaves</t>
  </si>
  <si>
    <t>Acacia tortilis--Acacia tortilis Leaves</t>
  </si>
  <si>
    <t>Acacia tortilis--Acacia tortilis Pods</t>
  </si>
  <si>
    <t>AOM_001568$Forage Plants--Forage Trees--Adansonia digitata--Adansonia digitata Seed Cake</t>
  </si>
  <si>
    <t>Adansonia digitata--Adansonia digitata Seed Cake</t>
  </si>
  <si>
    <t>AOM_001568$Forage Plants--Forage Trees--Adansonia digitata--African Baobab Seed Oilcake</t>
  </si>
  <si>
    <t>Forage Plants--Forage Trees--Adansonia digitata--African Baobab Seed Oilcake</t>
  </si>
  <si>
    <t>Adansonia digitata--African Baobab Seed Oilcake</t>
  </si>
  <si>
    <t>AOM_001699$Forage Plants--Forage Trees--Afzelia africana--Afzelia africana Leaves</t>
  </si>
  <si>
    <t>Afzelia africana--Afzelia africana Leaves</t>
  </si>
  <si>
    <t>AOM_001126$Forage Plants--Forage Trees--Afzelia africana</t>
  </si>
  <si>
    <t>AOM_001129$Forage Plants--Forage Trees--Annona senegalensis--Annona senegalensis Leaves</t>
  </si>
  <si>
    <t>Annona senegalensis--Annona senegalensis Leaves</t>
  </si>
  <si>
    <t>AOM_001901$Forage Plants--Forage Trees--Atriplex nummularia</t>
  </si>
  <si>
    <t>AOM_001901$Forage Plants--Forage Trees--Oldman Saltbush</t>
  </si>
  <si>
    <t>Forage Plants--Forage Trees--Oldman Saltbush</t>
  </si>
  <si>
    <t>AOM_001132$Forage Plants--Forage Trees--Azadirachta indica--Azadirachta indica Leaves</t>
  </si>
  <si>
    <t>Azadirachta indica--Azadirachta indica Leaves</t>
  </si>
  <si>
    <t>Berchemia discolor--Berchemia discolor Leaves</t>
  </si>
  <si>
    <t>AOM_001134$Forage Plants--Forage Trees--Calliandra calothyrsus--Calliandra calothyrsus Leaves</t>
  </si>
  <si>
    <t>Calliandra calothyrsus--Calliandra calothyrsus Leaves</t>
  </si>
  <si>
    <t>AOM_001133$Forage Plants--Forage Trees--Calliandra calothyrsus</t>
  </si>
  <si>
    <t>AOM_001135$Forage Plants--Forage Trees--Calycotome villosa</t>
  </si>
  <si>
    <t>AOM_001136$Forage Plants--Forage Trees--Carissa edulis</t>
  </si>
  <si>
    <t>Chamaecytisus palmensis--Chamaecytisus palmensis Leaves</t>
  </si>
  <si>
    <t>AOM_001137$Forage Plants--Forage Trees--Chamaecytisus palmensis</t>
  </si>
  <si>
    <t>AOM_001138$Forage Plants--Forage Trees--Combretum apiculatum</t>
  </si>
  <si>
    <t>AOM_001139$Forage Plants--Forage Trees--Daniellia oliveri</t>
  </si>
  <si>
    <t>Dichrostachys cinerea--Dichrostachys cinerea Fruits</t>
  </si>
  <si>
    <t>AOM_001141$Forage Plants--Forage Trees--Dichrostachys cinerea</t>
  </si>
  <si>
    <t>AOM_001143$Forage Plants--Forage Trees--Erythrina brucei--Erythrina brucei Leaves</t>
  </si>
  <si>
    <t>Erythrina brucei--Erythrina brucei Leaves</t>
  </si>
  <si>
    <t>AOM_001144$Forage Plants--Forage Trees--Euclea schimperi</t>
  </si>
  <si>
    <t>AOM_001145$Forage Plants--Forage Trees--Faidherbia albida</t>
  </si>
  <si>
    <t>Faidherbia albida--Faidherbia albida Pods</t>
  </si>
  <si>
    <t>AOM_001588$Forage Plants--Forage Trees--Ficus spp</t>
  </si>
  <si>
    <t>AOM_002053$Forage Plants--Forage Trees--Ficus natalensis Leaves</t>
  </si>
  <si>
    <t>AOM_002054$Forage Plants--Forage Trees--Ficus polita</t>
  </si>
  <si>
    <t>AOM_001148$Forage Plants--Forage Trees--Ficus thonningii --Ficus thonningii Leaves</t>
  </si>
  <si>
    <t>Ficus thonningii --Ficus thonningii Leaves</t>
  </si>
  <si>
    <t>AOM_001150$Forage Plants--Forage Trees--Gliricidia sepium--Gliricidia sepium Leaves and Soft Twig</t>
  </si>
  <si>
    <t>Gliricidia sepium--Gliricidia sepium Leaves and Soft Twig</t>
  </si>
  <si>
    <t>AOM_001967$Forage Plants--Forage Trees--Grewia spp.</t>
  </si>
  <si>
    <t>AOM_001153$Forage Plants--Forage Trees--Hoodia gordonii</t>
  </si>
  <si>
    <t>AOM_001154$Forage Plants--Forage Trees--Jatropha curcas--Jatropha curcas Kernel</t>
  </si>
  <si>
    <t>Jatropha curcas--Jatropha curcas Kernel</t>
  </si>
  <si>
    <t>AOM_001156$Forage Plants--Forage Trees--Jatropha curcas--Jatropha curcas Seed</t>
  </si>
  <si>
    <t>Jatropha curcas--Jatropha curcas Seed</t>
  </si>
  <si>
    <t>AOM_000710$Forage Plants--Forage Trees--Leucaena leucocephala</t>
  </si>
  <si>
    <t>AOM_000710$Forage Plants--Forage Trees--Leucaena glauca</t>
  </si>
  <si>
    <t>Forage Plants--Forage Trees--Leucaena glauca</t>
  </si>
  <si>
    <t>Leucaena glauca</t>
  </si>
  <si>
    <t>AOM_001672$Forage Plants--Forage Trees--Leucaena leucocephala--Leucaena leucocephala Leaves</t>
  </si>
  <si>
    <t>Leucaena leucocephala--Leucaena leucocephala Leaves</t>
  </si>
  <si>
    <t>AOM_001771$Forage Plants--Forage Trees--Leucaena pallida</t>
  </si>
  <si>
    <t>Leucaena pallida--Leucaena pallida Leaves</t>
  </si>
  <si>
    <t>AOM_001979$Forage Plants--Forage Trees--Moringa oleifera--Moringa oleifera Leaves Extract</t>
  </si>
  <si>
    <t>Moringa oleifera--Moringa oleifera Leaves Extract</t>
  </si>
  <si>
    <t>AOM_001152$Forage Plants--Forage Trees--Moringa oleifera</t>
  </si>
  <si>
    <t>Mucuna pruriens--Mucuna pruriens Beans</t>
  </si>
  <si>
    <t>AOM_001914$Forage Plants--Forage Trees--Opuntia ficus indica--Opuntia ficus indica Cladode</t>
  </si>
  <si>
    <t>Opuntia ficus indica--Opuntia ficus indica Cladode</t>
  </si>
  <si>
    <t>Opuntia ficus indica--Opuntia ficus indica Fruits</t>
  </si>
  <si>
    <t>AOM_001167$Forage Plants--Forage Trees--Opuntia ficus indica--Opuntia ficus indica Juice</t>
  </si>
  <si>
    <t>Opuntia ficus indica--Opuntia ficus indica Juice</t>
  </si>
  <si>
    <t>AOM_001166$Forage Plants--Forage Trees--Opuntia ficus indica</t>
  </si>
  <si>
    <t>AOM_001170$Forage Plants--Forage Trees--Pithecellobium dulce--Pithecellobium dulce Leaves</t>
  </si>
  <si>
    <t>Pithecellobium dulce--Pithecellobium dulce Leaves</t>
  </si>
  <si>
    <t>AOM_001171$Forage Plants--Forage Trees--Prosopis africana</t>
  </si>
  <si>
    <t>Prosopis africana--Prosopis africana Seed</t>
  </si>
  <si>
    <t>AOM_000712$Forage Plants--Forage Trees--Prosopis juliflora</t>
  </si>
  <si>
    <t>AOM_000712$Forage Plants--Forage Trees--Ironwood</t>
  </si>
  <si>
    <t>Forage Plants--Forage Trees--Ironwood</t>
  </si>
  <si>
    <t>Ironwood</t>
  </si>
  <si>
    <t>AOM_000712$Forage Plants--Forage Trees--Algorrobo</t>
  </si>
  <si>
    <t>Forage Plants--Forage Trees--Algorrobo</t>
  </si>
  <si>
    <t>Algorrobo</t>
  </si>
  <si>
    <t>AOM_000713$Forage Plants--Forage Trees--Prosopis juliflora--Prosopis juliflora Pods</t>
  </si>
  <si>
    <t>Prosopis juliflora--Prosopis juliflora Pods</t>
  </si>
  <si>
    <t>AOM_000713$Forage Plants--Forage Trees--Prosopis juliflora--Ironwood Pods</t>
  </si>
  <si>
    <t>Forage Plants--Forage Trees--Prosopis juliflora--Ironwood Pods</t>
  </si>
  <si>
    <t>Prosopis juliflora--Ironwood Pods</t>
  </si>
  <si>
    <t>AOM_000713$Forage Plants--Forage Trees--Prosopis juliflora--Algorrobo Pods</t>
  </si>
  <si>
    <t>Forage Plants--Forage Trees--Prosopis juliflora--Algorrobo Pods</t>
  </si>
  <si>
    <t>Prosopis juliflora--Algorrobo Pods</t>
  </si>
  <si>
    <t>AOM_001174$Forage Plants--Forage Trees--Sesbania goetzei</t>
  </si>
  <si>
    <t>AOM_001740$Forage Plants--Forage Trees--Sesbania sesban--Sesbania sesban Leaves</t>
  </si>
  <si>
    <t>Sesbania sesban--Sesbania sesban Leaves</t>
  </si>
  <si>
    <t>AOM_001230$Forage Plants--Forage Trees--Sesbania sesban--Sesbania sesban Leaves and Twigs</t>
  </si>
  <si>
    <t>Sesbania sesban--Sesbania sesban Leaves and Twigs</t>
  </si>
  <si>
    <t>AOM_001228$Forage Plants--Forage Trees--Sesbania sesban</t>
  </si>
  <si>
    <t>AOM_002058$Forage Plants--Forage Trees--Stereospermum kunthianum</t>
  </si>
  <si>
    <t>Terminalia brownii--Terminalia brownii Leaves</t>
  </si>
  <si>
    <t>AOM_000716$Forage Plants--Forage Trees--Tithonia diversifolia</t>
  </si>
  <si>
    <t>AOM_002059$Forage Plants--Forage Trees--Terminalia sericea</t>
  </si>
  <si>
    <t>AOM_002060$Forage Plants--Forage Trees--Vitex simplex</t>
  </si>
  <si>
    <t>AOM_001205$Forage Plants--Legume Forages--Aeschynomene histrix</t>
  </si>
  <si>
    <t>Albizia lebbeck--Albizia lebbeck Leaves</t>
  </si>
  <si>
    <t>AOM_000719$Forage Plants--Legume Forages--Alfalfa</t>
  </si>
  <si>
    <t>AOM_000719$Forage Plants--Legume Forages--Lucerne</t>
  </si>
  <si>
    <t>Forage Plants--Legume Forages--Lucerne</t>
  </si>
  <si>
    <t>AOM_000719$Forage Plants--Legume Forages--Medicago sativa</t>
  </si>
  <si>
    <t>Forage Plants--Legume Forages--Medicago sativa</t>
  </si>
  <si>
    <t>Alfalfa--Alfalfa Pods</t>
  </si>
  <si>
    <t>AOM_001206$Forage Plants--Legume Forages--Anthyllis tetraphylla</t>
  </si>
  <si>
    <t>AOM_001207$Forage Plants--Legume Forages--Canavalia gladiata</t>
  </si>
  <si>
    <t>AOM_001528$Forage Plants--Legume Forages--Centrosema molle--Centrosema molle Leaves</t>
  </si>
  <si>
    <t>Centrosema molle--Centrosema molle Leaves</t>
  </si>
  <si>
    <t>AOM_001208$Forage Plants--Legume Forages--Centrosema pubescens</t>
  </si>
  <si>
    <t>AOM_001211$Forage Plants--Legume Forages--Desmodium distortum</t>
  </si>
  <si>
    <t>AOM_001212$Forage Plants--Legume Forages--Desmodium intortum</t>
  </si>
  <si>
    <t>Gliciridia sepium--Gliciridia sepium Leaves</t>
  </si>
  <si>
    <t>AOM_001216$Forage Plants--Legume Forages--Indigofera indica</t>
  </si>
  <si>
    <t>AOM_001219$Forage Plants--Legume Forages--Lablab purpureus--Lablab purpureus Stover</t>
  </si>
  <si>
    <t>Lablab purpureus--Lablab purpureus Stover</t>
  </si>
  <si>
    <t>AOM_001217$Forage Plants--Legume Forages--Lablab purpureus</t>
  </si>
  <si>
    <t>AOM_001526$Forage Plants--Legume Forages--Lotus corniculatus</t>
  </si>
  <si>
    <t>AOM_001526$Forage Plants--Legume Forages--Birdsfoot Trefoil</t>
  </si>
  <si>
    <t>Forage Plants--Legume Forages--Birdsfoot Trefoil</t>
  </si>
  <si>
    <t>AOM_001220$Forage Plants--Legume Forages--Lupinus angustifolius</t>
  </si>
  <si>
    <t>AOM_001221$Forage Plants--Legume Forages--Macroptilium atropurpureum</t>
  </si>
  <si>
    <t>AOM_001221$Forage Plants--Legume Forages--Siratro</t>
  </si>
  <si>
    <t>Forage Plants--Legume Forages--Siratro</t>
  </si>
  <si>
    <t>Medicago--Medicago Pods</t>
  </si>
  <si>
    <t>AOM_001226$Forage Plants--Legume Forages--Medicago arborea</t>
  </si>
  <si>
    <t>AOM_001227$Forage Plants--Legume Forages--Mucuna pruriens</t>
  </si>
  <si>
    <t>AOM_001531$Forage Plants--Legume Forages--Psophocarpus scandens--Psophocarpus scandens Leaves</t>
  </si>
  <si>
    <t>Psophocarpus scandens--Psophocarpus scandens Leaves</t>
  </si>
  <si>
    <t>AOM_001232$Forage Plants--Legume Forages--Pueraria phaseoloides--Pueraria phaseoloides Leaves</t>
  </si>
  <si>
    <t>Pueraria phaseoloides--Pueraria phaseoloides Leaves</t>
  </si>
  <si>
    <t>AOM_001532$Forage Plants--Legume Forages--Spermacoce stachydea</t>
  </si>
  <si>
    <t>AOM_001235$Forage Plants--Legume Forages--Stylosanthes guianensis--Stylosanthes guianensis Leaves</t>
  </si>
  <si>
    <t>Stylosanthes guianensis--Stylosanthes guianensis Leaves</t>
  </si>
  <si>
    <t>AOM_001233$Forage Plants--Legume Forages--Stylosanthes guianensis</t>
  </si>
  <si>
    <t>AOM_001236$Forage Plants--Legume Forages--Stylosanthes hamata</t>
  </si>
  <si>
    <t>AOM_001239$Forage Plants--Legume Forages--Tephrosia bracteolata</t>
  </si>
  <si>
    <t>AOM_001241$Forage Plants--Legume Forages--Trifolium alexandrinum--Trifolium alexandrinum Straw</t>
  </si>
  <si>
    <t>Trifolium alexandrinum--Trifolium alexandrinum Straw</t>
  </si>
  <si>
    <t>AOM_001241$Forage Plants--Legume Forages--Trifolium alexandrinum--Berseem Straw</t>
  </si>
  <si>
    <t>Forage Plants--Legume Forages--Trifolium alexandrinum--Berseem Straw</t>
  </si>
  <si>
    <t>Trifolium alexandrinum--Berseem Straw</t>
  </si>
  <si>
    <t>AOM_001240$Forage Plants--Legume Forages--Trifolium alexandrinum</t>
  </si>
  <si>
    <t>AOM_001240$Forage Plants--Legume Forages--Berseem Clover</t>
  </si>
  <si>
    <t>Forage Plants--Legume Forages--Berseem Clover</t>
  </si>
  <si>
    <t>Berseem Clover</t>
  </si>
  <si>
    <t>AOM_001240$Forage Plants--Legume Forages--Egyptian Berseem Clover</t>
  </si>
  <si>
    <t>Forage Plants--Legume Forages--Egyptian Berseem Clover</t>
  </si>
  <si>
    <t>Egyptian Berseem Clover</t>
  </si>
  <si>
    <t>AOM_001548$Forage Plants--Legume Forages--Trifolium repens</t>
  </si>
  <si>
    <t>AOM_001242$Forage Plants--Legume Forages--Vicia</t>
  </si>
  <si>
    <t>AOM_001242$Forage Plants--Legume Forages--Vetch spp.</t>
  </si>
  <si>
    <t>Forage Plants--Legume Forages--Vetch spp.</t>
  </si>
  <si>
    <t>AOM_001243$Forage Plants--Legume Forages--Vicia dasycarpa</t>
  </si>
  <si>
    <t>AOM_001190$Forage Plants--Oil Plant ByProducts--Noug--Noug Cake</t>
  </si>
  <si>
    <t>Noug--Noug Cake</t>
  </si>
  <si>
    <t>AOM_001190$Forage Plants--Oil Plant ByProducts--Noug--Guizotia abyssinica Cake</t>
  </si>
  <si>
    <t>Forage Plants--Oil Plant ByProducts--Noug--Guizotia abyssinica Cake</t>
  </si>
  <si>
    <t>Noug--Guizotia abyssinica Cake</t>
  </si>
  <si>
    <t>Olive--Olive Leaves</t>
  </si>
  <si>
    <t>Olive--Common Olive Leaves</t>
  </si>
  <si>
    <t>Olive--Olea europaea Leaves</t>
  </si>
  <si>
    <t>Olive--Olea sativa Leaves</t>
  </si>
  <si>
    <t>AOM_001192$Forage Plants--Oil Plant ByProducts--Olive--Olive Cake</t>
  </si>
  <si>
    <t>Olive--Olive Cake</t>
  </si>
  <si>
    <t>AOM_001192$Forage Plants--Oil Plant ByProducts--Olive--Olea europaea Cake</t>
  </si>
  <si>
    <t>Forage Plants--Oil Plant ByProducts--Olive--Olea europaea Cake</t>
  </si>
  <si>
    <t>Olive--Olea europaea Cake</t>
  </si>
  <si>
    <t>AOM_001192$Forage Plants--Oil Plant ByProducts--Olive--Olea sativa Cake</t>
  </si>
  <si>
    <t>Forage Plants--Oil Plant ByProducts--Olive--Olea sativa Cake</t>
  </si>
  <si>
    <t>Olive--Olea sativa Cake</t>
  </si>
  <si>
    <t>AOM_001569$Forage Plants--Other Forage Plants--Asteriscus maritimus</t>
  </si>
  <si>
    <t>AOM_001569$Forage Plants--Other Forage Plants--Pallenis maritima</t>
  </si>
  <si>
    <t>Forage Plants--Other Forage Plants--Pallenis maritima</t>
  </si>
  <si>
    <t>AOM_001570$Forage Plants--Other Forage Plants--Atractylis cancellata</t>
  </si>
  <si>
    <t>AOM_001535$Forage Plants--Other Forage Plants--Atriplex halimus</t>
  </si>
  <si>
    <t>AOM_001574$Forage Plants--Other Forage Plants--Catha edulis--Catha edulis Residue</t>
  </si>
  <si>
    <t>Catha edulis--Catha edulis Residue</t>
  </si>
  <si>
    <t>Chromolaena odorata--Chromolaena odorata Leaves</t>
  </si>
  <si>
    <t>AOM_001538$Forage Plants--Other Forage Plants--Crossopterix febrifuga</t>
  </si>
  <si>
    <t>AOM_001540$Forage Plants--Other Forage Plants--Cyperus elegantulus</t>
  </si>
  <si>
    <t>AOM_001541$Forage Plants--Other Forage Plants--Cyperus rotundus</t>
  </si>
  <si>
    <t>AOM_002069$Forage Plants--Other Forage Plants--Eucalyptus alba</t>
  </si>
  <si>
    <t>AOM_001542$Forage Plants--Other Forage Plants--Euphorbia heterophylla</t>
  </si>
  <si>
    <t>Harissonia abyssinica--Harissonia abyssinica Leaves</t>
  </si>
  <si>
    <t>AOM_001547$Forage Plants--Other Forage Plants--Ipomea batatas--Ipomea batatas Vine</t>
  </si>
  <si>
    <t>Ipomea batatas--Ipomea batatas Vine</t>
  </si>
  <si>
    <t>AOM_001550$Forage Plants--Other Forage Plants--Talinium triangulare--Talinium triangulare Leaves</t>
  </si>
  <si>
    <t>Talinium triangulare--Talinium triangulare Leaves</t>
  </si>
  <si>
    <t>AOM_001551$Forage Plants--Other Forage Plants--Tribulus terrestris</t>
  </si>
  <si>
    <t>AOM_002091$Other Ingredients--Binder--Cassava Binder</t>
  </si>
  <si>
    <t>AOM_002091$Other Ingredients--Binder--Manihot esculenta Binder</t>
  </si>
  <si>
    <t>Other Ingredients--Binder--Manihot esculenta Binder</t>
  </si>
  <si>
    <t>AOM_000743$Other Ingredients--Binder--Carboxymethyl Cellulose</t>
  </si>
  <si>
    <t>AOM_000743$Other Ingredients--Binder--sodium carboxymethyl cellulose</t>
  </si>
  <si>
    <t>Other Ingredients--Binder--sodium carboxymethyl cellulose</t>
  </si>
  <si>
    <t>AOM_001866$Other Ingredients--Glycerol</t>
  </si>
  <si>
    <t>AOM_001866$Other Ingredients--Glycerin</t>
  </si>
  <si>
    <t>Other Ingredients--Glycerin</t>
  </si>
  <si>
    <t>AOM_001508$Prebiotic--Lactobacillus plantarium</t>
  </si>
  <si>
    <t>AOM_001420$Probiotic--Saccharomyces cerevisiae</t>
  </si>
  <si>
    <t>AOM_001420$Probiotic--Brewers Yeast</t>
  </si>
  <si>
    <t>Probiotic--Brewers Yeast</t>
  </si>
  <si>
    <t>AOM_001421$Probiotic--Saccharomyces cerevisiae Slurry</t>
  </si>
  <si>
    <t>AOM_001421$Probiotic--Brewers Yeast Slurry</t>
  </si>
  <si>
    <t>Probiotic--Brewers Yeast Slurry</t>
  </si>
  <si>
    <t>AOM_000799$Preformulated Feed--Commercial Feed</t>
  </si>
  <si>
    <t>AOM_000799$Preformulated Feed--Industrial Commercial Feed</t>
  </si>
  <si>
    <t>Preformulated Feed--Industrial Commercial Feed</t>
  </si>
  <si>
    <t>AOM_001377$Supplement--Amino Acid--DL-Methionine</t>
  </si>
  <si>
    <t>AOM_001377$Supplement--Amino Acid--Methionine</t>
  </si>
  <si>
    <t>AOM_000738$Supplement--Amino Acid--L-Threonine</t>
  </si>
  <si>
    <t>AOM_000738$Supplement--Amino Acid--Threonine</t>
  </si>
  <si>
    <t>Supplement--Amino Acid--Threonine</t>
  </si>
  <si>
    <t>AOM_000739$Supplement--Amino Acid--Lysine</t>
  </si>
  <si>
    <t>AOM_000739$Supplement--Amino Acid--L-Lysine</t>
  </si>
  <si>
    <t>Supplement--Amino Acid--L-Lysine</t>
  </si>
  <si>
    <t>AOM_000752$Supplement--Herb or Extract--Clove Basil Leaves Extract</t>
  </si>
  <si>
    <t>AOM_000752$Supplement--Herb or Extract--Thai Basil Leaves Extract</t>
  </si>
  <si>
    <t>Supplement--Herb or Extract--Thai Basil Leaves Extract</t>
  </si>
  <si>
    <t>AOM_000752$Supplement--Herb or Extract--Ocimum gratissimum Leaves Extract</t>
  </si>
  <si>
    <t>Supplement--Herb or Extract--Ocimum gratissimum Leaves Extract</t>
  </si>
  <si>
    <t>Ocimum gratissimum Leaves Extract</t>
  </si>
  <si>
    <t>AOM_000752$Supplement--Herb or Extract--Ocimum viridiflorum Leaves Extract</t>
  </si>
  <si>
    <t>Supplement--Herb or Extract--Ocimum viridiflorum Leaves Extract</t>
  </si>
  <si>
    <t>Ocimum viridiflorum Leaves Extract</t>
  </si>
  <si>
    <t>AOM_000752$Supplement--Herb or Extract--Ocimum suave Leaves Extract</t>
  </si>
  <si>
    <t>Supplement--Herb or Extract--Ocimum suave Leaves Extract</t>
  </si>
  <si>
    <t>Ocimum suave Leaves Extract</t>
  </si>
  <si>
    <t>AOM_000752$Supplement--Herb or Extract--Ocimum viride Leaves Extract</t>
  </si>
  <si>
    <t>Supplement--Herb or Extract--Ocimum viride Leaves Extract</t>
  </si>
  <si>
    <t>Ocimum viride Leaves Extract</t>
  </si>
  <si>
    <t>AOM_001871$Supplement--Herb or Extract--Urtica dioica</t>
  </si>
  <si>
    <t>AOM_001871$Supplement--Herb or Extract--Stinging Nettle</t>
  </si>
  <si>
    <t>Supplement--Herb or Extract--Stinging Nettle</t>
  </si>
  <si>
    <t>AOM_000758$Supplement--Mineral--Iodated Salt</t>
  </si>
  <si>
    <t>AOM_000758$Supplement--Mineral--Iodized Salt</t>
  </si>
  <si>
    <t>Supplement--Mineral--Iodized Salt</t>
  </si>
  <si>
    <t>AOM_001506$Supplement--Mineral--Kanwa-Potassium Salt</t>
  </si>
  <si>
    <t>AOM_001506$Supplement--Mineral--Sodium Sesquicarbonate</t>
  </si>
  <si>
    <t>Supplement--Mineral--Sodium Sesquicarbonate</t>
  </si>
  <si>
    <t>AOM_000760$Supplement--Mineral--Lime</t>
  </si>
  <si>
    <t>AOM_000760$Supplement--Mineral--Feed Lime</t>
  </si>
  <si>
    <t>Supplement--Mineral--Feed Lime</t>
  </si>
  <si>
    <t>Feed Lime</t>
  </si>
  <si>
    <t>AOM_000760$Supplement--Mineral--Quicklime</t>
  </si>
  <si>
    <t>Supplement--Mineral--Quicklime</t>
  </si>
  <si>
    <t>Quicklime</t>
  </si>
  <si>
    <t>Mineral Mix--Trace-elements Mix</t>
  </si>
  <si>
    <t>Column31</t>
  </si>
  <si>
    <t>Is_Ani_Diet_Ingredient</t>
  </si>
  <si>
    <t>AOM_002240</t>
  </si>
  <si>
    <t>Fish Boiled Broken Dried Ground</t>
  </si>
  <si>
    <t>AOM_002241</t>
  </si>
  <si>
    <t>AOM_002242</t>
  </si>
  <si>
    <t>Oncorhynchus mykiss Viscera</t>
  </si>
  <si>
    <t>AOM_002243</t>
  </si>
  <si>
    <t>AOM_002244</t>
  </si>
  <si>
    <t>AOM_002245</t>
  </si>
  <si>
    <t>AOM_002246</t>
  </si>
  <si>
    <t>African Palm Larvae Dried Ground</t>
  </si>
  <si>
    <t>AOM_002247</t>
  </si>
  <si>
    <t>Grasshopper</t>
  </si>
  <si>
    <t>Housefly Maggot Dried Ground</t>
  </si>
  <si>
    <t>AOM_002248</t>
  </si>
  <si>
    <t>Termite Dried Ground</t>
  </si>
  <si>
    <t>Winged Termite Dried Ground</t>
  </si>
  <si>
    <t>Rumen Contents Dried Ground</t>
  </si>
  <si>
    <t>Feather Boiled Dried Ground</t>
  </si>
  <si>
    <t>Ostreidae Shells</t>
  </si>
  <si>
    <t>Cocoa Pods Husk Boiled Dried Ground</t>
  </si>
  <si>
    <t>Barley Dried Ground</t>
  </si>
  <si>
    <t>Unspecified Bran Ground</t>
  </si>
  <si>
    <t>Unspecified Bran Dried Ground</t>
  </si>
  <si>
    <t>Maize Straw Dried Ensiled Ground Urea Treated</t>
  </si>
  <si>
    <t>Maize Straw Dried Ground</t>
  </si>
  <si>
    <t>Maize Straw Ground Urea Treated</t>
  </si>
  <si>
    <t>Sorghum bicolor Brewers Grain</t>
  </si>
  <si>
    <t>Wheat Offal Ground</t>
  </si>
  <si>
    <t>Wheat Straw Ground</t>
  </si>
  <si>
    <t>Wheat Grain Ground</t>
  </si>
  <si>
    <t>Phoenix dactylifera Seed</t>
  </si>
  <si>
    <t>Mangifera indica Peel</t>
  </si>
  <si>
    <t>Mango Seed Dried Ground</t>
  </si>
  <si>
    <t>Mangifera indica Seed</t>
  </si>
  <si>
    <t>Plantain Peel Dried Ground</t>
  </si>
  <si>
    <t>Phaseolus vulgaris Haulm</t>
  </si>
  <si>
    <t>Cowpea Husk Ground</t>
  </si>
  <si>
    <t>Arachis hypogaea Husk</t>
  </si>
  <si>
    <t>Soybean Flakes Defatted Dried Ground</t>
  </si>
  <si>
    <t>Soybean Flakes Defatted Crushed Dehulled Dried Extruded Heated Ground</t>
  </si>
  <si>
    <t>Mucuna pruriens Seeds</t>
  </si>
  <si>
    <t>Cotton Seed Cake Dried Ground</t>
  </si>
  <si>
    <t>Linseed Cake Ground</t>
  </si>
  <si>
    <t>Palm Kernel Dried Ground</t>
  </si>
  <si>
    <t>Arecaceae Kernel</t>
  </si>
  <si>
    <t>Palm Kernel Cake Ground</t>
  </si>
  <si>
    <t>Sesame Seed Dried Ground Soaked</t>
  </si>
  <si>
    <t>Sesame Seed Cake Autoclaved Dried Ground</t>
  </si>
  <si>
    <t>Walnut Leaves Dried Ethanol Treated Ground</t>
  </si>
  <si>
    <t>Juglans regia Leaves</t>
  </si>
  <si>
    <t>Yuca Root Meal;Tapioca Root Meal;Manioc Root Meal;Cassava Root Meal</t>
  </si>
  <si>
    <t>Manihot esculenta Root</t>
  </si>
  <si>
    <t>Cassava Shaft Ground</t>
  </si>
  <si>
    <t>Manihot esculenta Shaft</t>
  </si>
  <si>
    <t>Solanum tuberosum Hash</t>
  </si>
  <si>
    <t>Yam Peels Dried Ground</t>
  </si>
  <si>
    <t>Maize Dried Ground</t>
  </si>
  <si>
    <t>Corn Ensiled;Corn Silage;Maize Silage</t>
  </si>
  <si>
    <t>Whole Rice Ground</t>
  </si>
  <si>
    <t>Wheat Whole Ground</t>
  </si>
  <si>
    <t>Triticum aestivum Whole</t>
  </si>
  <si>
    <t>Breadfruit Dried Ground</t>
  </si>
  <si>
    <t>Ziziphus mauritiania</t>
  </si>
  <si>
    <t>Soybean Full Fat Ground</t>
  </si>
  <si>
    <t>Glycine max Full Fat</t>
  </si>
  <si>
    <t>Okara;Soybean Lees</t>
  </si>
  <si>
    <t>Arecaceae Oil Crude</t>
  </si>
  <si>
    <t>Helianthus annuus Seed</t>
  </si>
  <si>
    <t>Cassava Tuber Boiled Dried Ground</t>
  </si>
  <si>
    <t>Lippia javanica Leaves Cake Dried Ground</t>
  </si>
  <si>
    <t>Lippia javanica Leaves Cake</t>
  </si>
  <si>
    <t>Fluted Pumpkin Leaves Dried Ground</t>
  </si>
  <si>
    <t>AOM_002131</t>
  </si>
  <si>
    <t>Water Hyacinth Dried Fermented Ground</t>
  </si>
  <si>
    <t>Gamba grass Hay;Bluestem;Andropogon gayanus Hay</t>
  </si>
  <si>
    <t>Hay Silage;Grass Hay Ensiled</t>
  </si>
  <si>
    <t>Barely Hay;Hordeum vulgare Hay</t>
  </si>
  <si>
    <t>Pennisetum clandestinum Dried Ground</t>
  </si>
  <si>
    <t>Pennisetum clandestinum Leaves Dried Ground</t>
  </si>
  <si>
    <t>Pennisetum pedicellatum Dried Ground</t>
  </si>
  <si>
    <t>Pennisetum purpureum Hay;Napier Grass Hay;Elephant Grass Hay;Bana Grass Hay</t>
  </si>
  <si>
    <t>Pennisetum purpureum Dried Ground</t>
  </si>
  <si>
    <t>AOM_002132</t>
  </si>
  <si>
    <t>Rottboellia cochinchinensis</t>
  </si>
  <si>
    <t>Chicken Corn;Shattercane;Sordan;Sorghum Bicolor x Sorghum Arundinaceum</t>
  </si>
  <si>
    <t>Sorghum bicolor var. sudanense</t>
  </si>
  <si>
    <t>Acacia polyacantha Leaves</t>
  </si>
  <si>
    <t>Blue Wattle Dried</t>
  </si>
  <si>
    <t>African Baobab</t>
  </si>
  <si>
    <t>Oldman Saltbush Dried</t>
  </si>
  <si>
    <t>Oldman Saltbush Leaves</t>
  </si>
  <si>
    <t>Calliandra calothyrsus Leaves Dried Ground</t>
  </si>
  <si>
    <t>Gmelina arborea Leaves</t>
  </si>
  <si>
    <t>Jatropha curcas Kernel Cake</t>
  </si>
  <si>
    <t>AOM_002130</t>
  </si>
  <si>
    <t>Jatropha curcas Kernel Cake Ground</t>
  </si>
  <si>
    <t>Jatropha curcas Seed Ground</t>
  </si>
  <si>
    <t>AOM_002133</t>
  </si>
  <si>
    <t>Jatropha curcas Cake Seed Ground</t>
  </si>
  <si>
    <t>Jatropha curcas De-oiled Seed Meal fermented</t>
  </si>
  <si>
    <t>Leucaena sp Leaves</t>
  </si>
  <si>
    <t>Leucaena leucocephala Leaves Dried Ground</t>
  </si>
  <si>
    <t>Moringa oleifera Root Bark Dried Ground</t>
  </si>
  <si>
    <t>Moringa stenopetala Leaves Dried Ground</t>
  </si>
  <si>
    <t>Ironwood Dried Ground;Algorrobo Dried Ground</t>
  </si>
  <si>
    <t>Medicago sativa Pods</t>
  </si>
  <si>
    <t>AOM_002134</t>
  </si>
  <si>
    <t>Centrosema pubescens Dried Ground</t>
  </si>
  <si>
    <t>Gliciridia sepium Ground</t>
  </si>
  <si>
    <t>Macroptilium atropurpureum Dried Ground</t>
  </si>
  <si>
    <t>Stylosanthes guianensis Dried Ground</t>
  </si>
  <si>
    <t>Guizotia abyssinica Seed</t>
  </si>
  <si>
    <t>Amaranthus cruentus Leaves</t>
  </si>
  <si>
    <t>Chromolaena odorata Leaves Dried Ground</t>
  </si>
  <si>
    <t>Salt Dried Ground</t>
  </si>
  <si>
    <t>Toxynil Ground</t>
  </si>
  <si>
    <t>Brewers Yeast Dried</t>
  </si>
  <si>
    <t>Copper Sulfate Anhydrous</t>
  </si>
  <si>
    <t>Copper Sulphate;Cupric Sulfate;Cupric Sulphate Anhydrous</t>
  </si>
  <si>
    <t>Dicalcium Phosphate Dried Ground</t>
  </si>
  <si>
    <t>Cyclohexanehexol;Inositolmyo-Inositol;Myoinositol</t>
  </si>
  <si>
    <t>A natural sugar found in cell membrane phospholipids, plasma lipoproteins, and (as the phosphate form) in the nucleus with potential chemopreventive properties. As one of a number of intracellular phosphate compounds, inositol is involved in cell signaling and may stimulate tumor cell differentiation. (NCI04).Cyclohexane-1,2,3,4,5,6-hexol</t>
  </si>
  <si>
    <t>Adult Female</t>
  </si>
  <si>
    <t>Gestating Female</t>
  </si>
  <si>
    <t>Pregnant Female;Pregnant Cow</t>
  </si>
  <si>
    <t>Lactating Female</t>
  </si>
  <si>
    <t>Nursing Female; Suckling Female;Nursing Cow; Suckling Cow</t>
  </si>
  <si>
    <t>Adult Male</t>
  </si>
  <si>
    <t>Young Female</t>
  </si>
  <si>
    <t>Grower Female</t>
  </si>
  <si>
    <t>Grower Heifer</t>
  </si>
  <si>
    <t>Finisher Female</t>
  </si>
  <si>
    <t>Finsisher Heifer</t>
  </si>
  <si>
    <t>Young Male</t>
  </si>
  <si>
    <t>Young Intact Male</t>
  </si>
  <si>
    <t>Young Bull</t>
  </si>
  <si>
    <t>Grower Male</t>
  </si>
  <si>
    <t>Intact Grower Male</t>
  </si>
  <si>
    <t>Stocker Bull; Backgrounder Bull</t>
  </si>
  <si>
    <t>Finisher Male</t>
  </si>
  <si>
    <t>Intact Finisher Male</t>
  </si>
  <si>
    <t>Finisher Bull</t>
  </si>
  <si>
    <t xml:space="preserve">Castrate Grower Male </t>
  </si>
  <si>
    <t>Stocker Bullock; Backgrounder Bullock;Stocker Steer; Backgrounder Steer</t>
  </si>
  <si>
    <t xml:space="preserve">Castrate Finisher Male </t>
  </si>
  <si>
    <t>Bullock Finisher;Steer Finisher</t>
  </si>
  <si>
    <t>Calf Male</t>
  </si>
  <si>
    <t>Suckling Calf Male</t>
  </si>
  <si>
    <t>Weaned Calf Male</t>
  </si>
  <si>
    <t>Calf Female</t>
  </si>
  <si>
    <t>Suckling Calf Female</t>
  </si>
  <si>
    <t>Weaned Calf Female</t>
  </si>
  <si>
    <t>Pregnant Female;Pregnant Ewe</t>
  </si>
  <si>
    <t>Nursing Female; Suckling Female;Nursing Ewe; Suckling Ewe</t>
  </si>
  <si>
    <t>Lamb Female</t>
  </si>
  <si>
    <t>Lamb Ewe</t>
  </si>
  <si>
    <t>Lamb Male</t>
  </si>
  <si>
    <t>Intact Lamb Male</t>
  </si>
  <si>
    <t>Lamb Ram</t>
  </si>
  <si>
    <t>Castrate Lamb Male</t>
  </si>
  <si>
    <t>Yearling Female</t>
  </si>
  <si>
    <t>Yearling Ewe</t>
  </si>
  <si>
    <t>Yearling Male</t>
  </si>
  <si>
    <t>Intact Yearling Male</t>
  </si>
  <si>
    <t>Yearling Ram</t>
  </si>
  <si>
    <t>Castrate Yearling Male</t>
  </si>
  <si>
    <t>Yearling Wether</t>
  </si>
  <si>
    <t>Kid Female</t>
  </si>
  <si>
    <t>Kid Male</t>
  </si>
  <si>
    <t>Intact Kid Male</t>
  </si>
  <si>
    <t>Castrate Kid Male</t>
  </si>
  <si>
    <t>Pregnant Female;Pregnant Sow</t>
  </si>
  <si>
    <t>Nursing Female; Suckling Female;Nursing Sow; Suckling Sow</t>
  </si>
  <si>
    <t>Castrate Adult Male</t>
  </si>
  <si>
    <t>Young Boar</t>
  </si>
  <si>
    <t>Castrate Young Male</t>
  </si>
  <si>
    <t>Boar Grower</t>
  </si>
  <si>
    <t>Boar Finisher</t>
  </si>
  <si>
    <t>Barrow Grower</t>
  </si>
  <si>
    <t>Barrow Finisher</t>
  </si>
  <si>
    <t>Female Grower</t>
  </si>
  <si>
    <t>Gilt Grower</t>
  </si>
  <si>
    <t>Female Finisher</t>
  </si>
  <si>
    <t>Gilt Finisher</t>
  </si>
  <si>
    <t>Suckling Female</t>
  </si>
  <si>
    <t>Piglet Female; Shoat Female; Shote Female</t>
  </si>
  <si>
    <t>Suckling Male</t>
  </si>
  <si>
    <t>Piglet Male; Shoat Male; Shote Male</t>
  </si>
  <si>
    <t>Laying Female</t>
  </si>
  <si>
    <t>Male Fingerling</t>
  </si>
  <si>
    <t>Male Juvenile</t>
  </si>
  <si>
    <t>Male Sub-adult</t>
  </si>
  <si>
    <t>Female Fingerling</t>
  </si>
  <si>
    <t>Female Juvenile</t>
  </si>
  <si>
    <t>Female Sub-adult</t>
  </si>
  <si>
    <t>AOM_003000</t>
  </si>
  <si>
    <t>AOM_003001</t>
  </si>
  <si>
    <t>AOM_003002</t>
  </si>
  <si>
    <t>Management--Livestock Management--Feed Characteristic--Feed Composition--Feed Ingredient--Animal--Fish--Rainbow Trout--Rainbow Trout Oil--</t>
  </si>
  <si>
    <t>Animal--Fish--Rainbow Trout--Rainbow Trout Oil--</t>
  </si>
  <si>
    <t>Animal--Fish--Rainbow Trout--Rainbow Trout Oil</t>
  </si>
  <si>
    <t>Animal--Fish--Rainbow Trout</t>
  </si>
  <si>
    <t>AOM_002241$Animal--Fish--Rainbow Trout--Rainbow Trout Oil</t>
  </si>
  <si>
    <t>Management--Livestock Management--Feed Characteristic--Feed Composition--Feed Ingredient--Animal--Fish--Sardine----</t>
  </si>
  <si>
    <t>Animal--Fish--Sardine</t>
  </si>
  <si>
    <t>AOM_002243$Animal--Fish--Sardine</t>
  </si>
  <si>
    <t xml:space="preserve">Animal--Fish--Trout </t>
  </si>
  <si>
    <t>Management--Livestock Management--Feed Characteristic--Feed Composition--Feed Ingredient--Animal--Fish--Trout --Trout Oil--</t>
  </si>
  <si>
    <t>Animal--Fish--Trout --Trout Oil--</t>
  </si>
  <si>
    <t>Animal--Fish--Trout --Trout Oil</t>
  </si>
  <si>
    <t>AOM_001930$Animal--Fish--Trout --Trout Oil;AOM_001930$Animal--Fish--Trout --Trout Oil Silage</t>
  </si>
  <si>
    <t>Management--Livestock Management--Feed Characteristic--Feed Composition--Feed Ingredient--Animal--Fish--Tuna----</t>
  </si>
  <si>
    <t>Animal--Fish--Tuna</t>
  </si>
  <si>
    <t>AOM_002246$Animal--Fish--Tuna</t>
  </si>
  <si>
    <t>Rainbow Trout--Rainbow Trout Oil</t>
  </si>
  <si>
    <t>Management--Livestock Management--Feed Characteristic--Feed Composition--Feed Ingredient--Animal--Insect--Grasshopper----</t>
  </si>
  <si>
    <t>Animal--Insect--Grasshopper</t>
  </si>
  <si>
    <t>AOM_002247$Animal--Insect--Grasshopper</t>
  </si>
  <si>
    <t>Management--Livestock Management--Feed Characteristic--Feed Composition--Feed Ingredient--Animal--Milk--Whole Milk----</t>
  </si>
  <si>
    <t>Animal--Milk--Whole Milk</t>
  </si>
  <si>
    <t>AOM_001930$Animal--Fish--Trout --Trout Oil</t>
  </si>
  <si>
    <t>Trout --Trout Oil</t>
  </si>
  <si>
    <t>AOM_001930$Animal--Fish--Trout --Trout Oil Silage</t>
  </si>
  <si>
    <t>Animal--Fish--Trout --Trout Oil Silage</t>
  </si>
  <si>
    <t>Trout --Trout Oil Silage</t>
  </si>
  <si>
    <t>Management--Livestock Management--Feed Characteristic--Feed Composition--Feed Ingredient--Crop Product--Fruit Products--Ziziphus mauritiania----</t>
  </si>
  <si>
    <t>Crop Product--Fruit Products--Ziziphus mauritiania</t>
  </si>
  <si>
    <t>Management--Livestock Management--Feed Characteristic--Feed Composition--Feed Ingredient--Forage Plants--Cereal and Grass Forages--Rottboellia cochinchinensis----</t>
  </si>
  <si>
    <t>Forage Plants--Cereal and Grass Forages--Rottboellia cochinchinensis</t>
  </si>
  <si>
    <t>AOM_001164$Forage Plants--Forage Trees--Mucuna pruriens--Mucuna pruriens Beans;AOM_001164$Forage Plants--Forage Trees--Mucuna pruriens--Mucuna pruriens Beans</t>
  </si>
  <si>
    <t>AOM_001265$Crop Product--Fruit Products--Ziziphus mauritiania</t>
  </si>
  <si>
    <t>AOM_002132$Forage Plants--Cereal and Grass Forages--Rottboellia cochinchinensis</t>
  </si>
  <si>
    <t>AOM_002132$Forage Plants--Cereal and Grass Forages--Rottboellia exaltata</t>
  </si>
  <si>
    <t>ml/50 kg BW;ml/50kg BW</t>
  </si>
  <si>
    <t>g/l water;g/L</t>
  </si>
  <si>
    <t>Previous.Names</t>
  </si>
  <si>
    <t>Meat - Final Body Weight</t>
  </si>
  <si>
    <t>Time Period
(allows multiple selection)</t>
  </si>
  <si>
    <t>Mechanical Process 
(allows multiple selection)</t>
  </si>
  <si>
    <t>Chemical Process
(allows multiple selection)</t>
  </si>
  <si>
    <t>Biological Process
(allows multiple selection)</t>
  </si>
  <si>
    <t>Thermal Process
(allows multiple selection)</t>
  </si>
  <si>
    <t>Dehydration Process
(allows multiple selection)</t>
  </si>
  <si>
    <t>*Update when AOM is pushed</t>
  </si>
  <si>
    <t>Animals/Replicate</t>
  </si>
  <si>
    <t>Replicate</t>
  </si>
  <si>
    <t>Herd.Rep</t>
  </si>
  <si>
    <t>PETE do you need this in the out table?</t>
  </si>
  <si>
    <t>To add from mastercodes when pushed</t>
  </si>
  <si>
    <t>Land Animals</t>
  </si>
  <si>
    <t>Arabian Camel</t>
  </si>
  <si>
    <t>Bos taurus X Bos indicus</t>
  </si>
  <si>
    <t>Bos taurus indicus;Indicine cattle</t>
  </si>
  <si>
    <t>Capra hircus</t>
  </si>
  <si>
    <t>Boars;Sus scrofa;Sus domesticus</t>
  </si>
  <si>
    <t>Domestic Rabbit;European Rabbit</t>
  </si>
  <si>
    <t>Domestic Sheep;Lamb;Ovis ovis;Ovis ammon aries;Ovis orientalis aries</t>
  </si>
  <si>
    <t>Equus ferus caballus;Domestic Horse</t>
  </si>
  <si>
    <t>Game Birds;Fowl</t>
  </si>
  <si>
    <t>Bantam;Gallus domesticus;Gallus gallus</t>
  </si>
  <si>
    <t>Mallard;Domestic Duck</t>
  </si>
  <si>
    <t>Domestic Goose;Greylag Goose</t>
  </si>
  <si>
    <t>Wild Turkey;Common Turkey</t>
  </si>
  <si>
    <t>Helmeted Guineafowl</t>
  </si>
  <si>
    <t>African Ostrich</t>
  </si>
  <si>
    <t>Hawaiian Sea Urchin</t>
  </si>
  <si>
    <t>Mirror Carp;Carp;Koi;Fancy Carp</t>
  </si>
  <si>
    <t>Sharptooth Catfish;North African Catfish</t>
  </si>
  <si>
    <t>Tilapia nilotica</t>
  </si>
  <si>
    <t>Redbreast Tilapia;Chromis rendalli;Tilapia rendalli</t>
  </si>
  <si>
    <t>Coptodon rendalli</t>
  </si>
  <si>
    <t>Largemouth Tilapia;Mozambique Tilapia;Java Tilapia;Mozambique Cichlid;Tilapia mossambica</t>
  </si>
  <si>
    <t>Penaeus indicus</t>
  </si>
  <si>
    <t>Brassica spp.</t>
  </si>
  <si>
    <t>Elephant Grass;Uganda Grass;Napier;Bana Grass;Barner Grass</t>
  </si>
  <si>
    <t>Signal Grass;Kenya Sheep Grass;Suriname Grass;Urochloa decumbens;Brachiaria bequaertii;Brachiaria brizantha sensu Senaratna;Brachiaria eminii;Panicum eminii;Urochloa eminii</t>
  </si>
  <si>
    <t xml:space="preserve">Koronivia Grass;Amazonian Kikuyu Grass;Coronivia Grass;Creeping Signal Grass;False Creeping Paspalum;Brachiaria dictyoneura;Brachiaria rautanenii;Panicum dictyoneurum;Panicum golae;Panicum humidicola;Panicum rautanenii;Panicum vexillare;Urochloa dictyoneura;Urochloa humidicola </t>
  </si>
  <si>
    <t>Bread Grass;Ceylon Sheep Grass;Palisade Grass;Palisade Signal Grass;St. Lucia Grass;Panicum brizanthum;Urochloa brizantha</t>
  </si>
  <si>
    <t>Rhodes Grass;Abyssinian Rhodes Grass;Callide Rhodes Grass;Common Rhodes Grass;Chloris abyssinica</t>
  </si>
  <si>
    <t>Cocksfoot;Cockspur</t>
  </si>
  <si>
    <t>Tall Fescue;Fescue;Schedonorus arundinaceus;Festuca elatior;Festuca arundinacea;Schedonorus phoenix</t>
  </si>
  <si>
    <t>West African Pennisetum;Pennisetum inclusum;Pennisetum longistylum var. clandestinum;Kikuyuochloa clandestina</t>
  </si>
  <si>
    <t>Annual Ryegrass</t>
  </si>
  <si>
    <t>Pangola grass;Common Finger Grass;Digit Grass;Woolly Finger Grass;Smuts Finger Grass;Digitaria decumbens;Digitaria eriantha subsp. eriantha;Digitaria eriantha subsp. pentzii;Digitaria eriantha subsp. stolonifera;Digitaria eriantha var. stolonifera;Digitaria geniculata;Digitaria glauca;Digitaria pentzii;Digitaria pentzii var. minor;Digitaria pentzii var. stolonifera;Digitaria polevansii;Digitaria seriata;Digitaria setivalva;Digitaria smutsii;Digitaria stentiana;Digitaria valida;Syntherisma eriantha</t>
  </si>
  <si>
    <t>Winter Vetch;Sand Vetch;Woolly-pod Vetch;Woolly Vetch;Cardyne Vetch;Corbière Hairy Vetch;Fodder Vetch;Lana Vetch;Smooth Vetch;Thick-fruited Vetch</t>
  </si>
  <si>
    <t>Ryegrass spp.</t>
  </si>
  <si>
    <t>Lolium spp.;Italian Ryegrass;Perennial Ryegrass</t>
  </si>
  <si>
    <t>Khus-khus;Cuscus grass;Vetiveria zizanioides</t>
  </si>
  <si>
    <t>Silverleaf Desmodium;Silverleaf Spanish Clover;Hedysarum uncinatum;Meibomia uncinata</t>
  </si>
  <si>
    <t>Panicum maximum;Urochloa maxima;Guinea Grass;Tanganyika Grass;Buffalo Grass;Panicum maximum var. coloratum;Panicum maximum var. hirsutissimum;Panicum maximum var. pubiglume;Panicum maximum var. trichoglume;Panicum hirsutissimum</t>
  </si>
  <si>
    <t>Pennisetum pedicillatum;Nigeria Grass;Deenanath Grass;Dinanath Grass;Hairy Fountain Grass;Kayasuwa Grass</t>
  </si>
  <si>
    <t>Lucerne;Medicago polia;Medicago praesativa;Medicago orientalis;Trigonella upendrae;Medicago mesopotamica;Medicago sogdiana;Medicago grandiflora;Medicago ladak;Medicago afganica</t>
  </si>
  <si>
    <t>Subclover;Subterraneum Trefoil;Trifolium brachycalycinum</t>
  </si>
  <si>
    <t>Congo Signal Grass;Kennedy Ruzigrass;Prostrate Signal Grass;Ruzi Grass;Urochloa ruziziensis;Brachiaria decumbens var. ruziziensis</t>
  </si>
  <si>
    <t>Buffel Grass;African Foxtail Grass;Foxtail Buffalo Grass;Blue Buffalo Grass;Rhodesian Foxtail;Cenchrus glaucus;Pennisetum ciliare;Pennisetum cenchroides;Pennisetum incomptum</t>
  </si>
  <si>
    <t>Veld Love Grass;Masai Love Grass;Sawtooth Love Grass;Wilmann Love Grass</t>
  </si>
  <si>
    <t>Caribbean Stylo Grass;Verano Stylo Grass;Hedysarum hamatum;Stylosanthes eriocarpa;Stylosanthes procumbens</t>
  </si>
  <si>
    <t xml:space="preserve">Brazilian Stylo;Brazilian Lucerne;Common Stylo;Fine Stem Stylo </t>
  </si>
  <si>
    <t>Indian Hemp;Benares Hemp;Madras Hemp;Sunn Crotalaria;Crotalaria benghalensis;Crotalaria fenestrata;Crotalaria porrecta;Crotalaria sericea;Crotalaria tenuifolia;Crotalaria viminea</t>
  </si>
  <si>
    <t>Red Oat Grass;Kangaroo Grass;Anthistiria australis;Anthistiria imberbis;Themeda australis;Themeda forskalii;Themeda imberbis</t>
  </si>
  <si>
    <t>Cassia Rotundifolia;Round Leaf Cassia;Cassia bauhiniifolia;Cassia bifoliolata;Cassia rotundifolia;Cassia rotundifolia var. grandiflora;Chamaecrista bauhiniifolia</t>
  </si>
  <si>
    <t>Tropical Kudzu;Dolichos phaseoloides;Neustanthus javanicus;Pueraria javanica;Neustanthus sericans;Pachyrhizus mollis</t>
  </si>
  <si>
    <t xml:space="preserve">Gamba Grass;Bluestem;Rhodesian Andropogon;Rhodesian Blue Grass;Onaga Grass;Tambuki Grass;Andropogon bisquamulatus;Andropogon squamulatus </t>
  </si>
  <si>
    <t>Gamba Grass Dried;Bluestem Dried;Rhodesian Andropogon Dried;Rhodesian Blue Grass Dried;Onaga Grass Dried;Tambuki Grass Dried;Andropogon bisquamulatus Dried;Andropogon squamulatus Dried;Gamba Grass Hay;Bluestem Hay;Rhodesian Andropogon Hay;Rhodesian Blue Grass Hay;Onaga Grass Hay;Tambuki Grass Hay;Andropogon bisquamulatus Dried;Andropogon squamulatus Hay;</t>
  </si>
  <si>
    <t>Herd Improvement</t>
  </si>
  <si>
    <t>Zero Grazing</t>
  </si>
  <si>
    <t>Chlorine</t>
  </si>
  <si>
    <t>Proanthocyanidins</t>
  </si>
  <si>
    <t>Detergent Fiber Analysis;Van Soest Method</t>
  </si>
  <si>
    <t>Pest and Disease Management</t>
  </si>
  <si>
    <t>Antinematodal</t>
  </si>
  <si>
    <t>Antiplatyhelmintic</t>
  </si>
  <si>
    <t>Antiamoebic</t>
  </si>
  <si>
    <t>Antiprotozoal</t>
  </si>
  <si>
    <t>Antiplasmodial</t>
  </si>
  <si>
    <t>Antitrichomonal</t>
  </si>
  <si>
    <t>Coccidiostat</t>
  </si>
  <si>
    <t>Trypanocidal</t>
  </si>
  <si>
    <t>Ectoparasiticide</t>
  </si>
  <si>
    <t>Acaricide</t>
  </si>
  <si>
    <t>Antibacterial</t>
  </si>
  <si>
    <t>Antibiotic</t>
  </si>
  <si>
    <t>Vaccine</t>
  </si>
  <si>
    <t>Animal Growth Promotant</t>
  </si>
  <si>
    <t>Blood Dried Meal Heated; Blood Dried Milled Heated</t>
  </si>
  <si>
    <t>Hemoglobin powder; Blood Meal; Blood Milled</t>
  </si>
  <si>
    <t>Shrimp Meal; Shrimp Milled</t>
  </si>
  <si>
    <t>Shrimp Heads Meal; Shrimp Heads Milled</t>
  </si>
  <si>
    <t>Brown Fish Meal; Brown Fish Milled</t>
  </si>
  <si>
    <t>Clupeid Fish Meal; Clupeid Fish Milled</t>
  </si>
  <si>
    <t>Danish Fish Meal; Danish Fish Milled</t>
  </si>
  <si>
    <t>Herring Meal; Herring Milled</t>
  </si>
  <si>
    <t>Fish Silage</t>
  </si>
  <si>
    <t>Fish Meal; Fish Milled</t>
  </si>
  <si>
    <t>Fish Boiled Meal; Fish Boiled Milled</t>
  </si>
  <si>
    <t>Fish Boiled Broken Dried Meal; Fish Boiled Broken Dried Milled</t>
  </si>
  <si>
    <t>Fish Dried Meal; Fish Dried Milled</t>
  </si>
  <si>
    <t>Fish Dried Meal Heated; Fish Dried Milled Heated</t>
  </si>
  <si>
    <t>Fish Meal Roasted; Fish Milled Roasted</t>
  </si>
  <si>
    <t>Fish Oil Dried Meal Heated; Fish Oil Dried Milled Heated</t>
  </si>
  <si>
    <t>Menhaden Meal; Menhaden Milled</t>
  </si>
  <si>
    <t>Labrus niloticus;Centropomus niloticus</t>
  </si>
  <si>
    <t>Lates niloticus</t>
  </si>
  <si>
    <t>Rainbow Trout Oil Silage</t>
  </si>
  <si>
    <t>Rainbow Trout Viscera De-oiled Silage</t>
  </si>
  <si>
    <t>Sardine Meal; Sardine Milled</t>
  </si>
  <si>
    <t>Trout</t>
  </si>
  <si>
    <t>Tuna Waste Meal; Tuna Waste Milled</t>
  </si>
  <si>
    <t>Tuna Meal; Tuna Milled</t>
  </si>
  <si>
    <t>African palm weevil larvae Dried Milled; African Palm Larvae Dried Meal</t>
  </si>
  <si>
    <t>African palm weevil larvae Meal; African Palm Larvae Milled</t>
  </si>
  <si>
    <t>Grasshopper Meal; Grasshopper Milled</t>
  </si>
  <si>
    <t>Housefly Maggot Dried Meal; Housefly Maggot Dried Milled</t>
  </si>
  <si>
    <t>Oryctes rhinoceros Meal; Oryctes rhinoceros Milled</t>
  </si>
  <si>
    <t>Termite Meal; Termite Milled</t>
  </si>
  <si>
    <t>Termite Dried Meal; Termite Dried Milled</t>
  </si>
  <si>
    <t>Winged Termite Meal; Winged Termite Milled</t>
  </si>
  <si>
    <t>Winged Termite Dried Meal; Winged Termite Dried Milled</t>
  </si>
  <si>
    <t>Giant Snail Boiled Dried Meal; Giant Snail Boiled Dried Milled</t>
  </si>
  <si>
    <t>Giant African Snail Ground; Giant Snail Meal; Giant Snail Milled</t>
  </si>
  <si>
    <t>Chicken Meal; Chicken Milled</t>
  </si>
  <si>
    <t>Chicken Viscera Dried Ground; Chicken Offal Dried Meal; Chicken Offal Dried Milled</t>
  </si>
  <si>
    <t>Bone Meal; Bone Milled</t>
  </si>
  <si>
    <t>Rumen Contents Dried Meal; Rumen Contents Dried Milled</t>
  </si>
  <si>
    <t>Egg Boiled Dried Meal; Egg Boiled Dried Milled</t>
  </si>
  <si>
    <t>Feather Meal Boiled Milled; Feather Boiled Dried Meal; Feather Boiled Dried Milled</t>
  </si>
  <si>
    <t>Feather Meal; Feather Milled</t>
  </si>
  <si>
    <t>Meat and Bone Meal; Meat and Bone Milled</t>
  </si>
  <si>
    <t>Oyster Shells Meal; Oyster Shells Milled</t>
  </si>
  <si>
    <t>Cocoa Bean Shell Dried Meal; Cocoa Bean Shell Dried Milled</t>
  </si>
  <si>
    <t>Cocoa Pods Husk Meal;Cocoa Pods Husk Milled</t>
  </si>
  <si>
    <t>Cocoa Pods Husk Boiled Dried Meal; Cocoa Pods Husk Boiled Dried Milled</t>
  </si>
  <si>
    <t>Barley Dried Meal; Barley Dried Milled</t>
  </si>
  <si>
    <t>Unspecified Bran Meal; Unspecified Bran Milled</t>
  </si>
  <si>
    <t>Unspecified Bran Dried Meal; Unspecified Bran Dried Milled</t>
  </si>
  <si>
    <t>Brewers By-Product; Distillers Grains</t>
  </si>
  <si>
    <t>Brewers Grain Dried; Brewers By-Product Dried; Distillers Grains Dried</t>
  </si>
  <si>
    <t>Brewers Grain; Brewer By-Product; Brewers Residue; Brewers Mash; Brewers Feed</t>
  </si>
  <si>
    <t>Hominy Meal; Hominy Milled; Nixtamalized Maize Meal; Alkaline-treated Maize Meal; Nixtamalized Maize Milled; Alkaline-treated Maize Milled</t>
  </si>
  <si>
    <t>Nixtamalized Maize; Alkaline-treated Maize</t>
  </si>
  <si>
    <t>Maize Bran Meal; Maize Bran Milled; Corn Bran Ground; Corn Bran Meal</t>
  </si>
  <si>
    <t>Maize Bran Dried Meal; Maize Bran Dried Milled</t>
  </si>
  <si>
    <t>Maize Husk</t>
  </si>
  <si>
    <t>Corn Chaff;Maize Chaff</t>
  </si>
  <si>
    <t>Zea mays Husk</t>
  </si>
  <si>
    <t>Maize Husk Dried Ground</t>
  </si>
  <si>
    <t>Maize Chaff Dried Meal; Maize Chaff Dried Milled</t>
  </si>
  <si>
    <t>Maize Cob Silage</t>
  </si>
  <si>
    <t>Maize Hay; Corn Dried; Corn Hay</t>
  </si>
  <si>
    <t>Maize Germ Meal; Maize Germ Milled; Corn Germ Ground; Corn Germ Meal</t>
  </si>
  <si>
    <t>Maize Gluten Meal; Maize Gluten Milled; Corn Gluten Ground; Corn Gluten Meal</t>
  </si>
  <si>
    <t>Maize Sheath Meal; Maize Sheath Milled; Corn Sheath Ground; Corn Sheath Meal</t>
  </si>
  <si>
    <t>Corn Straw Dried Milled; Corn Straw Dried Meal</t>
  </si>
  <si>
    <t>Corn Straw Milled Urea Treated; Corn Straw Meal Urea Treated</t>
  </si>
  <si>
    <t>Oat Stover; Oat Stubble</t>
  </si>
  <si>
    <t>Rice Bran Solvent</t>
  </si>
  <si>
    <t>Milo Bran; Broomcorn Bran</t>
  </si>
  <si>
    <t>Milo Ground; Broomcorn Ground; Sorghum Meal; Milo Meal; Broomcorn Meal</t>
  </si>
  <si>
    <t>Sorghum Sprout Dried Ground</t>
  </si>
  <si>
    <t>Malted Sorghum Sprout Dried Milled; Malted Sorghum Sprout Dried Meal</t>
  </si>
  <si>
    <t>Milo Straw; Broomcorn Straw; Sorghum Threshed Tops</t>
  </si>
  <si>
    <t>Tata</t>
  </si>
  <si>
    <t>Wheat Bran Meal; Wheat Bran Milled</t>
  </si>
  <si>
    <t>Wheat Meal Remoulage; Wheat Milled Remoulage</t>
  </si>
  <si>
    <t>Wheat Offal Meal; Wheat Offal Milled</t>
  </si>
  <si>
    <t>Wheat Stover; Wheat Straw Meal; Wheat Straw Milled</t>
  </si>
  <si>
    <t>Wheat Grain Meal; Wheat Grain Milled</t>
  </si>
  <si>
    <t>Date Cull Meal; Date Cull Milled</t>
  </si>
  <si>
    <t>Date Seed Meal; Date Seed Milled</t>
  </si>
  <si>
    <t>Mango Seed Meal; Mango Seed Milled</t>
  </si>
  <si>
    <t>Mango Seed Kernel Meal; Mango Seed Kernel Milled</t>
  </si>
  <si>
    <t>Mango Seed Kernel Dried Meal; Mango Seed Kernel Dried Milled</t>
  </si>
  <si>
    <t>Plantain Peel Meal; Plantain Peel Milled</t>
  </si>
  <si>
    <t>Orange Peels</t>
  </si>
  <si>
    <t>Orange Peels Dried Fermented Ground</t>
  </si>
  <si>
    <t>Sweet Orange Peels Dried Fermented Meal; Sweet Orange Peels Dried Fermented Milled</t>
  </si>
  <si>
    <t>Orange Dried</t>
  </si>
  <si>
    <t>Valencia Orange Dried; Naranja Dried; Navel Orange Dried; Apfelsine Dried</t>
  </si>
  <si>
    <t>Watermelon Seed Meal; Citrullus vulgaris Seed Meal; Watermelon Seed Milled; Citrullus vulgaris Seed Milled</t>
  </si>
  <si>
    <t>Cowpea Haulm Dried Meal; Cowpea Haulm Dried Milled</t>
  </si>
  <si>
    <t>Cowpea Husk Meal; Cowpea Husk Milled</t>
  </si>
  <si>
    <t>Groundnut Cake Meal; Peanut Cake Meal</t>
  </si>
  <si>
    <t>Peanut Haulms; Goober Haulms</t>
  </si>
  <si>
    <t>Peanut Hulls; Goober Hulls</t>
  </si>
  <si>
    <t>Peanut Husk Powder; Goober Husk Powder</t>
  </si>
  <si>
    <t>Peanut Straw; Goober Straw</t>
  </si>
  <si>
    <t>Peanut Cake; Goober Cake</t>
  </si>
  <si>
    <t>Guar Gum Ground</t>
  </si>
  <si>
    <t>Guar Bean Gum Meal; Guar Bean Gum Milled</t>
  </si>
  <si>
    <t>Soybean Flakes Defatted Dried Meal; Soybean Flakes Defatted Dried Milled</t>
  </si>
  <si>
    <t>Soybean Flakes Defatted Crushed Dehulled Dried Extruded Heated Meal; Soybean Flakes Defatted Crushed Dehulled Dried Extruded Heated Milled</t>
  </si>
  <si>
    <t>Soybean Flakes Defatted Crushed Dehulled Dried</t>
  </si>
  <si>
    <t>Soybean Oil Cake Meal; Soybean Oil Cake; Soybean Cake; Soybean Cake Milled</t>
  </si>
  <si>
    <t>AOM_002136</t>
  </si>
  <si>
    <t>Linseed Cake Meal;Linseed Cake Milled</t>
  </si>
  <si>
    <t>Palm Kernel Cake Meal;Palm Kernel Cake Milled</t>
  </si>
  <si>
    <t>Palm Kernel Cake Dried Fermented Meal;Palm Kernel Cake Dried Fermented Milled</t>
  </si>
  <si>
    <t>Sesame Meal;Sesame Milled</t>
  </si>
  <si>
    <t>Sesame Seed Meal;Sesame Seed Milled</t>
  </si>
  <si>
    <t>Sesame Seed Dried Milled Soaked;Sesame Seed Dried Meal Soaked</t>
  </si>
  <si>
    <t>Sesame Seed Cake Autoclaved Dried Milled;Sesame Seed Cake Autoclaved Dried Meal</t>
  </si>
  <si>
    <t>Cassava Peal Dried Meal;Cassava Peel Dried Milled</t>
  </si>
  <si>
    <t>Barley Ground;Barley Milled</t>
  </si>
  <si>
    <t>Corn Dried Milled;Corn Dried Milled</t>
  </si>
  <si>
    <t>Corn Grain Meal;Corn Grain Milled</t>
  </si>
  <si>
    <t>Corn Meal;Corn Milled;Maize Meal</t>
  </si>
  <si>
    <t>Corn Whole Meal;Corn Whole Ground;Maize Whole Meal;Corn Whole Milled;MaizeWhole Milled</t>
  </si>
  <si>
    <t>Yelow Corn Meal;Maize Yellow Meal;Yellow Corn Milled</t>
  </si>
  <si>
    <t>Oat Meal;Oat Milled</t>
  </si>
  <si>
    <t>Whole Rice Milled;Whole Rice Meal</t>
  </si>
  <si>
    <t>Wheat Meal;Wheat Milled</t>
  </si>
  <si>
    <t>Breadfruit Meal;Breadfruit Milled</t>
  </si>
  <si>
    <t>Ficus sur Fruits Dried Milled; Ficus sur Fruits Dried Meal</t>
  </si>
  <si>
    <t>AOM_002137</t>
  </si>
  <si>
    <t>Peanut Meal;Goober Meal;Peanut Milled;Goober Milled</t>
  </si>
  <si>
    <t>Soybean Autoclaved Meal;Soybean Autoclaved Milled</t>
  </si>
  <si>
    <t>Soybean Dehulled Milled;Soybean Dehulled Milled</t>
  </si>
  <si>
    <t>Soybean Full Fat Meal;Soybean Full Fat Milled</t>
  </si>
  <si>
    <t>Soybean Meal;Soyben Milled</t>
  </si>
  <si>
    <t>Soybean Meal Roasted;Soyben Milled Roasted</t>
  </si>
  <si>
    <t>Okara Meal;Soybean Lees Meal;Soybena Pulp Milled</t>
  </si>
  <si>
    <t>Velvet Bean Meal;Velvet Bean Milled</t>
  </si>
  <si>
    <t>Winged Bean Meal Autoclaved;Winged Bean Autoclaved Milled</t>
  </si>
  <si>
    <t>Winged Bean Meal Roasted;Winged Bean Milled Roasted</t>
  </si>
  <si>
    <t>Winged Bean Meal;Winged Bean Milled</t>
  </si>
  <si>
    <t>Noug Ground Pressed;Noug Meal Cake;Noug Milled Cake</t>
  </si>
  <si>
    <t>Palm Oil Crude Meal;Palm Oil Crude Milled</t>
  </si>
  <si>
    <t>Safflower Meal;Safflower Milled</t>
  </si>
  <si>
    <t>Common Sunflower Seed Milled;Common Sunflower Seed Meal</t>
  </si>
  <si>
    <t>Yuca Flour;Tapioca Flour;Manioc Flour;Cassava Flour;Cassava Milled</t>
  </si>
  <si>
    <t>Cassava Tuber Boiled Dried Milled;Cassaba Tuber Boiled Dried Meal</t>
  </si>
  <si>
    <t>Black Cumin Meal;Black Cumin Milled</t>
  </si>
  <si>
    <t>Black Cumin Seed Meal;Black Cumin Seed Milled</t>
  </si>
  <si>
    <t>Brassica oleracea spp.</t>
  </si>
  <si>
    <t>Fluted Pumpkin Leaves Ground</t>
  </si>
  <si>
    <t>Fluted Pumpkin Leaves Dried Milled;Fluted Pumpkin Leaves Dried Meal</t>
  </si>
  <si>
    <t>Water Hyacinth Dried Milled;Water Hyacinth Dried Meal</t>
  </si>
  <si>
    <t>Ulva rigida Dried Meal;Ulva rigida Dried Milled</t>
  </si>
  <si>
    <t>Ulva rigida Meal;Ulva rigida Milled</t>
  </si>
  <si>
    <t>Andropogon gayanus Silage;Gamba grass Silage</t>
  </si>
  <si>
    <t>Aristida spp.</t>
  </si>
  <si>
    <t>Bracharia decumbens Silage</t>
  </si>
  <si>
    <t>Chloris spp.</t>
  </si>
  <si>
    <t>Katambora Dried Wilted</t>
  </si>
  <si>
    <t>Chloris gayana Hay;Katambora Hay</t>
  </si>
  <si>
    <t>Katambora</t>
  </si>
  <si>
    <t>Grass Hay Ground;Grass Hay Meal;Grass Hay Milled</t>
  </si>
  <si>
    <t>Juncaceae spp.</t>
  </si>
  <si>
    <t>Panicum maximum Silage</t>
  </si>
  <si>
    <t>Pennisetum clandestinum Hay Milled;Pennisetum clandestinum Hay Meal</t>
  </si>
  <si>
    <t>Kikuyu Leaves Dried Milled;Kikuyu Leaves Dried Meal</t>
  </si>
  <si>
    <t>Pennisetum clandestinum Meal;Pennisetum clandestinum Milled</t>
  </si>
  <si>
    <t>Pennisetum pedicellatum Hay Milled;Pennisetum pedicellatum Hay Meal</t>
  </si>
  <si>
    <t>Pennisetum purpureum Hay Meal;Pennisetum purpureum Hay Milled</t>
  </si>
  <si>
    <t>Pennisetum purpureum Meal;Pennisetum purpureum Milled</t>
  </si>
  <si>
    <t>Acacia angustissima Leaves Hay Silage</t>
  </si>
  <si>
    <t>Acacia karroo Leaves Dried Meal;Acacia karroo Leaves Dried Milled</t>
  </si>
  <si>
    <t>Acacia nilotica Leaves Dried Meal;Acacia nilotica Leaves Dried Milled</t>
  </si>
  <si>
    <t>Vachellia nilotica Leaves</t>
  </si>
  <si>
    <t>Vachellia nilotica Pods</t>
  </si>
  <si>
    <t>Acacia polyacantha Leaves Dried Meal;Acacia polyacantha Leaves Dried Milled</t>
  </si>
  <si>
    <t>Acacia sieberiana Dried Ensiled Meal;Acacia sieberiana Dried Silage Meal</t>
  </si>
  <si>
    <t>Vachellia sieberiana Pods</t>
  </si>
  <si>
    <t>Acacia sieberiana Pods Dried Meal;Acacia sieberiana Pods Dried Milled</t>
  </si>
  <si>
    <t>Vachellia tortilis Fruits</t>
  </si>
  <si>
    <t>Acacia tortilis Leaves Dried Meal;Acacia tortilis Leaves Dried Milled</t>
  </si>
  <si>
    <t>Vachellia tortilis Pods</t>
  </si>
  <si>
    <t>Acacia tortilis Pods Meal;Acacia tortilis Pods Milled</t>
  </si>
  <si>
    <t>African Baobab Seed Oilcake Ground;Adansonia digitata Seed Cake Meal;Adansonia digitata Seed Cake Milled</t>
  </si>
  <si>
    <t>Albizia lebbeck Leaves Meal;Albizia lebbeck Leaves Milled</t>
  </si>
  <si>
    <t>Oldman Saltbush Dried Meal;Oldman Saltbush Dried Milled</t>
  </si>
  <si>
    <t>Calliandra calothyrsus Leaves Dried Milled;Calliandra calothyrsus Leaves Dried Meal</t>
  </si>
  <si>
    <t>Calliandra calothyrsus Leaves Dried Silage</t>
  </si>
  <si>
    <t>Ficus thonningii Leaves Meal;Ficus thonningii Leaves Milled;Ficus burkei Leaves Meal;Ficus burkei Leaves Milled</t>
  </si>
  <si>
    <t>Gliciridia sepium Leaves Dried Meal;Gliciridia sepium Leaves Dried Milled</t>
  </si>
  <si>
    <t>Gliciridia sepium Leaves Meal;Gliciridia sepium Leaves Milled</t>
  </si>
  <si>
    <t>Gliciridia sepium Meal;Gliciridia sepium Milled</t>
  </si>
  <si>
    <t>Gmelina arborea Leaves Meal;Gmelina arborea Leaves Milled</t>
  </si>
  <si>
    <t>Jatropha curcas Kernel Meal;Jatropha curcas Kernel Milled</t>
  </si>
  <si>
    <t>Jatropha curcas Kernel Dried Meal;Jatropha curcas Kernel Dried Milled</t>
  </si>
  <si>
    <t>Jatropha curcas Kernel Cake Dried Meal;Jatropha curcas Kernel Cake Dried Milled</t>
  </si>
  <si>
    <t>Jatropha curcas Kernel Cake Meal;Jatropha curcas Kernel Cake Milled</t>
  </si>
  <si>
    <t>Jatropha curcas Seed Meal;Jatropha curcas Seed Milled</t>
  </si>
  <si>
    <t>Jatropha curcas Cake Seed Meal;Jatropha curcas Cake Seed Milled</t>
  </si>
  <si>
    <t>Leucaena leucocephala  Hay;Leucaena glauca Hay</t>
  </si>
  <si>
    <t>Leucaena leucocephala Dried Meal;Leucaena leucocephala Dried Milled;Leucaena glauca Dried Meal;Leucaena glauca Dried Milled</t>
  </si>
  <si>
    <t>Leucaena leucocephala Leaves Dried Silage;Leucaena glauca Leaves Dried Silage</t>
  </si>
  <si>
    <t>Leucaena leucocephala Leaves Meal;Leucaena leucocephala Leaves Milled;Leucaena glauca Leaves Meal;Leucaena glauca Leaves Milled</t>
  </si>
  <si>
    <t>Leucaena leucocephala Leaves Dried Meal;Leucaena leucocephala Leaves Dried Milled;Leucaena glauca Leaves Dried Meal;Leucaena glauca Leaves Dried Milled</t>
  </si>
  <si>
    <t>Leucaena glauca Wilted</t>
  </si>
  <si>
    <t>Moringa oleifera Silage</t>
  </si>
  <si>
    <t>Moringa oleifera Dried Meal;Moringa oleifera Dried Milled</t>
  </si>
  <si>
    <t>Moringa oleifera Leaves Dried Meal;Moringa oleifera Leaves Dried Milled;Moringa pterygosperma Leaves Dried Meal;Moringa pterygosperma Leaves Dried Milled</t>
  </si>
  <si>
    <t>Moringa oleifera Leaves</t>
  </si>
  <si>
    <t>Moringa oleifera Leaves Meal;Moringa oleifera Leaves Milled;Moringa pterygosperma Leaves Meal;Moringa pterygosperma Leaves Milled</t>
  </si>
  <si>
    <t>Moringa oleifera Stalks Dried Meal;Moringa oleifera Stalks Dried Milled;Moringa pterygosperma Stalks Dried Meal;Moringa pterygosperma Stalks Dried Milled</t>
  </si>
  <si>
    <t>Moringa oleifera Root Bark Dried Meal;Moringa oleifera Root Bark Dried Milled;Moringa pterygosperma Root Bark Dried Meal;Moringa pterygosperma Root Bark Dried Milled</t>
  </si>
  <si>
    <t>Moringa stenopetala Leaves Dried Meal;Moringa stenopetala Leaves Dried Milled</t>
  </si>
  <si>
    <t>Cactus Cladode Dried Ensiled;Cactus Cladode Dried Silage</t>
  </si>
  <si>
    <t>Cactus Cladode Dried Ensiled Singed;Cactus Cladode Dried Silage Singed</t>
  </si>
  <si>
    <t>Opuntia ficus indica Cladode Meal;Opuntia ficus indica Cladode Milled</t>
  </si>
  <si>
    <t>Opuntia ficus indica Cladode Dried Meal;Opuntia ficus indica Cladode Dried Milled</t>
  </si>
  <si>
    <t>Opuntia ficus indica Meal;Opuntia ficus indica Milled</t>
  </si>
  <si>
    <t>Opuntia ficus indica Dried Meal;Opuntia ficus indica Dried Milled</t>
  </si>
  <si>
    <t>Prosopis Pods Meal;Prosopis Pods Milled</t>
  </si>
  <si>
    <t>Prosopis africana Seed Meal;Prosopis africana Seed Milled</t>
  </si>
  <si>
    <t>Alfalfa Dried Meal;Alfalfa Dried Milled</t>
  </si>
  <si>
    <t>Alfafa Meal;Lucerne Meal;Alfafa Milled;Lucerne Milled</t>
  </si>
  <si>
    <t>Centrosema pubescens Dried Meal;Centrosema pubescens Dried Milled</t>
  </si>
  <si>
    <t>Macroptilium atropurpureum Dried Milled;Macroptilium atropurpureum Dried Meal</t>
  </si>
  <si>
    <t>Macroptilium atropurpureum Leaves Dried Silage</t>
  </si>
  <si>
    <t>Stylosanthes guianensis Dried Meal;Stylosanthes guianensis Dried Milled</t>
  </si>
  <si>
    <t>Stylosanthes hamata Roasted Cake Meal;Stylosanthes hamata Roasted Cake Milled</t>
  </si>
  <si>
    <t>Noug Seed Meal;Noug Seed Milled</t>
  </si>
  <si>
    <t>Olea sativa Leaves Dried</t>
  </si>
  <si>
    <t>Olea europaea Leaves</t>
  </si>
  <si>
    <t>Common Olive Leaves;Olea sativa Leaves</t>
  </si>
  <si>
    <t>Olea sativa Cake</t>
  </si>
  <si>
    <t>Olea europaea Cake</t>
  </si>
  <si>
    <t>Amaranthus cruentus Leaves Meal;Amaranthus cruentus Leaves Milled</t>
  </si>
  <si>
    <t>Catha edulis Residue Silage</t>
  </si>
  <si>
    <t>Chromolaena odorata Leaves Dried Meal;Chromolaena odorata Leaves Dried Milled</t>
  </si>
  <si>
    <t>Chromolaena odorata Leaves Meal;Chromolaena odorata Leaves Milled</t>
  </si>
  <si>
    <t>Fabaceae spp.</t>
  </si>
  <si>
    <t>Guizotia abyssinica Seed Meal;Guizotia abyssinica Seed Milled</t>
  </si>
  <si>
    <t>Siam Weed Leaves Meal;Siam Weed Leaves Milled</t>
  </si>
  <si>
    <t>Eupatorium odoratum</t>
  </si>
  <si>
    <t>Eupatorium odoratum Leaves</t>
  </si>
  <si>
    <t>Carboxymethyl Cellulose Dried Heated Meal</t>
  </si>
  <si>
    <t>Cellulose Meal;Cellulose Milled</t>
  </si>
  <si>
    <t>Cellulose Dried Heated Meal</t>
  </si>
  <si>
    <t>Chromic Oxide</t>
  </si>
  <si>
    <t>Chromium Oxide Meal;Chromium Oxide Milled</t>
  </si>
  <si>
    <t>Salt Ground;Salt Dried Ground;Salt Block;Salt Course;Salt Lick</t>
  </si>
  <si>
    <t>Biscuit Waste Dried Milled;Biscuit Waste Dried Meal</t>
  </si>
  <si>
    <t>Biscuit Waste Meal;Biscuit Waste Milled</t>
  </si>
  <si>
    <t>Toxynil Meal;Toxynil Milled</t>
  </si>
  <si>
    <t xml:space="preserve">Asteraceae spp. </t>
  </si>
  <si>
    <t>Thai Basil Leaves Extract;Ocimum viridiflorum Leaves Extract;Ocimum suave Leaves Extract;Ocimum viride Leaves Extract</t>
  </si>
  <si>
    <t>Ocimum gratissimum</t>
  </si>
  <si>
    <t>Clove Basil Leaves Extract Dried Ethanol Treated Meal</t>
  </si>
  <si>
    <t>Stinging Nettle Dried Milled;Urtica dioica Dried Meal</t>
  </si>
  <si>
    <t>Dicalcium Phosphate Milled;Dicalcium Phosphate Meal</t>
  </si>
  <si>
    <t>Dicalcium Phosphate Dried Meal;Dicalcium Phosphate Dried Milled</t>
  </si>
  <si>
    <t>Minerals and Salt Lick;Minerals and Salt Block;Minerals and Salt Mix</t>
  </si>
  <si>
    <t>Carbamide;Urea Block;urea Dried Ground</t>
  </si>
  <si>
    <t>Choline Cloride Ground</t>
  </si>
  <si>
    <t>Labrus niloticus;Centropomus niloticus;Lates niloticus Oil</t>
  </si>
  <si>
    <t>AOM_000547$Animal--Fish--Nile Perch Fish Oil;AOM_000547$Animal--Fish--Labrus niloticus;AOM_000547$Animal--Fish--Centropomus niloticus;AOM_000547$Animal--Fish--Lates niloticus Oil</t>
  </si>
  <si>
    <t>AOM_000547$Animal--Fish--Labrus niloticus</t>
  </si>
  <si>
    <t>Animal--Fish--Labrus niloticus</t>
  </si>
  <si>
    <t>Labrus niloticus</t>
  </si>
  <si>
    <t>AOM_000547$Animal--Fish--Centropomus niloticus</t>
  </si>
  <si>
    <t>Animal--Fish--Centropomus niloticus</t>
  </si>
  <si>
    <t>Centropomus niloticus</t>
  </si>
  <si>
    <t>AOM_000555$Animal--Milk--Whole Milk</t>
  </si>
  <si>
    <t>Management--Livestock Management--Feed Characteristic--Feed Composition--Feed Ingredient--Animal Byproduct--Bone------</t>
  </si>
  <si>
    <t>Animal Byproduct--Bone--</t>
  </si>
  <si>
    <t>AOM_000540$Animal Byproduct--Bone</t>
  </si>
  <si>
    <t>AOM_002078$Animal Byproduct--Egg;AOM_002078$Animal Byproduct--Hatchery Eggs</t>
  </si>
  <si>
    <t>AOM_000545$Animal Byproduct--Fish--Fish Processing Waste;AOM_000545$Animal Byproduct--Fish--Fish Waste</t>
  </si>
  <si>
    <t>AOM_001884$Crop Byproduct--Cereal ByProducts--Brewers Grain;AOM_001884$Crop Byproduct--Cereal ByProducts--Brewers By-Product;AOM_001884$Crop Byproduct--Cereal ByProducts-- Distillers Grains</t>
  </si>
  <si>
    <t>Nixtamalized Maize; Alkaline-treated Maize;Zea mays</t>
  </si>
  <si>
    <t>AOM_001434$Crop Byproduct--Cereal ByProducts--Maize--Hominy;AOM_001434$Crop Byproduct--Cereal ByProducts--Maize--Nixtamalized Maize;AOM_001434$Crop Byproduct--Cereal ByProducts--Maize-- Alkaline-treated Maize;AOM_001434$Crop Byproduct--Cereal ByProducts--Maize--Zea mays</t>
  </si>
  <si>
    <t>Corn Chaff;Maize Chaff;Zea mays Husk</t>
  </si>
  <si>
    <t>Management--Livestock Management--Feed Characteristic--Feed Composition--Feed Ingredient--Crop Byproduct--Cereal ByProducts--Maize--Maize Husk--</t>
  </si>
  <si>
    <t>Crop Byproduct--Cereal ByProducts--Maize--Maize Husk--</t>
  </si>
  <si>
    <t>Crop Byproduct--Cereal ByProducts--Maize--Maize Husk</t>
  </si>
  <si>
    <t>AOM_001299$Crop Byproduct--Cereal ByProducts--Maize--Maize Husk;AOM_001299$Crop Byproduct--Cereal ByProducts--Maize--Corn Chaff;AOM_001299$Crop Byproduct--Cereal ByProducts--Maize--Maize Chaff;AOM_001299$Crop Byproduct--Cereal ByProducts--Maize--Zea mays Husk</t>
  </si>
  <si>
    <t xml:space="preserve">Extracted Rice Bran Solvent;Oryza sativa </t>
  </si>
  <si>
    <t>Management--Livestock Management--Feed Characteristic--Feed Composition--Feed Ingredient--Crop Byproduct--Cereal ByProducts--Rice--Rice Bran--Rice Bran Solvent</t>
  </si>
  <si>
    <t>Crop Byproduct--Cereal ByProducts--Rice--Rice Bran--Rice Bran Solvent</t>
  </si>
  <si>
    <t xml:space="preserve">AOM_002114$Crop Byproduct--Cereal ByProducts--Rice--Rice Bran--Rice Bran Solvent;AOM_002114$Crop Byproduct--Cereal ByProducts--Rice--Rice Bran--Extracted Rice Bran Solvent;AOM_002114$Crop Byproduct--Cereal ByProducts--Rice--Rice Bran--Oryza sativa </t>
  </si>
  <si>
    <t>AOM_001884$Crop Byproduct--Cereal ByProducts-- Distillers Grains</t>
  </si>
  <si>
    <t>Crop Byproduct--Cereal ByProducts-- Distillers Grains</t>
  </si>
  <si>
    <t xml:space="preserve"> Distillers Grains</t>
  </si>
  <si>
    <t>Milo Straw; Broomcorn Straw; Sorghum Threshed Tops;Sorghum bicolor Straw</t>
  </si>
  <si>
    <t>AOM_000581$Crop Byproduct--Cereal ByProducts--Sorghum--Sorghum Straw;AOM_000581$Crop Byproduct--Cereal ByProducts--Sorghum--Milo Straw;AOM_000581$Crop Byproduct--Cereal ByProducts--Sorghum-- Broomcorn Straw;AOM_000581$Crop Byproduct--Cereal ByProducts--Sorghum-- Sorghum Threshed Tops;AOM_000581$Crop Byproduct--Cereal ByProducts--Sorghum--Sorghum bicolor Straw</t>
  </si>
  <si>
    <t>AOM_001434$Crop Byproduct--Cereal ByProducts--Maize-- Alkaline-treated Maize</t>
  </si>
  <si>
    <t>Crop Byproduct--Cereal ByProducts--Maize-- Alkaline-treated Maize</t>
  </si>
  <si>
    <t>Maize-- Alkaline-treated Maize</t>
  </si>
  <si>
    <t>Wheat Pollard;Triticum aestivum Bran</t>
  </si>
  <si>
    <t>AOM_000585$Crop Byproduct--Cereal ByProducts--Wheat--Wheat Bran;AOM_000585$Crop Byproduct--Cereal ByProducts--Wheat--Wheat Pollard;AOM_000585$Crop Byproduct--Cereal ByProducts--Wheat--Triticum aestivum Bran</t>
  </si>
  <si>
    <t>AOM_001299$Crop Byproduct--Cereal ByProducts--Maize--Maize Husk</t>
  </si>
  <si>
    <t>Maize--Maize Husk</t>
  </si>
  <si>
    <t>AOM_001299$Crop Byproduct--Cereal ByProducts--Maize--Zea mays Husk</t>
  </si>
  <si>
    <t>Crop Byproduct--Cereal ByProducts--Maize--Zea mays Husk</t>
  </si>
  <si>
    <t>Maize--Zea mays Husk</t>
  </si>
  <si>
    <t>Management--Livestock Management--Feed Characteristic--Feed Composition--Feed Ingredient--Crop Byproduct--Fruit ByProducts--Orange--Orange Peels--</t>
  </si>
  <si>
    <t>Crop Byproduct--Fruit ByProducts--Orange--Orange Peels--</t>
  </si>
  <si>
    <t>Crop Byproduct--Fruit ByProducts--Orange--Orange Peels</t>
  </si>
  <si>
    <t>Crop Byproduct--Fruit ByProducts--Orange</t>
  </si>
  <si>
    <t>AOM_001889$Crop Byproduct--Fruit ByProducts--Orange--Orange Peels;AOM_001889$Crop Byproduct--Fruit ByProducts--Orange--Citrus sinensis Peels</t>
  </si>
  <si>
    <t>Peanut Haulms; Goober Haulms;Arachis hypogaea Haulm</t>
  </si>
  <si>
    <t>AOM_000604$Crop Byproduct--Legume ByProducts--Groundnut--Groundnut Haulm;AOM_000604$Crop Byproduct--Legume ByProducts--Groundnut--Peanut Haulms;AOM_000604$Crop Byproduct--Legume ByProducts--Groundnut-- Goober Haulms;AOM_000604$Crop Byproduct--Legume ByProducts--Groundnut--Arachis hypogaea Haulm</t>
  </si>
  <si>
    <t>Peanut Hulls; Goober Hulls;Arachis hypogaea Hull</t>
  </si>
  <si>
    <t>AOM_000605$Crop Byproduct--Legume ByProducts--Groundnut--Groundnut Hull;AOM_000605$Crop Byproduct--Legume ByProducts--Groundnut--Peanut Hulls;AOM_000605$Crop Byproduct--Legume ByProducts--Groundnut-- Goober Hulls;AOM_000605$Crop Byproduct--Legume ByProducts--Groundnut--Arachis hypogaea Hull</t>
  </si>
  <si>
    <t>Peanut Straw; Goober Straw;Arachis hypogaea Straw</t>
  </si>
  <si>
    <t>AOM_001890$Crop Byproduct--Legume ByProducts--Groundnut--Groundnut Straw;AOM_001890$Crop Byproduct--Legume ByProducts--Groundnut--Peanut Straw;AOM_001890$Crop Byproduct--Legume ByProducts--Groundnut-- Goober Straw;AOM_001890$Crop Byproduct--Legume ByProducts--Groundnut--Arachis hypogaea Straw</t>
  </si>
  <si>
    <t>Peanut Cake; Goober Cake;Arachis hypogaea Cake</t>
  </si>
  <si>
    <t>AOM_001254$Crop Byproduct--Legume ByProducts--Groundnut--Groundnut Cake;AOM_001254$Crop Byproduct--Legume ByProducts--Groundnut--Peanut Cake;AOM_001254$Crop Byproduct--Legume ByProducts--Groundnut-- Goober Cake;AOM_001254$Crop Byproduct--Legume ByProducts--Groundnut--Arachis hypogaea Cake</t>
  </si>
  <si>
    <t>Crop Byproduct--Cereal ByProducts--Maize-- Corn Stover</t>
  </si>
  <si>
    <t>Maize-- Corn Stover</t>
  </si>
  <si>
    <t>AOM_002114$Crop Byproduct--Cereal ByProducts--Rice--Rice Bran--Rice Bran Solvent</t>
  </si>
  <si>
    <t>Rice--Rice Bran--Rice Bran Solvent</t>
  </si>
  <si>
    <t>AOM_002114$Crop Byproduct--Cereal ByProducts--Rice--Rice Bran--Extracted Rice Bran Solvent</t>
  </si>
  <si>
    <t>Crop Byproduct--Cereal ByProducts--Rice--Rice Bran--Extracted Rice Bran Solvent</t>
  </si>
  <si>
    <t>Rice--Rice Bran--Extracted Rice Bran Solvent</t>
  </si>
  <si>
    <t xml:space="preserve">AOM_002114$Crop Byproduct--Cereal ByProducts--Rice--Rice Bran--Oryza sativa </t>
  </si>
  <si>
    <t xml:space="preserve">Crop Byproduct--Cereal ByProducts--Rice--Rice Bran--Oryza sativa </t>
  </si>
  <si>
    <t xml:space="preserve">Rice--Rice Bran--Oryza sativa </t>
  </si>
  <si>
    <t>AOM_002136$Crop Byproduct--Oil Plant ByProducts--Linseed--Linseed Cake;AOM_002136$Crop Byproduct--Oil Plant ByProducts--Linseed--Linum usitatissimum Cake</t>
  </si>
  <si>
    <t>AOM_001813$Crop Byproduct--Cereal ByProducts--Sorghum-- Broomcorn Brewers Grain</t>
  </si>
  <si>
    <t>Crop Byproduct--Cereal ByProducts--Sorghum-- Broomcorn Brewers Grain</t>
  </si>
  <si>
    <t>Sorghum-- Broomcorn Brewers Grain</t>
  </si>
  <si>
    <t>AOM_000581$Crop Byproduct--Cereal ByProducts--Sorghum-- Broomcorn Straw</t>
  </si>
  <si>
    <t>Crop Byproduct--Cereal ByProducts--Sorghum-- Broomcorn Straw</t>
  </si>
  <si>
    <t>Sorghum-- Broomcorn Straw</t>
  </si>
  <si>
    <t>AOM_000581$Crop Byproduct--Cereal ByProducts--Sorghum-- Sorghum Threshed Tops</t>
  </si>
  <si>
    <t>Crop Byproduct--Cereal ByProducts--Sorghum-- Sorghum Threshed Tops</t>
  </si>
  <si>
    <t>Sorghum-- Sorghum Threshed Tops</t>
  </si>
  <si>
    <t>AOM_000585$Crop Byproduct--Cereal ByProducts--Wheat--Wheat Pollard</t>
  </si>
  <si>
    <t>Crop Byproduct--Cereal ByProducts--Wheat--Wheat Pollard</t>
  </si>
  <si>
    <t>Wheat--Wheat Pollard</t>
  </si>
  <si>
    <t>Management--Livestock Management--Feed Characteristic--Feed Composition--Feed Ingredient--Crop Product--Cereal Products--Sorghum--Sorghum Sprout--</t>
  </si>
  <si>
    <t>Crop Product--Cereal Products--Sorghum--Sorghum Sprout--</t>
  </si>
  <si>
    <t>Crop Product--Cereal Products--Sorghum--Sorghum Sprout</t>
  </si>
  <si>
    <t>AOM_001365$Crop Product--Cereal Products--Sorghum--Sorghum Sprout;AOM_001365$Crop Product--Cereal Products--Sorghum--Sorghum bicolor Sprout</t>
  </si>
  <si>
    <t>AOM_002137$Crop Product--Fruit Products--Tomato--Tomato Pulp;AOM_002137$Crop Product--Fruit Products--Tomato--Solanum lycopersicum Pulp</t>
  </si>
  <si>
    <t>AOM_001889$Crop Byproduct--Fruit ByProducts--Orange--Orange Peels</t>
  </si>
  <si>
    <t>Orange--Orange Peels</t>
  </si>
  <si>
    <t>AOM_001889$Crop Byproduct--Fruit ByProducts--Orange--Citrus sinensis Peels</t>
  </si>
  <si>
    <t>Crop Byproduct--Fruit ByProducts--Orange--Citrus sinensis Peels</t>
  </si>
  <si>
    <t>Orange--Citrus sinensis Peels</t>
  </si>
  <si>
    <t>Management--Livestock Management--Feed Characteristic--Feed Composition--Feed Ingredient--Crop Product--Vegetable Products--Brassica oleracea spp.----</t>
  </si>
  <si>
    <t>Crop Product--Vegetable Products--Brassica oleracea spp.</t>
  </si>
  <si>
    <t>AOM_001850$Crop Product--Vegetable Products--Brassica oleracea spp.;AOM_001850$Crop Product--Vegetable Products--Brassica oleracea sp.</t>
  </si>
  <si>
    <t>AOM_000604$Crop Byproduct--Legume ByProducts--Groundnut-- Goober Haulms</t>
  </si>
  <si>
    <t>Crop Byproduct--Legume ByProducts--Groundnut-- Goober Haulms</t>
  </si>
  <si>
    <t>Groundnut-- Goober Haulms</t>
  </si>
  <si>
    <t>AOM_000605$Crop Byproduct--Legume ByProducts--Groundnut-- Goober Hulls</t>
  </si>
  <si>
    <t>Crop Byproduct--Legume ByProducts--Groundnut-- Goober Hulls</t>
  </si>
  <si>
    <t>Groundnut-- Goober Hulls</t>
  </si>
  <si>
    <t>AOM_001556$Forage Plants--Aquatic Plants--Lemna;AOM_001556$Forage Plants--Aquatic Plants--Duckweed</t>
  </si>
  <si>
    <t>AOM_001890$Crop Byproduct--Legume ByProducts--Groundnut-- Goober Straw</t>
  </si>
  <si>
    <t>Crop Byproduct--Legume ByProducts--Groundnut-- Goober Straw</t>
  </si>
  <si>
    <t>Groundnut-- Goober Straw</t>
  </si>
  <si>
    <t>AOM_001254$Crop Byproduct--Legume ByProducts--Groundnut-- Goober Cake</t>
  </si>
  <si>
    <t>Crop Byproduct--Legume ByProducts--Groundnut-- Goober Cake</t>
  </si>
  <si>
    <t>Groundnut-- Goober Cake</t>
  </si>
  <si>
    <t>Management--Livestock Management--Feed Characteristic--Feed Composition--Feed Ingredient--Forage Plants--Cereal and Grass Forages--Aristida spp.----</t>
  </si>
  <si>
    <t>Forage Plants--Cereal and Grass Forages--Aristida spp.</t>
  </si>
  <si>
    <t>AOM_001456$Forage Plants--Cereal and Grass Forages--Aristida spp.</t>
  </si>
  <si>
    <t>AOM_000686$Forage Plants--Cereal and Grass Forages--Cenchrus ciliaris;AOM_000686$Forage Plants--Cereal and Grass Forages--Cenchrus ciliaris</t>
  </si>
  <si>
    <t>Management--Livestock Management--Feed Characteristic--Feed Composition--Feed Ingredient--Forage Plants--Cereal and Grass Forages--Chloris spp.----</t>
  </si>
  <si>
    <t>Forage Plants--Cereal and Grass Forages--Chloris spp.</t>
  </si>
  <si>
    <t>AOM_001401$Forage Plants--Cereal and Grass Forages--Chloris spp.</t>
  </si>
  <si>
    <t>Katambora;Chloris gayana</t>
  </si>
  <si>
    <t>AOM_001402$Forage Plants--Cereal and Grass Forages--Chloris gayana;AOM_001402$Forage Plants--Cereal and Grass Forages--Katambora;AOM_001402$Forage Plants--Cereal and Grass Forages--Chloris gayana</t>
  </si>
  <si>
    <t>AOM_002136$Crop Byproduct--Oil Plant ByProducts--Linseed--Linseed Cake</t>
  </si>
  <si>
    <t>AOM_002136$Crop Byproduct--Oil Plant ByProducts--Linseed--Linum usitatissimum Cake</t>
  </si>
  <si>
    <t>AOM_000704$Forage Plants--Forage Trees--Acacia nilotica;AOM_000704$Forage Plants--Forage Trees--Vachellia nilotica</t>
  </si>
  <si>
    <t>AOM_000705$Forage Plants--Forage Trees--Acacia sieberiana;AOM_000705$Forage Plants--Forage Trees--Vachellia sieberiana</t>
  </si>
  <si>
    <t>AOM_002041$Forage Plants--Forage Trees--Acacia sieberiana--Acacia sieberiana Pods;AOM_002041$Forage Plants--Forage Trees--Acacia sieberiana--Vachellia sieberiana Pods</t>
  </si>
  <si>
    <t>AOM_000706$Forage Plants--Forage Trees--Acacia tortilis;AOM_000706$Forage Plants--Forage Trees--Vachellia tortilis</t>
  </si>
  <si>
    <t>Management--Livestock Management--Feed Characteristic--Feed Composition--Feed Ingredient--Forage Plants--Forage Trees--Albizia harveyi----</t>
  </si>
  <si>
    <t>Forage Plants--Forage Trees--Albizia harveyi</t>
  </si>
  <si>
    <t>AOM_001793$Forage Plants--Forage Trees--Albizia harveyi</t>
  </si>
  <si>
    <t>Management--Livestock Management--Feed Characteristic--Feed Composition--Feed Ingredient--Forage Plants--Forage Trees--Albizia gummifera----</t>
  </si>
  <si>
    <t>Forage Plants--Forage Trees--Albizia gummifera</t>
  </si>
  <si>
    <t>AOM_002061$Forage Plants--Forage Trees--Albizia gummifera</t>
  </si>
  <si>
    <t>Management--Livestock Management--Feed Characteristic--Feed Composition--Feed Ingredient--Forage Plants--Forage Trees--Albizia lebbeck--Albizia lebbeck Leaves--</t>
  </si>
  <si>
    <t>Forage Plants--Forage Trees--Albizia lebbeck--Albizia lebbeck Leaves--</t>
  </si>
  <si>
    <t>Forage Plants--Forage Trees--Albizia lebbeck--Albizia lebbeck Leaves</t>
  </si>
  <si>
    <t>Forage Plants--Forage Trees--Albizia lebbeck</t>
  </si>
  <si>
    <t>AOM_002064$Forage Plants--Forage Trees--Albizia lebbeck--Albizia lebbeck Leaves</t>
  </si>
  <si>
    <t>AOM_000642$Crop Byproduct--Sugar Processing ByProducts--Sugarcane--Sugarcane Molasses Powder</t>
  </si>
  <si>
    <t>Crop Byproduct--Sugar Processing ByProducts--Sugarcane--Sugarcane Molasses Powder</t>
  </si>
  <si>
    <t>Sugarcane--Sugarcane Molasses Powder</t>
  </si>
  <si>
    <t>AOM_000642$Crop Byproduct--Sugar Processing ByProducts--Sugarcane--Sugarcane Molasses Ground</t>
  </si>
  <si>
    <t>Crop Byproduct--Sugar Processing ByProducts--Sugarcane--Sugarcane Molasses Ground</t>
  </si>
  <si>
    <t>Sugarcane--Sugarcane Molasses Ground</t>
  </si>
  <si>
    <t>AOM_000642$Crop Byproduct--Sugar Processing ByProducts--Sugarcane--Sugarcane Molasses Block</t>
  </si>
  <si>
    <t>Crop Byproduct--Sugar Processing ByProducts--Sugarcane--Sugarcane Molasses Block</t>
  </si>
  <si>
    <t>Sugarcane--Sugarcane Molasses Block</t>
  </si>
  <si>
    <t>AOM_000642$Crop Byproduct--Sugar Processing ByProducts--Sugarcane--Sugarcane Molasses Meal</t>
  </si>
  <si>
    <t>Crop Byproduct--Sugar Processing ByProducts--Sugarcane--Sugarcane Molasses Meal</t>
  </si>
  <si>
    <t>Sugarcane--Sugarcane Molasses Meal</t>
  </si>
  <si>
    <t>Management--Livestock Management--Feed Characteristic--Feed Composition--Feed Ingredient--Forage Plants--Forage Trees--Erythrina abyssinica----</t>
  </si>
  <si>
    <t>Forage Plants--Forage Trees--Erythrina abyssinica</t>
  </si>
  <si>
    <t>AOM_001795$Forage Plants--Forage Trees--Erythrina abyssinica</t>
  </si>
  <si>
    <t>Management--Livestock Management--Feed Characteristic--Feed Composition--Feed Ingredient--Forage Plants--Forage Trees--Gliciridia sepium--Gliciridia sepium Leaves--</t>
  </si>
  <si>
    <t>Forage Plants--Forage Trees--Gliciridia sepium--Gliciridia sepium Leaves--</t>
  </si>
  <si>
    <t>Forage Plants--Forage Trees--Gliciridia sepium--Gliciridia sepium Leaves</t>
  </si>
  <si>
    <t>Forage Plants--Forage Trees--Gliciridia sepium</t>
  </si>
  <si>
    <t>AOM_001800$Forage Plants--Forage Trees--Gliciridia sepium--Gliciridia sepium Leaves</t>
  </si>
  <si>
    <t>Management--Livestock Management--Feed Characteristic--Feed Composition--Feed Ingredient--Forage Plants--Forage Trees--Gliciridia sepium----</t>
  </si>
  <si>
    <t>AOM_001797$Forage Plants--Forage Trees--Gliciridia sepium;AOM_001797$Forage Plants--Forage Trees--Gliciridia sepium</t>
  </si>
  <si>
    <t>Leucaena glauca;Leucaena leucocephala</t>
  </si>
  <si>
    <t>AOM_000710$Forage Plants--Forage Trees--Leucaena leucocephala;AOM_000710$Forage Plants--Forage Trees--Leucaena glauca;AOM_000710$Forage Plants--Forage Trees--Leucaena leucocephala</t>
  </si>
  <si>
    <t>AOM_001979$Forage Plants--Forage Trees--Moringa oleifera--Moringa oleifera Leaves Extract;AOM_001979$Forage Plants--Forage Trees--Moringa oleifera--Moringa oleifera Leaves Extract</t>
  </si>
  <si>
    <t>AOM_001365$Crop Product--Cereal Products--Sorghum--Sorghum Sprout</t>
  </si>
  <si>
    <t>AOM_001365$Crop Product--Cereal Products--Sorghum--Sorghum bicolor Sprout</t>
  </si>
  <si>
    <t>Crop Product--Cereal Products--Sorghum--Sorghum bicolor Sprout</t>
  </si>
  <si>
    <t>AOM_002137$Crop Product--Fruit Products--Tomato--Tomato Pulp</t>
  </si>
  <si>
    <t>AOM_002137$Crop Product--Fruit Products--Tomato--Solanum lycopersicum Pulp</t>
  </si>
  <si>
    <t>Common Olive Leaves;Olea sativa Leaves;Olea europaea Leaves</t>
  </si>
  <si>
    <t>Olea sativa Cake;Olea europaea Cake</t>
  </si>
  <si>
    <t>AOM_001192$Forage Plants--Oil Plant ByProducts--Olive--Olive Cake;AOM_001192$Forage Plants--Oil Plant ByProducts--Olive--Olea sativa Cake;AOM_001192$Forage Plants--Oil Plant ByProducts--Olive--Olea europaea Cake</t>
  </si>
  <si>
    <t>AOM_001569$Forage Plants--Other Forage Plants--Asteriscus maritimus;AOM_001569$Forage Plants--Other Forage Plants--Pallenis maritima</t>
  </si>
  <si>
    <t>Management--Livestock Management--Feed Characteristic--Feed Composition--Feed Ingredient--Forage Plants--Other Forage Plants--Fabaceae spp.----</t>
  </si>
  <si>
    <t>Forage Plants--Other Forage Plants--Fabaceae spp.</t>
  </si>
  <si>
    <t>AOM_001543$Forage Plants--Other Forage Plants--Fabaceae spp.</t>
  </si>
  <si>
    <t>AOM_001850$Crop Product--Vegetable Products--Brassica oleracea spp.</t>
  </si>
  <si>
    <t>AOM_000746$Other Ingredients--Digestibility Marker--Chromium Oxide;AOM_000746$Other Ingredients--Digestibility Marker--Chromic Oxide</t>
  </si>
  <si>
    <t>AOM_001866$Other Ingredients--Glycerol;AOM_001866$Other Ingredients--Glycerin</t>
  </si>
  <si>
    <t>AOM_000772$Other Ingredients--Mineral--Salt;AOM_000772$Other Ingredients--Mineral--Salt Ground;AOM_000772$Other Ingredients--Mineral--Salt Dried Ground;AOM_000772$Other Ingredients--Mineral--Salt Block;AOM_000772$Other Ingredients--Mineral--Salt Course;AOM_000772$Other Ingredients--Mineral--Salt Lick</t>
  </si>
  <si>
    <t>AOM_000799$Preformulated Feed--Commercial Feed;AOM_000799$Preformulated Feed--Industrial Commercial Feed</t>
  </si>
  <si>
    <t>AOM_001402$Forage Plants--Cereal and Grass Forages--Katambora</t>
  </si>
  <si>
    <t>Forage Plants--Cereal and Grass Forages--Katambora</t>
  </si>
  <si>
    <t>Management--Livestock Management--Feed Characteristic--Feed Composition--Feed Ingredient--Supplement--Herb or Extract--Asteraceae spp. ----</t>
  </si>
  <si>
    <t xml:space="preserve">Supplement--Herb or Extract--Asteraceae spp. </t>
  </si>
  <si>
    <t xml:space="preserve">AOM_001903$Supplement--Herb or Extract--Asteraceae spp. </t>
  </si>
  <si>
    <t>Thai Basil Leaves Extract;Ocimum viridiflorum Leaves Extract;Ocimum suave Leaves Extract;Ocimum viride Leaves Extract;Ocimum gratissimum Leaves Extract</t>
  </si>
  <si>
    <t>AOM_000752$Supplement--Herb or Extract--Clove Basil Leaves Extract;AOM_000752$Supplement--Herb or Extract--Thai Basil Leaves Extract;AOM_000752$Supplement--Herb or Extract--Ocimum viridiflorum Leaves Extract;AOM_000752$Supplement--Herb or Extract--Ocimum suave Leaves Extract;AOM_000752$Supplement--Herb or Extract--Ocimum viride Leaves Extract;AOM_000752$Supplement--Herb or Extract--Ocimum gratissimum Leaves Extract</t>
  </si>
  <si>
    <t>AOM_000758$Supplement--Mineral--Iodated Salt;AOM_000758$Supplement--Mineral--Iodized Salt</t>
  </si>
  <si>
    <t>AOM_001506$Supplement--Mineral--Kanwa-Potassium Salt;AOM_001506$Supplement--Mineral--Sodium Sesquicarbonate</t>
  </si>
  <si>
    <t>Supplement--Mixture--Minerals and Urea Mix</t>
  </si>
  <si>
    <t>AOM_001431$Supplement--Mixture--Minerals and Urea Mix;AOM_001431$Supplement--Mixture--Minerals and Urea Lick</t>
  </si>
  <si>
    <t>AOM_001797$Forage Plants--Forage Trees--Gliciridia sepium</t>
  </si>
  <si>
    <t>AOM_000746$Other Ingredients--Digestibility Marker--Chromic Oxide</t>
  </si>
  <si>
    <t>Other Ingredients--Digestibility Marker--Chromic Oxide</t>
  </si>
  <si>
    <t>AOM_000772$Other Ingredients--Mineral--Salt Ground</t>
  </si>
  <si>
    <t>Other Ingredients--Mineral--Salt Ground</t>
  </si>
  <si>
    <t>AOM_000772$Other Ingredients--Mineral--Salt Dried Ground</t>
  </si>
  <si>
    <t>Other Ingredients--Mineral--Salt Dried Ground</t>
  </si>
  <si>
    <t>AOM_000772$Other Ingredients--Mineral--Salt Block</t>
  </si>
  <si>
    <t>Other Ingredients--Mineral--Salt Block</t>
  </si>
  <si>
    <t>AOM_000772$Other Ingredients--Mineral--Salt Course</t>
  </si>
  <si>
    <t>Other Ingredients--Mineral--Salt Course</t>
  </si>
  <si>
    <t>AOM_000772$Other Ingredients--Mineral--Salt Lick</t>
  </si>
  <si>
    <t>Other Ingredients--Mineral--Salt Lick</t>
  </si>
  <si>
    <t>AOM_001431$Supplement--Mixture--Minerals and Urea Mix</t>
  </si>
  <si>
    <t>AOM_001431$Supplement--Mixture--Minerals and Urea Lick</t>
  </si>
  <si>
    <t>Supplement--Mixture--Minerals and Urea Lick</t>
  </si>
  <si>
    <t>DD.DE</t>
  </si>
  <si>
    <t>DD.EE</t>
  </si>
  <si>
    <t>DD.NFE</t>
  </si>
  <si>
    <t>Time Start (dd/mm/yy)</t>
  </si>
  <si>
    <t>Time End (dd/mm/yy)</t>
  </si>
  <si>
    <t>Pature Description</t>
  </si>
  <si>
    <t xml:space="preserve">Add description </t>
  </si>
  <si>
    <t xml:space="preserve"> Time Period
(allows multiple selection)</t>
  </si>
  <si>
    <t>GM.Tot.Stock.are.Unit</t>
  </si>
  <si>
    <t>or I use pasture_fodder</t>
  </si>
  <si>
    <t>P.Species</t>
  </si>
  <si>
    <t xml:space="preserve">AF.Boundary </t>
  </si>
  <si>
    <t>Herd and Subgroup</t>
  </si>
  <si>
    <t>Experiment duration</t>
  </si>
  <si>
    <t>herd 1 cub1;herd 3 cub3</t>
  </si>
  <si>
    <t>Treatment
(allows multiple selection)</t>
  </si>
  <si>
    <t>Site
(allows multiple selection)</t>
  </si>
  <si>
    <t>xx</t>
  </si>
  <si>
    <t>Time
(allows multiple selection)</t>
  </si>
  <si>
    <r>
      <t xml:space="preserve">Other Practices eg Other Fodder Storage and Manure Management practices
</t>
    </r>
    <r>
      <rPr>
        <i/>
        <sz val="8"/>
        <color theme="1"/>
        <rFont val="Calibri"/>
        <family val="2"/>
        <scheme val="minor"/>
      </rPr>
      <t>This section is for practices not described elsewhere in the data entry process that may constrain outcome comparisons.
For example you have a 2 factor experiment of improved vs normal feed crossed with vs presence of absence of a new innovation, giving 4 treatments. The new innovation cannot be captured anywhere in the system, let's call it methane absorbing wearables. We would create a practice for the wearables and give it name. We should only compare improved to normal feed when both have wearables or both do not have wearables, and we should not confound diet comparisons (i.e., improved + wearable vs normal - wearable is not allowed).  We now need to tell the system that wearables practice is important and a focus of the experiment, so we select "Yes" to the question in Row 7.</t>
    </r>
  </si>
  <si>
    <t>Other Practices (Indicate in the notes)</t>
  </si>
  <si>
    <t xml:space="preserve">Manure Management </t>
  </si>
  <si>
    <t>uewhd</t>
  </si>
  <si>
    <t>2014;2013</t>
  </si>
  <si>
    <t>AOM_006008</t>
  </si>
  <si>
    <t>Chicken Litter;Chicken Waste</t>
  </si>
  <si>
    <t>Management--Livestock Management--Feed Characteristic--Feed Composition--Feed Ingredient--Animal Manures--Chicken --Chicken Manure----</t>
  </si>
  <si>
    <t>Animal Manures--Chicken --Chicken Manure</t>
  </si>
  <si>
    <t xml:space="preserve">Animal Manures--Chicken </t>
  </si>
  <si>
    <t>AOM_006008$Animal Manures--Chicken --Chicken Manure;AOM_006008$Animal Manures--Chicken --Chicken Litter;AOM_006008$Animal Manures--Chicken --Chicken Waste</t>
  </si>
  <si>
    <t>AOM_001097$Animal Manures--Pig --Pig Manure;AOM_001097$Animal Manures--Pig --Pig Litter</t>
  </si>
  <si>
    <t>Poultry Manure;Poultry Waste;Poultry Excreta</t>
  </si>
  <si>
    <t>AOM_001146$Animal Manures--Poultry--Poultry Litter;AOM_001146$Animal Manures--Poultry--Poultry Manure;AOM_001146$Animal Manures--Poultry--Poultry Waste;AOM_001146$Animal Manures--Poultry--Poultry Excreta</t>
  </si>
  <si>
    <t>AOM_006008$Animal Manures--Chicken --Chicken Manure</t>
  </si>
  <si>
    <t>Zea mays (baby) Stalk</t>
  </si>
  <si>
    <t>Baby Corn Stalk;Zea mays (baby) Stalk</t>
  </si>
  <si>
    <t>Management--Livestock Management--Feed Characteristic--Feed Composition--Feed Ingredient--Crop Byproduct--Cereal ByProducts--Baby Corn--Baby Corn Stalk--</t>
  </si>
  <si>
    <t>Crop Byproduct--Cereal ByProducts--Baby Corn--Baby Corn Stalk--</t>
  </si>
  <si>
    <t>Crop Byproduct--Cereal ByProducts--Baby Corn--Baby Corn Stalk</t>
  </si>
  <si>
    <t>Crop Byproduct--Cereal ByProducts--Baby Corn</t>
  </si>
  <si>
    <t>AOM_001675$Crop Byproduct--Cereal ByProducts--Baby Corn--Baby Corn Stalk;AOM_001675$Crop Byproduct--Cereal ByProducts--Baby Corn--Baby Corn Stalk;AOM_001675$Crop Byproduct--Cereal ByProducts--Baby Corn--Zea mays (baby) Stalk</t>
  </si>
  <si>
    <t>AOM_006008$Animal Manures--Chicken --Chicken Litter</t>
  </si>
  <si>
    <t>Animal Manures--Chicken --Chicken Litter</t>
  </si>
  <si>
    <t>AOM_006008$Animal Manures--Chicken --Chicken Waste</t>
  </si>
  <si>
    <t>Animal Manures--Chicken --Chicken Waste</t>
  </si>
  <si>
    <t>Chicken Waste</t>
  </si>
  <si>
    <t>AOM_001097$Animal Manures--Pig --Pig Litter</t>
  </si>
  <si>
    <t>Animal Manures--Pig --Pig Litter</t>
  </si>
  <si>
    <t>Corn Straw</t>
  </si>
  <si>
    <t>Corn Straw;Zea mays Straw</t>
  </si>
  <si>
    <t>AOM_000572$Crop Byproduct--Cereal ByProducts--Maize--Maize Straw;AOM_000572$Crop Byproduct--Cereal ByProducts--Maize--Corn Straw;AOM_000572$Crop Byproduct--Cereal ByProducts--Maize--Zea mays Straw</t>
  </si>
  <si>
    <t>AOM_006001</t>
  </si>
  <si>
    <t>Maize Stover; Corn Stover</t>
  </si>
  <si>
    <t>Zea mays Stover</t>
  </si>
  <si>
    <t>Maize Stover; Corn Stover;Zea mays Stover</t>
  </si>
  <si>
    <t>Management--Livestock Management--Feed Characteristic--Feed Composition--Feed Ingredient--Crop Byproduct--Cereal ByProducts--Maize--Maize Stover--</t>
  </si>
  <si>
    <t>Crop Byproduct--Cereal ByProducts--Maize--Maize Stover--</t>
  </si>
  <si>
    <t>AOM_006001$Crop Byproduct--Cereal ByProducts--Maize--Maize Stover;AOM_006001$Crop Byproduct--Cereal ByProducts--Maize--Maize Stover;AOM_006001$Crop Byproduct--Cereal ByProducts--Maize-- Corn Stover;AOM_006001$Crop Byproduct--Cereal ByProducts--Maize--Zea mays Stover</t>
  </si>
  <si>
    <t>Avena sativa Straw</t>
  </si>
  <si>
    <t>Oat Stover; Oat Stubble;Avena sativa Straw</t>
  </si>
  <si>
    <t>Management--Livestock Management--Feed Characteristic--Feed Composition--Feed Ingredient--Crop Byproduct--Cereal ByProducts--Oat--Oat Straw--</t>
  </si>
  <si>
    <t>Crop Byproduct--Cereal ByProducts--Oat--Oat Straw--</t>
  </si>
  <si>
    <t>Crop Byproduct--Cereal ByProducts--Oat--Oat Straw</t>
  </si>
  <si>
    <t>AOM_001835$Crop Byproduct--Cereal ByProducts--Oat--Oat Straw;AOM_001835$Crop Byproduct--Cereal ByProducts--Oat--Oat Stover;AOM_001835$Crop Byproduct--Cereal ByProducts--Oat-- Oat Stubble;AOM_001835$Crop Byproduct--Cereal ByProducts--Oat--Avena sativa Straw</t>
  </si>
  <si>
    <t>AOM_001675$Crop Byproduct--Cereal ByProducts--Baby Corn--Baby Corn Stalk</t>
  </si>
  <si>
    <t>Baby Corn--Baby Corn Stalk</t>
  </si>
  <si>
    <t>AOM_001675$Crop Byproduct--Cereal ByProducts--Baby Corn--Zea mays (baby) Stalk</t>
  </si>
  <si>
    <t>Crop Byproduct--Cereal ByProducts--Baby Corn--Zea mays (baby) Stalk</t>
  </si>
  <si>
    <t>Baby Corn--Zea mays (baby) Stalk</t>
  </si>
  <si>
    <t>Milo Brewers Grain; Broomcorn Brewers Grain;Sorghum Spent</t>
  </si>
  <si>
    <t>AOM_001813$Crop Byproduct--Cereal ByProducts--Sorghum--Sorghum Brewers Grain;AOM_001813$Crop Byproduct--Cereal ByProducts--Sorghum--Milo Brewers Grain;AOM_001813$Crop Byproduct--Cereal ByProducts--Sorghum-- Broomcorn Brewers Grain;AOM_001813$Crop Byproduct--Cereal ByProducts--Sorghum--Sorghum Spent</t>
  </si>
  <si>
    <t>Unspecified Straw</t>
  </si>
  <si>
    <t>Management--Livestock Management--Feed Characteristic--Feed Composition--Feed Ingredient--Crop Byproduct--Cereal ByProducts--Unspecified Straw----</t>
  </si>
  <si>
    <t>Crop Byproduct--Cereal ByProducts--Unspecified Straw</t>
  </si>
  <si>
    <t>AOM_000582$Crop Byproduct--Cereal ByProducts--Unspecified Straw</t>
  </si>
  <si>
    <t>AOM_006006</t>
  </si>
  <si>
    <t>Management--Livestock Management--Feed Characteristic--Feed Composition--Feed Ingredient--Crop Byproduct--Cereal ByProducts--Tata----</t>
  </si>
  <si>
    <t>Crop Byproduct--Cereal ByProducts--Tata</t>
  </si>
  <si>
    <t>AOM_006006$Crop Byproduct--Cereal ByProducts--Tata</t>
  </si>
  <si>
    <t>Common Bean Haulm</t>
  </si>
  <si>
    <t>Management--Livestock Management--Feed Characteristic--Feed Composition--Feed Ingredient--Crop Byproduct--Legume ByProducts--Common Bean --Common Bean Haulm--</t>
  </si>
  <si>
    <t>Crop Byproduct--Legume ByProducts--Common Bean --Common Bean Haulm--</t>
  </si>
  <si>
    <t>Crop Byproduct--Legume ByProducts--Common Bean --Common Bean Haulm</t>
  </si>
  <si>
    <t xml:space="preserve">Crop Byproduct--Legume ByProducts--Common Bean </t>
  </si>
  <si>
    <t>AOM_001258$Crop Byproduct--Legume ByProducts--Common Bean --Common Bean Haulm;AOM_001258$Crop Byproduct--Legume ByProducts--Common Bean --Phaseolus vulgaris Haulm</t>
  </si>
  <si>
    <t>Common Bean Straw</t>
  </si>
  <si>
    <t>Management--Livestock Management--Feed Characteristic--Feed Composition--Feed Ingredient--Crop Byproduct--Legume ByProducts--Common Bean --Common Bean Straw--</t>
  </si>
  <si>
    <t>Crop Byproduct--Legume ByProducts--Common Bean --Common Bean Straw--</t>
  </si>
  <si>
    <t>Crop Byproduct--Legume ByProducts--Common Bean --Common Bean Straw</t>
  </si>
  <si>
    <t>AOM_001179$Crop Byproduct--Legume ByProducts--Common Bean --Common Bean Straw;AOM_001179$Crop Byproduct--Legume ByProducts--Common Bean --Phaseolus vulgaris Straw</t>
  </si>
  <si>
    <t>Common Bean Tops</t>
  </si>
  <si>
    <t>Management--Livestock Management--Feed Characteristic--Feed Composition--Feed Ingredient--Crop Byproduct--Legume ByProducts--Common Bean --Common Bean Tops--</t>
  </si>
  <si>
    <t>Crop Byproduct--Legume ByProducts--Common Bean --Common Bean Tops--</t>
  </si>
  <si>
    <t>Crop Byproduct--Legume ByProducts--Common Bean --Common Bean Tops</t>
  </si>
  <si>
    <t>AOM_001180$Crop Byproduct--Legume ByProducts--Common Bean --Common Bean Tops;AOM_001180$Crop Byproduct--Legume ByProducts--Common Bean --Phaseolus vulgaris Tops</t>
  </si>
  <si>
    <t>Vigna unguiculata Leaves</t>
  </si>
  <si>
    <t>Management--Livestock Management--Feed Characteristic--Feed Composition--Feed Ingredient--Crop Byproduct--Legume ByProducts--Cowpea--Cowpea Leaves--</t>
  </si>
  <si>
    <t>Crop Byproduct--Legume ByProducts--Cowpea--Cowpea Leaves--</t>
  </si>
  <si>
    <t>Crop Byproduct--Legume ByProducts--Cowpea--Cowpea Leaves</t>
  </si>
  <si>
    <t>AOM_001263$Crop Byproduct--Legume ByProducts--Cowpea--Cowpea Leaves;AOM_001263$Crop Byproduct--Legume ByProducts--Cowpea--Vigna unguiculata Leaves</t>
  </si>
  <si>
    <t>AOM_000572$Crop Byproduct--Cereal ByProducts--Maize--Corn Straw</t>
  </si>
  <si>
    <t>Crop Byproduct--Cereal ByProducts--Maize--Corn Straw</t>
  </si>
  <si>
    <t>Maize--Corn Straw</t>
  </si>
  <si>
    <t>AOM_006001$Crop Byproduct--Cereal ByProducts--Maize--Maize Stover</t>
  </si>
  <si>
    <t>AOM_006001$Crop Byproduct--Cereal ByProducts--Maize-- Corn Stover</t>
  </si>
  <si>
    <t>AOM_006001$Crop Byproduct--Cereal ByProducts--Maize--Zea mays Stover</t>
  </si>
  <si>
    <t>Crop Byproduct--Cereal ByProducts--Maize--Zea mays Stover</t>
  </si>
  <si>
    <t>Maize--Zea mays Stover</t>
  </si>
  <si>
    <t>AOM_001835$Crop Byproduct--Cereal ByProducts--Oat--Oat Straw</t>
  </si>
  <si>
    <t>Oat--Oat Straw</t>
  </si>
  <si>
    <t>AOM_001835$Crop Byproduct--Cereal ByProducts--Oat--Oat Stover</t>
  </si>
  <si>
    <t>Crop Byproduct--Cereal ByProducts--Oat--Oat Stover</t>
  </si>
  <si>
    <t>Oat--Oat Stover</t>
  </si>
  <si>
    <t>AOM_001835$Crop Byproduct--Cereal ByProducts--Oat-- Oat Stubble</t>
  </si>
  <si>
    <t>Crop Byproduct--Cereal ByProducts--Oat-- Oat Stubble</t>
  </si>
  <si>
    <t>Oat-- Oat Stubble</t>
  </si>
  <si>
    <t>AOM_001835$Crop Byproduct--Cereal ByProducts--Oat--Avena sativa Straw</t>
  </si>
  <si>
    <t>Crop Byproduct--Cereal ByProducts--Oat--Avena sativa Straw</t>
  </si>
  <si>
    <t>Oat--Avena sativa Straw</t>
  </si>
  <si>
    <t>Rape Oil Cake;OilSeed Rape Cake;Rapeseed Cake;Canola Oil Cake</t>
  </si>
  <si>
    <t>Rape Oil Cake;OilSeed Rape Cake;Rapeseed Cake;Canola Oil Cake;Brassica napus Cake</t>
  </si>
  <si>
    <t>AOM_000616$Crop Byproduct--Oil Plant ByProducts--Canola--Canola Cake;AOM_000616$Crop Byproduct--Oil Plant ByProducts--Canola--Rape Oil Cake;AOM_000616$Crop Byproduct--Oil Plant ByProducts--Canola--OilSeed Rape Cake;AOM_000616$Crop Byproduct--Oil Plant ByProducts--Canola--Rapeseed Cake;AOM_000616$Crop Byproduct--Oil Plant ByProducts--Canola--Canola Oil Cake;AOM_000616$Crop Byproduct--Oil Plant ByProducts--Canola--Brassica napus Cake</t>
  </si>
  <si>
    <t>Copra;Copra Oil Cake;Copra Cake;Coconut Oil Cake</t>
  </si>
  <si>
    <t>Copra;Copra Oil Cake;Copra Cake;Coconut Oil Cake;Cocos nucifera Cake</t>
  </si>
  <si>
    <t>AOM_002102$Crop Byproduct--Oil Plant ByProducts--Coconut--Coconut Cake;AOM_002102$Crop Byproduct--Oil Plant ByProducts--Coconut--Copra;AOM_002102$Crop Byproduct--Oil Plant ByProducts--Coconut--Copra Oil Cake;AOM_002102$Crop Byproduct--Oil Plant ByProducts--Coconut--Copra Cake;AOM_002102$Crop Byproduct--Oil Plant ByProducts--Coconut--Coconut Oil Cake;AOM_002102$Crop Byproduct--Oil Plant ByProducts--Coconut--Cocos nucifera Cake</t>
  </si>
  <si>
    <t>Management--Livestock Management--Feed Characteristic--Feed Composition--Feed Ingredient--Crop Byproduct--Other Plant ByProducts--Hops----</t>
  </si>
  <si>
    <t>Crop Byproduct--Other Plant ByProducts--Hops</t>
  </si>
  <si>
    <t>Crop Byproduct--Other Plant ByProducts</t>
  </si>
  <si>
    <t>AOM_000632$Crop Byproduct--Other Plant ByProducts--Hops;AOM_000632$Crop Byproduct--Other Plant ByProducts--Humulus lupulus</t>
  </si>
  <si>
    <t>AOM_001813$Crop Byproduct--Cereal ByProducts--Sorghum--Sorghum Spent</t>
  </si>
  <si>
    <t>Beta vulgaris subsp. vulgaris Molasses</t>
  </si>
  <si>
    <t>AOM_001482$Crop Byproduct--Sugar Processing ByProducts--Sugar Beet--Sugar Beet Molasses;AOM_001482$Crop Byproduct--Sugar Processing ByProducts--Sugar Beet--Beta vulgaris subsp. vulgaris Molasses</t>
  </si>
  <si>
    <t>AOM_001483</t>
  </si>
  <si>
    <t>Beta vulgaris subsp. vulgaris Pulp</t>
  </si>
  <si>
    <t>Management--Livestock Management--Feed Characteristic--Feed Composition--Feed Ingredient--Crop Byproduct--Sugar Processing ByProducts--Sugar Beet--Sugar Beet Pulp--</t>
  </si>
  <si>
    <t>Crop Byproduct--Sugar Processing ByProducts--Sugar Beet--Sugar Beet Pulp--</t>
  </si>
  <si>
    <t>Crop Byproduct--Sugar Processing ByProducts--Sugar Beet--Sugar Beet Pulp</t>
  </si>
  <si>
    <t>AOM_001483$Crop Byproduct--Sugar Processing ByProducts--Sugar Beet--Sugar Beet Pulp;AOM_001483$Crop Byproduct--Sugar Processing ByProducts--Sugar Beet--Beta vulgaris subsp. vulgaris Pulp</t>
  </si>
  <si>
    <t>Noble Cane Molasses;Sugarcane Molasses Powder;Sugarcane Molasses Ground;Sugarcane Molasses Block;Sugarcane Molasses Meal;Noble Cane Molasses Meal</t>
  </si>
  <si>
    <t>Noble Cane Molasses;Sugarcane Molasses Powder;Sugarcane Molasses Ground;Sugarcane Molasses Block;Sugarcane Molasses Meal;Noble Cane Molasses Meal;Saccharum officinarum Molasses</t>
  </si>
  <si>
    <t>AOM_000642$Crop Byproduct--Sugar Processing ByProducts--Sugarcane--Sugarcane Molasses;AOM_000642$Crop Byproduct--Sugar Processing ByProducts--Sugarcane--Noble Cane Molasses;AOM_000642$Crop Byproduct--Sugar Processing ByProducts--Sugarcane--Sugarcane Molasses Powder;AOM_000642$Crop Byproduct--Sugar Processing ByProducts--Sugarcane--Sugarcane Molasses Ground;AOM_000642$Crop Byproduct--Sugar Processing ByProducts--Sugarcane--Sugarcane Molasses Block;AOM_000642$Crop Byproduct--Sugar Processing ByProducts--Sugarcane--Sugarcane Molasses Meal;AOM_000642$Crop Byproduct--Sugar Processing ByProducts--Sugarcane--Noble Cane Molasses Meal;AOM_000642$Crop Byproduct--Sugar Processing ByProducts--Sugarcane--Saccharum officinarum Molasses</t>
  </si>
  <si>
    <t>AOM_006003</t>
  </si>
  <si>
    <t>Unspecified Molasses</t>
  </si>
  <si>
    <t>Molasses</t>
  </si>
  <si>
    <t>Management--Livestock Management--Feed Characteristic--Feed Composition--Feed Ingredient--Crop Byproduct--Sugar Processing ByProducts--Unspecified Molasses----</t>
  </si>
  <si>
    <t>Crop Byproduct--Sugar Processing ByProducts--Unspecified Molasses</t>
  </si>
  <si>
    <t>Crop Byproduct--Sugar Processing ByProducts</t>
  </si>
  <si>
    <t>AOM_006003$Crop Byproduct--Sugar Processing ByProducts--Unspecified Molasses;AOM_006003$Crop Byproduct--Sugar Processing ByProducts--Molasses</t>
  </si>
  <si>
    <t>Unspecified Crop Residue</t>
  </si>
  <si>
    <t>Management--Livestock Management--Feed Characteristic--Feed Composition--Feed Ingredient--Crop Byproduct--Unspecified Crop Residue------</t>
  </si>
  <si>
    <t>Crop Byproduct--Unspecified Crop Residue--</t>
  </si>
  <si>
    <t>Crop Byproduct--Unspecified Crop Residue</t>
  </si>
  <si>
    <t>AOM_001273$Crop Byproduct--Unspecified Crop Residue;AOM_001273$Crop Byproduct--Unspecified Residue</t>
  </si>
  <si>
    <t>Lemon Peel Essential Oil</t>
  </si>
  <si>
    <t>Citrus limon Peel Essential Oil</t>
  </si>
  <si>
    <t>Management--Livestock Management--Feed Characteristic--Feed Composition--Feed Ingredient--Crop Product--Fruit Products--Lemon--Lemon Peel Essential Oil--</t>
  </si>
  <si>
    <t>Crop Product--Fruit Products--Lemon--Lemon Peel Essential Oil--</t>
  </si>
  <si>
    <t>Crop Product--Fruit Products--Lemon--Lemon Peel Essential Oil</t>
  </si>
  <si>
    <t>AOM_001259$Crop Product--Fruit Products--Lemon--Lemon Peel Essential Oil;AOM_001259$Crop Product--Fruit Products--Lemon--Citrus limon Peel Essential Oil</t>
  </si>
  <si>
    <t>AOM_001258$Crop Byproduct--Legume ByProducts--Common Bean --Common Bean Haulm</t>
  </si>
  <si>
    <t>Common Bean --Common Bean Haulm</t>
  </si>
  <si>
    <t>AOM_001265$Crop Product--Fruit Products--Ziziphus mauritiania;AOM_001265$Crop Product--Fruit Products--Ziziphus mauritiana</t>
  </si>
  <si>
    <t>AOM_001258$Crop Byproduct--Legume ByProducts--Common Bean --Phaseolus vulgaris Haulm</t>
  </si>
  <si>
    <t>Crop Byproduct--Legume ByProducts--Common Bean --Phaseolus vulgaris Haulm</t>
  </si>
  <si>
    <t>Common Bean --Phaseolus vulgaris Haulm</t>
  </si>
  <si>
    <t>Lupinus angustifolius Grain</t>
  </si>
  <si>
    <t>Management--Livestock Management--Feed Characteristic--Feed Composition--Feed Ingredient--Crop Product--Legume Products--Blue Lupin--Blue Lupin Grain--</t>
  </si>
  <si>
    <t>Crop Product--Legume Products--Blue Lupin--Blue Lupin Grain--</t>
  </si>
  <si>
    <t>Crop Product--Legume Products--Blue Lupin--Blue Lupin Grain</t>
  </si>
  <si>
    <t>Crop Product--Legume Products--Blue Lupin</t>
  </si>
  <si>
    <t>AOM_001896$Crop Product--Legume Products--Blue Lupin--Blue Lupin Grain;AOM_001896$Crop Product--Legume Products--Blue Lupin--Lupinus angustifolius Grain</t>
  </si>
  <si>
    <t>AOM_001179$Crop Byproduct--Legume ByProducts--Common Bean --Common Bean Straw</t>
  </si>
  <si>
    <t>Common Bean --Common Bean Straw</t>
  </si>
  <si>
    <t>Lupinus angustifolius Seed</t>
  </si>
  <si>
    <t>Management--Livestock Management--Feed Characteristic--Feed Composition--Feed Ingredient--Crop Product--Legume Products--Blue Lupin--Blue Lupin Seed--</t>
  </si>
  <si>
    <t>Crop Product--Legume Products--Blue Lupin--Blue Lupin Seed--</t>
  </si>
  <si>
    <t>Crop Product--Legume Products--Blue Lupin--Blue Lupin Seed</t>
  </si>
  <si>
    <t>AOM_001353$Crop Product--Legume Products--Blue Lupin--Blue Lupin Seed;AOM_001353$Crop Product--Legume Products--Blue Lupin--Lupinus angustifolius Seed</t>
  </si>
  <si>
    <t>AOM_001179$Crop Byproduct--Legume ByProducts--Common Bean --Phaseolus vulgaris Straw</t>
  </si>
  <si>
    <t>Crop Byproduct--Legume ByProducts--Common Bean --Phaseolus vulgaris Straw</t>
  </si>
  <si>
    <t>Common Bean --Phaseolus vulgaris Straw</t>
  </si>
  <si>
    <t>AOM_001180$Crop Byproduct--Legume ByProducts--Common Bean --Common Bean Tops</t>
  </si>
  <si>
    <t>Common Bean --Common Bean Tops</t>
  </si>
  <si>
    <t>AOM_001180$Crop Byproduct--Legume ByProducts--Common Bean --Phaseolus vulgaris Tops</t>
  </si>
  <si>
    <t>Crop Byproduct--Legume ByProducts--Common Bean --Phaseolus vulgaris Tops</t>
  </si>
  <si>
    <t>Common Bean --Phaseolus vulgaris Tops</t>
  </si>
  <si>
    <t>Sweet Lupin Seed</t>
  </si>
  <si>
    <t>Lupinus albus Seed</t>
  </si>
  <si>
    <t>Management--Livestock Management--Feed Characteristic--Feed Composition--Feed Ingredient--Crop Product--Legume Products--Sweet Lupin--Sweet Lupin Seed--</t>
  </si>
  <si>
    <t>Crop Product--Legume Products--Sweet Lupin--Sweet Lupin Seed--</t>
  </si>
  <si>
    <t>Crop Product--Legume Products--Sweet Lupin--Sweet Lupin Seed</t>
  </si>
  <si>
    <t>Crop Product--Legume Products--Sweet Lupin</t>
  </si>
  <si>
    <t>AOM_002116$Crop Product--Legume Products--Sweet Lupin--Sweet Lupin Seed;AOM_002116$Crop Product--Legume Products--Sweet Lupin--Lupinus albus Seed</t>
  </si>
  <si>
    <t>Rapeseed</t>
  </si>
  <si>
    <t>Rapeseed;Brassica napus</t>
  </si>
  <si>
    <t>AOM_001309$Crop Product--Oil Plant Products--Canola;AOM_001309$Crop Product--Oil Plant Products--Rapeseed;AOM_001309$Crop Product--Oil Plant Products--Brassica napus</t>
  </si>
  <si>
    <t>Rapeseed Oil</t>
  </si>
  <si>
    <t>Rapeseed Oil;Brassica napus Oil</t>
  </si>
  <si>
    <t>AOM_001308$Crop Product--Oil Plant Products--Canola--Canola Oil;AOM_001308$Crop Product--Oil Plant Products--Canola--Rapeseed Oil;AOM_001308$Crop Product--Oil Plant Products--Canola--Brassica napus Oil</t>
  </si>
  <si>
    <t>AOM_001185$Crop Product--Oil Plant Products--Coconut--Coconut Oil;AOM_001185$Crop Product--Oil Plant Products--Coconut--Cocos nucifera Oil</t>
  </si>
  <si>
    <t>AOM_001263$Crop Byproduct--Legume ByProducts--Cowpea--Cowpea Leaves</t>
  </si>
  <si>
    <t>Cowpea--Cowpea Leaves</t>
  </si>
  <si>
    <t>AOM_001263$Crop Byproduct--Legume ByProducts--Cowpea--Vigna unguiculata Leaves</t>
  </si>
  <si>
    <t>Crop Byproduct--Legume ByProducts--Cowpea--Vigna unguiculata Leaves</t>
  </si>
  <si>
    <t>Cowpea--Vigna unguiculata Leaves</t>
  </si>
  <si>
    <t>Management--Livestock Management--Feed Characteristic--Feed Composition--Feed Ingredient--Crop Product--Oil Plant Products--Sheanut----</t>
  </si>
  <si>
    <t>Crop Product--Oil Plant Products--Sheanut</t>
  </si>
  <si>
    <t>AOM_001897$Crop Product--Oil Plant Products--Sheanut;AOM_001897$Crop Product--Oil Plant Products--Vitellaria paradoxa</t>
  </si>
  <si>
    <t>Manihot esculenta Ground</t>
  </si>
  <si>
    <t>Yuca Flour;Tapioca Flour;Manioc Flour;Cassava Flour;Cassava Milled;Manihot esculenta Ground</t>
  </si>
  <si>
    <t>Management--Livestock Management--Feed Characteristic--Feed Composition--Feed Ingredient--Crop Product--Roots and Tuber Products--Cassava--Cassava Ground--</t>
  </si>
  <si>
    <t>Crop Product--Roots and Tuber Products--Cassava--Cassava Ground--</t>
  </si>
  <si>
    <t>Crop Product--Roots and Tuber Products--Cassava--Cassava Ground</t>
  </si>
  <si>
    <t>AOM_001322$Crop Product--Roots and Tuber Products--Cassava--Cassava Ground;AOM_001322$Crop Product--Roots and Tuber Products--Cassava--Yuca Flour;AOM_001322$Crop Product--Roots and Tuber Products--Cassava--Tapioca Flour;AOM_001322$Crop Product--Roots and Tuber Products--Cassava--Manioc Flour;AOM_001322$Crop Product--Roots and Tuber Products--Cassava--Cassava Flour;AOM_001322$Crop Product--Roots and Tuber Products--Cassava--Cassava Milled;AOM_001322$Crop Product--Roots and Tuber Products--Cassava--Manihot esculenta Ground</t>
  </si>
  <si>
    <t>Nigella sativa Seed</t>
  </si>
  <si>
    <t>Management--Livestock Management--Feed Characteristic--Feed Composition--Feed Ingredient--Crop Product--Spices Products--Black Cumin--Black Cumin Seed--</t>
  </si>
  <si>
    <t>Crop Product--Spices Products--Black Cumin--Black Cumin Seed--</t>
  </si>
  <si>
    <t>Crop Product--Spices Products--Black Cumin--Black Cumin Seed</t>
  </si>
  <si>
    <t>Crop Product--Spices Products--Black Cumin</t>
  </si>
  <si>
    <t>AOM_001357$Crop Product--Spices Products--Black Cumin--Black Cumin Seed;AOM_001357$Crop Product--Spices Products--Black Cumin--Nigella sativa Seed</t>
  </si>
  <si>
    <t>Rosemary Oil</t>
  </si>
  <si>
    <t>Rosmarinus officinalis Oil</t>
  </si>
  <si>
    <t>Management--Livestock Management--Feed Characteristic--Feed Composition--Feed Ingredient--Crop Product--Spices Products--Rosemary--Rosemary Oil--</t>
  </si>
  <si>
    <t>Crop Product--Spices Products--Rosemary--Rosemary Oil--</t>
  </si>
  <si>
    <t>Crop Product--Spices Products--Rosemary--Rosemary Oil</t>
  </si>
  <si>
    <t>AOM_001344$Crop Product--Spices Products--Rosemary--Rosemary Oil;AOM_001344$Crop Product--Spices Products--Rosemary--Rosmarinus officinalis Oil</t>
  </si>
  <si>
    <t>Rosmarinus officinalis Leaves</t>
  </si>
  <si>
    <t>Management--Livestock Management--Feed Characteristic--Feed Composition--Feed Ingredient--Crop Product--Spices Products--Rosemary--Rosemary Leaves--</t>
  </si>
  <si>
    <t>Crop Product--Spices Products--Rosemary--Rosemary Leaves--</t>
  </si>
  <si>
    <t>Crop Product--Spices Products--Rosemary--Rosemary Leaves</t>
  </si>
  <si>
    <t>AOM_001345$Crop Product--Spices Products--Rosemary--Rosemary Leaves;AOM_001345$Crop Product--Spices Products--Rosemary--Rosmarinus officinalis Leaves</t>
  </si>
  <si>
    <t>Management--Livestock Management--Feed Characteristic--Feed Composition--Feed Ingredient--Crop Product--Spices Products--Turmeric----</t>
  </si>
  <si>
    <t>Crop Product--Spices Products--Turmeric</t>
  </si>
  <si>
    <t>Crop Product--Spices Products</t>
  </si>
  <si>
    <t>AOM_001354$Crop Product--Spices Products--Turmeric;AOM_001354$Crop Product--Spices Products--Curcuma longa</t>
  </si>
  <si>
    <t>Solanum aethiopicum Market Waste</t>
  </si>
  <si>
    <t>Management--Livestock Management--Feed Characteristic--Feed Composition--Feed Ingredient--Crop Product--Vegetable Products--Scarlet Eggplant--Scarlet Eggplant Market Waste--</t>
  </si>
  <si>
    <t>Crop Product--Vegetable Products--Scarlet Eggplant--Scarlet Eggplant Market Waste--</t>
  </si>
  <si>
    <t>Crop Product--Vegetable Products--Scarlet Eggplant--Scarlet Eggplant Market Waste</t>
  </si>
  <si>
    <t>AOM_001783$Crop Product--Vegetable Products--Scarlet Eggplant--Scarlet Eggplant Market Waste;AOM_001783$Crop Product--Vegetable Products--Scarlet Eggplant--Solanum aethiopicum Market Waste</t>
  </si>
  <si>
    <t>Management--Livestock Management--Feed Characteristic--Feed Composition--Feed Ingredient--Forage Plants--Aquatic Plants--Water Hyacinth----</t>
  </si>
  <si>
    <t>AOM_000682$Forage Plants--Aquatic Plants--Water Hyacinth;AOM_000682$Forage Plants--Aquatic Plants--Eichhornia crassipes</t>
  </si>
  <si>
    <t>AOM_001851$Forage Plants--Aquatic Plants--Spirulina;AOM_001851$Forage Plants--Aquatic Plants--Arthrospir platensis</t>
  </si>
  <si>
    <t>AOM_001395$Forage Plants--Cereal and Grass Forages--Bracharia;AOM_001395$Forage Plants--Cereal and Grass Forages--Bracharia</t>
  </si>
  <si>
    <t>AOM_000616$Crop Byproduct--Oil Plant ByProducts--Canola--Rapeseed Cake</t>
  </si>
  <si>
    <t>Crop Byproduct--Oil Plant ByProducts--Canola--Rapeseed Cake</t>
  </si>
  <si>
    <t>Canola--Rapeseed Cake</t>
  </si>
  <si>
    <t>AOM_002102$Crop Byproduct--Oil Plant ByProducts--Coconut--Copra</t>
  </si>
  <si>
    <t>Crop Byproduct--Oil Plant ByProducts--Coconut--Copra</t>
  </si>
  <si>
    <t>Coconut--Copra</t>
  </si>
  <si>
    <t>AOM_002102$Crop Byproduct--Oil Plant ByProducts--Coconut--Copra Oil Cake</t>
  </si>
  <si>
    <t>Crop Byproduct--Oil Plant ByProducts--Coconut--Copra Oil Cake</t>
  </si>
  <si>
    <t>AOM_002102$Crop Byproduct--Oil Plant ByProducts--Coconut--Copra Cake</t>
  </si>
  <si>
    <t>Crop Byproduct--Oil Plant ByProducts--Coconut--Copra Cake</t>
  </si>
  <si>
    <t>AOM_002102$Crop Byproduct--Oil Plant ByProducts--Coconut--Coconut Oil Cake</t>
  </si>
  <si>
    <t>Crop Byproduct--Oil Plant ByProducts--Coconut--Coconut Oil Cake</t>
  </si>
  <si>
    <t>Coconut--Coconut Oil Cake</t>
  </si>
  <si>
    <t>AOM_000632$Crop Byproduct--Other Plant ByProducts--Hops</t>
  </si>
  <si>
    <t>AOM_000632$Crop Byproduct--Other Plant ByProducts--Humulus lupulus</t>
  </si>
  <si>
    <t>Crop Byproduct--Other Plant ByProducts--Humulus lupulus</t>
  </si>
  <si>
    <t>Rottboellia exaltata;Rottboellia cochinchinensis</t>
  </si>
  <si>
    <t>AOM_002132$Forage Plants--Cereal and Grass Forages--Rottboellia cochinchinensis;AOM_002132$Forage Plants--Cereal and Grass Forages--Rottboellia exaltata;AOM_002132$Forage Plants--Cereal and Grass Forages--Rottboellia cochinchinensis</t>
  </si>
  <si>
    <t>Management--Livestock Management--Feed Characteristic--Feed Composition--Feed Ingredient--Forage Plants--Cereal and Grass Forages--Sorghum sudanense----</t>
  </si>
  <si>
    <t>Forage Plants--Cereal and Grass Forages--Sorghum sudanense</t>
  </si>
  <si>
    <t>AOM_001446$Forage Plants--Cereal and Grass Forages--Sorghum sudanense;AOM_001446$Forage Plants--Cereal and Grass Forages--Sorghum sudanense</t>
  </si>
  <si>
    <t>Management--Livestock Management--Feed Characteristic--Feed Composition--Feed Ingredient--Forage Plants--Cereal and Grass Forages--Unspecified Grass----</t>
  </si>
  <si>
    <t>Forage Plants--Cereal and Grass Forages--Unspecified Grass</t>
  </si>
  <si>
    <t>AOM_001912$Forage Plants--Cereal and Grass Forages--Unspecified Grass</t>
  </si>
  <si>
    <t>AOM_001482$Crop Byproduct--Sugar Processing ByProducts--Sugar Beet--Beta vulgaris subsp. vulgaris Molasses</t>
  </si>
  <si>
    <t>Crop Byproduct--Sugar Processing ByProducts--Sugar Beet--Beta vulgaris subsp. vulgaris Molasses</t>
  </si>
  <si>
    <t>Sugar Beet--Beta vulgaris subsp. vulgaris Molasses</t>
  </si>
  <si>
    <t>AOM_001483$Crop Byproduct--Sugar Processing ByProducts--Sugar Beet--Sugar Beet Pulp</t>
  </si>
  <si>
    <t>Sugar Beet--Sugar Beet Pulp</t>
  </si>
  <si>
    <t>AOM_001483$Crop Byproduct--Sugar Processing ByProducts--Sugar Beet--Beta vulgaris subsp. vulgaris Pulp</t>
  </si>
  <si>
    <t>Crop Byproduct--Sugar Processing ByProducts--Sugar Beet--Beta vulgaris subsp. vulgaris Pulp</t>
  </si>
  <si>
    <t>Sugar Beet--Beta vulgaris subsp. vulgaris Pulp</t>
  </si>
  <si>
    <t>Oldman Saltbush Leaves;Atriplex nummularia Leaves</t>
  </si>
  <si>
    <t>Management--Livestock Management--Feed Characteristic--Feed Composition--Feed Ingredient--Forage Plants--Forage Trees--Atriplex nummularia--Atriplex nummularia Leaves--</t>
  </si>
  <si>
    <t>Forage Plants--Forage Trees--Atriplex nummularia--Atriplex nummularia Leaves--</t>
  </si>
  <si>
    <t>Forage Plants--Forage Trees--Atriplex nummularia--Atriplex nummularia Leaves</t>
  </si>
  <si>
    <t>AOM_001858$Forage Plants--Forage Trees--Atriplex nummularia--Atriplex nummularia Leaves;AOM_001858$Forage Plants--Forage Trees--Atriplex nummularia--Oldman Saltbush Leaves;AOM_001858$Forage Plants--Forage Trees--Atriplex nummularia--Atriplex nummularia Leaves</t>
  </si>
  <si>
    <t>AOM_000642$Crop Byproduct--Sugar Processing ByProducts--Sugarcane--Noble Cane Molasses Meal</t>
  </si>
  <si>
    <t>Crop Byproduct--Sugar Processing ByProducts--Sugarcane--Noble Cane Molasses Meal</t>
  </si>
  <si>
    <t>Sugarcane--Noble Cane Molasses Meal</t>
  </si>
  <si>
    <t>AOM_006003$Crop Byproduct--Sugar Processing ByProducts--Unspecified Molasses</t>
  </si>
  <si>
    <t>AOM_006003$Crop Byproduct--Sugar Processing ByProducts--Molasses</t>
  </si>
  <si>
    <t>Crop Byproduct--Sugar Processing ByProducts--Molasses</t>
  </si>
  <si>
    <t>AOM_001273$Crop Byproduct--Unspecified Crop Residue</t>
  </si>
  <si>
    <t>AOM_001273$Crop Byproduct--Unspecified Residue</t>
  </si>
  <si>
    <t>Crop Byproduct--Unspecified Residue</t>
  </si>
  <si>
    <t>Management--Livestock Management--Feed Characteristic--Feed Composition--Feed Ingredient--Forage Plants--Forage Trees--Daniellia oliveri--Daniellia oliveri Leaves--</t>
  </si>
  <si>
    <t>Forage Plants--Forage Trees--Daniellia oliveri--Daniellia oliveri Leaves--</t>
  </si>
  <si>
    <t>Forage Plants--Forage Trees--Daniellia oliveri--Daniellia oliveri Leaves</t>
  </si>
  <si>
    <t>AOM_001140$Forage Plants--Forage Trees--Daniellia oliveri--Daniellia oliveri Leaves;AOM_001140$Forage Plants--Forage Trees--Daniellia oliveri--Daniellia oliveri Leaves</t>
  </si>
  <si>
    <t>White Acacia;Acacia albida</t>
  </si>
  <si>
    <t>White Acacia;Acacia albida;Faidherbia albida</t>
  </si>
  <si>
    <t>AOM_001145$Forage Plants--Forage Trees--Faidherbia albida;AOM_001145$Forage Plants--Forage Trees--White Acacia;AOM_001145$Forage Plants--Forage Trees--Acacia albida;AOM_001145$Forage Plants--Forage Trees--Faidherbia albida</t>
  </si>
  <si>
    <t>White Acacia Pods;Acacia albida Pods</t>
  </si>
  <si>
    <t>AOM_002049$Forage Plants--Forage Trees--Faidherbia albida--Faidherbia albida Pods;AOM_002049$Forage Plants--Forage Trees--Faidherbia albida--White Acacia Pods;AOM_002049$Forage Plants--Forage Trees--Faidherbia albida--Acacia albida Pods</t>
  </si>
  <si>
    <t>AOM_001800$Forage Plants--Forage Trees--Gliciridia sepium--Gliciridia sepium Leaves;AOM_001800$Forage Plants--Forage Trees--Gliciridia sepium--Gliciridia sepium Leaves</t>
  </si>
  <si>
    <t>Management--Livestock Management--Feed Characteristic--Feed Composition--Feed Ingredient--Forage Plants--Forage Trees--Harissonia abyssinica--Harissonia abyssinica Leaves--</t>
  </si>
  <si>
    <t>Forage Plants--Forage Trees--Harissonia abyssinica--Harissonia abyssinica Leaves--</t>
  </si>
  <si>
    <t>Forage Plants--Forage Trees--Harissonia abyssinica--Harissonia abyssinica Leaves</t>
  </si>
  <si>
    <t>Forage Plants--Forage Trees--Harissonia abyssinica</t>
  </si>
  <si>
    <t>AOM_002090$Forage Plants--Forage Trees--Harissonia abyssinica--Harissonia abyssinica Leaves;AOM_002090$Forage Plants--Forage Trees--Harissonia abyssinica--Harissonia abyssinica Leaves</t>
  </si>
  <si>
    <t>Management--Livestock Management--Feed Characteristic--Feed Composition--Feed Ingredient--Forage Plants--Forage Trees--Olive--Olive Leaves--</t>
  </si>
  <si>
    <t>Forage Plants--Forage Trees--Olive--Olive Leaves--</t>
  </si>
  <si>
    <t>Forage Plants--Forage Trees--Olive--Olive Leaves</t>
  </si>
  <si>
    <t>Forage Plants--Forage Trees--Olive</t>
  </si>
  <si>
    <t>AOM_000730$Forage Plants--Forage Trees--Olive--Olive Leaves;AOM_000730$Forage Plants--Forage Trees--Olive--Common Olive Leaves;AOM_000730$Forage Plants--Forage Trees--Olive--Olea sativa Leaves;AOM_000730$Forage Plants--Forage Trees--Olive--Olea europaea Leaves</t>
  </si>
  <si>
    <t>AOM_002111</t>
  </si>
  <si>
    <t>AOM_002111$Forage Plants--Forage Trees--Opuntia ficus indica--Opuntia ficus indica Fruits;AOM_002111$Forage Plants--Forage Trees--Opuntia ficus indica--Opuntia ficus indica Fruits</t>
  </si>
  <si>
    <t>Management--Livestock Management--Feed Characteristic--Feed Composition--Feed Ingredient--Forage Plants--Forage Trees--Piliostigma thonningii--Piliostigma thonningii Leaves--</t>
  </si>
  <si>
    <t>Forage Plants--Forage Trees--Piliostigma thonningii--Piliostigma thonningii Leaves--</t>
  </si>
  <si>
    <t>Forage Plants--Forage Trees--Piliostigma thonningii--Piliostigma thonningii Leaves</t>
  </si>
  <si>
    <t>Forage Plants--Forage Trees--Piliostigma thonningii</t>
  </si>
  <si>
    <t>AOM_001525$Forage Plants--Forage Trees--Piliostigma thonningii--Piliostigma thonningii Leaves;AOM_001525$Forage Plants--Forage Trees--Piliostigma thonningii--Piliostigma thonningii Leaves</t>
  </si>
  <si>
    <t>Management--Livestock Management--Feed Characteristic--Feed Composition--Feed Ingredient--Forage Plants--Forage Trees--Pterocarpus erinaceus----</t>
  </si>
  <si>
    <t>Forage Plants--Forage Trees--Pterocarpus erinaceus</t>
  </si>
  <si>
    <t>AOM_001802$Forage Plants--Forage Trees--Pterocarpus erinaceus;AOM_001802$Forage Plants--Forage Trees--Pterocarpus erinaceus</t>
  </si>
  <si>
    <t>AOM_006009</t>
  </si>
  <si>
    <t>Pterocarpus lucens Leaves</t>
  </si>
  <si>
    <t>Management--Livestock Management--Feed Characteristic--Feed Composition--Feed Ingredient--Forage Plants--Forage Trees--Pterocarpus lucens--Pterocarpus lucens Leaves--</t>
  </si>
  <si>
    <t>Forage Plants--Forage Trees--Pterocarpus lucens--Pterocarpus lucens Leaves--</t>
  </si>
  <si>
    <t>Forage Plants--Forage Trees--Pterocarpus lucens--Pterocarpus lucens Leaves</t>
  </si>
  <si>
    <t>Forage Plants--Forage Trees--Pterocarpus lucens</t>
  </si>
  <si>
    <t>AOM_006009$Forage Plants--Forage Trees--Pterocarpus lucens--Pterocarpus lucens Leaves;AOM_006009$Forage Plants--Forage Trees--Pterocarpus lucens--Pterocarpus lucens Leaves</t>
  </si>
  <si>
    <t>AOM_006011</t>
  </si>
  <si>
    <t>Pterocarpus lucens Pods</t>
  </si>
  <si>
    <t>Management--Livestock Management--Feed Characteristic--Feed Composition--Feed Ingredient--Forage Plants--Forage Trees--Pterocarpus lucens--Pterocarpus lucens Pods--</t>
  </si>
  <si>
    <t>Forage Plants--Forage Trees--Pterocarpus lucens--Pterocarpus lucens Pods--</t>
  </si>
  <si>
    <t>Forage Plants--Forage Trees--Pterocarpus lucens--Pterocarpus lucens Pods</t>
  </si>
  <si>
    <t>AOM_006011$Forage Plants--Forage Trees--Pterocarpus lucens--Pterocarpus lucens Pods;AOM_006011$Forage Plants--Forage Trees--Pterocarpus lucens--Pterocarpus lucens Pods</t>
  </si>
  <si>
    <t>Savannah Mahogany Leaves;Khaya senegalensis Leaves</t>
  </si>
  <si>
    <t>Management--Livestock Management--Feed Characteristic--Feed Composition--Feed Ingredient--Forage Plants--Forage Trees--Khaya senegalensis--Khaya senegalensis Leaves--</t>
  </si>
  <si>
    <t>Forage Plants--Forage Trees--Khaya senegalensis--Khaya senegalensis Leaves--</t>
  </si>
  <si>
    <t>Forage Plants--Forage Trees--Khaya senegalensis--Khaya senegalensis Leaves</t>
  </si>
  <si>
    <t>Forage Plants--Forage Trees--Khaya senegalensis</t>
  </si>
  <si>
    <t>AOM_002100$Forage Plants--Forage Trees--Khaya senegalensis--Khaya senegalensis Leaves;AOM_002100$Forage Plants--Forage Trees--Khaya senegalensis--Savannah Mahogany Leaves;AOM_002100$Forage Plants--Forage Trees--Khaya senegalensis--Khaya senegalensis Leaves</t>
  </si>
  <si>
    <t>AOM_001259$Crop Product--Fruit Products--Lemon--Lemon Peel Essential Oil</t>
  </si>
  <si>
    <t>Lemon--Lemon Peel Essential Oil</t>
  </si>
  <si>
    <t>AOM_001259$Crop Product--Fruit Products--Lemon--Citrus limon Peel Essential Oil</t>
  </si>
  <si>
    <t>Crop Product--Fruit Products--Lemon--Citrus limon Peel Essential Oil</t>
  </si>
  <si>
    <t>Lemon--Citrus limon Peel Essential Oil</t>
  </si>
  <si>
    <t>Lucerne Pods</t>
  </si>
  <si>
    <t>AOM_002088$Forage Plants--Legume Forages--Alfalfa--Alfalfa Pods;AOM_002088$Forage Plants--Legume Forages--Alfalfa--Lucerne Pods</t>
  </si>
  <si>
    <t>AOM_001265$Crop Product--Fruit Products--Ziziphus mauritiana</t>
  </si>
  <si>
    <t>Crop Product--Fruit Products--Ziziphus mauritiana</t>
  </si>
  <si>
    <t>AOM_001896$Crop Product--Legume Products--Blue Lupin--Blue Lupin Grain</t>
  </si>
  <si>
    <t>Blue Lupin--Blue Lupin Grain</t>
  </si>
  <si>
    <t>AOM_001896$Crop Product--Legume Products--Blue Lupin--Lupinus angustifolius Grain</t>
  </si>
  <si>
    <t>Crop Product--Legume Products--Blue Lupin--Lupinus angustifolius Grain</t>
  </si>
  <si>
    <t>Blue Lupin--Lupinus angustifolius Grain</t>
  </si>
  <si>
    <t>AOM_001353$Crop Product--Legume Products--Blue Lupin--Blue Lupin Seed</t>
  </si>
  <si>
    <t>Blue Lupin--Blue Lupin Seed</t>
  </si>
  <si>
    <t>Centro;Butterfly Pea</t>
  </si>
  <si>
    <t>Centro;Butterfly Pea;Centrosema pubescens</t>
  </si>
  <si>
    <t>AOM_001208$Forage Plants--Legume Forages--Centrosema pubescens;AOM_001208$Forage Plants--Legume Forages--Centro;AOM_001208$Forage Plants--Legume Forages--Butterfly Pea;AOM_001208$Forage Plants--Legume Forages--Centrosema pubescens</t>
  </si>
  <si>
    <t>AOM_001353$Crop Product--Legume Products--Blue Lupin--Lupinus angustifolius Seed</t>
  </si>
  <si>
    <t>Crop Product--Legume Products--Blue Lupin--Lupinus angustifolius Seed</t>
  </si>
  <si>
    <t>Blue Lupin--Lupinus angustifolius Seed</t>
  </si>
  <si>
    <t>Lablab purpureus Leaves</t>
  </si>
  <si>
    <t>Lablab Leaves;Dolichos lablab Leaves</t>
  </si>
  <si>
    <t>Lablab Leaves;Dolichos lablab Leaves;Dolichos lablab  Leaves</t>
  </si>
  <si>
    <t>Management--Livestock Management--Feed Characteristic--Feed Composition--Feed Ingredient--Forage Plants--Legume Forages--Lablab purpureus--Lablab purpureus Leaves--</t>
  </si>
  <si>
    <t>Forage Plants--Legume Forages--Lablab purpureus--Lablab purpureus Leaves--</t>
  </si>
  <si>
    <t>Forage Plants--Legume Forages--Lablab purpureus--Lablab purpureus Leaves</t>
  </si>
  <si>
    <t>AOM_001215$Forage Plants--Legume Forages--Lablab purpureus--Lablab purpureus Leaves;AOM_001215$Forage Plants--Legume Forages--Lablab purpureus--Lablab Leaves;AOM_001215$Forage Plants--Legume Forages--Lablab purpureus--Dolichos lablab Leaves;AOM_001215$Forage Plants--Legume Forages--Lablab purpureus--Dolichos lablab  Leaves</t>
  </si>
  <si>
    <t>Dolichos lablab Stover;Lablab Stover</t>
  </si>
  <si>
    <t>Dolichos lablab Stover;Lablab Stover;Lablab purpureus Stover</t>
  </si>
  <si>
    <t>AOM_001219$Forage Plants--Legume Forages--Lablab purpureus--Lablab purpureus Stover;AOM_001219$Forage Plants--Legume Forages--Lablab purpureus--Dolichos lablab Stover;AOM_001219$Forage Plants--Legume Forages--Lablab purpureus--Lablab Stover;AOM_001219$Forage Plants--Legume Forages--Lablab purpureus--Lablab purpureus Stover</t>
  </si>
  <si>
    <t>Dolichos lablab;Lablab</t>
  </si>
  <si>
    <t>Dolichos lablab;Lablab;Lablab purpureus</t>
  </si>
  <si>
    <t>AOM_001217$Forage Plants--Legume Forages--Lablab purpureus;AOM_001217$Forage Plants--Legume Forages--Dolichos lablab;AOM_001217$Forage Plants--Legume Forages--Lablab;AOM_001217$Forage Plants--Legume Forages--Lablab purpureus</t>
  </si>
  <si>
    <t>AOM_002116$Crop Product--Legume Products--Sweet Lupin--Sweet Lupin Seed</t>
  </si>
  <si>
    <t>Sweet Lupin--Sweet Lupin Seed</t>
  </si>
  <si>
    <t>AOM_002116$Crop Product--Legume Products--Sweet Lupin--Lupinus albus Seed</t>
  </si>
  <si>
    <t>Crop Product--Legume Products--Sweet Lupin--Lupinus albus Seed</t>
  </si>
  <si>
    <t>Sweet Lupin--Lupinus albus Seed</t>
  </si>
  <si>
    <t>AOM_001309$Crop Product--Oil Plant Products--Rapeseed</t>
  </si>
  <si>
    <t>Crop Product--Oil Plant Products--Rapeseed</t>
  </si>
  <si>
    <t>AOM_001308$Crop Product--Oil Plant Products--Canola--Rapeseed Oil</t>
  </si>
  <si>
    <t>Crop Product--Oil Plant Products--Canola--Rapeseed Oil</t>
  </si>
  <si>
    <t>Canola--Rapeseed Oil</t>
  </si>
  <si>
    <t>AOM_001897$Crop Product--Oil Plant Products--Sheanut</t>
  </si>
  <si>
    <t>AOM_001897$Crop Product--Oil Plant Products--Vitellaria paradoxa</t>
  </si>
  <si>
    <t>Crop Product--Oil Plant Products--Vitellaria paradoxa</t>
  </si>
  <si>
    <t>AOM_001322$Crop Product--Roots and Tuber Products--Cassava--Cassava Ground</t>
  </si>
  <si>
    <t>Cassava--Cassava Ground</t>
  </si>
  <si>
    <t>AOM_001322$Crop Product--Roots and Tuber Products--Cassava--Yuca Flour</t>
  </si>
  <si>
    <t>Crop Product--Roots and Tuber Products--Cassava--Yuca Flour</t>
  </si>
  <si>
    <t>Cassava--Yuca Flour</t>
  </si>
  <si>
    <t>AOM_001322$Crop Product--Roots and Tuber Products--Cassava--Tapioca Flour</t>
  </si>
  <si>
    <t>Crop Product--Roots and Tuber Products--Cassava--Tapioca Flour</t>
  </si>
  <si>
    <t>Cassava--Tapioca Flour</t>
  </si>
  <si>
    <t>AOM_001322$Crop Product--Roots and Tuber Products--Cassava--Manioc Flour</t>
  </si>
  <si>
    <t>Crop Product--Roots and Tuber Products--Cassava--Manioc Flour</t>
  </si>
  <si>
    <t>Cassava--Manioc Flour</t>
  </si>
  <si>
    <t>AOM_001322$Crop Product--Roots and Tuber Products--Cassava--Cassava Flour</t>
  </si>
  <si>
    <t>Crop Product--Roots and Tuber Products--Cassava--Cassava Flour</t>
  </si>
  <si>
    <t>Cassava--Cassava Flour</t>
  </si>
  <si>
    <t>AOM_001322$Crop Product--Roots and Tuber Products--Cassava--Cassava Milled</t>
  </si>
  <si>
    <t>Crop Product--Roots and Tuber Products--Cassava--Cassava Milled</t>
  </si>
  <si>
    <t>Cassava--Cassava Milled</t>
  </si>
  <si>
    <t>AOM_001322$Crop Product--Roots and Tuber Products--Cassava--Manihot esculenta Ground</t>
  </si>
  <si>
    <t>Crop Product--Roots and Tuber Products--Cassava--Manihot esculenta Ground</t>
  </si>
  <si>
    <t>Cassava--Manihot esculenta Ground</t>
  </si>
  <si>
    <t>Baking Soda;Bicarbonate of Soda;Koek Soda</t>
  </si>
  <si>
    <t>Management--Livestock Management--Feed Characteristic--Feed Composition--Feed Ingredient--Other Ingredients--Bicarbonate of Soda------</t>
  </si>
  <si>
    <t>Other Ingredients--Bicarbonate of Soda--</t>
  </si>
  <si>
    <t>Other Ingredients--Bicarbonate of Soda</t>
  </si>
  <si>
    <t>AOM_000753$Other Ingredients--Bicarbonate of Soda;AOM_000753$Other Ingredients--Baking Soda;AOM_000753$Other Ingredients--Bicarbonate of Soda;AOM_000753$Other Ingredients--Koek Soda</t>
  </si>
  <si>
    <t>AOM_001357$Crop Product--Spices Products--Black Cumin--Black Cumin Seed</t>
  </si>
  <si>
    <t>Black Cumin--Black Cumin Seed</t>
  </si>
  <si>
    <t>AOM_001357$Crop Product--Spices Products--Black Cumin--Nigella sativa Seed</t>
  </si>
  <si>
    <t>Crop Product--Spices Products--Black Cumin--Nigella sativa Seed</t>
  </si>
  <si>
    <t>Black Cumin--Nigella sativa Seed</t>
  </si>
  <si>
    <t>AOM_001344$Crop Product--Spices Products--Rosemary--Rosemary Oil</t>
  </si>
  <si>
    <t>Rosemary--Rosemary Oil</t>
  </si>
  <si>
    <t>AOM_001344$Crop Product--Spices Products--Rosemary--Rosmarinus officinalis Oil</t>
  </si>
  <si>
    <t>Crop Product--Spices Products--Rosemary--Rosmarinus officinalis Oil</t>
  </si>
  <si>
    <t>Rosemary--Rosmarinus officinalis Oil</t>
  </si>
  <si>
    <t>AOM_001345$Crop Product--Spices Products--Rosemary--Rosemary Leaves</t>
  </si>
  <si>
    <t>Rosemary--Rosemary Leaves</t>
  </si>
  <si>
    <t>AOM_001345$Crop Product--Spices Products--Rosemary--Rosmarinus officinalis Leaves</t>
  </si>
  <si>
    <t>Crop Product--Spices Products--Rosemary--Rosmarinus officinalis Leaves</t>
  </si>
  <si>
    <t>Rosemary--Rosmarinus officinalis Leaves</t>
  </si>
  <si>
    <t>AOM_001354$Crop Product--Spices Products--Turmeric</t>
  </si>
  <si>
    <t>Molasses &amp; Urea Block</t>
  </si>
  <si>
    <t>Management--Livestock Management--Feed Characteristic--Feed Composition--Feed Ingredient--Other Ingredients--Molasses &amp; Urea Block------</t>
  </si>
  <si>
    <t>Other Ingredients--Molasses &amp; Urea Block--</t>
  </si>
  <si>
    <t>Other Ingredients--Molasses &amp; Urea Block</t>
  </si>
  <si>
    <t>AOM_000783$Other Ingredients--Molasses &amp; Urea Block;AOM_000783$Other Ingredients--Urea Molasses Multi-nutrient Block</t>
  </si>
  <si>
    <t>AOM_001354$Crop Product--Spices Products--Curcuma longa</t>
  </si>
  <si>
    <t>Crop Product--Spices Products--Curcuma longa</t>
  </si>
  <si>
    <t>AOM_001783$Crop Product--Vegetable Products--Scarlet Eggplant--Scarlet Eggplant Market Waste</t>
  </si>
  <si>
    <t>Scarlet Eggplant--Scarlet Eggplant Market Waste</t>
  </si>
  <si>
    <t>AOM_001783$Crop Product--Vegetable Products--Scarlet Eggplant--Solanum aethiopicum Market Waste</t>
  </si>
  <si>
    <t>Crop Product--Vegetable Products--Scarlet Eggplant--Solanum aethiopicum Market Waste</t>
  </si>
  <si>
    <t>Scarlet Eggplant--Solanum aethiopicum Market Waste</t>
  </si>
  <si>
    <t>Brewers Yeast;Spent Yeast</t>
  </si>
  <si>
    <t>Brewers Yeast;Spent Yeast;Saccharomyces cerevisiae</t>
  </si>
  <si>
    <t>AOM_001420$Probiotic--Saccharomyces cerevisiae;AOM_001420$Probiotic--Brewers Yeast;AOM_001420$Probiotic--Spent Yeast;AOM_001420$Probiotic--Saccharomyces cerevisiae</t>
  </si>
  <si>
    <t>AOM_002110</t>
  </si>
  <si>
    <t>AOM_002110$Preformulated Feed--Chick Mash</t>
  </si>
  <si>
    <t>AOM_001851$Forage Plants--Aquatic Plants--Arthrospir platensis</t>
  </si>
  <si>
    <t>Forage Plants--Aquatic Plants--Arthrospir platensis</t>
  </si>
  <si>
    <t>DL-Methionine;L-Methionine</t>
  </si>
  <si>
    <t>AOM_001377$Supplement--Amino Acid--Methionine;AOM_001377$Supplement--Amino Acid--DL-Methionine;AOM_001377$Supplement--Amino Acid--L-Methionine</t>
  </si>
  <si>
    <t>Management--Livestock Management--Feed Characteristic--Feed Composition--Feed Ingredient--Supplement--Amino Acid--Threonine----</t>
  </si>
  <si>
    <t>AOM_000738$Supplement--Amino Acid--Threonine;AOM_000738$Supplement--Amino Acid--L-Threonine</t>
  </si>
  <si>
    <t>L-Lysine;L-Lysine Synthetic</t>
  </si>
  <si>
    <t>AOM_000739$Supplement--Amino Acid--Lysine;AOM_000739$Supplement--Amino Acid--L-Lysine;AOM_000739$Supplement--Amino Acid--L-Lysine Synthetic</t>
  </si>
  <si>
    <t>Lysine Hydrochloride;L-Lysine Hydrochloride;Biolysine</t>
  </si>
  <si>
    <t>Management--Livestock Management--Feed Characteristic--Feed Composition--Feed Ingredient--Supplement--Amino Acid--Lysine - HCl----</t>
  </si>
  <si>
    <t>Supplement--Amino Acid--Lysine - HCl</t>
  </si>
  <si>
    <t>AOM_000740$Supplement--Amino Acid--Lysine - HCl;AOM_000740$Supplement--Amino Acid--Lysine Hydrochloride;AOM_000740$Supplement--Amino Acid--L-Lysine Hydrochloride;AOM_000740$Supplement--Amino Acid--Biolysine</t>
  </si>
  <si>
    <t>Management--Livestock Management--Feed Characteristic--Feed Composition--Feed Ingredient--Supplement--Enzyme--Asperozym (Fibrolytic Enzymes)----</t>
  </si>
  <si>
    <t>Supplement--Enzyme--Asperozym (Fibrolytic Enzymes)</t>
  </si>
  <si>
    <t>AOM_000748$Supplement--Enzyme--Asperozym (Fibrolytic Enzymes);AOM_000748$Supplement--Enzyme--Asperozym Fibrolytic</t>
  </si>
  <si>
    <t>Feed Lime;Quicklime;Limestone;Unslacked Lime</t>
  </si>
  <si>
    <t>AOM_000760$Supplement--Mineral--Lime;AOM_000760$Supplement--Mineral--Feed Lime;AOM_000760$Supplement--Mineral--Quicklime;AOM_000760$Supplement--Mineral--Limestone;AOM_000760$Supplement--Mineral--Unslacked Lime</t>
  </si>
  <si>
    <t>Supplement--Mixture--Minerals and Vitamins Mix</t>
  </si>
  <si>
    <t>AOM_000794$Supplement--Mixture--Minerals and Vitamins Mix;AOM_000794$Supplement--Mixture--Minerals and Vitamins Premix</t>
  </si>
  <si>
    <t>Supplement--Protein--Casein</t>
  </si>
  <si>
    <t>Supplement--Protein</t>
  </si>
  <si>
    <t>AOM_001572$Supplement--Protein--Casein</t>
  </si>
  <si>
    <t>Supplement--Urea--</t>
  </si>
  <si>
    <t>Supplement--Urea</t>
  </si>
  <si>
    <t>AOM_001749$Supplement--Urea;AOM_001749$Supplement--Carbamide;AOM_001749$Supplement--Urea Block;AOM_001749$Supplement--urea Dried Ground</t>
  </si>
  <si>
    <t>Supplement--Vitamin--Choline Cloride</t>
  </si>
  <si>
    <t>Supplement--Vitamin</t>
  </si>
  <si>
    <t>AOM_000787$Supplement--Vitamin--Choline Cloride</t>
  </si>
  <si>
    <t>Supplement--Vitamin--Dexapanthenol</t>
  </si>
  <si>
    <t>AOM_001376$Supplement--Vitamin--Dexapanthenol</t>
  </si>
  <si>
    <t>Supplement--Vitamin--Polyvitamins</t>
  </si>
  <si>
    <t>AOM_001505$Supplement--Vitamin--Polyvitamins</t>
  </si>
  <si>
    <t>Supplement--Vitamin--Vitamin AD3E</t>
  </si>
  <si>
    <t>AOM_001839$Supplement--Vitamin--Vitamin AD3E</t>
  </si>
  <si>
    <t>Supplement--Vitamin--Vitamin B12</t>
  </si>
  <si>
    <t>AOM_000788$Supplement--Vitamin--Vitamin B12;AOM_000788$Supplement--Vitamin--Cobalamin</t>
  </si>
  <si>
    <t>Management--Livestock Management--Feed Characteristic--Feed Composition--Feed Ingredient--Supplement--Vitamin--Vitamin C----</t>
  </si>
  <si>
    <t>Supplement--Vitamin--Vitamin C</t>
  </si>
  <si>
    <t>AOM_000789$Supplement--Vitamin--Vitamin C;AOM_000789$Supplement--Vitamin--Ascorbic Acid</t>
  </si>
  <si>
    <t>Supplement--Vitamin--Vitamin E</t>
  </si>
  <si>
    <t>AOM_000790$Supplement--Vitamin--Vitamin E;AOM_000790$Supplement--Vitamin--Tocopherol</t>
  </si>
  <si>
    <t>Management--Livestock Management--Feed Characteristic--Feed Composition--Feed Ingredient--Supplement--Vitamin--Vitamin Mix----</t>
  </si>
  <si>
    <t>Supplement--Vitamin--Vitamin Mix</t>
  </si>
  <si>
    <t>AOM_000791$Supplement--Vitamin--Vitamin Mix;AOM_000791$Supplement--Vitamin--Vitamins</t>
  </si>
  <si>
    <t>AOM_001446$Forage Plants--Cereal and Grass Forages--Sorghum sudanense</t>
  </si>
  <si>
    <t>AOM_001858$Forage Plants--Forage Trees--Atriplex nummularia--Atriplex nummularia Leaves</t>
  </si>
  <si>
    <t>Atriplex nummularia--Atriplex nummularia Leaves</t>
  </si>
  <si>
    <t>AOM_001858$Forage Plants--Forage Trees--Atriplex nummularia--Oldman Saltbush Leaves</t>
  </si>
  <si>
    <t>Forage Plants--Forage Trees--Atriplex nummularia--Oldman Saltbush Leaves</t>
  </si>
  <si>
    <t>Atriplex nummularia--Oldman Saltbush Leaves</t>
  </si>
  <si>
    <t>AOM_001140$Forage Plants--Forage Trees--Daniellia oliveri--Daniellia oliveri Leaves</t>
  </si>
  <si>
    <t>Daniellia oliveri--Daniellia oliveri Leaves</t>
  </si>
  <si>
    <t>AOM_001145$Forage Plants--Forage Trees--White Acacia</t>
  </si>
  <si>
    <t>AOM_001145$Forage Plants--Forage Trees--Acacia albida</t>
  </si>
  <si>
    <t>AOM_002049$Forage Plants--Forage Trees--Faidherbia albida--White Acacia Pods</t>
  </si>
  <si>
    <t>Forage Plants--Forage Trees--Faidherbia albida--White Acacia Pods</t>
  </si>
  <si>
    <t>Faidherbia albida--White Acacia Pods</t>
  </si>
  <si>
    <t>AOM_002049$Forage Plants--Forage Trees--Faidherbia albida--Acacia albida Pods</t>
  </si>
  <si>
    <t>Forage Plants--Forage Trees--Faidherbia albida--Acacia albida Pods</t>
  </si>
  <si>
    <t>Faidherbia albida--Acacia albida Pods</t>
  </si>
  <si>
    <t>AOM_002090$Forage Plants--Forage Trees--Harissonia abyssinica--Harissonia abyssinica Leaves</t>
  </si>
  <si>
    <t>AOM_000730$Forage Plants--Forage Trees--Olive--Olive Leaves</t>
  </si>
  <si>
    <t>AOM_000730$Forage Plants--Forage Trees--Olive--Common Olive Leaves</t>
  </si>
  <si>
    <t>Forage Plants--Forage Trees--Olive--Common Olive Leaves</t>
  </si>
  <si>
    <t>AOM_000730$Forage Plants--Forage Trees--Olive--Olea sativa Leaves</t>
  </si>
  <si>
    <t>Forage Plants--Forage Trees--Olive--Olea sativa Leaves</t>
  </si>
  <si>
    <t>AOM_000730$Forage Plants--Forage Trees--Olive--Olea europaea Leaves</t>
  </si>
  <si>
    <t>Forage Plants--Forage Trees--Olive--Olea europaea Leaves</t>
  </si>
  <si>
    <t>AOM_002111$Forage Plants--Forage Trees--Opuntia ficus indica--Opuntia ficus indica Fruits</t>
  </si>
  <si>
    <t>AOM_001525$Forage Plants--Forage Trees--Piliostigma thonningii--Piliostigma thonningii Leaves</t>
  </si>
  <si>
    <t>Piliostigma thonningii--Piliostigma thonningii Leaves</t>
  </si>
  <si>
    <t>AOM_001802$Forage Plants--Forage Trees--Pterocarpus erinaceus</t>
  </si>
  <si>
    <t>AOM_006009$Forage Plants--Forage Trees--Pterocarpus lucens--Pterocarpus lucens Leaves</t>
  </si>
  <si>
    <t>Pterocarpus lucens--Pterocarpus lucens Leaves</t>
  </si>
  <si>
    <t>AOM_006011$Forage Plants--Forage Trees--Pterocarpus lucens--Pterocarpus lucens Pods</t>
  </si>
  <si>
    <t>Pterocarpus lucens--Pterocarpus lucens Pods</t>
  </si>
  <si>
    <t>AOM_002100$Forage Plants--Forage Trees--Khaya senegalensis--Khaya senegalensis Leaves</t>
  </si>
  <si>
    <t>Khaya senegalensis--Khaya senegalensis Leaves</t>
  </si>
  <si>
    <t>AOM_002100$Forage Plants--Forage Trees--Khaya senegalensis--Savannah Mahogany Leaves</t>
  </si>
  <si>
    <t>Forage Plants--Forage Trees--Khaya senegalensis--Savannah Mahogany Leaves</t>
  </si>
  <si>
    <t>Khaya senegalensis--Savannah Mahogany Leaves</t>
  </si>
  <si>
    <t>AOM_002088$Forage Plants--Legume Forages--Alfalfa--Lucerne Pods</t>
  </si>
  <si>
    <t>Forage Plants--Legume Forages--Alfalfa--Lucerne Pods</t>
  </si>
  <si>
    <t>Alfalfa--Lucerne Pods</t>
  </si>
  <si>
    <t>AOM_001208$Forage Plants--Legume Forages--Centro</t>
  </si>
  <si>
    <t>Forage Plants--Legume Forages--Centro</t>
  </si>
  <si>
    <t>Centro</t>
  </si>
  <si>
    <t>AOM_001208$Forage Plants--Legume Forages--Butterfly Pea</t>
  </si>
  <si>
    <t>Forage Plants--Legume Forages--Butterfly Pea</t>
  </si>
  <si>
    <t>AOM_001215$Forage Plants--Legume Forages--Lablab purpureus--Lablab purpureus Leaves</t>
  </si>
  <si>
    <t>Lablab purpureus--Lablab purpureus Leaves</t>
  </si>
  <si>
    <t>AOM_001215$Forage Plants--Legume Forages--Lablab purpureus--Lablab Leaves</t>
  </si>
  <si>
    <t>Forage Plants--Legume Forages--Lablab purpureus--Lablab Leaves</t>
  </si>
  <si>
    <t>Lablab purpureus--Lablab Leaves</t>
  </si>
  <si>
    <t>AOM_001215$Forage Plants--Legume Forages--Lablab purpureus--Dolichos lablab Leaves</t>
  </si>
  <si>
    <t>Forage Plants--Legume Forages--Lablab purpureus--Dolichos lablab Leaves</t>
  </si>
  <si>
    <t>Lablab purpureus--Dolichos lablab Leaves</t>
  </si>
  <si>
    <t>AOM_001215$Forage Plants--Legume Forages--Lablab purpureus--Dolichos lablab  Leaves</t>
  </si>
  <si>
    <t>Forage Plants--Legume Forages--Lablab purpureus--Dolichos lablab  Leaves</t>
  </si>
  <si>
    <t>Lablab purpureus--Dolichos lablab  Leaves</t>
  </si>
  <si>
    <t>AOM_001219$Forage Plants--Legume Forages--Lablab purpureus--Dolichos lablab Stover</t>
  </si>
  <si>
    <t>Forage Plants--Legume Forages--Lablab purpureus--Dolichos lablab Stover</t>
  </si>
  <si>
    <t>Lablab purpureus--Dolichos lablab Stover</t>
  </si>
  <si>
    <t>AOM_001219$Forage Plants--Legume Forages--Lablab purpureus--Lablab Stover</t>
  </si>
  <si>
    <t>Forage Plants--Legume Forages--Lablab purpureus--Lablab Stover</t>
  </si>
  <si>
    <t>Lablab purpureus--Lablab Stover</t>
  </si>
  <si>
    <t>AOM_001217$Forage Plants--Legume Forages--Dolichos lablab</t>
  </si>
  <si>
    <t>Forage Plants--Legume Forages--Dolichos lablab</t>
  </si>
  <si>
    <t>Dolichos lablab</t>
  </si>
  <si>
    <t>AOM_001217$Forage Plants--Legume Forages--Lablab</t>
  </si>
  <si>
    <t>Forage Plants--Legume Forages--Lablab</t>
  </si>
  <si>
    <t>AOM_000753$Other Ingredients--Bicarbonate of Soda</t>
  </si>
  <si>
    <t>AOM_000753$Other Ingredients--Baking Soda</t>
  </si>
  <si>
    <t>Other Ingredients--Baking Soda</t>
  </si>
  <si>
    <t>Baking Soda</t>
  </si>
  <si>
    <t>AOM_000753$Other Ingredients--Koek Soda</t>
  </si>
  <si>
    <t>Other Ingredients--Koek Soda</t>
  </si>
  <si>
    <t>AOM_000783$Other Ingredients--Molasses &amp; Urea Block</t>
  </si>
  <si>
    <t>AOM_000783$Other Ingredients--Urea Molasses Multi-nutrient Block</t>
  </si>
  <si>
    <t>Other Ingredients--Urea Molasses Multi-nutrient Block</t>
  </si>
  <si>
    <t>AOM_001420$Probiotic--Spent Yeast</t>
  </si>
  <si>
    <t>AOM_001377$Supplement--Amino Acid--L-Methionine</t>
  </si>
  <si>
    <t>Supplement--Amino Acid--L-Methionine</t>
  </si>
  <si>
    <t>L-Methionine</t>
  </si>
  <si>
    <t>AOM_000739$Supplement--Amino Acid--L-Lysine Synthetic</t>
  </si>
  <si>
    <t>Supplement--Amino Acid--L-Lysine Synthetic</t>
  </si>
  <si>
    <t>AOM_000740$Supplement--Amino Acid--Lysine - HCl</t>
  </si>
  <si>
    <t>AOM_000740$Supplement--Amino Acid--Lysine Hydrochloride</t>
  </si>
  <si>
    <t>Supplement--Amino Acid--Lysine Hydrochloride</t>
  </si>
  <si>
    <t>Lysine Hydrochloride</t>
  </si>
  <si>
    <t>AOM_000740$Supplement--Amino Acid--L-Lysine Hydrochloride</t>
  </si>
  <si>
    <t>Supplement--Amino Acid--L-Lysine Hydrochloride</t>
  </si>
  <si>
    <t>L-Lysine Hydrochloride</t>
  </si>
  <si>
    <t>AOM_000740$Supplement--Amino Acid--Biolysine</t>
  </si>
  <si>
    <t>AOM_000748$Supplement--Enzyme--Asperozym (Fibrolytic Enzymes)</t>
  </si>
  <si>
    <t>AOM_000748$Supplement--Enzyme--Asperozym Fibrolytic</t>
  </si>
  <si>
    <t>Supplement--Enzyme--Asperozym Fibrolytic</t>
  </si>
  <si>
    <t>AOM_000760$Supplement--Mineral--Limestone</t>
  </si>
  <si>
    <t>AOM_000760$Supplement--Mineral--Unslacked Lime</t>
  </si>
  <si>
    <t>Supplement--Mineral--Unslacked Lime</t>
  </si>
  <si>
    <t>Unslacked Lime</t>
  </si>
  <si>
    <t>AOM_000794$Supplement--Mixture--Minerals and Vitamins Mix</t>
  </si>
  <si>
    <t>AOM_000794$Supplement--Mixture--Minerals and Vitamins Premix</t>
  </si>
  <si>
    <t>Supplement--Mixture--Minerals and Vitamins Premix</t>
  </si>
  <si>
    <t>AOM_001749$Supplement--Urea</t>
  </si>
  <si>
    <t>AOM_001749$Supplement--Carbamide</t>
  </si>
  <si>
    <t>Supplement--Carbamide</t>
  </si>
  <si>
    <t>Carbamide</t>
  </si>
  <si>
    <t>AOM_001749$Supplement--Urea Block</t>
  </si>
  <si>
    <t>Supplement--Urea Block</t>
  </si>
  <si>
    <t>Urea Block</t>
  </si>
  <si>
    <t>AOM_001749$Supplement--urea Dried Ground</t>
  </si>
  <si>
    <t>Supplement--urea Dried Ground</t>
  </si>
  <si>
    <t>urea Dried Ground</t>
  </si>
  <si>
    <t>AOM_000788$Supplement--Vitamin--Vitamin B12</t>
  </si>
  <si>
    <t>AOM_000788$Supplement--Vitamin--Cobalamin</t>
  </si>
  <si>
    <t>Supplement--Vitamin--Cobalamin</t>
  </si>
  <si>
    <t>AOM_000789$Supplement--Vitamin--Vitamin C</t>
  </si>
  <si>
    <t>AOM_000789$Supplement--Vitamin--Ascorbic Acid</t>
  </si>
  <si>
    <t>Supplement--Vitamin--Ascorbic Acid</t>
  </si>
  <si>
    <t>AOM_000790$Supplement--Vitamin--Vitamin E</t>
  </si>
  <si>
    <t>AOM_000790$Supplement--Vitamin--Tocopherol</t>
  </si>
  <si>
    <t>Supplement--Vitamin--Tocopherol</t>
  </si>
  <si>
    <t>AOM_000791$Supplement--Vitamin--Vitamin Mix</t>
  </si>
  <si>
    <t>AOM_000791$Supplement--Vitamin--Vitamins</t>
  </si>
  <si>
    <t>Supplement--Vitamin--Vitamins</t>
  </si>
  <si>
    <t>AOM_003003</t>
  </si>
  <si>
    <t>AOM_003004</t>
  </si>
  <si>
    <t>AOM_003005</t>
  </si>
  <si>
    <t>AOM_003006</t>
  </si>
  <si>
    <t>AOM_003007</t>
  </si>
  <si>
    <t>AOM_003008</t>
  </si>
  <si>
    <t>AOM_003009</t>
  </si>
  <si>
    <t>AOM_003010</t>
  </si>
  <si>
    <t>AOM_003011</t>
  </si>
  <si>
    <t>AOM_003012</t>
  </si>
  <si>
    <t>AOM_003013</t>
  </si>
  <si>
    <t>AOM_003014</t>
  </si>
  <si>
    <t>AOM_003015</t>
  </si>
  <si>
    <t>AOM_003016</t>
  </si>
  <si>
    <t>AOM_003017</t>
  </si>
  <si>
    <t>AOM_003018</t>
  </si>
  <si>
    <t>AOM_003019</t>
  </si>
  <si>
    <t>AOM_003020</t>
  </si>
  <si>
    <t>AOM_003021</t>
  </si>
  <si>
    <t>Improved Pasture- Legumes</t>
  </si>
  <si>
    <t>Improved Pasture- Grasses</t>
  </si>
  <si>
    <t>Improved Pasture- Grasses &amp; Legumes</t>
  </si>
  <si>
    <t>Vitamin A</t>
  </si>
  <si>
    <t>Vitamin B1</t>
  </si>
  <si>
    <t>Vitamin B2</t>
  </si>
  <si>
    <t>Vitamin B6</t>
  </si>
  <si>
    <t>Vitamin B8</t>
  </si>
  <si>
    <t>Vitamin B9</t>
  </si>
  <si>
    <t>Vitamin D</t>
  </si>
  <si>
    <t>Vitamin PP</t>
  </si>
  <si>
    <t>Oncorhynchus mykiss Oil</t>
  </si>
  <si>
    <t>Chicken Litter Dried;Chicken Waste Dried</t>
  </si>
  <si>
    <t>Chicken Litter Dried Meal;Chicken Waste Dried Meal;Chicken Litter Dried Milled;Chicken Waste Dried Milled</t>
  </si>
  <si>
    <t>Poultry Manure Deep Stacked;Poultry Wsste Deep Stacked</t>
  </si>
  <si>
    <t>Poultry Manure Dried;Poultry Manure Dehydrated;Poultry Litter Dehydrated;Poultry Waste Dried;Poultry Waste Dehydrated</t>
  </si>
  <si>
    <t>Poultry Manure Deep Stacked Dried</t>
  </si>
  <si>
    <t>Poultry Litter Dried Meal; Poultry Litter Dried Milled;Poultry Manure Dried Ground; Poultry Manure Dried Meal; Poultry Manure Dried Milled;Poultry Waste Dried Meal; Poultry Waste Dried Milledl; Poultry Waste Dried Ground</t>
  </si>
  <si>
    <t>Baby Corn</t>
  </si>
  <si>
    <t>Zea mays (baby)</t>
  </si>
  <si>
    <t>Coren Straw Urea Treated</t>
  </si>
  <si>
    <t>AOM_006002</t>
  </si>
  <si>
    <t>Maize Stover Urea Treated</t>
  </si>
  <si>
    <t>Corn Stover Urea Treated</t>
  </si>
  <si>
    <t>Corn Straw Ensiled Urea Treated</t>
  </si>
  <si>
    <t>Corn Straw Dried Ensiled Ground Urea Treated</t>
  </si>
  <si>
    <t>Corn Straw Ground; Corn Straw Meal</t>
  </si>
  <si>
    <t>Oat Leaves</t>
  </si>
  <si>
    <t>Oat Leaves Dried</t>
  </si>
  <si>
    <t>Avena sativa Leaves</t>
  </si>
  <si>
    <t>Oat Leaves Dried Ground</t>
  </si>
  <si>
    <t>Oat Dried Meal;Oat Dried Milled;Oat Hay Meal;Oat Hay Milled</t>
  </si>
  <si>
    <t>Avena sativa  Leaves</t>
  </si>
  <si>
    <t>Milo Brewers Grain Dried; Broomcorn Brewers Grain Dried;Sorghum Spent Dried</t>
  </si>
  <si>
    <t>Sorghum Brewers Grain Dried Refermented</t>
  </si>
  <si>
    <t>Sorghum Spent Dried Refermented</t>
  </si>
  <si>
    <t>AOM_006005</t>
  </si>
  <si>
    <t>Sorghum Brewers Grain Refermented</t>
  </si>
  <si>
    <t>Sorghum Spent Refermented</t>
  </si>
  <si>
    <t>Tata Dried</t>
  </si>
  <si>
    <t>Citrullus lanatus Seed</t>
  </si>
  <si>
    <t xml:space="preserve">Common Bean </t>
  </si>
  <si>
    <t>Common Bean Haulm Dried</t>
  </si>
  <si>
    <t>Coconut Meal;Coconut Palm Oil Meal</t>
  </si>
  <si>
    <t>Copra Cake Meal;Coconut Cake Meal;Copra Meal;Copra Cake Milled;Coconut Cake Milled;Copra Milled</t>
  </si>
  <si>
    <t>AOM_001279</t>
  </si>
  <si>
    <t>Sesame Seed Cake Ground Roasted</t>
  </si>
  <si>
    <t>Sesame Seed Cake Meal Roasted;Sesame Seed Cake Milled Roasted</t>
  </si>
  <si>
    <t>Beta vulgaris subsp. vulgaris</t>
  </si>
  <si>
    <t>AOM_006004</t>
  </si>
  <si>
    <t>Unspecified Molasses Ground</t>
  </si>
  <si>
    <t>Molasses Meal;Molasses Ground</t>
  </si>
  <si>
    <t>Arugula Seed Meal;Eruca sativa Seed Meal;Arugula Seed Milled;Eruca sativa Seed Milled</t>
  </si>
  <si>
    <t>Eruca sativa Seed</t>
  </si>
  <si>
    <t>Common Bean Crushed</t>
  </si>
  <si>
    <t>Water Hyacinth Fermented</t>
  </si>
  <si>
    <t>Water Hyacinth Dried Ground</t>
  </si>
  <si>
    <t>Natural Pasture Dried</t>
  </si>
  <si>
    <t>Unspecified Grass Dried Ground</t>
  </si>
  <si>
    <t>Unspecified Hay Meal;Unspecified Hay Milled;Unspecified Grass Dried Meal</t>
  </si>
  <si>
    <t>Unspecified Grass Dried</t>
  </si>
  <si>
    <t>Faidherbia albida Pods Meal;Faidherbia albida Pods Milled;Acacia albida Pods Meal;Acacia albida Pods Milled;White Acacia Pods Meal;White Acacia Pods Milled</t>
  </si>
  <si>
    <t>AOM_006010</t>
  </si>
  <si>
    <t>Pterocarpus lucens Leaves Dried</t>
  </si>
  <si>
    <t>AOM_006012</t>
  </si>
  <si>
    <t>Pterocarpus lucens Pods Dried</t>
  </si>
  <si>
    <t>AOM_006013</t>
  </si>
  <si>
    <t>AOM_006007</t>
  </si>
  <si>
    <t>Khaya senegalensis Leaves Dried</t>
  </si>
  <si>
    <t>Savannah Mahogany Leaves Dried</t>
  </si>
  <si>
    <t>Lucerne Pods Dried</t>
  </si>
  <si>
    <t>Alfafa Hay;Lucerne Hay;Lucerne Dried</t>
  </si>
  <si>
    <t>Lablab purpureus Leaves Dried</t>
  </si>
  <si>
    <t>Lablab Leaves Dried;Dolichos lablab Leaves Dried</t>
  </si>
  <si>
    <t>Dolichos lablab Crushed Dried;Lablab Crushed Dried</t>
  </si>
  <si>
    <t>Lablab purpureus Hay;Dolichos lablab Hay;Dolichos lablab Dried;Lablab Hay;Lablab Dried</t>
  </si>
  <si>
    <t>Lablab purpureus Hay Wilted;Dolichos lablab Hay Wilted;Dolichos lablab Dried Wilted;Lablab Hay;Lablab Dried Wilted</t>
  </si>
  <si>
    <t>AOM_003022</t>
  </si>
  <si>
    <t>rearing or housing system</t>
  </si>
  <si>
    <t>indoor rearing system</t>
  </si>
  <si>
    <t>battery cage system</t>
  </si>
  <si>
    <t>enriched cage system</t>
  </si>
  <si>
    <t>AOM_003023</t>
  </si>
  <si>
    <t>crate system</t>
  </si>
  <si>
    <t>stall system</t>
  </si>
  <si>
    <t>closed housing system where the crates has a standard size and the rear end can be equipped with concrete slats over a deep pit in which slurry and cleaning waters are stored. Feeding systems and drinkers are placed at the front end.</t>
  </si>
  <si>
    <t>http://opendata.inra.fr/EOL/EOL_0001638</t>
  </si>
  <si>
    <t>AOM_003024</t>
  </si>
  <si>
    <t>digestibility crate system</t>
  </si>
  <si>
    <t>AOM_003025</t>
  </si>
  <si>
    <t>non-cage housing system</t>
  </si>
  <si>
    <t>housing systems where animals have more space or can move around more freely within the building.</t>
  </si>
  <si>
    <t>aviary system</t>
  </si>
  <si>
    <t>barn rearing system</t>
  </si>
  <si>
    <t xml:space="preserve">pen rearing system </t>
  </si>
  <si>
    <t xml:space="preserve">migratory herding system </t>
  </si>
  <si>
    <t>pastoralism system</t>
  </si>
  <si>
    <t>pastoral nomadism system</t>
  </si>
  <si>
    <t>outdoor rearing system</t>
  </si>
  <si>
    <t>feedlot system</t>
  </si>
  <si>
    <t>AOM_003026</t>
  </si>
  <si>
    <t>rearing or housing structure</t>
  </si>
  <si>
    <t>production unit structure</t>
  </si>
  <si>
    <t>AOM_003027</t>
  </si>
  <si>
    <t>indoor rearing structure</t>
  </si>
  <si>
    <t>structure on concrete, wood, etc... with natural light or windowless with a light system, thermally insulated and ventilated or constructed with open sidewalls (windows with jalousie-type curtains)</t>
  </si>
  <si>
    <t>http://opendata.inra.fr/EOL/EOL_0001600</t>
  </si>
  <si>
    <t>AOM_003028</t>
  </si>
  <si>
    <t>small enclosure for livestock, within a house</t>
  </si>
  <si>
    <t>http://opendata.inra.fr/EOL/EOL_0001902</t>
  </si>
  <si>
    <t>AOM_003029</t>
  </si>
  <si>
    <t>a farm building used for housing livestock, storing machinery or crops etc</t>
  </si>
  <si>
    <t>http://opendata.inra.fr/EOL/EOL_0001898</t>
  </si>
  <si>
    <t>AOM_003030</t>
  </si>
  <si>
    <t>loafing area</t>
  </si>
  <si>
    <t>resting area</t>
  </si>
  <si>
    <t>area where animals are resting, with or without partitions (stalls), mattress or straw bedding</t>
  </si>
  <si>
    <t>http://opendata.inra.fr/EOL/EOL_0001972</t>
  </si>
  <si>
    <t>AOM_003031</t>
  </si>
  <si>
    <t>outdoor rearing structure</t>
  </si>
  <si>
    <t>rearing structure where animals are free of its movements outdoors, providing great space but physically delimited (electric or virtual fence) and subject to climatic conditions, providing potentially shelters and plenty of grass</t>
  </si>
  <si>
    <t>http://opendata.inra.fr/EOL/EOL_0001647</t>
  </si>
  <si>
    <t>AOM_003032</t>
  </si>
  <si>
    <t>terrestrial cage</t>
  </si>
  <si>
    <t>a rearing structure made with wire mesh adapted to the animal size</t>
  </si>
  <si>
    <t>http://opendata.inra.fr/EOL/EOL_0001652</t>
  </si>
  <si>
    <t>housing structure with partially or totally access to outdoors, an area with natural light (courtyard, pasture)</t>
  </si>
  <si>
    <t>Yes- Rotational</t>
  </si>
  <si>
    <t>Yes- High Intensity Grazing</t>
  </si>
  <si>
    <t xml:space="preserve">Yes- Intersive Grazing </t>
  </si>
  <si>
    <t>Fixed</t>
  </si>
  <si>
    <t>Adaptive</t>
  </si>
  <si>
    <t>Both</t>
  </si>
  <si>
    <t>Yes- Artificial structure</t>
  </si>
  <si>
    <t>Yes- Trees or Shrubs</t>
  </si>
  <si>
    <t xml:space="preserve">No </t>
  </si>
  <si>
    <t>Sward Height</t>
  </si>
  <si>
    <t>HK0086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</si>
</sst>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F800]dddd\,\ mmmm\ dd\,\ yyyy"/>
    <numFmt numFmtId="167" formatCode="dd\,\ mmmm"/>
    <numFmt numFmtId="168" formatCode="dd\,mmmm"/>
  </numFmts>
  <fonts count="121" x14ac:knownFonts="1">
    <font>
      <sz val="11"/>
      <color theme="1"/>
      <name val="Calibri"/>
      <family val="2"/>
      <scheme val="minor"/>
    </font>
    <font>
      <b/>
      <sz val="11"/>
      <color theme="1"/>
      <name val="Calibri"/>
      <family val="2"/>
      <scheme val="minor"/>
    </font>
    <font>
      <sz val="10"/>
      <color theme="1"/>
      <name val="Arial"/>
      <family val="2"/>
    </font>
    <font>
      <i/>
      <sz val="11"/>
      <color theme="1"/>
      <name val="Calibri"/>
      <family val="2"/>
      <scheme val="minor"/>
    </font>
    <font>
      <sz val="9"/>
      <color indexed="81"/>
      <name val="Tahoma"/>
      <family val="2"/>
    </font>
    <font>
      <sz val="9"/>
      <color theme="1"/>
      <name val="Calibri"/>
      <family val="2"/>
      <scheme val="minor"/>
    </font>
    <font>
      <sz val="9"/>
      <color rgb="FF000000"/>
      <name val="Calibri"/>
      <family val="2"/>
      <scheme val="minor"/>
    </font>
    <font>
      <i/>
      <sz val="8"/>
      <name val="Calibri"/>
      <family val="2"/>
      <scheme val="minor"/>
    </font>
    <font>
      <b/>
      <sz val="8"/>
      <color theme="1"/>
      <name val="Calibri"/>
      <family val="2"/>
      <scheme val="minor"/>
    </font>
    <font>
      <sz val="8"/>
      <color theme="1"/>
      <name val="Calibri"/>
      <family val="2"/>
      <scheme val="minor"/>
    </font>
    <font>
      <i/>
      <sz val="8"/>
      <color theme="1"/>
      <name val="Calibri"/>
      <family val="2"/>
      <scheme val="minor"/>
    </font>
    <font>
      <sz val="11"/>
      <name val="Calibri"/>
      <family val="2"/>
      <scheme val="minor"/>
    </font>
    <font>
      <sz val="6"/>
      <color theme="1"/>
      <name val="Bahnschrift Light"/>
      <family val="2"/>
    </font>
    <font>
      <b/>
      <sz val="9"/>
      <color theme="1"/>
      <name val="Calibri"/>
      <family val="2"/>
      <scheme val="minor"/>
    </font>
    <font>
      <sz val="10"/>
      <color theme="1"/>
      <name val="Calibri"/>
      <family val="2"/>
      <scheme val="minor"/>
    </font>
    <font>
      <sz val="8"/>
      <name val="Calibri"/>
      <family val="2"/>
      <scheme val="minor"/>
    </font>
    <font>
      <b/>
      <sz val="8"/>
      <name val="Calibri"/>
      <family val="2"/>
      <scheme val="minor"/>
    </font>
    <font>
      <i/>
      <sz val="6"/>
      <color rgb="FFFF0000"/>
      <name val="Calibri"/>
      <family val="2"/>
      <scheme val="minor"/>
    </font>
    <font>
      <b/>
      <sz val="10"/>
      <color theme="1"/>
      <name val="Calibri"/>
      <family val="2"/>
      <scheme val="minor"/>
    </font>
    <font>
      <i/>
      <sz val="9"/>
      <color rgb="FFE06666"/>
      <name val="Calibri"/>
      <family val="2"/>
      <scheme val="minor"/>
    </font>
    <font>
      <b/>
      <sz val="11"/>
      <name val="Calibri"/>
      <family val="2"/>
      <scheme val="minor"/>
    </font>
    <font>
      <sz val="8"/>
      <color theme="1"/>
      <name val="Arial"/>
      <family val="2"/>
    </font>
    <font>
      <b/>
      <sz val="9"/>
      <color indexed="81"/>
      <name val="Tahoma"/>
      <family val="2"/>
    </font>
    <font>
      <sz val="6"/>
      <color theme="1"/>
      <name val="Calibri"/>
      <family val="2"/>
      <scheme val="minor"/>
    </font>
    <font>
      <sz val="8"/>
      <color theme="1"/>
      <name val="Bahnschrift Light"/>
      <family val="2"/>
    </font>
    <font>
      <sz val="6"/>
      <color theme="1"/>
      <name val="Bahnschrift Light Condensed"/>
      <family val="2"/>
    </font>
    <font>
      <sz val="9"/>
      <color theme="1"/>
      <name val="Bahnschrift Light"/>
      <family val="2"/>
    </font>
    <font>
      <i/>
      <sz val="9"/>
      <color theme="1"/>
      <name val="Calibri"/>
      <family val="2"/>
      <scheme val="minor"/>
    </font>
    <font>
      <sz val="9"/>
      <color theme="1"/>
      <name val="Bahnschrift Light Condensed"/>
      <family val="2"/>
    </font>
    <font>
      <sz val="11"/>
      <color rgb="FFFF0000"/>
      <name val="Calibri"/>
      <family val="2"/>
      <scheme val="minor"/>
    </font>
    <font>
      <sz val="9"/>
      <color theme="0" tint="-0.249977111117893"/>
      <name val="Calibri"/>
      <family val="2"/>
      <scheme val="minor"/>
    </font>
    <font>
      <sz val="11"/>
      <color theme="0" tint="-0.14999847407452621"/>
      <name val="Calibri"/>
      <family val="2"/>
      <scheme val="minor"/>
    </font>
    <font>
      <sz val="6"/>
      <color theme="0" tint="-0.14999847407452621"/>
      <name val="Calibri"/>
      <family val="2"/>
      <scheme val="minor"/>
    </font>
    <font>
      <i/>
      <sz val="6"/>
      <color theme="0" tint="-0.14999847407452621"/>
      <name val="Calibri"/>
      <family val="2"/>
      <scheme val="minor"/>
    </font>
    <font>
      <sz val="9"/>
      <color theme="0" tint="-0.14999847407452621"/>
      <name val="Calibri"/>
      <family val="2"/>
      <scheme val="minor"/>
    </font>
    <font>
      <sz val="8"/>
      <color theme="0" tint="-0.249977111117893"/>
      <name val="Calibri"/>
      <family val="2"/>
      <scheme val="minor"/>
    </font>
    <font>
      <i/>
      <sz val="11"/>
      <color rgb="FFFF0000"/>
      <name val="Calibri"/>
      <family val="2"/>
      <scheme val="minor"/>
    </font>
    <font>
      <sz val="8"/>
      <color theme="0" tint="-0.14999847407452621"/>
      <name val="Calibri"/>
      <family val="2"/>
      <scheme val="minor"/>
    </font>
    <font>
      <b/>
      <sz val="9"/>
      <color rgb="FF000000"/>
      <name val="Calibri"/>
      <family val="2"/>
      <scheme val="minor"/>
    </font>
    <font>
      <i/>
      <sz val="8"/>
      <color rgb="FF000000"/>
      <name val="Calibri"/>
      <family val="2"/>
      <scheme val="minor"/>
    </font>
    <font>
      <b/>
      <sz val="8"/>
      <color theme="0" tint="-0.14999847407452621"/>
      <name val="Calibri"/>
      <family val="2"/>
      <scheme val="minor"/>
    </font>
    <font>
      <b/>
      <sz val="8"/>
      <color theme="1"/>
      <name val="Bahnschrift Light Condensed"/>
      <family val="2"/>
    </font>
    <font>
      <sz val="8"/>
      <color theme="1"/>
      <name val="Bahnschrift Light Condensed"/>
      <family val="2"/>
    </font>
    <font>
      <b/>
      <sz val="9"/>
      <color theme="1"/>
      <name val="Bahnschrift Light Condensed"/>
      <family val="2"/>
    </font>
    <font>
      <i/>
      <sz val="7"/>
      <color theme="1"/>
      <name val="Calibri"/>
      <family val="2"/>
      <scheme val="minor"/>
    </font>
    <font>
      <b/>
      <sz val="10"/>
      <color rgb="FF000000"/>
      <name val="Calibri"/>
      <family val="2"/>
      <scheme val="minor"/>
    </font>
    <font>
      <b/>
      <i/>
      <sz val="10"/>
      <color rgb="FF000000"/>
      <name val="Calibri"/>
      <family val="2"/>
      <scheme val="minor"/>
    </font>
    <font>
      <sz val="11"/>
      <color theme="1"/>
      <name val="Bahnschrift Light Condensed"/>
      <family val="2"/>
    </font>
    <font>
      <sz val="7"/>
      <color theme="1"/>
      <name val="Calibri"/>
      <family val="2"/>
      <scheme val="minor"/>
    </font>
    <font>
      <sz val="8"/>
      <color rgb="FF000000"/>
      <name val="Calibri"/>
      <family val="2"/>
      <scheme val="minor"/>
    </font>
    <font>
      <sz val="6"/>
      <name val="Calibri"/>
      <family val="2"/>
      <scheme val="minor"/>
    </font>
    <font>
      <b/>
      <sz val="9"/>
      <name val="Calibri"/>
      <family val="2"/>
      <scheme val="minor"/>
    </font>
    <font>
      <sz val="9"/>
      <name val="Bahnschrift Light Condensed"/>
      <family val="2"/>
    </font>
    <font>
      <i/>
      <sz val="7"/>
      <color rgb="FFFF0000"/>
      <name val="Calibri"/>
      <family val="2"/>
      <scheme val="minor"/>
    </font>
    <font>
      <i/>
      <sz val="8"/>
      <color theme="0" tint="-0.14999847407452621"/>
      <name val="Calibri"/>
      <family val="2"/>
      <scheme val="minor"/>
    </font>
    <font>
      <b/>
      <sz val="9"/>
      <color theme="0" tint="-4.9989318521683403E-2"/>
      <name val="Calibri"/>
      <family val="2"/>
      <scheme val="minor"/>
    </font>
    <font>
      <sz val="5"/>
      <color theme="0" tint="-0.14999847407452621"/>
      <name val="Calibri"/>
      <family val="2"/>
      <scheme val="minor"/>
    </font>
    <font>
      <b/>
      <sz val="9"/>
      <color theme="1"/>
      <name val="Bahnschrift Light"/>
      <family val="2"/>
    </font>
    <font>
      <i/>
      <sz val="10"/>
      <name val="Calibri"/>
      <family val="2"/>
      <scheme val="minor"/>
    </font>
    <font>
      <i/>
      <sz val="7"/>
      <name val="Calibri"/>
      <family val="2"/>
      <scheme val="minor"/>
    </font>
    <font>
      <u/>
      <sz val="11"/>
      <color theme="10"/>
      <name val="Calibri"/>
      <family val="2"/>
      <scheme val="minor"/>
    </font>
    <font>
      <sz val="10"/>
      <color theme="1"/>
      <name val="Bahnschrift Light Condensed"/>
      <family val="2"/>
    </font>
    <font>
      <b/>
      <sz val="10"/>
      <color theme="1"/>
      <name val="Bahnschrift Light Condensed"/>
      <family val="2"/>
    </font>
    <font>
      <b/>
      <i/>
      <sz val="10"/>
      <color theme="1"/>
      <name val="Bahnschrift Light Condensed"/>
      <family val="2"/>
    </font>
    <font>
      <i/>
      <sz val="11"/>
      <color theme="1"/>
      <name val="Bahnschrift Light Condensed"/>
      <family val="2"/>
    </font>
    <font>
      <b/>
      <i/>
      <sz val="8"/>
      <color rgb="FF000000"/>
      <name val="Calibri"/>
      <family val="2"/>
      <scheme val="minor"/>
    </font>
    <font>
      <b/>
      <i/>
      <sz val="6"/>
      <color theme="0" tint="-0.14999847407452621"/>
      <name val="Calibri"/>
      <family val="2"/>
      <scheme val="minor"/>
    </font>
    <font>
      <sz val="8"/>
      <name val="Bahnschrift Light Condensed"/>
      <family val="2"/>
    </font>
    <font>
      <b/>
      <sz val="8"/>
      <name val="Bahnschrift Light Condensed"/>
      <family val="2"/>
    </font>
    <font>
      <b/>
      <i/>
      <sz val="9"/>
      <color rgb="FFFF0000"/>
      <name val="Calibri"/>
      <family val="2"/>
      <scheme val="minor"/>
    </font>
    <font>
      <b/>
      <sz val="8"/>
      <color rgb="FF000000"/>
      <name val="Calibri"/>
      <family val="2"/>
      <scheme val="minor"/>
    </font>
    <font>
      <b/>
      <sz val="6"/>
      <color theme="0" tint="-0.14999847407452621"/>
      <name val="Calibri"/>
      <family val="2"/>
      <scheme val="minor"/>
    </font>
    <font>
      <b/>
      <sz val="8"/>
      <color theme="0" tint="-0.249977111117893"/>
      <name val="Bahnschrift Light Condensed"/>
      <family val="2"/>
    </font>
    <font>
      <sz val="8"/>
      <color theme="0" tint="-0.249977111117893"/>
      <name val="Bahnschrift Light Condensed"/>
      <family val="2"/>
    </font>
    <font>
      <sz val="6"/>
      <color theme="0" tint="-0.249977111117893"/>
      <name val="Calibri"/>
      <family val="2"/>
      <scheme val="minor"/>
    </font>
    <font>
      <b/>
      <i/>
      <u/>
      <sz val="8"/>
      <color theme="1"/>
      <name val="Calibri"/>
      <family val="2"/>
      <scheme val="minor"/>
    </font>
    <font>
      <b/>
      <sz val="10"/>
      <name val="Calibri"/>
      <family val="2"/>
      <scheme val="minor"/>
    </font>
    <font>
      <b/>
      <sz val="9"/>
      <name val="Bahnschrift Light Condensed"/>
      <family val="2"/>
    </font>
    <font>
      <sz val="9"/>
      <name val="Calibri"/>
      <family val="2"/>
      <scheme val="minor"/>
    </font>
    <font>
      <b/>
      <i/>
      <sz val="14"/>
      <color theme="1"/>
      <name val="Calibri"/>
      <family val="2"/>
      <scheme val="minor"/>
    </font>
    <font>
      <b/>
      <i/>
      <sz val="8"/>
      <name val="Calibri"/>
      <family val="2"/>
      <scheme val="minor"/>
    </font>
    <font>
      <b/>
      <sz val="8"/>
      <color theme="1"/>
      <name val="Calibri"/>
      <family val="2"/>
    </font>
    <font>
      <b/>
      <sz val="6"/>
      <color rgb="FFFF0000"/>
      <name val="Calibri"/>
      <family val="2"/>
      <scheme val="minor"/>
    </font>
    <font>
      <i/>
      <sz val="8"/>
      <color theme="0" tint="-0.249977111117893"/>
      <name val="Calibri"/>
      <family val="2"/>
      <scheme val="minor"/>
    </font>
    <font>
      <sz val="9"/>
      <color theme="1"/>
      <name val="Bahnschrift Light"/>
      <family val="2"/>
    </font>
    <font>
      <sz val="7"/>
      <color theme="1"/>
      <name val="Bahnschrift Light"/>
      <family val="2"/>
    </font>
    <font>
      <sz val="8"/>
      <color theme="1"/>
      <name val="Bahnschrift Light"/>
      <family val="2"/>
    </font>
    <font>
      <b/>
      <sz val="11"/>
      <color theme="1"/>
      <name val="Bahnschrift Light Condensed"/>
      <family val="2"/>
    </font>
    <font>
      <sz val="11"/>
      <color theme="1"/>
      <name val="Bahnschrift Light Condensed"/>
      <family val="2"/>
    </font>
    <font>
      <b/>
      <sz val="11"/>
      <name val="Bahnschrift Light Condensed"/>
      <family val="2"/>
    </font>
    <font>
      <b/>
      <sz val="8"/>
      <color theme="0" tint="-0.249977111117893"/>
      <name val="Calibri"/>
      <family val="2"/>
      <scheme val="minor"/>
    </font>
    <font>
      <i/>
      <sz val="9"/>
      <color theme="0" tint="-0.249977111117893"/>
      <name val="Calibri"/>
      <family val="2"/>
    </font>
    <font>
      <i/>
      <sz val="9"/>
      <color theme="0" tint="-0.249977111117893"/>
      <name val="Calibri"/>
      <family val="2"/>
      <scheme val="minor"/>
    </font>
    <font>
      <i/>
      <sz val="6"/>
      <color theme="0" tint="-0.249977111117893"/>
      <name val="Calibri"/>
      <family val="2"/>
      <scheme val="minor"/>
    </font>
    <font>
      <i/>
      <sz val="6"/>
      <color theme="0" tint="-0.249977111117893"/>
      <name val="Calibri"/>
      <family val="2"/>
    </font>
    <font>
      <sz val="6"/>
      <color theme="2" tint="-9.9978637043366805E-2"/>
      <name val="Calibri"/>
      <family val="2"/>
      <scheme val="minor"/>
    </font>
    <font>
      <b/>
      <vertAlign val="subscript"/>
      <sz val="11"/>
      <color theme="1"/>
      <name val="Calibri"/>
      <family val="2"/>
      <scheme val="minor"/>
    </font>
    <font>
      <b/>
      <i/>
      <sz val="8"/>
      <color theme="1"/>
      <name val="Bahnschrift Light Condensed"/>
      <family val="2"/>
    </font>
    <font>
      <i/>
      <sz val="7"/>
      <color theme="1"/>
      <name val="Bahnschrift Light Condensed"/>
      <family val="2"/>
    </font>
    <font>
      <sz val="7"/>
      <color theme="0" tint="-0.14999847407452621"/>
      <name val="Bahnschrift Light Condensed"/>
      <family val="2"/>
    </font>
    <font>
      <sz val="7"/>
      <color theme="1"/>
      <name val="Bahnschrift Light Condensed"/>
      <family val="2"/>
    </font>
    <font>
      <sz val="7"/>
      <name val="Bahnschrift Light Condensed"/>
      <family val="2"/>
    </font>
    <font>
      <b/>
      <sz val="14"/>
      <color theme="1"/>
      <name val="Calibri"/>
      <family val="2"/>
      <scheme val="minor"/>
    </font>
    <font>
      <b/>
      <sz val="12"/>
      <name val="Calibri"/>
      <family val="2"/>
      <scheme val="minor"/>
    </font>
    <font>
      <b/>
      <sz val="16"/>
      <color theme="1"/>
      <name val="Calibri"/>
      <family val="2"/>
      <scheme val="minor"/>
    </font>
    <font>
      <b/>
      <i/>
      <sz val="9"/>
      <color theme="1"/>
      <name val="Calibri"/>
      <family val="2"/>
      <scheme val="minor"/>
    </font>
    <font>
      <sz val="8"/>
      <color theme="2"/>
      <name val="Calibri"/>
      <family val="2"/>
      <scheme val="minor"/>
    </font>
    <font>
      <sz val="11"/>
      <color theme="2"/>
      <name val="Calibri"/>
      <family val="2"/>
      <scheme val="minor"/>
    </font>
    <font>
      <sz val="11"/>
      <color theme="2" tint="-9.9978637043366805E-2"/>
      <name val="Calibri"/>
      <family val="2"/>
      <scheme val="minor"/>
    </font>
    <font>
      <i/>
      <sz val="11"/>
      <color theme="2" tint="-9.9978637043366805E-2"/>
      <name val="Calibri"/>
      <family val="2"/>
      <scheme val="minor"/>
    </font>
    <font>
      <b/>
      <i/>
      <sz val="8"/>
      <color theme="0" tint="-0.499984740745262"/>
      <name val="Calibri"/>
      <family val="2"/>
      <scheme val="minor"/>
    </font>
    <font>
      <sz val="10"/>
      <name val="Calibri"/>
      <family val="2"/>
      <scheme val="minor"/>
    </font>
    <font>
      <i/>
      <sz val="10"/>
      <color theme="1"/>
      <name val="Calibri"/>
      <family val="2"/>
      <scheme val="minor"/>
    </font>
    <font>
      <sz val="10"/>
      <color theme="0" tint="-0.14999847407452621"/>
      <name val="Calibri"/>
      <family val="2"/>
      <scheme val="minor"/>
    </font>
    <font>
      <sz val="11"/>
      <color theme="1"/>
      <name val="Calibri"/>
      <family val="2"/>
      <scheme val="minor"/>
    </font>
    <font>
      <b/>
      <sz val="8"/>
      <color theme="2" tint="-0.749992370372631"/>
      <name val="Calibri"/>
      <family val="2"/>
      <scheme val="minor"/>
    </font>
    <font>
      <sz val="9"/>
      <color theme="2"/>
      <name val="Calibri"/>
      <family val="2"/>
      <scheme val="minor"/>
    </font>
    <font>
      <i/>
      <sz val="10"/>
      <color theme="0" tint="-0.14999847407452621"/>
      <name val="Calibri"/>
      <family val="2"/>
      <scheme val="minor"/>
    </font>
    <font>
      <sz val="10"/>
      <color rgb="FFFF0000"/>
      <name val="Calibri"/>
      <family val="2"/>
      <scheme val="minor"/>
    </font>
    <font>
      <sz val="8"/>
      <color rgb="FFFF0000"/>
      <name val="Calibri"/>
      <family val="2"/>
      <scheme val="minor"/>
    </font>
    <font>
      <sz val="11"/>
      <color theme="0" tint="-0.249977111117893"/>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rgb="FFFFF2CC"/>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9" tint="0.79998168889431442"/>
        <bgColor theme="9" tint="0.79998168889431442"/>
      </patternFill>
    </fill>
    <fill>
      <patternFill patternType="solid">
        <fgColor theme="9"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8"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n">
        <color theme="9" tint="0.39997558519241921"/>
      </top>
      <bottom style="thin">
        <color theme="9" tint="0.39997558519241921"/>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diagonal/>
    </border>
  </borders>
  <cellStyleXfs count="3">
    <xf numFmtId="0" fontId="0" fillId="0" borderId="0"/>
    <xf numFmtId="0" fontId="60" fillId="0" borderId="0" applyNumberFormat="0" applyFill="0" applyBorder="0" applyAlignment="0" applyProtection="0"/>
    <xf numFmtId="9" fontId="114" fillId="0" borderId="0" applyFont="0" applyFill="0" applyBorder="0" applyAlignment="0" applyProtection="0"/>
  </cellStyleXfs>
  <cellXfs count="756">
    <xf numFmtId="0" fontId="0" fillId="0" borderId="0" xfId="0"/>
    <xf numFmtId="0" fontId="1" fillId="0" borderId="0" xfId="0" applyFont="1"/>
    <xf numFmtId="0" fontId="8" fillId="0" borderId="0" xfId="0" applyFont="1"/>
    <xf numFmtId="0" fontId="9" fillId="0" borderId="0" xfId="0" applyFont="1"/>
    <xf numFmtId="0" fontId="1" fillId="2" borderId="0" xfId="0" applyFont="1" applyFill="1"/>
    <xf numFmtId="0" fontId="0" fillId="2" borderId="0" xfId="0" applyFill="1"/>
    <xf numFmtId="0" fontId="0" fillId="2" borderId="10" xfId="0" applyFill="1" applyBorder="1"/>
    <xf numFmtId="0" fontId="0" fillId="2" borderId="11" xfId="0" applyFill="1" applyBorder="1"/>
    <xf numFmtId="0" fontId="0" fillId="2" borderId="19" xfId="0" applyFill="1" applyBorder="1"/>
    <xf numFmtId="0" fontId="0" fillId="2" borderId="18" xfId="0" applyFill="1" applyBorder="1"/>
    <xf numFmtId="0" fontId="0" fillId="2" borderId="20" xfId="0" applyFill="1" applyBorder="1"/>
    <xf numFmtId="0" fontId="0" fillId="2" borderId="1" xfId="0" applyFill="1" applyBorder="1"/>
    <xf numFmtId="0" fontId="0" fillId="2" borderId="21" xfId="0" applyFill="1" applyBorder="1"/>
    <xf numFmtId="0" fontId="3" fillId="2" borderId="0" xfId="0" applyFont="1" applyFill="1"/>
    <xf numFmtId="0" fontId="0" fillId="0" borderId="0" xfId="0" applyAlignment="1">
      <alignment wrapText="1"/>
    </xf>
    <xf numFmtId="0" fontId="0" fillId="2" borderId="26" xfId="0" applyFill="1" applyBorder="1"/>
    <xf numFmtId="0" fontId="0" fillId="2" borderId="33" xfId="0" applyFill="1" applyBorder="1"/>
    <xf numFmtId="0" fontId="0" fillId="2" borderId="25" xfId="0" applyFill="1" applyBorder="1"/>
    <xf numFmtId="0" fontId="9" fillId="2" borderId="0" xfId="0" applyFont="1" applyFill="1"/>
    <xf numFmtId="0" fontId="2" fillId="2" borderId="0" xfId="0" applyFont="1" applyFill="1" applyAlignment="1">
      <alignment vertical="center" wrapText="1"/>
    </xf>
    <xf numFmtId="0" fontId="1" fillId="2" borderId="0" xfId="0" applyFont="1" applyFill="1" applyAlignment="1">
      <alignment horizontal="center" vertical="center"/>
    </xf>
    <xf numFmtId="0" fontId="0" fillId="2" borderId="0" xfId="0" applyFill="1" applyAlignment="1">
      <alignment horizontal="center"/>
    </xf>
    <xf numFmtId="0" fontId="0" fillId="2" borderId="0" xfId="0" applyFill="1" applyAlignment="1">
      <alignment wrapText="1"/>
    </xf>
    <xf numFmtId="0" fontId="19" fillId="2" borderId="0" xfId="0" applyFont="1" applyFill="1" applyAlignment="1">
      <alignment horizontal="center" vertical="center" wrapText="1"/>
    </xf>
    <xf numFmtId="0" fontId="5" fillId="2" borderId="0" xfId="0" applyFont="1" applyFill="1" applyAlignment="1">
      <alignment horizontal="center" vertical="center"/>
    </xf>
    <xf numFmtId="0" fontId="13" fillId="7" borderId="2" xfId="0" applyFont="1" applyFill="1" applyBorder="1" applyAlignment="1">
      <alignment horizontal="center" vertical="center" wrapText="1"/>
    </xf>
    <xf numFmtId="0" fontId="9" fillId="2" borderId="10" xfId="0" applyFont="1" applyFill="1" applyBorder="1"/>
    <xf numFmtId="0" fontId="9" fillId="2" borderId="25" xfId="0" applyFont="1" applyFill="1" applyBorder="1"/>
    <xf numFmtId="0" fontId="9" fillId="2" borderId="26" xfId="0" applyFont="1" applyFill="1" applyBorder="1"/>
    <xf numFmtId="0" fontId="21" fillId="2" borderId="0" xfId="0" applyFont="1" applyFill="1" applyAlignment="1">
      <alignment vertical="center" wrapText="1"/>
    </xf>
    <xf numFmtId="0" fontId="1" fillId="2" borderId="0" xfId="0" applyFont="1" applyFill="1" applyAlignment="1">
      <alignment horizontal="center" wrapText="1"/>
    </xf>
    <xf numFmtId="0" fontId="1" fillId="2" borderId="10" xfId="0" applyFont="1" applyFill="1" applyBorder="1" applyAlignment="1">
      <alignment horizontal="center" wrapText="1"/>
    </xf>
    <xf numFmtId="0" fontId="18" fillId="2" borderId="0" xfId="0" applyFont="1" applyFill="1" applyAlignment="1">
      <alignment horizontal="center" vertical="center" wrapText="1"/>
    </xf>
    <xf numFmtId="0" fontId="17" fillId="2" borderId="0" xfId="0" applyFont="1" applyFill="1" applyAlignment="1">
      <alignment horizontal="center"/>
    </xf>
    <xf numFmtId="0" fontId="14" fillId="2" borderId="0" xfId="0" applyFont="1" applyFill="1" applyAlignment="1">
      <alignment vertical="center" wrapText="1"/>
    </xf>
    <xf numFmtId="0" fontId="5" fillId="2" borderId="10" xfId="0" applyFont="1" applyFill="1" applyBorder="1"/>
    <xf numFmtId="0" fontId="5" fillId="2" borderId="0" xfId="0" applyFont="1" applyFill="1" applyAlignment="1">
      <alignment vertical="center" wrapText="1"/>
    </xf>
    <xf numFmtId="0" fontId="23" fillId="2" borderId="0" xfId="0" applyFont="1" applyFill="1"/>
    <xf numFmtId="0" fontId="23" fillId="0" borderId="0" xfId="0" applyFont="1"/>
    <xf numFmtId="0" fontId="1" fillId="2" borderId="0" xfId="0" applyFont="1" applyFill="1" applyAlignment="1">
      <alignment horizontal="center"/>
    </xf>
    <xf numFmtId="0" fontId="0" fillId="0" borderId="0" xfId="0" applyAlignment="1">
      <alignment vertical="center"/>
    </xf>
    <xf numFmtId="0" fontId="0" fillId="2" borderId="0" xfId="0" applyFill="1" applyAlignment="1">
      <alignment vertical="center"/>
    </xf>
    <xf numFmtId="0" fontId="0" fillId="2" borderId="10" xfId="0" applyFill="1" applyBorder="1" applyAlignment="1">
      <alignment vertical="center"/>
    </xf>
    <xf numFmtId="0" fontId="5" fillId="2" borderId="0" xfId="0" applyFont="1" applyFill="1"/>
    <xf numFmtId="0" fontId="5" fillId="0" borderId="0" xfId="0" applyFont="1"/>
    <xf numFmtId="0" fontId="0" fillId="2" borderId="25" xfId="0" applyFill="1" applyBorder="1" applyAlignment="1">
      <alignment vertical="center"/>
    </xf>
    <xf numFmtId="0" fontId="1" fillId="2" borderId="10" xfId="0" applyFont="1" applyFill="1" applyBorder="1" applyAlignment="1">
      <alignment horizontal="center" vertical="center"/>
    </xf>
    <xf numFmtId="0" fontId="5" fillId="7" borderId="2" xfId="0" applyFont="1" applyFill="1" applyBorder="1" applyAlignment="1">
      <alignment horizontal="center" vertical="center" wrapText="1"/>
    </xf>
    <xf numFmtId="0" fontId="0" fillId="2" borderId="23" xfId="0" applyFill="1" applyBorder="1"/>
    <xf numFmtId="0" fontId="0" fillId="2" borderId="31" xfId="0" applyFill="1" applyBorder="1"/>
    <xf numFmtId="0" fontId="5" fillId="2" borderId="26" xfId="0" applyFont="1" applyFill="1" applyBorder="1"/>
    <xf numFmtId="0" fontId="31" fillId="2" borderId="0" xfId="0" applyFont="1" applyFill="1"/>
    <xf numFmtId="0" fontId="32" fillId="2" borderId="0" xfId="0" applyFont="1" applyFill="1"/>
    <xf numFmtId="0" fontId="31" fillId="0" borderId="0" xfId="0" applyFont="1"/>
    <xf numFmtId="0" fontId="20" fillId="2" borderId="0" xfId="0" applyFont="1" applyFill="1" applyAlignment="1">
      <alignment horizontal="center"/>
    </xf>
    <xf numFmtId="0" fontId="26" fillId="2" borderId="0" xfId="0" applyFont="1" applyFill="1" applyAlignment="1">
      <alignment horizontal="center" vertical="center"/>
    </xf>
    <xf numFmtId="0" fontId="5" fillId="2" borderId="0" xfId="0" applyFont="1" applyFill="1" applyAlignment="1">
      <alignment horizontal="center"/>
    </xf>
    <xf numFmtId="0" fontId="0" fillId="2" borderId="0" xfId="0" applyFill="1" applyAlignment="1">
      <alignment horizontal="center" wrapText="1"/>
    </xf>
    <xf numFmtId="0" fontId="29" fillId="2" borderId="0" xfId="0" applyFont="1" applyFill="1"/>
    <xf numFmtId="0" fontId="35" fillId="2" borderId="0" xfId="0" applyFont="1" applyFill="1"/>
    <xf numFmtId="0" fontId="35" fillId="2" borderId="0" xfId="0" applyFont="1" applyFill="1" applyAlignment="1">
      <alignment vertical="center"/>
    </xf>
    <xf numFmtId="0" fontId="35" fillId="0" borderId="0" xfId="0" applyFont="1"/>
    <xf numFmtId="0" fontId="9" fillId="2" borderId="0" xfId="0" applyFont="1" applyFill="1" applyAlignment="1">
      <alignment horizontal="center" vertical="center"/>
    </xf>
    <xf numFmtId="0" fontId="36" fillId="2" borderId="0" xfId="0" applyFont="1" applyFill="1"/>
    <xf numFmtId="0" fontId="37" fillId="2" borderId="0" xfId="0" applyFont="1" applyFill="1"/>
    <xf numFmtId="0" fontId="37" fillId="0" borderId="0" xfId="0" applyFont="1"/>
    <xf numFmtId="0" fontId="0" fillId="2" borderId="24" xfId="0" applyFill="1" applyBorder="1"/>
    <xf numFmtId="0" fontId="0" fillId="2" borderId="26" xfId="0" applyFill="1" applyBorder="1" applyAlignment="1">
      <alignment horizontal="center" wrapText="1"/>
    </xf>
    <xf numFmtId="0" fontId="13" fillId="2" borderId="0" xfId="0" applyFont="1" applyFill="1" applyAlignment="1">
      <alignment vertical="center" wrapText="1"/>
    </xf>
    <xf numFmtId="0" fontId="8" fillId="7" borderId="2" xfId="0" applyFont="1" applyFill="1" applyBorder="1" applyAlignment="1">
      <alignment horizontal="center" vertical="center"/>
    </xf>
    <xf numFmtId="0" fontId="8" fillId="7" borderId="12" xfId="0" applyFont="1" applyFill="1" applyBorder="1" applyAlignment="1">
      <alignment horizontal="center" vertical="center" wrapText="1"/>
    </xf>
    <xf numFmtId="0" fontId="42" fillId="2" borderId="0" xfId="0" applyFont="1" applyFill="1" applyAlignment="1">
      <alignment horizontal="center" vertical="center" wrapText="1"/>
    </xf>
    <xf numFmtId="0" fontId="41" fillId="2" borderId="0" xfId="0" applyFont="1" applyFill="1" applyAlignment="1">
      <alignment horizontal="center" vertical="center"/>
    </xf>
    <xf numFmtId="0" fontId="0" fillId="2" borderId="10" xfId="0" applyFill="1" applyBorder="1" applyAlignment="1">
      <alignment wrapText="1"/>
    </xf>
    <xf numFmtId="0" fontId="5" fillId="2" borderId="26" xfId="0" applyFont="1" applyFill="1" applyBorder="1" applyAlignment="1">
      <alignment horizontal="center"/>
    </xf>
    <xf numFmtId="0" fontId="29" fillId="2" borderId="0" xfId="0" applyFont="1" applyFill="1" applyAlignment="1">
      <alignment vertical="center"/>
    </xf>
    <xf numFmtId="0" fontId="28" fillId="2" borderId="0" xfId="0" applyFont="1" applyFill="1" applyAlignment="1">
      <alignment horizontal="center" vertical="center"/>
    </xf>
    <xf numFmtId="0" fontId="43" fillId="2" borderId="0" xfId="0" applyFont="1" applyFill="1" applyAlignment="1">
      <alignment horizontal="center" vertical="center"/>
    </xf>
    <xf numFmtId="0" fontId="1" fillId="7" borderId="13" xfId="0" applyFont="1" applyFill="1" applyBorder="1" applyAlignment="1">
      <alignment vertical="center"/>
    </xf>
    <xf numFmtId="0" fontId="46" fillId="2" borderId="0" xfId="0" applyFont="1" applyFill="1" applyAlignment="1">
      <alignment vertical="center" wrapText="1"/>
    </xf>
    <xf numFmtId="0" fontId="9" fillId="0" borderId="2" xfId="0" applyFont="1" applyBorder="1" applyAlignment="1" applyProtection="1">
      <alignment horizontal="center"/>
      <protection locked="0"/>
    </xf>
    <xf numFmtId="0" fontId="33" fillId="2" borderId="0" xfId="0" applyFont="1" applyFill="1" applyAlignment="1">
      <alignment horizontal="center"/>
    </xf>
    <xf numFmtId="0" fontId="9" fillId="0" borderId="2" xfId="0" applyFont="1" applyBorder="1" applyAlignment="1" applyProtection="1">
      <alignment horizontal="center" vertical="center"/>
      <protection locked="0"/>
    </xf>
    <xf numFmtId="0" fontId="9" fillId="0" borderId="29" xfId="0" applyFont="1" applyBorder="1" applyAlignment="1" applyProtection="1">
      <alignment horizontal="center" vertical="center"/>
      <protection locked="0"/>
    </xf>
    <xf numFmtId="0" fontId="33" fillId="2" borderId="0" xfId="0" applyFont="1" applyFill="1" applyAlignment="1">
      <alignment horizontal="center" vertical="center" wrapText="1"/>
    </xf>
    <xf numFmtId="0" fontId="5" fillId="0" borderId="2" xfId="0" applyFont="1" applyBorder="1" applyAlignment="1" applyProtection="1">
      <alignment horizontal="center" vertical="center"/>
      <protection locked="0"/>
    </xf>
    <xf numFmtId="0" fontId="11" fillId="2" borderId="0" xfId="0" applyFont="1" applyFill="1"/>
    <xf numFmtId="0" fontId="50" fillId="2" borderId="0" xfId="0" applyFont="1" applyFill="1"/>
    <xf numFmtId="0" fontId="52" fillId="2" borderId="0" xfId="0" applyFont="1" applyFill="1" applyAlignment="1">
      <alignment horizontal="center" vertical="center"/>
    </xf>
    <xf numFmtId="0" fontId="37" fillId="2" borderId="0" xfId="0" applyFont="1" applyFill="1" applyAlignment="1">
      <alignment vertical="center"/>
    </xf>
    <xf numFmtId="0" fontId="53" fillId="2" borderId="0" xfId="0" applyFont="1" applyFill="1" applyAlignment="1">
      <alignment horizontal="center" vertical="center" wrapText="1"/>
    </xf>
    <xf numFmtId="0" fontId="53" fillId="2" borderId="0" xfId="0" applyFont="1" applyFill="1" applyAlignment="1">
      <alignment horizontal="left" vertical="center"/>
    </xf>
    <xf numFmtId="0" fontId="0" fillId="2" borderId="0" xfId="0" applyFill="1" applyAlignment="1">
      <alignment horizontal="center" vertical="center"/>
    </xf>
    <xf numFmtId="0" fontId="54" fillId="2" borderId="10" xfId="0" applyFont="1" applyFill="1" applyBorder="1" applyAlignment="1">
      <alignment horizontal="center" vertical="center"/>
    </xf>
    <xf numFmtId="0" fontId="55" fillId="2" borderId="0" xfId="0" applyFont="1" applyFill="1" applyAlignment="1">
      <alignment horizontal="center" vertical="center" wrapText="1"/>
    </xf>
    <xf numFmtId="0" fontId="13" fillId="2" borderId="0" xfId="0" applyFont="1" applyFill="1"/>
    <xf numFmtId="0" fontId="57" fillId="2" borderId="0" xfId="0" applyFont="1" applyFill="1" applyAlignment="1">
      <alignment horizontal="center" vertical="center"/>
    </xf>
    <xf numFmtId="0" fontId="0" fillId="2" borderId="0" xfId="0" applyFill="1" applyProtection="1">
      <protection locked="0"/>
    </xf>
    <xf numFmtId="0" fontId="48" fillId="2" borderId="11" xfId="0" applyFont="1" applyFill="1" applyBorder="1"/>
    <xf numFmtId="0" fontId="48" fillId="2" borderId="0" xfId="0" applyFont="1" applyFill="1"/>
    <xf numFmtId="0" fontId="48" fillId="0" borderId="2" xfId="0" applyFont="1" applyBorder="1" applyAlignment="1" applyProtection="1">
      <alignment horizontal="left" vertical="center" wrapText="1"/>
      <protection locked="0"/>
    </xf>
    <xf numFmtId="0" fontId="13" fillId="2" borderId="26" xfId="0" applyFont="1" applyFill="1" applyBorder="1" applyAlignment="1">
      <alignment vertical="center" wrapText="1"/>
    </xf>
    <xf numFmtId="0" fontId="38" fillId="2" borderId="0" xfId="0" applyFont="1" applyFill="1" applyAlignment="1">
      <alignment vertical="center" wrapText="1"/>
    </xf>
    <xf numFmtId="0" fontId="9" fillId="10" borderId="2" xfId="0" applyFont="1" applyFill="1" applyBorder="1" applyAlignment="1" applyProtection="1">
      <alignment horizontal="center" vertical="center"/>
      <protection locked="0"/>
    </xf>
    <xf numFmtId="0" fontId="1" fillId="7" borderId="30" xfId="0" applyFont="1" applyFill="1" applyBorder="1" applyAlignment="1">
      <alignment vertical="center"/>
    </xf>
    <xf numFmtId="0" fontId="8" fillId="2" borderId="0" xfId="0" applyFont="1" applyFill="1" applyAlignment="1">
      <alignment horizontal="center" vertical="center" wrapText="1"/>
    </xf>
    <xf numFmtId="0" fontId="23" fillId="0" borderId="2" xfId="0" applyFont="1" applyBorder="1" applyAlignment="1" applyProtection="1">
      <alignment horizontal="center" vertical="center" wrapText="1"/>
      <protection locked="0"/>
    </xf>
    <xf numFmtId="0" fontId="42" fillId="2" borderId="0" xfId="0" applyFont="1" applyFill="1" applyAlignment="1">
      <alignment horizontal="center"/>
    </xf>
    <xf numFmtId="0" fontId="13" fillId="7" borderId="2" xfId="0" applyFont="1" applyFill="1" applyBorder="1" applyAlignment="1">
      <alignment horizontal="center" vertical="center"/>
    </xf>
    <xf numFmtId="0" fontId="0" fillId="0" borderId="0" xfId="0" applyAlignment="1">
      <alignment vertical="top"/>
    </xf>
    <xf numFmtId="0" fontId="47" fillId="0" borderId="0" xfId="0" applyFont="1"/>
    <xf numFmtId="0" fontId="47" fillId="0" borderId="0" xfId="0" applyFont="1" applyAlignment="1">
      <alignment vertical="top"/>
    </xf>
    <xf numFmtId="0" fontId="13" fillId="2" borderId="0" xfId="0" applyFont="1" applyFill="1" applyAlignment="1">
      <alignment horizontal="center" vertical="center"/>
    </xf>
    <xf numFmtId="0" fontId="9" fillId="2" borderId="0" xfId="0" applyFont="1" applyFill="1" applyProtection="1">
      <protection locked="0"/>
    </xf>
    <xf numFmtId="0" fontId="60" fillId="0" borderId="0" xfId="1" applyAlignment="1">
      <alignment vertical="top"/>
    </xf>
    <xf numFmtId="0" fontId="23" fillId="2" borderId="2" xfId="0" applyFont="1" applyFill="1" applyBorder="1" applyAlignment="1" applyProtection="1">
      <alignment horizontal="center" wrapText="1"/>
      <protection locked="0"/>
    </xf>
    <xf numFmtId="49" fontId="0" fillId="2" borderId="0" xfId="0" applyNumberFormat="1" applyFill="1" applyAlignment="1">
      <alignment horizontal="center" vertical="center"/>
    </xf>
    <xf numFmtId="49" fontId="0" fillId="2" borderId="26" xfId="0" applyNumberFormat="1" applyFill="1" applyBorder="1" applyAlignment="1">
      <alignment horizontal="center" vertical="center"/>
    </xf>
    <xf numFmtId="0" fontId="0" fillId="2" borderId="26" xfId="0" applyFill="1" applyBorder="1" applyAlignment="1">
      <alignment horizontal="center" vertical="center"/>
    </xf>
    <xf numFmtId="49" fontId="0" fillId="0" borderId="0" xfId="0" applyNumberFormat="1" applyAlignment="1">
      <alignment horizontal="center" vertical="center"/>
    </xf>
    <xf numFmtId="0" fontId="0" fillId="0" borderId="0" xfId="0" applyAlignment="1">
      <alignment horizontal="center" vertical="center"/>
    </xf>
    <xf numFmtId="1" fontId="0" fillId="2" borderId="0" xfId="0" applyNumberFormat="1" applyFill="1" applyAlignment="1">
      <alignment horizontal="center" vertical="center"/>
    </xf>
    <xf numFmtId="1" fontId="0" fillId="2" borderId="26" xfId="0" applyNumberFormat="1" applyFill="1" applyBorder="1" applyAlignment="1">
      <alignment horizontal="center" vertical="center"/>
    </xf>
    <xf numFmtId="1" fontId="0" fillId="0" borderId="0" xfId="0" applyNumberFormat="1" applyAlignment="1">
      <alignment horizontal="center" vertical="center"/>
    </xf>
    <xf numFmtId="0" fontId="9" fillId="0" borderId="2" xfId="0" applyFont="1" applyBorder="1" applyAlignment="1" applyProtection="1">
      <alignment horizontal="center" vertical="center" wrapText="1"/>
      <protection locked="0"/>
    </xf>
    <xf numFmtId="0" fontId="42" fillId="2" borderId="0" xfId="0" applyFont="1" applyFill="1" applyAlignment="1">
      <alignment horizontal="center" vertical="center"/>
    </xf>
    <xf numFmtId="0" fontId="12" fillId="2" borderId="0" xfId="0" applyFont="1" applyFill="1" applyAlignment="1">
      <alignment horizontal="center" vertical="center" wrapText="1"/>
    </xf>
    <xf numFmtId="0" fontId="33" fillId="2" borderId="10" xfId="0" applyFont="1" applyFill="1" applyBorder="1" applyAlignment="1">
      <alignment horizontal="center" vertical="center"/>
    </xf>
    <xf numFmtId="0" fontId="32" fillId="2" borderId="10" xfId="0" applyFont="1" applyFill="1" applyBorder="1" applyAlignment="1">
      <alignment horizontal="center" vertical="center"/>
    </xf>
    <xf numFmtId="0" fontId="13" fillId="2" borderId="26" xfId="0" applyFont="1" applyFill="1" applyBorder="1"/>
    <xf numFmtId="0" fontId="5" fillId="2" borderId="26" xfId="0" applyFont="1" applyFill="1" applyBorder="1" applyAlignment="1">
      <alignment vertical="center"/>
    </xf>
    <xf numFmtId="0" fontId="8" fillId="8" borderId="2" xfId="0" applyFont="1" applyFill="1" applyBorder="1" applyAlignment="1">
      <alignment horizontal="center" vertical="center" wrapText="1"/>
    </xf>
    <xf numFmtId="0" fontId="9" fillId="0" borderId="3" xfId="0" applyFont="1" applyBorder="1" applyAlignment="1" applyProtection="1">
      <alignment horizontal="center" vertical="center"/>
      <protection locked="0"/>
    </xf>
    <xf numFmtId="0" fontId="9" fillId="2" borderId="0" xfId="0" applyFont="1" applyFill="1" applyAlignment="1">
      <alignment wrapText="1"/>
    </xf>
    <xf numFmtId="0" fontId="61" fillId="0" borderId="0" xfId="0" applyFont="1" applyAlignment="1">
      <alignment horizontal="left" vertical="top" wrapText="1"/>
    </xf>
    <xf numFmtId="0" fontId="8" fillId="7" borderId="2" xfId="0" applyFont="1" applyFill="1" applyBorder="1" applyAlignment="1">
      <alignment horizontal="center" vertical="center" wrapText="1"/>
    </xf>
    <xf numFmtId="0" fontId="13" fillId="2" borderId="0" xfId="0" applyFont="1" applyFill="1" applyAlignment="1">
      <alignment horizontal="center" vertical="center" wrapText="1"/>
    </xf>
    <xf numFmtId="0" fontId="23" fillId="2" borderId="0" xfId="0" applyFont="1" applyFill="1" applyAlignment="1" applyProtection="1">
      <alignment horizontal="center" vertical="center" wrapText="1"/>
      <protection locked="0"/>
    </xf>
    <xf numFmtId="0" fontId="13" fillId="7" borderId="2" xfId="0" applyFont="1" applyFill="1" applyBorder="1" applyAlignment="1">
      <alignment vertical="center" wrapText="1"/>
    </xf>
    <xf numFmtId="0" fontId="0" fillId="2" borderId="0" xfId="0" applyFill="1" applyAlignment="1" applyProtection="1">
      <alignment horizontal="center" vertical="center"/>
      <protection locked="0"/>
    </xf>
    <xf numFmtId="0" fontId="46" fillId="7" borderId="23" xfId="0" applyFont="1" applyFill="1" applyBorder="1" applyAlignment="1">
      <alignment vertical="center" wrapText="1"/>
    </xf>
    <xf numFmtId="0" fontId="1" fillId="7" borderId="27" xfId="0" applyFont="1" applyFill="1" applyBorder="1" applyAlignment="1">
      <alignment wrapText="1"/>
    </xf>
    <xf numFmtId="0" fontId="1" fillId="7" borderId="28" xfId="0" applyFont="1" applyFill="1" applyBorder="1"/>
    <xf numFmtId="0" fontId="1" fillId="7" borderId="32" xfId="0" applyFont="1" applyFill="1" applyBorder="1"/>
    <xf numFmtId="0" fontId="1" fillId="7" borderId="28" xfId="0" applyFont="1" applyFill="1" applyBorder="1" applyAlignment="1">
      <alignment wrapText="1"/>
    </xf>
    <xf numFmtId="0" fontId="45" fillId="7" borderId="23" xfId="0" applyFont="1" applyFill="1" applyBorder="1" applyAlignment="1">
      <alignment vertical="center" wrapText="1"/>
    </xf>
    <xf numFmtId="0" fontId="45" fillId="7" borderId="24" xfId="0" applyFont="1" applyFill="1" applyBorder="1" applyAlignment="1">
      <alignment vertical="center" wrapText="1"/>
    </xf>
    <xf numFmtId="0" fontId="39" fillId="7" borderId="25" xfId="0" applyFont="1" applyFill="1" applyBorder="1" applyAlignment="1">
      <alignment vertical="center" wrapText="1"/>
    </xf>
    <xf numFmtId="0" fontId="39" fillId="7" borderId="26" xfId="0" applyFont="1" applyFill="1" applyBorder="1" applyAlignment="1">
      <alignment vertical="center" wrapText="1"/>
    </xf>
    <xf numFmtId="0" fontId="38" fillId="7" borderId="2" xfId="0" applyFont="1" applyFill="1" applyBorder="1" applyAlignment="1">
      <alignment vertical="center" wrapText="1"/>
    </xf>
    <xf numFmtId="0" fontId="39" fillId="2" borderId="10" xfId="0" applyFont="1" applyFill="1" applyBorder="1" applyAlignment="1">
      <alignment horizontal="center" vertical="center" wrapText="1"/>
    </xf>
    <xf numFmtId="0" fontId="39" fillId="2" borderId="0" xfId="0" applyFont="1" applyFill="1" applyAlignment="1">
      <alignment horizontal="center" vertical="center" wrapText="1"/>
    </xf>
    <xf numFmtId="0" fontId="0" fillId="2" borderId="38"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39" fillId="7" borderId="37" xfId="0" applyFont="1" applyFill="1" applyBorder="1" applyAlignment="1">
      <alignment vertical="center" wrapText="1"/>
    </xf>
    <xf numFmtId="0" fontId="39" fillId="7" borderId="37" xfId="0" applyFont="1" applyFill="1" applyBorder="1" applyAlignment="1">
      <alignment horizontal="center" vertical="center" wrapText="1"/>
    </xf>
    <xf numFmtId="0" fontId="39" fillId="7" borderId="22" xfId="0" applyFont="1" applyFill="1" applyBorder="1" applyAlignment="1">
      <alignment horizontal="center" vertical="center" wrapText="1"/>
    </xf>
    <xf numFmtId="0" fontId="38" fillId="2" borderId="38" xfId="0" applyFont="1" applyFill="1" applyBorder="1" applyAlignment="1">
      <alignment vertical="center" wrapText="1"/>
    </xf>
    <xf numFmtId="0" fontId="38" fillId="2" borderId="1" xfId="0" applyFont="1" applyFill="1" applyBorder="1" applyAlignment="1">
      <alignment vertical="center" wrapText="1"/>
    </xf>
    <xf numFmtId="0" fontId="39" fillId="7" borderId="22" xfId="0" applyFont="1" applyFill="1" applyBorder="1" applyAlignment="1">
      <alignment vertical="center" wrapText="1"/>
    </xf>
    <xf numFmtId="0" fontId="1" fillId="2" borderId="11" xfId="0" applyFont="1" applyFill="1" applyBorder="1" applyAlignment="1">
      <alignment horizontal="center"/>
    </xf>
    <xf numFmtId="0" fontId="5" fillId="2" borderId="0" xfId="0" applyFont="1" applyFill="1" applyAlignment="1" applyProtection="1">
      <alignment horizontal="center" vertical="center"/>
      <protection locked="0"/>
    </xf>
    <xf numFmtId="0" fontId="1" fillId="7" borderId="28" xfId="0" applyFont="1" applyFill="1" applyBorder="1" applyAlignment="1">
      <alignment vertical="center" wrapText="1"/>
    </xf>
    <xf numFmtId="0" fontId="1" fillId="7" borderId="32" xfId="0" applyFont="1" applyFill="1" applyBorder="1" applyAlignment="1">
      <alignment vertical="center" wrapText="1"/>
    </xf>
    <xf numFmtId="0" fontId="0" fillId="0" borderId="34" xfId="0" applyBorder="1" applyAlignment="1" applyProtection="1">
      <alignment horizontal="center"/>
      <protection locked="0"/>
    </xf>
    <xf numFmtId="0" fontId="37" fillId="2" borderId="0" xfId="0" applyFont="1" applyFill="1" applyAlignment="1">
      <alignment horizontal="center" vertical="center" wrapText="1"/>
    </xf>
    <xf numFmtId="0" fontId="1" fillId="2" borderId="10" xfId="0" applyFont="1" applyFill="1" applyBorder="1" applyAlignment="1">
      <alignment horizontal="center" vertical="center" wrapText="1"/>
    </xf>
    <xf numFmtId="0" fontId="33" fillId="2" borderId="0" xfId="0" applyFont="1" applyFill="1" applyAlignment="1">
      <alignment horizontal="center" vertical="center"/>
    </xf>
    <xf numFmtId="0" fontId="5" fillId="2" borderId="26" xfId="0" applyFont="1" applyFill="1" applyBorder="1" applyAlignment="1" applyProtection="1">
      <alignment horizontal="center" vertical="center"/>
      <protection locked="0"/>
    </xf>
    <xf numFmtId="0" fontId="5" fillId="2" borderId="26" xfId="0" applyFont="1" applyFill="1" applyBorder="1" applyAlignment="1">
      <alignment horizontal="center" vertical="center"/>
    </xf>
    <xf numFmtId="0" fontId="5" fillId="0" borderId="2" xfId="0" applyFont="1" applyBorder="1" applyAlignment="1" applyProtection="1">
      <alignment horizontal="center" vertical="center" wrapText="1"/>
      <protection locked="0"/>
    </xf>
    <xf numFmtId="0" fontId="68" fillId="2" borderId="0" xfId="0" applyFont="1" applyFill="1" applyAlignment="1">
      <alignment horizontal="left" vertical="center"/>
    </xf>
    <xf numFmtId="0" fontId="32" fillId="2" borderId="0" xfId="0" applyFont="1" applyFill="1" applyAlignment="1">
      <alignment horizontal="center" vertical="center" wrapText="1"/>
    </xf>
    <xf numFmtId="0" fontId="32" fillId="2" borderId="11" xfId="0" applyFont="1" applyFill="1" applyBorder="1"/>
    <xf numFmtId="0" fontId="32" fillId="0" borderId="0" xfId="0" applyFont="1"/>
    <xf numFmtId="0" fontId="42" fillId="2" borderId="0" xfId="0" applyFont="1" applyFill="1"/>
    <xf numFmtId="0" fontId="42" fillId="2" borderId="0" xfId="0" applyFont="1" applyFill="1" applyAlignment="1">
      <alignment horizontal="left" vertical="center"/>
    </xf>
    <xf numFmtId="0" fontId="42" fillId="0" borderId="0" xfId="0" applyFont="1" applyAlignment="1">
      <alignment horizontal="left" vertical="center"/>
    </xf>
    <xf numFmtId="0" fontId="42" fillId="2" borderId="0" xfId="0" applyFont="1" applyFill="1" applyAlignment="1">
      <alignment horizontal="left" vertical="center" wrapText="1"/>
    </xf>
    <xf numFmtId="0" fontId="41" fillId="2" borderId="0" xfId="0" applyFont="1" applyFill="1" applyAlignment="1">
      <alignment horizontal="left" vertical="center"/>
    </xf>
    <xf numFmtId="0" fontId="1" fillId="2" borderId="18" xfId="0" applyFont="1" applyFill="1" applyBorder="1" applyAlignment="1">
      <alignment horizontal="center"/>
    </xf>
    <xf numFmtId="0" fontId="9" fillId="0" borderId="0" xfId="0" applyFont="1" applyAlignment="1">
      <alignment horizontal="left" vertical="center"/>
    </xf>
    <xf numFmtId="0" fontId="37" fillId="2" borderId="0" xfId="0" applyFont="1" applyFill="1" applyAlignment="1">
      <alignment wrapText="1"/>
    </xf>
    <xf numFmtId="0" fontId="9" fillId="10" borderId="2" xfId="0" applyFont="1" applyFill="1" applyBorder="1" applyAlignment="1" applyProtection="1">
      <alignment horizontal="center" vertical="center" wrapText="1"/>
      <protection locked="0"/>
    </xf>
    <xf numFmtId="0" fontId="9" fillId="2" borderId="0" xfId="0" applyFont="1" applyFill="1" applyAlignment="1">
      <alignment vertical="center"/>
    </xf>
    <xf numFmtId="0" fontId="51" fillId="2" borderId="0" xfId="0" applyFont="1" applyFill="1" applyAlignment="1">
      <alignment horizontal="center" vertical="center"/>
    </xf>
    <xf numFmtId="0" fontId="27" fillId="2" borderId="0" xfId="0" applyFont="1" applyFill="1"/>
    <xf numFmtId="0" fontId="5" fillId="2" borderId="11" xfId="0" applyFont="1" applyFill="1" applyBorder="1"/>
    <xf numFmtId="0" fontId="51" fillId="2" borderId="0" xfId="0" applyFont="1" applyFill="1" applyAlignment="1">
      <alignment vertical="center"/>
    </xf>
    <xf numFmtId="0" fontId="69" fillId="2" borderId="0" xfId="0" applyFont="1" applyFill="1"/>
    <xf numFmtId="0" fontId="9" fillId="2" borderId="11" xfId="0" applyFont="1" applyFill="1" applyBorder="1"/>
    <xf numFmtId="0" fontId="37" fillId="2" borderId="11" xfId="0" applyFont="1" applyFill="1" applyBorder="1"/>
    <xf numFmtId="0" fontId="37" fillId="2" borderId="11" xfId="0" applyFont="1" applyFill="1" applyBorder="1" applyAlignment="1">
      <alignment wrapText="1"/>
    </xf>
    <xf numFmtId="0" fontId="37" fillId="2" borderId="33" xfId="0" applyFont="1" applyFill="1" applyBorder="1"/>
    <xf numFmtId="0" fontId="13" fillId="12" borderId="7" xfId="0" applyFont="1" applyFill="1" applyBorder="1" applyAlignment="1">
      <alignment horizontal="center" vertical="center"/>
    </xf>
    <xf numFmtId="0" fontId="13" fillId="7" borderId="7" xfId="0" applyFont="1" applyFill="1" applyBorder="1" applyAlignment="1">
      <alignment horizontal="center" vertical="center"/>
    </xf>
    <xf numFmtId="0" fontId="13" fillId="7" borderId="2" xfId="0" applyFont="1" applyFill="1" applyBorder="1" applyAlignment="1">
      <alignment horizontal="center"/>
    </xf>
    <xf numFmtId="0" fontId="13" fillId="7" borderId="7" xfId="0" applyFont="1" applyFill="1" applyBorder="1" applyAlignment="1">
      <alignment horizontal="center"/>
    </xf>
    <xf numFmtId="0" fontId="9" fillId="0" borderId="7" xfId="0" applyFont="1" applyBorder="1" applyAlignment="1" applyProtection="1">
      <alignment horizontal="center" vertical="center"/>
      <protection locked="0"/>
    </xf>
    <xf numFmtId="0" fontId="1" fillId="7" borderId="28" xfId="0" applyFont="1" applyFill="1" applyBorder="1" applyAlignment="1">
      <alignment vertical="center"/>
    </xf>
    <xf numFmtId="0" fontId="1" fillId="7" borderId="32" xfId="0" applyFont="1" applyFill="1" applyBorder="1" applyAlignment="1">
      <alignment vertical="center"/>
    </xf>
    <xf numFmtId="0" fontId="10" fillId="7" borderId="26" xfId="0" applyFont="1" applyFill="1" applyBorder="1" applyAlignment="1">
      <alignment vertical="center" wrapText="1"/>
    </xf>
    <xf numFmtId="0" fontId="10" fillId="7" borderId="33" xfId="0" applyFont="1" applyFill="1" applyBorder="1" applyAlignment="1">
      <alignment vertical="center" wrapText="1"/>
    </xf>
    <xf numFmtId="0" fontId="20" fillId="7" borderId="24" xfId="0" applyFont="1" applyFill="1" applyBorder="1" applyAlignment="1">
      <alignment vertical="center" wrapText="1"/>
    </xf>
    <xf numFmtId="0" fontId="20" fillId="7" borderId="31" xfId="0" applyFont="1" applyFill="1" applyBorder="1" applyAlignment="1">
      <alignment vertical="center" wrapText="1"/>
    </xf>
    <xf numFmtId="0" fontId="1" fillId="7" borderId="25" xfId="0" applyFont="1" applyFill="1" applyBorder="1" applyAlignment="1">
      <alignment vertical="center"/>
    </xf>
    <xf numFmtId="0" fontId="49" fillId="2" borderId="26" xfId="0" applyFont="1" applyFill="1" applyBorder="1"/>
    <xf numFmtId="0" fontId="5" fillId="6" borderId="2" xfId="0" applyFont="1" applyFill="1" applyBorder="1" applyAlignment="1">
      <alignment horizontal="center" vertical="center"/>
    </xf>
    <xf numFmtId="0" fontId="51" fillId="7" borderId="2" xfId="0" applyFont="1" applyFill="1" applyBorder="1" applyAlignment="1">
      <alignment horizontal="center" vertical="center"/>
    </xf>
    <xf numFmtId="0" fontId="51" fillId="7" borderId="2" xfId="0" applyFont="1" applyFill="1" applyBorder="1" applyAlignment="1">
      <alignment horizontal="center" vertical="center" wrapText="1"/>
    </xf>
    <xf numFmtId="0" fontId="13" fillId="6" borderId="2" xfId="0" applyFont="1" applyFill="1" applyBorder="1" applyAlignment="1">
      <alignment horizontal="center" vertical="center"/>
    </xf>
    <xf numFmtId="0" fontId="0" fillId="2" borderId="0" xfId="0" applyFill="1" applyAlignment="1">
      <alignment horizontal="left" vertical="center"/>
    </xf>
    <xf numFmtId="0" fontId="0" fillId="0" borderId="0" xfId="0" applyAlignment="1">
      <alignment horizontal="left" vertical="center"/>
    </xf>
    <xf numFmtId="0" fontId="1" fillId="2" borderId="0" xfId="0" applyFont="1" applyFill="1" applyAlignment="1">
      <alignment vertical="center"/>
    </xf>
    <xf numFmtId="0" fontId="5" fillId="0" borderId="39"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5" fillId="0" borderId="15" xfId="0" applyFont="1" applyBorder="1" applyAlignment="1" applyProtection="1">
      <alignment horizontal="center" vertical="center"/>
      <protection locked="0"/>
    </xf>
    <xf numFmtId="0" fontId="0" fillId="2" borderId="10" xfId="0" applyFill="1" applyBorder="1" applyAlignment="1">
      <alignment horizontal="center" vertical="center" wrapText="1"/>
    </xf>
    <xf numFmtId="0" fontId="13" fillId="12" borderId="2" xfId="0" applyFont="1" applyFill="1" applyBorder="1" applyAlignment="1">
      <alignment horizontal="center" vertical="center" wrapText="1"/>
    </xf>
    <xf numFmtId="0" fontId="1" fillId="11" borderId="2" xfId="0" applyFont="1" applyFill="1" applyBorder="1" applyAlignment="1">
      <alignment horizontal="center"/>
    </xf>
    <xf numFmtId="0" fontId="0" fillId="0" borderId="3" xfId="0" applyBorder="1" applyAlignment="1" applyProtection="1">
      <alignment horizontal="center"/>
      <protection locked="0"/>
    </xf>
    <xf numFmtId="0" fontId="1" fillId="5" borderId="2" xfId="0" applyFont="1" applyFill="1" applyBorder="1" applyAlignment="1">
      <alignment horizontal="center"/>
    </xf>
    <xf numFmtId="0" fontId="27" fillId="2" borderId="2" xfId="0" applyFont="1" applyFill="1" applyBorder="1" applyAlignment="1">
      <alignment horizontal="center" vertical="center"/>
    </xf>
    <xf numFmtId="0" fontId="0" fillId="0" borderId="0" xfId="0" applyAlignment="1">
      <alignment horizontal="center"/>
    </xf>
    <xf numFmtId="0" fontId="9" fillId="10" borderId="2" xfId="0" applyFont="1" applyFill="1" applyBorder="1" applyAlignment="1" applyProtection="1">
      <alignment horizontal="center"/>
      <protection locked="0"/>
    </xf>
    <xf numFmtId="0" fontId="9" fillId="10" borderId="2" xfId="0" applyFont="1" applyFill="1" applyBorder="1" applyAlignment="1" applyProtection="1">
      <alignment horizontal="center" wrapText="1"/>
      <protection locked="0"/>
    </xf>
    <xf numFmtId="0" fontId="9" fillId="0" borderId="3" xfId="0" applyFont="1" applyBorder="1" applyAlignment="1" applyProtection="1">
      <alignment horizontal="center" vertical="center" wrapText="1"/>
      <protection locked="0"/>
    </xf>
    <xf numFmtId="49" fontId="9" fillId="10" borderId="2" xfId="0" applyNumberFormat="1" applyFont="1" applyFill="1" applyBorder="1" applyAlignment="1" applyProtection="1">
      <alignment horizontal="center" vertical="center" wrapText="1"/>
      <protection locked="0"/>
    </xf>
    <xf numFmtId="14" fontId="9" fillId="10" borderId="2" xfId="0" applyNumberFormat="1" applyFont="1" applyFill="1" applyBorder="1" applyAlignment="1" applyProtection="1">
      <alignment horizontal="center" vertical="center" wrapText="1"/>
      <protection locked="0"/>
    </xf>
    <xf numFmtId="0" fontId="18" fillId="6" borderId="2" xfId="0" applyFont="1" applyFill="1" applyBorder="1" applyAlignment="1">
      <alignment horizontal="center"/>
    </xf>
    <xf numFmtId="1" fontId="9" fillId="10" borderId="2" xfId="0" applyNumberFormat="1" applyFont="1" applyFill="1" applyBorder="1" applyAlignment="1" applyProtection="1">
      <alignment horizontal="center" vertical="center" wrapText="1"/>
      <protection locked="0"/>
    </xf>
    <xf numFmtId="1" fontId="8" fillId="7" borderId="2" xfId="0" applyNumberFormat="1" applyFont="1" applyFill="1" applyBorder="1" applyAlignment="1">
      <alignment horizontal="center" vertical="center" wrapText="1"/>
    </xf>
    <xf numFmtId="0" fontId="5" fillId="6" borderId="2" xfId="0" applyFont="1" applyFill="1" applyBorder="1" applyAlignment="1">
      <alignment horizontal="center" vertical="center" wrapText="1"/>
    </xf>
    <xf numFmtId="0" fontId="5" fillId="6" borderId="2" xfId="0" applyFont="1" applyFill="1" applyBorder="1" applyAlignment="1">
      <alignment horizontal="center"/>
    </xf>
    <xf numFmtId="0" fontId="13" fillId="6"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23" fillId="10" borderId="2" xfId="0" applyFont="1" applyFill="1" applyBorder="1" applyAlignment="1" applyProtection="1">
      <alignment wrapText="1"/>
      <protection locked="0"/>
    </xf>
    <xf numFmtId="0" fontId="15" fillId="10" borderId="2" xfId="0" applyFont="1" applyFill="1" applyBorder="1" applyAlignment="1" applyProtection="1">
      <alignment horizontal="center" vertical="center" wrapText="1"/>
      <protection locked="0"/>
    </xf>
    <xf numFmtId="0" fontId="44" fillId="2" borderId="2" xfId="0" applyFont="1" applyFill="1" applyBorder="1" applyAlignment="1">
      <alignment horizontal="center" vertical="center" wrapText="1"/>
    </xf>
    <xf numFmtId="0" fontId="44" fillId="2" borderId="12" xfId="0" applyFont="1" applyFill="1" applyBorder="1" applyAlignment="1">
      <alignment horizontal="center" vertical="center" wrapText="1"/>
    </xf>
    <xf numFmtId="1" fontId="9" fillId="0" borderId="2" xfId="0" applyNumberFormat="1" applyFont="1" applyBorder="1" applyAlignment="1" applyProtection="1">
      <alignment horizontal="center" vertical="center" wrapText="1"/>
      <protection locked="0"/>
    </xf>
    <xf numFmtId="1" fontId="9" fillId="0" borderId="5" xfId="0" applyNumberFormat="1" applyFont="1" applyBorder="1" applyAlignment="1" applyProtection="1">
      <alignment horizontal="center" vertical="center" wrapText="1"/>
      <protection locked="0"/>
    </xf>
    <xf numFmtId="0" fontId="9" fillId="0" borderId="5" xfId="0" applyFont="1" applyBorder="1" applyAlignment="1" applyProtection="1">
      <alignment horizontal="center" vertical="center" wrapText="1"/>
      <protection locked="0"/>
    </xf>
    <xf numFmtId="0" fontId="38" fillId="12" borderId="2" xfId="0" applyFont="1" applyFill="1" applyBorder="1" applyAlignment="1">
      <alignment vertical="center" wrapText="1"/>
    </xf>
    <xf numFmtId="0" fontId="13" fillId="12" borderId="2" xfId="0" applyFont="1" applyFill="1" applyBorder="1" applyAlignment="1">
      <alignment vertical="center" wrapText="1"/>
    </xf>
    <xf numFmtId="0" fontId="46" fillId="7" borderId="24" xfId="0" applyFont="1" applyFill="1" applyBorder="1" applyAlignment="1">
      <alignment vertical="center" wrapText="1"/>
    </xf>
    <xf numFmtId="0" fontId="1" fillId="7" borderId="27" xfId="0" applyFont="1" applyFill="1" applyBorder="1"/>
    <xf numFmtId="0" fontId="32" fillId="2" borderId="0" xfId="0" applyFont="1" applyFill="1" applyAlignment="1">
      <alignment horizontal="center"/>
    </xf>
    <xf numFmtId="0" fontId="1" fillId="7" borderId="27" xfId="0" applyFont="1" applyFill="1" applyBorder="1" applyAlignment="1">
      <alignment vertical="center" wrapText="1"/>
    </xf>
    <xf numFmtId="0" fontId="5" fillId="2" borderId="26" xfId="0" applyFont="1" applyFill="1" applyBorder="1" applyAlignment="1">
      <alignment horizontal="center" vertical="center" wrapText="1"/>
    </xf>
    <xf numFmtId="0" fontId="15" fillId="10" borderId="2" xfId="0" applyFont="1" applyFill="1" applyBorder="1" applyAlignment="1" applyProtection="1">
      <alignment horizontal="center" wrapText="1"/>
      <protection locked="0"/>
    </xf>
    <xf numFmtId="0" fontId="0" fillId="2" borderId="42" xfId="0" applyFill="1" applyBorder="1"/>
    <xf numFmtId="0" fontId="1" fillId="7" borderId="25" xfId="0" applyFont="1" applyFill="1" applyBorder="1" applyAlignment="1">
      <alignment vertical="center" wrapText="1"/>
    </xf>
    <xf numFmtId="0" fontId="1" fillId="2" borderId="0" xfId="0" applyFont="1" applyFill="1" applyAlignment="1">
      <alignment vertical="center" wrapText="1"/>
    </xf>
    <xf numFmtId="0" fontId="67" fillId="2" borderId="0" xfId="0" applyFont="1" applyFill="1" applyAlignment="1">
      <alignment horizontal="left" vertical="center" wrapText="1"/>
    </xf>
    <xf numFmtId="0" fontId="67" fillId="2" borderId="0" xfId="0" applyFont="1" applyFill="1" applyAlignment="1">
      <alignment horizontal="left" vertical="center"/>
    </xf>
    <xf numFmtId="0" fontId="33" fillId="2" borderId="25" xfId="0" applyFont="1" applyFill="1" applyBorder="1" applyAlignment="1">
      <alignment horizontal="center" vertical="center"/>
    </xf>
    <xf numFmtId="0" fontId="9" fillId="0" borderId="0" xfId="0" applyFont="1" applyAlignment="1">
      <alignment horizontal="center" vertical="center"/>
    </xf>
    <xf numFmtId="0" fontId="5" fillId="7" borderId="2" xfId="0" applyFont="1" applyFill="1" applyBorder="1" applyAlignment="1">
      <alignment vertical="center" wrapText="1"/>
    </xf>
    <xf numFmtId="0" fontId="5" fillId="0" borderId="2" xfId="0" applyFont="1" applyBorder="1" applyAlignment="1">
      <alignment horizontal="center"/>
    </xf>
    <xf numFmtId="0" fontId="5" fillId="7" borderId="16" xfId="0" applyFont="1" applyFill="1" applyBorder="1" applyAlignment="1">
      <alignment vertical="center" wrapText="1"/>
    </xf>
    <xf numFmtId="0" fontId="6" fillId="7" borderId="18" xfId="0" applyFont="1" applyFill="1" applyBorder="1" applyAlignment="1">
      <alignment vertical="center" wrapText="1"/>
    </xf>
    <xf numFmtId="0" fontId="6" fillId="12" borderId="18" xfId="0" applyFont="1" applyFill="1" applyBorder="1" applyAlignment="1">
      <alignment vertical="center" wrapText="1"/>
    </xf>
    <xf numFmtId="0" fontId="5" fillId="2" borderId="2" xfId="0" applyFont="1" applyFill="1" applyBorder="1" applyAlignment="1">
      <alignment horizontal="center" vertical="center" wrapText="1"/>
    </xf>
    <xf numFmtId="0" fontId="5" fillId="7" borderId="18" xfId="0" applyFont="1" applyFill="1" applyBorder="1" applyAlignment="1">
      <alignment vertical="center" wrapText="1"/>
    </xf>
    <xf numFmtId="0" fontId="5" fillId="7" borderId="20" xfId="0" applyFont="1" applyFill="1" applyBorder="1" applyAlignment="1">
      <alignment vertical="center" wrapText="1"/>
    </xf>
    <xf numFmtId="0" fontId="0" fillId="2" borderId="16" xfId="0" applyFill="1" applyBorder="1"/>
    <xf numFmtId="0" fontId="46" fillId="2" borderId="38" xfId="0" applyFont="1" applyFill="1" applyBorder="1" applyAlignment="1">
      <alignment vertical="center" wrapText="1"/>
    </xf>
    <xf numFmtId="0" fontId="46" fillId="2" borderId="38" xfId="0" applyFont="1" applyFill="1" applyBorder="1" applyAlignment="1">
      <alignment horizontal="center" vertical="center" wrapText="1"/>
    </xf>
    <xf numFmtId="0" fontId="1" fillId="7" borderId="27" xfId="0" applyFont="1" applyFill="1" applyBorder="1" applyAlignment="1">
      <alignment vertical="center"/>
    </xf>
    <xf numFmtId="0" fontId="0" fillId="2" borderId="35" xfId="0" applyFill="1" applyBorder="1"/>
    <xf numFmtId="0" fontId="13" fillId="7" borderId="6" xfId="0" applyFont="1" applyFill="1" applyBorder="1" applyAlignment="1">
      <alignment horizontal="center" vertical="center" wrapText="1"/>
    </xf>
    <xf numFmtId="0" fontId="7" fillId="7" borderId="25" xfId="0" applyFont="1" applyFill="1" applyBorder="1" applyAlignment="1">
      <alignment vertical="center" wrapText="1"/>
    </xf>
    <xf numFmtId="0" fontId="7" fillId="7" borderId="26" xfId="0" applyFont="1" applyFill="1" applyBorder="1" applyAlignment="1">
      <alignment vertical="center" wrapText="1"/>
    </xf>
    <xf numFmtId="0" fontId="7" fillId="7" borderId="33" xfId="0" applyFont="1" applyFill="1" applyBorder="1" applyAlignment="1">
      <alignment vertical="center" wrapText="1"/>
    </xf>
    <xf numFmtId="0" fontId="20" fillId="7" borderId="23" xfId="0" applyFont="1" applyFill="1" applyBorder="1" applyAlignment="1">
      <alignment vertical="center" wrapText="1"/>
    </xf>
    <xf numFmtId="0" fontId="25" fillId="2" borderId="0" xfId="0" applyFont="1" applyFill="1" applyAlignment="1">
      <alignment horizontal="center" vertical="center" wrapText="1"/>
    </xf>
    <xf numFmtId="0" fontId="38" fillId="3" borderId="2" xfId="0" applyFont="1" applyFill="1" applyBorder="1" applyAlignment="1">
      <alignment horizontal="center" vertical="center" wrapText="1"/>
    </xf>
    <xf numFmtId="0" fontId="9" fillId="0" borderId="1" xfId="0" applyFont="1" applyBorder="1"/>
    <xf numFmtId="0" fontId="9" fillId="0" borderId="0" xfId="0" applyFont="1" applyAlignment="1">
      <alignment wrapText="1"/>
    </xf>
    <xf numFmtId="49" fontId="5" fillId="0" borderId="2" xfId="0" applyNumberFormat="1" applyFont="1" applyBorder="1" applyAlignment="1" applyProtection="1">
      <alignment horizontal="center" vertical="center" wrapText="1"/>
      <protection locked="0"/>
    </xf>
    <xf numFmtId="49" fontId="5" fillId="10" borderId="2" xfId="0" applyNumberFormat="1" applyFont="1" applyFill="1" applyBorder="1" applyAlignment="1" applyProtection="1">
      <alignment horizontal="center" vertical="center" wrapText="1"/>
      <protection locked="0"/>
    </xf>
    <xf numFmtId="49" fontId="9" fillId="0" borderId="2" xfId="0" applyNumberFormat="1" applyFont="1" applyBorder="1" applyAlignment="1" applyProtection="1">
      <alignment horizontal="center" vertical="center" wrapText="1"/>
      <protection locked="0"/>
    </xf>
    <xf numFmtId="0" fontId="33" fillId="2" borderId="24" xfId="0" applyFont="1" applyFill="1" applyBorder="1" applyAlignment="1">
      <alignment horizontal="center" vertical="center" wrapText="1"/>
    </xf>
    <xf numFmtId="0" fontId="1" fillId="7" borderId="26" xfId="0" applyFont="1" applyFill="1" applyBorder="1" applyAlignment="1">
      <alignment vertical="center" wrapText="1"/>
    </xf>
    <xf numFmtId="0" fontId="1" fillId="7" borderId="23" xfId="0" applyFont="1" applyFill="1" applyBorder="1" applyAlignment="1" applyProtection="1">
      <alignment wrapText="1"/>
      <protection locked="0"/>
    </xf>
    <xf numFmtId="0" fontId="1" fillId="7" borderId="24" xfId="0" applyFont="1" applyFill="1" applyBorder="1" applyProtection="1">
      <protection locked="0"/>
    </xf>
    <xf numFmtId="0" fontId="37" fillId="2" borderId="0" xfId="0" applyFont="1" applyFill="1" applyAlignment="1">
      <alignment horizontal="center" vertical="center"/>
    </xf>
    <xf numFmtId="0" fontId="37" fillId="0" borderId="0" xfId="0" applyFont="1" applyAlignment="1">
      <alignment horizontal="center" vertical="center"/>
    </xf>
    <xf numFmtId="0" fontId="71" fillId="2" borderId="10" xfId="0" applyFont="1" applyFill="1" applyBorder="1" applyAlignment="1">
      <alignment horizontal="center" vertical="center" wrapText="1"/>
    </xf>
    <xf numFmtId="0" fontId="0" fillId="2" borderId="36" xfId="0" applyFill="1" applyBorder="1"/>
    <xf numFmtId="0" fontId="54" fillId="2" borderId="24" xfId="0" applyFont="1" applyFill="1" applyBorder="1" applyAlignment="1">
      <alignment horizontal="center" vertical="center" wrapText="1"/>
    </xf>
    <xf numFmtId="0" fontId="37" fillId="2" borderId="23" xfId="0" applyFont="1" applyFill="1" applyBorder="1"/>
    <xf numFmtId="0" fontId="37" fillId="2" borderId="31" xfId="0" applyFont="1" applyFill="1" applyBorder="1"/>
    <xf numFmtId="0" fontId="23" fillId="10" borderId="2" xfId="0" applyFont="1" applyFill="1" applyBorder="1" applyAlignment="1" applyProtection="1">
      <alignment horizontal="center" vertical="center" wrapText="1"/>
      <protection locked="0"/>
    </xf>
    <xf numFmtId="0" fontId="32" fillId="2" borderId="24" xfId="0" applyFont="1" applyFill="1" applyBorder="1" applyAlignment="1">
      <alignment horizontal="center" vertical="center"/>
    </xf>
    <xf numFmtId="0" fontId="33" fillId="2" borderId="23" xfId="0" applyFont="1" applyFill="1" applyBorder="1" applyAlignment="1">
      <alignment horizontal="center" vertical="center"/>
    </xf>
    <xf numFmtId="0" fontId="33" fillId="2" borderId="24" xfId="0" applyFont="1" applyFill="1" applyBorder="1" applyAlignment="1">
      <alignment horizontal="center" vertical="center"/>
    </xf>
    <xf numFmtId="0" fontId="66" fillId="2" borderId="24" xfId="0" applyFont="1" applyFill="1" applyBorder="1" applyAlignment="1">
      <alignment horizontal="center" vertical="center" wrapText="1"/>
    </xf>
    <xf numFmtId="0" fontId="66" fillId="2" borderId="24" xfId="0" applyFont="1" applyFill="1" applyBorder="1" applyAlignment="1">
      <alignment horizontal="center" vertical="center"/>
    </xf>
    <xf numFmtId="0" fontId="33" fillId="2" borderId="31" xfId="0" applyFont="1" applyFill="1" applyBorder="1" applyAlignment="1">
      <alignment horizontal="center" vertical="center"/>
    </xf>
    <xf numFmtId="0" fontId="1" fillId="7" borderId="37" xfId="0" applyFont="1" applyFill="1" applyBorder="1" applyAlignment="1">
      <alignment vertical="center"/>
    </xf>
    <xf numFmtId="0" fontId="9" fillId="9" borderId="0" xfId="0" applyFont="1" applyFill="1"/>
    <xf numFmtId="0" fontId="20" fillId="7" borderId="16" xfId="0" applyFont="1" applyFill="1" applyBorder="1" applyAlignment="1">
      <alignment vertical="center" wrapText="1"/>
    </xf>
    <xf numFmtId="0" fontId="10" fillId="7" borderId="43" xfId="0" applyFont="1" applyFill="1" applyBorder="1" applyAlignment="1">
      <alignment vertical="center" wrapText="1"/>
    </xf>
    <xf numFmtId="0" fontId="72" fillId="2" borderId="0" xfId="0" applyFont="1" applyFill="1" applyAlignment="1">
      <alignment horizontal="center" vertical="center"/>
    </xf>
    <xf numFmtId="0" fontId="73" fillId="2" borderId="0" xfId="0" applyFont="1" applyFill="1" applyAlignment="1">
      <alignment horizontal="center" vertical="center"/>
    </xf>
    <xf numFmtId="49" fontId="5" fillId="6" borderId="2" xfId="0" applyNumberFormat="1" applyFont="1" applyFill="1" applyBorder="1" applyAlignment="1">
      <alignment horizontal="center"/>
    </xf>
    <xf numFmtId="49" fontId="5" fillId="0" borderId="2" xfId="0" applyNumberFormat="1" applyFont="1" applyBorder="1" applyAlignment="1" applyProtection="1">
      <alignment horizontal="center" vertical="center"/>
      <protection locked="0"/>
    </xf>
    <xf numFmtId="0" fontId="1" fillId="5" borderId="3" xfId="0" applyFont="1" applyFill="1" applyBorder="1" applyAlignment="1">
      <alignment horizontal="center"/>
    </xf>
    <xf numFmtId="0" fontId="9" fillId="10" borderId="7" xfId="0" applyFont="1" applyFill="1" applyBorder="1" applyAlignment="1" applyProtection="1">
      <alignment horizontal="center" vertical="center" wrapText="1"/>
      <protection locked="0"/>
    </xf>
    <xf numFmtId="164" fontId="9" fillId="0" borderId="2" xfId="0" applyNumberFormat="1" applyFont="1" applyBorder="1" applyAlignment="1" applyProtection="1">
      <alignment horizontal="center" vertical="center" wrapText="1"/>
      <protection locked="0"/>
    </xf>
    <xf numFmtId="0" fontId="8" fillId="6" borderId="3" xfId="0" applyFont="1" applyFill="1" applyBorder="1" applyAlignment="1">
      <alignment horizontal="center" vertical="center"/>
    </xf>
    <xf numFmtId="0" fontId="8" fillId="7" borderId="3" xfId="0" applyFont="1" applyFill="1" applyBorder="1" applyAlignment="1">
      <alignment horizontal="center" vertical="center"/>
    </xf>
    <xf numFmtId="0" fontId="8" fillId="8" borderId="3" xfId="0" applyFont="1" applyFill="1" applyBorder="1" applyAlignment="1">
      <alignment horizontal="center" vertical="center"/>
    </xf>
    <xf numFmtId="0" fontId="9" fillId="2" borderId="1" xfId="0" applyFont="1" applyFill="1" applyBorder="1" applyAlignment="1">
      <alignment horizontal="center" vertical="center"/>
    </xf>
    <xf numFmtId="0" fontId="13" fillId="7" borderId="3" xfId="0" applyFont="1" applyFill="1" applyBorder="1" applyAlignment="1">
      <alignment horizontal="center" vertical="center"/>
    </xf>
    <xf numFmtId="0" fontId="0" fillId="2" borderId="34" xfId="0" applyFill="1" applyBorder="1"/>
    <xf numFmtId="0" fontId="13" fillId="7" borderId="4" xfId="0" applyFont="1" applyFill="1" applyBorder="1" applyAlignment="1">
      <alignment horizontal="center" vertical="center"/>
    </xf>
    <xf numFmtId="0" fontId="13" fillId="7" borderId="6" xfId="0" applyFont="1" applyFill="1" applyBorder="1" applyAlignment="1">
      <alignment horizontal="center" vertical="center"/>
    </xf>
    <xf numFmtId="0" fontId="9" fillId="0" borderId="7" xfId="0" applyFont="1" applyBorder="1" applyAlignment="1" applyProtection="1">
      <alignment horizontal="center" vertical="center" wrapText="1"/>
      <protection locked="0"/>
    </xf>
    <xf numFmtId="0" fontId="9" fillId="0" borderId="22" xfId="0" applyFont="1" applyBorder="1" applyAlignment="1" applyProtection="1">
      <alignment horizontal="center" vertical="center" wrapText="1"/>
      <protection locked="0"/>
    </xf>
    <xf numFmtId="0" fontId="66" fillId="2" borderId="17" xfId="0" applyFont="1" applyFill="1" applyBorder="1" applyAlignment="1">
      <alignment vertical="center"/>
    </xf>
    <xf numFmtId="0" fontId="33" fillId="2" borderId="19" xfId="0" applyFont="1" applyFill="1" applyBorder="1" applyAlignment="1">
      <alignment vertical="center"/>
    </xf>
    <xf numFmtId="0" fontId="32" fillId="2" borderId="19" xfId="0" applyFont="1" applyFill="1" applyBorder="1"/>
    <xf numFmtId="0" fontId="17" fillId="2" borderId="19" xfId="0" applyFont="1" applyFill="1" applyBorder="1" applyAlignment="1">
      <alignment vertical="center"/>
    </xf>
    <xf numFmtId="0" fontId="23" fillId="2" borderId="19" xfId="0" applyFont="1" applyFill="1" applyBorder="1"/>
    <xf numFmtId="0" fontId="23" fillId="2" borderId="21" xfId="0" applyFont="1" applyFill="1" applyBorder="1"/>
    <xf numFmtId="0" fontId="41" fillId="2" borderId="18" xfId="0" applyFont="1" applyFill="1" applyBorder="1" applyAlignment="1">
      <alignment horizontal="center" vertical="center"/>
    </xf>
    <xf numFmtId="0" fontId="42" fillId="2" borderId="18" xfId="0" applyFont="1" applyFill="1" applyBorder="1" applyAlignment="1" applyProtection="1">
      <alignment horizontal="center" vertical="center" wrapText="1"/>
      <protection locked="0"/>
    </xf>
    <xf numFmtId="0" fontId="8" fillId="5" borderId="22" xfId="0" applyFont="1" applyFill="1" applyBorder="1" applyAlignment="1">
      <alignment horizontal="center" vertical="center" wrapText="1"/>
    </xf>
    <xf numFmtId="0" fontId="62" fillId="2" borderId="0" xfId="0" applyFont="1" applyFill="1" applyAlignment="1">
      <alignment horizontal="center" vertical="center" wrapText="1"/>
    </xf>
    <xf numFmtId="0" fontId="5" fillId="0" borderId="37" xfId="0" applyFont="1" applyBorder="1" applyAlignment="1" applyProtection="1">
      <alignment vertical="center"/>
      <protection locked="0"/>
    </xf>
    <xf numFmtId="0" fontId="8" fillId="2" borderId="1" xfId="0" applyFont="1" applyFill="1" applyBorder="1" applyAlignment="1">
      <alignment horizontal="center" vertical="center"/>
    </xf>
    <xf numFmtId="0" fontId="8" fillId="7" borderId="3" xfId="0" applyFont="1" applyFill="1" applyBorder="1" applyAlignment="1">
      <alignment horizontal="center" vertical="center" wrapText="1"/>
    </xf>
    <xf numFmtId="0" fontId="5" fillId="2" borderId="1" xfId="0" applyFont="1" applyFill="1" applyBorder="1" applyAlignment="1" applyProtection="1">
      <alignment vertical="center"/>
      <protection locked="0"/>
    </xf>
    <xf numFmtId="0" fontId="1" fillId="7" borderId="8" xfId="0" applyFont="1" applyFill="1" applyBorder="1" applyAlignment="1">
      <alignment wrapText="1"/>
    </xf>
    <xf numFmtId="0" fontId="1" fillId="7" borderId="9" xfId="0" applyFont="1" applyFill="1" applyBorder="1" applyAlignment="1">
      <alignment wrapText="1"/>
    </xf>
    <xf numFmtId="0" fontId="1" fillId="7" borderId="41" xfId="0" applyFont="1" applyFill="1" applyBorder="1" applyAlignment="1">
      <alignment wrapText="1"/>
    </xf>
    <xf numFmtId="0" fontId="13" fillId="7" borderId="7" xfId="0" applyFont="1" applyFill="1" applyBorder="1"/>
    <xf numFmtId="0" fontId="13" fillId="7" borderId="37" xfId="0" applyFont="1" applyFill="1" applyBorder="1"/>
    <xf numFmtId="0" fontId="13" fillId="7" borderId="22" xfId="0" applyFont="1" applyFill="1" applyBorder="1"/>
    <xf numFmtId="49" fontId="9" fillId="0" borderId="5" xfId="0" applyNumberFormat="1" applyFont="1" applyBorder="1" applyAlignment="1" applyProtection="1">
      <alignment horizontal="center" vertical="center" wrapText="1"/>
      <protection locked="0"/>
    </xf>
    <xf numFmtId="0" fontId="59" fillId="2" borderId="2" xfId="0" applyFont="1" applyFill="1" applyBorder="1" applyAlignment="1">
      <alignment horizontal="center" vertical="center" wrapText="1"/>
    </xf>
    <xf numFmtId="0" fontId="1" fillId="7" borderId="37" xfId="0" applyFont="1" applyFill="1" applyBorder="1"/>
    <xf numFmtId="0" fontId="1" fillId="7" borderId="22" xfId="0" applyFont="1" applyFill="1" applyBorder="1"/>
    <xf numFmtId="0" fontId="20" fillId="2" borderId="0" xfId="0" applyFont="1" applyFill="1" applyProtection="1">
      <protection locked="0"/>
    </xf>
    <xf numFmtId="0" fontId="1" fillId="7" borderId="44" xfId="0" applyFont="1" applyFill="1" applyBorder="1" applyProtection="1">
      <protection locked="0"/>
    </xf>
    <xf numFmtId="0" fontId="1" fillId="2" borderId="19" xfId="0" applyFont="1" applyFill="1" applyBorder="1" applyAlignment="1">
      <alignment horizontal="center"/>
    </xf>
    <xf numFmtId="0" fontId="30" fillId="2" borderId="19" xfId="0" applyFont="1" applyFill="1" applyBorder="1" applyAlignment="1">
      <alignment horizontal="center"/>
    </xf>
    <xf numFmtId="0" fontId="0" fillId="2" borderId="45" xfId="0" applyFill="1" applyBorder="1"/>
    <xf numFmtId="0" fontId="42" fillId="2" borderId="0" xfId="0" applyFont="1" applyFill="1" applyAlignment="1">
      <alignment horizontal="left"/>
    </xf>
    <xf numFmtId="0" fontId="42" fillId="0" borderId="0" xfId="0" applyFont="1" applyAlignment="1">
      <alignment horizontal="left"/>
    </xf>
    <xf numFmtId="0" fontId="8" fillId="10" borderId="2" xfId="0" applyFont="1" applyFill="1" applyBorder="1" applyAlignment="1" applyProtection="1">
      <alignment horizontal="center" vertical="center" wrapText="1"/>
      <protection locked="0"/>
    </xf>
    <xf numFmtId="0" fontId="8" fillId="10" borderId="2" xfId="0" applyFont="1" applyFill="1" applyBorder="1" applyAlignment="1" applyProtection="1">
      <alignment horizontal="center" vertical="center"/>
      <protection locked="0"/>
    </xf>
    <xf numFmtId="0" fontId="54" fillId="2" borderId="0" xfId="0" applyFont="1" applyFill="1" applyAlignment="1">
      <alignment vertical="center" wrapText="1"/>
    </xf>
    <xf numFmtId="0" fontId="77" fillId="7" borderId="0" xfId="0" applyFont="1" applyFill="1" applyAlignment="1">
      <alignment horizontal="center" vertical="center"/>
    </xf>
    <xf numFmtId="0" fontId="78" fillId="10" borderId="2" xfId="0" applyFont="1" applyFill="1" applyBorder="1" applyAlignment="1" applyProtection="1">
      <alignment horizontal="center" vertical="center"/>
      <protection locked="0"/>
    </xf>
    <xf numFmtId="0" fontId="15" fillId="10" borderId="3" xfId="0" applyFont="1" applyFill="1" applyBorder="1" applyAlignment="1" applyProtection="1">
      <alignment horizontal="center" vertical="center"/>
      <protection locked="0"/>
    </xf>
    <xf numFmtId="0" fontId="9" fillId="2" borderId="2" xfId="0" applyFont="1" applyFill="1" applyBorder="1" applyAlignment="1" applyProtection="1">
      <alignment horizontal="center" vertical="center" wrapText="1"/>
      <protection locked="0"/>
    </xf>
    <xf numFmtId="165" fontId="9" fillId="0" borderId="2" xfId="0" applyNumberFormat="1" applyFont="1" applyBorder="1" applyAlignment="1" applyProtection="1">
      <alignment horizontal="center" vertical="center" wrapText="1"/>
      <protection locked="0"/>
    </xf>
    <xf numFmtId="0" fontId="1" fillId="7" borderId="40" xfId="0" applyFont="1" applyFill="1" applyBorder="1" applyAlignment="1">
      <alignment vertical="center" wrapText="1"/>
    </xf>
    <xf numFmtId="0" fontId="13" fillId="7" borderId="7" xfId="0" applyFont="1" applyFill="1" applyBorder="1" applyAlignment="1">
      <alignment horizontal="center" vertical="center" wrapText="1"/>
    </xf>
    <xf numFmtId="0" fontId="52" fillId="2" borderId="0" xfId="0" applyFont="1" applyFill="1"/>
    <xf numFmtId="0" fontId="79" fillId="2" borderId="0" xfId="0" applyFont="1" applyFill="1" applyAlignment="1" applyProtection="1">
      <alignment horizontal="center" vertical="center" wrapText="1"/>
      <protection locked="0"/>
    </xf>
    <xf numFmtId="46" fontId="9" fillId="0" borderId="2" xfId="0" applyNumberFormat="1" applyFont="1" applyBorder="1" applyAlignment="1" applyProtection="1">
      <alignment horizontal="center" vertical="center" wrapText="1"/>
      <protection locked="0"/>
    </xf>
    <xf numFmtId="0" fontId="9" fillId="10" borderId="0" xfId="0" applyFont="1" applyFill="1"/>
    <xf numFmtId="0" fontId="8" fillId="2" borderId="0" xfId="0" applyFont="1" applyFill="1" applyAlignment="1">
      <alignment vertical="center" wrapText="1"/>
    </xf>
    <xf numFmtId="2" fontId="0" fillId="2" borderId="0" xfId="0" applyNumberFormat="1" applyFill="1" applyAlignment="1">
      <alignment horizontal="center" vertical="center"/>
    </xf>
    <xf numFmtId="2" fontId="0" fillId="2" borderId="26" xfId="0" applyNumberFormat="1" applyFill="1" applyBorder="1" applyAlignment="1">
      <alignment horizontal="center" vertical="center"/>
    </xf>
    <xf numFmtId="2" fontId="0" fillId="0" borderId="0" xfId="0" applyNumberFormat="1" applyAlignment="1">
      <alignment horizontal="center" vertical="center"/>
    </xf>
    <xf numFmtId="166" fontId="15" fillId="10" borderId="2" xfId="0" applyNumberFormat="1" applyFont="1" applyFill="1" applyBorder="1" applyAlignment="1" applyProtection="1">
      <alignment horizontal="center" wrapText="1"/>
      <protection locked="0"/>
    </xf>
    <xf numFmtId="49" fontId="5" fillId="0" borderId="5" xfId="0" applyNumberFormat="1" applyFont="1" applyBorder="1" applyAlignment="1" applyProtection="1">
      <alignment horizontal="center" vertical="center" wrapText="1"/>
      <protection locked="0"/>
    </xf>
    <xf numFmtId="49" fontId="5" fillId="10" borderId="5" xfId="0" applyNumberFormat="1" applyFont="1" applyFill="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50" fillId="0" borderId="0" xfId="0" applyFont="1"/>
    <xf numFmtId="0" fontId="0" fillId="13" borderId="46" xfId="0" applyFill="1" applyBorder="1"/>
    <xf numFmtId="0" fontId="0" fillId="0" borderId="46" xfId="0" applyBorder="1"/>
    <xf numFmtId="0" fontId="0" fillId="13" borderId="0" xfId="0" applyFill="1"/>
    <xf numFmtId="0" fontId="1" fillId="0" borderId="0" xfId="0" applyFont="1" applyAlignment="1">
      <alignment horizontal="center" vertical="center"/>
    </xf>
    <xf numFmtId="0" fontId="13" fillId="2" borderId="2" xfId="0" applyFont="1" applyFill="1" applyBorder="1" applyAlignment="1">
      <alignment vertical="center" wrapText="1"/>
    </xf>
    <xf numFmtId="0" fontId="10" fillId="0" borderId="2" xfId="0" applyFont="1" applyBorder="1" applyAlignment="1" applyProtection="1">
      <alignment horizontal="center" vertical="center" wrapText="1"/>
      <protection locked="0"/>
    </xf>
    <xf numFmtId="49" fontId="8" fillId="7" borderId="2" xfId="0" applyNumberFormat="1" applyFont="1" applyFill="1" applyBorder="1" applyAlignment="1">
      <alignment horizontal="center" vertical="center" wrapText="1"/>
    </xf>
    <xf numFmtId="49" fontId="8" fillId="7" borderId="2" xfId="0" applyNumberFormat="1" applyFont="1" applyFill="1" applyBorder="1" applyAlignment="1">
      <alignment vertical="center" wrapText="1"/>
    </xf>
    <xf numFmtId="1" fontId="8" fillId="7" borderId="7" xfId="0" applyNumberFormat="1" applyFont="1" applyFill="1" applyBorder="1" applyAlignment="1">
      <alignment horizontal="center" vertical="center" wrapText="1"/>
    </xf>
    <xf numFmtId="0" fontId="8" fillId="7" borderId="2" xfId="0" applyFont="1" applyFill="1" applyBorder="1" applyAlignment="1">
      <alignment vertical="center" wrapText="1"/>
    </xf>
    <xf numFmtId="0" fontId="35" fillId="2" borderId="0" xfId="0" applyFont="1" applyFill="1" applyAlignment="1">
      <alignment horizontal="center" vertical="center"/>
    </xf>
    <xf numFmtId="0" fontId="83" fillId="2" borderId="10" xfId="0" applyFont="1" applyFill="1" applyBorder="1"/>
    <xf numFmtId="1" fontId="15" fillId="10" borderId="2" xfId="0" applyNumberFormat="1" applyFont="1" applyFill="1" applyBorder="1" applyAlignment="1" applyProtection="1">
      <alignment horizontal="center" vertical="center" wrapText="1"/>
      <protection locked="0"/>
    </xf>
    <xf numFmtId="0" fontId="84" fillId="2" borderId="0" xfId="0" applyFont="1" applyFill="1" applyAlignment="1">
      <alignment horizontal="center" vertical="center" wrapText="1"/>
    </xf>
    <xf numFmtId="0" fontId="85" fillId="2" borderId="37" xfId="0" applyFont="1" applyFill="1" applyBorder="1" applyAlignment="1">
      <alignment horizontal="center" vertical="center" wrapText="1"/>
    </xf>
    <xf numFmtId="0" fontId="86" fillId="2" borderId="0" xfId="0" applyFont="1" applyFill="1" applyAlignment="1">
      <alignment horizontal="center" vertical="center" wrapText="1"/>
    </xf>
    <xf numFmtId="0" fontId="85" fillId="2" borderId="1" xfId="0" applyFont="1" applyFill="1" applyBorder="1" applyAlignment="1">
      <alignment horizontal="center" vertical="center" wrapText="1"/>
    </xf>
    <xf numFmtId="0" fontId="87" fillId="2" borderId="0" xfId="0" applyFont="1" applyFill="1"/>
    <xf numFmtId="0" fontId="88" fillId="2" borderId="0" xfId="0" applyFont="1" applyFill="1"/>
    <xf numFmtId="0" fontId="87" fillId="2" borderId="0" xfId="0" applyFont="1" applyFill="1" applyAlignment="1">
      <alignment horizontal="center" vertical="center"/>
    </xf>
    <xf numFmtId="0" fontId="84" fillId="2" borderId="0" xfId="0" applyFont="1" applyFill="1" applyAlignment="1">
      <alignment horizontal="center" vertical="center"/>
    </xf>
    <xf numFmtId="0" fontId="89" fillId="2" borderId="0" xfId="0" applyFont="1" applyFill="1" applyAlignment="1">
      <alignment horizontal="center" vertical="center"/>
    </xf>
    <xf numFmtId="0" fontId="90" fillId="2" borderId="0" xfId="0" applyFont="1" applyFill="1" applyAlignment="1">
      <alignment horizontal="center" vertical="center"/>
    </xf>
    <xf numFmtId="0" fontId="35" fillId="0" borderId="0" xfId="0" applyFont="1" applyAlignment="1">
      <alignment horizontal="center" vertical="center"/>
    </xf>
    <xf numFmtId="0" fontId="35" fillId="2" borderId="0" xfId="0" applyFont="1" applyFill="1" applyAlignment="1">
      <alignment horizontal="center"/>
    </xf>
    <xf numFmtId="0" fontId="35" fillId="0" borderId="0" xfId="0" applyFont="1" applyAlignment="1">
      <alignment horizontal="center"/>
    </xf>
    <xf numFmtId="0" fontId="90" fillId="2" borderId="0" xfId="0" applyFont="1" applyFill="1" applyAlignment="1">
      <alignment horizontal="center"/>
    </xf>
    <xf numFmtId="0" fontId="8" fillId="2" borderId="0" xfId="0" applyFont="1" applyFill="1" applyAlignment="1" applyProtection="1">
      <alignment horizontal="center" vertical="center" wrapText="1"/>
      <protection locked="0"/>
    </xf>
    <xf numFmtId="0" fontId="1" fillId="7" borderId="47" xfId="0" applyFont="1" applyFill="1" applyBorder="1" applyAlignment="1">
      <alignment wrapText="1"/>
    </xf>
    <xf numFmtId="0" fontId="31" fillId="2" borderId="18" xfId="0" applyFont="1" applyFill="1" applyBorder="1"/>
    <xf numFmtId="0" fontId="37" fillId="2" borderId="19" xfId="0" applyFont="1" applyFill="1" applyBorder="1" applyAlignment="1">
      <alignment horizontal="center" vertical="center"/>
    </xf>
    <xf numFmtId="0" fontId="24" fillId="2" borderId="0" xfId="0" applyFont="1" applyFill="1" applyAlignment="1">
      <alignment wrapText="1"/>
    </xf>
    <xf numFmtId="0" fontId="40" fillId="2" borderId="19" xfId="0" applyFont="1" applyFill="1" applyBorder="1" applyProtection="1">
      <protection locked="0"/>
    </xf>
    <xf numFmtId="0" fontId="12" fillId="2" borderId="0" xfId="0" applyFont="1" applyFill="1" applyAlignment="1">
      <alignment horizontal="left" vertical="center" wrapText="1"/>
    </xf>
    <xf numFmtId="0" fontId="74" fillId="2" borderId="19" xfId="0" applyFont="1" applyFill="1" applyBorder="1" applyAlignment="1">
      <alignment horizontal="center" vertical="center" wrapText="1"/>
    </xf>
    <xf numFmtId="0" fontId="31" fillId="2" borderId="43" xfId="0" applyFont="1" applyFill="1" applyBorder="1"/>
    <xf numFmtId="0" fontId="31" fillId="2" borderId="20" xfId="0" applyFont="1" applyFill="1" applyBorder="1"/>
    <xf numFmtId="0" fontId="8" fillId="2" borderId="0" xfId="0" applyFont="1" applyFill="1"/>
    <xf numFmtId="0" fontId="34" fillId="2" borderId="0" xfId="0" applyFont="1" applyFill="1" applyAlignment="1">
      <alignment horizontal="left" vertical="center"/>
    </xf>
    <xf numFmtId="0" fontId="5" fillId="2" borderId="0" xfId="0" applyFont="1" applyFill="1" applyAlignment="1">
      <alignment horizontal="left" vertical="center"/>
    </xf>
    <xf numFmtId="0" fontId="34" fillId="0" borderId="0" xfId="0" applyFont="1" applyAlignment="1">
      <alignment horizontal="left" vertical="center"/>
    </xf>
    <xf numFmtId="0" fontId="5" fillId="0" borderId="0" xfId="0" applyFont="1" applyAlignment="1">
      <alignment horizontal="left" vertical="center"/>
    </xf>
    <xf numFmtId="0" fontId="10" fillId="2" borderId="10" xfId="0" applyFont="1" applyFill="1" applyBorder="1"/>
    <xf numFmtId="0" fontId="91" fillId="2" borderId="0" xfId="0" applyFont="1" applyFill="1"/>
    <xf numFmtId="0" fontId="92" fillId="2" borderId="10" xfId="0" applyFont="1" applyFill="1" applyBorder="1"/>
    <xf numFmtId="0" fontId="92" fillId="2" borderId="0" xfId="0" applyFont="1" applyFill="1"/>
    <xf numFmtId="0" fontId="83" fillId="2" borderId="23" xfId="0" applyFont="1" applyFill="1" applyBorder="1"/>
    <xf numFmtId="2" fontId="8" fillId="7" borderId="2" xfId="0" applyNumberFormat="1" applyFont="1" applyFill="1" applyBorder="1" applyAlignment="1">
      <alignment horizontal="center" vertical="center" wrapText="1"/>
    </xf>
    <xf numFmtId="18" fontId="9" fillId="0" borderId="2" xfId="0" applyNumberFormat="1" applyFont="1" applyBorder="1" applyAlignment="1" applyProtection="1">
      <alignment horizontal="center" vertical="center"/>
      <protection locked="0"/>
    </xf>
    <xf numFmtId="167" fontId="9" fillId="0" borderId="2" xfId="0" applyNumberFormat="1" applyFont="1" applyBorder="1" applyAlignment="1" applyProtection="1">
      <alignment horizontal="center" vertical="center" wrapText="1"/>
      <protection locked="0"/>
    </xf>
    <xf numFmtId="0" fontId="93" fillId="2" borderId="0" xfId="0" applyFont="1" applyFill="1"/>
    <xf numFmtId="0" fontId="93" fillId="0" borderId="0" xfId="0" applyFont="1"/>
    <xf numFmtId="0" fontId="93" fillId="2" borderId="10" xfId="0" applyFont="1" applyFill="1" applyBorder="1"/>
    <xf numFmtId="0" fontId="93" fillId="2" borderId="0" xfId="0" applyFont="1" applyFill="1" applyAlignment="1">
      <alignment wrapText="1"/>
    </xf>
    <xf numFmtId="0" fontId="94" fillId="2" borderId="0" xfId="0" applyFont="1" applyFill="1"/>
    <xf numFmtId="0" fontId="93" fillId="2" borderId="11" xfId="0" applyFont="1" applyFill="1" applyBorder="1"/>
    <xf numFmtId="0" fontId="74" fillId="2" borderId="0" xfId="0" applyFont="1" applyFill="1"/>
    <xf numFmtId="0" fontId="13" fillId="14" borderId="2" xfId="0" applyFont="1" applyFill="1" applyBorder="1" applyAlignment="1">
      <alignment horizontal="center" vertical="center" wrapText="1"/>
    </xf>
    <xf numFmtId="0" fontId="13" fillId="4" borderId="2" xfId="0" applyFont="1" applyFill="1" applyBorder="1" applyAlignment="1">
      <alignment horizontal="center" vertical="center" wrapText="1"/>
    </xf>
    <xf numFmtId="0" fontId="95" fillId="2" borderId="0" xfId="0" applyFont="1" applyFill="1"/>
    <xf numFmtId="0" fontId="95" fillId="2" borderId="0" xfId="0" applyFont="1" applyFill="1" applyAlignment="1">
      <alignment horizontal="center" vertical="center"/>
    </xf>
    <xf numFmtId="0" fontId="95" fillId="2" borderId="10" xfId="0" applyFont="1" applyFill="1" applyBorder="1"/>
    <xf numFmtId="0" fontId="5" fillId="0" borderId="2" xfId="0" applyFont="1" applyBorder="1" applyAlignment="1" applyProtection="1">
      <alignment horizontal="left" vertical="center"/>
      <protection locked="0"/>
    </xf>
    <xf numFmtId="0" fontId="5" fillId="10" borderId="2" xfId="0" applyFont="1" applyFill="1" applyBorder="1" applyAlignment="1" applyProtection="1">
      <alignment horizontal="left" vertical="center"/>
      <protection locked="0"/>
    </xf>
    <xf numFmtId="0" fontId="8" fillId="2" borderId="18" xfId="0" applyFont="1" applyFill="1" applyBorder="1" applyAlignment="1">
      <alignment horizontal="center" vertical="center"/>
    </xf>
    <xf numFmtId="0" fontId="8" fillId="4" borderId="3" xfId="0" applyFont="1" applyFill="1" applyBorder="1" applyAlignment="1" applyProtection="1">
      <alignment horizontal="center" vertical="center" wrapText="1"/>
      <protection locked="0"/>
    </xf>
    <xf numFmtId="0" fontId="9" fillId="2" borderId="19" xfId="0" applyFont="1" applyFill="1" applyBorder="1" applyAlignment="1">
      <alignment vertical="center"/>
    </xf>
    <xf numFmtId="0" fontId="27" fillId="0" borderId="2" xfId="0" applyFont="1" applyBorder="1" applyAlignment="1" applyProtection="1">
      <alignment horizontal="center" vertical="center" wrapText="1"/>
      <protection locked="0"/>
    </xf>
    <xf numFmtId="0" fontId="97" fillId="2" borderId="0" xfId="0" applyFont="1" applyFill="1" applyAlignment="1">
      <alignment horizontal="center" vertical="center" wrapText="1"/>
    </xf>
    <xf numFmtId="0" fontId="98" fillId="2" borderId="0" xfId="0" applyFont="1" applyFill="1" applyAlignment="1">
      <alignment horizontal="left" vertical="center" wrapText="1"/>
    </xf>
    <xf numFmtId="49" fontId="5" fillId="6" borderId="2" xfId="0" applyNumberFormat="1" applyFont="1" applyFill="1" applyBorder="1" applyAlignment="1">
      <alignment horizontal="center" vertical="center"/>
    </xf>
    <xf numFmtId="0" fontId="18" fillId="7" borderId="22" xfId="0" applyFont="1" applyFill="1" applyBorder="1" applyAlignment="1">
      <alignment horizontal="center" vertical="center"/>
    </xf>
    <xf numFmtId="0" fontId="74" fillId="2" borderId="0" xfId="0" applyFont="1" applyFill="1" applyAlignment="1">
      <alignment vertical="center"/>
    </xf>
    <xf numFmtId="0" fontId="74" fillId="0" borderId="0" xfId="0" applyFont="1"/>
    <xf numFmtId="0" fontId="44" fillId="10" borderId="12" xfId="0" applyFont="1" applyFill="1" applyBorder="1" applyAlignment="1" applyProtection="1">
      <alignment horizontal="center" vertical="center" wrapText="1"/>
      <protection locked="0"/>
    </xf>
    <xf numFmtId="0" fontId="1" fillId="7" borderId="26" xfId="0" applyFont="1" applyFill="1" applyBorder="1" applyAlignment="1">
      <alignment horizontal="left" vertical="center"/>
    </xf>
    <xf numFmtId="0" fontId="32" fillId="2" borderId="10" xfId="0" applyFont="1" applyFill="1" applyBorder="1" applyAlignment="1">
      <alignment horizontal="center" vertical="center" wrapText="1"/>
    </xf>
    <xf numFmtId="0" fontId="5" fillId="0" borderId="2" xfId="0" applyFont="1" applyBorder="1" applyAlignment="1" applyProtection="1">
      <alignment horizontal="center" wrapText="1"/>
      <protection locked="0"/>
    </xf>
    <xf numFmtId="0" fontId="0" fillId="2" borderId="11" xfId="0" applyFill="1" applyBorder="1" applyAlignment="1">
      <alignment wrapText="1"/>
    </xf>
    <xf numFmtId="0" fontId="33" fillId="2" borderId="10" xfId="0" applyFont="1" applyFill="1" applyBorder="1" applyAlignment="1">
      <alignment horizontal="center" vertical="center" wrapText="1"/>
    </xf>
    <xf numFmtId="0" fontId="32" fillId="2" borderId="11" xfId="0" applyFont="1" applyFill="1" applyBorder="1" applyAlignment="1">
      <alignment wrapText="1"/>
    </xf>
    <xf numFmtId="0" fontId="33" fillId="2" borderId="0" xfId="0" applyFont="1" applyFill="1" applyAlignment="1">
      <alignment horizontal="center" wrapText="1"/>
    </xf>
    <xf numFmtId="0" fontId="32" fillId="2" borderId="0" xfId="0" applyFont="1" applyFill="1" applyAlignment="1">
      <alignment wrapText="1"/>
    </xf>
    <xf numFmtId="0" fontId="32" fillId="0" borderId="0" xfId="0" applyFont="1" applyAlignment="1">
      <alignment wrapText="1"/>
    </xf>
    <xf numFmtId="0" fontId="5" fillId="6" borderId="2" xfId="0" applyFont="1" applyFill="1" applyBorder="1" applyAlignment="1" applyProtection="1">
      <alignment horizontal="center"/>
      <protection locked="0"/>
    </xf>
    <xf numFmtId="0" fontId="99" fillId="2" borderId="10" xfId="0" applyFont="1" applyFill="1" applyBorder="1" applyAlignment="1">
      <alignment horizontal="center" vertical="center" wrapText="1"/>
    </xf>
    <xf numFmtId="0" fontId="100" fillId="2" borderId="0" xfId="0" applyFont="1" applyFill="1" applyAlignment="1">
      <alignment vertical="center" wrapText="1"/>
    </xf>
    <xf numFmtId="0" fontId="100" fillId="2" borderId="19" xfId="0" applyFont="1" applyFill="1" applyBorder="1" applyAlignment="1">
      <alignment vertical="center" wrapText="1"/>
    </xf>
    <xf numFmtId="0" fontId="101" fillId="2" borderId="0" xfId="0" applyFont="1" applyFill="1" applyAlignment="1">
      <alignment vertical="center" wrapText="1"/>
    </xf>
    <xf numFmtId="0" fontId="100" fillId="2" borderId="0" xfId="0" applyFont="1" applyFill="1" applyAlignment="1">
      <alignment horizontal="left" vertical="center" wrapText="1"/>
    </xf>
    <xf numFmtId="0" fontId="99" fillId="2" borderId="0" xfId="0" applyFont="1" applyFill="1" applyAlignment="1">
      <alignment horizontal="center" vertical="center" wrapText="1"/>
    </xf>
    <xf numFmtId="0" fontId="100" fillId="0" borderId="0" xfId="0" applyFont="1" applyAlignment="1">
      <alignment vertical="center" wrapText="1"/>
    </xf>
    <xf numFmtId="0" fontId="104" fillId="7" borderId="28" xfId="0" applyFont="1" applyFill="1" applyBorder="1"/>
    <xf numFmtId="0" fontId="50" fillId="2" borderId="18" xfId="0" applyFont="1" applyFill="1" applyBorder="1"/>
    <xf numFmtId="0" fontId="33" fillId="2" borderId="0" xfId="0" applyFont="1" applyFill="1"/>
    <xf numFmtId="0" fontId="50" fillId="2" borderId="17" xfId="0" applyFont="1" applyFill="1" applyBorder="1"/>
    <xf numFmtId="0" fontId="93" fillId="2" borderId="19" xfId="0" applyFont="1" applyFill="1" applyBorder="1" applyAlignment="1">
      <alignment horizontal="center" vertical="center"/>
    </xf>
    <xf numFmtId="0" fontId="93" fillId="2" borderId="0" xfId="0" applyFont="1" applyFill="1" applyAlignment="1">
      <alignment horizontal="center" vertical="center"/>
    </xf>
    <xf numFmtId="0" fontId="0" fillId="0" borderId="2" xfId="0" applyBorder="1"/>
    <xf numFmtId="0" fontId="0" fillId="10" borderId="2" xfId="0" applyFill="1" applyBorder="1" applyProtection="1">
      <protection locked="0"/>
    </xf>
    <xf numFmtId="0" fontId="0" fillId="2" borderId="26" xfId="0" applyFill="1" applyBorder="1" applyAlignment="1">
      <alignment wrapText="1"/>
    </xf>
    <xf numFmtId="0" fontId="0" fillId="2" borderId="1" xfId="0" applyFill="1" applyBorder="1" applyAlignment="1">
      <alignment wrapText="1"/>
    </xf>
    <xf numFmtId="0" fontId="0" fillId="0" borderId="49" xfId="0" applyBorder="1"/>
    <xf numFmtId="0" fontId="105" fillId="14" borderId="7" xfId="0" applyFont="1" applyFill="1" applyBorder="1" applyAlignment="1">
      <alignment horizontal="center" wrapText="1"/>
    </xf>
    <xf numFmtId="166" fontId="9" fillId="0" borderId="2" xfId="0" applyNumberFormat="1" applyFont="1" applyBorder="1" applyAlignment="1" applyProtection="1">
      <alignment horizontal="center" vertical="center" wrapText="1"/>
      <protection locked="0"/>
    </xf>
    <xf numFmtId="166" fontId="9" fillId="0" borderId="2" xfId="0" applyNumberFormat="1" applyFont="1" applyBorder="1" applyAlignment="1" applyProtection="1">
      <alignment horizontal="center" vertical="center"/>
      <protection locked="0"/>
    </xf>
    <xf numFmtId="2" fontId="9" fillId="0" borderId="2" xfId="0" applyNumberFormat="1" applyFont="1" applyBorder="1" applyAlignment="1" applyProtection="1">
      <alignment horizontal="center" vertical="center"/>
      <protection locked="0"/>
    </xf>
    <xf numFmtId="2" fontId="9" fillId="0" borderId="2" xfId="0" applyNumberFormat="1" applyFont="1" applyBorder="1" applyAlignment="1" applyProtection="1">
      <alignment horizontal="center" vertical="center" wrapText="1"/>
      <protection locked="0"/>
    </xf>
    <xf numFmtId="0" fontId="0" fillId="0" borderId="0" xfId="0" applyProtection="1">
      <protection locked="0"/>
    </xf>
    <xf numFmtId="0" fontId="102" fillId="7" borderId="7" xfId="0" applyFont="1" applyFill="1" applyBorder="1" applyAlignment="1">
      <alignment vertical="center"/>
    </xf>
    <xf numFmtId="0" fontId="102" fillId="7" borderId="37" xfId="0" applyFont="1" applyFill="1" applyBorder="1" applyAlignment="1">
      <alignment vertical="center"/>
    </xf>
    <xf numFmtId="0" fontId="102" fillId="7" borderId="22" xfId="0" applyFont="1" applyFill="1" applyBorder="1" applyAlignment="1">
      <alignment vertical="center"/>
    </xf>
    <xf numFmtId="0" fontId="74" fillId="2" borderId="0" xfId="0" applyFont="1" applyFill="1" applyAlignment="1">
      <alignment horizontal="center" vertical="center" wrapText="1"/>
    </xf>
    <xf numFmtId="0" fontId="13" fillId="7" borderId="5" xfId="0" applyFont="1" applyFill="1" applyBorder="1" applyAlignment="1">
      <alignment horizontal="center" vertical="center" wrapText="1"/>
    </xf>
    <xf numFmtId="166" fontId="5" fillId="0" borderId="2" xfId="0" applyNumberFormat="1" applyFont="1" applyBorder="1" applyAlignment="1" applyProtection="1">
      <alignment horizontal="center" vertical="center" wrapText="1"/>
      <protection locked="0"/>
    </xf>
    <xf numFmtId="168" fontId="5" fillId="0" borderId="2" xfId="0" applyNumberFormat="1" applyFont="1" applyBorder="1" applyAlignment="1" applyProtection="1">
      <alignment horizontal="center" vertical="center" wrapText="1"/>
      <protection locked="0"/>
    </xf>
    <xf numFmtId="1" fontId="9" fillId="0" borderId="2" xfId="0" applyNumberFormat="1" applyFont="1" applyBorder="1" applyAlignment="1" applyProtection="1">
      <alignment horizontal="center" vertical="center"/>
      <protection locked="0"/>
    </xf>
    <xf numFmtId="0" fontId="106" fillId="2" borderId="10" xfId="0" applyFont="1" applyFill="1" applyBorder="1"/>
    <xf numFmtId="0" fontId="1" fillId="0" borderId="10" xfId="0" applyFont="1" applyBorder="1" applyAlignment="1">
      <alignment wrapText="1"/>
    </xf>
    <xf numFmtId="0" fontId="1" fillId="0" borderId="0" xfId="0" applyFont="1" applyAlignment="1">
      <alignment wrapText="1"/>
    </xf>
    <xf numFmtId="0" fontId="13" fillId="11" borderId="7" xfId="0" applyFont="1" applyFill="1" applyBorder="1" applyAlignment="1">
      <alignment horizontal="center" vertical="center" wrapText="1"/>
    </xf>
    <xf numFmtId="0" fontId="13" fillId="11" borderId="7" xfId="0" applyFont="1" applyFill="1" applyBorder="1" applyAlignment="1">
      <alignment horizontal="center" vertical="center"/>
    </xf>
    <xf numFmtId="0" fontId="1" fillId="0" borderId="2" xfId="0" applyFont="1" applyBorder="1" applyAlignment="1">
      <alignment horizontal="center" vertical="top" wrapText="1"/>
    </xf>
    <xf numFmtId="0" fontId="1" fillId="7" borderId="11" xfId="0" applyFont="1" applyFill="1" applyBorder="1"/>
    <xf numFmtId="0" fontId="32" fillId="2" borderId="0" xfId="0" applyFont="1" applyFill="1" applyAlignment="1">
      <alignment horizontal="left"/>
    </xf>
    <xf numFmtId="0" fontId="107" fillId="15" borderId="0" xfId="0" applyFont="1" applyFill="1"/>
    <xf numFmtId="0" fontId="8" fillId="7" borderId="7" xfId="0" applyFont="1" applyFill="1" applyBorder="1" applyAlignment="1">
      <alignment horizontal="center" vertical="center" wrapText="1"/>
    </xf>
    <xf numFmtId="0" fontId="9" fillId="10" borderId="2" xfId="0" applyFont="1" applyFill="1" applyBorder="1" applyAlignment="1">
      <alignment horizontal="center" vertical="center"/>
    </xf>
    <xf numFmtId="0" fontId="54" fillId="2" borderId="0" xfId="0" applyFont="1" applyFill="1" applyAlignment="1">
      <alignment horizontal="center" vertical="center"/>
    </xf>
    <xf numFmtId="0" fontId="106" fillId="2" borderId="0" xfId="0" applyFont="1" applyFill="1"/>
    <xf numFmtId="0" fontId="8" fillId="2" borderId="0" xfId="0" applyFont="1" applyFill="1" applyAlignment="1">
      <alignment horizontal="center" vertical="center"/>
    </xf>
    <xf numFmtId="0" fontId="13" fillId="7" borderId="7" xfId="0" applyFont="1" applyFill="1" applyBorder="1" applyAlignment="1">
      <alignment horizontal="center" wrapText="1"/>
    </xf>
    <xf numFmtId="0" fontId="20" fillId="2" borderId="0" xfId="0" applyFont="1" applyFill="1" applyAlignment="1">
      <alignment vertical="center" wrapText="1"/>
    </xf>
    <xf numFmtId="0" fontId="10" fillId="2" borderId="0" xfId="0" applyFont="1" applyFill="1" applyAlignment="1">
      <alignment vertical="center" wrapText="1"/>
    </xf>
    <xf numFmtId="0" fontId="0" fillId="2" borderId="0" xfId="0" applyFill="1" applyAlignment="1">
      <alignment horizontal="center" vertical="center" wrapText="1"/>
    </xf>
    <xf numFmtId="0" fontId="13" fillId="11" borderId="22" xfId="0" applyFont="1" applyFill="1" applyBorder="1" applyAlignment="1">
      <alignment horizontal="center" vertical="center" wrapText="1"/>
    </xf>
    <xf numFmtId="0" fontId="13" fillId="7" borderId="2" xfId="0" applyFont="1" applyFill="1" applyBorder="1" applyAlignment="1">
      <alignment horizontal="center" wrapText="1"/>
    </xf>
    <xf numFmtId="1" fontId="9" fillId="0" borderId="22" xfId="0" applyNumberFormat="1" applyFont="1" applyBorder="1" applyAlignment="1" applyProtection="1">
      <alignment horizontal="center" vertical="center" wrapText="1"/>
      <protection locked="0"/>
    </xf>
    <xf numFmtId="2" fontId="15" fillId="10" borderId="2" xfId="0" applyNumberFormat="1" applyFont="1" applyFill="1" applyBorder="1" applyAlignment="1" applyProtection="1">
      <alignment horizontal="center" wrapText="1"/>
      <protection locked="0"/>
    </xf>
    <xf numFmtId="0" fontId="9" fillId="0" borderId="22" xfId="0" applyFont="1" applyBorder="1" applyAlignment="1" applyProtection="1">
      <alignment horizontal="center" vertical="center"/>
      <protection locked="0"/>
    </xf>
    <xf numFmtId="0" fontId="10" fillId="0" borderId="2" xfId="0" applyFont="1" applyBorder="1" applyAlignment="1" applyProtection="1">
      <alignment horizontal="center" vertical="center"/>
      <protection locked="0"/>
    </xf>
    <xf numFmtId="0" fontId="32" fillId="2" borderId="0" xfId="0" applyFont="1" applyFill="1" applyAlignment="1">
      <alignment horizontal="left" vertical="center" wrapText="1"/>
    </xf>
    <xf numFmtId="0" fontId="32" fillId="2" borderId="0" xfId="0" applyFont="1" applyFill="1" applyAlignment="1">
      <alignment horizontal="left" wrapText="1"/>
    </xf>
    <xf numFmtId="0" fontId="110" fillId="2" borderId="0" xfId="0" applyFont="1" applyFill="1" applyAlignment="1" applyProtection="1">
      <alignment horizontal="center" vertical="center"/>
      <protection locked="0"/>
    </xf>
    <xf numFmtId="0" fontId="8" fillId="6" borderId="2" xfId="0" applyFont="1" applyFill="1" applyBorder="1" applyAlignment="1">
      <alignment horizontal="center" vertical="center" wrapText="1"/>
    </xf>
    <xf numFmtId="0" fontId="9" fillId="2" borderId="0" xfId="0" applyFont="1" applyFill="1" applyAlignment="1" applyProtection="1">
      <alignment horizontal="center" vertical="center"/>
      <protection locked="0"/>
    </xf>
    <xf numFmtId="0" fontId="111" fillId="2" borderId="0" xfId="0" applyFont="1" applyFill="1"/>
    <xf numFmtId="0" fontId="111" fillId="2" borderId="0" xfId="0" applyFont="1" applyFill="1" applyAlignment="1" applyProtection="1">
      <alignment horizontal="center" vertical="center"/>
      <protection locked="0"/>
    </xf>
    <xf numFmtId="0" fontId="113" fillId="2" borderId="0" xfId="0" applyFont="1" applyFill="1"/>
    <xf numFmtId="0" fontId="113" fillId="2" borderId="0" xfId="0" applyFont="1" applyFill="1" applyAlignment="1">
      <alignment horizontal="center" vertical="center" wrapText="1"/>
    </xf>
    <xf numFmtId="0" fontId="113" fillId="2" borderId="0" xfId="0" applyFont="1" applyFill="1" applyAlignment="1">
      <alignment horizontal="left" vertical="center" wrapText="1"/>
    </xf>
    <xf numFmtId="0" fontId="113" fillId="2" borderId="0" xfId="0" applyFont="1" applyFill="1" applyAlignment="1" applyProtection="1">
      <alignment horizontal="center" vertical="center"/>
      <protection locked="0"/>
    </xf>
    <xf numFmtId="166" fontId="9" fillId="10" borderId="2" xfId="0" applyNumberFormat="1" applyFont="1" applyFill="1" applyBorder="1" applyAlignment="1" applyProtection="1">
      <alignment horizontal="center" wrapText="1"/>
      <protection locked="0"/>
    </xf>
    <xf numFmtId="2" fontId="5" fillId="0" borderId="2" xfId="0" applyNumberFormat="1" applyFont="1" applyBorder="1" applyAlignment="1" applyProtection="1">
      <alignment horizontal="center" wrapText="1"/>
      <protection locked="0"/>
    </xf>
    <xf numFmtId="0" fontId="32" fillId="2" borderId="0" xfId="0" applyFont="1" applyFill="1" applyAlignment="1">
      <alignment horizontal="left" vertical="center"/>
    </xf>
    <xf numFmtId="0" fontId="51" fillId="2" borderId="0" xfId="0" applyFont="1" applyFill="1" applyAlignment="1">
      <alignment horizontal="center" vertical="center" wrapText="1"/>
    </xf>
    <xf numFmtId="0" fontId="31" fillId="2" borderId="0" xfId="0" applyFont="1" applyFill="1" applyAlignment="1">
      <alignment horizontal="center"/>
    </xf>
    <xf numFmtId="0" fontId="56" fillId="2" borderId="10" xfId="0" applyFont="1" applyFill="1" applyBorder="1" applyAlignment="1">
      <alignment horizontal="center" vertical="center"/>
    </xf>
    <xf numFmtId="0" fontId="56" fillId="2" borderId="0" xfId="0" applyFont="1" applyFill="1" applyAlignment="1">
      <alignment horizontal="center" vertical="center"/>
    </xf>
    <xf numFmtId="0" fontId="13" fillId="7" borderId="2" xfId="0" applyFont="1" applyFill="1" applyBorder="1" applyAlignment="1">
      <alignment horizontal="left" vertical="center"/>
    </xf>
    <xf numFmtId="0" fontId="15" fillId="2" borderId="0" xfId="0" applyFont="1" applyFill="1" applyAlignment="1">
      <alignment horizontal="left" vertical="center" wrapText="1"/>
    </xf>
    <xf numFmtId="0" fontId="14" fillId="2" borderId="0" xfId="0" applyFont="1" applyFill="1" applyAlignment="1">
      <alignment horizontal="left" vertical="center" wrapText="1"/>
    </xf>
    <xf numFmtId="0" fontId="107" fillId="2" borderId="0" xfId="0" applyFont="1" applyFill="1"/>
    <xf numFmtId="0" fontId="106" fillId="2" borderId="0" xfId="0" applyFont="1" applyFill="1" applyAlignment="1">
      <alignment horizontal="left" vertical="center" wrapText="1"/>
    </xf>
    <xf numFmtId="0" fontId="1" fillId="6" borderId="2" xfId="0" applyFont="1" applyFill="1" applyBorder="1" applyAlignment="1">
      <alignment horizontal="center"/>
    </xf>
    <xf numFmtId="0" fontId="10" fillId="15" borderId="2" xfId="0" applyFont="1" applyFill="1" applyBorder="1" applyAlignment="1">
      <alignment horizontal="center" vertical="center"/>
    </xf>
    <xf numFmtId="0" fontId="107" fillId="15" borderId="0" xfId="0" applyFont="1" applyFill="1" applyAlignment="1">
      <alignment vertical="center"/>
    </xf>
    <xf numFmtId="0" fontId="13" fillId="16" borderId="2" xfId="0" applyFont="1" applyFill="1" applyBorder="1" applyAlignment="1">
      <alignment horizontal="center" vertical="center" wrapText="1"/>
    </xf>
    <xf numFmtId="0" fontId="115" fillId="16" borderId="2" xfId="0" applyFont="1" applyFill="1" applyBorder="1" applyAlignment="1">
      <alignment horizontal="center"/>
    </xf>
    <xf numFmtId="9" fontId="9" fillId="10" borderId="2" xfId="0" applyNumberFormat="1" applyFont="1" applyFill="1" applyBorder="1" applyAlignment="1" applyProtection="1">
      <alignment horizontal="center" vertical="center" wrapText="1"/>
      <protection locked="0"/>
    </xf>
    <xf numFmtId="9" fontId="9" fillId="10" borderId="2" xfId="2" applyFont="1" applyFill="1" applyBorder="1" applyAlignment="1" applyProtection="1">
      <alignment horizontal="center" vertical="center" wrapText="1"/>
      <protection locked="0"/>
    </xf>
    <xf numFmtId="0" fontId="107" fillId="15" borderId="0" xfId="0" applyFont="1" applyFill="1" applyAlignment="1">
      <alignment wrapText="1"/>
    </xf>
    <xf numFmtId="10" fontId="0" fillId="16" borderId="2" xfId="0" applyNumberFormat="1" applyFill="1" applyBorder="1" applyAlignment="1">
      <alignment wrapText="1"/>
    </xf>
    <xf numFmtId="0" fontId="23" fillId="2" borderId="0" xfId="0" applyFont="1" applyFill="1" applyAlignment="1">
      <alignment vertical="center"/>
    </xf>
    <xf numFmtId="0" fontId="109" fillId="2" borderId="0" xfId="0" applyFont="1" applyFill="1"/>
    <xf numFmtId="0" fontId="108" fillId="2" borderId="0" xfId="0" applyFont="1" applyFill="1"/>
    <xf numFmtId="0" fontId="107" fillId="2" borderId="0" xfId="0" applyFont="1" applyFill="1" applyAlignment="1">
      <alignment vertical="center"/>
    </xf>
    <xf numFmtId="0" fontId="11" fillId="2" borderId="0" xfId="0" applyFont="1" applyFill="1" applyAlignment="1">
      <alignment vertical="center"/>
    </xf>
    <xf numFmtId="0" fontId="109" fillId="2" borderId="0" xfId="0" applyFont="1" applyFill="1" applyAlignment="1">
      <alignment vertical="center"/>
    </xf>
    <xf numFmtId="0" fontId="108" fillId="2" borderId="0" xfId="0" applyFont="1" applyFill="1" applyAlignment="1">
      <alignment vertical="center"/>
    </xf>
    <xf numFmtId="0" fontId="107" fillId="2" borderId="0" xfId="0" applyFont="1" applyFill="1" applyAlignment="1">
      <alignment wrapText="1"/>
    </xf>
    <xf numFmtId="0" fontId="11" fillId="2" borderId="0" xfId="0" applyFont="1" applyFill="1" applyAlignment="1">
      <alignment wrapText="1"/>
    </xf>
    <xf numFmtId="0" fontId="108" fillId="2" borderId="0" xfId="0" applyFont="1" applyFill="1" applyAlignment="1">
      <alignment wrapText="1"/>
    </xf>
    <xf numFmtId="10" fontId="0" fillId="16" borderId="2" xfId="0" applyNumberFormat="1" applyFill="1" applyBorder="1" applyAlignment="1">
      <alignment horizontal="center" wrapText="1"/>
    </xf>
    <xf numFmtId="0" fontId="0" fillId="2" borderId="2" xfId="0" applyFill="1" applyBorder="1"/>
    <xf numFmtId="0" fontId="9" fillId="0" borderId="0" xfId="0" applyFont="1" applyAlignment="1" applyProtection="1">
      <alignment horizontal="center" vertical="center" wrapText="1"/>
      <protection locked="0"/>
    </xf>
    <xf numFmtId="0" fontId="9" fillId="2" borderId="0" xfId="0" applyFont="1" applyFill="1" applyAlignment="1">
      <alignment vertical="center" wrapText="1"/>
    </xf>
    <xf numFmtId="49" fontId="9" fillId="10" borderId="5" xfId="0" applyNumberFormat="1" applyFont="1" applyFill="1" applyBorder="1" applyAlignment="1" applyProtection="1">
      <alignment horizontal="center" vertical="center" wrapText="1"/>
      <protection locked="0"/>
    </xf>
    <xf numFmtId="2" fontId="0" fillId="2" borderId="0" xfId="0" applyNumberFormat="1" applyFill="1"/>
    <xf numFmtId="0" fontId="15" fillId="10" borderId="2" xfId="0" applyFont="1" applyFill="1" applyBorder="1" applyAlignment="1" applyProtection="1">
      <alignment horizontal="center" vertical="center"/>
      <protection locked="0"/>
    </xf>
    <xf numFmtId="166" fontId="9" fillId="0" borderId="0" xfId="0" applyNumberFormat="1" applyFont="1"/>
    <xf numFmtId="0" fontId="51" fillId="4" borderId="2" xfId="0" applyFont="1" applyFill="1" applyBorder="1" applyAlignment="1">
      <alignment horizontal="center" vertical="center"/>
    </xf>
    <xf numFmtId="0" fontId="51" fillId="17" borderId="2" xfId="0" applyFont="1" applyFill="1" applyBorder="1" applyAlignment="1">
      <alignment horizontal="center" vertical="center"/>
    </xf>
    <xf numFmtId="0" fontId="51" fillId="4" borderId="2" xfId="0" applyFont="1" applyFill="1" applyBorder="1" applyAlignment="1">
      <alignment horizontal="center" vertical="center" wrapText="1"/>
    </xf>
    <xf numFmtId="0" fontId="0" fillId="7" borderId="20" xfId="0" applyFill="1" applyBorder="1"/>
    <xf numFmtId="0" fontId="0" fillId="7" borderId="21" xfId="0" applyFill="1" applyBorder="1"/>
    <xf numFmtId="0" fontId="93" fillId="2" borderId="0" xfId="0" applyFont="1" applyFill="1" applyAlignment="1">
      <alignment horizontal="center"/>
    </xf>
    <xf numFmtId="0" fontId="93" fillId="2" borderId="0" xfId="0" applyFont="1" applyFill="1" applyAlignment="1">
      <alignment horizontal="center" vertical="center" wrapText="1"/>
    </xf>
    <xf numFmtId="0" fontId="82" fillId="2" borderId="0" xfId="0" applyFont="1" applyFill="1"/>
    <xf numFmtId="49" fontId="53" fillId="2" borderId="0" xfId="0" applyNumberFormat="1" applyFont="1" applyFill="1" applyAlignment="1">
      <alignment horizontal="left" vertical="center"/>
    </xf>
    <xf numFmtId="0" fontId="28" fillId="2" borderId="0" xfId="0" applyFont="1" applyFill="1" applyAlignment="1">
      <alignment horizontal="center" vertical="center" wrapText="1"/>
    </xf>
    <xf numFmtId="0" fontId="11" fillId="2" borderId="0" xfId="0" applyFont="1" applyFill="1" applyAlignment="1">
      <alignment horizontal="center"/>
    </xf>
    <xf numFmtId="0" fontId="11" fillId="2" borderId="0" xfId="0" applyFont="1" applyFill="1" applyAlignment="1">
      <alignment horizontal="left"/>
    </xf>
    <xf numFmtId="0" fontId="11" fillId="17" borderId="0" xfId="0" applyFont="1" applyFill="1" applyAlignment="1">
      <alignment horizontal="left"/>
    </xf>
    <xf numFmtId="0" fontId="11" fillId="0" borderId="0" xfId="0" applyFont="1" applyAlignment="1">
      <alignment horizontal="left"/>
    </xf>
    <xf numFmtId="0" fontId="32" fillId="2" borderId="7" xfId="0" applyFont="1" applyFill="1" applyBorder="1" applyAlignment="1">
      <alignment horizontal="center"/>
    </xf>
    <xf numFmtId="0" fontId="32" fillId="2" borderId="37" xfId="0" applyFont="1" applyFill="1" applyBorder="1" applyAlignment="1">
      <alignment horizontal="center"/>
    </xf>
    <xf numFmtId="0" fontId="116" fillId="2" borderId="0" xfId="0" applyFont="1" applyFill="1" applyAlignment="1">
      <alignment horizontal="center"/>
    </xf>
    <xf numFmtId="0" fontId="5" fillId="0" borderId="0" xfId="0" applyFont="1" applyAlignment="1">
      <alignment horizontal="center"/>
    </xf>
    <xf numFmtId="2" fontId="15" fillId="0" borderId="2" xfId="0" applyNumberFormat="1" applyFont="1" applyBorder="1" applyAlignment="1" applyProtection="1">
      <alignment horizontal="center" wrapText="1"/>
      <protection locked="0"/>
    </xf>
    <xf numFmtId="0" fontId="0" fillId="12" borderId="0" xfId="0" applyFill="1"/>
    <xf numFmtId="0" fontId="117" fillId="2" borderId="0" xfId="0" applyFont="1" applyFill="1"/>
    <xf numFmtId="0" fontId="118" fillId="2" borderId="0" xfId="0" applyFont="1" applyFill="1"/>
    <xf numFmtId="0" fontId="119" fillId="2" borderId="0" xfId="0" applyFont="1" applyFill="1" applyAlignment="1">
      <alignment horizontal="center" vertical="center"/>
    </xf>
    <xf numFmtId="0" fontId="0" fillId="7" borderId="7" xfId="0" applyFill="1" applyBorder="1" applyAlignment="1">
      <alignment horizontal="center"/>
    </xf>
    <xf numFmtId="0" fontId="0" fillId="7" borderId="37" xfId="0" applyFill="1" applyBorder="1" applyAlignment="1">
      <alignment horizontal="center"/>
    </xf>
    <xf numFmtId="0" fontId="0" fillId="7" borderId="22" xfId="0" applyFill="1" applyBorder="1" applyAlignment="1">
      <alignment horizontal="center"/>
    </xf>
    <xf numFmtId="9" fontId="9" fillId="0" borderId="2" xfId="2" applyFont="1" applyBorder="1" applyProtection="1">
      <protection locked="0"/>
    </xf>
    <xf numFmtId="9" fontId="9" fillId="0" borderId="2" xfId="2" applyFont="1" applyBorder="1" applyAlignment="1" applyProtection="1">
      <alignment horizontal="center"/>
      <protection locked="0"/>
    </xf>
    <xf numFmtId="0" fontId="9" fillId="0" borderId="2" xfId="0" applyFont="1" applyBorder="1" applyAlignment="1" applyProtection="1">
      <alignment vertical="center"/>
      <protection locked="0"/>
    </xf>
    <xf numFmtId="0" fontId="9" fillId="0" borderId="2" xfId="0" applyFont="1" applyBorder="1" applyProtection="1">
      <protection locked="0"/>
    </xf>
    <xf numFmtId="49" fontId="9" fillId="2" borderId="0" xfId="0" applyNumberFormat="1" applyFont="1" applyFill="1" applyAlignment="1" applyProtection="1">
      <alignment horizontal="center" vertical="center" wrapText="1"/>
      <protection locked="0"/>
    </xf>
    <xf numFmtId="49" fontId="0" fillId="0" borderId="0" xfId="0" applyNumberFormat="1"/>
    <xf numFmtId="2" fontId="9" fillId="0" borderId="2" xfId="0" applyNumberFormat="1" applyFont="1" applyBorder="1" applyAlignment="1" applyProtection="1">
      <alignment horizontal="center"/>
      <protection locked="0"/>
    </xf>
    <xf numFmtId="0" fontId="9" fillId="0" borderId="5" xfId="0" applyFont="1" applyBorder="1" applyAlignment="1" applyProtection="1">
      <alignment horizontal="center"/>
      <protection locked="0"/>
    </xf>
    <xf numFmtId="2" fontId="9" fillId="0" borderId="5" xfId="0" applyNumberFormat="1" applyFont="1" applyBorder="1" applyAlignment="1" applyProtection="1">
      <alignment horizontal="center"/>
      <protection locked="0"/>
    </xf>
    <xf numFmtId="0" fontId="9" fillId="10" borderId="3" xfId="0" applyFont="1" applyFill="1" applyBorder="1" applyAlignment="1" applyProtection="1">
      <alignment horizontal="center"/>
      <protection locked="0"/>
    </xf>
    <xf numFmtId="0" fontId="78" fillId="2" borderId="0" xfId="0" applyFont="1" applyFill="1" applyAlignment="1">
      <alignment horizontal="center"/>
    </xf>
    <xf numFmtId="0" fontId="8" fillId="7" borderId="2" xfId="0" applyFont="1" applyFill="1" applyBorder="1" applyAlignment="1" applyProtection="1">
      <alignment horizontal="center" vertical="center"/>
      <protection locked="0"/>
    </xf>
    <xf numFmtId="0" fontId="74" fillId="2" borderId="0" xfId="0" applyFont="1" applyFill="1" applyAlignment="1">
      <alignment horizontal="center"/>
    </xf>
    <xf numFmtId="0" fontId="90" fillId="2" borderId="0" xfId="0" applyFont="1" applyFill="1" applyAlignment="1" applyProtection="1">
      <alignment horizontal="center" vertical="center"/>
      <protection locked="0"/>
    </xf>
    <xf numFmtId="0" fontId="120" fillId="2" borderId="0" xfId="0" applyFont="1" applyFill="1"/>
    <xf numFmtId="0" fontId="35" fillId="2" borderId="0" xfId="0" applyFont="1" applyFill="1" applyAlignment="1" applyProtection="1">
      <alignment horizontal="center" vertical="center" wrapText="1"/>
      <protection locked="0"/>
    </xf>
    <xf numFmtId="0" fontId="35" fillId="2" borderId="0" xfId="0" applyFont="1" applyFill="1" applyAlignment="1" applyProtection="1">
      <alignment horizontal="center"/>
      <protection locked="0"/>
    </xf>
    <xf numFmtId="0" fontId="0" fillId="0" borderId="2" xfId="0" applyBorder="1" applyProtection="1">
      <protection locked="0"/>
    </xf>
    <xf numFmtId="0" fontId="9" fillId="0" borderId="2" xfId="0" applyFont="1" applyBorder="1" applyAlignment="1" applyProtection="1">
      <alignment horizontal="center" wrapText="1"/>
      <protection locked="0"/>
    </xf>
    <xf numFmtId="2" fontId="5" fillId="0" borderId="2" xfId="0" applyNumberFormat="1" applyFont="1" applyBorder="1" applyAlignment="1" applyProtection="1">
      <alignment horizontal="center" vertical="center"/>
      <protection locked="0"/>
    </xf>
    <xf numFmtId="0" fontId="51" fillId="18" borderId="2" xfId="0" applyFont="1" applyFill="1" applyBorder="1" applyAlignment="1">
      <alignment horizontal="center" vertical="center"/>
    </xf>
    <xf numFmtId="0" fontId="20" fillId="7" borderId="38" xfId="0" applyFont="1" applyFill="1" applyBorder="1" applyAlignment="1">
      <alignment vertical="center" wrapText="1"/>
    </xf>
    <xf numFmtId="0" fontId="20" fillId="7" borderId="17" xfId="0" applyFont="1" applyFill="1" applyBorder="1" applyAlignment="1">
      <alignment vertical="center" wrapText="1"/>
    </xf>
    <xf numFmtId="0" fontId="10" fillId="7" borderId="1" xfId="0" applyFont="1" applyFill="1" applyBorder="1" applyAlignment="1">
      <alignment vertical="center" wrapText="1"/>
    </xf>
    <xf numFmtId="0" fontId="10" fillId="7" borderId="21" xfId="0" applyFont="1" applyFill="1" applyBorder="1" applyAlignment="1">
      <alignment vertical="center" wrapText="1"/>
    </xf>
    <xf numFmtId="0" fontId="13" fillId="2" borderId="1" xfId="0" applyFont="1" applyFill="1" applyBorder="1" applyAlignment="1">
      <alignment horizontal="center"/>
    </xf>
    <xf numFmtId="0" fontId="8" fillId="7" borderId="2" xfId="0" applyFont="1" applyFill="1" applyBorder="1" applyAlignment="1">
      <alignment horizontal="left" vertical="center"/>
    </xf>
    <xf numFmtId="0" fontId="74" fillId="2" borderId="0" xfId="0" applyFont="1" applyFill="1" applyAlignment="1">
      <alignment wrapText="1"/>
    </xf>
    <xf numFmtId="0" fontId="13" fillId="17" borderId="2" xfId="0" applyFont="1" applyFill="1" applyBorder="1" applyAlignment="1">
      <alignment horizontal="center" vertical="center" wrapText="1"/>
    </xf>
    <xf numFmtId="0" fontId="13" fillId="19" borderId="2" xfId="0" applyFont="1" applyFill="1" applyBorder="1" applyAlignment="1">
      <alignment horizontal="center" vertical="center" wrapText="1"/>
    </xf>
    <xf numFmtId="0" fontId="13" fillId="7" borderId="2" xfId="0" applyFont="1" applyFill="1" applyBorder="1" applyAlignment="1" applyProtection="1">
      <alignment horizontal="center" vertical="center" wrapText="1"/>
      <protection locked="0"/>
    </xf>
    <xf numFmtId="0" fontId="8" fillId="5" borderId="2" xfId="0" applyFont="1" applyFill="1" applyBorder="1" applyAlignment="1">
      <alignment horizontal="center" vertical="center"/>
    </xf>
    <xf numFmtId="0" fontId="8" fillId="5" borderId="20"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1" fillId="2" borderId="0" xfId="0" applyFont="1" applyFill="1" applyAlignment="1">
      <alignment horizontal="center" vertical="top" wrapText="1"/>
    </xf>
    <xf numFmtId="0" fontId="23" fillId="2" borderId="0" xfId="0" applyFont="1" applyFill="1" applyAlignment="1" applyProtection="1">
      <alignment wrapText="1"/>
      <protection locked="0"/>
    </xf>
    <xf numFmtId="0" fontId="5" fillId="2" borderId="0" xfId="0" applyFont="1" applyFill="1" applyAlignment="1">
      <alignment horizontal="center" vertical="center" wrapText="1"/>
    </xf>
    <xf numFmtId="49" fontId="5" fillId="2" borderId="0" xfId="0" applyNumberFormat="1" applyFont="1" applyFill="1" applyAlignment="1" applyProtection="1">
      <alignment horizontal="center" vertical="center"/>
      <protection locked="0"/>
    </xf>
    <xf numFmtId="0" fontId="13" fillId="7" borderId="2" xfId="0" applyFont="1" applyFill="1" applyBorder="1" applyAlignment="1" applyProtection="1">
      <alignment horizontal="center" wrapText="1"/>
      <protection locked="0"/>
    </xf>
    <xf numFmtId="0" fontId="1" fillId="7" borderId="16" xfId="0" applyFont="1" applyFill="1" applyBorder="1" applyAlignment="1">
      <alignment horizontal="center" vertical="center" wrapText="1"/>
    </xf>
    <xf numFmtId="0" fontId="1" fillId="7" borderId="38" xfId="0" applyFont="1" applyFill="1" applyBorder="1" applyAlignment="1">
      <alignment horizontal="center" vertical="center"/>
    </xf>
    <xf numFmtId="0" fontId="1" fillId="7" borderId="17" xfId="0" applyFont="1" applyFill="1" applyBorder="1" applyAlignment="1">
      <alignment horizontal="center" vertical="center"/>
    </xf>
    <xf numFmtId="0" fontId="1" fillId="7" borderId="20" xfId="0" applyFont="1" applyFill="1" applyBorder="1" applyAlignment="1">
      <alignment horizontal="center" vertical="center"/>
    </xf>
    <xf numFmtId="0" fontId="1" fillId="7" borderId="1" xfId="0" applyFont="1" applyFill="1" applyBorder="1" applyAlignment="1">
      <alignment horizontal="center" vertical="center"/>
    </xf>
    <xf numFmtId="0" fontId="1" fillId="7" borderId="21" xfId="0" applyFont="1" applyFill="1" applyBorder="1" applyAlignment="1">
      <alignment horizontal="center" vertical="center"/>
    </xf>
    <xf numFmtId="0" fontId="61" fillId="0" borderId="0" xfId="0" applyFont="1" applyAlignment="1">
      <alignment horizontal="left" vertical="top" wrapText="1"/>
    </xf>
    <xf numFmtId="0" fontId="61" fillId="0" borderId="0" xfId="0" applyFont="1" applyAlignment="1">
      <alignment horizontal="left" vertical="center"/>
    </xf>
    <xf numFmtId="0" fontId="60" fillId="0" borderId="0" xfId="1" applyAlignment="1">
      <alignment horizontal="left" vertical="top" wrapText="1"/>
    </xf>
    <xf numFmtId="0" fontId="11" fillId="7" borderId="7" xfId="0" applyFont="1" applyFill="1" applyBorder="1" applyAlignment="1">
      <alignment horizontal="center" wrapText="1"/>
    </xf>
    <xf numFmtId="0" fontId="11" fillId="7" borderId="22" xfId="0" applyFont="1" applyFill="1" applyBorder="1" applyAlignment="1">
      <alignment horizontal="center" wrapText="1"/>
    </xf>
    <xf numFmtId="0" fontId="45" fillId="7" borderId="7" xfId="0" applyFont="1" applyFill="1" applyBorder="1" applyAlignment="1">
      <alignment horizontal="center" vertical="center" wrapText="1"/>
    </xf>
    <xf numFmtId="0" fontId="45" fillId="7" borderId="37" xfId="0" applyFont="1" applyFill="1" applyBorder="1" applyAlignment="1">
      <alignment horizontal="center" vertical="center" wrapText="1"/>
    </xf>
    <xf numFmtId="0" fontId="45" fillId="7" borderId="22" xfId="0" applyFont="1" applyFill="1" applyBorder="1" applyAlignment="1">
      <alignment horizontal="center" vertical="center" wrapText="1"/>
    </xf>
    <xf numFmtId="0" fontId="65" fillId="7" borderId="7" xfId="0" applyFont="1" applyFill="1" applyBorder="1" applyAlignment="1">
      <alignment horizontal="center" vertical="center" wrapText="1"/>
    </xf>
    <xf numFmtId="0" fontId="65" fillId="7" borderId="37" xfId="0" applyFont="1" applyFill="1" applyBorder="1" applyAlignment="1">
      <alignment horizontal="center" vertical="center" wrapText="1"/>
    </xf>
    <xf numFmtId="0" fontId="13" fillId="2" borderId="0" xfId="0" applyFont="1" applyFill="1" applyAlignment="1">
      <alignment horizontal="center" vertical="center" wrapText="1"/>
    </xf>
    <xf numFmtId="0" fontId="58" fillId="2" borderId="0" xfId="0" applyFont="1" applyFill="1" applyAlignment="1">
      <alignment horizontal="center" vertical="center" wrapText="1"/>
    </xf>
    <xf numFmtId="0" fontId="45" fillId="7" borderId="24" xfId="0" applyFont="1" applyFill="1" applyBorder="1" applyAlignment="1">
      <alignment horizontal="center" vertical="center" wrapText="1"/>
    </xf>
    <xf numFmtId="0" fontId="1" fillId="7" borderId="28" xfId="0" applyFont="1" applyFill="1" applyBorder="1" applyAlignment="1">
      <alignment horizontal="center" wrapText="1"/>
    </xf>
    <xf numFmtId="0" fontId="39" fillId="7" borderId="26" xfId="0" applyFont="1" applyFill="1" applyBorder="1" applyAlignment="1">
      <alignment horizontal="center" vertical="center" wrapText="1"/>
    </xf>
    <xf numFmtId="0" fontId="39" fillId="7" borderId="7" xfId="0" applyFont="1" applyFill="1" applyBorder="1" applyAlignment="1">
      <alignment horizontal="center" vertical="center" wrapText="1"/>
    </xf>
    <xf numFmtId="0" fontId="39" fillId="7" borderId="37"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1" fillId="7" borderId="9" xfId="0" applyFont="1" applyFill="1" applyBorder="1" applyAlignment="1">
      <alignment horizontal="center" wrapText="1"/>
    </xf>
    <xf numFmtId="0" fontId="1" fillId="7" borderId="28" xfId="0" applyFont="1" applyFill="1" applyBorder="1" applyAlignment="1">
      <alignment horizontal="center"/>
    </xf>
    <xf numFmtId="0" fontId="1" fillId="7" borderId="27" xfId="0" applyFont="1" applyFill="1" applyBorder="1" applyAlignment="1">
      <alignment horizontal="center" wrapText="1"/>
    </xf>
    <xf numFmtId="0" fontId="0" fillId="7" borderId="23" xfId="0" applyFill="1" applyBorder="1" applyAlignment="1">
      <alignment horizontal="center"/>
    </xf>
    <xf numFmtId="0" fontId="0" fillId="7" borderId="24" xfId="0" applyFill="1" applyBorder="1" applyAlignment="1">
      <alignment horizontal="center"/>
    </xf>
    <xf numFmtId="49" fontId="18" fillId="7" borderId="2" xfId="0" applyNumberFormat="1"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8" fillId="7" borderId="7" xfId="0" applyFont="1" applyFill="1" applyBorder="1" applyAlignment="1">
      <alignment horizontal="center" vertical="center" wrapText="1"/>
    </xf>
    <xf numFmtId="0" fontId="8" fillId="7" borderId="37" xfId="0" applyFont="1" applyFill="1" applyBorder="1" applyAlignment="1">
      <alignment horizontal="center" vertical="center" wrapText="1"/>
    </xf>
    <xf numFmtId="0" fontId="8" fillId="7" borderId="22" xfId="0" applyFont="1" applyFill="1" applyBorder="1" applyAlignment="1">
      <alignment horizontal="center" vertical="center" wrapText="1"/>
    </xf>
    <xf numFmtId="0" fontId="18" fillId="7" borderId="2" xfId="0" applyFont="1" applyFill="1" applyBorder="1" applyAlignment="1">
      <alignment horizontal="left" vertical="center"/>
    </xf>
    <xf numFmtId="2" fontId="8" fillId="7" borderId="7" xfId="0" applyNumberFormat="1" applyFont="1" applyFill="1" applyBorder="1" applyAlignment="1">
      <alignment horizontal="center" vertical="center" wrapText="1"/>
    </xf>
    <xf numFmtId="2" fontId="8" fillId="7" borderId="37" xfId="0" applyNumberFormat="1" applyFont="1" applyFill="1" applyBorder="1" applyAlignment="1">
      <alignment horizontal="center" vertical="center" wrapText="1"/>
    </xf>
    <xf numFmtId="2" fontId="8" fillId="7" borderId="22" xfId="0" applyNumberFormat="1" applyFont="1" applyFill="1" applyBorder="1" applyAlignment="1">
      <alignment horizontal="center" vertical="center" wrapText="1"/>
    </xf>
    <xf numFmtId="0" fontId="13" fillId="7" borderId="2" xfId="0" applyFont="1" applyFill="1" applyBorder="1" applyAlignment="1">
      <alignment horizontal="center" vertical="center" wrapText="1"/>
    </xf>
    <xf numFmtId="0" fontId="1" fillId="6" borderId="2" xfId="0" applyFont="1" applyFill="1" applyBorder="1" applyAlignment="1">
      <alignment horizontal="center"/>
    </xf>
    <xf numFmtId="0" fontId="0" fillId="6" borderId="2" xfId="0" applyFill="1" applyBorder="1" applyAlignment="1">
      <alignment horizontal="center"/>
    </xf>
    <xf numFmtId="0" fontId="18" fillId="7" borderId="2" xfId="0" applyFont="1" applyFill="1" applyBorder="1" applyAlignment="1">
      <alignment horizontal="center" vertical="center" wrapText="1"/>
    </xf>
    <xf numFmtId="0" fontId="1" fillId="7" borderId="16" xfId="0" applyFont="1" applyFill="1" applyBorder="1" applyAlignment="1">
      <alignment horizontal="center" vertical="center"/>
    </xf>
    <xf numFmtId="0" fontId="3" fillId="7" borderId="20" xfId="0" applyFont="1" applyFill="1" applyBorder="1" applyAlignment="1">
      <alignment horizontal="center" wrapText="1"/>
    </xf>
    <xf numFmtId="0" fontId="3" fillId="7" borderId="1" xfId="0" applyFont="1" applyFill="1" applyBorder="1" applyAlignment="1">
      <alignment horizontal="center" wrapText="1"/>
    </xf>
    <xf numFmtId="0" fontId="3" fillId="7" borderId="21" xfId="0" applyFont="1" applyFill="1" applyBorder="1" applyAlignment="1">
      <alignment horizontal="center" wrapText="1"/>
    </xf>
    <xf numFmtId="0" fontId="1" fillId="7" borderId="7" xfId="0" applyFont="1" applyFill="1" applyBorder="1" applyAlignment="1">
      <alignment horizontal="center" vertical="center"/>
    </xf>
    <xf numFmtId="0" fontId="1" fillId="7" borderId="37" xfId="0" applyFont="1" applyFill="1" applyBorder="1" applyAlignment="1">
      <alignment horizontal="center" vertical="center"/>
    </xf>
    <xf numFmtId="0" fontId="15" fillId="2" borderId="0" xfId="0" applyFont="1" applyFill="1" applyAlignment="1">
      <alignment horizontal="left" vertical="center" wrapText="1"/>
    </xf>
    <xf numFmtId="0" fontId="0" fillId="7" borderId="7" xfId="0" applyFill="1" applyBorder="1" applyAlignment="1">
      <alignment horizontal="center"/>
    </xf>
    <xf numFmtId="0" fontId="0" fillId="7" borderId="37" xfId="0" applyFill="1" applyBorder="1" applyAlignment="1">
      <alignment horizontal="center"/>
    </xf>
    <xf numFmtId="0" fontId="1" fillId="7" borderId="2" xfId="0" applyFont="1" applyFill="1" applyBorder="1" applyAlignment="1">
      <alignment horizontal="center" wrapText="1"/>
    </xf>
    <xf numFmtId="0" fontId="20" fillId="6" borderId="7" xfId="0" applyFont="1" applyFill="1" applyBorder="1" applyAlignment="1">
      <alignment horizontal="center"/>
    </xf>
    <xf numFmtId="0" fontId="20" fillId="6" borderId="37" xfId="0" applyFont="1" applyFill="1" applyBorder="1" applyAlignment="1">
      <alignment horizontal="center"/>
    </xf>
    <xf numFmtId="0" fontId="20" fillId="6" borderId="22" xfId="0" applyFont="1" applyFill="1" applyBorder="1" applyAlignment="1">
      <alignment horizontal="center"/>
    </xf>
    <xf numFmtId="0" fontId="103" fillId="7" borderId="16" xfId="0" applyFont="1" applyFill="1" applyBorder="1" applyAlignment="1">
      <alignment horizontal="left" vertical="center" wrapText="1"/>
    </xf>
    <xf numFmtId="0" fontId="103" fillId="7" borderId="38" xfId="0" applyFont="1" applyFill="1" applyBorder="1" applyAlignment="1">
      <alignment horizontal="left" vertical="center" wrapText="1"/>
    </xf>
    <xf numFmtId="0" fontId="9" fillId="7" borderId="20" xfId="0" applyFont="1" applyFill="1" applyBorder="1" applyAlignment="1">
      <alignment horizontal="left" vertical="center" wrapText="1"/>
    </xf>
    <xf numFmtId="0" fontId="9" fillId="7" borderId="1" xfId="0" applyFont="1" applyFill="1" applyBorder="1" applyAlignment="1">
      <alignment horizontal="left" vertical="center" wrapText="1"/>
    </xf>
    <xf numFmtId="0" fontId="1" fillId="4" borderId="2" xfId="0" applyFont="1" applyFill="1" applyBorder="1" applyAlignment="1">
      <alignment horizontal="center" vertical="center"/>
    </xf>
    <xf numFmtId="0" fontId="1" fillId="11" borderId="2" xfId="0" applyFont="1" applyFill="1" applyBorder="1" applyAlignment="1">
      <alignment horizontal="center" vertical="center"/>
    </xf>
    <xf numFmtId="0" fontId="1" fillId="4" borderId="7" xfId="0" applyFont="1" applyFill="1" applyBorder="1" applyAlignment="1">
      <alignment horizontal="center" vertical="center" wrapText="1"/>
    </xf>
    <xf numFmtId="0" fontId="1" fillId="4" borderId="37" xfId="0" applyFont="1" applyFill="1" applyBorder="1" applyAlignment="1">
      <alignment horizontal="center" vertical="center" wrapText="1"/>
    </xf>
    <xf numFmtId="0" fontId="1" fillId="7" borderId="2" xfId="0" applyFont="1" applyFill="1" applyBorder="1" applyAlignment="1">
      <alignment horizontal="center" vertical="center"/>
    </xf>
    <xf numFmtId="0" fontId="102" fillId="7" borderId="28" xfId="0" applyFont="1" applyFill="1" applyBorder="1" applyAlignment="1">
      <alignment horizontal="center" vertical="center" wrapText="1"/>
    </xf>
    <xf numFmtId="0" fontId="102" fillId="7" borderId="28" xfId="0" applyFont="1" applyFill="1" applyBorder="1" applyAlignment="1">
      <alignment horizontal="center" vertical="center"/>
    </xf>
    <xf numFmtId="0" fontId="13" fillId="4" borderId="2" xfId="0" applyFont="1" applyFill="1" applyBorder="1" applyAlignment="1">
      <alignment horizontal="center"/>
    </xf>
    <xf numFmtId="0" fontId="1" fillId="7" borderId="28" xfId="0" applyFont="1" applyFill="1" applyBorder="1" applyAlignment="1">
      <alignment horizontal="left" wrapText="1"/>
    </xf>
    <xf numFmtId="0" fontId="1" fillId="7" borderId="28" xfId="0" applyFont="1" applyFill="1" applyBorder="1" applyAlignment="1">
      <alignment horizontal="left"/>
    </xf>
    <xf numFmtId="0" fontId="13" fillId="4" borderId="7" xfId="0" applyFont="1" applyFill="1" applyBorder="1" applyAlignment="1">
      <alignment horizontal="center" vertical="center" wrapText="1"/>
    </xf>
    <xf numFmtId="0" fontId="13" fillId="4" borderId="22" xfId="0" applyFont="1" applyFill="1" applyBorder="1" applyAlignment="1">
      <alignment horizontal="center" vertical="center" wrapText="1"/>
    </xf>
    <xf numFmtId="0" fontId="15" fillId="10" borderId="27" xfId="0" applyFont="1" applyFill="1" applyBorder="1" applyAlignment="1" applyProtection="1">
      <alignment horizontal="center" vertical="center"/>
      <protection locked="0"/>
    </xf>
    <xf numFmtId="0" fontId="15" fillId="10" borderId="28" xfId="0" applyFont="1" applyFill="1" applyBorder="1" applyAlignment="1" applyProtection="1">
      <alignment horizontal="center" vertical="center"/>
      <protection locked="0"/>
    </xf>
    <xf numFmtId="0" fontId="15" fillId="10" borderId="32" xfId="0" applyFont="1" applyFill="1" applyBorder="1" applyAlignment="1" applyProtection="1">
      <alignment horizontal="center" vertical="center"/>
      <protection locked="0"/>
    </xf>
    <xf numFmtId="0" fontId="1" fillId="7" borderId="28" xfId="0" applyFont="1" applyFill="1" applyBorder="1" applyAlignment="1">
      <alignment horizontal="left" vertical="center" wrapText="1"/>
    </xf>
    <xf numFmtId="0" fontId="13" fillId="11" borderId="2" xfId="0" applyFont="1" applyFill="1" applyBorder="1" applyAlignment="1">
      <alignment horizontal="center" vertical="center" wrapText="1"/>
    </xf>
    <xf numFmtId="0" fontId="13" fillId="11" borderId="2" xfId="0" applyFont="1" applyFill="1" applyBorder="1" applyAlignment="1">
      <alignment horizontal="center" vertical="center"/>
    </xf>
    <xf numFmtId="0" fontId="13" fillId="14" borderId="7" xfId="0" applyFont="1" applyFill="1" applyBorder="1" applyAlignment="1">
      <alignment horizontal="center" vertical="center" wrapText="1"/>
    </xf>
    <xf numFmtId="0" fontId="13" fillId="14" borderId="37" xfId="0" applyFont="1" applyFill="1" applyBorder="1" applyAlignment="1">
      <alignment horizontal="center" vertical="center"/>
    </xf>
    <xf numFmtId="0" fontId="13" fillId="14" borderId="22" xfId="0" applyFont="1" applyFill="1" applyBorder="1" applyAlignment="1">
      <alignment horizontal="center" vertical="center"/>
    </xf>
    <xf numFmtId="0" fontId="103" fillId="7" borderId="24" xfId="0" applyFont="1" applyFill="1" applyBorder="1" applyAlignment="1">
      <alignment horizontal="left" vertical="center" wrapText="1"/>
    </xf>
    <xf numFmtId="0" fontId="13" fillId="5" borderId="5" xfId="0" applyFont="1" applyFill="1" applyBorder="1" applyAlignment="1">
      <alignment horizontal="center" vertical="center" wrapText="1"/>
    </xf>
    <xf numFmtId="0" fontId="13" fillId="5" borderId="34" xfId="0" applyFont="1" applyFill="1" applyBorder="1" applyAlignment="1">
      <alignment horizontal="center" vertical="center" wrapText="1"/>
    </xf>
    <xf numFmtId="0" fontId="13" fillId="5" borderId="3" xfId="0" applyFont="1" applyFill="1" applyBorder="1" applyAlignment="1">
      <alignment horizontal="center" vertical="center" wrapText="1"/>
    </xf>
    <xf numFmtId="0" fontId="9" fillId="7" borderId="26" xfId="0" applyFont="1" applyFill="1" applyBorder="1" applyAlignment="1">
      <alignment horizontal="left" vertical="center" wrapText="1"/>
    </xf>
    <xf numFmtId="0" fontId="1" fillId="4" borderId="2" xfId="0" applyFont="1" applyFill="1" applyBorder="1" applyAlignment="1">
      <alignment horizontal="center" vertical="center" wrapText="1"/>
    </xf>
    <xf numFmtId="0" fontId="1" fillId="7" borderId="28" xfId="0" applyFont="1" applyFill="1" applyBorder="1" applyAlignment="1">
      <alignment horizontal="center" vertical="center"/>
    </xf>
    <xf numFmtId="0" fontId="1" fillId="7" borderId="28" xfId="0" applyFont="1" applyFill="1" applyBorder="1" applyAlignment="1">
      <alignment horizontal="left" vertical="center"/>
    </xf>
    <xf numFmtId="0" fontId="13" fillId="4" borderId="2" xfId="0" applyFont="1" applyFill="1" applyBorder="1" applyAlignment="1">
      <alignment horizontal="center" vertical="center"/>
    </xf>
    <xf numFmtId="0" fontId="18" fillId="7" borderId="27" xfId="0" applyFont="1" applyFill="1" applyBorder="1" applyAlignment="1">
      <alignment horizontal="center"/>
    </xf>
    <xf numFmtId="0" fontId="18" fillId="7" borderId="28" xfId="0" applyFont="1" applyFill="1" applyBorder="1" applyAlignment="1">
      <alignment horizontal="center"/>
    </xf>
    <xf numFmtId="0" fontId="18" fillId="7" borderId="32" xfId="0" applyFont="1" applyFill="1" applyBorder="1" applyAlignment="1">
      <alignment horizontal="center"/>
    </xf>
    <xf numFmtId="0" fontId="1" fillId="7" borderId="24" xfId="0" applyFont="1" applyFill="1" applyBorder="1" applyAlignment="1" applyProtection="1">
      <alignment horizontal="left" vertical="center" wrapText="1"/>
      <protection locked="0"/>
    </xf>
    <xf numFmtId="0" fontId="1" fillId="7" borderId="1" xfId="0" applyFont="1" applyFill="1" applyBorder="1" applyAlignment="1">
      <alignment horizontal="left" vertical="center"/>
    </xf>
    <xf numFmtId="0" fontId="18" fillId="4" borderId="2" xfId="0" applyFont="1" applyFill="1" applyBorder="1" applyAlignment="1">
      <alignment horizontal="center"/>
    </xf>
    <xf numFmtId="0" fontId="102" fillId="7" borderId="5" xfId="0" applyFont="1" applyFill="1" applyBorder="1" applyAlignment="1">
      <alignment horizontal="center"/>
    </xf>
    <xf numFmtId="0" fontId="13" fillId="4" borderId="2" xfId="0" applyFont="1" applyFill="1" applyBorder="1" applyAlignment="1">
      <alignment horizontal="center" vertical="center" wrapText="1"/>
    </xf>
    <xf numFmtId="0" fontId="1" fillId="7" borderId="32" xfId="0" applyFont="1" applyFill="1" applyBorder="1" applyAlignment="1">
      <alignment horizontal="center"/>
    </xf>
    <xf numFmtId="0" fontId="23" fillId="2" borderId="38" xfId="0" applyFont="1" applyFill="1" applyBorder="1" applyAlignment="1" applyProtection="1">
      <alignment horizontal="center" wrapText="1"/>
      <protection locked="0"/>
    </xf>
    <xf numFmtId="0" fontId="20" fillId="7" borderId="24" xfId="0" applyFont="1" applyFill="1" applyBorder="1" applyAlignment="1">
      <alignment horizontal="left" vertical="center" wrapText="1"/>
    </xf>
    <xf numFmtId="0" fontId="7" fillId="7" borderId="26" xfId="0" applyFont="1" applyFill="1" applyBorder="1" applyAlignment="1">
      <alignment horizontal="left" vertical="center" wrapText="1"/>
    </xf>
    <xf numFmtId="0" fontId="51" fillId="7" borderId="2" xfId="0" applyFont="1" applyFill="1" applyBorder="1" applyAlignment="1">
      <alignment horizontal="center" vertical="center" wrapText="1"/>
    </xf>
    <xf numFmtId="0" fontId="13" fillId="7" borderId="2" xfId="0" applyFont="1" applyFill="1" applyBorder="1" applyAlignment="1">
      <alignment horizontal="center" vertical="center"/>
    </xf>
    <xf numFmtId="0" fontId="1" fillId="7" borderId="2" xfId="0" applyFont="1" applyFill="1" applyBorder="1" applyAlignment="1">
      <alignment horizontal="left" vertical="center" wrapText="1"/>
    </xf>
    <xf numFmtId="0" fontId="1" fillId="7" borderId="2" xfId="0" applyFont="1" applyFill="1" applyBorder="1" applyAlignment="1">
      <alignment horizontal="left" vertical="center"/>
    </xf>
    <xf numFmtId="0" fontId="13" fillId="4" borderId="7" xfId="0" applyFont="1" applyFill="1" applyBorder="1" applyAlignment="1">
      <alignment horizontal="center" vertical="center"/>
    </xf>
    <xf numFmtId="0" fontId="13" fillId="4" borderId="37" xfId="0" applyFont="1" applyFill="1" applyBorder="1" applyAlignment="1">
      <alignment horizontal="center" vertical="center"/>
    </xf>
    <xf numFmtId="0" fontId="13" fillId="4" borderId="22" xfId="0" applyFont="1" applyFill="1" applyBorder="1" applyAlignment="1">
      <alignment horizontal="center" vertical="center"/>
    </xf>
    <xf numFmtId="0" fontId="5" fillId="7" borderId="7" xfId="0" applyFont="1" applyFill="1" applyBorder="1" applyAlignment="1">
      <alignment horizontal="center" vertical="center"/>
    </xf>
    <xf numFmtId="49" fontId="104" fillId="7" borderId="42" xfId="0" applyNumberFormat="1" applyFont="1" applyFill="1" applyBorder="1" applyAlignment="1">
      <alignment horizontal="left" vertical="center" wrapText="1"/>
    </xf>
    <xf numFmtId="49" fontId="104" fillId="7" borderId="48" xfId="0" applyNumberFormat="1" applyFont="1" applyFill="1" applyBorder="1" applyAlignment="1">
      <alignment horizontal="left" vertical="center" wrapText="1"/>
    </xf>
    <xf numFmtId="0" fontId="5" fillId="7" borderId="7" xfId="0" applyFont="1" applyFill="1" applyBorder="1" applyAlignment="1">
      <alignment horizontal="center" vertical="center" wrapText="1"/>
    </xf>
    <xf numFmtId="0" fontId="13" fillId="7" borderId="5" xfId="0" applyFont="1" applyFill="1" applyBorder="1" applyAlignment="1">
      <alignment horizontal="center" wrapText="1"/>
    </xf>
    <xf numFmtId="0" fontId="13" fillId="7" borderId="3" xfId="0" applyFont="1" applyFill="1" applyBorder="1" applyAlignment="1">
      <alignment horizontal="center" wrapText="1"/>
    </xf>
    <xf numFmtId="0" fontId="16" fillId="2" borderId="0" xfId="0" applyFont="1" applyFill="1" applyAlignment="1">
      <alignment horizontal="left" vertical="top" wrapText="1"/>
    </xf>
    <xf numFmtId="0" fontId="13" fillId="7" borderId="27" xfId="0" applyFont="1" applyFill="1" applyBorder="1" applyAlignment="1">
      <alignment horizontal="center" wrapText="1"/>
    </xf>
    <xf numFmtId="0" fontId="13" fillId="7" borderId="28" xfId="0" applyFont="1" applyFill="1" applyBorder="1" applyAlignment="1">
      <alignment horizontal="center"/>
    </xf>
    <xf numFmtId="0" fontId="13" fillId="7" borderId="32" xfId="0" applyFont="1" applyFill="1" applyBorder="1" applyAlignment="1">
      <alignment horizontal="center"/>
    </xf>
    <xf numFmtId="0" fontId="10" fillId="2" borderId="28" xfId="0" applyFont="1" applyFill="1" applyBorder="1" applyAlignment="1">
      <alignment horizontal="left" vertical="center" wrapText="1"/>
    </xf>
    <xf numFmtId="0" fontId="10" fillId="2" borderId="24" xfId="0" applyFont="1" applyFill="1" applyBorder="1" applyAlignment="1">
      <alignment horizontal="left" vertical="center" wrapText="1"/>
    </xf>
    <xf numFmtId="0" fontId="79" fillId="2" borderId="0" xfId="0" applyFont="1" applyFill="1" applyAlignment="1" applyProtection="1">
      <alignment horizontal="center" vertical="center" wrapText="1"/>
      <protection locked="0"/>
    </xf>
    <xf numFmtId="0" fontId="16" fillId="7" borderId="7" xfId="0" applyFont="1" applyFill="1" applyBorder="1" applyAlignment="1">
      <alignment horizontal="center" vertical="center" wrapText="1"/>
    </xf>
    <xf numFmtId="0" fontId="16" fillId="7" borderId="37" xfId="0" applyFont="1" applyFill="1" applyBorder="1" applyAlignment="1">
      <alignment horizontal="center" vertical="center" wrapText="1"/>
    </xf>
    <xf numFmtId="0" fontId="16" fillId="7" borderId="22" xfId="0" applyFont="1" applyFill="1" applyBorder="1" applyAlignment="1">
      <alignment horizontal="center" vertical="center" wrapText="1"/>
    </xf>
  </cellXfs>
  <cellStyles count="3">
    <cellStyle name="Hyperlink" xfId="1" builtinId="8"/>
    <cellStyle name="Normal" xfId="0" builtinId="0"/>
    <cellStyle name="Percent" xfId="2" builtinId="5"/>
  </cellStyles>
  <dxfs count="42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numFmt numFmtId="0" formatCode="General"/>
    </dxf>
    <dxf>
      <numFmt numFmtId="0" formatCode="General"/>
    </dxf>
    <dxf>
      <numFmt numFmtId="0" formatCode="General"/>
    </dxf>
    <dxf>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numFmt numFmtId="0" formatCode="General"/>
    </dxf>
    <dxf>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9999"/>
        </patternFill>
      </fill>
    </dxf>
    <dxf>
      <fill>
        <patternFill>
          <fgColor rgb="FFFF7C80"/>
        </patternFill>
      </fill>
    </dxf>
    <dxf>
      <fill>
        <patternFill>
          <bgColor rgb="FFFF7C80"/>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b/>
        <i val="0"/>
        <color auto="1"/>
      </font>
      <fill>
        <patternFill>
          <bgColor theme="7" tint="0.79998168889431442"/>
        </patternFill>
      </fill>
      <border>
        <left style="thin">
          <color auto="1"/>
        </left>
        <right style="thin">
          <color auto="1"/>
        </right>
        <top style="thin">
          <color auto="1"/>
        </top>
        <bottom style="thin">
          <color auto="1"/>
        </bottom>
      </border>
    </dxf>
    <dxf>
      <fill>
        <patternFill>
          <bgColor rgb="FFFF9999"/>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00"/>
        </patternFill>
      </fill>
    </dxf>
    <dxf>
      <fill>
        <patternFill>
          <bgColor theme="0" tint="-4.9989318521683403E-2"/>
        </patternFill>
      </fill>
    </dxf>
    <dxf>
      <fill>
        <patternFill>
          <bgColor rgb="FFFF9999"/>
        </patternFill>
      </fill>
    </dxf>
    <dxf>
      <font>
        <color rgb="FF9C0006"/>
      </font>
      <fill>
        <patternFill>
          <bgColor rgb="FFFFC7CE"/>
        </patternFill>
      </fill>
    </dxf>
    <dxf>
      <font>
        <color rgb="FF9C0006"/>
      </font>
      <fill>
        <patternFill>
          <bgColor rgb="FFFFC7CE"/>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patternType="solid">
          <fgColor auto="1"/>
          <bgColor rgb="FFFF9999"/>
        </patternFill>
      </fill>
    </dxf>
    <dxf>
      <fill>
        <patternFill patternType="none">
          <bgColor auto="1"/>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9999"/>
        </patternFill>
      </fill>
    </dxf>
    <dxf>
      <fill>
        <patternFill>
          <bgColor rgb="FFFF9999"/>
        </patternFill>
      </fill>
    </dxf>
    <dxf>
      <fill>
        <patternFill>
          <bgColor rgb="FFFF9999"/>
        </patternFill>
      </fill>
    </dxf>
    <dxf>
      <fill>
        <patternFill>
          <bgColor theme="0" tint="-0.34998626667073579"/>
        </patternFill>
      </fill>
    </dxf>
    <dxf>
      <fill>
        <patternFill>
          <bgColor rgb="FFFF9999"/>
        </patternFill>
      </fill>
    </dxf>
    <dxf>
      <font>
        <color rgb="FF9C0006"/>
      </font>
      <fill>
        <patternFill>
          <bgColor rgb="FFFFC7CE"/>
        </patternFill>
      </fill>
    </dxf>
    <dxf>
      <font>
        <color rgb="FF9C0006"/>
      </font>
      <fill>
        <patternFill>
          <bgColor rgb="FFFFC7CE"/>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fgColor rgb="FFFF9999"/>
          <bgColor rgb="FFFF9999"/>
        </patternFill>
      </fill>
    </dxf>
    <dxf>
      <fill>
        <patternFill>
          <bgColor rgb="FFFFC7CE"/>
        </patternFill>
      </fill>
    </dxf>
    <dxf>
      <fill>
        <patternFill>
          <bgColor rgb="FFFFC7CE"/>
        </patternFill>
      </fill>
    </dxf>
    <dxf>
      <fill>
        <patternFill>
          <bgColor rgb="FFFF999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ont>
        <color auto="1"/>
      </font>
      <fill>
        <patternFill>
          <bgColor theme="7" tint="0.7999816888943144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numFmt numFmtId="0" formatCode="Genera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ill>
        <patternFill>
          <bgColor rgb="FFFF9999"/>
        </patternFill>
      </fill>
    </dxf>
    <dxf>
      <fill>
        <patternFill>
          <bgColor rgb="FFFF9999"/>
        </patternFill>
      </fill>
    </dxf>
    <dxf>
      <fill>
        <patternFill>
          <bgColor rgb="FFFFFF00"/>
        </patternFill>
      </fill>
    </dxf>
    <dxf>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theme="0" tint="-4.9989318521683403E-2"/>
        </patternFill>
      </fill>
    </dxf>
    <dxf>
      <fill>
        <patternFill>
          <bgColor rgb="FFFF9999"/>
        </patternFill>
      </fill>
    </dxf>
    <dxf>
      <fill>
        <patternFill>
          <bgColor theme="0" tint="-4.9989318521683403E-2"/>
        </patternFill>
      </fill>
    </dxf>
    <dxf>
      <fill>
        <patternFill>
          <bgColor rgb="FFFF9999"/>
        </patternFill>
      </fill>
    </dxf>
  </dxfs>
  <tableStyles count="0" defaultTableStyle="TableStyleMedium2" defaultPivotStyle="PivotStyleLight16"/>
  <colors>
    <mruColors>
      <color rgb="FFFF9999"/>
      <color rgb="FFFF5050"/>
      <color rgb="FFFF7C80"/>
      <color rgb="FFFFCC99"/>
      <color rgb="FFFFCCCC"/>
      <color rgb="FFFF9966"/>
      <color rgb="FFFFCCFF"/>
      <color rgb="FFFFFFFF"/>
      <color rgb="FFB387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84" Type="http://schemas.openxmlformats.org/officeDocument/2006/relationships/customXml" Target="../customXml/item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microsoft.com/office/2017/10/relationships/person" Target="persons/person.xml"/><Relationship Id="rId79" Type="http://schemas.openxmlformats.org/officeDocument/2006/relationships/customXml" Target="../customXml/item4.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77"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17/06/relationships/rdRichValueStructure" Target="richData/rdrichvaluestructure.xml"/><Relationship Id="rId80" Type="http://schemas.openxmlformats.org/officeDocument/2006/relationships/customXml" Target="../customXml/item5.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eetMetadata" Target="metadata.xml"/><Relationship Id="rId75" Type="http://schemas.openxmlformats.org/officeDocument/2006/relationships/calcChain" Target="calcChain.xml"/><Relationship Id="rId83"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17/06/relationships/rdRichValueTypes" Target="richData/rdRichValueTypes.xml"/><Relationship Id="rId78" Type="http://schemas.openxmlformats.org/officeDocument/2006/relationships/customXml" Target="../customXml/item3.xml"/><Relationship Id="rId8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1.xml"/><Relationship Id="rId7" Type="http://schemas.openxmlformats.org/officeDocument/2006/relationships/worksheet" Target="worksheets/sheet7.xml"/><Relationship Id="rId71" Type="http://schemas.microsoft.com/office/2017/06/relationships/rdRichValue" Target="richData/rdrichvalu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theme" Target="theme/theme1.xml"/><Relationship Id="rId61" Type="http://schemas.openxmlformats.org/officeDocument/2006/relationships/worksheet" Target="worksheets/sheet61.xml"/><Relationship Id="rId82" Type="http://schemas.openxmlformats.org/officeDocument/2006/relationships/customXml" Target="../customXml/item7.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era_fields!G22"/><Relationship Id="rId5" Type="http://schemas.openxmlformats.org/officeDocument/2006/relationships/hyperlink" Target="#era_fields!G21"/><Relationship Id="rId4" Type="http://schemas.openxmlformats.org/officeDocument/2006/relationships/hyperlink" Target="#era_fields!G19"/></Relationships>
</file>

<file path=xl/drawings/drawing1.xml><?xml version="1.0" encoding="utf-8"?>
<xdr:wsDr xmlns:xdr="http://schemas.openxmlformats.org/drawingml/2006/spreadsheetDrawing" xmlns:a="http://schemas.openxmlformats.org/drawingml/2006/main">
  <xdr:twoCellAnchor editAs="oneCell">
    <xdr:from>
      <xdr:col>0</xdr:col>
      <xdr:colOff>94403</xdr:colOff>
      <xdr:row>0</xdr:row>
      <xdr:rowOff>8467</xdr:rowOff>
    </xdr:from>
    <xdr:to>
      <xdr:col>3</xdr:col>
      <xdr:colOff>540287</xdr:colOff>
      <xdr:row>17</xdr:row>
      <xdr:rowOff>399388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403" y="8467"/>
          <a:ext cx="2366124" cy="45057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2073212</xdr:colOff>
      <xdr:row>19</xdr:row>
      <xdr:rowOff>183591</xdr:rowOff>
    </xdr:from>
    <xdr:to>
      <xdr:col>2</xdr:col>
      <xdr:colOff>9780</xdr:colOff>
      <xdr:row>21</xdr:row>
      <xdr:rowOff>21080</xdr:rowOff>
    </xdr:to>
    <xdr:pic>
      <xdr:nvPicPr>
        <xdr:cNvPr id="21" name="Graphic 20" descr="Information outline">
          <a:hlinkClick xmlns:r="http://schemas.openxmlformats.org/officeDocument/2006/relationships" r:id="rId1" tooltip="An important field used to indicate spatial uncertainty where a location is a point or a region with a square bounding box. Give the radius of uncertainty in meter for the point or region (so the distance from the centre)"/>
          <a:extLst>
            <a:ext uri="{FF2B5EF4-FFF2-40B4-BE49-F238E27FC236}">
              <a16:creationId xmlns:a16="http://schemas.microsoft.com/office/drawing/2014/main" id="{00000000-0008-0000-0300-000015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481604" y="4760571"/>
          <a:ext cx="216000" cy="216000"/>
        </a:xfrm>
        <a:prstGeom prst="rect">
          <a:avLst/>
        </a:prstGeom>
      </xdr:spPr>
    </xdr:pic>
    <xdr:clientData/>
  </xdr:twoCellAnchor>
  <xdr:twoCellAnchor editAs="oneCell">
    <xdr:from>
      <xdr:col>1</xdr:col>
      <xdr:colOff>2073212</xdr:colOff>
      <xdr:row>12</xdr:row>
      <xdr:rowOff>178049</xdr:rowOff>
    </xdr:from>
    <xdr:to>
      <xdr:col>2</xdr:col>
      <xdr:colOff>9780</xdr:colOff>
      <xdr:row>14</xdr:row>
      <xdr:rowOff>19773</xdr:rowOff>
    </xdr:to>
    <xdr:pic>
      <xdr:nvPicPr>
        <xdr:cNvPr id="27" name="Graphic 26" descr="Information outline">
          <a:hlinkClick xmlns:r="http://schemas.openxmlformats.org/officeDocument/2006/relationships" r:id="rId4" tooltip="An important field used to indicate spatial uncertainty where a location is a point or a region with a square bounding box. Give the height of the uncertainty"/>
          <a:extLst>
            <a:ext uri="{FF2B5EF4-FFF2-40B4-BE49-F238E27FC236}">
              <a16:creationId xmlns:a16="http://schemas.microsoft.com/office/drawing/2014/main" id="{00000000-0008-0000-0300-00001B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481604" y="3430245"/>
          <a:ext cx="216000" cy="216000"/>
        </a:xfrm>
        <a:prstGeom prst="rect">
          <a:avLst/>
        </a:prstGeom>
      </xdr:spPr>
    </xdr:pic>
    <xdr:clientData/>
  </xdr:twoCellAnchor>
  <xdr:twoCellAnchor editAs="oneCell">
    <xdr:from>
      <xdr:col>1</xdr:col>
      <xdr:colOff>2073212</xdr:colOff>
      <xdr:row>19</xdr:row>
      <xdr:rowOff>563</xdr:rowOff>
    </xdr:from>
    <xdr:to>
      <xdr:col>2</xdr:col>
      <xdr:colOff>9780</xdr:colOff>
      <xdr:row>20</xdr:row>
      <xdr:rowOff>28896</xdr:rowOff>
    </xdr:to>
    <xdr:pic>
      <xdr:nvPicPr>
        <xdr:cNvPr id="28" name="Graphic 27" descr="Information outline">
          <a:hlinkClick xmlns:r="http://schemas.openxmlformats.org/officeDocument/2006/relationships" r:id="rId5" tooltip="An important field used to indicate spatial uncertainty where a location is a point or a region with a square bounding box. Give the weight of the uncertainty"/>
          <a:extLst>
            <a:ext uri="{FF2B5EF4-FFF2-40B4-BE49-F238E27FC236}">
              <a16:creationId xmlns:a16="http://schemas.microsoft.com/office/drawing/2014/main" id="{00000000-0008-0000-0300-00001C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481604" y="4577543"/>
          <a:ext cx="216000" cy="216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8B74C565-1A89-4396-BBC4-545CBAEA1EF0}" autoFormatId="16" applyNumberFormats="0" applyBorderFormats="0" applyFontFormats="0" applyPatternFormats="0" applyAlignmentFormats="0" applyWidthHeightFormats="0">
  <queryTableRefresh nextId="9" unboundColumnsRight="1">
    <queryTableFields count="8">
      <queryTableField id="1" name="Latitude" tableColumnId="1"/>
      <queryTableField id="2" name="Longitude" tableColumnId="2"/>
      <queryTableField id="3" name="Country" tableColumnId="3"/>
      <queryTableField id="4" name="Site.Type" tableColumnId="4"/>
      <queryTableField id="5" name="Site.ID" tableColumnId="5"/>
      <queryTableField id="6" name="Buffer" tableColumnId="6"/>
      <queryTableField id="8" name="ERA Synonyms" tableColumnId="9"/>
      <queryTableField id="7" dataBound="0"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5" xr16:uid="{1C693BE3-305B-42E1-8F19-F38DEF862DF3}" autoFormatId="16" applyNumberFormats="0" applyBorderFormats="0" applyFontFormats="0" applyPatternFormats="0" applyAlignmentFormats="0" applyWidthHeightFormats="0">
  <queryTableRefresh nextId="7">
    <queryTableFields count="6">
      <queryTableField id="1" name="Country" tableColumnId="1"/>
      <queryTableField id="2" name="ISO.3166-1.alpha-3" tableColumnId="2"/>
      <queryTableField id="3" name="Lat.Min" tableColumnId="3"/>
      <queryTableField id="4" name="Lat.Max" tableColumnId="4"/>
      <queryTableField id="5" name="Lon.Min" tableColumnId="5"/>
      <queryTableField id="6" name="Lon.Max"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1" xr16:uid="{56D66E53-071C-4B5B-93AE-0153EC1F359B}" autoFormatId="16" applyNumberFormats="0" applyBorderFormats="0" applyFontFormats="0" applyPatternFormats="0" applyAlignmentFormats="0" applyWidthHeightFormats="0">
  <queryTableRefresh nextId="16">
    <queryTableFields count="15">
      <queryTableField id="1" name="Round" tableColumnId="1"/>
      <queryTableField id="2" name="V.Product" tableColumnId="2"/>
      <queryTableField id="3" name="V.Var" tableColumnId="3"/>
      <queryTableField id="4" name="V.Species" tableColumnId="4"/>
      <queryTableField id="5" name="V.Subspecies"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39488EBA-9EB7-4C16-92FD-721BDA7A30A3}" autoFormatId="16" applyNumberFormats="0" applyBorderFormats="0" applyFontFormats="0" applyPatternFormats="0" applyAlignmentFormats="0" applyWidthHeightFormats="0">
  <queryTableRefresh nextId="18">
    <queryTableFields count="17">
      <queryTableField id="1" name="AOM" tableColumnId="1"/>
      <queryTableField id="2" name="Edge_value" tableColumnId="2"/>
      <queryTableField id="3" name="Synonyms" tableColumnId="3"/>
      <queryTableField id="4" name="Ani_Diet_Spp_Syn" tableColumnId="4"/>
      <queryTableField id="5" name="Synonyms_x_Scientific" tableColumnId="5"/>
      <queryTableField id="6" name="Heirarchy" tableColumnId="6"/>
      <queryTableField id="7" name="Heirarchy_sub1" tableColumnId="7"/>
      <queryTableField id="8" name="Heirarchy_sub2" tableColumnId="8"/>
      <queryTableField id="9" name="n_delim" tableColumnId="9"/>
      <queryTableField id="10" name="edge_removed" tableColumnId="10"/>
      <queryTableField id="11" name="aom_x_edge_and_synonyms" tableColumnId="11"/>
      <queryTableField id="12" name="aom_x_edge_and_synonyms_long" tableColumnId="12"/>
      <queryTableField id="13" name="aom_code" tableColumnId="13"/>
      <queryTableField id="14" name="diet_item_full" tableColumnId="14"/>
      <queryTableField id="15" name="diet_item_l1" tableColumnId="15"/>
      <queryTableField id="16" name="diet_item_l2" tableColumnId="16"/>
      <queryTableField id="17" name="diet_item_l3"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ACB86EDF-2847-4B84-9B2C-A1E31692BD1E}" autoFormatId="16" applyNumberFormats="0" applyBorderFormats="0" applyFontFormats="0" applyPatternFormats="0" applyAlignmentFormats="0" applyWidthHeightFormats="0">
  <queryTableRefresh nextId="22">
    <queryTableFields count="21">
      <queryTableField id="1" name="Table" tableColumnId="1"/>
      <queryTableField id="2" name="Field" tableColumnId="2"/>
      <queryTableField id="3" name="Values_Old" tableColumnId="3"/>
      <queryTableField id="4" name="Values_New" tableColumnId="4"/>
      <queryTableField id="5" name="Description" tableColumnId="5"/>
      <queryTableField id="6" name="GPT_Description_Checked" tableColumnId="6"/>
      <queryTableField id="7" name="Translation_Source" tableColumnId="7"/>
      <queryTableField id="8" name="Value_Spanish" tableColumnId="8"/>
      <queryTableField id="9" name="Description_Spanish" tableColumnId="9"/>
      <queryTableField id="10" name="Ref_Source" tableColumnId="10"/>
      <queryTableField id="11" name="Ref_Name" tableColumnId="11"/>
      <queryTableField id="12" name="Ref_Link" tableColumnId="12"/>
      <queryTableField id="13" name="Ref_Match" tableColumnId="13"/>
      <queryTableField id="14" name="Ref_Notes" tableColumnId="14"/>
      <queryTableField id="15" name="Ref2_DataScribe" tableColumnId="15"/>
      <queryTableField id="16" name="Ref2_Source" tableColumnId="16"/>
      <queryTableField id="17" name="Ref2_Name" tableColumnId="17"/>
      <queryTableField id="18" name="Ref2_Link" tableColumnId="18"/>
      <queryTableField id="19" name="Ref2_Match" tableColumnId="19"/>
      <queryTableField id="20" name="Ref2_Notes" tableColumnId="20"/>
      <queryTableField id="21" name="Other_Links" tableColumnId="2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7AE537F0-5D64-4708-A7AA-25E994071DE7}" autoFormatId="16" applyNumberFormats="0" applyBorderFormats="0" applyFontFormats="0" applyPatternFormats="0" applyAlignmentFormats="0" applyWidthHeightFormats="0">
  <queryTableRefresh nextId="32">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 id="29" name="Column29" tableColumnId="29"/>
      <queryTableField id="30" name="Column30" tableColumnId="30"/>
      <queryTableField id="31" name="Column31" tableColumnId="3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4" xr16:uid="{0B3CCD0B-054A-4B83-8D02-A9EA4DC75780}" autoFormatId="16" applyNumberFormats="0" applyBorderFormats="0" applyFontFormats="0" applyPatternFormats="0" applyAlignmentFormats="0" applyWidthHeightFormats="0">
  <queryTableRefresh nextId="17">
    <queryTableFields count="4">
      <queryTableField id="2" name="C.Type" tableColumnId="2"/>
      <queryTableField id="14" name="C.Name.2020_1" tableColumnId="1"/>
      <queryTableField id="15" name="C.Is.Name.Commercial" tableColumnId="3"/>
      <queryTableField id="16" name="C.Number.AI"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9" xr16:uid="{D6B5FA71-4E8C-4ADD-A1EA-68F53AB1EBEC}" autoFormatId="16" applyNumberFormats="0" applyBorderFormats="0" applyFontFormats="0" applyPatternFormats="0" applyAlignmentFormats="0" applyWidthHeightFormats="0">
  <queryTableRefresh nextId="4">
    <queryTableFields count="3">
      <queryTableField id="1" name="B.Journal" tableColumnId="1"/>
      <queryTableField id="2" name="Journal" tableColumnId="2"/>
      <queryTableField id="3" name="Column3"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6" xr16:uid="{FC1503F9-EEDE-4F90-941E-EFB928604ECC}" autoFormatId="16" applyNumberFormats="0" applyBorderFormats="0" applyFontFormats="0" applyPatternFormats="0" applyAlignmentFormats="0" applyWidthHeightFormats="0">
  <queryTableRefresh nextId="2">
    <queryTableFields count="1">
      <queryTableField id="1" name="Existing_Dois"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4" xr16:uid="{03B151EE-E120-4D8E-A960-4FDB6B99DCCD}" autoFormatId="16" applyNumberFormats="0" applyBorderFormats="0" applyFontFormats="0" applyPatternFormats="0" applyAlignmentFormats="0" applyWidthHeightFormats="0">
  <queryTableRefresh nextId="15">
    <queryTableFields count="14">
      <queryTableField id="1" name="EU" tableColumnId="1"/>
      <queryTableField id="2" name="Product.Type" tableColumnId="2"/>
      <queryTableField id="3" name="Product.Type.Code" tableColumnId="3"/>
      <queryTableField id="4" name="Product.Subtype" tableColumnId="4"/>
      <queryTableField id="5" name="Product" tableColumnId="5"/>
      <queryTableField id="6" name="Product.Simple" tableColumnId="6"/>
      <queryTableField id="7" name="Component" tableColumnId="7"/>
      <queryTableField id="8" name="Latin.Name" tableColumnId="8"/>
      <queryTableField id="9" name="Notes" tableColumnId="9"/>
      <queryTableField id="10" name="Nfix" tableColumnId="10"/>
      <queryTableField id="11" name="Tree" tableColumnId="11"/>
      <queryTableField id="12" name="Mulched" tableColumnId="12"/>
      <queryTableField id="13" name="Incorp" tableColumnId="13"/>
      <queryTableField id="14" name="Unknown.Fate"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8" xr16:uid="{8ADB4DB8-6E5A-4249-8081-7486C6ABE8AF}" autoFormatId="16" applyNumberFormats="0" applyBorderFormats="0" applyFontFormats="0" applyPatternFormats="0" applyAlignmentFormats="0" applyWidthHeightFormats="0">
  <queryTableRefresh nextId="27">
    <queryTableFields count="25">
      <queryTableField id="1" name="Table" tableColumnId="1"/>
      <queryTableField id="2" name="Table_Description" tableColumnId="2"/>
      <queryTableField id="3" name="Field" tableColumnId="3"/>
      <queryTableField id="4" name="Calculated" tableColumnId="4"/>
      <queryTableField id="5" name="Display_Name" tableColumnId="5"/>
      <queryTableField id="6" name="Data_Type" tableColumnId="6"/>
      <queryTableField id="7" name="Field_Description" tableColumnId="7"/>
      <queryTableField id="8" name="Notes" tableColumnId="8"/>
      <queryTableField id="9" name="Values" tableColumnId="9"/>
      <queryTableField id="10" name="Validation" tableColumnId="10"/>
      <queryTableField id="11" name="Required" tableColumnId="11"/>
      <queryTableField id="12" name="Ref_Source" tableColumnId="12"/>
      <queryTableField id="13" name="Ref_Name" tableColumnId="13"/>
      <queryTableField id="14" name="Ref_Link" tableColumnId="14"/>
      <queryTableField id="15" name="Ref_Match" tableColumnId="15"/>
      <queryTableField id="16" name="Ref_Notes" tableColumnId="16"/>
      <queryTableField id="17" name="Translation source" tableColumnId="17"/>
      <queryTableField id="18" name="Spanish Translation" tableColumnId="18"/>
      <queryTableField id="19" name="Ref2_DataScribe" tableColumnId="19"/>
      <queryTableField id="20" name="Ref2_Source" tableColumnId="20"/>
      <queryTableField id="21" name="Ref2_Name" tableColumnId="21"/>
      <queryTableField id="22" name="Ref2_Link" tableColumnId="22"/>
      <queryTableField id="23" name="Ref2_Match" tableColumnId="23"/>
      <queryTableField id="24" name="Ref2_Notes" tableColumnId="24"/>
      <queryTableField id="25" name="Other_Links" tableColumnId="2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8" xr16:uid="{9BD10E1C-2B2C-48D8-AAE9-2EB5F00A0451}" autoFormatId="16" applyNumberFormats="0" applyBorderFormats="0" applyFontFormats="0" applyPatternFormats="0" applyAlignmentFormats="0" applyWidthHeightFormats="0">
  <queryTableRefresh nextId="57">
    <queryTableFields count="29">
      <queryTableField id="1" name="F.Category" tableColumnId="1"/>
      <queryTableField id="14" name="F.Type" tableColumnId="14"/>
      <queryTableField id="15" name="F.Type_New" tableColumnId="15"/>
      <queryTableField id="16" name="F.Type_synonym" tableColumnId="16"/>
      <queryTableField id="17" name="GPT_Description" tableColumnId="17"/>
      <queryTableField id="18" name="GPT_Description_Checked" tableColumnId="18"/>
      <queryTableField id="19" name="CHEBI" tableColumnId="19"/>
      <queryTableField id="20" name="F.Type_N" tableColumnId="20"/>
      <queryTableField id="21" name="F.Type_P" tableColumnId="21"/>
      <queryTableField id="22" name="F.Type_K" tableColumnId="22"/>
      <queryTableField id="23" name="F.Type_S" tableColumnId="23"/>
      <queryTableField id="24" name="F.Type_CA" tableColumnId="24"/>
      <queryTableField id="25" name="F.Type_Mg" tableColumnId="25"/>
      <queryTableField id="26" name="Fert.Code1" tableColumnId="26"/>
      <queryTableField id="27" name="Fert.Code2" tableColumnId="27"/>
      <queryTableField id="28" name="Fert.Code3" tableColumnId="28"/>
      <queryTableField id="2" name="Cat_Ref_Source" tableColumnId="2"/>
      <queryTableField id="3" name="Cat_Ref_Name" tableColumnId="3"/>
      <queryTableField id="4" name="Cat_Ref_Link" tableColumnId="4"/>
      <queryTableField id="5" name="Cat_Ref_Match" tableColumnId="5"/>
      <queryTableField id="6" name="Cat_Ref_Notes" tableColumnId="6"/>
      <queryTableField id="7" name="Cat_Ref2_DataScribe" tableColumnId="7"/>
      <queryTableField id="8" name="Cat_Ref2_Source" tableColumnId="8"/>
      <queryTableField id="9" name="Cat_Ref2_Name" tableColumnId="9"/>
      <queryTableField id="10" name="Cat_Ref2_Link" tableColumnId="10"/>
      <queryTableField id="11" name="Cat_Ref2_Match" tableColumnId="11"/>
      <queryTableField id="12" name="Cat_Ref2_Notes" tableColumnId="12"/>
      <queryTableField id="13" name="Cat_Other_Links" tableColumnId="13"/>
      <queryTableField id="56" name="Depreciated" tableColumnId="2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6" xr16:uid="{1D5A1263-18AC-4AB9-A519-F712C0FFEA6F}" autoFormatId="16" applyNumberFormats="0" applyBorderFormats="0" applyFontFormats="0" applyPatternFormats="0" applyAlignmentFormats="0" applyWidthHeightFormats="0">
  <queryTableRefresh nextId="4">
    <queryTableFields count="2">
      <queryTableField id="2" name="M.Material.Original" tableColumnId="2"/>
      <queryTableField id="1" name="M.Material" tableColumnId="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9" xr16:uid="{063E2BBA-D939-4006-8377-12CE33D83512}" autoFormatId="16" applyNumberFormats="0" applyBorderFormats="0" applyFontFormats="0" applyPatternFormats="0" applyAlignmentFormats="0" applyWidthHeightFormats="0">
  <queryTableRefresh nextId="15">
    <queryTableFields count="13">
      <queryTableField id="8" name="EU" tableColumnId="8"/>
      <queryTableField id="1" name="Tree.Latin.Name" tableColumnId="1"/>
      <queryTableField id="2" name="Depreciated.Latin.Name" tableColumnId="2"/>
      <queryTableField id="3" name="WFO.Code" tableColumnId="3"/>
      <queryTableField id="4" name="GBIF" tableColumnId="4"/>
      <queryTableField id="5" name="Tree.Subspecies" tableColumnId="5"/>
      <queryTableField id="6" name="Tree.Variety" tableColumnId="6"/>
      <queryTableField id="7" name="Tree.Nfix" tableColumnId="7"/>
      <queryTableField id="9" name="Tree.Legume" tableColumnId="9"/>
      <queryTableField id="10" name="Mulched" tableColumnId="10"/>
      <queryTableField id="11" name="Incorp" tableColumnId="11"/>
      <queryTableField id="12" name="Unknown.Fate" tableColumnId="12"/>
      <queryTableField id="13" name="Fallow" tableColumnId="1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13" xr16:uid="{23A307FB-B8E8-41A2-880D-6390C9A4F1B6}" autoFormatId="16" applyNumberFormats="0" applyBorderFormats="0" applyFontFormats="0" applyPatternFormats="0" applyAlignmentFormats="0" applyWidthHeightFormats="0">
  <queryTableRefresh nextId="16">
    <queryTableFields count="8">
      <queryTableField id="1" name="Code" tableColumnId="1"/>
      <queryTableField id="2" name="Theme" tableColumnId="2"/>
      <queryTableField id="4" name="Practice" tableColumnId="4"/>
      <queryTableField id="6" name="Subpractice" tableColumnId="6"/>
      <queryTableField id="10" name="Definition" tableColumnId="10"/>
      <queryTableField id="11" name="Notes" tableColumnId="11"/>
      <queryTableField id="14" name="Depreciated" tableColumnId="14"/>
      <queryTableField id="15" name="Subpractice_2020"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A6775AD-6EA1-45ED-B54C-E1296F3F6E7B}" autoFormatId="16" applyNumberFormats="0" applyBorderFormats="0" applyFontFormats="0" applyPatternFormats="0" applyAlignmentFormats="0" applyWidthHeightFormats="0">
  <queryTableRefresh nextId="16">
    <queryTableFields count="15">
      <queryTableField id="1" name="Code" tableColumnId="1"/>
      <queryTableField id="2" name="Pillar" tableColumnId="2"/>
      <queryTableField id="3" name="Pillar.Code" tableColumnId="3"/>
      <queryTableField id="4" name="Subpillar" tableColumnId="4"/>
      <queryTableField id="5" name="Subpillar.Code" tableColumnId="5"/>
      <queryTableField id="6" name="Indicator" tableColumnId="6"/>
      <queryTableField id="7" name="Indicator.Code" tableColumnId="7"/>
      <queryTableField id="8" name="Subindicator" tableColumnId="8"/>
      <queryTableField id="9" name="Subindicator.Short" tableColumnId="9"/>
      <queryTableField id="10" name="Subindicator.Code" tableColumnId="10"/>
      <queryTableField id="11" name="Definition" tableColumnId="11"/>
      <queryTableField id="12" name="Notes" tableColumnId="12"/>
      <queryTableField id="13" name="Example units" tableColumnId="13"/>
      <queryTableField id="14" name="Depreciated" tableColumnId="14"/>
      <queryTableField id="15" name="Previous.Names" tableColumnId="15"/>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2" xr16:uid="{13D4721C-8721-4A00-BD83-954655E7EB21}" autoFormatId="16" applyNumberFormats="0" applyBorderFormats="0" applyFontFormats="0" applyPatternFormats="0" applyAlignmentFormats="0" applyWidthHeightFormats="0">
  <queryTableRefresh nextId="5">
    <queryTableFields count="4">
      <queryTableField id="1" name="AOM" tableColumnId="1"/>
      <queryTableField id="2" name="Category" tableColumnId="2"/>
      <queryTableField id="3" name="Variable" tableColumnId="3"/>
      <queryTableField id="4" name="Definition" tableColumnId="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5" xr16:uid="{4D161965-F773-4656-98C7-BC67F1989734}" autoFormatId="16" applyNumberFormats="0" applyBorderFormats="0" applyFontFormats="0" applyPatternFormats="0" applyAlignmentFormats="0" applyWidthHeightFormats="0">
  <queryTableRefresh nextId="5">
    <queryTableFields count="4">
      <queryTableField id="1" name="Component" tableColumnId="1"/>
      <queryTableField id="2" name="Comp.Level1" tableColumnId="2"/>
      <queryTableField id="3" name="Comp.Level2" tableColumnId="3"/>
      <queryTableField id="4" name="Comp.Level3" tableColumnId="4"/>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7" xr16:uid="{D207EA0D-41DE-4CEC-A8D0-A9FB72BE1759}" autoFormatId="16" applyNumberFormats="0" applyBorderFormats="0" applyFontFormats="0" applyPatternFormats="0" applyAlignmentFormats="0" applyWidthHeightFormats="0">
  <queryTableRefresh nextId="27">
    <queryTableFields count="25">
      <queryTableField id="1" name="Table" tableColumnId="1"/>
      <queryTableField id="2" name="Table_Description" tableColumnId="2"/>
      <queryTableField id="3" name="Field" tableColumnId="3"/>
      <queryTableField id="4" name="Calculated" tableColumnId="4"/>
      <queryTableField id="5" name="Display_Name" tableColumnId="5"/>
      <queryTableField id="6" name="Data_Type" tableColumnId="6"/>
      <queryTableField id="7" name="Field_Description" tableColumnId="7"/>
      <queryTableField id="8" name="Notes" tableColumnId="8"/>
      <queryTableField id="9" name="Values" tableColumnId="9"/>
      <queryTableField id="10" name="Validation" tableColumnId="10"/>
      <queryTableField id="11" name="Required" tableColumnId="11"/>
      <queryTableField id="12" name="Ref_Source" tableColumnId="12"/>
      <queryTableField id="13" name="Ref_Name" tableColumnId="13"/>
      <queryTableField id="14" name="Ref_Link" tableColumnId="14"/>
      <queryTableField id="15" name="Ref_Match" tableColumnId="15"/>
      <queryTableField id="16" name="Ref_Notes" tableColumnId="16"/>
      <queryTableField id="17" name="Translation source" tableColumnId="17"/>
      <queryTableField id="18" name="Spanish Translation" tableColumnId="18"/>
      <queryTableField id="19" name="Ref2_DataScribe" tableColumnId="19"/>
      <queryTableField id="20" name="Ref2_Source" tableColumnId="20"/>
      <queryTableField id="21" name="Ref2_Name" tableColumnId="21"/>
      <queryTableField id="22" name="Ref2_Link" tableColumnId="22"/>
      <queryTableField id="23" name="Ref2_Match" tableColumnId="23"/>
      <queryTableField id="24" name="Ref2_Notes" tableColumnId="24"/>
      <queryTableField id="25" name="Other_Links" tableColumnId="25"/>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13</v>
    <v>3</v>
  </rv>
  <rv s="1">
    <v>22</v>
    <v>8</v>
    <v>0</v>
    <v>1</v>
  </rv>
  <rv s="1">
    <v>221</v>
    <v>8</v>
    <v>0</v>
    <v>1</v>
  </rv>
</rvData>
</file>

<file path=xl/richData/rdrichvaluestructure.xml><?xml version="1.0" encoding="utf-8"?>
<rvStructures xmlns="http://schemas.microsoft.com/office/spreadsheetml/2017/richdata" count="2">
  <s t="_error">
    <k n="errorType" t="i"/>
    <k n="subType" t="i"/>
  </s>
  <s t="_error">
    <k n="colOffset" t="i"/>
    <k n="errorType" t="i"/>
    <k n="rwOffset"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4144217-4A68-4D65-92BE-FC616B4D20B6}" name="site_list" displayName="site_list" ref="A1:H748" tableType="queryTable" totalsRowShown="0" headerRowDxfId="396" dataDxfId="395">
  <autoFilter ref="A1:H748" xr:uid="{34144217-4A68-4D65-92BE-FC616B4D20B6}"/>
  <sortState xmlns:xlrd2="http://schemas.microsoft.com/office/spreadsheetml/2017/richdata2" ref="A2:H748">
    <sortCondition ref="E1:E748"/>
  </sortState>
  <tableColumns count="8">
    <tableColumn id="1" xr3:uid="{8FB61657-A774-404D-8239-BA3D76CF1153}" uniqueName="1" name="Latitude" queryTableFieldId="1" dataDxfId="394"/>
    <tableColumn id="2" xr3:uid="{BA46D19F-E03C-4D9A-A719-F4DEB04C1D7E}" uniqueName="2" name="Longitude" queryTableFieldId="2" dataDxfId="393"/>
    <tableColumn id="3" xr3:uid="{35D06C25-AF13-4BFE-87BD-9001497F397D}" uniqueName="3" name="Country" queryTableFieldId="3" dataDxfId="392"/>
    <tableColumn id="4" xr3:uid="{0A4DC8F5-1878-4E6E-8362-7574675EFBF8}" uniqueName="4" name="Site.Type" queryTableFieldId="4" dataDxfId="391"/>
    <tableColumn id="5" xr3:uid="{858B37F6-29DC-413E-88A1-FEAB34D4A2F4}" uniqueName="5" name="Site.ID" queryTableFieldId="5" dataDxfId="390"/>
    <tableColumn id="6" xr3:uid="{6356F963-67D7-41DF-AB13-B05FF270C065}" uniqueName="6" name="Buffer" queryTableFieldId="6" dataDxfId="389"/>
    <tableColumn id="9" xr3:uid="{5BE0B4CC-0A1B-4B2D-BB63-E83E05F6C86B}" uniqueName="9" name="ERA Synonyms" queryTableFieldId="8"/>
    <tableColumn id="7" xr3:uid="{E9685D59-E556-4DFE-827F-7329D7A975A1}" uniqueName="7" name="Site-Country" queryTableFieldId="7" dataDxfId="388">
      <calculatedColumnFormula>CONCATENATE(site_list[[#This Row],[Country]],site_list[[#This Row],[Site.ID]])</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7A5340D-3273-4A86-A51C-8E85F1AA5896}" name="countries" displayName="countries" ref="J1:O78" tableType="queryTable" totalsRowShown="0" headerRowDxfId="387" dataDxfId="386">
  <autoFilter ref="J1:O78" xr:uid="{17A5340D-3273-4A86-A51C-8E85F1AA5896}"/>
  <tableColumns count="6">
    <tableColumn id="1" xr3:uid="{151F1084-D032-4A0C-8F4F-4415D696B855}" uniqueName="1" name="Country" queryTableFieldId="1" dataDxfId="385"/>
    <tableColumn id="2" xr3:uid="{6469BCBC-AE50-4AC9-B488-733A374C3242}" uniqueName="2" name="ISO.3166-1.alpha-3" queryTableFieldId="2" dataDxfId="384"/>
    <tableColumn id="3" xr3:uid="{F438ADA5-DF26-4219-A1EE-9B16345EDE9A}" uniqueName="3" name="Lat.Min" queryTableFieldId="3" dataDxfId="383"/>
    <tableColumn id="4" xr3:uid="{8D80B870-2880-4098-B148-93FB02D10F73}" uniqueName="4" name="Lat.Max" queryTableFieldId="4" dataDxfId="382"/>
    <tableColumn id="5" xr3:uid="{94C48DA6-8762-4115-8B37-54EAFCBB599C}" uniqueName="5" name="Lon.Min" queryTableFieldId="5" dataDxfId="381"/>
    <tableColumn id="6" xr3:uid="{EBAAC7C8-C528-4A16-97BA-A926EC0B950A}" uniqueName="6" name="Lon.Max" queryTableFieldId="6" dataDxfId="38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A57F0F-DE94-449F-B390-1AEF2A8D36DC}" name="vars_animals" displayName="vars_animals" ref="A1:O405" tableType="queryTable" totalsRowShown="0">
  <autoFilter ref="A1:O405" xr:uid="{F3A57F0F-DE94-449F-B390-1AEF2A8D36DC}"/>
  <tableColumns count="15">
    <tableColumn id="1" xr3:uid="{0CFB75AC-179A-4E06-8856-08E7BD22A1EF}" uniqueName="1" name="Round" queryTableFieldId="1"/>
    <tableColumn id="2" xr3:uid="{7EE4CFF2-62D7-4210-8742-5C93D3FC17A3}" uniqueName="2" name="V.Product" queryTableFieldId="2" dataDxfId="358"/>
    <tableColumn id="3" xr3:uid="{067BF924-1B98-42CB-8F79-7AD4BC05BFB7}" uniqueName="3" name="V.Var" queryTableFieldId="3" dataDxfId="357"/>
    <tableColumn id="4" xr3:uid="{E68F3858-A2B1-4C91-B668-B97C72006457}" uniqueName="4" name="V.Species" queryTableFieldId="4" dataDxfId="356"/>
    <tableColumn id="5" xr3:uid="{AD918148-3A9B-4192-94D7-B7BB623D7C28}" uniqueName="5" name="V.Subspecies" queryTableFieldId="5" dataDxfId="355"/>
    <tableColumn id="6" xr3:uid="{FE08AE91-3AAB-45E2-BEBE-55215068B7FB}" uniqueName="6" name="V.Code" queryTableFieldId="6" dataDxfId="354"/>
    <tableColumn id="7" xr3:uid="{7FA02B2B-54AB-42AD-951E-0C730F79F9AD}" uniqueName="7" name="V.Animal.Practice" queryTableFieldId="7" dataDxfId="353"/>
    <tableColumn id="8" xr3:uid="{C522AF6F-137B-4B85-A400-231878C74DD1}" uniqueName="8" name="V.Type" queryTableFieldId="8" dataDxfId="352"/>
    <tableColumn id="9" xr3:uid="{22E282AC-8806-4BB0-8C64-DB1FF348CB9E}" uniqueName="9" name="V.Trait1" queryTableFieldId="9" dataDxfId="351"/>
    <tableColumn id="10" xr3:uid="{0DDE9F7B-B30E-40C1-BA6E-3B7907988649}" uniqueName="10" name="V.Trait2" queryTableFieldId="10" dataDxfId="350"/>
    <tableColumn id="11" xr3:uid="{CE0A29E2-96E2-44D1-9192-00F220ADA98A}" uniqueName="11" name="V.Trait3" queryTableFieldId="11" dataDxfId="349"/>
    <tableColumn id="12" xr3:uid="{C68840BC-4A23-41BB-BDCE-61A11E0F8867}" uniqueName="12" name="V.Maturity" queryTableFieldId="12" dataDxfId="348"/>
    <tableColumn id="13" xr3:uid="{22F3E494-EB33-46D2-87DE-DE0B7511AC55}" uniqueName="13" name="V.Var1" queryTableFieldId="13" dataDxfId="347"/>
    <tableColumn id="14" xr3:uid="{9016C6B6-62C8-4F7B-892D-216AF6B9E505}" uniqueName="14" name="V.Species1" queryTableFieldId="14" dataDxfId="346"/>
    <tableColumn id="15" xr3:uid="{A74B0CCB-8E11-4348-9B2A-F37626F97F37}" uniqueName="15" name="V.Subspecies1" queryTableFieldId="15" dataDxfId="34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2A74A3-3036-456B-B15C-5CFC77E26AB6}" name="AOM_diets" displayName="AOM_diets" ref="A1:Q1190" tableType="queryTable" totalsRowShown="0">
  <autoFilter ref="A1:Q1190" xr:uid="{7C2A74A3-3036-456B-B15C-5CFC77E26AB6}"/>
  <tableColumns count="17">
    <tableColumn id="1" xr3:uid="{0622129C-8566-405A-8096-C841565CA15F}" uniqueName="1" name="AOM" queryTableFieldId="1" dataDxfId="340"/>
    <tableColumn id="2" xr3:uid="{F05813E9-A5E6-46C8-B2C8-A0E8C7FB36B2}" uniqueName="2" name="Edge_value" queryTableFieldId="2" dataDxfId="339"/>
    <tableColumn id="3" xr3:uid="{4560BE93-FC62-42DF-A7F9-B808E92CA27D}" uniqueName="3" name="Synonyms" queryTableFieldId="3" dataDxfId="338"/>
    <tableColumn id="4" xr3:uid="{D31BDE7C-5095-4F58-83EA-0FDA94BE28E7}" uniqueName="4" name="Ani_Diet_Spp_Syn" queryTableFieldId="4" dataDxfId="337"/>
    <tableColumn id="5" xr3:uid="{7B0C4646-4C31-4107-BE6B-D107ED7C41B9}" uniqueName="5" name="Synonyms_x_Scientific" queryTableFieldId="5" dataDxfId="336"/>
    <tableColumn id="6" xr3:uid="{AD947EE2-04AC-4AFE-95A2-2856EFDD0B41}" uniqueName="6" name="Heirarchy" queryTableFieldId="6" dataDxfId="335"/>
    <tableColumn id="7" xr3:uid="{9B0A034E-BF9F-43C2-BB36-F965ABD2D54F}" uniqueName="7" name="Heirarchy_sub1" queryTableFieldId="7" dataDxfId="334"/>
    <tableColumn id="8" xr3:uid="{83CBA3BD-FFE8-4A86-B00D-3E7492B7B6BC}" uniqueName="8" name="Heirarchy_sub2" queryTableFieldId="8" dataDxfId="333"/>
    <tableColumn id="9" xr3:uid="{71505491-B34B-4378-8E53-087E86518421}" uniqueName="9" name="n_delim" queryTableFieldId="9"/>
    <tableColumn id="10" xr3:uid="{31BBEADE-DB13-4469-BA72-35B35BF7C8FC}" uniqueName="10" name="edge_removed" queryTableFieldId="10" dataDxfId="332"/>
    <tableColumn id="11" xr3:uid="{4181CFB1-9953-404E-8109-263755C6766C}" uniqueName="11" name="aom_x_edge_and_synonyms" queryTableFieldId="11" dataDxfId="331"/>
    <tableColumn id="12" xr3:uid="{6B6DE58A-EE10-4DDD-A858-BDF44DF6C518}" uniqueName="12" name="aom_x_edge_and_synonyms_long" queryTableFieldId="12" dataDxfId="330"/>
    <tableColumn id="13" xr3:uid="{AD93B01E-ABE7-4AB5-A75D-7E3675D47680}" uniqueName="13" name="aom_code" queryTableFieldId="13" dataDxfId="329"/>
    <tableColumn id="14" xr3:uid="{5D4EF498-7969-4424-8BD8-F32BC9BD38DD}" uniqueName="14" name="diet_item_full" queryTableFieldId="14" dataDxfId="328"/>
    <tableColumn id="15" xr3:uid="{9D20BBAD-7626-4341-A989-7C64C4F5FFED}" uniqueName="15" name="diet_item_l1" queryTableFieldId="15" dataDxfId="327"/>
    <tableColumn id="16" xr3:uid="{273064ED-2D33-42A0-866E-61B5307C712F}" uniqueName="16" name="diet_item_l2" queryTableFieldId="16" dataDxfId="326"/>
    <tableColumn id="17" xr3:uid="{33FE6598-D035-4C84-A6E6-1A8816E9DD66}" uniqueName="17" name="diet_item_l3" queryTableFieldId="17" dataDxfId="32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62644CD-8CFB-46C2-8CE6-43292AD222FB}" name="lookup_levels" displayName="lookup_levels" ref="A1:U634" tableType="queryTable" totalsRowShown="0">
  <autoFilter ref="A1:U634" xr:uid="{E62644CD-8CFB-46C2-8CE6-43292AD222FB}"/>
  <sortState xmlns:xlrd2="http://schemas.microsoft.com/office/spreadsheetml/2017/richdata2" ref="A2:U634">
    <sortCondition ref="B1:B634"/>
  </sortState>
  <tableColumns count="21">
    <tableColumn id="1" xr3:uid="{046754D3-3BAB-4700-A0C9-443D16F358B0}" uniqueName="1" name="Table" queryTableFieldId="1" dataDxfId="309"/>
    <tableColumn id="2" xr3:uid="{3AB2956D-04AD-4573-81D8-8EF55E460680}" uniqueName="2" name="Field" queryTableFieldId="2" dataDxfId="308"/>
    <tableColumn id="3" xr3:uid="{14F536EF-EC45-44AE-B271-557EDAF36648}" uniqueName="3" name="Values_Old" queryTableFieldId="3" dataDxfId="307"/>
    <tableColumn id="4" xr3:uid="{A62EDB87-50FE-47C6-BB78-F8D414A51AA4}" uniqueName="4" name="Values_New" queryTableFieldId="4" dataDxfId="306"/>
    <tableColumn id="5" xr3:uid="{686AA54E-CD72-46B8-82D3-793F626BC954}" uniqueName="5" name="Description" queryTableFieldId="5" dataDxfId="305"/>
    <tableColumn id="6" xr3:uid="{ACAEFAC1-8ADB-48D9-A8F7-429CEC339426}" uniqueName="6" name="GPT_Description_Checked" queryTableFieldId="6" dataDxfId="304"/>
    <tableColumn id="7" xr3:uid="{185C6AD8-FF48-4DE8-A89B-F48D048D9974}" uniqueName="7" name="Translation_Source" queryTableFieldId="7"/>
    <tableColumn id="8" xr3:uid="{C6F83442-6989-422F-92E0-C7EDE99BDFE8}" uniqueName="8" name="Value_Spanish" queryTableFieldId="8"/>
    <tableColumn id="9" xr3:uid="{D6CE0AFF-D4A0-47E0-A40D-713E69CE0F57}" uniqueName="9" name="Description_Spanish" queryTableFieldId="9"/>
    <tableColumn id="10" xr3:uid="{0A38B4E8-4557-4012-8E3B-D6CE5E0630F9}" uniqueName="10" name="Ref_Source" queryTableFieldId="10"/>
    <tableColumn id="11" xr3:uid="{BB212306-DE1E-48E9-A655-664F08BD58A0}" uniqueName="11" name="Ref_Name" queryTableFieldId="11"/>
    <tableColumn id="12" xr3:uid="{67987DF8-C8A9-4F70-AD21-229488ACE2D2}" uniqueName="12" name="Ref_Link" queryTableFieldId="12"/>
    <tableColumn id="13" xr3:uid="{B1F06765-F7D3-4F19-81C1-8F8226327155}" uniqueName="13" name="Ref_Match" queryTableFieldId="13"/>
    <tableColumn id="14" xr3:uid="{9B0B227A-C057-4819-9731-1A1717367C1F}" uniqueName="14" name="Ref_Notes" queryTableFieldId="14"/>
    <tableColumn id="15" xr3:uid="{3A52EE91-1684-4C37-AE83-31A4452F7CBD}" uniqueName="15" name="Ref2_DataScribe" queryTableFieldId="15"/>
    <tableColumn id="16" xr3:uid="{8F73E391-5646-464C-B441-DAE3E1F35919}" uniqueName="16" name="Ref2_Source" queryTableFieldId="16"/>
    <tableColumn id="17" xr3:uid="{48C55D62-B3E5-4BAF-8C77-F942E7946999}" uniqueName="17" name="Ref2_Name" queryTableFieldId="17"/>
    <tableColumn id="18" xr3:uid="{29B50DCB-E8A6-4A7E-862E-72700E8499C6}" uniqueName="18" name="Ref2_Link" queryTableFieldId="18"/>
    <tableColumn id="19" xr3:uid="{906C3D61-4CC7-4D19-8C17-69C599E82A95}" uniqueName="19" name="Ref2_Match" queryTableFieldId="19"/>
    <tableColumn id="20" xr3:uid="{38045D73-50F5-469B-85F5-AEDD4A7B10A1}" uniqueName="20" name="Ref2_Notes" queryTableFieldId="20"/>
    <tableColumn id="21" xr3:uid="{98422B39-CD6F-489F-B134-C918D9CD0E71}" uniqueName="21" name="Other_Links" queryTableFieldId="2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F60184-2568-473F-8222-CC37E8DCC4AF}" name="AOM" displayName="AOM" ref="A1:AE1940" tableType="queryTable" totalsRowShown="0">
  <autoFilter ref="A1:AE1940" xr:uid="{B1F60184-2568-473F-8222-CC37E8DCC4AF}"/>
  <tableColumns count="31">
    <tableColumn id="1" xr3:uid="{FD4A3BC1-9F63-4477-ADBF-8708C3E96896}" uniqueName="1" name="Column1" queryTableFieldId="1" dataDxfId="175"/>
    <tableColumn id="2" xr3:uid="{D5CE1D77-293B-449A-ABA7-A9DBBDEF222A}" uniqueName="2" name="Column2" queryTableFieldId="2" dataDxfId="174"/>
    <tableColumn id="3" xr3:uid="{97D872E8-B1EF-4B7B-99EC-AEEAA8DA2DFE}" uniqueName="3" name="Column3" queryTableFieldId="3" dataDxfId="173"/>
    <tableColumn id="4" xr3:uid="{96379386-12E7-48A9-9980-8FEFE288DEDA}" uniqueName="4" name="Column4" queryTableFieldId="4" dataDxfId="172"/>
    <tableColumn id="5" xr3:uid="{36FCE321-EE8B-46CE-A70F-3EA852866C1A}" uniqueName="5" name="Column5" queryTableFieldId="5" dataDxfId="171"/>
    <tableColumn id="6" xr3:uid="{91027EB5-6B3B-4159-915B-17A874658A7C}" uniqueName="6" name="Column6" queryTableFieldId="6" dataDxfId="170"/>
    <tableColumn id="7" xr3:uid="{1C1035B7-DAB3-4726-85B1-CE954329B73E}" uniqueName="7" name="Column7" queryTableFieldId="7" dataDxfId="169"/>
    <tableColumn id="8" xr3:uid="{1678791E-4492-4AAF-B77B-9A4469A45746}" uniqueName="8" name="Column8" queryTableFieldId="8" dataDxfId="168"/>
    <tableColumn id="9" xr3:uid="{F62DFC28-403B-4133-93B7-B31302579FC1}" uniqueName="9" name="Column9" queryTableFieldId="9" dataDxfId="167"/>
    <tableColumn id="10" xr3:uid="{FE5C4DF0-D132-4A68-A071-87181D3A152D}" uniqueName="10" name="Column10" queryTableFieldId="10" dataDxfId="166"/>
    <tableColumn id="11" xr3:uid="{AA52ADA0-7C4A-4961-9AF3-EF38D2F510B8}" uniqueName="11" name="Column11" queryTableFieldId="11" dataDxfId="165"/>
    <tableColumn id="12" xr3:uid="{3AA0E6C3-840E-43EE-AD98-248069054603}" uniqueName="12" name="Column12" queryTableFieldId="12" dataDxfId="164"/>
    <tableColumn id="13" xr3:uid="{8FE48843-4986-4C13-B260-BF9D38472670}" uniqueName="13" name="Column13" queryTableFieldId="13" dataDxfId="163"/>
    <tableColumn id="14" xr3:uid="{22A6C3F0-BE21-4924-8DCB-75556EA32C42}" uniqueName="14" name="Column14" queryTableFieldId="14" dataDxfId="162"/>
    <tableColumn id="15" xr3:uid="{CF3ED4C2-E185-46F6-AF0E-2CAC153AD8CA}" uniqueName="15" name="Column15" queryTableFieldId="15" dataDxfId="161"/>
    <tableColumn id="16" xr3:uid="{D41CA01C-3BDF-450F-821A-66ED22CE03B8}" uniqueName="16" name="Column16" queryTableFieldId="16" dataDxfId="160"/>
    <tableColumn id="17" xr3:uid="{0DA905E9-B6A6-4960-9677-D6158177E6F1}" uniqueName="17" name="Column17" queryTableFieldId="17" dataDxfId="159"/>
    <tableColumn id="18" xr3:uid="{8A2E254D-4AE0-4A0C-8F7A-0D7180C34969}" uniqueName="18" name="Column18" queryTableFieldId="18" dataDxfId="158"/>
    <tableColumn id="19" xr3:uid="{046B20F5-39E1-48C8-AC61-39B8DD68BB57}" uniqueName="19" name="Column19" queryTableFieldId="19" dataDxfId="157"/>
    <tableColumn id="20" xr3:uid="{7C4A768B-EE99-4003-8B6C-7671D20E63C9}" uniqueName="20" name="Column20" queryTableFieldId="20" dataDxfId="156"/>
    <tableColumn id="21" xr3:uid="{9478DBCC-5631-4599-83AB-FF0922805E12}" uniqueName="21" name="Column21" queryTableFieldId="21" dataDxfId="155"/>
    <tableColumn id="22" xr3:uid="{14AC3F20-632D-4B65-A020-02F177126B37}" uniqueName="22" name="Column22" queryTableFieldId="22" dataDxfId="154"/>
    <tableColumn id="23" xr3:uid="{632FE8AA-70BD-4B5A-8638-44E95F436F8A}" uniqueName="23" name="Column23" queryTableFieldId="23" dataDxfId="153"/>
    <tableColumn id="24" xr3:uid="{A9043509-E431-4B66-B214-664CC701E16E}" uniqueName="24" name="Column24" queryTableFieldId="24" dataDxfId="152"/>
    <tableColumn id="25" xr3:uid="{A330FAE5-223B-4AD4-9C76-805E9EE914FB}" uniqueName="25" name="Column25" queryTableFieldId="25" dataDxfId="151"/>
    <tableColumn id="26" xr3:uid="{23103443-2EB5-4FAC-9092-4F5F81095182}" uniqueName="26" name="Column26" queryTableFieldId="26" dataDxfId="150"/>
    <tableColumn id="27" xr3:uid="{7039FF61-F5CD-47CE-BE72-F07D4CC0CECE}" uniqueName="27" name="Column27" queryTableFieldId="27" dataDxfId="149"/>
    <tableColumn id="28" xr3:uid="{10FDEDDE-D2E2-49EA-8B75-170A8C23BD46}" uniqueName="28" name="Column28" queryTableFieldId="28" dataDxfId="148"/>
    <tableColumn id="29" xr3:uid="{A2D0CB99-90D8-4969-94FC-E6EC4256BD2E}" uniqueName="29" name="Column29" queryTableFieldId="29"/>
    <tableColumn id="30" xr3:uid="{A2A74E67-B320-4093-AFC7-024C4A77FBA5}" uniqueName="30" name="Column30" queryTableFieldId="30"/>
    <tableColumn id="31" xr3:uid="{F43CED70-EF1C-44E3-8DDD-7C85EAFCB844}" uniqueName="31" name="Column31"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0A5CCA0-CF2A-4EF8-BDD6-F315501877A7}" name="chem" displayName="chem" ref="A1:D1049" tableType="queryTable" totalsRowShown="0" headerRowDxfId="147" dataDxfId="146">
  <autoFilter ref="A1:D1049" xr:uid="{20A5CCA0-CF2A-4EF8-BDD6-F315501877A7}"/>
  <tableColumns count="4">
    <tableColumn id="2" xr3:uid="{05BAA2D8-9AE0-4E29-B157-9A280B680CBB}" uniqueName="2" name="C.Type" queryTableFieldId="2" dataDxfId="145"/>
    <tableColumn id="1" xr3:uid="{291A8F78-D867-4EE4-988D-8535B2F3DC0B}" uniqueName="1" name="C.Name.2020_1" queryTableFieldId="14"/>
    <tableColumn id="3" xr3:uid="{C2E1698C-C584-4DAC-A3DA-E58347372611}" uniqueName="3" name="C.Is.Name.Commercial" queryTableFieldId="15"/>
    <tableColumn id="4" xr3:uid="{76B2F9DE-1650-4A05-BA83-B6BFA5CBBA26}" uniqueName="4" name="C.Number.AI" queryTableFieldId="1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DA32B9A-F901-47F0-A01C-DCB7F508A3D1}" name="journals" displayName="journals" ref="A1:C396" tableType="queryTable" totalsRowShown="0">
  <autoFilter ref="A1:C396" xr:uid="{BDA32B9A-F901-47F0-A01C-DCB7F508A3D1}"/>
  <tableColumns count="3">
    <tableColumn id="1" xr3:uid="{995662FE-E3C0-4B5F-883C-3B2C73EB53D5}" uniqueName="1" name="B.Journal" queryTableFieldId="1" dataDxfId="144"/>
    <tableColumn id="2" xr3:uid="{A0F49E3C-603A-4CCB-87AE-11F03EA70A62}" uniqueName="2" name="Journal" queryTableFieldId="2" dataDxfId="143"/>
    <tableColumn id="3" xr3:uid="{FF2AFA0C-E08D-4D8C-9646-BA609813150B}" uniqueName="3" name="Column3"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DECFC0A-FA7A-4100-8EBF-888A09A48E83}" name="dois" displayName="dois" ref="E1:E1855" tableType="queryTable" totalsRowShown="0" headerRowDxfId="142" dataDxfId="141">
  <autoFilter ref="E1:E1855" xr:uid="{CDECFC0A-FA7A-4100-8EBF-888A09A48E83}"/>
  <tableColumns count="1">
    <tableColumn id="1" xr3:uid="{BEB9ECE6-11AF-48F7-A0D2-8DE1C03D9D24}" uniqueName="1" name="Existing_Dois" queryTableFieldId="1" dataDxfId="1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29CE4FB-9AA2-49A5-A965-1C65E65FDD34}" name="prod" displayName="prod" ref="A1:N367" tableType="queryTable" totalsRowShown="0">
  <autoFilter ref="A1:N367" xr:uid="{C29CE4FB-9AA2-49A5-A965-1C65E65FDD34}"/>
  <tableColumns count="14">
    <tableColumn id="1" xr3:uid="{43FCDEB9-84B7-4DD2-93B3-FA0D455FEDC9}" uniqueName="1" name="EU" queryTableFieldId="1" dataDxfId="139"/>
    <tableColumn id="2" xr3:uid="{EAB834A7-6DD9-4425-B95E-84BDE26F2F8D}" uniqueName="2" name="Product.Type" queryTableFieldId="2" dataDxfId="138"/>
    <tableColumn id="3" xr3:uid="{76F966ED-9B6F-41E0-A189-3E5EDAE76E93}" uniqueName="3" name="Product.Type.Code" queryTableFieldId="3" dataDxfId="137"/>
    <tableColumn id="4" xr3:uid="{7C9A3B0D-664A-499F-A029-9DE05F5631CB}" uniqueName="4" name="Product.Subtype" queryTableFieldId="4" dataDxfId="136"/>
    <tableColumn id="5" xr3:uid="{2956D36A-33C0-46F2-B338-1AF365A529CC}" uniqueName="5" name="Product" queryTableFieldId="5" dataDxfId="135"/>
    <tableColumn id="6" xr3:uid="{E01427F4-2C77-4244-B1F0-9856104E76AE}" uniqueName="6" name="Product.Simple" queryTableFieldId="6" dataDxfId="134"/>
    <tableColumn id="7" xr3:uid="{E2FCB987-9436-4CDA-940E-4A680C79C1A5}" uniqueName="7" name="Component" queryTableFieldId="7" dataDxfId="133"/>
    <tableColumn id="8" xr3:uid="{E8514E7C-A8FC-45AA-8B41-894ACA2D6A63}" uniqueName="8" name="Latin.Name" queryTableFieldId="8" dataDxfId="132"/>
    <tableColumn id="9" xr3:uid="{7663F971-BF6A-4692-B105-E5217ACCD34B}" uniqueName="9" name="Notes" queryTableFieldId="9" dataDxfId="131"/>
    <tableColumn id="10" xr3:uid="{175BDFCC-6D92-4E1E-9234-DA64BAA14430}" uniqueName="10" name="Nfix" queryTableFieldId="10" dataDxfId="130"/>
    <tableColumn id="11" xr3:uid="{566F5646-FE6D-4FAF-A46C-83BB8DCC737A}" uniqueName="11" name="Tree" queryTableFieldId="11" dataDxfId="129"/>
    <tableColumn id="12" xr3:uid="{18079BF4-ECF0-4F30-84BE-E80A9F33BFA6}" uniqueName="12" name="Mulched" queryTableFieldId="12" dataDxfId="128"/>
    <tableColumn id="13" xr3:uid="{B94D58D2-D690-441C-95D5-3327E0887251}" uniqueName="13" name="Incorp" queryTableFieldId="13" dataDxfId="127"/>
    <tableColumn id="14" xr3:uid="{3CC216C5-4003-4BB7-9977-D79C571B3299}" uniqueName="14" name="Unknown.Fate" queryTableFieldId="14" dataDxfId="126"/>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2F5DF69-06E4-42B2-8185-75C36013D0A0}" name="soil_fields" displayName="soil_fields" ref="F1:AD46" tableType="queryTable" totalsRowShown="0">
  <autoFilter ref="F1:AD46" xr:uid="{E2F5DF69-06E4-42B2-8185-75C36013D0A0}"/>
  <tableColumns count="25">
    <tableColumn id="1" xr3:uid="{5BEC82E5-1491-47CD-B1E2-C70AA34016CB}" uniqueName="1" name="Table" queryTableFieldId="1" dataDxfId="125"/>
    <tableColumn id="2" xr3:uid="{6EF74ADA-5545-48DB-AF78-6492E0293F3F}" uniqueName="2" name="Table_Description" queryTableFieldId="2" dataDxfId="124"/>
    <tableColumn id="3" xr3:uid="{BE8F24B7-4933-4611-8439-F785B8E3F157}" uniqueName="3" name="Field" queryTableFieldId="3" dataDxfId="123"/>
    <tableColumn id="4" xr3:uid="{F08F34EF-115F-497F-88DC-21852ED31C8E}" uniqueName="4" name="Calculated" queryTableFieldId="4" dataDxfId="122"/>
    <tableColumn id="5" xr3:uid="{CE7EF875-F0D8-4FEF-9CA9-0764F62F6F03}" uniqueName="5" name="Display_Name" queryTableFieldId="5" dataDxfId="121"/>
    <tableColumn id="6" xr3:uid="{EFF3D4CB-FC46-4706-81B9-B60937D9ECCD}" uniqueName="6" name="Data_Type" queryTableFieldId="6" dataDxfId="120"/>
    <tableColumn id="7" xr3:uid="{10CB6620-D6C8-42BB-96D1-56C89DB688EA}" uniqueName="7" name="Field_Description" queryTableFieldId="7" dataDxfId="119"/>
    <tableColumn id="8" xr3:uid="{240C910F-C225-4930-9D2E-56EA393879D3}" uniqueName="8" name="Notes" queryTableFieldId="8" dataDxfId="118"/>
    <tableColumn id="9" xr3:uid="{26A52DF3-A1E4-4078-B3D6-FE9B92B2C0DB}" uniqueName="9" name="Values" queryTableFieldId="9" dataDxfId="117"/>
    <tableColumn id="10" xr3:uid="{BC46F855-5AE3-44BE-936A-B76ABAA7FC58}" uniqueName="10" name="Validation" queryTableFieldId="10" dataDxfId="116"/>
    <tableColumn id="11" xr3:uid="{36B0DDBE-4C74-4B9A-AFF9-A0EFDA9BBC48}" uniqueName="11" name="Required" queryTableFieldId="11" dataDxfId="115"/>
    <tableColumn id="12" xr3:uid="{1808731E-627F-4468-85B2-BC6B4A95DF02}" uniqueName="12" name="Ref_Source" queryTableFieldId="12" dataDxfId="114"/>
    <tableColumn id="13" xr3:uid="{ABCC7045-CD7F-475F-8AD3-632D3DD19760}" uniqueName="13" name="Ref_Name" queryTableFieldId="13" dataDxfId="113"/>
    <tableColumn id="14" xr3:uid="{2DAF7D7B-C622-40D2-93AE-0DBF2BC4F2A1}" uniqueName="14" name="Ref_Link" queryTableFieldId="14" dataDxfId="112"/>
    <tableColumn id="15" xr3:uid="{79ABF55E-CA04-4595-87CA-AC5884293405}" uniqueName="15" name="Ref_Match" queryTableFieldId="15" dataDxfId="111"/>
    <tableColumn id="16" xr3:uid="{DC0CEC27-FF81-4C20-B129-FD02D01CE11E}" uniqueName="16" name="Ref_Notes" queryTableFieldId="16" dataDxfId="110"/>
    <tableColumn id="17" xr3:uid="{2A9D3AE7-E45C-4589-8F32-5E5494E67113}" uniqueName="17" name="Translation source" queryTableFieldId="17" dataDxfId="109"/>
    <tableColumn id="18" xr3:uid="{75E95C19-5D82-49F1-9928-0B874F54211F}" uniqueName="18" name="Spanish Translation" queryTableFieldId="18" dataDxfId="108"/>
    <tableColumn id="19" xr3:uid="{E1C4521E-B2FE-494F-8E38-BFFE788E4A33}" uniqueName="19" name="Ref2_DataScribe" queryTableFieldId="19" dataDxfId="107"/>
    <tableColumn id="20" xr3:uid="{7582EAC9-4B54-4E82-A6EF-3AC748171987}" uniqueName="20" name="Ref2_Source" queryTableFieldId="20" dataDxfId="106"/>
    <tableColumn id="21" xr3:uid="{8E3AB7A6-7B3E-4F1B-B2E3-1F132FCA4390}" uniqueName="21" name="Ref2_Name" queryTableFieldId="21" dataDxfId="105"/>
    <tableColumn id="22" xr3:uid="{C1D2CB38-3096-4AF7-8B72-9A3B36292304}" uniqueName="22" name="Ref2_Link" queryTableFieldId="22" dataDxfId="104"/>
    <tableColumn id="23" xr3:uid="{18735EA7-3A15-4C3B-B7DE-A13E0D2BD173}" uniqueName="23" name="Ref2_Match" queryTableFieldId="23" dataDxfId="103"/>
    <tableColumn id="24" xr3:uid="{CCC18185-4CC8-4AAA-B44B-6F911E12B634}" uniqueName="24" name="Ref2_Notes" queryTableFieldId="24" dataDxfId="102"/>
    <tableColumn id="25" xr3:uid="{D0CFF20C-40AE-4474-A107-E18AD2C529AF}" uniqueName="25" name="Other_Links" queryTableFieldId="25"/>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858CB2-8EFF-4910-8958-114832C166FD}" name="Soil.Vars" displayName="Soil.Vars" ref="A1:D16" totalsRowShown="0" headerRowDxfId="101">
  <autoFilter ref="A1:D16" xr:uid="{31858CB2-8EFF-4910-8958-114832C166FD}"/>
  <sortState xmlns:xlrd2="http://schemas.microsoft.com/office/spreadsheetml/2017/richdata2" ref="A2:D16">
    <sortCondition ref="B1:B16"/>
  </sortState>
  <tableColumns count="4">
    <tableColumn id="1" xr3:uid="{32793656-1F91-44AA-AA23-C31EC81B4917}" name="Field" dataDxfId="100"/>
    <tableColumn id="4" xr3:uid="{8D8C1B27-95AB-4798-B8FB-AC98AE38BE7C}" name="Display_Name" dataDxfId="99">
      <calculatedColumnFormula array="1">_xlfn._xlws.FILTER(soil_fields[Display_Name],soil_fields[Field]=A2)</calculatedColumnFormula>
    </tableColumn>
    <tableColumn id="3" xr3:uid="{4A831459-1DFD-43F5-B7DF-07FF60F9B49C}" name="Units" dataDxfId="98">
      <calculatedColumnFormula>CONCATENATE(Soil.Vars[[#This Row],[Field]],".Unit")</calculatedColumnFormula>
    </tableColumn>
    <tableColumn id="2" xr3:uid="{E5EA19AA-069D-4BF3-890D-4EC14298DEA6}" name="Unit.Levels" dataDxfId="97">
      <calculatedColumnFormula array="1">IFERROR(SUBSTITUTE(_xlfn._xlws.FILTER(soil_fields[Values],soil_fields[Field]=C2),"lookup_levels$",""),"NA")</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F260F4-0F3C-4AFA-A6B0-C23350672C29}" name="fert" displayName="fert" ref="L1:AN271" tableType="queryTable" totalsRowShown="0" headerRowDxfId="96" dataDxfId="95">
  <autoFilter ref="L1:AN271" xr:uid="{B4F260F4-0F3C-4AFA-A6B0-C23350672C29}"/>
  <tableColumns count="29">
    <tableColumn id="1" xr3:uid="{5B2D8D02-96E1-43D7-A8EA-BF33BFA3C845}" uniqueName="1" name="F.Category" queryTableFieldId="1" dataDxfId="94"/>
    <tableColumn id="14" xr3:uid="{4E2513A1-8FEB-4F82-8C05-A96B692036C9}" uniqueName="14" name="F.Type" queryTableFieldId="14" dataDxfId="93"/>
    <tableColumn id="15" xr3:uid="{673082A3-A784-4EB5-8D40-50FAE3C8D167}" uniqueName="15" name="F.Type_New" queryTableFieldId="15" dataDxfId="92"/>
    <tableColumn id="16" xr3:uid="{01C9F457-D779-476B-AD9F-568A9614A78D}" uniqueName="16" name="F.Type_synonym" queryTableFieldId="16" dataDxfId="91"/>
    <tableColumn id="17" xr3:uid="{516169E3-5036-4F9D-BC19-D89E4F903EC6}" uniqueName="17" name="GPT_Description" queryTableFieldId="17" dataDxfId="90"/>
    <tableColumn id="18" xr3:uid="{6AD2107F-1DC3-436D-AAD8-55CD899B19ED}" uniqueName="18" name="GPT_Description_Checked" queryTableFieldId="18" dataDxfId="89"/>
    <tableColumn id="19" xr3:uid="{93A4AC34-D9FA-42E8-A764-FAA5D66C300D}" uniqueName="19" name="CHEBI" queryTableFieldId="19" dataDxfId="88"/>
    <tableColumn id="20" xr3:uid="{7EE28FED-5048-430F-8560-B4EBF38EAB10}" uniqueName="20" name="F.Type_N" queryTableFieldId="20" dataDxfId="87"/>
    <tableColumn id="21" xr3:uid="{B0061A9D-55B8-4860-89E8-467CA63F0768}" uniqueName="21" name="F.Type_P" queryTableFieldId="21" dataDxfId="86"/>
    <tableColumn id="22" xr3:uid="{86948064-9BF9-43A3-A67B-CC515FE230D9}" uniqueName="22" name="F.Type_K" queryTableFieldId="22" dataDxfId="85"/>
    <tableColumn id="23" xr3:uid="{3CF2CE0E-064E-4EC2-A999-B8E1ACD3DA71}" uniqueName="23" name="F.Type_S" queryTableFieldId="23" dataDxfId="84"/>
    <tableColumn id="24" xr3:uid="{9D50B0C3-E091-482C-A64E-090C93EF3BB7}" uniqueName="24" name="F.Type_CA" queryTableFieldId="24" dataDxfId="83"/>
    <tableColumn id="25" xr3:uid="{96FA76FF-FFD3-482E-81A7-C2DA33B00FB5}" uniqueName="25" name="F.Type_Mg" queryTableFieldId="25" dataDxfId="82"/>
    <tableColumn id="26" xr3:uid="{CEB36FCB-B108-4473-9E21-00D4297FFF61}" uniqueName="26" name="Fert.Code1" queryTableFieldId="26" dataDxfId="81"/>
    <tableColumn id="27" xr3:uid="{9924F380-80F0-480D-97E3-42E385284D70}" uniqueName="27" name="Fert.Code2" queryTableFieldId="27" dataDxfId="80"/>
    <tableColumn id="28" xr3:uid="{981A24C9-90FC-4052-BA55-3501A7853418}" uniqueName="28" name="Fert.Code3" queryTableFieldId="28" dataDxfId="79"/>
    <tableColumn id="2" xr3:uid="{FA2D68A0-41DF-4A3C-93DD-E6EFC6D80F36}" uniqueName="2" name="Cat_Ref_Source" queryTableFieldId="2" dataDxfId="78"/>
    <tableColumn id="3" xr3:uid="{AC8F5599-760E-4873-A5DB-B0F4CE4BC1C3}" uniqueName="3" name="Cat_Ref_Name" queryTableFieldId="3" dataDxfId="77"/>
    <tableColumn id="4" xr3:uid="{FDF1B0A0-D673-4688-83EE-B86E4764BDEE}" uniqueName="4" name="Cat_Ref_Link" queryTableFieldId="4" dataDxfId="76"/>
    <tableColumn id="5" xr3:uid="{AE34D47A-1556-4BE0-9F93-4BD4B481618B}" uniqueName="5" name="Cat_Ref_Match" queryTableFieldId="5" dataDxfId="75"/>
    <tableColumn id="6" xr3:uid="{C56D4313-FE18-4C55-81F0-9B820A98CDA3}" uniqueName="6" name="Cat_Ref_Notes" queryTableFieldId="6" dataDxfId="74"/>
    <tableColumn id="7" xr3:uid="{E42E1CFD-1D17-414E-B453-0FCF50295DF3}" uniqueName="7" name="Cat_Ref2_DataScribe" queryTableFieldId="7" dataDxfId="73"/>
    <tableColumn id="8" xr3:uid="{85C99520-A19C-45BF-A93D-B2274FACA387}" uniqueName="8" name="Cat_Ref2_Source" queryTableFieldId="8" dataDxfId="72"/>
    <tableColumn id="9" xr3:uid="{1236A33A-A4D1-48CC-BDC2-AE7F83C505F0}" uniqueName="9" name="Cat_Ref2_Name" queryTableFieldId="9" dataDxfId="71"/>
    <tableColumn id="10" xr3:uid="{6DDC52F0-7C94-48D5-9A7A-BBE152AC466D}" uniqueName="10" name="Cat_Ref2_Link" queryTableFieldId="10" dataDxfId="70"/>
    <tableColumn id="11" xr3:uid="{9390EC5C-C632-4951-BD69-72AFFD6E934D}" uniqueName="11" name="Cat_Ref2_Match" queryTableFieldId="11" dataDxfId="69"/>
    <tableColumn id="12" xr3:uid="{A3006C9F-735A-4062-8712-879C3E55B15C}" uniqueName="12" name="Cat_Ref2_Notes" queryTableFieldId="12" dataDxfId="68"/>
    <tableColumn id="13" xr3:uid="{FE80BA9F-F79D-4880-8C42-E1DAF90D3938}" uniqueName="13" name="Cat_Other_Links" queryTableFieldId="13" dataDxfId="67"/>
    <tableColumn id="29" xr3:uid="{F1FD23F5-13B4-4329-B85D-A4EA4A2035FF}" uniqueName="29" name="Depreciated" queryTableFieldId="5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6C399D-440A-4AFB-A0B8-74BA1040FE8F}" name="residues" displayName="residues" ref="A1:B74" tableType="queryTable" totalsRowShown="0" headerRowDxfId="66" dataDxfId="65">
  <autoFilter ref="A1:B74" xr:uid="{A46C399D-440A-4AFB-A0B8-74BA1040FE8F}"/>
  <sortState xmlns:xlrd2="http://schemas.microsoft.com/office/spreadsheetml/2017/richdata2" ref="A2:B74">
    <sortCondition ref="B1:B74"/>
  </sortState>
  <tableColumns count="2">
    <tableColumn id="2" xr3:uid="{EAA7CA66-E33E-4B89-BBA6-132DCC27B290}" uniqueName="2" name="M.Material.Original" queryTableFieldId="2" dataDxfId="64"/>
    <tableColumn id="1" xr3:uid="{AE3C2A01-866C-44D6-A5CB-EDAED0144540}" uniqueName="1" name="M.Material" queryTableFieldId="1" dataDxfId="6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363A90-8EBE-425B-A0E4-F0CFF7B21340}" name="trees" displayName="trees" ref="A1:M218" tableType="queryTable" totalsRowShown="0" headerRowDxfId="62" dataDxfId="61">
  <autoFilter ref="A1:M218" xr:uid="{4E363A90-8EBE-425B-A0E4-F0CFF7B21340}"/>
  <tableColumns count="13">
    <tableColumn id="8" xr3:uid="{45AE4223-D340-43EF-87C2-D3C214562280}" uniqueName="8" name="EU" queryTableFieldId="8"/>
    <tableColumn id="1" xr3:uid="{F700EEA6-C531-4129-A515-7AD565483BE2}" uniqueName="1" name="Tree.Latin.Name" queryTableFieldId="1" dataDxfId="60"/>
    <tableColumn id="2" xr3:uid="{F531173F-6C40-4826-B717-D8AE3CA93424}" uniqueName="2" name="Depreciated.Latin.Name" queryTableFieldId="2" dataDxfId="59"/>
    <tableColumn id="3" xr3:uid="{359EEEE5-8CBC-41C0-8B95-A566708F3D75}" uniqueName="3" name="WFO.Code" queryTableFieldId="3" dataDxfId="58"/>
    <tableColumn id="4" xr3:uid="{8A5724DD-CB0B-4548-8461-327C2967D7C3}" uniqueName="4" name="GBIF" queryTableFieldId="4" dataDxfId="57"/>
    <tableColumn id="5" xr3:uid="{CFBB7FB4-D9A2-4F15-96D6-7CC44701578F}" uniqueName="5" name="Tree.Subspecies" queryTableFieldId="5" dataDxfId="56"/>
    <tableColumn id="6" xr3:uid="{809BD638-395C-44DC-9886-10A454F30E98}" uniqueName="6" name="Tree.Variety" queryTableFieldId="6" dataDxfId="55"/>
    <tableColumn id="7" xr3:uid="{D7BEEBB7-7201-4DED-8EA2-E63D10A3FDEB}" uniqueName="7" name="Tree.Nfix" queryTableFieldId="7" dataDxfId="54"/>
    <tableColumn id="9" xr3:uid="{C905EBC0-E9CB-43A9-B437-D3F6CB5C5215}" uniqueName="9" name="Tree.Legume" queryTableFieldId="9"/>
    <tableColumn id="10" xr3:uid="{6C4C3C1B-5635-47C8-92AB-86015B6F290F}" uniqueName="10" name="Mulched" queryTableFieldId="10"/>
    <tableColumn id="11" xr3:uid="{9710F59A-4378-4EF2-9C85-D96ADFC63B22}" uniqueName="11" name="Incorp" queryTableFieldId="11"/>
    <tableColumn id="12" xr3:uid="{CD7A48DD-577A-4886-8CEF-CED74DE16555}" uniqueName="12" name="Unknown.Fate" queryTableFieldId="12"/>
    <tableColumn id="13" xr3:uid="{40AB0F71-9404-4A89-86C2-47F53D273F0B}" uniqueName="13" name="Fallow" queryTableFieldId="1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7ABC85B-8BFB-461F-93B2-A78E8B871419}" name="prac" displayName="prac" ref="A1:H172" tableType="queryTable" totalsRowShown="0">
  <autoFilter ref="A1:H172" xr:uid="{87ABC85B-8BFB-461F-93B2-A78E8B871419}"/>
  <sortState xmlns:xlrd2="http://schemas.microsoft.com/office/spreadsheetml/2017/richdata2" ref="A2:H172">
    <sortCondition ref="C1:C172"/>
  </sortState>
  <tableColumns count="8">
    <tableColumn id="1" xr3:uid="{68D64D7B-DE43-4D60-B4D6-7F402D5BF030}" uniqueName="1" name="Code" queryTableFieldId="1" dataDxfId="53"/>
    <tableColumn id="2" xr3:uid="{EAC92274-8133-4F71-A7EA-8C7DAD24206A}" uniqueName="2" name="Theme" queryTableFieldId="2" dataDxfId="52"/>
    <tableColumn id="4" xr3:uid="{4E8A62C8-FA49-4E06-AE5A-5BB6FB6B7D7A}" uniqueName="4" name="Practice" queryTableFieldId="4" dataDxfId="51"/>
    <tableColumn id="6" xr3:uid="{820DB3C0-F3A8-4F7E-A0E1-A911D9224F63}" uniqueName="6" name="Subpractice" queryTableFieldId="6" dataDxfId="50"/>
    <tableColumn id="10" xr3:uid="{1176D769-6DAF-4E8B-AEA5-F44ED6FA9C36}" uniqueName="10" name="Definition" queryTableFieldId="10" dataDxfId="49"/>
    <tableColumn id="11" xr3:uid="{BEC7FB82-74A7-4EB9-86CC-3F0EF3F3A87A}" uniqueName="11" name="Notes" queryTableFieldId="11" dataDxfId="48"/>
    <tableColumn id="14" xr3:uid="{4924480C-CF8E-445B-A5F7-810ECE9CD7EC}" uniqueName="14" name="Depreciated" queryTableFieldId="14"/>
    <tableColumn id="3" xr3:uid="{48D82C1F-45A9-4D61-BC45-21608F0554C7}" uniqueName="3" name="Subpractice_2020" queryTableFieldId="15"/>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B1F0577-339C-42D0-990B-23E108FC7A05}" name="out" displayName="out" ref="A1:O95" tableType="queryTable" totalsRowShown="0" headerRowDxfId="47" dataDxfId="46">
  <autoFilter ref="A1:O95" xr:uid="{EB1F0577-339C-42D0-990B-23E108FC7A05}"/>
  <tableColumns count="15">
    <tableColumn id="1" xr3:uid="{4C122D5C-C5C6-4AB7-95A5-D14CE427864E}" uniqueName="1" name="Code" queryTableFieldId="1" dataDxfId="45"/>
    <tableColumn id="2" xr3:uid="{88633A91-FFB1-4B81-AC18-6344132173D1}" uniqueName="2" name="Pillar" queryTableFieldId="2" dataDxfId="44"/>
    <tableColumn id="3" xr3:uid="{C5A4F820-C198-433D-9BF0-821CCAA50A89}" uniqueName="3" name="Pillar.Code" queryTableFieldId="3" dataDxfId="43"/>
    <tableColumn id="4" xr3:uid="{D035FD8E-EF8E-4928-A13A-23109B20AC83}" uniqueName="4" name="Subpillar" queryTableFieldId="4" dataDxfId="42"/>
    <tableColumn id="5" xr3:uid="{AB896A11-918E-434A-A5A8-E0223366B550}" uniqueName="5" name="Subpillar.Code" queryTableFieldId="5" dataDxfId="41"/>
    <tableColumn id="6" xr3:uid="{0D5AF507-6107-491E-A875-9D388AB0EB6C}" uniqueName="6" name="Indicator" queryTableFieldId="6" dataDxfId="40"/>
    <tableColumn id="7" xr3:uid="{43C6E688-9947-4BA3-9658-CD6197342319}" uniqueName="7" name="Indicator.Code" queryTableFieldId="7" dataDxfId="39"/>
    <tableColumn id="8" xr3:uid="{02C1844F-6A99-4224-B595-B22132BD9D13}" uniqueName="8" name="Subindicator" queryTableFieldId="8" dataDxfId="38"/>
    <tableColumn id="9" xr3:uid="{494E2E50-4A47-4EA3-978C-B276BB7A2136}" uniqueName="9" name="Subindicator.Short" queryTableFieldId="9" dataDxfId="37"/>
    <tableColumn id="10" xr3:uid="{764547EA-AB8B-44A1-BB92-83A1DC883636}" uniqueName="10" name="Subindicator.Code" queryTableFieldId="10" dataDxfId="36"/>
    <tableColumn id="11" xr3:uid="{9E9AA0A5-BFB0-4BDA-8EF7-E05F31BF2F8A}" uniqueName="11" name="Definition" queryTableFieldId="11" dataDxfId="35"/>
    <tableColumn id="12" xr3:uid="{B78DBD03-C388-4BD5-9BA0-A80DB1EF16FD}" uniqueName="12" name="Notes" queryTableFieldId="12" dataDxfId="34"/>
    <tableColumn id="13" xr3:uid="{96CFF881-CE66-4892-AAE1-0B9E336FB0AD}" uniqueName="13" name="Example units" queryTableFieldId="13" dataDxfId="33"/>
    <tableColumn id="14" xr3:uid="{C09B615F-5872-48A7-9938-00809D68A706}" uniqueName="14" name="Depreciated" queryTableFieldId="14" dataDxfId="32"/>
    <tableColumn id="15" xr3:uid="{EEFBF463-35CF-47D5-9676-0C7EFE92B247}" uniqueName="15" name="Previous.Names" queryTableFieldId="15"/>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E98009F-E200-495A-9006-30662CC1B89F}" name="out_econ" displayName="out_econ" ref="A1:D66" tableType="queryTable" totalsRowShown="0">
  <autoFilter ref="A1:D66" xr:uid="{9E98009F-E200-495A-9006-30662CC1B89F}"/>
  <tableColumns count="4">
    <tableColumn id="1" xr3:uid="{0F3B3370-C97A-4823-8FE6-0D56BECEA84E}" uniqueName="1" name="AOM" queryTableFieldId="1" dataDxfId="31"/>
    <tableColumn id="2" xr3:uid="{0F5F7BE5-5720-4B43-A6D1-0622526CC799}" uniqueName="2" name="Category" queryTableFieldId="2" dataDxfId="30"/>
    <tableColumn id="3" xr3:uid="{8A14F729-71CA-4A0E-B795-AA77A12A7DA4}" uniqueName="3" name="Variable" queryTableFieldId="3" dataDxfId="29"/>
    <tableColumn id="4" xr3:uid="{131B43FC-7C99-4EE5-8571-F1D802B5013E}" uniqueName="4" name="Definition" queryTableFieldId="4" dataDxfId="28"/>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131C71-3BF8-4DE5-BB12-190E5DE499FC}" name="prod_comp" displayName="prod_comp" ref="A1:D82" tableType="queryTable" totalsRowShown="0">
  <autoFilter ref="A1:D82" xr:uid="{04131C71-3BF8-4DE5-BB12-190E5DE499FC}"/>
  <tableColumns count="4">
    <tableColumn id="1" xr3:uid="{651FEE2E-C342-4D52-959E-ECB0F28EAE90}" uniqueName="1" name="Component" queryTableFieldId="1" dataDxfId="27"/>
    <tableColumn id="2" xr3:uid="{F814061F-8032-4AD3-BC29-72E1549885AD}" uniqueName="2" name="Comp.Level1" queryTableFieldId="2" dataDxfId="26"/>
    <tableColumn id="3" xr3:uid="{AF8FB2CC-B755-431B-BE03-6493BFA9AD18}" uniqueName="3" name="Comp.Level2" queryTableFieldId="3" dataDxfId="25"/>
    <tableColumn id="4" xr3:uid="{C31D1066-DBAF-488E-B1B0-E9D25F8E5EAB}" uniqueName="4" name="Comp.Level3" queryTableFieldId="4" dataDxfId="2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5651C5D-6AC5-48B2-8DD7-5CFE40208612}" name="era_fields" displayName="era_fields" ref="A1:Y628" tableType="queryTable" totalsRowShown="0">
  <autoFilter ref="A1:Y628" xr:uid="{B5651C5D-6AC5-48B2-8DD7-5CFE40208612}"/>
  <tableColumns count="25">
    <tableColumn id="1" xr3:uid="{E8AC2E22-9114-495F-B8CB-40D85BCCDC77}" uniqueName="1" name="Table" queryTableFieldId="1" dataDxfId="23"/>
    <tableColumn id="2" xr3:uid="{11E9FD27-2AB6-4453-93E6-FC20A8111D85}" uniqueName="2" name="Table_Description" queryTableFieldId="2" dataDxfId="22"/>
    <tableColumn id="3" xr3:uid="{4E1AE5CC-2E99-4DED-9983-509650C10D6F}" uniqueName="3" name="Field" queryTableFieldId="3" dataDxfId="21"/>
    <tableColumn id="4" xr3:uid="{570CC7F1-B6BB-46E9-892E-3599DEEAC699}" uniqueName="4" name="Calculated" queryTableFieldId="4" dataDxfId="20"/>
    <tableColumn id="5" xr3:uid="{95601F36-BB9E-4128-9E2F-49E375C87A31}" uniqueName="5" name="Display_Name" queryTableFieldId="5" dataDxfId="19"/>
    <tableColumn id="6" xr3:uid="{80572699-77BD-465C-A3B2-0CE01D4B5564}" uniqueName="6" name="Data_Type" queryTableFieldId="6" dataDxfId="18"/>
    <tableColumn id="7" xr3:uid="{6A54E3E0-9FFC-4D47-B0D4-0EE8EA1D890B}" uniqueName="7" name="Field_Description" queryTableFieldId="7" dataDxfId="17"/>
    <tableColumn id="8" xr3:uid="{CF9D38C9-B8D4-4ADD-9869-12C3B588BFB2}" uniqueName="8" name="Notes" queryTableFieldId="8" dataDxfId="16"/>
    <tableColumn id="9" xr3:uid="{C260806B-A700-42BE-98BE-AE9F2B322CBD}" uniqueName="9" name="Values" queryTableFieldId="9" dataDxfId="15"/>
    <tableColumn id="10" xr3:uid="{E0CBC026-A1A6-41B0-8CAE-ED7B3BE84CDF}" uniqueName="10" name="Validation" queryTableFieldId="10" dataDxfId="14"/>
    <tableColumn id="11" xr3:uid="{1214DA05-EFB5-477C-B5AF-8E19B72F7922}" uniqueName="11" name="Required" queryTableFieldId="11" dataDxfId="13"/>
    <tableColumn id="12" xr3:uid="{DBD3BCBE-F73F-4ED4-AD94-456A22457B23}" uniqueName="12" name="Ref_Source" queryTableFieldId="12" dataDxfId="12"/>
    <tableColumn id="13" xr3:uid="{99E824B3-2D8B-44B9-9A8C-4852CEC335DC}" uniqueName="13" name="Ref_Name" queryTableFieldId="13" dataDxfId="11"/>
    <tableColumn id="14" xr3:uid="{9A8ABAED-E335-4CC3-A0F8-6250AB35626B}" uniqueName="14" name="Ref_Link" queryTableFieldId="14" dataDxfId="10"/>
    <tableColumn id="15" xr3:uid="{D1492A3B-7C59-4494-8FD0-C89041A7111F}" uniqueName="15" name="Ref_Match" queryTableFieldId="15" dataDxfId="9"/>
    <tableColumn id="16" xr3:uid="{8E7208EB-A42F-4312-9C6D-057C0218A877}" uniqueName="16" name="Ref_Notes" queryTableFieldId="16" dataDxfId="8"/>
    <tableColumn id="17" xr3:uid="{2AE448CA-4268-4719-9D5B-AC6B8909B636}" uniqueName="17" name="Translation source" queryTableFieldId="17" dataDxfId="7"/>
    <tableColumn id="18" xr3:uid="{2A65BE95-7508-4C75-B644-9F7252E43859}" uniqueName="18" name="Spanish Translation" queryTableFieldId="18" dataDxfId="6"/>
    <tableColumn id="19" xr3:uid="{B8403B8B-D2AA-4343-8C40-006EEE763DA4}" uniqueName="19" name="Ref2_DataScribe" queryTableFieldId="19" dataDxfId="5"/>
    <tableColumn id="20" xr3:uid="{07DE90EA-16BE-4BDE-8324-4AD3EFE5D5E9}" uniqueName="20" name="Ref2_Source" queryTableFieldId="20" dataDxfId="4"/>
    <tableColumn id="21" xr3:uid="{527E57C3-F499-4083-BCC2-AC5F3FF3CD78}" uniqueName="21" name="Ref2_Name" queryTableFieldId="21" dataDxfId="3"/>
    <tableColumn id="22" xr3:uid="{D082C92D-4A9E-4B88-81CB-8CB9F31EB9BB}" uniqueName="22" name="Ref2_Link" queryTableFieldId="22" dataDxfId="2"/>
    <tableColumn id="23" xr3:uid="{75BF383F-21E5-40DA-9933-C5330C4B0954}" uniqueName="23" name="Ref2_Match" queryTableFieldId="23" dataDxfId="1"/>
    <tableColumn id="24" xr3:uid="{AAEBA916-AF66-425C-8A1B-564D0713B35B}" uniqueName="24" name="Ref2_Notes" queryTableFieldId="24" dataDxfId="0"/>
    <tableColumn id="25" xr3:uid="{54D9D5C2-4A0C-4AF8-A870-052353BDFD73}" uniqueName="25" name="Other_Links" queryTableFieldId="25"/>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ocs.google.com/spreadsheets/d/1-TqOhcIRBpKv5mG9BdfPqYpEUgoqPMUXumNnMXRFscY/edit" TargetMode="External"/><Relationship Id="rId2" Type="http://schemas.openxmlformats.org/officeDocument/2006/relationships/hyperlink" Target="https://docs.google.com/spreadsheets/d/1-TqOhcIRBpKv5mG9BdfPqYpEUgoqPMUXumNnMXRFscY/edit" TargetMode="External"/><Relationship Id="rId1" Type="http://schemas.openxmlformats.org/officeDocument/2006/relationships/hyperlink" Target="https://docs.google.com/document/d/1UeH-1-KzOcELHoz4AvqVyIZcQe_3RQFOm3eTZCVWCnw/edit?usp=sharing."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docs.google.com/document/d/1-4MmDDj0n2MKXAHGeSigGTiWpsAuep77-1mds6dEEuo/edi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5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0.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vmlDrawing" Target="../drawings/vmlDrawing1.vml"/><Relationship Id="rId4" Type="http://schemas.openxmlformats.org/officeDocument/2006/relationships/comments" Target="../comments1.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31.bin"/></Relationships>
</file>

<file path=xl/worksheets/_rels/sheet5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32.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2.vml"/><Relationship Id="rId1" Type="http://schemas.openxmlformats.org/officeDocument/2006/relationships/printerSettings" Target="../printerSettings/printerSettings33.bin"/><Relationship Id="rId4" Type="http://schemas.openxmlformats.org/officeDocument/2006/relationships/comments" Target="../comments2.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34.bin"/></Relationships>
</file>

<file path=xl/worksheets/_rels/sheet6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35.bin"/></Relationships>
</file>

<file path=xl/worksheets/_rels/sheet6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36.bin"/></Relationships>
</file>

<file path=xl/worksheets/_rels/sheet6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8F9A9-651E-4345-BA6C-95751550D62D}">
  <sheetPr codeName="Sheet6"/>
  <dimension ref="A1:V34"/>
  <sheetViews>
    <sheetView workbookViewId="0">
      <selection sqref="A1:V2"/>
    </sheetView>
  </sheetViews>
  <sheetFormatPr defaultRowHeight="14.5" x14ac:dyDescent="0.35"/>
  <cols>
    <col min="5" max="5" width="3.1796875" customWidth="1"/>
    <col min="22" max="22" width="29.1796875" customWidth="1"/>
  </cols>
  <sheetData>
    <row r="1" spans="1:22" x14ac:dyDescent="0.35">
      <c r="A1" s="632" t="s">
        <v>0</v>
      </c>
      <c r="B1" s="633"/>
      <c r="C1" s="633"/>
      <c r="D1" s="633"/>
      <c r="E1" s="633"/>
      <c r="F1" s="633"/>
      <c r="G1" s="633"/>
      <c r="H1" s="633"/>
      <c r="I1" s="633"/>
      <c r="J1" s="633"/>
      <c r="K1" s="633"/>
      <c r="L1" s="633"/>
      <c r="M1" s="633"/>
      <c r="N1" s="633"/>
      <c r="O1" s="633"/>
      <c r="P1" s="633"/>
      <c r="Q1" s="633"/>
      <c r="R1" s="633"/>
      <c r="S1" s="633"/>
      <c r="T1" s="633"/>
      <c r="U1" s="633"/>
      <c r="V1" s="634"/>
    </row>
    <row r="2" spans="1:22" x14ac:dyDescent="0.35">
      <c r="A2" s="635"/>
      <c r="B2" s="636"/>
      <c r="C2" s="636"/>
      <c r="D2" s="636"/>
      <c r="E2" s="636"/>
      <c r="F2" s="636"/>
      <c r="G2" s="636"/>
      <c r="H2" s="636"/>
      <c r="I2" s="636"/>
      <c r="J2" s="636"/>
      <c r="K2" s="636"/>
      <c r="L2" s="636"/>
      <c r="M2" s="636"/>
      <c r="N2" s="636"/>
      <c r="O2" s="636"/>
      <c r="P2" s="636"/>
      <c r="Q2" s="636"/>
      <c r="R2" s="636"/>
      <c r="S2" s="636"/>
      <c r="T2" s="636"/>
      <c r="U2" s="636"/>
      <c r="V2" s="637"/>
    </row>
    <row r="4" spans="1:22" ht="14.5" customHeight="1" x14ac:dyDescent="0.35">
      <c r="E4" s="638" t="s">
        <v>1</v>
      </c>
      <c r="F4" s="638"/>
      <c r="G4" s="638"/>
      <c r="H4" s="638"/>
      <c r="I4" s="638"/>
      <c r="J4" s="638"/>
      <c r="K4" s="638"/>
      <c r="L4" s="638"/>
      <c r="M4" s="638"/>
      <c r="N4" s="638"/>
      <c r="O4" s="638"/>
      <c r="P4" s="638"/>
      <c r="Q4" s="638"/>
      <c r="R4" s="638"/>
      <c r="S4" s="638"/>
      <c r="T4" s="638"/>
      <c r="U4" s="638"/>
      <c r="V4" s="638"/>
    </row>
    <row r="5" spans="1:22" x14ac:dyDescent="0.35">
      <c r="E5" s="638"/>
      <c r="F5" s="638"/>
      <c r="G5" s="638"/>
      <c r="H5" s="638"/>
      <c r="I5" s="638"/>
      <c r="J5" s="638"/>
      <c r="K5" s="638"/>
      <c r="L5" s="638"/>
      <c r="M5" s="638"/>
      <c r="N5" s="638"/>
      <c r="O5" s="638"/>
      <c r="P5" s="638"/>
      <c r="Q5" s="638"/>
      <c r="R5" s="638"/>
      <c r="S5" s="638"/>
      <c r="T5" s="638"/>
      <c r="U5" s="638"/>
      <c r="V5" s="638"/>
    </row>
    <row r="6" spans="1:22" x14ac:dyDescent="0.35">
      <c r="E6" s="638"/>
      <c r="F6" s="638"/>
      <c r="G6" s="638"/>
      <c r="H6" s="638"/>
      <c r="I6" s="638"/>
      <c r="J6" s="638"/>
      <c r="K6" s="638"/>
      <c r="L6" s="638"/>
      <c r="M6" s="638"/>
      <c r="N6" s="638"/>
      <c r="O6" s="638"/>
      <c r="P6" s="638"/>
      <c r="Q6" s="638"/>
      <c r="R6" s="638"/>
      <c r="S6" s="638"/>
      <c r="T6" s="638"/>
      <c r="U6" s="638"/>
      <c r="V6" s="638"/>
    </row>
    <row r="7" spans="1:22" s="1" customFormat="1" ht="30.75" customHeight="1" x14ac:dyDescent="0.35">
      <c r="E7" s="638"/>
      <c r="F7" s="638"/>
      <c r="G7" s="638"/>
      <c r="H7" s="638"/>
      <c r="I7" s="638"/>
      <c r="J7" s="638"/>
      <c r="K7" s="638"/>
      <c r="L7" s="638"/>
      <c r="M7" s="638"/>
      <c r="N7" s="638"/>
      <c r="O7" s="638"/>
      <c r="P7" s="638"/>
      <c r="Q7" s="638"/>
      <c r="R7" s="638"/>
      <c r="S7" s="638"/>
      <c r="T7" s="638"/>
      <c r="U7" s="638"/>
      <c r="V7" s="638"/>
    </row>
    <row r="8" spans="1:22" ht="4.75" customHeight="1" x14ac:dyDescent="0.35">
      <c r="E8" s="134"/>
      <c r="F8" s="134"/>
      <c r="G8" s="134"/>
      <c r="H8" s="134"/>
      <c r="I8" s="134"/>
      <c r="J8" s="134"/>
      <c r="K8" s="134"/>
      <c r="L8" s="134"/>
      <c r="M8" s="134"/>
      <c r="N8" s="134"/>
      <c r="O8" s="134"/>
      <c r="P8" s="134"/>
      <c r="Q8" s="134"/>
      <c r="R8" s="134"/>
      <c r="S8" s="134"/>
      <c r="T8" s="134"/>
      <c r="U8" s="134"/>
      <c r="V8" s="134"/>
    </row>
    <row r="9" spans="1:22" ht="15" customHeight="1" x14ac:dyDescent="0.35">
      <c r="E9" s="640" t="s">
        <v>2</v>
      </c>
      <c r="F9" s="640"/>
      <c r="G9" s="640"/>
      <c r="H9" s="640"/>
      <c r="I9" s="640"/>
      <c r="J9" s="640"/>
      <c r="K9" s="640"/>
      <c r="L9" s="640"/>
      <c r="M9" s="640"/>
      <c r="N9" s="640"/>
      <c r="O9" s="640"/>
      <c r="P9" s="640"/>
      <c r="Q9" s="640"/>
      <c r="R9" s="640"/>
      <c r="S9" s="640"/>
      <c r="T9" s="640"/>
      <c r="U9" s="640"/>
      <c r="V9" s="640"/>
    </row>
    <row r="10" spans="1:22" ht="15" customHeight="1" x14ac:dyDescent="0.35">
      <c r="E10" s="640" t="s">
        <v>3</v>
      </c>
      <c r="F10" s="640"/>
      <c r="G10" s="640"/>
      <c r="H10" s="640"/>
      <c r="I10" s="640"/>
      <c r="J10" s="640"/>
      <c r="K10" s="640"/>
      <c r="L10" s="640"/>
      <c r="M10" s="640"/>
      <c r="N10" s="640"/>
      <c r="O10" s="640"/>
      <c r="P10" s="640"/>
      <c r="Q10" s="640"/>
      <c r="R10" s="640"/>
      <c r="S10" s="640"/>
      <c r="T10" s="640"/>
      <c r="U10" s="640"/>
      <c r="V10" s="640"/>
    </row>
    <row r="11" spans="1:22" ht="15" customHeight="1" x14ac:dyDescent="0.35">
      <c r="E11" s="640" t="s">
        <v>4</v>
      </c>
      <c r="F11" s="640"/>
      <c r="G11" s="640"/>
      <c r="H11" s="640"/>
      <c r="I11" s="640"/>
      <c r="J11" s="640"/>
      <c r="K11" s="640"/>
      <c r="L11" s="640"/>
      <c r="M11" s="640"/>
      <c r="N11" s="640"/>
      <c r="O11" s="640"/>
      <c r="P11" s="640"/>
      <c r="Q11" s="640"/>
      <c r="R11" s="640"/>
      <c r="S11" s="640"/>
      <c r="T11" s="640"/>
      <c r="U11" s="640"/>
      <c r="V11" s="640"/>
    </row>
    <row r="12" spans="1:22" ht="4.75" customHeight="1" x14ac:dyDescent="0.35">
      <c r="E12" s="134"/>
      <c r="F12" s="134"/>
      <c r="G12" s="134"/>
      <c r="H12" s="134"/>
      <c r="I12" s="134"/>
      <c r="J12" s="134"/>
      <c r="K12" s="134"/>
      <c r="L12" s="134"/>
      <c r="M12" s="134"/>
      <c r="N12" s="134"/>
      <c r="O12" s="134"/>
      <c r="P12" s="134"/>
      <c r="Q12" s="134"/>
      <c r="R12" s="134"/>
      <c r="S12" s="134"/>
      <c r="T12" s="134"/>
      <c r="U12" s="134"/>
      <c r="V12" s="134"/>
    </row>
    <row r="13" spans="1:22" ht="15" customHeight="1" x14ac:dyDescent="0.35">
      <c r="E13" s="638" t="s">
        <v>5</v>
      </c>
      <c r="F13" s="638"/>
      <c r="G13" s="638"/>
      <c r="H13" s="638"/>
      <c r="I13" s="638"/>
      <c r="J13" s="638"/>
      <c r="K13" s="638"/>
      <c r="L13" s="638"/>
      <c r="M13" s="638"/>
      <c r="N13" s="638"/>
      <c r="O13" s="638"/>
      <c r="P13" s="638"/>
      <c r="Q13" s="638"/>
      <c r="R13" s="638"/>
      <c r="S13" s="638"/>
      <c r="T13" s="638"/>
      <c r="U13" s="638"/>
      <c r="V13" s="638"/>
    </row>
    <row r="14" spans="1:22" x14ac:dyDescent="0.35">
      <c r="E14" s="639" t="s">
        <v>6</v>
      </c>
      <c r="F14" s="639"/>
      <c r="G14" s="639"/>
      <c r="H14" s="639"/>
      <c r="I14" s="639"/>
      <c r="J14" s="639"/>
      <c r="K14" s="639"/>
      <c r="L14" s="639"/>
      <c r="M14" s="639"/>
      <c r="N14" s="639"/>
      <c r="O14" s="639"/>
      <c r="P14" s="639"/>
      <c r="Q14" s="639"/>
      <c r="R14" s="639"/>
      <c r="S14" s="639"/>
      <c r="T14" s="639"/>
      <c r="U14" s="639"/>
      <c r="V14" s="639"/>
    </row>
    <row r="15" spans="1:22" x14ac:dyDescent="0.35">
      <c r="E15" s="639" t="s">
        <v>7</v>
      </c>
      <c r="F15" s="639"/>
      <c r="G15" s="639"/>
      <c r="H15" s="639"/>
      <c r="I15" s="639"/>
      <c r="J15" s="639"/>
      <c r="K15" s="639"/>
      <c r="L15" s="639"/>
      <c r="M15" s="639"/>
      <c r="N15" s="639"/>
      <c r="O15" s="639"/>
      <c r="P15" s="639"/>
      <c r="Q15" s="639"/>
      <c r="R15" s="639"/>
      <c r="S15" s="639"/>
      <c r="T15" s="639"/>
      <c r="U15" s="639"/>
      <c r="V15" s="639"/>
    </row>
    <row r="16" spans="1:22" x14ac:dyDescent="0.35">
      <c r="E16" s="639" t="s">
        <v>8</v>
      </c>
      <c r="F16" s="639"/>
      <c r="G16" s="639"/>
      <c r="H16" s="639"/>
      <c r="I16" s="639"/>
      <c r="J16" s="639"/>
      <c r="K16" s="639"/>
      <c r="L16" s="639"/>
      <c r="M16" s="639"/>
      <c r="N16" s="639"/>
      <c r="O16" s="639"/>
      <c r="P16" s="639"/>
      <c r="Q16" s="639"/>
      <c r="R16" s="639"/>
      <c r="S16" s="639"/>
      <c r="T16" s="639"/>
      <c r="U16" s="639"/>
      <c r="V16" s="639"/>
    </row>
    <row r="17" spans="5:22" ht="94.75" customHeight="1" x14ac:dyDescent="0.35">
      <c r="E17" s="638" t="s">
        <v>9</v>
      </c>
      <c r="F17" s="638"/>
      <c r="G17" s="638"/>
      <c r="H17" s="638"/>
      <c r="I17" s="638"/>
      <c r="J17" s="638"/>
      <c r="K17" s="638"/>
      <c r="L17" s="638"/>
      <c r="M17" s="638"/>
      <c r="N17" s="638"/>
      <c r="O17" s="638"/>
      <c r="P17" s="638"/>
      <c r="Q17" s="638"/>
      <c r="R17" s="638"/>
      <c r="S17" s="638"/>
      <c r="T17" s="638"/>
      <c r="U17" s="638"/>
      <c r="V17" s="638"/>
    </row>
    <row r="18" spans="5:22" ht="180" customHeight="1" x14ac:dyDescent="0.35">
      <c r="E18" s="110"/>
      <c r="F18" s="638" t="s">
        <v>10</v>
      </c>
      <c r="G18" s="638"/>
      <c r="H18" s="638"/>
      <c r="I18" s="638"/>
      <c r="J18" s="638"/>
      <c r="K18" s="638"/>
      <c r="L18" s="638"/>
      <c r="M18" s="638"/>
      <c r="N18" s="638"/>
      <c r="O18" s="638"/>
      <c r="P18" s="638"/>
      <c r="Q18" s="638"/>
      <c r="R18" s="638"/>
      <c r="S18" s="638"/>
      <c r="T18" s="638"/>
      <c r="U18" s="638"/>
      <c r="V18" s="638"/>
    </row>
    <row r="19" spans="5:22" x14ac:dyDescent="0.35">
      <c r="E19" s="111" t="s">
        <v>11</v>
      </c>
      <c r="F19" s="111"/>
      <c r="G19" s="111"/>
      <c r="H19" s="111"/>
      <c r="I19" s="111"/>
      <c r="J19" s="111"/>
      <c r="K19" s="111"/>
      <c r="L19" s="111"/>
      <c r="M19" s="111"/>
      <c r="N19" s="111"/>
      <c r="O19" s="111"/>
      <c r="P19" s="111"/>
      <c r="Q19" s="111"/>
      <c r="R19" s="111"/>
      <c r="S19" s="111"/>
      <c r="T19" s="111"/>
      <c r="U19" s="111"/>
      <c r="V19" s="111"/>
    </row>
    <row r="20" spans="5:22" x14ac:dyDescent="0.35">
      <c r="E20" s="111" t="s">
        <v>12</v>
      </c>
      <c r="F20" s="111"/>
      <c r="G20" s="111"/>
      <c r="H20" s="111"/>
      <c r="I20" s="111"/>
      <c r="J20" s="111"/>
      <c r="K20" s="111"/>
      <c r="L20" s="111"/>
      <c r="M20" s="111"/>
      <c r="N20" s="111"/>
      <c r="O20" s="111"/>
      <c r="P20" s="111"/>
      <c r="Q20" s="111"/>
      <c r="R20" s="111"/>
      <c r="S20" s="111"/>
      <c r="T20" s="111"/>
      <c r="U20" s="111"/>
      <c r="V20" s="111"/>
    </row>
    <row r="21" spans="5:22" x14ac:dyDescent="0.35">
      <c r="E21" s="111" t="s">
        <v>13</v>
      </c>
      <c r="F21" s="111"/>
      <c r="G21" s="111"/>
      <c r="H21" s="111"/>
      <c r="I21" s="111"/>
      <c r="J21" s="111"/>
      <c r="K21" s="111"/>
      <c r="L21" s="111"/>
      <c r="M21" s="111"/>
      <c r="N21" s="111"/>
      <c r="O21" s="111"/>
      <c r="P21" s="111"/>
      <c r="Q21" s="111"/>
      <c r="R21" s="111"/>
      <c r="S21" s="111"/>
      <c r="T21" s="111"/>
      <c r="U21" s="111"/>
      <c r="V21" s="111"/>
    </row>
    <row r="22" spans="5:22" x14ac:dyDescent="0.35">
      <c r="E22" s="111" t="s">
        <v>14</v>
      </c>
      <c r="F22" s="111"/>
      <c r="G22" s="111"/>
      <c r="H22" s="111"/>
      <c r="I22" s="111"/>
      <c r="J22" s="111"/>
      <c r="K22" s="111"/>
      <c r="L22" s="111"/>
      <c r="M22" s="111"/>
      <c r="N22" s="111"/>
      <c r="O22" s="111"/>
      <c r="P22" s="111"/>
      <c r="Q22" s="111"/>
      <c r="R22" s="111"/>
      <c r="S22" s="111"/>
      <c r="T22" s="111"/>
      <c r="U22" s="111"/>
      <c r="V22" s="111"/>
    </row>
    <row r="23" spans="5:22" x14ac:dyDescent="0.35">
      <c r="E23" s="111" t="s">
        <v>15</v>
      </c>
      <c r="F23" s="111"/>
      <c r="G23" s="111"/>
      <c r="H23" s="111"/>
      <c r="I23" s="111"/>
      <c r="J23" s="111"/>
      <c r="K23" s="111"/>
      <c r="L23" s="111"/>
      <c r="M23" s="111"/>
      <c r="N23" s="111"/>
      <c r="O23" s="111"/>
      <c r="P23" s="111"/>
      <c r="Q23" s="111"/>
      <c r="R23" s="111"/>
      <c r="S23" s="111"/>
      <c r="T23" s="111"/>
      <c r="U23" s="111"/>
      <c r="V23" s="111"/>
    </row>
    <row r="24" spans="5:22" x14ac:dyDescent="0.35">
      <c r="E24" s="109"/>
      <c r="F24" s="109"/>
      <c r="G24" s="109"/>
      <c r="H24" s="109"/>
      <c r="I24" s="109"/>
      <c r="J24" s="109"/>
      <c r="K24" s="109"/>
      <c r="L24" s="109"/>
      <c r="M24" s="109"/>
      <c r="N24" s="109"/>
      <c r="O24" s="109"/>
      <c r="P24" s="109"/>
      <c r="Q24" s="109"/>
      <c r="R24" s="109"/>
      <c r="S24" s="109"/>
      <c r="T24" s="109"/>
      <c r="U24" s="109"/>
      <c r="V24" s="109"/>
    </row>
    <row r="25" spans="5:22" x14ac:dyDescent="0.35">
      <c r="F25" s="109"/>
      <c r="G25" s="109"/>
      <c r="H25" s="109"/>
      <c r="I25" s="109"/>
      <c r="J25" s="109"/>
      <c r="K25" s="109"/>
      <c r="L25" s="109"/>
      <c r="M25" s="109"/>
      <c r="N25" s="109"/>
      <c r="O25" s="109"/>
      <c r="P25" s="109"/>
      <c r="Q25" s="109"/>
      <c r="R25" s="109"/>
      <c r="S25" s="109"/>
      <c r="T25" s="109"/>
      <c r="U25" s="109"/>
      <c r="V25" s="109"/>
    </row>
    <row r="26" spans="5:22" x14ac:dyDescent="0.35">
      <c r="F26" s="109"/>
      <c r="G26" s="109"/>
      <c r="H26" s="109"/>
      <c r="I26" s="109"/>
      <c r="J26" s="109"/>
      <c r="K26" s="109"/>
      <c r="L26" s="109"/>
      <c r="M26" s="109"/>
      <c r="N26" s="109"/>
      <c r="O26" s="109"/>
      <c r="P26" s="109"/>
      <c r="Q26" s="109"/>
      <c r="R26" s="109"/>
      <c r="S26" s="109"/>
      <c r="T26" s="109"/>
      <c r="U26" s="109"/>
      <c r="V26" s="109"/>
    </row>
    <row r="27" spans="5:22" x14ac:dyDescent="0.35">
      <c r="E27" s="109"/>
      <c r="F27" s="109"/>
      <c r="G27" s="109"/>
      <c r="H27" s="109"/>
      <c r="I27" s="109"/>
      <c r="J27" s="109"/>
      <c r="K27" s="109"/>
      <c r="L27" s="109"/>
      <c r="M27" s="109"/>
      <c r="N27" s="109"/>
      <c r="O27" s="109"/>
      <c r="P27" s="109"/>
      <c r="Q27" s="109"/>
      <c r="R27" s="109"/>
      <c r="S27" s="109"/>
      <c r="T27" s="109"/>
      <c r="U27" s="109"/>
      <c r="V27" s="109"/>
    </row>
    <row r="28" spans="5:22" x14ac:dyDescent="0.35">
      <c r="E28" s="109"/>
    </row>
    <row r="30" spans="5:22" x14ac:dyDescent="0.35">
      <c r="E30" s="109"/>
    </row>
    <row r="32" spans="5:22" x14ac:dyDescent="0.35">
      <c r="E32" s="109"/>
    </row>
    <row r="33" spans="4:4" x14ac:dyDescent="0.35">
      <c r="D33" s="109"/>
    </row>
    <row r="34" spans="4:4" x14ac:dyDescent="0.35">
      <c r="D34" s="114"/>
    </row>
  </sheetData>
  <mergeCells count="11">
    <mergeCell ref="F18:V18"/>
    <mergeCell ref="E13:V13"/>
    <mergeCell ref="E9:V9"/>
    <mergeCell ref="E11:V11"/>
    <mergeCell ref="E10:V10"/>
    <mergeCell ref="E17:V17"/>
    <mergeCell ref="A1:V2"/>
    <mergeCell ref="E4:V7"/>
    <mergeCell ref="E14:V14"/>
    <mergeCell ref="E15:V15"/>
    <mergeCell ref="E16:V16"/>
  </mergeCells>
  <hyperlinks>
    <hyperlink ref="E9:I9" r:id="rId1" display="A training manual can be found here." xr:uid="{3D8A480A-14DF-44D6-82C8-495AF3E7DE95}"/>
    <hyperlink ref="E11" r:id="rId2" location="gid=414275877" display="A descriptions of management practices, outcomes and experimental units (typically products/commodities) can be found here." xr:uid="{366C4179-AD62-4010-8030-77F0E2C36E3D}"/>
    <hyperlink ref="E10" r:id="rId3" location="gid=414275877" display="A descriptions of management practices, outcomes and experimental units (typically products/commodities) can be found here." xr:uid="{5D7A5DEB-3554-478F-BC5D-B28AAED7DA15}"/>
    <hyperlink ref="E11:V11" r:id="rId4" display="Feedback and issue reporting is here" xr:uid="{0F700817-4F21-40EC-B49A-05BF38979B27}"/>
  </hyperlinks>
  <pageMargins left="0.7" right="0.7" top="0.75" bottom="0.75" header="0.3" footer="0.3"/>
  <pageSetup paperSize="9" orientation="portrait"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6C935-6866-44AD-986B-FE4F50242602}">
  <sheetPr codeName="Sheet1">
    <tabColor theme="9" tint="0.79998168889431442"/>
  </sheetPr>
  <dimension ref="A1:U121"/>
  <sheetViews>
    <sheetView topLeftCell="A5" zoomScale="145" zoomScaleNormal="145" workbookViewId="0">
      <selection activeCell="C6" sqref="C6"/>
    </sheetView>
  </sheetViews>
  <sheetFormatPr defaultColWidth="9" defaultRowHeight="14.5" x14ac:dyDescent="0.35"/>
  <cols>
    <col min="1" max="1" width="2.453125" customWidth="1"/>
    <col min="2" max="2" width="21.81640625" customWidth="1"/>
    <col min="3" max="3" width="31.54296875" customWidth="1"/>
    <col min="4" max="4" width="5.54296875" style="38" bestFit="1" customWidth="1"/>
    <col min="5" max="5" width="30.54296875" bestFit="1" customWidth="1"/>
    <col min="6" max="21" width="9" style="5"/>
  </cols>
  <sheetData>
    <row r="1" spans="1:12" ht="22.75" customHeight="1" x14ac:dyDescent="0.35">
      <c r="A1" s="643" t="s">
        <v>16</v>
      </c>
      <c r="B1" s="644"/>
      <c r="C1" s="644"/>
      <c r="D1" s="645"/>
      <c r="E1" s="79"/>
      <c r="F1" s="79"/>
      <c r="G1" s="79"/>
      <c r="H1" s="79"/>
      <c r="I1" s="79"/>
      <c r="J1" s="79"/>
      <c r="K1" s="79"/>
      <c r="L1" s="79"/>
    </row>
    <row r="2" spans="1:12" ht="5.25" customHeight="1" x14ac:dyDescent="0.35">
      <c r="A2" s="266"/>
      <c r="B2" s="267"/>
      <c r="C2" s="268"/>
      <c r="D2" s="322"/>
      <c r="E2" s="79"/>
      <c r="F2" s="79"/>
      <c r="G2" s="79"/>
      <c r="H2" s="79"/>
      <c r="I2" s="79"/>
      <c r="J2" s="79"/>
      <c r="K2" s="79"/>
      <c r="L2" s="79"/>
    </row>
    <row r="3" spans="1:12" x14ac:dyDescent="0.35">
      <c r="A3" s="9"/>
      <c r="B3" s="260" t="s">
        <v>17</v>
      </c>
      <c r="C3" s="124" t="s">
        <v>21591</v>
      </c>
      <c r="D3" s="323" t="s">
        <v>18</v>
      </c>
      <c r="E3" s="5"/>
    </row>
    <row r="4" spans="1:12" x14ac:dyDescent="0.35">
      <c r="A4" s="9"/>
      <c r="B4" s="261" t="s">
        <v>19</v>
      </c>
      <c r="C4" s="124" t="s">
        <v>20846</v>
      </c>
      <c r="D4" s="323" t="s">
        <v>20</v>
      </c>
      <c r="E4" s="5"/>
    </row>
    <row r="5" spans="1:12" x14ac:dyDescent="0.35">
      <c r="A5" s="9"/>
      <c r="B5" s="261" t="s">
        <v>21</v>
      </c>
      <c r="C5" s="240">
        <v>2013</v>
      </c>
      <c r="D5" s="323" t="s">
        <v>22</v>
      </c>
      <c r="E5" s="5"/>
    </row>
    <row r="6" spans="1:12" x14ac:dyDescent="0.35">
      <c r="A6" s="9"/>
      <c r="B6" s="262" t="s">
        <v>23</v>
      </c>
      <c r="C6" s="183"/>
      <c r="D6" s="323" t="s">
        <v>24</v>
      </c>
      <c r="E6" s="5"/>
    </row>
    <row r="7" spans="1:12" x14ac:dyDescent="0.35">
      <c r="A7" s="9"/>
      <c r="B7" s="264" t="s">
        <v>25</v>
      </c>
      <c r="C7" s="124"/>
      <c r="D7" s="323" t="s">
        <v>26</v>
      </c>
      <c r="E7" s="5" t="str">
        <f>IFERROR(IF(MATCH(TRIM(C7),dois[],0)&gt;0,"DOI ALREADY EXISTS IN ERA!",""),"")</f>
        <v/>
      </c>
    </row>
    <row r="8" spans="1:12" x14ac:dyDescent="0.35">
      <c r="A8" s="9"/>
      <c r="B8" s="265" t="s">
        <v>27</v>
      </c>
      <c r="C8" s="124"/>
      <c r="D8" s="323" t="s">
        <v>28</v>
      </c>
      <c r="E8" s="5"/>
    </row>
    <row r="9" spans="1:12" s="5" customFormat="1" ht="5.25" customHeight="1" x14ac:dyDescent="0.35">
      <c r="A9" s="9"/>
      <c r="B9" s="36"/>
      <c r="C9" s="21"/>
      <c r="D9" s="324"/>
    </row>
    <row r="10" spans="1:12" s="5" customFormat="1" x14ac:dyDescent="0.35">
      <c r="A10" s="9"/>
      <c r="B10" s="258" t="s">
        <v>29</v>
      </c>
      <c r="C10" s="259" t="s">
        <v>10345</v>
      </c>
      <c r="D10" s="323" t="s">
        <v>30</v>
      </c>
    </row>
    <row r="11" spans="1:12" s="5" customFormat="1" x14ac:dyDescent="0.35">
      <c r="A11" s="9"/>
      <c r="B11" s="258" t="s">
        <v>8827</v>
      </c>
      <c r="C11" s="259" t="s">
        <v>10346</v>
      </c>
      <c r="D11" s="323" t="s">
        <v>8826</v>
      </c>
    </row>
    <row r="12" spans="1:12" s="5" customFormat="1" ht="5.25" customHeight="1" x14ac:dyDescent="0.35">
      <c r="A12" s="9"/>
      <c r="B12" s="43"/>
      <c r="D12" s="325"/>
    </row>
    <row r="13" spans="1:12" s="5" customFormat="1" ht="36.75" customHeight="1" x14ac:dyDescent="0.35">
      <c r="A13" s="9"/>
      <c r="B13" s="641" t="s">
        <v>31</v>
      </c>
      <c r="C13" s="642"/>
      <c r="D13" s="326"/>
    </row>
    <row r="14" spans="1:12" s="5" customFormat="1" x14ac:dyDescent="0.35">
      <c r="A14" s="9"/>
      <c r="B14" s="264" t="s">
        <v>32</v>
      </c>
      <c r="C14" s="226"/>
      <c r="D14" s="323" t="s">
        <v>33</v>
      </c>
    </row>
    <row r="15" spans="1:12" s="5" customFormat="1" x14ac:dyDescent="0.35">
      <c r="A15" s="9"/>
      <c r="B15" s="264" t="s">
        <v>34</v>
      </c>
      <c r="C15" s="124"/>
      <c r="D15" s="323" t="s">
        <v>35</v>
      </c>
    </row>
    <row r="16" spans="1:12" s="5" customFormat="1" x14ac:dyDescent="0.35">
      <c r="A16" s="9"/>
      <c r="B16" s="264" t="s">
        <v>36</v>
      </c>
      <c r="C16" s="124"/>
      <c r="D16" s="323" t="s">
        <v>37</v>
      </c>
    </row>
    <row r="17" spans="1:4" s="5" customFormat="1" x14ac:dyDescent="0.35">
      <c r="A17" s="9"/>
      <c r="B17" s="265" t="s">
        <v>38</v>
      </c>
      <c r="C17" s="124"/>
      <c r="D17" s="323" t="s">
        <v>39</v>
      </c>
    </row>
    <row r="18" spans="1:4" s="5" customFormat="1" ht="5.25" customHeight="1" x14ac:dyDescent="0.35">
      <c r="A18" s="10"/>
      <c r="B18" s="11"/>
      <c r="C18" s="11"/>
      <c r="D18" s="327"/>
    </row>
    <row r="19" spans="1:4" s="5" customFormat="1" x14ac:dyDescent="0.35">
      <c r="D19" s="37"/>
    </row>
    <row r="20" spans="1:4" s="5" customFormat="1" x14ac:dyDescent="0.35">
      <c r="B20" s="13"/>
      <c r="C20" s="13"/>
      <c r="D20" s="37"/>
    </row>
    <row r="21" spans="1:4" s="5" customFormat="1" x14ac:dyDescent="0.35">
      <c r="D21" s="37"/>
    </row>
    <row r="22" spans="1:4" s="5" customFormat="1" x14ac:dyDescent="0.35">
      <c r="D22" s="37"/>
    </row>
    <row r="23" spans="1:4" s="5" customFormat="1" x14ac:dyDescent="0.35">
      <c r="D23" s="37"/>
    </row>
    <row r="24" spans="1:4" s="5" customFormat="1" x14ac:dyDescent="0.35">
      <c r="D24" s="37"/>
    </row>
    <row r="25" spans="1:4" s="5" customFormat="1" x14ac:dyDescent="0.35">
      <c r="D25" s="37"/>
    </row>
    <row r="26" spans="1:4" s="5" customFormat="1" x14ac:dyDescent="0.35">
      <c r="D26" s="37"/>
    </row>
    <row r="27" spans="1:4" s="5" customFormat="1" x14ac:dyDescent="0.35">
      <c r="D27" s="37"/>
    </row>
    <row r="28" spans="1:4" s="5" customFormat="1" x14ac:dyDescent="0.35">
      <c r="D28" s="37"/>
    </row>
    <row r="29" spans="1:4" s="5" customFormat="1" x14ac:dyDescent="0.35">
      <c r="D29" s="37"/>
    </row>
    <row r="30" spans="1:4" s="5" customFormat="1" x14ac:dyDescent="0.35">
      <c r="D30" s="37"/>
    </row>
    <row r="31" spans="1:4" s="5" customFormat="1" x14ac:dyDescent="0.35">
      <c r="D31" s="37"/>
    </row>
    <row r="32" spans="1:4" s="5" customFormat="1" x14ac:dyDescent="0.35">
      <c r="D32" s="37"/>
    </row>
    <row r="33" spans="1:5" s="5" customFormat="1" x14ac:dyDescent="0.35">
      <c r="D33" s="37"/>
    </row>
    <row r="34" spans="1:5" s="5" customFormat="1" x14ac:dyDescent="0.35">
      <c r="D34" s="37"/>
    </row>
    <row r="35" spans="1:5" s="5" customFormat="1" x14ac:dyDescent="0.35">
      <c r="D35" s="37"/>
    </row>
    <row r="36" spans="1:5" s="5" customFormat="1" x14ac:dyDescent="0.35">
      <c r="D36" s="37"/>
    </row>
    <row r="37" spans="1:5" s="5" customFormat="1" x14ac:dyDescent="0.35">
      <c r="D37" s="37"/>
    </row>
    <row r="38" spans="1:5" s="5" customFormat="1" x14ac:dyDescent="0.35">
      <c r="D38" s="37"/>
    </row>
    <row r="39" spans="1:5" s="5" customFormat="1" x14ac:dyDescent="0.35">
      <c r="D39" s="37"/>
    </row>
    <row r="40" spans="1:5" s="5" customFormat="1" x14ac:dyDescent="0.35">
      <c r="D40" s="37"/>
    </row>
    <row r="41" spans="1:5" s="5" customFormat="1" x14ac:dyDescent="0.35">
      <c r="D41" s="37"/>
    </row>
    <row r="42" spans="1:5" s="5" customFormat="1" x14ac:dyDescent="0.35">
      <c r="D42" s="37"/>
    </row>
    <row r="43" spans="1:5" x14ac:dyDescent="0.35">
      <c r="A43" s="5"/>
      <c r="B43" s="5"/>
      <c r="C43" s="5"/>
      <c r="D43" s="37"/>
      <c r="E43" s="5"/>
    </row>
    <row r="44" spans="1:5" x14ac:dyDescent="0.35">
      <c r="A44" s="5"/>
      <c r="B44" s="5"/>
      <c r="C44" s="5"/>
      <c r="D44" s="37"/>
      <c r="E44" s="5"/>
    </row>
    <row r="45" spans="1:5" x14ac:dyDescent="0.35">
      <c r="A45" s="5"/>
      <c r="B45" s="5"/>
      <c r="C45" s="5"/>
      <c r="D45" s="37"/>
      <c r="E45" s="5"/>
    </row>
    <row r="46" spans="1:5" x14ac:dyDescent="0.35">
      <c r="A46" s="5"/>
      <c r="B46" s="5"/>
      <c r="C46" s="5"/>
      <c r="D46" s="37"/>
      <c r="E46" s="5"/>
    </row>
    <row r="47" spans="1:5" x14ac:dyDescent="0.35">
      <c r="A47" s="5"/>
      <c r="B47" s="5"/>
      <c r="C47" s="5"/>
      <c r="D47" s="37"/>
      <c r="E47" s="5"/>
    </row>
    <row r="48" spans="1:5" x14ac:dyDescent="0.35">
      <c r="A48" s="5"/>
      <c r="B48" s="5"/>
      <c r="C48" s="5"/>
      <c r="D48" s="37"/>
      <c r="E48" s="5"/>
    </row>
    <row r="49" spans="1:5" x14ac:dyDescent="0.35">
      <c r="A49" s="5"/>
      <c r="B49" s="5"/>
      <c r="C49" s="5"/>
      <c r="D49" s="37"/>
      <c r="E49" s="5"/>
    </row>
    <row r="50" spans="1:5" x14ac:dyDescent="0.35">
      <c r="A50" s="5"/>
      <c r="B50" s="5"/>
      <c r="C50" s="5"/>
      <c r="D50" s="37"/>
      <c r="E50" s="5"/>
    </row>
    <row r="51" spans="1:5" x14ac:dyDescent="0.35">
      <c r="A51" s="5"/>
      <c r="B51" s="5"/>
      <c r="C51" s="5"/>
      <c r="D51" s="37"/>
      <c r="E51" s="5"/>
    </row>
    <row r="52" spans="1:5" x14ac:dyDescent="0.35">
      <c r="A52" s="5"/>
    </row>
    <row r="53" spans="1:5" x14ac:dyDescent="0.35">
      <c r="A53" s="5"/>
    </row>
    <row r="54" spans="1:5" x14ac:dyDescent="0.35">
      <c r="A54" s="5"/>
    </row>
    <row r="55" spans="1:5" x14ac:dyDescent="0.35">
      <c r="A55" s="5"/>
    </row>
    <row r="56" spans="1:5" x14ac:dyDescent="0.35">
      <c r="A56" s="5"/>
    </row>
    <row r="57" spans="1:5" x14ac:dyDescent="0.35">
      <c r="A57" s="5"/>
    </row>
    <row r="58" spans="1:5" x14ac:dyDescent="0.35">
      <c r="A58" s="5"/>
    </row>
    <row r="59" spans="1:5" x14ac:dyDescent="0.35">
      <c r="A59" s="5"/>
    </row>
    <row r="60" spans="1:5" x14ac:dyDescent="0.35">
      <c r="A60" s="5"/>
    </row>
    <row r="61" spans="1:5" x14ac:dyDescent="0.35">
      <c r="A61" s="5"/>
    </row>
    <row r="62" spans="1:5" x14ac:dyDescent="0.35">
      <c r="A62" s="5"/>
    </row>
    <row r="63" spans="1:5" x14ac:dyDescent="0.35">
      <c r="A63" s="5"/>
    </row>
    <row r="64" spans="1:5"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row r="103" spans="1:1" x14ac:dyDescent="0.35">
      <c r="A103" s="5"/>
    </row>
    <row r="104" spans="1:1" x14ac:dyDescent="0.35">
      <c r="A104" s="5"/>
    </row>
    <row r="105" spans="1:1" x14ac:dyDescent="0.35">
      <c r="A105" s="5"/>
    </row>
    <row r="106" spans="1:1" x14ac:dyDescent="0.35">
      <c r="A106" s="5"/>
    </row>
    <row r="107" spans="1:1" x14ac:dyDescent="0.35">
      <c r="A107" s="5"/>
    </row>
    <row r="108" spans="1:1" x14ac:dyDescent="0.35">
      <c r="A108" s="5"/>
    </row>
    <row r="109" spans="1:1" x14ac:dyDescent="0.35">
      <c r="A109" s="5"/>
    </row>
    <row r="110" spans="1:1" x14ac:dyDescent="0.35">
      <c r="A110" s="5"/>
    </row>
    <row r="111" spans="1:1" x14ac:dyDescent="0.35">
      <c r="A111" s="5"/>
    </row>
    <row r="112" spans="1:1" x14ac:dyDescent="0.35">
      <c r="A112" s="5"/>
    </row>
    <row r="113" spans="1:1" x14ac:dyDescent="0.35">
      <c r="A113" s="5"/>
    </row>
    <row r="114" spans="1:1" x14ac:dyDescent="0.35">
      <c r="A114" s="5"/>
    </row>
    <row r="115" spans="1:1" x14ac:dyDescent="0.35">
      <c r="A115" s="5"/>
    </row>
    <row r="116" spans="1:1" x14ac:dyDescent="0.35">
      <c r="A116" s="5"/>
    </row>
    <row r="117" spans="1:1" x14ac:dyDescent="0.35">
      <c r="A117" s="5"/>
    </row>
    <row r="118" spans="1:1" x14ac:dyDescent="0.35">
      <c r="A118" s="5"/>
    </row>
    <row r="119" spans="1:1" x14ac:dyDescent="0.35">
      <c r="A119" s="5"/>
    </row>
    <row r="120" spans="1:1" x14ac:dyDescent="0.35">
      <c r="A120" s="5"/>
    </row>
    <row r="121" spans="1:1" x14ac:dyDescent="0.35">
      <c r="A121" s="5"/>
    </row>
  </sheetData>
  <sheetProtection formatColumns="0" formatRows="0" selectLockedCells="1"/>
  <mergeCells count="2">
    <mergeCell ref="B13:C13"/>
    <mergeCell ref="A1:D1"/>
  </mergeCells>
  <conditionalFormatting sqref="C3:C6">
    <cfRule type="containsBlanks" dxfId="427" priority="18">
      <formula>LEN(TRIM(C3))=0</formula>
    </cfRule>
  </conditionalFormatting>
  <conditionalFormatting sqref="C8">
    <cfRule type="expression" dxfId="426" priority="10">
      <formula>NOT(ISBLANK($C$7))</formula>
    </cfRule>
    <cfRule type="expression" dxfId="425" priority="13">
      <formula>AND(ISBLANK($C$8),ISBLANK($C$7))</formula>
    </cfRule>
  </conditionalFormatting>
  <conditionalFormatting sqref="C7">
    <cfRule type="expression" dxfId="424" priority="657">
      <formula>NOT(ISBLANK($C$8))</formula>
    </cfRule>
    <cfRule type="expression" dxfId="423" priority="658">
      <formula>AND(ISBLANK($C$7),ISBLANK($C$8))</formula>
    </cfRule>
  </conditionalFormatting>
  <conditionalFormatting sqref="E7">
    <cfRule type="expression" dxfId="422" priority="1">
      <formula>$E$7&lt;&gt;""</formula>
    </cfRule>
  </conditionalFormatting>
  <dataValidations xWindow="1659" yWindow="955" count="5">
    <dataValidation type="whole" errorStyle="warning" allowBlank="1" showInputMessage="1" showErrorMessage="1" errorTitle="Year Published" error="Check Year Is Correct as this value is either &lt;1950 or &gt;2023" promptTitle="Publication Year" prompt="The year of publication." sqref="C5" xr:uid="{028E41D1-4B02-45C6-B5BA-1F40D27F3AA4}">
      <formula1>1950</formula1>
      <formula2>2023</formula2>
    </dataValidation>
    <dataValidation allowBlank="1" showInputMessage="1" showErrorMessage="1" promptTitle="Publication Code" prompt="Each paper is assigned a unique code, that consists of your intials followed by a sequential four digit number, e.g. NN0001." sqref="C3" xr:uid="{2B79EBC2-9A07-43BA-9C65-98E72775A22D}"/>
    <dataValidation allowBlank="1" showInputMessage="1" showErrorMessage="1" promptTitle="DOI" prompt="Digital object identifier (DOI) for the publication (e.g. 10.1080/03650340.2017.1411589). _x000a_Do not include https:// when entering this. If there is no DOI for a publication then report the website of the article." sqref="C7 C14:C17" xr:uid="{2CB8FCD2-587B-41C1-ABB3-2D6501CF0780}"/>
    <dataValidation allowBlank="1" showInputMessage="1" showErrorMessage="1" promptTitle="Website" prompt="For a publication with no DOI, please enter the full website address where it can be found." sqref="C8" xr:uid="{03E14021-D45A-44B6-9F27-7F618891B6EC}"/>
    <dataValidation allowBlank="1" showInputMessage="1" showErrorMessage="1" promptTitle="Author Last Name" prompt="Publication first author's surname." sqref="C4" xr:uid="{A8FB9CA2-D7BF-409B-A7BA-359000CBCA69}"/>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1659" yWindow="955" count="1">
        <x14:dataValidation type="list" errorStyle="warning" allowBlank="1" showInputMessage="1" error="This value does not match an existing journal in the list, if you are not adding a new journal name then please check the spelling." promptTitle="Journal" prompt="Name of journal this research is published in." xr:uid="{4B467849-84A3-4049-A5B5-D7A99712B7F5}">
          <x14:formula1>
            <xm:f>_xlfn.ANCHORARRAY(journals!$G$2)</xm:f>
          </x14:formula1>
          <xm:sqref>C6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45694-27A0-4C0F-A137-8EB6D054CA58}">
  <sheetPr codeName="Sheet52">
    <tabColor theme="1"/>
  </sheetPr>
  <dimension ref="A1:M2"/>
  <sheetViews>
    <sheetView workbookViewId="0">
      <selection activeCell="J34" sqref="J34"/>
    </sheetView>
  </sheetViews>
  <sheetFormatPr defaultColWidth="8.81640625" defaultRowHeight="10.5" x14ac:dyDescent="0.25"/>
  <cols>
    <col min="1" max="16384" width="8.81640625" style="3"/>
  </cols>
  <sheetData>
    <row r="1" spans="1:13" x14ac:dyDescent="0.25">
      <c r="A1" s="3" t="str" cm="1">
        <f t="array" ref="A1:F1">TRANSPOSE(Pub!D3:D8)</f>
        <v>B.Code</v>
      </c>
      <c r="B1" s="3" t="str">
        <v>B.Author.Last</v>
      </c>
      <c r="C1" s="3" t="str">
        <v>B.Date</v>
      </c>
      <c r="D1" s="3" t="str">
        <v>B.Journal</v>
      </c>
      <c r="E1" s="3" t="str">
        <v>B.DOI</v>
      </c>
      <c r="F1" s="3" t="str">
        <v>B.Url</v>
      </c>
      <c r="H1" s="3" t="str" cm="1">
        <f t="array" ref="H1:I1">TRANSPOSE(Pub!D10:D11)</f>
        <v>B.Project</v>
      </c>
      <c r="I1" s="3" t="str">
        <v>B.Version</v>
      </c>
      <c r="J1" s="3" t="str" cm="1">
        <f t="array" ref="J1:M1">TRANSPOSE(Pub!D14:D17)</f>
        <v>B.Link1</v>
      </c>
      <c r="K1" s="3" t="str">
        <v>B.Link2</v>
      </c>
      <c r="L1" s="3" t="str">
        <v>B.Link3</v>
      </c>
      <c r="M1" s="3" t="str">
        <v>B.Link4</v>
      </c>
    </row>
    <row r="2" spans="1:13" x14ac:dyDescent="0.25">
      <c r="A2" s="3" t="str" cm="1">
        <f t="array" ref="A2:F2">TRANSPOSE(Pub!C3:C8)</f>
        <v>HK0086</v>
      </c>
      <c r="B2" s="3" t="str">
        <v>uewhd</v>
      </c>
      <c r="C2" s="3">
        <v>2013</v>
      </c>
      <c r="D2" s="3">
        <v>0</v>
      </c>
      <c r="E2" s="3">
        <v>0</v>
      </c>
      <c r="F2" s="3">
        <v>0</v>
      </c>
      <c r="H2" s="3" t="str" cm="1">
        <f t="array" ref="H2:I2">TRANSPOSE(Pub!C10:C11)</f>
        <v>ERA 2024 Livestock</v>
      </c>
      <c r="I2" s="3" t="str">
        <v>V1.1.01</v>
      </c>
      <c r="J2" s="3" cm="1">
        <f t="array" ref="J2:M2">TRANSPOSE(Pub!C14:C17)</f>
        <v>0</v>
      </c>
      <c r="K2" s="3">
        <v>0</v>
      </c>
      <c r="L2" s="3">
        <v>0</v>
      </c>
      <c r="M2" s="3">
        <v>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331E7-05E4-4C90-94FB-053D910DB282}">
  <sheetPr codeName="Sheet2">
    <tabColor theme="9" tint="0.59999389629810485"/>
  </sheetPr>
  <dimension ref="A1:BD108"/>
  <sheetViews>
    <sheetView topLeftCell="B1" zoomScale="115" zoomScaleNormal="115" workbookViewId="0">
      <pane xSplit="1" topLeftCell="C1" activePane="topRight" state="frozen"/>
      <selection activeCell="B1" sqref="B1"/>
      <selection pane="topRight" activeCell="AR2" sqref="AR2"/>
    </sheetView>
  </sheetViews>
  <sheetFormatPr defaultColWidth="9" defaultRowHeight="14.5" x14ac:dyDescent="0.35"/>
  <cols>
    <col min="1" max="1" width="5.7265625" style="5" customWidth="1"/>
    <col min="2" max="2" width="31.7265625" customWidth="1"/>
    <col min="3" max="5" width="27.54296875" bestFit="1" customWidth="1"/>
    <col min="6" max="8" width="21.54296875" bestFit="1" customWidth="1"/>
    <col min="9" max="11" width="12.54296875" customWidth="1"/>
    <col min="12" max="12" width="19.54296875" bestFit="1" customWidth="1"/>
    <col min="13" max="36" width="12.54296875" customWidth="1"/>
    <col min="37" max="37" width="3.453125" customWidth="1"/>
    <col min="38" max="38" width="20" bestFit="1" customWidth="1"/>
    <col min="41" max="41" width="19.54296875" bestFit="1" customWidth="1"/>
  </cols>
  <sheetData>
    <row r="1" spans="1:56" ht="25.5" customHeight="1" thickBot="1" x14ac:dyDescent="0.4">
      <c r="A1" s="141"/>
      <c r="B1" s="651" t="s">
        <v>40</v>
      </c>
      <c r="C1" s="651"/>
      <c r="D1" s="651"/>
      <c r="E1" s="651"/>
      <c r="F1" s="651"/>
      <c r="G1" s="651"/>
      <c r="H1" s="651"/>
      <c r="I1" s="651"/>
      <c r="J1" s="651"/>
      <c r="K1" s="651"/>
      <c r="L1" s="651"/>
      <c r="M1" s="651"/>
      <c r="N1" s="651"/>
      <c r="O1" s="651"/>
      <c r="P1" s="651"/>
      <c r="Q1" s="651"/>
      <c r="R1" s="144"/>
      <c r="S1" s="144"/>
      <c r="T1" s="144"/>
      <c r="U1" s="144"/>
      <c r="V1" s="144"/>
      <c r="W1" s="144"/>
      <c r="X1" s="144"/>
      <c r="Y1" s="144"/>
      <c r="Z1" s="144"/>
      <c r="AA1" s="144"/>
      <c r="AB1" s="144"/>
      <c r="AC1" s="144"/>
      <c r="AD1" s="144"/>
      <c r="AE1" s="144"/>
      <c r="AF1" s="144"/>
      <c r="AG1" s="144"/>
      <c r="AH1" s="144"/>
      <c r="AI1" s="144"/>
      <c r="AJ1" s="144"/>
      <c r="AK1" s="5"/>
      <c r="AL1" s="5"/>
      <c r="AM1" s="63"/>
      <c r="AN1" s="5"/>
      <c r="AO1" s="5"/>
      <c r="AP1" s="5"/>
      <c r="AQ1" s="5"/>
      <c r="AR1" s="5" t="s">
        <v>3741</v>
      </c>
      <c r="AS1" s="5"/>
      <c r="AT1" s="5"/>
      <c r="AU1" s="5"/>
      <c r="AV1" s="5"/>
      <c r="AW1" s="5"/>
      <c r="AX1" s="5"/>
      <c r="AY1" s="5"/>
      <c r="AZ1" s="5"/>
      <c r="BA1" s="5"/>
      <c r="BB1" s="5"/>
      <c r="BC1" s="5"/>
      <c r="BD1" s="5"/>
    </row>
    <row r="2" spans="1:56" ht="17.149999999999999" customHeight="1" thickBot="1" x14ac:dyDescent="0.4">
      <c r="A2" s="48"/>
      <c r="B2" s="66"/>
      <c r="C2" s="66"/>
      <c r="D2" s="66"/>
      <c r="E2" s="66"/>
      <c r="F2" s="66"/>
      <c r="G2" s="66"/>
      <c r="H2" s="66"/>
      <c r="I2" s="66"/>
      <c r="J2" s="66"/>
      <c r="K2" s="66"/>
      <c r="L2" s="66"/>
      <c r="M2" s="66"/>
      <c r="N2" s="66"/>
      <c r="O2" s="66"/>
      <c r="P2" s="66"/>
      <c r="Q2" s="66"/>
      <c r="R2" s="66"/>
      <c r="S2" s="66"/>
      <c r="T2" s="66"/>
      <c r="U2" s="66"/>
      <c r="V2" s="66"/>
      <c r="W2" s="66"/>
      <c r="X2" s="66"/>
      <c r="Y2" s="66"/>
      <c r="Z2" s="66"/>
      <c r="AA2" s="66"/>
      <c r="AB2" s="66"/>
      <c r="AC2" s="66"/>
      <c r="AD2" s="66"/>
      <c r="AE2" s="66"/>
      <c r="AF2" s="66"/>
      <c r="AG2" s="66"/>
      <c r="AH2" s="66"/>
      <c r="AI2" s="66"/>
      <c r="AJ2" s="66"/>
      <c r="AK2" s="5"/>
      <c r="AL2" s="649" t="s">
        <v>41</v>
      </c>
      <c r="AM2" s="649"/>
      <c r="AN2" s="649"/>
      <c r="AO2" s="649"/>
      <c r="AP2" s="649"/>
      <c r="AQ2" s="649"/>
      <c r="AR2" s="5" t="str" cm="1">
        <f t="array" aca="1" ref="AR2:AR4" ca="1">_xlfn.VSTACK("All Sites",TRANSPOSE(Site.ID))</f>
        <v>All Sites</v>
      </c>
      <c r="AS2" s="5"/>
      <c r="AT2" s="5"/>
      <c r="AU2" s="5"/>
      <c r="AV2" s="5"/>
      <c r="AW2" s="5"/>
      <c r="AX2" s="5"/>
      <c r="AY2" s="5"/>
      <c r="AZ2" s="5"/>
      <c r="BA2" s="5"/>
      <c r="BB2" s="5"/>
      <c r="BC2" s="5"/>
      <c r="BD2" s="5"/>
    </row>
    <row r="3" spans="1:56" ht="79.75" customHeight="1" thickBot="1" x14ac:dyDescent="0.4">
      <c r="A3" s="140"/>
      <c r="B3" s="650" t="s">
        <v>8775</v>
      </c>
      <c r="C3" s="650"/>
      <c r="D3" s="650"/>
      <c r="E3" s="650"/>
      <c r="F3" s="650"/>
      <c r="G3" s="650"/>
      <c r="H3" s="650"/>
      <c r="I3" s="650"/>
      <c r="J3" s="650"/>
      <c r="K3" s="650"/>
      <c r="L3" s="650"/>
      <c r="M3" s="650"/>
      <c r="N3" s="650"/>
      <c r="O3" s="650"/>
      <c r="P3" s="650"/>
      <c r="Q3" s="650"/>
      <c r="R3" s="245"/>
      <c r="S3" s="245"/>
      <c r="T3" s="245"/>
      <c r="U3" s="245"/>
      <c r="V3" s="245"/>
      <c r="W3" s="245"/>
      <c r="X3" s="245"/>
      <c r="Y3" s="245"/>
      <c r="Z3" s="245"/>
      <c r="AA3" s="245"/>
      <c r="AB3" s="245"/>
      <c r="AC3" s="245"/>
      <c r="AD3" s="245"/>
      <c r="AE3" s="245"/>
      <c r="AF3" s="245"/>
      <c r="AG3" s="245"/>
      <c r="AH3" s="245"/>
      <c r="AI3" s="245"/>
      <c r="AJ3" s="245"/>
      <c r="AK3" s="5"/>
      <c r="AL3" s="649"/>
      <c r="AM3" s="649"/>
      <c r="AN3" s="649"/>
      <c r="AO3" s="649"/>
      <c r="AP3" s="649"/>
      <c r="AQ3" s="649"/>
      <c r="AR3" s="5" t="str">
        <f ca="1"/>
        <v>Bukura Agricultural College</v>
      </c>
      <c r="AS3" s="5"/>
      <c r="AT3" s="5"/>
      <c r="AU3" s="5"/>
      <c r="AV3" s="5"/>
      <c r="AW3" s="5"/>
      <c r="AX3" s="5"/>
      <c r="AY3" s="5"/>
      <c r="AZ3" s="5"/>
      <c r="BA3" s="5"/>
      <c r="BB3" s="5"/>
      <c r="BC3" s="5"/>
      <c r="BD3" s="5"/>
    </row>
    <row r="4" spans="1:56" ht="15" customHeight="1" thickBot="1" x14ac:dyDescent="0.4">
      <c r="A4" s="422" t="s">
        <v>43</v>
      </c>
      <c r="B4" s="138" t="s">
        <v>42</v>
      </c>
      <c r="C4" s="124"/>
      <c r="D4" s="124"/>
      <c r="E4" s="124"/>
      <c r="F4" s="124"/>
      <c r="G4" s="124"/>
      <c r="H4" s="124"/>
      <c r="I4" s="124"/>
      <c r="J4" s="124"/>
      <c r="K4" s="124"/>
      <c r="L4" s="124"/>
      <c r="M4" s="124"/>
      <c r="N4" s="124"/>
      <c r="O4" s="124"/>
      <c r="P4" s="124"/>
      <c r="Q4" s="124"/>
      <c r="R4" s="124"/>
      <c r="S4" s="124"/>
      <c r="T4" s="124"/>
      <c r="U4" s="124"/>
      <c r="V4" s="124"/>
      <c r="W4" s="124"/>
      <c r="X4" s="124"/>
      <c r="Y4" s="124"/>
      <c r="Z4" s="124"/>
      <c r="AA4" s="124"/>
      <c r="AB4" s="124"/>
      <c r="AC4" s="124"/>
      <c r="AD4" s="124"/>
      <c r="AE4" s="124"/>
      <c r="AF4" s="124"/>
      <c r="AG4" s="124"/>
      <c r="AH4" s="124"/>
      <c r="AI4" s="124"/>
      <c r="AJ4" s="124"/>
      <c r="AK4" s="5"/>
      <c r="AL4" s="649"/>
      <c r="AM4" s="649"/>
      <c r="AN4" s="649"/>
      <c r="AO4" s="649"/>
      <c r="AP4" s="649"/>
      <c r="AQ4" s="649"/>
      <c r="AR4" s="5" t="str">
        <f ca="1"/>
        <v>District Agricultural Training Centre</v>
      </c>
      <c r="AS4" s="5"/>
      <c r="AT4" s="5"/>
      <c r="AU4" s="5"/>
      <c r="AV4" s="5"/>
      <c r="AW4" s="5"/>
      <c r="AX4" s="5"/>
      <c r="AY4" s="5"/>
      <c r="AZ4" s="5"/>
      <c r="BA4" s="5"/>
      <c r="BB4" s="5"/>
      <c r="BC4" s="5"/>
      <c r="BD4" s="5"/>
    </row>
    <row r="5" spans="1:56" ht="15" customHeight="1" x14ac:dyDescent="0.35">
      <c r="A5" s="387" t="s">
        <v>44</v>
      </c>
      <c r="B5" s="243" t="s">
        <v>44</v>
      </c>
      <c r="C5" s="124" t="s">
        <v>166</v>
      </c>
      <c r="D5" s="124" t="s">
        <v>233</v>
      </c>
      <c r="E5" s="124"/>
      <c r="F5" s="124"/>
      <c r="G5" s="124"/>
      <c r="H5" s="124"/>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c r="AI5" s="124"/>
      <c r="AJ5" s="124"/>
      <c r="AK5" s="5"/>
      <c r="AL5" s="112" t="s">
        <v>45</v>
      </c>
      <c r="AM5" s="104" t="s">
        <v>46</v>
      </c>
      <c r="AN5" s="5"/>
      <c r="AO5" s="78" t="s">
        <v>47</v>
      </c>
      <c r="AP5" s="5"/>
      <c r="AQ5" s="5"/>
      <c r="AR5" s="5"/>
      <c r="AS5" s="5"/>
      <c r="AT5" s="5"/>
      <c r="AU5" s="5"/>
      <c r="AV5" s="5"/>
      <c r="AW5" s="5"/>
      <c r="AX5" s="5"/>
      <c r="AY5" s="5"/>
      <c r="AZ5" s="5"/>
      <c r="BA5" s="5"/>
      <c r="BB5" s="5"/>
      <c r="BC5" s="5"/>
      <c r="BD5" s="5"/>
    </row>
    <row r="6" spans="1:56" ht="28.75" customHeight="1" x14ac:dyDescent="0.35">
      <c r="A6" s="387" t="s">
        <v>49</v>
      </c>
      <c r="B6" s="244" t="s">
        <v>48</v>
      </c>
      <c r="C6" s="124" t="s">
        <v>338</v>
      </c>
      <c r="D6" s="124" t="s">
        <v>7695</v>
      </c>
      <c r="E6" s="124"/>
      <c r="F6" s="124"/>
      <c r="G6" s="124"/>
      <c r="H6" s="124"/>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24"/>
      <c r="AI6" s="124"/>
      <c r="AJ6" s="124"/>
      <c r="AK6" s="5"/>
      <c r="AL6" s="24" t="str" cm="1">
        <f t="array" aca="1" ref="AL6:AL7" ca="1">TRANSPOSE(Site.ID)</f>
        <v>Bukura Agricultural College</v>
      </c>
      <c r="AM6" s="475"/>
      <c r="AN6" s="5"/>
      <c r="AO6" s="474" t="str" cm="1">
        <f t="array" ref="AO6">IFERROR(_xlfn.TEXTJOIN("..",TRUE,TRANSPOSE(_xlfn._xlws.FILTER(AL6:AL35,AM6:AM35="Yes"))),"No values selected")</f>
        <v/>
      </c>
      <c r="AP6" s="5"/>
      <c r="AQ6" s="5"/>
      <c r="AR6" s="5"/>
      <c r="AS6" s="5"/>
      <c r="AT6" s="5"/>
      <c r="AU6" s="5"/>
      <c r="AV6" s="5"/>
      <c r="AW6" s="5"/>
      <c r="AX6" s="5"/>
      <c r="AY6" s="5"/>
      <c r="AZ6" s="5"/>
      <c r="BA6" s="5"/>
      <c r="BB6" s="5"/>
      <c r="BC6" s="5"/>
      <c r="BD6" s="5"/>
    </row>
    <row r="7" spans="1:56" ht="15" customHeight="1" x14ac:dyDescent="0.35">
      <c r="A7" s="387" t="s">
        <v>51</v>
      </c>
      <c r="B7" s="138" t="s">
        <v>50</v>
      </c>
      <c r="C7" s="124"/>
      <c r="D7" s="124"/>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124"/>
      <c r="AI7" s="124"/>
      <c r="AJ7" s="124"/>
      <c r="AK7" s="5"/>
      <c r="AL7" s="24" t="str">
        <f ca="1"/>
        <v>District Agricultural Training Centre</v>
      </c>
      <c r="AM7" s="475"/>
      <c r="AN7" s="5"/>
      <c r="AO7" s="113"/>
      <c r="AP7" s="5"/>
      <c r="AQ7" s="5"/>
      <c r="AR7" s="5"/>
      <c r="AS7" s="5"/>
      <c r="AT7" s="5"/>
      <c r="AU7" s="5"/>
      <c r="AV7" s="5"/>
      <c r="AW7" s="5"/>
      <c r="AX7" s="5"/>
      <c r="AY7" s="5"/>
      <c r="AZ7" s="5"/>
      <c r="BA7" s="5"/>
      <c r="BB7" s="5"/>
      <c r="BC7" s="5"/>
      <c r="BD7" s="5"/>
    </row>
    <row r="8" spans="1:56" ht="15" customHeight="1" x14ac:dyDescent="0.35">
      <c r="A8" s="387" t="s">
        <v>53</v>
      </c>
      <c r="B8" s="138" t="s">
        <v>52</v>
      </c>
      <c r="C8" s="124"/>
      <c r="D8" s="124"/>
      <c r="E8" s="124"/>
      <c r="F8" s="124"/>
      <c r="G8" s="124"/>
      <c r="H8" s="124"/>
      <c r="I8" s="124"/>
      <c r="J8" s="124"/>
      <c r="K8" s="124"/>
      <c r="L8" s="124"/>
      <c r="M8" s="124"/>
      <c r="N8" s="124"/>
      <c r="O8" s="124"/>
      <c r="P8" s="124"/>
      <c r="Q8" s="124"/>
      <c r="R8" s="124"/>
      <c r="S8" s="124"/>
      <c r="T8" s="124"/>
      <c r="U8" s="124"/>
      <c r="V8" s="124"/>
      <c r="W8" s="124"/>
      <c r="X8" s="124"/>
      <c r="Y8" s="124"/>
      <c r="Z8" s="124"/>
      <c r="AA8" s="124"/>
      <c r="AB8" s="124"/>
      <c r="AC8" s="124"/>
      <c r="AD8" s="124"/>
      <c r="AE8" s="124"/>
      <c r="AF8" s="124"/>
      <c r="AG8" s="124"/>
      <c r="AH8" s="124"/>
      <c r="AI8" s="124"/>
      <c r="AJ8" s="124"/>
      <c r="AK8" s="5"/>
      <c r="AL8" s="24"/>
      <c r="AM8" s="475" t="s">
        <v>699</v>
      </c>
      <c r="AN8" s="5"/>
      <c r="AO8" s="5"/>
      <c r="AP8" s="5"/>
      <c r="AQ8" s="5"/>
      <c r="AR8" s="5"/>
      <c r="AS8" s="5"/>
      <c r="AT8" s="5"/>
      <c r="AU8" s="5"/>
      <c r="AV8" s="5"/>
      <c r="AW8" s="5"/>
      <c r="AX8" s="5"/>
      <c r="AY8" s="5"/>
      <c r="AZ8" s="5"/>
      <c r="BA8" s="5"/>
      <c r="BB8" s="5"/>
      <c r="BC8" s="5"/>
      <c r="BD8" s="5"/>
    </row>
    <row r="9" spans="1:56" s="5" customFormat="1" ht="15" customHeight="1" x14ac:dyDescent="0.35">
      <c r="A9" s="387"/>
      <c r="B9" s="380" t="s">
        <v>54</v>
      </c>
      <c r="C9" s="359"/>
      <c r="D9" s="359"/>
      <c r="E9" s="359"/>
      <c r="F9" s="359"/>
      <c r="G9" s="359"/>
      <c r="H9" s="359"/>
      <c r="I9" s="359"/>
      <c r="J9" s="359"/>
      <c r="K9" s="359"/>
      <c r="L9" s="359"/>
      <c r="M9" s="359"/>
      <c r="N9" s="359"/>
      <c r="O9" s="359"/>
      <c r="P9" s="359"/>
      <c r="Q9" s="359"/>
      <c r="R9" s="359"/>
      <c r="S9" s="359"/>
      <c r="T9" s="359"/>
      <c r="U9" s="359"/>
      <c r="V9" s="359"/>
      <c r="W9" s="359"/>
      <c r="X9" s="359"/>
      <c r="Y9" s="359"/>
      <c r="Z9" s="359"/>
      <c r="AA9" s="359"/>
      <c r="AB9" s="359"/>
      <c r="AC9" s="359"/>
      <c r="AD9" s="359"/>
      <c r="AE9" s="359"/>
      <c r="AF9" s="359"/>
      <c r="AG9" s="359"/>
      <c r="AH9" s="359"/>
      <c r="AI9" s="359"/>
      <c r="AJ9" s="359"/>
      <c r="AL9" s="24"/>
      <c r="AM9" s="475"/>
    </row>
    <row r="10" spans="1:56" s="5" customFormat="1" ht="15" customHeight="1" x14ac:dyDescent="0.35">
      <c r="A10" s="387"/>
      <c r="B10" s="380" t="s">
        <v>55</v>
      </c>
      <c r="C10" s="359"/>
      <c r="D10" s="359"/>
      <c r="E10" s="359"/>
      <c r="F10" s="359"/>
      <c r="G10" s="359"/>
      <c r="H10" s="359"/>
      <c r="I10" s="359"/>
      <c r="J10" s="359"/>
      <c r="K10" s="359"/>
      <c r="L10" s="359"/>
      <c r="M10" s="359"/>
      <c r="N10" s="359"/>
      <c r="O10" s="359"/>
      <c r="P10" s="359"/>
      <c r="Q10" s="359"/>
      <c r="R10" s="359"/>
      <c r="S10" s="359"/>
      <c r="T10" s="359"/>
      <c r="U10" s="359"/>
      <c r="V10" s="359"/>
      <c r="W10" s="359"/>
      <c r="X10" s="359"/>
      <c r="Y10" s="359"/>
      <c r="Z10" s="359"/>
      <c r="AA10" s="359"/>
      <c r="AB10" s="359"/>
      <c r="AC10" s="359"/>
      <c r="AD10" s="359"/>
      <c r="AE10" s="359"/>
      <c r="AF10" s="359"/>
      <c r="AG10" s="359"/>
      <c r="AH10" s="359"/>
      <c r="AI10" s="359"/>
      <c r="AJ10" s="359"/>
      <c r="AL10" s="24"/>
      <c r="AM10" s="475"/>
    </row>
    <row r="11" spans="1:56" s="5" customFormat="1" ht="15" customHeight="1" x14ac:dyDescent="0.35">
      <c r="A11" s="387"/>
      <c r="B11" s="380" t="s">
        <v>56</v>
      </c>
      <c r="C11" s="359"/>
      <c r="D11" s="359"/>
      <c r="E11" s="359"/>
      <c r="F11" s="359"/>
      <c r="G11" s="359"/>
      <c r="H11" s="359"/>
      <c r="I11" s="359"/>
      <c r="J11" s="359"/>
      <c r="K11" s="359"/>
      <c r="L11" s="359"/>
      <c r="M11" s="359"/>
      <c r="N11" s="359"/>
      <c r="O11" s="359"/>
      <c r="P11" s="359"/>
      <c r="Q11" s="359"/>
      <c r="R11" s="359"/>
      <c r="S11" s="359"/>
      <c r="T11" s="359"/>
      <c r="U11" s="359"/>
      <c r="V11" s="359"/>
      <c r="W11" s="359"/>
      <c r="X11" s="359"/>
      <c r="Y11" s="359"/>
      <c r="Z11" s="359"/>
      <c r="AA11" s="359"/>
      <c r="AB11" s="359"/>
      <c r="AC11" s="359"/>
      <c r="AD11" s="359"/>
      <c r="AE11" s="359"/>
      <c r="AF11" s="359"/>
      <c r="AG11" s="359"/>
      <c r="AH11" s="359"/>
      <c r="AI11" s="359"/>
      <c r="AJ11" s="359"/>
      <c r="AL11" s="24"/>
      <c r="AM11" s="475" t="s">
        <v>699</v>
      </c>
    </row>
    <row r="12" spans="1:56" s="5" customFormat="1" ht="15" customHeight="1" x14ac:dyDescent="0.35">
      <c r="A12" s="387"/>
      <c r="B12" s="380" t="s">
        <v>57</v>
      </c>
      <c r="C12" s="359"/>
      <c r="D12" s="359"/>
      <c r="E12" s="359"/>
      <c r="F12" s="359"/>
      <c r="G12" s="359"/>
      <c r="H12" s="359"/>
      <c r="I12" s="359"/>
      <c r="J12" s="359"/>
      <c r="K12" s="359"/>
      <c r="L12" s="359"/>
      <c r="M12" s="359"/>
      <c r="N12" s="359"/>
      <c r="O12" s="359"/>
      <c r="P12" s="359"/>
      <c r="Q12" s="359"/>
      <c r="R12" s="359"/>
      <c r="S12" s="359"/>
      <c r="T12" s="359"/>
      <c r="U12" s="359"/>
      <c r="V12" s="359"/>
      <c r="W12" s="359"/>
      <c r="X12" s="359"/>
      <c r="Y12" s="359"/>
      <c r="Z12" s="359"/>
      <c r="AA12" s="359"/>
      <c r="AB12" s="359"/>
      <c r="AC12" s="359"/>
      <c r="AD12" s="359"/>
      <c r="AE12" s="359"/>
      <c r="AF12" s="359"/>
      <c r="AG12" s="359"/>
      <c r="AH12" s="359"/>
      <c r="AI12" s="359"/>
      <c r="AJ12" s="359"/>
      <c r="AL12" s="24"/>
      <c r="AM12" s="475"/>
    </row>
    <row r="13" spans="1:56" ht="15" customHeight="1" x14ac:dyDescent="0.35">
      <c r="A13" s="387" t="s">
        <v>4706</v>
      </c>
      <c r="B13" s="138" t="s">
        <v>58</v>
      </c>
      <c r="C13" s="360" cm="1">
        <f t="array" ref="C13">IF(ISNUMBER(C9),IF(ISBLANK(C12),"ERROR! Fill Above",IF(C12="N",IF(ISNUMBER(C10),IF(ISNUMBER(C11),ROUND(C9+C10/60+C11/3600,5),ROUND(C9+C10/60,5)),ROUND(C9,5)),-IF(ISNUMBER(C10),IF(ISNUMBER(C11),ROUND(C9+C10/60+C11/3600,5),ROUND(C9+C10/60,5)),ROUND(C9,5)))),IFERROR(_xlfn._xlws.FILTER(site_list[Latitude],(site_list[Country]=C5)*(site_list[Site.ID]=C6)),""))</f>
        <v>0.221</v>
      </c>
      <c r="D13" s="360" cm="1">
        <f t="array" ref="D13">IF(ISNUMBER(D9),IF(ISBLANK(D12),"ERROR! Fill Above",IF(D12="N",IF(ISNUMBER(D10),IF(ISNUMBER(D11),ROUND(D9+D10/60+D11/3600,5),ROUND(D9+D10/60,5)),ROUND(D9,5)),-IF(ISNUMBER(D10),IF(ISNUMBER(D11),ROUND(D9+D10/60+D11/3600,5),ROUND(D9+D10/60,5)),ROUND(D9,5)))),IFERROR(_xlfn._xlws.FILTER(site_list[Latitude],(site_list[Country]=D5)*(site_list[Site.ID]=D6)),""))</f>
        <v>0.66557999999999995</v>
      </c>
      <c r="E13" s="360" t="str" cm="1">
        <f t="array" ref="E13">IF(ISNUMBER(E9),IF(ISBLANK(E12),"ERROR! Fill Above",IF(E12="N",IF(ISNUMBER(E10),IF(ISNUMBER(E11),ROUND(E9+E10/60+E11/3600,5),ROUND(E9+E10/60,5)),ROUND(E9,5)),-IF(ISNUMBER(E10),IF(ISNUMBER(E11),ROUND(E9+E10/60+E11/3600,5),ROUND(E9+E10/60,5)),ROUND(E9,5)))),IFERROR(_xlfn._xlws.FILTER(site_list[Latitude],(site_list[Country]=E5)*(site_list[Site.ID]=E6)),""))</f>
        <v/>
      </c>
      <c r="F13" s="360" t="str" cm="1">
        <f t="array" ref="F13">IF(ISNUMBER(F9),IF(ISBLANK(F12),"ERROR! Fill Above",IF(F12="N",IF(ISNUMBER(F10),IF(ISNUMBER(F11),ROUND(F9+F10/60+F11/3600,5),ROUND(F9+F10/60,5)),ROUND(F9,5)),-IF(ISNUMBER(F10),IF(ISNUMBER(F11),ROUND(F9+F10/60+F11/3600,5),ROUND(F9+F10/60,5)),ROUND(F9,5)))),IFERROR(_xlfn._xlws.FILTER(site_list[Latitude],(site_list[Country]=F5)*(site_list[Site.ID]=F6)),""))</f>
        <v/>
      </c>
      <c r="G13" s="360" t="str" cm="1">
        <f t="array" ref="G13">IF(ISNUMBER(G9),IF(ISBLANK(G12),"ERROR! Fill Above",IF(G12="N",IF(ISNUMBER(G10),IF(ISNUMBER(G11),ROUND(G9+G10/60+G11/3600,5),ROUND(G9+G10/60,5)),ROUND(G9,5)),-IF(ISNUMBER(G10),IF(ISNUMBER(G11),ROUND(G9+G10/60+G11/3600,5),ROUND(G9+G10/60,5)),ROUND(G9,5)))),IFERROR(_xlfn._xlws.FILTER(site_list[Latitude],(site_list[Country]=G5)*(site_list[Site.ID]=G6)),""))</f>
        <v/>
      </c>
      <c r="H13" s="360" t="str" cm="1">
        <f t="array" ref="H13">IF(ISNUMBER(H9),IF(ISBLANK(H12),"ERROR! Fill Above",IF(H12="N",IF(ISNUMBER(H10),IF(ISNUMBER(H11),ROUND(H9+H10/60+H11/3600,5),ROUND(H9+H10/60,5)),ROUND(H9,5)),-IF(ISNUMBER(H10),IF(ISNUMBER(H11),ROUND(H9+H10/60+H11/3600,5),ROUND(H9+H10/60,5)),ROUND(H9,5)))),IFERROR(_xlfn._xlws.FILTER(site_list[Latitude],(site_list[Country]=H5)*(site_list[Site.ID]=H6)),""))</f>
        <v/>
      </c>
      <c r="I13" s="360" t="str" cm="1">
        <f t="array" ref="I13">IF(ISNUMBER(I9),IF(ISBLANK(I12),"ERROR! Fill Above",IF(I12="N",IF(ISNUMBER(I10),IF(ISNUMBER(I11),ROUND(I9+I10/60+I11/3600,5),ROUND(I9+I10/60,5)),ROUND(I9,5)),-IF(ISNUMBER(I10),IF(ISNUMBER(I11),ROUND(I9+I10/60+I11/3600,5),ROUND(I9+I10/60,5)),ROUND(I9,5)))),IFERROR(_xlfn._xlws.FILTER(site_list[Latitude],(site_list[Country]=I5)*(site_list[Site.ID]=I6)),""))</f>
        <v/>
      </c>
      <c r="J13" s="360" t="str" cm="1">
        <f t="array" ref="J13">IF(ISNUMBER(J9),IF(ISBLANK(J12),"ERROR! Fill Above",IF(J12="N",IF(ISNUMBER(J10),IF(ISNUMBER(J11),ROUND(J9+J10/60+J11/3600,5),ROUND(J9+J10/60,5)),ROUND(J9,5)),-IF(ISNUMBER(J10),IF(ISNUMBER(J11),ROUND(J9+J10/60+J11/3600,5),ROUND(J9+J10/60,5)),ROUND(J9,5)))),IFERROR(_xlfn._xlws.FILTER(site_list[Latitude],(site_list[Country]=J5)*(site_list[Site.ID]=J6)),""))</f>
        <v/>
      </c>
      <c r="K13" s="360" t="str" cm="1">
        <f t="array" ref="K13">IF(ISNUMBER(K9),IF(ISBLANK(K12),"ERROR! Fill Above",IF(K12="N",IF(ISNUMBER(K10),IF(ISNUMBER(K11),ROUND(K9+K10/60+K11/3600,5),ROUND(K9+K10/60,5)),ROUND(K9,5)),-IF(ISNUMBER(K10),IF(ISNUMBER(K11),ROUND(K9+K10/60+K11/3600,5),ROUND(K9+K10/60,5)),ROUND(K9,5)))),IFERROR(_xlfn._xlws.FILTER(site_list[Latitude],(site_list[Country]=K5)*(site_list[Site.ID]=K6)),""))</f>
        <v/>
      </c>
      <c r="L13" s="360" t="str" cm="1">
        <f t="array" ref="L13">IF(ISNUMBER(L9),IF(ISBLANK(L12),"ERROR! Fill Above",IF(L12="N",IF(ISNUMBER(L10),IF(ISNUMBER(L11),ROUND(L9+L10/60+L11/3600,5),ROUND(L9+L10/60,5)),ROUND(L9,5)),-IF(ISNUMBER(L10),IF(ISNUMBER(L11),ROUND(L9+L10/60+L11/3600,5),ROUND(L9+L10/60,5)),ROUND(L9,5)))),IFERROR(_xlfn._xlws.FILTER(site_list[Latitude],(site_list[Country]=L5)*(site_list[Site.ID]=L6)),""))</f>
        <v/>
      </c>
      <c r="M13" s="360" t="str" cm="1">
        <f t="array" ref="M13">IF(ISNUMBER(M9),IF(ISBLANK(M12),"ERROR! Fill Above",IF(M12="N",IF(ISNUMBER(M10),IF(ISNUMBER(M11),ROUND(M9+M10/60+M11/3600,5),ROUND(M9+M10/60,5)),ROUND(M9,5)),-IF(ISNUMBER(M10),IF(ISNUMBER(M11),ROUND(M9+M10/60+M11/3600,5),ROUND(M9+M10/60,5)),ROUND(M9,5)))),IFERROR(_xlfn._xlws.FILTER(site_list[Latitude],(site_list[Country]=M5)*(site_list[Site.ID]=M6)),""))</f>
        <v/>
      </c>
      <c r="N13" s="360" t="str" cm="1">
        <f t="array" ref="N13">IF(ISNUMBER(N9),IF(ISBLANK(N12),"ERROR! Fill Above",IF(N12="N",IF(ISNUMBER(N10),IF(ISNUMBER(N11),ROUND(N9+N10/60+N11/3600,5),ROUND(N9+N10/60,5)),ROUND(N9,5)),-IF(ISNUMBER(N10),IF(ISNUMBER(N11),ROUND(N9+N10/60+N11/3600,5),ROUND(N9+N10/60,5)),ROUND(N9,5)))),IFERROR(_xlfn._xlws.FILTER(site_list[Latitude],(site_list[Country]=N5)*(site_list[Site.ID]=N6)),""))</f>
        <v/>
      </c>
      <c r="O13" s="360" t="str" cm="1">
        <f t="array" ref="O13">IF(ISNUMBER(O9),IF(ISBLANK(O12),"ERROR! Fill Above",IF(O12="N",IF(ISNUMBER(O10),IF(ISNUMBER(O11),ROUND(O9+O10/60+O11/3600,5),ROUND(O9+O10/60,5)),ROUND(O9,5)),-IF(ISNUMBER(O10),IF(ISNUMBER(O11),ROUND(O9+O10/60+O11/3600,5),ROUND(O9+O10/60,5)),ROUND(O9,5)))),IFERROR(_xlfn._xlws.FILTER(site_list[Latitude],(site_list[Country]=O5)*(site_list[Site.ID]=O6)),""))</f>
        <v/>
      </c>
      <c r="P13" s="360" t="str" cm="1">
        <f t="array" ref="P13">IF(ISNUMBER(P9),IF(ISBLANK(P12),"ERROR! Fill Above",IF(P12="N",IF(ISNUMBER(P10),IF(ISNUMBER(P11),ROUND(P9+P10/60+P11/3600,5),ROUND(P9+P10/60,5)),ROUND(P9,5)),-IF(ISNUMBER(P10),IF(ISNUMBER(P11),ROUND(P9+P10/60+P11/3600,5),ROUND(P9+P10/60,5)),ROUND(P9,5)))),IFERROR(_xlfn._xlws.FILTER(site_list[Latitude],(site_list[Country]=P5)*(site_list[Site.ID]=P6)),""))</f>
        <v/>
      </c>
      <c r="Q13" s="360" t="str" cm="1">
        <f t="array" ref="Q13">IF(ISNUMBER(Q9),IF(ISBLANK(Q12),"ERROR! Fill Above",IF(Q12="N",IF(ISNUMBER(Q10),IF(ISNUMBER(Q11),ROUND(Q9+Q10/60+Q11/3600,5),ROUND(Q9+Q10/60,5)),ROUND(Q9,5)),-IF(ISNUMBER(Q10),IF(ISNUMBER(Q11),ROUND(Q9+Q10/60+Q11/3600,5),ROUND(Q9+Q10/60,5)),ROUND(Q9,5)))),IFERROR(_xlfn._xlws.FILTER(site_list[Latitude],(site_list[Country]=Q5)*(site_list[Site.ID]=Q6)),""))</f>
        <v/>
      </c>
      <c r="R13" s="360" t="str" cm="1">
        <f t="array" ref="R13">IF(ISNUMBER(R9),IF(ISBLANK(R12),"ERROR! Fill Above",IF(R12="N",IF(ISNUMBER(R10),IF(ISNUMBER(R11),ROUND(R9+R10/60+R11/3600,5),ROUND(R9+R10/60,5)),ROUND(R9,5)),-IF(ISNUMBER(R10),IF(ISNUMBER(R11),ROUND(R9+R10/60+R11/3600,5),ROUND(R9+R10/60,5)),ROUND(R9,5)))),IFERROR(_xlfn._xlws.FILTER(site_list[Latitude],(site_list[Country]=R5)*(site_list[Site.ID]=R6)),""))</f>
        <v/>
      </c>
      <c r="S13" s="360" t="str" cm="1">
        <f t="array" ref="S13">IF(ISNUMBER(S9),IF(ISBLANK(S12),"ERROR! Fill Above",IF(S12="N",IF(ISNUMBER(S10),IF(ISNUMBER(S11),ROUND(S9+S10/60+S11/3600,5),ROUND(S9+S10/60,5)),ROUND(S9,5)),-IF(ISNUMBER(S10),IF(ISNUMBER(S11),ROUND(S9+S10/60+S11/3600,5),ROUND(S9+S10/60,5)),ROUND(S9,5)))),IFERROR(_xlfn._xlws.FILTER(site_list[Latitude],(site_list[Country]=S5)*(site_list[Site.ID]=S6)),""))</f>
        <v/>
      </c>
      <c r="T13" s="360" t="str" cm="1">
        <f t="array" ref="T13">IF(ISNUMBER(T9),IF(ISBLANK(T12),"ERROR! Fill Above",IF(T12="N",IF(ISNUMBER(T10),IF(ISNUMBER(T11),ROUND(T9+T10/60+T11/3600,5),ROUND(T9+T10/60,5)),ROUND(T9,5)),-IF(ISNUMBER(T10),IF(ISNUMBER(T11),ROUND(T9+T10/60+T11/3600,5),ROUND(T9+T10/60,5)),ROUND(T9,5)))),IFERROR(_xlfn._xlws.FILTER(site_list[Latitude],(site_list[Country]=T5)*(site_list[Site.ID]=T6)),""))</f>
        <v/>
      </c>
      <c r="U13" s="360" t="str" cm="1">
        <f t="array" ref="U13">IF(ISNUMBER(U9),IF(ISBLANK(U12),"ERROR! Fill Above",IF(U12="N",IF(ISNUMBER(U10),IF(ISNUMBER(U11),ROUND(U9+U10/60+U11/3600,5),ROUND(U9+U10/60,5)),ROUND(U9,5)),-IF(ISNUMBER(U10),IF(ISNUMBER(U11),ROUND(U9+U10/60+U11/3600,5),ROUND(U9+U10/60,5)),ROUND(U9,5)))),IFERROR(_xlfn._xlws.FILTER(site_list[Latitude],(site_list[Country]=U5)*(site_list[Site.ID]=U6)),""))</f>
        <v/>
      </c>
      <c r="V13" s="360" t="str" cm="1">
        <f t="array" ref="V13">IF(ISNUMBER(V9),IF(ISBLANK(V12),"ERROR! Fill Above",IF(V12="N",IF(ISNUMBER(V10),IF(ISNUMBER(V11),ROUND(V9+V10/60+V11/3600,5),ROUND(V9+V10/60,5)),ROUND(V9,5)),-IF(ISNUMBER(V10),IF(ISNUMBER(V11),ROUND(V9+V10/60+V11/3600,5),ROUND(V9+V10/60,5)),ROUND(V9,5)))),IFERROR(_xlfn._xlws.FILTER(site_list[Latitude],(site_list[Country]=V5)*(site_list[Site.ID]=V6)),""))</f>
        <v/>
      </c>
      <c r="W13" s="360" t="str" cm="1">
        <f t="array" ref="W13">IF(ISNUMBER(W9),IF(ISBLANK(W12),"ERROR! Fill Above",IF(W12="N",IF(ISNUMBER(W10),IF(ISNUMBER(W11),ROUND(W9+W10/60+W11/3600,5),ROUND(W9+W10/60,5)),ROUND(W9,5)),-IF(ISNUMBER(W10),IF(ISNUMBER(W11),ROUND(W9+W10/60+W11/3600,5),ROUND(W9+W10/60,5)),ROUND(W9,5)))),IFERROR(_xlfn._xlws.FILTER(site_list[Latitude],(site_list[Country]=W5)*(site_list[Site.ID]=W6)),""))</f>
        <v/>
      </c>
      <c r="X13" s="360" t="str" cm="1">
        <f t="array" ref="X13">IF(ISNUMBER(X9),IF(ISBLANK(X12),"ERROR! Fill Above",IF(X12="N",IF(ISNUMBER(X10),IF(ISNUMBER(X11),ROUND(X9+X10/60+X11/3600,5),ROUND(X9+X10/60,5)),ROUND(X9,5)),-IF(ISNUMBER(X10),IF(ISNUMBER(X11),ROUND(X9+X10/60+X11/3600,5),ROUND(X9+X10/60,5)),ROUND(X9,5)))),IFERROR(_xlfn._xlws.FILTER(site_list[Latitude],(site_list[Country]=X5)*(site_list[Site.ID]=X6)),""))</f>
        <v/>
      </c>
      <c r="Y13" s="360" t="str" cm="1">
        <f t="array" ref="Y13">IF(ISNUMBER(Y9),IF(ISBLANK(Y12),"ERROR! Fill Above",IF(Y12="N",IF(ISNUMBER(Y10),IF(ISNUMBER(Y11),ROUND(Y9+Y10/60+Y11/3600,5),ROUND(Y9+Y10/60,5)),ROUND(Y9,5)),-IF(ISNUMBER(Y10),IF(ISNUMBER(Y11),ROUND(Y9+Y10/60+Y11/3600,5),ROUND(Y9+Y10/60,5)),ROUND(Y9,5)))),IFERROR(_xlfn._xlws.FILTER(site_list[Latitude],(site_list[Country]=Y5)*(site_list[Site.ID]=Y6)),""))</f>
        <v/>
      </c>
      <c r="Z13" s="360" t="str" cm="1">
        <f t="array" ref="Z13">IF(ISNUMBER(Z9),IF(ISBLANK(Z12),"ERROR! Fill Above",IF(Z12="N",IF(ISNUMBER(Z10),IF(ISNUMBER(Z11),ROUND(Z9+Z10/60+Z11/3600,5),ROUND(Z9+Z10/60,5)),ROUND(Z9,5)),-IF(ISNUMBER(Z10),IF(ISNUMBER(Z11),ROUND(Z9+Z10/60+Z11/3600,5),ROUND(Z9+Z10/60,5)),ROUND(Z9,5)))),IFERROR(_xlfn._xlws.FILTER(site_list[Latitude],(site_list[Country]=Z5)*(site_list[Site.ID]=Z6)),""))</f>
        <v/>
      </c>
      <c r="AA13" s="360" t="str" cm="1">
        <f t="array" ref="AA13">IF(ISNUMBER(AA9),IF(ISBLANK(AA12),"ERROR! Fill Above",IF(AA12="N",IF(ISNUMBER(AA10),IF(ISNUMBER(AA11),ROUND(AA9+AA10/60+AA11/3600,5),ROUND(AA9+AA10/60,5)),ROUND(AA9,5)),-IF(ISNUMBER(AA10),IF(ISNUMBER(AA11),ROUND(AA9+AA10/60+AA11/3600,5),ROUND(AA9+AA10/60,5)),ROUND(AA9,5)))),IFERROR(_xlfn._xlws.FILTER(site_list[Latitude],(site_list[Country]=AA5)*(site_list[Site.ID]=AA6)),""))</f>
        <v/>
      </c>
      <c r="AB13" s="360" t="str" cm="1">
        <f t="array" ref="AB13">IF(ISNUMBER(AB9),IF(ISBLANK(AB12),"ERROR! Fill Above",IF(AB12="N",IF(ISNUMBER(AB10),IF(ISNUMBER(AB11),ROUND(AB9+AB10/60+AB11/3600,5),ROUND(AB9+AB10/60,5)),ROUND(AB9,5)),-IF(ISNUMBER(AB10),IF(ISNUMBER(AB11),ROUND(AB9+AB10/60+AB11/3600,5),ROUND(AB9+AB10/60,5)),ROUND(AB9,5)))),IFERROR(_xlfn._xlws.FILTER(site_list[Latitude],(site_list[Country]=AB5)*(site_list[Site.ID]=AB6)),""))</f>
        <v/>
      </c>
      <c r="AC13" s="360" t="str" cm="1">
        <f t="array" ref="AC13">IF(ISNUMBER(AC9),IF(ISBLANK(AC12),"ERROR! Fill Above",IF(AC12="N",IF(ISNUMBER(AC10),IF(ISNUMBER(AC11),ROUND(AC9+AC10/60+AC11/3600,5),ROUND(AC9+AC10/60,5)),ROUND(AC9,5)),-IF(ISNUMBER(AC10),IF(ISNUMBER(AC11),ROUND(AC9+AC10/60+AC11/3600,5),ROUND(AC9+AC10/60,5)),ROUND(AC9,5)))),IFERROR(_xlfn._xlws.FILTER(site_list[Latitude],(site_list[Country]=AC5)*(site_list[Site.ID]=AC6)),""))</f>
        <v/>
      </c>
      <c r="AD13" s="360" t="str" cm="1">
        <f t="array" ref="AD13">IF(ISNUMBER(AD9),IF(ISBLANK(AD12),"ERROR! Fill Above",IF(AD12="N",IF(ISNUMBER(AD10),IF(ISNUMBER(AD11),ROUND(AD9+AD10/60+AD11/3600,5),ROUND(AD9+AD10/60,5)),ROUND(AD9,5)),-IF(ISNUMBER(AD10),IF(ISNUMBER(AD11),ROUND(AD9+AD10/60+AD11/3600,5),ROUND(AD9+AD10/60,5)),ROUND(AD9,5)))),IFERROR(_xlfn._xlws.FILTER(site_list[Latitude],(site_list[Country]=AD5)*(site_list[Site.ID]=AD6)),""))</f>
        <v/>
      </c>
      <c r="AE13" s="360" t="str" cm="1">
        <f t="array" ref="AE13">IF(ISNUMBER(AE9),IF(ISBLANK(AE12),"ERROR! Fill Above",IF(AE12="N",IF(ISNUMBER(AE10),IF(ISNUMBER(AE11),ROUND(AE9+AE10/60+AE11/3600,5),ROUND(AE9+AE10/60,5)),ROUND(AE9,5)),-IF(ISNUMBER(AE10),IF(ISNUMBER(AE11),ROUND(AE9+AE10/60+AE11/3600,5),ROUND(AE9+AE10/60,5)),ROUND(AE9,5)))),IFERROR(_xlfn._xlws.FILTER(site_list[Latitude],(site_list[Country]=AE5)*(site_list[Site.ID]=AE6)),""))</f>
        <v/>
      </c>
      <c r="AF13" s="360" t="str" cm="1">
        <f t="array" ref="AF13">IF(ISNUMBER(AF9),IF(ISBLANK(AF12),"ERROR! Fill Above",IF(AF12="N",IF(ISNUMBER(AF10),IF(ISNUMBER(AF11),ROUND(AF9+AF10/60+AF11/3600,5),ROUND(AF9+AF10/60,5)),ROUND(AF9,5)),-IF(ISNUMBER(AF10),IF(ISNUMBER(AF11),ROUND(AF9+AF10/60+AF11/3600,5),ROUND(AF9+AF10/60,5)),ROUND(AF9,5)))),IFERROR(_xlfn._xlws.FILTER(site_list[Latitude],(site_list[Country]=AF5)*(site_list[Site.ID]=AF6)),""))</f>
        <v/>
      </c>
      <c r="AG13" s="360" t="str" cm="1">
        <f t="array" ref="AG13">IF(ISNUMBER(AG9),IF(ISBLANK(AG12),"ERROR! Fill Above",IF(AG12="N",IF(ISNUMBER(AG10),IF(ISNUMBER(AG11),ROUND(AG9+AG10/60+AG11/3600,5),ROUND(AG9+AG10/60,5)),ROUND(AG9,5)),-IF(ISNUMBER(AG10),IF(ISNUMBER(AG11),ROUND(AG9+AG10/60+AG11/3600,5),ROUND(AG9+AG10/60,5)),ROUND(AG9,5)))),IFERROR(_xlfn._xlws.FILTER(site_list[Latitude],(site_list[Country]=AG5)*(site_list[Site.ID]=AG6)),""))</f>
        <v/>
      </c>
      <c r="AH13" s="360" t="str" cm="1">
        <f t="array" ref="AH13">IF(ISNUMBER(AH9),IF(ISBLANK(AH12),"ERROR! Fill Above",IF(AH12="N",IF(ISNUMBER(AH10),IF(ISNUMBER(AH11),ROUND(AH9+AH10/60+AH11/3600,5),ROUND(AH9+AH10/60,5)),ROUND(AH9,5)),-IF(ISNUMBER(AH10),IF(ISNUMBER(AH11),ROUND(AH9+AH10/60+AH11/3600,5),ROUND(AH9+AH10/60,5)),ROUND(AH9,5)))),IFERROR(_xlfn._xlws.FILTER(site_list[Latitude],(site_list[Country]=AH5)*(site_list[Site.ID]=AH6)),""))</f>
        <v/>
      </c>
      <c r="AI13" s="360" t="str" cm="1">
        <f t="array" ref="AI13">IF(ISNUMBER(AI9),IF(ISBLANK(AI12),"ERROR! Fill Above",IF(AI12="N",IF(ISNUMBER(AI10),IF(ISNUMBER(AI11),ROUND(AI9+AI10/60+AI11/3600,5),ROUND(AI9+AI10/60,5)),ROUND(AI9,5)),-IF(ISNUMBER(AI10),IF(ISNUMBER(AI11),ROUND(AI9+AI10/60+AI11/3600,5),ROUND(AI9+AI10/60,5)),ROUND(AI9,5)))),IFERROR(_xlfn._xlws.FILTER(site_list[Latitude],(site_list[Country]=AI5)*(site_list[Site.ID]=AI6)),""))</f>
        <v/>
      </c>
      <c r="AJ13" s="360" t="str" cm="1">
        <f t="array" ref="AJ13">IF(ISNUMBER(AJ9),IF(ISBLANK(AJ12),"ERROR! Fill Above",IF(AJ12="N",IF(ISNUMBER(AJ10),IF(ISNUMBER(AJ11),ROUND(AJ9+AJ10/60+AJ11/3600,5),ROUND(AJ9+AJ10/60,5)),ROUND(AJ9,5)),-IF(ISNUMBER(AJ10),IF(ISNUMBER(AJ11),ROUND(AJ9+AJ10/60+AJ11/3600,5),ROUND(AJ9+AJ10/60,5)),ROUND(AJ9,5)))),IFERROR(_xlfn._xlws.FILTER(site_list[Latitude],(site_list[Country]=AJ5)*(site_list[Site.ID]=AJ6)),""))</f>
        <v/>
      </c>
      <c r="AK13" s="5"/>
      <c r="AL13" s="24"/>
      <c r="AM13" s="475"/>
      <c r="AN13" s="5"/>
      <c r="AO13" s="5"/>
      <c r="AP13" s="5"/>
      <c r="AQ13" s="5"/>
      <c r="AR13" s="5"/>
      <c r="AS13" s="5"/>
      <c r="AT13" s="5"/>
      <c r="AU13" s="5"/>
      <c r="AV13" s="5"/>
      <c r="AW13" s="5"/>
      <c r="AX13" s="5"/>
      <c r="AY13" s="5"/>
      <c r="AZ13" s="5"/>
      <c r="BA13" s="5"/>
      <c r="BB13" s="5"/>
      <c r="BC13" s="5"/>
      <c r="BD13" s="5"/>
    </row>
    <row r="14" spans="1:56" ht="15" customHeight="1" x14ac:dyDescent="0.35">
      <c r="A14" s="387" t="s">
        <v>4709</v>
      </c>
      <c r="B14" s="138" t="s">
        <v>59</v>
      </c>
      <c r="C14" s="124"/>
      <c r="D14" s="124"/>
      <c r="E14" s="124"/>
      <c r="F14" s="124"/>
      <c r="G14" s="124"/>
      <c r="H14" s="124"/>
      <c r="I14" s="124"/>
      <c r="J14" s="124"/>
      <c r="K14" s="124"/>
      <c r="L14" s="124"/>
      <c r="M14" s="124"/>
      <c r="N14" s="124"/>
      <c r="O14" s="124"/>
      <c r="P14" s="124"/>
      <c r="Q14" s="124"/>
      <c r="R14" s="124"/>
      <c r="S14" s="124"/>
      <c r="T14" s="124"/>
      <c r="U14" s="124"/>
      <c r="V14" s="124"/>
      <c r="W14" s="124"/>
      <c r="X14" s="124"/>
      <c r="Y14" s="124"/>
      <c r="Z14" s="124"/>
      <c r="AA14" s="124"/>
      <c r="AB14" s="124"/>
      <c r="AC14" s="124"/>
      <c r="AD14" s="124"/>
      <c r="AE14" s="124"/>
      <c r="AF14" s="124"/>
      <c r="AG14" s="124"/>
      <c r="AH14" s="124"/>
      <c r="AI14" s="124"/>
      <c r="AJ14" s="124"/>
      <c r="AK14" s="5"/>
      <c r="AL14" s="24"/>
      <c r="AM14" s="475"/>
      <c r="AN14" s="5"/>
      <c r="AO14" s="5"/>
      <c r="AP14" s="5"/>
      <c r="AQ14" s="5"/>
      <c r="AR14" s="5"/>
      <c r="AS14" s="5"/>
      <c r="AT14" s="5"/>
      <c r="AU14" s="5"/>
      <c r="AV14" s="5"/>
      <c r="AW14" s="5"/>
      <c r="AX14" s="5"/>
      <c r="AY14" s="5"/>
      <c r="AZ14" s="5"/>
      <c r="BA14" s="5"/>
      <c r="BB14" s="5"/>
      <c r="BC14" s="5"/>
      <c r="BD14" s="5"/>
    </row>
    <row r="15" spans="1:56" s="5" customFormat="1" ht="15" customHeight="1" x14ac:dyDescent="0.35">
      <c r="A15" s="387"/>
      <c r="B15" s="380" t="s">
        <v>60</v>
      </c>
      <c r="C15" s="359"/>
      <c r="D15" s="359"/>
      <c r="E15" s="359"/>
      <c r="F15" s="359"/>
      <c r="G15" s="359"/>
      <c r="H15" s="359"/>
      <c r="I15" s="359"/>
      <c r="J15" s="359"/>
      <c r="K15" s="359"/>
      <c r="L15" s="359"/>
      <c r="M15" s="359"/>
      <c r="N15" s="359"/>
      <c r="O15" s="359"/>
      <c r="P15" s="359"/>
      <c r="Q15" s="359"/>
      <c r="R15" s="359"/>
      <c r="S15" s="359"/>
      <c r="T15" s="359"/>
      <c r="U15" s="359"/>
      <c r="V15" s="359"/>
      <c r="W15" s="359"/>
      <c r="X15" s="359"/>
      <c r="Y15" s="359"/>
      <c r="Z15" s="359"/>
      <c r="AA15" s="359"/>
      <c r="AB15" s="359"/>
      <c r="AC15" s="359"/>
      <c r="AD15" s="359"/>
      <c r="AE15" s="359"/>
      <c r="AF15" s="359"/>
      <c r="AG15" s="359"/>
      <c r="AH15" s="359"/>
      <c r="AI15" s="359"/>
      <c r="AJ15" s="359"/>
      <c r="AL15" s="24"/>
      <c r="AM15" s="475"/>
    </row>
    <row r="16" spans="1:56" s="5" customFormat="1" ht="15" customHeight="1" x14ac:dyDescent="0.35">
      <c r="A16" s="387"/>
      <c r="B16" s="380" t="s">
        <v>61</v>
      </c>
      <c r="C16" s="359"/>
      <c r="D16" s="359"/>
      <c r="E16" s="359"/>
      <c r="F16" s="359"/>
      <c r="G16" s="359"/>
      <c r="H16" s="359"/>
      <c r="I16" s="359"/>
      <c r="J16" s="359"/>
      <c r="K16" s="359"/>
      <c r="L16" s="359"/>
      <c r="M16" s="359"/>
      <c r="N16" s="359"/>
      <c r="O16" s="359"/>
      <c r="P16" s="359"/>
      <c r="Q16" s="359"/>
      <c r="R16" s="359"/>
      <c r="S16" s="359"/>
      <c r="T16" s="359"/>
      <c r="U16" s="359"/>
      <c r="V16" s="359"/>
      <c r="W16" s="359"/>
      <c r="X16" s="359"/>
      <c r="Y16" s="359"/>
      <c r="Z16" s="359"/>
      <c r="AA16" s="359"/>
      <c r="AB16" s="359"/>
      <c r="AC16" s="359"/>
      <c r="AD16" s="359"/>
      <c r="AE16" s="359"/>
      <c r="AF16" s="359"/>
      <c r="AG16" s="359"/>
      <c r="AH16" s="359"/>
      <c r="AI16" s="359"/>
      <c r="AJ16" s="359"/>
      <c r="AL16" s="24"/>
      <c r="AM16" s="475"/>
    </row>
    <row r="17" spans="1:56" s="5" customFormat="1" ht="15" customHeight="1" x14ac:dyDescent="0.35">
      <c r="A17" s="387"/>
      <c r="B17" s="380" t="s">
        <v>62</v>
      </c>
      <c r="C17" s="359"/>
      <c r="D17" s="359"/>
      <c r="E17" s="359"/>
      <c r="F17" s="359"/>
      <c r="G17" s="359"/>
      <c r="H17" s="359"/>
      <c r="I17" s="359"/>
      <c r="J17" s="359"/>
      <c r="K17" s="359"/>
      <c r="L17" s="359"/>
      <c r="M17" s="359"/>
      <c r="N17" s="359"/>
      <c r="O17" s="359"/>
      <c r="P17" s="359"/>
      <c r="Q17" s="359"/>
      <c r="R17" s="359"/>
      <c r="S17" s="359"/>
      <c r="T17" s="359"/>
      <c r="U17" s="359"/>
      <c r="V17" s="359"/>
      <c r="W17" s="359"/>
      <c r="X17" s="359"/>
      <c r="Y17" s="359"/>
      <c r="Z17" s="359"/>
      <c r="AA17" s="359"/>
      <c r="AB17" s="359"/>
      <c r="AC17" s="359"/>
      <c r="AD17" s="359"/>
      <c r="AE17" s="359"/>
      <c r="AF17" s="359"/>
      <c r="AG17" s="359"/>
      <c r="AH17" s="359"/>
      <c r="AI17" s="359"/>
      <c r="AJ17" s="359"/>
      <c r="AL17" s="24"/>
      <c r="AM17" s="475"/>
    </row>
    <row r="18" spans="1:56" s="5" customFormat="1" ht="15" customHeight="1" x14ac:dyDescent="0.35">
      <c r="A18" s="387"/>
      <c r="B18" s="380" t="s">
        <v>63</v>
      </c>
      <c r="C18" s="359"/>
      <c r="D18" s="359"/>
      <c r="E18" s="359"/>
      <c r="F18" s="359"/>
      <c r="G18" s="359"/>
      <c r="H18" s="359"/>
      <c r="I18" s="359"/>
      <c r="J18" s="359"/>
      <c r="K18" s="359"/>
      <c r="L18" s="359"/>
      <c r="M18" s="359"/>
      <c r="N18" s="359"/>
      <c r="O18" s="359"/>
      <c r="P18" s="359"/>
      <c r="Q18" s="359"/>
      <c r="R18" s="359"/>
      <c r="S18" s="359"/>
      <c r="T18" s="359"/>
      <c r="U18" s="359"/>
      <c r="V18" s="359"/>
      <c r="W18" s="359"/>
      <c r="X18" s="359"/>
      <c r="Y18" s="359"/>
      <c r="Z18" s="359"/>
      <c r="AA18" s="359"/>
      <c r="AB18" s="359"/>
      <c r="AC18" s="359"/>
      <c r="AD18" s="359"/>
      <c r="AE18" s="359"/>
      <c r="AF18" s="359"/>
      <c r="AG18" s="359"/>
      <c r="AH18" s="359"/>
      <c r="AI18" s="359"/>
      <c r="AJ18" s="359"/>
      <c r="AL18" s="24"/>
      <c r="AM18" s="475"/>
    </row>
    <row r="19" spans="1:56" ht="15" customHeight="1" x14ac:dyDescent="0.35">
      <c r="A19" s="387" t="s">
        <v>4713</v>
      </c>
      <c r="B19" s="138" t="s">
        <v>64</v>
      </c>
      <c r="C19" s="124" cm="1">
        <f t="array" ref="C19">IF(ISNUMBER(C15),IF(ISBLANK(C18),"ERROR! Fill Above",IF(C18="E",IF(ISNUMBER(C16),IF(ISNUMBER(C17),ROUND(C15+C16/60+C17/3600,5),ROUND(C15+C16/60,5)),ROUND(C15,5)),-IF(ISNUMBER(C16),IF(ISNUMBER(C17),ROUND(C15+C16/60+C17/3600,5),ROUND(C15+C16/60,5)),ROUND(C15,5)))),IFERROR(_xlfn._xlws.FILTER(site_list[Longitude],(site_list[Country]=C5)*(site_list[Site.ID]=C6)),""))</f>
        <v>34.624000000000002</v>
      </c>
      <c r="D19" s="124" cm="1">
        <f t="array" ref="D19">IF(ISNUMBER(D15),IF(ISBLANK(D18),"ERROR! Fill Above",IF(D18="E",IF(ISNUMBER(D16),IF(ISNUMBER(D17),ROUND(D15+D16/60+D17/3600,5),ROUND(D15+D16/60,5)),ROUND(D15,5)),-IF(ISNUMBER(D16),IF(ISNUMBER(D17),ROUND(D15+D16/60+D17/3600,5),ROUND(D15+D16/60,5)),ROUND(D15,5)))),IFERROR(_xlfn._xlws.FILTER(site_list[Longitude],(site_list[Country]=D5)*(site_list[Site.ID]=D6)),""))</f>
        <v>34.195959999999999</v>
      </c>
      <c r="E19" s="124" t="str" cm="1">
        <f t="array" ref="E19">IF(ISNUMBER(E15),IF(ISBLANK(E18),"ERROR! Fill Above",IF(E18="E",IF(ISNUMBER(E16),IF(ISNUMBER(E17),ROUND(E15+E16/60+E17/3600,5),ROUND(E15+E16/60,5)),ROUND(E15,5)),-IF(ISNUMBER(E16),IF(ISNUMBER(E17),ROUND(E15+E16/60+E17/3600,5),ROUND(E15+E16/60,5)),ROUND(E15,5)))),IFERROR(_xlfn._xlws.FILTER(site_list[Longitude],(site_list[Country]=E5)*(site_list[Site.ID]=E6)),""))</f>
        <v/>
      </c>
      <c r="F19" s="124" t="str" cm="1">
        <f t="array" ref="F19">IF(ISNUMBER(F15),IF(ISBLANK(F18),"ERROR! Fill Above",IF(F18="E",IF(ISNUMBER(F16),IF(ISNUMBER(F17),ROUND(F15+F16/60+F17/3600,5),ROUND(F15+F16/60,5)),ROUND(F15,5)),-IF(ISNUMBER(F16),IF(ISNUMBER(F17),ROUND(F15+F16/60+F17/3600,5),ROUND(F15+F16/60,5)),ROUND(F15,5)))),IFERROR(_xlfn._xlws.FILTER(site_list[Longitude],(site_list[Country]=F5)*(site_list[Site.ID]=F6)),""))</f>
        <v/>
      </c>
      <c r="G19" s="124" t="str" cm="1">
        <f t="array" ref="G19">IF(ISNUMBER(G15),IF(ISBLANK(G18),"ERROR! Fill Above",IF(G18="E",IF(ISNUMBER(G16),IF(ISNUMBER(G17),ROUND(G15+G16/60+G17/3600,5),ROUND(G15+G16/60,5)),ROUND(G15,5)),-IF(ISNUMBER(G16),IF(ISNUMBER(G17),ROUND(G15+G16/60+G17/3600,5),ROUND(G15+G16/60,5)),ROUND(G15,5)))),IFERROR(_xlfn._xlws.FILTER(site_list[Longitude],(site_list[Country]=G5)*(site_list[Site.ID]=G6)),""))</f>
        <v/>
      </c>
      <c r="H19" s="124" t="str" cm="1">
        <f t="array" ref="H19">IF(ISNUMBER(H15),IF(ISBLANK(H18),"ERROR! Fill Above",IF(H18="E",IF(ISNUMBER(H16),IF(ISNUMBER(H17),ROUND(H15+H16/60+H17/3600,5),ROUND(H15+H16/60,5)),ROUND(H15,5)),-IF(ISNUMBER(H16),IF(ISNUMBER(H17),ROUND(H15+H16/60+H17/3600,5),ROUND(H15+H16/60,5)),ROUND(H15,5)))),IFERROR(_xlfn._xlws.FILTER(site_list[Longitude],(site_list[Country]=H5)*(site_list[Site.ID]=H6)),""))</f>
        <v/>
      </c>
      <c r="I19" s="124" t="str" cm="1">
        <f t="array" ref="I19">IF(ISNUMBER(I15),IF(ISBLANK(I18),"ERROR! Fill Above",IF(I18="E",IF(ISNUMBER(I16),IF(ISNUMBER(I17),ROUND(I15+I16/60+I17/3600,5),ROUND(I15+I16/60,5)),ROUND(I15,5)),-IF(ISNUMBER(I16),IF(ISNUMBER(I17),ROUND(I15+I16/60+I17/3600,5),ROUND(I15+I16/60,5)),ROUND(I15,5)))),IFERROR(_xlfn._xlws.FILTER(site_list[Longitude],(site_list[Country]=I5)*(site_list[Site.ID]=I6)),""))</f>
        <v/>
      </c>
      <c r="J19" s="124" t="str" cm="1">
        <f t="array" ref="J19">IF(ISNUMBER(J15),IF(ISBLANK(J18),"ERROR! Fill Above",IF(J18="E",IF(ISNUMBER(J16),IF(ISNUMBER(J17),ROUND(J15+J16/60+J17/3600,5),ROUND(J15+J16/60,5)),ROUND(J15,5)),-IF(ISNUMBER(J16),IF(ISNUMBER(J17),ROUND(J15+J16/60+J17/3600,5),ROUND(J15+J16/60,5)),ROUND(J15,5)))),IFERROR(_xlfn._xlws.FILTER(site_list[Longitude],(site_list[Country]=J5)*(site_list[Site.ID]=J6)),""))</f>
        <v/>
      </c>
      <c r="K19" s="124" t="str" cm="1">
        <f t="array" ref="K19">IF(ISNUMBER(K15),IF(ISBLANK(K18),"ERROR! Fill Above",IF(K18="E",IF(ISNUMBER(K16),IF(ISNUMBER(K17),ROUND(K15+K16/60+K17/3600,5),ROUND(K15+K16/60,5)),ROUND(K15,5)),-IF(ISNUMBER(K16),IF(ISNUMBER(K17),ROUND(K15+K16/60+K17/3600,5),ROUND(K15+K16/60,5)),ROUND(K15,5)))),IFERROR(_xlfn._xlws.FILTER(site_list[Longitude],(site_list[Country]=K5)*(site_list[Site.ID]=K6)),""))</f>
        <v/>
      </c>
      <c r="L19" s="124" t="str" cm="1">
        <f t="array" ref="L19">IF(ISNUMBER(L15),IF(ISBLANK(L18),"ERROR! Fill Above",IF(L18="E",IF(ISNUMBER(L16),IF(ISNUMBER(L17),ROUND(L15+L16/60+L17/3600,5),ROUND(L15+L16/60,5)),ROUND(L15,5)),-IF(ISNUMBER(L16),IF(ISNUMBER(L17),ROUND(L15+L16/60+L17/3600,5),ROUND(L15+L16/60,5)),ROUND(L15,5)))),IFERROR(_xlfn._xlws.FILTER(site_list[Longitude],(site_list[Country]=L5)*(site_list[Site.ID]=L6)),""))</f>
        <v/>
      </c>
      <c r="M19" s="124" t="str" cm="1">
        <f t="array" ref="M19">IF(ISNUMBER(M15),IF(ISBLANK(M18),"ERROR! Fill Above",IF(M18="E",IF(ISNUMBER(M16),IF(ISNUMBER(M17),ROUND(M15+M16/60+M17/3600,5),ROUND(M15+M16/60,5)),ROUND(M15,5)),-IF(ISNUMBER(M16),IF(ISNUMBER(M17),ROUND(M15+M16/60+M17/3600,5),ROUND(M15+M16/60,5)),ROUND(M15,5)))),IFERROR(_xlfn._xlws.FILTER(site_list[Longitude],(site_list[Country]=M5)*(site_list[Site.ID]=M6)),""))</f>
        <v/>
      </c>
      <c r="N19" s="124" t="str" cm="1">
        <f t="array" ref="N19">IF(ISNUMBER(N15),IF(ISBLANK(N18),"ERROR! Fill Above",IF(N18="E",IF(ISNUMBER(N16),IF(ISNUMBER(N17),ROUND(N15+N16/60+N17/3600,5),ROUND(N15+N16/60,5)),ROUND(N15,5)),-IF(ISNUMBER(N16),IF(ISNUMBER(N17),ROUND(N15+N16/60+N17/3600,5),ROUND(N15+N16/60,5)),ROUND(N15,5)))),IFERROR(_xlfn._xlws.FILTER(site_list[Longitude],(site_list[Country]=N5)*(site_list[Site.ID]=N6)),""))</f>
        <v/>
      </c>
      <c r="O19" s="124" t="str" cm="1">
        <f t="array" ref="O19">IF(ISNUMBER(O15),IF(ISBLANK(O18),"ERROR! Fill Above",IF(O18="E",IF(ISNUMBER(O16),IF(ISNUMBER(O17),ROUND(O15+O16/60+O17/3600,5),ROUND(O15+O16/60,5)),ROUND(O15,5)),-IF(ISNUMBER(O16),IF(ISNUMBER(O17),ROUND(O15+O16/60+O17/3600,5),ROUND(O15+O16/60,5)),ROUND(O15,5)))),IFERROR(_xlfn._xlws.FILTER(site_list[Longitude],(site_list[Country]=O5)*(site_list[Site.ID]=O6)),""))</f>
        <v/>
      </c>
      <c r="P19" s="124" t="str" cm="1">
        <f t="array" ref="P19">IF(ISNUMBER(P15),IF(ISBLANK(P18),"ERROR! Fill Above",IF(P18="E",IF(ISNUMBER(P16),IF(ISNUMBER(P17),ROUND(P15+P16/60+P17/3600,5),ROUND(P15+P16/60,5)),ROUND(P15,5)),-IF(ISNUMBER(P16),IF(ISNUMBER(P17),ROUND(P15+P16/60+P17/3600,5),ROUND(P15+P16/60,5)),ROUND(P15,5)))),IFERROR(_xlfn._xlws.FILTER(site_list[Longitude],(site_list[Country]=P5)*(site_list[Site.ID]=P6)),""))</f>
        <v/>
      </c>
      <c r="Q19" s="124" t="str" cm="1">
        <f t="array" ref="Q19">IF(ISNUMBER(Q15),IF(ISBLANK(Q18),"ERROR! Fill Above",IF(Q18="E",IF(ISNUMBER(Q16),IF(ISNUMBER(Q17),ROUND(Q15+Q16/60+Q17/3600,5),ROUND(Q15+Q16/60,5)),ROUND(Q15,5)),-IF(ISNUMBER(Q16),IF(ISNUMBER(Q17),ROUND(Q15+Q16/60+Q17/3600,5),ROUND(Q15+Q16/60,5)),ROUND(Q15,5)))),IFERROR(_xlfn._xlws.FILTER(site_list[Longitude],(site_list[Country]=Q5)*(site_list[Site.ID]=Q6)),""))</f>
        <v/>
      </c>
      <c r="R19" s="124" t="str" cm="1">
        <f t="array" ref="R19">IF(ISNUMBER(R15),IF(ISBLANK(R18),"ERROR! Fill Above",IF(R18="E",IF(ISNUMBER(R16),IF(ISNUMBER(R17),ROUND(R15+R16/60+R17/3600,5),ROUND(R15+R16/60,5)),ROUND(R15,5)),-IF(ISNUMBER(R16),IF(ISNUMBER(R17),ROUND(R15+R16/60+R17/3600,5),ROUND(R15+R16/60,5)),ROUND(R15,5)))),IFERROR(_xlfn._xlws.FILTER(site_list[Longitude],(site_list[Country]=R5)*(site_list[Site.ID]=R6)),""))</f>
        <v/>
      </c>
      <c r="S19" s="124" t="str" cm="1">
        <f t="array" ref="S19">IF(ISNUMBER(S15),IF(ISBLANK(S18),"ERROR! Fill Above",IF(S18="E",IF(ISNUMBER(S16),IF(ISNUMBER(S17),ROUND(S15+S16/60+S17/3600,5),ROUND(S15+S16/60,5)),ROUND(S15,5)),-IF(ISNUMBER(S16),IF(ISNUMBER(S17),ROUND(S15+S16/60+S17/3600,5),ROUND(S15+S16/60,5)),ROUND(S15,5)))),IFERROR(_xlfn._xlws.FILTER(site_list[Longitude],(site_list[Country]=S5)*(site_list[Site.ID]=S6)),""))</f>
        <v/>
      </c>
      <c r="T19" s="124" t="str" cm="1">
        <f t="array" ref="T19">IF(ISNUMBER(T15),IF(ISBLANK(T18),"ERROR! Fill Above",IF(T18="E",IF(ISNUMBER(T16),IF(ISNUMBER(T17),ROUND(T15+T16/60+T17/3600,5),ROUND(T15+T16/60,5)),ROUND(T15,5)),-IF(ISNUMBER(T16),IF(ISNUMBER(T17),ROUND(T15+T16/60+T17/3600,5),ROUND(T15+T16/60,5)),ROUND(T15,5)))),IFERROR(_xlfn._xlws.FILTER(site_list[Longitude],(site_list[Country]=T5)*(site_list[Site.ID]=T6)),""))</f>
        <v/>
      </c>
      <c r="U19" s="124" t="str" cm="1">
        <f t="array" ref="U19">IF(ISNUMBER(U15),IF(ISBLANK(U18),"ERROR! Fill Above",IF(U18="E",IF(ISNUMBER(U16),IF(ISNUMBER(U17),ROUND(U15+U16/60+U17/3600,5),ROUND(U15+U16/60,5)),ROUND(U15,5)),-IF(ISNUMBER(U16),IF(ISNUMBER(U17),ROUND(U15+U16/60+U17/3600,5),ROUND(U15+U16/60,5)),ROUND(U15,5)))),IFERROR(_xlfn._xlws.FILTER(site_list[Longitude],(site_list[Country]=U5)*(site_list[Site.ID]=U6)),""))</f>
        <v/>
      </c>
      <c r="V19" s="124" t="str" cm="1">
        <f t="array" ref="V19">IF(ISNUMBER(V15),IF(ISBLANK(V18),"ERROR! Fill Above",IF(V18="E",IF(ISNUMBER(V16),IF(ISNUMBER(V17),ROUND(V15+V16/60+V17/3600,5),ROUND(V15+V16/60,5)),ROUND(V15,5)),-IF(ISNUMBER(V16),IF(ISNUMBER(V17),ROUND(V15+V16/60+V17/3600,5),ROUND(V15+V16/60,5)),ROUND(V15,5)))),IFERROR(_xlfn._xlws.FILTER(site_list[Longitude],(site_list[Country]=V5)*(site_list[Site.ID]=V6)),""))</f>
        <v/>
      </c>
      <c r="W19" s="124" t="str" cm="1">
        <f t="array" ref="W19">IF(ISNUMBER(W15),IF(ISBLANK(W18),"ERROR! Fill Above",IF(W18="E",IF(ISNUMBER(W16),IF(ISNUMBER(W17),ROUND(W15+W16/60+W17/3600,5),ROUND(W15+W16/60,5)),ROUND(W15,5)),-IF(ISNUMBER(W16),IF(ISNUMBER(W17),ROUND(W15+W16/60+W17/3600,5),ROUND(W15+W16/60,5)),ROUND(W15,5)))),IFERROR(_xlfn._xlws.FILTER(site_list[Longitude],(site_list[Country]=W5)*(site_list[Site.ID]=W6)),""))</f>
        <v/>
      </c>
      <c r="X19" s="124" t="str" cm="1">
        <f t="array" ref="X19">IF(ISNUMBER(X15),IF(ISBLANK(X18),"ERROR! Fill Above",IF(X18="E",IF(ISNUMBER(X16),IF(ISNUMBER(X17),ROUND(X15+X16/60+X17/3600,5),ROUND(X15+X16/60,5)),ROUND(X15,5)),-IF(ISNUMBER(X16),IF(ISNUMBER(X17),ROUND(X15+X16/60+X17/3600,5),ROUND(X15+X16/60,5)),ROUND(X15,5)))),IFERROR(_xlfn._xlws.FILTER(site_list[Longitude],(site_list[Country]=X5)*(site_list[Site.ID]=X6)),""))</f>
        <v/>
      </c>
      <c r="Y19" s="124" t="str" cm="1">
        <f t="array" ref="Y19">IF(ISNUMBER(Y15),IF(ISBLANK(Y18),"ERROR! Fill Above",IF(Y18="E",IF(ISNUMBER(Y16),IF(ISNUMBER(Y17),ROUND(Y15+Y16/60+Y17/3600,5),ROUND(Y15+Y16/60,5)),ROUND(Y15,5)),-IF(ISNUMBER(Y16),IF(ISNUMBER(Y17),ROUND(Y15+Y16/60+Y17/3600,5),ROUND(Y15+Y16/60,5)),ROUND(Y15,5)))),IFERROR(_xlfn._xlws.FILTER(site_list[Longitude],(site_list[Country]=Y5)*(site_list[Site.ID]=Y6)),""))</f>
        <v/>
      </c>
      <c r="Z19" s="124" t="str" cm="1">
        <f t="array" ref="Z19">IF(ISNUMBER(Z15),IF(ISBLANK(Z18),"ERROR! Fill Above",IF(Z18="E",IF(ISNUMBER(Z16),IF(ISNUMBER(Z17),ROUND(Z15+Z16/60+Z17/3600,5),ROUND(Z15+Z16/60,5)),ROUND(Z15,5)),-IF(ISNUMBER(Z16),IF(ISNUMBER(Z17),ROUND(Z15+Z16/60+Z17/3600,5),ROUND(Z15+Z16/60,5)),ROUND(Z15,5)))),IFERROR(_xlfn._xlws.FILTER(site_list[Longitude],(site_list[Country]=Z5)*(site_list[Site.ID]=Z6)),""))</f>
        <v/>
      </c>
      <c r="AA19" s="124" t="str" cm="1">
        <f t="array" ref="AA19">IF(ISNUMBER(AA15),IF(ISBLANK(AA18),"ERROR! Fill Above",IF(AA18="E",IF(ISNUMBER(AA16),IF(ISNUMBER(AA17),ROUND(AA15+AA16/60+AA17/3600,5),ROUND(AA15+AA16/60,5)),ROUND(AA15,5)),-IF(ISNUMBER(AA16),IF(ISNUMBER(AA17),ROUND(AA15+AA16/60+AA17/3600,5),ROUND(AA15+AA16/60,5)),ROUND(AA15,5)))),IFERROR(_xlfn._xlws.FILTER(site_list[Longitude],(site_list[Country]=AA5)*(site_list[Site.ID]=AA6)),""))</f>
        <v/>
      </c>
      <c r="AB19" s="124" t="str" cm="1">
        <f t="array" ref="AB19">IF(ISNUMBER(AB15),IF(ISBLANK(AB18),"ERROR! Fill Above",IF(AB18="E",IF(ISNUMBER(AB16),IF(ISNUMBER(AB17),ROUND(AB15+AB16/60+AB17/3600,5),ROUND(AB15+AB16/60,5)),ROUND(AB15,5)),-IF(ISNUMBER(AB16),IF(ISNUMBER(AB17),ROUND(AB15+AB16/60+AB17/3600,5),ROUND(AB15+AB16/60,5)),ROUND(AB15,5)))),IFERROR(_xlfn._xlws.FILTER(site_list[Longitude],(site_list[Country]=AB5)*(site_list[Site.ID]=AB6)),""))</f>
        <v/>
      </c>
      <c r="AC19" s="124" t="str" cm="1">
        <f t="array" ref="AC19">IF(ISNUMBER(AC15),IF(ISBLANK(AC18),"ERROR! Fill Above",IF(AC18="E",IF(ISNUMBER(AC16),IF(ISNUMBER(AC17),ROUND(AC15+AC16/60+AC17/3600,5),ROUND(AC15+AC16/60,5)),ROUND(AC15,5)),-IF(ISNUMBER(AC16),IF(ISNUMBER(AC17),ROUND(AC15+AC16/60+AC17/3600,5),ROUND(AC15+AC16/60,5)),ROUND(AC15,5)))),IFERROR(_xlfn._xlws.FILTER(site_list[Longitude],(site_list[Country]=AC5)*(site_list[Site.ID]=AC6)),""))</f>
        <v/>
      </c>
      <c r="AD19" s="124" t="str" cm="1">
        <f t="array" ref="AD19">IF(ISNUMBER(AD15),IF(ISBLANK(AD18),"ERROR! Fill Above",IF(AD18="E",IF(ISNUMBER(AD16),IF(ISNUMBER(AD17),ROUND(AD15+AD16/60+AD17/3600,5),ROUND(AD15+AD16/60,5)),ROUND(AD15,5)),-IF(ISNUMBER(AD16),IF(ISNUMBER(AD17),ROUND(AD15+AD16/60+AD17/3600,5),ROUND(AD15+AD16/60,5)),ROUND(AD15,5)))),IFERROR(_xlfn._xlws.FILTER(site_list[Longitude],(site_list[Country]=AD5)*(site_list[Site.ID]=AD6)),""))</f>
        <v/>
      </c>
      <c r="AE19" s="124" t="str" cm="1">
        <f t="array" ref="AE19">IF(ISNUMBER(AE15),IF(ISBLANK(AE18),"ERROR! Fill Above",IF(AE18="E",IF(ISNUMBER(AE16),IF(ISNUMBER(AE17),ROUND(AE15+AE16/60+AE17/3600,5),ROUND(AE15+AE16/60,5)),ROUND(AE15,5)),-IF(ISNUMBER(AE16),IF(ISNUMBER(AE17),ROUND(AE15+AE16/60+AE17/3600,5),ROUND(AE15+AE16/60,5)),ROUND(AE15,5)))),IFERROR(_xlfn._xlws.FILTER(site_list[Longitude],(site_list[Country]=AE5)*(site_list[Site.ID]=AE6)),""))</f>
        <v/>
      </c>
      <c r="AF19" s="124" t="str" cm="1">
        <f t="array" ref="AF19">IF(ISNUMBER(AF15),IF(ISBLANK(AF18),"ERROR! Fill Above",IF(AF18="E",IF(ISNUMBER(AF16),IF(ISNUMBER(AF17),ROUND(AF15+AF16/60+AF17/3600,5),ROUND(AF15+AF16/60,5)),ROUND(AF15,5)),-IF(ISNUMBER(AF16),IF(ISNUMBER(AF17),ROUND(AF15+AF16/60+AF17/3600,5),ROUND(AF15+AF16/60,5)),ROUND(AF15,5)))),IFERROR(_xlfn._xlws.FILTER(site_list[Longitude],(site_list[Country]=AF5)*(site_list[Site.ID]=AF6)),""))</f>
        <v/>
      </c>
      <c r="AG19" s="124" t="str" cm="1">
        <f t="array" ref="AG19">IF(ISNUMBER(AG15),IF(ISBLANK(AG18),"ERROR! Fill Above",IF(AG18="E",IF(ISNUMBER(AG16),IF(ISNUMBER(AG17),ROUND(AG15+AG16/60+AG17/3600,5),ROUND(AG15+AG16/60,5)),ROUND(AG15,5)),-IF(ISNUMBER(AG16),IF(ISNUMBER(AG17),ROUND(AG15+AG16/60+AG17/3600,5),ROUND(AG15+AG16/60,5)),ROUND(AG15,5)))),IFERROR(_xlfn._xlws.FILTER(site_list[Longitude],(site_list[Country]=AG5)*(site_list[Site.ID]=AG6)),""))</f>
        <v/>
      </c>
      <c r="AH19" s="124" t="str" cm="1">
        <f t="array" ref="AH19">IF(ISNUMBER(AH15),IF(ISBLANK(AH18),"ERROR! Fill Above",IF(AH18="E",IF(ISNUMBER(AH16),IF(ISNUMBER(AH17),ROUND(AH15+AH16/60+AH17/3600,5),ROUND(AH15+AH16/60,5)),ROUND(AH15,5)),-IF(ISNUMBER(AH16),IF(ISNUMBER(AH17),ROUND(AH15+AH16/60+AH17/3600,5),ROUND(AH15+AH16/60,5)),ROUND(AH15,5)))),IFERROR(_xlfn._xlws.FILTER(site_list[Longitude],(site_list[Country]=AH5)*(site_list[Site.ID]=AH6)),""))</f>
        <v/>
      </c>
      <c r="AI19" s="124" t="str" cm="1">
        <f t="array" ref="AI19">IF(ISNUMBER(AI15),IF(ISBLANK(AI18),"ERROR! Fill Above",IF(AI18="E",IF(ISNUMBER(AI16),IF(ISNUMBER(AI17),ROUND(AI15+AI16/60+AI17/3600,5),ROUND(AI15+AI16/60,5)),ROUND(AI15,5)),-IF(ISNUMBER(AI16),IF(ISNUMBER(AI17),ROUND(AI15+AI16/60+AI17/3600,5),ROUND(AI15+AI16/60,5)),ROUND(AI15,5)))),IFERROR(_xlfn._xlws.FILTER(site_list[Longitude],(site_list[Country]=AI5)*(site_list[Site.ID]=AI6)),""))</f>
        <v/>
      </c>
      <c r="AJ19" s="124" t="str" cm="1">
        <f t="array" ref="AJ19">IF(ISNUMBER(AJ15),IF(ISBLANK(AJ18),"ERROR! Fill Above",IF(AJ18="E",IF(ISNUMBER(AJ16),IF(ISNUMBER(AJ17),ROUND(AJ15+AJ16/60+AJ17/3600,5),ROUND(AJ15+AJ16/60,5)),ROUND(AJ15,5)),-IF(ISNUMBER(AJ16),IF(ISNUMBER(AJ17),ROUND(AJ15+AJ16/60+AJ17/3600,5),ROUND(AJ15+AJ16/60,5)),ROUND(AJ15,5)))),IFERROR(_xlfn._xlws.FILTER(site_list[Longitude],(site_list[Country]=AJ5)*(site_list[Site.ID]=AJ6)),""))</f>
        <v/>
      </c>
      <c r="AK19" s="5"/>
      <c r="AL19" s="24"/>
      <c r="AM19" s="475"/>
      <c r="AN19" s="5"/>
      <c r="AO19" s="5"/>
      <c r="AP19" s="5"/>
      <c r="AQ19" s="5"/>
      <c r="AR19" s="5"/>
      <c r="AS19" s="5"/>
      <c r="AT19" s="5"/>
      <c r="AU19" s="5"/>
      <c r="AV19" s="5"/>
      <c r="AW19" s="5"/>
      <c r="AX19" s="5"/>
      <c r="AY19" s="5"/>
      <c r="AZ19" s="5"/>
      <c r="BA19" s="5"/>
      <c r="BB19" s="5"/>
      <c r="BC19" s="5"/>
      <c r="BD19" s="5"/>
    </row>
    <row r="20" spans="1:56" ht="15" customHeight="1" x14ac:dyDescent="0.35">
      <c r="A20" s="387" t="s">
        <v>4714</v>
      </c>
      <c r="B20" s="138" t="s">
        <v>65</v>
      </c>
      <c r="C20" s="124"/>
      <c r="D20" s="124"/>
      <c r="E20" s="124"/>
      <c r="F20" s="124"/>
      <c r="G20" s="124"/>
      <c r="H20" s="124"/>
      <c r="I20" s="124"/>
      <c r="J20" s="124"/>
      <c r="K20" s="124"/>
      <c r="L20" s="124"/>
      <c r="M20" s="124"/>
      <c r="N20" s="124"/>
      <c r="O20" s="124"/>
      <c r="P20" s="124"/>
      <c r="Q20" s="124"/>
      <c r="R20" s="124"/>
      <c r="S20" s="124"/>
      <c r="T20" s="124"/>
      <c r="U20" s="124"/>
      <c r="V20" s="124"/>
      <c r="W20" s="124"/>
      <c r="X20" s="124"/>
      <c r="Y20" s="124"/>
      <c r="Z20" s="124"/>
      <c r="AA20" s="124"/>
      <c r="AB20" s="124"/>
      <c r="AC20" s="124"/>
      <c r="AD20" s="124"/>
      <c r="AE20" s="124"/>
      <c r="AF20" s="124"/>
      <c r="AG20" s="124"/>
      <c r="AH20" s="124"/>
      <c r="AI20" s="124"/>
      <c r="AJ20" s="124"/>
      <c r="AK20" s="5"/>
      <c r="AL20" s="24"/>
      <c r="AM20" s="475"/>
      <c r="AN20" s="5"/>
      <c r="AO20" s="5"/>
      <c r="AP20" s="5"/>
      <c r="AQ20" s="5"/>
      <c r="AR20" s="5"/>
      <c r="AS20" s="5"/>
      <c r="AT20" s="5"/>
      <c r="AU20" s="5"/>
      <c r="AV20" s="5"/>
      <c r="AW20" s="5"/>
      <c r="AX20" s="5"/>
      <c r="AY20" s="5"/>
      <c r="AZ20" s="5"/>
      <c r="BA20" s="5"/>
      <c r="BB20" s="5"/>
      <c r="BC20" s="5"/>
      <c r="BD20" s="5"/>
    </row>
    <row r="21" spans="1:56" ht="15" customHeight="1" x14ac:dyDescent="0.35">
      <c r="A21" s="387" t="s">
        <v>67</v>
      </c>
      <c r="B21" s="138" t="s">
        <v>66</v>
      </c>
      <c r="C21" s="124" cm="1">
        <f t="array" ref="C21">IFERROR(_xlfn._xlws.FILTER(site_list[Buffer],(site_list[Country]=C5)*(site_list[Site.ID]=C6)),"")</f>
        <v>500</v>
      </c>
      <c r="D21" s="124" cm="1">
        <f t="array" ref="D21">IFERROR(_xlfn._xlws.FILTER(site_list[Buffer],(site_list[Country]=D5)*(site_list[Site.ID]=D6)),"")</f>
        <v>2570</v>
      </c>
      <c r="E21" s="124" t="str" cm="1">
        <f t="array" ref="E21">IFERROR(_xlfn._xlws.FILTER(site_list[Buffer],(site_list[Country]=E5)*(site_list[Site.ID]=E6)),"")</f>
        <v/>
      </c>
      <c r="F21" s="124" t="str" cm="1">
        <f t="array" ref="F21">IFERROR(_xlfn._xlws.FILTER(site_list[Buffer],(site_list[Country]=F5)*(site_list[Site.ID]=F6)),"")</f>
        <v/>
      </c>
      <c r="G21" s="124" t="str" cm="1">
        <f t="array" ref="G21">IFERROR(_xlfn._xlws.FILTER(site_list[Buffer],(site_list[Country]=G5)*(site_list[Site.ID]=G6)),"")</f>
        <v/>
      </c>
      <c r="H21" s="124" t="str" cm="1">
        <f t="array" ref="H21">IFERROR(_xlfn._xlws.FILTER(site_list[Buffer],(site_list[Country]=H5)*(site_list[Site.ID]=H6)),"")</f>
        <v/>
      </c>
      <c r="I21" s="124" t="str" cm="1">
        <f t="array" ref="I21">IFERROR(_xlfn._xlws.FILTER(site_list[Buffer],(site_list[Country]=I5)*(site_list[Site.ID]=I6)),"")</f>
        <v/>
      </c>
      <c r="J21" s="124" t="str" cm="1">
        <f t="array" ref="J21">IFERROR(_xlfn._xlws.FILTER(site_list[Buffer],(site_list[Country]=J5)*(site_list[Site.ID]=J6)),"")</f>
        <v/>
      </c>
      <c r="K21" s="124" t="str" cm="1">
        <f t="array" ref="K21">IFERROR(_xlfn._xlws.FILTER(site_list[Buffer],(site_list[Country]=K5)*(site_list[Site.ID]=K6)),"")</f>
        <v/>
      </c>
      <c r="L21" s="124" t="str" cm="1">
        <f t="array" ref="L21">IFERROR(_xlfn._xlws.FILTER(site_list[Buffer],(site_list[Country]=L5)*(site_list[Site.ID]=L6)),"")</f>
        <v/>
      </c>
      <c r="M21" s="124" t="str" cm="1">
        <f t="array" ref="M21">IFERROR(_xlfn._xlws.FILTER(site_list[Buffer],(site_list[Country]=M5)*(site_list[Site.ID]=M6)),"")</f>
        <v/>
      </c>
      <c r="N21" s="124" t="str" cm="1">
        <f t="array" ref="N21">IFERROR(_xlfn._xlws.FILTER(site_list[Buffer],(site_list[Country]=N5)*(site_list[Site.ID]=N6)),"")</f>
        <v/>
      </c>
      <c r="O21" s="124" t="str" cm="1">
        <f t="array" ref="O21">IFERROR(_xlfn._xlws.FILTER(site_list[Buffer],(site_list[Country]=O5)*(site_list[Site.ID]=O6)),"")</f>
        <v/>
      </c>
      <c r="P21" s="124" t="str" cm="1">
        <f t="array" ref="P21">IFERROR(_xlfn._xlws.FILTER(site_list[Buffer],(site_list[Country]=P5)*(site_list[Site.ID]=P6)),"")</f>
        <v/>
      </c>
      <c r="Q21" s="124" t="str" cm="1">
        <f t="array" ref="Q21">IFERROR(_xlfn._xlws.FILTER(site_list[Buffer],(site_list[Country]=Q5)*(site_list[Site.ID]=Q6)),"")</f>
        <v/>
      </c>
      <c r="R21" s="124" t="str" cm="1">
        <f t="array" ref="R21">IFERROR(_xlfn._xlws.FILTER(site_list[Buffer],(site_list[Country]=R5)*(site_list[Site.ID]=R6)),"")</f>
        <v/>
      </c>
      <c r="S21" s="124" t="str" cm="1">
        <f t="array" ref="S21">IFERROR(_xlfn._xlws.FILTER(site_list[Buffer],(site_list[Country]=S5)*(site_list[Site.ID]=S6)),"")</f>
        <v/>
      </c>
      <c r="T21" s="124" t="str" cm="1">
        <f t="array" ref="T21">IFERROR(_xlfn._xlws.FILTER(site_list[Buffer],(site_list[Country]=T5)*(site_list[Site.ID]=T6)),"")</f>
        <v/>
      </c>
      <c r="U21" s="124" t="str" cm="1">
        <f t="array" ref="U21">IFERROR(_xlfn._xlws.FILTER(site_list[Buffer],(site_list[Country]=U5)*(site_list[Site.ID]=U6)),"")</f>
        <v/>
      </c>
      <c r="V21" s="124" t="str" cm="1">
        <f t="array" ref="V21">IFERROR(_xlfn._xlws.FILTER(site_list[Buffer],(site_list[Country]=V5)*(site_list[Site.ID]=V6)),"")</f>
        <v/>
      </c>
      <c r="W21" s="124" t="str" cm="1">
        <f t="array" ref="W21">IFERROR(_xlfn._xlws.FILTER(site_list[Buffer],(site_list[Country]=W5)*(site_list[Site.ID]=W6)),"")</f>
        <v/>
      </c>
      <c r="X21" s="124" t="str" cm="1">
        <f t="array" ref="X21">IFERROR(_xlfn._xlws.FILTER(site_list[Buffer],(site_list[Country]=X5)*(site_list[Site.ID]=X6)),"")</f>
        <v/>
      </c>
      <c r="Y21" s="124" t="str" cm="1">
        <f t="array" ref="Y21">IFERROR(_xlfn._xlws.FILTER(site_list[Buffer],(site_list[Country]=Y5)*(site_list[Site.ID]=Y6)),"")</f>
        <v/>
      </c>
      <c r="Z21" s="124" t="str" cm="1">
        <f t="array" ref="Z21">IFERROR(_xlfn._xlws.FILTER(site_list[Buffer],(site_list[Country]=Z5)*(site_list[Site.ID]=Z6)),"")</f>
        <v/>
      </c>
      <c r="AA21" s="124" t="str" cm="1">
        <f t="array" ref="AA21">IFERROR(_xlfn._xlws.FILTER(site_list[Buffer],(site_list[Country]=AA5)*(site_list[Site.ID]=AA6)),"")</f>
        <v/>
      </c>
      <c r="AB21" s="124" t="str" cm="1">
        <f t="array" ref="AB21">IFERROR(_xlfn._xlws.FILTER(site_list[Buffer],(site_list[Country]=AB5)*(site_list[Site.ID]=AB6)),"")</f>
        <v/>
      </c>
      <c r="AC21" s="124" t="str" cm="1">
        <f t="array" ref="AC21">IFERROR(_xlfn._xlws.FILTER(site_list[Buffer],(site_list[Country]=AC5)*(site_list[Site.ID]=AC6)),"")</f>
        <v/>
      </c>
      <c r="AD21" s="124" t="str" cm="1">
        <f t="array" ref="AD21">IFERROR(_xlfn._xlws.FILTER(site_list[Buffer],(site_list[Country]=AD5)*(site_list[Site.ID]=AD6)),"")</f>
        <v/>
      </c>
      <c r="AE21" s="124" t="str" cm="1">
        <f t="array" ref="AE21">IFERROR(_xlfn._xlws.FILTER(site_list[Buffer],(site_list[Country]=AE5)*(site_list[Site.ID]=AE6)),"")</f>
        <v/>
      </c>
      <c r="AF21" s="124" t="str" cm="1">
        <f t="array" ref="AF21">IFERROR(_xlfn._xlws.FILTER(site_list[Buffer],(site_list[Country]=AF5)*(site_list[Site.ID]=AF6)),"")</f>
        <v/>
      </c>
      <c r="AG21" s="124" t="str" cm="1">
        <f t="array" ref="AG21">IFERROR(_xlfn._xlws.FILTER(site_list[Buffer],(site_list[Country]=AG5)*(site_list[Site.ID]=AG6)),"")</f>
        <v/>
      </c>
      <c r="AH21" s="124" t="str" cm="1">
        <f t="array" ref="AH21">IFERROR(_xlfn._xlws.FILTER(site_list[Buffer],(site_list[Country]=AH5)*(site_list[Site.ID]=AH6)),"")</f>
        <v/>
      </c>
      <c r="AI21" s="124" t="str" cm="1">
        <f t="array" ref="AI21">IFERROR(_xlfn._xlws.FILTER(site_list[Buffer],(site_list[Country]=AI5)*(site_list[Site.ID]=AI6)),"")</f>
        <v/>
      </c>
      <c r="AJ21" s="124" t="str" cm="1">
        <f t="array" ref="AJ21">IFERROR(_xlfn._xlws.FILTER(site_list[Buffer],(site_list[Country]=AJ5)*(site_list[Site.ID]=AJ6)),"")</f>
        <v/>
      </c>
      <c r="AK21" s="5"/>
      <c r="AL21" s="24"/>
      <c r="AM21" s="475"/>
      <c r="AN21" s="5"/>
      <c r="AO21" s="5"/>
      <c r="AP21" s="5"/>
      <c r="AQ21" s="5"/>
      <c r="AR21" s="5"/>
      <c r="AS21" s="5"/>
      <c r="AT21" s="5"/>
      <c r="AU21" s="5"/>
      <c r="AV21" s="5"/>
      <c r="AW21" s="5"/>
      <c r="AX21" s="5"/>
      <c r="AY21" s="5"/>
      <c r="AZ21" s="5"/>
      <c r="BA21" s="5"/>
      <c r="BB21" s="5"/>
      <c r="BC21" s="5"/>
      <c r="BD21" s="5"/>
    </row>
    <row r="22" spans="1:56" x14ac:dyDescent="0.35">
      <c r="A22" s="418"/>
      <c r="B22" s="68"/>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56"/>
      <c r="AG22" s="56"/>
      <c r="AH22" s="56"/>
      <c r="AI22" s="56"/>
      <c r="AJ22" s="56"/>
      <c r="AK22" s="5"/>
      <c r="AL22" s="24"/>
      <c r="AM22" s="475"/>
      <c r="AN22" s="5"/>
      <c r="AO22" s="5"/>
      <c r="AP22" s="5"/>
      <c r="AQ22" s="5"/>
      <c r="AR22" s="5"/>
      <c r="AS22" s="5"/>
      <c r="AT22" s="5"/>
      <c r="AU22" s="5"/>
      <c r="AV22" s="5"/>
      <c r="AW22" s="5"/>
      <c r="AX22" s="5"/>
      <c r="AY22" s="5"/>
      <c r="AZ22" s="5"/>
      <c r="BA22" s="5"/>
      <c r="BB22" s="5"/>
      <c r="BC22" s="5"/>
      <c r="BD22" s="5"/>
    </row>
    <row r="23" spans="1:56" ht="24" x14ac:dyDescent="0.35">
      <c r="A23" s="6"/>
      <c r="B23" s="68" t="s">
        <v>68</v>
      </c>
      <c r="C23" s="115" t="str">
        <f t="shared" ref="C23:S23" si="0">IFERROR(CONCATENATE("google.com/maps/search/",ROUND(C13,6),",+",ROUND(C19,6),"/"),"")</f>
        <v>google.com/maps/search/0.221,+34.624/</v>
      </c>
      <c r="D23" s="115" t="str">
        <f t="shared" si="0"/>
        <v>google.com/maps/search/0.66558,+34.19596/</v>
      </c>
      <c r="E23" s="115" t="str">
        <f t="shared" si="0"/>
        <v/>
      </c>
      <c r="F23" s="115" t="str">
        <f t="shared" si="0"/>
        <v/>
      </c>
      <c r="G23" s="115" t="str">
        <f t="shared" si="0"/>
        <v/>
      </c>
      <c r="H23" s="115" t="str">
        <f t="shared" si="0"/>
        <v/>
      </c>
      <c r="I23" s="115" t="str">
        <f t="shared" si="0"/>
        <v/>
      </c>
      <c r="J23" s="115" t="str">
        <f t="shared" si="0"/>
        <v/>
      </c>
      <c r="K23" s="115" t="str">
        <f t="shared" si="0"/>
        <v/>
      </c>
      <c r="L23" s="115" t="str">
        <f t="shared" si="0"/>
        <v/>
      </c>
      <c r="M23" s="115" t="str">
        <f t="shared" si="0"/>
        <v/>
      </c>
      <c r="N23" s="115" t="str">
        <f t="shared" si="0"/>
        <v/>
      </c>
      <c r="O23" s="115" t="str">
        <f t="shared" si="0"/>
        <v/>
      </c>
      <c r="P23" s="115" t="str">
        <f t="shared" si="0"/>
        <v/>
      </c>
      <c r="Q23" s="115" t="str">
        <f t="shared" si="0"/>
        <v/>
      </c>
      <c r="R23" s="115" t="str">
        <f t="shared" si="0"/>
        <v/>
      </c>
      <c r="S23" s="115" t="str">
        <f t="shared" si="0"/>
        <v/>
      </c>
      <c r="T23" s="115" t="str">
        <f t="shared" ref="T23:AE23" si="1">IFERROR(CONCATENATE("google.com/maps/search/",ROUND(T13,6),",+",ROUND(T19,6),"/"),"")</f>
        <v/>
      </c>
      <c r="U23" s="115" t="str">
        <f t="shared" si="1"/>
        <v/>
      </c>
      <c r="V23" s="115" t="str">
        <f t="shared" si="1"/>
        <v/>
      </c>
      <c r="W23" s="115" t="str">
        <f t="shared" si="1"/>
        <v/>
      </c>
      <c r="X23" s="115" t="str">
        <f t="shared" si="1"/>
        <v/>
      </c>
      <c r="Y23" s="115" t="str">
        <f t="shared" si="1"/>
        <v/>
      </c>
      <c r="Z23" s="115" t="str">
        <f t="shared" si="1"/>
        <v/>
      </c>
      <c r="AA23" s="115" t="str">
        <f t="shared" si="1"/>
        <v/>
      </c>
      <c r="AB23" s="115" t="str">
        <f t="shared" si="1"/>
        <v/>
      </c>
      <c r="AC23" s="115" t="str">
        <f t="shared" si="1"/>
        <v/>
      </c>
      <c r="AD23" s="115" t="str">
        <f t="shared" si="1"/>
        <v/>
      </c>
      <c r="AE23" s="115" t="str">
        <f t="shared" si="1"/>
        <v/>
      </c>
      <c r="AF23" s="115" t="str">
        <f t="shared" ref="AF23:AJ23" si="2">IFERROR(CONCATENATE("google.com/maps/search/",ROUND(AF13,6),",+",ROUND(AF19,6),"/"),"")</f>
        <v/>
      </c>
      <c r="AG23" s="115" t="str">
        <f t="shared" si="2"/>
        <v/>
      </c>
      <c r="AH23" s="115" t="str">
        <f t="shared" si="2"/>
        <v/>
      </c>
      <c r="AI23" s="115" t="str">
        <f t="shared" si="2"/>
        <v/>
      </c>
      <c r="AJ23" s="115" t="str">
        <f t="shared" si="2"/>
        <v/>
      </c>
      <c r="AK23" s="5"/>
      <c r="AL23" s="24"/>
      <c r="AM23" s="475"/>
      <c r="AN23" s="5"/>
      <c r="AO23" s="5"/>
      <c r="AP23" s="5"/>
      <c r="AQ23" s="5"/>
      <c r="AR23" s="5"/>
      <c r="AS23" s="5"/>
      <c r="AT23" s="5"/>
      <c r="AU23" s="5"/>
      <c r="AV23" s="5"/>
      <c r="AW23" s="5"/>
      <c r="AX23" s="5"/>
      <c r="AY23" s="5"/>
      <c r="AZ23" s="5"/>
      <c r="BA23" s="5"/>
      <c r="BB23" s="5"/>
      <c r="BC23" s="5"/>
      <c r="BD23" s="5"/>
    </row>
    <row r="24" spans="1:56" s="5" customFormat="1" ht="15" customHeight="1" thickBot="1" x14ac:dyDescent="0.4">
      <c r="A24" s="17"/>
      <c r="B24" s="101"/>
      <c r="C24" s="74"/>
      <c r="D24" s="74"/>
      <c r="E24" s="74"/>
      <c r="F24" s="74"/>
      <c r="G24" s="74"/>
      <c r="H24" s="74"/>
      <c r="I24" s="74"/>
      <c r="J24" s="74"/>
      <c r="K24" s="74"/>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L24" s="24"/>
      <c r="AM24" s="475"/>
    </row>
    <row r="25" spans="1:56" s="5" customFormat="1" ht="15" customHeight="1" x14ac:dyDescent="0.35">
      <c r="A25" s="145"/>
      <c r="B25" s="650" t="s">
        <v>7652</v>
      </c>
      <c r="C25" s="650"/>
      <c r="D25" s="650"/>
      <c r="E25" s="650"/>
      <c r="F25" s="650"/>
      <c r="G25" s="650"/>
      <c r="H25" s="650"/>
      <c r="I25" s="650"/>
      <c r="J25" s="650"/>
      <c r="K25" s="650"/>
      <c r="L25" s="650"/>
      <c r="M25" s="650"/>
      <c r="N25" s="650"/>
      <c r="O25" s="650"/>
      <c r="P25" s="650"/>
      <c r="Q25" s="650"/>
      <c r="R25" s="146"/>
      <c r="S25" s="146"/>
      <c r="T25" s="146"/>
      <c r="U25" s="146"/>
      <c r="V25" s="146"/>
      <c r="W25" s="146"/>
      <c r="X25" s="146"/>
      <c r="Y25" s="146"/>
      <c r="Z25" s="146"/>
      <c r="AA25" s="146"/>
      <c r="AB25" s="146"/>
      <c r="AC25" s="146"/>
      <c r="AD25" s="146"/>
      <c r="AE25" s="146"/>
      <c r="AF25" s="146"/>
      <c r="AG25" s="146"/>
      <c r="AH25" s="146"/>
      <c r="AI25" s="146"/>
      <c r="AJ25" s="146"/>
      <c r="AL25" s="24"/>
      <c r="AM25" s="475"/>
    </row>
    <row r="26" spans="1:56" ht="15.75" customHeight="1" thickBot="1" x14ac:dyDescent="0.4">
      <c r="A26" s="147"/>
      <c r="B26" s="652" t="s">
        <v>69</v>
      </c>
      <c r="C26" s="652"/>
      <c r="D26" s="652"/>
      <c r="E26" s="652"/>
      <c r="F26" s="652"/>
      <c r="G26" s="652"/>
      <c r="H26" s="652"/>
      <c r="I26" s="652"/>
      <c r="J26" s="652"/>
      <c r="K26" s="652"/>
      <c r="L26" s="652"/>
      <c r="M26" s="652"/>
      <c r="N26" s="652"/>
      <c r="O26" s="652"/>
      <c r="P26" s="652"/>
      <c r="Q26" s="652"/>
      <c r="R26" s="148"/>
      <c r="S26" s="148"/>
      <c r="T26" s="148"/>
      <c r="U26" s="148"/>
      <c r="V26" s="148"/>
      <c r="W26" s="148"/>
      <c r="X26" s="148"/>
      <c r="Y26" s="148"/>
      <c r="Z26" s="148"/>
      <c r="AA26" s="148"/>
      <c r="AB26" s="148"/>
      <c r="AC26" s="148"/>
      <c r="AD26" s="148"/>
      <c r="AE26" s="148"/>
      <c r="AF26" s="148"/>
      <c r="AG26" s="148"/>
      <c r="AH26" s="148"/>
      <c r="AI26" s="148"/>
      <c r="AJ26" s="148"/>
      <c r="AK26" s="5"/>
      <c r="AL26" s="24"/>
      <c r="AM26" s="475"/>
      <c r="AN26" s="5"/>
      <c r="AO26" s="5"/>
      <c r="AP26" s="5"/>
      <c r="AQ26" s="5"/>
      <c r="AR26" s="5"/>
      <c r="AS26" s="5"/>
      <c r="AT26" s="5"/>
      <c r="AU26" s="5"/>
      <c r="AV26" s="5"/>
      <c r="AW26" s="5"/>
      <c r="AX26" s="5"/>
      <c r="AY26" s="5"/>
      <c r="AZ26" s="5"/>
      <c r="BA26" s="5"/>
      <c r="BB26" s="5"/>
      <c r="BC26" s="5"/>
      <c r="BD26" s="5"/>
    </row>
    <row r="27" spans="1:56" ht="16.5" customHeight="1" x14ac:dyDescent="0.35">
      <c r="A27" s="150"/>
      <c r="B27" s="151"/>
      <c r="C27" s="151"/>
      <c r="D27" s="151"/>
      <c r="E27" s="151"/>
      <c r="F27" s="151"/>
      <c r="G27" s="151"/>
      <c r="H27" s="151"/>
      <c r="I27" s="151"/>
      <c r="J27" s="151"/>
      <c r="K27" s="151"/>
      <c r="L27" s="151"/>
      <c r="M27" s="151"/>
      <c r="N27" s="151"/>
      <c r="O27" s="151"/>
      <c r="P27" s="151"/>
      <c r="Q27" s="151"/>
      <c r="R27" s="151"/>
      <c r="S27" s="151"/>
      <c r="T27" s="151"/>
      <c r="U27" s="151"/>
      <c r="V27" s="151"/>
      <c r="W27" s="151"/>
      <c r="X27" s="151"/>
      <c r="Y27" s="151"/>
      <c r="Z27" s="151"/>
      <c r="AA27" s="151"/>
      <c r="AB27" s="151"/>
      <c r="AC27" s="151"/>
      <c r="AD27" s="151"/>
      <c r="AE27" s="151"/>
      <c r="AF27" s="151"/>
      <c r="AG27" s="151"/>
      <c r="AH27" s="151"/>
      <c r="AI27" s="151"/>
      <c r="AJ27" s="151"/>
      <c r="AK27" s="5"/>
      <c r="AL27" s="24"/>
      <c r="AM27" s="475"/>
      <c r="AN27" s="5"/>
      <c r="AO27" s="5"/>
      <c r="AP27" s="5"/>
      <c r="AQ27" s="5"/>
      <c r="AR27" s="5"/>
      <c r="AS27" s="5"/>
      <c r="AT27" s="5"/>
      <c r="AU27" s="5"/>
      <c r="AV27" s="5"/>
      <c r="AW27" s="5"/>
      <c r="AX27" s="5"/>
      <c r="AY27" s="5"/>
      <c r="AZ27" s="5"/>
      <c r="BA27" s="5"/>
      <c r="BB27" s="5"/>
      <c r="BC27" s="5"/>
      <c r="BD27" s="5"/>
    </row>
    <row r="28" spans="1:56" ht="15.75" customHeight="1" x14ac:dyDescent="0.35">
      <c r="A28" s="6"/>
      <c r="B28" s="646" t="s">
        <v>70</v>
      </c>
      <c r="C28" s="647"/>
      <c r="D28" s="647"/>
      <c r="E28" s="647"/>
      <c r="F28" s="647"/>
      <c r="G28" s="647"/>
      <c r="H28" s="647"/>
      <c r="I28" s="647"/>
      <c r="J28" s="647"/>
      <c r="K28" s="647"/>
      <c r="L28" s="647"/>
      <c r="M28" s="647"/>
      <c r="N28" s="647"/>
      <c r="O28" s="647"/>
      <c r="P28" s="647"/>
      <c r="Q28" s="647"/>
      <c r="R28" s="154"/>
      <c r="S28" s="154"/>
      <c r="T28" s="154"/>
      <c r="U28" s="154"/>
      <c r="V28" s="154"/>
      <c r="W28" s="154"/>
      <c r="X28" s="154"/>
      <c r="Y28" s="154"/>
      <c r="Z28" s="154"/>
      <c r="AA28" s="154"/>
      <c r="AB28" s="154"/>
      <c r="AC28" s="154"/>
      <c r="AD28" s="154"/>
      <c r="AE28" s="154"/>
      <c r="AF28" s="154"/>
      <c r="AG28" s="154"/>
      <c r="AH28" s="154"/>
      <c r="AI28" s="154"/>
      <c r="AJ28" s="159"/>
      <c r="AK28" s="5"/>
      <c r="AL28" s="24"/>
      <c r="AM28" s="475"/>
      <c r="AN28" s="5"/>
      <c r="AO28" s="5"/>
      <c r="AP28" s="5"/>
      <c r="AQ28" s="5"/>
      <c r="AR28" s="5"/>
      <c r="AS28" s="5"/>
      <c r="AT28" s="5"/>
      <c r="AU28" s="5"/>
      <c r="AV28" s="5"/>
      <c r="AW28" s="5"/>
      <c r="AX28" s="5"/>
      <c r="AY28" s="5"/>
      <c r="AZ28" s="5"/>
      <c r="BA28" s="5"/>
      <c r="BB28" s="5"/>
      <c r="BC28" s="5"/>
      <c r="BD28" s="5"/>
    </row>
    <row r="29" spans="1:56" x14ac:dyDescent="0.35">
      <c r="A29" s="419" t="s">
        <v>4720</v>
      </c>
      <c r="B29" s="138" t="s">
        <v>71</v>
      </c>
      <c r="C29" s="82"/>
      <c r="D29" s="82"/>
      <c r="E29" s="82"/>
      <c r="F29" s="8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5"/>
      <c r="AL29" s="24"/>
      <c r="AM29" s="475"/>
      <c r="AN29" s="5"/>
      <c r="AO29" s="5"/>
      <c r="AP29" s="5"/>
      <c r="AQ29" s="5"/>
      <c r="AR29" s="5"/>
      <c r="AS29" s="5"/>
      <c r="AT29" s="5"/>
      <c r="AU29" s="5"/>
      <c r="AV29" s="5"/>
      <c r="AW29" s="5"/>
      <c r="AX29" s="5"/>
      <c r="AY29" s="5"/>
      <c r="AZ29" s="5"/>
      <c r="BA29" s="5"/>
      <c r="BB29" s="5"/>
      <c r="BC29" s="5"/>
      <c r="BD29" s="5"/>
    </row>
    <row r="30" spans="1:56" x14ac:dyDescent="0.35">
      <c r="A30" s="419" t="s">
        <v>4723</v>
      </c>
      <c r="B30" s="138" t="s">
        <v>72</v>
      </c>
      <c r="C30" s="82"/>
      <c r="D30" s="82"/>
      <c r="E30" s="82"/>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5"/>
      <c r="AL30" s="24"/>
      <c r="AM30" s="475"/>
      <c r="AN30" s="5"/>
      <c r="AO30" s="5"/>
      <c r="AP30" s="5"/>
      <c r="AQ30" s="5"/>
      <c r="AR30" s="5"/>
      <c r="AS30" s="5"/>
      <c r="AT30" s="5"/>
      <c r="AU30" s="5"/>
      <c r="AV30" s="5"/>
      <c r="AW30" s="5"/>
      <c r="AX30" s="5"/>
      <c r="AY30" s="5"/>
      <c r="AZ30" s="5"/>
      <c r="BA30" s="5"/>
      <c r="BB30" s="5"/>
      <c r="BC30" s="5"/>
      <c r="BD30" s="5"/>
    </row>
    <row r="31" spans="1:56" x14ac:dyDescent="0.35">
      <c r="A31" s="419" t="s">
        <v>4724</v>
      </c>
      <c r="B31" s="138" t="s">
        <v>73</v>
      </c>
      <c r="C31" s="82"/>
      <c r="D31" s="82"/>
      <c r="E31" s="82"/>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5"/>
      <c r="AL31" s="24"/>
      <c r="AM31" s="475"/>
      <c r="AN31" s="5"/>
      <c r="AO31" s="5"/>
      <c r="AP31" s="5"/>
      <c r="AQ31" s="5"/>
      <c r="AR31" s="5"/>
      <c r="AS31" s="5"/>
      <c r="AT31" s="5"/>
      <c r="AU31" s="5"/>
      <c r="AV31" s="5"/>
      <c r="AW31" s="5"/>
      <c r="AX31" s="5"/>
      <c r="AY31" s="5"/>
      <c r="AZ31" s="5"/>
      <c r="BA31" s="5"/>
      <c r="BB31" s="5"/>
      <c r="BC31" s="5"/>
      <c r="BD31" s="5"/>
    </row>
    <row r="32" spans="1:56" x14ac:dyDescent="0.35">
      <c r="A32" s="419" t="s">
        <v>4725</v>
      </c>
      <c r="B32" s="149" t="s">
        <v>74</v>
      </c>
      <c r="C32" s="82"/>
      <c r="D32" s="82"/>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5"/>
      <c r="AL32" s="24"/>
      <c r="AM32" s="475"/>
      <c r="AN32" s="5"/>
      <c r="AO32" s="5"/>
      <c r="AP32" s="5"/>
      <c r="AQ32" s="5"/>
      <c r="AR32" s="5"/>
      <c r="AS32" s="5"/>
      <c r="AT32" s="5"/>
      <c r="AU32" s="5"/>
      <c r="AV32" s="5"/>
      <c r="AW32" s="5"/>
      <c r="AX32" s="5"/>
      <c r="AY32" s="5"/>
      <c r="AZ32" s="5"/>
      <c r="BA32" s="5"/>
      <c r="BB32" s="5"/>
      <c r="BC32" s="5"/>
      <c r="BD32" s="5"/>
    </row>
    <row r="33" spans="1:56" x14ac:dyDescent="0.35">
      <c r="A33" s="419" t="s">
        <v>4727</v>
      </c>
      <c r="B33" s="138" t="s">
        <v>75</v>
      </c>
      <c r="C33" s="82"/>
      <c r="D33" s="82"/>
      <c r="E33" s="82"/>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5"/>
      <c r="AL33" s="24"/>
      <c r="AM33" s="475"/>
      <c r="AN33" s="5"/>
      <c r="AO33" s="5"/>
      <c r="AP33" s="5"/>
      <c r="AQ33" s="5"/>
      <c r="AR33" s="5"/>
      <c r="AS33" s="5"/>
      <c r="AT33" s="5"/>
      <c r="AU33" s="5"/>
      <c r="AV33" s="5"/>
      <c r="AW33" s="5"/>
      <c r="AX33" s="5"/>
      <c r="AY33" s="5"/>
      <c r="AZ33" s="5"/>
      <c r="BA33" s="5"/>
      <c r="BB33" s="5"/>
      <c r="BC33" s="5"/>
      <c r="BD33" s="5"/>
    </row>
    <row r="34" spans="1:56" x14ac:dyDescent="0.35">
      <c r="A34" s="419" t="s">
        <v>4728</v>
      </c>
      <c r="B34" s="138" t="s">
        <v>76</v>
      </c>
      <c r="C34" s="82"/>
      <c r="D34" s="82"/>
      <c r="E34" s="82"/>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5"/>
      <c r="AL34" s="24"/>
      <c r="AM34" s="475"/>
      <c r="AN34" s="5"/>
      <c r="AO34" s="5"/>
      <c r="AP34" s="5"/>
      <c r="AQ34" s="5"/>
      <c r="AR34" s="5"/>
      <c r="AS34" s="5"/>
      <c r="AT34" s="5"/>
      <c r="AU34" s="5"/>
      <c r="AV34" s="5"/>
      <c r="AW34" s="5"/>
      <c r="AX34" s="5"/>
      <c r="AY34" s="5"/>
      <c r="AZ34" s="5"/>
      <c r="BA34" s="5"/>
      <c r="BB34" s="5"/>
      <c r="BC34" s="5"/>
      <c r="BD34" s="5"/>
    </row>
    <row r="35" spans="1:56" x14ac:dyDescent="0.35">
      <c r="A35" s="419" t="s">
        <v>4729</v>
      </c>
      <c r="B35" s="149" t="s">
        <v>77</v>
      </c>
      <c r="C35" s="82"/>
      <c r="D35" s="82"/>
      <c r="E35" s="82"/>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5"/>
      <c r="AL35" s="24"/>
      <c r="AM35" s="475"/>
      <c r="AN35" s="5"/>
      <c r="AO35" s="5"/>
      <c r="AP35" s="5"/>
      <c r="AQ35" s="5"/>
      <c r="AR35" s="5"/>
      <c r="AS35" s="5"/>
      <c r="AT35" s="5"/>
      <c r="AU35" s="5"/>
      <c r="AV35" s="5"/>
      <c r="AW35" s="5"/>
      <c r="AX35" s="5"/>
      <c r="AY35" s="5"/>
      <c r="AZ35" s="5"/>
      <c r="BA35" s="5"/>
      <c r="BB35" s="5"/>
      <c r="BC35" s="5"/>
      <c r="BD35" s="5"/>
    </row>
    <row r="36" spans="1:56" ht="5.25" customHeight="1" x14ac:dyDescent="0.35">
      <c r="A36" s="420"/>
      <c r="B36" s="102"/>
      <c r="C36" s="92"/>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5"/>
      <c r="AL36" s="24"/>
      <c r="AM36" s="97"/>
      <c r="AN36" s="5"/>
      <c r="AO36" s="5"/>
      <c r="AP36" s="5"/>
      <c r="AQ36" s="5"/>
      <c r="AR36" s="5"/>
      <c r="AS36" s="5"/>
      <c r="AT36" s="5"/>
      <c r="AU36" s="5"/>
      <c r="AV36" s="5"/>
      <c r="AW36" s="5"/>
      <c r="AX36" s="5"/>
      <c r="AY36" s="5"/>
      <c r="AZ36" s="5"/>
      <c r="BA36" s="5"/>
      <c r="BB36" s="5"/>
      <c r="BC36" s="5"/>
      <c r="BD36" s="5"/>
    </row>
    <row r="37" spans="1:56" ht="36.75" customHeight="1" x14ac:dyDescent="0.35">
      <c r="A37" s="420"/>
      <c r="B37" s="653" t="s">
        <v>78</v>
      </c>
      <c r="C37" s="654"/>
      <c r="D37" s="654"/>
      <c r="E37" s="654"/>
      <c r="F37" s="654"/>
      <c r="G37" s="654"/>
      <c r="H37" s="654"/>
      <c r="I37" s="654"/>
      <c r="J37" s="654"/>
      <c r="K37" s="654"/>
      <c r="L37" s="654"/>
      <c r="M37" s="654"/>
      <c r="N37" s="654"/>
      <c r="O37" s="654"/>
      <c r="P37" s="654"/>
      <c r="Q37" s="654"/>
      <c r="R37" s="154"/>
      <c r="S37" s="154"/>
      <c r="T37" s="155"/>
      <c r="U37" s="155"/>
      <c r="V37" s="155"/>
      <c r="W37" s="155"/>
      <c r="X37" s="155"/>
      <c r="Y37" s="155"/>
      <c r="Z37" s="155"/>
      <c r="AA37" s="155"/>
      <c r="AB37" s="155"/>
      <c r="AC37" s="155"/>
      <c r="AD37" s="155"/>
      <c r="AE37" s="155"/>
      <c r="AF37" s="155"/>
      <c r="AG37" s="155"/>
      <c r="AH37" s="155"/>
      <c r="AI37" s="155"/>
      <c r="AJ37" s="156"/>
      <c r="AK37" s="5"/>
      <c r="AL37" s="24"/>
      <c r="AM37" s="97"/>
      <c r="AN37" s="5"/>
      <c r="AO37" s="5"/>
      <c r="AP37" s="5"/>
      <c r="AQ37" s="5"/>
      <c r="AR37" s="5"/>
      <c r="AS37" s="5"/>
      <c r="AT37" s="5"/>
      <c r="AU37" s="5"/>
      <c r="AV37" s="5"/>
      <c r="AW37" s="5"/>
      <c r="AX37" s="5"/>
      <c r="AY37" s="5"/>
      <c r="AZ37" s="5"/>
      <c r="BA37" s="5"/>
      <c r="BB37" s="5"/>
      <c r="BC37" s="5"/>
      <c r="BD37" s="5"/>
    </row>
    <row r="38" spans="1:56" ht="5.25" customHeight="1" x14ac:dyDescent="0.35">
      <c r="A38" s="420"/>
      <c r="B38" s="102"/>
      <c r="C38" s="92"/>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5"/>
      <c r="AL38" s="24"/>
      <c r="AM38" s="97"/>
      <c r="AN38" s="5"/>
      <c r="AO38" s="5"/>
      <c r="AP38" s="5"/>
      <c r="AQ38" s="5"/>
      <c r="AR38" s="5"/>
      <c r="AS38" s="5"/>
      <c r="AT38" s="5"/>
      <c r="AU38" s="5"/>
      <c r="AV38" s="5"/>
      <c r="AW38" s="5"/>
      <c r="AX38" s="5"/>
      <c r="AY38" s="5"/>
      <c r="AZ38" s="5"/>
      <c r="BA38" s="5"/>
      <c r="BB38" s="5"/>
      <c r="BC38" s="5"/>
      <c r="BD38" s="5"/>
    </row>
    <row r="39" spans="1:56" x14ac:dyDescent="0.35">
      <c r="A39" s="420" t="s">
        <v>4731</v>
      </c>
      <c r="B39" s="138" t="s">
        <v>79</v>
      </c>
      <c r="C39" s="82"/>
      <c r="D39" s="82"/>
      <c r="E39" s="82"/>
      <c r="F39" s="82"/>
      <c r="G39" s="82"/>
      <c r="H39" s="82"/>
      <c r="I39" s="82"/>
      <c r="J39" s="82"/>
      <c r="K39" s="82"/>
      <c r="L39" s="82"/>
      <c r="M39" s="82"/>
      <c r="N39" s="82"/>
      <c r="O39" s="82"/>
      <c r="P39" s="82"/>
      <c r="Q39" s="82"/>
      <c r="R39" s="82"/>
      <c r="S39" s="198"/>
      <c r="T39" s="82"/>
      <c r="U39" s="82"/>
      <c r="V39" s="82"/>
      <c r="W39" s="82"/>
      <c r="X39" s="82"/>
      <c r="Y39" s="82"/>
      <c r="Z39" s="82"/>
      <c r="AA39" s="82"/>
      <c r="AB39" s="82"/>
      <c r="AC39" s="82"/>
      <c r="AD39" s="82"/>
      <c r="AE39" s="82"/>
      <c r="AF39" s="82"/>
      <c r="AG39" s="82"/>
      <c r="AH39" s="82"/>
      <c r="AI39" s="82"/>
      <c r="AJ39" s="82"/>
      <c r="AK39" s="5"/>
      <c r="AL39" s="24"/>
      <c r="AM39" s="97"/>
      <c r="AN39" s="5"/>
      <c r="AO39" s="5"/>
      <c r="AP39" s="5"/>
      <c r="AQ39" s="5"/>
      <c r="AR39" s="5"/>
      <c r="AS39" s="5"/>
      <c r="AT39" s="5"/>
      <c r="AU39" s="5"/>
      <c r="AV39" s="5"/>
      <c r="AW39" s="5"/>
      <c r="AX39" s="5"/>
      <c r="AY39" s="5"/>
      <c r="AZ39" s="5"/>
      <c r="BA39" s="5"/>
      <c r="BB39" s="5"/>
      <c r="BC39" s="5"/>
      <c r="BD39" s="5"/>
    </row>
    <row r="40" spans="1:56" x14ac:dyDescent="0.35">
      <c r="A40" s="420" t="s">
        <v>4733</v>
      </c>
      <c r="B40" s="138" t="s">
        <v>80</v>
      </c>
      <c r="C40" s="82"/>
      <c r="D40" s="82"/>
      <c r="E40" s="82"/>
      <c r="F40" s="82"/>
      <c r="G40" s="82"/>
      <c r="H40" s="82"/>
      <c r="I40" s="82"/>
      <c r="J40" s="82"/>
      <c r="K40" s="82"/>
      <c r="L40" s="82"/>
      <c r="M40" s="82"/>
      <c r="N40" s="82"/>
      <c r="O40" s="82"/>
      <c r="P40" s="82"/>
      <c r="Q40" s="82"/>
      <c r="R40" s="82"/>
      <c r="S40" s="198"/>
      <c r="T40" s="82"/>
      <c r="U40" s="82"/>
      <c r="V40" s="82"/>
      <c r="W40" s="82"/>
      <c r="X40" s="82"/>
      <c r="Y40" s="82"/>
      <c r="Z40" s="82"/>
      <c r="AA40" s="82"/>
      <c r="AB40" s="82"/>
      <c r="AC40" s="82"/>
      <c r="AD40" s="82"/>
      <c r="AE40" s="82"/>
      <c r="AF40" s="82"/>
      <c r="AG40" s="82"/>
      <c r="AH40" s="82"/>
      <c r="AI40" s="82"/>
      <c r="AJ40" s="82"/>
      <c r="AK40" s="5"/>
      <c r="AL40" s="24"/>
      <c r="AM40" s="97"/>
      <c r="AN40" s="5"/>
      <c r="AO40" s="5"/>
      <c r="AP40" s="5"/>
      <c r="AQ40" s="5"/>
      <c r="AR40" s="5"/>
      <c r="AS40" s="5"/>
      <c r="AT40" s="5"/>
      <c r="AU40" s="5"/>
      <c r="AV40" s="5"/>
      <c r="AW40" s="5"/>
      <c r="AX40" s="5"/>
      <c r="AY40" s="5"/>
      <c r="AZ40" s="5"/>
      <c r="BA40" s="5"/>
      <c r="BB40" s="5"/>
      <c r="BC40" s="5"/>
      <c r="BD40" s="5"/>
    </row>
    <row r="41" spans="1:56" x14ac:dyDescent="0.35">
      <c r="A41" s="420" t="s">
        <v>4734</v>
      </c>
      <c r="B41" s="138" t="s">
        <v>81</v>
      </c>
      <c r="C41" s="82"/>
      <c r="D41" s="82"/>
      <c r="E41" s="82"/>
      <c r="F41" s="82"/>
      <c r="G41" s="82"/>
      <c r="H41" s="82"/>
      <c r="I41" s="82"/>
      <c r="J41" s="82"/>
      <c r="K41" s="82"/>
      <c r="L41" s="82"/>
      <c r="M41" s="82"/>
      <c r="N41" s="82"/>
      <c r="O41" s="82"/>
      <c r="P41" s="82"/>
      <c r="Q41" s="82"/>
      <c r="R41" s="82"/>
      <c r="S41" s="198"/>
      <c r="T41" s="82"/>
      <c r="U41" s="82"/>
      <c r="V41" s="82"/>
      <c r="W41" s="82"/>
      <c r="X41" s="82"/>
      <c r="Y41" s="82"/>
      <c r="Z41" s="82"/>
      <c r="AA41" s="82"/>
      <c r="AB41" s="82"/>
      <c r="AC41" s="82"/>
      <c r="AD41" s="82"/>
      <c r="AE41" s="82"/>
      <c r="AF41" s="82"/>
      <c r="AG41" s="82"/>
      <c r="AH41" s="82"/>
      <c r="AI41" s="82"/>
      <c r="AJ41" s="82"/>
      <c r="AK41" s="5"/>
      <c r="AL41" s="24"/>
      <c r="AM41" s="97"/>
      <c r="AN41" s="5"/>
      <c r="AO41" s="5"/>
      <c r="AP41" s="5"/>
      <c r="AQ41" s="5"/>
      <c r="AR41" s="5"/>
      <c r="AS41" s="5"/>
      <c r="AT41" s="5"/>
      <c r="AU41" s="5"/>
      <c r="AV41" s="5"/>
      <c r="AW41" s="5"/>
      <c r="AX41" s="5"/>
      <c r="AY41" s="5"/>
      <c r="AZ41" s="5"/>
      <c r="BA41" s="5"/>
      <c r="BB41" s="5"/>
      <c r="BC41" s="5"/>
      <c r="BD41" s="5"/>
    </row>
    <row r="42" spans="1:56" x14ac:dyDescent="0.35">
      <c r="A42" s="420" t="s">
        <v>4736</v>
      </c>
      <c r="B42" s="138" t="s">
        <v>82</v>
      </c>
      <c r="C42" s="82"/>
      <c r="D42" s="82"/>
      <c r="E42" s="82"/>
      <c r="F42" s="82"/>
      <c r="G42" s="82"/>
      <c r="H42" s="82"/>
      <c r="I42" s="82"/>
      <c r="J42" s="82"/>
      <c r="K42" s="82"/>
      <c r="L42" s="82"/>
      <c r="M42" s="82"/>
      <c r="N42" s="82"/>
      <c r="O42" s="82"/>
      <c r="P42" s="82"/>
      <c r="Q42" s="82"/>
      <c r="R42" s="82"/>
      <c r="S42" s="198"/>
      <c r="T42" s="82"/>
      <c r="U42" s="82"/>
      <c r="V42" s="82"/>
      <c r="W42" s="82"/>
      <c r="X42" s="82"/>
      <c r="Y42" s="82"/>
      <c r="Z42" s="82"/>
      <c r="AA42" s="82"/>
      <c r="AB42" s="82"/>
      <c r="AC42" s="82"/>
      <c r="AD42" s="82"/>
      <c r="AE42" s="82"/>
      <c r="AF42" s="82"/>
      <c r="AG42" s="82"/>
      <c r="AH42" s="82"/>
      <c r="AI42" s="82"/>
      <c r="AJ42" s="82"/>
      <c r="AK42" s="5"/>
      <c r="AL42" s="24"/>
      <c r="AM42" s="97"/>
      <c r="AN42" s="5"/>
      <c r="AO42" s="5"/>
      <c r="AP42" s="5"/>
      <c r="AQ42" s="5"/>
      <c r="AR42" s="5"/>
      <c r="AS42" s="5"/>
      <c r="AT42" s="5"/>
      <c r="AU42" s="5"/>
      <c r="AV42" s="5"/>
      <c r="AW42" s="5"/>
      <c r="AX42" s="5"/>
      <c r="AY42" s="5"/>
      <c r="AZ42" s="5"/>
      <c r="BA42" s="5"/>
      <c r="BB42" s="5"/>
      <c r="BC42" s="5"/>
      <c r="BD42" s="5"/>
    </row>
    <row r="43" spans="1:56" ht="5.25" customHeight="1" x14ac:dyDescent="0.35">
      <c r="A43" s="420"/>
      <c r="B43" s="157"/>
      <c r="C43" s="152"/>
      <c r="D43" s="152"/>
      <c r="E43" s="152"/>
      <c r="F43" s="152"/>
      <c r="G43" s="152"/>
      <c r="H43" s="152"/>
      <c r="I43" s="152"/>
      <c r="J43" s="152"/>
      <c r="K43" s="152"/>
      <c r="L43" s="152"/>
      <c r="M43" s="152"/>
      <c r="N43" s="152"/>
      <c r="O43" s="152"/>
      <c r="P43" s="152"/>
      <c r="Q43" s="152"/>
      <c r="R43" s="152"/>
      <c r="S43" s="152"/>
      <c r="T43" s="139"/>
      <c r="U43" s="139"/>
      <c r="V43" s="139"/>
      <c r="W43" s="139"/>
      <c r="X43" s="139"/>
      <c r="Y43" s="139"/>
      <c r="Z43" s="139"/>
      <c r="AA43" s="139"/>
      <c r="AB43" s="139"/>
      <c r="AC43" s="139"/>
      <c r="AD43" s="139"/>
      <c r="AE43" s="139"/>
      <c r="AF43" s="139"/>
      <c r="AG43" s="139"/>
      <c r="AH43" s="139"/>
      <c r="AI43" s="139"/>
      <c r="AJ43" s="139"/>
      <c r="AK43" s="5"/>
      <c r="AL43" s="5"/>
      <c r="AM43" s="5"/>
      <c r="AN43" s="5"/>
      <c r="AO43" s="5"/>
      <c r="AP43" s="5"/>
      <c r="AQ43" s="5"/>
      <c r="AR43" s="5"/>
      <c r="AS43" s="5"/>
      <c r="AT43" s="5"/>
      <c r="AU43" s="5"/>
      <c r="AV43" s="5"/>
      <c r="AW43" s="5"/>
      <c r="AX43" s="5"/>
      <c r="AY43" s="5"/>
      <c r="AZ43" s="5"/>
      <c r="BA43" s="5"/>
      <c r="BB43" s="5"/>
      <c r="BC43" s="5"/>
      <c r="BD43" s="5"/>
    </row>
    <row r="44" spans="1:56" ht="19.75" customHeight="1" x14ac:dyDescent="0.35">
      <c r="A44" s="420"/>
      <c r="B44" s="646" t="s">
        <v>83</v>
      </c>
      <c r="C44" s="647"/>
      <c r="D44" s="647"/>
      <c r="E44" s="647"/>
      <c r="F44" s="647"/>
      <c r="G44" s="647"/>
      <c r="H44" s="647"/>
      <c r="I44" s="647"/>
      <c r="J44" s="647"/>
      <c r="K44" s="647"/>
      <c r="L44" s="647"/>
      <c r="M44" s="647"/>
      <c r="N44" s="647"/>
      <c r="O44" s="647"/>
      <c r="P44" s="647"/>
      <c r="Q44" s="647"/>
      <c r="R44" s="154"/>
      <c r="S44" s="154"/>
      <c r="T44" s="155"/>
      <c r="U44" s="155"/>
      <c r="V44" s="155"/>
      <c r="W44" s="155"/>
      <c r="X44" s="155"/>
      <c r="Y44" s="155"/>
      <c r="Z44" s="155"/>
      <c r="AA44" s="155"/>
      <c r="AB44" s="155"/>
      <c r="AC44" s="155"/>
      <c r="AD44" s="155"/>
      <c r="AE44" s="155"/>
      <c r="AF44" s="155"/>
      <c r="AG44" s="155"/>
      <c r="AH44" s="155"/>
      <c r="AI44" s="155"/>
      <c r="AJ44" s="156"/>
      <c r="AK44" s="5"/>
      <c r="AL44" s="24"/>
      <c r="AM44" s="97"/>
      <c r="AN44" s="5"/>
      <c r="AO44" s="5"/>
      <c r="AP44" s="5"/>
      <c r="AQ44" s="5"/>
      <c r="AR44" s="5"/>
      <c r="AS44" s="5"/>
      <c r="AT44" s="5"/>
      <c r="AU44" s="5"/>
      <c r="AV44" s="5"/>
      <c r="AW44" s="5"/>
      <c r="AX44" s="5"/>
      <c r="AY44" s="5"/>
      <c r="AZ44" s="5"/>
      <c r="BA44" s="5"/>
      <c r="BB44" s="5"/>
      <c r="BC44" s="5"/>
      <c r="BD44" s="5"/>
    </row>
    <row r="45" spans="1:56" ht="5.25" customHeight="1" x14ac:dyDescent="0.35">
      <c r="A45" s="421"/>
      <c r="B45" s="158"/>
      <c r="C45" s="153"/>
      <c r="D45" s="153"/>
      <c r="E45" s="153"/>
      <c r="F45" s="153"/>
      <c r="G45" s="153"/>
      <c r="H45" s="153"/>
      <c r="I45" s="153"/>
      <c r="J45" s="139"/>
      <c r="K45" s="139"/>
      <c r="L45" s="139"/>
      <c r="M45" s="139"/>
      <c r="N45" s="139"/>
      <c r="O45" s="139"/>
      <c r="P45" s="139"/>
      <c r="Q45" s="139"/>
      <c r="R45" s="139"/>
      <c r="S45" s="139"/>
      <c r="T45" s="139"/>
      <c r="U45" s="139"/>
      <c r="V45" s="139"/>
      <c r="W45" s="139"/>
      <c r="X45" s="139"/>
      <c r="Y45" s="139"/>
      <c r="Z45" s="139"/>
      <c r="AA45" s="139"/>
      <c r="AB45" s="139"/>
      <c r="AC45" s="139"/>
      <c r="AD45" s="139"/>
      <c r="AE45" s="139"/>
      <c r="AF45" s="139"/>
      <c r="AG45" s="139"/>
      <c r="AH45" s="139"/>
      <c r="AI45" s="139"/>
      <c r="AJ45" s="139"/>
      <c r="AK45" s="5"/>
      <c r="AL45" s="5"/>
      <c r="AM45" s="5"/>
      <c r="AN45" s="5"/>
      <c r="AO45" s="5"/>
      <c r="AP45" s="5"/>
      <c r="AQ45" s="5"/>
      <c r="AR45" s="5"/>
      <c r="AS45" s="5"/>
      <c r="AT45" s="5"/>
      <c r="AU45" s="5"/>
      <c r="AV45" s="5"/>
      <c r="AW45" s="5"/>
      <c r="AX45" s="5"/>
      <c r="AY45" s="5"/>
      <c r="AZ45" s="5"/>
      <c r="BA45" s="5"/>
      <c r="BB45" s="5"/>
      <c r="BC45" s="5"/>
      <c r="BD45" s="5"/>
    </row>
    <row r="46" spans="1:56" x14ac:dyDescent="0.35">
      <c r="A46" s="420" t="s">
        <v>4739</v>
      </c>
      <c r="B46" s="149" t="s">
        <v>84</v>
      </c>
      <c r="C46" s="132" t="s">
        <v>85</v>
      </c>
      <c r="D46" s="132" t="s">
        <v>85</v>
      </c>
      <c r="E46" s="132" t="s">
        <v>85</v>
      </c>
      <c r="F46" s="132" t="s">
        <v>85</v>
      </c>
      <c r="G46" s="132" t="s">
        <v>85</v>
      </c>
      <c r="H46" s="132" t="s">
        <v>85</v>
      </c>
      <c r="I46" s="132" t="s">
        <v>85</v>
      </c>
      <c r="J46" s="82" t="s">
        <v>85</v>
      </c>
      <c r="K46" s="82" t="s">
        <v>85</v>
      </c>
      <c r="L46" s="82" t="s">
        <v>85</v>
      </c>
      <c r="M46" s="82" t="s">
        <v>85</v>
      </c>
      <c r="N46" s="82" t="s">
        <v>85</v>
      </c>
      <c r="O46" s="82" t="s">
        <v>85</v>
      </c>
      <c r="P46" s="82" t="s">
        <v>85</v>
      </c>
      <c r="Q46" s="82" t="s">
        <v>85</v>
      </c>
      <c r="R46" s="82" t="s">
        <v>85</v>
      </c>
      <c r="S46" s="82" t="s">
        <v>85</v>
      </c>
      <c r="T46" s="82" t="s">
        <v>85</v>
      </c>
      <c r="U46" s="82" t="s">
        <v>85</v>
      </c>
      <c r="V46" s="82" t="s">
        <v>85</v>
      </c>
      <c r="W46" s="82" t="s">
        <v>85</v>
      </c>
      <c r="X46" s="82" t="s">
        <v>85</v>
      </c>
      <c r="Y46" s="82" t="s">
        <v>85</v>
      </c>
      <c r="Z46" s="82" t="s">
        <v>85</v>
      </c>
      <c r="AA46" s="82" t="s">
        <v>85</v>
      </c>
      <c r="AB46" s="82" t="s">
        <v>85</v>
      </c>
      <c r="AC46" s="82" t="s">
        <v>85</v>
      </c>
      <c r="AD46" s="82" t="s">
        <v>85</v>
      </c>
      <c r="AE46" s="82" t="s">
        <v>85</v>
      </c>
      <c r="AF46" s="82" t="s">
        <v>85</v>
      </c>
      <c r="AG46" s="82" t="s">
        <v>85</v>
      </c>
      <c r="AH46" s="82" t="s">
        <v>85</v>
      </c>
      <c r="AI46" s="82" t="s">
        <v>85</v>
      </c>
      <c r="AJ46" s="82" t="s">
        <v>85</v>
      </c>
      <c r="AK46" s="5"/>
      <c r="AL46" s="5"/>
      <c r="AM46" s="5"/>
      <c r="AN46" s="5"/>
      <c r="AO46" s="5"/>
      <c r="AP46" s="5"/>
      <c r="AQ46" s="5"/>
      <c r="AR46" s="5"/>
      <c r="AS46" s="5"/>
      <c r="AT46" s="5"/>
      <c r="AU46" s="5"/>
      <c r="AV46" s="5"/>
      <c r="AW46" s="5"/>
      <c r="AX46" s="5"/>
      <c r="AY46" s="5"/>
      <c r="AZ46" s="5"/>
      <c r="BA46" s="5"/>
      <c r="BB46" s="5"/>
      <c r="BC46" s="5"/>
      <c r="BD46" s="5"/>
    </row>
    <row r="47" spans="1:56" x14ac:dyDescent="0.35">
      <c r="A47" s="420" t="s">
        <v>4741</v>
      </c>
      <c r="B47" s="149" t="s">
        <v>86</v>
      </c>
      <c r="C47" s="82" t="s">
        <v>85</v>
      </c>
      <c r="D47" s="82" t="s">
        <v>85</v>
      </c>
      <c r="E47" s="82" t="s">
        <v>85</v>
      </c>
      <c r="F47" s="82" t="s">
        <v>85</v>
      </c>
      <c r="G47" s="82" t="s">
        <v>85</v>
      </c>
      <c r="H47" s="82" t="s">
        <v>85</v>
      </c>
      <c r="I47" s="82" t="s">
        <v>85</v>
      </c>
      <c r="J47" s="82" t="s">
        <v>85</v>
      </c>
      <c r="K47" s="82" t="s">
        <v>85</v>
      </c>
      <c r="L47" s="82" t="s">
        <v>85</v>
      </c>
      <c r="M47" s="82" t="s">
        <v>85</v>
      </c>
      <c r="N47" s="82" t="s">
        <v>85</v>
      </c>
      <c r="O47" s="82" t="s">
        <v>85</v>
      </c>
      <c r="P47" s="82" t="s">
        <v>85</v>
      </c>
      <c r="Q47" s="82" t="s">
        <v>85</v>
      </c>
      <c r="R47" s="82" t="s">
        <v>85</v>
      </c>
      <c r="S47" s="82" t="s">
        <v>85</v>
      </c>
      <c r="T47" s="82" t="s">
        <v>85</v>
      </c>
      <c r="U47" s="82" t="s">
        <v>85</v>
      </c>
      <c r="V47" s="82" t="s">
        <v>85</v>
      </c>
      <c r="W47" s="82" t="s">
        <v>85</v>
      </c>
      <c r="X47" s="82" t="s">
        <v>85</v>
      </c>
      <c r="Y47" s="82" t="s">
        <v>85</v>
      </c>
      <c r="Z47" s="82" t="s">
        <v>85</v>
      </c>
      <c r="AA47" s="82" t="s">
        <v>85</v>
      </c>
      <c r="AB47" s="82" t="s">
        <v>85</v>
      </c>
      <c r="AC47" s="82" t="s">
        <v>85</v>
      </c>
      <c r="AD47" s="82" t="s">
        <v>85</v>
      </c>
      <c r="AE47" s="82" t="s">
        <v>85</v>
      </c>
      <c r="AF47" s="82" t="s">
        <v>85</v>
      </c>
      <c r="AG47" s="82" t="s">
        <v>85</v>
      </c>
      <c r="AH47" s="82" t="s">
        <v>85</v>
      </c>
      <c r="AI47" s="82" t="s">
        <v>85</v>
      </c>
      <c r="AJ47" s="82" t="s">
        <v>85</v>
      </c>
      <c r="AK47" s="5"/>
      <c r="AL47" s="5"/>
      <c r="AM47" s="5"/>
      <c r="AN47" s="5"/>
      <c r="AO47" s="5"/>
      <c r="AP47" s="5"/>
      <c r="AQ47" s="5"/>
      <c r="AR47" s="5"/>
      <c r="AS47" s="5"/>
      <c r="AT47" s="5"/>
      <c r="AU47" s="5"/>
      <c r="AV47" s="5"/>
      <c r="AW47" s="5"/>
      <c r="AX47" s="5"/>
      <c r="AY47" s="5"/>
      <c r="AZ47" s="5"/>
      <c r="BA47" s="5"/>
      <c r="BB47" s="5"/>
      <c r="BC47" s="5"/>
      <c r="BD47" s="5"/>
    </row>
    <row r="48" spans="1:56" x14ac:dyDescent="0.35">
      <c r="A48" s="420" t="s">
        <v>4743</v>
      </c>
      <c r="B48" s="149" t="s">
        <v>87</v>
      </c>
      <c r="C48" s="82" t="s">
        <v>85</v>
      </c>
      <c r="D48" s="82" t="s">
        <v>85</v>
      </c>
      <c r="E48" s="82" t="s">
        <v>85</v>
      </c>
      <c r="F48" s="82" t="s">
        <v>85</v>
      </c>
      <c r="G48" s="82" t="s">
        <v>85</v>
      </c>
      <c r="H48" s="82" t="s">
        <v>85</v>
      </c>
      <c r="I48" s="82" t="s">
        <v>85</v>
      </c>
      <c r="J48" s="82" t="s">
        <v>85</v>
      </c>
      <c r="K48" s="82" t="s">
        <v>85</v>
      </c>
      <c r="L48" s="82" t="s">
        <v>85</v>
      </c>
      <c r="M48" s="82" t="s">
        <v>85</v>
      </c>
      <c r="N48" s="82" t="s">
        <v>85</v>
      </c>
      <c r="O48" s="82" t="s">
        <v>85</v>
      </c>
      <c r="P48" s="82" t="s">
        <v>85</v>
      </c>
      <c r="Q48" s="82" t="s">
        <v>85</v>
      </c>
      <c r="R48" s="82" t="s">
        <v>85</v>
      </c>
      <c r="S48" s="82" t="s">
        <v>85</v>
      </c>
      <c r="T48" s="82" t="s">
        <v>85</v>
      </c>
      <c r="U48" s="82" t="s">
        <v>85</v>
      </c>
      <c r="V48" s="82" t="s">
        <v>85</v>
      </c>
      <c r="W48" s="82" t="s">
        <v>85</v>
      </c>
      <c r="X48" s="82" t="s">
        <v>85</v>
      </c>
      <c r="Y48" s="82" t="s">
        <v>85</v>
      </c>
      <c r="Z48" s="82" t="s">
        <v>85</v>
      </c>
      <c r="AA48" s="82" t="s">
        <v>85</v>
      </c>
      <c r="AB48" s="82" t="s">
        <v>85</v>
      </c>
      <c r="AC48" s="82" t="s">
        <v>85</v>
      </c>
      <c r="AD48" s="82" t="s">
        <v>85</v>
      </c>
      <c r="AE48" s="82" t="s">
        <v>85</v>
      </c>
      <c r="AF48" s="82" t="s">
        <v>85</v>
      </c>
      <c r="AG48" s="82" t="s">
        <v>85</v>
      </c>
      <c r="AH48" s="82" t="s">
        <v>85</v>
      </c>
      <c r="AI48" s="82" t="s">
        <v>85</v>
      </c>
      <c r="AJ48" s="82" t="s">
        <v>85</v>
      </c>
      <c r="AK48" s="5"/>
      <c r="AL48" s="5"/>
      <c r="AM48" s="5"/>
      <c r="AN48" s="5"/>
      <c r="AO48" s="5"/>
      <c r="AP48" s="5"/>
      <c r="AQ48" s="5"/>
      <c r="AR48" s="5"/>
      <c r="AS48" s="5"/>
      <c r="AT48" s="5"/>
      <c r="AU48" s="5"/>
      <c r="AV48" s="5"/>
      <c r="AW48" s="5"/>
      <c r="AX48" s="5"/>
      <c r="AY48" s="5"/>
      <c r="AZ48" s="5"/>
      <c r="BA48" s="5"/>
      <c r="BB48" s="5"/>
      <c r="BC48" s="5"/>
      <c r="BD48" s="5"/>
    </row>
    <row r="49" spans="1:56" x14ac:dyDescent="0.35">
      <c r="A49" s="420" t="s">
        <v>4745</v>
      </c>
      <c r="B49" s="138" t="s">
        <v>88</v>
      </c>
      <c r="C49" s="124"/>
      <c r="D49" s="124"/>
      <c r="E49" s="124"/>
      <c r="F49" s="124"/>
      <c r="G49" s="124"/>
      <c r="H49" s="124"/>
      <c r="I49" s="124"/>
      <c r="J49" s="124"/>
      <c r="K49" s="124"/>
      <c r="L49" s="124"/>
      <c r="M49" s="124"/>
      <c r="N49" s="124"/>
      <c r="O49" s="124"/>
      <c r="P49" s="124"/>
      <c r="Q49" s="124"/>
      <c r="R49" s="124"/>
      <c r="S49" s="124"/>
      <c r="T49" s="124"/>
      <c r="U49" s="124"/>
      <c r="V49" s="124"/>
      <c r="W49" s="124"/>
      <c r="X49" s="124"/>
      <c r="Y49" s="124"/>
      <c r="Z49" s="124"/>
      <c r="AA49" s="124"/>
      <c r="AB49" s="124"/>
      <c r="AC49" s="124"/>
      <c r="AD49" s="124"/>
      <c r="AE49" s="124"/>
      <c r="AF49" s="124"/>
      <c r="AG49" s="124"/>
      <c r="AH49" s="124"/>
      <c r="AI49" s="124"/>
      <c r="AJ49" s="124"/>
      <c r="AK49" s="5"/>
      <c r="AL49" s="5"/>
      <c r="AM49" s="5"/>
      <c r="AN49" s="5"/>
      <c r="AO49" s="5"/>
      <c r="AP49" s="5"/>
      <c r="AQ49" s="5"/>
      <c r="AR49" s="5"/>
      <c r="AS49" s="5"/>
      <c r="AT49" s="5"/>
      <c r="AU49" s="5"/>
      <c r="AV49" s="5"/>
      <c r="AW49" s="5"/>
      <c r="AX49" s="5"/>
      <c r="AY49" s="5"/>
      <c r="AZ49" s="5"/>
      <c r="BA49" s="5"/>
      <c r="BB49" s="5"/>
      <c r="BC49" s="5"/>
      <c r="BD49" s="5"/>
    </row>
    <row r="50" spans="1:56" ht="5.25" customHeight="1" x14ac:dyDescent="0.35">
      <c r="A50" s="6"/>
      <c r="B50" s="648"/>
      <c r="C50" s="648"/>
      <c r="D50" s="648"/>
      <c r="E50" s="648"/>
      <c r="F50" s="648"/>
      <c r="G50" s="648"/>
      <c r="H50" s="648"/>
      <c r="I50" s="648"/>
      <c r="J50" s="648"/>
      <c r="K50" s="648"/>
      <c r="L50" s="648"/>
      <c r="M50" s="648"/>
      <c r="N50" s="648"/>
      <c r="O50" s="648"/>
      <c r="P50" s="648"/>
      <c r="Q50" s="648"/>
      <c r="R50" s="648"/>
      <c r="S50" s="648"/>
      <c r="T50" s="136"/>
      <c r="U50" s="136"/>
      <c r="V50" s="136"/>
      <c r="W50" s="136"/>
      <c r="X50" s="136"/>
      <c r="Y50" s="136"/>
      <c r="Z50" s="136"/>
      <c r="AA50" s="136"/>
      <c r="AB50" s="136"/>
      <c r="AC50" s="136"/>
      <c r="AD50" s="136"/>
      <c r="AE50" s="136"/>
      <c r="AF50" s="136"/>
      <c r="AG50" s="136"/>
      <c r="AH50" s="136"/>
      <c r="AI50" s="136"/>
      <c r="AJ50" s="136"/>
      <c r="AK50" s="5"/>
      <c r="AL50" s="5"/>
      <c r="AM50" s="5"/>
      <c r="AN50" s="5"/>
      <c r="AO50" s="5"/>
      <c r="AP50" s="5"/>
      <c r="AQ50" s="5"/>
      <c r="AR50" s="5"/>
      <c r="AS50" s="5"/>
      <c r="AT50" s="5"/>
      <c r="AU50" s="5"/>
      <c r="AV50" s="5"/>
      <c r="AW50" s="5"/>
      <c r="AX50" s="5"/>
      <c r="AY50" s="5"/>
      <c r="AZ50" s="5"/>
      <c r="BA50" s="5"/>
      <c r="BB50" s="5"/>
      <c r="BC50" s="5"/>
      <c r="BD50" s="5"/>
    </row>
    <row r="51" spans="1:56" ht="93.75" customHeight="1" x14ac:dyDescent="0.35">
      <c r="A51" s="6" t="s">
        <v>7808</v>
      </c>
      <c r="B51" s="25" t="str">
        <f>IF(ISTEXT(E6),"Site Notes (Site Specific):","Site Notes:")</f>
        <v>Site Notes:</v>
      </c>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99"/>
      <c r="AL51" s="5"/>
      <c r="AM51" s="5"/>
      <c r="AN51" s="5"/>
      <c r="AO51" s="5"/>
      <c r="AP51" s="5"/>
      <c r="AQ51" s="5"/>
      <c r="AR51" s="5"/>
      <c r="AS51" s="5"/>
      <c r="AT51" s="5"/>
      <c r="AU51" s="5"/>
      <c r="AV51" s="5"/>
      <c r="AW51" s="5"/>
      <c r="AX51" s="5"/>
      <c r="AY51" s="5"/>
      <c r="AZ51" s="5"/>
      <c r="BA51" s="5"/>
      <c r="BB51" s="5"/>
      <c r="BC51" s="5"/>
      <c r="BD51" s="5"/>
    </row>
    <row r="52" spans="1:56" ht="15" thickBot="1" x14ac:dyDescent="0.4">
      <c r="A52" s="17"/>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5"/>
      <c r="AL52" s="5"/>
      <c r="AM52" s="5"/>
      <c r="AN52" s="5"/>
      <c r="AO52" s="5"/>
      <c r="AP52" s="5"/>
      <c r="AQ52" s="5"/>
      <c r="AR52" s="5"/>
      <c r="AS52" s="5"/>
      <c r="AT52" s="5"/>
      <c r="AU52" s="5"/>
      <c r="AV52" s="5"/>
      <c r="AW52" s="5"/>
      <c r="AX52" s="5"/>
      <c r="AY52" s="5"/>
      <c r="AZ52" s="5"/>
      <c r="BA52" s="5"/>
      <c r="BB52" s="5"/>
      <c r="BC52" s="5"/>
      <c r="BD52" s="5"/>
    </row>
    <row r="53" spans="1:56" x14ac:dyDescent="0.3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row>
    <row r="54" spans="1:56" s="61" customFormat="1" ht="10.5" x14ac:dyDescent="0.25">
      <c r="A54" s="59"/>
      <c r="B54" s="59"/>
      <c r="C54" s="59" t="b" cm="1">
        <f t="array" ref="C54">IFERROR(NOT((C13&gt;=_xlfn._xlws.FILTER(countries[Lat.Min],countries[Country]=C$5))*(C13&lt;=_xlfn._xlws.FILTER(countries[Lat.Max],countries[Country]=C$5))),FALSE)</f>
        <v>0</v>
      </c>
      <c r="D54" s="59" t="b" cm="1">
        <f t="array" ref="D54">IFERROR(NOT((D13&gt;=_xlfn._xlws.FILTER(countries[Lat.Min],countries[Country]=D$5))*(D13&lt;=_xlfn._xlws.FILTER(countries[Lat.Max],countries[Country]=D$5))),FALSE)</f>
        <v>0</v>
      </c>
      <c r="E54" s="59" t="b" cm="1">
        <f t="array" ref="E54">IFERROR(NOT((E13&gt;=_xlfn._xlws.FILTER(countries[Lat.Min],countries[Country]=E$5))*(E13&lt;=_xlfn._xlws.FILTER(countries[Lat.Max],countries[Country]=E$5))),FALSE)</f>
        <v>0</v>
      </c>
      <c r="F54" s="59" t="b" cm="1">
        <f t="array" ref="F54">IFERROR(NOT((F13&gt;=_xlfn._xlws.FILTER(countries[Lat.Min],countries[Country]=F$5))*(F13&lt;=_xlfn._xlws.FILTER(countries[Lat.Max],countries[Country]=F$5))),FALSE)</f>
        <v>0</v>
      </c>
      <c r="G54" s="59" t="b" cm="1">
        <f t="array" ref="G54">IFERROR(NOT((G13&gt;=_xlfn._xlws.FILTER(countries[Lat.Min],countries[Country]=G$5))*(G13&lt;=_xlfn._xlws.FILTER(countries[Lat.Max],countries[Country]=G$5))),FALSE)</f>
        <v>0</v>
      </c>
      <c r="H54" s="59" t="b" cm="1">
        <f t="array" ref="H54">IFERROR(NOT((H13&gt;=_xlfn._xlws.FILTER(countries[Lat.Min],countries[Country]=H$5))*(H13&lt;=_xlfn._xlws.FILTER(countries[Lat.Max],countries[Country]=H$5))),FALSE)</f>
        <v>0</v>
      </c>
      <c r="I54" s="59" t="b" cm="1">
        <f t="array" ref="I54">IFERROR(NOT((I13&gt;=_xlfn._xlws.FILTER(countries[Lat.Min],countries[Country]=I$5))*(I13&lt;=_xlfn._xlws.FILTER(countries[Lat.Max],countries[Country]=I$5))),FALSE)</f>
        <v>0</v>
      </c>
      <c r="J54" s="59" t="b" cm="1">
        <f t="array" ref="J54">IFERROR(NOT((J13&gt;=_xlfn._xlws.FILTER(countries[Lat.Min],countries[Country]=J$5))*(J13&lt;=_xlfn._xlws.FILTER(countries[Lat.Max],countries[Country]=J$5))),FALSE)</f>
        <v>0</v>
      </c>
      <c r="K54" s="59" t="b" cm="1">
        <f t="array" ref="K54">IFERROR(NOT((K13&gt;=_xlfn._xlws.FILTER(countries[Lat.Min],countries[Country]=K$5))*(K13&lt;=_xlfn._xlws.FILTER(countries[Lat.Max],countries[Country]=K$5))),FALSE)</f>
        <v>0</v>
      </c>
      <c r="L54" s="59" t="b" cm="1">
        <f t="array" ref="L54">IFERROR(NOT((L13&gt;=_xlfn._xlws.FILTER(countries[Lat.Min],countries[Country]=L$5))*(L13&lt;=_xlfn._xlws.FILTER(countries[Lat.Max],countries[Country]=L$5))),FALSE)</f>
        <v>0</v>
      </c>
      <c r="M54" s="59" t="b" cm="1">
        <f t="array" ref="M54">IFERROR(NOT((M13&gt;=_xlfn._xlws.FILTER(countries[Lat.Min],countries[Country]=M$5))*(M13&lt;=_xlfn._xlws.FILTER(countries[Lat.Max],countries[Country]=M$5))),FALSE)</f>
        <v>0</v>
      </c>
      <c r="N54" s="59" t="b" cm="1">
        <f t="array" ref="N54">IFERROR(NOT((N13&gt;=_xlfn._xlws.FILTER(countries[Lat.Min],countries[Country]=N$5))*(N13&lt;=_xlfn._xlws.FILTER(countries[Lat.Max],countries[Country]=N$5))),FALSE)</f>
        <v>0</v>
      </c>
      <c r="O54" s="59" t="b" cm="1">
        <f t="array" ref="O54">IFERROR(NOT((O13&gt;=_xlfn._xlws.FILTER(countries[Lat.Min],countries[Country]=O$5))*(O13&lt;=_xlfn._xlws.FILTER(countries[Lat.Max],countries[Country]=O$5))),FALSE)</f>
        <v>0</v>
      </c>
      <c r="P54" s="59" t="b" cm="1">
        <f t="array" ref="P54">IFERROR(NOT((P13&gt;=_xlfn._xlws.FILTER(countries[Lat.Min],countries[Country]=P$5))*(P13&lt;=_xlfn._xlws.FILTER(countries[Lat.Max],countries[Country]=P$5))),FALSE)</f>
        <v>0</v>
      </c>
      <c r="Q54" s="59" t="b" cm="1">
        <f t="array" ref="Q54">IFERROR(NOT((Q13&gt;=_xlfn._xlws.FILTER(countries[Lat.Min],countries[Country]=Q$5))*(Q13&lt;=_xlfn._xlws.FILTER(countries[Lat.Max],countries[Country]=Q$5))),FALSE)</f>
        <v>0</v>
      </c>
      <c r="R54" s="59" t="b" cm="1">
        <f t="array" ref="R54">IFERROR(NOT((R13&gt;=_xlfn._xlws.FILTER(countries[Lat.Min],countries[Country]=R$5))*(R13&lt;=_xlfn._xlws.FILTER(countries[Lat.Max],countries[Country]=R$5))),FALSE)</f>
        <v>0</v>
      </c>
      <c r="S54" s="59" t="b" cm="1">
        <f t="array" ref="S54">IFERROR(NOT((S13&gt;=_xlfn._xlws.FILTER(countries[Lat.Min],countries[Country]=S$5))*(S13&lt;=_xlfn._xlws.FILTER(countries[Lat.Max],countries[Country]=S$5))),FALSE)</f>
        <v>0</v>
      </c>
      <c r="T54" s="59" t="b" cm="1">
        <f t="array" ref="T54">IFERROR(NOT((T13&gt;=_xlfn._xlws.FILTER(countries[Lat.Min],countries[Country]=T$5))*(T13&lt;=_xlfn._xlws.FILTER(countries[Lat.Max],countries[Country]=T$5))),FALSE)</f>
        <v>0</v>
      </c>
      <c r="U54" s="59" t="b" cm="1">
        <f t="array" ref="U54">IFERROR(NOT((U13&gt;=_xlfn._xlws.FILTER(countries[Lat.Min],countries[Country]=U$5))*(U13&lt;=_xlfn._xlws.FILTER(countries[Lat.Max],countries[Country]=U$5))),FALSE)</f>
        <v>0</v>
      </c>
      <c r="V54" s="59" t="b" cm="1">
        <f t="array" ref="V54">IFERROR(NOT((V13&gt;=_xlfn._xlws.FILTER(countries[Lat.Min],countries[Country]=V$5))*(V13&lt;=_xlfn._xlws.FILTER(countries[Lat.Max],countries[Country]=V$5))),FALSE)</f>
        <v>0</v>
      </c>
      <c r="W54" s="59" t="b" cm="1">
        <f t="array" ref="W54">IFERROR(NOT((W13&gt;=_xlfn._xlws.FILTER(countries[Lat.Min],countries[Country]=W$5))*(W13&lt;=_xlfn._xlws.FILTER(countries[Lat.Max],countries[Country]=W$5))),FALSE)</f>
        <v>0</v>
      </c>
      <c r="X54" s="59" t="b" cm="1">
        <f t="array" ref="X54">IFERROR(NOT((X13&gt;=_xlfn._xlws.FILTER(countries[Lat.Min],countries[Country]=X$5))*(X13&lt;=_xlfn._xlws.FILTER(countries[Lat.Max],countries[Country]=X$5))),FALSE)</f>
        <v>0</v>
      </c>
      <c r="Y54" s="59" t="b" cm="1">
        <f t="array" ref="Y54">IFERROR(NOT((Y13&gt;=_xlfn._xlws.FILTER(countries[Lat.Min],countries[Country]=Y$5))*(Y13&lt;=_xlfn._xlws.FILTER(countries[Lat.Max],countries[Country]=Y$5))),FALSE)</f>
        <v>0</v>
      </c>
      <c r="Z54" s="59" t="b" cm="1">
        <f t="array" ref="Z54">IFERROR(NOT((Z13&gt;=_xlfn._xlws.FILTER(countries[Lat.Min],countries[Country]=Z$5))*(Z13&lt;=_xlfn._xlws.FILTER(countries[Lat.Max],countries[Country]=Z$5))),FALSE)</f>
        <v>0</v>
      </c>
      <c r="AA54" s="59" t="b" cm="1">
        <f t="array" ref="AA54">IFERROR(NOT((AA13&gt;=_xlfn._xlws.FILTER(countries[Lat.Min],countries[Country]=AA$5))*(AA13&lt;=_xlfn._xlws.FILTER(countries[Lat.Max],countries[Country]=AA$5))),FALSE)</f>
        <v>0</v>
      </c>
      <c r="AB54" s="59" t="b" cm="1">
        <f t="array" ref="AB54">IFERROR(NOT((AB13&gt;=_xlfn._xlws.FILTER(countries[Lat.Min],countries[Country]=AB$5))*(AB13&lt;=_xlfn._xlws.FILTER(countries[Lat.Max],countries[Country]=AB$5))),FALSE)</f>
        <v>0</v>
      </c>
      <c r="AC54" s="59" t="b" cm="1">
        <f t="array" ref="AC54">IFERROR(NOT((AC13&gt;=_xlfn._xlws.FILTER(countries[Lat.Min],countries[Country]=AC$5))*(AC13&lt;=_xlfn._xlws.FILTER(countries[Lat.Max],countries[Country]=AC$5))),FALSE)</f>
        <v>0</v>
      </c>
      <c r="AD54" s="59" t="b" cm="1">
        <f t="array" ref="AD54">IFERROR(NOT((AD13&gt;=_xlfn._xlws.FILTER(countries[Lat.Min],countries[Country]=AD$5))*(AD13&lt;=_xlfn._xlws.FILTER(countries[Lat.Max],countries[Country]=AD$5))),FALSE)</f>
        <v>0</v>
      </c>
      <c r="AE54" s="59" t="b" cm="1">
        <f t="array" ref="AE54">IFERROR(NOT((AE13&gt;=_xlfn._xlws.FILTER(countries[Lat.Min],countries[Country]=AE$5))*(AE13&lt;=_xlfn._xlws.FILTER(countries[Lat.Max],countries[Country]=AE$5))),FALSE)</f>
        <v>0</v>
      </c>
      <c r="AF54" s="59" t="b" cm="1">
        <f t="array" ref="AF54">IFERROR(NOT((AF13&gt;=_xlfn._xlws.FILTER(countries[Lat.Min],countries[Country]=AF$5))*(AF13&lt;=_xlfn._xlws.FILTER(countries[Lat.Max],countries[Country]=AF$5))),FALSE)</f>
        <v>0</v>
      </c>
      <c r="AG54" s="59" t="b" cm="1">
        <f t="array" ref="AG54">IFERROR(NOT((AG13&gt;=_xlfn._xlws.FILTER(countries[Lat.Min],countries[Country]=AG$5))*(AG13&lt;=_xlfn._xlws.FILTER(countries[Lat.Max],countries[Country]=AG$5))),FALSE)</f>
        <v>0</v>
      </c>
      <c r="AH54" s="59" t="b" cm="1">
        <f t="array" ref="AH54">IFERROR(NOT((AH13&gt;=_xlfn._xlws.FILTER(countries[Lat.Min],countries[Country]=AH$5))*(AH13&lt;=_xlfn._xlws.FILTER(countries[Lat.Max],countries[Country]=AH$5))),FALSE)</f>
        <v>0</v>
      </c>
      <c r="AI54" s="59" t="b" cm="1">
        <f t="array" ref="AI54">IFERROR(NOT((AI13&gt;=_xlfn._xlws.FILTER(countries[Lat.Min],countries[Country]=AI$5))*(AI13&lt;=_xlfn._xlws.FILTER(countries[Lat.Max],countries[Country]=AI$5))),FALSE)</f>
        <v>0</v>
      </c>
      <c r="AJ54" s="59" t="b" cm="1">
        <f t="array" ref="AJ54">IFERROR(NOT((AJ13&gt;=_xlfn._xlws.FILTER(countries[Lat.Min],countries[Country]=AJ$5))*(AJ13&lt;=_xlfn._xlws.FILTER(countries[Lat.Max],countries[Country]=AJ$5))),FALSE)</f>
        <v>0</v>
      </c>
      <c r="AK54" s="59"/>
      <c r="AL54" s="59"/>
      <c r="AM54" s="59"/>
      <c r="AN54" s="59"/>
      <c r="AO54" s="59"/>
      <c r="AP54" s="59"/>
      <c r="AQ54" s="59"/>
      <c r="AR54" s="59"/>
      <c r="AS54" s="59"/>
      <c r="AT54" s="59"/>
      <c r="AU54" s="59"/>
      <c r="AV54" s="59"/>
      <c r="AW54" s="59"/>
      <c r="AX54" s="59"/>
      <c r="AY54" s="59"/>
      <c r="AZ54" s="59"/>
      <c r="BA54" s="59"/>
      <c r="BB54" s="59"/>
      <c r="BC54" s="59"/>
      <c r="BD54" s="59"/>
    </row>
    <row r="55" spans="1:56" s="61" customFormat="1" ht="10.5" x14ac:dyDescent="0.25">
      <c r="A55" s="59"/>
      <c r="B55" s="59"/>
      <c r="C55" s="59" t="b" cm="1">
        <f t="array" ref="C55">IFERROR(NOT((C19&gt;=_xlfn._xlws.FILTER(countries[Lon.Min],countries[Country]=C$5))*(C19&lt;=_xlfn._xlws.FILTER(countries[Lon.Max],countries[Country]=C$5))),FALSE)</f>
        <v>0</v>
      </c>
      <c r="D55" s="59" t="b" cm="1">
        <f t="array" ref="D55">IFERROR(NOT((D19&gt;=_xlfn._xlws.FILTER(countries[Lon.Min],countries[Country]=D$5))*(D19&lt;=_xlfn._xlws.FILTER(countries[Lon.Max],countries[Country]=D$5))),FALSE)</f>
        <v>0</v>
      </c>
      <c r="E55" s="59" t="b" cm="1">
        <f t="array" ref="E55">IFERROR(NOT((E19&gt;=_xlfn._xlws.FILTER(countries[Lon.Min],countries[Country]=E$5))*(E19&lt;=_xlfn._xlws.FILTER(countries[Lon.Max],countries[Country]=E$5))),FALSE)</f>
        <v>0</v>
      </c>
      <c r="F55" s="59" t="b" cm="1">
        <f t="array" ref="F55">IFERROR(NOT((F19&gt;=_xlfn._xlws.FILTER(countries[Lon.Min],countries[Country]=F$5))*(F19&lt;=_xlfn._xlws.FILTER(countries[Lon.Max],countries[Country]=F$5))),FALSE)</f>
        <v>0</v>
      </c>
      <c r="G55" s="59" t="b" cm="1">
        <f t="array" ref="G55">IFERROR(NOT((G19&gt;=_xlfn._xlws.FILTER(countries[Lon.Min],countries[Country]=G$5))*(G19&lt;=_xlfn._xlws.FILTER(countries[Lon.Max],countries[Country]=G$5))),FALSE)</f>
        <v>0</v>
      </c>
      <c r="H55" s="59" t="b" cm="1">
        <f t="array" ref="H55">IFERROR(NOT((H19&gt;=_xlfn._xlws.FILTER(countries[Lon.Min],countries[Country]=H$5))*(H19&lt;=_xlfn._xlws.FILTER(countries[Lon.Max],countries[Country]=H$5))),FALSE)</f>
        <v>0</v>
      </c>
      <c r="I55" s="59" t="b" cm="1">
        <f t="array" ref="I55">IFERROR(NOT((I19&gt;=_xlfn._xlws.FILTER(countries[Lon.Min],countries[Country]=I$5))*(I19&lt;=_xlfn._xlws.FILTER(countries[Lon.Max],countries[Country]=I$5))),FALSE)</f>
        <v>0</v>
      </c>
      <c r="J55" s="59" t="b" cm="1">
        <f t="array" ref="J55">IFERROR(NOT((J19&gt;=_xlfn._xlws.FILTER(countries[Lon.Min],countries[Country]=J$5))*(J19&lt;=_xlfn._xlws.FILTER(countries[Lon.Max],countries[Country]=J$5))),FALSE)</f>
        <v>0</v>
      </c>
      <c r="K55" s="59" t="b" cm="1">
        <f t="array" ref="K55">IFERROR(NOT((K19&gt;=_xlfn._xlws.FILTER(countries[Lon.Min],countries[Country]=K$5))*(K19&lt;=_xlfn._xlws.FILTER(countries[Lon.Max],countries[Country]=K$5))),FALSE)</f>
        <v>0</v>
      </c>
      <c r="L55" s="59" t="b" cm="1">
        <f t="array" ref="L55">IFERROR(NOT((L19&gt;=_xlfn._xlws.FILTER(countries[Lon.Min],countries[Country]=L$5))*(L19&lt;=_xlfn._xlws.FILTER(countries[Lon.Max],countries[Country]=L$5))),FALSE)</f>
        <v>0</v>
      </c>
      <c r="M55" s="59" t="b" cm="1">
        <f t="array" ref="M55">IFERROR(NOT((M19&gt;=_xlfn._xlws.FILTER(countries[Lon.Min],countries[Country]=M$5))*(M19&lt;=_xlfn._xlws.FILTER(countries[Lon.Max],countries[Country]=M$5))),FALSE)</f>
        <v>0</v>
      </c>
      <c r="N55" s="59" t="b" cm="1">
        <f t="array" ref="N55">IFERROR(NOT((N19&gt;=_xlfn._xlws.FILTER(countries[Lon.Min],countries[Country]=N$5))*(N19&lt;=_xlfn._xlws.FILTER(countries[Lon.Max],countries[Country]=N$5))),FALSE)</f>
        <v>0</v>
      </c>
      <c r="O55" s="59" t="b" cm="1">
        <f t="array" ref="O55">IFERROR(NOT((O19&gt;=_xlfn._xlws.FILTER(countries[Lon.Min],countries[Country]=O$5))*(O19&lt;=_xlfn._xlws.FILTER(countries[Lon.Max],countries[Country]=O$5))),FALSE)</f>
        <v>0</v>
      </c>
      <c r="P55" s="59" t="b" cm="1">
        <f t="array" ref="P55">IFERROR(NOT((P19&gt;=_xlfn._xlws.FILTER(countries[Lon.Min],countries[Country]=P$5))*(P19&lt;=_xlfn._xlws.FILTER(countries[Lon.Max],countries[Country]=P$5))),FALSE)</f>
        <v>0</v>
      </c>
      <c r="Q55" s="59" t="b" cm="1">
        <f t="array" ref="Q55">IFERROR(NOT((Q19&gt;=_xlfn._xlws.FILTER(countries[Lon.Min],countries[Country]=Q$5))*(Q19&lt;=_xlfn._xlws.FILTER(countries[Lon.Max],countries[Country]=Q$5))),FALSE)</f>
        <v>0</v>
      </c>
      <c r="R55" s="59" t="b" cm="1">
        <f t="array" ref="R55">IFERROR(NOT((R19&gt;=_xlfn._xlws.FILTER(countries[Lon.Min],countries[Country]=R$5))*(R19&lt;=_xlfn._xlws.FILTER(countries[Lon.Max],countries[Country]=R$5))),FALSE)</f>
        <v>0</v>
      </c>
      <c r="S55" s="59" t="b" cm="1">
        <f t="array" ref="S55">IFERROR(NOT((S19&gt;=_xlfn._xlws.FILTER(countries[Lon.Min],countries[Country]=S$5))*(S19&lt;=_xlfn._xlws.FILTER(countries[Lon.Max],countries[Country]=S$5))),FALSE)</f>
        <v>0</v>
      </c>
      <c r="T55" s="59" t="b" cm="1">
        <f t="array" ref="T55">IFERROR(NOT((T19&gt;=_xlfn._xlws.FILTER(countries[Lon.Min],countries[Country]=T$5))*(T19&lt;=_xlfn._xlws.FILTER(countries[Lon.Max],countries[Country]=T$5))),FALSE)</f>
        <v>0</v>
      </c>
      <c r="U55" s="59" t="b" cm="1">
        <f t="array" ref="U55">IFERROR(NOT((U19&gt;=_xlfn._xlws.FILTER(countries[Lon.Min],countries[Country]=U$5))*(U19&lt;=_xlfn._xlws.FILTER(countries[Lon.Max],countries[Country]=U$5))),FALSE)</f>
        <v>0</v>
      </c>
      <c r="V55" s="59" t="b" cm="1">
        <f t="array" ref="V55">IFERROR(NOT((V19&gt;=_xlfn._xlws.FILTER(countries[Lon.Min],countries[Country]=V$5))*(V19&lt;=_xlfn._xlws.FILTER(countries[Lon.Max],countries[Country]=V$5))),FALSE)</f>
        <v>0</v>
      </c>
      <c r="W55" s="59" t="b" cm="1">
        <f t="array" ref="W55">IFERROR(NOT((W19&gt;=_xlfn._xlws.FILTER(countries[Lon.Min],countries[Country]=W$5))*(W19&lt;=_xlfn._xlws.FILTER(countries[Lon.Max],countries[Country]=W$5))),FALSE)</f>
        <v>0</v>
      </c>
      <c r="X55" s="59" t="b" cm="1">
        <f t="array" ref="X55">IFERROR(NOT((X19&gt;=_xlfn._xlws.FILTER(countries[Lon.Min],countries[Country]=X$5))*(X19&lt;=_xlfn._xlws.FILTER(countries[Lon.Max],countries[Country]=X$5))),FALSE)</f>
        <v>0</v>
      </c>
      <c r="Y55" s="59" t="b" cm="1">
        <f t="array" ref="Y55">IFERROR(NOT((Y19&gt;=_xlfn._xlws.FILTER(countries[Lon.Min],countries[Country]=Y$5))*(Y19&lt;=_xlfn._xlws.FILTER(countries[Lon.Max],countries[Country]=Y$5))),FALSE)</f>
        <v>0</v>
      </c>
      <c r="Z55" s="59" t="b" cm="1">
        <f t="array" ref="Z55">IFERROR(NOT((Z19&gt;=_xlfn._xlws.FILTER(countries[Lon.Min],countries[Country]=Z$5))*(Z19&lt;=_xlfn._xlws.FILTER(countries[Lon.Max],countries[Country]=Z$5))),FALSE)</f>
        <v>0</v>
      </c>
      <c r="AA55" s="59" t="b" cm="1">
        <f t="array" ref="AA55">IFERROR(NOT((AA19&gt;=_xlfn._xlws.FILTER(countries[Lon.Min],countries[Country]=AA$5))*(AA19&lt;=_xlfn._xlws.FILTER(countries[Lon.Max],countries[Country]=AA$5))),FALSE)</f>
        <v>0</v>
      </c>
      <c r="AB55" s="59" t="b" cm="1">
        <f t="array" ref="AB55">IFERROR(NOT((AB19&gt;=_xlfn._xlws.FILTER(countries[Lon.Min],countries[Country]=AB$5))*(AB19&lt;=_xlfn._xlws.FILTER(countries[Lon.Max],countries[Country]=AB$5))),FALSE)</f>
        <v>0</v>
      </c>
      <c r="AC55" s="59" t="b" cm="1">
        <f t="array" ref="AC55">IFERROR(NOT((AC19&gt;=_xlfn._xlws.FILTER(countries[Lon.Min],countries[Country]=AC$5))*(AC19&lt;=_xlfn._xlws.FILTER(countries[Lon.Max],countries[Country]=AC$5))),FALSE)</f>
        <v>0</v>
      </c>
      <c r="AD55" s="59" t="b" cm="1">
        <f t="array" ref="AD55">IFERROR(NOT((AD19&gt;=_xlfn._xlws.FILTER(countries[Lon.Min],countries[Country]=AD$5))*(AD19&lt;=_xlfn._xlws.FILTER(countries[Lon.Max],countries[Country]=AD$5))),FALSE)</f>
        <v>0</v>
      </c>
      <c r="AE55" s="59" t="b" cm="1">
        <f t="array" ref="AE55">IFERROR(NOT((AE19&gt;=_xlfn._xlws.FILTER(countries[Lon.Min],countries[Country]=AE$5))*(AE19&lt;=_xlfn._xlws.FILTER(countries[Lon.Max],countries[Country]=AE$5))),FALSE)</f>
        <v>0</v>
      </c>
      <c r="AF55" s="59" t="b" cm="1">
        <f t="array" ref="AF55">IFERROR(NOT((AF19&gt;=_xlfn._xlws.FILTER(countries[Lon.Min],countries[Country]=AF$5))*(AF19&lt;=_xlfn._xlws.FILTER(countries[Lon.Max],countries[Country]=AF$5))),FALSE)</f>
        <v>0</v>
      </c>
      <c r="AG55" s="59" t="b" cm="1">
        <f t="array" ref="AG55">IFERROR(NOT((AG19&gt;=_xlfn._xlws.FILTER(countries[Lon.Min],countries[Country]=AG$5))*(AG19&lt;=_xlfn._xlws.FILTER(countries[Lon.Max],countries[Country]=AG$5))),FALSE)</f>
        <v>0</v>
      </c>
      <c r="AH55" s="59" t="b" cm="1">
        <f t="array" ref="AH55">IFERROR(NOT((AH19&gt;=_xlfn._xlws.FILTER(countries[Lon.Min],countries[Country]=AH$5))*(AH19&lt;=_xlfn._xlws.FILTER(countries[Lon.Max],countries[Country]=AH$5))),FALSE)</f>
        <v>0</v>
      </c>
      <c r="AI55" s="59" t="b" cm="1">
        <f t="array" ref="AI55">IFERROR(NOT((AI19&gt;=_xlfn._xlws.FILTER(countries[Lon.Min],countries[Country]=AI$5))*(AI19&lt;=_xlfn._xlws.FILTER(countries[Lon.Max],countries[Country]=AI$5))),FALSE)</f>
        <v>0</v>
      </c>
      <c r="AJ55" s="59" t="b" cm="1">
        <f t="array" ref="AJ55">IFERROR(NOT((AJ19&gt;=_xlfn._xlws.FILTER(countries[Lon.Min],countries[Country]=AJ$5))*(AJ19&lt;=_xlfn._xlws.FILTER(countries[Lon.Max],countries[Country]=AJ$5))),FALSE)</f>
        <v>0</v>
      </c>
      <c r="AK55" s="59"/>
      <c r="AL55" s="59"/>
      <c r="AM55" s="59"/>
      <c r="AN55" s="59"/>
      <c r="AO55" s="59"/>
      <c r="AP55" s="59"/>
      <c r="AQ55" s="59"/>
      <c r="AR55" s="59"/>
      <c r="AS55" s="59"/>
      <c r="AT55" s="59"/>
      <c r="AU55" s="59"/>
      <c r="AV55" s="59"/>
      <c r="AW55" s="59"/>
      <c r="AX55" s="59"/>
      <c r="AY55" s="59"/>
      <c r="AZ55" s="59"/>
      <c r="BA55" s="59"/>
      <c r="BB55" s="59"/>
      <c r="BC55" s="59"/>
      <c r="BD55" s="59"/>
    </row>
    <row r="56" spans="1:56" x14ac:dyDescent="0.3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row>
    <row r="57" spans="1:56" x14ac:dyDescent="0.3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row>
    <row r="58" spans="1:56" x14ac:dyDescent="0.3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row>
    <row r="59" spans="1:56" x14ac:dyDescent="0.3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row>
    <row r="60" spans="1:56" x14ac:dyDescent="0.3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row>
    <row r="61" spans="1:56" x14ac:dyDescent="0.3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row>
    <row r="62" spans="1:56" x14ac:dyDescent="0.3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row>
    <row r="63" spans="1:56" x14ac:dyDescent="0.35">
      <c r="A63"/>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row>
    <row r="64" spans="1:56" x14ac:dyDescent="0.35">
      <c r="A64"/>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row>
    <row r="65" spans="1:56" x14ac:dyDescent="0.35">
      <c r="A6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row>
    <row r="66" spans="1:56" x14ac:dyDescent="0.35">
      <c r="A66"/>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row>
    <row r="67" spans="1:56" x14ac:dyDescent="0.35">
      <c r="A67"/>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row>
    <row r="68" spans="1:56" x14ac:dyDescent="0.35">
      <c r="A68"/>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row>
    <row r="69" spans="1:56" x14ac:dyDescent="0.35">
      <c r="A69"/>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row>
    <row r="70" spans="1:56" x14ac:dyDescent="0.35">
      <c r="A70"/>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row>
    <row r="71" spans="1:56" x14ac:dyDescent="0.35">
      <c r="A71"/>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row>
    <row r="72" spans="1:56" x14ac:dyDescent="0.35">
      <c r="A72"/>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row>
    <row r="73" spans="1:56" x14ac:dyDescent="0.35">
      <c r="A73"/>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row>
    <row r="74" spans="1:56" x14ac:dyDescent="0.35">
      <c r="A74"/>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row>
    <row r="75" spans="1:56" x14ac:dyDescent="0.35">
      <c r="A7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row>
    <row r="76" spans="1:56" x14ac:dyDescent="0.35">
      <c r="A76"/>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row>
    <row r="77" spans="1:56" x14ac:dyDescent="0.35">
      <c r="A77"/>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row>
    <row r="78" spans="1:56" x14ac:dyDescent="0.35">
      <c r="A78"/>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row>
    <row r="79" spans="1:56" x14ac:dyDescent="0.35">
      <c r="A79"/>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row>
    <row r="80" spans="1:56" x14ac:dyDescent="0.35">
      <c r="A80"/>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row>
    <row r="81" spans="1:56" x14ac:dyDescent="0.35">
      <c r="A81"/>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row>
    <row r="82" spans="1:56" x14ac:dyDescent="0.35">
      <c r="A82"/>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row>
    <row r="83" spans="1:56" x14ac:dyDescent="0.35">
      <c r="A83"/>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row>
    <row r="84" spans="1:56" x14ac:dyDescent="0.35">
      <c r="A84"/>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row>
    <row r="85" spans="1:56" x14ac:dyDescent="0.35">
      <c r="A8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row>
    <row r="86" spans="1:56" x14ac:dyDescent="0.35">
      <c r="A86"/>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row>
    <row r="87" spans="1:56" x14ac:dyDescent="0.35">
      <c r="A87"/>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row>
    <row r="88" spans="1:56" x14ac:dyDescent="0.35">
      <c r="A88"/>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row>
    <row r="89" spans="1:56" x14ac:dyDescent="0.35">
      <c r="A89"/>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row>
    <row r="90" spans="1:56" x14ac:dyDescent="0.35">
      <c r="A90"/>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row>
    <row r="91" spans="1:56" x14ac:dyDescent="0.35">
      <c r="A91"/>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row>
    <row r="92" spans="1:56" x14ac:dyDescent="0.35">
      <c r="A92"/>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row>
    <row r="93" spans="1:56" x14ac:dyDescent="0.35">
      <c r="A93"/>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row>
    <row r="94" spans="1:56" x14ac:dyDescent="0.35">
      <c r="A94"/>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row>
    <row r="95" spans="1:56" x14ac:dyDescent="0.35">
      <c r="A9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row>
    <row r="96" spans="1:56" x14ac:dyDescent="0.35">
      <c r="A96"/>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row>
    <row r="97" spans="1:56" x14ac:dyDescent="0.35">
      <c r="A97"/>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row>
    <row r="98" spans="1:56" x14ac:dyDescent="0.35">
      <c r="A98"/>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row>
    <row r="99" spans="1:56" x14ac:dyDescent="0.35">
      <c r="A99"/>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row>
    <row r="100" spans="1:56" x14ac:dyDescent="0.35">
      <c r="A100"/>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row>
    <row r="101" spans="1:56" x14ac:dyDescent="0.35">
      <c r="A101"/>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row>
    <row r="102" spans="1:56" x14ac:dyDescent="0.35">
      <c r="A102"/>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row>
    <row r="103" spans="1:56" x14ac:dyDescent="0.35">
      <c r="A103"/>
      <c r="AK103" s="5"/>
      <c r="AL103" s="5"/>
      <c r="AM103" s="5"/>
      <c r="AN103" s="5"/>
      <c r="AO103" s="5"/>
      <c r="AP103" s="5"/>
      <c r="AQ103" s="5"/>
      <c r="AR103" s="5"/>
      <c r="AS103" s="5"/>
      <c r="AT103" s="5"/>
      <c r="AU103" s="5"/>
      <c r="AV103" s="5"/>
      <c r="AW103" s="5"/>
      <c r="AX103" s="5"/>
      <c r="AY103" s="5"/>
      <c r="AZ103" s="5"/>
      <c r="BA103" s="5"/>
      <c r="BB103" s="5"/>
      <c r="BC103" s="5"/>
      <c r="BD103" s="5"/>
    </row>
    <row r="104" spans="1:56" x14ac:dyDescent="0.35">
      <c r="A104"/>
      <c r="AK104" s="5"/>
      <c r="AL104" s="5"/>
      <c r="AM104" s="5"/>
      <c r="AN104" s="5"/>
      <c r="AO104" s="5"/>
      <c r="AP104" s="5"/>
      <c r="AQ104" s="5"/>
      <c r="AR104" s="5"/>
      <c r="AS104" s="5"/>
      <c r="AT104" s="5"/>
      <c r="AU104" s="5"/>
      <c r="AV104" s="5"/>
      <c r="AW104" s="5"/>
      <c r="AX104" s="5"/>
      <c r="AY104" s="5"/>
      <c r="AZ104" s="5"/>
      <c r="BA104" s="5"/>
      <c r="BB104" s="5"/>
      <c r="BC104" s="5"/>
      <c r="BD104" s="5"/>
    </row>
    <row r="105" spans="1:56" x14ac:dyDescent="0.35">
      <c r="A105"/>
      <c r="AK105" s="5"/>
      <c r="AL105" s="5"/>
      <c r="AM105" s="5"/>
      <c r="AN105" s="5"/>
      <c r="AO105" s="5"/>
      <c r="AP105" s="5"/>
      <c r="AQ105" s="5"/>
      <c r="AR105" s="5"/>
      <c r="AS105" s="5"/>
      <c r="AT105" s="5"/>
      <c r="AU105" s="5"/>
      <c r="AV105" s="5"/>
      <c r="AW105" s="5"/>
      <c r="AX105" s="5"/>
      <c r="AY105" s="5"/>
      <c r="AZ105" s="5"/>
      <c r="BA105" s="5"/>
      <c r="BB105" s="5"/>
      <c r="BC105" s="5"/>
      <c r="BD105" s="5"/>
    </row>
    <row r="106" spans="1:56" x14ac:dyDescent="0.35">
      <c r="A106"/>
      <c r="AK106" s="5"/>
      <c r="AL106" s="5"/>
      <c r="AM106" s="5"/>
      <c r="AN106" s="5"/>
      <c r="AO106" s="5"/>
      <c r="AP106" s="5"/>
      <c r="AQ106" s="5"/>
      <c r="AR106" s="5"/>
      <c r="AS106" s="5"/>
      <c r="AT106" s="5"/>
      <c r="AU106" s="5"/>
      <c r="AV106" s="5"/>
      <c r="AW106" s="5"/>
      <c r="AX106" s="5"/>
      <c r="AY106" s="5"/>
      <c r="AZ106" s="5"/>
      <c r="BA106" s="5"/>
      <c r="BB106" s="5"/>
      <c r="BC106" s="5"/>
      <c r="BD106" s="5"/>
    </row>
    <row r="107" spans="1:56" x14ac:dyDescent="0.35">
      <c r="A107"/>
      <c r="AK107" s="5"/>
      <c r="AL107" s="5"/>
      <c r="AM107" s="5"/>
    </row>
    <row r="108" spans="1:56" x14ac:dyDescent="0.35">
      <c r="A108"/>
      <c r="AK108" s="5"/>
      <c r="AL108" s="5"/>
      <c r="AM108" s="5"/>
    </row>
  </sheetData>
  <sheetProtection formatColumns="0" formatRows="0" selectLockedCells="1"/>
  <mergeCells count="9">
    <mergeCell ref="B44:Q44"/>
    <mergeCell ref="B50:S50"/>
    <mergeCell ref="AL2:AQ4"/>
    <mergeCell ref="B3:Q3"/>
    <mergeCell ref="B1:Q1"/>
    <mergeCell ref="B25:Q25"/>
    <mergeCell ref="B26:Q26"/>
    <mergeCell ref="B28:Q28"/>
    <mergeCell ref="B37:Q37"/>
  </mergeCells>
  <conditionalFormatting sqref="R51:AJ51 G51:P51">
    <cfRule type="expression" dxfId="421" priority="40">
      <formula>ISTEXT(G6)</formula>
    </cfRule>
  </conditionalFormatting>
  <conditionalFormatting sqref="Q51">
    <cfRule type="expression" dxfId="420" priority="36">
      <formula>ISTEXT(Q6)</formula>
    </cfRule>
  </conditionalFormatting>
  <conditionalFormatting sqref="C12:AJ12">
    <cfRule type="expression" dxfId="419" priority="34">
      <formula>AND(ISBLANK(C$12),NOT(ISBLANK(C$9)))</formula>
    </cfRule>
  </conditionalFormatting>
  <conditionalFormatting sqref="C10:AJ10">
    <cfRule type="expression" dxfId="418" priority="33">
      <formula>AND(NOT(ISBLANK(C$11)),ISBLANK(C$10))</formula>
    </cfRule>
  </conditionalFormatting>
  <conditionalFormatting sqref="C9:AJ9">
    <cfRule type="expression" dxfId="417" priority="30">
      <formula>AND(OR(NOT(ISBLANK(C$10)),NOT(ISBLANK(C$11))),ISBLANK(C$9))</formula>
    </cfRule>
  </conditionalFormatting>
  <conditionalFormatting sqref="C18:AJ18">
    <cfRule type="expression" dxfId="416" priority="29">
      <formula>AND(ISBLANK(C$12),NOT(ISBLANK(C$9)))</formula>
    </cfRule>
  </conditionalFormatting>
  <conditionalFormatting sqref="C16:AJ16">
    <cfRule type="expression" dxfId="415" priority="28">
      <formula>AND(NOT(ISBLANK(C$11)),ISBLANK(C$10))</formula>
    </cfRule>
  </conditionalFormatting>
  <conditionalFormatting sqref="C15:AJ15">
    <cfRule type="expression" dxfId="414" priority="27">
      <formula>AND(OR(NOT(ISBLANK(C$10)),NOT(ISBLANK(C$11))),ISBLANK(C$9))</formula>
    </cfRule>
  </conditionalFormatting>
  <conditionalFormatting sqref="C33:AJ34">
    <cfRule type="expression" dxfId="413" priority="23">
      <formula>C$29&lt;&gt;2</formula>
    </cfRule>
  </conditionalFormatting>
  <conditionalFormatting sqref="D51">
    <cfRule type="expression" dxfId="412" priority="114">
      <formula>ISTEXT(E6)</formula>
    </cfRule>
  </conditionalFormatting>
  <conditionalFormatting sqref="E51">
    <cfRule type="expression" dxfId="411" priority="115">
      <formula>ISTEXT(#REF!)</formula>
    </cfRule>
  </conditionalFormatting>
  <conditionalFormatting sqref="C4:AJ4">
    <cfRule type="expression" dxfId="410" priority="12">
      <formula>AND(ISBLANK(C4),COUNTA(C5:C6)&gt;0)</formula>
    </cfRule>
  </conditionalFormatting>
  <conditionalFormatting sqref="C5:AJ5">
    <cfRule type="expression" dxfId="409" priority="10">
      <formula>AND(ISBLANK(C5),OR(NOT(ISBLANK(C4)),NOT(ISBLANK(C6))))</formula>
    </cfRule>
  </conditionalFormatting>
  <conditionalFormatting sqref="C6:AJ6">
    <cfRule type="expression" dxfId="408" priority="4">
      <formula>COUNTIF(Site.ID,C6)&gt;1</formula>
    </cfRule>
    <cfRule type="expression" dxfId="407" priority="8">
      <formula>AND(ISBLANK(C6),OR(NOT(ISBLANK(C4)),NOT(ISBLANK(C5))))</formula>
    </cfRule>
  </conditionalFormatting>
  <conditionalFormatting sqref="C7:AJ8">
    <cfRule type="expression" dxfId="406" priority="6">
      <formula>AND(NOT(ISBLANK(C$6)),ISBLANK(C7))</formula>
    </cfRule>
  </conditionalFormatting>
  <conditionalFormatting sqref="C51:AJ51">
    <cfRule type="expression" dxfId="405" priority="5">
      <formula>LEN($C$51)&gt;255</formula>
    </cfRule>
  </conditionalFormatting>
  <conditionalFormatting sqref="C14:AJ14">
    <cfRule type="expression" dxfId="404" priority="664">
      <formula>AND(C13&lt;&gt;"",ISBLANK(C14),C21="",NOT(ISBLANK(C6)))</formula>
    </cfRule>
  </conditionalFormatting>
  <conditionalFormatting sqref="C20:AJ20">
    <cfRule type="expression" dxfId="403" priority="665">
      <formula>AND(C19&lt;&gt;"",ISBLANK(C20),C21="",NOT(ISBLANK(C6)))</formula>
    </cfRule>
  </conditionalFormatting>
  <conditionalFormatting sqref="C21:AJ21">
    <cfRule type="expression" dxfId="402" priority="666">
      <formula>AND(OR(C13&lt;&gt;"",C20&lt;&gt;""),C21="",AND(ISBLANK(C14),ISBLANK(C20)),NOT(ISBLANK(C6)))</formula>
    </cfRule>
  </conditionalFormatting>
  <conditionalFormatting sqref="F51">
    <cfRule type="expression" dxfId="401" priority="700">
      <formula>ISTEXT(#REF!)</formula>
    </cfRule>
  </conditionalFormatting>
  <conditionalFormatting sqref="C19:AJ19">
    <cfRule type="expression" dxfId="400" priority="1">
      <formula>C$55</formula>
    </cfRule>
  </conditionalFormatting>
  <conditionalFormatting sqref="C13:AJ13">
    <cfRule type="expression" dxfId="399" priority="2">
      <formula>C$54</formula>
    </cfRule>
  </conditionalFormatting>
  <dataValidations xWindow="367" yWindow="1398" count="20">
    <dataValidation type="list" allowBlank="1" showInputMessage="1" promptTitle="Growing Season Dates" prompt="If a range is presented then use a &quot;.&quot; to separate the months, e.g. &quot;Mid-May.Late-June&quot;. Please keep to the values in the list when combining months." sqref="C30:AJ31 C33:AJ34" xr:uid="{C7C13AB4-B379-41E1-809E-14C79D4F4A27}">
      <formula1>Site.Seasons</formula1>
    </dataValidation>
    <dataValidation type="list" allowBlank="1" showInputMessage="1" showErrorMessage="1" sqref="C29:AJ29" xr:uid="{4B6A0A21-D702-4DE6-A051-FC7C863FEBBB}">
      <formula1>"1,2,Year Round,Unspecified,NA"</formula1>
    </dataValidation>
    <dataValidation type="list" allowBlank="1" showInputMessage="1" showErrorMessage="1" sqref="C8:AJ8" xr:uid="{5596AC2B-7754-4083-9C55-0AC8C5D21426}">
      <formula1>"Yes,No"</formula1>
    </dataValidation>
    <dataValidation type="whole" allowBlank="1" showInputMessage="1" showErrorMessage="1" errorTitle="Latitude" error="If you want to enter decimal degrees use the decimal degrees field below. _x000a_Africa has latitudinal range from -36 to +37.5." sqref="C9:AJ9" xr:uid="{2781EC50-9F05-4027-8F36-1E7C7806A17B}">
      <formula1>0</formula1>
      <formula2>37</formula2>
    </dataValidation>
    <dataValidation type="decimal" allowBlank="1" showInputMessage="1" showErrorMessage="1" errorTitle="Minutes/Seconds" error="Requires value between 0 &amp; 60" sqref="C16:AJ17 C10:AJ11" xr:uid="{663FB008-83EE-41ED-9003-20291E125179}">
      <formula1>0</formula1>
      <formula2>60</formula2>
    </dataValidation>
    <dataValidation type="whole" allowBlank="1" showInputMessage="1" showErrorMessage="1" errorTitle="Latitude" error="If you want to enter decimal degrees use the decimal degrees field below. _x000a_Africa has longitudinal range from -25 to +63.5." sqref="C15:AJ15" xr:uid="{61139958-F5FF-4FD9-9F5F-25F5060D9D95}">
      <formula1>-25</formula1>
      <formula2>64</formula2>
    </dataValidation>
    <dataValidation type="list" allowBlank="1" showInputMessage="1" showErrorMessage="1" sqref="C12:AJ12" xr:uid="{A2BBCA52-7C40-4C28-B842-6F4744D562F4}">
      <formula1>"N,S"</formula1>
    </dataValidation>
    <dataValidation type="list" allowBlank="1" showInputMessage="1" showErrorMessage="1" sqref="C18:AJ18" xr:uid="{2E261CA5-651C-4123-ACEA-C02B8BDCB7B7}">
      <formula1>"E,W"</formula1>
    </dataValidation>
    <dataValidation type="list" allowBlank="1" showInputMessage="1" showErrorMessage="1" sqref="AM44 AM6:AM42" xr:uid="{28FBCAB0-8A2E-4CE0-A9F6-B62679A77771}">
      <formula1>"Yes"</formula1>
    </dataValidation>
    <dataValidation type="whole" allowBlank="1" showInputMessage="1" showErrorMessage="1" sqref="C20:AJ21 C14:AJ14" xr:uid="{CEF85BD5-54CE-4842-9922-FD128D2B220C}">
      <formula1>0</formula1>
      <formula2>1000000</formula2>
    </dataValidation>
    <dataValidation type="decimal" errorStyle="warning" allowBlank="1" showInputMessage="1" showErrorMessage="1" error="Mean Annual Temperature &lt;5 or &gt;45 degrees celcius?" sqref="C42:AJ42" xr:uid="{E71FD51A-DF7E-4BE0-99A0-DBFE107591D5}">
      <formula1>5</formula1>
      <formula2>45</formula2>
    </dataValidation>
    <dataValidation type="decimal" errorStyle="warning" allowBlank="1" showInputMessage="1" showErrorMessage="1" error="Season is &lt;10 or &gt;200 days?" sqref="C35:AJ35 C32:AJ32" xr:uid="{AC9BC709-BBD0-4E08-9950-A3DEF16C98D7}">
      <formula1>10</formula1>
      <formula2>200</formula2>
    </dataValidation>
    <dataValidation type="decimal" errorStyle="warning" allowBlank="1" showInputMessage="1" showErrorMessage="1" error="&lt;200 or &gt;3000 mm rainfall?" sqref="C39:AJ41" xr:uid="{3E81F7F7-03D6-47BA-8D70-579A6C638F0A}">
      <formula1>200</formula1>
      <formula2>3000</formula2>
    </dataValidation>
    <dataValidation type="decimal" errorStyle="warning" allowBlank="1" showInputMessage="1" showErrorMessage="1" error="Elevation &lt;-5 or greater than 3500 masl?" sqref="C46:AJ46" xr:uid="{F26D7A73-28B6-4633-9BDE-2B89AD0F830E}">
      <formula1>-5</formula1>
      <formula2>3500</formula2>
    </dataValidation>
    <dataValidation type="decimal" errorStyle="warning" allowBlank="1" showInputMessage="1" showErrorMessage="1" error="Must be value between 0 and 100." sqref="C47:AJ47" xr:uid="{FE398C8B-2631-4DDE-A687-374CADB200C9}">
      <formula1>0</formula1>
      <formula2>100</formula2>
    </dataValidation>
    <dataValidation type="decimal" errorStyle="warning" allowBlank="1" showInputMessage="1" showErrorMessage="1" error="Should be value between 0 &amp; 90." sqref="C48:AJ48" xr:uid="{6E1EAFD1-D942-4946-AAFA-902B7540C615}">
      <formula1>0</formula1>
      <formula2>90</formula2>
    </dataValidation>
    <dataValidation type="list" allowBlank="1" showInputMessage="1" showErrorMessage="1" sqref="C4:AJ4" xr:uid="{C0D01A7A-2FC7-4BD4-A1DE-BF2FEC8A5188}">
      <formula1>Site.Type</formula1>
    </dataValidation>
    <dataValidation type="list" allowBlank="1" showInputMessage="1" prompt="Qualitative measure of how accurate you think the location is. If the study was  at a research station, but you only know the location of the city where the station is an you would record &quot;City&quot; if you know the location of the station record &quot;Facility&quot;." sqref="C7:AJ7" xr:uid="{0F7CB834-E282-41F7-BCC8-251642A2BE74}">
      <formula1>Site.Admin</formula1>
    </dataValidation>
    <dataValidation type="textLength" allowBlank="1" showInputMessage="1" showErrorMessage="1" error="Notes cannot contain more than 255 characters." sqref="C51:AJ51" xr:uid="{4FEA77A2-5150-4FD5-B2B5-031E549E2BA3}">
      <formula1>0</formula1>
      <formula2>255</formula2>
    </dataValidation>
    <dataValidation type="list" allowBlank="1" showInputMessage="1" showErrorMessage="1" sqref="C49:AJ49" xr:uid="{2B049FDA-FC98-4DBD-9614-C21AF0F587CB}">
      <formula1>Soil.Texture</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670" id="{EA979106-E51F-49B4-8E1A-56FB114BEA15}">
            <xm:f>OR(AND(C19="",NOT(ISBLANK(C6))),NOT(AND(C19&gt;=INDEX(site_list!#REF!,MATCH(C$5,site_list!#REF!,0)),C19&lt;=INDEX(site_list!#REF!,MATCH(C$5,site_list!#REF!,0)))))</xm:f>
            <x14:dxf>
              <fill>
                <patternFill>
                  <bgColor rgb="FFFF9999"/>
                </patternFill>
              </fill>
            </x14:dxf>
          </x14:cfRule>
          <xm:sqref>C19:AJ19</xm:sqref>
        </x14:conditionalFormatting>
        <x14:conditionalFormatting xmlns:xm="http://schemas.microsoft.com/office/excel/2006/main">
          <x14:cfRule type="expression" priority="675" id="{44FD7399-DF6D-4EA4-A611-1A14C7EFDFEE}">
            <xm:f>OR(AND(C13="",NOT(ISBLANK(C6))),NOT(AND(C$13&gt;=INDEX(site_list!#REF!,MATCH(C$5,site_list!#REF!,0)),C13&lt;=INDEX(site_list!#REF!,MATCH(C$5,site_list!#REF!,0)))))</xm:f>
            <x14:dxf>
              <fill>
                <patternFill>
                  <bgColor rgb="FFFF9999"/>
                </patternFill>
              </fill>
            </x14:dxf>
          </x14:cfRule>
          <xm:sqref>C13:AJ13</xm:sqref>
        </x14:conditionalFormatting>
      </x14:conditionalFormattings>
    </ext>
    <ext xmlns:x14="http://schemas.microsoft.com/office/spreadsheetml/2009/9/main" uri="{CCE6A557-97BC-4b89-ADB6-D9C93CAAB3DF}">
      <x14:dataValidations xmlns:xm="http://schemas.microsoft.com/office/excel/2006/main" xWindow="367" yWindow="1398" count="2">
        <x14:dataValidation type="list" allowBlank="1" showInputMessage="1" xr:uid="{607DD93A-2097-4820-8C0B-39F13BA043D2}">
          <x14:formula1>
            <xm:f>_xlfn.ANCHORARRAY(site_list!CI$2)</xm:f>
          </x14:formula1>
          <xm:sqref>C6:AJ6</xm:sqref>
        </x14:dataValidation>
        <x14:dataValidation type="list" allowBlank="1" showInputMessage="1" xr:uid="{D972034F-5F5E-4FE4-A0C3-81488BC2D9AD}">
          <x14:formula1>
            <xm:f>_xlfn.ANCHORARRAY(site_list!Q$2)</xm:f>
          </x14:formula1>
          <xm:sqref>C5:AJ5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2E18E-103E-4DC8-9E00-923A1A6ABC6C}">
  <sheetPr codeName="Sheet12"/>
  <dimension ref="A1:DP748"/>
  <sheetViews>
    <sheetView workbookViewId="0">
      <selection activeCell="CI2" sqref="CI2"/>
    </sheetView>
  </sheetViews>
  <sheetFormatPr defaultColWidth="9" defaultRowHeight="10.5" x14ac:dyDescent="0.25"/>
  <cols>
    <col min="1" max="1" width="8.81640625" style="3" bestFit="1" customWidth="1"/>
    <col min="2" max="2" width="10" style="3" bestFit="1" customWidth="1"/>
    <col min="3" max="3" width="9.36328125" style="3" bestFit="1" customWidth="1"/>
    <col min="4" max="4" width="9.08984375" style="3" bestFit="1" customWidth="1"/>
    <col min="5" max="5" width="80.7265625" style="3" bestFit="1" customWidth="1"/>
    <col min="6" max="6" width="7.08984375" style="3" bestFit="1" customWidth="1"/>
    <col min="7" max="7" width="11.7265625" style="3" customWidth="1"/>
    <col min="8" max="8" width="80.7265625" style="3" bestFit="1" customWidth="1"/>
    <col min="9" max="9" width="14.1796875" style="3" customWidth="1"/>
    <col min="10" max="10" width="23.81640625" style="3" bestFit="1" customWidth="1"/>
    <col min="11" max="11" width="15.36328125" style="3" bestFit="1" customWidth="1"/>
    <col min="12" max="15" width="10.453125" style="3" bestFit="1" customWidth="1"/>
    <col min="16" max="16" width="3.54296875" style="3" customWidth="1"/>
    <col min="17" max="16384" width="9" style="3"/>
  </cols>
  <sheetData>
    <row r="1" spans="1:120" ht="14.5" x14ac:dyDescent="0.35">
      <c r="A1" s="3" t="s">
        <v>90</v>
      </c>
      <c r="B1" s="3" t="s">
        <v>91</v>
      </c>
      <c r="C1" s="3" t="s">
        <v>44</v>
      </c>
      <c r="D1" s="3" t="s">
        <v>43</v>
      </c>
      <c r="E1" s="3" t="s">
        <v>49</v>
      </c>
      <c r="F1" s="3" t="s">
        <v>92</v>
      </c>
      <c r="G1" t="s">
        <v>9556</v>
      </c>
      <c r="H1" s="3" t="s">
        <v>7809</v>
      </c>
      <c r="J1" s="3" t="s">
        <v>44</v>
      </c>
      <c r="K1" s="3" t="s">
        <v>93</v>
      </c>
      <c r="L1" s="3" t="s">
        <v>94</v>
      </c>
      <c r="M1" s="3" t="s">
        <v>95</v>
      </c>
      <c r="N1" s="3" t="s">
        <v>96</v>
      </c>
      <c r="O1" s="3" t="s">
        <v>97</v>
      </c>
      <c r="Q1" s="2" t="s">
        <v>98</v>
      </c>
      <c r="R1" s="2" t="s">
        <v>98</v>
      </c>
      <c r="S1" s="2" t="s">
        <v>98</v>
      </c>
      <c r="T1" s="2" t="s">
        <v>98</v>
      </c>
      <c r="U1" s="2" t="s">
        <v>98</v>
      </c>
      <c r="V1" s="2" t="s">
        <v>98</v>
      </c>
      <c r="W1" s="2" t="s">
        <v>98</v>
      </c>
      <c r="X1" s="2" t="s">
        <v>98</v>
      </c>
      <c r="Y1" s="2" t="s">
        <v>98</v>
      </c>
      <c r="Z1" s="2" t="s">
        <v>98</v>
      </c>
      <c r="AA1" s="2" t="s">
        <v>98</v>
      </c>
      <c r="AB1" s="2" t="s">
        <v>98</v>
      </c>
      <c r="AC1" s="2" t="s">
        <v>98</v>
      </c>
      <c r="AD1" s="2" t="s">
        <v>98</v>
      </c>
      <c r="AE1" s="2" t="s">
        <v>98</v>
      </c>
      <c r="AF1" s="2" t="s">
        <v>98</v>
      </c>
      <c r="AG1" s="2" t="s">
        <v>98</v>
      </c>
      <c r="AH1" s="2" t="s">
        <v>98</v>
      </c>
      <c r="AI1" s="2" t="s">
        <v>98</v>
      </c>
      <c r="AJ1" s="2" t="s">
        <v>98</v>
      </c>
      <c r="AK1" s="2" t="s">
        <v>98</v>
      </c>
      <c r="AL1" s="2" t="s">
        <v>98</v>
      </c>
      <c r="AM1" s="2" t="s">
        <v>98</v>
      </c>
      <c r="AN1" s="2" t="s">
        <v>98</v>
      </c>
      <c r="AO1" s="2" t="s">
        <v>98</v>
      </c>
      <c r="AP1" s="2" t="s">
        <v>98</v>
      </c>
      <c r="AQ1" s="2" t="s">
        <v>98</v>
      </c>
      <c r="AR1" s="2" t="s">
        <v>98</v>
      </c>
      <c r="AS1" s="2" t="s">
        <v>98</v>
      </c>
      <c r="AT1" s="2" t="s">
        <v>98</v>
      </c>
      <c r="AU1" s="2" t="s">
        <v>98</v>
      </c>
      <c r="AV1" s="2" t="s">
        <v>98</v>
      </c>
      <c r="AW1" s="2" t="s">
        <v>98</v>
      </c>
      <c r="AX1" s="2" t="s">
        <v>98</v>
      </c>
      <c r="AY1" s="2"/>
      <c r="AZ1" s="2" t="s">
        <v>99</v>
      </c>
      <c r="BA1" s="2" t="s">
        <v>99</v>
      </c>
      <c r="BB1" s="2" t="s">
        <v>99</v>
      </c>
      <c r="BC1" s="2" t="s">
        <v>99</v>
      </c>
      <c r="BD1" s="2" t="s">
        <v>99</v>
      </c>
      <c r="BE1" s="2" t="s">
        <v>99</v>
      </c>
      <c r="BF1" s="2" t="s">
        <v>99</v>
      </c>
      <c r="BG1" s="2" t="s">
        <v>99</v>
      </c>
      <c r="BH1" s="2" t="s">
        <v>99</v>
      </c>
      <c r="BI1" s="2" t="s">
        <v>99</v>
      </c>
      <c r="BJ1" s="2" t="s">
        <v>99</v>
      </c>
      <c r="BK1" s="2" t="s">
        <v>99</v>
      </c>
      <c r="BL1" s="2" t="s">
        <v>99</v>
      </c>
      <c r="BM1" s="2" t="s">
        <v>99</v>
      </c>
      <c r="BN1" s="2" t="s">
        <v>99</v>
      </c>
      <c r="BO1" s="2" t="s">
        <v>99</v>
      </c>
      <c r="BP1" s="2" t="s">
        <v>99</v>
      </c>
      <c r="BQ1" s="2" t="s">
        <v>99</v>
      </c>
      <c r="BR1" s="2" t="s">
        <v>99</v>
      </c>
      <c r="BS1" s="2" t="s">
        <v>99</v>
      </c>
      <c r="BT1" s="2" t="s">
        <v>99</v>
      </c>
      <c r="BU1" s="2" t="s">
        <v>99</v>
      </c>
      <c r="BV1" s="2" t="s">
        <v>99</v>
      </c>
      <c r="BW1" s="2" t="s">
        <v>99</v>
      </c>
      <c r="BX1" s="2" t="s">
        <v>99</v>
      </c>
      <c r="BY1" s="2" t="s">
        <v>99</v>
      </c>
      <c r="BZ1" s="2" t="s">
        <v>99</v>
      </c>
      <c r="CA1" s="2" t="s">
        <v>99</v>
      </c>
      <c r="CB1" s="2" t="s">
        <v>99</v>
      </c>
      <c r="CC1" s="2" t="s">
        <v>99</v>
      </c>
      <c r="CD1" s="2" t="s">
        <v>99</v>
      </c>
      <c r="CE1" s="2" t="s">
        <v>99</v>
      </c>
      <c r="CF1" s="2" t="s">
        <v>99</v>
      </c>
      <c r="CG1" s="2" t="s">
        <v>99</v>
      </c>
      <c r="CH1" s="2"/>
      <c r="CI1" s="2" t="s">
        <v>99</v>
      </c>
      <c r="CJ1" s="2" t="s">
        <v>99</v>
      </c>
      <c r="CK1" s="2" t="s">
        <v>99</v>
      </c>
      <c r="CL1" s="2" t="s">
        <v>99</v>
      </c>
      <c r="CM1" s="2" t="s">
        <v>99</v>
      </c>
      <c r="CN1" s="2" t="s">
        <v>99</v>
      </c>
      <c r="CO1" s="2" t="s">
        <v>99</v>
      </c>
      <c r="CP1" s="2" t="s">
        <v>99</v>
      </c>
      <c r="CQ1" s="2" t="s">
        <v>99</v>
      </c>
      <c r="CR1" s="2" t="s">
        <v>99</v>
      </c>
      <c r="CS1" s="2" t="s">
        <v>99</v>
      </c>
      <c r="CT1" s="2" t="s">
        <v>99</v>
      </c>
      <c r="CU1" s="2" t="s">
        <v>99</v>
      </c>
      <c r="CV1" s="2" t="s">
        <v>99</v>
      </c>
      <c r="CW1" s="2" t="s">
        <v>99</v>
      </c>
      <c r="CX1" s="2" t="s">
        <v>99</v>
      </c>
      <c r="CY1" s="2" t="s">
        <v>99</v>
      </c>
      <c r="CZ1" s="2" t="s">
        <v>99</v>
      </c>
      <c r="DA1" s="2" t="s">
        <v>99</v>
      </c>
      <c r="DB1" s="2" t="s">
        <v>99</v>
      </c>
      <c r="DC1" s="2" t="s">
        <v>99</v>
      </c>
      <c r="DD1" s="2" t="s">
        <v>99</v>
      </c>
      <c r="DE1" s="2" t="s">
        <v>99</v>
      </c>
      <c r="DF1" s="2" t="s">
        <v>99</v>
      </c>
      <c r="DG1" s="2" t="s">
        <v>99</v>
      </c>
      <c r="DH1" s="2" t="s">
        <v>99</v>
      </c>
      <c r="DI1" s="2" t="s">
        <v>99</v>
      </c>
      <c r="DJ1" s="2" t="s">
        <v>99</v>
      </c>
      <c r="DK1" s="2" t="s">
        <v>99</v>
      </c>
      <c r="DL1" s="2" t="s">
        <v>99</v>
      </c>
      <c r="DM1" s="2" t="s">
        <v>99</v>
      </c>
      <c r="DN1" s="2" t="s">
        <v>99</v>
      </c>
      <c r="DO1" s="2" t="s">
        <v>99</v>
      </c>
      <c r="DP1" s="2" t="s">
        <v>99</v>
      </c>
    </row>
    <row r="2" spans="1:120" ht="14.5" x14ac:dyDescent="0.35">
      <c r="A2" s="3">
        <v>-11.376899999999999</v>
      </c>
      <c r="B2" s="3">
        <v>-37.673900000000003</v>
      </c>
      <c r="C2" s="3" t="s">
        <v>9239</v>
      </c>
      <c r="D2" s="3" t="s">
        <v>117</v>
      </c>
      <c r="E2" s="3" t="s">
        <v>13608</v>
      </c>
      <c r="F2" s="3">
        <v>1000</v>
      </c>
      <c r="G2"/>
      <c r="H2" s="3" t="str">
        <f>CONCATENATE(site_list[[#This Row],[Country]],site_list[[#This Row],[Site.ID]])</f>
        <v>Brazil Experimental Station of the Embrapa Coastal Tablelands, Umbau ́ba</v>
      </c>
      <c r="J2" s="3" t="s">
        <v>102</v>
      </c>
      <c r="K2" s="3" t="s">
        <v>103</v>
      </c>
      <c r="L2" s="3">
        <v>18.96003151</v>
      </c>
      <c r="M2" s="3">
        <v>37.095138550000001</v>
      </c>
      <c r="N2" s="3">
        <v>-8.6738681799999995</v>
      </c>
      <c r="O2" s="3">
        <v>11.98891068</v>
      </c>
      <c r="Q2" s="3" t="str" cm="1">
        <f t="array" ref="Q2">_xlfn._xlws.SORT(_xlfn.UNIQUE(_xlfn._xlws.FILTER(countries[Country],ISNUMBER(SEARCH(Site!C$5,countries[Country])),"Not Found")))</f>
        <v>Kenya</v>
      </c>
      <c r="R2" s="3" t="str" cm="1">
        <f t="array" ref="R2">_xlfn._xlws.SORT(_xlfn.UNIQUE(_xlfn._xlws.FILTER(countries[Country],ISNUMBER(SEARCH(Site!D$5,countries[Country])),"Not Found")))</f>
        <v>Uganda</v>
      </c>
      <c r="S2" s="3" t="str" cm="1">
        <f t="array" ref="S2:S78">_xlfn._xlws.SORT(_xlfn.UNIQUE(_xlfn._xlws.FILTER(countries[Country],ISNUMBER(SEARCH(Site!E$5,countries[Country])),"Not Found")))</f>
        <v>Algeria</v>
      </c>
      <c r="T2" s="3" t="str" cm="1">
        <f t="array" ref="T2:T78">_xlfn._xlws.SORT(_xlfn.UNIQUE(_xlfn._xlws.FILTER(countries[Country],ISNUMBER(SEARCH(Site!F$5,countries[Country])),"Not Found")))</f>
        <v>Algeria</v>
      </c>
      <c r="U2" s="3" t="str" cm="1">
        <f t="array" ref="U2:U78">_xlfn._xlws.SORT(_xlfn.UNIQUE(_xlfn._xlws.FILTER(countries[Country],ISNUMBER(SEARCH(Site!G$5,countries[Country])),"Not Found")))</f>
        <v>Algeria</v>
      </c>
      <c r="V2" s="3" t="str" cm="1">
        <f t="array" ref="V2:V78">_xlfn._xlws.SORT(_xlfn.UNIQUE(_xlfn._xlws.FILTER(countries[Country],ISNUMBER(SEARCH(Site!H$5,countries[Country])),"Not Found")))</f>
        <v>Algeria</v>
      </c>
      <c r="W2" s="3" t="str" cm="1">
        <f t="array" ref="W2:W78">_xlfn._xlws.SORT(_xlfn.UNIQUE(_xlfn._xlws.FILTER(countries[Country],ISNUMBER(SEARCH(Site!I$5,countries[Country])),"Not Found")))</f>
        <v>Algeria</v>
      </c>
      <c r="X2" s="3" t="str" cm="1">
        <f t="array" ref="X2:X78">_xlfn._xlws.SORT(_xlfn.UNIQUE(_xlfn._xlws.FILTER(countries[Country],ISNUMBER(SEARCH(Site!J$5,countries[Country])),"Not Found")))</f>
        <v>Algeria</v>
      </c>
      <c r="Y2" s="3" t="str" cm="1">
        <f t="array" ref="Y2:Y78">_xlfn._xlws.SORT(_xlfn.UNIQUE(_xlfn._xlws.FILTER(countries[Country],ISNUMBER(SEARCH(Site!K$5,countries[Country])),"Not Found")))</f>
        <v>Algeria</v>
      </c>
      <c r="Z2" s="3" t="str" cm="1">
        <f t="array" ref="Z2:Z78">_xlfn._xlws.SORT(_xlfn.UNIQUE(_xlfn._xlws.FILTER(countries[Country],ISNUMBER(SEARCH(Site!L$5,countries[Country])),"Not Found")))</f>
        <v>Algeria</v>
      </c>
      <c r="AA2" s="3" t="str" cm="1">
        <f t="array" ref="AA2:AA78">_xlfn._xlws.SORT(_xlfn.UNIQUE(_xlfn._xlws.FILTER(countries[Country],ISNUMBER(SEARCH(Site!M$5,countries[Country])),"Not Found")))</f>
        <v>Algeria</v>
      </c>
      <c r="AB2" s="3" t="str" cm="1">
        <f t="array" ref="AB2:AB78">_xlfn._xlws.SORT(_xlfn.UNIQUE(_xlfn._xlws.FILTER(countries[Country],ISNUMBER(SEARCH(Site!N$5,countries[Country])),"Not Found")))</f>
        <v>Algeria</v>
      </c>
      <c r="AC2" s="3" t="str" cm="1">
        <f t="array" ref="AC2:AC78">_xlfn._xlws.SORT(_xlfn.UNIQUE(_xlfn._xlws.FILTER(countries[Country],ISNUMBER(SEARCH(Site!O$5,countries[Country])),"Not Found")))</f>
        <v>Algeria</v>
      </c>
      <c r="AD2" s="3" t="str" cm="1">
        <f t="array" ref="AD2:AD78">_xlfn._xlws.SORT(_xlfn.UNIQUE(_xlfn._xlws.FILTER(countries[Country],ISNUMBER(SEARCH(Site!P$5,countries[Country])),"Not Found")))</f>
        <v>Algeria</v>
      </c>
      <c r="AE2" s="3" t="str" cm="1">
        <f t="array" ref="AE2:AE78">_xlfn._xlws.SORT(_xlfn.UNIQUE(_xlfn._xlws.FILTER(countries[Country],ISNUMBER(SEARCH(Site!Q$5,countries[Country])),"Not Found")))</f>
        <v>Algeria</v>
      </c>
      <c r="AF2" s="3" t="str" cm="1">
        <f t="array" ref="AF2:AF78">_xlfn._xlws.SORT(_xlfn.UNIQUE(_xlfn._xlws.FILTER(countries[Country],ISNUMBER(SEARCH(Site!R$5,countries[Country])),"Not Found")))</f>
        <v>Algeria</v>
      </c>
      <c r="AG2" s="3" t="str" cm="1">
        <f t="array" ref="AG2:AG78">_xlfn._xlws.SORT(_xlfn.UNIQUE(_xlfn._xlws.FILTER(countries[Country],ISNUMBER(SEARCH(Site!S$5,countries[Country])),"Not Found")))</f>
        <v>Algeria</v>
      </c>
      <c r="AH2" s="3" t="str" cm="1">
        <f t="array" ref="AH2:AH78">_xlfn._xlws.SORT(_xlfn.UNIQUE(_xlfn._xlws.FILTER(countries[Country],ISNUMBER(SEARCH(Site!T$5,countries[Country])),"Not Found")))</f>
        <v>Algeria</v>
      </c>
      <c r="AI2" s="3" t="str" cm="1">
        <f t="array" ref="AI2:AI78">_xlfn._xlws.SORT(_xlfn.UNIQUE(_xlfn._xlws.FILTER(countries[Country],ISNUMBER(SEARCH(Site!U$5,countries[Country])),"Not Found")))</f>
        <v>Algeria</v>
      </c>
      <c r="AJ2" s="3" t="str" cm="1">
        <f t="array" ref="AJ2:AJ78">_xlfn._xlws.SORT(_xlfn.UNIQUE(_xlfn._xlws.FILTER(countries[Country],ISNUMBER(SEARCH(Site!V$5,countries[Country])),"Not Found")))</f>
        <v>Algeria</v>
      </c>
      <c r="AK2" s="3" t="str" cm="1">
        <f t="array" ref="AK2:AK78">_xlfn._xlws.SORT(_xlfn.UNIQUE(_xlfn._xlws.FILTER(countries[Country],ISNUMBER(SEARCH(Site!W$5,countries[Country])),"Not Found")))</f>
        <v>Algeria</v>
      </c>
      <c r="AL2" s="3" t="str" cm="1">
        <f t="array" ref="AL2:AL78">_xlfn._xlws.SORT(_xlfn.UNIQUE(_xlfn._xlws.FILTER(countries[Country],ISNUMBER(SEARCH(Site!X$5,countries[Country])),"Not Found")))</f>
        <v>Algeria</v>
      </c>
      <c r="AM2" s="3" t="str" cm="1">
        <f t="array" ref="AM2:AM78">_xlfn._xlws.SORT(_xlfn.UNIQUE(_xlfn._xlws.FILTER(countries[Country],ISNUMBER(SEARCH(Site!Y$5,countries[Country])),"Not Found")))</f>
        <v>Algeria</v>
      </c>
      <c r="AN2" s="3" t="str" cm="1">
        <f t="array" ref="AN2:AN78">_xlfn._xlws.SORT(_xlfn.UNIQUE(_xlfn._xlws.FILTER(countries[Country],ISNUMBER(SEARCH(Site!Z$5,countries[Country])),"Not Found")))</f>
        <v>Algeria</v>
      </c>
      <c r="AO2" s="3" t="str" cm="1">
        <f t="array" ref="AO2:AO78">_xlfn._xlws.SORT(_xlfn.UNIQUE(_xlfn._xlws.FILTER(countries[Country],ISNUMBER(SEARCH(Site!AA$5,countries[Country])),"Not Found")))</f>
        <v>Algeria</v>
      </c>
      <c r="AP2" s="3" t="str" cm="1">
        <f t="array" ref="AP2:AP78">_xlfn._xlws.SORT(_xlfn.UNIQUE(_xlfn._xlws.FILTER(countries[Country],ISNUMBER(SEARCH(Site!AB$5,countries[Country])),"Not Found")))</f>
        <v>Algeria</v>
      </c>
      <c r="AQ2" s="3" t="str" cm="1">
        <f t="array" ref="AQ2:AQ78">_xlfn._xlws.SORT(_xlfn.UNIQUE(_xlfn._xlws.FILTER(countries[Country],ISNUMBER(SEARCH(Site!AC$5,countries[Country])),"Not Found")))</f>
        <v>Algeria</v>
      </c>
      <c r="AR2" s="3" t="str" cm="1">
        <f t="array" ref="AR2:AR78">_xlfn._xlws.SORT(_xlfn.UNIQUE(_xlfn._xlws.FILTER(countries[Country],ISNUMBER(SEARCH(Site!AD$5,countries[Country])),"Not Found")))</f>
        <v>Algeria</v>
      </c>
      <c r="AS2" s="3" t="str" cm="1">
        <f t="array" ref="AS2:AS78">_xlfn._xlws.SORT(_xlfn.UNIQUE(_xlfn._xlws.FILTER(countries[Country],ISNUMBER(SEARCH(Site!AE$5,countries[Country])),"Not Found")))</f>
        <v>Algeria</v>
      </c>
      <c r="AT2" s="3" t="str" cm="1">
        <f t="array" ref="AT2:AT78">_xlfn._xlws.SORT(_xlfn.UNIQUE(_xlfn._xlws.FILTER(countries[Country],ISNUMBER(SEARCH(Site!AF$5,countries[Country])),"Not Found")))</f>
        <v>Algeria</v>
      </c>
      <c r="AU2" s="3" t="str" cm="1">
        <f t="array" ref="AU2:AU78">_xlfn._xlws.SORT(_xlfn.UNIQUE(_xlfn._xlws.FILTER(countries[Country],ISNUMBER(SEARCH(Site!AG$5,countries[Country])),"Not Found")))</f>
        <v>Algeria</v>
      </c>
      <c r="AV2" s="3" t="str" cm="1">
        <f t="array" ref="AV2:AV78">_xlfn._xlws.SORT(_xlfn.UNIQUE(_xlfn._xlws.FILTER(countries[Country],ISNUMBER(SEARCH(Site!AH$5,countries[Country])),"Not Found")))</f>
        <v>Algeria</v>
      </c>
      <c r="AW2" s="3" t="str" cm="1">
        <f t="array" ref="AW2:AW78">_xlfn._xlws.SORT(_xlfn.UNIQUE(_xlfn._xlws.FILTER(countries[Country],ISNUMBER(SEARCH(Site!AI$5,countries[Country])),"Not Found")))</f>
        <v>Algeria</v>
      </c>
      <c r="AX2" s="3" t="str" cm="1">
        <f t="array" ref="AX2:AX78">_xlfn._xlws.SORT(_xlfn.UNIQUE(_xlfn._xlws.FILTER(countries[Country],ISNUMBER(SEARCH(Site!AJ$5,countries[Country])),"Not Found")))</f>
        <v>Algeria</v>
      </c>
      <c r="AZ2" s="3" t="str" cm="1">
        <f t="array" ref="AZ2:AZ60">IFERROR(IF(NOT(ISBLANK(Site!C5)),_xlfn._xlws.SORT(_xlfn.UNIQUE(_xlfn._xlws.FILTER(site_list[Site.ID],site_list[Country]=Site!C5))),site_list[Site.ID]),"")</f>
        <v>Baringo</v>
      </c>
      <c r="BA2" s="3" t="str" cm="1">
        <f t="array" ref="BA2:BA22">IFERROR(IF(NOT(ISBLANK(Site!D5)),_xlfn._xlws.SORT(_xlfn.UNIQUE(_xlfn._xlws.FILTER(site_list[Site.ID],site_list[Country]=Site!D5))),site_list[Site.ID]),"")</f>
        <v>Arapia, Soroti</v>
      </c>
      <c r="BB2" s="3" t="str" cm="1">
        <f t="array" ref="BB2:BB748">IFERROR(IF(NOT(ISBLANK(Site!E5)),_xlfn._xlws.SORT(_xlfn.UNIQUE(_xlfn._xlws.FILTER(site_list[Site.ID],site_list[Country]=Site!E5))),site_list[Site.ID]),"")</f>
        <v xml:space="preserve"> Experimental Station of the Embrapa Coastal Tablelands, Umbau ́ba</v>
      </c>
      <c r="BC2" s="3" t="str" cm="1">
        <f t="array" ref="BC2:BC748">IFERROR(IF(NOT(ISBLANK(Site!F5)),_xlfn._xlws.SORT(_xlfn.UNIQUE(_xlfn._xlws.FILTER(site_list[Site.ID],site_list[Country]=Site!F5))),site_list[Site.ID]),"")</f>
        <v xml:space="preserve"> Experimental Station of the Embrapa Coastal Tablelands, Umbau ́ba</v>
      </c>
      <c r="BD2" s="3" t="str" cm="1">
        <f t="array" ref="BD2:BD748">IFERROR(IF(NOT(ISBLANK(Site!G5)),_xlfn._xlws.SORT(_xlfn.UNIQUE(_xlfn._xlws.FILTER(site_list[Site.ID],site_list[Country]=Site!G5))),site_list[Site.ID]),"")</f>
        <v xml:space="preserve"> Experimental Station of the Embrapa Coastal Tablelands, Umbau ́ba</v>
      </c>
      <c r="BE2" s="3" t="str" cm="1">
        <f t="array" ref="BE2:BE748">IFERROR(IF(NOT(ISBLANK(Site!H5)),_xlfn._xlws.SORT(_xlfn.UNIQUE(_xlfn._xlws.FILTER(site_list[Site.ID],site_list[Country]=Site!H5))),site_list[Site.ID]),"")</f>
        <v xml:space="preserve"> Experimental Station of the Embrapa Coastal Tablelands, Umbau ́ba</v>
      </c>
      <c r="BF2" s="3" t="str" cm="1">
        <f t="array" ref="BF2:BF748">IFERROR(IF(NOT(ISBLANK(Site!I5)),_xlfn._xlws.SORT(_xlfn.UNIQUE(_xlfn._xlws.FILTER(site_list[Site.ID],site_list[Country]=Site!I5))),site_list[Site.ID]),"")</f>
        <v xml:space="preserve"> Experimental Station of the Embrapa Coastal Tablelands, Umbau ́ba</v>
      </c>
      <c r="BG2" s="3" t="str" cm="1">
        <f t="array" ref="BG2:BG748">IFERROR(IF(NOT(ISBLANK(Site!J5)),_xlfn._xlws.SORT(_xlfn.UNIQUE(_xlfn._xlws.FILTER(site_list[Site.ID],site_list[Country]=Site!J5))),site_list[Site.ID]),"")</f>
        <v xml:space="preserve"> Experimental Station of the Embrapa Coastal Tablelands, Umbau ́ba</v>
      </c>
      <c r="BH2" s="3" t="str" cm="1">
        <f t="array" ref="BH2:BH748">IFERROR(IF(NOT(ISBLANK(Site!K5)),_xlfn._xlws.SORT(_xlfn.UNIQUE(_xlfn._xlws.FILTER(site_list[Site.ID],site_list[Country]=Site!K5))),site_list[Site.ID]),"")</f>
        <v xml:space="preserve"> Experimental Station of the Embrapa Coastal Tablelands, Umbau ́ba</v>
      </c>
      <c r="BI2" s="3" t="str" cm="1">
        <f t="array" ref="BI2:BI748">IFERROR(IF(NOT(ISBLANK(Site!L5)),_xlfn._xlws.SORT(_xlfn.UNIQUE(_xlfn._xlws.FILTER(site_list[Site.ID],site_list[Country]=Site!L5))),site_list[Site.ID]),"")</f>
        <v xml:space="preserve"> Experimental Station of the Embrapa Coastal Tablelands, Umbau ́ba</v>
      </c>
      <c r="BJ2" s="3" t="str" cm="1">
        <f t="array" ref="BJ2:BJ748">IFERROR(IF(NOT(ISBLANK(Site!M5)),_xlfn._xlws.SORT(_xlfn.UNIQUE(_xlfn._xlws.FILTER(site_list[Site.ID],site_list[Country]=Site!M5))),site_list[Site.ID]),"")</f>
        <v xml:space="preserve"> Experimental Station of the Embrapa Coastal Tablelands, Umbau ́ba</v>
      </c>
      <c r="BK2" s="3" t="str" cm="1">
        <f t="array" ref="BK2:BK748">IFERROR(IF(NOT(ISBLANK(Site!N5)),_xlfn._xlws.SORT(_xlfn.UNIQUE(_xlfn._xlws.FILTER(site_list[Site.ID],site_list[Country]=Site!N5))),site_list[Site.ID]),"")</f>
        <v xml:space="preserve"> Experimental Station of the Embrapa Coastal Tablelands, Umbau ́ba</v>
      </c>
      <c r="BL2" s="3" t="str" cm="1">
        <f t="array" ref="BL2:BL748">IFERROR(IF(NOT(ISBLANK(Site!O5)),_xlfn._xlws.SORT(_xlfn.UNIQUE(_xlfn._xlws.FILTER(site_list[Site.ID],site_list[Country]=Site!O5))),site_list[Site.ID]),"")</f>
        <v xml:space="preserve"> Experimental Station of the Embrapa Coastal Tablelands, Umbau ́ba</v>
      </c>
      <c r="BM2" s="3" t="str" cm="1">
        <f t="array" ref="BM2:BM748">IFERROR(IF(NOT(ISBLANK(Site!P5)),_xlfn._xlws.SORT(_xlfn.UNIQUE(_xlfn._xlws.FILTER(site_list[Site.ID],site_list[Country]=Site!P5))),site_list[Site.ID]),"")</f>
        <v xml:space="preserve"> Experimental Station of the Embrapa Coastal Tablelands, Umbau ́ba</v>
      </c>
      <c r="BN2" s="3" t="str" cm="1">
        <f t="array" ref="BN2:BN748">IFERROR(IF(NOT(ISBLANK(Site!Q5)),_xlfn._xlws.SORT(_xlfn.UNIQUE(_xlfn._xlws.FILTER(site_list[Site.ID],site_list[Country]=Site!Q5))),site_list[Site.ID]),"")</f>
        <v xml:space="preserve"> Experimental Station of the Embrapa Coastal Tablelands, Umbau ́ba</v>
      </c>
      <c r="BO2" s="3" t="str" cm="1">
        <f t="array" ref="BO2:BO748">IFERROR(IF(NOT(ISBLANK(Site!R5)),_xlfn._xlws.SORT(_xlfn.UNIQUE(_xlfn._xlws.FILTER(site_list[Site.ID],site_list[Country]=Site!R5))),site_list[Site.ID]),"")</f>
        <v xml:space="preserve"> Experimental Station of the Embrapa Coastal Tablelands, Umbau ́ba</v>
      </c>
      <c r="BP2" s="3" t="str" cm="1">
        <f t="array" ref="BP2:BP748">IFERROR(IF(NOT(ISBLANK(Site!S5)),_xlfn._xlws.SORT(_xlfn.UNIQUE(_xlfn._xlws.FILTER(site_list[Site.ID],site_list[Country]=Site!S5))),site_list[Site.ID]),"")</f>
        <v xml:space="preserve"> Experimental Station of the Embrapa Coastal Tablelands, Umbau ́ba</v>
      </c>
      <c r="BQ2" s="3" t="str" cm="1">
        <f t="array" ref="BQ2:BQ748">IFERROR(IF(NOT(ISBLANK(Site!T5)),_xlfn._xlws.SORT(_xlfn.UNIQUE(_xlfn._xlws.FILTER(site_list[Site.ID],site_list[Country]=Site!T5))),site_list[Site.ID]),"")</f>
        <v xml:space="preserve"> Experimental Station of the Embrapa Coastal Tablelands, Umbau ́ba</v>
      </c>
      <c r="BR2" s="3" t="str" cm="1">
        <f t="array" ref="BR2:BR748">IFERROR(IF(NOT(ISBLANK(Site!U5)),_xlfn._xlws.SORT(_xlfn.UNIQUE(_xlfn._xlws.FILTER(site_list[Site.ID],site_list[Country]=Site!U5))),site_list[Site.ID]),"")</f>
        <v xml:space="preserve"> Experimental Station of the Embrapa Coastal Tablelands, Umbau ́ba</v>
      </c>
      <c r="BS2" s="3" t="str" cm="1">
        <f t="array" ref="BS2:BS748">IFERROR(IF(NOT(ISBLANK(Site!V5)),_xlfn._xlws.SORT(_xlfn.UNIQUE(_xlfn._xlws.FILTER(site_list[Site.ID],site_list[Country]=Site!V5))),site_list[Site.ID]),"")</f>
        <v xml:space="preserve"> Experimental Station of the Embrapa Coastal Tablelands, Umbau ́ba</v>
      </c>
      <c r="BT2" s="3" t="str" cm="1">
        <f t="array" ref="BT2:BT748">IFERROR(IF(NOT(ISBLANK(Site!W5)),_xlfn._xlws.SORT(_xlfn.UNIQUE(_xlfn._xlws.FILTER(site_list[Site.ID],site_list[Country]=Site!W5))),site_list[Site.ID]),"")</f>
        <v xml:space="preserve"> Experimental Station of the Embrapa Coastal Tablelands, Umbau ́ba</v>
      </c>
      <c r="BU2" s="3" t="str" cm="1">
        <f t="array" ref="BU2:BU748">IFERROR(IF(NOT(ISBLANK(Site!X5)),_xlfn._xlws.SORT(_xlfn.UNIQUE(_xlfn._xlws.FILTER(site_list[Site.ID],site_list[Country]=Site!X5))),site_list[Site.ID]),"")</f>
        <v xml:space="preserve"> Experimental Station of the Embrapa Coastal Tablelands, Umbau ́ba</v>
      </c>
      <c r="BV2" s="3" t="str" cm="1">
        <f t="array" ref="BV2:BV748">IFERROR(IF(NOT(ISBLANK(Site!Y5)),_xlfn._xlws.SORT(_xlfn.UNIQUE(_xlfn._xlws.FILTER(site_list[Site.ID],site_list[Country]=Site!Y5))),site_list[Site.ID]),"")</f>
        <v xml:space="preserve"> Experimental Station of the Embrapa Coastal Tablelands, Umbau ́ba</v>
      </c>
      <c r="BW2" s="3" t="str" cm="1">
        <f t="array" ref="BW2:BW748">IFERROR(IF(NOT(ISBLANK(Site!Z5)),_xlfn._xlws.SORT(_xlfn.UNIQUE(_xlfn._xlws.FILTER(site_list[Site.ID],site_list[Country]=Site!Z5))),site_list[Site.ID]),"")</f>
        <v xml:space="preserve"> Experimental Station of the Embrapa Coastal Tablelands, Umbau ́ba</v>
      </c>
      <c r="BX2" s="3" t="str" cm="1">
        <f t="array" ref="BX2:BX748">IFERROR(IF(NOT(ISBLANK(Site!AA5)),_xlfn._xlws.SORT(_xlfn.UNIQUE(_xlfn._xlws.FILTER(site_list[Site.ID],site_list[Country]=Site!AA5))),site_list[Site.ID]),"")</f>
        <v xml:space="preserve"> Experimental Station of the Embrapa Coastal Tablelands, Umbau ́ba</v>
      </c>
      <c r="BY2" s="3" t="str" cm="1">
        <f t="array" ref="BY2:BY748">IFERROR(IF(NOT(ISBLANK(Site!AB5)),_xlfn._xlws.SORT(_xlfn.UNIQUE(_xlfn._xlws.FILTER(site_list[Site.ID],site_list[Country]=Site!AB5))),site_list[Site.ID]),"")</f>
        <v xml:space="preserve"> Experimental Station of the Embrapa Coastal Tablelands, Umbau ́ba</v>
      </c>
      <c r="BZ2" s="3" t="str" cm="1">
        <f t="array" ref="BZ2:BZ748">IFERROR(IF(NOT(ISBLANK(Site!AC5)),_xlfn._xlws.SORT(_xlfn.UNIQUE(_xlfn._xlws.FILTER(site_list[Site.ID],site_list[Country]=Site!AC5))),site_list[Site.ID]),"")</f>
        <v xml:space="preserve"> Experimental Station of the Embrapa Coastal Tablelands, Umbau ́ba</v>
      </c>
      <c r="CA2" s="3" t="str" cm="1">
        <f t="array" ref="CA2:CA748">IFERROR(IF(NOT(ISBLANK(Site!AD5)),_xlfn._xlws.SORT(_xlfn.UNIQUE(_xlfn._xlws.FILTER(site_list[Site.ID],site_list[Country]=Site!AD5))),site_list[Site.ID]),"")</f>
        <v xml:space="preserve"> Experimental Station of the Embrapa Coastal Tablelands, Umbau ́ba</v>
      </c>
      <c r="CB2" s="3" t="str" cm="1">
        <f t="array" ref="CB2:CB748">IFERROR(IF(NOT(ISBLANK(Site!AE5)),_xlfn._xlws.SORT(_xlfn.UNIQUE(_xlfn._xlws.FILTER(site_list[Site.ID],site_list[Country]=Site!AE5))),site_list[Site.ID]),"")</f>
        <v xml:space="preserve"> Experimental Station of the Embrapa Coastal Tablelands, Umbau ́ba</v>
      </c>
      <c r="CC2" s="3" t="str" cm="1">
        <f t="array" ref="CC2:CC748">IFERROR(IF(NOT(ISBLANK(Site!AF5)),_xlfn._xlws.SORT(_xlfn.UNIQUE(_xlfn._xlws.FILTER(site_list[Site.ID],site_list[Country]=Site!AF5))),site_list[Site.ID]),"")</f>
        <v xml:space="preserve"> Experimental Station of the Embrapa Coastal Tablelands, Umbau ́ba</v>
      </c>
      <c r="CD2" s="3" t="str" cm="1">
        <f t="array" ref="CD2:CD748">IFERROR(IF(NOT(ISBLANK(Site!AG5)),_xlfn._xlws.SORT(_xlfn.UNIQUE(_xlfn._xlws.FILTER(site_list[Site.ID],site_list[Country]=Site!AG5))),site_list[Site.ID]),"")</f>
        <v xml:space="preserve"> Experimental Station of the Embrapa Coastal Tablelands, Umbau ́ba</v>
      </c>
      <c r="CE2" s="3" t="str" cm="1">
        <f t="array" ref="CE2:CE748">IFERROR(IF(NOT(ISBLANK(Site!AH5)),_xlfn._xlws.SORT(_xlfn.UNIQUE(_xlfn._xlws.FILTER(site_list[Site.ID],site_list[Country]=Site!AH5))),site_list[Site.ID]),"")</f>
        <v xml:space="preserve"> Experimental Station of the Embrapa Coastal Tablelands, Umbau ́ba</v>
      </c>
      <c r="CF2" s="3" t="str" cm="1">
        <f t="array" ref="CF2:CF748">IFERROR(IF(NOT(ISBLANK(Site!AI5)),_xlfn._xlws.SORT(_xlfn.UNIQUE(_xlfn._xlws.FILTER(site_list[Site.ID],site_list[Country]=Site!AI5))),site_list[Site.ID]),"")</f>
        <v xml:space="preserve"> Experimental Station of the Embrapa Coastal Tablelands, Umbau ́ba</v>
      </c>
      <c r="CG2" s="3" t="str" cm="1">
        <f t="array" ref="CG2:CG748">IFERROR(IF(NOT(ISBLANK(Site!AJ5)),_xlfn._xlws.SORT(_xlfn.UNIQUE(_xlfn._xlws.FILTER(site_list[Site.ID],site_list[Country]=Site!AJ5))),site_list[Site.ID]),"")</f>
        <v xml:space="preserve"> Experimental Station of the Embrapa Coastal Tablelands, Umbau ́ba</v>
      </c>
      <c r="CI2" s="3" t="str" cm="1">
        <f t="array" ref="CI2">_xlfn._xlws.SORT(_xlfn.UNIQUE(_xlfn._xlws.FILTER(_xlfn.ANCHORARRAY(AZ2),ISNUMBER(SEARCH(Site!C$6,_xlfn.ANCHORARRAY(AZ2))),"Not Found")))</f>
        <v>Bukura Agricultural College</v>
      </c>
      <c r="CJ2" s="3" t="str" cm="1">
        <f t="array" ref="CJ2">_xlfn._xlws.SORT(_xlfn.UNIQUE(_xlfn._xlws.FILTER(_xlfn.ANCHORARRAY(BA2),ISNUMBER(SEARCH(Site!D$6,_xlfn.ANCHORARRAY(BA2))),"Not Found")))</f>
        <v>District Agricultural Training Centre</v>
      </c>
      <c r="CK2" s="3" t="str" cm="1">
        <f t="array" ref="CK2:CK748">_xlfn._xlws.SORT(_xlfn.UNIQUE(_xlfn._xlws.FILTER(_xlfn.ANCHORARRAY(BB2),ISNUMBER(SEARCH(Site!E$6,_xlfn.ANCHORARRAY(BB2))),"Not Found")))</f>
        <v xml:space="preserve"> Experimental Station of the Embrapa Coastal Tablelands, Umbau ́ba</v>
      </c>
      <c r="CL2" s="3" t="str" cm="1">
        <f t="array" ref="CL2">_xlfn._xlws.SORT(_xlfn.UNIQUE(_xlfn._xlws.FILTER(_xlfn.ANCHORARRAY(BC2),ISNUMBER(SEARCH(Site!#REF!,_xlfn.ANCHORARRAY(BC2))),"Not Found")))</f>
        <v>Not Found</v>
      </c>
      <c r="CM2" s="3" t="str" cm="1">
        <f t="array" ref="CM2:CM748">_xlfn._xlws.SORT(_xlfn.UNIQUE(_xlfn._xlws.FILTER(_xlfn.ANCHORARRAY(BD2),ISNUMBER(SEARCH(Site!G$6,_xlfn.ANCHORARRAY(BD2))),"Not Found")))</f>
        <v xml:space="preserve"> Experimental Station of the Embrapa Coastal Tablelands, Umbau ́ba</v>
      </c>
      <c r="CN2" s="3" t="str" cm="1">
        <f t="array" ref="CN2:CN748">_xlfn._xlws.SORT(_xlfn.UNIQUE(_xlfn._xlws.FILTER(_xlfn.ANCHORARRAY(BE2),ISNUMBER(SEARCH(Site!H$6,_xlfn.ANCHORARRAY(BE2))),"Not Found")))</f>
        <v xml:space="preserve"> Experimental Station of the Embrapa Coastal Tablelands, Umbau ́ba</v>
      </c>
      <c r="CO2" s="3" t="str" cm="1">
        <f t="array" ref="CO2:CO748">_xlfn._xlws.SORT(_xlfn.UNIQUE(_xlfn._xlws.FILTER(_xlfn.ANCHORARRAY(BF2),ISNUMBER(SEARCH(Site!I$6,_xlfn.ANCHORARRAY(BF2))),"Not Found")))</f>
        <v xml:space="preserve"> Experimental Station of the Embrapa Coastal Tablelands, Umbau ́ba</v>
      </c>
      <c r="CP2" s="3" t="str" cm="1">
        <f t="array" ref="CP2:CP748">_xlfn._xlws.SORT(_xlfn.UNIQUE(_xlfn._xlws.FILTER(_xlfn.ANCHORARRAY(BG2),ISNUMBER(SEARCH(Site!J$6,_xlfn.ANCHORARRAY(BG2))),"Not Found")))</f>
        <v xml:space="preserve"> Experimental Station of the Embrapa Coastal Tablelands, Umbau ́ba</v>
      </c>
      <c r="CQ2" s="3" t="str" cm="1">
        <f t="array" ref="CQ2:CQ748">_xlfn._xlws.SORT(_xlfn.UNIQUE(_xlfn._xlws.FILTER(_xlfn.ANCHORARRAY(BH2),ISNUMBER(SEARCH(Site!K$6,_xlfn.ANCHORARRAY(BH2))),"Not Found")))</f>
        <v xml:space="preserve"> Experimental Station of the Embrapa Coastal Tablelands, Umbau ́ba</v>
      </c>
      <c r="CR2" s="3" t="str" cm="1">
        <f t="array" ref="CR2:CR748">_xlfn._xlws.SORT(_xlfn.UNIQUE(_xlfn._xlws.FILTER(_xlfn.ANCHORARRAY(BI2),ISNUMBER(SEARCH(Site!L$6,_xlfn.ANCHORARRAY(BI2))),"Not Found")))</f>
        <v xml:space="preserve"> Experimental Station of the Embrapa Coastal Tablelands, Umbau ́ba</v>
      </c>
      <c r="CS2" s="3" t="str" cm="1">
        <f t="array" ref="CS2:CS748">_xlfn._xlws.SORT(_xlfn.UNIQUE(_xlfn._xlws.FILTER(_xlfn.ANCHORARRAY(BJ2),ISNUMBER(SEARCH(Site!M$6,_xlfn.ANCHORARRAY(BJ2))),"Not Found")))</f>
        <v xml:space="preserve"> Experimental Station of the Embrapa Coastal Tablelands, Umbau ́ba</v>
      </c>
      <c r="CT2" s="3" t="str" cm="1">
        <f t="array" ref="CT2:CT748">_xlfn._xlws.SORT(_xlfn.UNIQUE(_xlfn._xlws.FILTER(_xlfn.ANCHORARRAY(BK2),ISNUMBER(SEARCH(Site!N$6,_xlfn.ANCHORARRAY(BK2))),"Not Found")))</f>
        <v xml:space="preserve"> Experimental Station of the Embrapa Coastal Tablelands, Umbau ́ba</v>
      </c>
      <c r="CU2" s="3" t="str" cm="1">
        <f t="array" ref="CU2:CU748">_xlfn._xlws.SORT(_xlfn.UNIQUE(_xlfn._xlws.FILTER(_xlfn.ANCHORARRAY(BL2),ISNUMBER(SEARCH(Site!O$6,_xlfn.ANCHORARRAY(BL2))),"Not Found")))</f>
        <v xml:space="preserve"> Experimental Station of the Embrapa Coastal Tablelands, Umbau ́ba</v>
      </c>
      <c r="CV2" s="3" t="str" cm="1">
        <f t="array" ref="CV2:CV748">_xlfn._xlws.SORT(_xlfn.UNIQUE(_xlfn._xlws.FILTER(_xlfn.ANCHORARRAY(BM2),ISNUMBER(SEARCH(Site!P$6,_xlfn.ANCHORARRAY(BM2))),"Not Found")))</f>
        <v xml:space="preserve"> Experimental Station of the Embrapa Coastal Tablelands, Umbau ́ba</v>
      </c>
      <c r="CW2" s="3" t="str" cm="1">
        <f t="array" ref="CW2:CW748">_xlfn._xlws.SORT(_xlfn.UNIQUE(_xlfn._xlws.FILTER(_xlfn.ANCHORARRAY(BN2),ISNUMBER(SEARCH(Site!Q$6,_xlfn.ANCHORARRAY(BN2))),"Not Found")))</f>
        <v xml:space="preserve"> Experimental Station of the Embrapa Coastal Tablelands, Umbau ́ba</v>
      </c>
      <c r="CX2" s="3" t="str" cm="1">
        <f t="array" ref="CX2:CX748">_xlfn._xlws.SORT(_xlfn.UNIQUE(_xlfn._xlws.FILTER(_xlfn.ANCHORARRAY(BO2),ISNUMBER(SEARCH(Site!R$6,_xlfn.ANCHORARRAY(BO2))),"Not Found")))</f>
        <v xml:space="preserve"> Experimental Station of the Embrapa Coastal Tablelands, Umbau ́ba</v>
      </c>
      <c r="CY2" s="3" t="str" cm="1">
        <f t="array" ref="CY2:CY748">_xlfn._xlws.SORT(_xlfn.UNIQUE(_xlfn._xlws.FILTER(_xlfn.ANCHORARRAY(BP2),ISNUMBER(SEARCH(Site!S$6,_xlfn.ANCHORARRAY(BP2))),"Not Found")))</f>
        <v xml:space="preserve"> Experimental Station of the Embrapa Coastal Tablelands, Umbau ́ba</v>
      </c>
      <c r="CZ2" s="3" t="str" cm="1">
        <f t="array" ref="CZ2:CZ748">_xlfn._xlws.SORT(_xlfn.UNIQUE(_xlfn._xlws.FILTER(_xlfn.ANCHORARRAY(BQ2),ISNUMBER(SEARCH(Site!T$6,_xlfn.ANCHORARRAY(BQ2))),"Not Found")))</f>
        <v xml:space="preserve"> Experimental Station of the Embrapa Coastal Tablelands, Umbau ́ba</v>
      </c>
      <c r="DA2" s="3" t="str" cm="1">
        <f t="array" ref="DA2:DA748">_xlfn._xlws.SORT(_xlfn.UNIQUE(_xlfn._xlws.FILTER(_xlfn.ANCHORARRAY(BR2),ISNUMBER(SEARCH(Site!U$6,_xlfn.ANCHORARRAY(BR2))),"Not Found")))</f>
        <v xml:space="preserve"> Experimental Station of the Embrapa Coastal Tablelands, Umbau ́ba</v>
      </c>
      <c r="DB2" s="3" t="str" cm="1">
        <f t="array" ref="DB2:DB748">_xlfn._xlws.SORT(_xlfn.UNIQUE(_xlfn._xlws.FILTER(_xlfn.ANCHORARRAY(BS2),ISNUMBER(SEARCH(Site!V$6,_xlfn.ANCHORARRAY(BS2))),"Not Found")))</f>
        <v xml:space="preserve"> Experimental Station of the Embrapa Coastal Tablelands, Umbau ́ba</v>
      </c>
      <c r="DC2" s="3" t="str" cm="1">
        <f t="array" ref="DC2:DC748">_xlfn._xlws.SORT(_xlfn.UNIQUE(_xlfn._xlws.FILTER(_xlfn.ANCHORARRAY(BT2),ISNUMBER(SEARCH(Site!W$6,_xlfn.ANCHORARRAY(BT2))),"Not Found")))</f>
        <v xml:space="preserve"> Experimental Station of the Embrapa Coastal Tablelands, Umbau ́ba</v>
      </c>
      <c r="DD2" s="3" t="str" cm="1">
        <f t="array" ref="DD2:DD748">_xlfn._xlws.SORT(_xlfn.UNIQUE(_xlfn._xlws.FILTER(_xlfn.ANCHORARRAY(BU2),ISNUMBER(SEARCH(Site!X$6,_xlfn.ANCHORARRAY(BU2))),"Not Found")))</f>
        <v xml:space="preserve"> Experimental Station of the Embrapa Coastal Tablelands, Umbau ́ba</v>
      </c>
      <c r="DE2" s="3" t="str" cm="1">
        <f t="array" ref="DE2:DE748">_xlfn._xlws.SORT(_xlfn.UNIQUE(_xlfn._xlws.FILTER(_xlfn.ANCHORARRAY(BV2),ISNUMBER(SEARCH(Site!Y$6,_xlfn.ANCHORARRAY(BV2))),"Not Found")))</f>
        <v xml:space="preserve"> Experimental Station of the Embrapa Coastal Tablelands, Umbau ́ba</v>
      </c>
      <c r="DF2" s="3" t="str" cm="1">
        <f t="array" ref="DF2:DF748">_xlfn._xlws.SORT(_xlfn.UNIQUE(_xlfn._xlws.FILTER(_xlfn.ANCHORARRAY(BW2),ISNUMBER(SEARCH(Site!Z$6,_xlfn.ANCHORARRAY(BW2))),"Not Found")))</f>
        <v xml:space="preserve"> Experimental Station of the Embrapa Coastal Tablelands, Umbau ́ba</v>
      </c>
      <c r="DG2" s="3" t="str" cm="1">
        <f t="array" ref="DG2:DG748">_xlfn._xlws.SORT(_xlfn.UNIQUE(_xlfn._xlws.FILTER(_xlfn.ANCHORARRAY(BX2),ISNUMBER(SEARCH(Site!AA$6,_xlfn.ANCHORARRAY(BX2))),"Not Found")))</f>
        <v xml:space="preserve"> Experimental Station of the Embrapa Coastal Tablelands, Umbau ́ba</v>
      </c>
      <c r="DH2" s="3" t="str" cm="1">
        <f t="array" ref="DH2:DH748">_xlfn._xlws.SORT(_xlfn.UNIQUE(_xlfn._xlws.FILTER(_xlfn.ANCHORARRAY(BY2),ISNUMBER(SEARCH(Site!AB$6,_xlfn.ANCHORARRAY(BY2))),"Not Found")))</f>
        <v xml:space="preserve"> Experimental Station of the Embrapa Coastal Tablelands, Umbau ́ba</v>
      </c>
      <c r="DI2" s="3" t="str" cm="1">
        <f t="array" ref="DI2:DI748">_xlfn._xlws.SORT(_xlfn.UNIQUE(_xlfn._xlws.FILTER(_xlfn.ANCHORARRAY(BZ2),ISNUMBER(SEARCH(Site!AC$6,_xlfn.ANCHORARRAY(BZ2))),"Not Found")))</f>
        <v xml:space="preserve"> Experimental Station of the Embrapa Coastal Tablelands, Umbau ́ba</v>
      </c>
      <c r="DJ2" s="3" t="str" cm="1">
        <f t="array" ref="DJ2:DJ748">_xlfn._xlws.SORT(_xlfn.UNIQUE(_xlfn._xlws.FILTER(_xlfn.ANCHORARRAY(CA2),ISNUMBER(SEARCH(Site!AD$6,_xlfn.ANCHORARRAY(CA2))),"Not Found")))</f>
        <v xml:space="preserve"> Experimental Station of the Embrapa Coastal Tablelands, Umbau ́ba</v>
      </c>
      <c r="DK2" s="3" t="str" cm="1">
        <f t="array" ref="DK2:DK748">_xlfn._xlws.SORT(_xlfn.UNIQUE(_xlfn._xlws.FILTER(_xlfn.ANCHORARRAY(CB2),ISNUMBER(SEARCH(Site!AE$6,_xlfn.ANCHORARRAY(CB2))),"Not Found")))</f>
        <v xml:space="preserve"> Experimental Station of the Embrapa Coastal Tablelands, Umbau ́ba</v>
      </c>
      <c r="DL2" s="3" t="str" cm="1">
        <f t="array" ref="DL2:DL748">_xlfn._xlws.SORT(_xlfn.UNIQUE(_xlfn._xlws.FILTER(_xlfn.ANCHORARRAY(CC2),ISNUMBER(SEARCH(Site!AF$6,_xlfn.ANCHORARRAY(CC2))),"Not Found")))</f>
        <v xml:space="preserve"> Experimental Station of the Embrapa Coastal Tablelands, Umbau ́ba</v>
      </c>
      <c r="DM2" s="3" t="str" cm="1">
        <f t="array" ref="DM2:DM748">_xlfn._xlws.SORT(_xlfn.UNIQUE(_xlfn._xlws.FILTER(_xlfn.ANCHORARRAY(CD2),ISNUMBER(SEARCH(Site!AG$6,_xlfn.ANCHORARRAY(CD2))),"Not Found")))</f>
        <v xml:space="preserve"> Experimental Station of the Embrapa Coastal Tablelands, Umbau ́ba</v>
      </c>
      <c r="DN2" s="3" t="str" cm="1">
        <f t="array" ref="DN2:DN748">_xlfn._xlws.SORT(_xlfn.UNIQUE(_xlfn._xlws.FILTER(_xlfn.ANCHORARRAY(CE2),ISNUMBER(SEARCH(Site!AH$6,_xlfn.ANCHORARRAY(CE2))),"Not Found")))</f>
        <v xml:space="preserve"> Experimental Station of the Embrapa Coastal Tablelands, Umbau ́ba</v>
      </c>
      <c r="DO2" s="3" t="str" cm="1">
        <f t="array" ref="DO2:DO748">_xlfn._xlws.SORT(_xlfn.UNIQUE(_xlfn._xlws.FILTER(_xlfn.ANCHORARRAY(CF2),ISNUMBER(SEARCH(Site!AI$6,_xlfn.ANCHORARRAY(CF2))),"Not Found")))</f>
        <v xml:space="preserve"> Experimental Station of the Embrapa Coastal Tablelands, Umbau ́ba</v>
      </c>
      <c r="DP2" s="3" t="str" cm="1">
        <f t="array" ref="DP2:DP748">_xlfn._xlws.SORT(_xlfn.UNIQUE(_xlfn._xlws.FILTER(_xlfn.ANCHORARRAY(CG2),ISNUMBER(SEARCH(Site!AJ$6,_xlfn.ANCHORARRAY(CG2))),"Not Found")))</f>
        <v xml:space="preserve"> Experimental Station of the Embrapa Coastal Tablelands, Umbau ́ba</v>
      </c>
    </row>
    <row r="3" spans="1:120" ht="14.5" x14ac:dyDescent="0.35">
      <c r="A3" s="3">
        <v>2.8719999999999999</v>
      </c>
      <c r="B3" s="3">
        <v>-60.712000000000003</v>
      </c>
      <c r="C3" s="3" t="s">
        <v>9239</v>
      </c>
      <c r="D3" s="3" t="s">
        <v>112</v>
      </c>
      <c r="E3" s="3" t="s">
        <v>13630</v>
      </c>
      <c r="F3" s="3">
        <v>200</v>
      </c>
      <c r="G3"/>
      <c r="H3" s="3" t="str">
        <f>CONCATENATE(site_list[[#This Row],[Country]],site_list[[#This Row],[Site.ID]])</f>
        <v>Brazil(Center for Agricultural Sciences) of the Universidade Federal de Roraima</v>
      </c>
      <c r="J3" s="3" t="s">
        <v>105</v>
      </c>
      <c r="K3" s="3" t="s">
        <v>106</v>
      </c>
      <c r="L3" s="3">
        <v>-18.042081830000001</v>
      </c>
      <c r="M3" s="3">
        <v>-4.3725910199999998</v>
      </c>
      <c r="N3" s="3">
        <v>11.668473240000001</v>
      </c>
      <c r="O3" s="3">
        <v>24.08211708</v>
      </c>
      <c r="S3" s="3" t="str">
        <v>Angola</v>
      </c>
      <c r="T3" s="3" t="str">
        <v>Angola</v>
      </c>
      <c r="U3" s="3" t="str">
        <v>Angola</v>
      </c>
      <c r="V3" s="3" t="str">
        <v>Angola</v>
      </c>
      <c r="W3" s="3" t="str">
        <v>Angola</v>
      </c>
      <c r="X3" s="3" t="str">
        <v>Angola</v>
      </c>
      <c r="Y3" s="3" t="str">
        <v>Angola</v>
      </c>
      <c r="Z3" s="3" t="str">
        <v>Angola</v>
      </c>
      <c r="AA3" s="3" t="str">
        <v>Angola</v>
      </c>
      <c r="AB3" s="3" t="str">
        <v>Angola</v>
      </c>
      <c r="AC3" s="3" t="str">
        <v>Angola</v>
      </c>
      <c r="AD3" s="3" t="str">
        <v>Angola</v>
      </c>
      <c r="AE3" s="3" t="str">
        <v>Angola</v>
      </c>
      <c r="AF3" s="3" t="str">
        <v>Angola</v>
      </c>
      <c r="AG3" s="3" t="str">
        <v>Angola</v>
      </c>
      <c r="AH3" s="3" t="str">
        <v>Angola</v>
      </c>
      <c r="AI3" s="3" t="str">
        <v>Angola</v>
      </c>
      <c r="AJ3" s="3" t="str">
        <v>Angola</v>
      </c>
      <c r="AK3" s="3" t="str">
        <v>Angola</v>
      </c>
      <c r="AL3" s="3" t="str">
        <v>Angola</v>
      </c>
      <c r="AM3" s="3" t="str">
        <v>Angola</v>
      </c>
      <c r="AN3" s="3" t="str">
        <v>Angola</v>
      </c>
      <c r="AO3" s="3" t="str">
        <v>Angola</v>
      </c>
      <c r="AP3" s="3" t="str">
        <v>Angola</v>
      </c>
      <c r="AQ3" s="3" t="str">
        <v>Angola</v>
      </c>
      <c r="AR3" s="3" t="str">
        <v>Angola</v>
      </c>
      <c r="AS3" s="3" t="str">
        <v>Angola</v>
      </c>
      <c r="AT3" s="3" t="str">
        <v>Angola</v>
      </c>
      <c r="AU3" s="3" t="str">
        <v>Angola</v>
      </c>
      <c r="AV3" s="3" t="str">
        <v>Angola</v>
      </c>
      <c r="AW3" s="3" t="str">
        <v>Angola</v>
      </c>
      <c r="AX3" s="3" t="str">
        <v>Angola</v>
      </c>
      <c r="AZ3" s="3" t="str">
        <v>Bukura Agricultural College</v>
      </c>
      <c r="BA3" s="3" t="str">
        <v>Bulegeni Agricultural Research and Development Center</v>
      </c>
      <c r="BB3" s="3" t="str">
        <v>(Center for Agricultural Sciences) of the Universidade Federal de Roraima</v>
      </c>
      <c r="BC3" s="3" t="str">
        <v>(Center for Agricultural Sciences) of the Universidade Federal de Roraima</v>
      </c>
      <c r="BD3" s="3" t="str">
        <v>(Center for Agricultural Sciences) of the Universidade Federal de Roraima</v>
      </c>
      <c r="BE3" s="3" t="str">
        <v>(Center for Agricultural Sciences) of the Universidade Federal de Roraima</v>
      </c>
      <c r="BF3" s="3" t="str">
        <v>(Center for Agricultural Sciences) of the Universidade Federal de Roraima</v>
      </c>
      <c r="BG3" s="3" t="str">
        <v>(Center for Agricultural Sciences) of the Universidade Federal de Roraima</v>
      </c>
      <c r="BH3" s="3" t="str">
        <v>(Center for Agricultural Sciences) of the Universidade Federal de Roraima</v>
      </c>
      <c r="BI3" s="3" t="str">
        <v>(Center for Agricultural Sciences) of the Universidade Federal de Roraima</v>
      </c>
      <c r="BJ3" s="3" t="str">
        <v>(Center for Agricultural Sciences) of the Universidade Federal de Roraima</v>
      </c>
      <c r="BK3" s="3" t="str">
        <v>(Center for Agricultural Sciences) of the Universidade Federal de Roraima</v>
      </c>
      <c r="BL3" s="3" t="str">
        <v>(Center for Agricultural Sciences) of the Universidade Federal de Roraima</v>
      </c>
      <c r="BM3" s="3" t="str">
        <v>(Center for Agricultural Sciences) of the Universidade Federal de Roraima</v>
      </c>
      <c r="BN3" s="3" t="str">
        <v>(Center for Agricultural Sciences) of the Universidade Federal de Roraima</v>
      </c>
      <c r="BO3" s="3" t="str">
        <v>(Center for Agricultural Sciences) of the Universidade Federal de Roraima</v>
      </c>
      <c r="BP3" s="3" t="str">
        <v>(Center for Agricultural Sciences) of the Universidade Federal de Roraima</v>
      </c>
      <c r="BQ3" s="3" t="str">
        <v>(Center for Agricultural Sciences) of the Universidade Federal de Roraima</v>
      </c>
      <c r="BR3" s="3" t="str">
        <v>(Center for Agricultural Sciences) of the Universidade Federal de Roraima</v>
      </c>
      <c r="BS3" s="3" t="str">
        <v>(Center for Agricultural Sciences) of the Universidade Federal de Roraima</v>
      </c>
      <c r="BT3" s="3" t="str">
        <v>(Center for Agricultural Sciences) of the Universidade Federal de Roraima</v>
      </c>
      <c r="BU3" s="3" t="str">
        <v>(Center for Agricultural Sciences) of the Universidade Federal de Roraima</v>
      </c>
      <c r="BV3" s="3" t="str">
        <v>(Center for Agricultural Sciences) of the Universidade Federal de Roraima</v>
      </c>
      <c r="BW3" s="3" t="str">
        <v>(Center for Agricultural Sciences) of the Universidade Federal de Roraima</v>
      </c>
      <c r="BX3" s="3" t="str">
        <v>(Center for Agricultural Sciences) of the Universidade Federal de Roraima</v>
      </c>
      <c r="BY3" s="3" t="str">
        <v>(Center for Agricultural Sciences) of the Universidade Federal de Roraima</v>
      </c>
      <c r="BZ3" s="3" t="str">
        <v>(Center for Agricultural Sciences) of the Universidade Federal de Roraima</v>
      </c>
      <c r="CA3" s="3" t="str">
        <v>(Center for Agricultural Sciences) of the Universidade Federal de Roraima</v>
      </c>
      <c r="CB3" s="3" t="str">
        <v>(Center for Agricultural Sciences) of the Universidade Federal de Roraima</v>
      </c>
      <c r="CC3" s="3" t="str">
        <v>(Center for Agricultural Sciences) of the Universidade Federal de Roraima</v>
      </c>
      <c r="CD3" s="3" t="str">
        <v>(Center for Agricultural Sciences) of the Universidade Federal de Roraima</v>
      </c>
      <c r="CE3" s="3" t="str">
        <v>(Center for Agricultural Sciences) of the Universidade Federal de Roraima</v>
      </c>
      <c r="CF3" s="3" t="str">
        <v>(Center for Agricultural Sciences) of the Universidade Federal de Roraima</v>
      </c>
      <c r="CG3" s="3" t="str">
        <v>(Center for Agricultural Sciences) of the Universidade Federal de Roraima</v>
      </c>
      <c r="CK3" s="3" t="str">
        <v>(Center for Agricultural Sciences) of the Universidade Federal de Roraima</v>
      </c>
      <c r="CM3" s="3" t="str">
        <v>(Center for Agricultural Sciences) of the Universidade Federal de Roraima</v>
      </c>
      <c r="CN3" s="3" t="str">
        <v>(Center for Agricultural Sciences) of the Universidade Federal de Roraima</v>
      </c>
      <c r="CO3" s="3" t="str">
        <v>(Center for Agricultural Sciences) of the Universidade Federal de Roraima</v>
      </c>
      <c r="CP3" s="3" t="str">
        <v>(Center for Agricultural Sciences) of the Universidade Federal de Roraima</v>
      </c>
      <c r="CQ3" s="3" t="str">
        <v>(Center for Agricultural Sciences) of the Universidade Federal de Roraima</v>
      </c>
      <c r="CR3" s="3" t="str">
        <v>(Center for Agricultural Sciences) of the Universidade Federal de Roraima</v>
      </c>
      <c r="CS3" s="3" t="str">
        <v>(Center for Agricultural Sciences) of the Universidade Federal de Roraima</v>
      </c>
      <c r="CT3" s="3" t="str">
        <v>(Center for Agricultural Sciences) of the Universidade Federal de Roraima</v>
      </c>
      <c r="CU3" s="3" t="str">
        <v>(Center for Agricultural Sciences) of the Universidade Federal de Roraima</v>
      </c>
      <c r="CV3" s="3" t="str">
        <v>(Center for Agricultural Sciences) of the Universidade Federal de Roraima</v>
      </c>
      <c r="CW3" s="3" t="str">
        <v>(Center for Agricultural Sciences) of the Universidade Federal de Roraima</v>
      </c>
      <c r="CX3" s="3" t="str">
        <v>(Center for Agricultural Sciences) of the Universidade Federal de Roraima</v>
      </c>
      <c r="CY3" s="3" t="str">
        <v>(Center for Agricultural Sciences) of the Universidade Federal de Roraima</v>
      </c>
      <c r="CZ3" s="3" t="str">
        <v>(Center for Agricultural Sciences) of the Universidade Federal de Roraima</v>
      </c>
      <c r="DA3" s="3" t="str">
        <v>(Center for Agricultural Sciences) of the Universidade Federal de Roraima</v>
      </c>
      <c r="DB3" s="3" t="str">
        <v>(Center for Agricultural Sciences) of the Universidade Federal de Roraima</v>
      </c>
      <c r="DC3" s="3" t="str">
        <v>(Center for Agricultural Sciences) of the Universidade Federal de Roraima</v>
      </c>
      <c r="DD3" s="3" t="str">
        <v>(Center for Agricultural Sciences) of the Universidade Federal de Roraima</v>
      </c>
      <c r="DE3" s="3" t="str">
        <v>(Center for Agricultural Sciences) of the Universidade Federal de Roraima</v>
      </c>
      <c r="DF3" s="3" t="str">
        <v>(Center for Agricultural Sciences) of the Universidade Federal de Roraima</v>
      </c>
      <c r="DG3" s="3" t="str">
        <v>(Center for Agricultural Sciences) of the Universidade Federal de Roraima</v>
      </c>
      <c r="DH3" s="3" t="str">
        <v>(Center for Agricultural Sciences) of the Universidade Federal de Roraima</v>
      </c>
      <c r="DI3" s="3" t="str">
        <v>(Center for Agricultural Sciences) of the Universidade Federal de Roraima</v>
      </c>
      <c r="DJ3" s="3" t="str">
        <v>(Center for Agricultural Sciences) of the Universidade Federal de Roraima</v>
      </c>
      <c r="DK3" s="3" t="str">
        <v>(Center for Agricultural Sciences) of the Universidade Federal de Roraima</v>
      </c>
      <c r="DL3" s="3" t="str">
        <v>(Center for Agricultural Sciences) of the Universidade Federal de Roraima</v>
      </c>
      <c r="DM3" s="3" t="str">
        <v>(Center for Agricultural Sciences) of the Universidade Federal de Roraima</v>
      </c>
      <c r="DN3" s="3" t="str">
        <v>(Center for Agricultural Sciences) of the Universidade Federal de Roraima</v>
      </c>
      <c r="DO3" s="3" t="str">
        <v>(Center for Agricultural Sciences) of the Universidade Federal de Roraima</v>
      </c>
      <c r="DP3" s="3" t="str">
        <v>(Center for Agricultural Sciences) of the Universidade Federal de Roraima</v>
      </c>
    </row>
    <row r="4" spans="1:120" ht="14.5" x14ac:dyDescent="0.35">
      <c r="A4" s="3">
        <v>6.3239999999999998</v>
      </c>
      <c r="B4" s="3">
        <v>8.1280000000000001</v>
      </c>
      <c r="C4" s="3" t="s">
        <v>196</v>
      </c>
      <c r="D4" s="3" t="s">
        <v>107</v>
      </c>
      <c r="E4" s="3" t="s">
        <v>399</v>
      </c>
      <c r="F4" s="3">
        <v>300</v>
      </c>
      <c r="G4"/>
      <c r="H4" s="3" t="str">
        <f>CONCATENATE(site_list[[#This Row],[Country]],site_list[[#This Row],[Site.ID]])</f>
        <v>NigeriaAbakaliki</v>
      </c>
      <c r="J4" s="3" t="s">
        <v>9235</v>
      </c>
      <c r="K4" s="3" t="s">
        <v>9236</v>
      </c>
      <c r="L4" s="3">
        <v>-21.780100000000001</v>
      </c>
      <c r="M4" s="3">
        <v>-55.949399999999997</v>
      </c>
      <c r="N4" s="3">
        <v>-53.641399999999997</v>
      </c>
      <c r="O4" s="3">
        <v>-74.224500000000006</v>
      </c>
      <c r="S4" s="3" t="str">
        <v>Argentina</v>
      </c>
      <c r="T4" s="3" t="str">
        <v>Argentina</v>
      </c>
      <c r="U4" s="3" t="str">
        <v>Argentina</v>
      </c>
      <c r="V4" s="3" t="str">
        <v>Argentina</v>
      </c>
      <c r="W4" s="3" t="str">
        <v>Argentina</v>
      </c>
      <c r="X4" s="3" t="str">
        <v>Argentina</v>
      </c>
      <c r="Y4" s="3" t="str">
        <v>Argentina</v>
      </c>
      <c r="Z4" s="3" t="str">
        <v>Argentina</v>
      </c>
      <c r="AA4" s="3" t="str">
        <v>Argentina</v>
      </c>
      <c r="AB4" s="3" t="str">
        <v>Argentina</v>
      </c>
      <c r="AC4" s="3" t="str">
        <v>Argentina</v>
      </c>
      <c r="AD4" s="3" t="str">
        <v>Argentina</v>
      </c>
      <c r="AE4" s="3" t="str">
        <v>Argentina</v>
      </c>
      <c r="AF4" s="3" t="str">
        <v>Argentina</v>
      </c>
      <c r="AG4" s="3" t="str">
        <v>Argentina</v>
      </c>
      <c r="AH4" s="3" t="str">
        <v>Argentina</v>
      </c>
      <c r="AI4" s="3" t="str">
        <v>Argentina</v>
      </c>
      <c r="AJ4" s="3" t="str">
        <v>Argentina</v>
      </c>
      <c r="AK4" s="3" t="str">
        <v>Argentina</v>
      </c>
      <c r="AL4" s="3" t="str">
        <v>Argentina</v>
      </c>
      <c r="AM4" s="3" t="str">
        <v>Argentina</v>
      </c>
      <c r="AN4" s="3" t="str">
        <v>Argentina</v>
      </c>
      <c r="AO4" s="3" t="str">
        <v>Argentina</v>
      </c>
      <c r="AP4" s="3" t="str">
        <v>Argentina</v>
      </c>
      <c r="AQ4" s="3" t="str">
        <v>Argentina</v>
      </c>
      <c r="AR4" s="3" t="str">
        <v>Argentina</v>
      </c>
      <c r="AS4" s="3" t="str">
        <v>Argentina</v>
      </c>
      <c r="AT4" s="3" t="str">
        <v>Argentina</v>
      </c>
      <c r="AU4" s="3" t="str">
        <v>Argentina</v>
      </c>
      <c r="AV4" s="3" t="str">
        <v>Argentina</v>
      </c>
      <c r="AW4" s="3" t="str">
        <v>Argentina</v>
      </c>
      <c r="AX4" s="3" t="str">
        <v>Argentina</v>
      </c>
      <c r="AZ4" s="3" t="str">
        <v>Catholic Diocese, Homa Bay</v>
      </c>
      <c r="BA4" s="3" t="str">
        <v>Bulindi Zonal Agriculture Research and Development Institute</v>
      </c>
      <c r="BB4" s="3" t="str">
        <v>Abakaliki</v>
      </c>
      <c r="BC4" s="3" t="str">
        <v>Abakaliki</v>
      </c>
      <c r="BD4" s="3" t="str">
        <v>Abakaliki</v>
      </c>
      <c r="BE4" s="3" t="str">
        <v>Abakaliki</v>
      </c>
      <c r="BF4" s="3" t="str">
        <v>Abakaliki</v>
      </c>
      <c r="BG4" s="3" t="str">
        <v>Abakaliki</v>
      </c>
      <c r="BH4" s="3" t="str">
        <v>Abakaliki</v>
      </c>
      <c r="BI4" s="3" t="str">
        <v>Abakaliki</v>
      </c>
      <c r="BJ4" s="3" t="str">
        <v>Abakaliki</v>
      </c>
      <c r="BK4" s="3" t="str">
        <v>Abakaliki</v>
      </c>
      <c r="BL4" s="3" t="str">
        <v>Abakaliki</v>
      </c>
      <c r="BM4" s="3" t="str">
        <v>Abakaliki</v>
      </c>
      <c r="BN4" s="3" t="str">
        <v>Abakaliki</v>
      </c>
      <c r="BO4" s="3" t="str">
        <v>Abakaliki</v>
      </c>
      <c r="BP4" s="3" t="str">
        <v>Abakaliki</v>
      </c>
      <c r="BQ4" s="3" t="str">
        <v>Abakaliki</v>
      </c>
      <c r="BR4" s="3" t="str">
        <v>Abakaliki</v>
      </c>
      <c r="BS4" s="3" t="str">
        <v>Abakaliki</v>
      </c>
      <c r="BT4" s="3" t="str">
        <v>Abakaliki</v>
      </c>
      <c r="BU4" s="3" t="str">
        <v>Abakaliki</v>
      </c>
      <c r="BV4" s="3" t="str">
        <v>Abakaliki</v>
      </c>
      <c r="BW4" s="3" t="str">
        <v>Abakaliki</v>
      </c>
      <c r="BX4" s="3" t="str">
        <v>Abakaliki</v>
      </c>
      <c r="BY4" s="3" t="str">
        <v>Abakaliki</v>
      </c>
      <c r="BZ4" s="3" t="str">
        <v>Abakaliki</v>
      </c>
      <c r="CA4" s="3" t="str">
        <v>Abakaliki</v>
      </c>
      <c r="CB4" s="3" t="str">
        <v>Abakaliki</v>
      </c>
      <c r="CC4" s="3" t="str">
        <v>Abakaliki</v>
      </c>
      <c r="CD4" s="3" t="str">
        <v>Abakaliki</v>
      </c>
      <c r="CE4" s="3" t="str">
        <v>Abakaliki</v>
      </c>
      <c r="CF4" s="3" t="str">
        <v>Abakaliki</v>
      </c>
      <c r="CG4" s="3" t="str">
        <v>Abakaliki</v>
      </c>
      <c r="CK4" s="3" t="str">
        <v>Abakaliki</v>
      </c>
      <c r="CM4" s="3" t="str">
        <v>Abakaliki</v>
      </c>
      <c r="CN4" s="3" t="str">
        <v>Abakaliki</v>
      </c>
      <c r="CO4" s="3" t="str">
        <v>Abakaliki</v>
      </c>
      <c r="CP4" s="3" t="str">
        <v>Abakaliki</v>
      </c>
      <c r="CQ4" s="3" t="str">
        <v>Abakaliki</v>
      </c>
      <c r="CR4" s="3" t="str">
        <v>Abakaliki</v>
      </c>
      <c r="CS4" s="3" t="str">
        <v>Abakaliki</v>
      </c>
      <c r="CT4" s="3" t="str">
        <v>Abakaliki</v>
      </c>
      <c r="CU4" s="3" t="str">
        <v>Abakaliki</v>
      </c>
      <c r="CV4" s="3" t="str">
        <v>Abakaliki</v>
      </c>
      <c r="CW4" s="3" t="str">
        <v>Abakaliki</v>
      </c>
      <c r="CX4" s="3" t="str">
        <v>Abakaliki</v>
      </c>
      <c r="CY4" s="3" t="str">
        <v>Abakaliki</v>
      </c>
      <c r="CZ4" s="3" t="str">
        <v>Abakaliki</v>
      </c>
      <c r="DA4" s="3" t="str">
        <v>Abakaliki</v>
      </c>
      <c r="DB4" s="3" t="str">
        <v>Abakaliki</v>
      </c>
      <c r="DC4" s="3" t="str">
        <v>Abakaliki</v>
      </c>
      <c r="DD4" s="3" t="str">
        <v>Abakaliki</v>
      </c>
      <c r="DE4" s="3" t="str">
        <v>Abakaliki</v>
      </c>
      <c r="DF4" s="3" t="str">
        <v>Abakaliki</v>
      </c>
      <c r="DG4" s="3" t="str">
        <v>Abakaliki</v>
      </c>
      <c r="DH4" s="3" t="str">
        <v>Abakaliki</v>
      </c>
      <c r="DI4" s="3" t="str">
        <v>Abakaliki</v>
      </c>
      <c r="DJ4" s="3" t="str">
        <v>Abakaliki</v>
      </c>
      <c r="DK4" s="3" t="str">
        <v>Abakaliki</v>
      </c>
      <c r="DL4" s="3" t="str">
        <v>Abakaliki</v>
      </c>
      <c r="DM4" s="3" t="str">
        <v>Abakaliki</v>
      </c>
      <c r="DN4" s="3" t="str">
        <v>Abakaliki</v>
      </c>
      <c r="DO4" s="3" t="str">
        <v>Abakaliki</v>
      </c>
      <c r="DP4" s="3" t="str">
        <v>Abakaliki</v>
      </c>
    </row>
    <row r="5" spans="1:120" ht="14.5" x14ac:dyDescent="0.35">
      <c r="A5" s="3">
        <v>-24.863900000000001</v>
      </c>
      <c r="B5" s="3">
        <v>-49.940280000000001</v>
      </c>
      <c r="C5" s="3" t="s">
        <v>9239</v>
      </c>
      <c r="D5" s="3" t="s">
        <v>112</v>
      </c>
      <c r="E5" s="3" t="s">
        <v>9327</v>
      </c>
      <c r="F5" s="3">
        <v>500</v>
      </c>
      <c r="G5"/>
      <c r="H5" s="3" t="str">
        <f>CONCATENATE(site_list[[#This Row],[Country]],site_list[[#This Row],[Site.ID]])</f>
        <v>BrazilABC Research Foundation, Castro</v>
      </c>
      <c r="J5" s="3" t="s">
        <v>100</v>
      </c>
      <c r="K5" s="3" t="s">
        <v>108</v>
      </c>
      <c r="L5" s="3">
        <v>6.2351398500000004</v>
      </c>
      <c r="M5" s="3">
        <v>12.418351169999999</v>
      </c>
      <c r="N5" s="3">
        <v>0.77457398</v>
      </c>
      <c r="O5" s="3">
        <v>3.8517010200000001</v>
      </c>
      <c r="S5" s="3" t="str">
        <v>Benin</v>
      </c>
      <c r="T5" s="3" t="str">
        <v>Benin</v>
      </c>
      <c r="U5" s="3" t="str">
        <v>Benin</v>
      </c>
      <c r="V5" s="3" t="str">
        <v>Benin</v>
      </c>
      <c r="W5" s="3" t="str">
        <v>Benin</v>
      </c>
      <c r="X5" s="3" t="str">
        <v>Benin</v>
      </c>
      <c r="Y5" s="3" t="str">
        <v>Benin</v>
      </c>
      <c r="Z5" s="3" t="str">
        <v>Benin</v>
      </c>
      <c r="AA5" s="3" t="str">
        <v>Benin</v>
      </c>
      <c r="AB5" s="3" t="str">
        <v>Benin</v>
      </c>
      <c r="AC5" s="3" t="str">
        <v>Benin</v>
      </c>
      <c r="AD5" s="3" t="str">
        <v>Benin</v>
      </c>
      <c r="AE5" s="3" t="str">
        <v>Benin</v>
      </c>
      <c r="AF5" s="3" t="str">
        <v>Benin</v>
      </c>
      <c r="AG5" s="3" t="str">
        <v>Benin</v>
      </c>
      <c r="AH5" s="3" t="str">
        <v>Benin</v>
      </c>
      <c r="AI5" s="3" t="str">
        <v>Benin</v>
      </c>
      <c r="AJ5" s="3" t="str">
        <v>Benin</v>
      </c>
      <c r="AK5" s="3" t="str">
        <v>Benin</v>
      </c>
      <c r="AL5" s="3" t="str">
        <v>Benin</v>
      </c>
      <c r="AM5" s="3" t="str">
        <v>Benin</v>
      </c>
      <c r="AN5" s="3" t="str">
        <v>Benin</v>
      </c>
      <c r="AO5" s="3" t="str">
        <v>Benin</v>
      </c>
      <c r="AP5" s="3" t="str">
        <v>Benin</v>
      </c>
      <c r="AQ5" s="3" t="str">
        <v>Benin</v>
      </c>
      <c r="AR5" s="3" t="str">
        <v>Benin</v>
      </c>
      <c r="AS5" s="3" t="str">
        <v>Benin</v>
      </c>
      <c r="AT5" s="3" t="str">
        <v>Benin</v>
      </c>
      <c r="AU5" s="3" t="str">
        <v>Benin</v>
      </c>
      <c r="AV5" s="3" t="str">
        <v>Benin</v>
      </c>
      <c r="AW5" s="3" t="str">
        <v>Benin</v>
      </c>
      <c r="AX5" s="3" t="str">
        <v>Benin</v>
      </c>
      <c r="AZ5" s="3" t="str">
        <v>Coffee Research Foundation, Ruiru</v>
      </c>
      <c r="BA5" s="3" t="str">
        <v>Busitema University Farm, Arapai</v>
      </c>
      <c r="BB5" s="3" t="str">
        <v>ABC Research Foundation, Castro</v>
      </c>
      <c r="BC5" s="3" t="str">
        <v>ABC Research Foundation, Castro</v>
      </c>
      <c r="BD5" s="3" t="str">
        <v>ABC Research Foundation, Castro</v>
      </c>
      <c r="BE5" s="3" t="str">
        <v>ABC Research Foundation, Castro</v>
      </c>
      <c r="BF5" s="3" t="str">
        <v>ABC Research Foundation, Castro</v>
      </c>
      <c r="BG5" s="3" t="str">
        <v>ABC Research Foundation, Castro</v>
      </c>
      <c r="BH5" s="3" t="str">
        <v>ABC Research Foundation, Castro</v>
      </c>
      <c r="BI5" s="3" t="str">
        <v>ABC Research Foundation, Castro</v>
      </c>
      <c r="BJ5" s="3" t="str">
        <v>ABC Research Foundation, Castro</v>
      </c>
      <c r="BK5" s="3" t="str">
        <v>ABC Research Foundation, Castro</v>
      </c>
      <c r="BL5" s="3" t="str">
        <v>ABC Research Foundation, Castro</v>
      </c>
      <c r="BM5" s="3" t="str">
        <v>ABC Research Foundation, Castro</v>
      </c>
      <c r="BN5" s="3" t="str">
        <v>ABC Research Foundation, Castro</v>
      </c>
      <c r="BO5" s="3" t="str">
        <v>ABC Research Foundation, Castro</v>
      </c>
      <c r="BP5" s="3" t="str">
        <v>ABC Research Foundation, Castro</v>
      </c>
      <c r="BQ5" s="3" t="str">
        <v>ABC Research Foundation, Castro</v>
      </c>
      <c r="BR5" s="3" t="str">
        <v>ABC Research Foundation, Castro</v>
      </c>
      <c r="BS5" s="3" t="str">
        <v>ABC Research Foundation, Castro</v>
      </c>
      <c r="BT5" s="3" t="str">
        <v>ABC Research Foundation, Castro</v>
      </c>
      <c r="BU5" s="3" t="str">
        <v>ABC Research Foundation, Castro</v>
      </c>
      <c r="BV5" s="3" t="str">
        <v>ABC Research Foundation, Castro</v>
      </c>
      <c r="BW5" s="3" t="str">
        <v>ABC Research Foundation, Castro</v>
      </c>
      <c r="BX5" s="3" t="str">
        <v>ABC Research Foundation, Castro</v>
      </c>
      <c r="BY5" s="3" t="str">
        <v>ABC Research Foundation, Castro</v>
      </c>
      <c r="BZ5" s="3" t="str">
        <v>ABC Research Foundation, Castro</v>
      </c>
      <c r="CA5" s="3" t="str">
        <v>ABC Research Foundation, Castro</v>
      </c>
      <c r="CB5" s="3" t="str">
        <v>ABC Research Foundation, Castro</v>
      </c>
      <c r="CC5" s="3" t="str">
        <v>ABC Research Foundation, Castro</v>
      </c>
      <c r="CD5" s="3" t="str">
        <v>ABC Research Foundation, Castro</v>
      </c>
      <c r="CE5" s="3" t="str">
        <v>ABC Research Foundation, Castro</v>
      </c>
      <c r="CF5" s="3" t="str">
        <v>ABC Research Foundation, Castro</v>
      </c>
      <c r="CG5" s="3" t="str">
        <v>ABC Research Foundation, Castro</v>
      </c>
      <c r="CK5" s="3" t="str">
        <v>ABC Research Foundation, Castro</v>
      </c>
      <c r="CM5" s="3" t="str">
        <v>ABC Research Foundation, Castro</v>
      </c>
      <c r="CN5" s="3" t="str">
        <v>ABC Research Foundation, Castro</v>
      </c>
      <c r="CO5" s="3" t="str">
        <v>ABC Research Foundation, Castro</v>
      </c>
      <c r="CP5" s="3" t="str">
        <v>ABC Research Foundation, Castro</v>
      </c>
      <c r="CQ5" s="3" t="str">
        <v>ABC Research Foundation, Castro</v>
      </c>
      <c r="CR5" s="3" t="str">
        <v>ABC Research Foundation, Castro</v>
      </c>
      <c r="CS5" s="3" t="str">
        <v>ABC Research Foundation, Castro</v>
      </c>
      <c r="CT5" s="3" t="str">
        <v>ABC Research Foundation, Castro</v>
      </c>
      <c r="CU5" s="3" t="str">
        <v>ABC Research Foundation, Castro</v>
      </c>
      <c r="CV5" s="3" t="str">
        <v>ABC Research Foundation, Castro</v>
      </c>
      <c r="CW5" s="3" t="str">
        <v>ABC Research Foundation, Castro</v>
      </c>
      <c r="CX5" s="3" t="str">
        <v>ABC Research Foundation, Castro</v>
      </c>
      <c r="CY5" s="3" t="str">
        <v>ABC Research Foundation, Castro</v>
      </c>
      <c r="CZ5" s="3" t="str">
        <v>ABC Research Foundation, Castro</v>
      </c>
      <c r="DA5" s="3" t="str">
        <v>ABC Research Foundation, Castro</v>
      </c>
      <c r="DB5" s="3" t="str">
        <v>ABC Research Foundation, Castro</v>
      </c>
      <c r="DC5" s="3" t="str">
        <v>ABC Research Foundation, Castro</v>
      </c>
      <c r="DD5" s="3" t="str">
        <v>ABC Research Foundation, Castro</v>
      </c>
      <c r="DE5" s="3" t="str">
        <v>ABC Research Foundation, Castro</v>
      </c>
      <c r="DF5" s="3" t="str">
        <v>ABC Research Foundation, Castro</v>
      </c>
      <c r="DG5" s="3" t="str">
        <v>ABC Research Foundation, Castro</v>
      </c>
      <c r="DH5" s="3" t="str">
        <v>ABC Research Foundation, Castro</v>
      </c>
      <c r="DI5" s="3" t="str">
        <v>ABC Research Foundation, Castro</v>
      </c>
      <c r="DJ5" s="3" t="str">
        <v>ABC Research Foundation, Castro</v>
      </c>
      <c r="DK5" s="3" t="str">
        <v>ABC Research Foundation, Castro</v>
      </c>
      <c r="DL5" s="3" t="str">
        <v>ABC Research Foundation, Castro</v>
      </c>
      <c r="DM5" s="3" t="str">
        <v>ABC Research Foundation, Castro</v>
      </c>
      <c r="DN5" s="3" t="str">
        <v>ABC Research Foundation, Castro</v>
      </c>
      <c r="DO5" s="3" t="str">
        <v>ABC Research Foundation, Castro</v>
      </c>
      <c r="DP5" s="3" t="str">
        <v>ABC Research Foundation, Castro</v>
      </c>
    </row>
    <row r="6" spans="1:120" ht="14.5" x14ac:dyDescent="0.35">
      <c r="A6" s="3">
        <v>7.15</v>
      </c>
      <c r="B6" s="3">
        <v>3.35</v>
      </c>
      <c r="C6" s="3" t="s">
        <v>196</v>
      </c>
      <c r="D6" s="3" t="s">
        <v>107</v>
      </c>
      <c r="E6" s="3" t="s">
        <v>400</v>
      </c>
      <c r="F6" s="3">
        <v>917</v>
      </c>
      <c r="G6"/>
      <c r="H6" s="3" t="str">
        <f>CONCATENATE(site_list[[#This Row],[Country]],site_list[[#This Row],[Site.ID]])</f>
        <v>NigeriaAbeokuta</v>
      </c>
      <c r="J6" s="3" t="s">
        <v>9237</v>
      </c>
      <c r="K6" s="3" t="s">
        <v>9238</v>
      </c>
      <c r="L6" s="3">
        <v>-9.6796000000000006</v>
      </c>
      <c r="M6" s="3">
        <v>-22.8962</v>
      </c>
      <c r="N6" s="3">
        <v>-57.4983</v>
      </c>
      <c r="O6" s="3">
        <v>-69.291300000000007</v>
      </c>
      <c r="S6" s="3" t="str">
        <v>Bolivia</v>
      </c>
      <c r="T6" s="3" t="str">
        <v>Bolivia</v>
      </c>
      <c r="U6" s="3" t="str">
        <v>Bolivia</v>
      </c>
      <c r="V6" s="3" t="str">
        <v>Bolivia</v>
      </c>
      <c r="W6" s="3" t="str">
        <v>Bolivia</v>
      </c>
      <c r="X6" s="3" t="str">
        <v>Bolivia</v>
      </c>
      <c r="Y6" s="3" t="str">
        <v>Bolivia</v>
      </c>
      <c r="Z6" s="3" t="str">
        <v>Bolivia</v>
      </c>
      <c r="AA6" s="3" t="str">
        <v>Bolivia</v>
      </c>
      <c r="AB6" s="3" t="str">
        <v>Bolivia</v>
      </c>
      <c r="AC6" s="3" t="str">
        <v>Bolivia</v>
      </c>
      <c r="AD6" s="3" t="str">
        <v>Bolivia</v>
      </c>
      <c r="AE6" s="3" t="str">
        <v>Bolivia</v>
      </c>
      <c r="AF6" s="3" t="str">
        <v>Bolivia</v>
      </c>
      <c r="AG6" s="3" t="str">
        <v>Bolivia</v>
      </c>
      <c r="AH6" s="3" t="str">
        <v>Bolivia</v>
      </c>
      <c r="AI6" s="3" t="str">
        <v>Bolivia</v>
      </c>
      <c r="AJ6" s="3" t="str">
        <v>Bolivia</v>
      </c>
      <c r="AK6" s="3" t="str">
        <v>Bolivia</v>
      </c>
      <c r="AL6" s="3" t="str">
        <v>Bolivia</v>
      </c>
      <c r="AM6" s="3" t="str">
        <v>Bolivia</v>
      </c>
      <c r="AN6" s="3" t="str">
        <v>Bolivia</v>
      </c>
      <c r="AO6" s="3" t="str">
        <v>Bolivia</v>
      </c>
      <c r="AP6" s="3" t="str">
        <v>Bolivia</v>
      </c>
      <c r="AQ6" s="3" t="str">
        <v>Bolivia</v>
      </c>
      <c r="AR6" s="3" t="str">
        <v>Bolivia</v>
      </c>
      <c r="AS6" s="3" t="str">
        <v>Bolivia</v>
      </c>
      <c r="AT6" s="3" t="str">
        <v>Bolivia</v>
      </c>
      <c r="AU6" s="3" t="str">
        <v>Bolivia</v>
      </c>
      <c r="AV6" s="3" t="str">
        <v>Bolivia</v>
      </c>
      <c r="AW6" s="3" t="str">
        <v>Bolivia</v>
      </c>
      <c r="AX6" s="3" t="str">
        <v>Bolivia</v>
      </c>
      <c r="AZ6" s="3" t="str">
        <v>Don Bosco Boys Secondary, Embu</v>
      </c>
      <c r="BA6" s="3" t="str">
        <v>District Agricultural Training Centre</v>
      </c>
      <c r="BB6" s="3" t="str">
        <v>Abeokuta</v>
      </c>
      <c r="BC6" s="3" t="str">
        <v>Abeokuta</v>
      </c>
      <c r="BD6" s="3" t="str">
        <v>Abeokuta</v>
      </c>
      <c r="BE6" s="3" t="str">
        <v>Abeokuta</v>
      </c>
      <c r="BF6" s="3" t="str">
        <v>Abeokuta</v>
      </c>
      <c r="BG6" s="3" t="str">
        <v>Abeokuta</v>
      </c>
      <c r="BH6" s="3" t="str">
        <v>Abeokuta</v>
      </c>
      <c r="BI6" s="3" t="str">
        <v>Abeokuta</v>
      </c>
      <c r="BJ6" s="3" t="str">
        <v>Abeokuta</v>
      </c>
      <c r="BK6" s="3" t="str">
        <v>Abeokuta</v>
      </c>
      <c r="BL6" s="3" t="str">
        <v>Abeokuta</v>
      </c>
      <c r="BM6" s="3" t="str">
        <v>Abeokuta</v>
      </c>
      <c r="BN6" s="3" t="str">
        <v>Abeokuta</v>
      </c>
      <c r="BO6" s="3" t="str">
        <v>Abeokuta</v>
      </c>
      <c r="BP6" s="3" t="str">
        <v>Abeokuta</v>
      </c>
      <c r="BQ6" s="3" t="str">
        <v>Abeokuta</v>
      </c>
      <c r="BR6" s="3" t="str">
        <v>Abeokuta</v>
      </c>
      <c r="BS6" s="3" t="str">
        <v>Abeokuta</v>
      </c>
      <c r="BT6" s="3" t="str">
        <v>Abeokuta</v>
      </c>
      <c r="BU6" s="3" t="str">
        <v>Abeokuta</v>
      </c>
      <c r="BV6" s="3" t="str">
        <v>Abeokuta</v>
      </c>
      <c r="BW6" s="3" t="str">
        <v>Abeokuta</v>
      </c>
      <c r="BX6" s="3" t="str">
        <v>Abeokuta</v>
      </c>
      <c r="BY6" s="3" t="str">
        <v>Abeokuta</v>
      </c>
      <c r="BZ6" s="3" t="str">
        <v>Abeokuta</v>
      </c>
      <c r="CA6" s="3" t="str">
        <v>Abeokuta</v>
      </c>
      <c r="CB6" s="3" t="str">
        <v>Abeokuta</v>
      </c>
      <c r="CC6" s="3" t="str">
        <v>Abeokuta</v>
      </c>
      <c r="CD6" s="3" t="str">
        <v>Abeokuta</v>
      </c>
      <c r="CE6" s="3" t="str">
        <v>Abeokuta</v>
      </c>
      <c r="CF6" s="3" t="str">
        <v>Abeokuta</v>
      </c>
      <c r="CG6" s="3" t="str">
        <v>Abeokuta</v>
      </c>
      <c r="CK6" s="3" t="str">
        <v>Abeokuta</v>
      </c>
      <c r="CM6" s="3" t="str">
        <v>Abeokuta</v>
      </c>
      <c r="CN6" s="3" t="str">
        <v>Abeokuta</v>
      </c>
      <c r="CO6" s="3" t="str">
        <v>Abeokuta</v>
      </c>
      <c r="CP6" s="3" t="str">
        <v>Abeokuta</v>
      </c>
      <c r="CQ6" s="3" t="str">
        <v>Abeokuta</v>
      </c>
      <c r="CR6" s="3" t="str">
        <v>Abeokuta</v>
      </c>
      <c r="CS6" s="3" t="str">
        <v>Abeokuta</v>
      </c>
      <c r="CT6" s="3" t="str">
        <v>Abeokuta</v>
      </c>
      <c r="CU6" s="3" t="str">
        <v>Abeokuta</v>
      </c>
      <c r="CV6" s="3" t="str">
        <v>Abeokuta</v>
      </c>
      <c r="CW6" s="3" t="str">
        <v>Abeokuta</v>
      </c>
      <c r="CX6" s="3" t="str">
        <v>Abeokuta</v>
      </c>
      <c r="CY6" s="3" t="str">
        <v>Abeokuta</v>
      </c>
      <c r="CZ6" s="3" t="str">
        <v>Abeokuta</v>
      </c>
      <c r="DA6" s="3" t="str">
        <v>Abeokuta</v>
      </c>
      <c r="DB6" s="3" t="str">
        <v>Abeokuta</v>
      </c>
      <c r="DC6" s="3" t="str">
        <v>Abeokuta</v>
      </c>
      <c r="DD6" s="3" t="str">
        <v>Abeokuta</v>
      </c>
      <c r="DE6" s="3" t="str">
        <v>Abeokuta</v>
      </c>
      <c r="DF6" s="3" t="str">
        <v>Abeokuta</v>
      </c>
      <c r="DG6" s="3" t="str">
        <v>Abeokuta</v>
      </c>
      <c r="DH6" s="3" t="str">
        <v>Abeokuta</v>
      </c>
      <c r="DI6" s="3" t="str">
        <v>Abeokuta</v>
      </c>
      <c r="DJ6" s="3" t="str">
        <v>Abeokuta</v>
      </c>
      <c r="DK6" s="3" t="str">
        <v>Abeokuta</v>
      </c>
      <c r="DL6" s="3" t="str">
        <v>Abeokuta</v>
      </c>
      <c r="DM6" s="3" t="str">
        <v>Abeokuta</v>
      </c>
      <c r="DN6" s="3" t="str">
        <v>Abeokuta</v>
      </c>
      <c r="DO6" s="3" t="str">
        <v>Abeokuta</v>
      </c>
      <c r="DP6" s="3" t="str">
        <v>Abeokuta</v>
      </c>
    </row>
    <row r="7" spans="1:120" ht="14.5" x14ac:dyDescent="0.35">
      <c r="A7" s="3">
        <v>13.234999999999999</v>
      </c>
      <c r="B7" s="3">
        <v>38.980559999999997</v>
      </c>
      <c r="C7" s="3" t="s">
        <v>148</v>
      </c>
      <c r="D7" s="3" t="s">
        <v>107</v>
      </c>
      <c r="E7" s="3" t="s">
        <v>7653</v>
      </c>
      <c r="F7" s="3">
        <v>500</v>
      </c>
      <c r="G7"/>
      <c r="H7" s="3" t="str">
        <f>CONCATENATE(site_list[[#This Row],[Country]],site_list[[#This Row],[Site.ID]])</f>
        <v>EthiopiaAbergelle ARC Farm</v>
      </c>
      <c r="J7" s="3" t="s">
        <v>110</v>
      </c>
      <c r="K7" s="3" t="s">
        <v>111</v>
      </c>
      <c r="L7" s="3">
        <v>-26.907379150000001</v>
      </c>
      <c r="M7" s="3">
        <v>-17.780809399999999</v>
      </c>
      <c r="N7" s="3">
        <v>19.999534610000001</v>
      </c>
      <c r="O7" s="3">
        <v>29.36831093</v>
      </c>
      <c r="S7" s="3" t="str">
        <v>Botswana</v>
      </c>
      <c r="T7" s="3" t="str">
        <v>Botswana</v>
      </c>
      <c r="U7" s="3" t="str">
        <v>Botswana</v>
      </c>
      <c r="V7" s="3" t="str">
        <v>Botswana</v>
      </c>
      <c r="W7" s="3" t="str">
        <v>Botswana</v>
      </c>
      <c r="X7" s="3" t="str">
        <v>Botswana</v>
      </c>
      <c r="Y7" s="3" t="str">
        <v>Botswana</v>
      </c>
      <c r="Z7" s="3" t="str">
        <v>Botswana</v>
      </c>
      <c r="AA7" s="3" t="str">
        <v>Botswana</v>
      </c>
      <c r="AB7" s="3" t="str">
        <v>Botswana</v>
      </c>
      <c r="AC7" s="3" t="str">
        <v>Botswana</v>
      </c>
      <c r="AD7" s="3" t="str">
        <v>Botswana</v>
      </c>
      <c r="AE7" s="3" t="str">
        <v>Botswana</v>
      </c>
      <c r="AF7" s="3" t="str">
        <v>Botswana</v>
      </c>
      <c r="AG7" s="3" t="str">
        <v>Botswana</v>
      </c>
      <c r="AH7" s="3" t="str">
        <v>Botswana</v>
      </c>
      <c r="AI7" s="3" t="str">
        <v>Botswana</v>
      </c>
      <c r="AJ7" s="3" t="str">
        <v>Botswana</v>
      </c>
      <c r="AK7" s="3" t="str">
        <v>Botswana</v>
      </c>
      <c r="AL7" s="3" t="str">
        <v>Botswana</v>
      </c>
      <c r="AM7" s="3" t="str">
        <v>Botswana</v>
      </c>
      <c r="AN7" s="3" t="str">
        <v>Botswana</v>
      </c>
      <c r="AO7" s="3" t="str">
        <v>Botswana</v>
      </c>
      <c r="AP7" s="3" t="str">
        <v>Botswana</v>
      </c>
      <c r="AQ7" s="3" t="str">
        <v>Botswana</v>
      </c>
      <c r="AR7" s="3" t="str">
        <v>Botswana</v>
      </c>
      <c r="AS7" s="3" t="str">
        <v>Botswana</v>
      </c>
      <c r="AT7" s="3" t="str">
        <v>Botswana</v>
      </c>
      <c r="AU7" s="3" t="str">
        <v>Botswana</v>
      </c>
      <c r="AV7" s="3" t="str">
        <v>Botswana</v>
      </c>
      <c r="AW7" s="3" t="str">
        <v>Botswana</v>
      </c>
      <c r="AX7" s="3" t="str">
        <v>Botswana</v>
      </c>
      <c r="AZ7" s="3" t="str">
        <v>Egerton University (Tatton Agricultural Park)</v>
      </c>
      <c r="BA7" s="3" t="str">
        <v>IITA, Sendusu NaCRRI, Namulonge</v>
      </c>
      <c r="BB7" s="3" t="str">
        <v>Abergelle ARC Farm</v>
      </c>
      <c r="BC7" s="3" t="str">
        <v>Abergelle ARC Farm</v>
      </c>
      <c r="BD7" s="3" t="str">
        <v>Abergelle ARC Farm</v>
      </c>
      <c r="BE7" s="3" t="str">
        <v>Abergelle ARC Farm</v>
      </c>
      <c r="BF7" s="3" t="str">
        <v>Abergelle ARC Farm</v>
      </c>
      <c r="BG7" s="3" t="str">
        <v>Abergelle ARC Farm</v>
      </c>
      <c r="BH7" s="3" t="str">
        <v>Abergelle ARC Farm</v>
      </c>
      <c r="BI7" s="3" t="str">
        <v>Abergelle ARC Farm</v>
      </c>
      <c r="BJ7" s="3" t="str">
        <v>Abergelle ARC Farm</v>
      </c>
      <c r="BK7" s="3" t="str">
        <v>Abergelle ARC Farm</v>
      </c>
      <c r="BL7" s="3" t="str">
        <v>Abergelle ARC Farm</v>
      </c>
      <c r="BM7" s="3" t="str">
        <v>Abergelle ARC Farm</v>
      </c>
      <c r="BN7" s="3" t="str">
        <v>Abergelle ARC Farm</v>
      </c>
      <c r="BO7" s="3" t="str">
        <v>Abergelle ARC Farm</v>
      </c>
      <c r="BP7" s="3" t="str">
        <v>Abergelle ARC Farm</v>
      </c>
      <c r="BQ7" s="3" t="str">
        <v>Abergelle ARC Farm</v>
      </c>
      <c r="BR7" s="3" t="str">
        <v>Abergelle ARC Farm</v>
      </c>
      <c r="BS7" s="3" t="str">
        <v>Abergelle ARC Farm</v>
      </c>
      <c r="BT7" s="3" t="str">
        <v>Abergelle ARC Farm</v>
      </c>
      <c r="BU7" s="3" t="str">
        <v>Abergelle ARC Farm</v>
      </c>
      <c r="BV7" s="3" t="str">
        <v>Abergelle ARC Farm</v>
      </c>
      <c r="BW7" s="3" t="str">
        <v>Abergelle ARC Farm</v>
      </c>
      <c r="BX7" s="3" t="str">
        <v>Abergelle ARC Farm</v>
      </c>
      <c r="BY7" s="3" t="str">
        <v>Abergelle ARC Farm</v>
      </c>
      <c r="BZ7" s="3" t="str">
        <v>Abergelle ARC Farm</v>
      </c>
      <c r="CA7" s="3" t="str">
        <v>Abergelle ARC Farm</v>
      </c>
      <c r="CB7" s="3" t="str">
        <v>Abergelle ARC Farm</v>
      </c>
      <c r="CC7" s="3" t="str">
        <v>Abergelle ARC Farm</v>
      </c>
      <c r="CD7" s="3" t="str">
        <v>Abergelle ARC Farm</v>
      </c>
      <c r="CE7" s="3" t="str">
        <v>Abergelle ARC Farm</v>
      </c>
      <c r="CF7" s="3" t="str">
        <v>Abergelle ARC Farm</v>
      </c>
      <c r="CG7" s="3" t="str">
        <v>Abergelle ARC Farm</v>
      </c>
      <c r="CK7" s="3" t="str">
        <v>Abergelle ARC Farm</v>
      </c>
      <c r="CM7" s="3" t="str">
        <v>Abergelle ARC Farm</v>
      </c>
      <c r="CN7" s="3" t="str">
        <v>Abergelle ARC Farm</v>
      </c>
      <c r="CO7" s="3" t="str">
        <v>Abergelle ARC Farm</v>
      </c>
      <c r="CP7" s="3" t="str">
        <v>Abergelle ARC Farm</v>
      </c>
      <c r="CQ7" s="3" t="str">
        <v>Abergelle ARC Farm</v>
      </c>
      <c r="CR7" s="3" t="str">
        <v>Abergelle ARC Farm</v>
      </c>
      <c r="CS7" s="3" t="str">
        <v>Abergelle ARC Farm</v>
      </c>
      <c r="CT7" s="3" t="str">
        <v>Abergelle ARC Farm</v>
      </c>
      <c r="CU7" s="3" t="str">
        <v>Abergelle ARC Farm</v>
      </c>
      <c r="CV7" s="3" t="str">
        <v>Abergelle ARC Farm</v>
      </c>
      <c r="CW7" s="3" t="str">
        <v>Abergelle ARC Farm</v>
      </c>
      <c r="CX7" s="3" t="str">
        <v>Abergelle ARC Farm</v>
      </c>
      <c r="CY7" s="3" t="str">
        <v>Abergelle ARC Farm</v>
      </c>
      <c r="CZ7" s="3" t="str">
        <v>Abergelle ARC Farm</v>
      </c>
      <c r="DA7" s="3" t="str">
        <v>Abergelle ARC Farm</v>
      </c>
      <c r="DB7" s="3" t="str">
        <v>Abergelle ARC Farm</v>
      </c>
      <c r="DC7" s="3" t="str">
        <v>Abergelle ARC Farm</v>
      </c>
      <c r="DD7" s="3" t="str">
        <v>Abergelle ARC Farm</v>
      </c>
      <c r="DE7" s="3" t="str">
        <v>Abergelle ARC Farm</v>
      </c>
      <c r="DF7" s="3" t="str">
        <v>Abergelle ARC Farm</v>
      </c>
      <c r="DG7" s="3" t="str">
        <v>Abergelle ARC Farm</v>
      </c>
      <c r="DH7" s="3" t="str">
        <v>Abergelle ARC Farm</v>
      </c>
      <c r="DI7" s="3" t="str">
        <v>Abergelle ARC Farm</v>
      </c>
      <c r="DJ7" s="3" t="str">
        <v>Abergelle ARC Farm</v>
      </c>
      <c r="DK7" s="3" t="str">
        <v>Abergelle ARC Farm</v>
      </c>
      <c r="DL7" s="3" t="str">
        <v>Abergelle ARC Farm</v>
      </c>
      <c r="DM7" s="3" t="str">
        <v>Abergelle ARC Farm</v>
      </c>
      <c r="DN7" s="3" t="str">
        <v>Abergelle ARC Farm</v>
      </c>
      <c r="DO7" s="3" t="str">
        <v>Abergelle ARC Farm</v>
      </c>
      <c r="DP7" s="3" t="str">
        <v>Abergelle ARC Farm</v>
      </c>
    </row>
    <row r="8" spans="1:120" ht="14.5" x14ac:dyDescent="0.35">
      <c r="A8" s="3">
        <v>10.361000000000001</v>
      </c>
      <c r="B8" s="3">
        <v>13.243</v>
      </c>
      <c r="C8" s="3" t="s">
        <v>196</v>
      </c>
      <c r="D8" s="3" t="s">
        <v>107</v>
      </c>
      <c r="E8" s="3" t="s">
        <v>401</v>
      </c>
      <c r="F8" s="3">
        <v>10000</v>
      </c>
      <c r="G8"/>
      <c r="H8" s="3" t="str">
        <f>CONCATENATE(site_list[[#This Row],[Country]],site_list[[#This Row],[Site.ID]])</f>
        <v>NigeriaAdamawa</v>
      </c>
      <c r="J8" s="3" t="s">
        <v>9239</v>
      </c>
      <c r="K8" s="3" t="s">
        <v>9240</v>
      </c>
      <c r="L8" s="3">
        <v>-4.3903999999999996</v>
      </c>
      <c r="M8" s="3">
        <v>-33.75</v>
      </c>
      <c r="N8" s="3">
        <v>-34.793100000000003</v>
      </c>
      <c r="O8" s="3">
        <v>-73.981999999999999</v>
      </c>
      <c r="S8" s="3" t="str">
        <v>Brazil</v>
      </c>
      <c r="T8" s="3" t="str">
        <v>Brazil</v>
      </c>
      <c r="U8" s="3" t="str">
        <v>Brazil</v>
      </c>
      <c r="V8" s="3" t="str">
        <v>Brazil</v>
      </c>
      <c r="W8" s="3" t="str">
        <v>Brazil</v>
      </c>
      <c r="X8" s="3" t="str">
        <v>Brazil</v>
      </c>
      <c r="Y8" s="3" t="str">
        <v>Brazil</v>
      </c>
      <c r="Z8" s="3" t="str">
        <v>Brazil</v>
      </c>
      <c r="AA8" s="3" t="str">
        <v>Brazil</v>
      </c>
      <c r="AB8" s="3" t="str">
        <v>Brazil</v>
      </c>
      <c r="AC8" s="3" t="str">
        <v>Brazil</v>
      </c>
      <c r="AD8" s="3" t="str">
        <v>Brazil</v>
      </c>
      <c r="AE8" s="3" t="str">
        <v>Brazil</v>
      </c>
      <c r="AF8" s="3" t="str">
        <v>Brazil</v>
      </c>
      <c r="AG8" s="3" t="str">
        <v>Brazil</v>
      </c>
      <c r="AH8" s="3" t="str">
        <v>Brazil</v>
      </c>
      <c r="AI8" s="3" t="str">
        <v>Brazil</v>
      </c>
      <c r="AJ8" s="3" t="str">
        <v>Brazil</v>
      </c>
      <c r="AK8" s="3" t="str">
        <v>Brazil</v>
      </c>
      <c r="AL8" s="3" t="str">
        <v>Brazil</v>
      </c>
      <c r="AM8" s="3" t="str">
        <v>Brazil</v>
      </c>
      <c r="AN8" s="3" t="str">
        <v>Brazil</v>
      </c>
      <c r="AO8" s="3" t="str">
        <v>Brazil</v>
      </c>
      <c r="AP8" s="3" t="str">
        <v>Brazil</v>
      </c>
      <c r="AQ8" s="3" t="str">
        <v>Brazil</v>
      </c>
      <c r="AR8" s="3" t="str">
        <v>Brazil</v>
      </c>
      <c r="AS8" s="3" t="str">
        <v>Brazil</v>
      </c>
      <c r="AT8" s="3" t="str">
        <v>Brazil</v>
      </c>
      <c r="AU8" s="3" t="str">
        <v>Brazil</v>
      </c>
      <c r="AV8" s="3" t="str">
        <v>Brazil</v>
      </c>
      <c r="AW8" s="3" t="str">
        <v>Brazil</v>
      </c>
      <c r="AX8" s="3" t="str">
        <v>Brazil</v>
      </c>
      <c r="AZ8" s="3" t="str">
        <v>Egerton University Farm, Njoro</v>
      </c>
      <c r="BA8" s="3" t="str">
        <v>Ikilki DATIC</v>
      </c>
      <c r="BB8" s="3" t="str">
        <v>Adamawa</v>
      </c>
      <c r="BC8" s="3" t="str">
        <v>Adamawa</v>
      </c>
      <c r="BD8" s="3" t="str">
        <v>Adamawa</v>
      </c>
      <c r="BE8" s="3" t="str">
        <v>Adamawa</v>
      </c>
      <c r="BF8" s="3" t="str">
        <v>Adamawa</v>
      </c>
      <c r="BG8" s="3" t="str">
        <v>Adamawa</v>
      </c>
      <c r="BH8" s="3" t="str">
        <v>Adamawa</v>
      </c>
      <c r="BI8" s="3" t="str">
        <v>Adamawa</v>
      </c>
      <c r="BJ8" s="3" t="str">
        <v>Adamawa</v>
      </c>
      <c r="BK8" s="3" t="str">
        <v>Adamawa</v>
      </c>
      <c r="BL8" s="3" t="str">
        <v>Adamawa</v>
      </c>
      <c r="BM8" s="3" t="str">
        <v>Adamawa</v>
      </c>
      <c r="BN8" s="3" t="str">
        <v>Adamawa</v>
      </c>
      <c r="BO8" s="3" t="str">
        <v>Adamawa</v>
      </c>
      <c r="BP8" s="3" t="str">
        <v>Adamawa</v>
      </c>
      <c r="BQ8" s="3" t="str">
        <v>Adamawa</v>
      </c>
      <c r="BR8" s="3" t="str">
        <v>Adamawa</v>
      </c>
      <c r="BS8" s="3" t="str">
        <v>Adamawa</v>
      </c>
      <c r="BT8" s="3" t="str">
        <v>Adamawa</v>
      </c>
      <c r="BU8" s="3" t="str">
        <v>Adamawa</v>
      </c>
      <c r="BV8" s="3" t="str">
        <v>Adamawa</v>
      </c>
      <c r="BW8" s="3" t="str">
        <v>Adamawa</v>
      </c>
      <c r="BX8" s="3" t="str">
        <v>Adamawa</v>
      </c>
      <c r="BY8" s="3" t="str">
        <v>Adamawa</v>
      </c>
      <c r="BZ8" s="3" t="str">
        <v>Adamawa</v>
      </c>
      <c r="CA8" s="3" t="str">
        <v>Adamawa</v>
      </c>
      <c r="CB8" s="3" t="str">
        <v>Adamawa</v>
      </c>
      <c r="CC8" s="3" t="str">
        <v>Adamawa</v>
      </c>
      <c r="CD8" s="3" t="str">
        <v>Adamawa</v>
      </c>
      <c r="CE8" s="3" t="str">
        <v>Adamawa</v>
      </c>
      <c r="CF8" s="3" t="str">
        <v>Adamawa</v>
      </c>
      <c r="CG8" s="3" t="str">
        <v>Adamawa</v>
      </c>
      <c r="CK8" s="3" t="str">
        <v>Adamawa</v>
      </c>
      <c r="CM8" s="3" t="str">
        <v>Adamawa</v>
      </c>
      <c r="CN8" s="3" t="str">
        <v>Adamawa</v>
      </c>
      <c r="CO8" s="3" t="str">
        <v>Adamawa</v>
      </c>
      <c r="CP8" s="3" t="str">
        <v>Adamawa</v>
      </c>
      <c r="CQ8" s="3" t="str">
        <v>Adamawa</v>
      </c>
      <c r="CR8" s="3" t="str">
        <v>Adamawa</v>
      </c>
      <c r="CS8" s="3" t="str">
        <v>Adamawa</v>
      </c>
      <c r="CT8" s="3" t="str">
        <v>Adamawa</v>
      </c>
      <c r="CU8" s="3" t="str">
        <v>Adamawa</v>
      </c>
      <c r="CV8" s="3" t="str">
        <v>Adamawa</v>
      </c>
      <c r="CW8" s="3" t="str">
        <v>Adamawa</v>
      </c>
      <c r="CX8" s="3" t="str">
        <v>Adamawa</v>
      </c>
      <c r="CY8" s="3" t="str">
        <v>Adamawa</v>
      </c>
      <c r="CZ8" s="3" t="str">
        <v>Adamawa</v>
      </c>
      <c r="DA8" s="3" t="str">
        <v>Adamawa</v>
      </c>
      <c r="DB8" s="3" t="str">
        <v>Adamawa</v>
      </c>
      <c r="DC8" s="3" t="str">
        <v>Adamawa</v>
      </c>
      <c r="DD8" s="3" t="str">
        <v>Adamawa</v>
      </c>
      <c r="DE8" s="3" t="str">
        <v>Adamawa</v>
      </c>
      <c r="DF8" s="3" t="str">
        <v>Adamawa</v>
      </c>
      <c r="DG8" s="3" t="str">
        <v>Adamawa</v>
      </c>
      <c r="DH8" s="3" t="str">
        <v>Adamawa</v>
      </c>
      <c r="DI8" s="3" t="str">
        <v>Adamawa</v>
      </c>
      <c r="DJ8" s="3" t="str">
        <v>Adamawa</v>
      </c>
      <c r="DK8" s="3" t="str">
        <v>Adamawa</v>
      </c>
      <c r="DL8" s="3" t="str">
        <v>Adamawa</v>
      </c>
      <c r="DM8" s="3" t="str">
        <v>Adamawa</v>
      </c>
      <c r="DN8" s="3" t="str">
        <v>Adamawa</v>
      </c>
      <c r="DO8" s="3" t="str">
        <v>Adamawa</v>
      </c>
      <c r="DP8" s="3" t="str">
        <v>Adamawa</v>
      </c>
    </row>
    <row r="9" spans="1:120" ht="14.5" x14ac:dyDescent="0.35">
      <c r="A9" s="3">
        <v>11.767099999999999</v>
      </c>
      <c r="B9" s="3">
        <v>34.358499999999999</v>
      </c>
      <c r="C9" s="3" t="s">
        <v>217</v>
      </c>
      <c r="D9" s="3" t="s">
        <v>107</v>
      </c>
      <c r="E9" s="3" t="s">
        <v>526</v>
      </c>
      <c r="F9" s="3">
        <v>200</v>
      </c>
      <c r="G9"/>
      <c r="H9" s="3" t="str">
        <f>CONCATENATE(site_list[[#This Row],[Country]],site_list[[#This Row],[Site.ID]])</f>
        <v>SudanAd-Damazin ARS</v>
      </c>
      <c r="J9" s="3" t="s">
        <v>113</v>
      </c>
      <c r="K9" s="3" t="s">
        <v>114</v>
      </c>
      <c r="L9" s="3">
        <v>9.4011077899999993</v>
      </c>
      <c r="M9" s="3">
        <v>15.082592010000001</v>
      </c>
      <c r="N9" s="3">
        <v>-5.51891804</v>
      </c>
      <c r="O9" s="3">
        <v>2.40540004</v>
      </c>
      <c r="S9" s="3" t="str">
        <v>Burkina Faso</v>
      </c>
      <c r="T9" s="3" t="str">
        <v>Burkina Faso</v>
      </c>
      <c r="U9" s="3" t="str">
        <v>Burkina Faso</v>
      </c>
      <c r="V9" s="3" t="str">
        <v>Burkina Faso</v>
      </c>
      <c r="W9" s="3" t="str">
        <v>Burkina Faso</v>
      </c>
      <c r="X9" s="3" t="str">
        <v>Burkina Faso</v>
      </c>
      <c r="Y9" s="3" t="str">
        <v>Burkina Faso</v>
      </c>
      <c r="Z9" s="3" t="str">
        <v>Burkina Faso</v>
      </c>
      <c r="AA9" s="3" t="str">
        <v>Burkina Faso</v>
      </c>
      <c r="AB9" s="3" t="str">
        <v>Burkina Faso</v>
      </c>
      <c r="AC9" s="3" t="str">
        <v>Burkina Faso</v>
      </c>
      <c r="AD9" s="3" t="str">
        <v>Burkina Faso</v>
      </c>
      <c r="AE9" s="3" t="str">
        <v>Burkina Faso</v>
      </c>
      <c r="AF9" s="3" t="str">
        <v>Burkina Faso</v>
      </c>
      <c r="AG9" s="3" t="str">
        <v>Burkina Faso</v>
      </c>
      <c r="AH9" s="3" t="str">
        <v>Burkina Faso</v>
      </c>
      <c r="AI9" s="3" t="str">
        <v>Burkina Faso</v>
      </c>
      <c r="AJ9" s="3" t="str">
        <v>Burkina Faso</v>
      </c>
      <c r="AK9" s="3" t="str">
        <v>Burkina Faso</v>
      </c>
      <c r="AL9" s="3" t="str">
        <v>Burkina Faso</v>
      </c>
      <c r="AM9" s="3" t="str">
        <v>Burkina Faso</v>
      </c>
      <c r="AN9" s="3" t="str">
        <v>Burkina Faso</v>
      </c>
      <c r="AO9" s="3" t="str">
        <v>Burkina Faso</v>
      </c>
      <c r="AP9" s="3" t="str">
        <v>Burkina Faso</v>
      </c>
      <c r="AQ9" s="3" t="str">
        <v>Burkina Faso</v>
      </c>
      <c r="AR9" s="3" t="str">
        <v>Burkina Faso</v>
      </c>
      <c r="AS9" s="3" t="str">
        <v>Burkina Faso</v>
      </c>
      <c r="AT9" s="3" t="str">
        <v>Burkina Faso</v>
      </c>
      <c r="AU9" s="3" t="str">
        <v>Burkina Faso</v>
      </c>
      <c r="AV9" s="3" t="str">
        <v>Burkina Faso</v>
      </c>
      <c r="AW9" s="3" t="str">
        <v>Burkina Faso</v>
      </c>
      <c r="AX9" s="3" t="str">
        <v>Burkina Faso</v>
      </c>
      <c r="AZ9" s="3" t="str">
        <v>Egerton University Horticulture Teaching and Research Field</v>
      </c>
      <c r="BA9" s="3" t="str">
        <v>Kachwekano District Farm Institute</v>
      </c>
      <c r="BB9" s="3" t="str">
        <v>Ad-Damazin ARS</v>
      </c>
      <c r="BC9" s="3" t="str">
        <v>Ad-Damazin ARS</v>
      </c>
      <c r="BD9" s="3" t="str">
        <v>Ad-Damazin ARS</v>
      </c>
      <c r="BE9" s="3" t="str">
        <v>Ad-Damazin ARS</v>
      </c>
      <c r="BF9" s="3" t="str">
        <v>Ad-Damazin ARS</v>
      </c>
      <c r="BG9" s="3" t="str">
        <v>Ad-Damazin ARS</v>
      </c>
      <c r="BH9" s="3" t="str">
        <v>Ad-Damazin ARS</v>
      </c>
      <c r="BI9" s="3" t="str">
        <v>Ad-Damazin ARS</v>
      </c>
      <c r="BJ9" s="3" t="str">
        <v>Ad-Damazin ARS</v>
      </c>
      <c r="BK9" s="3" t="str">
        <v>Ad-Damazin ARS</v>
      </c>
      <c r="BL9" s="3" t="str">
        <v>Ad-Damazin ARS</v>
      </c>
      <c r="BM9" s="3" t="str">
        <v>Ad-Damazin ARS</v>
      </c>
      <c r="BN9" s="3" t="str">
        <v>Ad-Damazin ARS</v>
      </c>
      <c r="BO9" s="3" t="str">
        <v>Ad-Damazin ARS</v>
      </c>
      <c r="BP9" s="3" t="str">
        <v>Ad-Damazin ARS</v>
      </c>
      <c r="BQ9" s="3" t="str">
        <v>Ad-Damazin ARS</v>
      </c>
      <c r="BR9" s="3" t="str">
        <v>Ad-Damazin ARS</v>
      </c>
      <c r="BS9" s="3" t="str">
        <v>Ad-Damazin ARS</v>
      </c>
      <c r="BT9" s="3" t="str">
        <v>Ad-Damazin ARS</v>
      </c>
      <c r="BU9" s="3" t="str">
        <v>Ad-Damazin ARS</v>
      </c>
      <c r="BV9" s="3" t="str">
        <v>Ad-Damazin ARS</v>
      </c>
      <c r="BW9" s="3" t="str">
        <v>Ad-Damazin ARS</v>
      </c>
      <c r="BX9" s="3" t="str">
        <v>Ad-Damazin ARS</v>
      </c>
      <c r="BY9" s="3" t="str">
        <v>Ad-Damazin ARS</v>
      </c>
      <c r="BZ9" s="3" t="str">
        <v>Ad-Damazin ARS</v>
      </c>
      <c r="CA9" s="3" t="str">
        <v>Ad-Damazin ARS</v>
      </c>
      <c r="CB9" s="3" t="str">
        <v>Ad-Damazin ARS</v>
      </c>
      <c r="CC9" s="3" t="str">
        <v>Ad-Damazin ARS</v>
      </c>
      <c r="CD9" s="3" t="str">
        <v>Ad-Damazin ARS</v>
      </c>
      <c r="CE9" s="3" t="str">
        <v>Ad-Damazin ARS</v>
      </c>
      <c r="CF9" s="3" t="str">
        <v>Ad-Damazin ARS</v>
      </c>
      <c r="CG9" s="3" t="str">
        <v>Ad-Damazin ARS</v>
      </c>
      <c r="CK9" s="3" t="str">
        <v>Ad-Damazin ARS</v>
      </c>
      <c r="CM9" s="3" t="str">
        <v>Ad-Damazin ARS</v>
      </c>
      <c r="CN9" s="3" t="str">
        <v>Ad-Damazin ARS</v>
      </c>
      <c r="CO9" s="3" t="str">
        <v>Ad-Damazin ARS</v>
      </c>
      <c r="CP9" s="3" t="str">
        <v>Ad-Damazin ARS</v>
      </c>
      <c r="CQ9" s="3" t="str">
        <v>Ad-Damazin ARS</v>
      </c>
      <c r="CR9" s="3" t="str">
        <v>Ad-Damazin ARS</v>
      </c>
      <c r="CS9" s="3" t="str">
        <v>Ad-Damazin ARS</v>
      </c>
      <c r="CT9" s="3" t="str">
        <v>Ad-Damazin ARS</v>
      </c>
      <c r="CU9" s="3" t="str">
        <v>Ad-Damazin ARS</v>
      </c>
      <c r="CV9" s="3" t="str">
        <v>Ad-Damazin ARS</v>
      </c>
      <c r="CW9" s="3" t="str">
        <v>Ad-Damazin ARS</v>
      </c>
      <c r="CX9" s="3" t="str">
        <v>Ad-Damazin ARS</v>
      </c>
      <c r="CY9" s="3" t="str">
        <v>Ad-Damazin ARS</v>
      </c>
      <c r="CZ9" s="3" t="str">
        <v>Ad-Damazin ARS</v>
      </c>
      <c r="DA9" s="3" t="str">
        <v>Ad-Damazin ARS</v>
      </c>
      <c r="DB9" s="3" t="str">
        <v>Ad-Damazin ARS</v>
      </c>
      <c r="DC9" s="3" t="str">
        <v>Ad-Damazin ARS</v>
      </c>
      <c r="DD9" s="3" t="str">
        <v>Ad-Damazin ARS</v>
      </c>
      <c r="DE9" s="3" t="str">
        <v>Ad-Damazin ARS</v>
      </c>
      <c r="DF9" s="3" t="str">
        <v>Ad-Damazin ARS</v>
      </c>
      <c r="DG9" s="3" t="str">
        <v>Ad-Damazin ARS</v>
      </c>
      <c r="DH9" s="3" t="str">
        <v>Ad-Damazin ARS</v>
      </c>
      <c r="DI9" s="3" t="str">
        <v>Ad-Damazin ARS</v>
      </c>
      <c r="DJ9" s="3" t="str">
        <v>Ad-Damazin ARS</v>
      </c>
      <c r="DK9" s="3" t="str">
        <v>Ad-Damazin ARS</v>
      </c>
      <c r="DL9" s="3" t="str">
        <v>Ad-Damazin ARS</v>
      </c>
      <c r="DM9" s="3" t="str">
        <v>Ad-Damazin ARS</v>
      </c>
      <c r="DN9" s="3" t="str">
        <v>Ad-Damazin ARS</v>
      </c>
      <c r="DO9" s="3" t="str">
        <v>Ad-Damazin ARS</v>
      </c>
      <c r="DP9" s="3" t="str">
        <v>Ad-Damazin ARS</v>
      </c>
    </row>
    <row r="10" spans="1:120" ht="14.5" x14ac:dyDescent="0.35">
      <c r="A10" s="3">
        <v>11.2829</v>
      </c>
      <c r="B10" s="3">
        <v>37.486097000000001</v>
      </c>
      <c r="C10" s="3" t="s">
        <v>148</v>
      </c>
      <c r="D10" s="3" t="s">
        <v>107</v>
      </c>
      <c r="E10" s="3" t="s">
        <v>9557</v>
      </c>
      <c r="F10" s="3">
        <v>800</v>
      </c>
      <c r="G10"/>
      <c r="H10" s="3" t="str">
        <f>CONCATENATE(site_list[[#This Row],[Country]],site_list[[#This Row],[Site.ID]])</f>
        <v>EthiopiaAdet Agricultural Research Center</v>
      </c>
      <c r="J10" s="3" t="s">
        <v>115</v>
      </c>
      <c r="K10" s="3" t="s">
        <v>116</v>
      </c>
      <c r="L10" s="3">
        <v>-4.4700012200000003</v>
      </c>
      <c r="M10" s="3">
        <v>-2.3098225600000002</v>
      </c>
      <c r="N10" s="3">
        <v>29.000345230000001</v>
      </c>
      <c r="O10" s="3">
        <v>30.85022545</v>
      </c>
      <c r="S10" s="3" t="str">
        <v>Burundi</v>
      </c>
      <c r="T10" s="3" t="str">
        <v>Burundi</v>
      </c>
      <c r="U10" s="3" t="str">
        <v>Burundi</v>
      </c>
      <c r="V10" s="3" t="str">
        <v>Burundi</v>
      </c>
      <c r="W10" s="3" t="str">
        <v>Burundi</v>
      </c>
      <c r="X10" s="3" t="str">
        <v>Burundi</v>
      </c>
      <c r="Y10" s="3" t="str">
        <v>Burundi</v>
      </c>
      <c r="Z10" s="3" t="str">
        <v>Burundi</v>
      </c>
      <c r="AA10" s="3" t="str">
        <v>Burundi</v>
      </c>
      <c r="AB10" s="3" t="str">
        <v>Burundi</v>
      </c>
      <c r="AC10" s="3" t="str">
        <v>Burundi</v>
      </c>
      <c r="AD10" s="3" t="str">
        <v>Burundi</v>
      </c>
      <c r="AE10" s="3" t="str">
        <v>Burundi</v>
      </c>
      <c r="AF10" s="3" t="str">
        <v>Burundi</v>
      </c>
      <c r="AG10" s="3" t="str">
        <v>Burundi</v>
      </c>
      <c r="AH10" s="3" t="str">
        <v>Burundi</v>
      </c>
      <c r="AI10" s="3" t="str">
        <v>Burundi</v>
      </c>
      <c r="AJ10" s="3" t="str">
        <v>Burundi</v>
      </c>
      <c r="AK10" s="3" t="str">
        <v>Burundi</v>
      </c>
      <c r="AL10" s="3" t="str">
        <v>Burundi</v>
      </c>
      <c r="AM10" s="3" t="str">
        <v>Burundi</v>
      </c>
      <c r="AN10" s="3" t="str">
        <v>Burundi</v>
      </c>
      <c r="AO10" s="3" t="str">
        <v>Burundi</v>
      </c>
      <c r="AP10" s="3" t="str">
        <v>Burundi</v>
      </c>
      <c r="AQ10" s="3" t="str">
        <v>Burundi</v>
      </c>
      <c r="AR10" s="3" t="str">
        <v>Burundi</v>
      </c>
      <c r="AS10" s="3" t="str">
        <v>Burundi</v>
      </c>
      <c r="AT10" s="3" t="str">
        <v>Burundi</v>
      </c>
      <c r="AU10" s="3" t="str">
        <v>Burundi</v>
      </c>
      <c r="AV10" s="3" t="str">
        <v>Burundi</v>
      </c>
      <c r="AW10" s="3" t="str">
        <v>Burundi</v>
      </c>
      <c r="AX10" s="3" t="str">
        <v>Burundi</v>
      </c>
      <c r="AZ10" s="3" t="str">
        <v>Embu District</v>
      </c>
      <c r="BA10" s="3" t="str">
        <v>Karengyere</v>
      </c>
      <c r="BB10" s="3" t="str">
        <v>Adet Agricultural Research Center</v>
      </c>
      <c r="BC10" s="3" t="str">
        <v>Adet Agricultural Research Center</v>
      </c>
      <c r="BD10" s="3" t="str">
        <v>Adet Agricultural Research Center</v>
      </c>
      <c r="BE10" s="3" t="str">
        <v>Adet Agricultural Research Center</v>
      </c>
      <c r="BF10" s="3" t="str">
        <v>Adet Agricultural Research Center</v>
      </c>
      <c r="BG10" s="3" t="str">
        <v>Adet Agricultural Research Center</v>
      </c>
      <c r="BH10" s="3" t="str">
        <v>Adet Agricultural Research Center</v>
      </c>
      <c r="BI10" s="3" t="str">
        <v>Adet Agricultural Research Center</v>
      </c>
      <c r="BJ10" s="3" t="str">
        <v>Adet Agricultural Research Center</v>
      </c>
      <c r="BK10" s="3" t="str">
        <v>Adet Agricultural Research Center</v>
      </c>
      <c r="BL10" s="3" t="str">
        <v>Adet Agricultural Research Center</v>
      </c>
      <c r="BM10" s="3" t="str">
        <v>Adet Agricultural Research Center</v>
      </c>
      <c r="BN10" s="3" t="str">
        <v>Adet Agricultural Research Center</v>
      </c>
      <c r="BO10" s="3" t="str">
        <v>Adet Agricultural Research Center</v>
      </c>
      <c r="BP10" s="3" t="str">
        <v>Adet Agricultural Research Center</v>
      </c>
      <c r="BQ10" s="3" t="str">
        <v>Adet Agricultural Research Center</v>
      </c>
      <c r="BR10" s="3" t="str">
        <v>Adet Agricultural Research Center</v>
      </c>
      <c r="BS10" s="3" t="str">
        <v>Adet Agricultural Research Center</v>
      </c>
      <c r="BT10" s="3" t="str">
        <v>Adet Agricultural Research Center</v>
      </c>
      <c r="BU10" s="3" t="str">
        <v>Adet Agricultural Research Center</v>
      </c>
      <c r="BV10" s="3" t="str">
        <v>Adet Agricultural Research Center</v>
      </c>
      <c r="BW10" s="3" t="str">
        <v>Adet Agricultural Research Center</v>
      </c>
      <c r="BX10" s="3" t="str">
        <v>Adet Agricultural Research Center</v>
      </c>
      <c r="BY10" s="3" t="str">
        <v>Adet Agricultural Research Center</v>
      </c>
      <c r="BZ10" s="3" t="str">
        <v>Adet Agricultural Research Center</v>
      </c>
      <c r="CA10" s="3" t="str">
        <v>Adet Agricultural Research Center</v>
      </c>
      <c r="CB10" s="3" t="str">
        <v>Adet Agricultural Research Center</v>
      </c>
      <c r="CC10" s="3" t="str">
        <v>Adet Agricultural Research Center</v>
      </c>
      <c r="CD10" s="3" t="str">
        <v>Adet Agricultural Research Center</v>
      </c>
      <c r="CE10" s="3" t="str">
        <v>Adet Agricultural Research Center</v>
      </c>
      <c r="CF10" s="3" t="str">
        <v>Adet Agricultural Research Center</v>
      </c>
      <c r="CG10" s="3" t="str">
        <v>Adet Agricultural Research Center</v>
      </c>
      <c r="CK10" s="3" t="str">
        <v>Adet Agricultural Research Center</v>
      </c>
      <c r="CM10" s="3" t="str">
        <v>Adet Agricultural Research Center</v>
      </c>
      <c r="CN10" s="3" t="str">
        <v>Adet Agricultural Research Center</v>
      </c>
      <c r="CO10" s="3" t="str">
        <v>Adet Agricultural Research Center</v>
      </c>
      <c r="CP10" s="3" t="str">
        <v>Adet Agricultural Research Center</v>
      </c>
      <c r="CQ10" s="3" t="str">
        <v>Adet Agricultural Research Center</v>
      </c>
      <c r="CR10" s="3" t="str">
        <v>Adet Agricultural Research Center</v>
      </c>
      <c r="CS10" s="3" t="str">
        <v>Adet Agricultural Research Center</v>
      </c>
      <c r="CT10" s="3" t="str">
        <v>Adet Agricultural Research Center</v>
      </c>
      <c r="CU10" s="3" t="str">
        <v>Adet Agricultural Research Center</v>
      </c>
      <c r="CV10" s="3" t="str">
        <v>Adet Agricultural Research Center</v>
      </c>
      <c r="CW10" s="3" t="str">
        <v>Adet Agricultural Research Center</v>
      </c>
      <c r="CX10" s="3" t="str">
        <v>Adet Agricultural Research Center</v>
      </c>
      <c r="CY10" s="3" t="str">
        <v>Adet Agricultural Research Center</v>
      </c>
      <c r="CZ10" s="3" t="str">
        <v>Adet Agricultural Research Center</v>
      </c>
      <c r="DA10" s="3" t="str">
        <v>Adet Agricultural Research Center</v>
      </c>
      <c r="DB10" s="3" t="str">
        <v>Adet Agricultural Research Center</v>
      </c>
      <c r="DC10" s="3" t="str">
        <v>Adet Agricultural Research Center</v>
      </c>
      <c r="DD10" s="3" t="str">
        <v>Adet Agricultural Research Center</v>
      </c>
      <c r="DE10" s="3" t="str">
        <v>Adet Agricultural Research Center</v>
      </c>
      <c r="DF10" s="3" t="str">
        <v>Adet Agricultural Research Center</v>
      </c>
      <c r="DG10" s="3" t="str">
        <v>Adet Agricultural Research Center</v>
      </c>
      <c r="DH10" s="3" t="str">
        <v>Adet Agricultural Research Center</v>
      </c>
      <c r="DI10" s="3" t="str">
        <v>Adet Agricultural Research Center</v>
      </c>
      <c r="DJ10" s="3" t="str">
        <v>Adet Agricultural Research Center</v>
      </c>
      <c r="DK10" s="3" t="str">
        <v>Adet Agricultural Research Center</v>
      </c>
      <c r="DL10" s="3" t="str">
        <v>Adet Agricultural Research Center</v>
      </c>
      <c r="DM10" s="3" t="str">
        <v>Adet Agricultural Research Center</v>
      </c>
      <c r="DN10" s="3" t="str">
        <v>Adet Agricultural Research Center</v>
      </c>
      <c r="DO10" s="3" t="str">
        <v>Adet Agricultural Research Center</v>
      </c>
      <c r="DP10" s="3" t="str">
        <v>Adet Agricultural Research Center</v>
      </c>
    </row>
    <row r="11" spans="1:120" ht="14.5" x14ac:dyDescent="0.35">
      <c r="A11" s="3">
        <v>13.23333</v>
      </c>
      <c r="B11" s="3">
        <v>39.533329999999999</v>
      </c>
      <c r="C11" s="3" t="s">
        <v>148</v>
      </c>
      <c r="D11" s="3" t="s">
        <v>107</v>
      </c>
      <c r="E11" s="3" t="s">
        <v>274</v>
      </c>
      <c r="F11" s="3">
        <v>917</v>
      </c>
      <c r="G11"/>
      <c r="H11" s="3" t="str">
        <f>CONCATENATE(site_list[[#This Row],[Country]],site_list[[#This Row],[Site.ID]])</f>
        <v>EthiopiaAdigudem</v>
      </c>
      <c r="J11" s="3" t="s">
        <v>118</v>
      </c>
      <c r="K11" s="3" t="s">
        <v>119</v>
      </c>
      <c r="L11" s="3">
        <v>14.801804539999999</v>
      </c>
      <c r="M11" s="3">
        <v>17.205415729999999</v>
      </c>
      <c r="N11" s="3">
        <v>-25.361803049999999</v>
      </c>
      <c r="O11" s="3">
        <v>-22.656805039999998</v>
      </c>
      <c r="S11" s="3" t="str">
        <v>Cabo Verde</v>
      </c>
      <c r="T11" s="3" t="str">
        <v>Cabo Verde</v>
      </c>
      <c r="U11" s="3" t="str">
        <v>Cabo Verde</v>
      </c>
      <c r="V11" s="3" t="str">
        <v>Cabo Verde</v>
      </c>
      <c r="W11" s="3" t="str">
        <v>Cabo Verde</v>
      </c>
      <c r="X11" s="3" t="str">
        <v>Cabo Verde</v>
      </c>
      <c r="Y11" s="3" t="str">
        <v>Cabo Verde</v>
      </c>
      <c r="Z11" s="3" t="str">
        <v>Cabo Verde</v>
      </c>
      <c r="AA11" s="3" t="str">
        <v>Cabo Verde</v>
      </c>
      <c r="AB11" s="3" t="str">
        <v>Cabo Verde</v>
      </c>
      <c r="AC11" s="3" t="str">
        <v>Cabo Verde</v>
      </c>
      <c r="AD11" s="3" t="str">
        <v>Cabo Verde</v>
      </c>
      <c r="AE11" s="3" t="str">
        <v>Cabo Verde</v>
      </c>
      <c r="AF11" s="3" t="str">
        <v>Cabo Verde</v>
      </c>
      <c r="AG11" s="3" t="str">
        <v>Cabo Verde</v>
      </c>
      <c r="AH11" s="3" t="str">
        <v>Cabo Verde</v>
      </c>
      <c r="AI11" s="3" t="str">
        <v>Cabo Verde</v>
      </c>
      <c r="AJ11" s="3" t="str">
        <v>Cabo Verde</v>
      </c>
      <c r="AK11" s="3" t="str">
        <v>Cabo Verde</v>
      </c>
      <c r="AL11" s="3" t="str">
        <v>Cabo Verde</v>
      </c>
      <c r="AM11" s="3" t="str">
        <v>Cabo Verde</v>
      </c>
      <c r="AN11" s="3" t="str">
        <v>Cabo Verde</v>
      </c>
      <c r="AO11" s="3" t="str">
        <v>Cabo Verde</v>
      </c>
      <c r="AP11" s="3" t="str">
        <v>Cabo Verde</v>
      </c>
      <c r="AQ11" s="3" t="str">
        <v>Cabo Verde</v>
      </c>
      <c r="AR11" s="3" t="str">
        <v>Cabo Verde</v>
      </c>
      <c r="AS11" s="3" t="str">
        <v>Cabo Verde</v>
      </c>
      <c r="AT11" s="3" t="str">
        <v>Cabo Verde</v>
      </c>
      <c r="AU11" s="3" t="str">
        <v>Cabo Verde</v>
      </c>
      <c r="AV11" s="3" t="str">
        <v>Cabo Verde</v>
      </c>
      <c r="AW11" s="3" t="str">
        <v>Cabo Verde</v>
      </c>
      <c r="AX11" s="3" t="str">
        <v>Cabo Verde</v>
      </c>
      <c r="AZ11" s="3" t="str">
        <v>Horticulture Research and Teaching Field</v>
      </c>
      <c r="BA11" s="3" t="str">
        <v>Kawanda ARS</v>
      </c>
      <c r="BB11" s="3" t="str">
        <v>Adigudem</v>
      </c>
      <c r="BC11" s="3" t="str">
        <v>Adigudem</v>
      </c>
      <c r="BD11" s="3" t="str">
        <v>Adigudem</v>
      </c>
      <c r="BE11" s="3" t="str">
        <v>Adigudem</v>
      </c>
      <c r="BF11" s="3" t="str">
        <v>Adigudem</v>
      </c>
      <c r="BG11" s="3" t="str">
        <v>Adigudem</v>
      </c>
      <c r="BH11" s="3" t="str">
        <v>Adigudem</v>
      </c>
      <c r="BI11" s="3" t="str">
        <v>Adigudem</v>
      </c>
      <c r="BJ11" s="3" t="str">
        <v>Adigudem</v>
      </c>
      <c r="BK11" s="3" t="str">
        <v>Adigudem</v>
      </c>
      <c r="BL11" s="3" t="str">
        <v>Adigudem</v>
      </c>
      <c r="BM11" s="3" t="str">
        <v>Adigudem</v>
      </c>
      <c r="BN11" s="3" t="str">
        <v>Adigudem</v>
      </c>
      <c r="BO11" s="3" t="str">
        <v>Adigudem</v>
      </c>
      <c r="BP11" s="3" t="str">
        <v>Adigudem</v>
      </c>
      <c r="BQ11" s="3" t="str">
        <v>Adigudem</v>
      </c>
      <c r="BR11" s="3" t="str">
        <v>Adigudem</v>
      </c>
      <c r="BS11" s="3" t="str">
        <v>Adigudem</v>
      </c>
      <c r="BT11" s="3" t="str">
        <v>Adigudem</v>
      </c>
      <c r="BU11" s="3" t="str">
        <v>Adigudem</v>
      </c>
      <c r="BV11" s="3" t="str">
        <v>Adigudem</v>
      </c>
      <c r="BW11" s="3" t="str">
        <v>Adigudem</v>
      </c>
      <c r="BX11" s="3" t="str">
        <v>Adigudem</v>
      </c>
      <c r="BY11" s="3" t="str">
        <v>Adigudem</v>
      </c>
      <c r="BZ11" s="3" t="str">
        <v>Adigudem</v>
      </c>
      <c r="CA11" s="3" t="str">
        <v>Adigudem</v>
      </c>
      <c r="CB11" s="3" t="str">
        <v>Adigudem</v>
      </c>
      <c r="CC11" s="3" t="str">
        <v>Adigudem</v>
      </c>
      <c r="CD11" s="3" t="str">
        <v>Adigudem</v>
      </c>
      <c r="CE11" s="3" t="str">
        <v>Adigudem</v>
      </c>
      <c r="CF11" s="3" t="str">
        <v>Adigudem</v>
      </c>
      <c r="CG11" s="3" t="str">
        <v>Adigudem</v>
      </c>
      <c r="CK11" s="3" t="str">
        <v>Adigudem</v>
      </c>
      <c r="CM11" s="3" t="str">
        <v>Adigudem</v>
      </c>
      <c r="CN11" s="3" t="str">
        <v>Adigudem</v>
      </c>
      <c r="CO11" s="3" t="str">
        <v>Adigudem</v>
      </c>
      <c r="CP11" s="3" t="str">
        <v>Adigudem</v>
      </c>
      <c r="CQ11" s="3" t="str">
        <v>Adigudem</v>
      </c>
      <c r="CR11" s="3" t="str">
        <v>Adigudem</v>
      </c>
      <c r="CS11" s="3" t="str">
        <v>Adigudem</v>
      </c>
      <c r="CT11" s="3" t="str">
        <v>Adigudem</v>
      </c>
      <c r="CU11" s="3" t="str">
        <v>Adigudem</v>
      </c>
      <c r="CV11" s="3" t="str">
        <v>Adigudem</v>
      </c>
      <c r="CW11" s="3" t="str">
        <v>Adigudem</v>
      </c>
      <c r="CX11" s="3" t="str">
        <v>Adigudem</v>
      </c>
      <c r="CY11" s="3" t="str">
        <v>Adigudem</v>
      </c>
      <c r="CZ11" s="3" t="str">
        <v>Adigudem</v>
      </c>
      <c r="DA11" s="3" t="str">
        <v>Adigudem</v>
      </c>
      <c r="DB11" s="3" t="str">
        <v>Adigudem</v>
      </c>
      <c r="DC11" s="3" t="str">
        <v>Adigudem</v>
      </c>
      <c r="DD11" s="3" t="str">
        <v>Adigudem</v>
      </c>
      <c r="DE11" s="3" t="str">
        <v>Adigudem</v>
      </c>
      <c r="DF11" s="3" t="str">
        <v>Adigudem</v>
      </c>
      <c r="DG11" s="3" t="str">
        <v>Adigudem</v>
      </c>
      <c r="DH11" s="3" t="str">
        <v>Adigudem</v>
      </c>
      <c r="DI11" s="3" t="str">
        <v>Adigudem</v>
      </c>
      <c r="DJ11" s="3" t="str">
        <v>Adigudem</v>
      </c>
      <c r="DK11" s="3" t="str">
        <v>Adigudem</v>
      </c>
      <c r="DL11" s="3" t="str">
        <v>Adigudem</v>
      </c>
      <c r="DM11" s="3" t="str">
        <v>Adigudem</v>
      </c>
      <c r="DN11" s="3" t="str">
        <v>Adigudem</v>
      </c>
      <c r="DO11" s="3" t="str">
        <v>Adigudem</v>
      </c>
      <c r="DP11" s="3" t="str">
        <v>Adigudem</v>
      </c>
    </row>
    <row r="12" spans="1:120" ht="14.5" x14ac:dyDescent="0.35">
      <c r="A12" s="3">
        <v>7.6180000000000003</v>
      </c>
      <c r="B12" s="3">
        <v>5.3029999999999999</v>
      </c>
      <c r="C12" s="3" t="s">
        <v>196</v>
      </c>
      <c r="D12" s="3" t="s">
        <v>107</v>
      </c>
      <c r="E12" s="3" t="s">
        <v>402</v>
      </c>
      <c r="F12" s="3">
        <v>500</v>
      </c>
      <c r="G12"/>
      <c r="H12" s="3" t="str">
        <f>CONCATENATE(site_list[[#This Row],[Country]],site_list[[#This Row],[Site.ID]])</f>
        <v>NigeriaAdo Ekiti</v>
      </c>
      <c r="J12" s="3" t="s">
        <v>121</v>
      </c>
      <c r="K12" s="3" t="s">
        <v>122</v>
      </c>
      <c r="L12" s="3">
        <v>1.6522671</v>
      </c>
      <c r="M12" s="3">
        <v>13.07739067</v>
      </c>
      <c r="N12" s="3">
        <v>8.4994545000000006</v>
      </c>
      <c r="O12" s="3">
        <v>16.191045760000002</v>
      </c>
      <c r="S12" s="3" t="str">
        <v>Cameroon</v>
      </c>
      <c r="T12" s="3" t="str">
        <v>Cameroon</v>
      </c>
      <c r="U12" s="3" t="str">
        <v>Cameroon</v>
      </c>
      <c r="V12" s="3" t="str">
        <v>Cameroon</v>
      </c>
      <c r="W12" s="3" t="str">
        <v>Cameroon</v>
      </c>
      <c r="X12" s="3" t="str">
        <v>Cameroon</v>
      </c>
      <c r="Y12" s="3" t="str">
        <v>Cameroon</v>
      </c>
      <c r="Z12" s="3" t="str">
        <v>Cameroon</v>
      </c>
      <c r="AA12" s="3" t="str">
        <v>Cameroon</v>
      </c>
      <c r="AB12" s="3" t="str">
        <v>Cameroon</v>
      </c>
      <c r="AC12" s="3" t="str">
        <v>Cameroon</v>
      </c>
      <c r="AD12" s="3" t="str">
        <v>Cameroon</v>
      </c>
      <c r="AE12" s="3" t="str">
        <v>Cameroon</v>
      </c>
      <c r="AF12" s="3" t="str">
        <v>Cameroon</v>
      </c>
      <c r="AG12" s="3" t="str">
        <v>Cameroon</v>
      </c>
      <c r="AH12" s="3" t="str">
        <v>Cameroon</v>
      </c>
      <c r="AI12" s="3" t="str">
        <v>Cameroon</v>
      </c>
      <c r="AJ12" s="3" t="str">
        <v>Cameroon</v>
      </c>
      <c r="AK12" s="3" t="str">
        <v>Cameroon</v>
      </c>
      <c r="AL12" s="3" t="str">
        <v>Cameroon</v>
      </c>
      <c r="AM12" s="3" t="str">
        <v>Cameroon</v>
      </c>
      <c r="AN12" s="3" t="str">
        <v>Cameroon</v>
      </c>
      <c r="AO12" s="3" t="str">
        <v>Cameroon</v>
      </c>
      <c r="AP12" s="3" t="str">
        <v>Cameroon</v>
      </c>
      <c r="AQ12" s="3" t="str">
        <v>Cameroon</v>
      </c>
      <c r="AR12" s="3" t="str">
        <v>Cameroon</v>
      </c>
      <c r="AS12" s="3" t="str">
        <v>Cameroon</v>
      </c>
      <c r="AT12" s="3" t="str">
        <v>Cameroon</v>
      </c>
      <c r="AU12" s="3" t="str">
        <v>Cameroon</v>
      </c>
      <c r="AV12" s="3" t="str">
        <v>Cameroon</v>
      </c>
      <c r="AW12" s="3" t="str">
        <v>Cameroon</v>
      </c>
      <c r="AX12" s="3" t="str">
        <v>Cameroon</v>
      </c>
      <c r="AZ12" s="3" t="str">
        <v>ICIPE Campus, Mbita Point</v>
      </c>
      <c r="BA12" s="3" t="str">
        <v>Kibale Technology Verification Centre (TVC)</v>
      </c>
      <c r="BB12" s="3" t="str">
        <v>Ado Ekiti</v>
      </c>
      <c r="BC12" s="3" t="str">
        <v>Ado Ekiti</v>
      </c>
      <c r="BD12" s="3" t="str">
        <v>Ado Ekiti</v>
      </c>
      <c r="BE12" s="3" t="str">
        <v>Ado Ekiti</v>
      </c>
      <c r="BF12" s="3" t="str">
        <v>Ado Ekiti</v>
      </c>
      <c r="BG12" s="3" t="str">
        <v>Ado Ekiti</v>
      </c>
      <c r="BH12" s="3" t="str">
        <v>Ado Ekiti</v>
      </c>
      <c r="BI12" s="3" t="str">
        <v>Ado Ekiti</v>
      </c>
      <c r="BJ12" s="3" t="str">
        <v>Ado Ekiti</v>
      </c>
      <c r="BK12" s="3" t="str">
        <v>Ado Ekiti</v>
      </c>
      <c r="BL12" s="3" t="str">
        <v>Ado Ekiti</v>
      </c>
      <c r="BM12" s="3" t="str">
        <v>Ado Ekiti</v>
      </c>
      <c r="BN12" s="3" t="str">
        <v>Ado Ekiti</v>
      </c>
      <c r="BO12" s="3" t="str">
        <v>Ado Ekiti</v>
      </c>
      <c r="BP12" s="3" t="str">
        <v>Ado Ekiti</v>
      </c>
      <c r="BQ12" s="3" t="str">
        <v>Ado Ekiti</v>
      </c>
      <c r="BR12" s="3" t="str">
        <v>Ado Ekiti</v>
      </c>
      <c r="BS12" s="3" t="str">
        <v>Ado Ekiti</v>
      </c>
      <c r="BT12" s="3" t="str">
        <v>Ado Ekiti</v>
      </c>
      <c r="BU12" s="3" t="str">
        <v>Ado Ekiti</v>
      </c>
      <c r="BV12" s="3" t="str">
        <v>Ado Ekiti</v>
      </c>
      <c r="BW12" s="3" t="str">
        <v>Ado Ekiti</v>
      </c>
      <c r="BX12" s="3" t="str">
        <v>Ado Ekiti</v>
      </c>
      <c r="BY12" s="3" t="str">
        <v>Ado Ekiti</v>
      </c>
      <c r="BZ12" s="3" t="str">
        <v>Ado Ekiti</v>
      </c>
      <c r="CA12" s="3" t="str">
        <v>Ado Ekiti</v>
      </c>
      <c r="CB12" s="3" t="str">
        <v>Ado Ekiti</v>
      </c>
      <c r="CC12" s="3" t="str">
        <v>Ado Ekiti</v>
      </c>
      <c r="CD12" s="3" t="str">
        <v>Ado Ekiti</v>
      </c>
      <c r="CE12" s="3" t="str">
        <v>Ado Ekiti</v>
      </c>
      <c r="CF12" s="3" t="str">
        <v>Ado Ekiti</v>
      </c>
      <c r="CG12" s="3" t="str">
        <v>Ado Ekiti</v>
      </c>
      <c r="CK12" s="3" t="str">
        <v>Ado Ekiti</v>
      </c>
      <c r="CM12" s="3" t="str">
        <v>Ado Ekiti</v>
      </c>
      <c r="CN12" s="3" t="str">
        <v>Ado Ekiti</v>
      </c>
      <c r="CO12" s="3" t="str">
        <v>Ado Ekiti</v>
      </c>
      <c r="CP12" s="3" t="str">
        <v>Ado Ekiti</v>
      </c>
      <c r="CQ12" s="3" t="str">
        <v>Ado Ekiti</v>
      </c>
      <c r="CR12" s="3" t="str">
        <v>Ado Ekiti</v>
      </c>
      <c r="CS12" s="3" t="str">
        <v>Ado Ekiti</v>
      </c>
      <c r="CT12" s="3" t="str">
        <v>Ado Ekiti</v>
      </c>
      <c r="CU12" s="3" t="str">
        <v>Ado Ekiti</v>
      </c>
      <c r="CV12" s="3" t="str">
        <v>Ado Ekiti</v>
      </c>
      <c r="CW12" s="3" t="str">
        <v>Ado Ekiti</v>
      </c>
      <c r="CX12" s="3" t="str">
        <v>Ado Ekiti</v>
      </c>
      <c r="CY12" s="3" t="str">
        <v>Ado Ekiti</v>
      </c>
      <c r="CZ12" s="3" t="str">
        <v>Ado Ekiti</v>
      </c>
      <c r="DA12" s="3" t="str">
        <v>Ado Ekiti</v>
      </c>
      <c r="DB12" s="3" t="str">
        <v>Ado Ekiti</v>
      </c>
      <c r="DC12" s="3" t="str">
        <v>Ado Ekiti</v>
      </c>
      <c r="DD12" s="3" t="str">
        <v>Ado Ekiti</v>
      </c>
      <c r="DE12" s="3" t="str">
        <v>Ado Ekiti</v>
      </c>
      <c r="DF12" s="3" t="str">
        <v>Ado Ekiti</v>
      </c>
      <c r="DG12" s="3" t="str">
        <v>Ado Ekiti</v>
      </c>
      <c r="DH12" s="3" t="str">
        <v>Ado Ekiti</v>
      </c>
      <c r="DI12" s="3" t="str">
        <v>Ado Ekiti</v>
      </c>
      <c r="DJ12" s="3" t="str">
        <v>Ado Ekiti</v>
      </c>
      <c r="DK12" s="3" t="str">
        <v>Ado Ekiti</v>
      </c>
      <c r="DL12" s="3" t="str">
        <v>Ado Ekiti</v>
      </c>
      <c r="DM12" s="3" t="str">
        <v>Ado Ekiti</v>
      </c>
      <c r="DN12" s="3" t="str">
        <v>Ado Ekiti</v>
      </c>
      <c r="DO12" s="3" t="str">
        <v>Ado Ekiti</v>
      </c>
      <c r="DP12" s="3" t="str">
        <v>Ado Ekiti</v>
      </c>
    </row>
    <row r="13" spans="1:120" ht="14.5" x14ac:dyDescent="0.35">
      <c r="A13" s="3">
        <v>6.4666699999999997</v>
      </c>
      <c r="B13" s="3">
        <v>2.35</v>
      </c>
      <c r="C13" s="3" t="s">
        <v>100</v>
      </c>
      <c r="D13" s="3" t="s">
        <v>107</v>
      </c>
      <c r="E13" s="3" t="s">
        <v>7654</v>
      </c>
      <c r="F13" s="3">
        <v>917</v>
      </c>
      <c r="G13"/>
      <c r="H13" s="3" t="str">
        <f>CONCATENATE(site_list[[#This Row],[Country]],site_list[[#This Row],[Site.ID]])</f>
        <v>BeninAfrica Rice Center WARDA</v>
      </c>
      <c r="J13" s="3" t="s">
        <v>124</v>
      </c>
      <c r="K13" s="3" t="s">
        <v>125</v>
      </c>
      <c r="L13" s="3">
        <v>2.2205150100000002</v>
      </c>
      <c r="M13" s="3">
        <v>11.00757027</v>
      </c>
      <c r="N13" s="3">
        <v>14.417740820000001</v>
      </c>
      <c r="O13" s="3">
        <v>27.46342087</v>
      </c>
      <c r="S13" s="3" t="str">
        <v>Central African Republic</v>
      </c>
      <c r="T13" s="3" t="str">
        <v>Central African Republic</v>
      </c>
      <c r="U13" s="3" t="str">
        <v>Central African Republic</v>
      </c>
      <c r="V13" s="3" t="str">
        <v>Central African Republic</v>
      </c>
      <c r="W13" s="3" t="str">
        <v>Central African Republic</v>
      </c>
      <c r="X13" s="3" t="str">
        <v>Central African Republic</v>
      </c>
      <c r="Y13" s="3" t="str">
        <v>Central African Republic</v>
      </c>
      <c r="Z13" s="3" t="str">
        <v>Central African Republic</v>
      </c>
      <c r="AA13" s="3" t="str">
        <v>Central African Republic</v>
      </c>
      <c r="AB13" s="3" t="str">
        <v>Central African Republic</v>
      </c>
      <c r="AC13" s="3" t="str">
        <v>Central African Republic</v>
      </c>
      <c r="AD13" s="3" t="str">
        <v>Central African Republic</v>
      </c>
      <c r="AE13" s="3" t="str">
        <v>Central African Republic</v>
      </c>
      <c r="AF13" s="3" t="str">
        <v>Central African Republic</v>
      </c>
      <c r="AG13" s="3" t="str">
        <v>Central African Republic</v>
      </c>
      <c r="AH13" s="3" t="str">
        <v>Central African Republic</v>
      </c>
      <c r="AI13" s="3" t="str">
        <v>Central African Republic</v>
      </c>
      <c r="AJ13" s="3" t="str">
        <v>Central African Republic</v>
      </c>
      <c r="AK13" s="3" t="str">
        <v>Central African Republic</v>
      </c>
      <c r="AL13" s="3" t="str">
        <v>Central African Republic</v>
      </c>
      <c r="AM13" s="3" t="str">
        <v>Central African Republic</v>
      </c>
      <c r="AN13" s="3" t="str">
        <v>Central African Republic</v>
      </c>
      <c r="AO13" s="3" t="str">
        <v>Central African Republic</v>
      </c>
      <c r="AP13" s="3" t="str">
        <v>Central African Republic</v>
      </c>
      <c r="AQ13" s="3" t="str">
        <v>Central African Republic</v>
      </c>
      <c r="AR13" s="3" t="str">
        <v>Central African Republic</v>
      </c>
      <c r="AS13" s="3" t="str">
        <v>Central African Republic</v>
      </c>
      <c r="AT13" s="3" t="str">
        <v>Central African Republic</v>
      </c>
      <c r="AU13" s="3" t="str">
        <v>Central African Republic</v>
      </c>
      <c r="AV13" s="3" t="str">
        <v>Central African Republic</v>
      </c>
      <c r="AW13" s="3" t="str">
        <v>Central African Republic</v>
      </c>
      <c r="AX13" s="3" t="str">
        <v>Central African Republic</v>
      </c>
      <c r="AZ13" s="3" t="str">
        <v>ICIPE, Kasarani, Nairobi</v>
      </c>
      <c r="BA13" s="3" t="str">
        <v>Kigezi High School, Kabale</v>
      </c>
      <c r="BB13" s="3" t="str">
        <v>Africa Rice Center WARDA</v>
      </c>
      <c r="BC13" s="3" t="str">
        <v>Africa Rice Center WARDA</v>
      </c>
      <c r="BD13" s="3" t="str">
        <v>Africa Rice Center WARDA</v>
      </c>
      <c r="BE13" s="3" t="str">
        <v>Africa Rice Center WARDA</v>
      </c>
      <c r="BF13" s="3" t="str">
        <v>Africa Rice Center WARDA</v>
      </c>
      <c r="BG13" s="3" t="str">
        <v>Africa Rice Center WARDA</v>
      </c>
      <c r="BH13" s="3" t="str">
        <v>Africa Rice Center WARDA</v>
      </c>
      <c r="BI13" s="3" t="str">
        <v>Africa Rice Center WARDA</v>
      </c>
      <c r="BJ13" s="3" t="str">
        <v>Africa Rice Center WARDA</v>
      </c>
      <c r="BK13" s="3" t="str">
        <v>Africa Rice Center WARDA</v>
      </c>
      <c r="BL13" s="3" t="str">
        <v>Africa Rice Center WARDA</v>
      </c>
      <c r="BM13" s="3" t="str">
        <v>Africa Rice Center WARDA</v>
      </c>
      <c r="BN13" s="3" t="str">
        <v>Africa Rice Center WARDA</v>
      </c>
      <c r="BO13" s="3" t="str">
        <v>Africa Rice Center WARDA</v>
      </c>
      <c r="BP13" s="3" t="str">
        <v>Africa Rice Center WARDA</v>
      </c>
      <c r="BQ13" s="3" t="str">
        <v>Africa Rice Center WARDA</v>
      </c>
      <c r="BR13" s="3" t="str">
        <v>Africa Rice Center WARDA</v>
      </c>
      <c r="BS13" s="3" t="str">
        <v>Africa Rice Center WARDA</v>
      </c>
      <c r="BT13" s="3" t="str">
        <v>Africa Rice Center WARDA</v>
      </c>
      <c r="BU13" s="3" t="str">
        <v>Africa Rice Center WARDA</v>
      </c>
      <c r="BV13" s="3" t="str">
        <v>Africa Rice Center WARDA</v>
      </c>
      <c r="BW13" s="3" t="str">
        <v>Africa Rice Center WARDA</v>
      </c>
      <c r="BX13" s="3" t="str">
        <v>Africa Rice Center WARDA</v>
      </c>
      <c r="BY13" s="3" t="str">
        <v>Africa Rice Center WARDA</v>
      </c>
      <c r="BZ13" s="3" t="str">
        <v>Africa Rice Center WARDA</v>
      </c>
      <c r="CA13" s="3" t="str">
        <v>Africa Rice Center WARDA</v>
      </c>
      <c r="CB13" s="3" t="str">
        <v>Africa Rice Center WARDA</v>
      </c>
      <c r="CC13" s="3" t="str">
        <v>Africa Rice Center WARDA</v>
      </c>
      <c r="CD13" s="3" t="str">
        <v>Africa Rice Center WARDA</v>
      </c>
      <c r="CE13" s="3" t="str">
        <v>Africa Rice Center WARDA</v>
      </c>
      <c r="CF13" s="3" t="str">
        <v>Africa Rice Center WARDA</v>
      </c>
      <c r="CG13" s="3" t="str">
        <v>Africa Rice Center WARDA</v>
      </c>
      <c r="CK13" s="3" t="str">
        <v>Africa Rice Center WARDA</v>
      </c>
      <c r="CM13" s="3" t="str">
        <v>Africa Rice Center WARDA</v>
      </c>
      <c r="CN13" s="3" t="str">
        <v>Africa Rice Center WARDA</v>
      </c>
      <c r="CO13" s="3" t="str">
        <v>Africa Rice Center WARDA</v>
      </c>
      <c r="CP13" s="3" t="str">
        <v>Africa Rice Center WARDA</v>
      </c>
      <c r="CQ13" s="3" t="str">
        <v>Africa Rice Center WARDA</v>
      </c>
      <c r="CR13" s="3" t="str">
        <v>Africa Rice Center WARDA</v>
      </c>
      <c r="CS13" s="3" t="str">
        <v>Africa Rice Center WARDA</v>
      </c>
      <c r="CT13" s="3" t="str">
        <v>Africa Rice Center WARDA</v>
      </c>
      <c r="CU13" s="3" t="str">
        <v>Africa Rice Center WARDA</v>
      </c>
      <c r="CV13" s="3" t="str">
        <v>Africa Rice Center WARDA</v>
      </c>
      <c r="CW13" s="3" t="str">
        <v>Africa Rice Center WARDA</v>
      </c>
      <c r="CX13" s="3" t="str">
        <v>Africa Rice Center WARDA</v>
      </c>
      <c r="CY13" s="3" t="str">
        <v>Africa Rice Center WARDA</v>
      </c>
      <c r="CZ13" s="3" t="str">
        <v>Africa Rice Center WARDA</v>
      </c>
      <c r="DA13" s="3" t="str">
        <v>Africa Rice Center WARDA</v>
      </c>
      <c r="DB13" s="3" t="str">
        <v>Africa Rice Center WARDA</v>
      </c>
      <c r="DC13" s="3" t="str">
        <v>Africa Rice Center WARDA</v>
      </c>
      <c r="DD13" s="3" t="str">
        <v>Africa Rice Center WARDA</v>
      </c>
      <c r="DE13" s="3" t="str">
        <v>Africa Rice Center WARDA</v>
      </c>
      <c r="DF13" s="3" t="str">
        <v>Africa Rice Center WARDA</v>
      </c>
      <c r="DG13" s="3" t="str">
        <v>Africa Rice Center WARDA</v>
      </c>
      <c r="DH13" s="3" t="str">
        <v>Africa Rice Center WARDA</v>
      </c>
      <c r="DI13" s="3" t="str">
        <v>Africa Rice Center WARDA</v>
      </c>
      <c r="DJ13" s="3" t="str">
        <v>Africa Rice Center WARDA</v>
      </c>
      <c r="DK13" s="3" t="str">
        <v>Africa Rice Center WARDA</v>
      </c>
      <c r="DL13" s="3" t="str">
        <v>Africa Rice Center WARDA</v>
      </c>
      <c r="DM13" s="3" t="str">
        <v>Africa Rice Center WARDA</v>
      </c>
      <c r="DN13" s="3" t="str">
        <v>Africa Rice Center WARDA</v>
      </c>
      <c r="DO13" s="3" t="str">
        <v>Africa Rice Center WARDA</v>
      </c>
      <c r="DP13" s="3" t="str">
        <v>Africa Rice Center WARDA</v>
      </c>
    </row>
    <row r="14" spans="1:120" ht="14.5" x14ac:dyDescent="0.35">
      <c r="A14" s="3">
        <v>16.031870000000001</v>
      </c>
      <c r="B14" s="3">
        <v>-16.422280000000001</v>
      </c>
      <c r="C14" s="3" t="s">
        <v>204</v>
      </c>
      <c r="D14" s="3" t="s">
        <v>107</v>
      </c>
      <c r="E14" s="3" t="s">
        <v>7655</v>
      </c>
      <c r="F14" s="3">
        <v>1500</v>
      </c>
      <c r="G14"/>
      <c r="H14" s="3" t="str">
        <f>CONCATENATE(site_list[[#This Row],[Country]],site_list[[#This Row],[Site.ID]])</f>
        <v>SenegalAfrica Rice Sahel Regional Station</v>
      </c>
      <c r="J14" s="3" t="s">
        <v>134</v>
      </c>
      <c r="K14" s="3" t="s">
        <v>135</v>
      </c>
      <c r="L14" s="3">
        <v>7.4410691299999998</v>
      </c>
      <c r="M14" s="3">
        <v>23.450370790000001</v>
      </c>
      <c r="N14" s="3">
        <v>13.47347546</v>
      </c>
      <c r="O14" s="3">
        <v>24.002685549999999</v>
      </c>
      <c r="S14" s="3" t="str">
        <v>Chad</v>
      </c>
      <c r="T14" s="3" t="str">
        <v>Chad</v>
      </c>
      <c r="U14" s="3" t="str">
        <v>Chad</v>
      </c>
      <c r="V14" s="3" t="str">
        <v>Chad</v>
      </c>
      <c r="W14" s="3" t="str">
        <v>Chad</v>
      </c>
      <c r="X14" s="3" t="str">
        <v>Chad</v>
      </c>
      <c r="Y14" s="3" t="str">
        <v>Chad</v>
      </c>
      <c r="Z14" s="3" t="str">
        <v>Chad</v>
      </c>
      <c r="AA14" s="3" t="str">
        <v>Chad</v>
      </c>
      <c r="AB14" s="3" t="str">
        <v>Chad</v>
      </c>
      <c r="AC14" s="3" t="str">
        <v>Chad</v>
      </c>
      <c r="AD14" s="3" t="str">
        <v>Chad</v>
      </c>
      <c r="AE14" s="3" t="str">
        <v>Chad</v>
      </c>
      <c r="AF14" s="3" t="str">
        <v>Chad</v>
      </c>
      <c r="AG14" s="3" t="str">
        <v>Chad</v>
      </c>
      <c r="AH14" s="3" t="str">
        <v>Chad</v>
      </c>
      <c r="AI14" s="3" t="str">
        <v>Chad</v>
      </c>
      <c r="AJ14" s="3" t="str">
        <v>Chad</v>
      </c>
      <c r="AK14" s="3" t="str">
        <v>Chad</v>
      </c>
      <c r="AL14" s="3" t="str">
        <v>Chad</v>
      </c>
      <c r="AM14" s="3" t="str">
        <v>Chad</v>
      </c>
      <c r="AN14" s="3" t="str">
        <v>Chad</v>
      </c>
      <c r="AO14" s="3" t="str">
        <v>Chad</v>
      </c>
      <c r="AP14" s="3" t="str">
        <v>Chad</v>
      </c>
      <c r="AQ14" s="3" t="str">
        <v>Chad</v>
      </c>
      <c r="AR14" s="3" t="str">
        <v>Chad</v>
      </c>
      <c r="AS14" s="3" t="str">
        <v>Chad</v>
      </c>
      <c r="AT14" s="3" t="str">
        <v>Chad</v>
      </c>
      <c r="AU14" s="3" t="str">
        <v>Chad</v>
      </c>
      <c r="AV14" s="3" t="str">
        <v>Chad</v>
      </c>
      <c r="AW14" s="3" t="str">
        <v>Chad</v>
      </c>
      <c r="AX14" s="3" t="str">
        <v>Chad</v>
      </c>
      <c r="AZ14" s="3" t="str">
        <v>ICIPE, Mbita Point</v>
      </c>
      <c r="BA14" s="3" t="str">
        <v>Makerere University Agricultural Research Institute, Kabanyolo</v>
      </c>
      <c r="BB14" s="3" t="str">
        <v>Africa Rice Sahel Regional Station</v>
      </c>
      <c r="BC14" s="3" t="str">
        <v>Africa Rice Sahel Regional Station</v>
      </c>
      <c r="BD14" s="3" t="str">
        <v>Africa Rice Sahel Regional Station</v>
      </c>
      <c r="BE14" s="3" t="str">
        <v>Africa Rice Sahel Regional Station</v>
      </c>
      <c r="BF14" s="3" t="str">
        <v>Africa Rice Sahel Regional Station</v>
      </c>
      <c r="BG14" s="3" t="str">
        <v>Africa Rice Sahel Regional Station</v>
      </c>
      <c r="BH14" s="3" t="str">
        <v>Africa Rice Sahel Regional Station</v>
      </c>
      <c r="BI14" s="3" t="str">
        <v>Africa Rice Sahel Regional Station</v>
      </c>
      <c r="BJ14" s="3" t="str">
        <v>Africa Rice Sahel Regional Station</v>
      </c>
      <c r="BK14" s="3" t="str">
        <v>Africa Rice Sahel Regional Station</v>
      </c>
      <c r="BL14" s="3" t="str">
        <v>Africa Rice Sahel Regional Station</v>
      </c>
      <c r="BM14" s="3" t="str">
        <v>Africa Rice Sahel Regional Station</v>
      </c>
      <c r="BN14" s="3" t="str">
        <v>Africa Rice Sahel Regional Station</v>
      </c>
      <c r="BO14" s="3" t="str">
        <v>Africa Rice Sahel Regional Station</v>
      </c>
      <c r="BP14" s="3" t="str">
        <v>Africa Rice Sahel Regional Station</v>
      </c>
      <c r="BQ14" s="3" t="str">
        <v>Africa Rice Sahel Regional Station</v>
      </c>
      <c r="BR14" s="3" t="str">
        <v>Africa Rice Sahel Regional Station</v>
      </c>
      <c r="BS14" s="3" t="str">
        <v>Africa Rice Sahel Regional Station</v>
      </c>
      <c r="BT14" s="3" t="str">
        <v>Africa Rice Sahel Regional Station</v>
      </c>
      <c r="BU14" s="3" t="str">
        <v>Africa Rice Sahel Regional Station</v>
      </c>
      <c r="BV14" s="3" t="str">
        <v>Africa Rice Sahel Regional Station</v>
      </c>
      <c r="BW14" s="3" t="str">
        <v>Africa Rice Sahel Regional Station</v>
      </c>
      <c r="BX14" s="3" t="str">
        <v>Africa Rice Sahel Regional Station</v>
      </c>
      <c r="BY14" s="3" t="str">
        <v>Africa Rice Sahel Regional Station</v>
      </c>
      <c r="BZ14" s="3" t="str">
        <v>Africa Rice Sahel Regional Station</v>
      </c>
      <c r="CA14" s="3" t="str">
        <v>Africa Rice Sahel Regional Station</v>
      </c>
      <c r="CB14" s="3" t="str">
        <v>Africa Rice Sahel Regional Station</v>
      </c>
      <c r="CC14" s="3" t="str">
        <v>Africa Rice Sahel Regional Station</v>
      </c>
      <c r="CD14" s="3" t="str">
        <v>Africa Rice Sahel Regional Station</v>
      </c>
      <c r="CE14" s="3" t="str">
        <v>Africa Rice Sahel Regional Station</v>
      </c>
      <c r="CF14" s="3" t="str">
        <v>Africa Rice Sahel Regional Station</v>
      </c>
      <c r="CG14" s="3" t="str">
        <v>Africa Rice Sahel Regional Station</v>
      </c>
      <c r="CK14" s="3" t="str">
        <v>Africa Rice Sahel Regional Station</v>
      </c>
      <c r="CM14" s="3" t="str">
        <v>Africa Rice Sahel Regional Station</v>
      </c>
      <c r="CN14" s="3" t="str">
        <v>Africa Rice Sahel Regional Station</v>
      </c>
      <c r="CO14" s="3" t="str">
        <v>Africa Rice Sahel Regional Station</v>
      </c>
      <c r="CP14" s="3" t="str">
        <v>Africa Rice Sahel Regional Station</v>
      </c>
      <c r="CQ14" s="3" t="str">
        <v>Africa Rice Sahel Regional Station</v>
      </c>
      <c r="CR14" s="3" t="str">
        <v>Africa Rice Sahel Regional Station</v>
      </c>
      <c r="CS14" s="3" t="str">
        <v>Africa Rice Sahel Regional Station</v>
      </c>
      <c r="CT14" s="3" t="str">
        <v>Africa Rice Sahel Regional Station</v>
      </c>
      <c r="CU14" s="3" t="str">
        <v>Africa Rice Sahel Regional Station</v>
      </c>
      <c r="CV14" s="3" t="str">
        <v>Africa Rice Sahel Regional Station</v>
      </c>
      <c r="CW14" s="3" t="str">
        <v>Africa Rice Sahel Regional Station</v>
      </c>
      <c r="CX14" s="3" t="str">
        <v>Africa Rice Sahel Regional Station</v>
      </c>
      <c r="CY14" s="3" t="str">
        <v>Africa Rice Sahel Regional Station</v>
      </c>
      <c r="CZ14" s="3" t="str">
        <v>Africa Rice Sahel Regional Station</v>
      </c>
      <c r="DA14" s="3" t="str">
        <v>Africa Rice Sahel Regional Station</v>
      </c>
      <c r="DB14" s="3" t="str">
        <v>Africa Rice Sahel Regional Station</v>
      </c>
      <c r="DC14" s="3" t="str">
        <v>Africa Rice Sahel Regional Station</v>
      </c>
      <c r="DD14" s="3" t="str">
        <v>Africa Rice Sahel Regional Station</v>
      </c>
      <c r="DE14" s="3" t="str">
        <v>Africa Rice Sahel Regional Station</v>
      </c>
      <c r="DF14" s="3" t="str">
        <v>Africa Rice Sahel Regional Station</v>
      </c>
      <c r="DG14" s="3" t="str">
        <v>Africa Rice Sahel Regional Station</v>
      </c>
      <c r="DH14" s="3" t="str">
        <v>Africa Rice Sahel Regional Station</v>
      </c>
      <c r="DI14" s="3" t="str">
        <v>Africa Rice Sahel Regional Station</v>
      </c>
      <c r="DJ14" s="3" t="str">
        <v>Africa Rice Sahel Regional Station</v>
      </c>
      <c r="DK14" s="3" t="str">
        <v>Africa Rice Sahel Regional Station</v>
      </c>
      <c r="DL14" s="3" t="str">
        <v>Africa Rice Sahel Regional Station</v>
      </c>
      <c r="DM14" s="3" t="str">
        <v>Africa Rice Sahel Regional Station</v>
      </c>
      <c r="DN14" s="3" t="str">
        <v>Africa Rice Sahel Regional Station</v>
      </c>
      <c r="DO14" s="3" t="str">
        <v>Africa Rice Sahel Regional Station</v>
      </c>
      <c r="DP14" s="3" t="str">
        <v>Africa Rice Sahel Regional Station</v>
      </c>
    </row>
    <row r="15" spans="1:120" ht="14.5" x14ac:dyDescent="0.35">
      <c r="A15" s="3">
        <v>16.5352</v>
      </c>
      <c r="B15" s="3">
        <v>-15.1922</v>
      </c>
      <c r="C15" s="3" t="s">
        <v>204</v>
      </c>
      <c r="D15" s="3" t="s">
        <v>107</v>
      </c>
      <c r="E15" s="3" t="s">
        <v>7656</v>
      </c>
      <c r="F15" s="3">
        <v>300</v>
      </c>
      <c r="G15"/>
      <c r="H15" s="3" t="str">
        <f>CONCATENATE(site_list[[#This Row],[Country]],site_list[[#This Row],[Site.ID]])</f>
        <v>SenegalAfrica Rice, Fanaye</v>
      </c>
      <c r="J15" s="3" t="s">
        <v>9241</v>
      </c>
      <c r="K15" s="3" t="s">
        <v>9242</v>
      </c>
      <c r="L15" s="3">
        <v>-17.508600000000001</v>
      </c>
      <c r="M15" s="3">
        <v>-56.284700000000001</v>
      </c>
      <c r="N15" s="3">
        <v>-66.417199999999994</v>
      </c>
      <c r="O15" s="3">
        <v>-75.833699999999993</v>
      </c>
      <c r="S15" s="3" t="str">
        <v>Chile</v>
      </c>
      <c r="T15" s="3" t="str">
        <v>Chile</v>
      </c>
      <c r="U15" s="3" t="str">
        <v>Chile</v>
      </c>
      <c r="V15" s="3" t="str">
        <v>Chile</v>
      </c>
      <c r="W15" s="3" t="str">
        <v>Chile</v>
      </c>
      <c r="X15" s="3" t="str">
        <v>Chile</v>
      </c>
      <c r="Y15" s="3" t="str">
        <v>Chile</v>
      </c>
      <c r="Z15" s="3" t="str">
        <v>Chile</v>
      </c>
      <c r="AA15" s="3" t="str">
        <v>Chile</v>
      </c>
      <c r="AB15" s="3" t="str">
        <v>Chile</v>
      </c>
      <c r="AC15" s="3" t="str">
        <v>Chile</v>
      </c>
      <c r="AD15" s="3" t="str">
        <v>Chile</v>
      </c>
      <c r="AE15" s="3" t="str">
        <v>Chile</v>
      </c>
      <c r="AF15" s="3" t="str">
        <v>Chile</v>
      </c>
      <c r="AG15" s="3" t="str">
        <v>Chile</v>
      </c>
      <c r="AH15" s="3" t="str">
        <v>Chile</v>
      </c>
      <c r="AI15" s="3" t="str">
        <v>Chile</v>
      </c>
      <c r="AJ15" s="3" t="str">
        <v>Chile</v>
      </c>
      <c r="AK15" s="3" t="str">
        <v>Chile</v>
      </c>
      <c r="AL15" s="3" t="str">
        <v>Chile</v>
      </c>
      <c r="AM15" s="3" t="str">
        <v>Chile</v>
      </c>
      <c r="AN15" s="3" t="str">
        <v>Chile</v>
      </c>
      <c r="AO15" s="3" t="str">
        <v>Chile</v>
      </c>
      <c r="AP15" s="3" t="str">
        <v>Chile</v>
      </c>
      <c r="AQ15" s="3" t="str">
        <v>Chile</v>
      </c>
      <c r="AR15" s="3" t="str">
        <v>Chile</v>
      </c>
      <c r="AS15" s="3" t="str">
        <v>Chile</v>
      </c>
      <c r="AT15" s="3" t="str">
        <v>Chile</v>
      </c>
      <c r="AU15" s="3" t="str">
        <v>Chile</v>
      </c>
      <c r="AV15" s="3" t="str">
        <v>Chile</v>
      </c>
      <c r="AW15" s="3" t="str">
        <v>Chile</v>
      </c>
      <c r="AX15" s="3" t="str">
        <v>Chile</v>
      </c>
      <c r="AZ15" s="3" t="str">
        <v>ICIPE, Mbita Point Field Station</v>
      </c>
      <c r="BA15" s="3" t="str">
        <v>Masaka</v>
      </c>
      <c r="BB15" s="3" t="str">
        <v>Africa Rice, Fanaye</v>
      </c>
      <c r="BC15" s="3" t="str">
        <v>Africa Rice, Fanaye</v>
      </c>
      <c r="BD15" s="3" t="str">
        <v>Africa Rice, Fanaye</v>
      </c>
      <c r="BE15" s="3" t="str">
        <v>Africa Rice, Fanaye</v>
      </c>
      <c r="BF15" s="3" t="str">
        <v>Africa Rice, Fanaye</v>
      </c>
      <c r="BG15" s="3" t="str">
        <v>Africa Rice, Fanaye</v>
      </c>
      <c r="BH15" s="3" t="str">
        <v>Africa Rice, Fanaye</v>
      </c>
      <c r="BI15" s="3" t="str">
        <v>Africa Rice, Fanaye</v>
      </c>
      <c r="BJ15" s="3" t="str">
        <v>Africa Rice, Fanaye</v>
      </c>
      <c r="BK15" s="3" t="str">
        <v>Africa Rice, Fanaye</v>
      </c>
      <c r="BL15" s="3" t="str">
        <v>Africa Rice, Fanaye</v>
      </c>
      <c r="BM15" s="3" t="str">
        <v>Africa Rice, Fanaye</v>
      </c>
      <c r="BN15" s="3" t="str">
        <v>Africa Rice, Fanaye</v>
      </c>
      <c r="BO15" s="3" t="str">
        <v>Africa Rice, Fanaye</v>
      </c>
      <c r="BP15" s="3" t="str">
        <v>Africa Rice, Fanaye</v>
      </c>
      <c r="BQ15" s="3" t="str">
        <v>Africa Rice, Fanaye</v>
      </c>
      <c r="BR15" s="3" t="str">
        <v>Africa Rice, Fanaye</v>
      </c>
      <c r="BS15" s="3" t="str">
        <v>Africa Rice, Fanaye</v>
      </c>
      <c r="BT15" s="3" t="str">
        <v>Africa Rice, Fanaye</v>
      </c>
      <c r="BU15" s="3" t="str">
        <v>Africa Rice, Fanaye</v>
      </c>
      <c r="BV15" s="3" t="str">
        <v>Africa Rice, Fanaye</v>
      </c>
      <c r="BW15" s="3" t="str">
        <v>Africa Rice, Fanaye</v>
      </c>
      <c r="BX15" s="3" t="str">
        <v>Africa Rice, Fanaye</v>
      </c>
      <c r="BY15" s="3" t="str">
        <v>Africa Rice, Fanaye</v>
      </c>
      <c r="BZ15" s="3" t="str">
        <v>Africa Rice, Fanaye</v>
      </c>
      <c r="CA15" s="3" t="str">
        <v>Africa Rice, Fanaye</v>
      </c>
      <c r="CB15" s="3" t="str">
        <v>Africa Rice, Fanaye</v>
      </c>
      <c r="CC15" s="3" t="str">
        <v>Africa Rice, Fanaye</v>
      </c>
      <c r="CD15" s="3" t="str">
        <v>Africa Rice, Fanaye</v>
      </c>
      <c r="CE15" s="3" t="str">
        <v>Africa Rice, Fanaye</v>
      </c>
      <c r="CF15" s="3" t="str">
        <v>Africa Rice, Fanaye</v>
      </c>
      <c r="CG15" s="3" t="str">
        <v>Africa Rice, Fanaye</v>
      </c>
      <c r="CK15" s="3" t="str">
        <v>Africa Rice, Fanaye</v>
      </c>
      <c r="CM15" s="3" t="str">
        <v>Africa Rice, Fanaye</v>
      </c>
      <c r="CN15" s="3" t="str">
        <v>Africa Rice, Fanaye</v>
      </c>
      <c r="CO15" s="3" t="str">
        <v>Africa Rice, Fanaye</v>
      </c>
      <c r="CP15" s="3" t="str">
        <v>Africa Rice, Fanaye</v>
      </c>
      <c r="CQ15" s="3" t="str">
        <v>Africa Rice, Fanaye</v>
      </c>
      <c r="CR15" s="3" t="str">
        <v>Africa Rice, Fanaye</v>
      </c>
      <c r="CS15" s="3" t="str">
        <v>Africa Rice, Fanaye</v>
      </c>
      <c r="CT15" s="3" t="str">
        <v>Africa Rice, Fanaye</v>
      </c>
      <c r="CU15" s="3" t="str">
        <v>Africa Rice, Fanaye</v>
      </c>
      <c r="CV15" s="3" t="str">
        <v>Africa Rice, Fanaye</v>
      </c>
      <c r="CW15" s="3" t="str">
        <v>Africa Rice, Fanaye</v>
      </c>
      <c r="CX15" s="3" t="str">
        <v>Africa Rice, Fanaye</v>
      </c>
      <c r="CY15" s="3" t="str">
        <v>Africa Rice, Fanaye</v>
      </c>
      <c r="CZ15" s="3" t="str">
        <v>Africa Rice, Fanaye</v>
      </c>
      <c r="DA15" s="3" t="str">
        <v>Africa Rice, Fanaye</v>
      </c>
      <c r="DB15" s="3" t="str">
        <v>Africa Rice, Fanaye</v>
      </c>
      <c r="DC15" s="3" t="str">
        <v>Africa Rice, Fanaye</v>
      </c>
      <c r="DD15" s="3" t="str">
        <v>Africa Rice, Fanaye</v>
      </c>
      <c r="DE15" s="3" t="str">
        <v>Africa Rice, Fanaye</v>
      </c>
      <c r="DF15" s="3" t="str">
        <v>Africa Rice, Fanaye</v>
      </c>
      <c r="DG15" s="3" t="str">
        <v>Africa Rice, Fanaye</v>
      </c>
      <c r="DH15" s="3" t="str">
        <v>Africa Rice, Fanaye</v>
      </c>
      <c r="DI15" s="3" t="str">
        <v>Africa Rice, Fanaye</v>
      </c>
      <c r="DJ15" s="3" t="str">
        <v>Africa Rice, Fanaye</v>
      </c>
      <c r="DK15" s="3" t="str">
        <v>Africa Rice, Fanaye</v>
      </c>
      <c r="DL15" s="3" t="str">
        <v>Africa Rice, Fanaye</v>
      </c>
      <c r="DM15" s="3" t="str">
        <v>Africa Rice, Fanaye</v>
      </c>
      <c r="DN15" s="3" t="str">
        <v>Africa Rice, Fanaye</v>
      </c>
      <c r="DO15" s="3" t="str">
        <v>Africa Rice, Fanaye</v>
      </c>
      <c r="DP15" s="3" t="str">
        <v>Africa Rice, Fanaye</v>
      </c>
    </row>
    <row r="16" spans="1:120" ht="14.5" x14ac:dyDescent="0.35">
      <c r="A16" s="3">
        <v>16.233000000000001</v>
      </c>
      <c r="B16" s="3">
        <v>-16.233000000000001</v>
      </c>
      <c r="C16" s="3" t="s">
        <v>204</v>
      </c>
      <c r="D16" s="3" t="s">
        <v>107</v>
      </c>
      <c r="E16" s="3" t="s">
        <v>7657</v>
      </c>
      <c r="F16" s="3">
        <v>400</v>
      </c>
      <c r="G16"/>
      <c r="H16" s="3" t="str">
        <f>CONCATENATE(site_list[[#This Row],[Country]],site_list[[#This Row],[Site.ID]])</f>
        <v>SenegalAfrica Rice, Ndiaye</v>
      </c>
      <c r="J16" s="3" t="s">
        <v>9243</v>
      </c>
      <c r="K16" s="3" t="s">
        <v>9244</v>
      </c>
      <c r="L16" s="3">
        <v>0.81530000000000002</v>
      </c>
      <c r="M16" s="3">
        <v>12.4483</v>
      </c>
      <c r="N16" s="3">
        <v>-66.873099999999994</v>
      </c>
      <c r="O16" s="3">
        <v>-81.731200000000001</v>
      </c>
      <c r="S16" s="3" t="str">
        <v>Colombia</v>
      </c>
      <c r="T16" s="3" t="str">
        <v>Colombia</v>
      </c>
      <c r="U16" s="3" t="str">
        <v>Colombia</v>
      </c>
      <c r="V16" s="3" t="str">
        <v>Colombia</v>
      </c>
      <c r="W16" s="3" t="str">
        <v>Colombia</v>
      </c>
      <c r="X16" s="3" t="str">
        <v>Colombia</v>
      </c>
      <c r="Y16" s="3" t="str">
        <v>Colombia</v>
      </c>
      <c r="Z16" s="3" t="str">
        <v>Colombia</v>
      </c>
      <c r="AA16" s="3" t="str">
        <v>Colombia</v>
      </c>
      <c r="AB16" s="3" t="str">
        <v>Colombia</v>
      </c>
      <c r="AC16" s="3" t="str">
        <v>Colombia</v>
      </c>
      <c r="AD16" s="3" t="str">
        <v>Colombia</v>
      </c>
      <c r="AE16" s="3" t="str">
        <v>Colombia</v>
      </c>
      <c r="AF16" s="3" t="str">
        <v>Colombia</v>
      </c>
      <c r="AG16" s="3" t="str">
        <v>Colombia</v>
      </c>
      <c r="AH16" s="3" t="str">
        <v>Colombia</v>
      </c>
      <c r="AI16" s="3" t="str">
        <v>Colombia</v>
      </c>
      <c r="AJ16" s="3" t="str">
        <v>Colombia</v>
      </c>
      <c r="AK16" s="3" t="str">
        <v>Colombia</v>
      </c>
      <c r="AL16" s="3" t="str">
        <v>Colombia</v>
      </c>
      <c r="AM16" s="3" t="str">
        <v>Colombia</v>
      </c>
      <c r="AN16" s="3" t="str">
        <v>Colombia</v>
      </c>
      <c r="AO16" s="3" t="str">
        <v>Colombia</v>
      </c>
      <c r="AP16" s="3" t="str">
        <v>Colombia</v>
      </c>
      <c r="AQ16" s="3" t="str">
        <v>Colombia</v>
      </c>
      <c r="AR16" s="3" t="str">
        <v>Colombia</v>
      </c>
      <c r="AS16" s="3" t="str">
        <v>Colombia</v>
      </c>
      <c r="AT16" s="3" t="str">
        <v>Colombia</v>
      </c>
      <c r="AU16" s="3" t="str">
        <v>Colombia</v>
      </c>
      <c r="AV16" s="3" t="str">
        <v>Colombia</v>
      </c>
      <c r="AW16" s="3" t="str">
        <v>Colombia</v>
      </c>
      <c r="AX16" s="3" t="str">
        <v>Colombia</v>
      </c>
      <c r="AZ16" s="3" t="str">
        <v>IRLI, Nairobi</v>
      </c>
      <c r="BA16" s="3" t="str">
        <v>Mbarara</v>
      </c>
      <c r="BB16" s="3" t="str">
        <v>Africa Rice, Ndiaye</v>
      </c>
      <c r="BC16" s="3" t="str">
        <v>Africa Rice, Ndiaye</v>
      </c>
      <c r="BD16" s="3" t="str">
        <v>Africa Rice, Ndiaye</v>
      </c>
      <c r="BE16" s="3" t="str">
        <v>Africa Rice, Ndiaye</v>
      </c>
      <c r="BF16" s="3" t="str">
        <v>Africa Rice, Ndiaye</v>
      </c>
      <c r="BG16" s="3" t="str">
        <v>Africa Rice, Ndiaye</v>
      </c>
      <c r="BH16" s="3" t="str">
        <v>Africa Rice, Ndiaye</v>
      </c>
      <c r="BI16" s="3" t="str">
        <v>Africa Rice, Ndiaye</v>
      </c>
      <c r="BJ16" s="3" t="str">
        <v>Africa Rice, Ndiaye</v>
      </c>
      <c r="BK16" s="3" t="str">
        <v>Africa Rice, Ndiaye</v>
      </c>
      <c r="BL16" s="3" t="str">
        <v>Africa Rice, Ndiaye</v>
      </c>
      <c r="BM16" s="3" t="str">
        <v>Africa Rice, Ndiaye</v>
      </c>
      <c r="BN16" s="3" t="str">
        <v>Africa Rice, Ndiaye</v>
      </c>
      <c r="BO16" s="3" t="str">
        <v>Africa Rice, Ndiaye</v>
      </c>
      <c r="BP16" s="3" t="str">
        <v>Africa Rice, Ndiaye</v>
      </c>
      <c r="BQ16" s="3" t="str">
        <v>Africa Rice, Ndiaye</v>
      </c>
      <c r="BR16" s="3" t="str">
        <v>Africa Rice, Ndiaye</v>
      </c>
      <c r="BS16" s="3" t="str">
        <v>Africa Rice, Ndiaye</v>
      </c>
      <c r="BT16" s="3" t="str">
        <v>Africa Rice, Ndiaye</v>
      </c>
      <c r="BU16" s="3" t="str">
        <v>Africa Rice, Ndiaye</v>
      </c>
      <c r="BV16" s="3" t="str">
        <v>Africa Rice, Ndiaye</v>
      </c>
      <c r="BW16" s="3" t="str">
        <v>Africa Rice, Ndiaye</v>
      </c>
      <c r="BX16" s="3" t="str">
        <v>Africa Rice, Ndiaye</v>
      </c>
      <c r="BY16" s="3" t="str">
        <v>Africa Rice, Ndiaye</v>
      </c>
      <c r="BZ16" s="3" t="str">
        <v>Africa Rice, Ndiaye</v>
      </c>
      <c r="CA16" s="3" t="str">
        <v>Africa Rice, Ndiaye</v>
      </c>
      <c r="CB16" s="3" t="str">
        <v>Africa Rice, Ndiaye</v>
      </c>
      <c r="CC16" s="3" t="str">
        <v>Africa Rice, Ndiaye</v>
      </c>
      <c r="CD16" s="3" t="str">
        <v>Africa Rice, Ndiaye</v>
      </c>
      <c r="CE16" s="3" t="str">
        <v>Africa Rice, Ndiaye</v>
      </c>
      <c r="CF16" s="3" t="str">
        <v>Africa Rice, Ndiaye</v>
      </c>
      <c r="CG16" s="3" t="str">
        <v>Africa Rice, Ndiaye</v>
      </c>
      <c r="CK16" s="3" t="str">
        <v>Africa Rice, Ndiaye</v>
      </c>
      <c r="CM16" s="3" t="str">
        <v>Africa Rice, Ndiaye</v>
      </c>
      <c r="CN16" s="3" t="str">
        <v>Africa Rice, Ndiaye</v>
      </c>
      <c r="CO16" s="3" t="str">
        <v>Africa Rice, Ndiaye</v>
      </c>
      <c r="CP16" s="3" t="str">
        <v>Africa Rice, Ndiaye</v>
      </c>
      <c r="CQ16" s="3" t="str">
        <v>Africa Rice, Ndiaye</v>
      </c>
      <c r="CR16" s="3" t="str">
        <v>Africa Rice, Ndiaye</v>
      </c>
      <c r="CS16" s="3" t="str">
        <v>Africa Rice, Ndiaye</v>
      </c>
      <c r="CT16" s="3" t="str">
        <v>Africa Rice, Ndiaye</v>
      </c>
      <c r="CU16" s="3" t="str">
        <v>Africa Rice, Ndiaye</v>
      </c>
      <c r="CV16" s="3" t="str">
        <v>Africa Rice, Ndiaye</v>
      </c>
      <c r="CW16" s="3" t="str">
        <v>Africa Rice, Ndiaye</v>
      </c>
      <c r="CX16" s="3" t="str">
        <v>Africa Rice, Ndiaye</v>
      </c>
      <c r="CY16" s="3" t="str">
        <v>Africa Rice, Ndiaye</v>
      </c>
      <c r="CZ16" s="3" t="str">
        <v>Africa Rice, Ndiaye</v>
      </c>
      <c r="DA16" s="3" t="str">
        <v>Africa Rice, Ndiaye</v>
      </c>
      <c r="DB16" s="3" t="str">
        <v>Africa Rice, Ndiaye</v>
      </c>
      <c r="DC16" s="3" t="str">
        <v>Africa Rice, Ndiaye</v>
      </c>
      <c r="DD16" s="3" t="str">
        <v>Africa Rice, Ndiaye</v>
      </c>
      <c r="DE16" s="3" t="str">
        <v>Africa Rice, Ndiaye</v>
      </c>
      <c r="DF16" s="3" t="str">
        <v>Africa Rice, Ndiaye</v>
      </c>
      <c r="DG16" s="3" t="str">
        <v>Africa Rice, Ndiaye</v>
      </c>
      <c r="DH16" s="3" t="str">
        <v>Africa Rice, Ndiaye</v>
      </c>
      <c r="DI16" s="3" t="str">
        <v>Africa Rice, Ndiaye</v>
      </c>
      <c r="DJ16" s="3" t="str">
        <v>Africa Rice, Ndiaye</v>
      </c>
      <c r="DK16" s="3" t="str">
        <v>Africa Rice, Ndiaye</v>
      </c>
      <c r="DL16" s="3" t="str">
        <v>Africa Rice, Ndiaye</v>
      </c>
      <c r="DM16" s="3" t="str">
        <v>Africa Rice, Ndiaye</v>
      </c>
      <c r="DN16" s="3" t="str">
        <v>Africa Rice, Ndiaye</v>
      </c>
      <c r="DO16" s="3" t="str">
        <v>Africa Rice, Ndiaye</v>
      </c>
      <c r="DP16" s="3" t="str">
        <v>Africa Rice, Ndiaye</v>
      </c>
    </row>
    <row r="17" spans="1:120" ht="14.5" x14ac:dyDescent="0.35">
      <c r="A17" s="3">
        <v>6.4166699999999999</v>
      </c>
      <c r="B17" s="3">
        <v>2.3333300000000001</v>
      </c>
      <c r="C17" s="3" t="s">
        <v>100</v>
      </c>
      <c r="D17" s="3" t="s">
        <v>107</v>
      </c>
      <c r="E17" s="3" t="s">
        <v>7658</v>
      </c>
      <c r="F17" s="3">
        <v>917</v>
      </c>
      <c r="G17"/>
      <c r="H17" s="3" t="str">
        <f>CONCATENATE(site_list[[#This Row],[Country]],site_list[[#This Row],[Site.ID]])</f>
        <v>BeninAfrica Rice, Togoudo</v>
      </c>
      <c r="J17" s="3" t="s">
        <v>128</v>
      </c>
      <c r="K17" s="3" t="s">
        <v>129</v>
      </c>
      <c r="L17" s="3">
        <v>-12.422639849999999</v>
      </c>
      <c r="M17" s="3">
        <v>-11.36486053</v>
      </c>
      <c r="N17" s="3">
        <v>43.228748320000001</v>
      </c>
      <c r="O17" s="3">
        <v>44.540973659999999</v>
      </c>
      <c r="S17" s="3" t="str">
        <v>Comoros</v>
      </c>
      <c r="T17" s="3" t="str">
        <v>Comoros</v>
      </c>
      <c r="U17" s="3" t="str">
        <v>Comoros</v>
      </c>
      <c r="V17" s="3" t="str">
        <v>Comoros</v>
      </c>
      <c r="W17" s="3" t="str">
        <v>Comoros</v>
      </c>
      <c r="X17" s="3" t="str">
        <v>Comoros</v>
      </c>
      <c r="Y17" s="3" t="str">
        <v>Comoros</v>
      </c>
      <c r="Z17" s="3" t="str">
        <v>Comoros</v>
      </c>
      <c r="AA17" s="3" t="str">
        <v>Comoros</v>
      </c>
      <c r="AB17" s="3" t="str">
        <v>Comoros</v>
      </c>
      <c r="AC17" s="3" t="str">
        <v>Comoros</v>
      </c>
      <c r="AD17" s="3" t="str">
        <v>Comoros</v>
      </c>
      <c r="AE17" s="3" t="str">
        <v>Comoros</v>
      </c>
      <c r="AF17" s="3" t="str">
        <v>Comoros</v>
      </c>
      <c r="AG17" s="3" t="str">
        <v>Comoros</v>
      </c>
      <c r="AH17" s="3" t="str">
        <v>Comoros</v>
      </c>
      <c r="AI17" s="3" t="str">
        <v>Comoros</v>
      </c>
      <c r="AJ17" s="3" t="str">
        <v>Comoros</v>
      </c>
      <c r="AK17" s="3" t="str">
        <v>Comoros</v>
      </c>
      <c r="AL17" s="3" t="str">
        <v>Comoros</v>
      </c>
      <c r="AM17" s="3" t="str">
        <v>Comoros</v>
      </c>
      <c r="AN17" s="3" t="str">
        <v>Comoros</v>
      </c>
      <c r="AO17" s="3" t="str">
        <v>Comoros</v>
      </c>
      <c r="AP17" s="3" t="str">
        <v>Comoros</v>
      </c>
      <c r="AQ17" s="3" t="str">
        <v>Comoros</v>
      </c>
      <c r="AR17" s="3" t="str">
        <v>Comoros</v>
      </c>
      <c r="AS17" s="3" t="str">
        <v>Comoros</v>
      </c>
      <c r="AT17" s="3" t="str">
        <v>Comoros</v>
      </c>
      <c r="AU17" s="3" t="str">
        <v>Comoros</v>
      </c>
      <c r="AV17" s="3" t="str">
        <v>Comoros</v>
      </c>
      <c r="AW17" s="3" t="str">
        <v>Comoros</v>
      </c>
      <c r="AX17" s="3" t="str">
        <v>Comoros</v>
      </c>
      <c r="AZ17" s="3" t="str">
        <v>JKUAT, Juja</v>
      </c>
      <c r="BA17" s="3" t="str">
        <v>NaCRRI, Namulonge</v>
      </c>
      <c r="BB17" s="3" t="str">
        <v>Africa Rice, Togoudo</v>
      </c>
      <c r="BC17" s="3" t="str">
        <v>Africa Rice, Togoudo</v>
      </c>
      <c r="BD17" s="3" t="str">
        <v>Africa Rice, Togoudo</v>
      </c>
      <c r="BE17" s="3" t="str">
        <v>Africa Rice, Togoudo</v>
      </c>
      <c r="BF17" s="3" t="str">
        <v>Africa Rice, Togoudo</v>
      </c>
      <c r="BG17" s="3" t="str">
        <v>Africa Rice, Togoudo</v>
      </c>
      <c r="BH17" s="3" t="str">
        <v>Africa Rice, Togoudo</v>
      </c>
      <c r="BI17" s="3" t="str">
        <v>Africa Rice, Togoudo</v>
      </c>
      <c r="BJ17" s="3" t="str">
        <v>Africa Rice, Togoudo</v>
      </c>
      <c r="BK17" s="3" t="str">
        <v>Africa Rice, Togoudo</v>
      </c>
      <c r="BL17" s="3" t="str">
        <v>Africa Rice, Togoudo</v>
      </c>
      <c r="BM17" s="3" t="str">
        <v>Africa Rice, Togoudo</v>
      </c>
      <c r="BN17" s="3" t="str">
        <v>Africa Rice, Togoudo</v>
      </c>
      <c r="BO17" s="3" t="str">
        <v>Africa Rice, Togoudo</v>
      </c>
      <c r="BP17" s="3" t="str">
        <v>Africa Rice, Togoudo</v>
      </c>
      <c r="BQ17" s="3" t="str">
        <v>Africa Rice, Togoudo</v>
      </c>
      <c r="BR17" s="3" t="str">
        <v>Africa Rice, Togoudo</v>
      </c>
      <c r="BS17" s="3" t="str">
        <v>Africa Rice, Togoudo</v>
      </c>
      <c r="BT17" s="3" t="str">
        <v>Africa Rice, Togoudo</v>
      </c>
      <c r="BU17" s="3" t="str">
        <v>Africa Rice, Togoudo</v>
      </c>
      <c r="BV17" s="3" t="str">
        <v>Africa Rice, Togoudo</v>
      </c>
      <c r="BW17" s="3" t="str">
        <v>Africa Rice, Togoudo</v>
      </c>
      <c r="BX17" s="3" t="str">
        <v>Africa Rice, Togoudo</v>
      </c>
      <c r="BY17" s="3" t="str">
        <v>Africa Rice, Togoudo</v>
      </c>
      <c r="BZ17" s="3" t="str">
        <v>Africa Rice, Togoudo</v>
      </c>
      <c r="CA17" s="3" t="str">
        <v>Africa Rice, Togoudo</v>
      </c>
      <c r="CB17" s="3" t="str">
        <v>Africa Rice, Togoudo</v>
      </c>
      <c r="CC17" s="3" t="str">
        <v>Africa Rice, Togoudo</v>
      </c>
      <c r="CD17" s="3" t="str">
        <v>Africa Rice, Togoudo</v>
      </c>
      <c r="CE17" s="3" t="str">
        <v>Africa Rice, Togoudo</v>
      </c>
      <c r="CF17" s="3" t="str">
        <v>Africa Rice, Togoudo</v>
      </c>
      <c r="CG17" s="3" t="str">
        <v>Africa Rice, Togoudo</v>
      </c>
      <c r="CK17" s="3" t="str">
        <v>Africa Rice, Togoudo</v>
      </c>
      <c r="CM17" s="3" t="str">
        <v>Africa Rice, Togoudo</v>
      </c>
      <c r="CN17" s="3" t="str">
        <v>Africa Rice, Togoudo</v>
      </c>
      <c r="CO17" s="3" t="str">
        <v>Africa Rice, Togoudo</v>
      </c>
      <c r="CP17" s="3" t="str">
        <v>Africa Rice, Togoudo</v>
      </c>
      <c r="CQ17" s="3" t="str">
        <v>Africa Rice, Togoudo</v>
      </c>
      <c r="CR17" s="3" t="str">
        <v>Africa Rice, Togoudo</v>
      </c>
      <c r="CS17" s="3" t="str">
        <v>Africa Rice, Togoudo</v>
      </c>
      <c r="CT17" s="3" t="str">
        <v>Africa Rice, Togoudo</v>
      </c>
      <c r="CU17" s="3" t="str">
        <v>Africa Rice, Togoudo</v>
      </c>
      <c r="CV17" s="3" t="str">
        <v>Africa Rice, Togoudo</v>
      </c>
      <c r="CW17" s="3" t="str">
        <v>Africa Rice, Togoudo</v>
      </c>
      <c r="CX17" s="3" t="str">
        <v>Africa Rice, Togoudo</v>
      </c>
      <c r="CY17" s="3" t="str">
        <v>Africa Rice, Togoudo</v>
      </c>
      <c r="CZ17" s="3" t="str">
        <v>Africa Rice, Togoudo</v>
      </c>
      <c r="DA17" s="3" t="str">
        <v>Africa Rice, Togoudo</v>
      </c>
      <c r="DB17" s="3" t="str">
        <v>Africa Rice, Togoudo</v>
      </c>
      <c r="DC17" s="3" t="str">
        <v>Africa Rice, Togoudo</v>
      </c>
      <c r="DD17" s="3" t="str">
        <v>Africa Rice, Togoudo</v>
      </c>
      <c r="DE17" s="3" t="str">
        <v>Africa Rice, Togoudo</v>
      </c>
      <c r="DF17" s="3" t="str">
        <v>Africa Rice, Togoudo</v>
      </c>
      <c r="DG17" s="3" t="str">
        <v>Africa Rice, Togoudo</v>
      </c>
      <c r="DH17" s="3" t="str">
        <v>Africa Rice, Togoudo</v>
      </c>
      <c r="DI17" s="3" t="str">
        <v>Africa Rice, Togoudo</v>
      </c>
      <c r="DJ17" s="3" t="str">
        <v>Africa Rice, Togoudo</v>
      </c>
      <c r="DK17" s="3" t="str">
        <v>Africa Rice, Togoudo</v>
      </c>
      <c r="DL17" s="3" t="str">
        <v>Africa Rice, Togoudo</v>
      </c>
      <c r="DM17" s="3" t="str">
        <v>Africa Rice, Togoudo</v>
      </c>
      <c r="DN17" s="3" t="str">
        <v>Africa Rice, Togoudo</v>
      </c>
      <c r="DO17" s="3" t="str">
        <v>Africa Rice, Togoudo</v>
      </c>
      <c r="DP17" s="3" t="str">
        <v>Africa Rice, Togoudo</v>
      </c>
    </row>
    <row r="18" spans="1:120" ht="14.5" x14ac:dyDescent="0.35">
      <c r="A18" s="3">
        <v>13.462</v>
      </c>
      <c r="B18" s="3">
        <v>39.031999999999996</v>
      </c>
      <c r="C18" s="3" t="s">
        <v>148</v>
      </c>
      <c r="D18" s="3" t="s">
        <v>107</v>
      </c>
      <c r="E18" s="3" t="s">
        <v>275</v>
      </c>
      <c r="F18" s="3">
        <v>1000</v>
      </c>
      <c r="G18"/>
      <c r="H18" s="3" t="str">
        <f>CONCATENATE(site_list[[#This Row],[Country]],site_list[[#This Row],[Site.ID]])</f>
        <v>EthiopiaAgbe Goat Research Station, Tembien</v>
      </c>
      <c r="J18" s="3" t="s">
        <v>140</v>
      </c>
      <c r="K18" s="3" t="s">
        <v>141</v>
      </c>
      <c r="L18" s="3">
        <v>-13.45567608</v>
      </c>
      <c r="M18" s="3">
        <v>5.3860979100000002</v>
      </c>
      <c r="N18" s="3">
        <v>12.206628800000001</v>
      </c>
      <c r="O18" s="3">
        <v>31.305723189999998</v>
      </c>
      <c r="S18" s="3" t="str">
        <v>Congo (Democratic Republic of the)</v>
      </c>
      <c r="T18" s="3" t="str">
        <v>Congo (Democratic Republic of the)</v>
      </c>
      <c r="U18" s="3" t="str">
        <v>Congo (Democratic Republic of the)</v>
      </c>
      <c r="V18" s="3" t="str">
        <v>Congo (Democratic Republic of the)</v>
      </c>
      <c r="W18" s="3" t="str">
        <v>Congo (Democratic Republic of the)</v>
      </c>
      <c r="X18" s="3" t="str">
        <v>Congo (Democratic Republic of the)</v>
      </c>
      <c r="Y18" s="3" t="str">
        <v>Congo (Democratic Republic of the)</v>
      </c>
      <c r="Z18" s="3" t="str">
        <v>Congo (Democratic Republic of the)</v>
      </c>
      <c r="AA18" s="3" t="str">
        <v>Congo (Democratic Republic of the)</v>
      </c>
      <c r="AB18" s="3" t="str">
        <v>Congo (Democratic Republic of the)</v>
      </c>
      <c r="AC18" s="3" t="str">
        <v>Congo (Democratic Republic of the)</v>
      </c>
      <c r="AD18" s="3" t="str">
        <v>Congo (Democratic Republic of the)</v>
      </c>
      <c r="AE18" s="3" t="str">
        <v>Congo (Democratic Republic of the)</v>
      </c>
      <c r="AF18" s="3" t="str">
        <v>Congo (Democratic Republic of the)</v>
      </c>
      <c r="AG18" s="3" t="str">
        <v>Congo (Democratic Republic of the)</v>
      </c>
      <c r="AH18" s="3" t="str">
        <v>Congo (Democratic Republic of the)</v>
      </c>
      <c r="AI18" s="3" t="str">
        <v>Congo (Democratic Republic of the)</v>
      </c>
      <c r="AJ18" s="3" t="str">
        <v>Congo (Democratic Republic of the)</v>
      </c>
      <c r="AK18" s="3" t="str">
        <v>Congo (Democratic Republic of the)</v>
      </c>
      <c r="AL18" s="3" t="str">
        <v>Congo (Democratic Republic of the)</v>
      </c>
      <c r="AM18" s="3" t="str">
        <v>Congo (Democratic Republic of the)</v>
      </c>
      <c r="AN18" s="3" t="str">
        <v>Congo (Democratic Republic of the)</v>
      </c>
      <c r="AO18" s="3" t="str">
        <v>Congo (Democratic Republic of the)</v>
      </c>
      <c r="AP18" s="3" t="str">
        <v>Congo (Democratic Republic of the)</v>
      </c>
      <c r="AQ18" s="3" t="str">
        <v>Congo (Democratic Republic of the)</v>
      </c>
      <c r="AR18" s="3" t="str">
        <v>Congo (Democratic Republic of the)</v>
      </c>
      <c r="AS18" s="3" t="str">
        <v>Congo (Democratic Republic of the)</v>
      </c>
      <c r="AT18" s="3" t="str">
        <v>Congo (Democratic Republic of the)</v>
      </c>
      <c r="AU18" s="3" t="str">
        <v>Congo (Democratic Republic of the)</v>
      </c>
      <c r="AV18" s="3" t="str">
        <v>Congo (Democratic Republic of the)</v>
      </c>
      <c r="AW18" s="3" t="str">
        <v>Congo (Democratic Republic of the)</v>
      </c>
      <c r="AX18" s="3" t="str">
        <v>Congo (Democratic Republic of the)</v>
      </c>
      <c r="AZ18" s="3" t="str">
        <v>JKUAT, Thika</v>
      </c>
      <c r="BA18" s="3" t="str">
        <v>NaFORRI, Kifu</v>
      </c>
      <c r="BB18" s="3" t="str">
        <v>Agbe Goat Research Station, Tembien</v>
      </c>
      <c r="BC18" s="3" t="str">
        <v>Agbe Goat Research Station, Tembien</v>
      </c>
      <c r="BD18" s="3" t="str">
        <v>Agbe Goat Research Station, Tembien</v>
      </c>
      <c r="BE18" s="3" t="str">
        <v>Agbe Goat Research Station, Tembien</v>
      </c>
      <c r="BF18" s="3" t="str">
        <v>Agbe Goat Research Station, Tembien</v>
      </c>
      <c r="BG18" s="3" t="str">
        <v>Agbe Goat Research Station, Tembien</v>
      </c>
      <c r="BH18" s="3" t="str">
        <v>Agbe Goat Research Station, Tembien</v>
      </c>
      <c r="BI18" s="3" t="str">
        <v>Agbe Goat Research Station, Tembien</v>
      </c>
      <c r="BJ18" s="3" t="str">
        <v>Agbe Goat Research Station, Tembien</v>
      </c>
      <c r="BK18" s="3" t="str">
        <v>Agbe Goat Research Station, Tembien</v>
      </c>
      <c r="BL18" s="3" t="str">
        <v>Agbe Goat Research Station, Tembien</v>
      </c>
      <c r="BM18" s="3" t="str">
        <v>Agbe Goat Research Station, Tembien</v>
      </c>
      <c r="BN18" s="3" t="str">
        <v>Agbe Goat Research Station, Tembien</v>
      </c>
      <c r="BO18" s="3" t="str">
        <v>Agbe Goat Research Station, Tembien</v>
      </c>
      <c r="BP18" s="3" t="str">
        <v>Agbe Goat Research Station, Tembien</v>
      </c>
      <c r="BQ18" s="3" t="str">
        <v>Agbe Goat Research Station, Tembien</v>
      </c>
      <c r="BR18" s="3" t="str">
        <v>Agbe Goat Research Station, Tembien</v>
      </c>
      <c r="BS18" s="3" t="str">
        <v>Agbe Goat Research Station, Tembien</v>
      </c>
      <c r="BT18" s="3" t="str">
        <v>Agbe Goat Research Station, Tembien</v>
      </c>
      <c r="BU18" s="3" t="str">
        <v>Agbe Goat Research Station, Tembien</v>
      </c>
      <c r="BV18" s="3" t="str">
        <v>Agbe Goat Research Station, Tembien</v>
      </c>
      <c r="BW18" s="3" t="str">
        <v>Agbe Goat Research Station, Tembien</v>
      </c>
      <c r="BX18" s="3" t="str">
        <v>Agbe Goat Research Station, Tembien</v>
      </c>
      <c r="BY18" s="3" t="str">
        <v>Agbe Goat Research Station, Tembien</v>
      </c>
      <c r="BZ18" s="3" t="str">
        <v>Agbe Goat Research Station, Tembien</v>
      </c>
      <c r="CA18" s="3" t="str">
        <v>Agbe Goat Research Station, Tembien</v>
      </c>
      <c r="CB18" s="3" t="str">
        <v>Agbe Goat Research Station, Tembien</v>
      </c>
      <c r="CC18" s="3" t="str">
        <v>Agbe Goat Research Station, Tembien</v>
      </c>
      <c r="CD18" s="3" t="str">
        <v>Agbe Goat Research Station, Tembien</v>
      </c>
      <c r="CE18" s="3" t="str">
        <v>Agbe Goat Research Station, Tembien</v>
      </c>
      <c r="CF18" s="3" t="str">
        <v>Agbe Goat Research Station, Tembien</v>
      </c>
      <c r="CG18" s="3" t="str">
        <v>Agbe Goat Research Station, Tembien</v>
      </c>
      <c r="CK18" s="3" t="str">
        <v>Agbe Goat Research Station, Tembien</v>
      </c>
      <c r="CM18" s="3" t="str">
        <v>Agbe Goat Research Station, Tembien</v>
      </c>
      <c r="CN18" s="3" t="str">
        <v>Agbe Goat Research Station, Tembien</v>
      </c>
      <c r="CO18" s="3" t="str">
        <v>Agbe Goat Research Station, Tembien</v>
      </c>
      <c r="CP18" s="3" t="str">
        <v>Agbe Goat Research Station, Tembien</v>
      </c>
      <c r="CQ18" s="3" t="str">
        <v>Agbe Goat Research Station, Tembien</v>
      </c>
      <c r="CR18" s="3" t="str">
        <v>Agbe Goat Research Station, Tembien</v>
      </c>
      <c r="CS18" s="3" t="str">
        <v>Agbe Goat Research Station, Tembien</v>
      </c>
      <c r="CT18" s="3" t="str">
        <v>Agbe Goat Research Station, Tembien</v>
      </c>
      <c r="CU18" s="3" t="str">
        <v>Agbe Goat Research Station, Tembien</v>
      </c>
      <c r="CV18" s="3" t="str">
        <v>Agbe Goat Research Station, Tembien</v>
      </c>
      <c r="CW18" s="3" t="str">
        <v>Agbe Goat Research Station, Tembien</v>
      </c>
      <c r="CX18" s="3" t="str">
        <v>Agbe Goat Research Station, Tembien</v>
      </c>
      <c r="CY18" s="3" t="str">
        <v>Agbe Goat Research Station, Tembien</v>
      </c>
      <c r="CZ18" s="3" t="str">
        <v>Agbe Goat Research Station, Tembien</v>
      </c>
      <c r="DA18" s="3" t="str">
        <v>Agbe Goat Research Station, Tembien</v>
      </c>
      <c r="DB18" s="3" t="str">
        <v>Agbe Goat Research Station, Tembien</v>
      </c>
      <c r="DC18" s="3" t="str">
        <v>Agbe Goat Research Station, Tembien</v>
      </c>
      <c r="DD18" s="3" t="str">
        <v>Agbe Goat Research Station, Tembien</v>
      </c>
      <c r="DE18" s="3" t="str">
        <v>Agbe Goat Research Station, Tembien</v>
      </c>
      <c r="DF18" s="3" t="str">
        <v>Agbe Goat Research Station, Tembien</v>
      </c>
      <c r="DG18" s="3" t="str">
        <v>Agbe Goat Research Station, Tembien</v>
      </c>
      <c r="DH18" s="3" t="str">
        <v>Agbe Goat Research Station, Tembien</v>
      </c>
      <c r="DI18" s="3" t="str">
        <v>Agbe Goat Research Station, Tembien</v>
      </c>
      <c r="DJ18" s="3" t="str">
        <v>Agbe Goat Research Station, Tembien</v>
      </c>
      <c r="DK18" s="3" t="str">
        <v>Agbe Goat Research Station, Tembien</v>
      </c>
      <c r="DL18" s="3" t="str">
        <v>Agbe Goat Research Station, Tembien</v>
      </c>
      <c r="DM18" s="3" t="str">
        <v>Agbe Goat Research Station, Tembien</v>
      </c>
      <c r="DN18" s="3" t="str">
        <v>Agbe Goat Research Station, Tembien</v>
      </c>
      <c r="DO18" s="3" t="str">
        <v>Agbe Goat Research Station, Tembien</v>
      </c>
      <c r="DP18" s="3" t="str">
        <v>Agbe Goat Research Station, Tembien</v>
      </c>
    </row>
    <row r="19" spans="1:120" ht="14.5" x14ac:dyDescent="0.35">
      <c r="A19" s="3">
        <v>31.113099999999999</v>
      </c>
      <c r="B19" s="3">
        <v>33.825800000000001</v>
      </c>
      <c r="C19" s="3" t="s">
        <v>142</v>
      </c>
      <c r="D19" s="3" t="s">
        <v>112</v>
      </c>
      <c r="E19" s="3" t="s">
        <v>13709</v>
      </c>
      <c r="F19" s="3">
        <v>500</v>
      </c>
      <c r="G19"/>
      <c r="H19" s="3" t="str">
        <f>CONCATENATE(site_list[[#This Row],[Country]],site_list[[#This Row],[Site.ID]])</f>
        <v>EgyptAgricultural Experimental Station of Agricultural Research Center at Al-Arish</v>
      </c>
      <c r="J19" s="3" t="s">
        <v>9245</v>
      </c>
      <c r="K19" s="3" t="s">
        <v>9246</v>
      </c>
      <c r="L19" s="3">
        <v>5.4980000000000002</v>
      </c>
      <c r="M19" s="3">
        <v>11.2164</v>
      </c>
      <c r="N19" s="3">
        <v>-82.965100000000007</v>
      </c>
      <c r="O19" s="3">
        <v>-87.083799999999997</v>
      </c>
      <c r="S19" s="3" t="str">
        <v>Costa Rica</v>
      </c>
      <c r="T19" s="3" t="str">
        <v>Costa Rica</v>
      </c>
      <c r="U19" s="3" t="str">
        <v>Costa Rica</v>
      </c>
      <c r="V19" s="3" t="str">
        <v>Costa Rica</v>
      </c>
      <c r="W19" s="3" t="str">
        <v>Costa Rica</v>
      </c>
      <c r="X19" s="3" t="str">
        <v>Costa Rica</v>
      </c>
      <c r="Y19" s="3" t="str">
        <v>Costa Rica</v>
      </c>
      <c r="Z19" s="3" t="str">
        <v>Costa Rica</v>
      </c>
      <c r="AA19" s="3" t="str">
        <v>Costa Rica</v>
      </c>
      <c r="AB19" s="3" t="str">
        <v>Costa Rica</v>
      </c>
      <c r="AC19" s="3" t="str">
        <v>Costa Rica</v>
      </c>
      <c r="AD19" s="3" t="str">
        <v>Costa Rica</v>
      </c>
      <c r="AE19" s="3" t="str">
        <v>Costa Rica</v>
      </c>
      <c r="AF19" s="3" t="str">
        <v>Costa Rica</v>
      </c>
      <c r="AG19" s="3" t="str">
        <v>Costa Rica</v>
      </c>
      <c r="AH19" s="3" t="str">
        <v>Costa Rica</v>
      </c>
      <c r="AI19" s="3" t="str">
        <v>Costa Rica</v>
      </c>
      <c r="AJ19" s="3" t="str">
        <v>Costa Rica</v>
      </c>
      <c r="AK19" s="3" t="str">
        <v>Costa Rica</v>
      </c>
      <c r="AL19" s="3" t="str">
        <v>Costa Rica</v>
      </c>
      <c r="AM19" s="3" t="str">
        <v>Costa Rica</v>
      </c>
      <c r="AN19" s="3" t="str">
        <v>Costa Rica</v>
      </c>
      <c r="AO19" s="3" t="str">
        <v>Costa Rica</v>
      </c>
      <c r="AP19" s="3" t="str">
        <v>Costa Rica</v>
      </c>
      <c r="AQ19" s="3" t="str">
        <v>Costa Rica</v>
      </c>
      <c r="AR19" s="3" t="str">
        <v>Costa Rica</v>
      </c>
      <c r="AS19" s="3" t="str">
        <v>Costa Rica</v>
      </c>
      <c r="AT19" s="3" t="str">
        <v>Costa Rica</v>
      </c>
      <c r="AU19" s="3" t="str">
        <v>Costa Rica</v>
      </c>
      <c r="AV19" s="3" t="str">
        <v>Costa Rica</v>
      </c>
      <c r="AW19" s="3" t="str">
        <v>Costa Rica</v>
      </c>
      <c r="AX19" s="3" t="str">
        <v>Costa Rica</v>
      </c>
      <c r="AZ19" s="3" t="str">
        <v>Kaberwa Forest Station, Mount Elgon</v>
      </c>
      <c r="BA19" s="3" t="str">
        <v>NARO/NLRRI Namulonge</v>
      </c>
      <c r="BB19" s="3" t="str">
        <v>Agricultural Experimental Station of Agricultural Research Center at Al-Arish</v>
      </c>
      <c r="BC19" s="3" t="str">
        <v>Agricultural Experimental Station of Agricultural Research Center at Al-Arish</v>
      </c>
      <c r="BD19" s="3" t="str">
        <v>Agricultural Experimental Station of Agricultural Research Center at Al-Arish</v>
      </c>
      <c r="BE19" s="3" t="str">
        <v>Agricultural Experimental Station of Agricultural Research Center at Al-Arish</v>
      </c>
      <c r="BF19" s="3" t="str">
        <v>Agricultural Experimental Station of Agricultural Research Center at Al-Arish</v>
      </c>
      <c r="BG19" s="3" t="str">
        <v>Agricultural Experimental Station of Agricultural Research Center at Al-Arish</v>
      </c>
      <c r="BH19" s="3" t="str">
        <v>Agricultural Experimental Station of Agricultural Research Center at Al-Arish</v>
      </c>
      <c r="BI19" s="3" t="str">
        <v>Agricultural Experimental Station of Agricultural Research Center at Al-Arish</v>
      </c>
      <c r="BJ19" s="3" t="str">
        <v>Agricultural Experimental Station of Agricultural Research Center at Al-Arish</v>
      </c>
      <c r="BK19" s="3" t="str">
        <v>Agricultural Experimental Station of Agricultural Research Center at Al-Arish</v>
      </c>
      <c r="BL19" s="3" t="str">
        <v>Agricultural Experimental Station of Agricultural Research Center at Al-Arish</v>
      </c>
      <c r="BM19" s="3" t="str">
        <v>Agricultural Experimental Station of Agricultural Research Center at Al-Arish</v>
      </c>
      <c r="BN19" s="3" t="str">
        <v>Agricultural Experimental Station of Agricultural Research Center at Al-Arish</v>
      </c>
      <c r="BO19" s="3" t="str">
        <v>Agricultural Experimental Station of Agricultural Research Center at Al-Arish</v>
      </c>
      <c r="BP19" s="3" t="str">
        <v>Agricultural Experimental Station of Agricultural Research Center at Al-Arish</v>
      </c>
      <c r="BQ19" s="3" t="str">
        <v>Agricultural Experimental Station of Agricultural Research Center at Al-Arish</v>
      </c>
      <c r="BR19" s="3" t="str">
        <v>Agricultural Experimental Station of Agricultural Research Center at Al-Arish</v>
      </c>
      <c r="BS19" s="3" t="str">
        <v>Agricultural Experimental Station of Agricultural Research Center at Al-Arish</v>
      </c>
      <c r="BT19" s="3" t="str">
        <v>Agricultural Experimental Station of Agricultural Research Center at Al-Arish</v>
      </c>
      <c r="BU19" s="3" t="str">
        <v>Agricultural Experimental Station of Agricultural Research Center at Al-Arish</v>
      </c>
      <c r="BV19" s="3" t="str">
        <v>Agricultural Experimental Station of Agricultural Research Center at Al-Arish</v>
      </c>
      <c r="BW19" s="3" t="str">
        <v>Agricultural Experimental Station of Agricultural Research Center at Al-Arish</v>
      </c>
      <c r="BX19" s="3" t="str">
        <v>Agricultural Experimental Station of Agricultural Research Center at Al-Arish</v>
      </c>
      <c r="BY19" s="3" t="str">
        <v>Agricultural Experimental Station of Agricultural Research Center at Al-Arish</v>
      </c>
      <c r="BZ19" s="3" t="str">
        <v>Agricultural Experimental Station of Agricultural Research Center at Al-Arish</v>
      </c>
      <c r="CA19" s="3" t="str">
        <v>Agricultural Experimental Station of Agricultural Research Center at Al-Arish</v>
      </c>
      <c r="CB19" s="3" t="str">
        <v>Agricultural Experimental Station of Agricultural Research Center at Al-Arish</v>
      </c>
      <c r="CC19" s="3" t="str">
        <v>Agricultural Experimental Station of Agricultural Research Center at Al-Arish</v>
      </c>
      <c r="CD19" s="3" t="str">
        <v>Agricultural Experimental Station of Agricultural Research Center at Al-Arish</v>
      </c>
      <c r="CE19" s="3" t="str">
        <v>Agricultural Experimental Station of Agricultural Research Center at Al-Arish</v>
      </c>
      <c r="CF19" s="3" t="str">
        <v>Agricultural Experimental Station of Agricultural Research Center at Al-Arish</v>
      </c>
      <c r="CG19" s="3" t="str">
        <v>Agricultural Experimental Station of Agricultural Research Center at Al-Arish</v>
      </c>
      <c r="CK19" s="3" t="str">
        <v>Agricultural Experimental Station of Agricultural Research Center at Al-Arish</v>
      </c>
      <c r="CM19" s="3" t="str">
        <v>Agricultural Experimental Station of Agricultural Research Center at Al-Arish</v>
      </c>
      <c r="CN19" s="3" t="str">
        <v>Agricultural Experimental Station of Agricultural Research Center at Al-Arish</v>
      </c>
      <c r="CO19" s="3" t="str">
        <v>Agricultural Experimental Station of Agricultural Research Center at Al-Arish</v>
      </c>
      <c r="CP19" s="3" t="str">
        <v>Agricultural Experimental Station of Agricultural Research Center at Al-Arish</v>
      </c>
      <c r="CQ19" s="3" t="str">
        <v>Agricultural Experimental Station of Agricultural Research Center at Al-Arish</v>
      </c>
      <c r="CR19" s="3" t="str">
        <v>Agricultural Experimental Station of Agricultural Research Center at Al-Arish</v>
      </c>
      <c r="CS19" s="3" t="str">
        <v>Agricultural Experimental Station of Agricultural Research Center at Al-Arish</v>
      </c>
      <c r="CT19" s="3" t="str">
        <v>Agricultural Experimental Station of Agricultural Research Center at Al-Arish</v>
      </c>
      <c r="CU19" s="3" t="str">
        <v>Agricultural Experimental Station of Agricultural Research Center at Al-Arish</v>
      </c>
      <c r="CV19" s="3" t="str">
        <v>Agricultural Experimental Station of Agricultural Research Center at Al-Arish</v>
      </c>
      <c r="CW19" s="3" t="str">
        <v>Agricultural Experimental Station of Agricultural Research Center at Al-Arish</v>
      </c>
      <c r="CX19" s="3" t="str">
        <v>Agricultural Experimental Station of Agricultural Research Center at Al-Arish</v>
      </c>
      <c r="CY19" s="3" t="str">
        <v>Agricultural Experimental Station of Agricultural Research Center at Al-Arish</v>
      </c>
      <c r="CZ19" s="3" t="str">
        <v>Agricultural Experimental Station of Agricultural Research Center at Al-Arish</v>
      </c>
      <c r="DA19" s="3" t="str">
        <v>Agricultural Experimental Station of Agricultural Research Center at Al-Arish</v>
      </c>
      <c r="DB19" s="3" t="str">
        <v>Agricultural Experimental Station of Agricultural Research Center at Al-Arish</v>
      </c>
      <c r="DC19" s="3" t="str">
        <v>Agricultural Experimental Station of Agricultural Research Center at Al-Arish</v>
      </c>
      <c r="DD19" s="3" t="str">
        <v>Agricultural Experimental Station of Agricultural Research Center at Al-Arish</v>
      </c>
      <c r="DE19" s="3" t="str">
        <v>Agricultural Experimental Station of Agricultural Research Center at Al-Arish</v>
      </c>
      <c r="DF19" s="3" t="str">
        <v>Agricultural Experimental Station of Agricultural Research Center at Al-Arish</v>
      </c>
      <c r="DG19" s="3" t="str">
        <v>Agricultural Experimental Station of Agricultural Research Center at Al-Arish</v>
      </c>
      <c r="DH19" s="3" t="str">
        <v>Agricultural Experimental Station of Agricultural Research Center at Al-Arish</v>
      </c>
      <c r="DI19" s="3" t="str">
        <v>Agricultural Experimental Station of Agricultural Research Center at Al-Arish</v>
      </c>
      <c r="DJ19" s="3" t="str">
        <v>Agricultural Experimental Station of Agricultural Research Center at Al-Arish</v>
      </c>
      <c r="DK19" s="3" t="str">
        <v>Agricultural Experimental Station of Agricultural Research Center at Al-Arish</v>
      </c>
      <c r="DL19" s="3" t="str">
        <v>Agricultural Experimental Station of Agricultural Research Center at Al-Arish</v>
      </c>
      <c r="DM19" s="3" t="str">
        <v>Agricultural Experimental Station of Agricultural Research Center at Al-Arish</v>
      </c>
      <c r="DN19" s="3" t="str">
        <v>Agricultural Experimental Station of Agricultural Research Center at Al-Arish</v>
      </c>
      <c r="DO19" s="3" t="str">
        <v>Agricultural Experimental Station of Agricultural Research Center at Al-Arish</v>
      </c>
      <c r="DP19" s="3" t="str">
        <v>Agricultural Experimental Station of Agricultural Research Center at Al-Arish</v>
      </c>
    </row>
    <row r="20" spans="1:120" ht="14.5" x14ac:dyDescent="0.35">
      <c r="A20" s="3">
        <v>-25.607800000000001</v>
      </c>
      <c r="B20" s="3">
        <v>28.352499999999999</v>
      </c>
      <c r="C20" s="3" t="s">
        <v>215</v>
      </c>
      <c r="D20" s="3" t="s">
        <v>107</v>
      </c>
      <c r="E20" s="3" t="s">
        <v>7659</v>
      </c>
      <c r="F20" s="3">
        <v>550</v>
      </c>
      <c r="G20"/>
      <c r="H20" s="3" t="str">
        <f>CONCATENATE(site_list[[#This Row],[Country]],site_list[[#This Row],[Site.ID]])</f>
        <v>South AfricaAgricultural Research Council, Roodeplaat</v>
      </c>
      <c r="J20" s="3" t="s">
        <v>9247</v>
      </c>
      <c r="K20" s="3" t="s">
        <v>9248</v>
      </c>
      <c r="L20" s="3">
        <v>19.828199999999999</v>
      </c>
      <c r="M20" s="3">
        <v>23.265999999999998</v>
      </c>
      <c r="N20" s="3">
        <v>-74.129900000000006</v>
      </c>
      <c r="O20" s="3">
        <v>-84.974100000000007</v>
      </c>
      <c r="S20" s="3" t="str">
        <v>Cuba</v>
      </c>
      <c r="T20" s="3" t="str">
        <v>Cuba</v>
      </c>
      <c r="U20" s="3" t="str">
        <v>Cuba</v>
      </c>
      <c r="V20" s="3" t="str">
        <v>Cuba</v>
      </c>
      <c r="W20" s="3" t="str">
        <v>Cuba</v>
      </c>
      <c r="X20" s="3" t="str">
        <v>Cuba</v>
      </c>
      <c r="Y20" s="3" t="str">
        <v>Cuba</v>
      </c>
      <c r="Z20" s="3" t="str">
        <v>Cuba</v>
      </c>
      <c r="AA20" s="3" t="str">
        <v>Cuba</v>
      </c>
      <c r="AB20" s="3" t="str">
        <v>Cuba</v>
      </c>
      <c r="AC20" s="3" t="str">
        <v>Cuba</v>
      </c>
      <c r="AD20" s="3" t="str">
        <v>Cuba</v>
      </c>
      <c r="AE20" s="3" t="str">
        <v>Cuba</v>
      </c>
      <c r="AF20" s="3" t="str">
        <v>Cuba</v>
      </c>
      <c r="AG20" s="3" t="str">
        <v>Cuba</v>
      </c>
      <c r="AH20" s="3" t="str">
        <v>Cuba</v>
      </c>
      <c r="AI20" s="3" t="str">
        <v>Cuba</v>
      </c>
      <c r="AJ20" s="3" t="str">
        <v>Cuba</v>
      </c>
      <c r="AK20" s="3" t="str">
        <v>Cuba</v>
      </c>
      <c r="AL20" s="3" t="str">
        <v>Cuba</v>
      </c>
      <c r="AM20" s="3" t="str">
        <v>Cuba</v>
      </c>
      <c r="AN20" s="3" t="str">
        <v>Cuba</v>
      </c>
      <c r="AO20" s="3" t="str">
        <v>Cuba</v>
      </c>
      <c r="AP20" s="3" t="str">
        <v>Cuba</v>
      </c>
      <c r="AQ20" s="3" t="str">
        <v>Cuba</v>
      </c>
      <c r="AR20" s="3" t="str">
        <v>Cuba</v>
      </c>
      <c r="AS20" s="3" t="str">
        <v>Cuba</v>
      </c>
      <c r="AT20" s="3" t="str">
        <v>Cuba</v>
      </c>
      <c r="AU20" s="3" t="str">
        <v>Cuba</v>
      </c>
      <c r="AV20" s="3" t="str">
        <v>Cuba</v>
      </c>
      <c r="AW20" s="3" t="str">
        <v>Cuba</v>
      </c>
      <c r="AX20" s="3" t="str">
        <v>Cuba</v>
      </c>
      <c r="AZ20" s="3" t="str">
        <v>Kaguru Agricultural Training College</v>
      </c>
      <c r="BA20" s="3" t="str">
        <v>Serere Research Centre</v>
      </c>
      <c r="BB20" s="3" t="str">
        <v>Agricultural Research Council, Roodeplaat</v>
      </c>
      <c r="BC20" s="3" t="str">
        <v>Agricultural Research Council, Roodeplaat</v>
      </c>
      <c r="BD20" s="3" t="str">
        <v>Agricultural Research Council, Roodeplaat</v>
      </c>
      <c r="BE20" s="3" t="str">
        <v>Agricultural Research Council, Roodeplaat</v>
      </c>
      <c r="BF20" s="3" t="str">
        <v>Agricultural Research Council, Roodeplaat</v>
      </c>
      <c r="BG20" s="3" t="str">
        <v>Agricultural Research Council, Roodeplaat</v>
      </c>
      <c r="BH20" s="3" t="str">
        <v>Agricultural Research Council, Roodeplaat</v>
      </c>
      <c r="BI20" s="3" t="str">
        <v>Agricultural Research Council, Roodeplaat</v>
      </c>
      <c r="BJ20" s="3" t="str">
        <v>Agricultural Research Council, Roodeplaat</v>
      </c>
      <c r="BK20" s="3" t="str">
        <v>Agricultural Research Council, Roodeplaat</v>
      </c>
      <c r="BL20" s="3" t="str">
        <v>Agricultural Research Council, Roodeplaat</v>
      </c>
      <c r="BM20" s="3" t="str">
        <v>Agricultural Research Council, Roodeplaat</v>
      </c>
      <c r="BN20" s="3" t="str">
        <v>Agricultural Research Council, Roodeplaat</v>
      </c>
      <c r="BO20" s="3" t="str">
        <v>Agricultural Research Council, Roodeplaat</v>
      </c>
      <c r="BP20" s="3" t="str">
        <v>Agricultural Research Council, Roodeplaat</v>
      </c>
      <c r="BQ20" s="3" t="str">
        <v>Agricultural Research Council, Roodeplaat</v>
      </c>
      <c r="BR20" s="3" t="str">
        <v>Agricultural Research Council, Roodeplaat</v>
      </c>
      <c r="BS20" s="3" t="str">
        <v>Agricultural Research Council, Roodeplaat</v>
      </c>
      <c r="BT20" s="3" t="str">
        <v>Agricultural Research Council, Roodeplaat</v>
      </c>
      <c r="BU20" s="3" t="str">
        <v>Agricultural Research Council, Roodeplaat</v>
      </c>
      <c r="BV20" s="3" t="str">
        <v>Agricultural Research Council, Roodeplaat</v>
      </c>
      <c r="BW20" s="3" t="str">
        <v>Agricultural Research Council, Roodeplaat</v>
      </c>
      <c r="BX20" s="3" t="str">
        <v>Agricultural Research Council, Roodeplaat</v>
      </c>
      <c r="BY20" s="3" t="str">
        <v>Agricultural Research Council, Roodeplaat</v>
      </c>
      <c r="BZ20" s="3" t="str">
        <v>Agricultural Research Council, Roodeplaat</v>
      </c>
      <c r="CA20" s="3" t="str">
        <v>Agricultural Research Council, Roodeplaat</v>
      </c>
      <c r="CB20" s="3" t="str">
        <v>Agricultural Research Council, Roodeplaat</v>
      </c>
      <c r="CC20" s="3" t="str">
        <v>Agricultural Research Council, Roodeplaat</v>
      </c>
      <c r="CD20" s="3" t="str">
        <v>Agricultural Research Council, Roodeplaat</v>
      </c>
      <c r="CE20" s="3" t="str">
        <v>Agricultural Research Council, Roodeplaat</v>
      </c>
      <c r="CF20" s="3" t="str">
        <v>Agricultural Research Council, Roodeplaat</v>
      </c>
      <c r="CG20" s="3" t="str">
        <v>Agricultural Research Council, Roodeplaat</v>
      </c>
      <c r="CK20" s="3" t="str">
        <v>Agricultural Research Council, Roodeplaat</v>
      </c>
      <c r="CM20" s="3" t="str">
        <v>Agricultural Research Council, Roodeplaat</v>
      </c>
      <c r="CN20" s="3" t="str">
        <v>Agricultural Research Council, Roodeplaat</v>
      </c>
      <c r="CO20" s="3" t="str">
        <v>Agricultural Research Council, Roodeplaat</v>
      </c>
      <c r="CP20" s="3" t="str">
        <v>Agricultural Research Council, Roodeplaat</v>
      </c>
      <c r="CQ20" s="3" t="str">
        <v>Agricultural Research Council, Roodeplaat</v>
      </c>
      <c r="CR20" s="3" t="str">
        <v>Agricultural Research Council, Roodeplaat</v>
      </c>
      <c r="CS20" s="3" t="str">
        <v>Agricultural Research Council, Roodeplaat</v>
      </c>
      <c r="CT20" s="3" t="str">
        <v>Agricultural Research Council, Roodeplaat</v>
      </c>
      <c r="CU20" s="3" t="str">
        <v>Agricultural Research Council, Roodeplaat</v>
      </c>
      <c r="CV20" s="3" t="str">
        <v>Agricultural Research Council, Roodeplaat</v>
      </c>
      <c r="CW20" s="3" t="str">
        <v>Agricultural Research Council, Roodeplaat</v>
      </c>
      <c r="CX20" s="3" t="str">
        <v>Agricultural Research Council, Roodeplaat</v>
      </c>
      <c r="CY20" s="3" t="str">
        <v>Agricultural Research Council, Roodeplaat</v>
      </c>
      <c r="CZ20" s="3" t="str">
        <v>Agricultural Research Council, Roodeplaat</v>
      </c>
      <c r="DA20" s="3" t="str">
        <v>Agricultural Research Council, Roodeplaat</v>
      </c>
      <c r="DB20" s="3" t="str">
        <v>Agricultural Research Council, Roodeplaat</v>
      </c>
      <c r="DC20" s="3" t="str">
        <v>Agricultural Research Council, Roodeplaat</v>
      </c>
      <c r="DD20" s="3" t="str">
        <v>Agricultural Research Council, Roodeplaat</v>
      </c>
      <c r="DE20" s="3" t="str">
        <v>Agricultural Research Council, Roodeplaat</v>
      </c>
      <c r="DF20" s="3" t="str">
        <v>Agricultural Research Council, Roodeplaat</v>
      </c>
      <c r="DG20" s="3" t="str">
        <v>Agricultural Research Council, Roodeplaat</v>
      </c>
      <c r="DH20" s="3" t="str">
        <v>Agricultural Research Council, Roodeplaat</v>
      </c>
      <c r="DI20" s="3" t="str">
        <v>Agricultural Research Council, Roodeplaat</v>
      </c>
      <c r="DJ20" s="3" t="str">
        <v>Agricultural Research Council, Roodeplaat</v>
      </c>
      <c r="DK20" s="3" t="str">
        <v>Agricultural Research Council, Roodeplaat</v>
      </c>
      <c r="DL20" s="3" t="str">
        <v>Agricultural Research Council, Roodeplaat</v>
      </c>
      <c r="DM20" s="3" t="str">
        <v>Agricultural Research Council, Roodeplaat</v>
      </c>
      <c r="DN20" s="3" t="str">
        <v>Agricultural Research Council, Roodeplaat</v>
      </c>
      <c r="DO20" s="3" t="str">
        <v>Agricultural Research Council, Roodeplaat</v>
      </c>
      <c r="DP20" s="3" t="str">
        <v>Agricultural Research Council, Roodeplaat</v>
      </c>
    </row>
    <row r="21" spans="1:120" ht="14.5" x14ac:dyDescent="0.35">
      <c r="A21" s="3">
        <v>7.0833300000000001</v>
      </c>
      <c r="B21" s="3">
        <v>4.9166699999999999</v>
      </c>
      <c r="C21" s="3" t="s">
        <v>196</v>
      </c>
      <c r="D21" s="3" t="s">
        <v>107</v>
      </c>
      <c r="E21" s="3" t="s">
        <v>403</v>
      </c>
      <c r="F21" s="3">
        <v>5000</v>
      </c>
      <c r="G21"/>
      <c r="H21" s="3" t="str">
        <f>CONCATENATE(site_list[[#This Row],[Country]],site_list[[#This Row],[Site.ID]])</f>
        <v>NigeriaAgricultural Research Farm, Adeyemi College, Ondo</v>
      </c>
      <c r="J21" s="3" t="s">
        <v>137</v>
      </c>
      <c r="K21" s="3" t="s">
        <v>138</v>
      </c>
      <c r="L21" s="3">
        <v>10.9524107</v>
      </c>
      <c r="M21" s="3">
        <v>12.70677757</v>
      </c>
      <c r="N21" s="3">
        <v>41.760452270000002</v>
      </c>
      <c r="O21" s="3">
        <v>43.417640689999999</v>
      </c>
      <c r="S21" s="3" t="str">
        <v>Djibouti</v>
      </c>
      <c r="T21" s="3" t="str">
        <v>Djibouti</v>
      </c>
      <c r="U21" s="3" t="str">
        <v>Djibouti</v>
      </c>
      <c r="V21" s="3" t="str">
        <v>Djibouti</v>
      </c>
      <c r="W21" s="3" t="str">
        <v>Djibouti</v>
      </c>
      <c r="X21" s="3" t="str">
        <v>Djibouti</v>
      </c>
      <c r="Y21" s="3" t="str">
        <v>Djibouti</v>
      </c>
      <c r="Z21" s="3" t="str">
        <v>Djibouti</v>
      </c>
      <c r="AA21" s="3" t="str">
        <v>Djibouti</v>
      </c>
      <c r="AB21" s="3" t="str">
        <v>Djibouti</v>
      </c>
      <c r="AC21" s="3" t="str">
        <v>Djibouti</v>
      </c>
      <c r="AD21" s="3" t="str">
        <v>Djibouti</v>
      </c>
      <c r="AE21" s="3" t="str">
        <v>Djibouti</v>
      </c>
      <c r="AF21" s="3" t="str">
        <v>Djibouti</v>
      </c>
      <c r="AG21" s="3" t="str">
        <v>Djibouti</v>
      </c>
      <c r="AH21" s="3" t="str">
        <v>Djibouti</v>
      </c>
      <c r="AI21" s="3" t="str">
        <v>Djibouti</v>
      </c>
      <c r="AJ21" s="3" t="str">
        <v>Djibouti</v>
      </c>
      <c r="AK21" s="3" t="str">
        <v>Djibouti</v>
      </c>
      <c r="AL21" s="3" t="str">
        <v>Djibouti</v>
      </c>
      <c r="AM21" s="3" t="str">
        <v>Djibouti</v>
      </c>
      <c r="AN21" s="3" t="str">
        <v>Djibouti</v>
      </c>
      <c r="AO21" s="3" t="str">
        <v>Djibouti</v>
      </c>
      <c r="AP21" s="3" t="str">
        <v>Djibouti</v>
      </c>
      <c r="AQ21" s="3" t="str">
        <v>Djibouti</v>
      </c>
      <c r="AR21" s="3" t="str">
        <v>Djibouti</v>
      </c>
      <c r="AS21" s="3" t="str">
        <v>Djibouti</v>
      </c>
      <c r="AT21" s="3" t="str">
        <v>Djibouti</v>
      </c>
      <c r="AU21" s="3" t="str">
        <v>Djibouti</v>
      </c>
      <c r="AV21" s="3" t="str">
        <v>Djibouti</v>
      </c>
      <c r="AW21" s="3" t="str">
        <v>Djibouti</v>
      </c>
      <c r="AX21" s="3" t="str">
        <v>Djibouti</v>
      </c>
      <c r="AZ21" s="3" t="str">
        <v>Kakamega Agricultural Research Center</v>
      </c>
      <c r="BA21" s="3" t="str">
        <v>Technology Verification Centre (TVC) in Bukkedea</v>
      </c>
      <c r="BB21" s="3" t="str">
        <v>Agricultural Research Farm, Adeyemi College, Ondo</v>
      </c>
      <c r="BC21" s="3" t="str">
        <v>Agricultural Research Farm, Adeyemi College, Ondo</v>
      </c>
      <c r="BD21" s="3" t="str">
        <v>Agricultural Research Farm, Adeyemi College, Ondo</v>
      </c>
      <c r="BE21" s="3" t="str">
        <v>Agricultural Research Farm, Adeyemi College, Ondo</v>
      </c>
      <c r="BF21" s="3" t="str">
        <v>Agricultural Research Farm, Adeyemi College, Ondo</v>
      </c>
      <c r="BG21" s="3" t="str">
        <v>Agricultural Research Farm, Adeyemi College, Ondo</v>
      </c>
      <c r="BH21" s="3" t="str">
        <v>Agricultural Research Farm, Adeyemi College, Ondo</v>
      </c>
      <c r="BI21" s="3" t="str">
        <v>Agricultural Research Farm, Adeyemi College, Ondo</v>
      </c>
      <c r="BJ21" s="3" t="str">
        <v>Agricultural Research Farm, Adeyemi College, Ondo</v>
      </c>
      <c r="BK21" s="3" t="str">
        <v>Agricultural Research Farm, Adeyemi College, Ondo</v>
      </c>
      <c r="BL21" s="3" t="str">
        <v>Agricultural Research Farm, Adeyemi College, Ondo</v>
      </c>
      <c r="BM21" s="3" t="str">
        <v>Agricultural Research Farm, Adeyemi College, Ondo</v>
      </c>
      <c r="BN21" s="3" t="str">
        <v>Agricultural Research Farm, Adeyemi College, Ondo</v>
      </c>
      <c r="BO21" s="3" t="str">
        <v>Agricultural Research Farm, Adeyemi College, Ondo</v>
      </c>
      <c r="BP21" s="3" t="str">
        <v>Agricultural Research Farm, Adeyemi College, Ondo</v>
      </c>
      <c r="BQ21" s="3" t="str">
        <v>Agricultural Research Farm, Adeyemi College, Ondo</v>
      </c>
      <c r="BR21" s="3" t="str">
        <v>Agricultural Research Farm, Adeyemi College, Ondo</v>
      </c>
      <c r="BS21" s="3" t="str">
        <v>Agricultural Research Farm, Adeyemi College, Ondo</v>
      </c>
      <c r="BT21" s="3" t="str">
        <v>Agricultural Research Farm, Adeyemi College, Ondo</v>
      </c>
      <c r="BU21" s="3" t="str">
        <v>Agricultural Research Farm, Adeyemi College, Ondo</v>
      </c>
      <c r="BV21" s="3" t="str">
        <v>Agricultural Research Farm, Adeyemi College, Ondo</v>
      </c>
      <c r="BW21" s="3" t="str">
        <v>Agricultural Research Farm, Adeyemi College, Ondo</v>
      </c>
      <c r="BX21" s="3" t="str">
        <v>Agricultural Research Farm, Adeyemi College, Ondo</v>
      </c>
      <c r="BY21" s="3" t="str">
        <v>Agricultural Research Farm, Adeyemi College, Ondo</v>
      </c>
      <c r="BZ21" s="3" t="str">
        <v>Agricultural Research Farm, Adeyemi College, Ondo</v>
      </c>
      <c r="CA21" s="3" t="str">
        <v>Agricultural Research Farm, Adeyemi College, Ondo</v>
      </c>
      <c r="CB21" s="3" t="str">
        <v>Agricultural Research Farm, Adeyemi College, Ondo</v>
      </c>
      <c r="CC21" s="3" t="str">
        <v>Agricultural Research Farm, Adeyemi College, Ondo</v>
      </c>
      <c r="CD21" s="3" t="str">
        <v>Agricultural Research Farm, Adeyemi College, Ondo</v>
      </c>
      <c r="CE21" s="3" t="str">
        <v>Agricultural Research Farm, Adeyemi College, Ondo</v>
      </c>
      <c r="CF21" s="3" t="str">
        <v>Agricultural Research Farm, Adeyemi College, Ondo</v>
      </c>
      <c r="CG21" s="3" t="str">
        <v>Agricultural Research Farm, Adeyemi College, Ondo</v>
      </c>
      <c r="CK21" s="3" t="str">
        <v>Agricultural Research Farm, Adeyemi College, Ondo</v>
      </c>
      <c r="CM21" s="3" t="str">
        <v>Agricultural Research Farm, Adeyemi College, Ondo</v>
      </c>
      <c r="CN21" s="3" t="str">
        <v>Agricultural Research Farm, Adeyemi College, Ondo</v>
      </c>
      <c r="CO21" s="3" t="str">
        <v>Agricultural Research Farm, Adeyemi College, Ondo</v>
      </c>
      <c r="CP21" s="3" t="str">
        <v>Agricultural Research Farm, Adeyemi College, Ondo</v>
      </c>
      <c r="CQ21" s="3" t="str">
        <v>Agricultural Research Farm, Adeyemi College, Ondo</v>
      </c>
      <c r="CR21" s="3" t="str">
        <v>Agricultural Research Farm, Adeyemi College, Ondo</v>
      </c>
      <c r="CS21" s="3" t="str">
        <v>Agricultural Research Farm, Adeyemi College, Ondo</v>
      </c>
      <c r="CT21" s="3" t="str">
        <v>Agricultural Research Farm, Adeyemi College, Ondo</v>
      </c>
      <c r="CU21" s="3" t="str">
        <v>Agricultural Research Farm, Adeyemi College, Ondo</v>
      </c>
      <c r="CV21" s="3" t="str">
        <v>Agricultural Research Farm, Adeyemi College, Ondo</v>
      </c>
      <c r="CW21" s="3" t="str">
        <v>Agricultural Research Farm, Adeyemi College, Ondo</v>
      </c>
      <c r="CX21" s="3" t="str">
        <v>Agricultural Research Farm, Adeyemi College, Ondo</v>
      </c>
      <c r="CY21" s="3" t="str">
        <v>Agricultural Research Farm, Adeyemi College, Ondo</v>
      </c>
      <c r="CZ21" s="3" t="str">
        <v>Agricultural Research Farm, Adeyemi College, Ondo</v>
      </c>
      <c r="DA21" s="3" t="str">
        <v>Agricultural Research Farm, Adeyemi College, Ondo</v>
      </c>
      <c r="DB21" s="3" t="str">
        <v>Agricultural Research Farm, Adeyemi College, Ondo</v>
      </c>
      <c r="DC21" s="3" t="str">
        <v>Agricultural Research Farm, Adeyemi College, Ondo</v>
      </c>
      <c r="DD21" s="3" t="str">
        <v>Agricultural Research Farm, Adeyemi College, Ondo</v>
      </c>
      <c r="DE21" s="3" t="str">
        <v>Agricultural Research Farm, Adeyemi College, Ondo</v>
      </c>
      <c r="DF21" s="3" t="str">
        <v>Agricultural Research Farm, Adeyemi College, Ondo</v>
      </c>
      <c r="DG21" s="3" t="str">
        <v>Agricultural Research Farm, Adeyemi College, Ondo</v>
      </c>
      <c r="DH21" s="3" t="str">
        <v>Agricultural Research Farm, Adeyemi College, Ondo</v>
      </c>
      <c r="DI21" s="3" t="str">
        <v>Agricultural Research Farm, Adeyemi College, Ondo</v>
      </c>
      <c r="DJ21" s="3" t="str">
        <v>Agricultural Research Farm, Adeyemi College, Ondo</v>
      </c>
      <c r="DK21" s="3" t="str">
        <v>Agricultural Research Farm, Adeyemi College, Ondo</v>
      </c>
      <c r="DL21" s="3" t="str">
        <v>Agricultural Research Farm, Adeyemi College, Ondo</v>
      </c>
      <c r="DM21" s="3" t="str">
        <v>Agricultural Research Farm, Adeyemi College, Ondo</v>
      </c>
      <c r="DN21" s="3" t="str">
        <v>Agricultural Research Farm, Adeyemi College, Ondo</v>
      </c>
      <c r="DO21" s="3" t="str">
        <v>Agricultural Research Farm, Adeyemi College, Ondo</v>
      </c>
      <c r="DP21" s="3" t="str">
        <v>Agricultural Research Farm, Adeyemi College, Ondo</v>
      </c>
    </row>
    <row r="22" spans="1:120" ht="14.5" x14ac:dyDescent="0.35">
      <c r="A22" s="3">
        <v>-9.0343</v>
      </c>
      <c r="B22" s="3">
        <v>36.846699999999998</v>
      </c>
      <c r="C22" s="3" t="s">
        <v>226</v>
      </c>
      <c r="D22" s="3" t="s">
        <v>107</v>
      </c>
      <c r="E22" s="3" t="s">
        <v>7660</v>
      </c>
      <c r="F22" s="3">
        <v>650</v>
      </c>
      <c r="G22"/>
      <c r="H22" s="3" t="str">
        <f>CONCATENATE(site_list[[#This Row],[Country]],site_list[[#This Row],[Site.ID]])</f>
        <v>TanzaniaAgricultural Research Institute, Ilonga</v>
      </c>
      <c r="J22" s="3" t="s">
        <v>9249</v>
      </c>
      <c r="K22" s="3" t="s">
        <v>9250</v>
      </c>
      <c r="L22" s="3">
        <v>17.543399999999998</v>
      </c>
      <c r="M22" s="3">
        <v>19.996200000000002</v>
      </c>
      <c r="N22" s="3">
        <v>-68.769599999999997</v>
      </c>
      <c r="O22" s="3">
        <v>-72.034199999999998</v>
      </c>
      <c r="S22" s="3" t="str">
        <v>Dominican Republic</v>
      </c>
      <c r="T22" s="3" t="str">
        <v>Dominican Republic</v>
      </c>
      <c r="U22" s="3" t="str">
        <v>Dominican Republic</v>
      </c>
      <c r="V22" s="3" t="str">
        <v>Dominican Republic</v>
      </c>
      <c r="W22" s="3" t="str">
        <v>Dominican Republic</v>
      </c>
      <c r="X22" s="3" t="str">
        <v>Dominican Republic</v>
      </c>
      <c r="Y22" s="3" t="str">
        <v>Dominican Republic</v>
      </c>
      <c r="Z22" s="3" t="str">
        <v>Dominican Republic</v>
      </c>
      <c r="AA22" s="3" t="str">
        <v>Dominican Republic</v>
      </c>
      <c r="AB22" s="3" t="str">
        <v>Dominican Republic</v>
      </c>
      <c r="AC22" s="3" t="str">
        <v>Dominican Republic</v>
      </c>
      <c r="AD22" s="3" t="str">
        <v>Dominican Republic</v>
      </c>
      <c r="AE22" s="3" t="str">
        <v>Dominican Republic</v>
      </c>
      <c r="AF22" s="3" t="str">
        <v>Dominican Republic</v>
      </c>
      <c r="AG22" s="3" t="str">
        <v>Dominican Republic</v>
      </c>
      <c r="AH22" s="3" t="str">
        <v>Dominican Republic</v>
      </c>
      <c r="AI22" s="3" t="str">
        <v>Dominican Republic</v>
      </c>
      <c r="AJ22" s="3" t="str">
        <v>Dominican Republic</v>
      </c>
      <c r="AK22" s="3" t="str">
        <v>Dominican Republic</v>
      </c>
      <c r="AL22" s="3" t="str">
        <v>Dominican Republic</v>
      </c>
      <c r="AM22" s="3" t="str">
        <v>Dominican Republic</v>
      </c>
      <c r="AN22" s="3" t="str">
        <v>Dominican Republic</v>
      </c>
      <c r="AO22" s="3" t="str">
        <v>Dominican Republic</v>
      </c>
      <c r="AP22" s="3" t="str">
        <v>Dominican Republic</v>
      </c>
      <c r="AQ22" s="3" t="str">
        <v>Dominican Republic</v>
      </c>
      <c r="AR22" s="3" t="str">
        <v>Dominican Republic</v>
      </c>
      <c r="AS22" s="3" t="str">
        <v>Dominican Republic</v>
      </c>
      <c r="AT22" s="3" t="str">
        <v>Dominican Republic</v>
      </c>
      <c r="AU22" s="3" t="str">
        <v>Dominican Republic</v>
      </c>
      <c r="AV22" s="3" t="str">
        <v>Dominican Republic</v>
      </c>
      <c r="AW22" s="3" t="str">
        <v>Dominican Republic</v>
      </c>
      <c r="AX22" s="3" t="str">
        <v>Dominican Republic</v>
      </c>
      <c r="AZ22" s="3" t="str">
        <v>KALRO,  Njoro</v>
      </c>
      <c r="BA22" s="3" t="str">
        <v>ZARDI, Ngetta</v>
      </c>
      <c r="BB22" s="3" t="str">
        <v>Agricultural Research Institute, Ilonga</v>
      </c>
      <c r="BC22" s="3" t="str">
        <v>Agricultural Research Institute, Ilonga</v>
      </c>
      <c r="BD22" s="3" t="str">
        <v>Agricultural Research Institute, Ilonga</v>
      </c>
      <c r="BE22" s="3" t="str">
        <v>Agricultural Research Institute, Ilonga</v>
      </c>
      <c r="BF22" s="3" t="str">
        <v>Agricultural Research Institute, Ilonga</v>
      </c>
      <c r="BG22" s="3" t="str">
        <v>Agricultural Research Institute, Ilonga</v>
      </c>
      <c r="BH22" s="3" t="str">
        <v>Agricultural Research Institute, Ilonga</v>
      </c>
      <c r="BI22" s="3" t="str">
        <v>Agricultural Research Institute, Ilonga</v>
      </c>
      <c r="BJ22" s="3" t="str">
        <v>Agricultural Research Institute, Ilonga</v>
      </c>
      <c r="BK22" s="3" t="str">
        <v>Agricultural Research Institute, Ilonga</v>
      </c>
      <c r="BL22" s="3" t="str">
        <v>Agricultural Research Institute, Ilonga</v>
      </c>
      <c r="BM22" s="3" t="str">
        <v>Agricultural Research Institute, Ilonga</v>
      </c>
      <c r="BN22" s="3" t="str">
        <v>Agricultural Research Institute, Ilonga</v>
      </c>
      <c r="BO22" s="3" t="str">
        <v>Agricultural Research Institute, Ilonga</v>
      </c>
      <c r="BP22" s="3" t="str">
        <v>Agricultural Research Institute, Ilonga</v>
      </c>
      <c r="BQ22" s="3" t="str">
        <v>Agricultural Research Institute, Ilonga</v>
      </c>
      <c r="BR22" s="3" t="str">
        <v>Agricultural Research Institute, Ilonga</v>
      </c>
      <c r="BS22" s="3" t="str">
        <v>Agricultural Research Institute, Ilonga</v>
      </c>
      <c r="BT22" s="3" t="str">
        <v>Agricultural Research Institute, Ilonga</v>
      </c>
      <c r="BU22" s="3" t="str">
        <v>Agricultural Research Institute, Ilonga</v>
      </c>
      <c r="BV22" s="3" t="str">
        <v>Agricultural Research Institute, Ilonga</v>
      </c>
      <c r="BW22" s="3" t="str">
        <v>Agricultural Research Institute, Ilonga</v>
      </c>
      <c r="BX22" s="3" t="str">
        <v>Agricultural Research Institute, Ilonga</v>
      </c>
      <c r="BY22" s="3" t="str">
        <v>Agricultural Research Institute, Ilonga</v>
      </c>
      <c r="BZ22" s="3" t="str">
        <v>Agricultural Research Institute, Ilonga</v>
      </c>
      <c r="CA22" s="3" t="str">
        <v>Agricultural Research Institute, Ilonga</v>
      </c>
      <c r="CB22" s="3" t="str">
        <v>Agricultural Research Institute, Ilonga</v>
      </c>
      <c r="CC22" s="3" t="str">
        <v>Agricultural Research Institute, Ilonga</v>
      </c>
      <c r="CD22" s="3" t="str">
        <v>Agricultural Research Institute, Ilonga</v>
      </c>
      <c r="CE22" s="3" t="str">
        <v>Agricultural Research Institute, Ilonga</v>
      </c>
      <c r="CF22" s="3" t="str">
        <v>Agricultural Research Institute, Ilonga</v>
      </c>
      <c r="CG22" s="3" t="str">
        <v>Agricultural Research Institute, Ilonga</v>
      </c>
      <c r="CK22" s="3" t="str">
        <v>Agricultural Research Institute, Ilonga</v>
      </c>
      <c r="CM22" s="3" t="str">
        <v>Agricultural Research Institute, Ilonga</v>
      </c>
      <c r="CN22" s="3" t="str">
        <v>Agricultural Research Institute, Ilonga</v>
      </c>
      <c r="CO22" s="3" t="str">
        <v>Agricultural Research Institute, Ilonga</v>
      </c>
      <c r="CP22" s="3" t="str">
        <v>Agricultural Research Institute, Ilonga</v>
      </c>
      <c r="CQ22" s="3" t="str">
        <v>Agricultural Research Institute, Ilonga</v>
      </c>
      <c r="CR22" s="3" t="str">
        <v>Agricultural Research Institute, Ilonga</v>
      </c>
      <c r="CS22" s="3" t="str">
        <v>Agricultural Research Institute, Ilonga</v>
      </c>
      <c r="CT22" s="3" t="str">
        <v>Agricultural Research Institute, Ilonga</v>
      </c>
      <c r="CU22" s="3" t="str">
        <v>Agricultural Research Institute, Ilonga</v>
      </c>
      <c r="CV22" s="3" t="str">
        <v>Agricultural Research Institute, Ilonga</v>
      </c>
      <c r="CW22" s="3" t="str">
        <v>Agricultural Research Institute, Ilonga</v>
      </c>
      <c r="CX22" s="3" t="str">
        <v>Agricultural Research Institute, Ilonga</v>
      </c>
      <c r="CY22" s="3" t="str">
        <v>Agricultural Research Institute, Ilonga</v>
      </c>
      <c r="CZ22" s="3" t="str">
        <v>Agricultural Research Institute, Ilonga</v>
      </c>
      <c r="DA22" s="3" t="str">
        <v>Agricultural Research Institute, Ilonga</v>
      </c>
      <c r="DB22" s="3" t="str">
        <v>Agricultural Research Institute, Ilonga</v>
      </c>
      <c r="DC22" s="3" t="str">
        <v>Agricultural Research Institute, Ilonga</v>
      </c>
      <c r="DD22" s="3" t="str">
        <v>Agricultural Research Institute, Ilonga</v>
      </c>
      <c r="DE22" s="3" t="str">
        <v>Agricultural Research Institute, Ilonga</v>
      </c>
      <c r="DF22" s="3" t="str">
        <v>Agricultural Research Institute, Ilonga</v>
      </c>
      <c r="DG22" s="3" t="str">
        <v>Agricultural Research Institute, Ilonga</v>
      </c>
      <c r="DH22" s="3" t="str">
        <v>Agricultural Research Institute, Ilonga</v>
      </c>
      <c r="DI22" s="3" t="str">
        <v>Agricultural Research Institute, Ilonga</v>
      </c>
      <c r="DJ22" s="3" t="str">
        <v>Agricultural Research Institute, Ilonga</v>
      </c>
      <c r="DK22" s="3" t="str">
        <v>Agricultural Research Institute, Ilonga</v>
      </c>
      <c r="DL22" s="3" t="str">
        <v>Agricultural Research Institute, Ilonga</v>
      </c>
      <c r="DM22" s="3" t="str">
        <v>Agricultural Research Institute, Ilonga</v>
      </c>
      <c r="DN22" s="3" t="str">
        <v>Agricultural Research Institute, Ilonga</v>
      </c>
      <c r="DO22" s="3" t="str">
        <v>Agricultural Research Institute, Ilonga</v>
      </c>
      <c r="DP22" s="3" t="str">
        <v>Agricultural Research Institute, Ilonga</v>
      </c>
    </row>
    <row r="23" spans="1:120" ht="14.5" x14ac:dyDescent="0.35">
      <c r="A23" s="3">
        <v>6.6684000000000001</v>
      </c>
      <c r="B23" s="3">
        <v>-1.570749</v>
      </c>
      <c r="C23" s="3" t="s">
        <v>157</v>
      </c>
      <c r="D23" s="3" t="s">
        <v>112</v>
      </c>
      <c r="E23" s="3" t="s">
        <v>10308</v>
      </c>
      <c r="F23" s="3">
        <v>1000</v>
      </c>
      <c r="G23"/>
      <c r="H23" s="3" t="str">
        <f>CONCATENATE(site_list[[#This Row],[Country]],site_list[[#This Row],[Site.ID]])</f>
        <v>GhanaAgricultural Research Station, Kwame Nkrumah University of Science and Technology</v>
      </c>
      <c r="J23" s="3" t="s">
        <v>131</v>
      </c>
      <c r="K23" s="3" t="s">
        <v>132</v>
      </c>
      <c r="L23" s="3">
        <v>-5.03066397</v>
      </c>
      <c r="M23" s="3">
        <v>3.7030820800000002</v>
      </c>
      <c r="N23" s="3">
        <v>11.200858119999999</v>
      </c>
      <c r="O23" s="3">
        <v>18.649999619999999</v>
      </c>
      <c r="S23" s="3" t="str">
        <v>DRC</v>
      </c>
      <c r="T23" s="3" t="str">
        <v>DRC</v>
      </c>
      <c r="U23" s="3" t="str">
        <v>DRC</v>
      </c>
      <c r="V23" s="3" t="str">
        <v>DRC</v>
      </c>
      <c r="W23" s="3" t="str">
        <v>DRC</v>
      </c>
      <c r="X23" s="3" t="str">
        <v>DRC</v>
      </c>
      <c r="Y23" s="3" t="str">
        <v>DRC</v>
      </c>
      <c r="Z23" s="3" t="str">
        <v>DRC</v>
      </c>
      <c r="AA23" s="3" t="str">
        <v>DRC</v>
      </c>
      <c r="AB23" s="3" t="str">
        <v>DRC</v>
      </c>
      <c r="AC23" s="3" t="str">
        <v>DRC</v>
      </c>
      <c r="AD23" s="3" t="str">
        <v>DRC</v>
      </c>
      <c r="AE23" s="3" t="str">
        <v>DRC</v>
      </c>
      <c r="AF23" s="3" t="str">
        <v>DRC</v>
      </c>
      <c r="AG23" s="3" t="str">
        <v>DRC</v>
      </c>
      <c r="AH23" s="3" t="str">
        <v>DRC</v>
      </c>
      <c r="AI23" s="3" t="str">
        <v>DRC</v>
      </c>
      <c r="AJ23" s="3" t="str">
        <v>DRC</v>
      </c>
      <c r="AK23" s="3" t="str">
        <v>DRC</v>
      </c>
      <c r="AL23" s="3" t="str">
        <v>DRC</v>
      </c>
      <c r="AM23" s="3" t="str">
        <v>DRC</v>
      </c>
      <c r="AN23" s="3" t="str">
        <v>DRC</v>
      </c>
      <c r="AO23" s="3" t="str">
        <v>DRC</v>
      </c>
      <c r="AP23" s="3" t="str">
        <v>DRC</v>
      </c>
      <c r="AQ23" s="3" t="str">
        <v>DRC</v>
      </c>
      <c r="AR23" s="3" t="str">
        <v>DRC</v>
      </c>
      <c r="AS23" s="3" t="str">
        <v>DRC</v>
      </c>
      <c r="AT23" s="3" t="str">
        <v>DRC</v>
      </c>
      <c r="AU23" s="3" t="str">
        <v>DRC</v>
      </c>
      <c r="AV23" s="3" t="str">
        <v>DRC</v>
      </c>
      <c r="AW23" s="3" t="str">
        <v>DRC</v>
      </c>
      <c r="AX23" s="3" t="str">
        <v>DRC</v>
      </c>
      <c r="AZ23" s="3" t="str">
        <v>KALRO, Baringo</v>
      </c>
      <c r="BB23" s="3" t="str">
        <v>Agricultural Research Station, Kwame Nkrumah University of Science and Technology</v>
      </c>
      <c r="BC23" s="3" t="str">
        <v>Agricultural Research Station, Kwame Nkrumah University of Science and Technology</v>
      </c>
      <c r="BD23" s="3" t="str">
        <v>Agricultural Research Station, Kwame Nkrumah University of Science and Technology</v>
      </c>
      <c r="BE23" s="3" t="str">
        <v>Agricultural Research Station, Kwame Nkrumah University of Science and Technology</v>
      </c>
      <c r="BF23" s="3" t="str">
        <v>Agricultural Research Station, Kwame Nkrumah University of Science and Technology</v>
      </c>
      <c r="BG23" s="3" t="str">
        <v>Agricultural Research Station, Kwame Nkrumah University of Science and Technology</v>
      </c>
      <c r="BH23" s="3" t="str">
        <v>Agricultural Research Station, Kwame Nkrumah University of Science and Technology</v>
      </c>
      <c r="BI23" s="3" t="str">
        <v>Agricultural Research Station, Kwame Nkrumah University of Science and Technology</v>
      </c>
      <c r="BJ23" s="3" t="str">
        <v>Agricultural Research Station, Kwame Nkrumah University of Science and Technology</v>
      </c>
      <c r="BK23" s="3" t="str">
        <v>Agricultural Research Station, Kwame Nkrumah University of Science and Technology</v>
      </c>
      <c r="BL23" s="3" t="str">
        <v>Agricultural Research Station, Kwame Nkrumah University of Science and Technology</v>
      </c>
      <c r="BM23" s="3" t="str">
        <v>Agricultural Research Station, Kwame Nkrumah University of Science and Technology</v>
      </c>
      <c r="BN23" s="3" t="str">
        <v>Agricultural Research Station, Kwame Nkrumah University of Science and Technology</v>
      </c>
      <c r="BO23" s="3" t="str">
        <v>Agricultural Research Station, Kwame Nkrumah University of Science and Technology</v>
      </c>
      <c r="BP23" s="3" t="str">
        <v>Agricultural Research Station, Kwame Nkrumah University of Science and Technology</v>
      </c>
      <c r="BQ23" s="3" t="str">
        <v>Agricultural Research Station, Kwame Nkrumah University of Science and Technology</v>
      </c>
      <c r="BR23" s="3" t="str">
        <v>Agricultural Research Station, Kwame Nkrumah University of Science and Technology</v>
      </c>
      <c r="BS23" s="3" t="str">
        <v>Agricultural Research Station, Kwame Nkrumah University of Science and Technology</v>
      </c>
      <c r="BT23" s="3" t="str">
        <v>Agricultural Research Station, Kwame Nkrumah University of Science and Technology</v>
      </c>
      <c r="BU23" s="3" t="str">
        <v>Agricultural Research Station, Kwame Nkrumah University of Science and Technology</v>
      </c>
      <c r="BV23" s="3" t="str">
        <v>Agricultural Research Station, Kwame Nkrumah University of Science and Technology</v>
      </c>
      <c r="BW23" s="3" t="str">
        <v>Agricultural Research Station, Kwame Nkrumah University of Science and Technology</v>
      </c>
      <c r="BX23" s="3" t="str">
        <v>Agricultural Research Station, Kwame Nkrumah University of Science and Technology</v>
      </c>
      <c r="BY23" s="3" t="str">
        <v>Agricultural Research Station, Kwame Nkrumah University of Science and Technology</v>
      </c>
      <c r="BZ23" s="3" t="str">
        <v>Agricultural Research Station, Kwame Nkrumah University of Science and Technology</v>
      </c>
      <c r="CA23" s="3" t="str">
        <v>Agricultural Research Station, Kwame Nkrumah University of Science and Technology</v>
      </c>
      <c r="CB23" s="3" t="str">
        <v>Agricultural Research Station, Kwame Nkrumah University of Science and Technology</v>
      </c>
      <c r="CC23" s="3" t="str">
        <v>Agricultural Research Station, Kwame Nkrumah University of Science and Technology</v>
      </c>
      <c r="CD23" s="3" t="str">
        <v>Agricultural Research Station, Kwame Nkrumah University of Science and Technology</v>
      </c>
      <c r="CE23" s="3" t="str">
        <v>Agricultural Research Station, Kwame Nkrumah University of Science and Technology</v>
      </c>
      <c r="CF23" s="3" t="str">
        <v>Agricultural Research Station, Kwame Nkrumah University of Science and Technology</v>
      </c>
      <c r="CG23" s="3" t="str">
        <v>Agricultural Research Station, Kwame Nkrumah University of Science and Technology</v>
      </c>
      <c r="CK23" s="3" t="str">
        <v>Agricultural Research Station, Kwame Nkrumah University of Science and Technology</v>
      </c>
      <c r="CM23" s="3" t="str">
        <v>Agricultural Research Station, Kwame Nkrumah University of Science and Technology</v>
      </c>
      <c r="CN23" s="3" t="str">
        <v>Agricultural Research Station, Kwame Nkrumah University of Science and Technology</v>
      </c>
      <c r="CO23" s="3" t="str">
        <v>Agricultural Research Station, Kwame Nkrumah University of Science and Technology</v>
      </c>
      <c r="CP23" s="3" t="str">
        <v>Agricultural Research Station, Kwame Nkrumah University of Science and Technology</v>
      </c>
      <c r="CQ23" s="3" t="str">
        <v>Agricultural Research Station, Kwame Nkrumah University of Science and Technology</v>
      </c>
      <c r="CR23" s="3" t="str">
        <v>Agricultural Research Station, Kwame Nkrumah University of Science and Technology</v>
      </c>
      <c r="CS23" s="3" t="str">
        <v>Agricultural Research Station, Kwame Nkrumah University of Science and Technology</v>
      </c>
      <c r="CT23" s="3" t="str">
        <v>Agricultural Research Station, Kwame Nkrumah University of Science and Technology</v>
      </c>
      <c r="CU23" s="3" t="str">
        <v>Agricultural Research Station, Kwame Nkrumah University of Science and Technology</v>
      </c>
      <c r="CV23" s="3" t="str">
        <v>Agricultural Research Station, Kwame Nkrumah University of Science and Technology</v>
      </c>
      <c r="CW23" s="3" t="str">
        <v>Agricultural Research Station, Kwame Nkrumah University of Science and Technology</v>
      </c>
      <c r="CX23" s="3" t="str">
        <v>Agricultural Research Station, Kwame Nkrumah University of Science and Technology</v>
      </c>
      <c r="CY23" s="3" t="str">
        <v>Agricultural Research Station, Kwame Nkrumah University of Science and Technology</v>
      </c>
      <c r="CZ23" s="3" t="str">
        <v>Agricultural Research Station, Kwame Nkrumah University of Science and Technology</v>
      </c>
      <c r="DA23" s="3" t="str">
        <v>Agricultural Research Station, Kwame Nkrumah University of Science and Technology</v>
      </c>
      <c r="DB23" s="3" t="str">
        <v>Agricultural Research Station, Kwame Nkrumah University of Science and Technology</v>
      </c>
      <c r="DC23" s="3" t="str">
        <v>Agricultural Research Station, Kwame Nkrumah University of Science and Technology</v>
      </c>
      <c r="DD23" s="3" t="str">
        <v>Agricultural Research Station, Kwame Nkrumah University of Science and Technology</v>
      </c>
      <c r="DE23" s="3" t="str">
        <v>Agricultural Research Station, Kwame Nkrumah University of Science and Technology</v>
      </c>
      <c r="DF23" s="3" t="str">
        <v>Agricultural Research Station, Kwame Nkrumah University of Science and Technology</v>
      </c>
      <c r="DG23" s="3" t="str">
        <v>Agricultural Research Station, Kwame Nkrumah University of Science and Technology</v>
      </c>
      <c r="DH23" s="3" t="str">
        <v>Agricultural Research Station, Kwame Nkrumah University of Science and Technology</v>
      </c>
      <c r="DI23" s="3" t="str">
        <v>Agricultural Research Station, Kwame Nkrumah University of Science and Technology</v>
      </c>
      <c r="DJ23" s="3" t="str">
        <v>Agricultural Research Station, Kwame Nkrumah University of Science and Technology</v>
      </c>
      <c r="DK23" s="3" t="str">
        <v>Agricultural Research Station, Kwame Nkrumah University of Science and Technology</v>
      </c>
      <c r="DL23" s="3" t="str">
        <v>Agricultural Research Station, Kwame Nkrumah University of Science and Technology</v>
      </c>
      <c r="DM23" s="3" t="str">
        <v>Agricultural Research Station, Kwame Nkrumah University of Science and Technology</v>
      </c>
      <c r="DN23" s="3" t="str">
        <v>Agricultural Research Station, Kwame Nkrumah University of Science and Technology</v>
      </c>
      <c r="DO23" s="3" t="str">
        <v>Agricultural Research Station, Kwame Nkrumah University of Science and Technology</v>
      </c>
      <c r="DP23" s="3" t="str">
        <v>Agricultural Research Station, Kwame Nkrumah University of Science and Technology</v>
      </c>
    </row>
    <row r="24" spans="1:120" ht="14.5" x14ac:dyDescent="0.35">
      <c r="A24" s="3">
        <v>13.082100000000001</v>
      </c>
      <c r="B24" s="3">
        <v>77.576999999999998</v>
      </c>
      <c r="C24" s="3" t="s">
        <v>13662</v>
      </c>
      <c r="D24" s="3" t="s">
        <v>112</v>
      </c>
      <c r="E24" s="3" t="s">
        <v>13664</v>
      </c>
      <c r="F24" s="3">
        <v>500</v>
      </c>
      <c r="G24"/>
      <c r="H24" s="3" t="str">
        <f>CONCATENATE(site_list[[#This Row],[Country]],site_list[[#This Row],[Site.ID]])</f>
        <v>IndiaAgricultural Research Station, University of Agricultural Sciences, GKVK campus, Bengaluru, Karnataka.</v>
      </c>
      <c r="J24" s="3" t="s">
        <v>9251</v>
      </c>
      <c r="K24" s="3" t="s">
        <v>9252</v>
      </c>
      <c r="L24" s="3">
        <v>0.7893</v>
      </c>
      <c r="M24" s="3">
        <v>-4.9988000000000001</v>
      </c>
      <c r="N24" s="3">
        <v>-75.209400000000002</v>
      </c>
      <c r="O24" s="3">
        <v>-81.078999999999994</v>
      </c>
      <c r="S24" s="3" t="str">
        <v>Ecuador</v>
      </c>
      <c r="T24" s="3" t="str">
        <v>Ecuador</v>
      </c>
      <c r="U24" s="3" t="str">
        <v>Ecuador</v>
      </c>
      <c r="V24" s="3" t="str">
        <v>Ecuador</v>
      </c>
      <c r="W24" s="3" t="str">
        <v>Ecuador</v>
      </c>
      <c r="X24" s="3" t="str">
        <v>Ecuador</v>
      </c>
      <c r="Y24" s="3" t="str">
        <v>Ecuador</v>
      </c>
      <c r="Z24" s="3" t="str">
        <v>Ecuador</v>
      </c>
      <c r="AA24" s="3" t="str">
        <v>Ecuador</v>
      </c>
      <c r="AB24" s="3" t="str">
        <v>Ecuador</v>
      </c>
      <c r="AC24" s="3" t="str">
        <v>Ecuador</v>
      </c>
      <c r="AD24" s="3" t="str">
        <v>Ecuador</v>
      </c>
      <c r="AE24" s="3" t="str">
        <v>Ecuador</v>
      </c>
      <c r="AF24" s="3" t="str">
        <v>Ecuador</v>
      </c>
      <c r="AG24" s="3" t="str">
        <v>Ecuador</v>
      </c>
      <c r="AH24" s="3" t="str">
        <v>Ecuador</v>
      </c>
      <c r="AI24" s="3" t="str">
        <v>Ecuador</v>
      </c>
      <c r="AJ24" s="3" t="str">
        <v>Ecuador</v>
      </c>
      <c r="AK24" s="3" t="str">
        <v>Ecuador</v>
      </c>
      <c r="AL24" s="3" t="str">
        <v>Ecuador</v>
      </c>
      <c r="AM24" s="3" t="str">
        <v>Ecuador</v>
      </c>
      <c r="AN24" s="3" t="str">
        <v>Ecuador</v>
      </c>
      <c r="AO24" s="3" t="str">
        <v>Ecuador</v>
      </c>
      <c r="AP24" s="3" t="str">
        <v>Ecuador</v>
      </c>
      <c r="AQ24" s="3" t="str">
        <v>Ecuador</v>
      </c>
      <c r="AR24" s="3" t="str">
        <v>Ecuador</v>
      </c>
      <c r="AS24" s="3" t="str">
        <v>Ecuador</v>
      </c>
      <c r="AT24" s="3" t="str">
        <v>Ecuador</v>
      </c>
      <c r="AU24" s="3" t="str">
        <v>Ecuador</v>
      </c>
      <c r="AV24" s="3" t="str">
        <v>Ecuador</v>
      </c>
      <c r="AW24" s="3" t="str">
        <v>Ecuador</v>
      </c>
      <c r="AX24" s="3" t="str">
        <v>Ecuador</v>
      </c>
      <c r="AZ24" s="3" t="str">
        <v>KALRO, Kakamega</v>
      </c>
      <c r="BB24" s="3" t="str">
        <v>Agricultural Research Station, University of Agricultural Sciences, GKVK campus, Bengaluru, Karnataka.</v>
      </c>
      <c r="BC24" s="3" t="str">
        <v>Agricultural Research Station, University of Agricultural Sciences, GKVK campus, Bengaluru, Karnataka.</v>
      </c>
      <c r="BD24" s="3" t="str">
        <v>Agricultural Research Station, University of Agricultural Sciences, GKVK campus, Bengaluru, Karnataka.</v>
      </c>
      <c r="BE24" s="3" t="str">
        <v>Agricultural Research Station, University of Agricultural Sciences, GKVK campus, Bengaluru, Karnataka.</v>
      </c>
      <c r="BF24" s="3" t="str">
        <v>Agricultural Research Station, University of Agricultural Sciences, GKVK campus, Bengaluru, Karnataka.</v>
      </c>
      <c r="BG24" s="3" t="str">
        <v>Agricultural Research Station, University of Agricultural Sciences, GKVK campus, Bengaluru, Karnataka.</v>
      </c>
      <c r="BH24" s="3" t="str">
        <v>Agricultural Research Station, University of Agricultural Sciences, GKVK campus, Bengaluru, Karnataka.</v>
      </c>
      <c r="BI24" s="3" t="str">
        <v>Agricultural Research Station, University of Agricultural Sciences, GKVK campus, Bengaluru, Karnataka.</v>
      </c>
      <c r="BJ24" s="3" t="str">
        <v>Agricultural Research Station, University of Agricultural Sciences, GKVK campus, Bengaluru, Karnataka.</v>
      </c>
      <c r="BK24" s="3" t="str">
        <v>Agricultural Research Station, University of Agricultural Sciences, GKVK campus, Bengaluru, Karnataka.</v>
      </c>
      <c r="BL24" s="3" t="str">
        <v>Agricultural Research Station, University of Agricultural Sciences, GKVK campus, Bengaluru, Karnataka.</v>
      </c>
      <c r="BM24" s="3" t="str">
        <v>Agricultural Research Station, University of Agricultural Sciences, GKVK campus, Bengaluru, Karnataka.</v>
      </c>
      <c r="BN24" s="3" t="str">
        <v>Agricultural Research Station, University of Agricultural Sciences, GKVK campus, Bengaluru, Karnataka.</v>
      </c>
      <c r="BO24" s="3" t="str">
        <v>Agricultural Research Station, University of Agricultural Sciences, GKVK campus, Bengaluru, Karnataka.</v>
      </c>
      <c r="BP24" s="3" t="str">
        <v>Agricultural Research Station, University of Agricultural Sciences, GKVK campus, Bengaluru, Karnataka.</v>
      </c>
      <c r="BQ24" s="3" t="str">
        <v>Agricultural Research Station, University of Agricultural Sciences, GKVK campus, Bengaluru, Karnataka.</v>
      </c>
      <c r="BR24" s="3" t="str">
        <v>Agricultural Research Station, University of Agricultural Sciences, GKVK campus, Bengaluru, Karnataka.</v>
      </c>
      <c r="BS24" s="3" t="str">
        <v>Agricultural Research Station, University of Agricultural Sciences, GKVK campus, Bengaluru, Karnataka.</v>
      </c>
      <c r="BT24" s="3" t="str">
        <v>Agricultural Research Station, University of Agricultural Sciences, GKVK campus, Bengaluru, Karnataka.</v>
      </c>
      <c r="BU24" s="3" t="str">
        <v>Agricultural Research Station, University of Agricultural Sciences, GKVK campus, Bengaluru, Karnataka.</v>
      </c>
      <c r="BV24" s="3" t="str">
        <v>Agricultural Research Station, University of Agricultural Sciences, GKVK campus, Bengaluru, Karnataka.</v>
      </c>
      <c r="BW24" s="3" t="str">
        <v>Agricultural Research Station, University of Agricultural Sciences, GKVK campus, Bengaluru, Karnataka.</v>
      </c>
      <c r="BX24" s="3" t="str">
        <v>Agricultural Research Station, University of Agricultural Sciences, GKVK campus, Bengaluru, Karnataka.</v>
      </c>
      <c r="BY24" s="3" t="str">
        <v>Agricultural Research Station, University of Agricultural Sciences, GKVK campus, Bengaluru, Karnataka.</v>
      </c>
      <c r="BZ24" s="3" t="str">
        <v>Agricultural Research Station, University of Agricultural Sciences, GKVK campus, Bengaluru, Karnataka.</v>
      </c>
      <c r="CA24" s="3" t="str">
        <v>Agricultural Research Station, University of Agricultural Sciences, GKVK campus, Bengaluru, Karnataka.</v>
      </c>
      <c r="CB24" s="3" t="str">
        <v>Agricultural Research Station, University of Agricultural Sciences, GKVK campus, Bengaluru, Karnataka.</v>
      </c>
      <c r="CC24" s="3" t="str">
        <v>Agricultural Research Station, University of Agricultural Sciences, GKVK campus, Bengaluru, Karnataka.</v>
      </c>
      <c r="CD24" s="3" t="str">
        <v>Agricultural Research Station, University of Agricultural Sciences, GKVK campus, Bengaluru, Karnataka.</v>
      </c>
      <c r="CE24" s="3" t="str">
        <v>Agricultural Research Station, University of Agricultural Sciences, GKVK campus, Bengaluru, Karnataka.</v>
      </c>
      <c r="CF24" s="3" t="str">
        <v>Agricultural Research Station, University of Agricultural Sciences, GKVK campus, Bengaluru, Karnataka.</v>
      </c>
      <c r="CG24" s="3" t="str">
        <v>Agricultural Research Station, University of Agricultural Sciences, GKVK campus, Bengaluru, Karnataka.</v>
      </c>
      <c r="CK24" s="3" t="str">
        <v>Agricultural Research Station, University of Agricultural Sciences, GKVK campus, Bengaluru, Karnataka.</v>
      </c>
      <c r="CM24" s="3" t="str">
        <v>Agricultural Research Station, University of Agricultural Sciences, GKVK campus, Bengaluru, Karnataka.</v>
      </c>
      <c r="CN24" s="3" t="str">
        <v>Agricultural Research Station, University of Agricultural Sciences, GKVK campus, Bengaluru, Karnataka.</v>
      </c>
      <c r="CO24" s="3" t="str">
        <v>Agricultural Research Station, University of Agricultural Sciences, GKVK campus, Bengaluru, Karnataka.</v>
      </c>
      <c r="CP24" s="3" t="str">
        <v>Agricultural Research Station, University of Agricultural Sciences, GKVK campus, Bengaluru, Karnataka.</v>
      </c>
      <c r="CQ24" s="3" t="str">
        <v>Agricultural Research Station, University of Agricultural Sciences, GKVK campus, Bengaluru, Karnataka.</v>
      </c>
      <c r="CR24" s="3" t="str">
        <v>Agricultural Research Station, University of Agricultural Sciences, GKVK campus, Bengaluru, Karnataka.</v>
      </c>
      <c r="CS24" s="3" t="str">
        <v>Agricultural Research Station, University of Agricultural Sciences, GKVK campus, Bengaluru, Karnataka.</v>
      </c>
      <c r="CT24" s="3" t="str">
        <v>Agricultural Research Station, University of Agricultural Sciences, GKVK campus, Bengaluru, Karnataka.</v>
      </c>
      <c r="CU24" s="3" t="str">
        <v>Agricultural Research Station, University of Agricultural Sciences, GKVK campus, Bengaluru, Karnataka.</v>
      </c>
      <c r="CV24" s="3" t="str">
        <v>Agricultural Research Station, University of Agricultural Sciences, GKVK campus, Bengaluru, Karnataka.</v>
      </c>
      <c r="CW24" s="3" t="str">
        <v>Agricultural Research Station, University of Agricultural Sciences, GKVK campus, Bengaluru, Karnataka.</v>
      </c>
      <c r="CX24" s="3" t="str">
        <v>Agricultural Research Station, University of Agricultural Sciences, GKVK campus, Bengaluru, Karnataka.</v>
      </c>
      <c r="CY24" s="3" t="str">
        <v>Agricultural Research Station, University of Agricultural Sciences, GKVK campus, Bengaluru, Karnataka.</v>
      </c>
      <c r="CZ24" s="3" t="str">
        <v>Agricultural Research Station, University of Agricultural Sciences, GKVK campus, Bengaluru, Karnataka.</v>
      </c>
      <c r="DA24" s="3" t="str">
        <v>Agricultural Research Station, University of Agricultural Sciences, GKVK campus, Bengaluru, Karnataka.</v>
      </c>
      <c r="DB24" s="3" t="str">
        <v>Agricultural Research Station, University of Agricultural Sciences, GKVK campus, Bengaluru, Karnataka.</v>
      </c>
      <c r="DC24" s="3" t="str">
        <v>Agricultural Research Station, University of Agricultural Sciences, GKVK campus, Bengaluru, Karnataka.</v>
      </c>
      <c r="DD24" s="3" t="str">
        <v>Agricultural Research Station, University of Agricultural Sciences, GKVK campus, Bengaluru, Karnataka.</v>
      </c>
      <c r="DE24" s="3" t="str">
        <v>Agricultural Research Station, University of Agricultural Sciences, GKVK campus, Bengaluru, Karnataka.</v>
      </c>
      <c r="DF24" s="3" t="str">
        <v>Agricultural Research Station, University of Agricultural Sciences, GKVK campus, Bengaluru, Karnataka.</v>
      </c>
      <c r="DG24" s="3" t="str">
        <v>Agricultural Research Station, University of Agricultural Sciences, GKVK campus, Bengaluru, Karnataka.</v>
      </c>
      <c r="DH24" s="3" t="str">
        <v>Agricultural Research Station, University of Agricultural Sciences, GKVK campus, Bengaluru, Karnataka.</v>
      </c>
      <c r="DI24" s="3" t="str">
        <v>Agricultural Research Station, University of Agricultural Sciences, GKVK campus, Bengaluru, Karnataka.</v>
      </c>
      <c r="DJ24" s="3" t="str">
        <v>Agricultural Research Station, University of Agricultural Sciences, GKVK campus, Bengaluru, Karnataka.</v>
      </c>
      <c r="DK24" s="3" t="str">
        <v>Agricultural Research Station, University of Agricultural Sciences, GKVK campus, Bengaluru, Karnataka.</v>
      </c>
      <c r="DL24" s="3" t="str">
        <v>Agricultural Research Station, University of Agricultural Sciences, GKVK campus, Bengaluru, Karnataka.</v>
      </c>
      <c r="DM24" s="3" t="str">
        <v>Agricultural Research Station, University of Agricultural Sciences, GKVK campus, Bengaluru, Karnataka.</v>
      </c>
      <c r="DN24" s="3" t="str">
        <v>Agricultural Research Station, University of Agricultural Sciences, GKVK campus, Bengaluru, Karnataka.</v>
      </c>
      <c r="DO24" s="3" t="str">
        <v>Agricultural Research Station, University of Agricultural Sciences, GKVK campus, Bengaluru, Karnataka.</v>
      </c>
      <c r="DP24" s="3" t="str">
        <v>Agricultural Research Station, University of Agricultural Sciences, GKVK campus, Bengaluru, Karnataka.</v>
      </c>
    </row>
    <row r="25" spans="1:120" ht="14.5" x14ac:dyDescent="0.35">
      <c r="A25" s="3">
        <v>-5.8814000000000002</v>
      </c>
      <c r="B25" s="3">
        <v>-35.362400000000001</v>
      </c>
      <c r="C25" s="3" t="s">
        <v>9239</v>
      </c>
      <c r="D25" s="3" t="s">
        <v>112</v>
      </c>
      <c r="E25" s="3" t="s">
        <v>13615</v>
      </c>
      <c r="F25" s="3">
        <v>500</v>
      </c>
      <c r="G25"/>
      <c r="H25" s="3" t="str">
        <f>CONCATENATE(site_list[[#This Row],[Country]],site_list[[#This Row],[Site.ID]])</f>
        <v>BrazilAgricultural School of Jundiaí</v>
      </c>
      <c r="J25" s="3" t="s">
        <v>142</v>
      </c>
      <c r="K25" s="3" t="s">
        <v>143</v>
      </c>
      <c r="L25" s="3">
        <v>21.72538948</v>
      </c>
      <c r="M25" s="3">
        <v>31.667917249999999</v>
      </c>
      <c r="N25" s="3">
        <v>24.69809914</v>
      </c>
      <c r="O25" s="3">
        <v>36.24874878</v>
      </c>
      <c r="S25" s="3" t="str">
        <v>Egypt</v>
      </c>
      <c r="T25" s="3" t="str">
        <v>Egypt</v>
      </c>
      <c r="U25" s="3" t="str">
        <v>Egypt</v>
      </c>
      <c r="V25" s="3" t="str">
        <v>Egypt</v>
      </c>
      <c r="W25" s="3" t="str">
        <v>Egypt</v>
      </c>
      <c r="X25" s="3" t="str">
        <v>Egypt</v>
      </c>
      <c r="Y25" s="3" t="str">
        <v>Egypt</v>
      </c>
      <c r="Z25" s="3" t="str">
        <v>Egypt</v>
      </c>
      <c r="AA25" s="3" t="str">
        <v>Egypt</v>
      </c>
      <c r="AB25" s="3" t="str">
        <v>Egypt</v>
      </c>
      <c r="AC25" s="3" t="str">
        <v>Egypt</v>
      </c>
      <c r="AD25" s="3" t="str">
        <v>Egypt</v>
      </c>
      <c r="AE25" s="3" t="str">
        <v>Egypt</v>
      </c>
      <c r="AF25" s="3" t="str">
        <v>Egypt</v>
      </c>
      <c r="AG25" s="3" t="str">
        <v>Egypt</v>
      </c>
      <c r="AH25" s="3" t="str">
        <v>Egypt</v>
      </c>
      <c r="AI25" s="3" t="str">
        <v>Egypt</v>
      </c>
      <c r="AJ25" s="3" t="str">
        <v>Egypt</v>
      </c>
      <c r="AK25" s="3" t="str">
        <v>Egypt</v>
      </c>
      <c r="AL25" s="3" t="str">
        <v>Egypt</v>
      </c>
      <c r="AM25" s="3" t="str">
        <v>Egypt</v>
      </c>
      <c r="AN25" s="3" t="str">
        <v>Egypt</v>
      </c>
      <c r="AO25" s="3" t="str">
        <v>Egypt</v>
      </c>
      <c r="AP25" s="3" t="str">
        <v>Egypt</v>
      </c>
      <c r="AQ25" s="3" t="str">
        <v>Egypt</v>
      </c>
      <c r="AR25" s="3" t="str">
        <v>Egypt</v>
      </c>
      <c r="AS25" s="3" t="str">
        <v>Egypt</v>
      </c>
      <c r="AT25" s="3" t="str">
        <v>Egypt</v>
      </c>
      <c r="AU25" s="3" t="str">
        <v>Egypt</v>
      </c>
      <c r="AV25" s="3" t="str">
        <v>Egypt</v>
      </c>
      <c r="AW25" s="3" t="str">
        <v>Egypt</v>
      </c>
      <c r="AX25" s="3" t="str">
        <v>Egypt</v>
      </c>
      <c r="AZ25" s="3" t="str">
        <v>KALRO, Kandara Sub-county</v>
      </c>
      <c r="BB25" s="3" t="str">
        <v>Agricultural School of Jundiaí</v>
      </c>
      <c r="BC25" s="3" t="str">
        <v>Agricultural School of Jundiaí</v>
      </c>
      <c r="BD25" s="3" t="str">
        <v>Agricultural School of Jundiaí</v>
      </c>
      <c r="BE25" s="3" t="str">
        <v>Agricultural School of Jundiaí</v>
      </c>
      <c r="BF25" s="3" t="str">
        <v>Agricultural School of Jundiaí</v>
      </c>
      <c r="BG25" s="3" t="str">
        <v>Agricultural School of Jundiaí</v>
      </c>
      <c r="BH25" s="3" t="str">
        <v>Agricultural School of Jundiaí</v>
      </c>
      <c r="BI25" s="3" t="str">
        <v>Agricultural School of Jundiaí</v>
      </c>
      <c r="BJ25" s="3" t="str">
        <v>Agricultural School of Jundiaí</v>
      </c>
      <c r="BK25" s="3" t="str">
        <v>Agricultural School of Jundiaí</v>
      </c>
      <c r="BL25" s="3" t="str">
        <v>Agricultural School of Jundiaí</v>
      </c>
      <c r="BM25" s="3" t="str">
        <v>Agricultural School of Jundiaí</v>
      </c>
      <c r="BN25" s="3" t="str">
        <v>Agricultural School of Jundiaí</v>
      </c>
      <c r="BO25" s="3" t="str">
        <v>Agricultural School of Jundiaí</v>
      </c>
      <c r="BP25" s="3" t="str">
        <v>Agricultural School of Jundiaí</v>
      </c>
      <c r="BQ25" s="3" t="str">
        <v>Agricultural School of Jundiaí</v>
      </c>
      <c r="BR25" s="3" t="str">
        <v>Agricultural School of Jundiaí</v>
      </c>
      <c r="BS25" s="3" t="str">
        <v>Agricultural School of Jundiaí</v>
      </c>
      <c r="BT25" s="3" t="str">
        <v>Agricultural School of Jundiaí</v>
      </c>
      <c r="BU25" s="3" t="str">
        <v>Agricultural School of Jundiaí</v>
      </c>
      <c r="BV25" s="3" t="str">
        <v>Agricultural School of Jundiaí</v>
      </c>
      <c r="BW25" s="3" t="str">
        <v>Agricultural School of Jundiaí</v>
      </c>
      <c r="BX25" s="3" t="str">
        <v>Agricultural School of Jundiaí</v>
      </c>
      <c r="BY25" s="3" t="str">
        <v>Agricultural School of Jundiaí</v>
      </c>
      <c r="BZ25" s="3" t="str">
        <v>Agricultural School of Jundiaí</v>
      </c>
      <c r="CA25" s="3" t="str">
        <v>Agricultural School of Jundiaí</v>
      </c>
      <c r="CB25" s="3" t="str">
        <v>Agricultural School of Jundiaí</v>
      </c>
      <c r="CC25" s="3" t="str">
        <v>Agricultural School of Jundiaí</v>
      </c>
      <c r="CD25" s="3" t="str">
        <v>Agricultural School of Jundiaí</v>
      </c>
      <c r="CE25" s="3" t="str">
        <v>Agricultural School of Jundiaí</v>
      </c>
      <c r="CF25" s="3" t="str">
        <v>Agricultural School of Jundiaí</v>
      </c>
      <c r="CG25" s="3" t="str">
        <v>Agricultural School of Jundiaí</v>
      </c>
      <c r="CK25" s="3" t="str">
        <v>Agricultural School of Jundiaí</v>
      </c>
      <c r="CM25" s="3" t="str">
        <v>Agricultural School of Jundiaí</v>
      </c>
      <c r="CN25" s="3" t="str">
        <v>Agricultural School of Jundiaí</v>
      </c>
      <c r="CO25" s="3" t="str">
        <v>Agricultural School of Jundiaí</v>
      </c>
      <c r="CP25" s="3" t="str">
        <v>Agricultural School of Jundiaí</v>
      </c>
      <c r="CQ25" s="3" t="str">
        <v>Agricultural School of Jundiaí</v>
      </c>
      <c r="CR25" s="3" t="str">
        <v>Agricultural School of Jundiaí</v>
      </c>
      <c r="CS25" s="3" t="str">
        <v>Agricultural School of Jundiaí</v>
      </c>
      <c r="CT25" s="3" t="str">
        <v>Agricultural School of Jundiaí</v>
      </c>
      <c r="CU25" s="3" t="str">
        <v>Agricultural School of Jundiaí</v>
      </c>
      <c r="CV25" s="3" t="str">
        <v>Agricultural School of Jundiaí</v>
      </c>
      <c r="CW25" s="3" t="str">
        <v>Agricultural School of Jundiaí</v>
      </c>
      <c r="CX25" s="3" t="str">
        <v>Agricultural School of Jundiaí</v>
      </c>
      <c r="CY25" s="3" t="str">
        <v>Agricultural School of Jundiaí</v>
      </c>
      <c r="CZ25" s="3" t="str">
        <v>Agricultural School of Jundiaí</v>
      </c>
      <c r="DA25" s="3" t="str">
        <v>Agricultural School of Jundiaí</v>
      </c>
      <c r="DB25" s="3" t="str">
        <v>Agricultural School of Jundiaí</v>
      </c>
      <c r="DC25" s="3" t="str">
        <v>Agricultural School of Jundiaí</v>
      </c>
      <c r="DD25" s="3" t="str">
        <v>Agricultural School of Jundiaí</v>
      </c>
      <c r="DE25" s="3" t="str">
        <v>Agricultural School of Jundiaí</v>
      </c>
      <c r="DF25" s="3" t="str">
        <v>Agricultural School of Jundiaí</v>
      </c>
      <c r="DG25" s="3" t="str">
        <v>Agricultural School of Jundiaí</v>
      </c>
      <c r="DH25" s="3" t="str">
        <v>Agricultural School of Jundiaí</v>
      </c>
      <c r="DI25" s="3" t="str">
        <v>Agricultural School of Jundiaí</v>
      </c>
      <c r="DJ25" s="3" t="str">
        <v>Agricultural School of Jundiaí</v>
      </c>
      <c r="DK25" s="3" t="str">
        <v>Agricultural School of Jundiaí</v>
      </c>
      <c r="DL25" s="3" t="str">
        <v>Agricultural School of Jundiaí</v>
      </c>
      <c r="DM25" s="3" t="str">
        <v>Agricultural School of Jundiaí</v>
      </c>
      <c r="DN25" s="3" t="str">
        <v>Agricultural School of Jundiaí</v>
      </c>
      <c r="DO25" s="3" t="str">
        <v>Agricultural School of Jundiaí</v>
      </c>
      <c r="DP25" s="3" t="str">
        <v>Agricultural School of Jundiaí</v>
      </c>
    </row>
    <row r="26" spans="1:120" ht="14.5" x14ac:dyDescent="0.35">
      <c r="A26" s="3">
        <v>5.7666700000000004</v>
      </c>
      <c r="B26" s="3">
        <v>6.0833300000000001</v>
      </c>
      <c r="C26" s="3" t="s">
        <v>196</v>
      </c>
      <c r="D26" s="3" t="s">
        <v>107</v>
      </c>
      <c r="E26" s="3" t="s">
        <v>7661</v>
      </c>
      <c r="F26" s="3">
        <v>3000</v>
      </c>
      <c r="G26" t="s">
        <v>380</v>
      </c>
      <c r="H26" s="3" t="str">
        <f>CONCATENATE(site_list[[#This Row],[Country]],site_list[[#This Row],[Site.ID]])</f>
        <v>NigeriaAgricultural Science Education Unit, DSU, Abraka</v>
      </c>
      <c r="J26" s="3" t="s">
        <v>9253</v>
      </c>
      <c r="K26" s="3" t="s">
        <v>9254</v>
      </c>
      <c r="L26" s="3">
        <v>13.148300000000001</v>
      </c>
      <c r="M26" s="3">
        <v>14.448399999999999</v>
      </c>
      <c r="N26" s="3">
        <v>-87.692999999999998</v>
      </c>
      <c r="O26" s="3">
        <v>-90.120500000000007</v>
      </c>
      <c r="S26" s="3" t="str">
        <v>El Salvador</v>
      </c>
      <c r="T26" s="3" t="str">
        <v>El Salvador</v>
      </c>
      <c r="U26" s="3" t="str">
        <v>El Salvador</v>
      </c>
      <c r="V26" s="3" t="str">
        <v>El Salvador</v>
      </c>
      <c r="W26" s="3" t="str">
        <v>El Salvador</v>
      </c>
      <c r="X26" s="3" t="str">
        <v>El Salvador</v>
      </c>
      <c r="Y26" s="3" t="str">
        <v>El Salvador</v>
      </c>
      <c r="Z26" s="3" t="str">
        <v>El Salvador</v>
      </c>
      <c r="AA26" s="3" t="str">
        <v>El Salvador</v>
      </c>
      <c r="AB26" s="3" t="str">
        <v>El Salvador</v>
      </c>
      <c r="AC26" s="3" t="str">
        <v>El Salvador</v>
      </c>
      <c r="AD26" s="3" t="str">
        <v>El Salvador</v>
      </c>
      <c r="AE26" s="3" t="str">
        <v>El Salvador</v>
      </c>
      <c r="AF26" s="3" t="str">
        <v>El Salvador</v>
      </c>
      <c r="AG26" s="3" t="str">
        <v>El Salvador</v>
      </c>
      <c r="AH26" s="3" t="str">
        <v>El Salvador</v>
      </c>
      <c r="AI26" s="3" t="str">
        <v>El Salvador</v>
      </c>
      <c r="AJ26" s="3" t="str">
        <v>El Salvador</v>
      </c>
      <c r="AK26" s="3" t="str">
        <v>El Salvador</v>
      </c>
      <c r="AL26" s="3" t="str">
        <v>El Salvador</v>
      </c>
      <c r="AM26" s="3" t="str">
        <v>El Salvador</v>
      </c>
      <c r="AN26" s="3" t="str">
        <v>El Salvador</v>
      </c>
      <c r="AO26" s="3" t="str">
        <v>El Salvador</v>
      </c>
      <c r="AP26" s="3" t="str">
        <v>El Salvador</v>
      </c>
      <c r="AQ26" s="3" t="str">
        <v>El Salvador</v>
      </c>
      <c r="AR26" s="3" t="str">
        <v>El Salvador</v>
      </c>
      <c r="AS26" s="3" t="str">
        <v>El Salvador</v>
      </c>
      <c r="AT26" s="3" t="str">
        <v>El Salvador</v>
      </c>
      <c r="AU26" s="3" t="str">
        <v>El Salvador</v>
      </c>
      <c r="AV26" s="3" t="str">
        <v>El Salvador</v>
      </c>
      <c r="AW26" s="3" t="str">
        <v>El Salvador</v>
      </c>
      <c r="AX26" s="3" t="str">
        <v>El Salvador</v>
      </c>
      <c r="AZ26" s="3" t="str">
        <v>KALRO, Katumani Research Centre</v>
      </c>
      <c r="BB26" s="3" t="str">
        <v>Agricultural Science Education Unit, DSU, Abraka</v>
      </c>
      <c r="BC26" s="3" t="str">
        <v>Agricultural Science Education Unit, DSU, Abraka</v>
      </c>
      <c r="BD26" s="3" t="str">
        <v>Agricultural Science Education Unit, DSU, Abraka</v>
      </c>
      <c r="BE26" s="3" t="str">
        <v>Agricultural Science Education Unit, DSU, Abraka</v>
      </c>
      <c r="BF26" s="3" t="str">
        <v>Agricultural Science Education Unit, DSU, Abraka</v>
      </c>
      <c r="BG26" s="3" t="str">
        <v>Agricultural Science Education Unit, DSU, Abraka</v>
      </c>
      <c r="BH26" s="3" t="str">
        <v>Agricultural Science Education Unit, DSU, Abraka</v>
      </c>
      <c r="BI26" s="3" t="str">
        <v>Agricultural Science Education Unit, DSU, Abraka</v>
      </c>
      <c r="BJ26" s="3" t="str">
        <v>Agricultural Science Education Unit, DSU, Abraka</v>
      </c>
      <c r="BK26" s="3" t="str">
        <v>Agricultural Science Education Unit, DSU, Abraka</v>
      </c>
      <c r="BL26" s="3" t="str">
        <v>Agricultural Science Education Unit, DSU, Abraka</v>
      </c>
      <c r="BM26" s="3" t="str">
        <v>Agricultural Science Education Unit, DSU, Abraka</v>
      </c>
      <c r="BN26" s="3" t="str">
        <v>Agricultural Science Education Unit, DSU, Abraka</v>
      </c>
      <c r="BO26" s="3" t="str">
        <v>Agricultural Science Education Unit, DSU, Abraka</v>
      </c>
      <c r="BP26" s="3" t="str">
        <v>Agricultural Science Education Unit, DSU, Abraka</v>
      </c>
      <c r="BQ26" s="3" t="str">
        <v>Agricultural Science Education Unit, DSU, Abraka</v>
      </c>
      <c r="BR26" s="3" t="str">
        <v>Agricultural Science Education Unit, DSU, Abraka</v>
      </c>
      <c r="BS26" s="3" t="str">
        <v>Agricultural Science Education Unit, DSU, Abraka</v>
      </c>
      <c r="BT26" s="3" t="str">
        <v>Agricultural Science Education Unit, DSU, Abraka</v>
      </c>
      <c r="BU26" s="3" t="str">
        <v>Agricultural Science Education Unit, DSU, Abraka</v>
      </c>
      <c r="BV26" s="3" t="str">
        <v>Agricultural Science Education Unit, DSU, Abraka</v>
      </c>
      <c r="BW26" s="3" t="str">
        <v>Agricultural Science Education Unit, DSU, Abraka</v>
      </c>
      <c r="BX26" s="3" t="str">
        <v>Agricultural Science Education Unit, DSU, Abraka</v>
      </c>
      <c r="BY26" s="3" t="str">
        <v>Agricultural Science Education Unit, DSU, Abraka</v>
      </c>
      <c r="BZ26" s="3" t="str">
        <v>Agricultural Science Education Unit, DSU, Abraka</v>
      </c>
      <c r="CA26" s="3" t="str">
        <v>Agricultural Science Education Unit, DSU, Abraka</v>
      </c>
      <c r="CB26" s="3" t="str">
        <v>Agricultural Science Education Unit, DSU, Abraka</v>
      </c>
      <c r="CC26" s="3" t="str">
        <v>Agricultural Science Education Unit, DSU, Abraka</v>
      </c>
      <c r="CD26" s="3" t="str">
        <v>Agricultural Science Education Unit, DSU, Abraka</v>
      </c>
      <c r="CE26" s="3" t="str">
        <v>Agricultural Science Education Unit, DSU, Abraka</v>
      </c>
      <c r="CF26" s="3" t="str">
        <v>Agricultural Science Education Unit, DSU, Abraka</v>
      </c>
      <c r="CG26" s="3" t="str">
        <v>Agricultural Science Education Unit, DSU, Abraka</v>
      </c>
      <c r="CK26" s="3" t="str">
        <v>Agricultural Science Education Unit, DSU, Abraka</v>
      </c>
      <c r="CM26" s="3" t="str">
        <v>Agricultural Science Education Unit, DSU, Abraka</v>
      </c>
      <c r="CN26" s="3" t="str">
        <v>Agricultural Science Education Unit, DSU, Abraka</v>
      </c>
      <c r="CO26" s="3" t="str">
        <v>Agricultural Science Education Unit, DSU, Abraka</v>
      </c>
      <c r="CP26" s="3" t="str">
        <v>Agricultural Science Education Unit, DSU, Abraka</v>
      </c>
      <c r="CQ26" s="3" t="str">
        <v>Agricultural Science Education Unit, DSU, Abraka</v>
      </c>
      <c r="CR26" s="3" t="str">
        <v>Agricultural Science Education Unit, DSU, Abraka</v>
      </c>
      <c r="CS26" s="3" t="str">
        <v>Agricultural Science Education Unit, DSU, Abraka</v>
      </c>
      <c r="CT26" s="3" t="str">
        <v>Agricultural Science Education Unit, DSU, Abraka</v>
      </c>
      <c r="CU26" s="3" t="str">
        <v>Agricultural Science Education Unit, DSU, Abraka</v>
      </c>
      <c r="CV26" s="3" t="str">
        <v>Agricultural Science Education Unit, DSU, Abraka</v>
      </c>
      <c r="CW26" s="3" t="str">
        <v>Agricultural Science Education Unit, DSU, Abraka</v>
      </c>
      <c r="CX26" s="3" t="str">
        <v>Agricultural Science Education Unit, DSU, Abraka</v>
      </c>
      <c r="CY26" s="3" t="str">
        <v>Agricultural Science Education Unit, DSU, Abraka</v>
      </c>
      <c r="CZ26" s="3" t="str">
        <v>Agricultural Science Education Unit, DSU, Abraka</v>
      </c>
      <c r="DA26" s="3" t="str">
        <v>Agricultural Science Education Unit, DSU, Abraka</v>
      </c>
      <c r="DB26" s="3" t="str">
        <v>Agricultural Science Education Unit, DSU, Abraka</v>
      </c>
      <c r="DC26" s="3" t="str">
        <v>Agricultural Science Education Unit, DSU, Abraka</v>
      </c>
      <c r="DD26" s="3" t="str">
        <v>Agricultural Science Education Unit, DSU, Abraka</v>
      </c>
      <c r="DE26" s="3" t="str">
        <v>Agricultural Science Education Unit, DSU, Abraka</v>
      </c>
      <c r="DF26" s="3" t="str">
        <v>Agricultural Science Education Unit, DSU, Abraka</v>
      </c>
      <c r="DG26" s="3" t="str">
        <v>Agricultural Science Education Unit, DSU, Abraka</v>
      </c>
      <c r="DH26" s="3" t="str">
        <v>Agricultural Science Education Unit, DSU, Abraka</v>
      </c>
      <c r="DI26" s="3" t="str">
        <v>Agricultural Science Education Unit, DSU, Abraka</v>
      </c>
      <c r="DJ26" s="3" t="str">
        <v>Agricultural Science Education Unit, DSU, Abraka</v>
      </c>
      <c r="DK26" s="3" t="str">
        <v>Agricultural Science Education Unit, DSU, Abraka</v>
      </c>
      <c r="DL26" s="3" t="str">
        <v>Agricultural Science Education Unit, DSU, Abraka</v>
      </c>
      <c r="DM26" s="3" t="str">
        <v>Agricultural Science Education Unit, DSU, Abraka</v>
      </c>
      <c r="DN26" s="3" t="str">
        <v>Agricultural Science Education Unit, DSU, Abraka</v>
      </c>
      <c r="DO26" s="3" t="str">
        <v>Agricultural Science Education Unit, DSU, Abraka</v>
      </c>
      <c r="DP26" s="3" t="str">
        <v>Agricultural Science Education Unit, DSU, Abraka</v>
      </c>
    </row>
    <row r="27" spans="1:120" ht="14.5" x14ac:dyDescent="0.35">
      <c r="A27" s="3">
        <v>6.8651</v>
      </c>
      <c r="B27" s="3">
        <v>7.4137000000000004</v>
      </c>
      <c r="C27" s="3" t="s">
        <v>196</v>
      </c>
      <c r="D27" s="3" t="s">
        <v>107</v>
      </c>
      <c r="E27" s="3" t="s">
        <v>404</v>
      </c>
      <c r="F27" s="3">
        <v>200</v>
      </c>
      <c r="G27"/>
      <c r="H27" s="3" t="str">
        <f>CONCATENATE(site_list[[#This Row],[Country]],site_list[[#This Row],[Site.ID]])</f>
        <v>NigeriaAgricultural Sciences Farm, UN, Nsukka</v>
      </c>
      <c r="J27" s="3" t="s">
        <v>144</v>
      </c>
      <c r="K27" s="3" t="s">
        <v>145</v>
      </c>
      <c r="L27" s="3">
        <v>-1.4676389700000001</v>
      </c>
      <c r="M27" s="3">
        <v>3.7887499299999998</v>
      </c>
      <c r="N27" s="3">
        <v>5.6164412500000003</v>
      </c>
      <c r="O27" s="3">
        <v>11.33743668</v>
      </c>
      <c r="S27" s="3" t="str">
        <v>Equatorial Guinea</v>
      </c>
      <c r="T27" s="3" t="str">
        <v>Equatorial Guinea</v>
      </c>
      <c r="U27" s="3" t="str">
        <v>Equatorial Guinea</v>
      </c>
      <c r="V27" s="3" t="str">
        <v>Equatorial Guinea</v>
      </c>
      <c r="W27" s="3" t="str">
        <v>Equatorial Guinea</v>
      </c>
      <c r="X27" s="3" t="str">
        <v>Equatorial Guinea</v>
      </c>
      <c r="Y27" s="3" t="str">
        <v>Equatorial Guinea</v>
      </c>
      <c r="Z27" s="3" t="str">
        <v>Equatorial Guinea</v>
      </c>
      <c r="AA27" s="3" t="str">
        <v>Equatorial Guinea</v>
      </c>
      <c r="AB27" s="3" t="str">
        <v>Equatorial Guinea</v>
      </c>
      <c r="AC27" s="3" t="str">
        <v>Equatorial Guinea</v>
      </c>
      <c r="AD27" s="3" t="str">
        <v>Equatorial Guinea</v>
      </c>
      <c r="AE27" s="3" t="str">
        <v>Equatorial Guinea</v>
      </c>
      <c r="AF27" s="3" t="str">
        <v>Equatorial Guinea</v>
      </c>
      <c r="AG27" s="3" t="str">
        <v>Equatorial Guinea</v>
      </c>
      <c r="AH27" s="3" t="str">
        <v>Equatorial Guinea</v>
      </c>
      <c r="AI27" s="3" t="str">
        <v>Equatorial Guinea</v>
      </c>
      <c r="AJ27" s="3" t="str">
        <v>Equatorial Guinea</v>
      </c>
      <c r="AK27" s="3" t="str">
        <v>Equatorial Guinea</v>
      </c>
      <c r="AL27" s="3" t="str">
        <v>Equatorial Guinea</v>
      </c>
      <c r="AM27" s="3" t="str">
        <v>Equatorial Guinea</v>
      </c>
      <c r="AN27" s="3" t="str">
        <v>Equatorial Guinea</v>
      </c>
      <c r="AO27" s="3" t="str">
        <v>Equatorial Guinea</v>
      </c>
      <c r="AP27" s="3" t="str">
        <v>Equatorial Guinea</v>
      </c>
      <c r="AQ27" s="3" t="str">
        <v>Equatorial Guinea</v>
      </c>
      <c r="AR27" s="3" t="str">
        <v>Equatorial Guinea</v>
      </c>
      <c r="AS27" s="3" t="str">
        <v>Equatorial Guinea</v>
      </c>
      <c r="AT27" s="3" t="str">
        <v>Equatorial Guinea</v>
      </c>
      <c r="AU27" s="3" t="str">
        <v>Equatorial Guinea</v>
      </c>
      <c r="AV27" s="3" t="str">
        <v>Equatorial Guinea</v>
      </c>
      <c r="AW27" s="3" t="str">
        <v>Equatorial Guinea</v>
      </c>
      <c r="AX27" s="3" t="str">
        <v>Equatorial Guinea</v>
      </c>
      <c r="AZ27" s="3" t="str">
        <v>KALRO, Mwea</v>
      </c>
      <c r="BB27" s="3" t="str">
        <v>Agricultural Sciences Farm, UN, Nsukka</v>
      </c>
      <c r="BC27" s="3" t="str">
        <v>Agricultural Sciences Farm, UN, Nsukka</v>
      </c>
      <c r="BD27" s="3" t="str">
        <v>Agricultural Sciences Farm, UN, Nsukka</v>
      </c>
      <c r="BE27" s="3" t="str">
        <v>Agricultural Sciences Farm, UN, Nsukka</v>
      </c>
      <c r="BF27" s="3" t="str">
        <v>Agricultural Sciences Farm, UN, Nsukka</v>
      </c>
      <c r="BG27" s="3" t="str">
        <v>Agricultural Sciences Farm, UN, Nsukka</v>
      </c>
      <c r="BH27" s="3" t="str">
        <v>Agricultural Sciences Farm, UN, Nsukka</v>
      </c>
      <c r="BI27" s="3" t="str">
        <v>Agricultural Sciences Farm, UN, Nsukka</v>
      </c>
      <c r="BJ27" s="3" t="str">
        <v>Agricultural Sciences Farm, UN, Nsukka</v>
      </c>
      <c r="BK27" s="3" t="str">
        <v>Agricultural Sciences Farm, UN, Nsukka</v>
      </c>
      <c r="BL27" s="3" t="str">
        <v>Agricultural Sciences Farm, UN, Nsukka</v>
      </c>
      <c r="BM27" s="3" t="str">
        <v>Agricultural Sciences Farm, UN, Nsukka</v>
      </c>
      <c r="BN27" s="3" t="str">
        <v>Agricultural Sciences Farm, UN, Nsukka</v>
      </c>
      <c r="BO27" s="3" t="str">
        <v>Agricultural Sciences Farm, UN, Nsukka</v>
      </c>
      <c r="BP27" s="3" t="str">
        <v>Agricultural Sciences Farm, UN, Nsukka</v>
      </c>
      <c r="BQ27" s="3" t="str">
        <v>Agricultural Sciences Farm, UN, Nsukka</v>
      </c>
      <c r="BR27" s="3" t="str">
        <v>Agricultural Sciences Farm, UN, Nsukka</v>
      </c>
      <c r="BS27" s="3" t="str">
        <v>Agricultural Sciences Farm, UN, Nsukka</v>
      </c>
      <c r="BT27" s="3" t="str">
        <v>Agricultural Sciences Farm, UN, Nsukka</v>
      </c>
      <c r="BU27" s="3" t="str">
        <v>Agricultural Sciences Farm, UN, Nsukka</v>
      </c>
      <c r="BV27" s="3" t="str">
        <v>Agricultural Sciences Farm, UN, Nsukka</v>
      </c>
      <c r="BW27" s="3" t="str">
        <v>Agricultural Sciences Farm, UN, Nsukka</v>
      </c>
      <c r="BX27" s="3" t="str">
        <v>Agricultural Sciences Farm, UN, Nsukka</v>
      </c>
      <c r="BY27" s="3" t="str">
        <v>Agricultural Sciences Farm, UN, Nsukka</v>
      </c>
      <c r="BZ27" s="3" t="str">
        <v>Agricultural Sciences Farm, UN, Nsukka</v>
      </c>
      <c r="CA27" s="3" t="str">
        <v>Agricultural Sciences Farm, UN, Nsukka</v>
      </c>
      <c r="CB27" s="3" t="str">
        <v>Agricultural Sciences Farm, UN, Nsukka</v>
      </c>
      <c r="CC27" s="3" t="str">
        <v>Agricultural Sciences Farm, UN, Nsukka</v>
      </c>
      <c r="CD27" s="3" t="str">
        <v>Agricultural Sciences Farm, UN, Nsukka</v>
      </c>
      <c r="CE27" s="3" t="str">
        <v>Agricultural Sciences Farm, UN, Nsukka</v>
      </c>
      <c r="CF27" s="3" t="str">
        <v>Agricultural Sciences Farm, UN, Nsukka</v>
      </c>
      <c r="CG27" s="3" t="str">
        <v>Agricultural Sciences Farm, UN, Nsukka</v>
      </c>
      <c r="CK27" s="3" t="str">
        <v>Agricultural Sciences Farm, UN, Nsukka</v>
      </c>
      <c r="CM27" s="3" t="str">
        <v>Agricultural Sciences Farm, UN, Nsukka</v>
      </c>
      <c r="CN27" s="3" t="str">
        <v>Agricultural Sciences Farm, UN, Nsukka</v>
      </c>
      <c r="CO27" s="3" t="str">
        <v>Agricultural Sciences Farm, UN, Nsukka</v>
      </c>
      <c r="CP27" s="3" t="str">
        <v>Agricultural Sciences Farm, UN, Nsukka</v>
      </c>
      <c r="CQ27" s="3" t="str">
        <v>Agricultural Sciences Farm, UN, Nsukka</v>
      </c>
      <c r="CR27" s="3" t="str">
        <v>Agricultural Sciences Farm, UN, Nsukka</v>
      </c>
      <c r="CS27" s="3" t="str">
        <v>Agricultural Sciences Farm, UN, Nsukka</v>
      </c>
      <c r="CT27" s="3" t="str">
        <v>Agricultural Sciences Farm, UN, Nsukka</v>
      </c>
      <c r="CU27" s="3" t="str">
        <v>Agricultural Sciences Farm, UN, Nsukka</v>
      </c>
      <c r="CV27" s="3" t="str">
        <v>Agricultural Sciences Farm, UN, Nsukka</v>
      </c>
      <c r="CW27" s="3" t="str">
        <v>Agricultural Sciences Farm, UN, Nsukka</v>
      </c>
      <c r="CX27" s="3" t="str">
        <v>Agricultural Sciences Farm, UN, Nsukka</v>
      </c>
      <c r="CY27" s="3" t="str">
        <v>Agricultural Sciences Farm, UN, Nsukka</v>
      </c>
      <c r="CZ27" s="3" t="str">
        <v>Agricultural Sciences Farm, UN, Nsukka</v>
      </c>
      <c r="DA27" s="3" t="str">
        <v>Agricultural Sciences Farm, UN, Nsukka</v>
      </c>
      <c r="DB27" s="3" t="str">
        <v>Agricultural Sciences Farm, UN, Nsukka</v>
      </c>
      <c r="DC27" s="3" t="str">
        <v>Agricultural Sciences Farm, UN, Nsukka</v>
      </c>
      <c r="DD27" s="3" t="str">
        <v>Agricultural Sciences Farm, UN, Nsukka</v>
      </c>
      <c r="DE27" s="3" t="str">
        <v>Agricultural Sciences Farm, UN, Nsukka</v>
      </c>
      <c r="DF27" s="3" t="str">
        <v>Agricultural Sciences Farm, UN, Nsukka</v>
      </c>
      <c r="DG27" s="3" t="str">
        <v>Agricultural Sciences Farm, UN, Nsukka</v>
      </c>
      <c r="DH27" s="3" t="str">
        <v>Agricultural Sciences Farm, UN, Nsukka</v>
      </c>
      <c r="DI27" s="3" t="str">
        <v>Agricultural Sciences Farm, UN, Nsukka</v>
      </c>
      <c r="DJ27" s="3" t="str">
        <v>Agricultural Sciences Farm, UN, Nsukka</v>
      </c>
      <c r="DK27" s="3" t="str">
        <v>Agricultural Sciences Farm, UN, Nsukka</v>
      </c>
      <c r="DL27" s="3" t="str">
        <v>Agricultural Sciences Farm, UN, Nsukka</v>
      </c>
      <c r="DM27" s="3" t="str">
        <v>Agricultural Sciences Farm, UN, Nsukka</v>
      </c>
      <c r="DN27" s="3" t="str">
        <v>Agricultural Sciences Farm, UN, Nsukka</v>
      </c>
      <c r="DO27" s="3" t="str">
        <v>Agricultural Sciences Farm, UN, Nsukka</v>
      </c>
      <c r="DP27" s="3" t="str">
        <v>Agricultural Sciences Farm, UN, Nsukka</v>
      </c>
    </row>
    <row r="28" spans="1:120" ht="14.5" x14ac:dyDescent="0.35">
      <c r="A28" s="3">
        <v>-25.3169</v>
      </c>
      <c r="B28" s="3">
        <v>32.264699999999998</v>
      </c>
      <c r="C28" s="3" t="s">
        <v>192</v>
      </c>
      <c r="D28" s="3" t="s">
        <v>107</v>
      </c>
      <c r="E28" s="3" t="s">
        <v>7662</v>
      </c>
      <c r="F28" s="3">
        <v>550</v>
      </c>
      <c r="G28"/>
      <c r="H28" s="3" t="str">
        <f>CONCATENATE(site_list[[#This Row],[Country]],site_list[[#This Row],[Site.ID]])</f>
        <v>MozambiqueAgronomy and Forestry Engineering Experimental Station, Sábie Village</v>
      </c>
      <c r="J28" s="3" t="s">
        <v>146</v>
      </c>
      <c r="K28" s="3" t="s">
        <v>147</v>
      </c>
      <c r="L28" s="3">
        <v>12.35698223</v>
      </c>
      <c r="M28" s="3">
        <v>18.006713869999999</v>
      </c>
      <c r="N28" s="3">
        <v>36.438766479999998</v>
      </c>
      <c r="O28" s="3">
        <v>43.137638090000003</v>
      </c>
      <c r="S28" s="3" t="str">
        <v>Eritrea</v>
      </c>
      <c r="T28" s="3" t="str">
        <v>Eritrea</v>
      </c>
      <c r="U28" s="3" t="str">
        <v>Eritrea</v>
      </c>
      <c r="V28" s="3" t="str">
        <v>Eritrea</v>
      </c>
      <c r="W28" s="3" t="str">
        <v>Eritrea</v>
      </c>
      <c r="X28" s="3" t="str">
        <v>Eritrea</v>
      </c>
      <c r="Y28" s="3" t="str">
        <v>Eritrea</v>
      </c>
      <c r="Z28" s="3" t="str">
        <v>Eritrea</v>
      </c>
      <c r="AA28" s="3" t="str">
        <v>Eritrea</v>
      </c>
      <c r="AB28" s="3" t="str">
        <v>Eritrea</v>
      </c>
      <c r="AC28" s="3" t="str">
        <v>Eritrea</v>
      </c>
      <c r="AD28" s="3" t="str">
        <v>Eritrea</v>
      </c>
      <c r="AE28" s="3" t="str">
        <v>Eritrea</v>
      </c>
      <c r="AF28" s="3" t="str">
        <v>Eritrea</v>
      </c>
      <c r="AG28" s="3" t="str">
        <v>Eritrea</v>
      </c>
      <c r="AH28" s="3" t="str">
        <v>Eritrea</v>
      </c>
      <c r="AI28" s="3" t="str">
        <v>Eritrea</v>
      </c>
      <c r="AJ28" s="3" t="str">
        <v>Eritrea</v>
      </c>
      <c r="AK28" s="3" t="str">
        <v>Eritrea</v>
      </c>
      <c r="AL28" s="3" t="str">
        <v>Eritrea</v>
      </c>
      <c r="AM28" s="3" t="str">
        <v>Eritrea</v>
      </c>
      <c r="AN28" s="3" t="str">
        <v>Eritrea</v>
      </c>
      <c r="AO28" s="3" t="str">
        <v>Eritrea</v>
      </c>
      <c r="AP28" s="3" t="str">
        <v>Eritrea</v>
      </c>
      <c r="AQ28" s="3" t="str">
        <v>Eritrea</v>
      </c>
      <c r="AR28" s="3" t="str">
        <v>Eritrea</v>
      </c>
      <c r="AS28" s="3" t="str">
        <v>Eritrea</v>
      </c>
      <c r="AT28" s="3" t="str">
        <v>Eritrea</v>
      </c>
      <c r="AU28" s="3" t="str">
        <v>Eritrea</v>
      </c>
      <c r="AV28" s="3" t="str">
        <v>Eritrea</v>
      </c>
      <c r="AW28" s="3" t="str">
        <v>Eritrea</v>
      </c>
      <c r="AX28" s="3" t="str">
        <v>Eritrea</v>
      </c>
      <c r="AZ28" s="3" t="str">
        <v>KALRO, Naivasha</v>
      </c>
      <c r="BB28" s="3" t="str">
        <v>Agronomy and Forestry Engineering Experimental Station, Sábie Village</v>
      </c>
      <c r="BC28" s="3" t="str">
        <v>Agronomy and Forestry Engineering Experimental Station, Sábie Village</v>
      </c>
      <c r="BD28" s="3" t="str">
        <v>Agronomy and Forestry Engineering Experimental Station, Sábie Village</v>
      </c>
      <c r="BE28" s="3" t="str">
        <v>Agronomy and Forestry Engineering Experimental Station, Sábie Village</v>
      </c>
      <c r="BF28" s="3" t="str">
        <v>Agronomy and Forestry Engineering Experimental Station, Sábie Village</v>
      </c>
      <c r="BG28" s="3" t="str">
        <v>Agronomy and Forestry Engineering Experimental Station, Sábie Village</v>
      </c>
      <c r="BH28" s="3" t="str">
        <v>Agronomy and Forestry Engineering Experimental Station, Sábie Village</v>
      </c>
      <c r="BI28" s="3" t="str">
        <v>Agronomy and Forestry Engineering Experimental Station, Sábie Village</v>
      </c>
      <c r="BJ28" s="3" t="str">
        <v>Agronomy and Forestry Engineering Experimental Station, Sábie Village</v>
      </c>
      <c r="BK28" s="3" t="str">
        <v>Agronomy and Forestry Engineering Experimental Station, Sábie Village</v>
      </c>
      <c r="BL28" s="3" t="str">
        <v>Agronomy and Forestry Engineering Experimental Station, Sábie Village</v>
      </c>
      <c r="BM28" s="3" t="str">
        <v>Agronomy and Forestry Engineering Experimental Station, Sábie Village</v>
      </c>
      <c r="BN28" s="3" t="str">
        <v>Agronomy and Forestry Engineering Experimental Station, Sábie Village</v>
      </c>
      <c r="BO28" s="3" t="str">
        <v>Agronomy and Forestry Engineering Experimental Station, Sábie Village</v>
      </c>
      <c r="BP28" s="3" t="str">
        <v>Agronomy and Forestry Engineering Experimental Station, Sábie Village</v>
      </c>
      <c r="BQ28" s="3" t="str">
        <v>Agronomy and Forestry Engineering Experimental Station, Sábie Village</v>
      </c>
      <c r="BR28" s="3" t="str">
        <v>Agronomy and Forestry Engineering Experimental Station, Sábie Village</v>
      </c>
      <c r="BS28" s="3" t="str">
        <v>Agronomy and Forestry Engineering Experimental Station, Sábie Village</v>
      </c>
      <c r="BT28" s="3" t="str">
        <v>Agronomy and Forestry Engineering Experimental Station, Sábie Village</v>
      </c>
      <c r="BU28" s="3" t="str">
        <v>Agronomy and Forestry Engineering Experimental Station, Sábie Village</v>
      </c>
      <c r="BV28" s="3" t="str">
        <v>Agronomy and Forestry Engineering Experimental Station, Sábie Village</v>
      </c>
      <c r="BW28" s="3" t="str">
        <v>Agronomy and Forestry Engineering Experimental Station, Sábie Village</v>
      </c>
      <c r="BX28" s="3" t="str">
        <v>Agronomy and Forestry Engineering Experimental Station, Sábie Village</v>
      </c>
      <c r="BY28" s="3" t="str">
        <v>Agronomy and Forestry Engineering Experimental Station, Sábie Village</v>
      </c>
      <c r="BZ28" s="3" t="str">
        <v>Agronomy and Forestry Engineering Experimental Station, Sábie Village</v>
      </c>
      <c r="CA28" s="3" t="str">
        <v>Agronomy and Forestry Engineering Experimental Station, Sábie Village</v>
      </c>
      <c r="CB28" s="3" t="str">
        <v>Agronomy and Forestry Engineering Experimental Station, Sábie Village</v>
      </c>
      <c r="CC28" s="3" t="str">
        <v>Agronomy and Forestry Engineering Experimental Station, Sábie Village</v>
      </c>
      <c r="CD28" s="3" t="str">
        <v>Agronomy and Forestry Engineering Experimental Station, Sábie Village</v>
      </c>
      <c r="CE28" s="3" t="str">
        <v>Agronomy and Forestry Engineering Experimental Station, Sábie Village</v>
      </c>
      <c r="CF28" s="3" t="str">
        <v>Agronomy and Forestry Engineering Experimental Station, Sábie Village</v>
      </c>
      <c r="CG28" s="3" t="str">
        <v>Agronomy and Forestry Engineering Experimental Station, Sábie Village</v>
      </c>
      <c r="CK28" s="3" t="str">
        <v>Agronomy and Forestry Engineering Experimental Station, Sábie Village</v>
      </c>
      <c r="CM28" s="3" t="str">
        <v>Agronomy and Forestry Engineering Experimental Station, Sábie Village</v>
      </c>
      <c r="CN28" s="3" t="str">
        <v>Agronomy and Forestry Engineering Experimental Station, Sábie Village</v>
      </c>
      <c r="CO28" s="3" t="str">
        <v>Agronomy and Forestry Engineering Experimental Station, Sábie Village</v>
      </c>
      <c r="CP28" s="3" t="str">
        <v>Agronomy and Forestry Engineering Experimental Station, Sábie Village</v>
      </c>
      <c r="CQ28" s="3" t="str">
        <v>Agronomy and Forestry Engineering Experimental Station, Sábie Village</v>
      </c>
      <c r="CR28" s="3" t="str">
        <v>Agronomy and Forestry Engineering Experimental Station, Sábie Village</v>
      </c>
      <c r="CS28" s="3" t="str">
        <v>Agronomy and Forestry Engineering Experimental Station, Sábie Village</v>
      </c>
      <c r="CT28" s="3" t="str">
        <v>Agronomy and Forestry Engineering Experimental Station, Sábie Village</v>
      </c>
      <c r="CU28" s="3" t="str">
        <v>Agronomy and Forestry Engineering Experimental Station, Sábie Village</v>
      </c>
      <c r="CV28" s="3" t="str">
        <v>Agronomy and Forestry Engineering Experimental Station, Sábie Village</v>
      </c>
      <c r="CW28" s="3" t="str">
        <v>Agronomy and Forestry Engineering Experimental Station, Sábie Village</v>
      </c>
      <c r="CX28" s="3" t="str">
        <v>Agronomy and Forestry Engineering Experimental Station, Sábie Village</v>
      </c>
      <c r="CY28" s="3" t="str">
        <v>Agronomy and Forestry Engineering Experimental Station, Sábie Village</v>
      </c>
      <c r="CZ28" s="3" t="str">
        <v>Agronomy and Forestry Engineering Experimental Station, Sábie Village</v>
      </c>
      <c r="DA28" s="3" t="str">
        <v>Agronomy and Forestry Engineering Experimental Station, Sábie Village</v>
      </c>
      <c r="DB28" s="3" t="str">
        <v>Agronomy and Forestry Engineering Experimental Station, Sábie Village</v>
      </c>
      <c r="DC28" s="3" t="str">
        <v>Agronomy and Forestry Engineering Experimental Station, Sábie Village</v>
      </c>
      <c r="DD28" s="3" t="str">
        <v>Agronomy and Forestry Engineering Experimental Station, Sábie Village</v>
      </c>
      <c r="DE28" s="3" t="str">
        <v>Agronomy and Forestry Engineering Experimental Station, Sábie Village</v>
      </c>
      <c r="DF28" s="3" t="str">
        <v>Agronomy and Forestry Engineering Experimental Station, Sábie Village</v>
      </c>
      <c r="DG28" s="3" t="str">
        <v>Agronomy and Forestry Engineering Experimental Station, Sábie Village</v>
      </c>
      <c r="DH28" s="3" t="str">
        <v>Agronomy and Forestry Engineering Experimental Station, Sábie Village</v>
      </c>
      <c r="DI28" s="3" t="str">
        <v>Agronomy and Forestry Engineering Experimental Station, Sábie Village</v>
      </c>
      <c r="DJ28" s="3" t="str">
        <v>Agronomy and Forestry Engineering Experimental Station, Sábie Village</v>
      </c>
      <c r="DK28" s="3" t="str">
        <v>Agronomy and Forestry Engineering Experimental Station, Sábie Village</v>
      </c>
      <c r="DL28" s="3" t="str">
        <v>Agronomy and Forestry Engineering Experimental Station, Sábie Village</v>
      </c>
      <c r="DM28" s="3" t="str">
        <v>Agronomy and Forestry Engineering Experimental Station, Sábie Village</v>
      </c>
      <c r="DN28" s="3" t="str">
        <v>Agronomy and Forestry Engineering Experimental Station, Sábie Village</v>
      </c>
      <c r="DO28" s="3" t="str">
        <v>Agronomy and Forestry Engineering Experimental Station, Sábie Village</v>
      </c>
      <c r="DP28" s="3" t="str">
        <v>Agronomy and Forestry Engineering Experimental Station, Sábie Village</v>
      </c>
    </row>
    <row r="29" spans="1:120" ht="14.5" x14ac:dyDescent="0.35">
      <c r="A29" s="3">
        <v>8.1199999999999992</v>
      </c>
      <c r="B29" s="3">
        <v>-12.067</v>
      </c>
      <c r="C29" s="3" t="s">
        <v>209</v>
      </c>
      <c r="D29" s="3" t="s">
        <v>107</v>
      </c>
      <c r="E29" s="3" t="s">
        <v>491</v>
      </c>
      <c r="F29" s="3">
        <v>400</v>
      </c>
      <c r="G29"/>
      <c r="H29" s="3" t="str">
        <f>CONCATENATE(site_list[[#This Row],[Country]],site_list[[#This Row],[Site.ID]])</f>
        <v>Sierra LeoneAgronomy Experimental Farm, NCU, Njala</v>
      </c>
      <c r="J29" s="3" t="s">
        <v>148</v>
      </c>
      <c r="K29" s="3" t="s">
        <v>149</v>
      </c>
      <c r="L29" s="3">
        <v>3.39882302</v>
      </c>
      <c r="M29" s="3">
        <v>14.8454771</v>
      </c>
      <c r="N29" s="3">
        <v>33.001537319999997</v>
      </c>
      <c r="O29" s="3">
        <v>47.958229060000001</v>
      </c>
      <c r="S29" s="3" t="str">
        <v>Ethiopia</v>
      </c>
      <c r="T29" s="3" t="str">
        <v>Ethiopia</v>
      </c>
      <c r="U29" s="3" t="str">
        <v>Ethiopia</v>
      </c>
      <c r="V29" s="3" t="str">
        <v>Ethiopia</v>
      </c>
      <c r="W29" s="3" t="str">
        <v>Ethiopia</v>
      </c>
      <c r="X29" s="3" t="str">
        <v>Ethiopia</v>
      </c>
      <c r="Y29" s="3" t="str">
        <v>Ethiopia</v>
      </c>
      <c r="Z29" s="3" t="str">
        <v>Ethiopia</v>
      </c>
      <c r="AA29" s="3" t="str">
        <v>Ethiopia</v>
      </c>
      <c r="AB29" s="3" t="str">
        <v>Ethiopia</v>
      </c>
      <c r="AC29" s="3" t="str">
        <v>Ethiopia</v>
      </c>
      <c r="AD29" s="3" t="str">
        <v>Ethiopia</v>
      </c>
      <c r="AE29" s="3" t="str">
        <v>Ethiopia</v>
      </c>
      <c r="AF29" s="3" t="str">
        <v>Ethiopia</v>
      </c>
      <c r="AG29" s="3" t="str">
        <v>Ethiopia</v>
      </c>
      <c r="AH29" s="3" t="str">
        <v>Ethiopia</v>
      </c>
      <c r="AI29" s="3" t="str">
        <v>Ethiopia</v>
      </c>
      <c r="AJ29" s="3" t="str">
        <v>Ethiopia</v>
      </c>
      <c r="AK29" s="3" t="str">
        <v>Ethiopia</v>
      </c>
      <c r="AL29" s="3" t="str">
        <v>Ethiopia</v>
      </c>
      <c r="AM29" s="3" t="str">
        <v>Ethiopia</v>
      </c>
      <c r="AN29" s="3" t="str">
        <v>Ethiopia</v>
      </c>
      <c r="AO29" s="3" t="str">
        <v>Ethiopia</v>
      </c>
      <c r="AP29" s="3" t="str">
        <v>Ethiopia</v>
      </c>
      <c r="AQ29" s="3" t="str">
        <v>Ethiopia</v>
      </c>
      <c r="AR29" s="3" t="str">
        <v>Ethiopia</v>
      </c>
      <c r="AS29" s="3" t="str">
        <v>Ethiopia</v>
      </c>
      <c r="AT29" s="3" t="str">
        <v>Ethiopia</v>
      </c>
      <c r="AU29" s="3" t="str">
        <v>Ethiopia</v>
      </c>
      <c r="AV29" s="3" t="str">
        <v>Ethiopia</v>
      </c>
      <c r="AW29" s="3" t="str">
        <v>Ethiopia</v>
      </c>
      <c r="AX29" s="3" t="str">
        <v>Ethiopia</v>
      </c>
      <c r="AZ29" s="3" t="str">
        <v>KALRO/Kirege Primary School, Chuka</v>
      </c>
      <c r="BB29" s="3" t="str">
        <v>Agronomy Experimental Farm, NCU, Njala</v>
      </c>
      <c r="BC29" s="3" t="str">
        <v>Agronomy Experimental Farm, NCU, Njala</v>
      </c>
      <c r="BD29" s="3" t="str">
        <v>Agronomy Experimental Farm, NCU, Njala</v>
      </c>
      <c r="BE29" s="3" t="str">
        <v>Agronomy Experimental Farm, NCU, Njala</v>
      </c>
      <c r="BF29" s="3" t="str">
        <v>Agronomy Experimental Farm, NCU, Njala</v>
      </c>
      <c r="BG29" s="3" t="str">
        <v>Agronomy Experimental Farm, NCU, Njala</v>
      </c>
      <c r="BH29" s="3" t="str">
        <v>Agronomy Experimental Farm, NCU, Njala</v>
      </c>
      <c r="BI29" s="3" t="str">
        <v>Agronomy Experimental Farm, NCU, Njala</v>
      </c>
      <c r="BJ29" s="3" t="str">
        <v>Agronomy Experimental Farm, NCU, Njala</v>
      </c>
      <c r="BK29" s="3" t="str">
        <v>Agronomy Experimental Farm, NCU, Njala</v>
      </c>
      <c r="BL29" s="3" t="str">
        <v>Agronomy Experimental Farm, NCU, Njala</v>
      </c>
      <c r="BM29" s="3" t="str">
        <v>Agronomy Experimental Farm, NCU, Njala</v>
      </c>
      <c r="BN29" s="3" t="str">
        <v>Agronomy Experimental Farm, NCU, Njala</v>
      </c>
      <c r="BO29" s="3" t="str">
        <v>Agronomy Experimental Farm, NCU, Njala</v>
      </c>
      <c r="BP29" s="3" t="str">
        <v>Agronomy Experimental Farm, NCU, Njala</v>
      </c>
      <c r="BQ29" s="3" t="str">
        <v>Agronomy Experimental Farm, NCU, Njala</v>
      </c>
      <c r="BR29" s="3" t="str">
        <v>Agronomy Experimental Farm, NCU, Njala</v>
      </c>
      <c r="BS29" s="3" t="str">
        <v>Agronomy Experimental Farm, NCU, Njala</v>
      </c>
      <c r="BT29" s="3" t="str">
        <v>Agronomy Experimental Farm, NCU, Njala</v>
      </c>
      <c r="BU29" s="3" t="str">
        <v>Agronomy Experimental Farm, NCU, Njala</v>
      </c>
      <c r="BV29" s="3" t="str">
        <v>Agronomy Experimental Farm, NCU, Njala</v>
      </c>
      <c r="BW29" s="3" t="str">
        <v>Agronomy Experimental Farm, NCU, Njala</v>
      </c>
      <c r="BX29" s="3" t="str">
        <v>Agronomy Experimental Farm, NCU, Njala</v>
      </c>
      <c r="BY29" s="3" t="str">
        <v>Agronomy Experimental Farm, NCU, Njala</v>
      </c>
      <c r="BZ29" s="3" t="str">
        <v>Agronomy Experimental Farm, NCU, Njala</v>
      </c>
      <c r="CA29" s="3" t="str">
        <v>Agronomy Experimental Farm, NCU, Njala</v>
      </c>
      <c r="CB29" s="3" t="str">
        <v>Agronomy Experimental Farm, NCU, Njala</v>
      </c>
      <c r="CC29" s="3" t="str">
        <v>Agronomy Experimental Farm, NCU, Njala</v>
      </c>
      <c r="CD29" s="3" t="str">
        <v>Agronomy Experimental Farm, NCU, Njala</v>
      </c>
      <c r="CE29" s="3" t="str">
        <v>Agronomy Experimental Farm, NCU, Njala</v>
      </c>
      <c r="CF29" s="3" t="str">
        <v>Agronomy Experimental Farm, NCU, Njala</v>
      </c>
      <c r="CG29" s="3" t="str">
        <v>Agronomy Experimental Farm, NCU, Njala</v>
      </c>
      <c r="CK29" s="3" t="str">
        <v>Agronomy Experimental Farm, NCU, Njala</v>
      </c>
      <c r="CM29" s="3" t="str">
        <v>Agronomy Experimental Farm, NCU, Njala</v>
      </c>
      <c r="CN29" s="3" t="str">
        <v>Agronomy Experimental Farm, NCU, Njala</v>
      </c>
      <c r="CO29" s="3" t="str">
        <v>Agronomy Experimental Farm, NCU, Njala</v>
      </c>
      <c r="CP29" s="3" t="str">
        <v>Agronomy Experimental Farm, NCU, Njala</v>
      </c>
      <c r="CQ29" s="3" t="str">
        <v>Agronomy Experimental Farm, NCU, Njala</v>
      </c>
      <c r="CR29" s="3" t="str">
        <v>Agronomy Experimental Farm, NCU, Njala</v>
      </c>
      <c r="CS29" s="3" t="str">
        <v>Agronomy Experimental Farm, NCU, Njala</v>
      </c>
      <c r="CT29" s="3" t="str">
        <v>Agronomy Experimental Farm, NCU, Njala</v>
      </c>
      <c r="CU29" s="3" t="str">
        <v>Agronomy Experimental Farm, NCU, Njala</v>
      </c>
      <c r="CV29" s="3" t="str">
        <v>Agronomy Experimental Farm, NCU, Njala</v>
      </c>
      <c r="CW29" s="3" t="str">
        <v>Agronomy Experimental Farm, NCU, Njala</v>
      </c>
      <c r="CX29" s="3" t="str">
        <v>Agronomy Experimental Farm, NCU, Njala</v>
      </c>
      <c r="CY29" s="3" t="str">
        <v>Agronomy Experimental Farm, NCU, Njala</v>
      </c>
      <c r="CZ29" s="3" t="str">
        <v>Agronomy Experimental Farm, NCU, Njala</v>
      </c>
      <c r="DA29" s="3" t="str">
        <v>Agronomy Experimental Farm, NCU, Njala</v>
      </c>
      <c r="DB29" s="3" t="str">
        <v>Agronomy Experimental Farm, NCU, Njala</v>
      </c>
      <c r="DC29" s="3" t="str">
        <v>Agronomy Experimental Farm, NCU, Njala</v>
      </c>
      <c r="DD29" s="3" t="str">
        <v>Agronomy Experimental Farm, NCU, Njala</v>
      </c>
      <c r="DE29" s="3" t="str">
        <v>Agronomy Experimental Farm, NCU, Njala</v>
      </c>
      <c r="DF29" s="3" t="str">
        <v>Agronomy Experimental Farm, NCU, Njala</v>
      </c>
      <c r="DG29" s="3" t="str">
        <v>Agronomy Experimental Farm, NCU, Njala</v>
      </c>
      <c r="DH29" s="3" t="str">
        <v>Agronomy Experimental Farm, NCU, Njala</v>
      </c>
      <c r="DI29" s="3" t="str">
        <v>Agronomy Experimental Farm, NCU, Njala</v>
      </c>
      <c r="DJ29" s="3" t="str">
        <v>Agronomy Experimental Farm, NCU, Njala</v>
      </c>
      <c r="DK29" s="3" t="str">
        <v>Agronomy Experimental Farm, NCU, Njala</v>
      </c>
      <c r="DL29" s="3" t="str">
        <v>Agronomy Experimental Farm, NCU, Njala</v>
      </c>
      <c r="DM29" s="3" t="str">
        <v>Agronomy Experimental Farm, NCU, Njala</v>
      </c>
      <c r="DN29" s="3" t="str">
        <v>Agronomy Experimental Farm, NCU, Njala</v>
      </c>
      <c r="DO29" s="3" t="str">
        <v>Agronomy Experimental Farm, NCU, Njala</v>
      </c>
      <c r="DP29" s="3" t="str">
        <v>Agronomy Experimental Farm, NCU, Njala</v>
      </c>
    </row>
    <row r="30" spans="1:120" ht="14.5" x14ac:dyDescent="0.35">
      <c r="A30" s="3">
        <v>11.163</v>
      </c>
      <c r="B30" s="3">
        <v>7.6349999999999998</v>
      </c>
      <c r="C30" s="3" t="s">
        <v>196</v>
      </c>
      <c r="D30" s="3" t="s">
        <v>107</v>
      </c>
      <c r="E30" s="3" t="s">
        <v>405</v>
      </c>
      <c r="F30" s="3">
        <v>500</v>
      </c>
      <c r="G30"/>
      <c r="H30" s="3" t="str">
        <f>CONCATENATE(site_list[[#This Row],[Country]],site_list[[#This Row],[Site.ID]])</f>
        <v>NigeriaAhmadu Bello University, Zaria</v>
      </c>
      <c r="J30" s="3" t="s">
        <v>151</v>
      </c>
      <c r="K30" s="3" t="s">
        <v>152</v>
      </c>
      <c r="L30" s="3">
        <v>-3.9906950000000001</v>
      </c>
      <c r="M30" s="3">
        <v>2.3156444999999999</v>
      </c>
      <c r="N30" s="3">
        <v>8.6990280200000001</v>
      </c>
      <c r="O30" s="3">
        <v>14.502346040000001</v>
      </c>
      <c r="S30" s="3" t="str">
        <v>Gabon</v>
      </c>
      <c r="T30" s="3" t="str">
        <v>Gabon</v>
      </c>
      <c r="U30" s="3" t="str">
        <v>Gabon</v>
      </c>
      <c r="V30" s="3" t="str">
        <v>Gabon</v>
      </c>
      <c r="W30" s="3" t="str">
        <v>Gabon</v>
      </c>
      <c r="X30" s="3" t="str">
        <v>Gabon</v>
      </c>
      <c r="Y30" s="3" t="str">
        <v>Gabon</v>
      </c>
      <c r="Z30" s="3" t="str">
        <v>Gabon</v>
      </c>
      <c r="AA30" s="3" t="str">
        <v>Gabon</v>
      </c>
      <c r="AB30" s="3" t="str">
        <v>Gabon</v>
      </c>
      <c r="AC30" s="3" t="str">
        <v>Gabon</v>
      </c>
      <c r="AD30" s="3" t="str">
        <v>Gabon</v>
      </c>
      <c r="AE30" s="3" t="str">
        <v>Gabon</v>
      </c>
      <c r="AF30" s="3" t="str">
        <v>Gabon</v>
      </c>
      <c r="AG30" s="3" t="str">
        <v>Gabon</v>
      </c>
      <c r="AH30" s="3" t="str">
        <v>Gabon</v>
      </c>
      <c r="AI30" s="3" t="str">
        <v>Gabon</v>
      </c>
      <c r="AJ30" s="3" t="str">
        <v>Gabon</v>
      </c>
      <c r="AK30" s="3" t="str">
        <v>Gabon</v>
      </c>
      <c r="AL30" s="3" t="str">
        <v>Gabon</v>
      </c>
      <c r="AM30" s="3" t="str">
        <v>Gabon</v>
      </c>
      <c r="AN30" s="3" t="str">
        <v>Gabon</v>
      </c>
      <c r="AO30" s="3" t="str">
        <v>Gabon</v>
      </c>
      <c r="AP30" s="3" t="str">
        <v>Gabon</v>
      </c>
      <c r="AQ30" s="3" t="str">
        <v>Gabon</v>
      </c>
      <c r="AR30" s="3" t="str">
        <v>Gabon</v>
      </c>
      <c r="AS30" s="3" t="str">
        <v>Gabon</v>
      </c>
      <c r="AT30" s="3" t="str">
        <v>Gabon</v>
      </c>
      <c r="AU30" s="3" t="str">
        <v>Gabon</v>
      </c>
      <c r="AV30" s="3" t="str">
        <v>Gabon</v>
      </c>
      <c r="AW30" s="3" t="str">
        <v>Gabon</v>
      </c>
      <c r="AX30" s="3" t="str">
        <v>Gabon</v>
      </c>
      <c r="AZ30" s="3" t="str">
        <v>Kampi ya Mawe Agricultural Field Station</v>
      </c>
      <c r="BB30" s="3" t="str">
        <v>Ahmadu Bello University, Zaria</v>
      </c>
      <c r="BC30" s="3" t="str">
        <v>Ahmadu Bello University, Zaria</v>
      </c>
      <c r="BD30" s="3" t="str">
        <v>Ahmadu Bello University, Zaria</v>
      </c>
      <c r="BE30" s="3" t="str">
        <v>Ahmadu Bello University, Zaria</v>
      </c>
      <c r="BF30" s="3" t="str">
        <v>Ahmadu Bello University, Zaria</v>
      </c>
      <c r="BG30" s="3" t="str">
        <v>Ahmadu Bello University, Zaria</v>
      </c>
      <c r="BH30" s="3" t="str">
        <v>Ahmadu Bello University, Zaria</v>
      </c>
      <c r="BI30" s="3" t="str">
        <v>Ahmadu Bello University, Zaria</v>
      </c>
      <c r="BJ30" s="3" t="str">
        <v>Ahmadu Bello University, Zaria</v>
      </c>
      <c r="BK30" s="3" t="str">
        <v>Ahmadu Bello University, Zaria</v>
      </c>
      <c r="BL30" s="3" t="str">
        <v>Ahmadu Bello University, Zaria</v>
      </c>
      <c r="BM30" s="3" t="str">
        <v>Ahmadu Bello University, Zaria</v>
      </c>
      <c r="BN30" s="3" t="str">
        <v>Ahmadu Bello University, Zaria</v>
      </c>
      <c r="BO30" s="3" t="str">
        <v>Ahmadu Bello University, Zaria</v>
      </c>
      <c r="BP30" s="3" t="str">
        <v>Ahmadu Bello University, Zaria</v>
      </c>
      <c r="BQ30" s="3" t="str">
        <v>Ahmadu Bello University, Zaria</v>
      </c>
      <c r="BR30" s="3" t="str">
        <v>Ahmadu Bello University, Zaria</v>
      </c>
      <c r="BS30" s="3" t="str">
        <v>Ahmadu Bello University, Zaria</v>
      </c>
      <c r="BT30" s="3" t="str">
        <v>Ahmadu Bello University, Zaria</v>
      </c>
      <c r="BU30" s="3" t="str">
        <v>Ahmadu Bello University, Zaria</v>
      </c>
      <c r="BV30" s="3" t="str">
        <v>Ahmadu Bello University, Zaria</v>
      </c>
      <c r="BW30" s="3" t="str">
        <v>Ahmadu Bello University, Zaria</v>
      </c>
      <c r="BX30" s="3" t="str">
        <v>Ahmadu Bello University, Zaria</v>
      </c>
      <c r="BY30" s="3" t="str">
        <v>Ahmadu Bello University, Zaria</v>
      </c>
      <c r="BZ30" s="3" t="str">
        <v>Ahmadu Bello University, Zaria</v>
      </c>
      <c r="CA30" s="3" t="str">
        <v>Ahmadu Bello University, Zaria</v>
      </c>
      <c r="CB30" s="3" t="str">
        <v>Ahmadu Bello University, Zaria</v>
      </c>
      <c r="CC30" s="3" t="str">
        <v>Ahmadu Bello University, Zaria</v>
      </c>
      <c r="CD30" s="3" t="str">
        <v>Ahmadu Bello University, Zaria</v>
      </c>
      <c r="CE30" s="3" t="str">
        <v>Ahmadu Bello University, Zaria</v>
      </c>
      <c r="CF30" s="3" t="str">
        <v>Ahmadu Bello University, Zaria</v>
      </c>
      <c r="CG30" s="3" t="str">
        <v>Ahmadu Bello University, Zaria</v>
      </c>
      <c r="CK30" s="3" t="str">
        <v>Ahmadu Bello University, Zaria</v>
      </c>
      <c r="CM30" s="3" t="str">
        <v>Ahmadu Bello University, Zaria</v>
      </c>
      <c r="CN30" s="3" t="str">
        <v>Ahmadu Bello University, Zaria</v>
      </c>
      <c r="CO30" s="3" t="str">
        <v>Ahmadu Bello University, Zaria</v>
      </c>
      <c r="CP30" s="3" t="str">
        <v>Ahmadu Bello University, Zaria</v>
      </c>
      <c r="CQ30" s="3" t="str">
        <v>Ahmadu Bello University, Zaria</v>
      </c>
      <c r="CR30" s="3" t="str">
        <v>Ahmadu Bello University, Zaria</v>
      </c>
      <c r="CS30" s="3" t="str">
        <v>Ahmadu Bello University, Zaria</v>
      </c>
      <c r="CT30" s="3" t="str">
        <v>Ahmadu Bello University, Zaria</v>
      </c>
      <c r="CU30" s="3" t="str">
        <v>Ahmadu Bello University, Zaria</v>
      </c>
      <c r="CV30" s="3" t="str">
        <v>Ahmadu Bello University, Zaria</v>
      </c>
      <c r="CW30" s="3" t="str">
        <v>Ahmadu Bello University, Zaria</v>
      </c>
      <c r="CX30" s="3" t="str">
        <v>Ahmadu Bello University, Zaria</v>
      </c>
      <c r="CY30" s="3" t="str">
        <v>Ahmadu Bello University, Zaria</v>
      </c>
      <c r="CZ30" s="3" t="str">
        <v>Ahmadu Bello University, Zaria</v>
      </c>
      <c r="DA30" s="3" t="str">
        <v>Ahmadu Bello University, Zaria</v>
      </c>
      <c r="DB30" s="3" t="str">
        <v>Ahmadu Bello University, Zaria</v>
      </c>
      <c r="DC30" s="3" t="str">
        <v>Ahmadu Bello University, Zaria</v>
      </c>
      <c r="DD30" s="3" t="str">
        <v>Ahmadu Bello University, Zaria</v>
      </c>
      <c r="DE30" s="3" t="str">
        <v>Ahmadu Bello University, Zaria</v>
      </c>
      <c r="DF30" s="3" t="str">
        <v>Ahmadu Bello University, Zaria</v>
      </c>
      <c r="DG30" s="3" t="str">
        <v>Ahmadu Bello University, Zaria</v>
      </c>
      <c r="DH30" s="3" t="str">
        <v>Ahmadu Bello University, Zaria</v>
      </c>
      <c r="DI30" s="3" t="str">
        <v>Ahmadu Bello University, Zaria</v>
      </c>
      <c r="DJ30" s="3" t="str">
        <v>Ahmadu Bello University, Zaria</v>
      </c>
      <c r="DK30" s="3" t="str">
        <v>Ahmadu Bello University, Zaria</v>
      </c>
      <c r="DL30" s="3" t="str">
        <v>Ahmadu Bello University, Zaria</v>
      </c>
      <c r="DM30" s="3" t="str">
        <v>Ahmadu Bello University, Zaria</v>
      </c>
      <c r="DN30" s="3" t="str">
        <v>Ahmadu Bello University, Zaria</v>
      </c>
      <c r="DO30" s="3" t="str">
        <v>Ahmadu Bello University, Zaria</v>
      </c>
      <c r="DP30" s="3" t="str">
        <v>Ahmadu Bello University, Zaria</v>
      </c>
    </row>
    <row r="31" spans="1:120" ht="14.5" x14ac:dyDescent="0.35">
      <c r="A31" s="3">
        <v>30.053999999999998</v>
      </c>
      <c r="B31" s="3">
        <v>31.318999999999999</v>
      </c>
      <c r="C31" s="3" t="s">
        <v>142</v>
      </c>
      <c r="D31" s="3" t="s">
        <v>107</v>
      </c>
      <c r="E31" s="3" t="s">
        <v>256</v>
      </c>
      <c r="F31" s="3">
        <v>100</v>
      </c>
      <c r="G31" t="s">
        <v>581</v>
      </c>
      <c r="H31" s="3" t="str">
        <f>CONCATENATE(site_list[[#This Row],[Country]],site_list[[#This Row],[Site.ID]])</f>
        <v>EgyptAl Azhar University, Nasser City, Cairo</v>
      </c>
      <c r="J31" s="3" t="s">
        <v>154</v>
      </c>
      <c r="K31" s="3" t="s">
        <v>155</v>
      </c>
      <c r="L31" s="3">
        <v>13.0646553</v>
      </c>
      <c r="M31" s="3">
        <v>13.82688999</v>
      </c>
      <c r="N31" s="3">
        <v>-16.817361829999999</v>
      </c>
      <c r="O31" s="3">
        <v>-13.790927890000001</v>
      </c>
      <c r="S31" s="3" t="str">
        <v>Gambia</v>
      </c>
      <c r="T31" s="3" t="str">
        <v>Gambia</v>
      </c>
      <c r="U31" s="3" t="str">
        <v>Gambia</v>
      </c>
      <c r="V31" s="3" t="str">
        <v>Gambia</v>
      </c>
      <c r="W31" s="3" t="str">
        <v>Gambia</v>
      </c>
      <c r="X31" s="3" t="str">
        <v>Gambia</v>
      </c>
      <c r="Y31" s="3" t="str">
        <v>Gambia</v>
      </c>
      <c r="Z31" s="3" t="str">
        <v>Gambia</v>
      </c>
      <c r="AA31" s="3" t="str">
        <v>Gambia</v>
      </c>
      <c r="AB31" s="3" t="str">
        <v>Gambia</v>
      </c>
      <c r="AC31" s="3" t="str">
        <v>Gambia</v>
      </c>
      <c r="AD31" s="3" t="str">
        <v>Gambia</v>
      </c>
      <c r="AE31" s="3" t="str">
        <v>Gambia</v>
      </c>
      <c r="AF31" s="3" t="str">
        <v>Gambia</v>
      </c>
      <c r="AG31" s="3" t="str">
        <v>Gambia</v>
      </c>
      <c r="AH31" s="3" t="str">
        <v>Gambia</v>
      </c>
      <c r="AI31" s="3" t="str">
        <v>Gambia</v>
      </c>
      <c r="AJ31" s="3" t="str">
        <v>Gambia</v>
      </c>
      <c r="AK31" s="3" t="str">
        <v>Gambia</v>
      </c>
      <c r="AL31" s="3" t="str">
        <v>Gambia</v>
      </c>
      <c r="AM31" s="3" t="str">
        <v>Gambia</v>
      </c>
      <c r="AN31" s="3" t="str">
        <v>Gambia</v>
      </c>
      <c r="AO31" s="3" t="str">
        <v>Gambia</v>
      </c>
      <c r="AP31" s="3" t="str">
        <v>Gambia</v>
      </c>
      <c r="AQ31" s="3" t="str">
        <v>Gambia</v>
      </c>
      <c r="AR31" s="3" t="str">
        <v>Gambia</v>
      </c>
      <c r="AS31" s="3" t="str">
        <v>Gambia</v>
      </c>
      <c r="AT31" s="3" t="str">
        <v>Gambia</v>
      </c>
      <c r="AU31" s="3" t="str">
        <v>Gambia</v>
      </c>
      <c r="AV31" s="3" t="str">
        <v>Gambia</v>
      </c>
      <c r="AW31" s="3" t="str">
        <v>Gambia</v>
      </c>
      <c r="AX31" s="3" t="str">
        <v>Gambia</v>
      </c>
      <c r="AZ31" s="3" t="str">
        <v>Kangutu Primary School</v>
      </c>
      <c r="BB31" s="3" t="str">
        <v>Al Azhar University, Nasser City, Cairo</v>
      </c>
      <c r="BC31" s="3" t="str">
        <v>Al Azhar University, Nasser City, Cairo</v>
      </c>
      <c r="BD31" s="3" t="str">
        <v>Al Azhar University, Nasser City, Cairo</v>
      </c>
      <c r="BE31" s="3" t="str">
        <v>Al Azhar University, Nasser City, Cairo</v>
      </c>
      <c r="BF31" s="3" t="str">
        <v>Al Azhar University, Nasser City, Cairo</v>
      </c>
      <c r="BG31" s="3" t="str">
        <v>Al Azhar University, Nasser City, Cairo</v>
      </c>
      <c r="BH31" s="3" t="str">
        <v>Al Azhar University, Nasser City, Cairo</v>
      </c>
      <c r="BI31" s="3" t="str">
        <v>Al Azhar University, Nasser City, Cairo</v>
      </c>
      <c r="BJ31" s="3" t="str">
        <v>Al Azhar University, Nasser City, Cairo</v>
      </c>
      <c r="BK31" s="3" t="str">
        <v>Al Azhar University, Nasser City, Cairo</v>
      </c>
      <c r="BL31" s="3" t="str">
        <v>Al Azhar University, Nasser City, Cairo</v>
      </c>
      <c r="BM31" s="3" t="str">
        <v>Al Azhar University, Nasser City, Cairo</v>
      </c>
      <c r="BN31" s="3" t="str">
        <v>Al Azhar University, Nasser City, Cairo</v>
      </c>
      <c r="BO31" s="3" t="str">
        <v>Al Azhar University, Nasser City, Cairo</v>
      </c>
      <c r="BP31" s="3" t="str">
        <v>Al Azhar University, Nasser City, Cairo</v>
      </c>
      <c r="BQ31" s="3" t="str">
        <v>Al Azhar University, Nasser City, Cairo</v>
      </c>
      <c r="BR31" s="3" t="str">
        <v>Al Azhar University, Nasser City, Cairo</v>
      </c>
      <c r="BS31" s="3" t="str">
        <v>Al Azhar University, Nasser City, Cairo</v>
      </c>
      <c r="BT31" s="3" t="str">
        <v>Al Azhar University, Nasser City, Cairo</v>
      </c>
      <c r="BU31" s="3" t="str">
        <v>Al Azhar University, Nasser City, Cairo</v>
      </c>
      <c r="BV31" s="3" t="str">
        <v>Al Azhar University, Nasser City, Cairo</v>
      </c>
      <c r="BW31" s="3" t="str">
        <v>Al Azhar University, Nasser City, Cairo</v>
      </c>
      <c r="BX31" s="3" t="str">
        <v>Al Azhar University, Nasser City, Cairo</v>
      </c>
      <c r="BY31" s="3" t="str">
        <v>Al Azhar University, Nasser City, Cairo</v>
      </c>
      <c r="BZ31" s="3" t="str">
        <v>Al Azhar University, Nasser City, Cairo</v>
      </c>
      <c r="CA31" s="3" t="str">
        <v>Al Azhar University, Nasser City, Cairo</v>
      </c>
      <c r="CB31" s="3" t="str">
        <v>Al Azhar University, Nasser City, Cairo</v>
      </c>
      <c r="CC31" s="3" t="str">
        <v>Al Azhar University, Nasser City, Cairo</v>
      </c>
      <c r="CD31" s="3" t="str">
        <v>Al Azhar University, Nasser City, Cairo</v>
      </c>
      <c r="CE31" s="3" t="str">
        <v>Al Azhar University, Nasser City, Cairo</v>
      </c>
      <c r="CF31" s="3" t="str">
        <v>Al Azhar University, Nasser City, Cairo</v>
      </c>
      <c r="CG31" s="3" t="str">
        <v>Al Azhar University, Nasser City, Cairo</v>
      </c>
      <c r="CK31" s="3" t="str">
        <v>Al Azhar University, Nasser City, Cairo</v>
      </c>
      <c r="CM31" s="3" t="str">
        <v>Al Azhar University, Nasser City, Cairo</v>
      </c>
      <c r="CN31" s="3" t="str">
        <v>Al Azhar University, Nasser City, Cairo</v>
      </c>
      <c r="CO31" s="3" t="str">
        <v>Al Azhar University, Nasser City, Cairo</v>
      </c>
      <c r="CP31" s="3" t="str">
        <v>Al Azhar University, Nasser City, Cairo</v>
      </c>
      <c r="CQ31" s="3" t="str">
        <v>Al Azhar University, Nasser City, Cairo</v>
      </c>
      <c r="CR31" s="3" t="str">
        <v>Al Azhar University, Nasser City, Cairo</v>
      </c>
      <c r="CS31" s="3" t="str">
        <v>Al Azhar University, Nasser City, Cairo</v>
      </c>
      <c r="CT31" s="3" t="str">
        <v>Al Azhar University, Nasser City, Cairo</v>
      </c>
      <c r="CU31" s="3" t="str">
        <v>Al Azhar University, Nasser City, Cairo</v>
      </c>
      <c r="CV31" s="3" t="str">
        <v>Al Azhar University, Nasser City, Cairo</v>
      </c>
      <c r="CW31" s="3" t="str">
        <v>Al Azhar University, Nasser City, Cairo</v>
      </c>
      <c r="CX31" s="3" t="str">
        <v>Al Azhar University, Nasser City, Cairo</v>
      </c>
      <c r="CY31" s="3" t="str">
        <v>Al Azhar University, Nasser City, Cairo</v>
      </c>
      <c r="CZ31" s="3" t="str">
        <v>Al Azhar University, Nasser City, Cairo</v>
      </c>
      <c r="DA31" s="3" t="str">
        <v>Al Azhar University, Nasser City, Cairo</v>
      </c>
      <c r="DB31" s="3" t="str">
        <v>Al Azhar University, Nasser City, Cairo</v>
      </c>
      <c r="DC31" s="3" t="str">
        <v>Al Azhar University, Nasser City, Cairo</v>
      </c>
      <c r="DD31" s="3" t="str">
        <v>Al Azhar University, Nasser City, Cairo</v>
      </c>
      <c r="DE31" s="3" t="str">
        <v>Al Azhar University, Nasser City, Cairo</v>
      </c>
      <c r="DF31" s="3" t="str">
        <v>Al Azhar University, Nasser City, Cairo</v>
      </c>
      <c r="DG31" s="3" t="str">
        <v>Al Azhar University, Nasser City, Cairo</v>
      </c>
      <c r="DH31" s="3" t="str">
        <v>Al Azhar University, Nasser City, Cairo</v>
      </c>
      <c r="DI31" s="3" t="str">
        <v>Al Azhar University, Nasser City, Cairo</v>
      </c>
      <c r="DJ31" s="3" t="str">
        <v>Al Azhar University, Nasser City, Cairo</v>
      </c>
      <c r="DK31" s="3" t="str">
        <v>Al Azhar University, Nasser City, Cairo</v>
      </c>
      <c r="DL31" s="3" t="str">
        <v>Al Azhar University, Nasser City, Cairo</v>
      </c>
      <c r="DM31" s="3" t="str">
        <v>Al Azhar University, Nasser City, Cairo</v>
      </c>
      <c r="DN31" s="3" t="str">
        <v>Al Azhar University, Nasser City, Cairo</v>
      </c>
      <c r="DO31" s="3" t="str">
        <v>Al Azhar University, Nasser City, Cairo</v>
      </c>
      <c r="DP31" s="3" t="str">
        <v>Al Azhar University, Nasser City, Cairo</v>
      </c>
    </row>
    <row r="32" spans="1:120" ht="14.5" x14ac:dyDescent="0.35">
      <c r="A32" s="3">
        <v>7.6</v>
      </c>
      <c r="B32" s="3">
        <v>38.414999999999999</v>
      </c>
      <c r="C32" s="3" t="s">
        <v>148</v>
      </c>
      <c r="D32" s="3" t="s">
        <v>107</v>
      </c>
      <c r="E32" s="3" t="s">
        <v>276</v>
      </c>
      <c r="F32" s="3">
        <v>400</v>
      </c>
      <c r="G32"/>
      <c r="H32" s="3" t="str">
        <f>CONCATENATE(site_list[[#This Row],[Country]],site_list[[#This Row],[Site.ID]])</f>
        <v>EthiopiaAlage ATVETC</v>
      </c>
      <c r="J32" s="3" t="s">
        <v>157</v>
      </c>
      <c r="K32" s="3" t="s">
        <v>158</v>
      </c>
      <c r="L32" s="3">
        <v>4.7387509300000001</v>
      </c>
      <c r="M32" s="3">
        <v>11.17329979</v>
      </c>
      <c r="N32" s="3">
        <v>-3.2554190200000002</v>
      </c>
      <c r="O32" s="3">
        <v>1.19176996</v>
      </c>
      <c r="S32" s="3" t="str">
        <v>Ghana</v>
      </c>
      <c r="T32" s="3" t="str">
        <v>Ghana</v>
      </c>
      <c r="U32" s="3" t="str">
        <v>Ghana</v>
      </c>
      <c r="V32" s="3" t="str">
        <v>Ghana</v>
      </c>
      <c r="W32" s="3" t="str">
        <v>Ghana</v>
      </c>
      <c r="X32" s="3" t="str">
        <v>Ghana</v>
      </c>
      <c r="Y32" s="3" t="str">
        <v>Ghana</v>
      </c>
      <c r="Z32" s="3" t="str">
        <v>Ghana</v>
      </c>
      <c r="AA32" s="3" t="str">
        <v>Ghana</v>
      </c>
      <c r="AB32" s="3" t="str">
        <v>Ghana</v>
      </c>
      <c r="AC32" s="3" t="str">
        <v>Ghana</v>
      </c>
      <c r="AD32" s="3" t="str">
        <v>Ghana</v>
      </c>
      <c r="AE32" s="3" t="str">
        <v>Ghana</v>
      </c>
      <c r="AF32" s="3" t="str">
        <v>Ghana</v>
      </c>
      <c r="AG32" s="3" t="str">
        <v>Ghana</v>
      </c>
      <c r="AH32" s="3" t="str">
        <v>Ghana</v>
      </c>
      <c r="AI32" s="3" t="str">
        <v>Ghana</v>
      </c>
      <c r="AJ32" s="3" t="str">
        <v>Ghana</v>
      </c>
      <c r="AK32" s="3" t="str">
        <v>Ghana</v>
      </c>
      <c r="AL32" s="3" t="str">
        <v>Ghana</v>
      </c>
      <c r="AM32" s="3" t="str">
        <v>Ghana</v>
      </c>
      <c r="AN32" s="3" t="str">
        <v>Ghana</v>
      </c>
      <c r="AO32" s="3" t="str">
        <v>Ghana</v>
      </c>
      <c r="AP32" s="3" t="str">
        <v>Ghana</v>
      </c>
      <c r="AQ32" s="3" t="str">
        <v>Ghana</v>
      </c>
      <c r="AR32" s="3" t="str">
        <v>Ghana</v>
      </c>
      <c r="AS32" s="3" t="str">
        <v>Ghana</v>
      </c>
      <c r="AT32" s="3" t="str">
        <v>Ghana</v>
      </c>
      <c r="AU32" s="3" t="str">
        <v>Ghana</v>
      </c>
      <c r="AV32" s="3" t="str">
        <v>Ghana</v>
      </c>
      <c r="AW32" s="3" t="str">
        <v>Ghana</v>
      </c>
      <c r="AX32" s="3" t="str">
        <v>Ghana</v>
      </c>
      <c r="AZ32" s="3" t="str">
        <v>KARI Embu</v>
      </c>
      <c r="BB32" s="3" t="str">
        <v>Alage ATVETC</v>
      </c>
      <c r="BC32" s="3" t="str">
        <v>Alage ATVETC</v>
      </c>
      <c r="BD32" s="3" t="str">
        <v>Alage ATVETC</v>
      </c>
      <c r="BE32" s="3" t="str">
        <v>Alage ATVETC</v>
      </c>
      <c r="BF32" s="3" t="str">
        <v>Alage ATVETC</v>
      </c>
      <c r="BG32" s="3" t="str">
        <v>Alage ATVETC</v>
      </c>
      <c r="BH32" s="3" t="str">
        <v>Alage ATVETC</v>
      </c>
      <c r="BI32" s="3" t="str">
        <v>Alage ATVETC</v>
      </c>
      <c r="BJ32" s="3" t="str">
        <v>Alage ATVETC</v>
      </c>
      <c r="BK32" s="3" t="str">
        <v>Alage ATVETC</v>
      </c>
      <c r="BL32" s="3" t="str">
        <v>Alage ATVETC</v>
      </c>
      <c r="BM32" s="3" t="str">
        <v>Alage ATVETC</v>
      </c>
      <c r="BN32" s="3" t="str">
        <v>Alage ATVETC</v>
      </c>
      <c r="BO32" s="3" t="str">
        <v>Alage ATVETC</v>
      </c>
      <c r="BP32" s="3" t="str">
        <v>Alage ATVETC</v>
      </c>
      <c r="BQ32" s="3" t="str">
        <v>Alage ATVETC</v>
      </c>
      <c r="BR32" s="3" t="str">
        <v>Alage ATVETC</v>
      </c>
      <c r="BS32" s="3" t="str">
        <v>Alage ATVETC</v>
      </c>
      <c r="BT32" s="3" t="str">
        <v>Alage ATVETC</v>
      </c>
      <c r="BU32" s="3" t="str">
        <v>Alage ATVETC</v>
      </c>
      <c r="BV32" s="3" t="str">
        <v>Alage ATVETC</v>
      </c>
      <c r="BW32" s="3" t="str">
        <v>Alage ATVETC</v>
      </c>
      <c r="BX32" s="3" t="str">
        <v>Alage ATVETC</v>
      </c>
      <c r="BY32" s="3" t="str">
        <v>Alage ATVETC</v>
      </c>
      <c r="BZ32" s="3" t="str">
        <v>Alage ATVETC</v>
      </c>
      <c r="CA32" s="3" t="str">
        <v>Alage ATVETC</v>
      </c>
      <c r="CB32" s="3" t="str">
        <v>Alage ATVETC</v>
      </c>
      <c r="CC32" s="3" t="str">
        <v>Alage ATVETC</v>
      </c>
      <c r="CD32" s="3" t="str">
        <v>Alage ATVETC</v>
      </c>
      <c r="CE32" s="3" t="str">
        <v>Alage ATVETC</v>
      </c>
      <c r="CF32" s="3" t="str">
        <v>Alage ATVETC</v>
      </c>
      <c r="CG32" s="3" t="str">
        <v>Alage ATVETC</v>
      </c>
      <c r="CK32" s="3" t="str">
        <v>Alage ATVETC</v>
      </c>
      <c r="CM32" s="3" t="str">
        <v>Alage ATVETC</v>
      </c>
      <c r="CN32" s="3" t="str">
        <v>Alage ATVETC</v>
      </c>
      <c r="CO32" s="3" t="str">
        <v>Alage ATVETC</v>
      </c>
      <c r="CP32" s="3" t="str">
        <v>Alage ATVETC</v>
      </c>
      <c r="CQ32" s="3" t="str">
        <v>Alage ATVETC</v>
      </c>
      <c r="CR32" s="3" t="str">
        <v>Alage ATVETC</v>
      </c>
      <c r="CS32" s="3" t="str">
        <v>Alage ATVETC</v>
      </c>
      <c r="CT32" s="3" t="str">
        <v>Alage ATVETC</v>
      </c>
      <c r="CU32" s="3" t="str">
        <v>Alage ATVETC</v>
      </c>
      <c r="CV32" s="3" t="str">
        <v>Alage ATVETC</v>
      </c>
      <c r="CW32" s="3" t="str">
        <v>Alage ATVETC</v>
      </c>
      <c r="CX32" s="3" t="str">
        <v>Alage ATVETC</v>
      </c>
      <c r="CY32" s="3" t="str">
        <v>Alage ATVETC</v>
      </c>
      <c r="CZ32" s="3" t="str">
        <v>Alage ATVETC</v>
      </c>
      <c r="DA32" s="3" t="str">
        <v>Alage ATVETC</v>
      </c>
      <c r="DB32" s="3" t="str">
        <v>Alage ATVETC</v>
      </c>
      <c r="DC32" s="3" t="str">
        <v>Alage ATVETC</v>
      </c>
      <c r="DD32" s="3" t="str">
        <v>Alage ATVETC</v>
      </c>
      <c r="DE32" s="3" t="str">
        <v>Alage ATVETC</v>
      </c>
      <c r="DF32" s="3" t="str">
        <v>Alage ATVETC</v>
      </c>
      <c r="DG32" s="3" t="str">
        <v>Alage ATVETC</v>
      </c>
      <c r="DH32" s="3" t="str">
        <v>Alage ATVETC</v>
      </c>
      <c r="DI32" s="3" t="str">
        <v>Alage ATVETC</v>
      </c>
      <c r="DJ32" s="3" t="str">
        <v>Alage ATVETC</v>
      </c>
      <c r="DK32" s="3" t="str">
        <v>Alage ATVETC</v>
      </c>
      <c r="DL32" s="3" t="str">
        <v>Alage ATVETC</v>
      </c>
      <c r="DM32" s="3" t="str">
        <v>Alage ATVETC</v>
      </c>
      <c r="DN32" s="3" t="str">
        <v>Alage ATVETC</v>
      </c>
      <c r="DO32" s="3" t="str">
        <v>Alage ATVETC</v>
      </c>
      <c r="DP32" s="3" t="str">
        <v>Alage ATVETC</v>
      </c>
    </row>
    <row r="33" spans="1:120" ht="14.5" x14ac:dyDescent="0.35">
      <c r="A33" s="3">
        <v>12.3994</v>
      </c>
      <c r="B33" s="3">
        <v>39.568899999999999</v>
      </c>
      <c r="C33" s="3" t="s">
        <v>148</v>
      </c>
      <c r="D33" s="3" t="s">
        <v>107</v>
      </c>
      <c r="E33" s="3" t="s">
        <v>277</v>
      </c>
      <c r="F33" s="3">
        <v>500</v>
      </c>
      <c r="G33"/>
      <c r="H33" s="3" t="str">
        <f>CONCATENATE(site_list[[#This Row],[Country]],site_list[[#This Row],[Site.ID]])</f>
        <v>EthiopiaAlamata ARC</v>
      </c>
      <c r="J33" s="3" t="s">
        <v>9255</v>
      </c>
      <c r="K33" s="3" t="s">
        <v>9256</v>
      </c>
      <c r="L33" s="3">
        <v>15.8675</v>
      </c>
      <c r="M33" s="3">
        <v>16.603899999999999</v>
      </c>
      <c r="N33" s="3">
        <v>-61.651000000000003</v>
      </c>
      <c r="O33" s="3">
        <v>-61.040799999999997</v>
      </c>
      <c r="S33" s="3" t="str">
        <v>Guadeloupe</v>
      </c>
      <c r="T33" s="3" t="str">
        <v>Guadeloupe</v>
      </c>
      <c r="U33" s="3" t="str">
        <v>Guadeloupe</v>
      </c>
      <c r="V33" s="3" t="str">
        <v>Guadeloupe</v>
      </c>
      <c r="W33" s="3" t="str">
        <v>Guadeloupe</v>
      </c>
      <c r="X33" s="3" t="str">
        <v>Guadeloupe</v>
      </c>
      <c r="Y33" s="3" t="str">
        <v>Guadeloupe</v>
      </c>
      <c r="Z33" s="3" t="str">
        <v>Guadeloupe</v>
      </c>
      <c r="AA33" s="3" t="str">
        <v>Guadeloupe</v>
      </c>
      <c r="AB33" s="3" t="str">
        <v>Guadeloupe</v>
      </c>
      <c r="AC33" s="3" t="str">
        <v>Guadeloupe</v>
      </c>
      <c r="AD33" s="3" t="str">
        <v>Guadeloupe</v>
      </c>
      <c r="AE33" s="3" t="str">
        <v>Guadeloupe</v>
      </c>
      <c r="AF33" s="3" t="str">
        <v>Guadeloupe</v>
      </c>
      <c r="AG33" s="3" t="str">
        <v>Guadeloupe</v>
      </c>
      <c r="AH33" s="3" t="str">
        <v>Guadeloupe</v>
      </c>
      <c r="AI33" s="3" t="str">
        <v>Guadeloupe</v>
      </c>
      <c r="AJ33" s="3" t="str">
        <v>Guadeloupe</v>
      </c>
      <c r="AK33" s="3" t="str">
        <v>Guadeloupe</v>
      </c>
      <c r="AL33" s="3" t="str">
        <v>Guadeloupe</v>
      </c>
      <c r="AM33" s="3" t="str">
        <v>Guadeloupe</v>
      </c>
      <c r="AN33" s="3" t="str">
        <v>Guadeloupe</v>
      </c>
      <c r="AO33" s="3" t="str">
        <v>Guadeloupe</v>
      </c>
      <c r="AP33" s="3" t="str">
        <v>Guadeloupe</v>
      </c>
      <c r="AQ33" s="3" t="str">
        <v>Guadeloupe</v>
      </c>
      <c r="AR33" s="3" t="str">
        <v>Guadeloupe</v>
      </c>
      <c r="AS33" s="3" t="str">
        <v>Guadeloupe</v>
      </c>
      <c r="AT33" s="3" t="str">
        <v>Guadeloupe</v>
      </c>
      <c r="AU33" s="3" t="str">
        <v>Guadeloupe</v>
      </c>
      <c r="AV33" s="3" t="str">
        <v>Guadeloupe</v>
      </c>
      <c r="AW33" s="3" t="str">
        <v>Guadeloupe</v>
      </c>
      <c r="AX33" s="3" t="str">
        <v>Guadeloupe</v>
      </c>
      <c r="AZ33" s="3" t="str">
        <v>KARI Mtwapa</v>
      </c>
      <c r="BB33" s="3" t="str">
        <v>Alamata ARC</v>
      </c>
      <c r="BC33" s="3" t="str">
        <v>Alamata ARC</v>
      </c>
      <c r="BD33" s="3" t="str">
        <v>Alamata ARC</v>
      </c>
      <c r="BE33" s="3" t="str">
        <v>Alamata ARC</v>
      </c>
      <c r="BF33" s="3" t="str">
        <v>Alamata ARC</v>
      </c>
      <c r="BG33" s="3" t="str">
        <v>Alamata ARC</v>
      </c>
      <c r="BH33" s="3" t="str">
        <v>Alamata ARC</v>
      </c>
      <c r="BI33" s="3" t="str">
        <v>Alamata ARC</v>
      </c>
      <c r="BJ33" s="3" t="str">
        <v>Alamata ARC</v>
      </c>
      <c r="BK33" s="3" t="str">
        <v>Alamata ARC</v>
      </c>
      <c r="BL33" s="3" t="str">
        <v>Alamata ARC</v>
      </c>
      <c r="BM33" s="3" t="str">
        <v>Alamata ARC</v>
      </c>
      <c r="BN33" s="3" t="str">
        <v>Alamata ARC</v>
      </c>
      <c r="BO33" s="3" t="str">
        <v>Alamata ARC</v>
      </c>
      <c r="BP33" s="3" t="str">
        <v>Alamata ARC</v>
      </c>
      <c r="BQ33" s="3" t="str">
        <v>Alamata ARC</v>
      </c>
      <c r="BR33" s="3" t="str">
        <v>Alamata ARC</v>
      </c>
      <c r="BS33" s="3" t="str">
        <v>Alamata ARC</v>
      </c>
      <c r="BT33" s="3" t="str">
        <v>Alamata ARC</v>
      </c>
      <c r="BU33" s="3" t="str">
        <v>Alamata ARC</v>
      </c>
      <c r="BV33" s="3" t="str">
        <v>Alamata ARC</v>
      </c>
      <c r="BW33" s="3" t="str">
        <v>Alamata ARC</v>
      </c>
      <c r="BX33" s="3" t="str">
        <v>Alamata ARC</v>
      </c>
      <c r="BY33" s="3" t="str">
        <v>Alamata ARC</v>
      </c>
      <c r="BZ33" s="3" t="str">
        <v>Alamata ARC</v>
      </c>
      <c r="CA33" s="3" t="str">
        <v>Alamata ARC</v>
      </c>
      <c r="CB33" s="3" t="str">
        <v>Alamata ARC</v>
      </c>
      <c r="CC33" s="3" t="str">
        <v>Alamata ARC</v>
      </c>
      <c r="CD33" s="3" t="str">
        <v>Alamata ARC</v>
      </c>
      <c r="CE33" s="3" t="str">
        <v>Alamata ARC</v>
      </c>
      <c r="CF33" s="3" t="str">
        <v>Alamata ARC</v>
      </c>
      <c r="CG33" s="3" t="str">
        <v>Alamata ARC</v>
      </c>
      <c r="CK33" s="3" t="str">
        <v>Alamata ARC</v>
      </c>
      <c r="CM33" s="3" t="str">
        <v>Alamata ARC</v>
      </c>
      <c r="CN33" s="3" t="str">
        <v>Alamata ARC</v>
      </c>
      <c r="CO33" s="3" t="str">
        <v>Alamata ARC</v>
      </c>
      <c r="CP33" s="3" t="str">
        <v>Alamata ARC</v>
      </c>
      <c r="CQ33" s="3" t="str">
        <v>Alamata ARC</v>
      </c>
      <c r="CR33" s="3" t="str">
        <v>Alamata ARC</v>
      </c>
      <c r="CS33" s="3" t="str">
        <v>Alamata ARC</v>
      </c>
      <c r="CT33" s="3" t="str">
        <v>Alamata ARC</v>
      </c>
      <c r="CU33" s="3" t="str">
        <v>Alamata ARC</v>
      </c>
      <c r="CV33" s="3" t="str">
        <v>Alamata ARC</v>
      </c>
      <c r="CW33" s="3" t="str">
        <v>Alamata ARC</v>
      </c>
      <c r="CX33" s="3" t="str">
        <v>Alamata ARC</v>
      </c>
      <c r="CY33" s="3" t="str">
        <v>Alamata ARC</v>
      </c>
      <c r="CZ33" s="3" t="str">
        <v>Alamata ARC</v>
      </c>
      <c r="DA33" s="3" t="str">
        <v>Alamata ARC</v>
      </c>
      <c r="DB33" s="3" t="str">
        <v>Alamata ARC</v>
      </c>
      <c r="DC33" s="3" t="str">
        <v>Alamata ARC</v>
      </c>
      <c r="DD33" s="3" t="str">
        <v>Alamata ARC</v>
      </c>
      <c r="DE33" s="3" t="str">
        <v>Alamata ARC</v>
      </c>
      <c r="DF33" s="3" t="str">
        <v>Alamata ARC</v>
      </c>
      <c r="DG33" s="3" t="str">
        <v>Alamata ARC</v>
      </c>
      <c r="DH33" s="3" t="str">
        <v>Alamata ARC</v>
      </c>
      <c r="DI33" s="3" t="str">
        <v>Alamata ARC</v>
      </c>
      <c r="DJ33" s="3" t="str">
        <v>Alamata ARC</v>
      </c>
      <c r="DK33" s="3" t="str">
        <v>Alamata ARC</v>
      </c>
      <c r="DL33" s="3" t="str">
        <v>Alamata ARC</v>
      </c>
      <c r="DM33" s="3" t="str">
        <v>Alamata ARC</v>
      </c>
      <c r="DN33" s="3" t="str">
        <v>Alamata ARC</v>
      </c>
      <c r="DO33" s="3" t="str">
        <v>Alamata ARC</v>
      </c>
      <c r="DP33" s="3" t="str">
        <v>Alamata ARC</v>
      </c>
    </row>
    <row r="34" spans="1:120" ht="14.5" x14ac:dyDescent="0.35">
      <c r="A34" s="3">
        <v>9.2189999999999994</v>
      </c>
      <c r="B34" s="3">
        <v>41.113999999999997</v>
      </c>
      <c r="C34" s="3" t="s">
        <v>148</v>
      </c>
      <c r="D34" s="3" t="s">
        <v>107</v>
      </c>
      <c r="E34" s="3" t="s">
        <v>278</v>
      </c>
      <c r="F34" s="3">
        <v>4000</v>
      </c>
      <c r="G34"/>
      <c r="H34" s="3" t="str">
        <f>CONCATENATE(site_list[[#This Row],[Country]],site_list[[#This Row],[Site.ID]])</f>
        <v>EthiopiaAlemaya University Hirna Station</v>
      </c>
      <c r="J34" s="3" t="s">
        <v>9257</v>
      </c>
      <c r="K34" s="3" t="s">
        <v>9258</v>
      </c>
      <c r="L34" s="3">
        <v>13.6341</v>
      </c>
      <c r="M34" s="3">
        <v>17.82</v>
      </c>
      <c r="N34" s="3">
        <v>-89.224800000000002</v>
      </c>
      <c r="O34" s="3">
        <v>-92.236900000000006</v>
      </c>
      <c r="S34" s="3" t="str">
        <v>Guatemala</v>
      </c>
      <c r="T34" s="3" t="str">
        <v>Guatemala</v>
      </c>
      <c r="U34" s="3" t="str">
        <v>Guatemala</v>
      </c>
      <c r="V34" s="3" t="str">
        <v>Guatemala</v>
      </c>
      <c r="W34" s="3" t="str">
        <v>Guatemala</v>
      </c>
      <c r="X34" s="3" t="str">
        <v>Guatemala</v>
      </c>
      <c r="Y34" s="3" t="str">
        <v>Guatemala</v>
      </c>
      <c r="Z34" s="3" t="str">
        <v>Guatemala</v>
      </c>
      <c r="AA34" s="3" t="str">
        <v>Guatemala</v>
      </c>
      <c r="AB34" s="3" t="str">
        <v>Guatemala</v>
      </c>
      <c r="AC34" s="3" t="str">
        <v>Guatemala</v>
      </c>
      <c r="AD34" s="3" t="str">
        <v>Guatemala</v>
      </c>
      <c r="AE34" s="3" t="str">
        <v>Guatemala</v>
      </c>
      <c r="AF34" s="3" t="str">
        <v>Guatemala</v>
      </c>
      <c r="AG34" s="3" t="str">
        <v>Guatemala</v>
      </c>
      <c r="AH34" s="3" t="str">
        <v>Guatemala</v>
      </c>
      <c r="AI34" s="3" t="str">
        <v>Guatemala</v>
      </c>
      <c r="AJ34" s="3" t="str">
        <v>Guatemala</v>
      </c>
      <c r="AK34" s="3" t="str">
        <v>Guatemala</v>
      </c>
      <c r="AL34" s="3" t="str">
        <v>Guatemala</v>
      </c>
      <c r="AM34" s="3" t="str">
        <v>Guatemala</v>
      </c>
      <c r="AN34" s="3" t="str">
        <v>Guatemala</v>
      </c>
      <c r="AO34" s="3" t="str">
        <v>Guatemala</v>
      </c>
      <c r="AP34" s="3" t="str">
        <v>Guatemala</v>
      </c>
      <c r="AQ34" s="3" t="str">
        <v>Guatemala</v>
      </c>
      <c r="AR34" s="3" t="str">
        <v>Guatemala</v>
      </c>
      <c r="AS34" s="3" t="str">
        <v>Guatemala</v>
      </c>
      <c r="AT34" s="3" t="str">
        <v>Guatemala</v>
      </c>
      <c r="AU34" s="3" t="str">
        <v>Guatemala</v>
      </c>
      <c r="AV34" s="3" t="str">
        <v>Guatemala</v>
      </c>
      <c r="AW34" s="3" t="str">
        <v>Guatemala</v>
      </c>
      <c r="AX34" s="3" t="str">
        <v>Guatemala</v>
      </c>
      <c r="AZ34" s="3" t="str">
        <v>KARI, Alupe</v>
      </c>
      <c r="BB34" s="3" t="str">
        <v>Alemaya University Hirna Station</v>
      </c>
      <c r="BC34" s="3" t="str">
        <v>Alemaya University Hirna Station</v>
      </c>
      <c r="BD34" s="3" t="str">
        <v>Alemaya University Hirna Station</v>
      </c>
      <c r="BE34" s="3" t="str">
        <v>Alemaya University Hirna Station</v>
      </c>
      <c r="BF34" s="3" t="str">
        <v>Alemaya University Hirna Station</v>
      </c>
      <c r="BG34" s="3" t="str">
        <v>Alemaya University Hirna Station</v>
      </c>
      <c r="BH34" s="3" t="str">
        <v>Alemaya University Hirna Station</v>
      </c>
      <c r="BI34" s="3" t="str">
        <v>Alemaya University Hirna Station</v>
      </c>
      <c r="BJ34" s="3" t="str">
        <v>Alemaya University Hirna Station</v>
      </c>
      <c r="BK34" s="3" t="str">
        <v>Alemaya University Hirna Station</v>
      </c>
      <c r="BL34" s="3" t="str">
        <v>Alemaya University Hirna Station</v>
      </c>
      <c r="BM34" s="3" t="str">
        <v>Alemaya University Hirna Station</v>
      </c>
      <c r="BN34" s="3" t="str">
        <v>Alemaya University Hirna Station</v>
      </c>
      <c r="BO34" s="3" t="str">
        <v>Alemaya University Hirna Station</v>
      </c>
      <c r="BP34" s="3" t="str">
        <v>Alemaya University Hirna Station</v>
      </c>
      <c r="BQ34" s="3" t="str">
        <v>Alemaya University Hirna Station</v>
      </c>
      <c r="BR34" s="3" t="str">
        <v>Alemaya University Hirna Station</v>
      </c>
      <c r="BS34" s="3" t="str">
        <v>Alemaya University Hirna Station</v>
      </c>
      <c r="BT34" s="3" t="str">
        <v>Alemaya University Hirna Station</v>
      </c>
      <c r="BU34" s="3" t="str">
        <v>Alemaya University Hirna Station</v>
      </c>
      <c r="BV34" s="3" t="str">
        <v>Alemaya University Hirna Station</v>
      </c>
      <c r="BW34" s="3" t="str">
        <v>Alemaya University Hirna Station</v>
      </c>
      <c r="BX34" s="3" t="str">
        <v>Alemaya University Hirna Station</v>
      </c>
      <c r="BY34" s="3" t="str">
        <v>Alemaya University Hirna Station</v>
      </c>
      <c r="BZ34" s="3" t="str">
        <v>Alemaya University Hirna Station</v>
      </c>
      <c r="CA34" s="3" t="str">
        <v>Alemaya University Hirna Station</v>
      </c>
      <c r="CB34" s="3" t="str">
        <v>Alemaya University Hirna Station</v>
      </c>
      <c r="CC34" s="3" t="str">
        <v>Alemaya University Hirna Station</v>
      </c>
      <c r="CD34" s="3" t="str">
        <v>Alemaya University Hirna Station</v>
      </c>
      <c r="CE34" s="3" t="str">
        <v>Alemaya University Hirna Station</v>
      </c>
      <c r="CF34" s="3" t="str">
        <v>Alemaya University Hirna Station</v>
      </c>
      <c r="CG34" s="3" t="str">
        <v>Alemaya University Hirna Station</v>
      </c>
      <c r="CK34" s="3" t="str">
        <v>Alemaya University Hirna Station</v>
      </c>
      <c r="CM34" s="3" t="str">
        <v>Alemaya University Hirna Station</v>
      </c>
      <c r="CN34" s="3" t="str">
        <v>Alemaya University Hirna Station</v>
      </c>
      <c r="CO34" s="3" t="str">
        <v>Alemaya University Hirna Station</v>
      </c>
      <c r="CP34" s="3" t="str">
        <v>Alemaya University Hirna Station</v>
      </c>
      <c r="CQ34" s="3" t="str">
        <v>Alemaya University Hirna Station</v>
      </c>
      <c r="CR34" s="3" t="str">
        <v>Alemaya University Hirna Station</v>
      </c>
      <c r="CS34" s="3" t="str">
        <v>Alemaya University Hirna Station</v>
      </c>
      <c r="CT34" s="3" t="str">
        <v>Alemaya University Hirna Station</v>
      </c>
      <c r="CU34" s="3" t="str">
        <v>Alemaya University Hirna Station</v>
      </c>
      <c r="CV34" s="3" t="str">
        <v>Alemaya University Hirna Station</v>
      </c>
      <c r="CW34" s="3" t="str">
        <v>Alemaya University Hirna Station</v>
      </c>
      <c r="CX34" s="3" t="str">
        <v>Alemaya University Hirna Station</v>
      </c>
      <c r="CY34" s="3" t="str">
        <v>Alemaya University Hirna Station</v>
      </c>
      <c r="CZ34" s="3" t="str">
        <v>Alemaya University Hirna Station</v>
      </c>
      <c r="DA34" s="3" t="str">
        <v>Alemaya University Hirna Station</v>
      </c>
      <c r="DB34" s="3" t="str">
        <v>Alemaya University Hirna Station</v>
      </c>
      <c r="DC34" s="3" t="str">
        <v>Alemaya University Hirna Station</v>
      </c>
      <c r="DD34" s="3" t="str">
        <v>Alemaya University Hirna Station</v>
      </c>
      <c r="DE34" s="3" t="str">
        <v>Alemaya University Hirna Station</v>
      </c>
      <c r="DF34" s="3" t="str">
        <v>Alemaya University Hirna Station</v>
      </c>
      <c r="DG34" s="3" t="str">
        <v>Alemaya University Hirna Station</v>
      </c>
      <c r="DH34" s="3" t="str">
        <v>Alemaya University Hirna Station</v>
      </c>
      <c r="DI34" s="3" t="str">
        <v>Alemaya University Hirna Station</v>
      </c>
      <c r="DJ34" s="3" t="str">
        <v>Alemaya University Hirna Station</v>
      </c>
      <c r="DK34" s="3" t="str">
        <v>Alemaya University Hirna Station</v>
      </c>
      <c r="DL34" s="3" t="str">
        <v>Alemaya University Hirna Station</v>
      </c>
      <c r="DM34" s="3" t="str">
        <v>Alemaya University Hirna Station</v>
      </c>
      <c r="DN34" s="3" t="str">
        <v>Alemaya University Hirna Station</v>
      </c>
      <c r="DO34" s="3" t="str">
        <v>Alemaya University Hirna Station</v>
      </c>
      <c r="DP34" s="3" t="str">
        <v>Alemaya University Hirna Station</v>
      </c>
    </row>
    <row r="35" spans="1:120" ht="14.5" x14ac:dyDescent="0.35">
      <c r="A35" s="3">
        <v>31.206</v>
      </c>
      <c r="B35" s="3">
        <v>29.919</v>
      </c>
      <c r="C35" s="3" t="s">
        <v>142</v>
      </c>
      <c r="D35" s="3" t="s">
        <v>107</v>
      </c>
      <c r="E35" s="3" t="s">
        <v>257</v>
      </c>
      <c r="F35" s="3">
        <v>2000</v>
      </c>
      <c r="G35"/>
      <c r="H35" s="3" t="str">
        <f>CONCATENATE(site_list[[#This Row],[Country]],site_list[[#This Row],[Site.ID]])</f>
        <v>EgyptAlexandria University</v>
      </c>
      <c r="J35" s="3" t="s">
        <v>159</v>
      </c>
      <c r="K35" s="3" t="s">
        <v>160</v>
      </c>
      <c r="L35" s="3">
        <v>7.1935529699999998</v>
      </c>
      <c r="M35" s="3">
        <v>12.69151688</v>
      </c>
      <c r="N35" s="3">
        <v>-15.076250079999999</v>
      </c>
      <c r="O35" s="3">
        <v>-7.6410708400000003</v>
      </c>
      <c r="S35" s="3" t="str">
        <v>Guinea</v>
      </c>
      <c r="T35" s="3" t="str">
        <v>Guinea</v>
      </c>
      <c r="U35" s="3" t="str">
        <v>Guinea</v>
      </c>
      <c r="V35" s="3" t="str">
        <v>Guinea</v>
      </c>
      <c r="W35" s="3" t="str">
        <v>Guinea</v>
      </c>
      <c r="X35" s="3" t="str">
        <v>Guinea</v>
      </c>
      <c r="Y35" s="3" t="str">
        <v>Guinea</v>
      </c>
      <c r="Z35" s="3" t="str">
        <v>Guinea</v>
      </c>
      <c r="AA35" s="3" t="str">
        <v>Guinea</v>
      </c>
      <c r="AB35" s="3" t="str">
        <v>Guinea</v>
      </c>
      <c r="AC35" s="3" t="str">
        <v>Guinea</v>
      </c>
      <c r="AD35" s="3" t="str">
        <v>Guinea</v>
      </c>
      <c r="AE35" s="3" t="str">
        <v>Guinea</v>
      </c>
      <c r="AF35" s="3" t="str">
        <v>Guinea</v>
      </c>
      <c r="AG35" s="3" t="str">
        <v>Guinea</v>
      </c>
      <c r="AH35" s="3" t="str">
        <v>Guinea</v>
      </c>
      <c r="AI35" s="3" t="str">
        <v>Guinea</v>
      </c>
      <c r="AJ35" s="3" t="str">
        <v>Guinea</v>
      </c>
      <c r="AK35" s="3" t="str">
        <v>Guinea</v>
      </c>
      <c r="AL35" s="3" t="str">
        <v>Guinea</v>
      </c>
      <c r="AM35" s="3" t="str">
        <v>Guinea</v>
      </c>
      <c r="AN35" s="3" t="str">
        <v>Guinea</v>
      </c>
      <c r="AO35" s="3" t="str">
        <v>Guinea</v>
      </c>
      <c r="AP35" s="3" t="str">
        <v>Guinea</v>
      </c>
      <c r="AQ35" s="3" t="str">
        <v>Guinea</v>
      </c>
      <c r="AR35" s="3" t="str">
        <v>Guinea</v>
      </c>
      <c r="AS35" s="3" t="str">
        <v>Guinea</v>
      </c>
      <c r="AT35" s="3" t="str">
        <v>Guinea</v>
      </c>
      <c r="AU35" s="3" t="str">
        <v>Guinea</v>
      </c>
      <c r="AV35" s="3" t="str">
        <v>Guinea</v>
      </c>
      <c r="AW35" s="3" t="str">
        <v>Guinea</v>
      </c>
      <c r="AX35" s="3" t="str">
        <v>Guinea</v>
      </c>
      <c r="AZ35" s="3" t="str">
        <v>KARI, Kakamega</v>
      </c>
      <c r="BB35" s="3" t="str">
        <v>Alexandria University</v>
      </c>
      <c r="BC35" s="3" t="str">
        <v>Alexandria University</v>
      </c>
      <c r="BD35" s="3" t="str">
        <v>Alexandria University</v>
      </c>
      <c r="BE35" s="3" t="str">
        <v>Alexandria University</v>
      </c>
      <c r="BF35" s="3" t="str">
        <v>Alexandria University</v>
      </c>
      <c r="BG35" s="3" t="str">
        <v>Alexandria University</v>
      </c>
      <c r="BH35" s="3" t="str">
        <v>Alexandria University</v>
      </c>
      <c r="BI35" s="3" t="str">
        <v>Alexandria University</v>
      </c>
      <c r="BJ35" s="3" t="str">
        <v>Alexandria University</v>
      </c>
      <c r="BK35" s="3" t="str">
        <v>Alexandria University</v>
      </c>
      <c r="BL35" s="3" t="str">
        <v>Alexandria University</v>
      </c>
      <c r="BM35" s="3" t="str">
        <v>Alexandria University</v>
      </c>
      <c r="BN35" s="3" t="str">
        <v>Alexandria University</v>
      </c>
      <c r="BO35" s="3" t="str">
        <v>Alexandria University</v>
      </c>
      <c r="BP35" s="3" t="str">
        <v>Alexandria University</v>
      </c>
      <c r="BQ35" s="3" t="str">
        <v>Alexandria University</v>
      </c>
      <c r="BR35" s="3" t="str">
        <v>Alexandria University</v>
      </c>
      <c r="BS35" s="3" t="str">
        <v>Alexandria University</v>
      </c>
      <c r="BT35" s="3" t="str">
        <v>Alexandria University</v>
      </c>
      <c r="BU35" s="3" t="str">
        <v>Alexandria University</v>
      </c>
      <c r="BV35" s="3" t="str">
        <v>Alexandria University</v>
      </c>
      <c r="BW35" s="3" t="str">
        <v>Alexandria University</v>
      </c>
      <c r="BX35" s="3" t="str">
        <v>Alexandria University</v>
      </c>
      <c r="BY35" s="3" t="str">
        <v>Alexandria University</v>
      </c>
      <c r="BZ35" s="3" t="str">
        <v>Alexandria University</v>
      </c>
      <c r="CA35" s="3" t="str">
        <v>Alexandria University</v>
      </c>
      <c r="CB35" s="3" t="str">
        <v>Alexandria University</v>
      </c>
      <c r="CC35" s="3" t="str">
        <v>Alexandria University</v>
      </c>
      <c r="CD35" s="3" t="str">
        <v>Alexandria University</v>
      </c>
      <c r="CE35" s="3" t="str">
        <v>Alexandria University</v>
      </c>
      <c r="CF35" s="3" t="str">
        <v>Alexandria University</v>
      </c>
      <c r="CG35" s="3" t="str">
        <v>Alexandria University</v>
      </c>
      <c r="CK35" s="3" t="str">
        <v>Alexandria University</v>
      </c>
      <c r="CM35" s="3" t="str">
        <v>Alexandria University</v>
      </c>
      <c r="CN35" s="3" t="str">
        <v>Alexandria University</v>
      </c>
      <c r="CO35" s="3" t="str">
        <v>Alexandria University</v>
      </c>
      <c r="CP35" s="3" t="str">
        <v>Alexandria University</v>
      </c>
      <c r="CQ35" s="3" t="str">
        <v>Alexandria University</v>
      </c>
      <c r="CR35" s="3" t="str">
        <v>Alexandria University</v>
      </c>
      <c r="CS35" s="3" t="str">
        <v>Alexandria University</v>
      </c>
      <c r="CT35" s="3" t="str">
        <v>Alexandria University</v>
      </c>
      <c r="CU35" s="3" t="str">
        <v>Alexandria University</v>
      </c>
      <c r="CV35" s="3" t="str">
        <v>Alexandria University</v>
      </c>
      <c r="CW35" s="3" t="str">
        <v>Alexandria University</v>
      </c>
      <c r="CX35" s="3" t="str">
        <v>Alexandria University</v>
      </c>
      <c r="CY35" s="3" t="str">
        <v>Alexandria University</v>
      </c>
      <c r="CZ35" s="3" t="str">
        <v>Alexandria University</v>
      </c>
      <c r="DA35" s="3" t="str">
        <v>Alexandria University</v>
      </c>
      <c r="DB35" s="3" t="str">
        <v>Alexandria University</v>
      </c>
      <c r="DC35" s="3" t="str">
        <v>Alexandria University</v>
      </c>
      <c r="DD35" s="3" t="str">
        <v>Alexandria University</v>
      </c>
      <c r="DE35" s="3" t="str">
        <v>Alexandria University</v>
      </c>
      <c r="DF35" s="3" t="str">
        <v>Alexandria University</v>
      </c>
      <c r="DG35" s="3" t="str">
        <v>Alexandria University</v>
      </c>
      <c r="DH35" s="3" t="str">
        <v>Alexandria University</v>
      </c>
      <c r="DI35" s="3" t="str">
        <v>Alexandria University</v>
      </c>
      <c r="DJ35" s="3" t="str">
        <v>Alexandria University</v>
      </c>
      <c r="DK35" s="3" t="str">
        <v>Alexandria University</v>
      </c>
      <c r="DL35" s="3" t="str">
        <v>Alexandria University</v>
      </c>
      <c r="DM35" s="3" t="str">
        <v>Alexandria University</v>
      </c>
      <c r="DN35" s="3" t="str">
        <v>Alexandria University</v>
      </c>
      <c r="DO35" s="3" t="str">
        <v>Alexandria University</v>
      </c>
      <c r="DP35" s="3" t="str">
        <v>Alexandria University</v>
      </c>
    </row>
    <row r="36" spans="1:120" ht="14.5" x14ac:dyDescent="0.35">
      <c r="A36" s="3">
        <v>8.9687999999999999</v>
      </c>
      <c r="B36" s="3">
        <v>37.857799999999997</v>
      </c>
      <c r="C36" s="3" t="s">
        <v>148</v>
      </c>
      <c r="D36" s="3" t="s">
        <v>107</v>
      </c>
      <c r="E36" s="3" t="s">
        <v>279</v>
      </c>
      <c r="F36" s="3">
        <v>250</v>
      </c>
      <c r="G36"/>
      <c r="H36" s="3" t="str">
        <f>CONCATENATE(site_list[[#This Row],[Country]],site_list[[#This Row],[Site.ID]])</f>
        <v>EthiopiaAmbo University</v>
      </c>
      <c r="J36" s="3" t="s">
        <v>161</v>
      </c>
      <c r="K36" s="3" t="s">
        <v>162</v>
      </c>
      <c r="L36" s="3">
        <v>10.864306450000001</v>
      </c>
      <c r="M36" s="3">
        <v>12.685440059999999</v>
      </c>
      <c r="N36" s="3">
        <v>-16.714891430000002</v>
      </c>
      <c r="O36" s="3">
        <v>-13.636520389999999</v>
      </c>
      <c r="S36" s="3" t="str">
        <v>Guinea Bissau</v>
      </c>
      <c r="T36" s="3" t="str">
        <v>Guinea Bissau</v>
      </c>
      <c r="U36" s="3" t="str">
        <v>Guinea Bissau</v>
      </c>
      <c r="V36" s="3" t="str">
        <v>Guinea Bissau</v>
      </c>
      <c r="W36" s="3" t="str">
        <v>Guinea Bissau</v>
      </c>
      <c r="X36" s="3" t="str">
        <v>Guinea Bissau</v>
      </c>
      <c r="Y36" s="3" t="str">
        <v>Guinea Bissau</v>
      </c>
      <c r="Z36" s="3" t="str">
        <v>Guinea Bissau</v>
      </c>
      <c r="AA36" s="3" t="str">
        <v>Guinea Bissau</v>
      </c>
      <c r="AB36" s="3" t="str">
        <v>Guinea Bissau</v>
      </c>
      <c r="AC36" s="3" t="str">
        <v>Guinea Bissau</v>
      </c>
      <c r="AD36" s="3" t="str">
        <v>Guinea Bissau</v>
      </c>
      <c r="AE36" s="3" t="str">
        <v>Guinea Bissau</v>
      </c>
      <c r="AF36" s="3" t="str">
        <v>Guinea Bissau</v>
      </c>
      <c r="AG36" s="3" t="str">
        <v>Guinea Bissau</v>
      </c>
      <c r="AH36" s="3" t="str">
        <v>Guinea Bissau</v>
      </c>
      <c r="AI36" s="3" t="str">
        <v>Guinea Bissau</v>
      </c>
      <c r="AJ36" s="3" t="str">
        <v>Guinea Bissau</v>
      </c>
      <c r="AK36" s="3" t="str">
        <v>Guinea Bissau</v>
      </c>
      <c r="AL36" s="3" t="str">
        <v>Guinea Bissau</v>
      </c>
      <c r="AM36" s="3" t="str">
        <v>Guinea Bissau</v>
      </c>
      <c r="AN36" s="3" t="str">
        <v>Guinea Bissau</v>
      </c>
      <c r="AO36" s="3" t="str">
        <v>Guinea Bissau</v>
      </c>
      <c r="AP36" s="3" t="str">
        <v>Guinea Bissau</v>
      </c>
      <c r="AQ36" s="3" t="str">
        <v>Guinea Bissau</v>
      </c>
      <c r="AR36" s="3" t="str">
        <v>Guinea Bissau</v>
      </c>
      <c r="AS36" s="3" t="str">
        <v>Guinea Bissau</v>
      </c>
      <c r="AT36" s="3" t="str">
        <v>Guinea Bissau</v>
      </c>
      <c r="AU36" s="3" t="str">
        <v>Guinea Bissau</v>
      </c>
      <c r="AV36" s="3" t="str">
        <v>Guinea Bissau</v>
      </c>
      <c r="AW36" s="3" t="str">
        <v>Guinea Bissau</v>
      </c>
      <c r="AX36" s="3" t="str">
        <v>Guinea Bissau</v>
      </c>
      <c r="AZ36" s="3" t="str">
        <v>KARI, Katumani (ICRAF Machakos)</v>
      </c>
      <c r="BB36" s="3" t="str">
        <v>Ambo University</v>
      </c>
      <c r="BC36" s="3" t="str">
        <v>Ambo University</v>
      </c>
      <c r="BD36" s="3" t="str">
        <v>Ambo University</v>
      </c>
      <c r="BE36" s="3" t="str">
        <v>Ambo University</v>
      </c>
      <c r="BF36" s="3" t="str">
        <v>Ambo University</v>
      </c>
      <c r="BG36" s="3" t="str">
        <v>Ambo University</v>
      </c>
      <c r="BH36" s="3" t="str">
        <v>Ambo University</v>
      </c>
      <c r="BI36" s="3" t="str">
        <v>Ambo University</v>
      </c>
      <c r="BJ36" s="3" t="str">
        <v>Ambo University</v>
      </c>
      <c r="BK36" s="3" t="str">
        <v>Ambo University</v>
      </c>
      <c r="BL36" s="3" t="str">
        <v>Ambo University</v>
      </c>
      <c r="BM36" s="3" t="str">
        <v>Ambo University</v>
      </c>
      <c r="BN36" s="3" t="str">
        <v>Ambo University</v>
      </c>
      <c r="BO36" s="3" t="str">
        <v>Ambo University</v>
      </c>
      <c r="BP36" s="3" t="str">
        <v>Ambo University</v>
      </c>
      <c r="BQ36" s="3" t="str">
        <v>Ambo University</v>
      </c>
      <c r="BR36" s="3" t="str">
        <v>Ambo University</v>
      </c>
      <c r="BS36" s="3" t="str">
        <v>Ambo University</v>
      </c>
      <c r="BT36" s="3" t="str">
        <v>Ambo University</v>
      </c>
      <c r="BU36" s="3" t="str">
        <v>Ambo University</v>
      </c>
      <c r="BV36" s="3" t="str">
        <v>Ambo University</v>
      </c>
      <c r="BW36" s="3" t="str">
        <v>Ambo University</v>
      </c>
      <c r="BX36" s="3" t="str">
        <v>Ambo University</v>
      </c>
      <c r="BY36" s="3" t="str">
        <v>Ambo University</v>
      </c>
      <c r="BZ36" s="3" t="str">
        <v>Ambo University</v>
      </c>
      <c r="CA36" s="3" t="str">
        <v>Ambo University</v>
      </c>
      <c r="CB36" s="3" t="str">
        <v>Ambo University</v>
      </c>
      <c r="CC36" s="3" t="str">
        <v>Ambo University</v>
      </c>
      <c r="CD36" s="3" t="str">
        <v>Ambo University</v>
      </c>
      <c r="CE36" s="3" t="str">
        <v>Ambo University</v>
      </c>
      <c r="CF36" s="3" t="str">
        <v>Ambo University</v>
      </c>
      <c r="CG36" s="3" t="str">
        <v>Ambo University</v>
      </c>
      <c r="CK36" s="3" t="str">
        <v>Ambo University</v>
      </c>
      <c r="CM36" s="3" t="str">
        <v>Ambo University</v>
      </c>
      <c r="CN36" s="3" t="str">
        <v>Ambo University</v>
      </c>
      <c r="CO36" s="3" t="str">
        <v>Ambo University</v>
      </c>
      <c r="CP36" s="3" t="str">
        <v>Ambo University</v>
      </c>
      <c r="CQ36" s="3" t="str">
        <v>Ambo University</v>
      </c>
      <c r="CR36" s="3" t="str">
        <v>Ambo University</v>
      </c>
      <c r="CS36" s="3" t="str">
        <v>Ambo University</v>
      </c>
      <c r="CT36" s="3" t="str">
        <v>Ambo University</v>
      </c>
      <c r="CU36" s="3" t="str">
        <v>Ambo University</v>
      </c>
      <c r="CV36" s="3" t="str">
        <v>Ambo University</v>
      </c>
      <c r="CW36" s="3" t="str">
        <v>Ambo University</v>
      </c>
      <c r="CX36" s="3" t="str">
        <v>Ambo University</v>
      </c>
      <c r="CY36" s="3" t="str">
        <v>Ambo University</v>
      </c>
      <c r="CZ36" s="3" t="str">
        <v>Ambo University</v>
      </c>
      <c r="DA36" s="3" t="str">
        <v>Ambo University</v>
      </c>
      <c r="DB36" s="3" t="str">
        <v>Ambo University</v>
      </c>
      <c r="DC36" s="3" t="str">
        <v>Ambo University</v>
      </c>
      <c r="DD36" s="3" t="str">
        <v>Ambo University</v>
      </c>
      <c r="DE36" s="3" t="str">
        <v>Ambo University</v>
      </c>
      <c r="DF36" s="3" t="str">
        <v>Ambo University</v>
      </c>
      <c r="DG36" s="3" t="str">
        <v>Ambo University</v>
      </c>
      <c r="DH36" s="3" t="str">
        <v>Ambo University</v>
      </c>
      <c r="DI36" s="3" t="str">
        <v>Ambo University</v>
      </c>
      <c r="DJ36" s="3" t="str">
        <v>Ambo University</v>
      </c>
      <c r="DK36" s="3" t="str">
        <v>Ambo University</v>
      </c>
      <c r="DL36" s="3" t="str">
        <v>Ambo University</v>
      </c>
      <c r="DM36" s="3" t="str">
        <v>Ambo University</v>
      </c>
      <c r="DN36" s="3" t="str">
        <v>Ambo University</v>
      </c>
      <c r="DO36" s="3" t="str">
        <v>Ambo University</v>
      </c>
      <c r="DP36" s="3" t="str">
        <v>Ambo University</v>
      </c>
    </row>
    <row r="37" spans="1:120" ht="14.5" x14ac:dyDescent="0.35">
      <c r="A37" s="3">
        <v>7.35</v>
      </c>
      <c r="B37" s="3">
        <v>1.1666700000000001</v>
      </c>
      <c r="C37" s="3" t="s">
        <v>228</v>
      </c>
      <c r="D37" s="3" t="s">
        <v>107</v>
      </c>
      <c r="E37" s="3" t="s">
        <v>564</v>
      </c>
      <c r="F37" s="3">
        <v>917</v>
      </c>
      <c r="G37"/>
      <c r="H37" s="3" t="str">
        <f>CONCATENATE(site_list[[#This Row],[Country]],site_list[[#This Row],[Site.ID]])</f>
        <v>TogoAmoutchou</v>
      </c>
      <c r="J37" s="3" t="s">
        <v>9259</v>
      </c>
      <c r="K37" s="3" t="s">
        <v>9260</v>
      </c>
      <c r="L37" s="3">
        <v>18.021699999999999</v>
      </c>
      <c r="M37" s="3">
        <v>19.933299999999999</v>
      </c>
      <c r="N37" s="3">
        <v>-71.862799999999993</v>
      </c>
      <c r="O37" s="3">
        <v>-74.478200000000001</v>
      </c>
      <c r="S37" s="3" t="str">
        <v>Haiti</v>
      </c>
      <c r="T37" s="3" t="str">
        <v>Haiti</v>
      </c>
      <c r="U37" s="3" t="str">
        <v>Haiti</v>
      </c>
      <c r="V37" s="3" t="str">
        <v>Haiti</v>
      </c>
      <c r="W37" s="3" t="str">
        <v>Haiti</v>
      </c>
      <c r="X37" s="3" t="str">
        <v>Haiti</v>
      </c>
      <c r="Y37" s="3" t="str">
        <v>Haiti</v>
      </c>
      <c r="Z37" s="3" t="str">
        <v>Haiti</v>
      </c>
      <c r="AA37" s="3" t="str">
        <v>Haiti</v>
      </c>
      <c r="AB37" s="3" t="str">
        <v>Haiti</v>
      </c>
      <c r="AC37" s="3" t="str">
        <v>Haiti</v>
      </c>
      <c r="AD37" s="3" t="str">
        <v>Haiti</v>
      </c>
      <c r="AE37" s="3" t="str">
        <v>Haiti</v>
      </c>
      <c r="AF37" s="3" t="str">
        <v>Haiti</v>
      </c>
      <c r="AG37" s="3" t="str">
        <v>Haiti</v>
      </c>
      <c r="AH37" s="3" t="str">
        <v>Haiti</v>
      </c>
      <c r="AI37" s="3" t="str">
        <v>Haiti</v>
      </c>
      <c r="AJ37" s="3" t="str">
        <v>Haiti</v>
      </c>
      <c r="AK37" s="3" t="str">
        <v>Haiti</v>
      </c>
      <c r="AL37" s="3" t="str">
        <v>Haiti</v>
      </c>
      <c r="AM37" s="3" t="str">
        <v>Haiti</v>
      </c>
      <c r="AN37" s="3" t="str">
        <v>Haiti</v>
      </c>
      <c r="AO37" s="3" t="str">
        <v>Haiti</v>
      </c>
      <c r="AP37" s="3" t="str">
        <v>Haiti</v>
      </c>
      <c r="AQ37" s="3" t="str">
        <v>Haiti</v>
      </c>
      <c r="AR37" s="3" t="str">
        <v>Haiti</v>
      </c>
      <c r="AS37" s="3" t="str">
        <v>Haiti</v>
      </c>
      <c r="AT37" s="3" t="str">
        <v>Haiti</v>
      </c>
      <c r="AU37" s="3" t="str">
        <v>Haiti</v>
      </c>
      <c r="AV37" s="3" t="str">
        <v>Haiti</v>
      </c>
      <c r="AW37" s="3" t="str">
        <v>Haiti</v>
      </c>
      <c r="AX37" s="3" t="str">
        <v>Haiti</v>
      </c>
      <c r="AZ37" s="3" t="str">
        <v>KARI, Kiboko</v>
      </c>
      <c r="BB37" s="3" t="str">
        <v>Amoutchou</v>
      </c>
      <c r="BC37" s="3" t="str">
        <v>Amoutchou</v>
      </c>
      <c r="BD37" s="3" t="str">
        <v>Amoutchou</v>
      </c>
      <c r="BE37" s="3" t="str">
        <v>Amoutchou</v>
      </c>
      <c r="BF37" s="3" t="str">
        <v>Amoutchou</v>
      </c>
      <c r="BG37" s="3" t="str">
        <v>Amoutchou</v>
      </c>
      <c r="BH37" s="3" t="str">
        <v>Amoutchou</v>
      </c>
      <c r="BI37" s="3" t="str">
        <v>Amoutchou</v>
      </c>
      <c r="BJ37" s="3" t="str">
        <v>Amoutchou</v>
      </c>
      <c r="BK37" s="3" t="str">
        <v>Amoutchou</v>
      </c>
      <c r="BL37" s="3" t="str">
        <v>Amoutchou</v>
      </c>
      <c r="BM37" s="3" t="str">
        <v>Amoutchou</v>
      </c>
      <c r="BN37" s="3" t="str">
        <v>Amoutchou</v>
      </c>
      <c r="BO37" s="3" t="str">
        <v>Amoutchou</v>
      </c>
      <c r="BP37" s="3" t="str">
        <v>Amoutchou</v>
      </c>
      <c r="BQ37" s="3" t="str">
        <v>Amoutchou</v>
      </c>
      <c r="BR37" s="3" t="str">
        <v>Amoutchou</v>
      </c>
      <c r="BS37" s="3" t="str">
        <v>Amoutchou</v>
      </c>
      <c r="BT37" s="3" t="str">
        <v>Amoutchou</v>
      </c>
      <c r="BU37" s="3" t="str">
        <v>Amoutchou</v>
      </c>
      <c r="BV37" s="3" t="str">
        <v>Amoutchou</v>
      </c>
      <c r="BW37" s="3" t="str">
        <v>Amoutchou</v>
      </c>
      <c r="BX37" s="3" t="str">
        <v>Amoutchou</v>
      </c>
      <c r="BY37" s="3" t="str">
        <v>Amoutchou</v>
      </c>
      <c r="BZ37" s="3" t="str">
        <v>Amoutchou</v>
      </c>
      <c r="CA37" s="3" t="str">
        <v>Amoutchou</v>
      </c>
      <c r="CB37" s="3" t="str">
        <v>Amoutchou</v>
      </c>
      <c r="CC37" s="3" t="str">
        <v>Amoutchou</v>
      </c>
      <c r="CD37" s="3" t="str">
        <v>Amoutchou</v>
      </c>
      <c r="CE37" s="3" t="str">
        <v>Amoutchou</v>
      </c>
      <c r="CF37" s="3" t="str">
        <v>Amoutchou</v>
      </c>
      <c r="CG37" s="3" t="str">
        <v>Amoutchou</v>
      </c>
      <c r="CK37" s="3" t="str">
        <v>Amoutchou</v>
      </c>
      <c r="CM37" s="3" t="str">
        <v>Amoutchou</v>
      </c>
      <c r="CN37" s="3" t="str">
        <v>Amoutchou</v>
      </c>
      <c r="CO37" s="3" t="str">
        <v>Amoutchou</v>
      </c>
      <c r="CP37" s="3" t="str">
        <v>Amoutchou</v>
      </c>
      <c r="CQ37" s="3" t="str">
        <v>Amoutchou</v>
      </c>
      <c r="CR37" s="3" t="str">
        <v>Amoutchou</v>
      </c>
      <c r="CS37" s="3" t="str">
        <v>Amoutchou</v>
      </c>
      <c r="CT37" s="3" t="str">
        <v>Amoutchou</v>
      </c>
      <c r="CU37" s="3" t="str">
        <v>Amoutchou</v>
      </c>
      <c r="CV37" s="3" t="str">
        <v>Amoutchou</v>
      </c>
      <c r="CW37" s="3" t="str">
        <v>Amoutchou</v>
      </c>
      <c r="CX37" s="3" t="str">
        <v>Amoutchou</v>
      </c>
      <c r="CY37" s="3" t="str">
        <v>Amoutchou</v>
      </c>
      <c r="CZ37" s="3" t="str">
        <v>Amoutchou</v>
      </c>
      <c r="DA37" s="3" t="str">
        <v>Amoutchou</v>
      </c>
      <c r="DB37" s="3" t="str">
        <v>Amoutchou</v>
      </c>
      <c r="DC37" s="3" t="str">
        <v>Amoutchou</v>
      </c>
      <c r="DD37" s="3" t="str">
        <v>Amoutchou</v>
      </c>
      <c r="DE37" s="3" t="str">
        <v>Amoutchou</v>
      </c>
      <c r="DF37" s="3" t="str">
        <v>Amoutchou</v>
      </c>
      <c r="DG37" s="3" t="str">
        <v>Amoutchou</v>
      </c>
      <c r="DH37" s="3" t="str">
        <v>Amoutchou</v>
      </c>
      <c r="DI37" s="3" t="str">
        <v>Amoutchou</v>
      </c>
      <c r="DJ37" s="3" t="str">
        <v>Amoutchou</v>
      </c>
      <c r="DK37" s="3" t="str">
        <v>Amoutchou</v>
      </c>
      <c r="DL37" s="3" t="str">
        <v>Amoutchou</v>
      </c>
      <c r="DM37" s="3" t="str">
        <v>Amoutchou</v>
      </c>
      <c r="DN37" s="3" t="str">
        <v>Amoutchou</v>
      </c>
      <c r="DO37" s="3" t="str">
        <v>Amoutchou</v>
      </c>
      <c r="DP37" s="3" t="str">
        <v>Amoutchou</v>
      </c>
    </row>
    <row r="38" spans="1:120" ht="14.5" x14ac:dyDescent="0.35">
      <c r="A38" s="3">
        <v>11.497999999999999</v>
      </c>
      <c r="B38" s="3">
        <v>37.481000000000002</v>
      </c>
      <c r="C38" s="3" t="s">
        <v>148</v>
      </c>
      <c r="D38" s="3" t="s">
        <v>112</v>
      </c>
      <c r="E38" s="3" t="s">
        <v>13655</v>
      </c>
      <c r="F38" s="3">
        <v>500</v>
      </c>
      <c r="G38"/>
      <c r="H38" s="3" t="str">
        <f>CONCATENATE(site_list[[#This Row],[Country]],site_list[[#This Row],[Site.ID]])</f>
        <v>EthiopiaAndassa livestock research center; ALRC</v>
      </c>
      <c r="J38" s="3" t="s">
        <v>9261</v>
      </c>
      <c r="K38" s="3" t="s">
        <v>9262</v>
      </c>
      <c r="L38" s="3">
        <v>12.982200000000001</v>
      </c>
      <c r="M38" s="3">
        <v>16.497</v>
      </c>
      <c r="N38" s="3">
        <v>-83.148499999999999</v>
      </c>
      <c r="O38" s="3">
        <v>-89.3506</v>
      </c>
      <c r="S38" s="3" t="str">
        <v>Honduras</v>
      </c>
      <c r="T38" s="3" t="str">
        <v>Honduras</v>
      </c>
      <c r="U38" s="3" t="str">
        <v>Honduras</v>
      </c>
      <c r="V38" s="3" t="str">
        <v>Honduras</v>
      </c>
      <c r="W38" s="3" t="str">
        <v>Honduras</v>
      </c>
      <c r="X38" s="3" t="str">
        <v>Honduras</v>
      </c>
      <c r="Y38" s="3" t="str">
        <v>Honduras</v>
      </c>
      <c r="Z38" s="3" t="str">
        <v>Honduras</v>
      </c>
      <c r="AA38" s="3" t="str">
        <v>Honduras</v>
      </c>
      <c r="AB38" s="3" t="str">
        <v>Honduras</v>
      </c>
      <c r="AC38" s="3" t="str">
        <v>Honduras</v>
      </c>
      <c r="AD38" s="3" t="str">
        <v>Honduras</v>
      </c>
      <c r="AE38" s="3" t="str">
        <v>Honduras</v>
      </c>
      <c r="AF38" s="3" t="str">
        <v>Honduras</v>
      </c>
      <c r="AG38" s="3" t="str">
        <v>Honduras</v>
      </c>
      <c r="AH38" s="3" t="str">
        <v>Honduras</v>
      </c>
      <c r="AI38" s="3" t="str">
        <v>Honduras</v>
      </c>
      <c r="AJ38" s="3" t="str">
        <v>Honduras</v>
      </c>
      <c r="AK38" s="3" t="str">
        <v>Honduras</v>
      </c>
      <c r="AL38" s="3" t="str">
        <v>Honduras</v>
      </c>
      <c r="AM38" s="3" t="str">
        <v>Honduras</v>
      </c>
      <c r="AN38" s="3" t="str">
        <v>Honduras</v>
      </c>
      <c r="AO38" s="3" t="str">
        <v>Honduras</v>
      </c>
      <c r="AP38" s="3" t="str">
        <v>Honduras</v>
      </c>
      <c r="AQ38" s="3" t="str">
        <v>Honduras</v>
      </c>
      <c r="AR38" s="3" t="str">
        <v>Honduras</v>
      </c>
      <c r="AS38" s="3" t="str">
        <v>Honduras</v>
      </c>
      <c r="AT38" s="3" t="str">
        <v>Honduras</v>
      </c>
      <c r="AU38" s="3" t="str">
        <v>Honduras</v>
      </c>
      <c r="AV38" s="3" t="str">
        <v>Honduras</v>
      </c>
      <c r="AW38" s="3" t="str">
        <v>Honduras</v>
      </c>
      <c r="AX38" s="3" t="str">
        <v>Honduras</v>
      </c>
      <c r="AZ38" s="3" t="str">
        <v>KARI, Kitale</v>
      </c>
      <c r="BB38" s="3" t="str">
        <v>Andassa livestock research center; ALRC</v>
      </c>
      <c r="BC38" s="3" t="str">
        <v>Andassa livestock research center; ALRC</v>
      </c>
      <c r="BD38" s="3" t="str">
        <v>Andassa livestock research center; ALRC</v>
      </c>
      <c r="BE38" s="3" t="str">
        <v>Andassa livestock research center; ALRC</v>
      </c>
      <c r="BF38" s="3" t="str">
        <v>Andassa livestock research center; ALRC</v>
      </c>
      <c r="BG38" s="3" t="str">
        <v>Andassa livestock research center; ALRC</v>
      </c>
      <c r="BH38" s="3" t="str">
        <v>Andassa livestock research center; ALRC</v>
      </c>
      <c r="BI38" s="3" t="str">
        <v>Andassa livestock research center; ALRC</v>
      </c>
      <c r="BJ38" s="3" t="str">
        <v>Andassa livestock research center; ALRC</v>
      </c>
      <c r="BK38" s="3" t="str">
        <v>Andassa livestock research center; ALRC</v>
      </c>
      <c r="BL38" s="3" t="str">
        <v>Andassa livestock research center; ALRC</v>
      </c>
      <c r="BM38" s="3" t="str">
        <v>Andassa livestock research center; ALRC</v>
      </c>
      <c r="BN38" s="3" t="str">
        <v>Andassa livestock research center; ALRC</v>
      </c>
      <c r="BO38" s="3" t="str">
        <v>Andassa livestock research center; ALRC</v>
      </c>
      <c r="BP38" s="3" t="str">
        <v>Andassa livestock research center; ALRC</v>
      </c>
      <c r="BQ38" s="3" t="str">
        <v>Andassa livestock research center; ALRC</v>
      </c>
      <c r="BR38" s="3" t="str">
        <v>Andassa livestock research center; ALRC</v>
      </c>
      <c r="BS38" s="3" t="str">
        <v>Andassa livestock research center; ALRC</v>
      </c>
      <c r="BT38" s="3" t="str">
        <v>Andassa livestock research center; ALRC</v>
      </c>
      <c r="BU38" s="3" t="str">
        <v>Andassa livestock research center; ALRC</v>
      </c>
      <c r="BV38" s="3" t="str">
        <v>Andassa livestock research center; ALRC</v>
      </c>
      <c r="BW38" s="3" t="str">
        <v>Andassa livestock research center; ALRC</v>
      </c>
      <c r="BX38" s="3" t="str">
        <v>Andassa livestock research center; ALRC</v>
      </c>
      <c r="BY38" s="3" t="str">
        <v>Andassa livestock research center; ALRC</v>
      </c>
      <c r="BZ38" s="3" t="str">
        <v>Andassa livestock research center; ALRC</v>
      </c>
      <c r="CA38" s="3" t="str">
        <v>Andassa livestock research center; ALRC</v>
      </c>
      <c r="CB38" s="3" t="str">
        <v>Andassa livestock research center; ALRC</v>
      </c>
      <c r="CC38" s="3" t="str">
        <v>Andassa livestock research center; ALRC</v>
      </c>
      <c r="CD38" s="3" t="str">
        <v>Andassa livestock research center; ALRC</v>
      </c>
      <c r="CE38" s="3" t="str">
        <v>Andassa livestock research center; ALRC</v>
      </c>
      <c r="CF38" s="3" t="str">
        <v>Andassa livestock research center; ALRC</v>
      </c>
      <c r="CG38" s="3" t="str">
        <v>Andassa livestock research center; ALRC</v>
      </c>
      <c r="CK38" s="3" t="str">
        <v>Andassa livestock research center; ALRC</v>
      </c>
      <c r="CM38" s="3" t="str">
        <v>Andassa livestock research center; ALRC</v>
      </c>
      <c r="CN38" s="3" t="str">
        <v>Andassa livestock research center; ALRC</v>
      </c>
      <c r="CO38" s="3" t="str">
        <v>Andassa livestock research center; ALRC</v>
      </c>
      <c r="CP38" s="3" t="str">
        <v>Andassa livestock research center; ALRC</v>
      </c>
      <c r="CQ38" s="3" t="str">
        <v>Andassa livestock research center; ALRC</v>
      </c>
      <c r="CR38" s="3" t="str">
        <v>Andassa livestock research center; ALRC</v>
      </c>
      <c r="CS38" s="3" t="str">
        <v>Andassa livestock research center; ALRC</v>
      </c>
      <c r="CT38" s="3" t="str">
        <v>Andassa livestock research center; ALRC</v>
      </c>
      <c r="CU38" s="3" t="str">
        <v>Andassa livestock research center; ALRC</v>
      </c>
      <c r="CV38" s="3" t="str">
        <v>Andassa livestock research center; ALRC</v>
      </c>
      <c r="CW38" s="3" t="str">
        <v>Andassa livestock research center; ALRC</v>
      </c>
      <c r="CX38" s="3" t="str">
        <v>Andassa livestock research center; ALRC</v>
      </c>
      <c r="CY38" s="3" t="str">
        <v>Andassa livestock research center; ALRC</v>
      </c>
      <c r="CZ38" s="3" t="str">
        <v>Andassa livestock research center; ALRC</v>
      </c>
      <c r="DA38" s="3" t="str">
        <v>Andassa livestock research center; ALRC</v>
      </c>
      <c r="DB38" s="3" t="str">
        <v>Andassa livestock research center; ALRC</v>
      </c>
      <c r="DC38" s="3" t="str">
        <v>Andassa livestock research center; ALRC</v>
      </c>
      <c r="DD38" s="3" t="str">
        <v>Andassa livestock research center; ALRC</v>
      </c>
      <c r="DE38" s="3" t="str">
        <v>Andassa livestock research center; ALRC</v>
      </c>
      <c r="DF38" s="3" t="str">
        <v>Andassa livestock research center; ALRC</v>
      </c>
      <c r="DG38" s="3" t="str">
        <v>Andassa livestock research center; ALRC</v>
      </c>
      <c r="DH38" s="3" t="str">
        <v>Andassa livestock research center; ALRC</v>
      </c>
      <c r="DI38" s="3" t="str">
        <v>Andassa livestock research center; ALRC</v>
      </c>
      <c r="DJ38" s="3" t="str">
        <v>Andassa livestock research center; ALRC</v>
      </c>
      <c r="DK38" s="3" t="str">
        <v>Andassa livestock research center; ALRC</v>
      </c>
      <c r="DL38" s="3" t="str">
        <v>Andassa livestock research center; ALRC</v>
      </c>
      <c r="DM38" s="3" t="str">
        <v>Andassa livestock research center; ALRC</v>
      </c>
      <c r="DN38" s="3" t="str">
        <v>Andassa livestock research center; ALRC</v>
      </c>
      <c r="DO38" s="3" t="str">
        <v>Andassa livestock research center; ALRC</v>
      </c>
      <c r="DP38" s="3" t="str">
        <v>Andassa livestock research center; ALRC</v>
      </c>
    </row>
    <row r="39" spans="1:120" ht="14.5" x14ac:dyDescent="0.35">
      <c r="A39" s="3">
        <v>5.4470000000000001</v>
      </c>
      <c r="B39" s="3">
        <v>10.064</v>
      </c>
      <c r="C39" s="3" t="s">
        <v>121</v>
      </c>
      <c r="D39" s="3" t="s">
        <v>107</v>
      </c>
      <c r="E39" s="3" t="s">
        <v>246</v>
      </c>
      <c r="F39" s="3">
        <v>4000</v>
      </c>
      <c r="G39"/>
      <c r="H39" s="3" t="str">
        <f>CONCATENATE(site_list[[#This Row],[Country]],site_list[[#This Row],[Site.ID]])</f>
        <v>CameroonAnimal Experimental Farm, Dschang University</v>
      </c>
      <c r="J39" s="3" t="s">
        <v>164</v>
      </c>
      <c r="K39" s="3" t="s">
        <v>165</v>
      </c>
      <c r="L39" s="3">
        <v>4.3618068699999997</v>
      </c>
      <c r="M39" s="3">
        <v>10.73663998</v>
      </c>
      <c r="N39" s="3">
        <v>-8.5993022900000007</v>
      </c>
      <c r="O39" s="3">
        <v>-2.4948968900000001</v>
      </c>
      <c r="S39" s="3" t="str">
        <v>Ivory Coast</v>
      </c>
      <c r="T39" s="3" t="str">
        <v>Ivory Coast</v>
      </c>
      <c r="U39" s="3" t="str">
        <v>Ivory Coast</v>
      </c>
      <c r="V39" s="3" t="str">
        <v>Ivory Coast</v>
      </c>
      <c r="W39" s="3" t="str">
        <v>Ivory Coast</v>
      </c>
      <c r="X39" s="3" t="str">
        <v>Ivory Coast</v>
      </c>
      <c r="Y39" s="3" t="str">
        <v>Ivory Coast</v>
      </c>
      <c r="Z39" s="3" t="str">
        <v>Ivory Coast</v>
      </c>
      <c r="AA39" s="3" t="str">
        <v>Ivory Coast</v>
      </c>
      <c r="AB39" s="3" t="str">
        <v>Ivory Coast</v>
      </c>
      <c r="AC39" s="3" t="str">
        <v>Ivory Coast</v>
      </c>
      <c r="AD39" s="3" t="str">
        <v>Ivory Coast</v>
      </c>
      <c r="AE39" s="3" t="str">
        <v>Ivory Coast</v>
      </c>
      <c r="AF39" s="3" t="str">
        <v>Ivory Coast</v>
      </c>
      <c r="AG39" s="3" t="str">
        <v>Ivory Coast</v>
      </c>
      <c r="AH39" s="3" t="str">
        <v>Ivory Coast</v>
      </c>
      <c r="AI39" s="3" t="str">
        <v>Ivory Coast</v>
      </c>
      <c r="AJ39" s="3" t="str">
        <v>Ivory Coast</v>
      </c>
      <c r="AK39" s="3" t="str">
        <v>Ivory Coast</v>
      </c>
      <c r="AL39" s="3" t="str">
        <v>Ivory Coast</v>
      </c>
      <c r="AM39" s="3" t="str">
        <v>Ivory Coast</v>
      </c>
      <c r="AN39" s="3" t="str">
        <v>Ivory Coast</v>
      </c>
      <c r="AO39" s="3" t="str">
        <v>Ivory Coast</v>
      </c>
      <c r="AP39" s="3" t="str">
        <v>Ivory Coast</v>
      </c>
      <c r="AQ39" s="3" t="str">
        <v>Ivory Coast</v>
      </c>
      <c r="AR39" s="3" t="str">
        <v>Ivory Coast</v>
      </c>
      <c r="AS39" s="3" t="str">
        <v>Ivory Coast</v>
      </c>
      <c r="AT39" s="3" t="str">
        <v>Ivory Coast</v>
      </c>
      <c r="AU39" s="3" t="str">
        <v>Ivory Coast</v>
      </c>
      <c r="AV39" s="3" t="str">
        <v>Ivory Coast</v>
      </c>
      <c r="AW39" s="3" t="str">
        <v>Ivory Coast</v>
      </c>
      <c r="AX39" s="3" t="str">
        <v>Ivory Coast</v>
      </c>
      <c r="AZ39" s="3" t="str">
        <v>KARLO, Embu</v>
      </c>
      <c r="BB39" s="3" t="str">
        <v>Animal Experimental Farm, Dschang University</v>
      </c>
      <c r="BC39" s="3" t="str">
        <v>Animal Experimental Farm, Dschang University</v>
      </c>
      <c r="BD39" s="3" t="str">
        <v>Animal Experimental Farm, Dschang University</v>
      </c>
      <c r="BE39" s="3" t="str">
        <v>Animal Experimental Farm, Dschang University</v>
      </c>
      <c r="BF39" s="3" t="str">
        <v>Animal Experimental Farm, Dschang University</v>
      </c>
      <c r="BG39" s="3" t="str">
        <v>Animal Experimental Farm, Dschang University</v>
      </c>
      <c r="BH39" s="3" t="str">
        <v>Animal Experimental Farm, Dschang University</v>
      </c>
      <c r="BI39" s="3" t="str">
        <v>Animal Experimental Farm, Dschang University</v>
      </c>
      <c r="BJ39" s="3" t="str">
        <v>Animal Experimental Farm, Dschang University</v>
      </c>
      <c r="BK39" s="3" t="str">
        <v>Animal Experimental Farm, Dschang University</v>
      </c>
      <c r="BL39" s="3" t="str">
        <v>Animal Experimental Farm, Dschang University</v>
      </c>
      <c r="BM39" s="3" t="str">
        <v>Animal Experimental Farm, Dschang University</v>
      </c>
      <c r="BN39" s="3" t="str">
        <v>Animal Experimental Farm, Dschang University</v>
      </c>
      <c r="BO39" s="3" t="str">
        <v>Animal Experimental Farm, Dschang University</v>
      </c>
      <c r="BP39" s="3" t="str">
        <v>Animal Experimental Farm, Dschang University</v>
      </c>
      <c r="BQ39" s="3" t="str">
        <v>Animal Experimental Farm, Dschang University</v>
      </c>
      <c r="BR39" s="3" t="str">
        <v>Animal Experimental Farm, Dschang University</v>
      </c>
      <c r="BS39" s="3" t="str">
        <v>Animal Experimental Farm, Dschang University</v>
      </c>
      <c r="BT39" s="3" t="str">
        <v>Animal Experimental Farm, Dschang University</v>
      </c>
      <c r="BU39" s="3" t="str">
        <v>Animal Experimental Farm, Dschang University</v>
      </c>
      <c r="BV39" s="3" t="str">
        <v>Animal Experimental Farm, Dschang University</v>
      </c>
      <c r="BW39" s="3" t="str">
        <v>Animal Experimental Farm, Dschang University</v>
      </c>
      <c r="BX39" s="3" t="str">
        <v>Animal Experimental Farm, Dschang University</v>
      </c>
      <c r="BY39" s="3" t="str">
        <v>Animal Experimental Farm, Dschang University</v>
      </c>
      <c r="BZ39" s="3" t="str">
        <v>Animal Experimental Farm, Dschang University</v>
      </c>
      <c r="CA39" s="3" t="str">
        <v>Animal Experimental Farm, Dschang University</v>
      </c>
      <c r="CB39" s="3" t="str">
        <v>Animal Experimental Farm, Dschang University</v>
      </c>
      <c r="CC39" s="3" t="str">
        <v>Animal Experimental Farm, Dschang University</v>
      </c>
      <c r="CD39" s="3" t="str">
        <v>Animal Experimental Farm, Dschang University</v>
      </c>
      <c r="CE39" s="3" t="str">
        <v>Animal Experimental Farm, Dschang University</v>
      </c>
      <c r="CF39" s="3" t="str">
        <v>Animal Experimental Farm, Dschang University</v>
      </c>
      <c r="CG39" s="3" t="str">
        <v>Animal Experimental Farm, Dschang University</v>
      </c>
      <c r="CK39" s="3" t="str">
        <v>Animal Experimental Farm, Dschang University</v>
      </c>
      <c r="CM39" s="3" t="str">
        <v>Animal Experimental Farm, Dschang University</v>
      </c>
      <c r="CN39" s="3" t="str">
        <v>Animal Experimental Farm, Dschang University</v>
      </c>
      <c r="CO39" s="3" t="str">
        <v>Animal Experimental Farm, Dschang University</v>
      </c>
      <c r="CP39" s="3" t="str">
        <v>Animal Experimental Farm, Dschang University</v>
      </c>
      <c r="CQ39" s="3" t="str">
        <v>Animal Experimental Farm, Dschang University</v>
      </c>
      <c r="CR39" s="3" t="str">
        <v>Animal Experimental Farm, Dschang University</v>
      </c>
      <c r="CS39" s="3" t="str">
        <v>Animal Experimental Farm, Dschang University</v>
      </c>
      <c r="CT39" s="3" t="str">
        <v>Animal Experimental Farm, Dschang University</v>
      </c>
      <c r="CU39" s="3" t="str">
        <v>Animal Experimental Farm, Dschang University</v>
      </c>
      <c r="CV39" s="3" t="str">
        <v>Animal Experimental Farm, Dschang University</v>
      </c>
      <c r="CW39" s="3" t="str">
        <v>Animal Experimental Farm, Dschang University</v>
      </c>
      <c r="CX39" s="3" t="str">
        <v>Animal Experimental Farm, Dschang University</v>
      </c>
      <c r="CY39" s="3" t="str">
        <v>Animal Experimental Farm, Dschang University</v>
      </c>
      <c r="CZ39" s="3" t="str">
        <v>Animal Experimental Farm, Dschang University</v>
      </c>
      <c r="DA39" s="3" t="str">
        <v>Animal Experimental Farm, Dschang University</v>
      </c>
      <c r="DB39" s="3" t="str">
        <v>Animal Experimental Farm, Dschang University</v>
      </c>
      <c r="DC39" s="3" t="str">
        <v>Animal Experimental Farm, Dschang University</v>
      </c>
      <c r="DD39" s="3" t="str">
        <v>Animal Experimental Farm, Dschang University</v>
      </c>
      <c r="DE39" s="3" t="str">
        <v>Animal Experimental Farm, Dschang University</v>
      </c>
      <c r="DF39" s="3" t="str">
        <v>Animal Experimental Farm, Dschang University</v>
      </c>
      <c r="DG39" s="3" t="str">
        <v>Animal Experimental Farm, Dschang University</v>
      </c>
      <c r="DH39" s="3" t="str">
        <v>Animal Experimental Farm, Dschang University</v>
      </c>
      <c r="DI39" s="3" t="str">
        <v>Animal Experimental Farm, Dschang University</v>
      </c>
      <c r="DJ39" s="3" t="str">
        <v>Animal Experimental Farm, Dschang University</v>
      </c>
      <c r="DK39" s="3" t="str">
        <v>Animal Experimental Farm, Dschang University</v>
      </c>
      <c r="DL39" s="3" t="str">
        <v>Animal Experimental Farm, Dschang University</v>
      </c>
      <c r="DM39" s="3" t="str">
        <v>Animal Experimental Farm, Dschang University</v>
      </c>
      <c r="DN39" s="3" t="str">
        <v>Animal Experimental Farm, Dschang University</v>
      </c>
      <c r="DO39" s="3" t="str">
        <v>Animal Experimental Farm, Dschang University</v>
      </c>
      <c r="DP39" s="3" t="str">
        <v>Animal Experimental Farm, Dschang University</v>
      </c>
    </row>
    <row r="40" spans="1:120" ht="14.5" x14ac:dyDescent="0.35">
      <c r="A40" s="3">
        <v>6.8517000000000001</v>
      </c>
      <c r="B40" s="3">
        <v>7.4265999999999996</v>
      </c>
      <c r="C40" s="3" t="s">
        <v>196</v>
      </c>
      <c r="D40" s="3" t="s">
        <v>107</v>
      </c>
      <c r="E40" s="3" t="s">
        <v>406</v>
      </c>
      <c r="F40" s="3">
        <v>400</v>
      </c>
      <c r="G40"/>
      <c r="H40" s="3" t="str">
        <f>CONCATENATE(site_list[[#This Row],[Country]],site_list[[#This Row],[Site.ID]])</f>
        <v>NigeriaAnimal Sciences Farm, UN, Nsukka</v>
      </c>
      <c r="J40" s="3" t="s">
        <v>166</v>
      </c>
      <c r="K40" s="3" t="s">
        <v>167</v>
      </c>
      <c r="L40" s="3">
        <v>-4.7204170200000002</v>
      </c>
      <c r="M40" s="3">
        <v>5.0611658100000003</v>
      </c>
      <c r="N40" s="3">
        <v>33.909587860000002</v>
      </c>
      <c r="O40" s="3">
        <v>41.92621613</v>
      </c>
      <c r="S40" s="3" t="str">
        <v>Kenya</v>
      </c>
      <c r="T40" s="3" t="str">
        <v>Kenya</v>
      </c>
      <c r="U40" s="3" t="str">
        <v>Kenya</v>
      </c>
      <c r="V40" s="3" t="str">
        <v>Kenya</v>
      </c>
      <c r="W40" s="3" t="str">
        <v>Kenya</v>
      </c>
      <c r="X40" s="3" t="str">
        <v>Kenya</v>
      </c>
      <c r="Y40" s="3" t="str">
        <v>Kenya</v>
      </c>
      <c r="Z40" s="3" t="str">
        <v>Kenya</v>
      </c>
      <c r="AA40" s="3" t="str">
        <v>Kenya</v>
      </c>
      <c r="AB40" s="3" t="str">
        <v>Kenya</v>
      </c>
      <c r="AC40" s="3" t="str">
        <v>Kenya</v>
      </c>
      <c r="AD40" s="3" t="str">
        <v>Kenya</v>
      </c>
      <c r="AE40" s="3" t="str">
        <v>Kenya</v>
      </c>
      <c r="AF40" s="3" t="str">
        <v>Kenya</v>
      </c>
      <c r="AG40" s="3" t="str">
        <v>Kenya</v>
      </c>
      <c r="AH40" s="3" t="str">
        <v>Kenya</v>
      </c>
      <c r="AI40" s="3" t="str">
        <v>Kenya</v>
      </c>
      <c r="AJ40" s="3" t="str">
        <v>Kenya</v>
      </c>
      <c r="AK40" s="3" t="str">
        <v>Kenya</v>
      </c>
      <c r="AL40" s="3" t="str">
        <v>Kenya</v>
      </c>
      <c r="AM40" s="3" t="str">
        <v>Kenya</v>
      </c>
      <c r="AN40" s="3" t="str">
        <v>Kenya</v>
      </c>
      <c r="AO40" s="3" t="str">
        <v>Kenya</v>
      </c>
      <c r="AP40" s="3" t="str">
        <v>Kenya</v>
      </c>
      <c r="AQ40" s="3" t="str">
        <v>Kenya</v>
      </c>
      <c r="AR40" s="3" t="str">
        <v>Kenya</v>
      </c>
      <c r="AS40" s="3" t="str">
        <v>Kenya</v>
      </c>
      <c r="AT40" s="3" t="str">
        <v>Kenya</v>
      </c>
      <c r="AU40" s="3" t="str">
        <v>Kenya</v>
      </c>
      <c r="AV40" s="3" t="str">
        <v>Kenya</v>
      </c>
      <c r="AW40" s="3" t="str">
        <v>Kenya</v>
      </c>
      <c r="AX40" s="3" t="str">
        <v>Kenya</v>
      </c>
      <c r="AZ40" s="3" t="str">
        <v>Kenyatta University teaching and demonstration farm</v>
      </c>
      <c r="BB40" s="3" t="str">
        <v>Animal Sciences Farm, UN, Nsukka</v>
      </c>
      <c r="BC40" s="3" t="str">
        <v>Animal Sciences Farm, UN, Nsukka</v>
      </c>
      <c r="BD40" s="3" t="str">
        <v>Animal Sciences Farm, UN, Nsukka</v>
      </c>
      <c r="BE40" s="3" t="str">
        <v>Animal Sciences Farm, UN, Nsukka</v>
      </c>
      <c r="BF40" s="3" t="str">
        <v>Animal Sciences Farm, UN, Nsukka</v>
      </c>
      <c r="BG40" s="3" t="str">
        <v>Animal Sciences Farm, UN, Nsukka</v>
      </c>
      <c r="BH40" s="3" t="str">
        <v>Animal Sciences Farm, UN, Nsukka</v>
      </c>
      <c r="BI40" s="3" t="str">
        <v>Animal Sciences Farm, UN, Nsukka</v>
      </c>
      <c r="BJ40" s="3" t="str">
        <v>Animal Sciences Farm, UN, Nsukka</v>
      </c>
      <c r="BK40" s="3" t="str">
        <v>Animal Sciences Farm, UN, Nsukka</v>
      </c>
      <c r="BL40" s="3" t="str">
        <v>Animal Sciences Farm, UN, Nsukka</v>
      </c>
      <c r="BM40" s="3" t="str">
        <v>Animal Sciences Farm, UN, Nsukka</v>
      </c>
      <c r="BN40" s="3" t="str">
        <v>Animal Sciences Farm, UN, Nsukka</v>
      </c>
      <c r="BO40" s="3" t="str">
        <v>Animal Sciences Farm, UN, Nsukka</v>
      </c>
      <c r="BP40" s="3" t="str">
        <v>Animal Sciences Farm, UN, Nsukka</v>
      </c>
      <c r="BQ40" s="3" t="str">
        <v>Animal Sciences Farm, UN, Nsukka</v>
      </c>
      <c r="BR40" s="3" t="str">
        <v>Animal Sciences Farm, UN, Nsukka</v>
      </c>
      <c r="BS40" s="3" t="str">
        <v>Animal Sciences Farm, UN, Nsukka</v>
      </c>
      <c r="BT40" s="3" t="str">
        <v>Animal Sciences Farm, UN, Nsukka</v>
      </c>
      <c r="BU40" s="3" t="str">
        <v>Animal Sciences Farm, UN, Nsukka</v>
      </c>
      <c r="BV40" s="3" t="str">
        <v>Animal Sciences Farm, UN, Nsukka</v>
      </c>
      <c r="BW40" s="3" t="str">
        <v>Animal Sciences Farm, UN, Nsukka</v>
      </c>
      <c r="BX40" s="3" t="str">
        <v>Animal Sciences Farm, UN, Nsukka</v>
      </c>
      <c r="BY40" s="3" t="str">
        <v>Animal Sciences Farm, UN, Nsukka</v>
      </c>
      <c r="BZ40" s="3" t="str">
        <v>Animal Sciences Farm, UN, Nsukka</v>
      </c>
      <c r="CA40" s="3" t="str">
        <v>Animal Sciences Farm, UN, Nsukka</v>
      </c>
      <c r="CB40" s="3" t="str">
        <v>Animal Sciences Farm, UN, Nsukka</v>
      </c>
      <c r="CC40" s="3" t="str">
        <v>Animal Sciences Farm, UN, Nsukka</v>
      </c>
      <c r="CD40" s="3" t="str">
        <v>Animal Sciences Farm, UN, Nsukka</v>
      </c>
      <c r="CE40" s="3" t="str">
        <v>Animal Sciences Farm, UN, Nsukka</v>
      </c>
      <c r="CF40" s="3" t="str">
        <v>Animal Sciences Farm, UN, Nsukka</v>
      </c>
      <c r="CG40" s="3" t="str">
        <v>Animal Sciences Farm, UN, Nsukka</v>
      </c>
      <c r="CK40" s="3" t="str">
        <v>Animal Sciences Farm, UN, Nsukka</v>
      </c>
      <c r="CM40" s="3" t="str">
        <v>Animal Sciences Farm, UN, Nsukka</v>
      </c>
      <c r="CN40" s="3" t="str">
        <v>Animal Sciences Farm, UN, Nsukka</v>
      </c>
      <c r="CO40" s="3" t="str">
        <v>Animal Sciences Farm, UN, Nsukka</v>
      </c>
      <c r="CP40" s="3" t="str">
        <v>Animal Sciences Farm, UN, Nsukka</v>
      </c>
      <c r="CQ40" s="3" t="str">
        <v>Animal Sciences Farm, UN, Nsukka</v>
      </c>
      <c r="CR40" s="3" t="str">
        <v>Animal Sciences Farm, UN, Nsukka</v>
      </c>
      <c r="CS40" s="3" t="str">
        <v>Animal Sciences Farm, UN, Nsukka</v>
      </c>
      <c r="CT40" s="3" t="str">
        <v>Animal Sciences Farm, UN, Nsukka</v>
      </c>
      <c r="CU40" s="3" t="str">
        <v>Animal Sciences Farm, UN, Nsukka</v>
      </c>
      <c r="CV40" s="3" t="str">
        <v>Animal Sciences Farm, UN, Nsukka</v>
      </c>
      <c r="CW40" s="3" t="str">
        <v>Animal Sciences Farm, UN, Nsukka</v>
      </c>
      <c r="CX40" s="3" t="str">
        <v>Animal Sciences Farm, UN, Nsukka</v>
      </c>
      <c r="CY40" s="3" t="str">
        <v>Animal Sciences Farm, UN, Nsukka</v>
      </c>
      <c r="CZ40" s="3" t="str">
        <v>Animal Sciences Farm, UN, Nsukka</v>
      </c>
      <c r="DA40" s="3" t="str">
        <v>Animal Sciences Farm, UN, Nsukka</v>
      </c>
      <c r="DB40" s="3" t="str">
        <v>Animal Sciences Farm, UN, Nsukka</v>
      </c>
      <c r="DC40" s="3" t="str">
        <v>Animal Sciences Farm, UN, Nsukka</v>
      </c>
      <c r="DD40" s="3" t="str">
        <v>Animal Sciences Farm, UN, Nsukka</v>
      </c>
      <c r="DE40" s="3" t="str">
        <v>Animal Sciences Farm, UN, Nsukka</v>
      </c>
      <c r="DF40" s="3" t="str">
        <v>Animal Sciences Farm, UN, Nsukka</v>
      </c>
      <c r="DG40" s="3" t="str">
        <v>Animal Sciences Farm, UN, Nsukka</v>
      </c>
      <c r="DH40" s="3" t="str">
        <v>Animal Sciences Farm, UN, Nsukka</v>
      </c>
      <c r="DI40" s="3" t="str">
        <v>Animal Sciences Farm, UN, Nsukka</v>
      </c>
      <c r="DJ40" s="3" t="str">
        <v>Animal Sciences Farm, UN, Nsukka</v>
      </c>
      <c r="DK40" s="3" t="str">
        <v>Animal Sciences Farm, UN, Nsukka</v>
      </c>
      <c r="DL40" s="3" t="str">
        <v>Animal Sciences Farm, UN, Nsukka</v>
      </c>
      <c r="DM40" s="3" t="str">
        <v>Animal Sciences Farm, UN, Nsukka</v>
      </c>
      <c r="DN40" s="3" t="str">
        <v>Animal Sciences Farm, UN, Nsukka</v>
      </c>
      <c r="DO40" s="3" t="str">
        <v>Animal Sciences Farm, UN, Nsukka</v>
      </c>
      <c r="DP40" s="3" t="str">
        <v>Animal Sciences Farm, UN, Nsukka</v>
      </c>
    </row>
    <row r="41" spans="1:120" ht="14.5" x14ac:dyDescent="0.35">
      <c r="A41" s="3">
        <v>-23.531099999999999</v>
      </c>
      <c r="B41" s="3">
        <v>-53.021999999999998</v>
      </c>
      <c r="C41" s="3" t="s">
        <v>9239</v>
      </c>
      <c r="D41" s="3" t="s">
        <v>112</v>
      </c>
      <c r="E41" s="3" t="s">
        <v>9744</v>
      </c>
      <c r="F41" s="3">
        <v>1500</v>
      </c>
      <c r="G41"/>
      <c r="H41" s="3" t="str">
        <f>CONCATENATE(site_list[[#This Row],[Country]],site_list[[#This Row],[Site.ID]])</f>
        <v>BrazilAntonio Carlos dos Santos Pessoa, Marechal Candido Rondon</v>
      </c>
      <c r="J41" s="3" t="s">
        <v>168</v>
      </c>
      <c r="K41" s="3" t="s">
        <v>169</v>
      </c>
      <c r="L41" s="3">
        <v>-30.675575259999999</v>
      </c>
      <c r="M41" s="3">
        <v>-28.570800779999999</v>
      </c>
      <c r="N41" s="3">
        <v>27.011230470000001</v>
      </c>
      <c r="O41" s="3">
        <v>29.455709460000001</v>
      </c>
      <c r="S41" s="3" t="str">
        <v>Lesotho</v>
      </c>
      <c r="T41" s="3" t="str">
        <v>Lesotho</v>
      </c>
      <c r="U41" s="3" t="str">
        <v>Lesotho</v>
      </c>
      <c r="V41" s="3" t="str">
        <v>Lesotho</v>
      </c>
      <c r="W41" s="3" t="str">
        <v>Lesotho</v>
      </c>
      <c r="X41" s="3" t="str">
        <v>Lesotho</v>
      </c>
      <c r="Y41" s="3" t="str">
        <v>Lesotho</v>
      </c>
      <c r="Z41" s="3" t="str">
        <v>Lesotho</v>
      </c>
      <c r="AA41" s="3" t="str">
        <v>Lesotho</v>
      </c>
      <c r="AB41" s="3" t="str">
        <v>Lesotho</v>
      </c>
      <c r="AC41" s="3" t="str">
        <v>Lesotho</v>
      </c>
      <c r="AD41" s="3" t="str">
        <v>Lesotho</v>
      </c>
      <c r="AE41" s="3" t="str">
        <v>Lesotho</v>
      </c>
      <c r="AF41" s="3" t="str">
        <v>Lesotho</v>
      </c>
      <c r="AG41" s="3" t="str">
        <v>Lesotho</v>
      </c>
      <c r="AH41" s="3" t="str">
        <v>Lesotho</v>
      </c>
      <c r="AI41" s="3" t="str">
        <v>Lesotho</v>
      </c>
      <c r="AJ41" s="3" t="str">
        <v>Lesotho</v>
      </c>
      <c r="AK41" s="3" t="str">
        <v>Lesotho</v>
      </c>
      <c r="AL41" s="3" t="str">
        <v>Lesotho</v>
      </c>
      <c r="AM41" s="3" t="str">
        <v>Lesotho</v>
      </c>
      <c r="AN41" s="3" t="str">
        <v>Lesotho</v>
      </c>
      <c r="AO41" s="3" t="str">
        <v>Lesotho</v>
      </c>
      <c r="AP41" s="3" t="str">
        <v>Lesotho</v>
      </c>
      <c r="AQ41" s="3" t="str">
        <v>Lesotho</v>
      </c>
      <c r="AR41" s="3" t="str">
        <v>Lesotho</v>
      </c>
      <c r="AS41" s="3" t="str">
        <v>Lesotho</v>
      </c>
      <c r="AT41" s="3" t="str">
        <v>Lesotho</v>
      </c>
      <c r="AU41" s="3" t="str">
        <v>Lesotho</v>
      </c>
      <c r="AV41" s="3" t="str">
        <v>Lesotho</v>
      </c>
      <c r="AW41" s="3" t="str">
        <v>Lesotho</v>
      </c>
      <c r="AX41" s="3" t="str">
        <v>Lesotho</v>
      </c>
      <c r="AZ41" s="3" t="str">
        <v>Kianjuki</v>
      </c>
      <c r="BB41" s="3" t="str">
        <v>Antonio Carlos dos Santos Pessoa, Marechal Candido Rondon</v>
      </c>
      <c r="BC41" s="3" t="str">
        <v>Antonio Carlos dos Santos Pessoa, Marechal Candido Rondon</v>
      </c>
      <c r="BD41" s="3" t="str">
        <v>Antonio Carlos dos Santos Pessoa, Marechal Candido Rondon</v>
      </c>
      <c r="BE41" s="3" t="str">
        <v>Antonio Carlos dos Santos Pessoa, Marechal Candido Rondon</v>
      </c>
      <c r="BF41" s="3" t="str">
        <v>Antonio Carlos dos Santos Pessoa, Marechal Candido Rondon</v>
      </c>
      <c r="BG41" s="3" t="str">
        <v>Antonio Carlos dos Santos Pessoa, Marechal Candido Rondon</v>
      </c>
      <c r="BH41" s="3" t="str">
        <v>Antonio Carlos dos Santos Pessoa, Marechal Candido Rondon</v>
      </c>
      <c r="BI41" s="3" t="str">
        <v>Antonio Carlos dos Santos Pessoa, Marechal Candido Rondon</v>
      </c>
      <c r="BJ41" s="3" t="str">
        <v>Antonio Carlos dos Santos Pessoa, Marechal Candido Rondon</v>
      </c>
      <c r="BK41" s="3" t="str">
        <v>Antonio Carlos dos Santos Pessoa, Marechal Candido Rondon</v>
      </c>
      <c r="BL41" s="3" t="str">
        <v>Antonio Carlos dos Santos Pessoa, Marechal Candido Rondon</v>
      </c>
      <c r="BM41" s="3" t="str">
        <v>Antonio Carlos dos Santos Pessoa, Marechal Candido Rondon</v>
      </c>
      <c r="BN41" s="3" t="str">
        <v>Antonio Carlos dos Santos Pessoa, Marechal Candido Rondon</v>
      </c>
      <c r="BO41" s="3" t="str">
        <v>Antonio Carlos dos Santos Pessoa, Marechal Candido Rondon</v>
      </c>
      <c r="BP41" s="3" t="str">
        <v>Antonio Carlos dos Santos Pessoa, Marechal Candido Rondon</v>
      </c>
      <c r="BQ41" s="3" t="str">
        <v>Antonio Carlos dos Santos Pessoa, Marechal Candido Rondon</v>
      </c>
      <c r="BR41" s="3" t="str">
        <v>Antonio Carlos dos Santos Pessoa, Marechal Candido Rondon</v>
      </c>
      <c r="BS41" s="3" t="str">
        <v>Antonio Carlos dos Santos Pessoa, Marechal Candido Rondon</v>
      </c>
      <c r="BT41" s="3" t="str">
        <v>Antonio Carlos dos Santos Pessoa, Marechal Candido Rondon</v>
      </c>
      <c r="BU41" s="3" t="str">
        <v>Antonio Carlos dos Santos Pessoa, Marechal Candido Rondon</v>
      </c>
      <c r="BV41" s="3" t="str">
        <v>Antonio Carlos dos Santos Pessoa, Marechal Candido Rondon</v>
      </c>
      <c r="BW41" s="3" t="str">
        <v>Antonio Carlos dos Santos Pessoa, Marechal Candido Rondon</v>
      </c>
      <c r="BX41" s="3" t="str">
        <v>Antonio Carlos dos Santos Pessoa, Marechal Candido Rondon</v>
      </c>
      <c r="BY41" s="3" t="str">
        <v>Antonio Carlos dos Santos Pessoa, Marechal Candido Rondon</v>
      </c>
      <c r="BZ41" s="3" t="str">
        <v>Antonio Carlos dos Santos Pessoa, Marechal Candido Rondon</v>
      </c>
      <c r="CA41" s="3" t="str">
        <v>Antonio Carlos dos Santos Pessoa, Marechal Candido Rondon</v>
      </c>
      <c r="CB41" s="3" t="str">
        <v>Antonio Carlos dos Santos Pessoa, Marechal Candido Rondon</v>
      </c>
      <c r="CC41" s="3" t="str">
        <v>Antonio Carlos dos Santos Pessoa, Marechal Candido Rondon</v>
      </c>
      <c r="CD41" s="3" t="str">
        <v>Antonio Carlos dos Santos Pessoa, Marechal Candido Rondon</v>
      </c>
      <c r="CE41" s="3" t="str">
        <v>Antonio Carlos dos Santos Pessoa, Marechal Candido Rondon</v>
      </c>
      <c r="CF41" s="3" t="str">
        <v>Antonio Carlos dos Santos Pessoa, Marechal Candido Rondon</v>
      </c>
      <c r="CG41" s="3" t="str">
        <v>Antonio Carlos dos Santos Pessoa, Marechal Candido Rondon</v>
      </c>
      <c r="CK41" s="3" t="str">
        <v>Antonio Carlos dos Santos Pessoa, Marechal Candido Rondon</v>
      </c>
      <c r="CM41" s="3" t="str">
        <v>Antonio Carlos dos Santos Pessoa, Marechal Candido Rondon</v>
      </c>
      <c r="CN41" s="3" t="str">
        <v>Antonio Carlos dos Santos Pessoa, Marechal Candido Rondon</v>
      </c>
      <c r="CO41" s="3" t="str">
        <v>Antonio Carlos dos Santos Pessoa, Marechal Candido Rondon</v>
      </c>
      <c r="CP41" s="3" t="str">
        <v>Antonio Carlos dos Santos Pessoa, Marechal Candido Rondon</v>
      </c>
      <c r="CQ41" s="3" t="str">
        <v>Antonio Carlos dos Santos Pessoa, Marechal Candido Rondon</v>
      </c>
      <c r="CR41" s="3" t="str">
        <v>Antonio Carlos dos Santos Pessoa, Marechal Candido Rondon</v>
      </c>
      <c r="CS41" s="3" t="str">
        <v>Antonio Carlos dos Santos Pessoa, Marechal Candido Rondon</v>
      </c>
      <c r="CT41" s="3" t="str">
        <v>Antonio Carlos dos Santos Pessoa, Marechal Candido Rondon</v>
      </c>
      <c r="CU41" s="3" t="str">
        <v>Antonio Carlos dos Santos Pessoa, Marechal Candido Rondon</v>
      </c>
      <c r="CV41" s="3" t="str">
        <v>Antonio Carlos dos Santos Pessoa, Marechal Candido Rondon</v>
      </c>
      <c r="CW41" s="3" t="str">
        <v>Antonio Carlos dos Santos Pessoa, Marechal Candido Rondon</v>
      </c>
      <c r="CX41" s="3" t="str">
        <v>Antonio Carlos dos Santos Pessoa, Marechal Candido Rondon</v>
      </c>
      <c r="CY41" s="3" t="str">
        <v>Antonio Carlos dos Santos Pessoa, Marechal Candido Rondon</v>
      </c>
      <c r="CZ41" s="3" t="str">
        <v>Antonio Carlos dos Santos Pessoa, Marechal Candido Rondon</v>
      </c>
      <c r="DA41" s="3" t="str">
        <v>Antonio Carlos dos Santos Pessoa, Marechal Candido Rondon</v>
      </c>
      <c r="DB41" s="3" t="str">
        <v>Antonio Carlos dos Santos Pessoa, Marechal Candido Rondon</v>
      </c>
      <c r="DC41" s="3" t="str">
        <v>Antonio Carlos dos Santos Pessoa, Marechal Candido Rondon</v>
      </c>
      <c r="DD41" s="3" t="str">
        <v>Antonio Carlos dos Santos Pessoa, Marechal Candido Rondon</v>
      </c>
      <c r="DE41" s="3" t="str">
        <v>Antonio Carlos dos Santos Pessoa, Marechal Candido Rondon</v>
      </c>
      <c r="DF41" s="3" t="str">
        <v>Antonio Carlos dos Santos Pessoa, Marechal Candido Rondon</v>
      </c>
      <c r="DG41" s="3" t="str">
        <v>Antonio Carlos dos Santos Pessoa, Marechal Candido Rondon</v>
      </c>
      <c r="DH41" s="3" t="str">
        <v>Antonio Carlos dos Santos Pessoa, Marechal Candido Rondon</v>
      </c>
      <c r="DI41" s="3" t="str">
        <v>Antonio Carlos dos Santos Pessoa, Marechal Candido Rondon</v>
      </c>
      <c r="DJ41" s="3" t="str">
        <v>Antonio Carlos dos Santos Pessoa, Marechal Candido Rondon</v>
      </c>
      <c r="DK41" s="3" t="str">
        <v>Antonio Carlos dos Santos Pessoa, Marechal Candido Rondon</v>
      </c>
      <c r="DL41" s="3" t="str">
        <v>Antonio Carlos dos Santos Pessoa, Marechal Candido Rondon</v>
      </c>
      <c r="DM41" s="3" t="str">
        <v>Antonio Carlos dos Santos Pessoa, Marechal Candido Rondon</v>
      </c>
      <c r="DN41" s="3" t="str">
        <v>Antonio Carlos dos Santos Pessoa, Marechal Candido Rondon</v>
      </c>
      <c r="DO41" s="3" t="str">
        <v>Antonio Carlos dos Santos Pessoa, Marechal Candido Rondon</v>
      </c>
      <c r="DP41" s="3" t="str">
        <v>Antonio Carlos dos Santos Pessoa, Marechal Candido Rondon</v>
      </c>
    </row>
    <row r="42" spans="1:120" ht="14.5" x14ac:dyDescent="0.35">
      <c r="A42" s="3">
        <v>-1.3</v>
      </c>
      <c r="B42" s="3">
        <v>30.324999999999999</v>
      </c>
      <c r="C42" s="3" t="s">
        <v>198</v>
      </c>
      <c r="D42" s="3" t="s">
        <v>107</v>
      </c>
      <c r="E42" s="3" t="s">
        <v>477</v>
      </c>
      <c r="F42" s="3">
        <v>5000</v>
      </c>
      <c r="G42"/>
      <c r="H42" s="3" t="str">
        <f>CONCATENATE(site_list[[#This Row],[Country]],site_list[[#This Row],[Site.ID]])</f>
        <v>RwandaAPI Farm, Gabiro</v>
      </c>
      <c r="J42" s="3" t="s">
        <v>174</v>
      </c>
      <c r="K42" s="3" t="s">
        <v>175</v>
      </c>
      <c r="L42" s="3">
        <v>4.3529157600000001</v>
      </c>
      <c r="M42" s="3">
        <v>8.5517902400000008</v>
      </c>
      <c r="N42" s="3">
        <v>-11.48569489</v>
      </c>
      <c r="O42" s="3">
        <v>-7.3651127799999996</v>
      </c>
      <c r="S42" s="3" t="str">
        <v>Liberia</v>
      </c>
      <c r="T42" s="3" t="str">
        <v>Liberia</v>
      </c>
      <c r="U42" s="3" t="str">
        <v>Liberia</v>
      </c>
      <c r="V42" s="3" t="str">
        <v>Liberia</v>
      </c>
      <c r="W42" s="3" t="str">
        <v>Liberia</v>
      </c>
      <c r="X42" s="3" t="str">
        <v>Liberia</v>
      </c>
      <c r="Y42" s="3" t="str">
        <v>Liberia</v>
      </c>
      <c r="Z42" s="3" t="str">
        <v>Liberia</v>
      </c>
      <c r="AA42" s="3" t="str">
        <v>Liberia</v>
      </c>
      <c r="AB42" s="3" t="str">
        <v>Liberia</v>
      </c>
      <c r="AC42" s="3" t="str">
        <v>Liberia</v>
      </c>
      <c r="AD42" s="3" t="str">
        <v>Liberia</v>
      </c>
      <c r="AE42" s="3" t="str">
        <v>Liberia</v>
      </c>
      <c r="AF42" s="3" t="str">
        <v>Liberia</v>
      </c>
      <c r="AG42" s="3" t="str">
        <v>Liberia</v>
      </c>
      <c r="AH42" s="3" t="str">
        <v>Liberia</v>
      </c>
      <c r="AI42" s="3" t="str">
        <v>Liberia</v>
      </c>
      <c r="AJ42" s="3" t="str">
        <v>Liberia</v>
      </c>
      <c r="AK42" s="3" t="str">
        <v>Liberia</v>
      </c>
      <c r="AL42" s="3" t="str">
        <v>Liberia</v>
      </c>
      <c r="AM42" s="3" t="str">
        <v>Liberia</v>
      </c>
      <c r="AN42" s="3" t="str">
        <v>Liberia</v>
      </c>
      <c r="AO42" s="3" t="str">
        <v>Liberia</v>
      </c>
      <c r="AP42" s="3" t="str">
        <v>Liberia</v>
      </c>
      <c r="AQ42" s="3" t="str">
        <v>Liberia</v>
      </c>
      <c r="AR42" s="3" t="str">
        <v>Liberia</v>
      </c>
      <c r="AS42" s="3" t="str">
        <v>Liberia</v>
      </c>
      <c r="AT42" s="3" t="str">
        <v>Liberia</v>
      </c>
      <c r="AU42" s="3" t="str">
        <v>Liberia</v>
      </c>
      <c r="AV42" s="3" t="str">
        <v>Liberia</v>
      </c>
      <c r="AW42" s="3" t="str">
        <v>Liberia</v>
      </c>
      <c r="AX42" s="3" t="str">
        <v>Liberia</v>
      </c>
      <c r="AZ42" s="3" t="str">
        <v>Mabanga Farmers Training Center-Mabanga</v>
      </c>
      <c r="BB42" s="3" t="str">
        <v>API Farm, Gabiro</v>
      </c>
      <c r="BC42" s="3" t="str">
        <v>API Farm, Gabiro</v>
      </c>
      <c r="BD42" s="3" t="str">
        <v>API Farm, Gabiro</v>
      </c>
      <c r="BE42" s="3" t="str">
        <v>API Farm, Gabiro</v>
      </c>
      <c r="BF42" s="3" t="str">
        <v>API Farm, Gabiro</v>
      </c>
      <c r="BG42" s="3" t="str">
        <v>API Farm, Gabiro</v>
      </c>
      <c r="BH42" s="3" t="str">
        <v>API Farm, Gabiro</v>
      </c>
      <c r="BI42" s="3" t="str">
        <v>API Farm, Gabiro</v>
      </c>
      <c r="BJ42" s="3" t="str">
        <v>API Farm, Gabiro</v>
      </c>
      <c r="BK42" s="3" t="str">
        <v>API Farm, Gabiro</v>
      </c>
      <c r="BL42" s="3" t="str">
        <v>API Farm, Gabiro</v>
      </c>
      <c r="BM42" s="3" t="str">
        <v>API Farm, Gabiro</v>
      </c>
      <c r="BN42" s="3" t="str">
        <v>API Farm, Gabiro</v>
      </c>
      <c r="BO42" s="3" t="str">
        <v>API Farm, Gabiro</v>
      </c>
      <c r="BP42" s="3" t="str">
        <v>API Farm, Gabiro</v>
      </c>
      <c r="BQ42" s="3" t="str">
        <v>API Farm, Gabiro</v>
      </c>
      <c r="BR42" s="3" t="str">
        <v>API Farm, Gabiro</v>
      </c>
      <c r="BS42" s="3" t="str">
        <v>API Farm, Gabiro</v>
      </c>
      <c r="BT42" s="3" t="str">
        <v>API Farm, Gabiro</v>
      </c>
      <c r="BU42" s="3" t="str">
        <v>API Farm, Gabiro</v>
      </c>
      <c r="BV42" s="3" t="str">
        <v>API Farm, Gabiro</v>
      </c>
      <c r="BW42" s="3" t="str">
        <v>API Farm, Gabiro</v>
      </c>
      <c r="BX42" s="3" t="str">
        <v>API Farm, Gabiro</v>
      </c>
      <c r="BY42" s="3" t="str">
        <v>API Farm, Gabiro</v>
      </c>
      <c r="BZ42" s="3" t="str">
        <v>API Farm, Gabiro</v>
      </c>
      <c r="CA42" s="3" t="str">
        <v>API Farm, Gabiro</v>
      </c>
      <c r="CB42" s="3" t="str">
        <v>API Farm, Gabiro</v>
      </c>
      <c r="CC42" s="3" t="str">
        <v>API Farm, Gabiro</v>
      </c>
      <c r="CD42" s="3" t="str">
        <v>API Farm, Gabiro</v>
      </c>
      <c r="CE42" s="3" t="str">
        <v>API Farm, Gabiro</v>
      </c>
      <c r="CF42" s="3" t="str">
        <v>API Farm, Gabiro</v>
      </c>
      <c r="CG42" s="3" t="str">
        <v>API Farm, Gabiro</v>
      </c>
      <c r="CK42" s="3" t="str">
        <v>API Farm, Gabiro</v>
      </c>
      <c r="CM42" s="3" t="str">
        <v>API Farm, Gabiro</v>
      </c>
      <c r="CN42" s="3" t="str">
        <v>API Farm, Gabiro</v>
      </c>
      <c r="CO42" s="3" t="str">
        <v>API Farm, Gabiro</v>
      </c>
      <c r="CP42" s="3" t="str">
        <v>API Farm, Gabiro</v>
      </c>
      <c r="CQ42" s="3" t="str">
        <v>API Farm, Gabiro</v>
      </c>
      <c r="CR42" s="3" t="str">
        <v>API Farm, Gabiro</v>
      </c>
      <c r="CS42" s="3" t="str">
        <v>API Farm, Gabiro</v>
      </c>
      <c r="CT42" s="3" t="str">
        <v>API Farm, Gabiro</v>
      </c>
      <c r="CU42" s="3" t="str">
        <v>API Farm, Gabiro</v>
      </c>
      <c r="CV42" s="3" t="str">
        <v>API Farm, Gabiro</v>
      </c>
      <c r="CW42" s="3" t="str">
        <v>API Farm, Gabiro</v>
      </c>
      <c r="CX42" s="3" t="str">
        <v>API Farm, Gabiro</v>
      </c>
      <c r="CY42" s="3" t="str">
        <v>API Farm, Gabiro</v>
      </c>
      <c r="CZ42" s="3" t="str">
        <v>API Farm, Gabiro</v>
      </c>
      <c r="DA42" s="3" t="str">
        <v>API Farm, Gabiro</v>
      </c>
      <c r="DB42" s="3" t="str">
        <v>API Farm, Gabiro</v>
      </c>
      <c r="DC42" s="3" t="str">
        <v>API Farm, Gabiro</v>
      </c>
      <c r="DD42" s="3" t="str">
        <v>API Farm, Gabiro</v>
      </c>
      <c r="DE42" s="3" t="str">
        <v>API Farm, Gabiro</v>
      </c>
      <c r="DF42" s="3" t="str">
        <v>API Farm, Gabiro</v>
      </c>
      <c r="DG42" s="3" t="str">
        <v>API Farm, Gabiro</v>
      </c>
      <c r="DH42" s="3" t="str">
        <v>API Farm, Gabiro</v>
      </c>
      <c r="DI42" s="3" t="str">
        <v>API Farm, Gabiro</v>
      </c>
      <c r="DJ42" s="3" t="str">
        <v>API Farm, Gabiro</v>
      </c>
      <c r="DK42" s="3" t="str">
        <v>API Farm, Gabiro</v>
      </c>
      <c r="DL42" s="3" t="str">
        <v>API Farm, Gabiro</v>
      </c>
      <c r="DM42" s="3" t="str">
        <v>API Farm, Gabiro</v>
      </c>
      <c r="DN42" s="3" t="str">
        <v>API Farm, Gabiro</v>
      </c>
      <c r="DO42" s="3" t="str">
        <v>API Farm, Gabiro</v>
      </c>
      <c r="DP42" s="3" t="str">
        <v>API Farm, Gabiro</v>
      </c>
    </row>
    <row r="43" spans="1:120" ht="14.5" x14ac:dyDescent="0.35">
      <c r="A43" s="3">
        <v>1.7942</v>
      </c>
      <c r="B43" s="3">
        <v>33.626100000000001</v>
      </c>
      <c r="C43" s="3" t="s">
        <v>233</v>
      </c>
      <c r="D43" s="3" t="s">
        <v>107</v>
      </c>
      <c r="E43" s="3" t="s">
        <v>580</v>
      </c>
      <c r="F43" s="3">
        <v>400</v>
      </c>
      <c r="G43"/>
      <c r="H43" s="3" t="str">
        <f>CONCATENATE(site_list[[#This Row],[Country]],site_list[[#This Row],[Site.ID]])</f>
        <v>UgandaArapia, Soroti</v>
      </c>
      <c r="J43" s="3" t="s">
        <v>171</v>
      </c>
      <c r="K43" s="3" t="s">
        <v>172</v>
      </c>
      <c r="L43" s="3">
        <v>19.508172989999998</v>
      </c>
      <c r="M43" s="3">
        <v>33.165416720000003</v>
      </c>
      <c r="N43" s="3">
        <v>9.3917369799999992</v>
      </c>
      <c r="O43" s="3">
        <v>25.148471829999998</v>
      </c>
      <c r="S43" s="3" t="str">
        <v>Libya</v>
      </c>
      <c r="T43" s="3" t="str">
        <v>Libya</v>
      </c>
      <c r="U43" s="3" t="str">
        <v>Libya</v>
      </c>
      <c r="V43" s="3" t="str">
        <v>Libya</v>
      </c>
      <c r="W43" s="3" t="str">
        <v>Libya</v>
      </c>
      <c r="X43" s="3" t="str">
        <v>Libya</v>
      </c>
      <c r="Y43" s="3" t="str">
        <v>Libya</v>
      </c>
      <c r="Z43" s="3" t="str">
        <v>Libya</v>
      </c>
      <c r="AA43" s="3" t="str">
        <v>Libya</v>
      </c>
      <c r="AB43" s="3" t="str">
        <v>Libya</v>
      </c>
      <c r="AC43" s="3" t="str">
        <v>Libya</v>
      </c>
      <c r="AD43" s="3" t="str">
        <v>Libya</v>
      </c>
      <c r="AE43" s="3" t="str">
        <v>Libya</v>
      </c>
      <c r="AF43" s="3" t="str">
        <v>Libya</v>
      </c>
      <c r="AG43" s="3" t="str">
        <v>Libya</v>
      </c>
      <c r="AH43" s="3" t="str">
        <v>Libya</v>
      </c>
      <c r="AI43" s="3" t="str">
        <v>Libya</v>
      </c>
      <c r="AJ43" s="3" t="str">
        <v>Libya</v>
      </c>
      <c r="AK43" s="3" t="str">
        <v>Libya</v>
      </c>
      <c r="AL43" s="3" t="str">
        <v>Libya</v>
      </c>
      <c r="AM43" s="3" t="str">
        <v>Libya</v>
      </c>
      <c r="AN43" s="3" t="str">
        <v>Libya</v>
      </c>
      <c r="AO43" s="3" t="str">
        <v>Libya</v>
      </c>
      <c r="AP43" s="3" t="str">
        <v>Libya</v>
      </c>
      <c r="AQ43" s="3" t="str">
        <v>Libya</v>
      </c>
      <c r="AR43" s="3" t="str">
        <v>Libya</v>
      </c>
      <c r="AS43" s="3" t="str">
        <v>Libya</v>
      </c>
      <c r="AT43" s="3" t="str">
        <v>Libya</v>
      </c>
      <c r="AU43" s="3" t="str">
        <v>Libya</v>
      </c>
      <c r="AV43" s="3" t="str">
        <v>Libya</v>
      </c>
      <c r="AW43" s="3" t="str">
        <v>Libya</v>
      </c>
      <c r="AX43" s="3" t="str">
        <v>Libya</v>
      </c>
      <c r="AZ43" s="3" t="str">
        <v>Machanga</v>
      </c>
      <c r="BB43" s="3" t="str">
        <v>Arapia, Soroti</v>
      </c>
      <c r="BC43" s="3" t="str">
        <v>Arapia, Soroti</v>
      </c>
      <c r="BD43" s="3" t="str">
        <v>Arapia, Soroti</v>
      </c>
      <c r="BE43" s="3" t="str">
        <v>Arapia, Soroti</v>
      </c>
      <c r="BF43" s="3" t="str">
        <v>Arapia, Soroti</v>
      </c>
      <c r="BG43" s="3" t="str">
        <v>Arapia, Soroti</v>
      </c>
      <c r="BH43" s="3" t="str">
        <v>Arapia, Soroti</v>
      </c>
      <c r="BI43" s="3" t="str">
        <v>Arapia, Soroti</v>
      </c>
      <c r="BJ43" s="3" t="str">
        <v>Arapia, Soroti</v>
      </c>
      <c r="BK43" s="3" t="str">
        <v>Arapia, Soroti</v>
      </c>
      <c r="BL43" s="3" t="str">
        <v>Arapia, Soroti</v>
      </c>
      <c r="BM43" s="3" t="str">
        <v>Arapia, Soroti</v>
      </c>
      <c r="BN43" s="3" t="str">
        <v>Arapia, Soroti</v>
      </c>
      <c r="BO43" s="3" t="str">
        <v>Arapia, Soroti</v>
      </c>
      <c r="BP43" s="3" t="str">
        <v>Arapia, Soroti</v>
      </c>
      <c r="BQ43" s="3" t="str">
        <v>Arapia, Soroti</v>
      </c>
      <c r="BR43" s="3" t="str">
        <v>Arapia, Soroti</v>
      </c>
      <c r="BS43" s="3" t="str">
        <v>Arapia, Soroti</v>
      </c>
      <c r="BT43" s="3" t="str">
        <v>Arapia, Soroti</v>
      </c>
      <c r="BU43" s="3" t="str">
        <v>Arapia, Soroti</v>
      </c>
      <c r="BV43" s="3" t="str">
        <v>Arapia, Soroti</v>
      </c>
      <c r="BW43" s="3" t="str">
        <v>Arapia, Soroti</v>
      </c>
      <c r="BX43" s="3" t="str">
        <v>Arapia, Soroti</v>
      </c>
      <c r="BY43" s="3" t="str">
        <v>Arapia, Soroti</v>
      </c>
      <c r="BZ43" s="3" t="str">
        <v>Arapia, Soroti</v>
      </c>
      <c r="CA43" s="3" t="str">
        <v>Arapia, Soroti</v>
      </c>
      <c r="CB43" s="3" t="str">
        <v>Arapia, Soroti</v>
      </c>
      <c r="CC43" s="3" t="str">
        <v>Arapia, Soroti</v>
      </c>
      <c r="CD43" s="3" t="str">
        <v>Arapia, Soroti</v>
      </c>
      <c r="CE43" s="3" t="str">
        <v>Arapia, Soroti</v>
      </c>
      <c r="CF43" s="3" t="str">
        <v>Arapia, Soroti</v>
      </c>
      <c r="CG43" s="3" t="str">
        <v>Arapia, Soroti</v>
      </c>
      <c r="CK43" s="3" t="str">
        <v>Arapia, Soroti</v>
      </c>
      <c r="CM43" s="3" t="str">
        <v>Arapia, Soroti</v>
      </c>
      <c r="CN43" s="3" t="str">
        <v>Arapia, Soroti</v>
      </c>
      <c r="CO43" s="3" t="str">
        <v>Arapia, Soroti</v>
      </c>
      <c r="CP43" s="3" t="str">
        <v>Arapia, Soroti</v>
      </c>
      <c r="CQ43" s="3" t="str">
        <v>Arapia, Soroti</v>
      </c>
      <c r="CR43" s="3" t="str">
        <v>Arapia, Soroti</v>
      </c>
      <c r="CS43" s="3" t="str">
        <v>Arapia, Soroti</v>
      </c>
      <c r="CT43" s="3" t="str">
        <v>Arapia, Soroti</v>
      </c>
      <c r="CU43" s="3" t="str">
        <v>Arapia, Soroti</v>
      </c>
      <c r="CV43" s="3" t="str">
        <v>Arapia, Soroti</v>
      </c>
      <c r="CW43" s="3" t="str">
        <v>Arapia, Soroti</v>
      </c>
      <c r="CX43" s="3" t="str">
        <v>Arapia, Soroti</v>
      </c>
      <c r="CY43" s="3" t="str">
        <v>Arapia, Soroti</v>
      </c>
      <c r="CZ43" s="3" t="str">
        <v>Arapia, Soroti</v>
      </c>
      <c r="DA43" s="3" t="str">
        <v>Arapia, Soroti</v>
      </c>
      <c r="DB43" s="3" t="str">
        <v>Arapia, Soroti</v>
      </c>
      <c r="DC43" s="3" t="str">
        <v>Arapia, Soroti</v>
      </c>
      <c r="DD43" s="3" t="str">
        <v>Arapia, Soroti</v>
      </c>
      <c r="DE43" s="3" t="str">
        <v>Arapia, Soroti</v>
      </c>
      <c r="DF43" s="3" t="str">
        <v>Arapia, Soroti</v>
      </c>
      <c r="DG43" s="3" t="str">
        <v>Arapia, Soroti</v>
      </c>
      <c r="DH43" s="3" t="str">
        <v>Arapia, Soroti</v>
      </c>
      <c r="DI43" s="3" t="str">
        <v>Arapia, Soroti</v>
      </c>
      <c r="DJ43" s="3" t="str">
        <v>Arapia, Soroti</v>
      </c>
      <c r="DK43" s="3" t="str">
        <v>Arapia, Soroti</v>
      </c>
      <c r="DL43" s="3" t="str">
        <v>Arapia, Soroti</v>
      </c>
      <c r="DM43" s="3" t="str">
        <v>Arapia, Soroti</v>
      </c>
      <c r="DN43" s="3" t="str">
        <v>Arapia, Soroti</v>
      </c>
      <c r="DO43" s="3" t="str">
        <v>Arapia, Soroti</v>
      </c>
      <c r="DP43" s="3" t="str">
        <v>Arapia, Soroti</v>
      </c>
    </row>
    <row r="44" spans="1:120" ht="14.5" x14ac:dyDescent="0.35">
      <c r="A44" s="3">
        <v>-25.899000000000001</v>
      </c>
      <c r="B44" s="3">
        <v>28.199000000000002</v>
      </c>
      <c r="C44" s="3" t="s">
        <v>215</v>
      </c>
      <c r="D44" s="3" t="s">
        <v>107</v>
      </c>
      <c r="E44" s="3" t="s">
        <v>7663</v>
      </c>
      <c r="F44" s="3">
        <v>1000</v>
      </c>
      <c r="G44"/>
      <c r="H44" s="3" t="str">
        <f>CONCATENATE(site_list[[#This Row],[Country]],site_list[[#This Row],[Site.ID]])</f>
        <v>South AfricaARC Animal Production- Irene</v>
      </c>
      <c r="J44" s="3" t="s">
        <v>176</v>
      </c>
      <c r="K44" s="3" t="s">
        <v>177</v>
      </c>
      <c r="L44" s="3">
        <v>-25.606250760000002</v>
      </c>
      <c r="M44" s="3">
        <v>-11.94874954</v>
      </c>
      <c r="N44" s="3">
        <v>43.188194269999997</v>
      </c>
      <c r="O44" s="3">
        <v>50.486526490000003</v>
      </c>
      <c r="S44" s="3" t="str">
        <v>Madagascar</v>
      </c>
      <c r="T44" s="3" t="str">
        <v>Madagascar</v>
      </c>
      <c r="U44" s="3" t="str">
        <v>Madagascar</v>
      </c>
      <c r="V44" s="3" t="str">
        <v>Madagascar</v>
      </c>
      <c r="W44" s="3" t="str">
        <v>Madagascar</v>
      </c>
      <c r="X44" s="3" t="str">
        <v>Madagascar</v>
      </c>
      <c r="Y44" s="3" t="str">
        <v>Madagascar</v>
      </c>
      <c r="Z44" s="3" t="str">
        <v>Madagascar</v>
      </c>
      <c r="AA44" s="3" t="str">
        <v>Madagascar</v>
      </c>
      <c r="AB44" s="3" t="str">
        <v>Madagascar</v>
      </c>
      <c r="AC44" s="3" t="str">
        <v>Madagascar</v>
      </c>
      <c r="AD44" s="3" t="str">
        <v>Madagascar</v>
      </c>
      <c r="AE44" s="3" t="str">
        <v>Madagascar</v>
      </c>
      <c r="AF44" s="3" t="str">
        <v>Madagascar</v>
      </c>
      <c r="AG44" s="3" t="str">
        <v>Madagascar</v>
      </c>
      <c r="AH44" s="3" t="str">
        <v>Madagascar</v>
      </c>
      <c r="AI44" s="3" t="str">
        <v>Madagascar</v>
      </c>
      <c r="AJ44" s="3" t="str">
        <v>Madagascar</v>
      </c>
      <c r="AK44" s="3" t="str">
        <v>Madagascar</v>
      </c>
      <c r="AL44" s="3" t="str">
        <v>Madagascar</v>
      </c>
      <c r="AM44" s="3" t="str">
        <v>Madagascar</v>
      </c>
      <c r="AN44" s="3" t="str">
        <v>Madagascar</v>
      </c>
      <c r="AO44" s="3" t="str">
        <v>Madagascar</v>
      </c>
      <c r="AP44" s="3" t="str">
        <v>Madagascar</v>
      </c>
      <c r="AQ44" s="3" t="str">
        <v>Madagascar</v>
      </c>
      <c r="AR44" s="3" t="str">
        <v>Madagascar</v>
      </c>
      <c r="AS44" s="3" t="str">
        <v>Madagascar</v>
      </c>
      <c r="AT44" s="3" t="str">
        <v>Madagascar</v>
      </c>
      <c r="AU44" s="3" t="str">
        <v>Madagascar</v>
      </c>
      <c r="AV44" s="3" t="str">
        <v>Madagascar</v>
      </c>
      <c r="AW44" s="3" t="str">
        <v>Madagascar</v>
      </c>
      <c r="AX44" s="3" t="str">
        <v>Madagascar</v>
      </c>
      <c r="AZ44" s="3" t="str">
        <v>Manor House Agricultural Center (Manor House)-Trans-Nzoia</v>
      </c>
      <c r="BB44" s="3" t="str">
        <v>ARC Animal Production- Irene</v>
      </c>
      <c r="BC44" s="3" t="str">
        <v>ARC Animal Production- Irene</v>
      </c>
      <c r="BD44" s="3" t="str">
        <v>ARC Animal Production- Irene</v>
      </c>
      <c r="BE44" s="3" t="str">
        <v>ARC Animal Production- Irene</v>
      </c>
      <c r="BF44" s="3" t="str">
        <v>ARC Animal Production- Irene</v>
      </c>
      <c r="BG44" s="3" t="str">
        <v>ARC Animal Production- Irene</v>
      </c>
      <c r="BH44" s="3" t="str">
        <v>ARC Animal Production- Irene</v>
      </c>
      <c r="BI44" s="3" t="str">
        <v>ARC Animal Production- Irene</v>
      </c>
      <c r="BJ44" s="3" t="str">
        <v>ARC Animal Production- Irene</v>
      </c>
      <c r="BK44" s="3" t="str">
        <v>ARC Animal Production- Irene</v>
      </c>
      <c r="BL44" s="3" t="str">
        <v>ARC Animal Production- Irene</v>
      </c>
      <c r="BM44" s="3" t="str">
        <v>ARC Animal Production- Irene</v>
      </c>
      <c r="BN44" s="3" t="str">
        <v>ARC Animal Production- Irene</v>
      </c>
      <c r="BO44" s="3" t="str">
        <v>ARC Animal Production- Irene</v>
      </c>
      <c r="BP44" s="3" t="str">
        <v>ARC Animal Production- Irene</v>
      </c>
      <c r="BQ44" s="3" t="str">
        <v>ARC Animal Production- Irene</v>
      </c>
      <c r="BR44" s="3" t="str">
        <v>ARC Animal Production- Irene</v>
      </c>
      <c r="BS44" s="3" t="str">
        <v>ARC Animal Production- Irene</v>
      </c>
      <c r="BT44" s="3" t="str">
        <v>ARC Animal Production- Irene</v>
      </c>
      <c r="BU44" s="3" t="str">
        <v>ARC Animal Production- Irene</v>
      </c>
      <c r="BV44" s="3" t="str">
        <v>ARC Animal Production- Irene</v>
      </c>
      <c r="BW44" s="3" t="str">
        <v>ARC Animal Production- Irene</v>
      </c>
      <c r="BX44" s="3" t="str">
        <v>ARC Animal Production- Irene</v>
      </c>
      <c r="BY44" s="3" t="str">
        <v>ARC Animal Production- Irene</v>
      </c>
      <c r="BZ44" s="3" t="str">
        <v>ARC Animal Production- Irene</v>
      </c>
      <c r="CA44" s="3" t="str">
        <v>ARC Animal Production- Irene</v>
      </c>
      <c r="CB44" s="3" t="str">
        <v>ARC Animal Production- Irene</v>
      </c>
      <c r="CC44" s="3" t="str">
        <v>ARC Animal Production- Irene</v>
      </c>
      <c r="CD44" s="3" t="str">
        <v>ARC Animal Production- Irene</v>
      </c>
      <c r="CE44" s="3" t="str">
        <v>ARC Animal Production- Irene</v>
      </c>
      <c r="CF44" s="3" t="str">
        <v>ARC Animal Production- Irene</v>
      </c>
      <c r="CG44" s="3" t="str">
        <v>ARC Animal Production- Irene</v>
      </c>
      <c r="CK44" s="3" t="str">
        <v>ARC Animal Production- Irene</v>
      </c>
      <c r="CM44" s="3" t="str">
        <v>ARC Animal Production- Irene</v>
      </c>
      <c r="CN44" s="3" t="str">
        <v>ARC Animal Production- Irene</v>
      </c>
      <c r="CO44" s="3" t="str">
        <v>ARC Animal Production- Irene</v>
      </c>
      <c r="CP44" s="3" t="str">
        <v>ARC Animal Production- Irene</v>
      </c>
      <c r="CQ44" s="3" t="str">
        <v>ARC Animal Production- Irene</v>
      </c>
      <c r="CR44" s="3" t="str">
        <v>ARC Animal Production- Irene</v>
      </c>
      <c r="CS44" s="3" t="str">
        <v>ARC Animal Production- Irene</v>
      </c>
      <c r="CT44" s="3" t="str">
        <v>ARC Animal Production- Irene</v>
      </c>
      <c r="CU44" s="3" t="str">
        <v>ARC Animal Production- Irene</v>
      </c>
      <c r="CV44" s="3" t="str">
        <v>ARC Animal Production- Irene</v>
      </c>
      <c r="CW44" s="3" t="str">
        <v>ARC Animal Production- Irene</v>
      </c>
      <c r="CX44" s="3" t="str">
        <v>ARC Animal Production- Irene</v>
      </c>
      <c r="CY44" s="3" t="str">
        <v>ARC Animal Production- Irene</v>
      </c>
      <c r="CZ44" s="3" t="str">
        <v>ARC Animal Production- Irene</v>
      </c>
      <c r="DA44" s="3" t="str">
        <v>ARC Animal Production- Irene</v>
      </c>
      <c r="DB44" s="3" t="str">
        <v>ARC Animal Production- Irene</v>
      </c>
      <c r="DC44" s="3" t="str">
        <v>ARC Animal Production- Irene</v>
      </c>
      <c r="DD44" s="3" t="str">
        <v>ARC Animal Production- Irene</v>
      </c>
      <c r="DE44" s="3" t="str">
        <v>ARC Animal Production- Irene</v>
      </c>
      <c r="DF44" s="3" t="str">
        <v>ARC Animal Production- Irene</v>
      </c>
      <c r="DG44" s="3" t="str">
        <v>ARC Animal Production- Irene</v>
      </c>
      <c r="DH44" s="3" t="str">
        <v>ARC Animal Production- Irene</v>
      </c>
      <c r="DI44" s="3" t="str">
        <v>ARC Animal Production- Irene</v>
      </c>
      <c r="DJ44" s="3" t="str">
        <v>ARC Animal Production- Irene</v>
      </c>
      <c r="DK44" s="3" t="str">
        <v>ARC Animal Production- Irene</v>
      </c>
      <c r="DL44" s="3" t="str">
        <v>ARC Animal Production- Irene</v>
      </c>
      <c r="DM44" s="3" t="str">
        <v>ARC Animal Production- Irene</v>
      </c>
      <c r="DN44" s="3" t="str">
        <v>ARC Animal Production- Irene</v>
      </c>
      <c r="DO44" s="3" t="str">
        <v>ARC Animal Production- Irene</v>
      </c>
      <c r="DP44" s="3" t="str">
        <v>ARC Animal Production- Irene</v>
      </c>
    </row>
    <row r="45" spans="1:120" ht="14.5" x14ac:dyDescent="0.35">
      <c r="A45" s="3">
        <v>9.2205700000000004</v>
      </c>
      <c r="B45" s="3">
        <v>42.323450000000001</v>
      </c>
      <c r="C45" s="3" t="s">
        <v>148</v>
      </c>
      <c r="D45" s="3" t="s">
        <v>107</v>
      </c>
      <c r="E45" s="3" t="s">
        <v>7664</v>
      </c>
      <c r="F45" s="3">
        <v>500</v>
      </c>
      <c r="G45"/>
      <c r="H45" s="3" t="str">
        <f>CONCATENATE(site_list[[#This Row],[Country]],site_list[[#This Row],[Site.ID]])</f>
        <v>EthiopiaARC Babillae</v>
      </c>
      <c r="J45" s="3" t="s">
        <v>178</v>
      </c>
      <c r="K45" s="3" t="s">
        <v>179</v>
      </c>
      <c r="L45" s="3">
        <v>-17.12721062</v>
      </c>
      <c r="M45" s="3">
        <v>-9.3637962300000002</v>
      </c>
      <c r="N45" s="3">
        <v>32.671524050000002</v>
      </c>
      <c r="O45" s="3">
        <v>35.915046689999997</v>
      </c>
      <c r="S45" s="3" t="str">
        <v>Malawi</v>
      </c>
      <c r="T45" s="3" t="str">
        <v>Malawi</v>
      </c>
      <c r="U45" s="3" t="str">
        <v>Malawi</v>
      </c>
      <c r="V45" s="3" t="str">
        <v>Malawi</v>
      </c>
      <c r="W45" s="3" t="str">
        <v>Malawi</v>
      </c>
      <c r="X45" s="3" t="str">
        <v>Malawi</v>
      </c>
      <c r="Y45" s="3" t="str">
        <v>Malawi</v>
      </c>
      <c r="Z45" s="3" t="str">
        <v>Malawi</v>
      </c>
      <c r="AA45" s="3" t="str">
        <v>Malawi</v>
      </c>
      <c r="AB45" s="3" t="str">
        <v>Malawi</v>
      </c>
      <c r="AC45" s="3" t="str">
        <v>Malawi</v>
      </c>
      <c r="AD45" s="3" t="str">
        <v>Malawi</v>
      </c>
      <c r="AE45" s="3" t="str">
        <v>Malawi</v>
      </c>
      <c r="AF45" s="3" t="str">
        <v>Malawi</v>
      </c>
      <c r="AG45" s="3" t="str">
        <v>Malawi</v>
      </c>
      <c r="AH45" s="3" t="str">
        <v>Malawi</v>
      </c>
      <c r="AI45" s="3" t="str">
        <v>Malawi</v>
      </c>
      <c r="AJ45" s="3" t="str">
        <v>Malawi</v>
      </c>
      <c r="AK45" s="3" t="str">
        <v>Malawi</v>
      </c>
      <c r="AL45" s="3" t="str">
        <v>Malawi</v>
      </c>
      <c r="AM45" s="3" t="str">
        <v>Malawi</v>
      </c>
      <c r="AN45" s="3" t="str">
        <v>Malawi</v>
      </c>
      <c r="AO45" s="3" t="str">
        <v>Malawi</v>
      </c>
      <c r="AP45" s="3" t="str">
        <v>Malawi</v>
      </c>
      <c r="AQ45" s="3" t="str">
        <v>Malawi</v>
      </c>
      <c r="AR45" s="3" t="str">
        <v>Malawi</v>
      </c>
      <c r="AS45" s="3" t="str">
        <v>Malawi</v>
      </c>
      <c r="AT45" s="3" t="str">
        <v>Malawi</v>
      </c>
      <c r="AU45" s="3" t="str">
        <v>Malawi</v>
      </c>
      <c r="AV45" s="3" t="str">
        <v>Malawi</v>
      </c>
      <c r="AW45" s="3" t="str">
        <v>Malawi</v>
      </c>
      <c r="AX45" s="3" t="str">
        <v>Malawi</v>
      </c>
      <c r="AZ45" s="3" t="str">
        <v>Maseno Research Station</v>
      </c>
      <c r="BB45" s="3" t="str">
        <v>ARC Babillae</v>
      </c>
      <c r="BC45" s="3" t="str">
        <v>ARC Babillae</v>
      </c>
      <c r="BD45" s="3" t="str">
        <v>ARC Babillae</v>
      </c>
      <c r="BE45" s="3" t="str">
        <v>ARC Babillae</v>
      </c>
      <c r="BF45" s="3" t="str">
        <v>ARC Babillae</v>
      </c>
      <c r="BG45" s="3" t="str">
        <v>ARC Babillae</v>
      </c>
      <c r="BH45" s="3" t="str">
        <v>ARC Babillae</v>
      </c>
      <c r="BI45" s="3" t="str">
        <v>ARC Babillae</v>
      </c>
      <c r="BJ45" s="3" t="str">
        <v>ARC Babillae</v>
      </c>
      <c r="BK45" s="3" t="str">
        <v>ARC Babillae</v>
      </c>
      <c r="BL45" s="3" t="str">
        <v>ARC Babillae</v>
      </c>
      <c r="BM45" s="3" t="str">
        <v>ARC Babillae</v>
      </c>
      <c r="BN45" s="3" t="str">
        <v>ARC Babillae</v>
      </c>
      <c r="BO45" s="3" t="str">
        <v>ARC Babillae</v>
      </c>
      <c r="BP45" s="3" t="str">
        <v>ARC Babillae</v>
      </c>
      <c r="BQ45" s="3" t="str">
        <v>ARC Babillae</v>
      </c>
      <c r="BR45" s="3" t="str">
        <v>ARC Babillae</v>
      </c>
      <c r="BS45" s="3" t="str">
        <v>ARC Babillae</v>
      </c>
      <c r="BT45" s="3" t="str">
        <v>ARC Babillae</v>
      </c>
      <c r="BU45" s="3" t="str">
        <v>ARC Babillae</v>
      </c>
      <c r="BV45" s="3" t="str">
        <v>ARC Babillae</v>
      </c>
      <c r="BW45" s="3" t="str">
        <v>ARC Babillae</v>
      </c>
      <c r="BX45" s="3" t="str">
        <v>ARC Babillae</v>
      </c>
      <c r="BY45" s="3" t="str">
        <v>ARC Babillae</v>
      </c>
      <c r="BZ45" s="3" t="str">
        <v>ARC Babillae</v>
      </c>
      <c r="CA45" s="3" t="str">
        <v>ARC Babillae</v>
      </c>
      <c r="CB45" s="3" t="str">
        <v>ARC Babillae</v>
      </c>
      <c r="CC45" s="3" t="str">
        <v>ARC Babillae</v>
      </c>
      <c r="CD45" s="3" t="str">
        <v>ARC Babillae</v>
      </c>
      <c r="CE45" s="3" t="str">
        <v>ARC Babillae</v>
      </c>
      <c r="CF45" s="3" t="str">
        <v>ARC Babillae</v>
      </c>
      <c r="CG45" s="3" t="str">
        <v>ARC Babillae</v>
      </c>
      <c r="CK45" s="3" t="str">
        <v>ARC Babillae</v>
      </c>
      <c r="CM45" s="3" t="str">
        <v>ARC Babillae</v>
      </c>
      <c r="CN45" s="3" t="str">
        <v>ARC Babillae</v>
      </c>
      <c r="CO45" s="3" t="str">
        <v>ARC Babillae</v>
      </c>
      <c r="CP45" s="3" t="str">
        <v>ARC Babillae</v>
      </c>
      <c r="CQ45" s="3" t="str">
        <v>ARC Babillae</v>
      </c>
      <c r="CR45" s="3" t="str">
        <v>ARC Babillae</v>
      </c>
      <c r="CS45" s="3" t="str">
        <v>ARC Babillae</v>
      </c>
      <c r="CT45" s="3" t="str">
        <v>ARC Babillae</v>
      </c>
      <c r="CU45" s="3" t="str">
        <v>ARC Babillae</v>
      </c>
      <c r="CV45" s="3" t="str">
        <v>ARC Babillae</v>
      </c>
      <c r="CW45" s="3" t="str">
        <v>ARC Babillae</v>
      </c>
      <c r="CX45" s="3" t="str">
        <v>ARC Babillae</v>
      </c>
      <c r="CY45" s="3" t="str">
        <v>ARC Babillae</v>
      </c>
      <c r="CZ45" s="3" t="str">
        <v>ARC Babillae</v>
      </c>
      <c r="DA45" s="3" t="str">
        <v>ARC Babillae</v>
      </c>
      <c r="DB45" s="3" t="str">
        <v>ARC Babillae</v>
      </c>
      <c r="DC45" s="3" t="str">
        <v>ARC Babillae</v>
      </c>
      <c r="DD45" s="3" t="str">
        <v>ARC Babillae</v>
      </c>
      <c r="DE45" s="3" t="str">
        <v>ARC Babillae</v>
      </c>
      <c r="DF45" s="3" t="str">
        <v>ARC Babillae</v>
      </c>
      <c r="DG45" s="3" t="str">
        <v>ARC Babillae</v>
      </c>
      <c r="DH45" s="3" t="str">
        <v>ARC Babillae</v>
      </c>
      <c r="DI45" s="3" t="str">
        <v>ARC Babillae</v>
      </c>
      <c r="DJ45" s="3" t="str">
        <v>ARC Babillae</v>
      </c>
      <c r="DK45" s="3" t="str">
        <v>ARC Babillae</v>
      </c>
      <c r="DL45" s="3" t="str">
        <v>ARC Babillae</v>
      </c>
      <c r="DM45" s="3" t="str">
        <v>ARC Babillae</v>
      </c>
      <c r="DN45" s="3" t="str">
        <v>ARC Babillae</v>
      </c>
      <c r="DO45" s="3" t="str">
        <v>ARC Babillae</v>
      </c>
      <c r="DP45" s="3" t="str">
        <v>ARC Babillae</v>
      </c>
    </row>
    <row r="46" spans="1:120" ht="14.5" x14ac:dyDescent="0.35">
      <c r="A46" s="3">
        <v>-25.899000000000001</v>
      </c>
      <c r="B46" s="3">
        <v>28.199000000000002</v>
      </c>
      <c r="C46" s="3" t="s">
        <v>215</v>
      </c>
      <c r="D46" s="3" t="s">
        <v>107</v>
      </c>
      <c r="E46" s="3" t="s">
        <v>493</v>
      </c>
      <c r="F46" s="3">
        <v>1000</v>
      </c>
      <c r="G46"/>
      <c r="H46" s="3" t="str">
        <f>CONCATENATE(site_list[[#This Row],[Country]],site_list[[#This Row],[Site.ID]])</f>
        <v>South AfricaARC Irene</v>
      </c>
      <c r="J46" s="3" t="s">
        <v>181</v>
      </c>
      <c r="K46" s="3" t="s">
        <v>182</v>
      </c>
      <c r="L46" s="3">
        <v>10.15951061</v>
      </c>
      <c r="M46" s="3">
        <v>25</v>
      </c>
      <c r="N46" s="3">
        <v>-12.23891163</v>
      </c>
      <c r="O46" s="3">
        <v>4.2449679400000004</v>
      </c>
      <c r="S46" s="3" t="str">
        <v>Mali</v>
      </c>
      <c r="T46" s="3" t="str">
        <v>Mali</v>
      </c>
      <c r="U46" s="3" t="str">
        <v>Mali</v>
      </c>
      <c r="V46" s="3" t="str">
        <v>Mali</v>
      </c>
      <c r="W46" s="3" t="str">
        <v>Mali</v>
      </c>
      <c r="X46" s="3" t="str">
        <v>Mali</v>
      </c>
      <c r="Y46" s="3" t="str">
        <v>Mali</v>
      </c>
      <c r="Z46" s="3" t="str">
        <v>Mali</v>
      </c>
      <c r="AA46" s="3" t="str">
        <v>Mali</v>
      </c>
      <c r="AB46" s="3" t="str">
        <v>Mali</v>
      </c>
      <c r="AC46" s="3" t="str">
        <v>Mali</v>
      </c>
      <c r="AD46" s="3" t="str">
        <v>Mali</v>
      </c>
      <c r="AE46" s="3" t="str">
        <v>Mali</v>
      </c>
      <c r="AF46" s="3" t="str">
        <v>Mali</v>
      </c>
      <c r="AG46" s="3" t="str">
        <v>Mali</v>
      </c>
      <c r="AH46" s="3" t="str">
        <v>Mali</v>
      </c>
      <c r="AI46" s="3" t="str">
        <v>Mali</v>
      </c>
      <c r="AJ46" s="3" t="str">
        <v>Mali</v>
      </c>
      <c r="AK46" s="3" t="str">
        <v>Mali</v>
      </c>
      <c r="AL46" s="3" t="str">
        <v>Mali</v>
      </c>
      <c r="AM46" s="3" t="str">
        <v>Mali</v>
      </c>
      <c r="AN46" s="3" t="str">
        <v>Mali</v>
      </c>
      <c r="AO46" s="3" t="str">
        <v>Mali</v>
      </c>
      <c r="AP46" s="3" t="str">
        <v>Mali</v>
      </c>
      <c r="AQ46" s="3" t="str">
        <v>Mali</v>
      </c>
      <c r="AR46" s="3" t="str">
        <v>Mali</v>
      </c>
      <c r="AS46" s="3" t="str">
        <v>Mali</v>
      </c>
      <c r="AT46" s="3" t="str">
        <v>Mali</v>
      </c>
      <c r="AU46" s="3" t="str">
        <v>Mali</v>
      </c>
      <c r="AV46" s="3" t="str">
        <v>Mali</v>
      </c>
      <c r="AW46" s="3" t="str">
        <v>Mali</v>
      </c>
      <c r="AX46" s="3" t="str">
        <v>Mali</v>
      </c>
      <c r="AZ46" s="3" t="str">
        <v>Maseno Veterinary Farm and Agricultural Training Center</v>
      </c>
      <c r="BB46" s="3" t="str">
        <v>ARC Irene</v>
      </c>
      <c r="BC46" s="3" t="str">
        <v>ARC Irene</v>
      </c>
      <c r="BD46" s="3" t="str">
        <v>ARC Irene</v>
      </c>
      <c r="BE46" s="3" t="str">
        <v>ARC Irene</v>
      </c>
      <c r="BF46" s="3" t="str">
        <v>ARC Irene</v>
      </c>
      <c r="BG46" s="3" t="str">
        <v>ARC Irene</v>
      </c>
      <c r="BH46" s="3" t="str">
        <v>ARC Irene</v>
      </c>
      <c r="BI46" s="3" t="str">
        <v>ARC Irene</v>
      </c>
      <c r="BJ46" s="3" t="str">
        <v>ARC Irene</v>
      </c>
      <c r="BK46" s="3" t="str">
        <v>ARC Irene</v>
      </c>
      <c r="BL46" s="3" t="str">
        <v>ARC Irene</v>
      </c>
      <c r="BM46" s="3" t="str">
        <v>ARC Irene</v>
      </c>
      <c r="BN46" s="3" t="str">
        <v>ARC Irene</v>
      </c>
      <c r="BO46" s="3" t="str">
        <v>ARC Irene</v>
      </c>
      <c r="BP46" s="3" t="str">
        <v>ARC Irene</v>
      </c>
      <c r="BQ46" s="3" t="str">
        <v>ARC Irene</v>
      </c>
      <c r="BR46" s="3" t="str">
        <v>ARC Irene</v>
      </c>
      <c r="BS46" s="3" t="str">
        <v>ARC Irene</v>
      </c>
      <c r="BT46" s="3" t="str">
        <v>ARC Irene</v>
      </c>
      <c r="BU46" s="3" t="str">
        <v>ARC Irene</v>
      </c>
      <c r="BV46" s="3" t="str">
        <v>ARC Irene</v>
      </c>
      <c r="BW46" s="3" t="str">
        <v>ARC Irene</v>
      </c>
      <c r="BX46" s="3" t="str">
        <v>ARC Irene</v>
      </c>
      <c r="BY46" s="3" t="str">
        <v>ARC Irene</v>
      </c>
      <c r="BZ46" s="3" t="str">
        <v>ARC Irene</v>
      </c>
      <c r="CA46" s="3" t="str">
        <v>ARC Irene</v>
      </c>
      <c r="CB46" s="3" t="str">
        <v>ARC Irene</v>
      </c>
      <c r="CC46" s="3" t="str">
        <v>ARC Irene</v>
      </c>
      <c r="CD46" s="3" t="str">
        <v>ARC Irene</v>
      </c>
      <c r="CE46" s="3" t="str">
        <v>ARC Irene</v>
      </c>
      <c r="CF46" s="3" t="str">
        <v>ARC Irene</v>
      </c>
      <c r="CG46" s="3" t="str">
        <v>ARC Irene</v>
      </c>
      <c r="CK46" s="3" t="str">
        <v>ARC Irene</v>
      </c>
      <c r="CM46" s="3" t="str">
        <v>ARC Irene</v>
      </c>
      <c r="CN46" s="3" t="str">
        <v>ARC Irene</v>
      </c>
      <c r="CO46" s="3" t="str">
        <v>ARC Irene</v>
      </c>
      <c r="CP46" s="3" t="str">
        <v>ARC Irene</v>
      </c>
      <c r="CQ46" s="3" t="str">
        <v>ARC Irene</v>
      </c>
      <c r="CR46" s="3" t="str">
        <v>ARC Irene</v>
      </c>
      <c r="CS46" s="3" t="str">
        <v>ARC Irene</v>
      </c>
      <c r="CT46" s="3" t="str">
        <v>ARC Irene</v>
      </c>
      <c r="CU46" s="3" t="str">
        <v>ARC Irene</v>
      </c>
      <c r="CV46" s="3" t="str">
        <v>ARC Irene</v>
      </c>
      <c r="CW46" s="3" t="str">
        <v>ARC Irene</v>
      </c>
      <c r="CX46" s="3" t="str">
        <v>ARC Irene</v>
      </c>
      <c r="CY46" s="3" t="str">
        <v>ARC Irene</v>
      </c>
      <c r="CZ46" s="3" t="str">
        <v>ARC Irene</v>
      </c>
      <c r="DA46" s="3" t="str">
        <v>ARC Irene</v>
      </c>
      <c r="DB46" s="3" t="str">
        <v>ARC Irene</v>
      </c>
      <c r="DC46" s="3" t="str">
        <v>ARC Irene</v>
      </c>
      <c r="DD46" s="3" t="str">
        <v>ARC Irene</v>
      </c>
      <c r="DE46" s="3" t="str">
        <v>ARC Irene</v>
      </c>
      <c r="DF46" s="3" t="str">
        <v>ARC Irene</v>
      </c>
      <c r="DG46" s="3" t="str">
        <v>ARC Irene</v>
      </c>
      <c r="DH46" s="3" t="str">
        <v>ARC Irene</v>
      </c>
      <c r="DI46" s="3" t="str">
        <v>ARC Irene</v>
      </c>
      <c r="DJ46" s="3" t="str">
        <v>ARC Irene</v>
      </c>
      <c r="DK46" s="3" t="str">
        <v>ARC Irene</v>
      </c>
      <c r="DL46" s="3" t="str">
        <v>ARC Irene</v>
      </c>
      <c r="DM46" s="3" t="str">
        <v>ARC Irene</v>
      </c>
      <c r="DN46" s="3" t="str">
        <v>ARC Irene</v>
      </c>
      <c r="DO46" s="3" t="str">
        <v>ARC Irene</v>
      </c>
      <c r="DP46" s="3" t="str">
        <v>ARC Irene</v>
      </c>
    </row>
    <row r="47" spans="1:120" ht="14.5" x14ac:dyDescent="0.35">
      <c r="A47" s="3">
        <v>-28.940999999999999</v>
      </c>
      <c r="B47" s="3">
        <v>26.329000000000001</v>
      </c>
      <c r="C47" s="3" t="s">
        <v>215</v>
      </c>
      <c r="D47" s="3" t="s">
        <v>107</v>
      </c>
      <c r="E47" s="3" t="s">
        <v>494</v>
      </c>
      <c r="F47" s="3">
        <v>1000</v>
      </c>
      <c r="G47"/>
      <c r="H47" s="3" t="str">
        <f>CONCATENATE(site_list[[#This Row],[Country]],site_list[[#This Row],[Site.ID]])</f>
        <v>South AfricaARC Poultry Unit, Glen</v>
      </c>
      <c r="J47" s="3" t="s">
        <v>9263</v>
      </c>
      <c r="K47" s="3" t="s">
        <v>9264</v>
      </c>
      <c r="L47" s="3">
        <v>14.401</v>
      </c>
      <c r="M47" s="3">
        <v>14.878500000000001</v>
      </c>
      <c r="N47" s="3">
        <v>-61.262300000000003</v>
      </c>
      <c r="O47" s="3">
        <v>-60.816299999999998</v>
      </c>
      <c r="S47" s="3" t="str">
        <v>Martinique</v>
      </c>
      <c r="T47" s="3" t="str">
        <v>Martinique</v>
      </c>
      <c r="U47" s="3" t="str">
        <v>Martinique</v>
      </c>
      <c r="V47" s="3" t="str">
        <v>Martinique</v>
      </c>
      <c r="W47" s="3" t="str">
        <v>Martinique</v>
      </c>
      <c r="X47" s="3" t="str">
        <v>Martinique</v>
      </c>
      <c r="Y47" s="3" t="str">
        <v>Martinique</v>
      </c>
      <c r="Z47" s="3" t="str">
        <v>Martinique</v>
      </c>
      <c r="AA47" s="3" t="str">
        <v>Martinique</v>
      </c>
      <c r="AB47" s="3" t="str">
        <v>Martinique</v>
      </c>
      <c r="AC47" s="3" t="str">
        <v>Martinique</v>
      </c>
      <c r="AD47" s="3" t="str">
        <v>Martinique</v>
      </c>
      <c r="AE47" s="3" t="str">
        <v>Martinique</v>
      </c>
      <c r="AF47" s="3" t="str">
        <v>Martinique</v>
      </c>
      <c r="AG47" s="3" t="str">
        <v>Martinique</v>
      </c>
      <c r="AH47" s="3" t="str">
        <v>Martinique</v>
      </c>
      <c r="AI47" s="3" t="str">
        <v>Martinique</v>
      </c>
      <c r="AJ47" s="3" t="str">
        <v>Martinique</v>
      </c>
      <c r="AK47" s="3" t="str">
        <v>Martinique</v>
      </c>
      <c r="AL47" s="3" t="str">
        <v>Martinique</v>
      </c>
      <c r="AM47" s="3" t="str">
        <v>Martinique</v>
      </c>
      <c r="AN47" s="3" t="str">
        <v>Martinique</v>
      </c>
      <c r="AO47" s="3" t="str">
        <v>Martinique</v>
      </c>
      <c r="AP47" s="3" t="str">
        <v>Martinique</v>
      </c>
      <c r="AQ47" s="3" t="str">
        <v>Martinique</v>
      </c>
      <c r="AR47" s="3" t="str">
        <v>Martinique</v>
      </c>
      <c r="AS47" s="3" t="str">
        <v>Martinique</v>
      </c>
      <c r="AT47" s="3" t="str">
        <v>Martinique</v>
      </c>
      <c r="AU47" s="3" t="str">
        <v>Martinique</v>
      </c>
      <c r="AV47" s="3" t="str">
        <v>Martinique</v>
      </c>
      <c r="AW47" s="3" t="str">
        <v>Martinique</v>
      </c>
      <c r="AX47" s="3" t="str">
        <v>Martinique</v>
      </c>
      <c r="AZ47" s="3" t="str">
        <v>Matanya, Laikipia</v>
      </c>
      <c r="BB47" s="3" t="str">
        <v>ARC Poultry Unit, Glen</v>
      </c>
      <c r="BC47" s="3" t="str">
        <v>ARC Poultry Unit, Glen</v>
      </c>
      <c r="BD47" s="3" t="str">
        <v>ARC Poultry Unit, Glen</v>
      </c>
      <c r="BE47" s="3" t="str">
        <v>ARC Poultry Unit, Glen</v>
      </c>
      <c r="BF47" s="3" t="str">
        <v>ARC Poultry Unit, Glen</v>
      </c>
      <c r="BG47" s="3" t="str">
        <v>ARC Poultry Unit, Glen</v>
      </c>
      <c r="BH47" s="3" t="str">
        <v>ARC Poultry Unit, Glen</v>
      </c>
      <c r="BI47" s="3" t="str">
        <v>ARC Poultry Unit, Glen</v>
      </c>
      <c r="BJ47" s="3" t="str">
        <v>ARC Poultry Unit, Glen</v>
      </c>
      <c r="BK47" s="3" t="str">
        <v>ARC Poultry Unit, Glen</v>
      </c>
      <c r="BL47" s="3" t="str">
        <v>ARC Poultry Unit, Glen</v>
      </c>
      <c r="BM47" s="3" t="str">
        <v>ARC Poultry Unit, Glen</v>
      </c>
      <c r="BN47" s="3" t="str">
        <v>ARC Poultry Unit, Glen</v>
      </c>
      <c r="BO47" s="3" t="str">
        <v>ARC Poultry Unit, Glen</v>
      </c>
      <c r="BP47" s="3" t="str">
        <v>ARC Poultry Unit, Glen</v>
      </c>
      <c r="BQ47" s="3" t="str">
        <v>ARC Poultry Unit, Glen</v>
      </c>
      <c r="BR47" s="3" t="str">
        <v>ARC Poultry Unit, Glen</v>
      </c>
      <c r="BS47" s="3" t="str">
        <v>ARC Poultry Unit, Glen</v>
      </c>
      <c r="BT47" s="3" t="str">
        <v>ARC Poultry Unit, Glen</v>
      </c>
      <c r="BU47" s="3" t="str">
        <v>ARC Poultry Unit, Glen</v>
      </c>
      <c r="BV47" s="3" t="str">
        <v>ARC Poultry Unit, Glen</v>
      </c>
      <c r="BW47" s="3" t="str">
        <v>ARC Poultry Unit, Glen</v>
      </c>
      <c r="BX47" s="3" t="str">
        <v>ARC Poultry Unit, Glen</v>
      </c>
      <c r="BY47" s="3" t="str">
        <v>ARC Poultry Unit, Glen</v>
      </c>
      <c r="BZ47" s="3" t="str">
        <v>ARC Poultry Unit, Glen</v>
      </c>
      <c r="CA47" s="3" t="str">
        <v>ARC Poultry Unit, Glen</v>
      </c>
      <c r="CB47" s="3" t="str">
        <v>ARC Poultry Unit, Glen</v>
      </c>
      <c r="CC47" s="3" t="str">
        <v>ARC Poultry Unit, Glen</v>
      </c>
      <c r="CD47" s="3" t="str">
        <v>ARC Poultry Unit, Glen</v>
      </c>
      <c r="CE47" s="3" t="str">
        <v>ARC Poultry Unit, Glen</v>
      </c>
      <c r="CF47" s="3" t="str">
        <v>ARC Poultry Unit, Glen</v>
      </c>
      <c r="CG47" s="3" t="str">
        <v>ARC Poultry Unit, Glen</v>
      </c>
      <c r="CK47" s="3" t="str">
        <v>ARC Poultry Unit, Glen</v>
      </c>
      <c r="CM47" s="3" t="str">
        <v>ARC Poultry Unit, Glen</v>
      </c>
      <c r="CN47" s="3" t="str">
        <v>ARC Poultry Unit, Glen</v>
      </c>
      <c r="CO47" s="3" t="str">
        <v>ARC Poultry Unit, Glen</v>
      </c>
      <c r="CP47" s="3" t="str">
        <v>ARC Poultry Unit, Glen</v>
      </c>
      <c r="CQ47" s="3" t="str">
        <v>ARC Poultry Unit, Glen</v>
      </c>
      <c r="CR47" s="3" t="str">
        <v>ARC Poultry Unit, Glen</v>
      </c>
      <c r="CS47" s="3" t="str">
        <v>ARC Poultry Unit, Glen</v>
      </c>
      <c r="CT47" s="3" t="str">
        <v>ARC Poultry Unit, Glen</v>
      </c>
      <c r="CU47" s="3" t="str">
        <v>ARC Poultry Unit, Glen</v>
      </c>
      <c r="CV47" s="3" t="str">
        <v>ARC Poultry Unit, Glen</v>
      </c>
      <c r="CW47" s="3" t="str">
        <v>ARC Poultry Unit, Glen</v>
      </c>
      <c r="CX47" s="3" t="str">
        <v>ARC Poultry Unit, Glen</v>
      </c>
      <c r="CY47" s="3" t="str">
        <v>ARC Poultry Unit, Glen</v>
      </c>
      <c r="CZ47" s="3" t="str">
        <v>ARC Poultry Unit, Glen</v>
      </c>
      <c r="DA47" s="3" t="str">
        <v>ARC Poultry Unit, Glen</v>
      </c>
      <c r="DB47" s="3" t="str">
        <v>ARC Poultry Unit, Glen</v>
      </c>
      <c r="DC47" s="3" t="str">
        <v>ARC Poultry Unit, Glen</v>
      </c>
      <c r="DD47" s="3" t="str">
        <v>ARC Poultry Unit, Glen</v>
      </c>
      <c r="DE47" s="3" t="str">
        <v>ARC Poultry Unit, Glen</v>
      </c>
      <c r="DF47" s="3" t="str">
        <v>ARC Poultry Unit, Glen</v>
      </c>
      <c r="DG47" s="3" t="str">
        <v>ARC Poultry Unit, Glen</v>
      </c>
      <c r="DH47" s="3" t="str">
        <v>ARC Poultry Unit, Glen</v>
      </c>
      <c r="DI47" s="3" t="str">
        <v>ARC Poultry Unit, Glen</v>
      </c>
      <c r="DJ47" s="3" t="str">
        <v>ARC Poultry Unit, Glen</v>
      </c>
      <c r="DK47" s="3" t="str">
        <v>ARC Poultry Unit, Glen</v>
      </c>
      <c r="DL47" s="3" t="str">
        <v>ARC Poultry Unit, Glen</v>
      </c>
      <c r="DM47" s="3" t="str">
        <v>ARC Poultry Unit, Glen</v>
      </c>
      <c r="DN47" s="3" t="str">
        <v>ARC Poultry Unit, Glen</v>
      </c>
      <c r="DO47" s="3" t="str">
        <v>ARC Poultry Unit, Glen</v>
      </c>
      <c r="DP47" s="3" t="str">
        <v>ARC Poultry Unit, Glen</v>
      </c>
    </row>
    <row r="48" spans="1:120" ht="14.5" x14ac:dyDescent="0.35">
      <c r="A48" s="3">
        <v>-28.161899999999999</v>
      </c>
      <c r="B48" s="3">
        <v>28.306100000000001</v>
      </c>
      <c r="C48" s="3" t="s">
        <v>215</v>
      </c>
      <c r="D48" s="3" t="s">
        <v>107</v>
      </c>
      <c r="E48" s="3" t="s">
        <v>495</v>
      </c>
      <c r="F48" s="3">
        <v>200</v>
      </c>
      <c r="G48"/>
      <c r="H48" s="3" t="str">
        <f>CONCATENATE(site_list[[#This Row],[Country]],site_list[[#This Row],[Site.ID]])</f>
        <v>South AfricaARC Small Grain, Bethlehem</v>
      </c>
      <c r="J48" s="3" t="s">
        <v>184</v>
      </c>
      <c r="K48" s="3" t="s">
        <v>185</v>
      </c>
      <c r="L48" s="3">
        <v>14.715551380000001</v>
      </c>
      <c r="M48" s="3">
        <v>27.29807091</v>
      </c>
      <c r="N48" s="3">
        <v>-17.066520690000001</v>
      </c>
      <c r="O48" s="3">
        <v>-4.8276739099999997</v>
      </c>
      <c r="S48" s="3" t="str">
        <v>Mauritania</v>
      </c>
      <c r="T48" s="3" t="str">
        <v>Mauritania</v>
      </c>
      <c r="U48" s="3" t="str">
        <v>Mauritania</v>
      </c>
      <c r="V48" s="3" t="str">
        <v>Mauritania</v>
      </c>
      <c r="W48" s="3" t="str">
        <v>Mauritania</v>
      </c>
      <c r="X48" s="3" t="str">
        <v>Mauritania</v>
      </c>
      <c r="Y48" s="3" t="str">
        <v>Mauritania</v>
      </c>
      <c r="Z48" s="3" t="str">
        <v>Mauritania</v>
      </c>
      <c r="AA48" s="3" t="str">
        <v>Mauritania</v>
      </c>
      <c r="AB48" s="3" t="str">
        <v>Mauritania</v>
      </c>
      <c r="AC48" s="3" t="str">
        <v>Mauritania</v>
      </c>
      <c r="AD48" s="3" t="str">
        <v>Mauritania</v>
      </c>
      <c r="AE48" s="3" t="str">
        <v>Mauritania</v>
      </c>
      <c r="AF48" s="3" t="str">
        <v>Mauritania</v>
      </c>
      <c r="AG48" s="3" t="str">
        <v>Mauritania</v>
      </c>
      <c r="AH48" s="3" t="str">
        <v>Mauritania</v>
      </c>
      <c r="AI48" s="3" t="str">
        <v>Mauritania</v>
      </c>
      <c r="AJ48" s="3" t="str">
        <v>Mauritania</v>
      </c>
      <c r="AK48" s="3" t="str">
        <v>Mauritania</v>
      </c>
      <c r="AL48" s="3" t="str">
        <v>Mauritania</v>
      </c>
      <c r="AM48" s="3" t="str">
        <v>Mauritania</v>
      </c>
      <c r="AN48" s="3" t="str">
        <v>Mauritania</v>
      </c>
      <c r="AO48" s="3" t="str">
        <v>Mauritania</v>
      </c>
      <c r="AP48" s="3" t="str">
        <v>Mauritania</v>
      </c>
      <c r="AQ48" s="3" t="str">
        <v>Mauritania</v>
      </c>
      <c r="AR48" s="3" t="str">
        <v>Mauritania</v>
      </c>
      <c r="AS48" s="3" t="str">
        <v>Mauritania</v>
      </c>
      <c r="AT48" s="3" t="str">
        <v>Mauritania</v>
      </c>
      <c r="AU48" s="3" t="str">
        <v>Mauritania</v>
      </c>
      <c r="AV48" s="3" t="str">
        <v>Mauritania</v>
      </c>
      <c r="AW48" s="3" t="str">
        <v>Mauritania</v>
      </c>
      <c r="AX48" s="3" t="str">
        <v>Mauritania</v>
      </c>
      <c r="AZ48" s="3" t="str">
        <v>MMUST Kakamega</v>
      </c>
      <c r="BB48" s="3" t="str">
        <v>ARC Small Grain, Bethlehem</v>
      </c>
      <c r="BC48" s="3" t="str">
        <v>ARC Small Grain, Bethlehem</v>
      </c>
      <c r="BD48" s="3" t="str">
        <v>ARC Small Grain, Bethlehem</v>
      </c>
      <c r="BE48" s="3" t="str">
        <v>ARC Small Grain, Bethlehem</v>
      </c>
      <c r="BF48" s="3" t="str">
        <v>ARC Small Grain, Bethlehem</v>
      </c>
      <c r="BG48" s="3" t="str">
        <v>ARC Small Grain, Bethlehem</v>
      </c>
      <c r="BH48" s="3" t="str">
        <v>ARC Small Grain, Bethlehem</v>
      </c>
      <c r="BI48" s="3" t="str">
        <v>ARC Small Grain, Bethlehem</v>
      </c>
      <c r="BJ48" s="3" t="str">
        <v>ARC Small Grain, Bethlehem</v>
      </c>
      <c r="BK48" s="3" t="str">
        <v>ARC Small Grain, Bethlehem</v>
      </c>
      <c r="BL48" s="3" t="str">
        <v>ARC Small Grain, Bethlehem</v>
      </c>
      <c r="BM48" s="3" t="str">
        <v>ARC Small Grain, Bethlehem</v>
      </c>
      <c r="BN48" s="3" t="str">
        <v>ARC Small Grain, Bethlehem</v>
      </c>
      <c r="BO48" s="3" t="str">
        <v>ARC Small Grain, Bethlehem</v>
      </c>
      <c r="BP48" s="3" t="str">
        <v>ARC Small Grain, Bethlehem</v>
      </c>
      <c r="BQ48" s="3" t="str">
        <v>ARC Small Grain, Bethlehem</v>
      </c>
      <c r="BR48" s="3" t="str">
        <v>ARC Small Grain, Bethlehem</v>
      </c>
      <c r="BS48" s="3" t="str">
        <v>ARC Small Grain, Bethlehem</v>
      </c>
      <c r="BT48" s="3" t="str">
        <v>ARC Small Grain, Bethlehem</v>
      </c>
      <c r="BU48" s="3" t="str">
        <v>ARC Small Grain, Bethlehem</v>
      </c>
      <c r="BV48" s="3" t="str">
        <v>ARC Small Grain, Bethlehem</v>
      </c>
      <c r="BW48" s="3" t="str">
        <v>ARC Small Grain, Bethlehem</v>
      </c>
      <c r="BX48" s="3" t="str">
        <v>ARC Small Grain, Bethlehem</v>
      </c>
      <c r="BY48" s="3" t="str">
        <v>ARC Small Grain, Bethlehem</v>
      </c>
      <c r="BZ48" s="3" t="str">
        <v>ARC Small Grain, Bethlehem</v>
      </c>
      <c r="CA48" s="3" t="str">
        <v>ARC Small Grain, Bethlehem</v>
      </c>
      <c r="CB48" s="3" t="str">
        <v>ARC Small Grain, Bethlehem</v>
      </c>
      <c r="CC48" s="3" t="str">
        <v>ARC Small Grain, Bethlehem</v>
      </c>
      <c r="CD48" s="3" t="str">
        <v>ARC Small Grain, Bethlehem</v>
      </c>
      <c r="CE48" s="3" t="str">
        <v>ARC Small Grain, Bethlehem</v>
      </c>
      <c r="CF48" s="3" t="str">
        <v>ARC Small Grain, Bethlehem</v>
      </c>
      <c r="CG48" s="3" t="str">
        <v>ARC Small Grain, Bethlehem</v>
      </c>
      <c r="CK48" s="3" t="str">
        <v>ARC Small Grain, Bethlehem</v>
      </c>
      <c r="CM48" s="3" t="str">
        <v>ARC Small Grain, Bethlehem</v>
      </c>
      <c r="CN48" s="3" t="str">
        <v>ARC Small Grain, Bethlehem</v>
      </c>
      <c r="CO48" s="3" t="str">
        <v>ARC Small Grain, Bethlehem</v>
      </c>
      <c r="CP48" s="3" t="str">
        <v>ARC Small Grain, Bethlehem</v>
      </c>
      <c r="CQ48" s="3" t="str">
        <v>ARC Small Grain, Bethlehem</v>
      </c>
      <c r="CR48" s="3" t="str">
        <v>ARC Small Grain, Bethlehem</v>
      </c>
      <c r="CS48" s="3" t="str">
        <v>ARC Small Grain, Bethlehem</v>
      </c>
      <c r="CT48" s="3" t="str">
        <v>ARC Small Grain, Bethlehem</v>
      </c>
      <c r="CU48" s="3" t="str">
        <v>ARC Small Grain, Bethlehem</v>
      </c>
      <c r="CV48" s="3" t="str">
        <v>ARC Small Grain, Bethlehem</v>
      </c>
      <c r="CW48" s="3" t="str">
        <v>ARC Small Grain, Bethlehem</v>
      </c>
      <c r="CX48" s="3" t="str">
        <v>ARC Small Grain, Bethlehem</v>
      </c>
      <c r="CY48" s="3" t="str">
        <v>ARC Small Grain, Bethlehem</v>
      </c>
      <c r="CZ48" s="3" t="str">
        <v>ARC Small Grain, Bethlehem</v>
      </c>
      <c r="DA48" s="3" t="str">
        <v>ARC Small Grain, Bethlehem</v>
      </c>
      <c r="DB48" s="3" t="str">
        <v>ARC Small Grain, Bethlehem</v>
      </c>
      <c r="DC48" s="3" t="str">
        <v>ARC Small Grain, Bethlehem</v>
      </c>
      <c r="DD48" s="3" t="str">
        <v>ARC Small Grain, Bethlehem</v>
      </c>
      <c r="DE48" s="3" t="str">
        <v>ARC Small Grain, Bethlehem</v>
      </c>
      <c r="DF48" s="3" t="str">
        <v>ARC Small Grain, Bethlehem</v>
      </c>
      <c r="DG48" s="3" t="str">
        <v>ARC Small Grain, Bethlehem</v>
      </c>
      <c r="DH48" s="3" t="str">
        <v>ARC Small Grain, Bethlehem</v>
      </c>
      <c r="DI48" s="3" t="str">
        <v>ARC Small Grain, Bethlehem</v>
      </c>
      <c r="DJ48" s="3" t="str">
        <v>ARC Small Grain, Bethlehem</v>
      </c>
      <c r="DK48" s="3" t="str">
        <v>ARC Small Grain, Bethlehem</v>
      </c>
      <c r="DL48" s="3" t="str">
        <v>ARC Small Grain, Bethlehem</v>
      </c>
      <c r="DM48" s="3" t="str">
        <v>ARC Small Grain, Bethlehem</v>
      </c>
      <c r="DN48" s="3" t="str">
        <v>ARC Small Grain, Bethlehem</v>
      </c>
      <c r="DO48" s="3" t="str">
        <v>ARC Small Grain, Bethlehem</v>
      </c>
      <c r="DP48" s="3" t="str">
        <v>ARC Small Grain, Bethlehem</v>
      </c>
    </row>
    <row r="49" spans="1:120" ht="14.5" x14ac:dyDescent="0.35">
      <c r="A49" s="3">
        <v>-25.451260000000001</v>
      </c>
      <c r="B49" s="3">
        <v>30.971399999999999</v>
      </c>
      <c r="C49" s="3" t="s">
        <v>215</v>
      </c>
      <c r="D49" s="3" t="s">
        <v>107</v>
      </c>
      <c r="E49" s="3" t="s">
        <v>7665</v>
      </c>
      <c r="F49" s="3">
        <v>300</v>
      </c>
      <c r="G49"/>
      <c r="H49" s="3" t="str">
        <f>CONCATENATE(site_list[[#This Row],[Country]],site_list[[#This Row],[Site.ID]])</f>
        <v>South AfricaARC Tropical and Subtropical Crops, Nelspruit</v>
      </c>
      <c r="J49" s="3" t="s">
        <v>186</v>
      </c>
      <c r="K49" s="3" t="s">
        <v>187</v>
      </c>
      <c r="L49" s="3">
        <v>-20.525693889999999</v>
      </c>
      <c r="M49" s="3">
        <v>-10.33708191</v>
      </c>
      <c r="N49" s="3">
        <v>56.58569336</v>
      </c>
      <c r="O49" s="3">
        <v>63.50347137</v>
      </c>
      <c r="S49" s="3" t="str">
        <v>Mauritius</v>
      </c>
      <c r="T49" s="3" t="str">
        <v>Mauritius</v>
      </c>
      <c r="U49" s="3" t="str">
        <v>Mauritius</v>
      </c>
      <c r="V49" s="3" t="str">
        <v>Mauritius</v>
      </c>
      <c r="W49" s="3" t="str">
        <v>Mauritius</v>
      </c>
      <c r="X49" s="3" t="str">
        <v>Mauritius</v>
      </c>
      <c r="Y49" s="3" t="str">
        <v>Mauritius</v>
      </c>
      <c r="Z49" s="3" t="str">
        <v>Mauritius</v>
      </c>
      <c r="AA49" s="3" t="str">
        <v>Mauritius</v>
      </c>
      <c r="AB49" s="3" t="str">
        <v>Mauritius</v>
      </c>
      <c r="AC49" s="3" t="str">
        <v>Mauritius</v>
      </c>
      <c r="AD49" s="3" t="str">
        <v>Mauritius</v>
      </c>
      <c r="AE49" s="3" t="str">
        <v>Mauritius</v>
      </c>
      <c r="AF49" s="3" t="str">
        <v>Mauritius</v>
      </c>
      <c r="AG49" s="3" t="str">
        <v>Mauritius</v>
      </c>
      <c r="AH49" s="3" t="str">
        <v>Mauritius</v>
      </c>
      <c r="AI49" s="3" t="str">
        <v>Mauritius</v>
      </c>
      <c r="AJ49" s="3" t="str">
        <v>Mauritius</v>
      </c>
      <c r="AK49" s="3" t="str">
        <v>Mauritius</v>
      </c>
      <c r="AL49" s="3" t="str">
        <v>Mauritius</v>
      </c>
      <c r="AM49" s="3" t="str">
        <v>Mauritius</v>
      </c>
      <c r="AN49" s="3" t="str">
        <v>Mauritius</v>
      </c>
      <c r="AO49" s="3" t="str">
        <v>Mauritius</v>
      </c>
      <c r="AP49" s="3" t="str">
        <v>Mauritius</v>
      </c>
      <c r="AQ49" s="3" t="str">
        <v>Mauritius</v>
      </c>
      <c r="AR49" s="3" t="str">
        <v>Mauritius</v>
      </c>
      <c r="AS49" s="3" t="str">
        <v>Mauritius</v>
      </c>
      <c r="AT49" s="3" t="str">
        <v>Mauritius</v>
      </c>
      <c r="AU49" s="3" t="str">
        <v>Mauritius</v>
      </c>
      <c r="AV49" s="3" t="str">
        <v>Mauritius</v>
      </c>
      <c r="AW49" s="3" t="str">
        <v>Mauritius</v>
      </c>
      <c r="AX49" s="3" t="str">
        <v>Mauritius</v>
      </c>
      <c r="AZ49" s="3" t="str">
        <v>Moi University Farm</v>
      </c>
      <c r="BB49" s="3" t="str">
        <v>ARC Tropical and Subtropical Crops, Nelspruit</v>
      </c>
      <c r="BC49" s="3" t="str">
        <v>ARC Tropical and Subtropical Crops, Nelspruit</v>
      </c>
      <c r="BD49" s="3" t="str">
        <v>ARC Tropical and Subtropical Crops, Nelspruit</v>
      </c>
      <c r="BE49" s="3" t="str">
        <v>ARC Tropical and Subtropical Crops, Nelspruit</v>
      </c>
      <c r="BF49" s="3" t="str">
        <v>ARC Tropical and Subtropical Crops, Nelspruit</v>
      </c>
      <c r="BG49" s="3" t="str">
        <v>ARC Tropical and Subtropical Crops, Nelspruit</v>
      </c>
      <c r="BH49" s="3" t="str">
        <v>ARC Tropical and Subtropical Crops, Nelspruit</v>
      </c>
      <c r="BI49" s="3" t="str">
        <v>ARC Tropical and Subtropical Crops, Nelspruit</v>
      </c>
      <c r="BJ49" s="3" t="str">
        <v>ARC Tropical and Subtropical Crops, Nelspruit</v>
      </c>
      <c r="BK49" s="3" t="str">
        <v>ARC Tropical and Subtropical Crops, Nelspruit</v>
      </c>
      <c r="BL49" s="3" t="str">
        <v>ARC Tropical and Subtropical Crops, Nelspruit</v>
      </c>
      <c r="BM49" s="3" t="str">
        <v>ARC Tropical and Subtropical Crops, Nelspruit</v>
      </c>
      <c r="BN49" s="3" t="str">
        <v>ARC Tropical and Subtropical Crops, Nelspruit</v>
      </c>
      <c r="BO49" s="3" t="str">
        <v>ARC Tropical and Subtropical Crops, Nelspruit</v>
      </c>
      <c r="BP49" s="3" t="str">
        <v>ARC Tropical and Subtropical Crops, Nelspruit</v>
      </c>
      <c r="BQ49" s="3" t="str">
        <v>ARC Tropical and Subtropical Crops, Nelspruit</v>
      </c>
      <c r="BR49" s="3" t="str">
        <v>ARC Tropical and Subtropical Crops, Nelspruit</v>
      </c>
      <c r="BS49" s="3" t="str">
        <v>ARC Tropical and Subtropical Crops, Nelspruit</v>
      </c>
      <c r="BT49" s="3" t="str">
        <v>ARC Tropical and Subtropical Crops, Nelspruit</v>
      </c>
      <c r="BU49" s="3" t="str">
        <v>ARC Tropical and Subtropical Crops, Nelspruit</v>
      </c>
      <c r="BV49" s="3" t="str">
        <v>ARC Tropical and Subtropical Crops, Nelspruit</v>
      </c>
      <c r="BW49" s="3" t="str">
        <v>ARC Tropical and Subtropical Crops, Nelspruit</v>
      </c>
      <c r="BX49" s="3" t="str">
        <v>ARC Tropical and Subtropical Crops, Nelspruit</v>
      </c>
      <c r="BY49" s="3" t="str">
        <v>ARC Tropical and Subtropical Crops, Nelspruit</v>
      </c>
      <c r="BZ49" s="3" t="str">
        <v>ARC Tropical and Subtropical Crops, Nelspruit</v>
      </c>
      <c r="CA49" s="3" t="str">
        <v>ARC Tropical and Subtropical Crops, Nelspruit</v>
      </c>
      <c r="CB49" s="3" t="str">
        <v>ARC Tropical and Subtropical Crops, Nelspruit</v>
      </c>
      <c r="CC49" s="3" t="str">
        <v>ARC Tropical and Subtropical Crops, Nelspruit</v>
      </c>
      <c r="CD49" s="3" t="str">
        <v>ARC Tropical and Subtropical Crops, Nelspruit</v>
      </c>
      <c r="CE49" s="3" t="str">
        <v>ARC Tropical and Subtropical Crops, Nelspruit</v>
      </c>
      <c r="CF49" s="3" t="str">
        <v>ARC Tropical and Subtropical Crops, Nelspruit</v>
      </c>
      <c r="CG49" s="3" t="str">
        <v>ARC Tropical and Subtropical Crops, Nelspruit</v>
      </c>
      <c r="CK49" s="3" t="str">
        <v>ARC Tropical and Subtropical Crops, Nelspruit</v>
      </c>
      <c r="CM49" s="3" t="str">
        <v>ARC Tropical and Subtropical Crops, Nelspruit</v>
      </c>
      <c r="CN49" s="3" t="str">
        <v>ARC Tropical and Subtropical Crops, Nelspruit</v>
      </c>
      <c r="CO49" s="3" t="str">
        <v>ARC Tropical and Subtropical Crops, Nelspruit</v>
      </c>
      <c r="CP49" s="3" t="str">
        <v>ARC Tropical and Subtropical Crops, Nelspruit</v>
      </c>
      <c r="CQ49" s="3" t="str">
        <v>ARC Tropical and Subtropical Crops, Nelspruit</v>
      </c>
      <c r="CR49" s="3" t="str">
        <v>ARC Tropical and Subtropical Crops, Nelspruit</v>
      </c>
      <c r="CS49" s="3" t="str">
        <v>ARC Tropical and Subtropical Crops, Nelspruit</v>
      </c>
      <c r="CT49" s="3" t="str">
        <v>ARC Tropical and Subtropical Crops, Nelspruit</v>
      </c>
      <c r="CU49" s="3" t="str">
        <v>ARC Tropical and Subtropical Crops, Nelspruit</v>
      </c>
      <c r="CV49" s="3" t="str">
        <v>ARC Tropical and Subtropical Crops, Nelspruit</v>
      </c>
      <c r="CW49" s="3" t="str">
        <v>ARC Tropical and Subtropical Crops, Nelspruit</v>
      </c>
      <c r="CX49" s="3" t="str">
        <v>ARC Tropical and Subtropical Crops, Nelspruit</v>
      </c>
      <c r="CY49" s="3" t="str">
        <v>ARC Tropical and Subtropical Crops, Nelspruit</v>
      </c>
      <c r="CZ49" s="3" t="str">
        <v>ARC Tropical and Subtropical Crops, Nelspruit</v>
      </c>
      <c r="DA49" s="3" t="str">
        <v>ARC Tropical and Subtropical Crops, Nelspruit</v>
      </c>
      <c r="DB49" s="3" t="str">
        <v>ARC Tropical and Subtropical Crops, Nelspruit</v>
      </c>
      <c r="DC49" s="3" t="str">
        <v>ARC Tropical and Subtropical Crops, Nelspruit</v>
      </c>
      <c r="DD49" s="3" t="str">
        <v>ARC Tropical and Subtropical Crops, Nelspruit</v>
      </c>
      <c r="DE49" s="3" t="str">
        <v>ARC Tropical and Subtropical Crops, Nelspruit</v>
      </c>
      <c r="DF49" s="3" t="str">
        <v>ARC Tropical and Subtropical Crops, Nelspruit</v>
      </c>
      <c r="DG49" s="3" t="str">
        <v>ARC Tropical and Subtropical Crops, Nelspruit</v>
      </c>
      <c r="DH49" s="3" t="str">
        <v>ARC Tropical and Subtropical Crops, Nelspruit</v>
      </c>
      <c r="DI49" s="3" t="str">
        <v>ARC Tropical and Subtropical Crops, Nelspruit</v>
      </c>
      <c r="DJ49" s="3" t="str">
        <v>ARC Tropical and Subtropical Crops, Nelspruit</v>
      </c>
      <c r="DK49" s="3" t="str">
        <v>ARC Tropical and Subtropical Crops, Nelspruit</v>
      </c>
      <c r="DL49" s="3" t="str">
        <v>ARC Tropical and Subtropical Crops, Nelspruit</v>
      </c>
      <c r="DM49" s="3" t="str">
        <v>ARC Tropical and Subtropical Crops, Nelspruit</v>
      </c>
      <c r="DN49" s="3" t="str">
        <v>ARC Tropical and Subtropical Crops, Nelspruit</v>
      </c>
      <c r="DO49" s="3" t="str">
        <v>ARC Tropical and Subtropical Crops, Nelspruit</v>
      </c>
      <c r="DP49" s="3" t="str">
        <v>ARC Tropical and Subtropical Crops, Nelspruit</v>
      </c>
    </row>
    <row r="50" spans="1:120" ht="14.5" x14ac:dyDescent="0.35">
      <c r="A50" s="3">
        <v>27.18329</v>
      </c>
      <c r="B50" s="3">
        <v>31.171759999999999</v>
      </c>
      <c r="C50" s="3" t="s">
        <v>142</v>
      </c>
      <c r="D50" s="3" t="s">
        <v>107</v>
      </c>
      <c r="E50" s="3" t="s">
        <v>7666</v>
      </c>
      <c r="F50" s="3">
        <v>500</v>
      </c>
      <c r="G50"/>
      <c r="H50" s="3" t="str">
        <f>CONCATENATE(site_list[[#This Row],[Country]],site_list[[#This Row],[Site.ID]])</f>
        <v>EgyptARC, Assiut</v>
      </c>
      <c r="J50" s="3" t="s">
        <v>9265</v>
      </c>
      <c r="K50" s="3" t="s">
        <v>9266</v>
      </c>
      <c r="L50" s="3">
        <v>14.5329</v>
      </c>
      <c r="M50" s="3">
        <v>32.718499999999999</v>
      </c>
      <c r="N50" s="3">
        <v>-117.12779999999999</v>
      </c>
      <c r="O50" s="3">
        <v>-86.703199999999995</v>
      </c>
      <c r="S50" s="3" t="str">
        <v>Mexico</v>
      </c>
      <c r="T50" s="3" t="str">
        <v>Mexico</v>
      </c>
      <c r="U50" s="3" t="str">
        <v>Mexico</v>
      </c>
      <c r="V50" s="3" t="str">
        <v>Mexico</v>
      </c>
      <c r="W50" s="3" t="str">
        <v>Mexico</v>
      </c>
      <c r="X50" s="3" t="str">
        <v>Mexico</v>
      </c>
      <c r="Y50" s="3" t="str">
        <v>Mexico</v>
      </c>
      <c r="Z50" s="3" t="str">
        <v>Mexico</v>
      </c>
      <c r="AA50" s="3" t="str">
        <v>Mexico</v>
      </c>
      <c r="AB50" s="3" t="str">
        <v>Mexico</v>
      </c>
      <c r="AC50" s="3" t="str">
        <v>Mexico</v>
      </c>
      <c r="AD50" s="3" t="str">
        <v>Mexico</v>
      </c>
      <c r="AE50" s="3" t="str">
        <v>Mexico</v>
      </c>
      <c r="AF50" s="3" t="str">
        <v>Mexico</v>
      </c>
      <c r="AG50" s="3" t="str">
        <v>Mexico</v>
      </c>
      <c r="AH50" s="3" t="str">
        <v>Mexico</v>
      </c>
      <c r="AI50" s="3" t="str">
        <v>Mexico</v>
      </c>
      <c r="AJ50" s="3" t="str">
        <v>Mexico</v>
      </c>
      <c r="AK50" s="3" t="str">
        <v>Mexico</v>
      </c>
      <c r="AL50" s="3" t="str">
        <v>Mexico</v>
      </c>
      <c r="AM50" s="3" t="str">
        <v>Mexico</v>
      </c>
      <c r="AN50" s="3" t="str">
        <v>Mexico</v>
      </c>
      <c r="AO50" s="3" t="str">
        <v>Mexico</v>
      </c>
      <c r="AP50" s="3" t="str">
        <v>Mexico</v>
      </c>
      <c r="AQ50" s="3" t="str">
        <v>Mexico</v>
      </c>
      <c r="AR50" s="3" t="str">
        <v>Mexico</v>
      </c>
      <c r="AS50" s="3" t="str">
        <v>Mexico</v>
      </c>
      <c r="AT50" s="3" t="str">
        <v>Mexico</v>
      </c>
      <c r="AU50" s="3" t="str">
        <v>Mexico</v>
      </c>
      <c r="AV50" s="3" t="str">
        <v>Mexico</v>
      </c>
      <c r="AW50" s="3" t="str">
        <v>Mexico</v>
      </c>
      <c r="AX50" s="3" t="str">
        <v>Mexico</v>
      </c>
      <c r="AZ50" s="3" t="str">
        <v>Mpala Ranch, Laikipia</v>
      </c>
      <c r="BB50" s="3" t="str">
        <v>ARC, Assiut</v>
      </c>
      <c r="BC50" s="3" t="str">
        <v>ARC, Assiut</v>
      </c>
      <c r="BD50" s="3" t="str">
        <v>ARC, Assiut</v>
      </c>
      <c r="BE50" s="3" t="str">
        <v>ARC, Assiut</v>
      </c>
      <c r="BF50" s="3" t="str">
        <v>ARC, Assiut</v>
      </c>
      <c r="BG50" s="3" t="str">
        <v>ARC, Assiut</v>
      </c>
      <c r="BH50" s="3" t="str">
        <v>ARC, Assiut</v>
      </c>
      <c r="BI50" s="3" t="str">
        <v>ARC, Assiut</v>
      </c>
      <c r="BJ50" s="3" t="str">
        <v>ARC, Assiut</v>
      </c>
      <c r="BK50" s="3" t="str">
        <v>ARC, Assiut</v>
      </c>
      <c r="BL50" s="3" t="str">
        <v>ARC, Assiut</v>
      </c>
      <c r="BM50" s="3" t="str">
        <v>ARC, Assiut</v>
      </c>
      <c r="BN50" s="3" t="str">
        <v>ARC, Assiut</v>
      </c>
      <c r="BO50" s="3" t="str">
        <v>ARC, Assiut</v>
      </c>
      <c r="BP50" s="3" t="str">
        <v>ARC, Assiut</v>
      </c>
      <c r="BQ50" s="3" t="str">
        <v>ARC, Assiut</v>
      </c>
      <c r="BR50" s="3" t="str">
        <v>ARC, Assiut</v>
      </c>
      <c r="BS50" s="3" t="str">
        <v>ARC, Assiut</v>
      </c>
      <c r="BT50" s="3" t="str">
        <v>ARC, Assiut</v>
      </c>
      <c r="BU50" s="3" t="str">
        <v>ARC, Assiut</v>
      </c>
      <c r="BV50" s="3" t="str">
        <v>ARC, Assiut</v>
      </c>
      <c r="BW50" s="3" t="str">
        <v>ARC, Assiut</v>
      </c>
      <c r="BX50" s="3" t="str">
        <v>ARC, Assiut</v>
      </c>
      <c r="BY50" s="3" t="str">
        <v>ARC, Assiut</v>
      </c>
      <c r="BZ50" s="3" t="str">
        <v>ARC, Assiut</v>
      </c>
      <c r="CA50" s="3" t="str">
        <v>ARC, Assiut</v>
      </c>
      <c r="CB50" s="3" t="str">
        <v>ARC, Assiut</v>
      </c>
      <c r="CC50" s="3" t="str">
        <v>ARC, Assiut</v>
      </c>
      <c r="CD50" s="3" t="str">
        <v>ARC, Assiut</v>
      </c>
      <c r="CE50" s="3" t="str">
        <v>ARC, Assiut</v>
      </c>
      <c r="CF50" s="3" t="str">
        <v>ARC, Assiut</v>
      </c>
      <c r="CG50" s="3" t="str">
        <v>ARC, Assiut</v>
      </c>
      <c r="CK50" s="3" t="str">
        <v>ARC, Assiut</v>
      </c>
      <c r="CM50" s="3" t="str">
        <v>ARC, Assiut</v>
      </c>
      <c r="CN50" s="3" t="str">
        <v>ARC, Assiut</v>
      </c>
      <c r="CO50" s="3" t="str">
        <v>ARC, Assiut</v>
      </c>
      <c r="CP50" s="3" t="str">
        <v>ARC, Assiut</v>
      </c>
      <c r="CQ50" s="3" t="str">
        <v>ARC, Assiut</v>
      </c>
      <c r="CR50" s="3" t="str">
        <v>ARC, Assiut</v>
      </c>
      <c r="CS50" s="3" t="str">
        <v>ARC, Assiut</v>
      </c>
      <c r="CT50" s="3" t="str">
        <v>ARC, Assiut</v>
      </c>
      <c r="CU50" s="3" t="str">
        <v>ARC, Assiut</v>
      </c>
      <c r="CV50" s="3" t="str">
        <v>ARC, Assiut</v>
      </c>
      <c r="CW50" s="3" t="str">
        <v>ARC, Assiut</v>
      </c>
      <c r="CX50" s="3" t="str">
        <v>ARC, Assiut</v>
      </c>
      <c r="CY50" s="3" t="str">
        <v>ARC, Assiut</v>
      </c>
      <c r="CZ50" s="3" t="str">
        <v>ARC, Assiut</v>
      </c>
      <c r="DA50" s="3" t="str">
        <v>ARC, Assiut</v>
      </c>
      <c r="DB50" s="3" t="str">
        <v>ARC, Assiut</v>
      </c>
      <c r="DC50" s="3" t="str">
        <v>ARC, Assiut</v>
      </c>
      <c r="DD50" s="3" t="str">
        <v>ARC, Assiut</v>
      </c>
      <c r="DE50" s="3" t="str">
        <v>ARC, Assiut</v>
      </c>
      <c r="DF50" s="3" t="str">
        <v>ARC, Assiut</v>
      </c>
      <c r="DG50" s="3" t="str">
        <v>ARC, Assiut</v>
      </c>
      <c r="DH50" s="3" t="str">
        <v>ARC, Assiut</v>
      </c>
      <c r="DI50" s="3" t="str">
        <v>ARC, Assiut</v>
      </c>
      <c r="DJ50" s="3" t="str">
        <v>ARC, Assiut</v>
      </c>
      <c r="DK50" s="3" t="str">
        <v>ARC, Assiut</v>
      </c>
      <c r="DL50" s="3" t="str">
        <v>ARC, Assiut</v>
      </c>
      <c r="DM50" s="3" t="str">
        <v>ARC, Assiut</v>
      </c>
      <c r="DN50" s="3" t="str">
        <v>ARC, Assiut</v>
      </c>
      <c r="DO50" s="3" t="str">
        <v>ARC, Assiut</v>
      </c>
      <c r="DP50" s="3" t="str">
        <v>ARC, Assiut</v>
      </c>
    </row>
    <row r="51" spans="1:120" ht="14.5" x14ac:dyDescent="0.35">
      <c r="A51" s="3">
        <v>30.78659</v>
      </c>
      <c r="B51" s="3">
        <v>31.120039999999999</v>
      </c>
      <c r="C51" s="3" t="s">
        <v>142</v>
      </c>
      <c r="D51" s="3" t="s">
        <v>107</v>
      </c>
      <c r="E51" s="3" t="s">
        <v>7667</v>
      </c>
      <c r="F51" s="3">
        <v>2500</v>
      </c>
      <c r="G51"/>
      <c r="H51" s="3" t="str">
        <f>CONCATENATE(site_list[[#This Row],[Country]],site_list[[#This Row],[Site.ID]])</f>
        <v>EgyptARC, Gharbia Governorate</v>
      </c>
      <c r="J51" s="3" t="s">
        <v>189</v>
      </c>
      <c r="K51" s="3" t="s">
        <v>190</v>
      </c>
      <c r="L51" s="3">
        <v>27.670074459999999</v>
      </c>
      <c r="M51" s="3">
        <v>35.922637940000001</v>
      </c>
      <c r="N51" s="3">
        <v>-13.16791534</v>
      </c>
      <c r="O51" s="3">
        <v>-0.99740600999999995</v>
      </c>
      <c r="S51" s="3" t="str">
        <v>Morocco</v>
      </c>
      <c r="T51" s="3" t="str">
        <v>Morocco</v>
      </c>
      <c r="U51" s="3" t="str">
        <v>Morocco</v>
      </c>
      <c r="V51" s="3" t="str">
        <v>Morocco</v>
      </c>
      <c r="W51" s="3" t="str">
        <v>Morocco</v>
      </c>
      <c r="X51" s="3" t="str">
        <v>Morocco</v>
      </c>
      <c r="Y51" s="3" t="str">
        <v>Morocco</v>
      </c>
      <c r="Z51" s="3" t="str">
        <v>Morocco</v>
      </c>
      <c r="AA51" s="3" t="str">
        <v>Morocco</v>
      </c>
      <c r="AB51" s="3" t="str">
        <v>Morocco</v>
      </c>
      <c r="AC51" s="3" t="str">
        <v>Morocco</v>
      </c>
      <c r="AD51" s="3" t="str">
        <v>Morocco</v>
      </c>
      <c r="AE51" s="3" t="str">
        <v>Morocco</v>
      </c>
      <c r="AF51" s="3" t="str">
        <v>Morocco</v>
      </c>
      <c r="AG51" s="3" t="str">
        <v>Morocco</v>
      </c>
      <c r="AH51" s="3" t="str">
        <v>Morocco</v>
      </c>
      <c r="AI51" s="3" t="str">
        <v>Morocco</v>
      </c>
      <c r="AJ51" s="3" t="str">
        <v>Morocco</v>
      </c>
      <c r="AK51" s="3" t="str">
        <v>Morocco</v>
      </c>
      <c r="AL51" s="3" t="str">
        <v>Morocco</v>
      </c>
      <c r="AM51" s="3" t="str">
        <v>Morocco</v>
      </c>
      <c r="AN51" s="3" t="str">
        <v>Morocco</v>
      </c>
      <c r="AO51" s="3" t="str">
        <v>Morocco</v>
      </c>
      <c r="AP51" s="3" t="str">
        <v>Morocco</v>
      </c>
      <c r="AQ51" s="3" t="str">
        <v>Morocco</v>
      </c>
      <c r="AR51" s="3" t="str">
        <v>Morocco</v>
      </c>
      <c r="AS51" s="3" t="str">
        <v>Morocco</v>
      </c>
      <c r="AT51" s="3" t="str">
        <v>Morocco</v>
      </c>
      <c r="AU51" s="3" t="str">
        <v>Morocco</v>
      </c>
      <c r="AV51" s="3" t="str">
        <v>Morocco</v>
      </c>
      <c r="AW51" s="3" t="str">
        <v>Morocco</v>
      </c>
      <c r="AX51" s="3" t="str">
        <v>Morocco</v>
      </c>
      <c r="AZ51" s="3" t="str">
        <v>NARL, Kabete</v>
      </c>
      <c r="BB51" s="3" t="str">
        <v>ARC, Gharbia Governorate</v>
      </c>
      <c r="BC51" s="3" t="str">
        <v>ARC, Gharbia Governorate</v>
      </c>
      <c r="BD51" s="3" t="str">
        <v>ARC, Gharbia Governorate</v>
      </c>
      <c r="BE51" s="3" t="str">
        <v>ARC, Gharbia Governorate</v>
      </c>
      <c r="BF51" s="3" t="str">
        <v>ARC, Gharbia Governorate</v>
      </c>
      <c r="BG51" s="3" t="str">
        <v>ARC, Gharbia Governorate</v>
      </c>
      <c r="BH51" s="3" t="str">
        <v>ARC, Gharbia Governorate</v>
      </c>
      <c r="BI51" s="3" t="str">
        <v>ARC, Gharbia Governorate</v>
      </c>
      <c r="BJ51" s="3" t="str">
        <v>ARC, Gharbia Governorate</v>
      </c>
      <c r="BK51" s="3" t="str">
        <v>ARC, Gharbia Governorate</v>
      </c>
      <c r="BL51" s="3" t="str">
        <v>ARC, Gharbia Governorate</v>
      </c>
      <c r="BM51" s="3" t="str">
        <v>ARC, Gharbia Governorate</v>
      </c>
      <c r="BN51" s="3" t="str">
        <v>ARC, Gharbia Governorate</v>
      </c>
      <c r="BO51" s="3" t="str">
        <v>ARC, Gharbia Governorate</v>
      </c>
      <c r="BP51" s="3" t="str">
        <v>ARC, Gharbia Governorate</v>
      </c>
      <c r="BQ51" s="3" t="str">
        <v>ARC, Gharbia Governorate</v>
      </c>
      <c r="BR51" s="3" t="str">
        <v>ARC, Gharbia Governorate</v>
      </c>
      <c r="BS51" s="3" t="str">
        <v>ARC, Gharbia Governorate</v>
      </c>
      <c r="BT51" s="3" t="str">
        <v>ARC, Gharbia Governorate</v>
      </c>
      <c r="BU51" s="3" t="str">
        <v>ARC, Gharbia Governorate</v>
      </c>
      <c r="BV51" s="3" t="str">
        <v>ARC, Gharbia Governorate</v>
      </c>
      <c r="BW51" s="3" t="str">
        <v>ARC, Gharbia Governorate</v>
      </c>
      <c r="BX51" s="3" t="str">
        <v>ARC, Gharbia Governorate</v>
      </c>
      <c r="BY51" s="3" t="str">
        <v>ARC, Gharbia Governorate</v>
      </c>
      <c r="BZ51" s="3" t="str">
        <v>ARC, Gharbia Governorate</v>
      </c>
      <c r="CA51" s="3" t="str">
        <v>ARC, Gharbia Governorate</v>
      </c>
      <c r="CB51" s="3" t="str">
        <v>ARC, Gharbia Governorate</v>
      </c>
      <c r="CC51" s="3" t="str">
        <v>ARC, Gharbia Governorate</v>
      </c>
      <c r="CD51" s="3" t="str">
        <v>ARC, Gharbia Governorate</v>
      </c>
      <c r="CE51" s="3" t="str">
        <v>ARC, Gharbia Governorate</v>
      </c>
      <c r="CF51" s="3" t="str">
        <v>ARC, Gharbia Governorate</v>
      </c>
      <c r="CG51" s="3" t="str">
        <v>ARC, Gharbia Governorate</v>
      </c>
      <c r="CK51" s="3" t="str">
        <v>ARC, Gharbia Governorate</v>
      </c>
      <c r="CM51" s="3" t="str">
        <v>ARC, Gharbia Governorate</v>
      </c>
      <c r="CN51" s="3" t="str">
        <v>ARC, Gharbia Governorate</v>
      </c>
      <c r="CO51" s="3" t="str">
        <v>ARC, Gharbia Governorate</v>
      </c>
      <c r="CP51" s="3" t="str">
        <v>ARC, Gharbia Governorate</v>
      </c>
      <c r="CQ51" s="3" t="str">
        <v>ARC, Gharbia Governorate</v>
      </c>
      <c r="CR51" s="3" t="str">
        <v>ARC, Gharbia Governorate</v>
      </c>
      <c r="CS51" s="3" t="str">
        <v>ARC, Gharbia Governorate</v>
      </c>
      <c r="CT51" s="3" t="str">
        <v>ARC, Gharbia Governorate</v>
      </c>
      <c r="CU51" s="3" t="str">
        <v>ARC, Gharbia Governorate</v>
      </c>
      <c r="CV51" s="3" t="str">
        <v>ARC, Gharbia Governorate</v>
      </c>
      <c r="CW51" s="3" t="str">
        <v>ARC, Gharbia Governorate</v>
      </c>
      <c r="CX51" s="3" t="str">
        <v>ARC, Gharbia Governorate</v>
      </c>
      <c r="CY51" s="3" t="str">
        <v>ARC, Gharbia Governorate</v>
      </c>
      <c r="CZ51" s="3" t="str">
        <v>ARC, Gharbia Governorate</v>
      </c>
      <c r="DA51" s="3" t="str">
        <v>ARC, Gharbia Governorate</v>
      </c>
      <c r="DB51" s="3" t="str">
        <v>ARC, Gharbia Governorate</v>
      </c>
      <c r="DC51" s="3" t="str">
        <v>ARC, Gharbia Governorate</v>
      </c>
      <c r="DD51" s="3" t="str">
        <v>ARC, Gharbia Governorate</v>
      </c>
      <c r="DE51" s="3" t="str">
        <v>ARC, Gharbia Governorate</v>
      </c>
      <c r="DF51" s="3" t="str">
        <v>ARC, Gharbia Governorate</v>
      </c>
      <c r="DG51" s="3" t="str">
        <v>ARC, Gharbia Governorate</v>
      </c>
      <c r="DH51" s="3" t="str">
        <v>ARC, Gharbia Governorate</v>
      </c>
      <c r="DI51" s="3" t="str">
        <v>ARC, Gharbia Governorate</v>
      </c>
      <c r="DJ51" s="3" t="str">
        <v>ARC, Gharbia Governorate</v>
      </c>
      <c r="DK51" s="3" t="str">
        <v>ARC, Gharbia Governorate</v>
      </c>
      <c r="DL51" s="3" t="str">
        <v>ARC, Gharbia Governorate</v>
      </c>
      <c r="DM51" s="3" t="str">
        <v>ARC, Gharbia Governorate</v>
      </c>
      <c r="DN51" s="3" t="str">
        <v>ARC, Gharbia Governorate</v>
      </c>
      <c r="DO51" s="3" t="str">
        <v>ARC, Gharbia Governorate</v>
      </c>
      <c r="DP51" s="3" t="str">
        <v>ARC, Gharbia Governorate</v>
      </c>
    </row>
    <row r="52" spans="1:120" ht="14.5" x14ac:dyDescent="0.35">
      <c r="A52" s="3">
        <v>30.017939999999999</v>
      </c>
      <c r="B52" s="3">
        <v>31.206399999999999</v>
      </c>
      <c r="C52" s="3" t="s">
        <v>142</v>
      </c>
      <c r="D52" s="3" t="s">
        <v>107</v>
      </c>
      <c r="E52" s="3" t="s">
        <v>7668</v>
      </c>
      <c r="F52" s="3">
        <v>300</v>
      </c>
      <c r="G52"/>
      <c r="H52" s="3" t="str">
        <f>CONCATENATE(site_list[[#This Row],[Country]],site_list[[#This Row],[Site.ID]])</f>
        <v>EgyptARC, Giza</v>
      </c>
      <c r="J52" s="3" t="s">
        <v>192</v>
      </c>
      <c r="K52" s="3" t="s">
        <v>193</v>
      </c>
      <c r="L52" s="3">
        <v>-26.868694309999999</v>
      </c>
      <c r="M52" s="3">
        <v>-10.47124958</v>
      </c>
      <c r="N52" s="3">
        <v>30.217414860000002</v>
      </c>
      <c r="O52" s="3">
        <v>40.839305879999998</v>
      </c>
      <c r="S52" s="3" t="str">
        <v>Mozambique</v>
      </c>
      <c r="T52" s="3" t="str">
        <v>Mozambique</v>
      </c>
      <c r="U52" s="3" t="str">
        <v>Mozambique</v>
      </c>
      <c r="V52" s="3" t="str">
        <v>Mozambique</v>
      </c>
      <c r="W52" s="3" t="str">
        <v>Mozambique</v>
      </c>
      <c r="X52" s="3" t="str">
        <v>Mozambique</v>
      </c>
      <c r="Y52" s="3" t="str">
        <v>Mozambique</v>
      </c>
      <c r="Z52" s="3" t="str">
        <v>Mozambique</v>
      </c>
      <c r="AA52" s="3" t="str">
        <v>Mozambique</v>
      </c>
      <c r="AB52" s="3" t="str">
        <v>Mozambique</v>
      </c>
      <c r="AC52" s="3" t="str">
        <v>Mozambique</v>
      </c>
      <c r="AD52" s="3" t="str">
        <v>Mozambique</v>
      </c>
      <c r="AE52" s="3" t="str">
        <v>Mozambique</v>
      </c>
      <c r="AF52" s="3" t="str">
        <v>Mozambique</v>
      </c>
      <c r="AG52" s="3" t="str">
        <v>Mozambique</v>
      </c>
      <c r="AH52" s="3" t="str">
        <v>Mozambique</v>
      </c>
      <c r="AI52" s="3" t="str">
        <v>Mozambique</v>
      </c>
      <c r="AJ52" s="3" t="str">
        <v>Mozambique</v>
      </c>
      <c r="AK52" s="3" t="str">
        <v>Mozambique</v>
      </c>
      <c r="AL52" s="3" t="str">
        <v>Mozambique</v>
      </c>
      <c r="AM52" s="3" t="str">
        <v>Mozambique</v>
      </c>
      <c r="AN52" s="3" t="str">
        <v>Mozambique</v>
      </c>
      <c r="AO52" s="3" t="str">
        <v>Mozambique</v>
      </c>
      <c r="AP52" s="3" t="str">
        <v>Mozambique</v>
      </c>
      <c r="AQ52" s="3" t="str">
        <v>Mozambique</v>
      </c>
      <c r="AR52" s="3" t="str">
        <v>Mozambique</v>
      </c>
      <c r="AS52" s="3" t="str">
        <v>Mozambique</v>
      </c>
      <c r="AT52" s="3" t="str">
        <v>Mozambique</v>
      </c>
      <c r="AU52" s="3" t="str">
        <v>Mozambique</v>
      </c>
      <c r="AV52" s="3" t="str">
        <v>Mozambique</v>
      </c>
      <c r="AW52" s="3" t="str">
        <v>Mozambique</v>
      </c>
      <c r="AX52" s="3" t="str">
        <v>Mozambique</v>
      </c>
      <c r="AZ52" s="3" t="str">
        <v>Nyabeda</v>
      </c>
      <c r="BB52" s="3" t="str">
        <v>ARC, Giza</v>
      </c>
      <c r="BC52" s="3" t="str">
        <v>ARC, Giza</v>
      </c>
      <c r="BD52" s="3" t="str">
        <v>ARC, Giza</v>
      </c>
      <c r="BE52" s="3" t="str">
        <v>ARC, Giza</v>
      </c>
      <c r="BF52" s="3" t="str">
        <v>ARC, Giza</v>
      </c>
      <c r="BG52" s="3" t="str">
        <v>ARC, Giza</v>
      </c>
      <c r="BH52" s="3" t="str">
        <v>ARC, Giza</v>
      </c>
      <c r="BI52" s="3" t="str">
        <v>ARC, Giza</v>
      </c>
      <c r="BJ52" s="3" t="str">
        <v>ARC, Giza</v>
      </c>
      <c r="BK52" s="3" t="str">
        <v>ARC, Giza</v>
      </c>
      <c r="BL52" s="3" t="str">
        <v>ARC, Giza</v>
      </c>
      <c r="BM52" s="3" t="str">
        <v>ARC, Giza</v>
      </c>
      <c r="BN52" s="3" t="str">
        <v>ARC, Giza</v>
      </c>
      <c r="BO52" s="3" t="str">
        <v>ARC, Giza</v>
      </c>
      <c r="BP52" s="3" t="str">
        <v>ARC, Giza</v>
      </c>
      <c r="BQ52" s="3" t="str">
        <v>ARC, Giza</v>
      </c>
      <c r="BR52" s="3" t="str">
        <v>ARC, Giza</v>
      </c>
      <c r="BS52" s="3" t="str">
        <v>ARC, Giza</v>
      </c>
      <c r="BT52" s="3" t="str">
        <v>ARC, Giza</v>
      </c>
      <c r="BU52" s="3" t="str">
        <v>ARC, Giza</v>
      </c>
      <c r="BV52" s="3" t="str">
        <v>ARC, Giza</v>
      </c>
      <c r="BW52" s="3" t="str">
        <v>ARC, Giza</v>
      </c>
      <c r="BX52" s="3" t="str">
        <v>ARC, Giza</v>
      </c>
      <c r="BY52" s="3" t="str">
        <v>ARC, Giza</v>
      </c>
      <c r="BZ52" s="3" t="str">
        <v>ARC, Giza</v>
      </c>
      <c r="CA52" s="3" t="str">
        <v>ARC, Giza</v>
      </c>
      <c r="CB52" s="3" t="str">
        <v>ARC, Giza</v>
      </c>
      <c r="CC52" s="3" t="str">
        <v>ARC, Giza</v>
      </c>
      <c r="CD52" s="3" t="str">
        <v>ARC, Giza</v>
      </c>
      <c r="CE52" s="3" t="str">
        <v>ARC, Giza</v>
      </c>
      <c r="CF52" s="3" t="str">
        <v>ARC, Giza</v>
      </c>
      <c r="CG52" s="3" t="str">
        <v>ARC, Giza</v>
      </c>
      <c r="CK52" s="3" t="str">
        <v>ARC, Giza</v>
      </c>
      <c r="CM52" s="3" t="str">
        <v>ARC, Giza</v>
      </c>
      <c r="CN52" s="3" t="str">
        <v>ARC, Giza</v>
      </c>
      <c r="CO52" s="3" t="str">
        <v>ARC, Giza</v>
      </c>
      <c r="CP52" s="3" t="str">
        <v>ARC, Giza</v>
      </c>
      <c r="CQ52" s="3" t="str">
        <v>ARC, Giza</v>
      </c>
      <c r="CR52" s="3" t="str">
        <v>ARC, Giza</v>
      </c>
      <c r="CS52" s="3" t="str">
        <v>ARC, Giza</v>
      </c>
      <c r="CT52" s="3" t="str">
        <v>ARC, Giza</v>
      </c>
      <c r="CU52" s="3" t="str">
        <v>ARC, Giza</v>
      </c>
      <c r="CV52" s="3" t="str">
        <v>ARC, Giza</v>
      </c>
      <c r="CW52" s="3" t="str">
        <v>ARC, Giza</v>
      </c>
      <c r="CX52" s="3" t="str">
        <v>ARC, Giza</v>
      </c>
      <c r="CY52" s="3" t="str">
        <v>ARC, Giza</v>
      </c>
      <c r="CZ52" s="3" t="str">
        <v>ARC, Giza</v>
      </c>
      <c r="DA52" s="3" t="str">
        <v>ARC, Giza</v>
      </c>
      <c r="DB52" s="3" t="str">
        <v>ARC, Giza</v>
      </c>
      <c r="DC52" s="3" t="str">
        <v>ARC, Giza</v>
      </c>
      <c r="DD52" s="3" t="str">
        <v>ARC, Giza</v>
      </c>
      <c r="DE52" s="3" t="str">
        <v>ARC, Giza</v>
      </c>
      <c r="DF52" s="3" t="str">
        <v>ARC, Giza</v>
      </c>
      <c r="DG52" s="3" t="str">
        <v>ARC, Giza</v>
      </c>
      <c r="DH52" s="3" t="str">
        <v>ARC, Giza</v>
      </c>
      <c r="DI52" s="3" t="str">
        <v>ARC, Giza</v>
      </c>
      <c r="DJ52" s="3" t="str">
        <v>ARC, Giza</v>
      </c>
      <c r="DK52" s="3" t="str">
        <v>ARC, Giza</v>
      </c>
      <c r="DL52" s="3" t="str">
        <v>ARC, Giza</v>
      </c>
      <c r="DM52" s="3" t="str">
        <v>ARC, Giza</v>
      </c>
      <c r="DN52" s="3" t="str">
        <v>ARC, Giza</v>
      </c>
      <c r="DO52" s="3" t="str">
        <v>ARC, Giza</v>
      </c>
      <c r="DP52" s="3" t="str">
        <v>ARC, Giza</v>
      </c>
    </row>
    <row r="53" spans="1:120" ht="14.5" x14ac:dyDescent="0.35">
      <c r="A53" s="3">
        <v>30.61655</v>
      </c>
      <c r="B53" s="3">
        <v>32.241199999999999</v>
      </c>
      <c r="C53" s="3" t="s">
        <v>142</v>
      </c>
      <c r="D53" s="3" t="s">
        <v>107</v>
      </c>
      <c r="E53" s="3" t="s">
        <v>7669</v>
      </c>
      <c r="F53" s="3">
        <v>300</v>
      </c>
      <c r="G53"/>
      <c r="H53" s="3" t="str">
        <f>CONCATENATE(site_list[[#This Row],[Country]],site_list[[#This Row],[Site.ID]])</f>
        <v>EgyptARC, Ismailia</v>
      </c>
      <c r="J53" s="3" t="s">
        <v>9632</v>
      </c>
      <c r="K53" s="3" t="s">
        <v>9633</v>
      </c>
      <c r="L53" s="3">
        <v>-28.9724</v>
      </c>
      <c r="M53" s="3">
        <v>-16.959900000000001</v>
      </c>
      <c r="N53" s="3">
        <v>11.7157</v>
      </c>
      <c r="O53" s="3">
        <v>25.264900000000001</v>
      </c>
      <c r="S53" s="3" t="str">
        <v>Namibia</v>
      </c>
      <c r="T53" s="3" t="str">
        <v>Namibia</v>
      </c>
      <c r="U53" s="3" t="str">
        <v>Namibia</v>
      </c>
      <c r="V53" s="3" t="str">
        <v>Namibia</v>
      </c>
      <c r="W53" s="3" t="str">
        <v>Namibia</v>
      </c>
      <c r="X53" s="3" t="str">
        <v>Namibia</v>
      </c>
      <c r="Y53" s="3" t="str">
        <v>Namibia</v>
      </c>
      <c r="Z53" s="3" t="str">
        <v>Namibia</v>
      </c>
      <c r="AA53" s="3" t="str">
        <v>Namibia</v>
      </c>
      <c r="AB53" s="3" t="str">
        <v>Namibia</v>
      </c>
      <c r="AC53" s="3" t="str">
        <v>Namibia</v>
      </c>
      <c r="AD53" s="3" t="str">
        <v>Namibia</v>
      </c>
      <c r="AE53" s="3" t="str">
        <v>Namibia</v>
      </c>
      <c r="AF53" s="3" t="str">
        <v>Namibia</v>
      </c>
      <c r="AG53" s="3" t="str">
        <v>Namibia</v>
      </c>
      <c r="AH53" s="3" t="str">
        <v>Namibia</v>
      </c>
      <c r="AI53" s="3" t="str">
        <v>Namibia</v>
      </c>
      <c r="AJ53" s="3" t="str">
        <v>Namibia</v>
      </c>
      <c r="AK53" s="3" t="str">
        <v>Namibia</v>
      </c>
      <c r="AL53" s="3" t="str">
        <v>Namibia</v>
      </c>
      <c r="AM53" s="3" t="str">
        <v>Namibia</v>
      </c>
      <c r="AN53" s="3" t="str">
        <v>Namibia</v>
      </c>
      <c r="AO53" s="3" t="str">
        <v>Namibia</v>
      </c>
      <c r="AP53" s="3" t="str">
        <v>Namibia</v>
      </c>
      <c r="AQ53" s="3" t="str">
        <v>Namibia</v>
      </c>
      <c r="AR53" s="3" t="str">
        <v>Namibia</v>
      </c>
      <c r="AS53" s="3" t="str">
        <v>Namibia</v>
      </c>
      <c r="AT53" s="3" t="str">
        <v>Namibia</v>
      </c>
      <c r="AU53" s="3" t="str">
        <v>Namibia</v>
      </c>
      <c r="AV53" s="3" t="str">
        <v>Namibia</v>
      </c>
      <c r="AW53" s="3" t="str">
        <v>Namibia</v>
      </c>
      <c r="AX53" s="3" t="str">
        <v>Namibia</v>
      </c>
      <c r="AZ53" s="3" t="str">
        <v>Pwani University, Kilife</v>
      </c>
      <c r="BB53" s="3" t="str">
        <v>ARC, Ismailia</v>
      </c>
      <c r="BC53" s="3" t="str">
        <v>ARC, Ismailia</v>
      </c>
      <c r="BD53" s="3" t="str">
        <v>ARC, Ismailia</v>
      </c>
      <c r="BE53" s="3" t="str">
        <v>ARC, Ismailia</v>
      </c>
      <c r="BF53" s="3" t="str">
        <v>ARC, Ismailia</v>
      </c>
      <c r="BG53" s="3" t="str">
        <v>ARC, Ismailia</v>
      </c>
      <c r="BH53" s="3" t="str">
        <v>ARC, Ismailia</v>
      </c>
      <c r="BI53" s="3" t="str">
        <v>ARC, Ismailia</v>
      </c>
      <c r="BJ53" s="3" t="str">
        <v>ARC, Ismailia</v>
      </c>
      <c r="BK53" s="3" t="str">
        <v>ARC, Ismailia</v>
      </c>
      <c r="BL53" s="3" t="str">
        <v>ARC, Ismailia</v>
      </c>
      <c r="BM53" s="3" t="str">
        <v>ARC, Ismailia</v>
      </c>
      <c r="BN53" s="3" t="str">
        <v>ARC, Ismailia</v>
      </c>
      <c r="BO53" s="3" t="str">
        <v>ARC, Ismailia</v>
      </c>
      <c r="BP53" s="3" t="str">
        <v>ARC, Ismailia</v>
      </c>
      <c r="BQ53" s="3" t="str">
        <v>ARC, Ismailia</v>
      </c>
      <c r="BR53" s="3" t="str">
        <v>ARC, Ismailia</v>
      </c>
      <c r="BS53" s="3" t="str">
        <v>ARC, Ismailia</v>
      </c>
      <c r="BT53" s="3" t="str">
        <v>ARC, Ismailia</v>
      </c>
      <c r="BU53" s="3" t="str">
        <v>ARC, Ismailia</v>
      </c>
      <c r="BV53" s="3" t="str">
        <v>ARC, Ismailia</v>
      </c>
      <c r="BW53" s="3" t="str">
        <v>ARC, Ismailia</v>
      </c>
      <c r="BX53" s="3" t="str">
        <v>ARC, Ismailia</v>
      </c>
      <c r="BY53" s="3" t="str">
        <v>ARC, Ismailia</v>
      </c>
      <c r="BZ53" s="3" t="str">
        <v>ARC, Ismailia</v>
      </c>
      <c r="CA53" s="3" t="str">
        <v>ARC, Ismailia</v>
      </c>
      <c r="CB53" s="3" t="str">
        <v>ARC, Ismailia</v>
      </c>
      <c r="CC53" s="3" t="str">
        <v>ARC, Ismailia</v>
      </c>
      <c r="CD53" s="3" t="str">
        <v>ARC, Ismailia</v>
      </c>
      <c r="CE53" s="3" t="str">
        <v>ARC, Ismailia</v>
      </c>
      <c r="CF53" s="3" t="str">
        <v>ARC, Ismailia</v>
      </c>
      <c r="CG53" s="3" t="str">
        <v>ARC, Ismailia</v>
      </c>
      <c r="CK53" s="3" t="str">
        <v>ARC, Ismailia</v>
      </c>
      <c r="CM53" s="3" t="str">
        <v>ARC, Ismailia</v>
      </c>
      <c r="CN53" s="3" t="str">
        <v>ARC, Ismailia</v>
      </c>
      <c r="CO53" s="3" t="str">
        <v>ARC, Ismailia</v>
      </c>
      <c r="CP53" s="3" t="str">
        <v>ARC, Ismailia</v>
      </c>
      <c r="CQ53" s="3" t="str">
        <v>ARC, Ismailia</v>
      </c>
      <c r="CR53" s="3" t="str">
        <v>ARC, Ismailia</v>
      </c>
      <c r="CS53" s="3" t="str">
        <v>ARC, Ismailia</v>
      </c>
      <c r="CT53" s="3" t="str">
        <v>ARC, Ismailia</v>
      </c>
      <c r="CU53" s="3" t="str">
        <v>ARC, Ismailia</v>
      </c>
      <c r="CV53" s="3" t="str">
        <v>ARC, Ismailia</v>
      </c>
      <c r="CW53" s="3" t="str">
        <v>ARC, Ismailia</v>
      </c>
      <c r="CX53" s="3" t="str">
        <v>ARC, Ismailia</v>
      </c>
      <c r="CY53" s="3" t="str">
        <v>ARC, Ismailia</v>
      </c>
      <c r="CZ53" s="3" t="str">
        <v>ARC, Ismailia</v>
      </c>
      <c r="DA53" s="3" t="str">
        <v>ARC, Ismailia</v>
      </c>
      <c r="DB53" s="3" t="str">
        <v>ARC, Ismailia</v>
      </c>
      <c r="DC53" s="3" t="str">
        <v>ARC, Ismailia</v>
      </c>
      <c r="DD53" s="3" t="str">
        <v>ARC, Ismailia</v>
      </c>
      <c r="DE53" s="3" t="str">
        <v>ARC, Ismailia</v>
      </c>
      <c r="DF53" s="3" t="str">
        <v>ARC, Ismailia</v>
      </c>
      <c r="DG53" s="3" t="str">
        <v>ARC, Ismailia</v>
      </c>
      <c r="DH53" s="3" t="str">
        <v>ARC, Ismailia</v>
      </c>
      <c r="DI53" s="3" t="str">
        <v>ARC, Ismailia</v>
      </c>
      <c r="DJ53" s="3" t="str">
        <v>ARC, Ismailia</v>
      </c>
      <c r="DK53" s="3" t="str">
        <v>ARC, Ismailia</v>
      </c>
      <c r="DL53" s="3" t="str">
        <v>ARC, Ismailia</v>
      </c>
      <c r="DM53" s="3" t="str">
        <v>ARC, Ismailia</v>
      </c>
      <c r="DN53" s="3" t="str">
        <v>ARC, Ismailia</v>
      </c>
      <c r="DO53" s="3" t="str">
        <v>ARC, Ismailia</v>
      </c>
      <c r="DP53" s="3" t="str">
        <v>ARC, Ismailia</v>
      </c>
    </row>
    <row r="54" spans="1:120" ht="14.5" x14ac:dyDescent="0.35">
      <c r="A54" s="3">
        <v>-33.914700000000003</v>
      </c>
      <c r="B54" s="3">
        <v>18.8613</v>
      </c>
      <c r="C54" s="3" t="s">
        <v>215</v>
      </c>
      <c r="D54" s="3" t="s">
        <v>107</v>
      </c>
      <c r="E54" s="3" t="s">
        <v>496</v>
      </c>
      <c r="F54" s="3">
        <v>500</v>
      </c>
      <c r="G54"/>
      <c r="H54" s="3" t="str">
        <f>CONCATENATE(site_list[[#This Row],[Country]],site_list[[#This Row],[Site.ID]])</f>
        <v>South AfricaARC, Nietvoorbij</v>
      </c>
      <c r="J54" s="3" t="s">
        <v>9267</v>
      </c>
      <c r="K54" s="3" t="s">
        <v>9268</v>
      </c>
      <c r="L54" s="3">
        <v>10.707700000000001</v>
      </c>
      <c r="M54" s="3">
        <v>15.0334</v>
      </c>
      <c r="N54" s="3">
        <v>-83.634200000000007</v>
      </c>
      <c r="O54" s="3">
        <v>-87.690200000000004</v>
      </c>
      <c r="S54" s="3" t="str">
        <v>Nicaragua</v>
      </c>
      <c r="T54" s="3" t="str">
        <v>Nicaragua</v>
      </c>
      <c r="U54" s="3" t="str">
        <v>Nicaragua</v>
      </c>
      <c r="V54" s="3" t="str">
        <v>Nicaragua</v>
      </c>
      <c r="W54" s="3" t="str">
        <v>Nicaragua</v>
      </c>
      <c r="X54" s="3" t="str">
        <v>Nicaragua</v>
      </c>
      <c r="Y54" s="3" t="str">
        <v>Nicaragua</v>
      </c>
      <c r="Z54" s="3" t="str">
        <v>Nicaragua</v>
      </c>
      <c r="AA54" s="3" t="str">
        <v>Nicaragua</v>
      </c>
      <c r="AB54" s="3" t="str">
        <v>Nicaragua</v>
      </c>
      <c r="AC54" s="3" t="str">
        <v>Nicaragua</v>
      </c>
      <c r="AD54" s="3" t="str">
        <v>Nicaragua</v>
      </c>
      <c r="AE54" s="3" t="str">
        <v>Nicaragua</v>
      </c>
      <c r="AF54" s="3" t="str">
        <v>Nicaragua</v>
      </c>
      <c r="AG54" s="3" t="str">
        <v>Nicaragua</v>
      </c>
      <c r="AH54" s="3" t="str">
        <v>Nicaragua</v>
      </c>
      <c r="AI54" s="3" t="str">
        <v>Nicaragua</v>
      </c>
      <c r="AJ54" s="3" t="str">
        <v>Nicaragua</v>
      </c>
      <c r="AK54" s="3" t="str">
        <v>Nicaragua</v>
      </c>
      <c r="AL54" s="3" t="str">
        <v>Nicaragua</v>
      </c>
      <c r="AM54" s="3" t="str">
        <v>Nicaragua</v>
      </c>
      <c r="AN54" s="3" t="str">
        <v>Nicaragua</v>
      </c>
      <c r="AO54" s="3" t="str">
        <v>Nicaragua</v>
      </c>
      <c r="AP54" s="3" t="str">
        <v>Nicaragua</v>
      </c>
      <c r="AQ54" s="3" t="str">
        <v>Nicaragua</v>
      </c>
      <c r="AR54" s="3" t="str">
        <v>Nicaragua</v>
      </c>
      <c r="AS54" s="3" t="str">
        <v>Nicaragua</v>
      </c>
      <c r="AT54" s="3" t="str">
        <v>Nicaragua</v>
      </c>
      <c r="AU54" s="3" t="str">
        <v>Nicaragua</v>
      </c>
      <c r="AV54" s="3" t="str">
        <v>Nicaragua</v>
      </c>
      <c r="AW54" s="3" t="str">
        <v>Nicaragua</v>
      </c>
      <c r="AX54" s="3" t="str">
        <v>Nicaragua</v>
      </c>
      <c r="AZ54" s="3" t="str">
        <v>Sidada</v>
      </c>
      <c r="BB54" s="3" t="str">
        <v>ARC, Nietvoorbij</v>
      </c>
      <c r="BC54" s="3" t="str">
        <v>ARC, Nietvoorbij</v>
      </c>
      <c r="BD54" s="3" t="str">
        <v>ARC, Nietvoorbij</v>
      </c>
      <c r="BE54" s="3" t="str">
        <v>ARC, Nietvoorbij</v>
      </c>
      <c r="BF54" s="3" t="str">
        <v>ARC, Nietvoorbij</v>
      </c>
      <c r="BG54" s="3" t="str">
        <v>ARC, Nietvoorbij</v>
      </c>
      <c r="BH54" s="3" t="str">
        <v>ARC, Nietvoorbij</v>
      </c>
      <c r="BI54" s="3" t="str">
        <v>ARC, Nietvoorbij</v>
      </c>
      <c r="BJ54" s="3" t="str">
        <v>ARC, Nietvoorbij</v>
      </c>
      <c r="BK54" s="3" t="str">
        <v>ARC, Nietvoorbij</v>
      </c>
      <c r="BL54" s="3" t="str">
        <v>ARC, Nietvoorbij</v>
      </c>
      <c r="BM54" s="3" t="str">
        <v>ARC, Nietvoorbij</v>
      </c>
      <c r="BN54" s="3" t="str">
        <v>ARC, Nietvoorbij</v>
      </c>
      <c r="BO54" s="3" t="str">
        <v>ARC, Nietvoorbij</v>
      </c>
      <c r="BP54" s="3" t="str">
        <v>ARC, Nietvoorbij</v>
      </c>
      <c r="BQ54" s="3" t="str">
        <v>ARC, Nietvoorbij</v>
      </c>
      <c r="BR54" s="3" t="str">
        <v>ARC, Nietvoorbij</v>
      </c>
      <c r="BS54" s="3" t="str">
        <v>ARC, Nietvoorbij</v>
      </c>
      <c r="BT54" s="3" t="str">
        <v>ARC, Nietvoorbij</v>
      </c>
      <c r="BU54" s="3" t="str">
        <v>ARC, Nietvoorbij</v>
      </c>
      <c r="BV54" s="3" t="str">
        <v>ARC, Nietvoorbij</v>
      </c>
      <c r="BW54" s="3" t="str">
        <v>ARC, Nietvoorbij</v>
      </c>
      <c r="BX54" s="3" t="str">
        <v>ARC, Nietvoorbij</v>
      </c>
      <c r="BY54" s="3" t="str">
        <v>ARC, Nietvoorbij</v>
      </c>
      <c r="BZ54" s="3" t="str">
        <v>ARC, Nietvoorbij</v>
      </c>
      <c r="CA54" s="3" t="str">
        <v>ARC, Nietvoorbij</v>
      </c>
      <c r="CB54" s="3" t="str">
        <v>ARC, Nietvoorbij</v>
      </c>
      <c r="CC54" s="3" t="str">
        <v>ARC, Nietvoorbij</v>
      </c>
      <c r="CD54" s="3" t="str">
        <v>ARC, Nietvoorbij</v>
      </c>
      <c r="CE54" s="3" t="str">
        <v>ARC, Nietvoorbij</v>
      </c>
      <c r="CF54" s="3" t="str">
        <v>ARC, Nietvoorbij</v>
      </c>
      <c r="CG54" s="3" t="str">
        <v>ARC, Nietvoorbij</v>
      </c>
      <c r="CK54" s="3" t="str">
        <v>ARC, Nietvoorbij</v>
      </c>
      <c r="CM54" s="3" t="str">
        <v>ARC, Nietvoorbij</v>
      </c>
      <c r="CN54" s="3" t="str">
        <v>ARC, Nietvoorbij</v>
      </c>
      <c r="CO54" s="3" t="str">
        <v>ARC, Nietvoorbij</v>
      </c>
      <c r="CP54" s="3" t="str">
        <v>ARC, Nietvoorbij</v>
      </c>
      <c r="CQ54" s="3" t="str">
        <v>ARC, Nietvoorbij</v>
      </c>
      <c r="CR54" s="3" t="str">
        <v>ARC, Nietvoorbij</v>
      </c>
      <c r="CS54" s="3" t="str">
        <v>ARC, Nietvoorbij</v>
      </c>
      <c r="CT54" s="3" t="str">
        <v>ARC, Nietvoorbij</v>
      </c>
      <c r="CU54" s="3" t="str">
        <v>ARC, Nietvoorbij</v>
      </c>
      <c r="CV54" s="3" t="str">
        <v>ARC, Nietvoorbij</v>
      </c>
      <c r="CW54" s="3" t="str">
        <v>ARC, Nietvoorbij</v>
      </c>
      <c r="CX54" s="3" t="str">
        <v>ARC, Nietvoorbij</v>
      </c>
      <c r="CY54" s="3" t="str">
        <v>ARC, Nietvoorbij</v>
      </c>
      <c r="CZ54" s="3" t="str">
        <v>ARC, Nietvoorbij</v>
      </c>
      <c r="DA54" s="3" t="str">
        <v>ARC, Nietvoorbij</v>
      </c>
      <c r="DB54" s="3" t="str">
        <v>ARC, Nietvoorbij</v>
      </c>
      <c r="DC54" s="3" t="str">
        <v>ARC, Nietvoorbij</v>
      </c>
      <c r="DD54" s="3" t="str">
        <v>ARC, Nietvoorbij</v>
      </c>
      <c r="DE54" s="3" t="str">
        <v>ARC, Nietvoorbij</v>
      </c>
      <c r="DF54" s="3" t="str">
        <v>ARC, Nietvoorbij</v>
      </c>
      <c r="DG54" s="3" t="str">
        <v>ARC, Nietvoorbij</v>
      </c>
      <c r="DH54" s="3" t="str">
        <v>ARC, Nietvoorbij</v>
      </c>
      <c r="DI54" s="3" t="str">
        <v>ARC, Nietvoorbij</v>
      </c>
      <c r="DJ54" s="3" t="str">
        <v>ARC, Nietvoorbij</v>
      </c>
      <c r="DK54" s="3" t="str">
        <v>ARC, Nietvoorbij</v>
      </c>
      <c r="DL54" s="3" t="str">
        <v>ARC, Nietvoorbij</v>
      </c>
      <c r="DM54" s="3" t="str">
        <v>ARC, Nietvoorbij</v>
      </c>
      <c r="DN54" s="3" t="str">
        <v>ARC, Nietvoorbij</v>
      </c>
      <c r="DO54" s="3" t="str">
        <v>ARC, Nietvoorbij</v>
      </c>
      <c r="DP54" s="3" t="str">
        <v>ARC, Nietvoorbij</v>
      </c>
    </row>
    <row r="55" spans="1:120" ht="14.5" x14ac:dyDescent="0.35">
      <c r="A55" s="3">
        <v>-25.899000000000001</v>
      </c>
      <c r="B55" s="3">
        <v>28.199000000000002</v>
      </c>
      <c r="C55" s="3" t="s">
        <v>215</v>
      </c>
      <c r="D55" s="3" t="s">
        <v>107</v>
      </c>
      <c r="E55" s="3" t="s">
        <v>497</v>
      </c>
      <c r="F55" s="3">
        <v>250</v>
      </c>
      <c r="G55"/>
      <c r="H55" s="3" t="str">
        <f>CONCATENATE(site_list[[#This Row],[Country]],site_list[[#This Row],[Site.ID]])</f>
        <v>South AfricaARC-API, Centurion</v>
      </c>
      <c r="J55" s="3" t="s">
        <v>194</v>
      </c>
      <c r="K55" s="3" t="s">
        <v>195</v>
      </c>
      <c r="L55" s="3">
        <v>11.696969989999999</v>
      </c>
      <c r="M55" s="3">
        <v>23.525030139999998</v>
      </c>
      <c r="N55" s="3">
        <v>0.16625001</v>
      </c>
      <c r="O55" s="3">
        <v>15.995641709999999</v>
      </c>
      <c r="S55" s="3" t="str">
        <v>Niger</v>
      </c>
      <c r="T55" s="3" t="str">
        <v>Niger</v>
      </c>
      <c r="U55" s="3" t="str">
        <v>Niger</v>
      </c>
      <c r="V55" s="3" t="str">
        <v>Niger</v>
      </c>
      <c r="W55" s="3" t="str">
        <v>Niger</v>
      </c>
      <c r="X55" s="3" t="str">
        <v>Niger</v>
      </c>
      <c r="Y55" s="3" t="str">
        <v>Niger</v>
      </c>
      <c r="Z55" s="3" t="str">
        <v>Niger</v>
      </c>
      <c r="AA55" s="3" t="str">
        <v>Niger</v>
      </c>
      <c r="AB55" s="3" t="str">
        <v>Niger</v>
      </c>
      <c r="AC55" s="3" t="str">
        <v>Niger</v>
      </c>
      <c r="AD55" s="3" t="str">
        <v>Niger</v>
      </c>
      <c r="AE55" s="3" t="str">
        <v>Niger</v>
      </c>
      <c r="AF55" s="3" t="str">
        <v>Niger</v>
      </c>
      <c r="AG55" s="3" t="str">
        <v>Niger</v>
      </c>
      <c r="AH55" s="3" t="str">
        <v>Niger</v>
      </c>
      <c r="AI55" s="3" t="str">
        <v>Niger</v>
      </c>
      <c r="AJ55" s="3" t="str">
        <v>Niger</v>
      </c>
      <c r="AK55" s="3" t="str">
        <v>Niger</v>
      </c>
      <c r="AL55" s="3" t="str">
        <v>Niger</v>
      </c>
      <c r="AM55" s="3" t="str">
        <v>Niger</v>
      </c>
      <c r="AN55" s="3" t="str">
        <v>Niger</v>
      </c>
      <c r="AO55" s="3" t="str">
        <v>Niger</v>
      </c>
      <c r="AP55" s="3" t="str">
        <v>Niger</v>
      </c>
      <c r="AQ55" s="3" t="str">
        <v>Niger</v>
      </c>
      <c r="AR55" s="3" t="str">
        <v>Niger</v>
      </c>
      <c r="AS55" s="3" t="str">
        <v>Niger</v>
      </c>
      <c r="AT55" s="3" t="str">
        <v>Niger</v>
      </c>
      <c r="AU55" s="3" t="str">
        <v>Niger</v>
      </c>
      <c r="AV55" s="3" t="str">
        <v>Niger</v>
      </c>
      <c r="AW55" s="3" t="str">
        <v>Niger</v>
      </c>
      <c r="AX55" s="3" t="str">
        <v>Niger</v>
      </c>
      <c r="AZ55" s="3" t="str">
        <v>Taita Hills</v>
      </c>
      <c r="BB55" s="3" t="str">
        <v>ARC-API, Centurion</v>
      </c>
      <c r="BC55" s="3" t="str">
        <v>ARC-API, Centurion</v>
      </c>
      <c r="BD55" s="3" t="str">
        <v>ARC-API, Centurion</v>
      </c>
      <c r="BE55" s="3" t="str">
        <v>ARC-API, Centurion</v>
      </c>
      <c r="BF55" s="3" t="str">
        <v>ARC-API, Centurion</v>
      </c>
      <c r="BG55" s="3" t="str">
        <v>ARC-API, Centurion</v>
      </c>
      <c r="BH55" s="3" t="str">
        <v>ARC-API, Centurion</v>
      </c>
      <c r="BI55" s="3" t="str">
        <v>ARC-API, Centurion</v>
      </c>
      <c r="BJ55" s="3" t="str">
        <v>ARC-API, Centurion</v>
      </c>
      <c r="BK55" s="3" t="str">
        <v>ARC-API, Centurion</v>
      </c>
      <c r="BL55" s="3" t="str">
        <v>ARC-API, Centurion</v>
      </c>
      <c r="BM55" s="3" t="str">
        <v>ARC-API, Centurion</v>
      </c>
      <c r="BN55" s="3" t="str">
        <v>ARC-API, Centurion</v>
      </c>
      <c r="BO55" s="3" t="str">
        <v>ARC-API, Centurion</v>
      </c>
      <c r="BP55" s="3" t="str">
        <v>ARC-API, Centurion</v>
      </c>
      <c r="BQ55" s="3" t="str">
        <v>ARC-API, Centurion</v>
      </c>
      <c r="BR55" s="3" t="str">
        <v>ARC-API, Centurion</v>
      </c>
      <c r="BS55" s="3" t="str">
        <v>ARC-API, Centurion</v>
      </c>
      <c r="BT55" s="3" t="str">
        <v>ARC-API, Centurion</v>
      </c>
      <c r="BU55" s="3" t="str">
        <v>ARC-API, Centurion</v>
      </c>
      <c r="BV55" s="3" t="str">
        <v>ARC-API, Centurion</v>
      </c>
      <c r="BW55" s="3" t="str">
        <v>ARC-API, Centurion</v>
      </c>
      <c r="BX55" s="3" t="str">
        <v>ARC-API, Centurion</v>
      </c>
      <c r="BY55" s="3" t="str">
        <v>ARC-API, Centurion</v>
      </c>
      <c r="BZ55" s="3" t="str">
        <v>ARC-API, Centurion</v>
      </c>
      <c r="CA55" s="3" t="str">
        <v>ARC-API, Centurion</v>
      </c>
      <c r="CB55" s="3" t="str">
        <v>ARC-API, Centurion</v>
      </c>
      <c r="CC55" s="3" t="str">
        <v>ARC-API, Centurion</v>
      </c>
      <c r="CD55" s="3" t="str">
        <v>ARC-API, Centurion</v>
      </c>
      <c r="CE55" s="3" t="str">
        <v>ARC-API, Centurion</v>
      </c>
      <c r="CF55" s="3" t="str">
        <v>ARC-API, Centurion</v>
      </c>
      <c r="CG55" s="3" t="str">
        <v>ARC-API, Centurion</v>
      </c>
      <c r="CK55" s="3" t="str">
        <v>ARC-API, Centurion</v>
      </c>
      <c r="CM55" s="3" t="str">
        <v>ARC-API, Centurion</v>
      </c>
      <c r="CN55" s="3" t="str">
        <v>ARC-API, Centurion</v>
      </c>
      <c r="CO55" s="3" t="str">
        <v>ARC-API, Centurion</v>
      </c>
      <c r="CP55" s="3" t="str">
        <v>ARC-API, Centurion</v>
      </c>
      <c r="CQ55" s="3" t="str">
        <v>ARC-API, Centurion</v>
      </c>
      <c r="CR55" s="3" t="str">
        <v>ARC-API, Centurion</v>
      </c>
      <c r="CS55" s="3" t="str">
        <v>ARC-API, Centurion</v>
      </c>
      <c r="CT55" s="3" t="str">
        <v>ARC-API, Centurion</v>
      </c>
      <c r="CU55" s="3" t="str">
        <v>ARC-API, Centurion</v>
      </c>
      <c r="CV55" s="3" t="str">
        <v>ARC-API, Centurion</v>
      </c>
      <c r="CW55" s="3" t="str">
        <v>ARC-API, Centurion</v>
      </c>
      <c r="CX55" s="3" t="str">
        <v>ARC-API, Centurion</v>
      </c>
      <c r="CY55" s="3" t="str">
        <v>ARC-API, Centurion</v>
      </c>
      <c r="CZ55" s="3" t="str">
        <v>ARC-API, Centurion</v>
      </c>
      <c r="DA55" s="3" t="str">
        <v>ARC-API, Centurion</v>
      </c>
      <c r="DB55" s="3" t="str">
        <v>ARC-API, Centurion</v>
      </c>
      <c r="DC55" s="3" t="str">
        <v>ARC-API, Centurion</v>
      </c>
      <c r="DD55" s="3" t="str">
        <v>ARC-API, Centurion</v>
      </c>
      <c r="DE55" s="3" t="str">
        <v>ARC-API, Centurion</v>
      </c>
      <c r="DF55" s="3" t="str">
        <v>ARC-API, Centurion</v>
      </c>
      <c r="DG55" s="3" t="str">
        <v>ARC-API, Centurion</v>
      </c>
      <c r="DH55" s="3" t="str">
        <v>ARC-API, Centurion</v>
      </c>
      <c r="DI55" s="3" t="str">
        <v>ARC-API, Centurion</v>
      </c>
      <c r="DJ55" s="3" t="str">
        <v>ARC-API, Centurion</v>
      </c>
      <c r="DK55" s="3" t="str">
        <v>ARC-API, Centurion</v>
      </c>
      <c r="DL55" s="3" t="str">
        <v>ARC-API, Centurion</v>
      </c>
      <c r="DM55" s="3" t="str">
        <v>ARC-API, Centurion</v>
      </c>
      <c r="DN55" s="3" t="str">
        <v>ARC-API, Centurion</v>
      </c>
      <c r="DO55" s="3" t="str">
        <v>ARC-API, Centurion</v>
      </c>
      <c r="DP55" s="3" t="str">
        <v>ARC-API, Centurion</v>
      </c>
    </row>
    <row r="56" spans="1:120" ht="14.5" x14ac:dyDescent="0.35">
      <c r="A56" s="3">
        <v>-26.726230000000001</v>
      </c>
      <c r="B56" s="3">
        <v>27.080439999999999</v>
      </c>
      <c r="C56" s="3" t="s">
        <v>215</v>
      </c>
      <c r="D56" s="3" t="s">
        <v>107</v>
      </c>
      <c r="E56" s="3" t="s">
        <v>7670</v>
      </c>
      <c r="F56" s="3">
        <v>600</v>
      </c>
      <c r="G56"/>
      <c r="H56" s="3" t="str">
        <f>CONCATENATE(site_list[[#This Row],[Country]],site_list[[#This Row],[Site.ID]])</f>
        <v>South AfricaARC-Grain Crops Institute, Potchefstroom</v>
      </c>
      <c r="J56" s="3" t="s">
        <v>196</v>
      </c>
      <c r="K56" s="3" t="s">
        <v>197</v>
      </c>
      <c r="L56" s="3">
        <v>4.2704181700000001</v>
      </c>
      <c r="M56" s="3">
        <v>13.892009740000001</v>
      </c>
      <c r="N56" s="3">
        <v>2.6684310400000002</v>
      </c>
      <c r="O56" s="3">
        <v>14.67641544</v>
      </c>
      <c r="S56" s="3" t="str">
        <v>Nigeria</v>
      </c>
      <c r="T56" s="3" t="str">
        <v>Nigeria</v>
      </c>
      <c r="U56" s="3" t="str">
        <v>Nigeria</v>
      </c>
      <c r="V56" s="3" t="str">
        <v>Nigeria</v>
      </c>
      <c r="W56" s="3" t="str">
        <v>Nigeria</v>
      </c>
      <c r="X56" s="3" t="str">
        <v>Nigeria</v>
      </c>
      <c r="Y56" s="3" t="str">
        <v>Nigeria</v>
      </c>
      <c r="Z56" s="3" t="str">
        <v>Nigeria</v>
      </c>
      <c r="AA56" s="3" t="str">
        <v>Nigeria</v>
      </c>
      <c r="AB56" s="3" t="str">
        <v>Nigeria</v>
      </c>
      <c r="AC56" s="3" t="str">
        <v>Nigeria</v>
      </c>
      <c r="AD56" s="3" t="str">
        <v>Nigeria</v>
      </c>
      <c r="AE56" s="3" t="str">
        <v>Nigeria</v>
      </c>
      <c r="AF56" s="3" t="str">
        <v>Nigeria</v>
      </c>
      <c r="AG56" s="3" t="str">
        <v>Nigeria</v>
      </c>
      <c r="AH56" s="3" t="str">
        <v>Nigeria</v>
      </c>
      <c r="AI56" s="3" t="str">
        <v>Nigeria</v>
      </c>
      <c r="AJ56" s="3" t="str">
        <v>Nigeria</v>
      </c>
      <c r="AK56" s="3" t="str">
        <v>Nigeria</v>
      </c>
      <c r="AL56" s="3" t="str">
        <v>Nigeria</v>
      </c>
      <c r="AM56" s="3" t="str">
        <v>Nigeria</v>
      </c>
      <c r="AN56" s="3" t="str">
        <v>Nigeria</v>
      </c>
      <c r="AO56" s="3" t="str">
        <v>Nigeria</v>
      </c>
      <c r="AP56" s="3" t="str">
        <v>Nigeria</v>
      </c>
      <c r="AQ56" s="3" t="str">
        <v>Nigeria</v>
      </c>
      <c r="AR56" s="3" t="str">
        <v>Nigeria</v>
      </c>
      <c r="AS56" s="3" t="str">
        <v>Nigeria</v>
      </c>
      <c r="AT56" s="3" t="str">
        <v>Nigeria</v>
      </c>
      <c r="AU56" s="3" t="str">
        <v>Nigeria</v>
      </c>
      <c r="AV56" s="3" t="str">
        <v>Nigeria</v>
      </c>
      <c r="AW56" s="3" t="str">
        <v>Nigeria</v>
      </c>
      <c r="AX56" s="3" t="str">
        <v>Nigeria</v>
      </c>
      <c r="AZ56" s="3" t="str">
        <v>University of Eldoret</v>
      </c>
      <c r="BB56" s="3" t="str">
        <v>ARC-Grain Crops Institute, Potchefstroom</v>
      </c>
      <c r="BC56" s="3" t="str">
        <v>ARC-Grain Crops Institute, Potchefstroom</v>
      </c>
      <c r="BD56" s="3" t="str">
        <v>ARC-Grain Crops Institute, Potchefstroom</v>
      </c>
      <c r="BE56" s="3" t="str">
        <v>ARC-Grain Crops Institute, Potchefstroom</v>
      </c>
      <c r="BF56" s="3" t="str">
        <v>ARC-Grain Crops Institute, Potchefstroom</v>
      </c>
      <c r="BG56" s="3" t="str">
        <v>ARC-Grain Crops Institute, Potchefstroom</v>
      </c>
      <c r="BH56" s="3" t="str">
        <v>ARC-Grain Crops Institute, Potchefstroom</v>
      </c>
      <c r="BI56" s="3" t="str">
        <v>ARC-Grain Crops Institute, Potchefstroom</v>
      </c>
      <c r="BJ56" s="3" t="str">
        <v>ARC-Grain Crops Institute, Potchefstroom</v>
      </c>
      <c r="BK56" s="3" t="str">
        <v>ARC-Grain Crops Institute, Potchefstroom</v>
      </c>
      <c r="BL56" s="3" t="str">
        <v>ARC-Grain Crops Institute, Potchefstroom</v>
      </c>
      <c r="BM56" s="3" t="str">
        <v>ARC-Grain Crops Institute, Potchefstroom</v>
      </c>
      <c r="BN56" s="3" t="str">
        <v>ARC-Grain Crops Institute, Potchefstroom</v>
      </c>
      <c r="BO56" s="3" t="str">
        <v>ARC-Grain Crops Institute, Potchefstroom</v>
      </c>
      <c r="BP56" s="3" t="str">
        <v>ARC-Grain Crops Institute, Potchefstroom</v>
      </c>
      <c r="BQ56" s="3" t="str">
        <v>ARC-Grain Crops Institute, Potchefstroom</v>
      </c>
      <c r="BR56" s="3" t="str">
        <v>ARC-Grain Crops Institute, Potchefstroom</v>
      </c>
      <c r="BS56" s="3" t="str">
        <v>ARC-Grain Crops Institute, Potchefstroom</v>
      </c>
      <c r="BT56" s="3" t="str">
        <v>ARC-Grain Crops Institute, Potchefstroom</v>
      </c>
      <c r="BU56" s="3" t="str">
        <v>ARC-Grain Crops Institute, Potchefstroom</v>
      </c>
      <c r="BV56" s="3" t="str">
        <v>ARC-Grain Crops Institute, Potchefstroom</v>
      </c>
      <c r="BW56" s="3" t="str">
        <v>ARC-Grain Crops Institute, Potchefstroom</v>
      </c>
      <c r="BX56" s="3" t="str">
        <v>ARC-Grain Crops Institute, Potchefstroom</v>
      </c>
      <c r="BY56" s="3" t="str">
        <v>ARC-Grain Crops Institute, Potchefstroom</v>
      </c>
      <c r="BZ56" s="3" t="str">
        <v>ARC-Grain Crops Institute, Potchefstroom</v>
      </c>
      <c r="CA56" s="3" t="str">
        <v>ARC-Grain Crops Institute, Potchefstroom</v>
      </c>
      <c r="CB56" s="3" t="str">
        <v>ARC-Grain Crops Institute, Potchefstroom</v>
      </c>
      <c r="CC56" s="3" t="str">
        <v>ARC-Grain Crops Institute, Potchefstroom</v>
      </c>
      <c r="CD56" s="3" t="str">
        <v>ARC-Grain Crops Institute, Potchefstroom</v>
      </c>
      <c r="CE56" s="3" t="str">
        <v>ARC-Grain Crops Institute, Potchefstroom</v>
      </c>
      <c r="CF56" s="3" t="str">
        <v>ARC-Grain Crops Institute, Potchefstroom</v>
      </c>
      <c r="CG56" s="3" t="str">
        <v>ARC-Grain Crops Institute, Potchefstroom</v>
      </c>
      <c r="CK56" s="3" t="str">
        <v>ARC-Grain Crops Institute, Potchefstroom</v>
      </c>
      <c r="CM56" s="3" t="str">
        <v>ARC-Grain Crops Institute, Potchefstroom</v>
      </c>
      <c r="CN56" s="3" t="str">
        <v>ARC-Grain Crops Institute, Potchefstroom</v>
      </c>
      <c r="CO56" s="3" t="str">
        <v>ARC-Grain Crops Institute, Potchefstroom</v>
      </c>
      <c r="CP56" s="3" t="str">
        <v>ARC-Grain Crops Institute, Potchefstroom</v>
      </c>
      <c r="CQ56" s="3" t="str">
        <v>ARC-Grain Crops Institute, Potchefstroom</v>
      </c>
      <c r="CR56" s="3" t="str">
        <v>ARC-Grain Crops Institute, Potchefstroom</v>
      </c>
      <c r="CS56" s="3" t="str">
        <v>ARC-Grain Crops Institute, Potchefstroom</v>
      </c>
      <c r="CT56" s="3" t="str">
        <v>ARC-Grain Crops Institute, Potchefstroom</v>
      </c>
      <c r="CU56" s="3" t="str">
        <v>ARC-Grain Crops Institute, Potchefstroom</v>
      </c>
      <c r="CV56" s="3" t="str">
        <v>ARC-Grain Crops Institute, Potchefstroom</v>
      </c>
      <c r="CW56" s="3" t="str">
        <v>ARC-Grain Crops Institute, Potchefstroom</v>
      </c>
      <c r="CX56" s="3" t="str">
        <v>ARC-Grain Crops Institute, Potchefstroom</v>
      </c>
      <c r="CY56" s="3" t="str">
        <v>ARC-Grain Crops Institute, Potchefstroom</v>
      </c>
      <c r="CZ56" s="3" t="str">
        <v>ARC-Grain Crops Institute, Potchefstroom</v>
      </c>
      <c r="DA56" s="3" t="str">
        <v>ARC-Grain Crops Institute, Potchefstroom</v>
      </c>
      <c r="DB56" s="3" t="str">
        <v>ARC-Grain Crops Institute, Potchefstroom</v>
      </c>
      <c r="DC56" s="3" t="str">
        <v>ARC-Grain Crops Institute, Potchefstroom</v>
      </c>
      <c r="DD56" s="3" t="str">
        <v>ARC-Grain Crops Institute, Potchefstroom</v>
      </c>
      <c r="DE56" s="3" t="str">
        <v>ARC-Grain Crops Institute, Potchefstroom</v>
      </c>
      <c r="DF56" s="3" t="str">
        <v>ARC-Grain Crops Institute, Potchefstroom</v>
      </c>
      <c r="DG56" s="3" t="str">
        <v>ARC-Grain Crops Institute, Potchefstroom</v>
      </c>
      <c r="DH56" s="3" t="str">
        <v>ARC-Grain Crops Institute, Potchefstroom</v>
      </c>
      <c r="DI56" s="3" t="str">
        <v>ARC-Grain Crops Institute, Potchefstroom</v>
      </c>
      <c r="DJ56" s="3" t="str">
        <v>ARC-Grain Crops Institute, Potchefstroom</v>
      </c>
      <c r="DK56" s="3" t="str">
        <v>ARC-Grain Crops Institute, Potchefstroom</v>
      </c>
      <c r="DL56" s="3" t="str">
        <v>ARC-Grain Crops Institute, Potchefstroom</v>
      </c>
      <c r="DM56" s="3" t="str">
        <v>ARC-Grain Crops Institute, Potchefstroom</v>
      </c>
      <c r="DN56" s="3" t="str">
        <v>ARC-Grain Crops Institute, Potchefstroom</v>
      </c>
      <c r="DO56" s="3" t="str">
        <v>ARC-Grain Crops Institute, Potchefstroom</v>
      </c>
      <c r="DP56" s="3" t="str">
        <v>ARC-Grain Crops Institute, Potchefstroom</v>
      </c>
    </row>
    <row r="57" spans="1:120" ht="14.5" x14ac:dyDescent="0.35">
      <c r="A57" s="3">
        <v>7.9310999999999998</v>
      </c>
      <c r="B57" s="3">
        <v>39.123399999999997</v>
      </c>
      <c r="C57" s="3" t="s">
        <v>148</v>
      </c>
      <c r="D57" s="3" t="s">
        <v>107</v>
      </c>
      <c r="E57" s="3" t="s">
        <v>280</v>
      </c>
      <c r="F57" s="3">
        <v>200</v>
      </c>
      <c r="G57"/>
      <c r="H57" s="3" t="str">
        <f>CONCATENATE(site_list[[#This Row],[Country]],site_list[[#This Row],[Site.ID]])</f>
        <v>EthiopiaARDU, Asella</v>
      </c>
      <c r="J57" s="3" t="s">
        <v>9269</v>
      </c>
      <c r="K57" s="3" t="s">
        <v>9270</v>
      </c>
      <c r="L57" s="3">
        <v>7.2035</v>
      </c>
      <c r="M57" s="3">
        <v>9.6104000000000003</v>
      </c>
      <c r="N57" s="3">
        <v>-82.965100000000007</v>
      </c>
      <c r="O57" s="3">
        <v>-77.242000000000004</v>
      </c>
      <c r="S57" s="3" t="str">
        <v>Panama</v>
      </c>
      <c r="T57" s="3" t="str">
        <v>Panama</v>
      </c>
      <c r="U57" s="3" t="str">
        <v>Panama</v>
      </c>
      <c r="V57" s="3" t="str">
        <v>Panama</v>
      </c>
      <c r="W57" s="3" t="str">
        <v>Panama</v>
      </c>
      <c r="X57" s="3" t="str">
        <v>Panama</v>
      </c>
      <c r="Y57" s="3" t="str">
        <v>Panama</v>
      </c>
      <c r="Z57" s="3" t="str">
        <v>Panama</v>
      </c>
      <c r="AA57" s="3" t="str">
        <v>Panama</v>
      </c>
      <c r="AB57" s="3" t="str">
        <v>Panama</v>
      </c>
      <c r="AC57" s="3" t="str">
        <v>Panama</v>
      </c>
      <c r="AD57" s="3" t="str">
        <v>Panama</v>
      </c>
      <c r="AE57" s="3" t="str">
        <v>Panama</v>
      </c>
      <c r="AF57" s="3" t="str">
        <v>Panama</v>
      </c>
      <c r="AG57" s="3" t="str">
        <v>Panama</v>
      </c>
      <c r="AH57" s="3" t="str">
        <v>Panama</v>
      </c>
      <c r="AI57" s="3" t="str">
        <v>Panama</v>
      </c>
      <c r="AJ57" s="3" t="str">
        <v>Panama</v>
      </c>
      <c r="AK57" s="3" t="str">
        <v>Panama</v>
      </c>
      <c r="AL57" s="3" t="str">
        <v>Panama</v>
      </c>
      <c r="AM57" s="3" t="str">
        <v>Panama</v>
      </c>
      <c r="AN57" s="3" t="str">
        <v>Panama</v>
      </c>
      <c r="AO57" s="3" t="str">
        <v>Panama</v>
      </c>
      <c r="AP57" s="3" t="str">
        <v>Panama</v>
      </c>
      <c r="AQ57" s="3" t="str">
        <v>Panama</v>
      </c>
      <c r="AR57" s="3" t="str">
        <v>Panama</v>
      </c>
      <c r="AS57" s="3" t="str">
        <v>Panama</v>
      </c>
      <c r="AT57" s="3" t="str">
        <v>Panama</v>
      </c>
      <c r="AU57" s="3" t="str">
        <v>Panama</v>
      </c>
      <c r="AV57" s="3" t="str">
        <v>Panama</v>
      </c>
      <c r="AW57" s="3" t="str">
        <v>Panama</v>
      </c>
      <c r="AX57" s="3" t="str">
        <v>Panama</v>
      </c>
      <c r="AZ57" s="3" t="str">
        <v>University of Embu Agricultural Demonstration Farm</v>
      </c>
      <c r="BB57" s="3" t="str">
        <v>ARDU, Asella</v>
      </c>
      <c r="BC57" s="3" t="str">
        <v>ARDU, Asella</v>
      </c>
      <c r="BD57" s="3" t="str">
        <v>ARDU, Asella</v>
      </c>
      <c r="BE57" s="3" t="str">
        <v>ARDU, Asella</v>
      </c>
      <c r="BF57" s="3" t="str">
        <v>ARDU, Asella</v>
      </c>
      <c r="BG57" s="3" t="str">
        <v>ARDU, Asella</v>
      </c>
      <c r="BH57" s="3" t="str">
        <v>ARDU, Asella</v>
      </c>
      <c r="BI57" s="3" t="str">
        <v>ARDU, Asella</v>
      </c>
      <c r="BJ57" s="3" t="str">
        <v>ARDU, Asella</v>
      </c>
      <c r="BK57" s="3" t="str">
        <v>ARDU, Asella</v>
      </c>
      <c r="BL57" s="3" t="str">
        <v>ARDU, Asella</v>
      </c>
      <c r="BM57" s="3" t="str">
        <v>ARDU, Asella</v>
      </c>
      <c r="BN57" s="3" t="str">
        <v>ARDU, Asella</v>
      </c>
      <c r="BO57" s="3" t="str">
        <v>ARDU, Asella</v>
      </c>
      <c r="BP57" s="3" t="str">
        <v>ARDU, Asella</v>
      </c>
      <c r="BQ57" s="3" t="str">
        <v>ARDU, Asella</v>
      </c>
      <c r="BR57" s="3" t="str">
        <v>ARDU, Asella</v>
      </c>
      <c r="BS57" s="3" t="str">
        <v>ARDU, Asella</v>
      </c>
      <c r="BT57" s="3" t="str">
        <v>ARDU, Asella</v>
      </c>
      <c r="BU57" s="3" t="str">
        <v>ARDU, Asella</v>
      </c>
      <c r="BV57" s="3" t="str">
        <v>ARDU, Asella</v>
      </c>
      <c r="BW57" s="3" t="str">
        <v>ARDU, Asella</v>
      </c>
      <c r="BX57" s="3" t="str">
        <v>ARDU, Asella</v>
      </c>
      <c r="BY57" s="3" t="str">
        <v>ARDU, Asella</v>
      </c>
      <c r="BZ57" s="3" t="str">
        <v>ARDU, Asella</v>
      </c>
      <c r="CA57" s="3" t="str">
        <v>ARDU, Asella</v>
      </c>
      <c r="CB57" s="3" t="str">
        <v>ARDU, Asella</v>
      </c>
      <c r="CC57" s="3" t="str">
        <v>ARDU, Asella</v>
      </c>
      <c r="CD57" s="3" t="str">
        <v>ARDU, Asella</v>
      </c>
      <c r="CE57" s="3" t="str">
        <v>ARDU, Asella</v>
      </c>
      <c r="CF57" s="3" t="str">
        <v>ARDU, Asella</v>
      </c>
      <c r="CG57" s="3" t="str">
        <v>ARDU, Asella</v>
      </c>
      <c r="CK57" s="3" t="str">
        <v>ARDU, Asella</v>
      </c>
      <c r="CM57" s="3" t="str">
        <v>ARDU, Asella</v>
      </c>
      <c r="CN57" s="3" t="str">
        <v>ARDU, Asella</v>
      </c>
      <c r="CO57" s="3" t="str">
        <v>ARDU, Asella</v>
      </c>
      <c r="CP57" s="3" t="str">
        <v>ARDU, Asella</v>
      </c>
      <c r="CQ57" s="3" t="str">
        <v>ARDU, Asella</v>
      </c>
      <c r="CR57" s="3" t="str">
        <v>ARDU, Asella</v>
      </c>
      <c r="CS57" s="3" t="str">
        <v>ARDU, Asella</v>
      </c>
      <c r="CT57" s="3" t="str">
        <v>ARDU, Asella</v>
      </c>
      <c r="CU57" s="3" t="str">
        <v>ARDU, Asella</v>
      </c>
      <c r="CV57" s="3" t="str">
        <v>ARDU, Asella</v>
      </c>
      <c r="CW57" s="3" t="str">
        <v>ARDU, Asella</v>
      </c>
      <c r="CX57" s="3" t="str">
        <v>ARDU, Asella</v>
      </c>
      <c r="CY57" s="3" t="str">
        <v>ARDU, Asella</v>
      </c>
      <c r="CZ57" s="3" t="str">
        <v>ARDU, Asella</v>
      </c>
      <c r="DA57" s="3" t="str">
        <v>ARDU, Asella</v>
      </c>
      <c r="DB57" s="3" t="str">
        <v>ARDU, Asella</v>
      </c>
      <c r="DC57" s="3" t="str">
        <v>ARDU, Asella</v>
      </c>
      <c r="DD57" s="3" t="str">
        <v>ARDU, Asella</v>
      </c>
      <c r="DE57" s="3" t="str">
        <v>ARDU, Asella</v>
      </c>
      <c r="DF57" s="3" t="str">
        <v>ARDU, Asella</v>
      </c>
      <c r="DG57" s="3" t="str">
        <v>ARDU, Asella</v>
      </c>
      <c r="DH57" s="3" t="str">
        <v>ARDU, Asella</v>
      </c>
      <c r="DI57" s="3" t="str">
        <v>ARDU, Asella</v>
      </c>
      <c r="DJ57" s="3" t="str">
        <v>ARDU, Asella</v>
      </c>
      <c r="DK57" s="3" t="str">
        <v>ARDU, Asella</v>
      </c>
      <c r="DL57" s="3" t="str">
        <v>ARDU, Asella</v>
      </c>
      <c r="DM57" s="3" t="str">
        <v>ARDU, Asella</v>
      </c>
      <c r="DN57" s="3" t="str">
        <v>ARDU, Asella</v>
      </c>
      <c r="DO57" s="3" t="str">
        <v>ARDU, Asella</v>
      </c>
      <c r="DP57" s="3" t="str">
        <v>ARDU, Asella</v>
      </c>
    </row>
    <row r="58" spans="1:120" ht="14.5" x14ac:dyDescent="0.35">
      <c r="A58" s="3">
        <v>7.05694</v>
      </c>
      <c r="B58" s="3">
        <v>37.681109999999997</v>
      </c>
      <c r="C58" s="3" t="s">
        <v>148</v>
      </c>
      <c r="D58" s="3" t="s">
        <v>107</v>
      </c>
      <c r="E58" s="3" t="s">
        <v>7671</v>
      </c>
      <c r="F58" s="3">
        <v>500</v>
      </c>
      <c r="G58"/>
      <c r="H58" s="3" t="str">
        <f>CONCATENATE(site_list[[#This Row],[Country]],site_list[[#This Row],[Site.ID]])</f>
        <v>EthiopiaAreka Agricultural Research Centre, Belg</v>
      </c>
      <c r="J58" s="3" t="s">
        <v>9271</v>
      </c>
      <c r="K58" s="3" t="s">
        <v>9272</v>
      </c>
      <c r="L58" s="3">
        <v>-3.4299999999999997E-2</v>
      </c>
      <c r="M58" s="3">
        <v>-18.349</v>
      </c>
      <c r="N58" s="3">
        <v>-81.326400000000007</v>
      </c>
      <c r="O58" s="3">
        <v>-68.677300000000002</v>
      </c>
      <c r="S58" s="3" t="str">
        <v>Peru</v>
      </c>
      <c r="T58" s="3" t="str">
        <v>Peru</v>
      </c>
      <c r="U58" s="3" t="str">
        <v>Peru</v>
      </c>
      <c r="V58" s="3" t="str">
        <v>Peru</v>
      </c>
      <c r="W58" s="3" t="str">
        <v>Peru</v>
      </c>
      <c r="X58" s="3" t="str">
        <v>Peru</v>
      </c>
      <c r="Y58" s="3" t="str">
        <v>Peru</v>
      </c>
      <c r="Z58" s="3" t="str">
        <v>Peru</v>
      </c>
      <c r="AA58" s="3" t="str">
        <v>Peru</v>
      </c>
      <c r="AB58" s="3" t="str">
        <v>Peru</v>
      </c>
      <c r="AC58" s="3" t="str">
        <v>Peru</v>
      </c>
      <c r="AD58" s="3" t="str">
        <v>Peru</v>
      </c>
      <c r="AE58" s="3" t="str">
        <v>Peru</v>
      </c>
      <c r="AF58" s="3" t="str">
        <v>Peru</v>
      </c>
      <c r="AG58" s="3" t="str">
        <v>Peru</v>
      </c>
      <c r="AH58" s="3" t="str">
        <v>Peru</v>
      </c>
      <c r="AI58" s="3" t="str">
        <v>Peru</v>
      </c>
      <c r="AJ58" s="3" t="str">
        <v>Peru</v>
      </c>
      <c r="AK58" s="3" t="str">
        <v>Peru</v>
      </c>
      <c r="AL58" s="3" t="str">
        <v>Peru</v>
      </c>
      <c r="AM58" s="3" t="str">
        <v>Peru</v>
      </c>
      <c r="AN58" s="3" t="str">
        <v>Peru</v>
      </c>
      <c r="AO58" s="3" t="str">
        <v>Peru</v>
      </c>
      <c r="AP58" s="3" t="str">
        <v>Peru</v>
      </c>
      <c r="AQ58" s="3" t="str">
        <v>Peru</v>
      </c>
      <c r="AR58" s="3" t="str">
        <v>Peru</v>
      </c>
      <c r="AS58" s="3" t="str">
        <v>Peru</v>
      </c>
      <c r="AT58" s="3" t="str">
        <v>Peru</v>
      </c>
      <c r="AU58" s="3" t="str">
        <v>Peru</v>
      </c>
      <c r="AV58" s="3" t="str">
        <v>Peru</v>
      </c>
      <c r="AW58" s="3" t="str">
        <v>Peru</v>
      </c>
      <c r="AX58" s="3" t="str">
        <v>Peru</v>
      </c>
      <c r="AZ58" s="3" t="str">
        <v>UoN, Kabete</v>
      </c>
      <c r="BB58" s="3" t="str">
        <v>Areka Agricultural Research Centre, Belg</v>
      </c>
      <c r="BC58" s="3" t="str">
        <v>Areka Agricultural Research Centre, Belg</v>
      </c>
      <c r="BD58" s="3" t="str">
        <v>Areka Agricultural Research Centre, Belg</v>
      </c>
      <c r="BE58" s="3" t="str">
        <v>Areka Agricultural Research Centre, Belg</v>
      </c>
      <c r="BF58" s="3" t="str">
        <v>Areka Agricultural Research Centre, Belg</v>
      </c>
      <c r="BG58" s="3" t="str">
        <v>Areka Agricultural Research Centre, Belg</v>
      </c>
      <c r="BH58" s="3" t="str">
        <v>Areka Agricultural Research Centre, Belg</v>
      </c>
      <c r="BI58" s="3" t="str">
        <v>Areka Agricultural Research Centre, Belg</v>
      </c>
      <c r="BJ58" s="3" t="str">
        <v>Areka Agricultural Research Centre, Belg</v>
      </c>
      <c r="BK58" s="3" t="str">
        <v>Areka Agricultural Research Centre, Belg</v>
      </c>
      <c r="BL58" s="3" t="str">
        <v>Areka Agricultural Research Centre, Belg</v>
      </c>
      <c r="BM58" s="3" t="str">
        <v>Areka Agricultural Research Centre, Belg</v>
      </c>
      <c r="BN58" s="3" t="str">
        <v>Areka Agricultural Research Centre, Belg</v>
      </c>
      <c r="BO58" s="3" t="str">
        <v>Areka Agricultural Research Centre, Belg</v>
      </c>
      <c r="BP58" s="3" t="str">
        <v>Areka Agricultural Research Centre, Belg</v>
      </c>
      <c r="BQ58" s="3" t="str">
        <v>Areka Agricultural Research Centre, Belg</v>
      </c>
      <c r="BR58" s="3" t="str">
        <v>Areka Agricultural Research Centre, Belg</v>
      </c>
      <c r="BS58" s="3" t="str">
        <v>Areka Agricultural Research Centre, Belg</v>
      </c>
      <c r="BT58" s="3" t="str">
        <v>Areka Agricultural Research Centre, Belg</v>
      </c>
      <c r="BU58" s="3" t="str">
        <v>Areka Agricultural Research Centre, Belg</v>
      </c>
      <c r="BV58" s="3" t="str">
        <v>Areka Agricultural Research Centre, Belg</v>
      </c>
      <c r="BW58" s="3" t="str">
        <v>Areka Agricultural Research Centre, Belg</v>
      </c>
      <c r="BX58" s="3" t="str">
        <v>Areka Agricultural Research Centre, Belg</v>
      </c>
      <c r="BY58" s="3" t="str">
        <v>Areka Agricultural Research Centre, Belg</v>
      </c>
      <c r="BZ58" s="3" t="str">
        <v>Areka Agricultural Research Centre, Belg</v>
      </c>
      <c r="CA58" s="3" t="str">
        <v>Areka Agricultural Research Centre, Belg</v>
      </c>
      <c r="CB58" s="3" t="str">
        <v>Areka Agricultural Research Centre, Belg</v>
      </c>
      <c r="CC58" s="3" t="str">
        <v>Areka Agricultural Research Centre, Belg</v>
      </c>
      <c r="CD58" s="3" t="str">
        <v>Areka Agricultural Research Centre, Belg</v>
      </c>
      <c r="CE58" s="3" t="str">
        <v>Areka Agricultural Research Centre, Belg</v>
      </c>
      <c r="CF58" s="3" t="str">
        <v>Areka Agricultural Research Centre, Belg</v>
      </c>
      <c r="CG58" s="3" t="str">
        <v>Areka Agricultural Research Centre, Belg</v>
      </c>
      <c r="CK58" s="3" t="str">
        <v>Areka Agricultural Research Centre, Belg</v>
      </c>
      <c r="CM58" s="3" t="str">
        <v>Areka Agricultural Research Centre, Belg</v>
      </c>
      <c r="CN58" s="3" t="str">
        <v>Areka Agricultural Research Centre, Belg</v>
      </c>
      <c r="CO58" s="3" t="str">
        <v>Areka Agricultural Research Centre, Belg</v>
      </c>
      <c r="CP58" s="3" t="str">
        <v>Areka Agricultural Research Centre, Belg</v>
      </c>
      <c r="CQ58" s="3" t="str">
        <v>Areka Agricultural Research Centre, Belg</v>
      </c>
      <c r="CR58" s="3" t="str">
        <v>Areka Agricultural Research Centre, Belg</v>
      </c>
      <c r="CS58" s="3" t="str">
        <v>Areka Agricultural Research Centre, Belg</v>
      </c>
      <c r="CT58" s="3" t="str">
        <v>Areka Agricultural Research Centre, Belg</v>
      </c>
      <c r="CU58" s="3" t="str">
        <v>Areka Agricultural Research Centre, Belg</v>
      </c>
      <c r="CV58" s="3" t="str">
        <v>Areka Agricultural Research Centre, Belg</v>
      </c>
      <c r="CW58" s="3" t="str">
        <v>Areka Agricultural Research Centre, Belg</v>
      </c>
      <c r="CX58" s="3" t="str">
        <v>Areka Agricultural Research Centre, Belg</v>
      </c>
      <c r="CY58" s="3" t="str">
        <v>Areka Agricultural Research Centre, Belg</v>
      </c>
      <c r="CZ58" s="3" t="str">
        <v>Areka Agricultural Research Centre, Belg</v>
      </c>
      <c r="DA58" s="3" t="str">
        <v>Areka Agricultural Research Centre, Belg</v>
      </c>
      <c r="DB58" s="3" t="str">
        <v>Areka Agricultural Research Centre, Belg</v>
      </c>
      <c r="DC58" s="3" t="str">
        <v>Areka Agricultural Research Centre, Belg</v>
      </c>
      <c r="DD58" s="3" t="str">
        <v>Areka Agricultural Research Centre, Belg</v>
      </c>
      <c r="DE58" s="3" t="str">
        <v>Areka Agricultural Research Centre, Belg</v>
      </c>
      <c r="DF58" s="3" t="str">
        <v>Areka Agricultural Research Centre, Belg</v>
      </c>
      <c r="DG58" s="3" t="str">
        <v>Areka Agricultural Research Centre, Belg</v>
      </c>
      <c r="DH58" s="3" t="str">
        <v>Areka Agricultural Research Centre, Belg</v>
      </c>
      <c r="DI58" s="3" t="str">
        <v>Areka Agricultural Research Centre, Belg</v>
      </c>
      <c r="DJ58" s="3" t="str">
        <v>Areka Agricultural Research Centre, Belg</v>
      </c>
      <c r="DK58" s="3" t="str">
        <v>Areka Agricultural Research Centre, Belg</v>
      </c>
      <c r="DL58" s="3" t="str">
        <v>Areka Agricultural Research Centre, Belg</v>
      </c>
      <c r="DM58" s="3" t="str">
        <v>Areka Agricultural Research Centre, Belg</v>
      </c>
      <c r="DN58" s="3" t="str">
        <v>Areka Agricultural Research Centre, Belg</v>
      </c>
      <c r="DO58" s="3" t="str">
        <v>Areka Agricultural Research Centre, Belg</v>
      </c>
      <c r="DP58" s="3" t="str">
        <v>Areka Agricultural Research Centre, Belg</v>
      </c>
    </row>
    <row r="59" spans="1:120" ht="14.5" x14ac:dyDescent="0.35">
      <c r="A59" s="3">
        <v>7.05694</v>
      </c>
      <c r="B59" s="3">
        <v>37.681109999999997</v>
      </c>
      <c r="C59" s="3" t="s">
        <v>148</v>
      </c>
      <c r="D59" s="3" t="s">
        <v>107</v>
      </c>
      <c r="E59" s="3" t="s">
        <v>7672</v>
      </c>
      <c r="F59" s="3">
        <v>500</v>
      </c>
      <c r="G59"/>
      <c r="H59" s="3" t="str">
        <f>CONCATENATE(site_list[[#This Row],[Country]],site_list[[#This Row],[Site.ID]])</f>
        <v>EthiopiaAreka Agricultural Research Centre, Meher</v>
      </c>
      <c r="J59" s="3" t="s">
        <v>9273</v>
      </c>
      <c r="K59" s="3" t="s">
        <v>9274</v>
      </c>
      <c r="L59" s="3">
        <v>17.9269</v>
      </c>
      <c r="M59" s="3">
        <v>18.520800000000001</v>
      </c>
      <c r="N59" s="3">
        <v>-67.946100000000001</v>
      </c>
      <c r="O59" s="3">
        <v>-65.220699999999994</v>
      </c>
      <c r="S59" s="3" t="str">
        <v>Puerto Rico</v>
      </c>
      <c r="T59" s="3" t="str">
        <v>Puerto Rico</v>
      </c>
      <c r="U59" s="3" t="str">
        <v>Puerto Rico</v>
      </c>
      <c r="V59" s="3" t="str">
        <v>Puerto Rico</v>
      </c>
      <c r="W59" s="3" t="str">
        <v>Puerto Rico</v>
      </c>
      <c r="X59" s="3" t="str">
        <v>Puerto Rico</v>
      </c>
      <c r="Y59" s="3" t="str">
        <v>Puerto Rico</v>
      </c>
      <c r="Z59" s="3" t="str">
        <v>Puerto Rico</v>
      </c>
      <c r="AA59" s="3" t="str">
        <v>Puerto Rico</v>
      </c>
      <c r="AB59" s="3" t="str">
        <v>Puerto Rico</v>
      </c>
      <c r="AC59" s="3" t="str">
        <v>Puerto Rico</v>
      </c>
      <c r="AD59" s="3" t="str">
        <v>Puerto Rico</v>
      </c>
      <c r="AE59" s="3" t="str">
        <v>Puerto Rico</v>
      </c>
      <c r="AF59" s="3" t="str">
        <v>Puerto Rico</v>
      </c>
      <c r="AG59" s="3" t="str">
        <v>Puerto Rico</v>
      </c>
      <c r="AH59" s="3" t="str">
        <v>Puerto Rico</v>
      </c>
      <c r="AI59" s="3" t="str">
        <v>Puerto Rico</v>
      </c>
      <c r="AJ59" s="3" t="str">
        <v>Puerto Rico</v>
      </c>
      <c r="AK59" s="3" t="str">
        <v>Puerto Rico</v>
      </c>
      <c r="AL59" s="3" t="str">
        <v>Puerto Rico</v>
      </c>
      <c r="AM59" s="3" t="str">
        <v>Puerto Rico</v>
      </c>
      <c r="AN59" s="3" t="str">
        <v>Puerto Rico</v>
      </c>
      <c r="AO59" s="3" t="str">
        <v>Puerto Rico</v>
      </c>
      <c r="AP59" s="3" t="str">
        <v>Puerto Rico</v>
      </c>
      <c r="AQ59" s="3" t="str">
        <v>Puerto Rico</v>
      </c>
      <c r="AR59" s="3" t="str">
        <v>Puerto Rico</v>
      </c>
      <c r="AS59" s="3" t="str">
        <v>Puerto Rico</v>
      </c>
      <c r="AT59" s="3" t="str">
        <v>Puerto Rico</v>
      </c>
      <c r="AU59" s="3" t="str">
        <v>Puerto Rico</v>
      </c>
      <c r="AV59" s="3" t="str">
        <v>Puerto Rico</v>
      </c>
      <c r="AW59" s="3" t="str">
        <v>Puerto Rico</v>
      </c>
      <c r="AX59" s="3" t="str">
        <v>Puerto Rico</v>
      </c>
      <c r="AZ59" s="3" t="str">
        <v>Vi-Agroforestry Research and Demonstration Farm Kitale</v>
      </c>
      <c r="BB59" s="3" t="str">
        <v>Areka Agricultural Research Centre, Meher</v>
      </c>
      <c r="BC59" s="3" t="str">
        <v>Areka Agricultural Research Centre, Meher</v>
      </c>
      <c r="BD59" s="3" t="str">
        <v>Areka Agricultural Research Centre, Meher</v>
      </c>
      <c r="BE59" s="3" t="str">
        <v>Areka Agricultural Research Centre, Meher</v>
      </c>
      <c r="BF59" s="3" t="str">
        <v>Areka Agricultural Research Centre, Meher</v>
      </c>
      <c r="BG59" s="3" t="str">
        <v>Areka Agricultural Research Centre, Meher</v>
      </c>
      <c r="BH59" s="3" t="str">
        <v>Areka Agricultural Research Centre, Meher</v>
      </c>
      <c r="BI59" s="3" t="str">
        <v>Areka Agricultural Research Centre, Meher</v>
      </c>
      <c r="BJ59" s="3" t="str">
        <v>Areka Agricultural Research Centre, Meher</v>
      </c>
      <c r="BK59" s="3" t="str">
        <v>Areka Agricultural Research Centre, Meher</v>
      </c>
      <c r="BL59" s="3" t="str">
        <v>Areka Agricultural Research Centre, Meher</v>
      </c>
      <c r="BM59" s="3" t="str">
        <v>Areka Agricultural Research Centre, Meher</v>
      </c>
      <c r="BN59" s="3" t="str">
        <v>Areka Agricultural Research Centre, Meher</v>
      </c>
      <c r="BO59" s="3" t="str">
        <v>Areka Agricultural Research Centre, Meher</v>
      </c>
      <c r="BP59" s="3" t="str">
        <v>Areka Agricultural Research Centre, Meher</v>
      </c>
      <c r="BQ59" s="3" t="str">
        <v>Areka Agricultural Research Centre, Meher</v>
      </c>
      <c r="BR59" s="3" t="str">
        <v>Areka Agricultural Research Centre, Meher</v>
      </c>
      <c r="BS59" s="3" t="str">
        <v>Areka Agricultural Research Centre, Meher</v>
      </c>
      <c r="BT59" s="3" t="str">
        <v>Areka Agricultural Research Centre, Meher</v>
      </c>
      <c r="BU59" s="3" t="str">
        <v>Areka Agricultural Research Centre, Meher</v>
      </c>
      <c r="BV59" s="3" t="str">
        <v>Areka Agricultural Research Centre, Meher</v>
      </c>
      <c r="BW59" s="3" t="str">
        <v>Areka Agricultural Research Centre, Meher</v>
      </c>
      <c r="BX59" s="3" t="str">
        <v>Areka Agricultural Research Centre, Meher</v>
      </c>
      <c r="BY59" s="3" t="str">
        <v>Areka Agricultural Research Centre, Meher</v>
      </c>
      <c r="BZ59" s="3" t="str">
        <v>Areka Agricultural Research Centre, Meher</v>
      </c>
      <c r="CA59" s="3" t="str">
        <v>Areka Agricultural Research Centre, Meher</v>
      </c>
      <c r="CB59" s="3" t="str">
        <v>Areka Agricultural Research Centre, Meher</v>
      </c>
      <c r="CC59" s="3" t="str">
        <v>Areka Agricultural Research Centre, Meher</v>
      </c>
      <c r="CD59" s="3" t="str">
        <v>Areka Agricultural Research Centre, Meher</v>
      </c>
      <c r="CE59" s="3" t="str">
        <v>Areka Agricultural Research Centre, Meher</v>
      </c>
      <c r="CF59" s="3" t="str">
        <v>Areka Agricultural Research Centre, Meher</v>
      </c>
      <c r="CG59" s="3" t="str">
        <v>Areka Agricultural Research Centre, Meher</v>
      </c>
      <c r="CK59" s="3" t="str">
        <v>Areka Agricultural Research Centre, Meher</v>
      </c>
      <c r="CM59" s="3" t="str">
        <v>Areka Agricultural Research Centre, Meher</v>
      </c>
      <c r="CN59" s="3" t="str">
        <v>Areka Agricultural Research Centre, Meher</v>
      </c>
      <c r="CO59" s="3" t="str">
        <v>Areka Agricultural Research Centre, Meher</v>
      </c>
      <c r="CP59" s="3" t="str">
        <v>Areka Agricultural Research Centre, Meher</v>
      </c>
      <c r="CQ59" s="3" t="str">
        <v>Areka Agricultural Research Centre, Meher</v>
      </c>
      <c r="CR59" s="3" t="str">
        <v>Areka Agricultural Research Centre, Meher</v>
      </c>
      <c r="CS59" s="3" t="str">
        <v>Areka Agricultural Research Centre, Meher</v>
      </c>
      <c r="CT59" s="3" t="str">
        <v>Areka Agricultural Research Centre, Meher</v>
      </c>
      <c r="CU59" s="3" t="str">
        <v>Areka Agricultural Research Centre, Meher</v>
      </c>
      <c r="CV59" s="3" t="str">
        <v>Areka Agricultural Research Centre, Meher</v>
      </c>
      <c r="CW59" s="3" t="str">
        <v>Areka Agricultural Research Centre, Meher</v>
      </c>
      <c r="CX59" s="3" t="str">
        <v>Areka Agricultural Research Centre, Meher</v>
      </c>
      <c r="CY59" s="3" t="str">
        <v>Areka Agricultural Research Centre, Meher</v>
      </c>
      <c r="CZ59" s="3" t="str">
        <v>Areka Agricultural Research Centre, Meher</v>
      </c>
      <c r="DA59" s="3" t="str">
        <v>Areka Agricultural Research Centre, Meher</v>
      </c>
      <c r="DB59" s="3" t="str">
        <v>Areka Agricultural Research Centre, Meher</v>
      </c>
      <c r="DC59" s="3" t="str">
        <v>Areka Agricultural Research Centre, Meher</v>
      </c>
      <c r="DD59" s="3" t="str">
        <v>Areka Agricultural Research Centre, Meher</v>
      </c>
      <c r="DE59" s="3" t="str">
        <v>Areka Agricultural Research Centre, Meher</v>
      </c>
      <c r="DF59" s="3" t="str">
        <v>Areka Agricultural Research Centre, Meher</v>
      </c>
      <c r="DG59" s="3" t="str">
        <v>Areka Agricultural Research Centre, Meher</v>
      </c>
      <c r="DH59" s="3" t="str">
        <v>Areka Agricultural Research Centre, Meher</v>
      </c>
      <c r="DI59" s="3" t="str">
        <v>Areka Agricultural Research Centre, Meher</v>
      </c>
      <c r="DJ59" s="3" t="str">
        <v>Areka Agricultural Research Centre, Meher</v>
      </c>
      <c r="DK59" s="3" t="str">
        <v>Areka Agricultural Research Centre, Meher</v>
      </c>
      <c r="DL59" s="3" t="str">
        <v>Areka Agricultural Research Centre, Meher</v>
      </c>
      <c r="DM59" s="3" t="str">
        <v>Areka Agricultural Research Centre, Meher</v>
      </c>
      <c r="DN59" s="3" t="str">
        <v>Areka Agricultural Research Centre, Meher</v>
      </c>
      <c r="DO59" s="3" t="str">
        <v>Areka Agricultural Research Centre, Meher</v>
      </c>
      <c r="DP59" s="3" t="str">
        <v>Areka Agricultural Research Centre, Meher</v>
      </c>
    </row>
    <row r="60" spans="1:120" ht="14.5" x14ac:dyDescent="0.35">
      <c r="A60" s="3">
        <v>-5.8723999999999998</v>
      </c>
      <c r="B60" s="3">
        <v>35.877899999999997</v>
      </c>
      <c r="C60" s="3" t="s">
        <v>226</v>
      </c>
      <c r="D60" s="3" t="s">
        <v>107</v>
      </c>
      <c r="E60" s="3" t="s">
        <v>539</v>
      </c>
      <c r="F60" s="3">
        <v>300</v>
      </c>
      <c r="G60"/>
      <c r="H60" s="3" t="str">
        <f>CONCATENATE(site_list[[#This Row],[Country]],site_list[[#This Row],[Site.ID]])</f>
        <v>TanzaniaARI Hombolo</v>
      </c>
      <c r="J60" s="3" t="s">
        <v>198</v>
      </c>
      <c r="K60" s="3" t="s">
        <v>199</v>
      </c>
      <c r="L60" s="3">
        <v>-2.8399727299999999</v>
      </c>
      <c r="M60" s="3">
        <v>-1.04745018</v>
      </c>
      <c r="N60" s="3">
        <v>28.861707689999999</v>
      </c>
      <c r="O60" s="3">
        <v>30.899072650000001</v>
      </c>
      <c r="S60" s="3" t="str">
        <v>Rwanda</v>
      </c>
      <c r="T60" s="3" t="str">
        <v>Rwanda</v>
      </c>
      <c r="U60" s="3" t="str">
        <v>Rwanda</v>
      </c>
      <c r="V60" s="3" t="str">
        <v>Rwanda</v>
      </c>
      <c r="W60" s="3" t="str">
        <v>Rwanda</v>
      </c>
      <c r="X60" s="3" t="str">
        <v>Rwanda</v>
      </c>
      <c r="Y60" s="3" t="str">
        <v>Rwanda</v>
      </c>
      <c r="Z60" s="3" t="str">
        <v>Rwanda</v>
      </c>
      <c r="AA60" s="3" t="str">
        <v>Rwanda</v>
      </c>
      <c r="AB60" s="3" t="str">
        <v>Rwanda</v>
      </c>
      <c r="AC60" s="3" t="str">
        <v>Rwanda</v>
      </c>
      <c r="AD60" s="3" t="str">
        <v>Rwanda</v>
      </c>
      <c r="AE60" s="3" t="str">
        <v>Rwanda</v>
      </c>
      <c r="AF60" s="3" t="str">
        <v>Rwanda</v>
      </c>
      <c r="AG60" s="3" t="str">
        <v>Rwanda</v>
      </c>
      <c r="AH60" s="3" t="str">
        <v>Rwanda</v>
      </c>
      <c r="AI60" s="3" t="str">
        <v>Rwanda</v>
      </c>
      <c r="AJ60" s="3" t="str">
        <v>Rwanda</v>
      </c>
      <c r="AK60" s="3" t="str">
        <v>Rwanda</v>
      </c>
      <c r="AL60" s="3" t="str">
        <v>Rwanda</v>
      </c>
      <c r="AM60" s="3" t="str">
        <v>Rwanda</v>
      </c>
      <c r="AN60" s="3" t="str">
        <v>Rwanda</v>
      </c>
      <c r="AO60" s="3" t="str">
        <v>Rwanda</v>
      </c>
      <c r="AP60" s="3" t="str">
        <v>Rwanda</v>
      </c>
      <c r="AQ60" s="3" t="str">
        <v>Rwanda</v>
      </c>
      <c r="AR60" s="3" t="str">
        <v>Rwanda</v>
      </c>
      <c r="AS60" s="3" t="str">
        <v>Rwanda</v>
      </c>
      <c r="AT60" s="3" t="str">
        <v>Rwanda</v>
      </c>
      <c r="AU60" s="3" t="str">
        <v>Rwanda</v>
      </c>
      <c r="AV60" s="3" t="str">
        <v>Rwanda</v>
      </c>
      <c r="AW60" s="3" t="str">
        <v>Rwanda</v>
      </c>
      <c r="AX60" s="3" t="str">
        <v>Rwanda</v>
      </c>
      <c r="AZ60" s="3" t="str">
        <v>World Agroforestry Centre Nairobi (ICRAF)</v>
      </c>
      <c r="BB60" s="3" t="str">
        <v>ARI Hombolo</v>
      </c>
      <c r="BC60" s="3" t="str">
        <v>ARI Hombolo</v>
      </c>
      <c r="BD60" s="3" t="str">
        <v>ARI Hombolo</v>
      </c>
      <c r="BE60" s="3" t="str">
        <v>ARI Hombolo</v>
      </c>
      <c r="BF60" s="3" t="str">
        <v>ARI Hombolo</v>
      </c>
      <c r="BG60" s="3" t="str">
        <v>ARI Hombolo</v>
      </c>
      <c r="BH60" s="3" t="str">
        <v>ARI Hombolo</v>
      </c>
      <c r="BI60" s="3" t="str">
        <v>ARI Hombolo</v>
      </c>
      <c r="BJ60" s="3" t="str">
        <v>ARI Hombolo</v>
      </c>
      <c r="BK60" s="3" t="str">
        <v>ARI Hombolo</v>
      </c>
      <c r="BL60" s="3" t="str">
        <v>ARI Hombolo</v>
      </c>
      <c r="BM60" s="3" t="str">
        <v>ARI Hombolo</v>
      </c>
      <c r="BN60" s="3" t="str">
        <v>ARI Hombolo</v>
      </c>
      <c r="BO60" s="3" t="str">
        <v>ARI Hombolo</v>
      </c>
      <c r="BP60" s="3" t="str">
        <v>ARI Hombolo</v>
      </c>
      <c r="BQ60" s="3" t="str">
        <v>ARI Hombolo</v>
      </c>
      <c r="BR60" s="3" t="str">
        <v>ARI Hombolo</v>
      </c>
      <c r="BS60" s="3" t="str">
        <v>ARI Hombolo</v>
      </c>
      <c r="BT60" s="3" t="str">
        <v>ARI Hombolo</v>
      </c>
      <c r="BU60" s="3" t="str">
        <v>ARI Hombolo</v>
      </c>
      <c r="BV60" s="3" t="str">
        <v>ARI Hombolo</v>
      </c>
      <c r="BW60" s="3" t="str">
        <v>ARI Hombolo</v>
      </c>
      <c r="BX60" s="3" t="str">
        <v>ARI Hombolo</v>
      </c>
      <c r="BY60" s="3" t="str">
        <v>ARI Hombolo</v>
      </c>
      <c r="BZ60" s="3" t="str">
        <v>ARI Hombolo</v>
      </c>
      <c r="CA60" s="3" t="str">
        <v>ARI Hombolo</v>
      </c>
      <c r="CB60" s="3" t="str">
        <v>ARI Hombolo</v>
      </c>
      <c r="CC60" s="3" t="str">
        <v>ARI Hombolo</v>
      </c>
      <c r="CD60" s="3" t="str">
        <v>ARI Hombolo</v>
      </c>
      <c r="CE60" s="3" t="str">
        <v>ARI Hombolo</v>
      </c>
      <c r="CF60" s="3" t="str">
        <v>ARI Hombolo</v>
      </c>
      <c r="CG60" s="3" t="str">
        <v>ARI Hombolo</v>
      </c>
      <c r="CK60" s="3" t="str">
        <v>ARI Hombolo</v>
      </c>
      <c r="CM60" s="3" t="str">
        <v>ARI Hombolo</v>
      </c>
      <c r="CN60" s="3" t="str">
        <v>ARI Hombolo</v>
      </c>
      <c r="CO60" s="3" t="str">
        <v>ARI Hombolo</v>
      </c>
      <c r="CP60" s="3" t="str">
        <v>ARI Hombolo</v>
      </c>
      <c r="CQ60" s="3" t="str">
        <v>ARI Hombolo</v>
      </c>
      <c r="CR60" s="3" t="str">
        <v>ARI Hombolo</v>
      </c>
      <c r="CS60" s="3" t="str">
        <v>ARI Hombolo</v>
      </c>
      <c r="CT60" s="3" t="str">
        <v>ARI Hombolo</v>
      </c>
      <c r="CU60" s="3" t="str">
        <v>ARI Hombolo</v>
      </c>
      <c r="CV60" s="3" t="str">
        <v>ARI Hombolo</v>
      </c>
      <c r="CW60" s="3" t="str">
        <v>ARI Hombolo</v>
      </c>
      <c r="CX60" s="3" t="str">
        <v>ARI Hombolo</v>
      </c>
      <c r="CY60" s="3" t="str">
        <v>ARI Hombolo</v>
      </c>
      <c r="CZ60" s="3" t="str">
        <v>ARI Hombolo</v>
      </c>
      <c r="DA60" s="3" t="str">
        <v>ARI Hombolo</v>
      </c>
      <c r="DB60" s="3" t="str">
        <v>ARI Hombolo</v>
      </c>
      <c r="DC60" s="3" t="str">
        <v>ARI Hombolo</v>
      </c>
      <c r="DD60" s="3" t="str">
        <v>ARI Hombolo</v>
      </c>
      <c r="DE60" s="3" t="str">
        <v>ARI Hombolo</v>
      </c>
      <c r="DF60" s="3" t="str">
        <v>ARI Hombolo</v>
      </c>
      <c r="DG60" s="3" t="str">
        <v>ARI Hombolo</v>
      </c>
      <c r="DH60" s="3" t="str">
        <v>ARI Hombolo</v>
      </c>
      <c r="DI60" s="3" t="str">
        <v>ARI Hombolo</v>
      </c>
      <c r="DJ60" s="3" t="str">
        <v>ARI Hombolo</v>
      </c>
      <c r="DK60" s="3" t="str">
        <v>ARI Hombolo</v>
      </c>
      <c r="DL60" s="3" t="str">
        <v>ARI Hombolo</v>
      </c>
      <c r="DM60" s="3" t="str">
        <v>ARI Hombolo</v>
      </c>
      <c r="DN60" s="3" t="str">
        <v>ARI Hombolo</v>
      </c>
      <c r="DO60" s="3" t="str">
        <v>ARI Hombolo</v>
      </c>
      <c r="DP60" s="3" t="str">
        <v>ARI Hombolo</v>
      </c>
    </row>
    <row r="61" spans="1:120" ht="14.5" x14ac:dyDescent="0.35">
      <c r="A61" s="3">
        <v>33.5</v>
      </c>
      <c r="B61" s="3">
        <v>10.06</v>
      </c>
      <c r="C61" s="3" t="s">
        <v>231</v>
      </c>
      <c r="D61" s="3" t="s">
        <v>107</v>
      </c>
      <c r="E61" s="3" t="s">
        <v>7673</v>
      </c>
      <c r="F61" s="3">
        <v>550</v>
      </c>
      <c r="G61"/>
      <c r="H61" s="3" t="str">
        <f>CONCATENATE(site_list[[#This Row],[Country]],site_list[[#This Row],[Site.ID]])</f>
        <v>TunisiaArid Areas Institute</v>
      </c>
      <c r="J61" s="3" t="s">
        <v>201</v>
      </c>
      <c r="K61" s="3" t="s">
        <v>202</v>
      </c>
      <c r="L61" s="3">
        <v>-1.4027E-2</v>
      </c>
      <c r="M61" s="3">
        <v>1.7015290300000001</v>
      </c>
      <c r="N61" s="3">
        <v>6.4598622299999997</v>
      </c>
      <c r="O61" s="3">
        <v>7.4626378999999998</v>
      </c>
      <c r="S61" s="3" t="str">
        <v>Sao Tome &amp; Principe</v>
      </c>
      <c r="T61" s="3" t="str">
        <v>Sao Tome &amp; Principe</v>
      </c>
      <c r="U61" s="3" t="str">
        <v>Sao Tome &amp; Principe</v>
      </c>
      <c r="V61" s="3" t="str">
        <v>Sao Tome &amp; Principe</v>
      </c>
      <c r="W61" s="3" t="str">
        <v>Sao Tome &amp; Principe</v>
      </c>
      <c r="X61" s="3" t="str">
        <v>Sao Tome &amp; Principe</v>
      </c>
      <c r="Y61" s="3" t="str">
        <v>Sao Tome &amp; Principe</v>
      </c>
      <c r="Z61" s="3" t="str">
        <v>Sao Tome &amp; Principe</v>
      </c>
      <c r="AA61" s="3" t="str">
        <v>Sao Tome &amp; Principe</v>
      </c>
      <c r="AB61" s="3" t="str">
        <v>Sao Tome &amp; Principe</v>
      </c>
      <c r="AC61" s="3" t="str">
        <v>Sao Tome &amp; Principe</v>
      </c>
      <c r="AD61" s="3" t="str">
        <v>Sao Tome &amp; Principe</v>
      </c>
      <c r="AE61" s="3" t="str">
        <v>Sao Tome &amp; Principe</v>
      </c>
      <c r="AF61" s="3" t="str">
        <v>Sao Tome &amp; Principe</v>
      </c>
      <c r="AG61" s="3" t="str">
        <v>Sao Tome &amp; Principe</v>
      </c>
      <c r="AH61" s="3" t="str">
        <v>Sao Tome &amp; Principe</v>
      </c>
      <c r="AI61" s="3" t="str">
        <v>Sao Tome &amp; Principe</v>
      </c>
      <c r="AJ61" s="3" t="str">
        <v>Sao Tome &amp; Principe</v>
      </c>
      <c r="AK61" s="3" t="str">
        <v>Sao Tome &amp; Principe</v>
      </c>
      <c r="AL61" s="3" t="str">
        <v>Sao Tome &amp; Principe</v>
      </c>
      <c r="AM61" s="3" t="str">
        <v>Sao Tome &amp; Principe</v>
      </c>
      <c r="AN61" s="3" t="str">
        <v>Sao Tome &amp; Principe</v>
      </c>
      <c r="AO61" s="3" t="str">
        <v>Sao Tome &amp; Principe</v>
      </c>
      <c r="AP61" s="3" t="str">
        <v>Sao Tome &amp; Principe</v>
      </c>
      <c r="AQ61" s="3" t="str">
        <v>Sao Tome &amp; Principe</v>
      </c>
      <c r="AR61" s="3" t="str">
        <v>Sao Tome &amp; Principe</v>
      </c>
      <c r="AS61" s="3" t="str">
        <v>Sao Tome &amp; Principe</v>
      </c>
      <c r="AT61" s="3" t="str">
        <v>Sao Tome &amp; Principe</v>
      </c>
      <c r="AU61" s="3" t="str">
        <v>Sao Tome &amp; Principe</v>
      </c>
      <c r="AV61" s="3" t="str">
        <v>Sao Tome &amp; Principe</v>
      </c>
      <c r="AW61" s="3" t="str">
        <v>Sao Tome &amp; Principe</v>
      </c>
      <c r="AX61" s="3" t="str">
        <v>Sao Tome &amp; Principe</v>
      </c>
      <c r="BB61" s="3" t="str">
        <v>Arid Areas Institute</v>
      </c>
      <c r="BC61" s="3" t="str">
        <v>Arid Areas Institute</v>
      </c>
      <c r="BD61" s="3" t="str">
        <v>Arid Areas Institute</v>
      </c>
      <c r="BE61" s="3" t="str">
        <v>Arid Areas Institute</v>
      </c>
      <c r="BF61" s="3" t="str">
        <v>Arid Areas Institute</v>
      </c>
      <c r="BG61" s="3" t="str">
        <v>Arid Areas Institute</v>
      </c>
      <c r="BH61" s="3" t="str">
        <v>Arid Areas Institute</v>
      </c>
      <c r="BI61" s="3" t="str">
        <v>Arid Areas Institute</v>
      </c>
      <c r="BJ61" s="3" t="str">
        <v>Arid Areas Institute</v>
      </c>
      <c r="BK61" s="3" t="str">
        <v>Arid Areas Institute</v>
      </c>
      <c r="BL61" s="3" t="str">
        <v>Arid Areas Institute</v>
      </c>
      <c r="BM61" s="3" t="str">
        <v>Arid Areas Institute</v>
      </c>
      <c r="BN61" s="3" t="str">
        <v>Arid Areas Institute</v>
      </c>
      <c r="BO61" s="3" t="str">
        <v>Arid Areas Institute</v>
      </c>
      <c r="BP61" s="3" t="str">
        <v>Arid Areas Institute</v>
      </c>
      <c r="BQ61" s="3" t="str">
        <v>Arid Areas Institute</v>
      </c>
      <c r="BR61" s="3" t="str">
        <v>Arid Areas Institute</v>
      </c>
      <c r="BS61" s="3" t="str">
        <v>Arid Areas Institute</v>
      </c>
      <c r="BT61" s="3" t="str">
        <v>Arid Areas Institute</v>
      </c>
      <c r="BU61" s="3" t="str">
        <v>Arid Areas Institute</v>
      </c>
      <c r="BV61" s="3" t="str">
        <v>Arid Areas Institute</v>
      </c>
      <c r="BW61" s="3" t="str">
        <v>Arid Areas Institute</v>
      </c>
      <c r="BX61" s="3" t="str">
        <v>Arid Areas Institute</v>
      </c>
      <c r="BY61" s="3" t="str">
        <v>Arid Areas Institute</v>
      </c>
      <c r="BZ61" s="3" t="str">
        <v>Arid Areas Institute</v>
      </c>
      <c r="CA61" s="3" t="str">
        <v>Arid Areas Institute</v>
      </c>
      <c r="CB61" s="3" t="str">
        <v>Arid Areas Institute</v>
      </c>
      <c r="CC61" s="3" t="str">
        <v>Arid Areas Institute</v>
      </c>
      <c r="CD61" s="3" t="str">
        <v>Arid Areas Institute</v>
      </c>
      <c r="CE61" s="3" t="str">
        <v>Arid Areas Institute</v>
      </c>
      <c r="CF61" s="3" t="str">
        <v>Arid Areas Institute</v>
      </c>
      <c r="CG61" s="3" t="str">
        <v>Arid Areas Institute</v>
      </c>
      <c r="CK61" s="3" t="str">
        <v>Arid Areas Institute</v>
      </c>
      <c r="CM61" s="3" t="str">
        <v>Arid Areas Institute</v>
      </c>
      <c r="CN61" s="3" t="str">
        <v>Arid Areas Institute</v>
      </c>
      <c r="CO61" s="3" t="str">
        <v>Arid Areas Institute</v>
      </c>
      <c r="CP61" s="3" t="str">
        <v>Arid Areas Institute</v>
      </c>
      <c r="CQ61" s="3" t="str">
        <v>Arid Areas Institute</v>
      </c>
      <c r="CR61" s="3" t="str">
        <v>Arid Areas Institute</v>
      </c>
      <c r="CS61" s="3" t="str">
        <v>Arid Areas Institute</v>
      </c>
      <c r="CT61" s="3" t="str">
        <v>Arid Areas Institute</v>
      </c>
      <c r="CU61" s="3" t="str">
        <v>Arid Areas Institute</v>
      </c>
      <c r="CV61" s="3" t="str">
        <v>Arid Areas Institute</v>
      </c>
      <c r="CW61" s="3" t="str">
        <v>Arid Areas Institute</v>
      </c>
      <c r="CX61" s="3" t="str">
        <v>Arid Areas Institute</v>
      </c>
      <c r="CY61" s="3" t="str">
        <v>Arid Areas Institute</v>
      </c>
      <c r="CZ61" s="3" t="str">
        <v>Arid Areas Institute</v>
      </c>
      <c r="DA61" s="3" t="str">
        <v>Arid Areas Institute</v>
      </c>
      <c r="DB61" s="3" t="str">
        <v>Arid Areas Institute</v>
      </c>
      <c r="DC61" s="3" t="str">
        <v>Arid Areas Institute</v>
      </c>
      <c r="DD61" s="3" t="str">
        <v>Arid Areas Institute</v>
      </c>
      <c r="DE61" s="3" t="str">
        <v>Arid Areas Institute</v>
      </c>
      <c r="DF61" s="3" t="str">
        <v>Arid Areas Institute</v>
      </c>
      <c r="DG61" s="3" t="str">
        <v>Arid Areas Institute</v>
      </c>
      <c r="DH61" s="3" t="str">
        <v>Arid Areas Institute</v>
      </c>
      <c r="DI61" s="3" t="str">
        <v>Arid Areas Institute</v>
      </c>
      <c r="DJ61" s="3" t="str">
        <v>Arid Areas Institute</v>
      </c>
      <c r="DK61" s="3" t="str">
        <v>Arid Areas Institute</v>
      </c>
      <c r="DL61" s="3" t="str">
        <v>Arid Areas Institute</v>
      </c>
      <c r="DM61" s="3" t="str">
        <v>Arid Areas Institute</v>
      </c>
      <c r="DN61" s="3" t="str">
        <v>Arid Areas Institute</v>
      </c>
      <c r="DO61" s="3" t="str">
        <v>Arid Areas Institute</v>
      </c>
      <c r="DP61" s="3" t="str">
        <v>Arid Areas Institute</v>
      </c>
    </row>
    <row r="62" spans="1:120" ht="14.5" x14ac:dyDescent="0.35">
      <c r="A62" s="3">
        <v>7.9622599999999997</v>
      </c>
      <c r="B62" s="3">
        <v>39.128149999999998</v>
      </c>
      <c r="C62" s="3" t="s">
        <v>148</v>
      </c>
      <c r="D62" s="3" t="s">
        <v>107</v>
      </c>
      <c r="E62" s="3" t="s">
        <v>7674</v>
      </c>
      <c r="F62" s="3">
        <v>500</v>
      </c>
      <c r="G62"/>
      <c r="H62" s="3" t="str">
        <f>CONCATENATE(site_list[[#This Row],[Country]],site_list[[#This Row],[Site.ID]])</f>
        <v>EthiopiaArsi University</v>
      </c>
      <c r="J62" s="3" t="s">
        <v>204</v>
      </c>
      <c r="K62" s="3" t="s">
        <v>205</v>
      </c>
      <c r="L62" s="3">
        <v>12.30785942</v>
      </c>
      <c r="M62" s="3">
        <v>16.692071909999999</v>
      </c>
      <c r="N62" s="3">
        <v>-17.54318619</v>
      </c>
      <c r="O62" s="3">
        <v>-11.34247017</v>
      </c>
      <c r="S62" s="3" t="str">
        <v>Senegal</v>
      </c>
      <c r="T62" s="3" t="str">
        <v>Senegal</v>
      </c>
      <c r="U62" s="3" t="str">
        <v>Senegal</v>
      </c>
      <c r="V62" s="3" t="str">
        <v>Senegal</v>
      </c>
      <c r="W62" s="3" t="str">
        <v>Senegal</v>
      </c>
      <c r="X62" s="3" t="str">
        <v>Senegal</v>
      </c>
      <c r="Y62" s="3" t="str">
        <v>Senegal</v>
      </c>
      <c r="Z62" s="3" t="str">
        <v>Senegal</v>
      </c>
      <c r="AA62" s="3" t="str">
        <v>Senegal</v>
      </c>
      <c r="AB62" s="3" t="str">
        <v>Senegal</v>
      </c>
      <c r="AC62" s="3" t="str">
        <v>Senegal</v>
      </c>
      <c r="AD62" s="3" t="str">
        <v>Senegal</v>
      </c>
      <c r="AE62" s="3" t="str">
        <v>Senegal</v>
      </c>
      <c r="AF62" s="3" t="str">
        <v>Senegal</v>
      </c>
      <c r="AG62" s="3" t="str">
        <v>Senegal</v>
      </c>
      <c r="AH62" s="3" t="str">
        <v>Senegal</v>
      </c>
      <c r="AI62" s="3" t="str">
        <v>Senegal</v>
      </c>
      <c r="AJ62" s="3" t="str">
        <v>Senegal</v>
      </c>
      <c r="AK62" s="3" t="str">
        <v>Senegal</v>
      </c>
      <c r="AL62" s="3" t="str">
        <v>Senegal</v>
      </c>
      <c r="AM62" s="3" t="str">
        <v>Senegal</v>
      </c>
      <c r="AN62" s="3" t="str">
        <v>Senegal</v>
      </c>
      <c r="AO62" s="3" t="str">
        <v>Senegal</v>
      </c>
      <c r="AP62" s="3" t="str">
        <v>Senegal</v>
      </c>
      <c r="AQ62" s="3" t="str">
        <v>Senegal</v>
      </c>
      <c r="AR62" s="3" t="str">
        <v>Senegal</v>
      </c>
      <c r="AS62" s="3" t="str">
        <v>Senegal</v>
      </c>
      <c r="AT62" s="3" t="str">
        <v>Senegal</v>
      </c>
      <c r="AU62" s="3" t="str">
        <v>Senegal</v>
      </c>
      <c r="AV62" s="3" t="str">
        <v>Senegal</v>
      </c>
      <c r="AW62" s="3" t="str">
        <v>Senegal</v>
      </c>
      <c r="AX62" s="3" t="str">
        <v>Senegal</v>
      </c>
      <c r="BB62" s="3" t="str">
        <v>Arsi University</v>
      </c>
      <c r="BC62" s="3" t="str">
        <v>Arsi University</v>
      </c>
      <c r="BD62" s="3" t="str">
        <v>Arsi University</v>
      </c>
      <c r="BE62" s="3" t="str">
        <v>Arsi University</v>
      </c>
      <c r="BF62" s="3" t="str">
        <v>Arsi University</v>
      </c>
      <c r="BG62" s="3" t="str">
        <v>Arsi University</v>
      </c>
      <c r="BH62" s="3" t="str">
        <v>Arsi University</v>
      </c>
      <c r="BI62" s="3" t="str">
        <v>Arsi University</v>
      </c>
      <c r="BJ62" s="3" t="str">
        <v>Arsi University</v>
      </c>
      <c r="BK62" s="3" t="str">
        <v>Arsi University</v>
      </c>
      <c r="BL62" s="3" t="str">
        <v>Arsi University</v>
      </c>
      <c r="BM62" s="3" t="str">
        <v>Arsi University</v>
      </c>
      <c r="BN62" s="3" t="str">
        <v>Arsi University</v>
      </c>
      <c r="BO62" s="3" t="str">
        <v>Arsi University</v>
      </c>
      <c r="BP62" s="3" t="str">
        <v>Arsi University</v>
      </c>
      <c r="BQ62" s="3" t="str">
        <v>Arsi University</v>
      </c>
      <c r="BR62" s="3" t="str">
        <v>Arsi University</v>
      </c>
      <c r="BS62" s="3" t="str">
        <v>Arsi University</v>
      </c>
      <c r="BT62" s="3" t="str">
        <v>Arsi University</v>
      </c>
      <c r="BU62" s="3" t="str">
        <v>Arsi University</v>
      </c>
      <c r="BV62" s="3" t="str">
        <v>Arsi University</v>
      </c>
      <c r="BW62" s="3" t="str">
        <v>Arsi University</v>
      </c>
      <c r="BX62" s="3" t="str">
        <v>Arsi University</v>
      </c>
      <c r="BY62" s="3" t="str">
        <v>Arsi University</v>
      </c>
      <c r="BZ62" s="3" t="str">
        <v>Arsi University</v>
      </c>
      <c r="CA62" s="3" t="str">
        <v>Arsi University</v>
      </c>
      <c r="CB62" s="3" t="str">
        <v>Arsi University</v>
      </c>
      <c r="CC62" s="3" t="str">
        <v>Arsi University</v>
      </c>
      <c r="CD62" s="3" t="str">
        <v>Arsi University</v>
      </c>
      <c r="CE62" s="3" t="str">
        <v>Arsi University</v>
      </c>
      <c r="CF62" s="3" t="str">
        <v>Arsi University</v>
      </c>
      <c r="CG62" s="3" t="str">
        <v>Arsi University</v>
      </c>
      <c r="CK62" s="3" t="str">
        <v>Arsi University</v>
      </c>
      <c r="CM62" s="3" t="str">
        <v>Arsi University</v>
      </c>
      <c r="CN62" s="3" t="str">
        <v>Arsi University</v>
      </c>
      <c r="CO62" s="3" t="str">
        <v>Arsi University</v>
      </c>
      <c r="CP62" s="3" t="str">
        <v>Arsi University</v>
      </c>
      <c r="CQ62" s="3" t="str">
        <v>Arsi University</v>
      </c>
      <c r="CR62" s="3" t="str">
        <v>Arsi University</v>
      </c>
      <c r="CS62" s="3" t="str">
        <v>Arsi University</v>
      </c>
      <c r="CT62" s="3" t="str">
        <v>Arsi University</v>
      </c>
      <c r="CU62" s="3" t="str">
        <v>Arsi University</v>
      </c>
      <c r="CV62" s="3" t="str">
        <v>Arsi University</v>
      </c>
      <c r="CW62" s="3" t="str">
        <v>Arsi University</v>
      </c>
      <c r="CX62" s="3" t="str">
        <v>Arsi University</v>
      </c>
      <c r="CY62" s="3" t="str">
        <v>Arsi University</v>
      </c>
      <c r="CZ62" s="3" t="str">
        <v>Arsi University</v>
      </c>
      <c r="DA62" s="3" t="str">
        <v>Arsi University</v>
      </c>
      <c r="DB62" s="3" t="str">
        <v>Arsi University</v>
      </c>
      <c r="DC62" s="3" t="str">
        <v>Arsi University</v>
      </c>
      <c r="DD62" s="3" t="str">
        <v>Arsi University</v>
      </c>
      <c r="DE62" s="3" t="str">
        <v>Arsi University</v>
      </c>
      <c r="DF62" s="3" t="str">
        <v>Arsi University</v>
      </c>
      <c r="DG62" s="3" t="str">
        <v>Arsi University</v>
      </c>
      <c r="DH62" s="3" t="str">
        <v>Arsi University</v>
      </c>
      <c r="DI62" s="3" t="str">
        <v>Arsi University</v>
      </c>
      <c r="DJ62" s="3" t="str">
        <v>Arsi University</v>
      </c>
      <c r="DK62" s="3" t="str">
        <v>Arsi University</v>
      </c>
      <c r="DL62" s="3" t="str">
        <v>Arsi University</v>
      </c>
      <c r="DM62" s="3" t="str">
        <v>Arsi University</v>
      </c>
      <c r="DN62" s="3" t="str">
        <v>Arsi University</v>
      </c>
      <c r="DO62" s="3" t="str">
        <v>Arsi University</v>
      </c>
      <c r="DP62" s="3" t="str">
        <v>Arsi University</v>
      </c>
    </row>
    <row r="63" spans="1:120" ht="14.5" x14ac:dyDescent="0.35">
      <c r="A63" s="3">
        <v>-6.7670000000000003</v>
      </c>
      <c r="B63" s="3">
        <v>37.036999999999999</v>
      </c>
      <c r="C63" s="3" t="s">
        <v>226</v>
      </c>
      <c r="D63" s="3" t="s">
        <v>107</v>
      </c>
      <c r="E63" s="3" t="s">
        <v>540</v>
      </c>
      <c r="F63" s="3">
        <v>500</v>
      </c>
      <c r="G63"/>
      <c r="H63" s="3" t="str">
        <f>CONCATENATE(site_list[[#This Row],[Country]],site_list[[#This Row],[Site.ID]])</f>
        <v>TanzaniaARTI Ilonga</v>
      </c>
      <c r="J63" s="3" t="s">
        <v>207</v>
      </c>
      <c r="K63" s="3" t="s">
        <v>208</v>
      </c>
      <c r="L63" s="3">
        <v>-10.22735977</v>
      </c>
      <c r="M63" s="3">
        <v>-3.7126378999999998</v>
      </c>
      <c r="N63" s="3">
        <v>46.20367813</v>
      </c>
      <c r="O63" s="3">
        <v>56.295684809999997</v>
      </c>
      <c r="S63" s="3" t="str">
        <v>Seychelles</v>
      </c>
      <c r="T63" s="3" t="str">
        <v>Seychelles</v>
      </c>
      <c r="U63" s="3" t="str">
        <v>Seychelles</v>
      </c>
      <c r="V63" s="3" t="str">
        <v>Seychelles</v>
      </c>
      <c r="W63" s="3" t="str">
        <v>Seychelles</v>
      </c>
      <c r="X63" s="3" t="str">
        <v>Seychelles</v>
      </c>
      <c r="Y63" s="3" t="str">
        <v>Seychelles</v>
      </c>
      <c r="Z63" s="3" t="str">
        <v>Seychelles</v>
      </c>
      <c r="AA63" s="3" t="str">
        <v>Seychelles</v>
      </c>
      <c r="AB63" s="3" t="str">
        <v>Seychelles</v>
      </c>
      <c r="AC63" s="3" t="str">
        <v>Seychelles</v>
      </c>
      <c r="AD63" s="3" t="str">
        <v>Seychelles</v>
      </c>
      <c r="AE63" s="3" t="str">
        <v>Seychelles</v>
      </c>
      <c r="AF63" s="3" t="str">
        <v>Seychelles</v>
      </c>
      <c r="AG63" s="3" t="str">
        <v>Seychelles</v>
      </c>
      <c r="AH63" s="3" t="str">
        <v>Seychelles</v>
      </c>
      <c r="AI63" s="3" t="str">
        <v>Seychelles</v>
      </c>
      <c r="AJ63" s="3" t="str">
        <v>Seychelles</v>
      </c>
      <c r="AK63" s="3" t="str">
        <v>Seychelles</v>
      </c>
      <c r="AL63" s="3" t="str">
        <v>Seychelles</v>
      </c>
      <c r="AM63" s="3" t="str">
        <v>Seychelles</v>
      </c>
      <c r="AN63" s="3" t="str">
        <v>Seychelles</v>
      </c>
      <c r="AO63" s="3" t="str">
        <v>Seychelles</v>
      </c>
      <c r="AP63" s="3" t="str">
        <v>Seychelles</v>
      </c>
      <c r="AQ63" s="3" t="str">
        <v>Seychelles</v>
      </c>
      <c r="AR63" s="3" t="str">
        <v>Seychelles</v>
      </c>
      <c r="AS63" s="3" t="str">
        <v>Seychelles</v>
      </c>
      <c r="AT63" s="3" t="str">
        <v>Seychelles</v>
      </c>
      <c r="AU63" s="3" t="str">
        <v>Seychelles</v>
      </c>
      <c r="AV63" s="3" t="str">
        <v>Seychelles</v>
      </c>
      <c r="AW63" s="3" t="str">
        <v>Seychelles</v>
      </c>
      <c r="AX63" s="3" t="str">
        <v>Seychelles</v>
      </c>
      <c r="BB63" s="3" t="str">
        <v>ARTI Ilonga</v>
      </c>
      <c r="BC63" s="3" t="str">
        <v>ARTI Ilonga</v>
      </c>
      <c r="BD63" s="3" t="str">
        <v>ARTI Ilonga</v>
      </c>
      <c r="BE63" s="3" t="str">
        <v>ARTI Ilonga</v>
      </c>
      <c r="BF63" s="3" t="str">
        <v>ARTI Ilonga</v>
      </c>
      <c r="BG63" s="3" t="str">
        <v>ARTI Ilonga</v>
      </c>
      <c r="BH63" s="3" t="str">
        <v>ARTI Ilonga</v>
      </c>
      <c r="BI63" s="3" t="str">
        <v>ARTI Ilonga</v>
      </c>
      <c r="BJ63" s="3" t="str">
        <v>ARTI Ilonga</v>
      </c>
      <c r="BK63" s="3" t="str">
        <v>ARTI Ilonga</v>
      </c>
      <c r="BL63" s="3" t="str">
        <v>ARTI Ilonga</v>
      </c>
      <c r="BM63" s="3" t="str">
        <v>ARTI Ilonga</v>
      </c>
      <c r="BN63" s="3" t="str">
        <v>ARTI Ilonga</v>
      </c>
      <c r="BO63" s="3" t="str">
        <v>ARTI Ilonga</v>
      </c>
      <c r="BP63" s="3" t="str">
        <v>ARTI Ilonga</v>
      </c>
      <c r="BQ63" s="3" t="str">
        <v>ARTI Ilonga</v>
      </c>
      <c r="BR63" s="3" t="str">
        <v>ARTI Ilonga</v>
      </c>
      <c r="BS63" s="3" t="str">
        <v>ARTI Ilonga</v>
      </c>
      <c r="BT63" s="3" t="str">
        <v>ARTI Ilonga</v>
      </c>
      <c r="BU63" s="3" t="str">
        <v>ARTI Ilonga</v>
      </c>
      <c r="BV63" s="3" t="str">
        <v>ARTI Ilonga</v>
      </c>
      <c r="BW63" s="3" t="str">
        <v>ARTI Ilonga</v>
      </c>
      <c r="BX63" s="3" t="str">
        <v>ARTI Ilonga</v>
      </c>
      <c r="BY63" s="3" t="str">
        <v>ARTI Ilonga</v>
      </c>
      <c r="BZ63" s="3" t="str">
        <v>ARTI Ilonga</v>
      </c>
      <c r="CA63" s="3" t="str">
        <v>ARTI Ilonga</v>
      </c>
      <c r="CB63" s="3" t="str">
        <v>ARTI Ilonga</v>
      </c>
      <c r="CC63" s="3" t="str">
        <v>ARTI Ilonga</v>
      </c>
      <c r="CD63" s="3" t="str">
        <v>ARTI Ilonga</v>
      </c>
      <c r="CE63" s="3" t="str">
        <v>ARTI Ilonga</v>
      </c>
      <c r="CF63" s="3" t="str">
        <v>ARTI Ilonga</v>
      </c>
      <c r="CG63" s="3" t="str">
        <v>ARTI Ilonga</v>
      </c>
      <c r="CK63" s="3" t="str">
        <v>ARTI Ilonga</v>
      </c>
      <c r="CM63" s="3" t="str">
        <v>ARTI Ilonga</v>
      </c>
      <c r="CN63" s="3" t="str">
        <v>ARTI Ilonga</v>
      </c>
      <c r="CO63" s="3" t="str">
        <v>ARTI Ilonga</v>
      </c>
      <c r="CP63" s="3" t="str">
        <v>ARTI Ilonga</v>
      </c>
      <c r="CQ63" s="3" t="str">
        <v>ARTI Ilonga</v>
      </c>
      <c r="CR63" s="3" t="str">
        <v>ARTI Ilonga</v>
      </c>
      <c r="CS63" s="3" t="str">
        <v>ARTI Ilonga</v>
      </c>
      <c r="CT63" s="3" t="str">
        <v>ARTI Ilonga</v>
      </c>
      <c r="CU63" s="3" t="str">
        <v>ARTI Ilonga</v>
      </c>
      <c r="CV63" s="3" t="str">
        <v>ARTI Ilonga</v>
      </c>
      <c r="CW63" s="3" t="str">
        <v>ARTI Ilonga</v>
      </c>
      <c r="CX63" s="3" t="str">
        <v>ARTI Ilonga</v>
      </c>
      <c r="CY63" s="3" t="str">
        <v>ARTI Ilonga</v>
      </c>
      <c r="CZ63" s="3" t="str">
        <v>ARTI Ilonga</v>
      </c>
      <c r="DA63" s="3" t="str">
        <v>ARTI Ilonga</v>
      </c>
      <c r="DB63" s="3" t="str">
        <v>ARTI Ilonga</v>
      </c>
      <c r="DC63" s="3" t="str">
        <v>ARTI Ilonga</v>
      </c>
      <c r="DD63" s="3" t="str">
        <v>ARTI Ilonga</v>
      </c>
      <c r="DE63" s="3" t="str">
        <v>ARTI Ilonga</v>
      </c>
      <c r="DF63" s="3" t="str">
        <v>ARTI Ilonga</v>
      </c>
      <c r="DG63" s="3" t="str">
        <v>ARTI Ilonga</v>
      </c>
      <c r="DH63" s="3" t="str">
        <v>ARTI Ilonga</v>
      </c>
      <c r="DI63" s="3" t="str">
        <v>ARTI Ilonga</v>
      </c>
      <c r="DJ63" s="3" t="str">
        <v>ARTI Ilonga</v>
      </c>
      <c r="DK63" s="3" t="str">
        <v>ARTI Ilonga</v>
      </c>
      <c r="DL63" s="3" t="str">
        <v>ARTI Ilonga</v>
      </c>
      <c r="DM63" s="3" t="str">
        <v>ARTI Ilonga</v>
      </c>
      <c r="DN63" s="3" t="str">
        <v>ARTI Ilonga</v>
      </c>
      <c r="DO63" s="3" t="str">
        <v>ARTI Ilonga</v>
      </c>
      <c r="DP63" s="3" t="str">
        <v>ARTI Ilonga</v>
      </c>
    </row>
    <row r="64" spans="1:120" ht="14.5" x14ac:dyDescent="0.35">
      <c r="A64" s="3">
        <v>7.12</v>
      </c>
      <c r="B64" s="3">
        <v>39.199100000000001</v>
      </c>
      <c r="C64" s="3" t="s">
        <v>148</v>
      </c>
      <c r="D64" s="3" t="s">
        <v>107</v>
      </c>
      <c r="E64" s="3" t="s">
        <v>281</v>
      </c>
      <c r="F64" s="3">
        <v>200</v>
      </c>
      <c r="G64"/>
      <c r="H64" s="3" t="str">
        <f>CONCATENATE(site_list[[#This Row],[Country]],site_list[[#This Row],[Site.ID]])</f>
        <v>EthiopiaAsasa RS</v>
      </c>
      <c r="J64" s="3" t="s">
        <v>209</v>
      </c>
      <c r="K64" s="3" t="s">
        <v>210</v>
      </c>
      <c r="L64" s="3">
        <v>6.9176158900000004</v>
      </c>
      <c r="M64" s="3">
        <v>10.00043106</v>
      </c>
      <c r="N64" s="3">
        <v>-13.303505899999999</v>
      </c>
      <c r="O64" s="3">
        <v>-10.265752790000001</v>
      </c>
      <c r="S64" s="3" t="str">
        <v>Sierra Leone</v>
      </c>
      <c r="T64" s="3" t="str">
        <v>Sierra Leone</v>
      </c>
      <c r="U64" s="3" t="str">
        <v>Sierra Leone</v>
      </c>
      <c r="V64" s="3" t="str">
        <v>Sierra Leone</v>
      </c>
      <c r="W64" s="3" t="str">
        <v>Sierra Leone</v>
      </c>
      <c r="X64" s="3" t="str">
        <v>Sierra Leone</v>
      </c>
      <c r="Y64" s="3" t="str">
        <v>Sierra Leone</v>
      </c>
      <c r="Z64" s="3" t="str">
        <v>Sierra Leone</v>
      </c>
      <c r="AA64" s="3" t="str">
        <v>Sierra Leone</v>
      </c>
      <c r="AB64" s="3" t="str">
        <v>Sierra Leone</v>
      </c>
      <c r="AC64" s="3" t="str">
        <v>Sierra Leone</v>
      </c>
      <c r="AD64" s="3" t="str">
        <v>Sierra Leone</v>
      </c>
      <c r="AE64" s="3" t="str">
        <v>Sierra Leone</v>
      </c>
      <c r="AF64" s="3" t="str">
        <v>Sierra Leone</v>
      </c>
      <c r="AG64" s="3" t="str">
        <v>Sierra Leone</v>
      </c>
      <c r="AH64" s="3" t="str">
        <v>Sierra Leone</v>
      </c>
      <c r="AI64" s="3" t="str">
        <v>Sierra Leone</v>
      </c>
      <c r="AJ64" s="3" t="str">
        <v>Sierra Leone</v>
      </c>
      <c r="AK64" s="3" t="str">
        <v>Sierra Leone</v>
      </c>
      <c r="AL64" s="3" t="str">
        <v>Sierra Leone</v>
      </c>
      <c r="AM64" s="3" t="str">
        <v>Sierra Leone</v>
      </c>
      <c r="AN64" s="3" t="str">
        <v>Sierra Leone</v>
      </c>
      <c r="AO64" s="3" t="str">
        <v>Sierra Leone</v>
      </c>
      <c r="AP64" s="3" t="str">
        <v>Sierra Leone</v>
      </c>
      <c r="AQ64" s="3" t="str">
        <v>Sierra Leone</v>
      </c>
      <c r="AR64" s="3" t="str">
        <v>Sierra Leone</v>
      </c>
      <c r="AS64" s="3" t="str">
        <v>Sierra Leone</v>
      </c>
      <c r="AT64" s="3" t="str">
        <v>Sierra Leone</v>
      </c>
      <c r="AU64" s="3" t="str">
        <v>Sierra Leone</v>
      </c>
      <c r="AV64" s="3" t="str">
        <v>Sierra Leone</v>
      </c>
      <c r="AW64" s="3" t="str">
        <v>Sierra Leone</v>
      </c>
      <c r="AX64" s="3" t="str">
        <v>Sierra Leone</v>
      </c>
      <c r="BB64" s="3" t="str">
        <v>Asasa RS</v>
      </c>
      <c r="BC64" s="3" t="str">
        <v>Asasa RS</v>
      </c>
      <c r="BD64" s="3" t="str">
        <v>Asasa RS</v>
      </c>
      <c r="BE64" s="3" t="str">
        <v>Asasa RS</v>
      </c>
      <c r="BF64" s="3" t="str">
        <v>Asasa RS</v>
      </c>
      <c r="BG64" s="3" t="str">
        <v>Asasa RS</v>
      </c>
      <c r="BH64" s="3" t="str">
        <v>Asasa RS</v>
      </c>
      <c r="BI64" s="3" t="str">
        <v>Asasa RS</v>
      </c>
      <c r="BJ64" s="3" t="str">
        <v>Asasa RS</v>
      </c>
      <c r="BK64" s="3" t="str">
        <v>Asasa RS</v>
      </c>
      <c r="BL64" s="3" t="str">
        <v>Asasa RS</v>
      </c>
      <c r="BM64" s="3" t="str">
        <v>Asasa RS</v>
      </c>
      <c r="BN64" s="3" t="str">
        <v>Asasa RS</v>
      </c>
      <c r="BO64" s="3" t="str">
        <v>Asasa RS</v>
      </c>
      <c r="BP64" s="3" t="str">
        <v>Asasa RS</v>
      </c>
      <c r="BQ64" s="3" t="str">
        <v>Asasa RS</v>
      </c>
      <c r="BR64" s="3" t="str">
        <v>Asasa RS</v>
      </c>
      <c r="BS64" s="3" t="str">
        <v>Asasa RS</v>
      </c>
      <c r="BT64" s="3" t="str">
        <v>Asasa RS</v>
      </c>
      <c r="BU64" s="3" t="str">
        <v>Asasa RS</v>
      </c>
      <c r="BV64" s="3" t="str">
        <v>Asasa RS</v>
      </c>
      <c r="BW64" s="3" t="str">
        <v>Asasa RS</v>
      </c>
      <c r="BX64" s="3" t="str">
        <v>Asasa RS</v>
      </c>
      <c r="BY64" s="3" t="str">
        <v>Asasa RS</v>
      </c>
      <c r="BZ64" s="3" t="str">
        <v>Asasa RS</v>
      </c>
      <c r="CA64" s="3" t="str">
        <v>Asasa RS</v>
      </c>
      <c r="CB64" s="3" t="str">
        <v>Asasa RS</v>
      </c>
      <c r="CC64" s="3" t="str">
        <v>Asasa RS</v>
      </c>
      <c r="CD64" s="3" t="str">
        <v>Asasa RS</v>
      </c>
      <c r="CE64" s="3" t="str">
        <v>Asasa RS</v>
      </c>
      <c r="CF64" s="3" t="str">
        <v>Asasa RS</v>
      </c>
      <c r="CG64" s="3" t="str">
        <v>Asasa RS</v>
      </c>
      <c r="CK64" s="3" t="str">
        <v>Asasa RS</v>
      </c>
      <c r="CM64" s="3" t="str">
        <v>Asasa RS</v>
      </c>
      <c r="CN64" s="3" t="str">
        <v>Asasa RS</v>
      </c>
      <c r="CO64" s="3" t="str">
        <v>Asasa RS</v>
      </c>
      <c r="CP64" s="3" t="str">
        <v>Asasa RS</v>
      </c>
      <c r="CQ64" s="3" t="str">
        <v>Asasa RS</v>
      </c>
      <c r="CR64" s="3" t="str">
        <v>Asasa RS</v>
      </c>
      <c r="CS64" s="3" t="str">
        <v>Asasa RS</v>
      </c>
      <c r="CT64" s="3" t="str">
        <v>Asasa RS</v>
      </c>
      <c r="CU64" s="3" t="str">
        <v>Asasa RS</v>
      </c>
      <c r="CV64" s="3" t="str">
        <v>Asasa RS</v>
      </c>
      <c r="CW64" s="3" t="str">
        <v>Asasa RS</v>
      </c>
      <c r="CX64" s="3" t="str">
        <v>Asasa RS</v>
      </c>
      <c r="CY64" s="3" t="str">
        <v>Asasa RS</v>
      </c>
      <c r="CZ64" s="3" t="str">
        <v>Asasa RS</v>
      </c>
      <c r="DA64" s="3" t="str">
        <v>Asasa RS</v>
      </c>
      <c r="DB64" s="3" t="str">
        <v>Asasa RS</v>
      </c>
      <c r="DC64" s="3" t="str">
        <v>Asasa RS</v>
      </c>
      <c r="DD64" s="3" t="str">
        <v>Asasa RS</v>
      </c>
      <c r="DE64" s="3" t="str">
        <v>Asasa RS</v>
      </c>
      <c r="DF64" s="3" t="str">
        <v>Asasa RS</v>
      </c>
      <c r="DG64" s="3" t="str">
        <v>Asasa RS</v>
      </c>
      <c r="DH64" s="3" t="str">
        <v>Asasa RS</v>
      </c>
      <c r="DI64" s="3" t="str">
        <v>Asasa RS</v>
      </c>
      <c r="DJ64" s="3" t="str">
        <v>Asasa RS</v>
      </c>
      <c r="DK64" s="3" t="str">
        <v>Asasa RS</v>
      </c>
      <c r="DL64" s="3" t="str">
        <v>Asasa RS</v>
      </c>
      <c r="DM64" s="3" t="str">
        <v>Asasa RS</v>
      </c>
      <c r="DN64" s="3" t="str">
        <v>Asasa RS</v>
      </c>
      <c r="DO64" s="3" t="str">
        <v>Asasa RS</v>
      </c>
      <c r="DP64" s="3" t="str">
        <v>Asasa RS</v>
      </c>
    </row>
    <row r="65" spans="1:120" ht="14.5" x14ac:dyDescent="0.35">
      <c r="A65" s="3">
        <v>27.189139999999998</v>
      </c>
      <c r="B65" s="3">
        <v>31.168780000000002</v>
      </c>
      <c r="C65" s="3" t="s">
        <v>142</v>
      </c>
      <c r="D65" s="3" t="s">
        <v>107</v>
      </c>
      <c r="E65" s="3" t="s">
        <v>7675</v>
      </c>
      <c r="F65" s="3">
        <v>1500</v>
      </c>
      <c r="G65"/>
      <c r="H65" s="3" t="str">
        <f>CONCATENATE(site_list[[#This Row],[Country]],site_list[[#This Row],[Site.ID]])</f>
        <v>EgyptAssiut University</v>
      </c>
      <c r="J65" s="3" t="s">
        <v>212</v>
      </c>
      <c r="K65" s="3" t="s">
        <v>213</v>
      </c>
      <c r="L65" s="3">
        <v>-1.6470819699999999</v>
      </c>
      <c r="M65" s="3">
        <v>11.989306450000001</v>
      </c>
      <c r="N65" s="3">
        <v>40.978500369999999</v>
      </c>
      <c r="O65" s="3">
        <v>51.415695190000001</v>
      </c>
      <c r="S65" s="3" t="str">
        <v>Somalia</v>
      </c>
      <c r="T65" s="3" t="str">
        <v>Somalia</v>
      </c>
      <c r="U65" s="3" t="str">
        <v>Somalia</v>
      </c>
      <c r="V65" s="3" t="str">
        <v>Somalia</v>
      </c>
      <c r="W65" s="3" t="str">
        <v>Somalia</v>
      </c>
      <c r="X65" s="3" t="str">
        <v>Somalia</v>
      </c>
      <c r="Y65" s="3" t="str">
        <v>Somalia</v>
      </c>
      <c r="Z65" s="3" t="str">
        <v>Somalia</v>
      </c>
      <c r="AA65" s="3" t="str">
        <v>Somalia</v>
      </c>
      <c r="AB65" s="3" t="str">
        <v>Somalia</v>
      </c>
      <c r="AC65" s="3" t="str">
        <v>Somalia</v>
      </c>
      <c r="AD65" s="3" t="str">
        <v>Somalia</v>
      </c>
      <c r="AE65" s="3" t="str">
        <v>Somalia</v>
      </c>
      <c r="AF65" s="3" t="str">
        <v>Somalia</v>
      </c>
      <c r="AG65" s="3" t="str">
        <v>Somalia</v>
      </c>
      <c r="AH65" s="3" t="str">
        <v>Somalia</v>
      </c>
      <c r="AI65" s="3" t="str">
        <v>Somalia</v>
      </c>
      <c r="AJ65" s="3" t="str">
        <v>Somalia</v>
      </c>
      <c r="AK65" s="3" t="str">
        <v>Somalia</v>
      </c>
      <c r="AL65" s="3" t="str">
        <v>Somalia</v>
      </c>
      <c r="AM65" s="3" t="str">
        <v>Somalia</v>
      </c>
      <c r="AN65" s="3" t="str">
        <v>Somalia</v>
      </c>
      <c r="AO65" s="3" t="str">
        <v>Somalia</v>
      </c>
      <c r="AP65" s="3" t="str">
        <v>Somalia</v>
      </c>
      <c r="AQ65" s="3" t="str">
        <v>Somalia</v>
      </c>
      <c r="AR65" s="3" t="str">
        <v>Somalia</v>
      </c>
      <c r="AS65" s="3" t="str">
        <v>Somalia</v>
      </c>
      <c r="AT65" s="3" t="str">
        <v>Somalia</v>
      </c>
      <c r="AU65" s="3" t="str">
        <v>Somalia</v>
      </c>
      <c r="AV65" s="3" t="str">
        <v>Somalia</v>
      </c>
      <c r="AW65" s="3" t="str">
        <v>Somalia</v>
      </c>
      <c r="AX65" s="3" t="str">
        <v>Somalia</v>
      </c>
      <c r="BB65" s="3" t="str">
        <v>Assiut University</v>
      </c>
      <c r="BC65" s="3" t="str">
        <v>Assiut University</v>
      </c>
      <c r="BD65" s="3" t="str">
        <v>Assiut University</v>
      </c>
      <c r="BE65" s="3" t="str">
        <v>Assiut University</v>
      </c>
      <c r="BF65" s="3" t="str">
        <v>Assiut University</v>
      </c>
      <c r="BG65" s="3" t="str">
        <v>Assiut University</v>
      </c>
      <c r="BH65" s="3" t="str">
        <v>Assiut University</v>
      </c>
      <c r="BI65" s="3" t="str">
        <v>Assiut University</v>
      </c>
      <c r="BJ65" s="3" t="str">
        <v>Assiut University</v>
      </c>
      <c r="BK65" s="3" t="str">
        <v>Assiut University</v>
      </c>
      <c r="BL65" s="3" t="str">
        <v>Assiut University</v>
      </c>
      <c r="BM65" s="3" t="str">
        <v>Assiut University</v>
      </c>
      <c r="BN65" s="3" t="str">
        <v>Assiut University</v>
      </c>
      <c r="BO65" s="3" t="str">
        <v>Assiut University</v>
      </c>
      <c r="BP65" s="3" t="str">
        <v>Assiut University</v>
      </c>
      <c r="BQ65" s="3" t="str">
        <v>Assiut University</v>
      </c>
      <c r="BR65" s="3" t="str">
        <v>Assiut University</v>
      </c>
      <c r="BS65" s="3" t="str">
        <v>Assiut University</v>
      </c>
      <c r="BT65" s="3" t="str">
        <v>Assiut University</v>
      </c>
      <c r="BU65" s="3" t="str">
        <v>Assiut University</v>
      </c>
      <c r="BV65" s="3" t="str">
        <v>Assiut University</v>
      </c>
      <c r="BW65" s="3" t="str">
        <v>Assiut University</v>
      </c>
      <c r="BX65" s="3" t="str">
        <v>Assiut University</v>
      </c>
      <c r="BY65" s="3" t="str">
        <v>Assiut University</v>
      </c>
      <c r="BZ65" s="3" t="str">
        <v>Assiut University</v>
      </c>
      <c r="CA65" s="3" t="str">
        <v>Assiut University</v>
      </c>
      <c r="CB65" s="3" t="str">
        <v>Assiut University</v>
      </c>
      <c r="CC65" s="3" t="str">
        <v>Assiut University</v>
      </c>
      <c r="CD65" s="3" t="str">
        <v>Assiut University</v>
      </c>
      <c r="CE65" s="3" t="str">
        <v>Assiut University</v>
      </c>
      <c r="CF65" s="3" t="str">
        <v>Assiut University</v>
      </c>
      <c r="CG65" s="3" t="str">
        <v>Assiut University</v>
      </c>
      <c r="CK65" s="3" t="str">
        <v>Assiut University</v>
      </c>
      <c r="CM65" s="3" t="str">
        <v>Assiut University</v>
      </c>
      <c r="CN65" s="3" t="str">
        <v>Assiut University</v>
      </c>
      <c r="CO65" s="3" t="str">
        <v>Assiut University</v>
      </c>
      <c r="CP65" s="3" t="str">
        <v>Assiut University</v>
      </c>
      <c r="CQ65" s="3" t="str">
        <v>Assiut University</v>
      </c>
      <c r="CR65" s="3" t="str">
        <v>Assiut University</v>
      </c>
      <c r="CS65" s="3" t="str">
        <v>Assiut University</v>
      </c>
      <c r="CT65" s="3" t="str">
        <v>Assiut University</v>
      </c>
      <c r="CU65" s="3" t="str">
        <v>Assiut University</v>
      </c>
      <c r="CV65" s="3" t="str">
        <v>Assiut University</v>
      </c>
      <c r="CW65" s="3" t="str">
        <v>Assiut University</v>
      </c>
      <c r="CX65" s="3" t="str">
        <v>Assiut University</v>
      </c>
      <c r="CY65" s="3" t="str">
        <v>Assiut University</v>
      </c>
      <c r="CZ65" s="3" t="str">
        <v>Assiut University</v>
      </c>
      <c r="DA65" s="3" t="str">
        <v>Assiut University</v>
      </c>
      <c r="DB65" s="3" t="str">
        <v>Assiut University</v>
      </c>
      <c r="DC65" s="3" t="str">
        <v>Assiut University</v>
      </c>
      <c r="DD65" s="3" t="str">
        <v>Assiut University</v>
      </c>
      <c r="DE65" s="3" t="str">
        <v>Assiut University</v>
      </c>
      <c r="DF65" s="3" t="str">
        <v>Assiut University</v>
      </c>
      <c r="DG65" s="3" t="str">
        <v>Assiut University</v>
      </c>
      <c r="DH65" s="3" t="str">
        <v>Assiut University</v>
      </c>
      <c r="DI65" s="3" t="str">
        <v>Assiut University</v>
      </c>
      <c r="DJ65" s="3" t="str">
        <v>Assiut University</v>
      </c>
      <c r="DK65" s="3" t="str">
        <v>Assiut University</v>
      </c>
      <c r="DL65" s="3" t="str">
        <v>Assiut University</v>
      </c>
      <c r="DM65" s="3" t="str">
        <v>Assiut University</v>
      </c>
      <c r="DN65" s="3" t="str">
        <v>Assiut University</v>
      </c>
      <c r="DO65" s="3" t="str">
        <v>Assiut University</v>
      </c>
      <c r="DP65" s="3" t="str">
        <v>Assiut University</v>
      </c>
    </row>
    <row r="66" spans="1:120" ht="14.5" x14ac:dyDescent="0.35">
      <c r="A66" s="3">
        <v>10.284000000000001</v>
      </c>
      <c r="B66" s="3">
        <v>9.7970000000000006</v>
      </c>
      <c r="C66" s="3" t="s">
        <v>196</v>
      </c>
      <c r="D66" s="3" t="s">
        <v>107</v>
      </c>
      <c r="E66" s="3" t="s">
        <v>407</v>
      </c>
      <c r="F66" s="3">
        <v>500</v>
      </c>
      <c r="G66"/>
      <c r="H66" s="3" t="str">
        <f>CONCATENATE(site_list[[#This Row],[Country]],site_list[[#This Row],[Site.ID]])</f>
        <v>NigeriaATBU, Bauchi</v>
      </c>
      <c r="J66" s="3" t="s">
        <v>215</v>
      </c>
      <c r="K66" s="3" t="s">
        <v>216</v>
      </c>
      <c r="L66" s="3">
        <v>-34.83514023</v>
      </c>
      <c r="M66" s="3">
        <v>-22.125030519999999</v>
      </c>
      <c r="N66" s="3">
        <v>16.451890949999999</v>
      </c>
      <c r="O66" s="3">
        <v>32.89125061</v>
      </c>
      <c r="S66" s="3" t="str">
        <v>South Africa</v>
      </c>
      <c r="T66" s="3" t="str">
        <v>South Africa</v>
      </c>
      <c r="U66" s="3" t="str">
        <v>South Africa</v>
      </c>
      <c r="V66" s="3" t="str">
        <v>South Africa</v>
      </c>
      <c r="W66" s="3" t="str">
        <v>South Africa</v>
      </c>
      <c r="X66" s="3" t="str">
        <v>South Africa</v>
      </c>
      <c r="Y66" s="3" t="str">
        <v>South Africa</v>
      </c>
      <c r="Z66" s="3" t="str">
        <v>South Africa</v>
      </c>
      <c r="AA66" s="3" t="str">
        <v>South Africa</v>
      </c>
      <c r="AB66" s="3" t="str">
        <v>South Africa</v>
      </c>
      <c r="AC66" s="3" t="str">
        <v>South Africa</v>
      </c>
      <c r="AD66" s="3" t="str">
        <v>South Africa</v>
      </c>
      <c r="AE66" s="3" t="str">
        <v>South Africa</v>
      </c>
      <c r="AF66" s="3" t="str">
        <v>South Africa</v>
      </c>
      <c r="AG66" s="3" t="str">
        <v>South Africa</v>
      </c>
      <c r="AH66" s="3" t="str">
        <v>South Africa</v>
      </c>
      <c r="AI66" s="3" t="str">
        <v>South Africa</v>
      </c>
      <c r="AJ66" s="3" t="str">
        <v>South Africa</v>
      </c>
      <c r="AK66" s="3" t="str">
        <v>South Africa</v>
      </c>
      <c r="AL66" s="3" t="str">
        <v>South Africa</v>
      </c>
      <c r="AM66" s="3" t="str">
        <v>South Africa</v>
      </c>
      <c r="AN66" s="3" t="str">
        <v>South Africa</v>
      </c>
      <c r="AO66" s="3" t="str">
        <v>South Africa</v>
      </c>
      <c r="AP66" s="3" t="str">
        <v>South Africa</v>
      </c>
      <c r="AQ66" s="3" t="str">
        <v>South Africa</v>
      </c>
      <c r="AR66" s="3" t="str">
        <v>South Africa</v>
      </c>
      <c r="AS66" s="3" t="str">
        <v>South Africa</v>
      </c>
      <c r="AT66" s="3" t="str">
        <v>South Africa</v>
      </c>
      <c r="AU66" s="3" t="str">
        <v>South Africa</v>
      </c>
      <c r="AV66" s="3" t="str">
        <v>South Africa</v>
      </c>
      <c r="AW66" s="3" t="str">
        <v>South Africa</v>
      </c>
      <c r="AX66" s="3" t="str">
        <v>South Africa</v>
      </c>
      <c r="BB66" s="3" t="str">
        <v>ATBU, Bauchi</v>
      </c>
      <c r="BC66" s="3" t="str">
        <v>ATBU, Bauchi</v>
      </c>
      <c r="BD66" s="3" t="str">
        <v>ATBU, Bauchi</v>
      </c>
      <c r="BE66" s="3" t="str">
        <v>ATBU, Bauchi</v>
      </c>
      <c r="BF66" s="3" t="str">
        <v>ATBU, Bauchi</v>
      </c>
      <c r="BG66" s="3" t="str">
        <v>ATBU, Bauchi</v>
      </c>
      <c r="BH66" s="3" t="str">
        <v>ATBU, Bauchi</v>
      </c>
      <c r="BI66" s="3" t="str">
        <v>ATBU, Bauchi</v>
      </c>
      <c r="BJ66" s="3" t="str">
        <v>ATBU, Bauchi</v>
      </c>
      <c r="BK66" s="3" t="str">
        <v>ATBU, Bauchi</v>
      </c>
      <c r="BL66" s="3" t="str">
        <v>ATBU, Bauchi</v>
      </c>
      <c r="BM66" s="3" t="str">
        <v>ATBU, Bauchi</v>
      </c>
      <c r="BN66" s="3" t="str">
        <v>ATBU, Bauchi</v>
      </c>
      <c r="BO66" s="3" t="str">
        <v>ATBU, Bauchi</v>
      </c>
      <c r="BP66" s="3" t="str">
        <v>ATBU, Bauchi</v>
      </c>
      <c r="BQ66" s="3" t="str">
        <v>ATBU, Bauchi</v>
      </c>
      <c r="BR66" s="3" t="str">
        <v>ATBU, Bauchi</v>
      </c>
      <c r="BS66" s="3" t="str">
        <v>ATBU, Bauchi</v>
      </c>
      <c r="BT66" s="3" t="str">
        <v>ATBU, Bauchi</v>
      </c>
      <c r="BU66" s="3" t="str">
        <v>ATBU, Bauchi</v>
      </c>
      <c r="BV66" s="3" t="str">
        <v>ATBU, Bauchi</v>
      </c>
      <c r="BW66" s="3" t="str">
        <v>ATBU, Bauchi</v>
      </c>
      <c r="BX66" s="3" t="str">
        <v>ATBU, Bauchi</v>
      </c>
      <c r="BY66" s="3" t="str">
        <v>ATBU, Bauchi</v>
      </c>
      <c r="BZ66" s="3" t="str">
        <v>ATBU, Bauchi</v>
      </c>
      <c r="CA66" s="3" t="str">
        <v>ATBU, Bauchi</v>
      </c>
      <c r="CB66" s="3" t="str">
        <v>ATBU, Bauchi</v>
      </c>
      <c r="CC66" s="3" t="str">
        <v>ATBU, Bauchi</v>
      </c>
      <c r="CD66" s="3" t="str">
        <v>ATBU, Bauchi</v>
      </c>
      <c r="CE66" s="3" t="str">
        <v>ATBU, Bauchi</v>
      </c>
      <c r="CF66" s="3" t="str">
        <v>ATBU, Bauchi</v>
      </c>
      <c r="CG66" s="3" t="str">
        <v>ATBU, Bauchi</v>
      </c>
      <c r="CK66" s="3" t="str">
        <v>ATBU, Bauchi</v>
      </c>
      <c r="CM66" s="3" t="str">
        <v>ATBU, Bauchi</v>
      </c>
      <c r="CN66" s="3" t="str">
        <v>ATBU, Bauchi</v>
      </c>
      <c r="CO66" s="3" t="str">
        <v>ATBU, Bauchi</v>
      </c>
      <c r="CP66" s="3" t="str">
        <v>ATBU, Bauchi</v>
      </c>
      <c r="CQ66" s="3" t="str">
        <v>ATBU, Bauchi</v>
      </c>
      <c r="CR66" s="3" t="str">
        <v>ATBU, Bauchi</v>
      </c>
      <c r="CS66" s="3" t="str">
        <v>ATBU, Bauchi</v>
      </c>
      <c r="CT66" s="3" t="str">
        <v>ATBU, Bauchi</v>
      </c>
      <c r="CU66" s="3" t="str">
        <v>ATBU, Bauchi</v>
      </c>
      <c r="CV66" s="3" t="str">
        <v>ATBU, Bauchi</v>
      </c>
      <c r="CW66" s="3" t="str">
        <v>ATBU, Bauchi</v>
      </c>
      <c r="CX66" s="3" t="str">
        <v>ATBU, Bauchi</v>
      </c>
      <c r="CY66" s="3" t="str">
        <v>ATBU, Bauchi</v>
      </c>
      <c r="CZ66" s="3" t="str">
        <v>ATBU, Bauchi</v>
      </c>
      <c r="DA66" s="3" t="str">
        <v>ATBU, Bauchi</v>
      </c>
      <c r="DB66" s="3" t="str">
        <v>ATBU, Bauchi</v>
      </c>
      <c r="DC66" s="3" t="str">
        <v>ATBU, Bauchi</v>
      </c>
      <c r="DD66" s="3" t="str">
        <v>ATBU, Bauchi</v>
      </c>
      <c r="DE66" s="3" t="str">
        <v>ATBU, Bauchi</v>
      </c>
      <c r="DF66" s="3" t="str">
        <v>ATBU, Bauchi</v>
      </c>
      <c r="DG66" s="3" t="str">
        <v>ATBU, Bauchi</v>
      </c>
      <c r="DH66" s="3" t="str">
        <v>ATBU, Bauchi</v>
      </c>
      <c r="DI66" s="3" t="str">
        <v>ATBU, Bauchi</v>
      </c>
      <c r="DJ66" s="3" t="str">
        <v>ATBU, Bauchi</v>
      </c>
      <c r="DK66" s="3" t="str">
        <v>ATBU, Bauchi</v>
      </c>
      <c r="DL66" s="3" t="str">
        <v>ATBU, Bauchi</v>
      </c>
      <c r="DM66" s="3" t="str">
        <v>ATBU, Bauchi</v>
      </c>
      <c r="DN66" s="3" t="str">
        <v>ATBU, Bauchi</v>
      </c>
      <c r="DO66" s="3" t="str">
        <v>ATBU, Bauchi</v>
      </c>
      <c r="DP66" s="3" t="str">
        <v>ATBU, Bauchi</v>
      </c>
    </row>
    <row r="67" spans="1:120" ht="14.5" x14ac:dyDescent="0.35">
      <c r="A67" s="3">
        <v>6.4185999999999996</v>
      </c>
      <c r="B67" s="3">
        <v>38.287700000000001</v>
      </c>
      <c r="C67" s="3" t="s">
        <v>148</v>
      </c>
      <c r="D67" s="3" t="s">
        <v>107</v>
      </c>
      <c r="E67" s="3" t="s">
        <v>282</v>
      </c>
      <c r="F67" s="3">
        <v>300</v>
      </c>
      <c r="G67"/>
      <c r="H67" s="3" t="str">
        <f>CONCATENATE(site_list[[#This Row],[Country]],site_list[[#This Row],[Site.ID]])</f>
        <v>EthiopiaATVET College, Dilla</v>
      </c>
      <c r="J67" s="3" t="s">
        <v>220</v>
      </c>
      <c r="K67" s="3" t="s">
        <v>221</v>
      </c>
      <c r="L67" s="3">
        <v>3.4809989899999998</v>
      </c>
      <c r="M67" s="3">
        <v>12.21899986</v>
      </c>
      <c r="N67" s="3">
        <v>24.151929859999999</v>
      </c>
      <c r="O67" s="3">
        <v>35.869949339999998</v>
      </c>
      <c r="S67" s="3" t="str">
        <v>South Sudan</v>
      </c>
      <c r="T67" s="3" t="str">
        <v>South Sudan</v>
      </c>
      <c r="U67" s="3" t="str">
        <v>South Sudan</v>
      </c>
      <c r="V67" s="3" t="str">
        <v>South Sudan</v>
      </c>
      <c r="W67" s="3" t="str">
        <v>South Sudan</v>
      </c>
      <c r="X67" s="3" t="str">
        <v>South Sudan</v>
      </c>
      <c r="Y67" s="3" t="str">
        <v>South Sudan</v>
      </c>
      <c r="Z67" s="3" t="str">
        <v>South Sudan</v>
      </c>
      <c r="AA67" s="3" t="str">
        <v>South Sudan</v>
      </c>
      <c r="AB67" s="3" t="str">
        <v>South Sudan</v>
      </c>
      <c r="AC67" s="3" t="str">
        <v>South Sudan</v>
      </c>
      <c r="AD67" s="3" t="str">
        <v>South Sudan</v>
      </c>
      <c r="AE67" s="3" t="str">
        <v>South Sudan</v>
      </c>
      <c r="AF67" s="3" t="str">
        <v>South Sudan</v>
      </c>
      <c r="AG67" s="3" t="str">
        <v>South Sudan</v>
      </c>
      <c r="AH67" s="3" t="str">
        <v>South Sudan</v>
      </c>
      <c r="AI67" s="3" t="str">
        <v>South Sudan</v>
      </c>
      <c r="AJ67" s="3" t="str">
        <v>South Sudan</v>
      </c>
      <c r="AK67" s="3" t="str">
        <v>South Sudan</v>
      </c>
      <c r="AL67" s="3" t="str">
        <v>South Sudan</v>
      </c>
      <c r="AM67" s="3" t="str">
        <v>South Sudan</v>
      </c>
      <c r="AN67" s="3" t="str">
        <v>South Sudan</v>
      </c>
      <c r="AO67" s="3" t="str">
        <v>South Sudan</v>
      </c>
      <c r="AP67" s="3" t="str">
        <v>South Sudan</v>
      </c>
      <c r="AQ67" s="3" t="str">
        <v>South Sudan</v>
      </c>
      <c r="AR67" s="3" t="str">
        <v>South Sudan</v>
      </c>
      <c r="AS67" s="3" t="str">
        <v>South Sudan</v>
      </c>
      <c r="AT67" s="3" t="str">
        <v>South Sudan</v>
      </c>
      <c r="AU67" s="3" t="str">
        <v>South Sudan</v>
      </c>
      <c r="AV67" s="3" t="str">
        <v>South Sudan</v>
      </c>
      <c r="AW67" s="3" t="str">
        <v>South Sudan</v>
      </c>
      <c r="AX67" s="3" t="str">
        <v>South Sudan</v>
      </c>
      <c r="BB67" s="3" t="str">
        <v>ATVET College, Dilla</v>
      </c>
      <c r="BC67" s="3" t="str">
        <v>ATVET College, Dilla</v>
      </c>
      <c r="BD67" s="3" t="str">
        <v>ATVET College, Dilla</v>
      </c>
      <c r="BE67" s="3" t="str">
        <v>ATVET College, Dilla</v>
      </c>
      <c r="BF67" s="3" t="str">
        <v>ATVET College, Dilla</v>
      </c>
      <c r="BG67" s="3" t="str">
        <v>ATVET College, Dilla</v>
      </c>
      <c r="BH67" s="3" t="str">
        <v>ATVET College, Dilla</v>
      </c>
      <c r="BI67" s="3" t="str">
        <v>ATVET College, Dilla</v>
      </c>
      <c r="BJ67" s="3" t="str">
        <v>ATVET College, Dilla</v>
      </c>
      <c r="BK67" s="3" t="str">
        <v>ATVET College, Dilla</v>
      </c>
      <c r="BL67" s="3" t="str">
        <v>ATVET College, Dilla</v>
      </c>
      <c r="BM67" s="3" t="str">
        <v>ATVET College, Dilla</v>
      </c>
      <c r="BN67" s="3" t="str">
        <v>ATVET College, Dilla</v>
      </c>
      <c r="BO67" s="3" t="str">
        <v>ATVET College, Dilla</v>
      </c>
      <c r="BP67" s="3" t="str">
        <v>ATVET College, Dilla</v>
      </c>
      <c r="BQ67" s="3" t="str">
        <v>ATVET College, Dilla</v>
      </c>
      <c r="BR67" s="3" t="str">
        <v>ATVET College, Dilla</v>
      </c>
      <c r="BS67" s="3" t="str">
        <v>ATVET College, Dilla</v>
      </c>
      <c r="BT67" s="3" t="str">
        <v>ATVET College, Dilla</v>
      </c>
      <c r="BU67" s="3" t="str">
        <v>ATVET College, Dilla</v>
      </c>
      <c r="BV67" s="3" t="str">
        <v>ATVET College, Dilla</v>
      </c>
      <c r="BW67" s="3" t="str">
        <v>ATVET College, Dilla</v>
      </c>
      <c r="BX67" s="3" t="str">
        <v>ATVET College, Dilla</v>
      </c>
      <c r="BY67" s="3" t="str">
        <v>ATVET College, Dilla</v>
      </c>
      <c r="BZ67" s="3" t="str">
        <v>ATVET College, Dilla</v>
      </c>
      <c r="CA67" s="3" t="str">
        <v>ATVET College, Dilla</v>
      </c>
      <c r="CB67" s="3" t="str">
        <v>ATVET College, Dilla</v>
      </c>
      <c r="CC67" s="3" t="str">
        <v>ATVET College, Dilla</v>
      </c>
      <c r="CD67" s="3" t="str">
        <v>ATVET College, Dilla</v>
      </c>
      <c r="CE67" s="3" t="str">
        <v>ATVET College, Dilla</v>
      </c>
      <c r="CF67" s="3" t="str">
        <v>ATVET College, Dilla</v>
      </c>
      <c r="CG67" s="3" t="str">
        <v>ATVET College, Dilla</v>
      </c>
      <c r="CK67" s="3" t="str">
        <v>ATVET College, Dilla</v>
      </c>
      <c r="CM67" s="3" t="str">
        <v>ATVET College, Dilla</v>
      </c>
      <c r="CN67" s="3" t="str">
        <v>ATVET College, Dilla</v>
      </c>
      <c r="CO67" s="3" t="str">
        <v>ATVET College, Dilla</v>
      </c>
      <c r="CP67" s="3" t="str">
        <v>ATVET College, Dilla</v>
      </c>
      <c r="CQ67" s="3" t="str">
        <v>ATVET College, Dilla</v>
      </c>
      <c r="CR67" s="3" t="str">
        <v>ATVET College, Dilla</v>
      </c>
      <c r="CS67" s="3" t="str">
        <v>ATVET College, Dilla</v>
      </c>
      <c r="CT67" s="3" t="str">
        <v>ATVET College, Dilla</v>
      </c>
      <c r="CU67" s="3" t="str">
        <v>ATVET College, Dilla</v>
      </c>
      <c r="CV67" s="3" t="str">
        <v>ATVET College, Dilla</v>
      </c>
      <c r="CW67" s="3" t="str">
        <v>ATVET College, Dilla</v>
      </c>
      <c r="CX67" s="3" t="str">
        <v>ATVET College, Dilla</v>
      </c>
      <c r="CY67" s="3" t="str">
        <v>ATVET College, Dilla</v>
      </c>
      <c r="CZ67" s="3" t="str">
        <v>ATVET College, Dilla</v>
      </c>
      <c r="DA67" s="3" t="str">
        <v>ATVET College, Dilla</v>
      </c>
      <c r="DB67" s="3" t="str">
        <v>ATVET College, Dilla</v>
      </c>
      <c r="DC67" s="3" t="str">
        <v>ATVET College, Dilla</v>
      </c>
      <c r="DD67" s="3" t="str">
        <v>ATVET College, Dilla</v>
      </c>
      <c r="DE67" s="3" t="str">
        <v>ATVET College, Dilla</v>
      </c>
      <c r="DF67" s="3" t="str">
        <v>ATVET College, Dilla</v>
      </c>
      <c r="DG67" s="3" t="str">
        <v>ATVET College, Dilla</v>
      </c>
      <c r="DH67" s="3" t="str">
        <v>ATVET College, Dilla</v>
      </c>
      <c r="DI67" s="3" t="str">
        <v>ATVET College, Dilla</v>
      </c>
      <c r="DJ67" s="3" t="str">
        <v>ATVET College, Dilla</v>
      </c>
      <c r="DK67" s="3" t="str">
        <v>ATVET College, Dilla</v>
      </c>
      <c r="DL67" s="3" t="str">
        <v>ATVET College, Dilla</v>
      </c>
      <c r="DM67" s="3" t="str">
        <v>ATVET College, Dilla</v>
      </c>
      <c r="DN67" s="3" t="str">
        <v>ATVET College, Dilla</v>
      </c>
      <c r="DO67" s="3" t="str">
        <v>ATVET College, Dilla</v>
      </c>
      <c r="DP67" s="3" t="str">
        <v>ATVET College, Dilla</v>
      </c>
    </row>
    <row r="68" spans="1:120" ht="14.5" x14ac:dyDescent="0.35">
      <c r="A68" s="3">
        <v>7.32</v>
      </c>
      <c r="B68" s="3">
        <v>39.884300000000003</v>
      </c>
      <c r="C68" s="3" t="s">
        <v>148</v>
      </c>
      <c r="D68" s="3" t="s">
        <v>112</v>
      </c>
      <c r="E68" s="3" t="s">
        <v>10311</v>
      </c>
      <c r="F68" s="3">
        <v>1700</v>
      </c>
      <c r="G68"/>
      <c r="H68" s="3" t="str">
        <f>CONCATENATE(site_list[[#This Row],[Country]],site_list[[#This Row],[Site.ID]])</f>
        <v>EthiopiaATVET College,Agarfa</v>
      </c>
      <c r="J68" s="3" t="s">
        <v>217</v>
      </c>
      <c r="K68" s="3" t="s">
        <v>218</v>
      </c>
      <c r="L68" s="3">
        <v>8.6791191100000002</v>
      </c>
      <c r="M68" s="3">
        <v>23.14514732</v>
      </c>
      <c r="N68" s="3">
        <v>21.838949199999998</v>
      </c>
      <c r="O68" s="3">
        <v>38.849304199999999</v>
      </c>
      <c r="S68" s="3" t="str">
        <v>Sudan</v>
      </c>
      <c r="T68" s="3" t="str">
        <v>Sudan</v>
      </c>
      <c r="U68" s="3" t="str">
        <v>Sudan</v>
      </c>
      <c r="V68" s="3" t="str">
        <v>Sudan</v>
      </c>
      <c r="W68" s="3" t="str">
        <v>Sudan</v>
      </c>
      <c r="X68" s="3" t="str">
        <v>Sudan</v>
      </c>
      <c r="Y68" s="3" t="str">
        <v>Sudan</v>
      </c>
      <c r="Z68" s="3" t="str">
        <v>Sudan</v>
      </c>
      <c r="AA68" s="3" t="str">
        <v>Sudan</v>
      </c>
      <c r="AB68" s="3" t="str">
        <v>Sudan</v>
      </c>
      <c r="AC68" s="3" t="str">
        <v>Sudan</v>
      </c>
      <c r="AD68" s="3" t="str">
        <v>Sudan</v>
      </c>
      <c r="AE68" s="3" t="str">
        <v>Sudan</v>
      </c>
      <c r="AF68" s="3" t="str">
        <v>Sudan</v>
      </c>
      <c r="AG68" s="3" t="str">
        <v>Sudan</v>
      </c>
      <c r="AH68" s="3" t="str">
        <v>Sudan</v>
      </c>
      <c r="AI68" s="3" t="str">
        <v>Sudan</v>
      </c>
      <c r="AJ68" s="3" t="str">
        <v>Sudan</v>
      </c>
      <c r="AK68" s="3" t="str">
        <v>Sudan</v>
      </c>
      <c r="AL68" s="3" t="str">
        <v>Sudan</v>
      </c>
      <c r="AM68" s="3" t="str">
        <v>Sudan</v>
      </c>
      <c r="AN68" s="3" t="str">
        <v>Sudan</v>
      </c>
      <c r="AO68" s="3" t="str">
        <v>Sudan</v>
      </c>
      <c r="AP68" s="3" t="str">
        <v>Sudan</v>
      </c>
      <c r="AQ68" s="3" t="str">
        <v>Sudan</v>
      </c>
      <c r="AR68" s="3" t="str">
        <v>Sudan</v>
      </c>
      <c r="AS68" s="3" t="str">
        <v>Sudan</v>
      </c>
      <c r="AT68" s="3" t="str">
        <v>Sudan</v>
      </c>
      <c r="AU68" s="3" t="str">
        <v>Sudan</v>
      </c>
      <c r="AV68" s="3" t="str">
        <v>Sudan</v>
      </c>
      <c r="AW68" s="3" t="str">
        <v>Sudan</v>
      </c>
      <c r="AX68" s="3" t="str">
        <v>Sudan</v>
      </c>
      <c r="BB68" s="3" t="str">
        <v>ATVET College,Agarfa</v>
      </c>
      <c r="BC68" s="3" t="str">
        <v>ATVET College,Agarfa</v>
      </c>
      <c r="BD68" s="3" t="str">
        <v>ATVET College,Agarfa</v>
      </c>
      <c r="BE68" s="3" t="str">
        <v>ATVET College,Agarfa</v>
      </c>
      <c r="BF68" s="3" t="str">
        <v>ATVET College,Agarfa</v>
      </c>
      <c r="BG68" s="3" t="str">
        <v>ATVET College,Agarfa</v>
      </c>
      <c r="BH68" s="3" t="str">
        <v>ATVET College,Agarfa</v>
      </c>
      <c r="BI68" s="3" t="str">
        <v>ATVET College,Agarfa</v>
      </c>
      <c r="BJ68" s="3" t="str">
        <v>ATVET College,Agarfa</v>
      </c>
      <c r="BK68" s="3" t="str">
        <v>ATVET College,Agarfa</v>
      </c>
      <c r="BL68" s="3" t="str">
        <v>ATVET College,Agarfa</v>
      </c>
      <c r="BM68" s="3" t="str">
        <v>ATVET College,Agarfa</v>
      </c>
      <c r="BN68" s="3" t="str">
        <v>ATVET College,Agarfa</v>
      </c>
      <c r="BO68" s="3" t="str">
        <v>ATVET College,Agarfa</v>
      </c>
      <c r="BP68" s="3" t="str">
        <v>ATVET College,Agarfa</v>
      </c>
      <c r="BQ68" s="3" t="str">
        <v>ATVET College,Agarfa</v>
      </c>
      <c r="BR68" s="3" t="str">
        <v>ATVET College,Agarfa</v>
      </c>
      <c r="BS68" s="3" t="str">
        <v>ATVET College,Agarfa</v>
      </c>
      <c r="BT68" s="3" t="str">
        <v>ATVET College,Agarfa</v>
      </c>
      <c r="BU68" s="3" t="str">
        <v>ATVET College,Agarfa</v>
      </c>
      <c r="BV68" s="3" t="str">
        <v>ATVET College,Agarfa</v>
      </c>
      <c r="BW68" s="3" t="str">
        <v>ATVET College,Agarfa</v>
      </c>
      <c r="BX68" s="3" t="str">
        <v>ATVET College,Agarfa</v>
      </c>
      <c r="BY68" s="3" t="str">
        <v>ATVET College,Agarfa</v>
      </c>
      <c r="BZ68" s="3" t="str">
        <v>ATVET College,Agarfa</v>
      </c>
      <c r="CA68" s="3" t="str">
        <v>ATVET College,Agarfa</v>
      </c>
      <c r="CB68" s="3" t="str">
        <v>ATVET College,Agarfa</v>
      </c>
      <c r="CC68" s="3" t="str">
        <v>ATVET College,Agarfa</v>
      </c>
      <c r="CD68" s="3" t="str">
        <v>ATVET College,Agarfa</v>
      </c>
      <c r="CE68" s="3" t="str">
        <v>ATVET College,Agarfa</v>
      </c>
      <c r="CF68" s="3" t="str">
        <v>ATVET College,Agarfa</v>
      </c>
      <c r="CG68" s="3" t="str">
        <v>ATVET College,Agarfa</v>
      </c>
      <c r="CK68" s="3" t="str">
        <v>ATVET College,Agarfa</v>
      </c>
      <c r="CM68" s="3" t="str">
        <v>ATVET College,Agarfa</v>
      </c>
      <c r="CN68" s="3" t="str">
        <v>ATVET College,Agarfa</v>
      </c>
      <c r="CO68" s="3" t="str">
        <v>ATVET College,Agarfa</v>
      </c>
      <c r="CP68" s="3" t="str">
        <v>ATVET College,Agarfa</v>
      </c>
      <c r="CQ68" s="3" t="str">
        <v>ATVET College,Agarfa</v>
      </c>
      <c r="CR68" s="3" t="str">
        <v>ATVET College,Agarfa</v>
      </c>
      <c r="CS68" s="3" t="str">
        <v>ATVET College,Agarfa</v>
      </c>
      <c r="CT68" s="3" t="str">
        <v>ATVET College,Agarfa</v>
      </c>
      <c r="CU68" s="3" t="str">
        <v>ATVET College,Agarfa</v>
      </c>
      <c r="CV68" s="3" t="str">
        <v>ATVET College,Agarfa</v>
      </c>
      <c r="CW68" s="3" t="str">
        <v>ATVET College,Agarfa</v>
      </c>
      <c r="CX68" s="3" t="str">
        <v>ATVET College,Agarfa</v>
      </c>
      <c r="CY68" s="3" t="str">
        <v>ATVET College,Agarfa</v>
      </c>
      <c r="CZ68" s="3" t="str">
        <v>ATVET College,Agarfa</v>
      </c>
      <c r="DA68" s="3" t="str">
        <v>ATVET College,Agarfa</v>
      </c>
      <c r="DB68" s="3" t="str">
        <v>ATVET College,Agarfa</v>
      </c>
      <c r="DC68" s="3" t="str">
        <v>ATVET College,Agarfa</v>
      </c>
      <c r="DD68" s="3" t="str">
        <v>ATVET College,Agarfa</v>
      </c>
      <c r="DE68" s="3" t="str">
        <v>ATVET College,Agarfa</v>
      </c>
      <c r="DF68" s="3" t="str">
        <v>ATVET College,Agarfa</v>
      </c>
      <c r="DG68" s="3" t="str">
        <v>ATVET College,Agarfa</v>
      </c>
      <c r="DH68" s="3" t="str">
        <v>ATVET College,Agarfa</v>
      </c>
      <c r="DI68" s="3" t="str">
        <v>ATVET College,Agarfa</v>
      </c>
      <c r="DJ68" s="3" t="str">
        <v>ATVET College,Agarfa</v>
      </c>
      <c r="DK68" s="3" t="str">
        <v>ATVET College,Agarfa</v>
      </c>
      <c r="DL68" s="3" t="str">
        <v>ATVET College,Agarfa</v>
      </c>
      <c r="DM68" s="3" t="str">
        <v>ATVET College,Agarfa</v>
      </c>
      <c r="DN68" s="3" t="str">
        <v>ATVET College,Agarfa</v>
      </c>
      <c r="DO68" s="3" t="str">
        <v>ATVET College,Agarfa</v>
      </c>
      <c r="DP68" s="3" t="str">
        <v>ATVET College,Agarfa</v>
      </c>
    </row>
    <row r="69" spans="1:120" ht="14.5" x14ac:dyDescent="0.35">
      <c r="A69" s="3">
        <v>9.6624999999999996</v>
      </c>
      <c r="B69" s="3">
        <v>6.0946999999999996</v>
      </c>
      <c r="C69" s="3" t="s">
        <v>196</v>
      </c>
      <c r="D69" s="3" t="s">
        <v>112</v>
      </c>
      <c r="E69" s="3" t="s">
        <v>13647</v>
      </c>
      <c r="F69" s="3">
        <v>500</v>
      </c>
      <c r="G69"/>
      <c r="H69" s="3" t="str">
        <f>CONCATENATE(site_list[[#This Row],[Country]],site_list[[#This Row],[Site.ID]])</f>
        <v>NigeriaAuthority Irrigation Site, Wushishi</v>
      </c>
      <c r="J69" s="3" t="s">
        <v>223</v>
      </c>
      <c r="K69" s="3" t="s">
        <v>224</v>
      </c>
      <c r="L69" s="3">
        <v>-27.317520139999999</v>
      </c>
      <c r="M69" s="3">
        <v>-25.718759540000001</v>
      </c>
      <c r="N69" s="3">
        <v>30.790800090000001</v>
      </c>
      <c r="O69" s="3">
        <v>32.13669968</v>
      </c>
      <c r="S69" s="3" t="str">
        <v>Swaziland</v>
      </c>
      <c r="T69" s="3" t="str">
        <v>Swaziland</v>
      </c>
      <c r="U69" s="3" t="str">
        <v>Swaziland</v>
      </c>
      <c r="V69" s="3" t="str">
        <v>Swaziland</v>
      </c>
      <c r="W69" s="3" t="str">
        <v>Swaziland</v>
      </c>
      <c r="X69" s="3" t="str">
        <v>Swaziland</v>
      </c>
      <c r="Y69" s="3" t="str">
        <v>Swaziland</v>
      </c>
      <c r="Z69" s="3" t="str">
        <v>Swaziland</v>
      </c>
      <c r="AA69" s="3" t="str">
        <v>Swaziland</v>
      </c>
      <c r="AB69" s="3" t="str">
        <v>Swaziland</v>
      </c>
      <c r="AC69" s="3" t="str">
        <v>Swaziland</v>
      </c>
      <c r="AD69" s="3" t="str">
        <v>Swaziland</v>
      </c>
      <c r="AE69" s="3" t="str">
        <v>Swaziland</v>
      </c>
      <c r="AF69" s="3" t="str">
        <v>Swaziland</v>
      </c>
      <c r="AG69" s="3" t="str">
        <v>Swaziland</v>
      </c>
      <c r="AH69" s="3" t="str">
        <v>Swaziland</v>
      </c>
      <c r="AI69" s="3" t="str">
        <v>Swaziland</v>
      </c>
      <c r="AJ69" s="3" t="str">
        <v>Swaziland</v>
      </c>
      <c r="AK69" s="3" t="str">
        <v>Swaziland</v>
      </c>
      <c r="AL69" s="3" t="str">
        <v>Swaziland</v>
      </c>
      <c r="AM69" s="3" t="str">
        <v>Swaziland</v>
      </c>
      <c r="AN69" s="3" t="str">
        <v>Swaziland</v>
      </c>
      <c r="AO69" s="3" t="str">
        <v>Swaziland</v>
      </c>
      <c r="AP69" s="3" t="str">
        <v>Swaziland</v>
      </c>
      <c r="AQ69" s="3" t="str">
        <v>Swaziland</v>
      </c>
      <c r="AR69" s="3" t="str">
        <v>Swaziland</v>
      </c>
      <c r="AS69" s="3" t="str">
        <v>Swaziland</v>
      </c>
      <c r="AT69" s="3" t="str">
        <v>Swaziland</v>
      </c>
      <c r="AU69" s="3" t="str">
        <v>Swaziland</v>
      </c>
      <c r="AV69" s="3" t="str">
        <v>Swaziland</v>
      </c>
      <c r="AW69" s="3" t="str">
        <v>Swaziland</v>
      </c>
      <c r="AX69" s="3" t="str">
        <v>Swaziland</v>
      </c>
      <c r="BB69" s="3" t="str">
        <v>Authority Irrigation Site, Wushishi</v>
      </c>
      <c r="BC69" s="3" t="str">
        <v>Authority Irrigation Site, Wushishi</v>
      </c>
      <c r="BD69" s="3" t="str">
        <v>Authority Irrigation Site, Wushishi</v>
      </c>
      <c r="BE69" s="3" t="str">
        <v>Authority Irrigation Site, Wushishi</v>
      </c>
      <c r="BF69" s="3" t="str">
        <v>Authority Irrigation Site, Wushishi</v>
      </c>
      <c r="BG69" s="3" t="str">
        <v>Authority Irrigation Site, Wushishi</v>
      </c>
      <c r="BH69" s="3" t="str">
        <v>Authority Irrigation Site, Wushishi</v>
      </c>
      <c r="BI69" s="3" t="str">
        <v>Authority Irrigation Site, Wushishi</v>
      </c>
      <c r="BJ69" s="3" t="str">
        <v>Authority Irrigation Site, Wushishi</v>
      </c>
      <c r="BK69" s="3" t="str">
        <v>Authority Irrigation Site, Wushishi</v>
      </c>
      <c r="BL69" s="3" t="str">
        <v>Authority Irrigation Site, Wushishi</v>
      </c>
      <c r="BM69" s="3" t="str">
        <v>Authority Irrigation Site, Wushishi</v>
      </c>
      <c r="BN69" s="3" t="str">
        <v>Authority Irrigation Site, Wushishi</v>
      </c>
      <c r="BO69" s="3" t="str">
        <v>Authority Irrigation Site, Wushishi</v>
      </c>
      <c r="BP69" s="3" t="str">
        <v>Authority Irrigation Site, Wushishi</v>
      </c>
      <c r="BQ69" s="3" t="str">
        <v>Authority Irrigation Site, Wushishi</v>
      </c>
      <c r="BR69" s="3" t="str">
        <v>Authority Irrigation Site, Wushishi</v>
      </c>
      <c r="BS69" s="3" t="str">
        <v>Authority Irrigation Site, Wushishi</v>
      </c>
      <c r="BT69" s="3" t="str">
        <v>Authority Irrigation Site, Wushishi</v>
      </c>
      <c r="BU69" s="3" t="str">
        <v>Authority Irrigation Site, Wushishi</v>
      </c>
      <c r="BV69" s="3" t="str">
        <v>Authority Irrigation Site, Wushishi</v>
      </c>
      <c r="BW69" s="3" t="str">
        <v>Authority Irrigation Site, Wushishi</v>
      </c>
      <c r="BX69" s="3" t="str">
        <v>Authority Irrigation Site, Wushishi</v>
      </c>
      <c r="BY69" s="3" t="str">
        <v>Authority Irrigation Site, Wushishi</v>
      </c>
      <c r="BZ69" s="3" t="str">
        <v>Authority Irrigation Site, Wushishi</v>
      </c>
      <c r="CA69" s="3" t="str">
        <v>Authority Irrigation Site, Wushishi</v>
      </c>
      <c r="CB69" s="3" t="str">
        <v>Authority Irrigation Site, Wushishi</v>
      </c>
      <c r="CC69" s="3" t="str">
        <v>Authority Irrigation Site, Wushishi</v>
      </c>
      <c r="CD69" s="3" t="str">
        <v>Authority Irrigation Site, Wushishi</v>
      </c>
      <c r="CE69" s="3" t="str">
        <v>Authority Irrigation Site, Wushishi</v>
      </c>
      <c r="CF69" s="3" t="str">
        <v>Authority Irrigation Site, Wushishi</v>
      </c>
      <c r="CG69" s="3" t="str">
        <v>Authority Irrigation Site, Wushishi</v>
      </c>
      <c r="CK69" s="3" t="str">
        <v>Authority Irrigation Site, Wushishi</v>
      </c>
      <c r="CM69" s="3" t="str">
        <v>Authority Irrigation Site, Wushishi</v>
      </c>
      <c r="CN69" s="3" t="str">
        <v>Authority Irrigation Site, Wushishi</v>
      </c>
      <c r="CO69" s="3" t="str">
        <v>Authority Irrigation Site, Wushishi</v>
      </c>
      <c r="CP69" s="3" t="str">
        <v>Authority Irrigation Site, Wushishi</v>
      </c>
      <c r="CQ69" s="3" t="str">
        <v>Authority Irrigation Site, Wushishi</v>
      </c>
      <c r="CR69" s="3" t="str">
        <v>Authority Irrigation Site, Wushishi</v>
      </c>
      <c r="CS69" s="3" t="str">
        <v>Authority Irrigation Site, Wushishi</v>
      </c>
      <c r="CT69" s="3" t="str">
        <v>Authority Irrigation Site, Wushishi</v>
      </c>
      <c r="CU69" s="3" t="str">
        <v>Authority Irrigation Site, Wushishi</v>
      </c>
      <c r="CV69" s="3" t="str">
        <v>Authority Irrigation Site, Wushishi</v>
      </c>
      <c r="CW69" s="3" t="str">
        <v>Authority Irrigation Site, Wushishi</v>
      </c>
      <c r="CX69" s="3" t="str">
        <v>Authority Irrigation Site, Wushishi</v>
      </c>
      <c r="CY69" s="3" t="str">
        <v>Authority Irrigation Site, Wushishi</v>
      </c>
      <c r="CZ69" s="3" t="str">
        <v>Authority Irrigation Site, Wushishi</v>
      </c>
      <c r="DA69" s="3" t="str">
        <v>Authority Irrigation Site, Wushishi</v>
      </c>
      <c r="DB69" s="3" t="str">
        <v>Authority Irrigation Site, Wushishi</v>
      </c>
      <c r="DC69" s="3" t="str">
        <v>Authority Irrigation Site, Wushishi</v>
      </c>
      <c r="DD69" s="3" t="str">
        <v>Authority Irrigation Site, Wushishi</v>
      </c>
      <c r="DE69" s="3" t="str">
        <v>Authority Irrigation Site, Wushishi</v>
      </c>
      <c r="DF69" s="3" t="str">
        <v>Authority Irrigation Site, Wushishi</v>
      </c>
      <c r="DG69" s="3" t="str">
        <v>Authority Irrigation Site, Wushishi</v>
      </c>
      <c r="DH69" s="3" t="str">
        <v>Authority Irrigation Site, Wushishi</v>
      </c>
      <c r="DI69" s="3" t="str">
        <v>Authority Irrigation Site, Wushishi</v>
      </c>
      <c r="DJ69" s="3" t="str">
        <v>Authority Irrigation Site, Wushishi</v>
      </c>
      <c r="DK69" s="3" t="str">
        <v>Authority Irrigation Site, Wushishi</v>
      </c>
      <c r="DL69" s="3" t="str">
        <v>Authority Irrigation Site, Wushishi</v>
      </c>
      <c r="DM69" s="3" t="str">
        <v>Authority Irrigation Site, Wushishi</v>
      </c>
      <c r="DN69" s="3" t="str">
        <v>Authority Irrigation Site, Wushishi</v>
      </c>
      <c r="DO69" s="3" t="str">
        <v>Authority Irrigation Site, Wushishi</v>
      </c>
      <c r="DP69" s="3" t="str">
        <v>Authority Irrigation Site, Wushishi</v>
      </c>
    </row>
    <row r="70" spans="1:120" ht="14.5" x14ac:dyDescent="0.35">
      <c r="A70" s="3">
        <v>9.3000000000000007</v>
      </c>
      <c r="B70" s="3">
        <v>13.39339</v>
      </c>
      <c r="C70" s="3" t="s">
        <v>121</v>
      </c>
      <c r="D70" s="3" t="s">
        <v>107</v>
      </c>
      <c r="E70" s="3" t="s">
        <v>247</v>
      </c>
      <c r="F70" s="3">
        <v>3000</v>
      </c>
      <c r="G70"/>
      <c r="H70" s="3" t="str">
        <f>CONCATENATE(site_list[[#This Row],[Country]],site_list[[#This Row],[Site.ID]])</f>
        <v>CameroonAVRI Garoua</v>
      </c>
      <c r="J70" s="3" t="s">
        <v>226</v>
      </c>
      <c r="K70" s="3" t="s">
        <v>227</v>
      </c>
      <c r="L70" s="3">
        <v>-11.74569511</v>
      </c>
      <c r="M70" s="3">
        <v>-0.98578750999999998</v>
      </c>
      <c r="N70" s="3">
        <v>29.327167509999999</v>
      </c>
      <c r="O70" s="3">
        <v>40.445137019999997</v>
      </c>
      <c r="S70" s="3" t="str">
        <v>Tanzania</v>
      </c>
      <c r="T70" s="3" t="str">
        <v>Tanzania</v>
      </c>
      <c r="U70" s="3" t="str">
        <v>Tanzania</v>
      </c>
      <c r="V70" s="3" t="str">
        <v>Tanzania</v>
      </c>
      <c r="W70" s="3" t="str">
        <v>Tanzania</v>
      </c>
      <c r="X70" s="3" t="str">
        <v>Tanzania</v>
      </c>
      <c r="Y70" s="3" t="str">
        <v>Tanzania</v>
      </c>
      <c r="Z70" s="3" t="str">
        <v>Tanzania</v>
      </c>
      <c r="AA70" s="3" t="str">
        <v>Tanzania</v>
      </c>
      <c r="AB70" s="3" t="str">
        <v>Tanzania</v>
      </c>
      <c r="AC70" s="3" t="str">
        <v>Tanzania</v>
      </c>
      <c r="AD70" s="3" t="str">
        <v>Tanzania</v>
      </c>
      <c r="AE70" s="3" t="str">
        <v>Tanzania</v>
      </c>
      <c r="AF70" s="3" t="str">
        <v>Tanzania</v>
      </c>
      <c r="AG70" s="3" t="str">
        <v>Tanzania</v>
      </c>
      <c r="AH70" s="3" t="str">
        <v>Tanzania</v>
      </c>
      <c r="AI70" s="3" t="str">
        <v>Tanzania</v>
      </c>
      <c r="AJ70" s="3" t="str">
        <v>Tanzania</v>
      </c>
      <c r="AK70" s="3" t="str">
        <v>Tanzania</v>
      </c>
      <c r="AL70" s="3" t="str">
        <v>Tanzania</v>
      </c>
      <c r="AM70" s="3" t="str">
        <v>Tanzania</v>
      </c>
      <c r="AN70" s="3" t="str">
        <v>Tanzania</v>
      </c>
      <c r="AO70" s="3" t="str">
        <v>Tanzania</v>
      </c>
      <c r="AP70" s="3" t="str">
        <v>Tanzania</v>
      </c>
      <c r="AQ70" s="3" t="str">
        <v>Tanzania</v>
      </c>
      <c r="AR70" s="3" t="str">
        <v>Tanzania</v>
      </c>
      <c r="AS70" s="3" t="str">
        <v>Tanzania</v>
      </c>
      <c r="AT70" s="3" t="str">
        <v>Tanzania</v>
      </c>
      <c r="AU70" s="3" t="str">
        <v>Tanzania</v>
      </c>
      <c r="AV70" s="3" t="str">
        <v>Tanzania</v>
      </c>
      <c r="AW70" s="3" t="str">
        <v>Tanzania</v>
      </c>
      <c r="AX70" s="3" t="str">
        <v>Tanzania</v>
      </c>
      <c r="BB70" s="3" t="str">
        <v>AVRI Garoua</v>
      </c>
      <c r="BC70" s="3" t="str">
        <v>AVRI Garoua</v>
      </c>
      <c r="BD70" s="3" t="str">
        <v>AVRI Garoua</v>
      </c>
      <c r="BE70" s="3" t="str">
        <v>AVRI Garoua</v>
      </c>
      <c r="BF70" s="3" t="str">
        <v>AVRI Garoua</v>
      </c>
      <c r="BG70" s="3" t="str">
        <v>AVRI Garoua</v>
      </c>
      <c r="BH70" s="3" t="str">
        <v>AVRI Garoua</v>
      </c>
      <c r="BI70" s="3" t="str">
        <v>AVRI Garoua</v>
      </c>
      <c r="BJ70" s="3" t="str">
        <v>AVRI Garoua</v>
      </c>
      <c r="BK70" s="3" t="str">
        <v>AVRI Garoua</v>
      </c>
      <c r="BL70" s="3" t="str">
        <v>AVRI Garoua</v>
      </c>
      <c r="BM70" s="3" t="str">
        <v>AVRI Garoua</v>
      </c>
      <c r="BN70" s="3" t="str">
        <v>AVRI Garoua</v>
      </c>
      <c r="BO70" s="3" t="str">
        <v>AVRI Garoua</v>
      </c>
      <c r="BP70" s="3" t="str">
        <v>AVRI Garoua</v>
      </c>
      <c r="BQ70" s="3" t="str">
        <v>AVRI Garoua</v>
      </c>
      <c r="BR70" s="3" t="str">
        <v>AVRI Garoua</v>
      </c>
      <c r="BS70" s="3" t="str">
        <v>AVRI Garoua</v>
      </c>
      <c r="BT70" s="3" t="str">
        <v>AVRI Garoua</v>
      </c>
      <c r="BU70" s="3" t="str">
        <v>AVRI Garoua</v>
      </c>
      <c r="BV70" s="3" t="str">
        <v>AVRI Garoua</v>
      </c>
      <c r="BW70" s="3" t="str">
        <v>AVRI Garoua</v>
      </c>
      <c r="BX70" s="3" t="str">
        <v>AVRI Garoua</v>
      </c>
      <c r="BY70" s="3" t="str">
        <v>AVRI Garoua</v>
      </c>
      <c r="BZ70" s="3" t="str">
        <v>AVRI Garoua</v>
      </c>
      <c r="CA70" s="3" t="str">
        <v>AVRI Garoua</v>
      </c>
      <c r="CB70" s="3" t="str">
        <v>AVRI Garoua</v>
      </c>
      <c r="CC70" s="3" t="str">
        <v>AVRI Garoua</v>
      </c>
      <c r="CD70" s="3" t="str">
        <v>AVRI Garoua</v>
      </c>
      <c r="CE70" s="3" t="str">
        <v>AVRI Garoua</v>
      </c>
      <c r="CF70" s="3" t="str">
        <v>AVRI Garoua</v>
      </c>
      <c r="CG70" s="3" t="str">
        <v>AVRI Garoua</v>
      </c>
      <c r="CK70" s="3" t="str">
        <v>AVRI Garoua</v>
      </c>
      <c r="CM70" s="3" t="str">
        <v>AVRI Garoua</v>
      </c>
      <c r="CN70" s="3" t="str">
        <v>AVRI Garoua</v>
      </c>
      <c r="CO70" s="3" t="str">
        <v>AVRI Garoua</v>
      </c>
      <c r="CP70" s="3" t="str">
        <v>AVRI Garoua</v>
      </c>
      <c r="CQ70" s="3" t="str">
        <v>AVRI Garoua</v>
      </c>
      <c r="CR70" s="3" t="str">
        <v>AVRI Garoua</v>
      </c>
      <c r="CS70" s="3" t="str">
        <v>AVRI Garoua</v>
      </c>
      <c r="CT70" s="3" t="str">
        <v>AVRI Garoua</v>
      </c>
      <c r="CU70" s="3" t="str">
        <v>AVRI Garoua</v>
      </c>
      <c r="CV70" s="3" t="str">
        <v>AVRI Garoua</v>
      </c>
      <c r="CW70" s="3" t="str">
        <v>AVRI Garoua</v>
      </c>
      <c r="CX70" s="3" t="str">
        <v>AVRI Garoua</v>
      </c>
      <c r="CY70" s="3" t="str">
        <v>AVRI Garoua</v>
      </c>
      <c r="CZ70" s="3" t="str">
        <v>AVRI Garoua</v>
      </c>
      <c r="DA70" s="3" t="str">
        <v>AVRI Garoua</v>
      </c>
      <c r="DB70" s="3" t="str">
        <v>AVRI Garoua</v>
      </c>
      <c r="DC70" s="3" t="str">
        <v>AVRI Garoua</v>
      </c>
      <c r="DD70" s="3" t="str">
        <v>AVRI Garoua</v>
      </c>
      <c r="DE70" s="3" t="str">
        <v>AVRI Garoua</v>
      </c>
      <c r="DF70" s="3" t="str">
        <v>AVRI Garoua</v>
      </c>
      <c r="DG70" s="3" t="str">
        <v>AVRI Garoua</v>
      </c>
      <c r="DH70" s="3" t="str">
        <v>AVRI Garoua</v>
      </c>
      <c r="DI70" s="3" t="str">
        <v>AVRI Garoua</v>
      </c>
      <c r="DJ70" s="3" t="str">
        <v>AVRI Garoua</v>
      </c>
      <c r="DK70" s="3" t="str">
        <v>AVRI Garoua</v>
      </c>
      <c r="DL70" s="3" t="str">
        <v>AVRI Garoua</v>
      </c>
      <c r="DM70" s="3" t="str">
        <v>AVRI Garoua</v>
      </c>
      <c r="DN70" s="3" t="str">
        <v>AVRI Garoua</v>
      </c>
      <c r="DO70" s="3" t="str">
        <v>AVRI Garoua</v>
      </c>
      <c r="DP70" s="3" t="str">
        <v>AVRI Garoua</v>
      </c>
    </row>
    <row r="71" spans="1:120" ht="14.5" x14ac:dyDescent="0.35">
      <c r="A71" s="3">
        <v>36.74306</v>
      </c>
      <c r="B71" s="3">
        <v>7.6663899999999998</v>
      </c>
      <c r="C71" s="3" t="s">
        <v>102</v>
      </c>
      <c r="D71" s="3" t="s">
        <v>107</v>
      </c>
      <c r="E71" s="3" t="s">
        <v>7676</v>
      </c>
      <c r="F71" s="3">
        <v>500</v>
      </c>
      <c r="G71"/>
      <c r="H71" s="3" t="str">
        <f>CONCATENATE(site_list[[#This Row],[Country]],site_list[[#This Row],[Site.ID]])</f>
        <v>AlgeriaBadji Mokhtar University Farm Field</v>
      </c>
      <c r="J71" s="3" t="s">
        <v>228</v>
      </c>
      <c r="K71" s="3" t="s">
        <v>229</v>
      </c>
      <c r="L71" s="3">
        <v>6.1095819499999999</v>
      </c>
      <c r="M71" s="3">
        <v>11.138980869999999</v>
      </c>
      <c r="N71" s="3">
        <v>-0.14732300000000001</v>
      </c>
      <c r="O71" s="3">
        <v>1.806692</v>
      </c>
      <c r="S71" s="3" t="str">
        <v>Togo</v>
      </c>
      <c r="T71" s="3" t="str">
        <v>Togo</v>
      </c>
      <c r="U71" s="3" t="str">
        <v>Togo</v>
      </c>
      <c r="V71" s="3" t="str">
        <v>Togo</v>
      </c>
      <c r="W71" s="3" t="str">
        <v>Togo</v>
      </c>
      <c r="X71" s="3" t="str">
        <v>Togo</v>
      </c>
      <c r="Y71" s="3" t="str">
        <v>Togo</v>
      </c>
      <c r="Z71" s="3" t="str">
        <v>Togo</v>
      </c>
      <c r="AA71" s="3" t="str">
        <v>Togo</v>
      </c>
      <c r="AB71" s="3" t="str">
        <v>Togo</v>
      </c>
      <c r="AC71" s="3" t="str">
        <v>Togo</v>
      </c>
      <c r="AD71" s="3" t="str">
        <v>Togo</v>
      </c>
      <c r="AE71" s="3" t="str">
        <v>Togo</v>
      </c>
      <c r="AF71" s="3" t="str">
        <v>Togo</v>
      </c>
      <c r="AG71" s="3" t="str">
        <v>Togo</v>
      </c>
      <c r="AH71" s="3" t="str">
        <v>Togo</v>
      </c>
      <c r="AI71" s="3" t="str">
        <v>Togo</v>
      </c>
      <c r="AJ71" s="3" t="str">
        <v>Togo</v>
      </c>
      <c r="AK71" s="3" t="str">
        <v>Togo</v>
      </c>
      <c r="AL71" s="3" t="str">
        <v>Togo</v>
      </c>
      <c r="AM71" s="3" t="str">
        <v>Togo</v>
      </c>
      <c r="AN71" s="3" t="str">
        <v>Togo</v>
      </c>
      <c r="AO71" s="3" t="str">
        <v>Togo</v>
      </c>
      <c r="AP71" s="3" t="str">
        <v>Togo</v>
      </c>
      <c r="AQ71" s="3" t="str">
        <v>Togo</v>
      </c>
      <c r="AR71" s="3" t="str">
        <v>Togo</v>
      </c>
      <c r="AS71" s="3" t="str">
        <v>Togo</v>
      </c>
      <c r="AT71" s="3" t="str">
        <v>Togo</v>
      </c>
      <c r="AU71" s="3" t="str">
        <v>Togo</v>
      </c>
      <c r="AV71" s="3" t="str">
        <v>Togo</v>
      </c>
      <c r="AW71" s="3" t="str">
        <v>Togo</v>
      </c>
      <c r="AX71" s="3" t="str">
        <v>Togo</v>
      </c>
      <c r="BB71" s="3" t="str">
        <v>Badji Mokhtar University Farm Field</v>
      </c>
      <c r="BC71" s="3" t="str">
        <v>Badji Mokhtar University Farm Field</v>
      </c>
      <c r="BD71" s="3" t="str">
        <v>Badji Mokhtar University Farm Field</v>
      </c>
      <c r="BE71" s="3" t="str">
        <v>Badji Mokhtar University Farm Field</v>
      </c>
      <c r="BF71" s="3" t="str">
        <v>Badji Mokhtar University Farm Field</v>
      </c>
      <c r="BG71" s="3" t="str">
        <v>Badji Mokhtar University Farm Field</v>
      </c>
      <c r="BH71" s="3" t="str">
        <v>Badji Mokhtar University Farm Field</v>
      </c>
      <c r="BI71" s="3" t="str">
        <v>Badji Mokhtar University Farm Field</v>
      </c>
      <c r="BJ71" s="3" t="str">
        <v>Badji Mokhtar University Farm Field</v>
      </c>
      <c r="BK71" s="3" t="str">
        <v>Badji Mokhtar University Farm Field</v>
      </c>
      <c r="BL71" s="3" t="str">
        <v>Badji Mokhtar University Farm Field</v>
      </c>
      <c r="BM71" s="3" t="str">
        <v>Badji Mokhtar University Farm Field</v>
      </c>
      <c r="BN71" s="3" t="str">
        <v>Badji Mokhtar University Farm Field</v>
      </c>
      <c r="BO71" s="3" t="str">
        <v>Badji Mokhtar University Farm Field</v>
      </c>
      <c r="BP71" s="3" t="str">
        <v>Badji Mokhtar University Farm Field</v>
      </c>
      <c r="BQ71" s="3" t="str">
        <v>Badji Mokhtar University Farm Field</v>
      </c>
      <c r="BR71" s="3" t="str">
        <v>Badji Mokhtar University Farm Field</v>
      </c>
      <c r="BS71" s="3" t="str">
        <v>Badji Mokhtar University Farm Field</v>
      </c>
      <c r="BT71" s="3" t="str">
        <v>Badji Mokhtar University Farm Field</v>
      </c>
      <c r="BU71" s="3" t="str">
        <v>Badji Mokhtar University Farm Field</v>
      </c>
      <c r="BV71" s="3" t="str">
        <v>Badji Mokhtar University Farm Field</v>
      </c>
      <c r="BW71" s="3" t="str">
        <v>Badji Mokhtar University Farm Field</v>
      </c>
      <c r="BX71" s="3" t="str">
        <v>Badji Mokhtar University Farm Field</v>
      </c>
      <c r="BY71" s="3" t="str">
        <v>Badji Mokhtar University Farm Field</v>
      </c>
      <c r="BZ71" s="3" t="str">
        <v>Badji Mokhtar University Farm Field</v>
      </c>
      <c r="CA71" s="3" t="str">
        <v>Badji Mokhtar University Farm Field</v>
      </c>
      <c r="CB71" s="3" t="str">
        <v>Badji Mokhtar University Farm Field</v>
      </c>
      <c r="CC71" s="3" t="str">
        <v>Badji Mokhtar University Farm Field</v>
      </c>
      <c r="CD71" s="3" t="str">
        <v>Badji Mokhtar University Farm Field</v>
      </c>
      <c r="CE71" s="3" t="str">
        <v>Badji Mokhtar University Farm Field</v>
      </c>
      <c r="CF71" s="3" t="str">
        <v>Badji Mokhtar University Farm Field</v>
      </c>
      <c r="CG71" s="3" t="str">
        <v>Badji Mokhtar University Farm Field</v>
      </c>
      <c r="CK71" s="3" t="str">
        <v>Badji Mokhtar University Farm Field</v>
      </c>
      <c r="CM71" s="3" t="str">
        <v>Badji Mokhtar University Farm Field</v>
      </c>
      <c r="CN71" s="3" t="str">
        <v>Badji Mokhtar University Farm Field</v>
      </c>
      <c r="CO71" s="3" t="str">
        <v>Badji Mokhtar University Farm Field</v>
      </c>
      <c r="CP71" s="3" t="str">
        <v>Badji Mokhtar University Farm Field</v>
      </c>
      <c r="CQ71" s="3" t="str">
        <v>Badji Mokhtar University Farm Field</v>
      </c>
      <c r="CR71" s="3" t="str">
        <v>Badji Mokhtar University Farm Field</v>
      </c>
      <c r="CS71" s="3" t="str">
        <v>Badji Mokhtar University Farm Field</v>
      </c>
      <c r="CT71" s="3" t="str">
        <v>Badji Mokhtar University Farm Field</v>
      </c>
      <c r="CU71" s="3" t="str">
        <v>Badji Mokhtar University Farm Field</v>
      </c>
      <c r="CV71" s="3" t="str">
        <v>Badji Mokhtar University Farm Field</v>
      </c>
      <c r="CW71" s="3" t="str">
        <v>Badji Mokhtar University Farm Field</v>
      </c>
      <c r="CX71" s="3" t="str">
        <v>Badji Mokhtar University Farm Field</v>
      </c>
      <c r="CY71" s="3" t="str">
        <v>Badji Mokhtar University Farm Field</v>
      </c>
      <c r="CZ71" s="3" t="str">
        <v>Badji Mokhtar University Farm Field</v>
      </c>
      <c r="DA71" s="3" t="str">
        <v>Badji Mokhtar University Farm Field</v>
      </c>
      <c r="DB71" s="3" t="str">
        <v>Badji Mokhtar University Farm Field</v>
      </c>
      <c r="DC71" s="3" t="str">
        <v>Badji Mokhtar University Farm Field</v>
      </c>
      <c r="DD71" s="3" t="str">
        <v>Badji Mokhtar University Farm Field</v>
      </c>
      <c r="DE71" s="3" t="str">
        <v>Badji Mokhtar University Farm Field</v>
      </c>
      <c r="DF71" s="3" t="str">
        <v>Badji Mokhtar University Farm Field</v>
      </c>
      <c r="DG71" s="3" t="str">
        <v>Badji Mokhtar University Farm Field</v>
      </c>
      <c r="DH71" s="3" t="str">
        <v>Badji Mokhtar University Farm Field</v>
      </c>
      <c r="DI71" s="3" t="str">
        <v>Badji Mokhtar University Farm Field</v>
      </c>
      <c r="DJ71" s="3" t="str">
        <v>Badji Mokhtar University Farm Field</v>
      </c>
      <c r="DK71" s="3" t="str">
        <v>Badji Mokhtar University Farm Field</v>
      </c>
      <c r="DL71" s="3" t="str">
        <v>Badji Mokhtar University Farm Field</v>
      </c>
      <c r="DM71" s="3" t="str">
        <v>Badji Mokhtar University Farm Field</v>
      </c>
      <c r="DN71" s="3" t="str">
        <v>Badji Mokhtar University Farm Field</v>
      </c>
      <c r="DO71" s="3" t="str">
        <v>Badji Mokhtar University Farm Field</v>
      </c>
      <c r="DP71" s="3" t="str">
        <v>Badji Mokhtar University Farm Field</v>
      </c>
    </row>
    <row r="72" spans="1:120" ht="14.5" x14ac:dyDescent="0.35">
      <c r="A72" s="3">
        <v>-6.47628</v>
      </c>
      <c r="B72" s="3">
        <v>38.837269999999997</v>
      </c>
      <c r="C72" s="3" t="s">
        <v>226</v>
      </c>
      <c r="D72" s="3" t="s">
        <v>107</v>
      </c>
      <c r="E72" s="3" t="s">
        <v>7677</v>
      </c>
      <c r="F72" s="3">
        <v>800</v>
      </c>
      <c r="G72"/>
      <c r="H72" s="3" t="str">
        <f>CONCATENATE(site_list[[#This Row],[Country]],site_list[[#This Row],[Site.ID]])</f>
        <v>TanzaniaBagamoyo Irrigation Development Project</v>
      </c>
      <c r="J72" s="3" t="s">
        <v>231</v>
      </c>
      <c r="K72" s="3" t="s">
        <v>232</v>
      </c>
      <c r="L72" s="3">
        <v>30.236810680000001</v>
      </c>
      <c r="M72" s="3">
        <v>37.559860229999998</v>
      </c>
      <c r="N72" s="3">
        <v>7.53007603</v>
      </c>
      <c r="O72" s="3">
        <v>11.59825897</v>
      </c>
      <c r="S72" s="3" t="str">
        <v>Tunisia</v>
      </c>
      <c r="T72" s="3" t="str">
        <v>Tunisia</v>
      </c>
      <c r="U72" s="3" t="str">
        <v>Tunisia</v>
      </c>
      <c r="V72" s="3" t="str">
        <v>Tunisia</v>
      </c>
      <c r="W72" s="3" t="str">
        <v>Tunisia</v>
      </c>
      <c r="X72" s="3" t="str">
        <v>Tunisia</v>
      </c>
      <c r="Y72" s="3" t="str">
        <v>Tunisia</v>
      </c>
      <c r="Z72" s="3" t="str">
        <v>Tunisia</v>
      </c>
      <c r="AA72" s="3" t="str">
        <v>Tunisia</v>
      </c>
      <c r="AB72" s="3" t="str">
        <v>Tunisia</v>
      </c>
      <c r="AC72" s="3" t="str">
        <v>Tunisia</v>
      </c>
      <c r="AD72" s="3" t="str">
        <v>Tunisia</v>
      </c>
      <c r="AE72" s="3" t="str">
        <v>Tunisia</v>
      </c>
      <c r="AF72" s="3" t="str">
        <v>Tunisia</v>
      </c>
      <c r="AG72" s="3" t="str">
        <v>Tunisia</v>
      </c>
      <c r="AH72" s="3" t="str">
        <v>Tunisia</v>
      </c>
      <c r="AI72" s="3" t="str">
        <v>Tunisia</v>
      </c>
      <c r="AJ72" s="3" t="str">
        <v>Tunisia</v>
      </c>
      <c r="AK72" s="3" t="str">
        <v>Tunisia</v>
      </c>
      <c r="AL72" s="3" t="str">
        <v>Tunisia</v>
      </c>
      <c r="AM72" s="3" t="str">
        <v>Tunisia</v>
      </c>
      <c r="AN72" s="3" t="str">
        <v>Tunisia</v>
      </c>
      <c r="AO72" s="3" t="str">
        <v>Tunisia</v>
      </c>
      <c r="AP72" s="3" t="str">
        <v>Tunisia</v>
      </c>
      <c r="AQ72" s="3" t="str">
        <v>Tunisia</v>
      </c>
      <c r="AR72" s="3" t="str">
        <v>Tunisia</v>
      </c>
      <c r="AS72" s="3" t="str">
        <v>Tunisia</v>
      </c>
      <c r="AT72" s="3" t="str">
        <v>Tunisia</v>
      </c>
      <c r="AU72" s="3" t="str">
        <v>Tunisia</v>
      </c>
      <c r="AV72" s="3" t="str">
        <v>Tunisia</v>
      </c>
      <c r="AW72" s="3" t="str">
        <v>Tunisia</v>
      </c>
      <c r="AX72" s="3" t="str">
        <v>Tunisia</v>
      </c>
      <c r="BB72" s="3" t="str">
        <v>Bagamoyo Irrigation Development Project</v>
      </c>
      <c r="BC72" s="3" t="str">
        <v>Bagamoyo Irrigation Development Project</v>
      </c>
      <c r="BD72" s="3" t="str">
        <v>Bagamoyo Irrigation Development Project</v>
      </c>
      <c r="BE72" s="3" t="str">
        <v>Bagamoyo Irrigation Development Project</v>
      </c>
      <c r="BF72" s="3" t="str">
        <v>Bagamoyo Irrigation Development Project</v>
      </c>
      <c r="BG72" s="3" t="str">
        <v>Bagamoyo Irrigation Development Project</v>
      </c>
      <c r="BH72" s="3" t="str">
        <v>Bagamoyo Irrigation Development Project</v>
      </c>
      <c r="BI72" s="3" t="str">
        <v>Bagamoyo Irrigation Development Project</v>
      </c>
      <c r="BJ72" s="3" t="str">
        <v>Bagamoyo Irrigation Development Project</v>
      </c>
      <c r="BK72" s="3" t="str">
        <v>Bagamoyo Irrigation Development Project</v>
      </c>
      <c r="BL72" s="3" t="str">
        <v>Bagamoyo Irrigation Development Project</v>
      </c>
      <c r="BM72" s="3" t="str">
        <v>Bagamoyo Irrigation Development Project</v>
      </c>
      <c r="BN72" s="3" t="str">
        <v>Bagamoyo Irrigation Development Project</v>
      </c>
      <c r="BO72" s="3" t="str">
        <v>Bagamoyo Irrigation Development Project</v>
      </c>
      <c r="BP72" s="3" t="str">
        <v>Bagamoyo Irrigation Development Project</v>
      </c>
      <c r="BQ72" s="3" t="str">
        <v>Bagamoyo Irrigation Development Project</v>
      </c>
      <c r="BR72" s="3" t="str">
        <v>Bagamoyo Irrigation Development Project</v>
      </c>
      <c r="BS72" s="3" t="str">
        <v>Bagamoyo Irrigation Development Project</v>
      </c>
      <c r="BT72" s="3" t="str">
        <v>Bagamoyo Irrigation Development Project</v>
      </c>
      <c r="BU72" s="3" t="str">
        <v>Bagamoyo Irrigation Development Project</v>
      </c>
      <c r="BV72" s="3" t="str">
        <v>Bagamoyo Irrigation Development Project</v>
      </c>
      <c r="BW72" s="3" t="str">
        <v>Bagamoyo Irrigation Development Project</v>
      </c>
      <c r="BX72" s="3" t="str">
        <v>Bagamoyo Irrigation Development Project</v>
      </c>
      <c r="BY72" s="3" t="str">
        <v>Bagamoyo Irrigation Development Project</v>
      </c>
      <c r="BZ72" s="3" t="str">
        <v>Bagamoyo Irrigation Development Project</v>
      </c>
      <c r="CA72" s="3" t="str">
        <v>Bagamoyo Irrigation Development Project</v>
      </c>
      <c r="CB72" s="3" t="str">
        <v>Bagamoyo Irrigation Development Project</v>
      </c>
      <c r="CC72" s="3" t="str">
        <v>Bagamoyo Irrigation Development Project</v>
      </c>
      <c r="CD72" s="3" t="str">
        <v>Bagamoyo Irrigation Development Project</v>
      </c>
      <c r="CE72" s="3" t="str">
        <v>Bagamoyo Irrigation Development Project</v>
      </c>
      <c r="CF72" s="3" t="str">
        <v>Bagamoyo Irrigation Development Project</v>
      </c>
      <c r="CG72" s="3" t="str">
        <v>Bagamoyo Irrigation Development Project</v>
      </c>
      <c r="CK72" s="3" t="str">
        <v>Bagamoyo Irrigation Development Project</v>
      </c>
      <c r="CM72" s="3" t="str">
        <v>Bagamoyo Irrigation Development Project</v>
      </c>
      <c r="CN72" s="3" t="str">
        <v>Bagamoyo Irrigation Development Project</v>
      </c>
      <c r="CO72" s="3" t="str">
        <v>Bagamoyo Irrigation Development Project</v>
      </c>
      <c r="CP72" s="3" t="str">
        <v>Bagamoyo Irrigation Development Project</v>
      </c>
      <c r="CQ72" s="3" t="str">
        <v>Bagamoyo Irrigation Development Project</v>
      </c>
      <c r="CR72" s="3" t="str">
        <v>Bagamoyo Irrigation Development Project</v>
      </c>
      <c r="CS72" s="3" t="str">
        <v>Bagamoyo Irrigation Development Project</v>
      </c>
      <c r="CT72" s="3" t="str">
        <v>Bagamoyo Irrigation Development Project</v>
      </c>
      <c r="CU72" s="3" t="str">
        <v>Bagamoyo Irrigation Development Project</v>
      </c>
      <c r="CV72" s="3" t="str">
        <v>Bagamoyo Irrigation Development Project</v>
      </c>
      <c r="CW72" s="3" t="str">
        <v>Bagamoyo Irrigation Development Project</v>
      </c>
      <c r="CX72" s="3" t="str">
        <v>Bagamoyo Irrigation Development Project</v>
      </c>
      <c r="CY72" s="3" t="str">
        <v>Bagamoyo Irrigation Development Project</v>
      </c>
      <c r="CZ72" s="3" t="str">
        <v>Bagamoyo Irrigation Development Project</v>
      </c>
      <c r="DA72" s="3" t="str">
        <v>Bagamoyo Irrigation Development Project</v>
      </c>
      <c r="DB72" s="3" t="str">
        <v>Bagamoyo Irrigation Development Project</v>
      </c>
      <c r="DC72" s="3" t="str">
        <v>Bagamoyo Irrigation Development Project</v>
      </c>
      <c r="DD72" s="3" t="str">
        <v>Bagamoyo Irrigation Development Project</v>
      </c>
      <c r="DE72" s="3" t="str">
        <v>Bagamoyo Irrigation Development Project</v>
      </c>
      <c r="DF72" s="3" t="str">
        <v>Bagamoyo Irrigation Development Project</v>
      </c>
      <c r="DG72" s="3" t="str">
        <v>Bagamoyo Irrigation Development Project</v>
      </c>
      <c r="DH72" s="3" t="str">
        <v>Bagamoyo Irrigation Development Project</v>
      </c>
      <c r="DI72" s="3" t="str">
        <v>Bagamoyo Irrigation Development Project</v>
      </c>
      <c r="DJ72" s="3" t="str">
        <v>Bagamoyo Irrigation Development Project</v>
      </c>
      <c r="DK72" s="3" t="str">
        <v>Bagamoyo Irrigation Development Project</v>
      </c>
      <c r="DL72" s="3" t="str">
        <v>Bagamoyo Irrigation Development Project</v>
      </c>
      <c r="DM72" s="3" t="str">
        <v>Bagamoyo Irrigation Development Project</v>
      </c>
      <c r="DN72" s="3" t="str">
        <v>Bagamoyo Irrigation Development Project</v>
      </c>
      <c r="DO72" s="3" t="str">
        <v>Bagamoyo Irrigation Development Project</v>
      </c>
      <c r="DP72" s="3" t="str">
        <v>Bagamoyo Irrigation Development Project</v>
      </c>
    </row>
    <row r="73" spans="1:120" ht="14.5" x14ac:dyDescent="0.35">
      <c r="A73" s="3">
        <v>11.574</v>
      </c>
      <c r="B73" s="3">
        <v>37.398000000000003</v>
      </c>
      <c r="C73" s="3" t="s">
        <v>148</v>
      </c>
      <c r="D73" s="3" t="s">
        <v>107</v>
      </c>
      <c r="E73" s="3" t="s">
        <v>283</v>
      </c>
      <c r="F73" s="3">
        <v>750</v>
      </c>
      <c r="G73"/>
      <c r="H73" s="3" t="str">
        <f>CONCATENATE(site_list[[#This Row],[Country]],site_list[[#This Row],[Site.ID]])</f>
        <v>EthiopiaBahir Dar University</v>
      </c>
      <c r="J73" s="3" t="s">
        <v>233</v>
      </c>
      <c r="K73" s="3" t="s">
        <v>234</v>
      </c>
      <c r="L73" s="3">
        <v>-1.4821398299999999</v>
      </c>
      <c r="M73" s="3">
        <v>4.2344660799999998</v>
      </c>
      <c r="N73" s="3">
        <v>29.571498869999999</v>
      </c>
      <c r="O73" s="3">
        <v>35.000274660000002</v>
      </c>
      <c r="S73" s="3" t="str">
        <v>Uganda</v>
      </c>
      <c r="T73" s="3" t="str">
        <v>Uganda</v>
      </c>
      <c r="U73" s="3" t="str">
        <v>Uganda</v>
      </c>
      <c r="V73" s="3" t="str">
        <v>Uganda</v>
      </c>
      <c r="W73" s="3" t="str">
        <v>Uganda</v>
      </c>
      <c r="X73" s="3" t="str">
        <v>Uganda</v>
      </c>
      <c r="Y73" s="3" t="str">
        <v>Uganda</v>
      </c>
      <c r="Z73" s="3" t="str">
        <v>Uganda</v>
      </c>
      <c r="AA73" s="3" t="str">
        <v>Uganda</v>
      </c>
      <c r="AB73" s="3" t="str">
        <v>Uganda</v>
      </c>
      <c r="AC73" s="3" t="str">
        <v>Uganda</v>
      </c>
      <c r="AD73" s="3" t="str">
        <v>Uganda</v>
      </c>
      <c r="AE73" s="3" t="str">
        <v>Uganda</v>
      </c>
      <c r="AF73" s="3" t="str">
        <v>Uganda</v>
      </c>
      <c r="AG73" s="3" t="str">
        <v>Uganda</v>
      </c>
      <c r="AH73" s="3" t="str">
        <v>Uganda</v>
      </c>
      <c r="AI73" s="3" t="str">
        <v>Uganda</v>
      </c>
      <c r="AJ73" s="3" t="str">
        <v>Uganda</v>
      </c>
      <c r="AK73" s="3" t="str">
        <v>Uganda</v>
      </c>
      <c r="AL73" s="3" t="str">
        <v>Uganda</v>
      </c>
      <c r="AM73" s="3" t="str">
        <v>Uganda</v>
      </c>
      <c r="AN73" s="3" t="str">
        <v>Uganda</v>
      </c>
      <c r="AO73" s="3" t="str">
        <v>Uganda</v>
      </c>
      <c r="AP73" s="3" t="str">
        <v>Uganda</v>
      </c>
      <c r="AQ73" s="3" t="str">
        <v>Uganda</v>
      </c>
      <c r="AR73" s="3" t="str">
        <v>Uganda</v>
      </c>
      <c r="AS73" s="3" t="str">
        <v>Uganda</v>
      </c>
      <c r="AT73" s="3" t="str">
        <v>Uganda</v>
      </c>
      <c r="AU73" s="3" t="str">
        <v>Uganda</v>
      </c>
      <c r="AV73" s="3" t="str">
        <v>Uganda</v>
      </c>
      <c r="AW73" s="3" t="str">
        <v>Uganda</v>
      </c>
      <c r="AX73" s="3" t="str">
        <v>Uganda</v>
      </c>
      <c r="BB73" s="3" t="str">
        <v>Bahir Dar University</v>
      </c>
      <c r="BC73" s="3" t="str">
        <v>Bahir Dar University</v>
      </c>
      <c r="BD73" s="3" t="str">
        <v>Bahir Dar University</v>
      </c>
      <c r="BE73" s="3" t="str">
        <v>Bahir Dar University</v>
      </c>
      <c r="BF73" s="3" t="str">
        <v>Bahir Dar University</v>
      </c>
      <c r="BG73" s="3" t="str">
        <v>Bahir Dar University</v>
      </c>
      <c r="BH73" s="3" t="str">
        <v>Bahir Dar University</v>
      </c>
      <c r="BI73" s="3" t="str">
        <v>Bahir Dar University</v>
      </c>
      <c r="BJ73" s="3" t="str">
        <v>Bahir Dar University</v>
      </c>
      <c r="BK73" s="3" t="str">
        <v>Bahir Dar University</v>
      </c>
      <c r="BL73" s="3" t="str">
        <v>Bahir Dar University</v>
      </c>
      <c r="BM73" s="3" t="str">
        <v>Bahir Dar University</v>
      </c>
      <c r="BN73" s="3" t="str">
        <v>Bahir Dar University</v>
      </c>
      <c r="BO73" s="3" t="str">
        <v>Bahir Dar University</v>
      </c>
      <c r="BP73" s="3" t="str">
        <v>Bahir Dar University</v>
      </c>
      <c r="BQ73" s="3" t="str">
        <v>Bahir Dar University</v>
      </c>
      <c r="BR73" s="3" t="str">
        <v>Bahir Dar University</v>
      </c>
      <c r="BS73" s="3" t="str">
        <v>Bahir Dar University</v>
      </c>
      <c r="BT73" s="3" t="str">
        <v>Bahir Dar University</v>
      </c>
      <c r="BU73" s="3" t="str">
        <v>Bahir Dar University</v>
      </c>
      <c r="BV73" s="3" t="str">
        <v>Bahir Dar University</v>
      </c>
      <c r="BW73" s="3" t="str">
        <v>Bahir Dar University</v>
      </c>
      <c r="BX73" s="3" t="str">
        <v>Bahir Dar University</v>
      </c>
      <c r="BY73" s="3" t="str">
        <v>Bahir Dar University</v>
      </c>
      <c r="BZ73" s="3" t="str">
        <v>Bahir Dar University</v>
      </c>
      <c r="CA73" s="3" t="str">
        <v>Bahir Dar University</v>
      </c>
      <c r="CB73" s="3" t="str">
        <v>Bahir Dar University</v>
      </c>
      <c r="CC73" s="3" t="str">
        <v>Bahir Dar University</v>
      </c>
      <c r="CD73" s="3" t="str">
        <v>Bahir Dar University</v>
      </c>
      <c r="CE73" s="3" t="str">
        <v>Bahir Dar University</v>
      </c>
      <c r="CF73" s="3" t="str">
        <v>Bahir Dar University</v>
      </c>
      <c r="CG73" s="3" t="str">
        <v>Bahir Dar University</v>
      </c>
      <c r="CK73" s="3" t="str">
        <v>Bahir Dar University</v>
      </c>
      <c r="CM73" s="3" t="str">
        <v>Bahir Dar University</v>
      </c>
      <c r="CN73" s="3" t="str">
        <v>Bahir Dar University</v>
      </c>
      <c r="CO73" s="3" t="str">
        <v>Bahir Dar University</v>
      </c>
      <c r="CP73" s="3" t="str">
        <v>Bahir Dar University</v>
      </c>
      <c r="CQ73" s="3" t="str">
        <v>Bahir Dar University</v>
      </c>
      <c r="CR73" s="3" t="str">
        <v>Bahir Dar University</v>
      </c>
      <c r="CS73" s="3" t="str">
        <v>Bahir Dar University</v>
      </c>
      <c r="CT73" s="3" t="str">
        <v>Bahir Dar University</v>
      </c>
      <c r="CU73" s="3" t="str">
        <v>Bahir Dar University</v>
      </c>
      <c r="CV73" s="3" t="str">
        <v>Bahir Dar University</v>
      </c>
      <c r="CW73" s="3" t="str">
        <v>Bahir Dar University</v>
      </c>
      <c r="CX73" s="3" t="str">
        <v>Bahir Dar University</v>
      </c>
      <c r="CY73" s="3" t="str">
        <v>Bahir Dar University</v>
      </c>
      <c r="CZ73" s="3" t="str">
        <v>Bahir Dar University</v>
      </c>
      <c r="DA73" s="3" t="str">
        <v>Bahir Dar University</v>
      </c>
      <c r="DB73" s="3" t="str">
        <v>Bahir Dar University</v>
      </c>
      <c r="DC73" s="3" t="str">
        <v>Bahir Dar University</v>
      </c>
      <c r="DD73" s="3" t="str">
        <v>Bahir Dar University</v>
      </c>
      <c r="DE73" s="3" t="str">
        <v>Bahir Dar University</v>
      </c>
      <c r="DF73" s="3" t="str">
        <v>Bahir Dar University</v>
      </c>
      <c r="DG73" s="3" t="str">
        <v>Bahir Dar University</v>
      </c>
      <c r="DH73" s="3" t="str">
        <v>Bahir Dar University</v>
      </c>
      <c r="DI73" s="3" t="str">
        <v>Bahir Dar University</v>
      </c>
      <c r="DJ73" s="3" t="str">
        <v>Bahir Dar University</v>
      </c>
      <c r="DK73" s="3" t="str">
        <v>Bahir Dar University</v>
      </c>
      <c r="DL73" s="3" t="str">
        <v>Bahir Dar University</v>
      </c>
      <c r="DM73" s="3" t="str">
        <v>Bahir Dar University</v>
      </c>
      <c r="DN73" s="3" t="str">
        <v>Bahir Dar University</v>
      </c>
      <c r="DO73" s="3" t="str">
        <v>Bahir Dar University</v>
      </c>
      <c r="DP73" s="3" t="str">
        <v>Bahir Dar University</v>
      </c>
    </row>
    <row r="74" spans="1:120" ht="14.5" x14ac:dyDescent="0.35">
      <c r="A74" s="3">
        <v>30.138999999999999</v>
      </c>
      <c r="B74" s="3">
        <v>31.265999999999998</v>
      </c>
      <c r="C74" s="3" t="s">
        <v>142</v>
      </c>
      <c r="D74" s="3" t="s">
        <v>112</v>
      </c>
      <c r="E74" s="3" t="s">
        <v>13699</v>
      </c>
      <c r="F74" s="3">
        <v>250</v>
      </c>
      <c r="G74"/>
      <c r="H74" s="3" t="str">
        <f>CONCATENATE(site_list[[#This Row],[Country]],site_list[[#This Row],[Site.ID]])</f>
        <v>EgyptBahtim Agricultural Research Station</v>
      </c>
      <c r="J74" s="3" t="s">
        <v>9275</v>
      </c>
      <c r="K74" s="3" t="s">
        <v>9276</v>
      </c>
      <c r="L74" s="3">
        <v>-33.981099999999998</v>
      </c>
      <c r="M74" s="3">
        <v>-30.096299999999999</v>
      </c>
      <c r="N74" s="3">
        <v>-58.442900000000002</v>
      </c>
      <c r="O74" s="3">
        <v>-53.0184</v>
      </c>
      <c r="S74" s="3" t="str">
        <v>Uruguay</v>
      </c>
      <c r="T74" s="3" t="str">
        <v>Uruguay</v>
      </c>
      <c r="U74" s="3" t="str">
        <v>Uruguay</v>
      </c>
      <c r="V74" s="3" t="str">
        <v>Uruguay</v>
      </c>
      <c r="W74" s="3" t="str">
        <v>Uruguay</v>
      </c>
      <c r="X74" s="3" t="str">
        <v>Uruguay</v>
      </c>
      <c r="Y74" s="3" t="str">
        <v>Uruguay</v>
      </c>
      <c r="Z74" s="3" t="str">
        <v>Uruguay</v>
      </c>
      <c r="AA74" s="3" t="str">
        <v>Uruguay</v>
      </c>
      <c r="AB74" s="3" t="str">
        <v>Uruguay</v>
      </c>
      <c r="AC74" s="3" t="str">
        <v>Uruguay</v>
      </c>
      <c r="AD74" s="3" t="str">
        <v>Uruguay</v>
      </c>
      <c r="AE74" s="3" t="str">
        <v>Uruguay</v>
      </c>
      <c r="AF74" s="3" t="str">
        <v>Uruguay</v>
      </c>
      <c r="AG74" s="3" t="str">
        <v>Uruguay</v>
      </c>
      <c r="AH74" s="3" t="str">
        <v>Uruguay</v>
      </c>
      <c r="AI74" s="3" t="str">
        <v>Uruguay</v>
      </c>
      <c r="AJ74" s="3" t="str">
        <v>Uruguay</v>
      </c>
      <c r="AK74" s="3" t="str">
        <v>Uruguay</v>
      </c>
      <c r="AL74" s="3" t="str">
        <v>Uruguay</v>
      </c>
      <c r="AM74" s="3" t="str">
        <v>Uruguay</v>
      </c>
      <c r="AN74" s="3" t="str">
        <v>Uruguay</v>
      </c>
      <c r="AO74" s="3" t="str">
        <v>Uruguay</v>
      </c>
      <c r="AP74" s="3" t="str">
        <v>Uruguay</v>
      </c>
      <c r="AQ74" s="3" t="str">
        <v>Uruguay</v>
      </c>
      <c r="AR74" s="3" t="str">
        <v>Uruguay</v>
      </c>
      <c r="AS74" s="3" t="str">
        <v>Uruguay</v>
      </c>
      <c r="AT74" s="3" t="str">
        <v>Uruguay</v>
      </c>
      <c r="AU74" s="3" t="str">
        <v>Uruguay</v>
      </c>
      <c r="AV74" s="3" t="str">
        <v>Uruguay</v>
      </c>
      <c r="AW74" s="3" t="str">
        <v>Uruguay</v>
      </c>
      <c r="AX74" s="3" t="str">
        <v>Uruguay</v>
      </c>
      <c r="BB74" s="3" t="str">
        <v>Bahtim Agricultural Research Station</v>
      </c>
      <c r="BC74" s="3" t="str">
        <v>Bahtim Agricultural Research Station</v>
      </c>
      <c r="BD74" s="3" t="str">
        <v>Bahtim Agricultural Research Station</v>
      </c>
      <c r="BE74" s="3" t="str">
        <v>Bahtim Agricultural Research Station</v>
      </c>
      <c r="BF74" s="3" t="str">
        <v>Bahtim Agricultural Research Station</v>
      </c>
      <c r="BG74" s="3" t="str">
        <v>Bahtim Agricultural Research Station</v>
      </c>
      <c r="BH74" s="3" t="str">
        <v>Bahtim Agricultural Research Station</v>
      </c>
      <c r="BI74" s="3" t="str">
        <v>Bahtim Agricultural Research Station</v>
      </c>
      <c r="BJ74" s="3" t="str">
        <v>Bahtim Agricultural Research Station</v>
      </c>
      <c r="BK74" s="3" t="str">
        <v>Bahtim Agricultural Research Station</v>
      </c>
      <c r="BL74" s="3" t="str">
        <v>Bahtim Agricultural Research Station</v>
      </c>
      <c r="BM74" s="3" t="str">
        <v>Bahtim Agricultural Research Station</v>
      </c>
      <c r="BN74" s="3" t="str">
        <v>Bahtim Agricultural Research Station</v>
      </c>
      <c r="BO74" s="3" t="str">
        <v>Bahtim Agricultural Research Station</v>
      </c>
      <c r="BP74" s="3" t="str">
        <v>Bahtim Agricultural Research Station</v>
      </c>
      <c r="BQ74" s="3" t="str">
        <v>Bahtim Agricultural Research Station</v>
      </c>
      <c r="BR74" s="3" t="str">
        <v>Bahtim Agricultural Research Station</v>
      </c>
      <c r="BS74" s="3" t="str">
        <v>Bahtim Agricultural Research Station</v>
      </c>
      <c r="BT74" s="3" t="str">
        <v>Bahtim Agricultural Research Station</v>
      </c>
      <c r="BU74" s="3" t="str">
        <v>Bahtim Agricultural Research Station</v>
      </c>
      <c r="BV74" s="3" t="str">
        <v>Bahtim Agricultural Research Station</v>
      </c>
      <c r="BW74" s="3" t="str">
        <v>Bahtim Agricultural Research Station</v>
      </c>
      <c r="BX74" s="3" t="str">
        <v>Bahtim Agricultural Research Station</v>
      </c>
      <c r="BY74" s="3" t="str">
        <v>Bahtim Agricultural Research Station</v>
      </c>
      <c r="BZ74" s="3" t="str">
        <v>Bahtim Agricultural Research Station</v>
      </c>
      <c r="CA74" s="3" t="str">
        <v>Bahtim Agricultural Research Station</v>
      </c>
      <c r="CB74" s="3" t="str">
        <v>Bahtim Agricultural Research Station</v>
      </c>
      <c r="CC74" s="3" t="str">
        <v>Bahtim Agricultural Research Station</v>
      </c>
      <c r="CD74" s="3" t="str">
        <v>Bahtim Agricultural Research Station</v>
      </c>
      <c r="CE74" s="3" t="str">
        <v>Bahtim Agricultural Research Station</v>
      </c>
      <c r="CF74" s="3" t="str">
        <v>Bahtim Agricultural Research Station</v>
      </c>
      <c r="CG74" s="3" t="str">
        <v>Bahtim Agricultural Research Station</v>
      </c>
      <c r="CK74" s="3" t="str">
        <v>Bahtim Agricultural Research Station</v>
      </c>
      <c r="CM74" s="3" t="str">
        <v>Bahtim Agricultural Research Station</v>
      </c>
      <c r="CN74" s="3" t="str">
        <v>Bahtim Agricultural Research Station</v>
      </c>
      <c r="CO74" s="3" t="str">
        <v>Bahtim Agricultural Research Station</v>
      </c>
      <c r="CP74" s="3" t="str">
        <v>Bahtim Agricultural Research Station</v>
      </c>
      <c r="CQ74" s="3" t="str">
        <v>Bahtim Agricultural Research Station</v>
      </c>
      <c r="CR74" s="3" t="str">
        <v>Bahtim Agricultural Research Station</v>
      </c>
      <c r="CS74" s="3" t="str">
        <v>Bahtim Agricultural Research Station</v>
      </c>
      <c r="CT74" s="3" t="str">
        <v>Bahtim Agricultural Research Station</v>
      </c>
      <c r="CU74" s="3" t="str">
        <v>Bahtim Agricultural Research Station</v>
      </c>
      <c r="CV74" s="3" t="str">
        <v>Bahtim Agricultural Research Station</v>
      </c>
      <c r="CW74" s="3" t="str">
        <v>Bahtim Agricultural Research Station</v>
      </c>
      <c r="CX74" s="3" t="str">
        <v>Bahtim Agricultural Research Station</v>
      </c>
      <c r="CY74" s="3" t="str">
        <v>Bahtim Agricultural Research Station</v>
      </c>
      <c r="CZ74" s="3" t="str">
        <v>Bahtim Agricultural Research Station</v>
      </c>
      <c r="DA74" s="3" t="str">
        <v>Bahtim Agricultural Research Station</v>
      </c>
      <c r="DB74" s="3" t="str">
        <v>Bahtim Agricultural Research Station</v>
      </c>
      <c r="DC74" s="3" t="str">
        <v>Bahtim Agricultural Research Station</v>
      </c>
      <c r="DD74" s="3" t="str">
        <v>Bahtim Agricultural Research Station</v>
      </c>
      <c r="DE74" s="3" t="str">
        <v>Bahtim Agricultural Research Station</v>
      </c>
      <c r="DF74" s="3" t="str">
        <v>Bahtim Agricultural Research Station</v>
      </c>
      <c r="DG74" s="3" t="str">
        <v>Bahtim Agricultural Research Station</v>
      </c>
      <c r="DH74" s="3" t="str">
        <v>Bahtim Agricultural Research Station</v>
      </c>
      <c r="DI74" s="3" t="str">
        <v>Bahtim Agricultural Research Station</v>
      </c>
      <c r="DJ74" s="3" t="str">
        <v>Bahtim Agricultural Research Station</v>
      </c>
      <c r="DK74" s="3" t="str">
        <v>Bahtim Agricultural Research Station</v>
      </c>
      <c r="DL74" s="3" t="str">
        <v>Bahtim Agricultural Research Station</v>
      </c>
      <c r="DM74" s="3" t="str">
        <v>Bahtim Agricultural Research Station</v>
      </c>
      <c r="DN74" s="3" t="str">
        <v>Bahtim Agricultural Research Station</v>
      </c>
      <c r="DO74" s="3" t="str">
        <v>Bahtim Agricultural Research Station</v>
      </c>
      <c r="DP74" s="3" t="str">
        <v>Bahtim Agricultural Research Station</v>
      </c>
    </row>
    <row r="75" spans="1:120" ht="14.5" x14ac:dyDescent="0.35">
      <c r="A75" s="3">
        <v>9.1155600000000003</v>
      </c>
      <c r="B75" s="3">
        <v>37.058329999999998</v>
      </c>
      <c r="C75" s="3" t="s">
        <v>148</v>
      </c>
      <c r="D75" s="3" t="s">
        <v>107</v>
      </c>
      <c r="E75" s="3" t="s">
        <v>284</v>
      </c>
      <c r="F75" s="3">
        <v>250</v>
      </c>
      <c r="G75"/>
      <c r="H75" s="3" t="str">
        <f>CONCATENATE(site_list[[#This Row],[Country]],site_list[[#This Row],[Site.ID]])</f>
        <v>EthiopiaBako ATVETC</v>
      </c>
      <c r="J75" s="3" t="s">
        <v>9277</v>
      </c>
      <c r="K75" s="3" t="s">
        <v>9278</v>
      </c>
      <c r="L75" s="3">
        <v>0.62629999999999997</v>
      </c>
      <c r="M75" s="3">
        <v>12.201499999999999</v>
      </c>
      <c r="N75" s="3">
        <v>-73.375100000000003</v>
      </c>
      <c r="O75" s="3">
        <v>-59.8033</v>
      </c>
      <c r="S75" s="3" t="str">
        <v>Venezuela</v>
      </c>
      <c r="T75" s="3" t="str">
        <v>Venezuela</v>
      </c>
      <c r="U75" s="3" t="str">
        <v>Venezuela</v>
      </c>
      <c r="V75" s="3" t="str">
        <v>Venezuela</v>
      </c>
      <c r="W75" s="3" t="str">
        <v>Venezuela</v>
      </c>
      <c r="X75" s="3" t="str">
        <v>Venezuela</v>
      </c>
      <c r="Y75" s="3" t="str">
        <v>Venezuela</v>
      </c>
      <c r="Z75" s="3" t="str">
        <v>Venezuela</v>
      </c>
      <c r="AA75" s="3" t="str">
        <v>Venezuela</v>
      </c>
      <c r="AB75" s="3" t="str">
        <v>Venezuela</v>
      </c>
      <c r="AC75" s="3" t="str">
        <v>Venezuela</v>
      </c>
      <c r="AD75" s="3" t="str">
        <v>Venezuela</v>
      </c>
      <c r="AE75" s="3" t="str">
        <v>Venezuela</v>
      </c>
      <c r="AF75" s="3" t="str">
        <v>Venezuela</v>
      </c>
      <c r="AG75" s="3" t="str">
        <v>Venezuela</v>
      </c>
      <c r="AH75" s="3" t="str">
        <v>Venezuela</v>
      </c>
      <c r="AI75" s="3" t="str">
        <v>Venezuela</v>
      </c>
      <c r="AJ75" s="3" t="str">
        <v>Venezuela</v>
      </c>
      <c r="AK75" s="3" t="str">
        <v>Venezuela</v>
      </c>
      <c r="AL75" s="3" t="str">
        <v>Venezuela</v>
      </c>
      <c r="AM75" s="3" t="str">
        <v>Venezuela</v>
      </c>
      <c r="AN75" s="3" t="str">
        <v>Venezuela</v>
      </c>
      <c r="AO75" s="3" t="str">
        <v>Venezuela</v>
      </c>
      <c r="AP75" s="3" t="str">
        <v>Venezuela</v>
      </c>
      <c r="AQ75" s="3" t="str">
        <v>Venezuela</v>
      </c>
      <c r="AR75" s="3" t="str">
        <v>Venezuela</v>
      </c>
      <c r="AS75" s="3" t="str">
        <v>Venezuela</v>
      </c>
      <c r="AT75" s="3" t="str">
        <v>Venezuela</v>
      </c>
      <c r="AU75" s="3" t="str">
        <v>Venezuela</v>
      </c>
      <c r="AV75" s="3" t="str">
        <v>Venezuela</v>
      </c>
      <c r="AW75" s="3" t="str">
        <v>Venezuela</v>
      </c>
      <c r="AX75" s="3" t="str">
        <v>Venezuela</v>
      </c>
      <c r="BB75" s="3" t="str">
        <v>Bako ATVETC</v>
      </c>
      <c r="BC75" s="3" t="str">
        <v>Bako ATVETC</v>
      </c>
      <c r="BD75" s="3" t="str">
        <v>Bako ATVETC</v>
      </c>
      <c r="BE75" s="3" t="str">
        <v>Bako ATVETC</v>
      </c>
      <c r="BF75" s="3" t="str">
        <v>Bako ATVETC</v>
      </c>
      <c r="BG75" s="3" t="str">
        <v>Bako ATVETC</v>
      </c>
      <c r="BH75" s="3" t="str">
        <v>Bako ATVETC</v>
      </c>
      <c r="BI75" s="3" t="str">
        <v>Bako ATVETC</v>
      </c>
      <c r="BJ75" s="3" t="str">
        <v>Bako ATVETC</v>
      </c>
      <c r="BK75" s="3" t="str">
        <v>Bako ATVETC</v>
      </c>
      <c r="BL75" s="3" t="str">
        <v>Bako ATVETC</v>
      </c>
      <c r="BM75" s="3" t="str">
        <v>Bako ATVETC</v>
      </c>
      <c r="BN75" s="3" t="str">
        <v>Bako ATVETC</v>
      </c>
      <c r="BO75" s="3" t="str">
        <v>Bako ATVETC</v>
      </c>
      <c r="BP75" s="3" t="str">
        <v>Bako ATVETC</v>
      </c>
      <c r="BQ75" s="3" t="str">
        <v>Bako ATVETC</v>
      </c>
      <c r="BR75" s="3" t="str">
        <v>Bako ATVETC</v>
      </c>
      <c r="BS75" s="3" t="str">
        <v>Bako ATVETC</v>
      </c>
      <c r="BT75" s="3" t="str">
        <v>Bako ATVETC</v>
      </c>
      <c r="BU75" s="3" t="str">
        <v>Bako ATVETC</v>
      </c>
      <c r="BV75" s="3" t="str">
        <v>Bako ATVETC</v>
      </c>
      <c r="BW75" s="3" t="str">
        <v>Bako ATVETC</v>
      </c>
      <c r="BX75" s="3" t="str">
        <v>Bako ATVETC</v>
      </c>
      <c r="BY75" s="3" t="str">
        <v>Bako ATVETC</v>
      </c>
      <c r="BZ75" s="3" t="str">
        <v>Bako ATVETC</v>
      </c>
      <c r="CA75" s="3" t="str">
        <v>Bako ATVETC</v>
      </c>
      <c r="CB75" s="3" t="str">
        <v>Bako ATVETC</v>
      </c>
      <c r="CC75" s="3" t="str">
        <v>Bako ATVETC</v>
      </c>
      <c r="CD75" s="3" t="str">
        <v>Bako ATVETC</v>
      </c>
      <c r="CE75" s="3" t="str">
        <v>Bako ATVETC</v>
      </c>
      <c r="CF75" s="3" t="str">
        <v>Bako ATVETC</v>
      </c>
      <c r="CG75" s="3" t="str">
        <v>Bako ATVETC</v>
      </c>
      <c r="CK75" s="3" t="str">
        <v>Bako ATVETC</v>
      </c>
      <c r="CM75" s="3" t="str">
        <v>Bako ATVETC</v>
      </c>
      <c r="CN75" s="3" t="str">
        <v>Bako ATVETC</v>
      </c>
      <c r="CO75" s="3" t="str">
        <v>Bako ATVETC</v>
      </c>
      <c r="CP75" s="3" t="str">
        <v>Bako ATVETC</v>
      </c>
      <c r="CQ75" s="3" t="str">
        <v>Bako ATVETC</v>
      </c>
      <c r="CR75" s="3" t="str">
        <v>Bako ATVETC</v>
      </c>
      <c r="CS75" s="3" t="str">
        <v>Bako ATVETC</v>
      </c>
      <c r="CT75" s="3" t="str">
        <v>Bako ATVETC</v>
      </c>
      <c r="CU75" s="3" t="str">
        <v>Bako ATVETC</v>
      </c>
      <c r="CV75" s="3" t="str">
        <v>Bako ATVETC</v>
      </c>
      <c r="CW75" s="3" t="str">
        <v>Bako ATVETC</v>
      </c>
      <c r="CX75" s="3" t="str">
        <v>Bako ATVETC</v>
      </c>
      <c r="CY75" s="3" t="str">
        <v>Bako ATVETC</v>
      </c>
      <c r="CZ75" s="3" t="str">
        <v>Bako ATVETC</v>
      </c>
      <c r="DA75" s="3" t="str">
        <v>Bako ATVETC</v>
      </c>
      <c r="DB75" s="3" t="str">
        <v>Bako ATVETC</v>
      </c>
      <c r="DC75" s="3" t="str">
        <v>Bako ATVETC</v>
      </c>
      <c r="DD75" s="3" t="str">
        <v>Bako ATVETC</v>
      </c>
      <c r="DE75" s="3" t="str">
        <v>Bako ATVETC</v>
      </c>
      <c r="DF75" s="3" t="str">
        <v>Bako ATVETC</v>
      </c>
      <c r="DG75" s="3" t="str">
        <v>Bako ATVETC</v>
      </c>
      <c r="DH75" s="3" t="str">
        <v>Bako ATVETC</v>
      </c>
      <c r="DI75" s="3" t="str">
        <v>Bako ATVETC</v>
      </c>
      <c r="DJ75" s="3" t="str">
        <v>Bako ATVETC</v>
      </c>
      <c r="DK75" s="3" t="str">
        <v>Bako ATVETC</v>
      </c>
      <c r="DL75" s="3" t="str">
        <v>Bako ATVETC</v>
      </c>
      <c r="DM75" s="3" t="str">
        <v>Bako ATVETC</v>
      </c>
      <c r="DN75" s="3" t="str">
        <v>Bako ATVETC</v>
      </c>
      <c r="DO75" s="3" t="str">
        <v>Bako ATVETC</v>
      </c>
      <c r="DP75" s="3" t="str">
        <v>Bako ATVETC</v>
      </c>
    </row>
    <row r="76" spans="1:120" ht="14.5" x14ac:dyDescent="0.35">
      <c r="A76" s="3">
        <v>5.984</v>
      </c>
      <c r="B76" s="3">
        <v>10.183</v>
      </c>
      <c r="C76" s="3" t="s">
        <v>121</v>
      </c>
      <c r="D76" s="3" t="s">
        <v>107</v>
      </c>
      <c r="E76" s="3" t="s">
        <v>248</v>
      </c>
      <c r="F76" s="3">
        <v>10000</v>
      </c>
      <c r="G76"/>
      <c r="H76" s="3" t="str">
        <f>CONCATENATE(site_list[[#This Row],[Country]],site_list[[#This Row],[Site.ID]])</f>
        <v>CameroonBamenda</v>
      </c>
      <c r="J76" s="3" t="s">
        <v>236</v>
      </c>
      <c r="K76" s="3" t="s">
        <v>237</v>
      </c>
      <c r="L76" s="3">
        <v>20.769582750000001</v>
      </c>
      <c r="M76" s="3">
        <v>27.683097839999999</v>
      </c>
      <c r="N76" s="3">
        <v>-17.10541534</v>
      </c>
      <c r="O76" s="3">
        <v>-8.6700134299999991</v>
      </c>
      <c r="S76" s="3" t="str">
        <v>Western Sahara</v>
      </c>
      <c r="T76" s="3" t="str">
        <v>Western Sahara</v>
      </c>
      <c r="U76" s="3" t="str">
        <v>Western Sahara</v>
      </c>
      <c r="V76" s="3" t="str">
        <v>Western Sahara</v>
      </c>
      <c r="W76" s="3" t="str">
        <v>Western Sahara</v>
      </c>
      <c r="X76" s="3" t="str">
        <v>Western Sahara</v>
      </c>
      <c r="Y76" s="3" t="str">
        <v>Western Sahara</v>
      </c>
      <c r="Z76" s="3" t="str">
        <v>Western Sahara</v>
      </c>
      <c r="AA76" s="3" t="str">
        <v>Western Sahara</v>
      </c>
      <c r="AB76" s="3" t="str">
        <v>Western Sahara</v>
      </c>
      <c r="AC76" s="3" t="str">
        <v>Western Sahara</v>
      </c>
      <c r="AD76" s="3" t="str">
        <v>Western Sahara</v>
      </c>
      <c r="AE76" s="3" t="str">
        <v>Western Sahara</v>
      </c>
      <c r="AF76" s="3" t="str">
        <v>Western Sahara</v>
      </c>
      <c r="AG76" s="3" t="str">
        <v>Western Sahara</v>
      </c>
      <c r="AH76" s="3" t="str">
        <v>Western Sahara</v>
      </c>
      <c r="AI76" s="3" t="str">
        <v>Western Sahara</v>
      </c>
      <c r="AJ76" s="3" t="str">
        <v>Western Sahara</v>
      </c>
      <c r="AK76" s="3" t="str">
        <v>Western Sahara</v>
      </c>
      <c r="AL76" s="3" t="str">
        <v>Western Sahara</v>
      </c>
      <c r="AM76" s="3" t="str">
        <v>Western Sahara</v>
      </c>
      <c r="AN76" s="3" t="str">
        <v>Western Sahara</v>
      </c>
      <c r="AO76" s="3" t="str">
        <v>Western Sahara</v>
      </c>
      <c r="AP76" s="3" t="str">
        <v>Western Sahara</v>
      </c>
      <c r="AQ76" s="3" t="str">
        <v>Western Sahara</v>
      </c>
      <c r="AR76" s="3" t="str">
        <v>Western Sahara</v>
      </c>
      <c r="AS76" s="3" t="str">
        <v>Western Sahara</v>
      </c>
      <c r="AT76" s="3" t="str">
        <v>Western Sahara</v>
      </c>
      <c r="AU76" s="3" t="str">
        <v>Western Sahara</v>
      </c>
      <c r="AV76" s="3" t="str">
        <v>Western Sahara</v>
      </c>
      <c r="AW76" s="3" t="str">
        <v>Western Sahara</v>
      </c>
      <c r="AX76" s="3" t="str">
        <v>Western Sahara</v>
      </c>
      <c r="BB76" s="3" t="str">
        <v>Bamenda</v>
      </c>
      <c r="BC76" s="3" t="str">
        <v>Bamenda</v>
      </c>
      <c r="BD76" s="3" t="str">
        <v>Bamenda</v>
      </c>
      <c r="BE76" s="3" t="str">
        <v>Bamenda</v>
      </c>
      <c r="BF76" s="3" t="str">
        <v>Bamenda</v>
      </c>
      <c r="BG76" s="3" t="str">
        <v>Bamenda</v>
      </c>
      <c r="BH76" s="3" t="str">
        <v>Bamenda</v>
      </c>
      <c r="BI76" s="3" t="str">
        <v>Bamenda</v>
      </c>
      <c r="BJ76" s="3" t="str">
        <v>Bamenda</v>
      </c>
      <c r="BK76" s="3" t="str">
        <v>Bamenda</v>
      </c>
      <c r="BL76" s="3" t="str">
        <v>Bamenda</v>
      </c>
      <c r="BM76" s="3" t="str">
        <v>Bamenda</v>
      </c>
      <c r="BN76" s="3" t="str">
        <v>Bamenda</v>
      </c>
      <c r="BO76" s="3" t="str">
        <v>Bamenda</v>
      </c>
      <c r="BP76" s="3" t="str">
        <v>Bamenda</v>
      </c>
      <c r="BQ76" s="3" t="str">
        <v>Bamenda</v>
      </c>
      <c r="BR76" s="3" t="str">
        <v>Bamenda</v>
      </c>
      <c r="BS76" s="3" t="str">
        <v>Bamenda</v>
      </c>
      <c r="BT76" s="3" t="str">
        <v>Bamenda</v>
      </c>
      <c r="BU76" s="3" t="str">
        <v>Bamenda</v>
      </c>
      <c r="BV76" s="3" t="str">
        <v>Bamenda</v>
      </c>
      <c r="BW76" s="3" t="str">
        <v>Bamenda</v>
      </c>
      <c r="BX76" s="3" t="str">
        <v>Bamenda</v>
      </c>
      <c r="BY76" s="3" t="str">
        <v>Bamenda</v>
      </c>
      <c r="BZ76" s="3" t="str">
        <v>Bamenda</v>
      </c>
      <c r="CA76" s="3" t="str">
        <v>Bamenda</v>
      </c>
      <c r="CB76" s="3" t="str">
        <v>Bamenda</v>
      </c>
      <c r="CC76" s="3" t="str">
        <v>Bamenda</v>
      </c>
      <c r="CD76" s="3" t="str">
        <v>Bamenda</v>
      </c>
      <c r="CE76" s="3" t="str">
        <v>Bamenda</v>
      </c>
      <c r="CF76" s="3" t="str">
        <v>Bamenda</v>
      </c>
      <c r="CG76" s="3" t="str">
        <v>Bamenda</v>
      </c>
      <c r="CK76" s="3" t="str">
        <v>Bamenda</v>
      </c>
      <c r="CM76" s="3" t="str">
        <v>Bamenda</v>
      </c>
      <c r="CN76" s="3" t="str">
        <v>Bamenda</v>
      </c>
      <c r="CO76" s="3" t="str">
        <v>Bamenda</v>
      </c>
      <c r="CP76" s="3" t="str">
        <v>Bamenda</v>
      </c>
      <c r="CQ76" s="3" t="str">
        <v>Bamenda</v>
      </c>
      <c r="CR76" s="3" t="str">
        <v>Bamenda</v>
      </c>
      <c r="CS76" s="3" t="str">
        <v>Bamenda</v>
      </c>
      <c r="CT76" s="3" t="str">
        <v>Bamenda</v>
      </c>
      <c r="CU76" s="3" t="str">
        <v>Bamenda</v>
      </c>
      <c r="CV76" s="3" t="str">
        <v>Bamenda</v>
      </c>
      <c r="CW76" s="3" t="str">
        <v>Bamenda</v>
      </c>
      <c r="CX76" s="3" t="str">
        <v>Bamenda</v>
      </c>
      <c r="CY76" s="3" t="str">
        <v>Bamenda</v>
      </c>
      <c r="CZ76" s="3" t="str">
        <v>Bamenda</v>
      </c>
      <c r="DA76" s="3" t="str">
        <v>Bamenda</v>
      </c>
      <c r="DB76" s="3" t="str">
        <v>Bamenda</v>
      </c>
      <c r="DC76" s="3" t="str">
        <v>Bamenda</v>
      </c>
      <c r="DD76" s="3" t="str">
        <v>Bamenda</v>
      </c>
      <c r="DE76" s="3" t="str">
        <v>Bamenda</v>
      </c>
      <c r="DF76" s="3" t="str">
        <v>Bamenda</v>
      </c>
      <c r="DG76" s="3" t="str">
        <v>Bamenda</v>
      </c>
      <c r="DH76" s="3" t="str">
        <v>Bamenda</v>
      </c>
      <c r="DI76" s="3" t="str">
        <v>Bamenda</v>
      </c>
      <c r="DJ76" s="3" t="str">
        <v>Bamenda</v>
      </c>
      <c r="DK76" s="3" t="str">
        <v>Bamenda</v>
      </c>
      <c r="DL76" s="3" t="str">
        <v>Bamenda</v>
      </c>
      <c r="DM76" s="3" t="str">
        <v>Bamenda</v>
      </c>
      <c r="DN76" s="3" t="str">
        <v>Bamenda</v>
      </c>
      <c r="DO76" s="3" t="str">
        <v>Bamenda</v>
      </c>
      <c r="DP76" s="3" t="str">
        <v>Bamenda</v>
      </c>
    </row>
    <row r="77" spans="1:120" ht="14.5" x14ac:dyDescent="0.35">
      <c r="A77" s="3">
        <v>25.254999999999999</v>
      </c>
      <c r="B77" s="3">
        <v>82.984800000000007</v>
      </c>
      <c r="C77" s="3" t="s">
        <v>13662</v>
      </c>
      <c r="D77" s="3" t="s">
        <v>112</v>
      </c>
      <c r="E77" s="3" t="s">
        <v>13680</v>
      </c>
      <c r="F77" s="3">
        <v>200</v>
      </c>
      <c r="G77"/>
      <c r="H77" s="3" t="str">
        <f>CONCATENATE(site_list[[#This Row],[Country]],site_list[[#This Row],[Site.ID]])</f>
        <v>IndiaBanaras Hindu University farm (BHU), Varanasi</v>
      </c>
      <c r="J77" s="3" t="s">
        <v>238</v>
      </c>
      <c r="K77" s="3" t="s">
        <v>239</v>
      </c>
      <c r="L77" s="3">
        <v>-18.079473499999999</v>
      </c>
      <c r="M77" s="3">
        <v>-8.2708768799999994</v>
      </c>
      <c r="N77" s="3">
        <v>21.99937057</v>
      </c>
      <c r="O77" s="3">
        <v>33.705703739999997</v>
      </c>
      <c r="S77" s="3" t="str">
        <v>Zambia</v>
      </c>
      <c r="T77" s="3" t="str">
        <v>Zambia</v>
      </c>
      <c r="U77" s="3" t="str">
        <v>Zambia</v>
      </c>
      <c r="V77" s="3" t="str">
        <v>Zambia</v>
      </c>
      <c r="W77" s="3" t="str">
        <v>Zambia</v>
      </c>
      <c r="X77" s="3" t="str">
        <v>Zambia</v>
      </c>
      <c r="Y77" s="3" t="str">
        <v>Zambia</v>
      </c>
      <c r="Z77" s="3" t="str">
        <v>Zambia</v>
      </c>
      <c r="AA77" s="3" t="str">
        <v>Zambia</v>
      </c>
      <c r="AB77" s="3" t="str">
        <v>Zambia</v>
      </c>
      <c r="AC77" s="3" t="str">
        <v>Zambia</v>
      </c>
      <c r="AD77" s="3" t="str">
        <v>Zambia</v>
      </c>
      <c r="AE77" s="3" t="str">
        <v>Zambia</v>
      </c>
      <c r="AF77" s="3" t="str">
        <v>Zambia</v>
      </c>
      <c r="AG77" s="3" t="str">
        <v>Zambia</v>
      </c>
      <c r="AH77" s="3" t="str">
        <v>Zambia</v>
      </c>
      <c r="AI77" s="3" t="str">
        <v>Zambia</v>
      </c>
      <c r="AJ77" s="3" t="str">
        <v>Zambia</v>
      </c>
      <c r="AK77" s="3" t="str">
        <v>Zambia</v>
      </c>
      <c r="AL77" s="3" t="str">
        <v>Zambia</v>
      </c>
      <c r="AM77" s="3" t="str">
        <v>Zambia</v>
      </c>
      <c r="AN77" s="3" t="str">
        <v>Zambia</v>
      </c>
      <c r="AO77" s="3" t="str">
        <v>Zambia</v>
      </c>
      <c r="AP77" s="3" t="str">
        <v>Zambia</v>
      </c>
      <c r="AQ77" s="3" t="str">
        <v>Zambia</v>
      </c>
      <c r="AR77" s="3" t="str">
        <v>Zambia</v>
      </c>
      <c r="AS77" s="3" t="str">
        <v>Zambia</v>
      </c>
      <c r="AT77" s="3" t="str">
        <v>Zambia</v>
      </c>
      <c r="AU77" s="3" t="str">
        <v>Zambia</v>
      </c>
      <c r="AV77" s="3" t="str">
        <v>Zambia</v>
      </c>
      <c r="AW77" s="3" t="str">
        <v>Zambia</v>
      </c>
      <c r="AX77" s="3" t="str">
        <v>Zambia</v>
      </c>
      <c r="BB77" s="3" t="str">
        <v>Banaras Hindu University farm (BHU), Varanasi</v>
      </c>
      <c r="BC77" s="3" t="str">
        <v>Banaras Hindu University farm (BHU), Varanasi</v>
      </c>
      <c r="BD77" s="3" t="str">
        <v>Banaras Hindu University farm (BHU), Varanasi</v>
      </c>
      <c r="BE77" s="3" t="str">
        <v>Banaras Hindu University farm (BHU), Varanasi</v>
      </c>
      <c r="BF77" s="3" t="str">
        <v>Banaras Hindu University farm (BHU), Varanasi</v>
      </c>
      <c r="BG77" s="3" t="str">
        <v>Banaras Hindu University farm (BHU), Varanasi</v>
      </c>
      <c r="BH77" s="3" t="str">
        <v>Banaras Hindu University farm (BHU), Varanasi</v>
      </c>
      <c r="BI77" s="3" t="str">
        <v>Banaras Hindu University farm (BHU), Varanasi</v>
      </c>
      <c r="BJ77" s="3" t="str">
        <v>Banaras Hindu University farm (BHU), Varanasi</v>
      </c>
      <c r="BK77" s="3" t="str">
        <v>Banaras Hindu University farm (BHU), Varanasi</v>
      </c>
      <c r="BL77" s="3" t="str">
        <v>Banaras Hindu University farm (BHU), Varanasi</v>
      </c>
      <c r="BM77" s="3" t="str">
        <v>Banaras Hindu University farm (BHU), Varanasi</v>
      </c>
      <c r="BN77" s="3" t="str">
        <v>Banaras Hindu University farm (BHU), Varanasi</v>
      </c>
      <c r="BO77" s="3" t="str">
        <v>Banaras Hindu University farm (BHU), Varanasi</v>
      </c>
      <c r="BP77" s="3" t="str">
        <v>Banaras Hindu University farm (BHU), Varanasi</v>
      </c>
      <c r="BQ77" s="3" t="str">
        <v>Banaras Hindu University farm (BHU), Varanasi</v>
      </c>
      <c r="BR77" s="3" t="str">
        <v>Banaras Hindu University farm (BHU), Varanasi</v>
      </c>
      <c r="BS77" s="3" t="str">
        <v>Banaras Hindu University farm (BHU), Varanasi</v>
      </c>
      <c r="BT77" s="3" t="str">
        <v>Banaras Hindu University farm (BHU), Varanasi</v>
      </c>
      <c r="BU77" s="3" t="str">
        <v>Banaras Hindu University farm (BHU), Varanasi</v>
      </c>
      <c r="BV77" s="3" t="str">
        <v>Banaras Hindu University farm (BHU), Varanasi</v>
      </c>
      <c r="BW77" s="3" t="str">
        <v>Banaras Hindu University farm (BHU), Varanasi</v>
      </c>
      <c r="BX77" s="3" t="str">
        <v>Banaras Hindu University farm (BHU), Varanasi</v>
      </c>
      <c r="BY77" s="3" t="str">
        <v>Banaras Hindu University farm (BHU), Varanasi</v>
      </c>
      <c r="BZ77" s="3" t="str">
        <v>Banaras Hindu University farm (BHU), Varanasi</v>
      </c>
      <c r="CA77" s="3" t="str">
        <v>Banaras Hindu University farm (BHU), Varanasi</v>
      </c>
      <c r="CB77" s="3" t="str">
        <v>Banaras Hindu University farm (BHU), Varanasi</v>
      </c>
      <c r="CC77" s="3" t="str">
        <v>Banaras Hindu University farm (BHU), Varanasi</v>
      </c>
      <c r="CD77" s="3" t="str">
        <v>Banaras Hindu University farm (BHU), Varanasi</v>
      </c>
      <c r="CE77" s="3" t="str">
        <v>Banaras Hindu University farm (BHU), Varanasi</v>
      </c>
      <c r="CF77" s="3" t="str">
        <v>Banaras Hindu University farm (BHU), Varanasi</v>
      </c>
      <c r="CG77" s="3" t="str">
        <v>Banaras Hindu University farm (BHU), Varanasi</v>
      </c>
      <c r="CK77" s="3" t="str">
        <v>Banaras Hindu University farm (BHU), Varanasi</v>
      </c>
      <c r="CM77" s="3" t="str">
        <v>Banaras Hindu University farm (BHU), Varanasi</v>
      </c>
      <c r="CN77" s="3" t="str">
        <v>Banaras Hindu University farm (BHU), Varanasi</v>
      </c>
      <c r="CO77" s="3" t="str">
        <v>Banaras Hindu University farm (BHU), Varanasi</v>
      </c>
      <c r="CP77" s="3" t="str">
        <v>Banaras Hindu University farm (BHU), Varanasi</v>
      </c>
      <c r="CQ77" s="3" t="str">
        <v>Banaras Hindu University farm (BHU), Varanasi</v>
      </c>
      <c r="CR77" s="3" t="str">
        <v>Banaras Hindu University farm (BHU), Varanasi</v>
      </c>
      <c r="CS77" s="3" t="str">
        <v>Banaras Hindu University farm (BHU), Varanasi</v>
      </c>
      <c r="CT77" s="3" t="str">
        <v>Banaras Hindu University farm (BHU), Varanasi</v>
      </c>
      <c r="CU77" s="3" t="str">
        <v>Banaras Hindu University farm (BHU), Varanasi</v>
      </c>
      <c r="CV77" s="3" t="str">
        <v>Banaras Hindu University farm (BHU), Varanasi</v>
      </c>
      <c r="CW77" s="3" t="str">
        <v>Banaras Hindu University farm (BHU), Varanasi</v>
      </c>
      <c r="CX77" s="3" t="str">
        <v>Banaras Hindu University farm (BHU), Varanasi</v>
      </c>
      <c r="CY77" s="3" t="str">
        <v>Banaras Hindu University farm (BHU), Varanasi</v>
      </c>
      <c r="CZ77" s="3" t="str">
        <v>Banaras Hindu University farm (BHU), Varanasi</v>
      </c>
      <c r="DA77" s="3" t="str">
        <v>Banaras Hindu University farm (BHU), Varanasi</v>
      </c>
      <c r="DB77" s="3" t="str">
        <v>Banaras Hindu University farm (BHU), Varanasi</v>
      </c>
      <c r="DC77" s="3" t="str">
        <v>Banaras Hindu University farm (BHU), Varanasi</v>
      </c>
      <c r="DD77" s="3" t="str">
        <v>Banaras Hindu University farm (BHU), Varanasi</v>
      </c>
      <c r="DE77" s="3" t="str">
        <v>Banaras Hindu University farm (BHU), Varanasi</v>
      </c>
      <c r="DF77" s="3" t="str">
        <v>Banaras Hindu University farm (BHU), Varanasi</v>
      </c>
      <c r="DG77" s="3" t="str">
        <v>Banaras Hindu University farm (BHU), Varanasi</v>
      </c>
      <c r="DH77" s="3" t="str">
        <v>Banaras Hindu University farm (BHU), Varanasi</v>
      </c>
      <c r="DI77" s="3" t="str">
        <v>Banaras Hindu University farm (BHU), Varanasi</v>
      </c>
      <c r="DJ77" s="3" t="str">
        <v>Banaras Hindu University farm (BHU), Varanasi</v>
      </c>
      <c r="DK77" s="3" t="str">
        <v>Banaras Hindu University farm (BHU), Varanasi</v>
      </c>
      <c r="DL77" s="3" t="str">
        <v>Banaras Hindu University farm (BHU), Varanasi</v>
      </c>
      <c r="DM77" s="3" t="str">
        <v>Banaras Hindu University farm (BHU), Varanasi</v>
      </c>
      <c r="DN77" s="3" t="str">
        <v>Banaras Hindu University farm (BHU), Varanasi</v>
      </c>
      <c r="DO77" s="3" t="str">
        <v>Banaras Hindu University farm (BHU), Varanasi</v>
      </c>
      <c r="DP77" s="3" t="str">
        <v>Banaras Hindu University farm (BHU), Varanasi</v>
      </c>
    </row>
    <row r="78" spans="1:120" ht="14.5" x14ac:dyDescent="0.35">
      <c r="A78" s="3">
        <v>25.254999999999999</v>
      </c>
      <c r="B78" s="3">
        <v>82.984800000000007</v>
      </c>
      <c r="C78" s="3" t="s">
        <v>13662</v>
      </c>
      <c r="D78" s="3" t="s">
        <v>112</v>
      </c>
      <c r="E78" s="3" t="s">
        <v>13681</v>
      </c>
      <c r="F78" s="3">
        <v>200</v>
      </c>
      <c r="G78"/>
      <c r="H78" s="3" t="str">
        <f>CONCATENATE(site_list[[#This Row],[Country]],site_list[[#This Row],[Site.ID]])</f>
        <v>IndiaBanaras Hindu University, Varanasi</v>
      </c>
      <c r="J78" s="3" t="s">
        <v>240</v>
      </c>
      <c r="K78" s="3" t="s">
        <v>241</v>
      </c>
      <c r="L78" s="3">
        <v>-22.420276640000001</v>
      </c>
      <c r="M78" s="3">
        <v>-15.60883522</v>
      </c>
      <c r="N78" s="3">
        <v>25.237028120000002</v>
      </c>
      <c r="O78" s="3">
        <v>33.056301120000001</v>
      </c>
      <c r="S78" s="3" t="str">
        <v>Zimbabwe</v>
      </c>
      <c r="T78" s="3" t="str">
        <v>Zimbabwe</v>
      </c>
      <c r="U78" s="3" t="str">
        <v>Zimbabwe</v>
      </c>
      <c r="V78" s="3" t="str">
        <v>Zimbabwe</v>
      </c>
      <c r="W78" s="3" t="str">
        <v>Zimbabwe</v>
      </c>
      <c r="X78" s="3" t="str">
        <v>Zimbabwe</v>
      </c>
      <c r="Y78" s="3" t="str">
        <v>Zimbabwe</v>
      </c>
      <c r="Z78" s="3" t="str">
        <v>Zimbabwe</v>
      </c>
      <c r="AA78" s="3" t="str">
        <v>Zimbabwe</v>
      </c>
      <c r="AB78" s="3" t="str">
        <v>Zimbabwe</v>
      </c>
      <c r="AC78" s="3" t="str">
        <v>Zimbabwe</v>
      </c>
      <c r="AD78" s="3" t="str">
        <v>Zimbabwe</v>
      </c>
      <c r="AE78" s="3" t="str">
        <v>Zimbabwe</v>
      </c>
      <c r="AF78" s="3" t="str">
        <v>Zimbabwe</v>
      </c>
      <c r="AG78" s="3" t="str">
        <v>Zimbabwe</v>
      </c>
      <c r="AH78" s="3" t="str">
        <v>Zimbabwe</v>
      </c>
      <c r="AI78" s="3" t="str">
        <v>Zimbabwe</v>
      </c>
      <c r="AJ78" s="3" t="str">
        <v>Zimbabwe</v>
      </c>
      <c r="AK78" s="3" t="str">
        <v>Zimbabwe</v>
      </c>
      <c r="AL78" s="3" t="str">
        <v>Zimbabwe</v>
      </c>
      <c r="AM78" s="3" t="str">
        <v>Zimbabwe</v>
      </c>
      <c r="AN78" s="3" t="str">
        <v>Zimbabwe</v>
      </c>
      <c r="AO78" s="3" t="str">
        <v>Zimbabwe</v>
      </c>
      <c r="AP78" s="3" t="str">
        <v>Zimbabwe</v>
      </c>
      <c r="AQ78" s="3" t="str">
        <v>Zimbabwe</v>
      </c>
      <c r="AR78" s="3" t="str">
        <v>Zimbabwe</v>
      </c>
      <c r="AS78" s="3" t="str">
        <v>Zimbabwe</v>
      </c>
      <c r="AT78" s="3" t="str">
        <v>Zimbabwe</v>
      </c>
      <c r="AU78" s="3" t="str">
        <v>Zimbabwe</v>
      </c>
      <c r="AV78" s="3" t="str">
        <v>Zimbabwe</v>
      </c>
      <c r="AW78" s="3" t="str">
        <v>Zimbabwe</v>
      </c>
      <c r="AX78" s="3" t="str">
        <v>Zimbabwe</v>
      </c>
      <c r="BB78" s="3" t="str">
        <v>Banaras Hindu University, Varanasi</v>
      </c>
      <c r="BC78" s="3" t="str">
        <v>Banaras Hindu University, Varanasi</v>
      </c>
      <c r="BD78" s="3" t="str">
        <v>Banaras Hindu University, Varanasi</v>
      </c>
      <c r="BE78" s="3" t="str">
        <v>Banaras Hindu University, Varanasi</v>
      </c>
      <c r="BF78" s="3" t="str">
        <v>Banaras Hindu University, Varanasi</v>
      </c>
      <c r="BG78" s="3" t="str">
        <v>Banaras Hindu University, Varanasi</v>
      </c>
      <c r="BH78" s="3" t="str">
        <v>Banaras Hindu University, Varanasi</v>
      </c>
      <c r="BI78" s="3" t="str">
        <v>Banaras Hindu University, Varanasi</v>
      </c>
      <c r="BJ78" s="3" t="str">
        <v>Banaras Hindu University, Varanasi</v>
      </c>
      <c r="BK78" s="3" t="str">
        <v>Banaras Hindu University, Varanasi</v>
      </c>
      <c r="BL78" s="3" t="str">
        <v>Banaras Hindu University, Varanasi</v>
      </c>
      <c r="BM78" s="3" t="str">
        <v>Banaras Hindu University, Varanasi</v>
      </c>
      <c r="BN78" s="3" t="str">
        <v>Banaras Hindu University, Varanasi</v>
      </c>
      <c r="BO78" s="3" t="str">
        <v>Banaras Hindu University, Varanasi</v>
      </c>
      <c r="BP78" s="3" t="str">
        <v>Banaras Hindu University, Varanasi</v>
      </c>
      <c r="BQ78" s="3" t="str">
        <v>Banaras Hindu University, Varanasi</v>
      </c>
      <c r="BR78" s="3" t="str">
        <v>Banaras Hindu University, Varanasi</v>
      </c>
      <c r="BS78" s="3" t="str">
        <v>Banaras Hindu University, Varanasi</v>
      </c>
      <c r="BT78" s="3" t="str">
        <v>Banaras Hindu University, Varanasi</v>
      </c>
      <c r="BU78" s="3" t="str">
        <v>Banaras Hindu University, Varanasi</v>
      </c>
      <c r="BV78" s="3" t="str">
        <v>Banaras Hindu University, Varanasi</v>
      </c>
      <c r="BW78" s="3" t="str">
        <v>Banaras Hindu University, Varanasi</v>
      </c>
      <c r="BX78" s="3" t="str">
        <v>Banaras Hindu University, Varanasi</v>
      </c>
      <c r="BY78" s="3" t="str">
        <v>Banaras Hindu University, Varanasi</v>
      </c>
      <c r="BZ78" s="3" t="str">
        <v>Banaras Hindu University, Varanasi</v>
      </c>
      <c r="CA78" s="3" t="str">
        <v>Banaras Hindu University, Varanasi</v>
      </c>
      <c r="CB78" s="3" t="str">
        <v>Banaras Hindu University, Varanasi</v>
      </c>
      <c r="CC78" s="3" t="str">
        <v>Banaras Hindu University, Varanasi</v>
      </c>
      <c r="CD78" s="3" t="str">
        <v>Banaras Hindu University, Varanasi</v>
      </c>
      <c r="CE78" s="3" t="str">
        <v>Banaras Hindu University, Varanasi</v>
      </c>
      <c r="CF78" s="3" t="str">
        <v>Banaras Hindu University, Varanasi</v>
      </c>
      <c r="CG78" s="3" t="str">
        <v>Banaras Hindu University, Varanasi</v>
      </c>
      <c r="CK78" s="3" t="str">
        <v>Banaras Hindu University, Varanasi</v>
      </c>
      <c r="CM78" s="3" t="str">
        <v>Banaras Hindu University, Varanasi</v>
      </c>
      <c r="CN78" s="3" t="str">
        <v>Banaras Hindu University, Varanasi</v>
      </c>
      <c r="CO78" s="3" t="str">
        <v>Banaras Hindu University, Varanasi</v>
      </c>
      <c r="CP78" s="3" t="str">
        <v>Banaras Hindu University, Varanasi</v>
      </c>
      <c r="CQ78" s="3" t="str">
        <v>Banaras Hindu University, Varanasi</v>
      </c>
      <c r="CR78" s="3" t="str">
        <v>Banaras Hindu University, Varanasi</v>
      </c>
      <c r="CS78" s="3" t="str">
        <v>Banaras Hindu University, Varanasi</v>
      </c>
      <c r="CT78" s="3" t="str">
        <v>Banaras Hindu University, Varanasi</v>
      </c>
      <c r="CU78" s="3" t="str">
        <v>Banaras Hindu University, Varanasi</v>
      </c>
      <c r="CV78" s="3" t="str">
        <v>Banaras Hindu University, Varanasi</v>
      </c>
      <c r="CW78" s="3" t="str">
        <v>Banaras Hindu University, Varanasi</v>
      </c>
      <c r="CX78" s="3" t="str">
        <v>Banaras Hindu University, Varanasi</v>
      </c>
      <c r="CY78" s="3" t="str">
        <v>Banaras Hindu University, Varanasi</v>
      </c>
      <c r="CZ78" s="3" t="str">
        <v>Banaras Hindu University, Varanasi</v>
      </c>
      <c r="DA78" s="3" t="str">
        <v>Banaras Hindu University, Varanasi</v>
      </c>
      <c r="DB78" s="3" t="str">
        <v>Banaras Hindu University, Varanasi</v>
      </c>
      <c r="DC78" s="3" t="str">
        <v>Banaras Hindu University, Varanasi</v>
      </c>
      <c r="DD78" s="3" t="str">
        <v>Banaras Hindu University, Varanasi</v>
      </c>
      <c r="DE78" s="3" t="str">
        <v>Banaras Hindu University, Varanasi</v>
      </c>
      <c r="DF78" s="3" t="str">
        <v>Banaras Hindu University, Varanasi</v>
      </c>
      <c r="DG78" s="3" t="str">
        <v>Banaras Hindu University, Varanasi</v>
      </c>
      <c r="DH78" s="3" t="str">
        <v>Banaras Hindu University, Varanasi</v>
      </c>
      <c r="DI78" s="3" t="str">
        <v>Banaras Hindu University, Varanasi</v>
      </c>
      <c r="DJ78" s="3" t="str">
        <v>Banaras Hindu University, Varanasi</v>
      </c>
      <c r="DK78" s="3" t="str">
        <v>Banaras Hindu University, Varanasi</v>
      </c>
      <c r="DL78" s="3" t="str">
        <v>Banaras Hindu University, Varanasi</v>
      </c>
      <c r="DM78" s="3" t="str">
        <v>Banaras Hindu University, Varanasi</v>
      </c>
      <c r="DN78" s="3" t="str">
        <v>Banaras Hindu University, Varanasi</v>
      </c>
      <c r="DO78" s="3" t="str">
        <v>Banaras Hindu University, Varanasi</v>
      </c>
      <c r="DP78" s="3" t="str">
        <v>Banaras Hindu University, Varanasi</v>
      </c>
    </row>
    <row r="79" spans="1:120" ht="14.5" x14ac:dyDescent="0.35">
      <c r="A79" s="3">
        <v>24.036999999999999</v>
      </c>
      <c r="B79" s="3">
        <v>90.396000000000001</v>
      </c>
      <c r="C79" s="3" t="s">
        <v>13676</v>
      </c>
      <c r="D79" s="3" t="s">
        <v>112</v>
      </c>
      <c r="E79" s="3" t="s">
        <v>13678</v>
      </c>
      <c r="F79" s="3">
        <v>500</v>
      </c>
      <c r="G79"/>
      <c r="H79" s="3" t="str">
        <f>CONCATENATE(site_list[[#This Row],[Country]],site_list[[#This Row],[Site.ID]])</f>
        <v>BangladeshBangabandhu Sheikh Mujibur Rahman Agricultural University</v>
      </c>
      <c r="BB79" s="3" t="str">
        <v>Bangabandhu Sheikh Mujibur Rahman Agricultural University</v>
      </c>
      <c r="BC79" s="3" t="str">
        <v>Bangabandhu Sheikh Mujibur Rahman Agricultural University</v>
      </c>
      <c r="BD79" s="3" t="str">
        <v>Bangabandhu Sheikh Mujibur Rahman Agricultural University</v>
      </c>
      <c r="BE79" s="3" t="str">
        <v>Bangabandhu Sheikh Mujibur Rahman Agricultural University</v>
      </c>
      <c r="BF79" s="3" t="str">
        <v>Bangabandhu Sheikh Mujibur Rahman Agricultural University</v>
      </c>
      <c r="BG79" s="3" t="str">
        <v>Bangabandhu Sheikh Mujibur Rahman Agricultural University</v>
      </c>
      <c r="BH79" s="3" t="str">
        <v>Bangabandhu Sheikh Mujibur Rahman Agricultural University</v>
      </c>
      <c r="BI79" s="3" t="str">
        <v>Bangabandhu Sheikh Mujibur Rahman Agricultural University</v>
      </c>
      <c r="BJ79" s="3" t="str">
        <v>Bangabandhu Sheikh Mujibur Rahman Agricultural University</v>
      </c>
      <c r="BK79" s="3" t="str">
        <v>Bangabandhu Sheikh Mujibur Rahman Agricultural University</v>
      </c>
      <c r="BL79" s="3" t="str">
        <v>Bangabandhu Sheikh Mujibur Rahman Agricultural University</v>
      </c>
      <c r="BM79" s="3" t="str">
        <v>Bangabandhu Sheikh Mujibur Rahman Agricultural University</v>
      </c>
      <c r="BN79" s="3" t="str">
        <v>Bangabandhu Sheikh Mujibur Rahman Agricultural University</v>
      </c>
      <c r="BO79" s="3" t="str">
        <v>Bangabandhu Sheikh Mujibur Rahman Agricultural University</v>
      </c>
      <c r="BP79" s="3" t="str">
        <v>Bangabandhu Sheikh Mujibur Rahman Agricultural University</v>
      </c>
      <c r="BQ79" s="3" t="str">
        <v>Bangabandhu Sheikh Mujibur Rahman Agricultural University</v>
      </c>
      <c r="BR79" s="3" t="str">
        <v>Bangabandhu Sheikh Mujibur Rahman Agricultural University</v>
      </c>
      <c r="BS79" s="3" t="str">
        <v>Bangabandhu Sheikh Mujibur Rahman Agricultural University</v>
      </c>
      <c r="BT79" s="3" t="str">
        <v>Bangabandhu Sheikh Mujibur Rahman Agricultural University</v>
      </c>
      <c r="BU79" s="3" t="str">
        <v>Bangabandhu Sheikh Mujibur Rahman Agricultural University</v>
      </c>
      <c r="BV79" s="3" t="str">
        <v>Bangabandhu Sheikh Mujibur Rahman Agricultural University</v>
      </c>
      <c r="BW79" s="3" t="str">
        <v>Bangabandhu Sheikh Mujibur Rahman Agricultural University</v>
      </c>
      <c r="BX79" s="3" t="str">
        <v>Bangabandhu Sheikh Mujibur Rahman Agricultural University</v>
      </c>
      <c r="BY79" s="3" t="str">
        <v>Bangabandhu Sheikh Mujibur Rahman Agricultural University</v>
      </c>
      <c r="BZ79" s="3" t="str">
        <v>Bangabandhu Sheikh Mujibur Rahman Agricultural University</v>
      </c>
      <c r="CA79" s="3" t="str">
        <v>Bangabandhu Sheikh Mujibur Rahman Agricultural University</v>
      </c>
      <c r="CB79" s="3" t="str">
        <v>Bangabandhu Sheikh Mujibur Rahman Agricultural University</v>
      </c>
      <c r="CC79" s="3" t="str">
        <v>Bangabandhu Sheikh Mujibur Rahman Agricultural University</v>
      </c>
      <c r="CD79" s="3" t="str">
        <v>Bangabandhu Sheikh Mujibur Rahman Agricultural University</v>
      </c>
      <c r="CE79" s="3" t="str">
        <v>Bangabandhu Sheikh Mujibur Rahman Agricultural University</v>
      </c>
      <c r="CF79" s="3" t="str">
        <v>Bangabandhu Sheikh Mujibur Rahman Agricultural University</v>
      </c>
      <c r="CG79" s="3" t="str">
        <v>Bangabandhu Sheikh Mujibur Rahman Agricultural University</v>
      </c>
      <c r="CK79" s="3" t="str">
        <v>Bangabandhu Sheikh Mujibur Rahman Agricultural University</v>
      </c>
      <c r="CM79" s="3" t="str">
        <v>Bangabandhu Sheikh Mujibur Rahman Agricultural University</v>
      </c>
      <c r="CN79" s="3" t="str">
        <v>Bangabandhu Sheikh Mujibur Rahman Agricultural University</v>
      </c>
      <c r="CO79" s="3" t="str">
        <v>Bangabandhu Sheikh Mujibur Rahman Agricultural University</v>
      </c>
      <c r="CP79" s="3" t="str">
        <v>Bangabandhu Sheikh Mujibur Rahman Agricultural University</v>
      </c>
      <c r="CQ79" s="3" t="str">
        <v>Bangabandhu Sheikh Mujibur Rahman Agricultural University</v>
      </c>
      <c r="CR79" s="3" t="str">
        <v>Bangabandhu Sheikh Mujibur Rahman Agricultural University</v>
      </c>
      <c r="CS79" s="3" t="str">
        <v>Bangabandhu Sheikh Mujibur Rahman Agricultural University</v>
      </c>
      <c r="CT79" s="3" t="str">
        <v>Bangabandhu Sheikh Mujibur Rahman Agricultural University</v>
      </c>
      <c r="CU79" s="3" t="str">
        <v>Bangabandhu Sheikh Mujibur Rahman Agricultural University</v>
      </c>
      <c r="CV79" s="3" t="str">
        <v>Bangabandhu Sheikh Mujibur Rahman Agricultural University</v>
      </c>
      <c r="CW79" s="3" t="str">
        <v>Bangabandhu Sheikh Mujibur Rahman Agricultural University</v>
      </c>
      <c r="CX79" s="3" t="str">
        <v>Bangabandhu Sheikh Mujibur Rahman Agricultural University</v>
      </c>
      <c r="CY79" s="3" t="str">
        <v>Bangabandhu Sheikh Mujibur Rahman Agricultural University</v>
      </c>
      <c r="CZ79" s="3" t="str">
        <v>Bangabandhu Sheikh Mujibur Rahman Agricultural University</v>
      </c>
      <c r="DA79" s="3" t="str">
        <v>Bangabandhu Sheikh Mujibur Rahman Agricultural University</v>
      </c>
      <c r="DB79" s="3" t="str">
        <v>Bangabandhu Sheikh Mujibur Rahman Agricultural University</v>
      </c>
      <c r="DC79" s="3" t="str">
        <v>Bangabandhu Sheikh Mujibur Rahman Agricultural University</v>
      </c>
      <c r="DD79" s="3" t="str">
        <v>Bangabandhu Sheikh Mujibur Rahman Agricultural University</v>
      </c>
      <c r="DE79" s="3" t="str">
        <v>Bangabandhu Sheikh Mujibur Rahman Agricultural University</v>
      </c>
      <c r="DF79" s="3" t="str">
        <v>Bangabandhu Sheikh Mujibur Rahman Agricultural University</v>
      </c>
      <c r="DG79" s="3" t="str">
        <v>Bangabandhu Sheikh Mujibur Rahman Agricultural University</v>
      </c>
      <c r="DH79" s="3" t="str">
        <v>Bangabandhu Sheikh Mujibur Rahman Agricultural University</v>
      </c>
      <c r="DI79" s="3" t="str">
        <v>Bangabandhu Sheikh Mujibur Rahman Agricultural University</v>
      </c>
      <c r="DJ79" s="3" t="str">
        <v>Bangabandhu Sheikh Mujibur Rahman Agricultural University</v>
      </c>
      <c r="DK79" s="3" t="str">
        <v>Bangabandhu Sheikh Mujibur Rahman Agricultural University</v>
      </c>
      <c r="DL79" s="3" t="str">
        <v>Bangabandhu Sheikh Mujibur Rahman Agricultural University</v>
      </c>
      <c r="DM79" s="3" t="str">
        <v>Bangabandhu Sheikh Mujibur Rahman Agricultural University</v>
      </c>
      <c r="DN79" s="3" t="str">
        <v>Bangabandhu Sheikh Mujibur Rahman Agricultural University</v>
      </c>
      <c r="DO79" s="3" t="str">
        <v>Bangabandhu Sheikh Mujibur Rahman Agricultural University</v>
      </c>
      <c r="DP79" s="3" t="str">
        <v>Bangabandhu Sheikh Mujibur Rahman Agricultural University</v>
      </c>
    </row>
    <row r="80" spans="1:120" ht="14.5" x14ac:dyDescent="0.35">
      <c r="A80" s="3">
        <v>24.38</v>
      </c>
      <c r="B80" s="3">
        <v>90.14</v>
      </c>
      <c r="C80" s="3" t="s">
        <v>13676</v>
      </c>
      <c r="D80" s="3" t="s">
        <v>112</v>
      </c>
      <c r="E80" s="3" t="s">
        <v>13679</v>
      </c>
      <c r="F80" s="3">
        <v>1800</v>
      </c>
      <c r="G80"/>
      <c r="H80" s="3" t="str">
        <f>CONCATENATE(site_list[[#This Row],[Country]],site_list[[#This Row],[Site.ID]])</f>
        <v>BangladeshBangladesh Agricultural Research Institute (BARI)</v>
      </c>
      <c r="BB80" s="3" t="str">
        <v>Bangladesh Agricultural Research Institute (BARI)</v>
      </c>
      <c r="BC80" s="3" t="str">
        <v>Bangladesh Agricultural Research Institute (BARI)</v>
      </c>
      <c r="BD80" s="3" t="str">
        <v>Bangladesh Agricultural Research Institute (BARI)</v>
      </c>
      <c r="BE80" s="3" t="str">
        <v>Bangladesh Agricultural Research Institute (BARI)</v>
      </c>
      <c r="BF80" s="3" t="str">
        <v>Bangladesh Agricultural Research Institute (BARI)</v>
      </c>
      <c r="BG80" s="3" t="str">
        <v>Bangladesh Agricultural Research Institute (BARI)</v>
      </c>
      <c r="BH80" s="3" t="str">
        <v>Bangladesh Agricultural Research Institute (BARI)</v>
      </c>
      <c r="BI80" s="3" t="str">
        <v>Bangladesh Agricultural Research Institute (BARI)</v>
      </c>
      <c r="BJ80" s="3" t="str">
        <v>Bangladesh Agricultural Research Institute (BARI)</v>
      </c>
      <c r="BK80" s="3" t="str">
        <v>Bangladesh Agricultural Research Institute (BARI)</v>
      </c>
      <c r="BL80" s="3" t="str">
        <v>Bangladesh Agricultural Research Institute (BARI)</v>
      </c>
      <c r="BM80" s="3" t="str">
        <v>Bangladesh Agricultural Research Institute (BARI)</v>
      </c>
      <c r="BN80" s="3" t="str">
        <v>Bangladesh Agricultural Research Institute (BARI)</v>
      </c>
      <c r="BO80" s="3" t="str">
        <v>Bangladesh Agricultural Research Institute (BARI)</v>
      </c>
      <c r="BP80" s="3" t="str">
        <v>Bangladesh Agricultural Research Institute (BARI)</v>
      </c>
      <c r="BQ80" s="3" t="str">
        <v>Bangladesh Agricultural Research Institute (BARI)</v>
      </c>
      <c r="BR80" s="3" t="str">
        <v>Bangladesh Agricultural Research Institute (BARI)</v>
      </c>
      <c r="BS80" s="3" t="str">
        <v>Bangladesh Agricultural Research Institute (BARI)</v>
      </c>
      <c r="BT80" s="3" t="str">
        <v>Bangladesh Agricultural Research Institute (BARI)</v>
      </c>
      <c r="BU80" s="3" t="str">
        <v>Bangladesh Agricultural Research Institute (BARI)</v>
      </c>
      <c r="BV80" s="3" t="str">
        <v>Bangladesh Agricultural Research Institute (BARI)</v>
      </c>
      <c r="BW80" s="3" t="str">
        <v>Bangladesh Agricultural Research Institute (BARI)</v>
      </c>
      <c r="BX80" s="3" t="str">
        <v>Bangladesh Agricultural Research Institute (BARI)</v>
      </c>
      <c r="BY80" s="3" t="str">
        <v>Bangladesh Agricultural Research Institute (BARI)</v>
      </c>
      <c r="BZ80" s="3" t="str">
        <v>Bangladesh Agricultural Research Institute (BARI)</v>
      </c>
      <c r="CA80" s="3" t="str">
        <v>Bangladesh Agricultural Research Institute (BARI)</v>
      </c>
      <c r="CB80" s="3" t="str">
        <v>Bangladesh Agricultural Research Institute (BARI)</v>
      </c>
      <c r="CC80" s="3" t="str">
        <v>Bangladesh Agricultural Research Institute (BARI)</v>
      </c>
      <c r="CD80" s="3" t="str">
        <v>Bangladesh Agricultural Research Institute (BARI)</v>
      </c>
      <c r="CE80" s="3" t="str">
        <v>Bangladesh Agricultural Research Institute (BARI)</v>
      </c>
      <c r="CF80" s="3" t="str">
        <v>Bangladesh Agricultural Research Institute (BARI)</v>
      </c>
      <c r="CG80" s="3" t="str">
        <v>Bangladesh Agricultural Research Institute (BARI)</v>
      </c>
      <c r="CK80" s="3" t="str">
        <v>Bangladesh Agricultural Research Institute (BARI)</v>
      </c>
      <c r="CM80" s="3" t="str">
        <v>Bangladesh Agricultural Research Institute (BARI)</v>
      </c>
      <c r="CN80" s="3" t="str">
        <v>Bangladesh Agricultural Research Institute (BARI)</v>
      </c>
      <c r="CO80" s="3" t="str">
        <v>Bangladesh Agricultural Research Institute (BARI)</v>
      </c>
      <c r="CP80" s="3" t="str">
        <v>Bangladesh Agricultural Research Institute (BARI)</v>
      </c>
      <c r="CQ80" s="3" t="str">
        <v>Bangladesh Agricultural Research Institute (BARI)</v>
      </c>
      <c r="CR80" s="3" t="str">
        <v>Bangladesh Agricultural Research Institute (BARI)</v>
      </c>
      <c r="CS80" s="3" t="str">
        <v>Bangladesh Agricultural Research Institute (BARI)</v>
      </c>
      <c r="CT80" s="3" t="str">
        <v>Bangladesh Agricultural Research Institute (BARI)</v>
      </c>
      <c r="CU80" s="3" t="str">
        <v>Bangladesh Agricultural Research Institute (BARI)</v>
      </c>
      <c r="CV80" s="3" t="str">
        <v>Bangladesh Agricultural Research Institute (BARI)</v>
      </c>
      <c r="CW80" s="3" t="str">
        <v>Bangladesh Agricultural Research Institute (BARI)</v>
      </c>
      <c r="CX80" s="3" t="str">
        <v>Bangladesh Agricultural Research Institute (BARI)</v>
      </c>
      <c r="CY80" s="3" t="str">
        <v>Bangladesh Agricultural Research Institute (BARI)</v>
      </c>
      <c r="CZ80" s="3" t="str">
        <v>Bangladesh Agricultural Research Institute (BARI)</v>
      </c>
      <c r="DA80" s="3" t="str">
        <v>Bangladesh Agricultural Research Institute (BARI)</v>
      </c>
      <c r="DB80" s="3" t="str">
        <v>Bangladesh Agricultural Research Institute (BARI)</v>
      </c>
      <c r="DC80" s="3" t="str">
        <v>Bangladesh Agricultural Research Institute (BARI)</v>
      </c>
      <c r="DD80" s="3" t="str">
        <v>Bangladesh Agricultural Research Institute (BARI)</v>
      </c>
      <c r="DE80" s="3" t="str">
        <v>Bangladesh Agricultural Research Institute (BARI)</v>
      </c>
      <c r="DF80" s="3" t="str">
        <v>Bangladesh Agricultural Research Institute (BARI)</v>
      </c>
      <c r="DG80" s="3" t="str">
        <v>Bangladesh Agricultural Research Institute (BARI)</v>
      </c>
      <c r="DH80" s="3" t="str">
        <v>Bangladesh Agricultural Research Institute (BARI)</v>
      </c>
      <c r="DI80" s="3" t="str">
        <v>Bangladesh Agricultural Research Institute (BARI)</v>
      </c>
      <c r="DJ80" s="3" t="str">
        <v>Bangladesh Agricultural Research Institute (BARI)</v>
      </c>
      <c r="DK80" s="3" t="str">
        <v>Bangladesh Agricultural Research Institute (BARI)</v>
      </c>
      <c r="DL80" s="3" t="str">
        <v>Bangladesh Agricultural Research Institute (BARI)</v>
      </c>
      <c r="DM80" s="3" t="str">
        <v>Bangladesh Agricultural Research Institute (BARI)</v>
      </c>
      <c r="DN80" s="3" t="str">
        <v>Bangladesh Agricultural Research Institute (BARI)</v>
      </c>
      <c r="DO80" s="3" t="str">
        <v>Bangladesh Agricultural Research Institute (BARI)</v>
      </c>
      <c r="DP80" s="3" t="str">
        <v>Bangladesh Agricultural Research Institute (BARI)</v>
      </c>
    </row>
    <row r="81" spans="1:120" ht="14.5" x14ac:dyDescent="0.35">
      <c r="A81" s="3">
        <v>23.991800000000001</v>
      </c>
      <c r="B81" s="3">
        <v>90.407300000000006</v>
      </c>
      <c r="C81" s="3" t="s">
        <v>13676</v>
      </c>
      <c r="D81" s="3" t="s">
        <v>112</v>
      </c>
      <c r="E81" s="3" t="s">
        <v>13677</v>
      </c>
      <c r="F81" s="3">
        <v>1800</v>
      </c>
      <c r="G81"/>
      <c r="H81" s="3" t="str">
        <f>CONCATENATE(site_list[[#This Row],[Country]],site_list[[#This Row],[Site.ID]])</f>
        <v>BangladeshBangladesh Rice Research Institute</v>
      </c>
      <c r="BB81" s="3" t="str">
        <v>Bangladesh Rice Research Institute</v>
      </c>
      <c r="BC81" s="3" t="str">
        <v>Bangladesh Rice Research Institute</v>
      </c>
      <c r="BD81" s="3" t="str">
        <v>Bangladesh Rice Research Institute</v>
      </c>
      <c r="BE81" s="3" t="str">
        <v>Bangladesh Rice Research Institute</v>
      </c>
      <c r="BF81" s="3" t="str">
        <v>Bangladesh Rice Research Institute</v>
      </c>
      <c r="BG81" s="3" t="str">
        <v>Bangladesh Rice Research Institute</v>
      </c>
      <c r="BH81" s="3" t="str">
        <v>Bangladesh Rice Research Institute</v>
      </c>
      <c r="BI81" s="3" t="str">
        <v>Bangladesh Rice Research Institute</v>
      </c>
      <c r="BJ81" s="3" t="str">
        <v>Bangladesh Rice Research Institute</v>
      </c>
      <c r="BK81" s="3" t="str">
        <v>Bangladesh Rice Research Institute</v>
      </c>
      <c r="BL81" s="3" t="str">
        <v>Bangladesh Rice Research Institute</v>
      </c>
      <c r="BM81" s="3" t="str">
        <v>Bangladesh Rice Research Institute</v>
      </c>
      <c r="BN81" s="3" t="str">
        <v>Bangladesh Rice Research Institute</v>
      </c>
      <c r="BO81" s="3" t="str">
        <v>Bangladesh Rice Research Institute</v>
      </c>
      <c r="BP81" s="3" t="str">
        <v>Bangladesh Rice Research Institute</v>
      </c>
      <c r="BQ81" s="3" t="str">
        <v>Bangladesh Rice Research Institute</v>
      </c>
      <c r="BR81" s="3" t="str">
        <v>Bangladesh Rice Research Institute</v>
      </c>
      <c r="BS81" s="3" t="str">
        <v>Bangladesh Rice Research Institute</v>
      </c>
      <c r="BT81" s="3" t="str">
        <v>Bangladesh Rice Research Institute</v>
      </c>
      <c r="BU81" s="3" t="str">
        <v>Bangladesh Rice Research Institute</v>
      </c>
      <c r="BV81" s="3" t="str">
        <v>Bangladesh Rice Research Institute</v>
      </c>
      <c r="BW81" s="3" t="str">
        <v>Bangladesh Rice Research Institute</v>
      </c>
      <c r="BX81" s="3" t="str">
        <v>Bangladesh Rice Research Institute</v>
      </c>
      <c r="BY81" s="3" t="str">
        <v>Bangladesh Rice Research Institute</v>
      </c>
      <c r="BZ81" s="3" t="str">
        <v>Bangladesh Rice Research Institute</v>
      </c>
      <c r="CA81" s="3" t="str">
        <v>Bangladesh Rice Research Institute</v>
      </c>
      <c r="CB81" s="3" t="str">
        <v>Bangladesh Rice Research Institute</v>
      </c>
      <c r="CC81" s="3" t="str">
        <v>Bangladesh Rice Research Institute</v>
      </c>
      <c r="CD81" s="3" t="str">
        <v>Bangladesh Rice Research Institute</v>
      </c>
      <c r="CE81" s="3" t="str">
        <v>Bangladesh Rice Research Institute</v>
      </c>
      <c r="CF81" s="3" t="str">
        <v>Bangladesh Rice Research Institute</v>
      </c>
      <c r="CG81" s="3" t="str">
        <v>Bangladesh Rice Research Institute</v>
      </c>
      <c r="CK81" s="3" t="str">
        <v>Bangladesh Rice Research Institute</v>
      </c>
      <c r="CM81" s="3" t="str">
        <v>Bangladesh Rice Research Institute</v>
      </c>
      <c r="CN81" s="3" t="str">
        <v>Bangladesh Rice Research Institute</v>
      </c>
      <c r="CO81" s="3" t="str">
        <v>Bangladesh Rice Research Institute</v>
      </c>
      <c r="CP81" s="3" t="str">
        <v>Bangladesh Rice Research Institute</v>
      </c>
      <c r="CQ81" s="3" t="str">
        <v>Bangladesh Rice Research Institute</v>
      </c>
      <c r="CR81" s="3" t="str">
        <v>Bangladesh Rice Research Institute</v>
      </c>
      <c r="CS81" s="3" t="str">
        <v>Bangladesh Rice Research Institute</v>
      </c>
      <c r="CT81" s="3" t="str">
        <v>Bangladesh Rice Research Institute</v>
      </c>
      <c r="CU81" s="3" t="str">
        <v>Bangladesh Rice Research Institute</v>
      </c>
      <c r="CV81" s="3" t="str">
        <v>Bangladesh Rice Research Institute</v>
      </c>
      <c r="CW81" s="3" t="str">
        <v>Bangladesh Rice Research Institute</v>
      </c>
      <c r="CX81" s="3" t="str">
        <v>Bangladesh Rice Research Institute</v>
      </c>
      <c r="CY81" s="3" t="str">
        <v>Bangladesh Rice Research Institute</v>
      </c>
      <c r="CZ81" s="3" t="str">
        <v>Bangladesh Rice Research Institute</v>
      </c>
      <c r="DA81" s="3" t="str">
        <v>Bangladesh Rice Research Institute</v>
      </c>
      <c r="DB81" s="3" t="str">
        <v>Bangladesh Rice Research Institute</v>
      </c>
      <c r="DC81" s="3" t="str">
        <v>Bangladesh Rice Research Institute</v>
      </c>
      <c r="DD81" s="3" t="str">
        <v>Bangladesh Rice Research Institute</v>
      </c>
      <c r="DE81" s="3" t="str">
        <v>Bangladesh Rice Research Institute</v>
      </c>
      <c r="DF81" s="3" t="str">
        <v>Bangladesh Rice Research Institute</v>
      </c>
      <c r="DG81" s="3" t="str">
        <v>Bangladesh Rice Research Institute</v>
      </c>
      <c r="DH81" s="3" t="str">
        <v>Bangladesh Rice Research Institute</v>
      </c>
      <c r="DI81" s="3" t="str">
        <v>Bangladesh Rice Research Institute</v>
      </c>
      <c r="DJ81" s="3" t="str">
        <v>Bangladesh Rice Research Institute</v>
      </c>
      <c r="DK81" s="3" t="str">
        <v>Bangladesh Rice Research Institute</v>
      </c>
      <c r="DL81" s="3" t="str">
        <v>Bangladesh Rice Research Institute</v>
      </c>
      <c r="DM81" s="3" t="str">
        <v>Bangladesh Rice Research Institute</v>
      </c>
      <c r="DN81" s="3" t="str">
        <v>Bangladesh Rice Research Institute</v>
      </c>
      <c r="DO81" s="3" t="str">
        <v>Bangladesh Rice Research Institute</v>
      </c>
      <c r="DP81" s="3" t="str">
        <v>Bangladesh Rice Research Institute</v>
      </c>
    </row>
    <row r="82" spans="1:120" ht="14.5" x14ac:dyDescent="0.35">
      <c r="A82" s="3">
        <v>11.1555</v>
      </c>
      <c r="B82" s="3">
        <v>-12.528499999999999</v>
      </c>
      <c r="C82" s="3" t="s">
        <v>159</v>
      </c>
      <c r="D82" s="3" t="s">
        <v>107</v>
      </c>
      <c r="E82" s="3" t="s">
        <v>329</v>
      </c>
      <c r="F82" s="3">
        <v>400</v>
      </c>
      <c r="G82"/>
      <c r="H82" s="3" t="str">
        <f>CONCATENATE(site_list[[#This Row],[Country]],site_list[[#This Row],[Site.ID]])</f>
        <v>GuineaBareng ARS</v>
      </c>
      <c r="BB82" s="3" t="str">
        <v>Bareng ARS</v>
      </c>
      <c r="BC82" s="3" t="str">
        <v>Bareng ARS</v>
      </c>
      <c r="BD82" s="3" t="str">
        <v>Bareng ARS</v>
      </c>
      <c r="BE82" s="3" t="str">
        <v>Bareng ARS</v>
      </c>
      <c r="BF82" s="3" t="str">
        <v>Bareng ARS</v>
      </c>
      <c r="BG82" s="3" t="str">
        <v>Bareng ARS</v>
      </c>
      <c r="BH82" s="3" t="str">
        <v>Bareng ARS</v>
      </c>
      <c r="BI82" s="3" t="str">
        <v>Bareng ARS</v>
      </c>
      <c r="BJ82" s="3" t="str">
        <v>Bareng ARS</v>
      </c>
      <c r="BK82" s="3" t="str">
        <v>Bareng ARS</v>
      </c>
      <c r="BL82" s="3" t="str">
        <v>Bareng ARS</v>
      </c>
      <c r="BM82" s="3" t="str">
        <v>Bareng ARS</v>
      </c>
      <c r="BN82" s="3" t="str">
        <v>Bareng ARS</v>
      </c>
      <c r="BO82" s="3" t="str">
        <v>Bareng ARS</v>
      </c>
      <c r="BP82" s="3" t="str">
        <v>Bareng ARS</v>
      </c>
      <c r="BQ82" s="3" t="str">
        <v>Bareng ARS</v>
      </c>
      <c r="BR82" s="3" t="str">
        <v>Bareng ARS</v>
      </c>
      <c r="BS82" s="3" t="str">
        <v>Bareng ARS</v>
      </c>
      <c r="BT82" s="3" t="str">
        <v>Bareng ARS</v>
      </c>
      <c r="BU82" s="3" t="str">
        <v>Bareng ARS</v>
      </c>
      <c r="BV82" s="3" t="str">
        <v>Bareng ARS</v>
      </c>
      <c r="BW82" s="3" t="str">
        <v>Bareng ARS</v>
      </c>
      <c r="BX82" s="3" t="str">
        <v>Bareng ARS</v>
      </c>
      <c r="BY82" s="3" t="str">
        <v>Bareng ARS</v>
      </c>
      <c r="BZ82" s="3" t="str">
        <v>Bareng ARS</v>
      </c>
      <c r="CA82" s="3" t="str">
        <v>Bareng ARS</v>
      </c>
      <c r="CB82" s="3" t="str">
        <v>Bareng ARS</v>
      </c>
      <c r="CC82" s="3" t="str">
        <v>Bareng ARS</v>
      </c>
      <c r="CD82" s="3" t="str">
        <v>Bareng ARS</v>
      </c>
      <c r="CE82" s="3" t="str">
        <v>Bareng ARS</v>
      </c>
      <c r="CF82" s="3" t="str">
        <v>Bareng ARS</v>
      </c>
      <c r="CG82" s="3" t="str">
        <v>Bareng ARS</v>
      </c>
      <c r="CK82" s="3" t="str">
        <v>Bareng ARS</v>
      </c>
      <c r="CM82" s="3" t="str">
        <v>Bareng ARS</v>
      </c>
      <c r="CN82" s="3" t="str">
        <v>Bareng ARS</v>
      </c>
      <c r="CO82" s="3" t="str">
        <v>Bareng ARS</v>
      </c>
      <c r="CP82" s="3" t="str">
        <v>Bareng ARS</v>
      </c>
      <c r="CQ82" s="3" t="str">
        <v>Bareng ARS</v>
      </c>
      <c r="CR82" s="3" t="str">
        <v>Bareng ARS</v>
      </c>
      <c r="CS82" s="3" t="str">
        <v>Bareng ARS</v>
      </c>
      <c r="CT82" s="3" t="str">
        <v>Bareng ARS</v>
      </c>
      <c r="CU82" s="3" t="str">
        <v>Bareng ARS</v>
      </c>
      <c r="CV82" s="3" t="str">
        <v>Bareng ARS</v>
      </c>
      <c r="CW82" s="3" t="str">
        <v>Bareng ARS</v>
      </c>
      <c r="CX82" s="3" t="str">
        <v>Bareng ARS</v>
      </c>
      <c r="CY82" s="3" t="str">
        <v>Bareng ARS</v>
      </c>
      <c r="CZ82" s="3" t="str">
        <v>Bareng ARS</v>
      </c>
      <c r="DA82" s="3" t="str">
        <v>Bareng ARS</v>
      </c>
      <c r="DB82" s="3" t="str">
        <v>Bareng ARS</v>
      </c>
      <c r="DC82" s="3" t="str">
        <v>Bareng ARS</v>
      </c>
      <c r="DD82" s="3" t="str">
        <v>Bareng ARS</v>
      </c>
      <c r="DE82" s="3" t="str">
        <v>Bareng ARS</v>
      </c>
      <c r="DF82" s="3" t="str">
        <v>Bareng ARS</v>
      </c>
      <c r="DG82" s="3" t="str">
        <v>Bareng ARS</v>
      </c>
      <c r="DH82" s="3" t="str">
        <v>Bareng ARS</v>
      </c>
      <c r="DI82" s="3" t="str">
        <v>Bareng ARS</v>
      </c>
      <c r="DJ82" s="3" t="str">
        <v>Bareng ARS</v>
      </c>
      <c r="DK82" s="3" t="str">
        <v>Bareng ARS</v>
      </c>
      <c r="DL82" s="3" t="str">
        <v>Bareng ARS</v>
      </c>
      <c r="DM82" s="3" t="str">
        <v>Bareng ARS</v>
      </c>
      <c r="DN82" s="3" t="str">
        <v>Bareng ARS</v>
      </c>
      <c r="DO82" s="3" t="str">
        <v>Bareng ARS</v>
      </c>
      <c r="DP82" s="3" t="str">
        <v>Bareng ARS</v>
      </c>
    </row>
    <row r="83" spans="1:120" ht="14.5" x14ac:dyDescent="0.35">
      <c r="A83" s="3">
        <v>0.2054</v>
      </c>
      <c r="B83" s="3">
        <v>35.898600000000002</v>
      </c>
      <c r="C83" s="3" t="s">
        <v>166</v>
      </c>
      <c r="D83" s="3" t="s">
        <v>107</v>
      </c>
      <c r="E83" s="3" t="s">
        <v>337</v>
      </c>
      <c r="F83" s="3">
        <v>1000</v>
      </c>
      <c r="G83"/>
      <c r="H83" s="3" t="str">
        <f>CONCATENATE(site_list[[#This Row],[Country]],site_list[[#This Row],[Site.ID]])</f>
        <v>KenyaBaringo</v>
      </c>
      <c r="BB83" s="3" t="str">
        <v>Baringo</v>
      </c>
      <c r="BC83" s="3" t="str">
        <v>Baringo</v>
      </c>
      <c r="BD83" s="3" t="str">
        <v>Baringo</v>
      </c>
      <c r="BE83" s="3" t="str">
        <v>Baringo</v>
      </c>
      <c r="BF83" s="3" t="str">
        <v>Baringo</v>
      </c>
      <c r="BG83" s="3" t="str">
        <v>Baringo</v>
      </c>
      <c r="BH83" s="3" t="str">
        <v>Baringo</v>
      </c>
      <c r="BI83" s="3" t="str">
        <v>Baringo</v>
      </c>
      <c r="BJ83" s="3" t="str">
        <v>Baringo</v>
      </c>
      <c r="BK83" s="3" t="str">
        <v>Baringo</v>
      </c>
      <c r="BL83" s="3" t="str">
        <v>Baringo</v>
      </c>
      <c r="BM83" s="3" t="str">
        <v>Baringo</v>
      </c>
      <c r="BN83" s="3" t="str">
        <v>Baringo</v>
      </c>
      <c r="BO83" s="3" t="str">
        <v>Baringo</v>
      </c>
      <c r="BP83" s="3" t="str">
        <v>Baringo</v>
      </c>
      <c r="BQ83" s="3" t="str">
        <v>Baringo</v>
      </c>
      <c r="BR83" s="3" t="str">
        <v>Baringo</v>
      </c>
      <c r="BS83" s="3" t="str">
        <v>Baringo</v>
      </c>
      <c r="BT83" s="3" t="str">
        <v>Baringo</v>
      </c>
      <c r="BU83" s="3" t="str">
        <v>Baringo</v>
      </c>
      <c r="BV83" s="3" t="str">
        <v>Baringo</v>
      </c>
      <c r="BW83" s="3" t="str">
        <v>Baringo</v>
      </c>
      <c r="BX83" s="3" t="str">
        <v>Baringo</v>
      </c>
      <c r="BY83" s="3" t="str">
        <v>Baringo</v>
      </c>
      <c r="BZ83" s="3" t="str">
        <v>Baringo</v>
      </c>
      <c r="CA83" s="3" t="str">
        <v>Baringo</v>
      </c>
      <c r="CB83" s="3" t="str">
        <v>Baringo</v>
      </c>
      <c r="CC83" s="3" t="str">
        <v>Baringo</v>
      </c>
      <c r="CD83" s="3" t="str">
        <v>Baringo</v>
      </c>
      <c r="CE83" s="3" t="str">
        <v>Baringo</v>
      </c>
      <c r="CF83" s="3" t="str">
        <v>Baringo</v>
      </c>
      <c r="CG83" s="3" t="str">
        <v>Baringo</v>
      </c>
      <c r="CK83" s="3" t="str">
        <v>Baringo</v>
      </c>
      <c r="CM83" s="3" t="str">
        <v>Baringo</v>
      </c>
      <c r="CN83" s="3" t="str">
        <v>Baringo</v>
      </c>
      <c r="CO83" s="3" t="str">
        <v>Baringo</v>
      </c>
      <c r="CP83" s="3" t="str">
        <v>Baringo</v>
      </c>
      <c r="CQ83" s="3" t="str">
        <v>Baringo</v>
      </c>
      <c r="CR83" s="3" t="str">
        <v>Baringo</v>
      </c>
      <c r="CS83" s="3" t="str">
        <v>Baringo</v>
      </c>
      <c r="CT83" s="3" t="str">
        <v>Baringo</v>
      </c>
      <c r="CU83" s="3" t="str">
        <v>Baringo</v>
      </c>
      <c r="CV83" s="3" t="str">
        <v>Baringo</v>
      </c>
      <c r="CW83" s="3" t="str">
        <v>Baringo</v>
      </c>
      <c r="CX83" s="3" t="str">
        <v>Baringo</v>
      </c>
      <c r="CY83" s="3" t="str">
        <v>Baringo</v>
      </c>
      <c r="CZ83" s="3" t="str">
        <v>Baringo</v>
      </c>
      <c r="DA83" s="3" t="str">
        <v>Baringo</v>
      </c>
      <c r="DB83" s="3" t="str">
        <v>Baringo</v>
      </c>
      <c r="DC83" s="3" t="str">
        <v>Baringo</v>
      </c>
      <c r="DD83" s="3" t="str">
        <v>Baringo</v>
      </c>
      <c r="DE83" s="3" t="str">
        <v>Baringo</v>
      </c>
      <c r="DF83" s="3" t="str">
        <v>Baringo</v>
      </c>
      <c r="DG83" s="3" t="str">
        <v>Baringo</v>
      </c>
      <c r="DH83" s="3" t="str">
        <v>Baringo</v>
      </c>
      <c r="DI83" s="3" t="str">
        <v>Baringo</v>
      </c>
      <c r="DJ83" s="3" t="str">
        <v>Baringo</v>
      </c>
      <c r="DK83" s="3" t="str">
        <v>Baringo</v>
      </c>
      <c r="DL83" s="3" t="str">
        <v>Baringo</v>
      </c>
      <c r="DM83" s="3" t="str">
        <v>Baringo</v>
      </c>
      <c r="DN83" s="3" t="str">
        <v>Baringo</v>
      </c>
      <c r="DO83" s="3" t="str">
        <v>Baringo</v>
      </c>
      <c r="DP83" s="3" t="str">
        <v>Baringo</v>
      </c>
    </row>
    <row r="84" spans="1:120" ht="14.5" x14ac:dyDescent="0.35">
      <c r="A84" s="3">
        <v>-24.568200000000001</v>
      </c>
      <c r="B84" s="3">
        <v>25.9498</v>
      </c>
      <c r="C84" s="3" t="s">
        <v>110</v>
      </c>
      <c r="D84" s="3" t="s">
        <v>107</v>
      </c>
      <c r="E84" s="3" t="s">
        <v>180</v>
      </c>
      <c r="F84" s="3">
        <v>1500</v>
      </c>
      <c r="G84"/>
      <c r="H84" s="3" t="str">
        <f>CONCATENATE(site_list[[#This Row],[Country]],site_list[[#This Row],[Site.ID]])</f>
        <v>BotswanaBCA Sebele Content Farm, Gaborone</v>
      </c>
      <c r="BB84" s="3" t="str">
        <v>BCA Sebele Content Farm, Gaborone</v>
      </c>
      <c r="BC84" s="3" t="str">
        <v>BCA Sebele Content Farm, Gaborone</v>
      </c>
      <c r="BD84" s="3" t="str">
        <v>BCA Sebele Content Farm, Gaborone</v>
      </c>
      <c r="BE84" s="3" t="str">
        <v>BCA Sebele Content Farm, Gaborone</v>
      </c>
      <c r="BF84" s="3" t="str">
        <v>BCA Sebele Content Farm, Gaborone</v>
      </c>
      <c r="BG84" s="3" t="str">
        <v>BCA Sebele Content Farm, Gaborone</v>
      </c>
      <c r="BH84" s="3" t="str">
        <v>BCA Sebele Content Farm, Gaborone</v>
      </c>
      <c r="BI84" s="3" t="str">
        <v>BCA Sebele Content Farm, Gaborone</v>
      </c>
      <c r="BJ84" s="3" t="str">
        <v>BCA Sebele Content Farm, Gaborone</v>
      </c>
      <c r="BK84" s="3" t="str">
        <v>BCA Sebele Content Farm, Gaborone</v>
      </c>
      <c r="BL84" s="3" t="str">
        <v>BCA Sebele Content Farm, Gaborone</v>
      </c>
      <c r="BM84" s="3" t="str">
        <v>BCA Sebele Content Farm, Gaborone</v>
      </c>
      <c r="BN84" s="3" t="str">
        <v>BCA Sebele Content Farm, Gaborone</v>
      </c>
      <c r="BO84" s="3" t="str">
        <v>BCA Sebele Content Farm, Gaborone</v>
      </c>
      <c r="BP84" s="3" t="str">
        <v>BCA Sebele Content Farm, Gaborone</v>
      </c>
      <c r="BQ84" s="3" t="str">
        <v>BCA Sebele Content Farm, Gaborone</v>
      </c>
      <c r="BR84" s="3" t="str">
        <v>BCA Sebele Content Farm, Gaborone</v>
      </c>
      <c r="BS84" s="3" t="str">
        <v>BCA Sebele Content Farm, Gaborone</v>
      </c>
      <c r="BT84" s="3" t="str">
        <v>BCA Sebele Content Farm, Gaborone</v>
      </c>
      <c r="BU84" s="3" t="str">
        <v>BCA Sebele Content Farm, Gaborone</v>
      </c>
      <c r="BV84" s="3" t="str">
        <v>BCA Sebele Content Farm, Gaborone</v>
      </c>
      <c r="BW84" s="3" t="str">
        <v>BCA Sebele Content Farm, Gaborone</v>
      </c>
      <c r="BX84" s="3" t="str">
        <v>BCA Sebele Content Farm, Gaborone</v>
      </c>
      <c r="BY84" s="3" t="str">
        <v>BCA Sebele Content Farm, Gaborone</v>
      </c>
      <c r="BZ84" s="3" t="str">
        <v>BCA Sebele Content Farm, Gaborone</v>
      </c>
      <c r="CA84" s="3" t="str">
        <v>BCA Sebele Content Farm, Gaborone</v>
      </c>
      <c r="CB84" s="3" t="str">
        <v>BCA Sebele Content Farm, Gaborone</v>
      </c>
      <c r="CC84" s="3" t="str">
        <v>BCA Sebele Content Farm, Gaborone</v>
      </c>
      <c r="CD84" s="3" t="str">
        <v>BCA Sebele Content Farm, Gaborone</v>
      </c>
      <c r="CE84" s="3" t="str">
        <v>BCA Sebele Content Farm, Gaborone</v>
      </c>
      <c r="CF84" s="3" t="str">
        <v>BCA Sebele Content Farm, Gaborone</v>
      </c>
      <c r="CG84" s="3" t="str">
        <v>BCA Sebele Content Farm, Gaborone</v>
      </c>
      <c r="CK84" s="3" t="str">
        <v>BCA Sebele Content Farm, Gaborone</v>
      </c>
      <c r="CM84" s="3" t="str">
        <v>BCA Sebele Content Farm, Gaborone</v>
      </c>
      <c r="CN84" s="3" t="str">
        <v>BCA Sebele Content Farm, Gaborone</v>
      </c>
      <c r="CO84" s="3" t="str">
        <v>BCA Sebele Content Farm, Gaborone</v>
      </c>
      <c r="CP84" s="3" t="str">
        <v>BCA Sebele Content Farm, Gaborone</v>
      </c>
      <c r="CQ84" s="3" t="str">
        <v>BCA Sebele Content Farm, Gaborone</v>
      </c>
      <c r="CR84" s="3" t="str">
        <v>BCA Sebele Content Farm, Gaborone</v>
      </c>
      <c r="CS84" s="3" t="str">
        <v>BCA Sebele Content Farm, Gaborone</v>
      </c>
      <c r="CT84" s="3" t="str">
        <v>BCA Sebele Content Farm, Gaborone</v>
      </c>
      <c r="CU84" s="3" t="str">
        <v>BCA Sebele Content Farm, Gaborone</v>
      </c>
      <c r="CV84" s="3" t="str">
        <v>BCA Sebele Content Farm, Gaborone</v>
      </c>
      <c r="CW84" s="3" t="str">
        <v>BCA Sebele Content Farm, Gaborone</v>
      </c>
      <c r="CX84" s="3" t="str">
        <v>BCA Sebele Content Farm, Gaborone</v>
      </c>
      <c r="CY84" s="3" t="str">
        <v>BCA Sebele Content Farm, Gaborone</v>
      </c>
      <c r="CZ84" s="3" t="str">
        <v>BCA Sebele Content Farm, Gaborone</v>
      </c>
      <c r="DA84" s="3" t="str">
        <v>BCA Sebele Content Farm, Gaborone</v>
      </c>
      <c r="DB84" s="3" t="str">
        <v>BCA Sebele Content Farm, Gaborone</v>
      </c>
      <c r="DC84" s="3" t="str">
        <v>BCA Sebele Content Farm, Gaborone</v>
      </c>
      <c r="DD84" s="3" t="str">
        <v>BCA Sebele Content Farm, Gaborone</v>
      </c>
      <c r="DE84" s="3" t="str">
        <v>BCA Sebele Content Farm, Gaborone</v>
      </c>
      <c r="DF84" s="3" t="str">
        <v>BCA Sebele Content Farm, Gaborone</v>
      </c>
      <c r="DG84" s="3" t="str">
        <v>BCA Sebele Content Farm, Gaborone</v>
      </c>
      <c r="DH84" s="3" t="str">
        <v>BCA Sebele Content Farm, Gaborone</v>
      </c>
      <c r="DI84" s="3" t="str">
        <v>BCA Sebele Content Farm, Gaborone</v>
      </c>
      <c r="DJ84" s="3" t="str">
        <v>BCA Sebele Content Farm, Gaborone</v>
      </c>
      <c r="DK84" s="3" t="str">
        <v>BCA Sebele Content Farm, Gaborone</v>
      </c>
      <c r="DL84" s="3" t="str">
        <v>BCA Sebele Content Farm, Gaborone</v>
      </c>
      <c r="DM84" s="3" t="str">
        <v>BCA Sebele Content Farm, Gaborone</v>
      </c>
      <c r="DN84" s="3" t="str">
        <v>BCA Sebele Content Farm, Gaborone</v>
      </c>
      <c r="DO84" s="3" t="str">
        <v>BCA Sebele Content Farm, Gaborone</v>
      </c>
      <c r="DP84" s="3" t="str">
        <v>BCA Sebele Content Farm, Gaborone</v>
      </c>
    </row>
    <row r="85" spans="1:120" ht="14.5" x14ac:dyDescent="0.35">
      <c r="A85" s="3">
        <v>30.91</v>
      </c>
      <c r="B85" s="3">
        <v>29.96</v>
      </c>
      <c r="C85" s="3" t="s">
        <v>142</v>
      </c>
      <c r="D85" s="3" t="s">
        <v>107</v>
      </c>
      <c r="E85" s="3" t="s">
        <v>7678</v>
      </c>
      <c r="F85" s="3">
        <v>2000</v>
      </c>
      <c r="G85"/>
      <c r="H85" s="3" t="str">
        <f>CONCATENATE(site_list[[#This Row],[Country]],site_list[[#This Row],[Site.ID]])</f>
        <v>EgyptBehaira Governorate Experimental Farm</v>
      </c>
      <c r="BB85" s="3" t="str">
        <v>Behaira Governorate Experimental Farm</v>
      </c>
      <c r="BC85" s="3" t="str">
        <v>Behaira Governorate Experimental Farm</v>
      </c>
      <c r="BD85" s="3" t="str">
        <v>Behaira Governorate Experimental Farm</v>
      </c>
      <c r="BE85" s="3" t="str">
        <v>Behaira Governorate Experimental Farm</v>
      </c>
      <c r="BF85" s="3" t="str">
        <v>Behaira Governorate Experimental Farm</v>
      </c>
      <c r="BG85" s="3" t="str">
        <v>Behaira Governorate Experimental Farm</v>
      </c>
      <c r="BH85" s="3" t="str">
        <v>Behaira Governorate Experimental Farm</v>
      </c>
      <c r="BI85" s="3" t="str">
        <v>Behaira Governorate Experimental Farm</v>
      </c>
      <c r="BJ85" s="3" t="str">
        <v>Behaira Governorate Experimental Farm</v>
      </c>
      <c r="BK85" s="3" t="str">
        <v>Behaira Governorate Experimental Farm</v>
      </c>
      <c r="BL85" s="3" t="str">
        <v>Behaira Governorate Experimental Farm</v>
      </c>
      <c r="BM85" s="3" t="str">
        <v>Behaira Governorate Experimental Farm</v>
      </c>
      <c r="BN85" s="3" t="str">
        <v>Behaira Governorate Experimental Farm</v>
      </c>
      <c r="BO85" s="3" t="str">
        <v>Behaira Governorate Experimental Farm</v>
      </c>
      <c r="BP85" s="3" t="str">
        <v>Behaira Governorate Experimental Farm</v>
      </c>
      <c r="BQ85" s="3" t="str">
        <v>Behaira Governorate Experimental Farm</v>
      </c>
      <c r="BR85" s="3" t="str">
        <v>Behaira Governorate Experimental Farm</v>
      </c>
      <c r="BS85" s="3" t="str">
        <v>Behaira Governorate Experimental Farm</v>
      </c>
      <c r="BT85" s="3" t="str">
        <v>Behaira Governorate Experimental Farm</v>
      </c>
      <c r="BU85" s="3" t="str">
        <v>Behaira Governorate Experimental Farm</v>
      </c>
      <c r="BV85" s="3" t="str">
        <v>Behaira Governorate Experimental Farm</v>
      </c>
      <c r="BW85" s="3" t="str">
        <v>Behaira Governorate Experimental Farm</v>
      </c>
      <c r="BX85" s="3" t="str">
        <v>Behaira Governorate Experimental Farm</v>
      </c>
      <c r="BY85" s="3" t="str">
        <v>Behaira Governorate Experimental Farm</v>
      </c>
      <c r="BZ85" s="3" t="str">
        <v>Behaira Governorate Experimental Farm</v>
      </c>
      <c r="CA85" s="3" t="str">
        <v>Behaira Governorate Experimental Farm</v>
      </c>
      <c r="CB85" s="3" t="str">
        <v>Behaira Governorate Experimental Farm</v>
      </c>
      <c r="CC85" s="3" t="str">
        <v>Behaira Governorate Experimental Farm</v>
      </c>
      <c r="CD85" s="3" t="str">
        <v>Behaira Governorate Experimental Farm</v>
      </c>
      <c r="CE85" s="3" t="str">
        <v>Behaira Governorate Experimental Farm</v>
      </c>
      <c r="CF85" s="3" t="str">
        <v>Behaira Governorate Experimental Farm</v>
      </c>
      <c r="CG85" s="3" t="str">
        <v>Behaira Governorate Experimental Farm</v>
      </c>
      <c r="CK85" s="3" t="str">
        <v>Behaira Governorate Experimental Farm</v>
      </c>
      <c r="CM85" s="3" t="str">
        <v>Behaira Governorate Experimental Farm</v>
      </c>
      <c r="CN85" s="3" t="str">
        <v>Behaira Governorate Experimental Farm</v>
      </c>
      <c r="CO85" s="3" t="str">
        <v>Behaira Governorate Experimental Farm</v>
      </c>
      <c r="CP85" s="3" t="str">
        <v>Behaira Governorate Experimental Farm</v>
      </c>
      <c r="CQ85" s="3" t="str">
        <v>Behaira Governorate Experimental Farm</v>
      </c>
      <c r="CR85" s="3" t="str">
        <v>Behaira Governorate Experimental Farm</v>
      </c>
      <c r="CS85" s="3" t="str">
        <v>Behaira Governorate Experimental Farm</v>
      </c>
      <c r="CT85" s="3" t="str">
        <v>Behaira Governorate Experimental Farm</v>
      </c>
      <c r="CU85" s="3" t="str">
        <v>Behaira Governorate Experimental Farm</v>
      </c>
      <c r="CV85" s="3" t="str">
        <v>Behaira Governorate Experimental Farm</v>
      </c>
      <c r="CW85" s="3" t="str">
        <v>Behaira Governorate Experimental Farm</v>
      </c>
      <c r="CX85" s="3" t="str">
        <v>Behaira Governorate Experimental Farm</v>
      </c>
      <c r="CY85" s="3" t="str">
        <v>Behaira Governorate Experimental Farm</v>
      </c>
      <c r="CZ85" s="3" t="str">
        <v>Behaira Governorate Experimental Farm</v>
      </c>
      <c r="DA85" s="3" t="str">
        <v>Behaira Governorate Experimental Farm</v>
      </c>
      <c r="DB85" s="3" t="str">
        <v>Behaira Governorate Experimental Farm</v>
      </c>
      <c r="DC85" s="3" t="str">
        <v>Behaira Governorate Experimental Farm</v>
      </c>
      <c r="DD85" s="3" t="str">
        <v>Behaira Governorate Experimental Farm</v>
      </c>
      <c r="DE85" s="3" t="str">
        <v>Behaira Governorate Experimental Farm</v>
      </c>
      <c r="DF85" s="3" t="str">
        <v>Behaira Governorate Experimental Farm</v>
      </c>
      <c r="DG85" s="3" t="str">
        <v>Behaira Governorate Experimental Farm</v>
      </c>
      <c r="DH85" s="3" t="str">
        <v>Behaira Governorate Experimental Farm</v>
      </c>
      <c r="DI85" s="3" t="str">
        <v>Behaira Governorate Experimental Farm</v>
      </c>
      <c r="DJ85" s="3" t="str">
        <v>Behaira Governorate Experimental Farm</v>
      </c>
      <c r="DK85" s="3" t="str">
        <v>Behaira Governorate Experimental Farm</v>
      </c>
      <c r="DL85" s="3" t="str">
        <v>Behaira Governorate Experimental Farm</v>
      </c>
      <c r="DM85" s="3" t="str">
        <v>Behaira Governorate Experimental Farm</v>
      </c>
      <c r="DN85" s="3" t="str">
        <v>Behaira Governorate Experimental Farm</v>
      </c>
      <c r="DO85" s="3" t="str">
        <v>Behaira Governorate Experimental Farm</v>
      </c>
      <c r="DP85" s="3" t="str">
        <v>Behaira Governorate Experimental Farm</v>
      </c>
    </row>
    <row r="86" spans="1:120" ht="14.5" x14ac:dyDescent="0.35">
      <c r="A86" s="3">
        <v>36.729999999999997</v>
      </c>
      <c r="B86" s="3">
        <v>9.2166700000000006</v>
      </c>
      <c r="C86" s="3" t="s">
        <v>231</v>
      </c>
      <c r="D86" s="3" t="s">
        <v>107</v>
      </c>
      <c r="E86" s="3" t="s">
        <v>568</v>
      </c>
      <c r="F86" s="3">
        <v>550</v>
      </c>
      <c r="G86"/>
      <c r="H86" s="3" t="str">
        <f>CONCATENATE(site_list[[#This Row],[Country]],site_list[[#This Row],[Site.ID]])</f>
        <v>TunisiaBeja</v>
      </c>
      <c r="BB86" s="3" t="str">
        <v>Beja</v>
      </c>
      <c r="BC86" s="3" t="str">
        <v>Beja</v>
      </c>
      <c r="BD86" s="3" t="str">
        <v>Beja</v>
      </c>
      <c r="BE86" s="3" t="str">
        <v>Beja</v>
      </c>
      <c r="BF86" s="3" t="str">
        <v>Beja</v>
      </c>
      <c r="BG86" s="3" t="str">
        <v>Beja</v>
      </c>
      <c r="BH86" s="3" t="str">
        <v>Beja</v>
      </c>
      <c r="BI86" s="3" t="str">
        <v>Beja</v>
      </c>
      <c r="BJ86" s="3" t="str">
        <v>Beja</v>
      </c>
      <c r="BK86" s="3" t="str">
        <v>Beja</v>
      </c>
      <c r="BL86" s="3" t="str">
        <v>Beja</v>
      </c>
      <c r="BM86" s="3" t="str">
        <v>Beja</v>
      </c>
      <c r="BN86" s="3" t="str">
        <v>Beja</v>
      </c>
      <c r="BO86" s="3" t="str">
        <v>Beja</v>
      </c>
      <c r="BP86" s="3" t="str">
        <v>Beja</v>
      </c>
      <c r="BQ86" s="3" t="str">
        <v>Beja</v>
      </c>
      <c r="BR86" s="3" t="str">
        <v>Beja</v>
      </c>
      <c r="BS86" s="3" t="str">
        <v>Beja</v>
      </c>
      <c r="BT86" s="3" t="str">
        <v>Beja</v>
      </c>
      <c r="BU86" s="3" t="str">
        <v>Beja</v>
      </c>
      <c r="BV86" s="3" t="str">
        <v>Beja</v>
      </c>
      <c r="BW86" s="3" t="str">
        <v>Beja</v>
      </c>
      <c r="BX86" s="3" t="str">
        <v>Beja</v>
      </c>
      <c r="BY86" s="3" t="str">
        <v>Beja</v>
      </c>
      <c r="BZ86" s="3" t="str">
        <v>Beja</v>
      </c>
      <c r="CA86" s="3" t="str">
        <v>Beja</v>
      </c>
      <c r="CB86" s="3" t="str">
        <v>Beja</v>
      </c>
      <c r="CC86" s="3" t="str">
        <v>Beja</v>
      </c>
      <c r="CD86" s="3" t="str">
        <v>Beja</v>
      </c>
      <c r="CE86" s="3" t="str">
        <v>Beja</v>
      </c>
      <c r="CF86" s="3" t="str">
        <v>Beja</v>
      </c>
      <c r="CG86" s="3" t="str">
        <v>Beja</v>
      </c>
      <c r="CK86" s="3" t="str">
        <v>Beja</v>
      </c>
      <c r="CM86" s="3" t="str">
        <v>Beja</v>
      </c>
      <c r="CN86" s="3" t="str">
        <v>Beja</v>
      </c>
      <c r="CO86" s="3" t="str">
        <v>Beja</v>
      </c>
      <c r="CP86" s="3" t="str">
        <v>Beja</v>
      </c>
      <c r="CQ86" s="3" t="str">
        <v>Beja</v>
      </c>
      <c r="CR86" s="3" t="str">
        <v>Beja</v>
      </c>
      <c r="CS86" s="3" t="str">
        <v>Beja</v>
      </c>
      <c r="CT86" s="3" t="str">
        <v>Beja</v>
      </c>
      <c r="CU86" s="3" t="str">
        <v>Beja</v>
      </c>
      <c r="CV86" s="3" t="str">
        <v>Beja</v>
      </c>
      <c r="CW86" s="3" t="str">
        <v>Beja</v>
      </c>
      <c r="CX86" s="3" t="str">
        <v>Beja</v>
      </c>
      <c r="CY86" s="3" t="str">
        <v>Beja</v>
      </c>
      <c r="CZ86" s="3" t="str">
        <v>Beja</v>
      </c>
      <c r="DA86" s="3" t="str">
        <v>Beja</v>
      </c>
      <c r="DB86" s="3" t="str">
        <v>Beja</v>
      </c>
      <c r="DC86" s="3" t="str">
        <v>Beja</v>
      </c>
      <c r="DD86" s="3" t="str">
        <v>Beja</v>
      </c>
      <c r="DE86" s="3" t="str">
        <v>Beja</v>
      </c>
      <c r="DF86" s="3" t="str">
        <v>Beja</v>
      </c>
      <c r="DG86" s="3" t="str">
        <v>Beja</v>
      </c>
      <c r="DH86" s="3" t="str">
        <v>Beja</v>
      </c>
      <c r="DI86" s="3" t="str">
        <v>Beja</v>
      </c>
      <c r="DJ86" s="3" t="str">
        <v>Beja</v>
      </c>
      <c r="DK86" s="3" t="str">
        <v>Beja</v>
      </c>
      <c r="DL86" s="3" t="str">
        <v>Beja</v>
      </c>
      <c r="DM86" s="3" t="str">
        <v>Beja</v>
      </c>
      <c r="DN86" s="3" t="str">
        <v>Beja</v>
      </c>
      <c r="DO86" s="3" t="str">
        <v>Beja</v>
      </c>
      <c r="DP86" s="3" t="str">
        <v>Beja</v>
      </c>
    </row>
    <row r="87" spans="1:120" ht="14.5" x14ac:dyDescent="0.35">
      <c r="A87" s="3">
        <v>7.5525000000000002</v>
      </c>
      <c r="B87" s="3">
        <v>39.260280000000002</v>
      </c>
      <c r="C87" s="3" t="s">
        <v>148</v>
      </c>
      <c r="D87" s="3" t="s">
        <v>107</v>
      </c>
      <c r="E87" s="3" t="s">
        <v>285</v>
      </c>
      <c r="F87" s="3">
        <v>250</v>
      </c>
      <c r="G87"/>
      <c r="H87" s="3" t="str">
        <f>CONCATENATE(site_list[[#This Row],[Country]],site_list[[#This Row],[Site.ID]])</f>
        <v>EthiopiaBekoji</v>
      </c>
      <c r="BB87" s="3" t="str">
        <v>Bekoji</v>
      </c>
      <c r="BC87" s="3" t="str">
        <v>Bekoji</v>
      </c>
      <c r="BD87" s="3" t="str">
        <v>Bekoji</v>
      </c>
      <c r="BE87" s="3" t="str">
        <v>Bekoji</v>
      </c>
      <c r="BF87" s="3" t="str">
        <v>Bekoji</v>
      </c>
      <c r="BG87" s="3" t="str">
        <v>Bekoji</v>
      </c>
      <c r="BH87" s="3" t="str">
        <v>Bekoji</v>
      </c>
      <c r="BI87" s="3" t="str">
        <v>Bekoji</v>
      </c>
      <c r="BJ87" s="3" t="str">
        <v>Bekoji</v>
      </c>
      <c r="BK87" s="3" t="str">
        <v>Bekoji</v>
      </c>
      <c r="BL87" s="3" t="str">
        <v>Bekoji</v>
      </c>
      <c r="BM87" s="3" t="str">
        <v>Bekoji</v>
      </c>
      <c r="BN87" s="3" t="str">
        <v>Bekoji</v>
      </c>
      <c r="BO87" s="3" t="str">
        <v>Bekoji</v>
      </c>
      <c r="BP87" s="3" t="str">
        <v>Bekoji</v>
      </c>
      <c r="BQ87" s="3" t="str">
        <v>Bekoji</v>
      </c>
      <c r="BR87" s="3" t="str">
        <v>Bekoji</v>
      </c>
      <c r="BS87" s="3" t="str">
        <v>Bekoji</v>
      </c>
      <c r="BT87" s="3" t="str">
        <v>Bekoji</v>
      </c>
      <c r="BU87" s="3" t="str">
        <v>Bekoji</v>
      </c>
      <c r="BV87" s="3" t="str">
        <v>Bekoji</v>
      </c>
      <c r="BW87" s="3" t="str">
        <v>Bekoji</v>
      </c>
      <c r="BX87" s="3" t="str">
        <v>Bekoji</v>
      </c>
      <c r="BY87" s="3" t="str">
        <v>Bekoji</v>
      </c>
      <c r="BZ87" s="3" t="str">
        <v>Bekoji</v>
      </c>
      <c r="CA87" s="3" t="str">
        <v>Bekoji</v>
      </c>
      <c r="CB87" s="3" t="str">
        <v>Bekoji</v>
      </c>
      <c r="CC87" s="3" t="str">
        <v>Bekoji</v>
      </c>
      <c r="CD87" s="3" t="str">
        <v>Bekoji</v>
      </c>
      <c r="CE87" s="3" t="str">
        <v>Bekoji</v>
      </c>
      <c r="CF87" s="3" t="str">
        <v>Bekoji</v>
      </c>
      <c r="CG87" s="3" t="str">
        <v>Bekoji</v>
      </c>
      <c r="CK87" s="3" t="str">
        <v>Bekoji</v>
      </c>
      <c r="CM87" s="3" t="str">
        <v>Bekoji</v>
      </c>
      <c r="CN87" s="3" t="str">
        <v>Bekoji</v>
      </c>
      <c r="CO87" s="3" t="str">
        <v>Bekoji</v>
      </c>
      <c r="CP87" s="3" t="str">
        <v>Bekoji</v>
      </c>
      <c r="CQ87" s="3" t="str">
        <v>Bekoji</v>
      </c>
      <c r="CR87" s="3" t="str">
        <v>Bekoji</v>
      </c>
      <c r="CS87" s="3" t="str">
        <v>Bekoji</v>
      </c>
      <c r="CT87" s="3" t="str">
        <v>Bekoji</v>
      </c>
      <c r="CU87" s="3" t="str">
        <v>Bekoji</v>
      </c>
      <c r="CV87" s="3" t="str">
        <v>Bekoji</v>
      </c>
      <c r="CW87" s="3" t="str">
        <v>Bekoji</v>
      </c>
      <c r="CX87" s="3" t="str">
        <v>Bekoji</v>
      </c>
      <c r="CY87" s="3" t="str">
        <v>Bekoji</v>
      </c>
      <c r="CZ87" s="3" t="str">
        <v>Bekoji</v>
      </c>
      <c r="DA87" s="3" t="str">
        <v>Bekoji</v>
      </c>
      <c r="DB87" s="3" t="str">
        <v>Bekoji</v>
      </c>
      <c r="DC87" s="3" t="str">
        <v>Bekoji</v>
      </c>
      <c r="DD87" s="3" t="str">
        <v>Bekoji</v>
      </c>
      <c r="DE87" s="3" t="str">
        <v>Bekoji</v>
      </c>
      <c r="DF87" s="3" t="str">
        <v>Bekoji</v>
      </c>
      <c r="DG87" s="3" t="str">
        <v>Bekoji</v>
      </c>
      <c r="DH87" s="3" t="str">
        <v>Bekoji</v>
      </c>
      <c r="DI87" s="3" t="str">
        <v>Bekoji</v>
      </c>
      <c r="DJ87" s="3" t="str">
        <v>Bekoji</v>
      </c>
      <c r="DK87" s="3" t="str">
        <v>Bekoji</v>
      </c>
      <c r="DL87" s="3" t="str">
        <v>Bekoji</v>
      </c>
      <c r="DM87" s="3" t="str">
        <v>Bekoji</v>
      </c>
      <c r="DN87" s="3" t="str">
        <v>Bekoji</v>
      </c>
      <c r="DO87" s="3" t="str">
        <v>Bekoji</v>
      </c>
      <c r="DP87" s="3" t="str">
        <v>Bekoji</v>
      </c>
    </row>
    <row r="88" spans="1:120" ht="14.5" x14ac:dyDescent="0.35">
      <c r="A88" s="3">
        <v>7.5446999999999997</v>
      </c>
      <c r="B88" s="3">
        <v>39.255800000000001</v>
      </c>
      <c r="C88" s="3" t="s">
        <v>148</v>
      </c>
      <c r="D88" s="3" t="s">
        <v>107</v>
      </c>
      <c r="E88" s="3" t="s">
        <v>286</v>
      </c>
      <c r="F88" s="3">
        <v>200</v>
      </c>
      <c r="G88"/>
      <c r="H88" s="3" t="str">
        <f>CONCATENATE(site_list[[#This Row],[Country]],site_list[[#This Row],[Site.ID]])</f>
        <v>EthiopiaBekoji RS</v>
      </c>
      <c r="BB88" s="3" t="str">
        <v>Bekoji RS</v>
      </c>
      <c r="BC88" s="3" t="str">
        <v>Bekoji RS</v>
      </c>
      <c r="BD88" s="3" t="str">
        <v>Bekoji RS</v>
      </c>
      <c r="BE88" s="3" t="str">
        <v>Bekoji RS</v>
      </c>
      <c r="BF88" s="3" t="str">
        <v>Bekoji RS</v>
      </c>
      <c r="BG88" s="3" t="str">
        <v>Bekoji RS</v>
      </c>
      <c r="BH88" s="3" t="str">
        <v>Bekoji RS</v>
      </c>
      <c r="BI88" s="3" t="str">
        <v>Bekoji RS</v>
      </c>
      <c r="BJ88" s="3" t="str">
        <v>Bekoji RS</v>
      </c>
      <c r="BK88" s="3" t="str">
        <v>Bekoji RS</v>
      </c>
      <c r="BL88" s="3" t="str">
        <v>Bekoji RS</v>
      </c>
      <c r="BM88" s="3" t="str">
        <v>Bekoji RS</v>
      </c>
      <c r="BN88" s="3" t="str">
        <v>Bekoji RS</v>
      </c>
      <c r="BO88" s="3" t="str">
        <v>Bekoji RS</v>
      </c>
      <c r="BP88" s="3" t="str">
        <v>Bekoji RS</v>
      </c>
      <c r="BQ88" s="3" t="str">
        <v>Bekoji RS</v>
      </c>
      <c r="BR88" s="3" t="str">
        <v>Bekoji RS</v>
      </c>
      <c r="BS88" s="3" t="str">
        <v>Bekoji RS</v>
      </c>
      <c r="BT88" s="3" t="str">
        <v>Bekoji RS</v>
      </c>
      <c r="BU88" s="3" t="str">
        <v>Bekoji RS</v>
      </c>
      <c r="BV88" s="3" t="str">
        <v>Bekoji RS</v>
      </c>
      <c r="BW88" s="3" t="str">
        <v>Bekoji RS</v>
      </c>
      <c r="BX88" s="3" t="str">
        <v>Bekoji RS</v>
      </c>
      <c r="BY88" s="3" t="str">
        <v>Bekoji RS</v>
      </c>
      <c r="BZ88" s="3" t="str">
        <v>Bekoji RS</v>
      </c>
      <c r="CA88" s="3" t="str">
        <v>Bekoji RS</v>
      </c>
      <c r="CB88" s="3" t="str">
        <v>Bekoji RS</v>
      </c>
      <c r="CC88" s="3" t="str">
        <v>Bekoji RS</v>
      </c>
      <c r="CD88" s="3" t="str">
        <v>Bekoji RS</v>
      </c>
      <c r="CE88" s="3" t="str">
        <v>Bekoji RS</v>
      </c>
      <c r="CF88" s="3" t="str">
        <v>Bekoji RS</v>
      </c>
      <c r="CG88" s="3" t="str">
        <v>Bekoji RS</v>
      </c>
      <c r="CK88" s="3" t="str">
        <v>Bekoji RS</v>
      </c>
      <c r="CM88" s="3" t="str">
        <v>Bekoji RS</v>
      </c>
      <c r="CN88" s="3" t="str">
        <v>Bekoji RS</v>
      </c>
      <c r="CO88" s="3" t="str">
        <v>Bekoji RS</v>
      </c>
      <c r="CP88" s="3" t="str">
        <v>Bekoji RS</v>
      </c>
      <c r="CQ88" s="3" t="str">
        <v>Bekoji RS</v>
      </c>
      <c r="CR88" s="3" t="str">
        <v>Bekoji RS</v>
      </c>
      <c r="CS88" s="3" t="str">
        <v>Bekoji RS</v>
      </c>
      <c r="CT88" s="3" t="str">
        <v>Bekoji RS</v>
      </c>
      <c r="CU88" s="3" t="str">
        <v>Bekoji RS</v>
      </c>
      <c r="CV88" s="3" t="str">
        <v>Bekoji RS</v>
      </c>
      <c r="CW88" s="3" t="str">
        <v>Bekoji RS</v>
      </c>
      <c r="CX88" s="3" t="str">
        <v>Bekoji RS</v>
      </c>
      <c r="CY88" s="3" t="str">
        <v>Bekoji RS</v>
      </c>
      <c r="CZ88" s="3" t="str">
        <v>Bekoji RS</v>
      </c>
      <c r="DA88" s="3" t="str">
        <v>Bekoji RS</v>
      </c>
      <c r="DB88" s="3" t="str">
        <v>Bekoji RS</v>
      </c>
      <c r="DC88" s="3" t="str">
        <v>Bekoji RS</v>
      </c>
      <c r="DD88" s="3" t="str">
        <v>Bekoji RS</v>
      </c>
      <c r="DE88" s="3" t="str">
        <v>Bekoji RS</v>
      </c>
      <c r="DF88" s="3" t="str">
        <v>Bekoji RS</v>
      </c>
      <c r="DG88" s="3" t="str">
        <v>Bekoji RS</v>
      </c>
      <c r="DH88" s="3" t="str">
        <v>Bekoji RS</v>
      </c>
      <c r="DI88" s="3" t="str">
        <v>Bekoji RS</v>
      </c>
      <c r="DJ88" s="3" t="str">
        <v>Bekoji RS</v>
      </c>
      <c r="DK88" s="3" t="str">
        <v>Bekoji RS</v>
      </c>
      <c r="DL88" s="3" t="str">
        <v>Bekoji RS</v>
      </c>
      <c r="DM88" s="3" t="str">
        <v>Bekoji RS</v>
      </c>
      <c r="DN88" s="3" t="str">
        <v>Bekoji RS</v>
      </c>
      <c r="DO88" s="3" t="str">
        <v>Bekoji RS</v>
      </c>
      <c r="DP88" s="3" t="str">
        <v>Bekoji RS</v>
      </c>
    </row>
    <row r="89" spans="1:120" ht="14.5" x14ac:dyDescent="0.35">
      <c r="A89" s="3">
        <v>-14.3561</v>
      </c>
      <c r="B89" s="3">
        <v>34.4253</v>
      </c>
      <c r="C89" s="3" t="s">
        <v>178</v>
      </c>
      <c r="D89" s="3" t="s">
        <v>107</v>
      </c>
      <c r="E89" s="3" t="s">
        <v>375</v>
      </c>
      <c r="F89" s="3">
        <v>1000</v>
      </c>
      <c r="G89"/>
      <c r="H89" s="3" t="str">
        <f>CONCATENATE(site_list[[#This Row],[Country]],site_list[[#This Row],[Site.ID]])</f>
        <v>MalawiBembeke RS</v>
      </c>
      <c r="BB89" s="3" t="str">
        <v>Bembeke RS</v>
      </c>
      <c r="BC89" s="3" t="str">
        <v>Bembeke RS</v>
      </c>
      <c r="BD89" s="3" t="str">
        <v>Bembeke RS</v>
      </c>
      <c r="BE89" s="3" t="str">
        <v>Bembeke RS</v>
      </c>
      <c r="BF89" s="3" t="str">
        <v>Bembeke RS</v>
      </c>
      <c r="BG89" s="3" t="str">
        <v>Bembeke RS</v>
      </c>
      <c r="BH89" s="3" t="str">
        <v>Bembeke RS</v>
      </c>
      <c r="BI89" s="3" t="str">
        <v>Bembeke RS</v>
      </c>
      <c r="BJ89" s="3" t="str">
        <v>Bembeke RS</v>
      </c>
      <c r="BK89" s="3" t="str">
        <v>Bembeke RS</v>
      </c>
      <c r="BL89" s="3" t="str">
        <v>Bembeke RS</v>
      </c>
      <c r="BM89" s="3" t="str">
        <v>Bembeke RS</v>
      </c>
      <c r="BN89" s="3" t="str">
        <v>Bembeke RS</v>
      </c>
      <c r="BO89" s="3" t="str">
        <v>Bembeke RS</v>
      </c>
      <c r="BP89" s="3" t="str">
        <v>Bembeke RS</v>
      </c>
      <c r="BQ89" s="3" t="str">
        <v>Bembeke RS</v>
      </c>
      <c r="BR89" s="3" t="str">
        <v>Bembeke RS</v>
      </c>
      <c r="BS89" s="3" t="str">
        <v>Bembeke RS</v>
      </c>
      <c r="BT89" s="3" t="str">
        <v>Bembeke RS</v>
      </c>
      <c r="BU89" s="3" t="str">
        <v>Bembeke RS</v>
      </c>
      <c r="BV89" s="3" t="str">
        <v>Bembeke RS</v>
      </c>
      <c r="BW89" s="3" t="str">
        <v>Bembeke RS</v>
      </c>
      <c r="BX89" s="3" t="str">
        <v>Bembeke RS</v>
      </c>
      <c r="BY89" s="3" t="str">
        <v>Bembeke RS</v>
      </c>
      <c r="BZ89" s="3" t="str">
        <v>Bembeke RS</v>
      </c>
      <c r="CA89" s="3" t="str">
        <v>Bembeke RS</v>
      </c>
      <c r="CB89" s="3" t="str">
        <v>Bembeke RS</v>
      </c>
      <c r="CC89" s="3" t="str">
        <v>Bembeke RS</v>
      </c>
      <c r="CD89" s="3" t="str">
        <v>Bembeke RS</v>
      </c>
      <c r="CE89" s="3" t="str">
        <v>Bembeke RS</v>
      </c>
      <c r="CF89" s="3" t="str">
        <v>Bembeke RS</v>
      </c>
      <c r="CG89" s="3" t="str">
        <v>Bembeke RS</v>
      </c>
      <c r="CK89" s="3" t="str">
        <v>Bembeke RS</v>
      </c>
      <c r="CM89" s="3" t="str">
        <v>Bembeke RS</v>
      </c>
      <c r="CN89" s="3" t="str">
        <v>Bembeke RS</v>
      </c>
      <c r="CO89" s="3" t="str">
        <v>Bembeke RS</v>
      </c>
      <c r="CP89" s="3" t="str">
        <v>Bembeke RS</v>
      </c>
      <c r="CQ89" s="3" t="str">
        <v>Bembeke RS</v>
      </c>
      <c r="CR89" s="3" t="str">
        <v>Bembeke RS</v>
      </c>
      <c r="CS89" s="3" t="str">
        <v>Bembeke RS</v>
      </c>
      <c r="CT89" s="3" t="str">
        <v>Bembeke RS</v>
      </c>
      <c r="CU89" s="3" t="str">
        <v>Bembeke RS</v>
      </c>
      <c r="CV89" s="3" t="str">
        <v>Bembeke RS</v>
      </c>
      <c r="CW89" s="3" t="str">
        <v>Bembeke RS</v>
      </c>
      <c r="CX89" s="3" t="str">
        <v>Bembeke RS</v>
      </c>
      <c r="CY89" s="3" t="str">
        <v>Bembeke RS</v>
      </c>
      <c r="CZ89" s="3" t="str">
        <v>Bembeke RS</v>
      </c>
      <c r="DA89" s="3" t="str">
        <v>Bembeke RS</v>
      </c>
      <c r="DB89" s="3" t="str">
        <v>Bembeke RS</v>
      </c>
      <c r="DC89" s="3" t="str">
        <v>Bembeke RS</v>
      </c>
      <c r="DD89" s="3" t="str">
        <v>Bembeke RS</v>
      </c>
      <c r="DE89" s="3" t="str">
        <v>Bembeke RS</v>
      </c>
      <c r="DF89" s="3" t="str">
        <v>Bembeke RS</v>
      </c>
      <c r="DG89" s="3" t="str">
        <v>Bembeke RS</v>
      </c>
      <c r="DH89" s="3" t="str">
        <v>Bembeke RS</v>
      </c>
      <c r="DI89" s="3" t="str">
        <v>Bembeke RS</v>
      </c>
      <c r="DJ89" s="3" t="str">
        <v>Bembeke RS</v>
      </c>
      <c r="DK89" s="3" t="str">
        <v>Bembeke RS</v>
      </c>
      <c r="DL89" s="3" t="str">
        <v>Bembeke RS</v>
      </c>
      <c r="DM89" s="3" t="str">
        <v>Bembeke RS</v>
      </c>
      <c r="DN89" s="3" t="str">
        <v>Bembeke RS</v>
      </c>
      <c r="DO89" s="3" t="str">
        <v>Bembeke RS</v>
      </c>
      <c r="DP89" s="3" t="str">
        <v>Bembeke RS</v>
      </c>
    </row>
    <row r="90" spans="1:120" ht="14.5" x14ac:dyDescent="0.35">
      <c r="A90" s="3">
        <v>30.353000000000002</v>
      </c>
      <c r="B90" s="3">
        <v>31.224</v>
      </c>
      <c r="C90" s="3" t="s">
        <v>142</v>
      </c>
      <c r="D90" s="3" t="s">
        <v>107</v>
      </c>
      <c r="E90" s="3" t="s">
        <v>258</v>
      </c>
      <c r="F90" s="3">
        <v>250</v>
      </c>
      <c r="G90" t="s">
        <v>583</v>
      </c>
      <c r="H90" s="3" t="str">
        <f>CONCATENATE(site_list[[#This Row],[Country]],site_list[[#This Row],[Site.ID]])</f>
        <v>EgyptBenha University</v>
      </c>
      <c r="BB90" s="3" t="str">
        <v>Benha University</v>
      </c>
      <c r="BC90" s="3" t="str">
        <v>Benha University</v>
      </c>
      <c r="BD90" s="3" t="str">
        <v>Benha University</v>
      </c>
      <c r="BE90" s="3" t="str">
        <v>Benha University</v>
      </c>
      <c r="BF90" s="3" t="str">
        <v>Benha University</v>
      </c>
      <c r="BG90" s="3" t="str">
        <v>Benha University</v>
      </c>
      <c r="BH90" s="3" t="str">
        <v>Benha University</v>
      </c>
      <c r="BI90" s="3" t="str">
        <v>Benha University</v>
      </c>
      <c r="BJ90" s="3" t="str">
        <v>Benha University</v>
      </c>
      <c r="BK90" s="3" t="str">
        <v>Benha University</v>
      </c>
      <c r="BL90" s="3" t="str">
        <v>Benha University</v>
      </c>
      <c r="BM90" s="3" t="str">
        <v>Benha University</v>
      </c>
      <c r="BN90" s="3" t="str">
        <v>Benha University</v>
      </c>
      <c r="BO90" s="3" t="str">
        <v>Benha University</v>
      </c>
      <c r="BP90" s="3" t="str">
        <v>Benha University</v>
      </c>
      <c r="BQ90" s="3" t="str">
        <v>Benha University</v>
      </c>
      <c r="BR90" s="3" t="str">
        <v>Benha University</v>
      </c>
      <c r="BS90" s="3" t="str">
        <v>Benha University</v>
      </c>
      <c r="BT90" s="3" t="str">
        <v>Benha University</v>
      </c>
      <c r="BU90" s="3" t="str">
        <v>Benha University</v>
      </c>
      <c r="BV90" s="3" t="str">
        <v>Benha University</v>
      </c>
      <c r="BW90" s="3" t="str">
        <v>Benha University</v>
      </c>
      <c r="BX90" s="3" t="str">
        <v>Benha University</v>
      </c>
      <c r="BY90" s="3" t="str">
        <v>Benha University</v>
      </c>
      <c r="BZ90" s="3" t="str">
        <v>Benha University</v>
      </c>
      <c r="CA90" s="3" t="str">
        <v>Benha University</v>
      </c>
      <c r="CB90" s="3" t="str">
        <v>Benha University</v>
      </c>
      <c r="CC90" s="3" t="str">
        <v>Benha University</v>
      </c>
      <c r="CD90" s="3" t="str">
        <v>Benha University</v>
      </c>
      <c r="CE90" s="3" t="str">
        <v>Benha University</v>
      </c>
      <c r="CF90" s="3" t="str">
        <v>Benha University</v>
      </c>
      <c r="CG90" s="3" t="str">
        <v>Benha University</v>
      </c>
      <c r="CK90" s="3" t="str">
        <v>Benha University</v>
      </c>
      <c r="CM90" s="3" t="str">
        <v>Benha University</v>
      </c>
      <c r="CN90" s="3" t="str">
        <v>Benha University</v>
      </c>
      <c r="CO90" s="3" t="str">
        <v>Benha University</v>
      </c>
      <c r="CP90" s="3" t="str">
        <v>Benha University</v>
      </c>
      <c r="CQ90" s="3" t="str">
        <v>Benha University</v>
      </c>
      <c r="CR90" s="3" t="str">
        <v>Benha University</v>
      </c>
      <c r="CS90" s="3" t="str">
        <v>Benha University</v>
      </c>
      <c r="CT90" s="3" t="str">
        <v>Benha University</v>
      </c>
      <c r="CU90" s="3" t="str">
        <v>Benha University</v>
      </c>
      <c r="CV90" s="3" t="str">
        <v>Benha University</v>
      </c>
      <c r="CW90" s="3" t="str">
        <v>Benha University</v>
      </c>
      <c r="CX90" s="3" t="str">
        <v>Benha University</v>
      </c>
      <c r="CY90" s="3" t="str">
        <v>Benha University</v>
      </c>
      <c r="CZ90" s="3" t="str">
        <v>Benha University</v>
      </c>
      <c r="DA90" s="3" t="str">
        <v>Benha University</v>
      </c>
      <c r="DB90" s="3" t="str">
        <v>Benha University</v>
      </c>
      <c r="DC90" s="3" t="str">
        <v>Benha University</v>
      </c>
      <c r="DD90" s="3" t="str">
        <v>Benha University</v>
      </c>
      <c r="DE90" s="3" t="str">
        <v>Benha University</v>
      </c>
      <c r="DF90" s="3" t="str">
        <v>Benha University</v>
      </c>
      <c r="DG90" s="3" t="str">
        <v>Benha University</v>
      </c>
      <c r="DH90" s="3" t="str">
        <v>Benha University</v>
      </c>
      <c r="DI90" s="3" t="str">
        <v>Benha University</v>
      </c>
      <c r="DJ90" s="3" t="str">
        <v>Benha University</v>
      </c>
      <c r="DK90" s="3" t="str">
        <v>Benha University</v>
      </c>
      <c r="DL90" s="3" t="str">
        <v>Benha University</v>
      </c>
      <c r="DM90" s="3" t="str">
        <v>Benha University</v>
      </c>
      <c r="DN90" s="3" t="str">
        <v>Benha University</v>
      </c>
      <c r="DO90" s="3" t="str">
        <v>Benha University</v>
      </c>
      <c r="DP90" s="3" t="str">
        <v>Benha University</v>
      </c>
    </row>
    <row r="91" spans="1:120" ht="14.5" x14ac:dyDescent="0.35">
      <c r="A91" s="3">
        <v>-17.3248</v>
      </c>
      <c r="B91" s="3">
        <v>31.334199999999999</v>
      </c>
      <c r="C91" s="3" t="s">
        <v>240</v>
      </c>
      <c r="D91" s="3" t="s">
        <v>107</v>
      </c>
      <c r="E91" s="3" t="s">
        <v>603</v>
      </c>
      <c r="F91" s="3">
        <v>500</v>
      </c>
      <c r="G91"/>
      <c r="H91" s="3" t="str">
        <f>CONCATENATE(site_list[[#This Row],[Country]],site_list[[#This Row],[Site.ID]])</f>
        <v>ZimbabweBindura University Nursery</v>
      </c>
      <c r="BB91" s="3" t="str">
        <v>Bindura University Nursery</v>
      </c>
      <c r="BC91" s="3" t="str">
        <v>Bindura University Nursery</v>
      </c>
      <c r="BD91" s="3" t="str">
        <v>Bindura University Nursery</v>
      </c>
      <c r="BE91" s="3" t="str">
        <v>Bindura University Nursery</v>
      </c>
      <c r="BF91" s="3" t="str">
        <v>Bindura University Nursery</v>
      </c>
      <c r="BG91" s="3" t="str">
        <v>Bindura University Nursery</v>
      </c>
      <c r="BH91" s="3" t="str">
        <v>Bindura University Nursery</v>
      </c>
      <c r="BI91" s="3" t="str">
        <v>Bindura University Nursery</v>
      </c>
      <c r="BJ91" s="3" t="str">
        <v>Bindura University Nursery</v>
      </c>
      <c r="BK91" s="3" t="str">
        <v>Bindura University Nursery</v>
      </c>
      <c r="BL91" s="3" t="str">
        <v>Bindura University Nursery</v>
      </c>
      <c r="BM91" s="3" t="str">
        <v>Bindura University Nursery</v>
      </c>
      <c r="BN91" s="3" t="str">
        <v>Bindura University Nursery</v>
      </c>
      <c r="BO91" s="3" t="str">
        <v>Bindura University Nursery</v>
      </c>
      <c r="BP91" s="3" t="str">
        <v>Bindura University Nursery</v>
      </c>
      <c r="BQ91" s="3" t="str">
        <v>Bindura University Nursery</v>
      </c>
      <c r="BR91" s="3" t="str">
        <v>Bindura University Nursery</v>
      </c>
      <c r="BS91" s="3" t="str">
        <v>Bindura University Nursery</v>
      </c>
      <c r="BT91" s="3" t="str">
        <v>Bindura University Nursery</v>
      </c>
      <c r="BU91" s="3" t="str">
        <v>Bindura University Nursery</v>
      </c>
      <c r="BV91" s="3" t="str">
        <v>Bindura University Nursery</v>
      </c>
      <c r="BW91" s="3" t="str">
        <v>Bindura University Nursery</v>
      </c>
      <c r="BX91" s="3" t="str">
        <v>Bindura University Nursery</v>
      </c>
      <c r="BY91" s="3" t="str">
        <v>Bindura University Nursery</v>
      </c>
      <c r="BZ91" s="3" t="str">
        <v>Bindura University Nursery</v>
      </c>
      <c r="CA91" s="3" t="str">
        <v>Bindura University Nursery</v>
      </c>
      <c r="CB91" s="3" t="str">
        <v>Bindura University Nursery</v>
      </c>
      <c r="CC91" s="3" t="str">
        <v>Bindura University Nursery</v>
      </c>
      <c r="CD91" s="3" t="str">
        <v>Bindura University Nursery</v>
      </c>
      <c r="CE91" s="3" t="str">
        <v>Bindura University Nursery</v>
      </c>
      <c r="CF91" s="3" t="str">
        <v>Bindura University Nursery</v>
      </c>
      <c r="CG91" s="3" t="str">
        <v>Bindura University Nursery</v>
      </c>
      <c r="CK91" s="3" t="str">
        <v>Bindura University Nursery</v>
      </c>
      <c r="CM91" s="3" t="str">
        <v>Bindura University Nursery</v>
      </c>
      <c r="CN91" s="3" t="str">
        <v>Bindura University Nursery</v>
      </c>
      <c r="CO91" s="3" t="str">
        <v>Bindura University Nursery</v>
      </c>
      <c r="CP91" s="3" t="str">
        <v>Bindura University Nursery</v>
      </c>
      <c r="CQ91" s="3" t="str">
        <v>Bindura University Nursery</v>
      </c>
      <c r="CR91" s="3" t="str">
        <v>Bindura University Nursery</v>
      </c>
      <c r="CS91" s="3" t="str">
        <v>Bindura University Nursery</v>
      </c>
      <c r="CT91" s="3" t="str">
        <v>Bindura University Nursery</v>
      </c>
      <c r="CU91" s="3" t="str">
        <v>Bindura University Nursery</v>
      </c>
      <c r="CV91" s="3" t="str">
        <v>Bindura University Nursery</v>
      </c>
      <c r="CW91" s="3" t="str">
        <v>Bindura University Nursery</v>
      </c>
      <c r="CX91" s="3" t="str">
        <v>Bindura University Nursery</v>
      </c>
      <c r="CY91" s="3" t="str">
        <v>Bindura University Nursery</v>
      </c>
      <c r="CZ91" s="3" t="str">
        <v>Bindura University Nursery</v>
      </c>
      <c r="DA91" s="3" t="str">
        <v>Bindura University Nursery</v>
      </c>
      <c r="DB91" s="3" t="str">
        <v>Bindura University Nursery</v>
      </c>
      <c r="DC91" s="3" t="str">
        <v>Bindura University Nursery</v>
      </c>
      <c r="DD91" s="3" t="str">
        <v>Bindura University Nursery</v>
      </c>
      <c r="DE91" s="3" t="str">
        <v>Bindura University Nursery</v>
      </c>
      <c r="DF91" s="3" t="str">
        <v>Bindura University Nursery</v>
      </c>
      <c r="DG91" s="3" t="str">
        <v>Bindura University Nursery</v>
      </c>
      <c r="DH91" s="3" t="str">
        <v>Bindura University Nursery</v>
      </c>
      <c r="DI91" s="3" t="str">
        <v>Bindura University Nursery</v>
      </c>
      <c r="DJ91" s="3" t="str">
        <v>Bindura University Nursery</v>
      </c>
      <c r="DK91" s="3" t="str">
        <v>Bindura University Nursery</v>
      </c>
      <c r="DL91" s="3" t="str">
        <v>Bindura University Nursery</v>
      </c>
      <c r="DM91" s="3" t="str">
        <v>Bindura University Nursery</v>
      </c>
      <c r="DN91" s="3" t="str">
        <v>Bindura University Nursery</v>
      </c>
      <c r="DO91" s="3" t="str">
        <v>Bindura University Nursery</v>
      </c>
      <c r="DP91" s="3" t="str">
        <v>Bindura University Nursery</v>
      </c>
    </row>
    <row r="92" spans="1:120" ht="14.5" x14ac:dyDescent="0.35">
      <c r="A92" s="3">
        <v>-3.5196999999999998</v>
      </c>
      <c r="B92" s="3">
        <v>34.234699999999997</v>
      </c>
      <c r="C92" s="3" t="s">
        <v>226</v>
      </c>
      <c r="D92" s="3" t="s">
        <v>101</v>
      </c>
      <c r="E92" s="3" t="s">
        <v>13617</v>
      </c>
      <c r="F92" s="3">
        <v>100</v>
      </c>
      <c r="G92"/>
      <c r="H92" s="3" t="str">
        <f>CONCATENATE(site_list[[#This Row],[Country]],site_list[[#This Row],[Site.ID]])</f>
        <v>TanzaniaBioRe Tanzania farm</v>
      </c>
      <c r="BB92" s="3" t="str">
        <v>BioRe Tanzania farm</v>
      </c>
      <c r="BC92" s="3" t="str">
        <v>BioRe Tanzania farm</v>
      </c>
      <c r="BD92" s="3" t="str">
        <v>BioRe Tanzania farm</v>
      </c>
      <c r="BE92" s="3" t="str">
        <v>BioRe Tanzania farm</v>
      </c>
      <c r="BF92" s="3" t="str">
        <v>BioRe Tanzania farm</v>
      </c>
      <c r="BG92" s="3" t="str">
        <v>BioRe Tanzania farm</v>
      </c>
      <c r="BH92" s="3" t="str">
        <v>BioRe Tanzania farm</v>
      </c>
      <c r="BI92" s="3" t="str">
        <v>BioRe Tanzania farm</v>
      </c>
      <c r="BJ92" s="3" t="str">
        <v>BioRe Tanzania farm</v>
      </c>
      <c r="BK92" s="3" t="str">
        <v>BioRe Tanzania farm</v>
      </c>
      <c r="BL92" s="3" t="str">
        <v>BioRe Tanzania farm</v>
      </c>
      <c r="BM92" s="3" t="str">
        <v>BioRe Tanzania farm</v>
      </c>
      <c r="BN92" s="3" t="str">
        <v>BioRe Tanzania farm</v>
      </c>
      <c r="BO92" s="3" t="str">
        <v>BioRe Tanzania farm</v>
      </c>
      <c r="BP92" s="3" t="str">
        <v>BioRe Tanzania farm</v>
      </c>
      <c r="BQ92" s="3" t="str">
        <v>BioRe Tanzania farm</v>
      </c>
      <c r="BR92" s="3" t="str">
        <v>BioRe Tanzania farm</v>
      </c>
      <c r="BS92" s="3" t="str">
        <v>BioRe Tanzania farm</v>
      </c>
      <c r="BT92" s="3" t="str">
        <v>BioRe Tanzania farm</v>
      </c>
      <c r="BU92" s="3" t="str">
        <v>BioRe Tanzania farm</v>
      </c>
      <c r="BV92" s="3" t="str">
        <v>BioRe Tanzania farm</v>
      </c>
      <c r="BW92" s="3" t="str">
        <v>BioRe Tanzania farm</v>
      </c>
      <c r="BX92" s="3" t="str">
        <v>BioRe Tanzania farm</v>
      </c>
      <c r="BY92" s="3" t="str">
        <v>BioRe Tanzania farm</v>
      </c>
      <c r="BZ92" s="3" t="str">
        <v>BioRe Tanzania farm</v>
      </c>
      <c r="CA92" s="3" t="str">
        <v>BioRe Tanzania farm</v>
      </c>
      <c r="CB92" s="3" t="str">
        <v>BioRe Tanzania farm</v>
      </c>
      <c r="CC92" s="3" t="str">
        <v>BioRe Tanzania farm</v>
      </c>
      <c r="CD92" s="3" t="str">
        <v>BioRe Tanzania farm</v>
      </c>
      <c r="CE92" s="3" t="str">
        <v>BioRe Tanzania farm</v>
      </c>
      <c r="CF92" s="3" t="str">
        <v>BioRe Tanzania farm</v>
      </c>
      <c r="CG92" s="3" t="str">
        <v>BioRe Tanzania farm</v>
      </c>
      <c r="CK92" s="3" t="str">
        <v>BioRe Tanzania farm</v>
      </c>
      <c r="CM92" s="3" t="str">
        <v>BioRe Tanzania farm</v>
      </c>
      <c r="CN92" s="3" t="str">
        <v>BioRe Tanzania farm</v>
      </c>
      <c r="CO92" s="3" t="str">
        <v>BioRe Tanzania farm</v>
      </c>
      <c r="CP92" s="3" t="str">
        <v>BioRe Tanzania farm</v>
      </c>
      <c r="CQ92" s="3" t="str">
        <v>BioRe Tanzania farm</v>
      </c>
      <c r="CR92" s="3" t="str">
        <v>BioRe Tanzania farm</v>
      </c>
      <c r="CS92" s="3" t="str">
        <v>BioRe Tanzania farm</v>
      </c>
      <c r="CT92" s="3" t="str">
        <v>BioRe Tanzania farm</v>
      </c>
      <c r="CU92" s="3" t="str">
        <v>BioRe Tanzania farm</v>
      </c>
      <c r="CV92" s="3" t="str">
        <v>BioRe Tanzania farm</v>
      </c>
      <c r="CW92" s="3" t="str">
        <v>BioRe Tanzania farm</v>
      </c>
      <c r="CX92" s="3" t="str">
        <v>BioRe Tanzania farm</v>
      </c>
      <c r="CY92" s="3" t="str">
        <v>BioRe Tanzania farm</v>
      </c>
      <c r="CZ92" s="3" t="str">
        <v>BioRe Tanzania farm</v>
      </c>
      <c r="DA92" s="3" t="str">
        <v>BioRe Tanzania farm</v>
      </c>
      <c r="DB92" s="3" t="str">
        <v>BioRe Tanzania farm</v>
      </c>
      <c r="DC92" s="3" t="str">
        <v>BioRe Tanzania farm</v>
      </c>
      <c r="DD92" s="3" t="str">
        <v>BioRe Tanzania farm</v>
      </c>
      <c r="DE92" s="3" t="str">
        <v>BioRe Tanzania farm</v>
      </c>
      <c r="DF92" s="3" t="str">
        <v>BioRe Tanzania farm</v>
      </c>
      <c r="DG92" s="3" t="str">
        <v>BioRe Tanzania farm</v>
      </c>
      <c r="DH92" s="3" t="str">
        <v>BioRe Tanzania farm</v>
      </c>
      <c r="DI92" s="3" t="str">
        <v>BioRe Tanzania farm</v>
      </c>
      <c r="DJ92" s="3" t="str">
        <v>BioRe Tanzania farm</v>
      </c>
      <c r="DK92" s="3" t="str">
        <v>BioRe Tanzania farm</v>
      </c>
      <c r="DL92" s="3" t="str">
        <v>BioRe Tanzania farm</v>
      </c>
      <c r="DM92" s="3" t="str">
        <v>BioRe Tanzania farm</v>
      </c>
      <c r="DN92" s="3" t="str">
        <v>BioRe Tanzania farm</v>
      </c>
      <c r="DO92" s="3" t="str">
        <v>BioRe Tanzania farm</v>
      </c>
      <c r="DP92" s="3" t="str">
        <v>BioRe Tanzania farm</v>
      </c>
    </row>
    <row r="93" spans="1:120" ht="14.5" x14ac:dyDescent="0.35">
      <c r="A93" s="3">
        <v>5.6748000000000003</v>
      </c>
      <c r="B93" s="3">
        <v>-0.2172</v>
      </c>
      <c r="C93" s="3" t="s">
        <v>157</v>
      </c>
      <c r="D93" s="3" t="s">
        <v>112</v>
      </c>
      <c r="E93" s="3" t="s">
        <v>9763</v>
      </c>
      <c r="F93" s="3">
        <v>1000</v>
      </c>
      <c r="G93"/>
      <c r="H93" s="3" t="str">
        <f>CONCATENATE(site_list[[#This Row],[Country]],site_list[[#This Row],[Site.ID]])</f>
        <v>GhanaBiotechnology and Nuclear Agriculture Research Insititute (BNARI) research farm</v>
      </c>
      <c r="BB93" s="3" t="str">
        <v>Biotechnology and Nuclear Agriculture Research Insititute (BNARI) research farm</v>
      </c>
      <c r="BC93" s="3" t="str">
        <v>Biotechnology and Nuclear Agriculture Research Insititute (BNARI) research farm</v>
      </c>
      <c r="BD93" s="3" t="str">
        <v>Biotechnology and Nuclear Agriculture Research Insititute (BNARI) research farm</v>
      </c>
      <c r="BE93" s="3" t="str">
        <v>Biotechnology and Nuclear Agriculture Research Insititute (BNARI) research farm</v>
      </c>
      <c r="BF93" s="3" t="str">
        <v>Biotechnology and Nuclear Agriculture Research Insititute (BNARI) research farm</v>
      </c>
      <c r="BG93" s="3" t="str">
        <v>Biotechnology and Nuclear Agriculture Research Insititute (BNARI) research farm</v>
      </c>
      <c r="BH93" s="3" t="str">
        <v>Biotechnology and Nuclear Agriculture Research Insititute (BNARI) research farm</v>
      </c>
      <c r="BI93" s="3" t="str">
        <v>Biotechnology and Nuclear Agriculture Research Insititute (BNARI) research farm</v>
      </c>
      <c r="BJ93" s="3" t="str">
        <v>Biotechnology and Nuclear Agriculture Research Insititute (BNARI) research farm</v>
      </c>
      <c r="BK93" s="3" t="str">
        <v>Biotechnology and Nuclear Agriculture Research Insititute (BNARI) research farm</v>
      </c>
      <c r="BL93" s="3" t="str">
        <v>Biotechnology and Nuclear Agriculture Research Insititute (BNARI) research farm</v>
      </c>
      <c r="BM93" s="3" t="str">
        <v>Biotechnology and Nuclear Agriculture Research Insititute (BNARI) research farm</v>
      </c>
      <c r="BN93" s="3" t="str">
        <v>Biotechnology and Nuclear Agriculture Research Insititute (BNARI) research farm</v>
      </c>
      <c r="BO93" s="3" t="str">
        <v>Biotechnology and Nuclear Agriculture Research Insititute (BNARI) research farm</v>
      </c>
      <c r="BP93" s="3" t="str">
        <v>Biotechnology and Nuclear Agriculture Research Insititute (BNARI) research farm</v>
      </c>
      <c r="BQ93" s="3" t="str">
        <v>Biotechnology and Nuclear Agriculture Research Insititute (BNARI) research farm</v>
      </c>
      <c r="BR93" s="3" t="str">
        <v>Biotechnology and Nuclear Agriculture Research Insititute (BNARI) research farm</v>
      </c>
      <c r="BS93" s="3" t="str">
        <v>Biotechnology and Nuclear Agriculture Research Insititute (BNARI) research farm</v>
      </c>
      <c r="BT93" s="3" t="str">
        <v>Biotechnology and Nuclear Agriculture Research Insititute (BNARI) research farm</v>
      </c>
      <c r="BU93" s="3" t="str">
        <v>Biotechnology and Nuclear Agriculture Research Insititute (BNARI) research farm</v>
      </c>
      <c r="BV93" s="3" t="str">
        <v>Biotechnology and Nuclear Agriculture Research Insititute (BNARI) research farm</v>
      </c>
      <c r="BW93" s="3" t="str">
        <v>Biotechnology and Nuclear Agriculture Research Insititute (BNARI) research farm</v>
      </c>
      <c r="BX93" s="3" t="str">
        <v>Biotechnology and Nuclear Agriculture Research Insititute (BNARI) research farm</v>
      </c>
      <c r="BY93" s="3" t="str">
        <v>Biotechnology and Nuclear Agriculture Research Insititute (BNARI) research farm</v>
      </c>
      <c r="BZ93" s="3" t="str">
        <v>Biotechnology and Nuclear Agriculture Research Insititute (BNARI) research farm</v>
      </c>
      <c r="CA93" s="3" t="str">
        <v>Biotechnology and Nuclear Agriculture Research Insititute (BNARI) research farm</v>
      </c>
      <c r="CB93" s="3" t="str">
        <v>Biotechnology and Nuclear Agriculture Research Insititute (BNARI) research farm</v>
      </c>
      <c r="CC93" s="3" t="str">
        <v>Biotechnology and Nuclear Agriculture Research Insititute (BNARI) research farm</v>
      </c>
      <c r="CD93" s="3" t="str">
        <v>Biotechnology and Nuclear Agriculture Research Insititute (BNARI) research farm</v>
      </c>
      <c r="CE93" s="3" t="str">
        <v>Biotechnology and Nuclear Agriculture Research Insititute (BNARI) research farm</v>
      </c>
      <c r="CF93" s="3" t="str">
        <v>Biotechnology and Nuclear Agriculture Research Insititute (BNARI) research farm</v>
      </c>
      <c r="CG93" s="3" t="str">
        <v>Biotechnology and Nuclear Agriculture Research Insititute (BNARI) research farm</v>
      </c>
      <c r="CK93" s="3" t="str">
        <v>Biotechnology and Nuclear Agriculture Research Insititute (BNARI) research farm</v>
      </c>
      <c r="CM93" s="3" t="str">
        <v>Biotechnology and Nuclear Agriculture Research Insititute (BNARI) research farm</v>
      </c>
      <c r="CN93" s="3" t="str">
        <v>Biotechnology and Nuclear Agriculture Research Insititute (BNARI) research farm</v>
      </c>
      <c r="CO93" s="3" t="str">
        <v>Biotechnology and Nuclear Agriculture Research Insititute (BNARI) research farm</v>
      </c>
      <c r="CP93" s="3" t="str">
        <v>Biotechnology and Nuclear Agriculture Research Insititute (BNARI) research farm</v>
      </c>
      <c r="CQ93" s="3" t="str">
        <v>Biotechnology and Nuclear Agriculture Research Insititute (BNARI) research farm</v>
      </c>
      <c r="CR93" s="3" t="str">
        <v>Biotechnology and Nuclear Agriculture Research Insititute (BNARI) research farm</v>
      </c>
      <c r="CS93" s="3" t="str">
        <v>Biotechnology and Nuclear Agriculture Research Insititute (BNARI) research farm</v>
      </c>
      <c r="CT93" s="3" t="str">
        <v>Biotechnology and Nuclear Agriculture Research Insititute (BNARI) research farm</v>
      </c>
      <c r="CU93" s="3" t="str">
        <v>Biotechnology and Nuclear Agriculture Research Insititute (BNARI) research farm</v>
      </c>
      <c r="CV93" s="3" t="str">
        <v>Biotechnology and Nuclear Agriculture Research Insititute (BNARI) research farm</v>
      </c>
      <c r="CW93" s="3" t="str">
        <v>Biotechnology and Nuclear Agriculture Research Insititute (BNARI) research farm</v>
      </c>
      <c r="CX93" s="3" t="str">
        <v>Biotechnology and Nuclear Agriculture Research Insititute (BNARI) research farm</v>
      </c>
      <c r="CY93" s="3" t="str">
        <v>Biotechnology and Nuclear Agriculture Research Insititute (BNARI) research farm</v>
      </c>
      <c r="CZ93" s="3" t="str">
        <v>Biotechnology and Nuclear Agriculture Research Insititute (BNARI) research farm</v>
      </c>
      <c r="DA93" s="3" t="str">
        <v>Biotechnology and Nuclear Agriculture Research Insititute (BNARI) research farm</v>
      </c>
      <c r="DB93" s="3" t="str">
        <v>Biotechnology and Nuclear Agriculture Research Insititute (BNARI) research farm</v>
      </c>
      <c r="DC93" s="3" t="str">
        <v>Biotechnology and Nuclear Agriculture Research Insititute (BNARI) research farm</v>
      </c>
      <c r="DD93" s="3" t="str">
        <v>Biotechnology and Nuclear Agriculture Research Insititute (BNARI) research farm</v>
      </c>
      <c r="DE93" s="3" t="str">
        <v>Biotechnology and Nuclear Agriculture Research Insititute (BNARI) research farm</v>
      </c>
      <c r="DF93" s="3" t="str">
        <v>Biotechnology and Nuclear Agriculture Research Insititute (BNARI) research farm</v>
      </c>
      <c r="DG93" s="3" t="str">
        <v>Biotechnology and Nuclear Agriculture Research Insititute (BNARI) research farm</v>
      </c>
      <c r="DH93" s="3" t="str">
        <v>Biotechnology and Nuclear Agriculture Research Insititute (BNARI) research farm</v>
      </c>
      <c r="DI93" s="3" t="str">
        <v>Biotechnology and Nuclear Agriculture Research Insititute (BNARI) research farm</v>
      </c>
      <c r="DJ93" s="3" t="str">
        <v>Biotechnology and Nuclear Agriculture Research Insititute (BNARI) research farm</v>
      </c>
      <c r="DK93" s="3" t="str">
        <v>Biotechnology and Nuclear Agriculture Research Insititute (BNARI) research farm</v>
      </c>
      <c r="DL93" s="3" t="str">
        <v>Biotechnology and Nuclear Agriculture Research Insititute (BNARI) research farm</v>
      </c>
      <c r="DM93" s="3" t="str">
        <v>Biotechnology and Nuclear Agriculture Research Insititute (BNARI) research farm</v>
      </c>
      <c r="DN93" s="3" t="str">
        <v>Biotechnology and Nuclear Agriculture Research Insititute (BNARI) research farm</v>
      </c>
      <c r="DO93" s="3" t="str">
        <v>Biotechnology and Nuclear Agriculture Research Insititute (BNARI) research farm</v>
      </c>
      <c r="DP93" s="3" t="str">
        <v>Biotechnology and Nuclear Agriculture Research Insititute (BNARI) research farm</v>
      </c>
    </row>
    <row r="94" spans="1:120" ht="14.5" x14ac:dyDescent="0.35">
      <c r="A94" s="3">
        <v>13.8</v>
      </c>
      <c r="B94" s="3">
        <v>5.25</v>
      </c>
      <c r="C94" s="3" t="s">
        <v>194</v>
      </c>
      <c r="D94" s="3" t="s">
        <v>107</v>
      </c>
      <c r="E94" s="3" t="s">
        <v>396</v>
      </c>
      <c r="F94" s="3">
        <v>3000</v>
      </c>
      <c r="G94"/>
      <c r="H94" s="3" t="str">
        <f>CONCATENATE(site_list[[#This Row],[Country]],site_list[[#This Row],[Site.ID]])</f>
        <v>NigerBirni N'Konni</v>
      </c>
      <c r="BB94" s="3" t="str">
        <v>Birni N'Konni</v>
      </c>
      <c r="BC94" s="3" t="str">
        <v>Birni N'Konni</v>
      </c>
      <c r="BD94" s="3" t="str">
        <v>Birni N'Konni</v>
      </c>
      <c r="BE94" s="3" t="str">
        <v>Birni N'Konni</v>
      </c>
      <c r="BF94" s="3" t="str">
        <v>Birni N'Konni</v>
      </c>
      <c r="BG94" s="3" t="str">
        <v>Birni N'Konni</v>
      </c>
      <c r="BH94" s="3" t="str">
        <v>Birni N'Konni</v>
      </c>
      <c r="BI94" s="3" t="str">
        <v>Birni N'Konni</v>
      </c>
      <c r="BJ94" s="3" t="str">
        <v>Birni N'Konni</v>
      </c>
      <c r="BK94" s="3" t="str">
        <v>Birni N'Konni</v>
      </c>
      <c r="BL94" s="3" t="str">
        <v>Birni N'Konni</v>
      </c>
      <c r="BM94" s="3" t="str">
        <v>Birni N'Konni</v>
      </c>
      <c r="BN94" s="3" t="str">
        <v>Birni N'Konni</v>
      </c>
      <c r="BO94" s="3" t="str">
        <v>Birni N'Konni</v>
      </c>
      <c r="BP94" s="3" t="str">
        <v>Birni N'Konni</v>
      </c>
      <c r="BQ94" s="3" t="str">
        <v>Birni N'Konni</v>
      </c>
      <c r="BR94" s="3" t="str">
        <v>Birni N'Konni</v>
      </c>
      <c r="BS94" s="3" t="str">
        <v>Birni N'Konni</v>
      </c>
      <c r="BT94" s="3" t="str">
        <v>Birni N'Konni</v>
      </c>
      <c r="BU94" s="3" t="str">
        <v>Birni N'Konni</v>
      </c>
      <c r="BV94" s="3" t="str">
        <v>Birni N'Konni</v>
      </c>
      <c r="BW94" s="3" t="str">
        <v>Birni N'Konni</v>
      </c>
      <c r="BX94" s="3" t="str">
        <v>Birni N'Konni</v>
      </c>
      <c r="BY94" s="3" t="str">
        <v>Birni N'Konni</v>
      </c>
      <c r="BZ94" s="3" t="str">
        <v>Birni N'Konni</v>
      </c>
      <c r="CA94" s="3" t="str">
        <v>Birni N'Konni</v>
      </c>
      <c r="CB94" s="3" t="str">
        <v>Birni N'Konni</v>
      </c>
      <c r="CC94" s="3" t="str">
        <v>Birni N'Konni</v>
      </c>
      <c r="CD94" s="3" t="str">
        <v>Birni N'Konni</v>
      </c>
      <c r="CE94" s="3" t="str">
        <v>Birni N'Konni</v>
      </c>
      <c r="CF94" s="3" t="str">
        <v>Birni N'Konni</v>
      </c>
      <c r="CG94" s="3" t="str">
        <v>Birni N'Konni</v>
      </c>
      <c r="CK94" s="3" t="str">
        <v>Birni N'Konni</v>
      </c>
      <c r="CM94" s="3" t="str">
        <v>Birni N'Konni</v>
      </c>
      <c r="CN94" s="3" t="str">
        <v>Birni N'Konni</v>
      </c>
      <c r="CO94" s="3" t="str">
        <v>Birni N'Konni</v>
      </c>
      <c r="CP94" s="3" t="str">
        <v>Birni N'Konni</v>
      </c>
      <c r="CQ94" s="3" t="str">
        <v>Birni N'Konni</v>
      </c>
      <c r="CR94" s="3" t="str">
        <v>Birni N'Konni</v>
      </c>
      <c r="CS94" s="3" t="str">
        <v>Birni N'Konni</v>
      </c>
      <c r="CT94" s="3" t="str">
        <v>Birni N'Konni</v>
      </c>
      <c r="CU94" s="3" t="str">
        <v>Birni N'Konni</v>
      </c>
      <c r="CV94" s="3" t="str">
        <v>Birni N'Konni</v>
      </c>
      <c r="CW94" s="3" t="str">
        <v>Birni N'Konni</v>
      </c>
      <c r="CX94" s="3" t="str">
        <v>Birni N'Konni</v>
      </c>
      <c r="CY94" s="3" t="str">
        <v>Birni N'Konni</v>
      </c>
      <c r="CZ94" s="3" t="str">
        <v>Birni N'Konni</v>
      </c>
      <c r="DA94" s="3" t="str">
        <v>Birni N'Konni</v>
      </c>
      <c r="DB94" s="3" t="str">
        <v>Birni N'Konni</v>
      </c>
      <c r="DC94" s="3" t="str">
        <v>Birni N'Konni</v>
      </c>
      <c r="DD94" s="3" t="str">
        <v>Birni N'Konni</v>
      </c>
      <c r="DE94" s="3" t="str">
        <v>Birni N'Konni</v>
      </c>
      <c r="DF94" s="3" t="str">
        <v>Birni N'Konni</v>
      </c>
      <c r="DG94" s="3" t="str">
        <v>Birni N'Konni</v>
      </c>
      <c r="DH94" s="3" t="str">
        <v>Birni N'Konni</v>
      </c>
      <c r="DI94" s="3" t="str">
        <v>Birni N'Konni</v>
      </c>
      <c r="DJ94" s="3" t="str">
        <v>Birni N'Konni</v>
      </c>
      <c r="DK94" s="3" t="str">
        <v>Birni N'Konni</v>
      </c>
      <c r="DL94" s="3" t="str">
        <v>Birni N'Konni</v>
      </c>
      <c r="DM94" s="3" t="str">
        <v>Birni N'Konni</v>
      </c>
      <c r="DN94" s="3" t="str">
        <v>Birni N'Konni</v>
      </c>
      <c r="DO94" s="3" t="str">
        <v>Birni N'Konni</v>
      </c>
      <c r="DP94" s="3" t="str">
        <v>Birni N'Konni</v>
      </c>
    </row>
    <row r="95" spans="1:120" ht="14.5" x14ac:dyDescent="0.35">
      <c r="A95" s="3">
        <v>23.425999999999998</v>
      </c>
      <c r="B95" s="3">
        <v>85.316000000000003</v>
      </c>
      <c r="C95" s="3" t="s">
        <v>13662</v>
      </c>
      <c r="D95" s="3" t="s">
        <v>112</v>
      </c>
      <c r="E95" s="3" t="s">
        <v>13675</v>
      </c>
      <c r="F95" s="3">
        <v>1500</v>
      </c>
      <c r="G95"/>
      <c r="H95" s="3" t="str">
        <f>CONCATENATE(site_list[[#This Row],[Country]],site_list[[#This Row],[Site.ID]])</f>
        <v>IndiaBirsa Agricultural University</v>
      </c>
      <c r="BB95" s="3" t="str">
        <v>Birsa Agricultural University</v>
      </c>
      <c r="BC95" s="3" t="str">
        <v>Birsa Agricultural University</v>
      </c>
      <c r="BD95" s="3" t="str">
        <v>Birsa Agricultural University</v>
      </c>
      <c r="BE95" s="3" t="str">
        <v>Birsa Agricultural University</v>
      </c>
      <c r="BF95" s="3" t="str">
        <v>Birsa Agricultural University</v>
      </c>
      <c r="BG95" s="3" t="str">
        <v>Birsa Agricultural University</v>
      </c>
      <c r="BH95" s="3" t="str">
        <v>Birsa Agricultural University</v>
      </c>
      <c r="BI95" s="3" t="str">
        <v>Birsa Agricultural University</v>
      </c>
      <c r="BJ95" s="3" t="str">
        <v>Birsa Agricultural University</v>
      </c>
      <c r="BK95" s="3" t="str">
        <v>Birsa Agricultural University</v>
      </c>
      <c r="BL95" s="3" t="str">
        <v>Birsa Agricultural University</v>
      </c>
      <c r="BM95" s="3" t="str">
        <v>Birsa Agricultural University</v>
      </c>
      <c r="BN95" s="3" t="str">
        <v>Birsa Agricultural University</v>
      </c>
      <c r="BO95" s="3" t="str">
        <v>Birsa Agricultural University</v>
      </c>
      <c r="BP95" s="3" t="str">
        <v>Birsa Agricultural University</v>
      </c>
      <c r="BQ95" s="3" t="str">
        <v>Birsa Agricultural University</v>
      </c>
      <c r="BR95" s="3" t="str">
        <v>Birsa Agricultural University</v>
      </c>
      <c r="BS95" s="3" t="str">
        <v>Birsa Agricultural University</v>
      </c>
      <c r="BT95" s="3" t="str">
        <v>Birsa Agricultural University</v>
      </c>
      <c r="BU95" s="3" t="str">
        <v>Birsa Agricultural University</v>
      </c>
      <c r="BV95" s="3" t="str">
        <v>Birsa Agricultural University</v>
      </c>
      <c r="BW95" s="3" t="str">
        <v>Birsa Agricultural University</v>
      </c>
      <c r="BX95" s="3" t="str">
        <v>Birsa Agricultural University</v>
      </c>
      <c r="BY95" s="3" t="str">
        <v>Birsa Agricultural University</v>
      </c>
      <c r="BZ95" s="3" t="str">
        <v>Birsa Agricultural University</v>
      </c>
      <c r="CA95" s="3" t="str">
        <v>Birsa Agricultural University</v>
      </c>
      <c r="CB95" s="3" t="str">
        <v>Birsa Agricultural University</v>
      </c>
      <c r="CC95" s="3" t="str">
        <v>Birsa Agricultural University</v>
      </c>
      <c r="CD95" s="3" t="str">
        <v>Birsa Agricultural University</v>
      </c>
      <c r="CE95" s="3" t="str">
        <v>Birsa Agricultural University</v>
      </c>
      <c r="CF95" s="3" t="str">
        <v>Birsa Agricultural University</v>
      </c>
      <c r="CG95" s="3" t="str">
        <v>Birsa Agricultural University</v>
      </c>
      <c r="CK95" s="3" t="str">
        <v>Birsa Agricultural University</v>
      </c>
      <c r="CM95" s="3" t="str">
        <v>Birsa Agricultural University</v>
      </c>
      <c r="CN95" s="3" t="str">
        <v>Birsa Agricultural University</v>
      </c>
      <c r="CO95" s="3" t="str">
        <v>Birsa Agricultural University</v>
      </c>
      <c r="CP95" s="3" t="str">
        <v>Birsa Agricultural University</v>
      </c>
      <c r="CQ95" s="3" t="str">
        <v>Birsa Agricultural University</v>
      </c>
      <c r="CR95" s="3" t="str">
        <v>Birsa Agricultural University</v>
      </c>
      <c r="CS95" s="3" t="str">
        <v>Birsa Agricultural University</v>
      </c>
      <c r="CT95" s="3" t="str">
        <v>Birsa Agricultural University</v>
      </c>
      <c r="CU95" s="3" t="str">
        <v>Birsa Agricultural University</v>
      </c>
      <c r="CV95" s="3" t="str">
        <v>Birsa Agricultural University</v>
      </c>
      <c r="CW95" s="3" t="str">
        <v>Birsa Agricultural University</v>
      </c>
      <c r="CX95" s="3" t="str">
        <v>Birsa Agricultural University</v>
      </c>
      <c r="CY95" s="3" t="str">
        <v>Birsa Agricultural University</v>
      </c>
      <c r="CZ95" s="3" t="str">
        <v>Birsa Agricultural University</v>
      </c>
      <c r="DA95" s="3" t="str">
        <v>Birsa Agricultural University</v>
      </c>
      <c r="DB95" s="3" t="str">
        <v>Birsa Agricultural University</v>
      </c>
      <c r="DC95" s="3" t="str">
        <v>Birsa Agricultural University</v>
      </c>
      <c r="DD95" s="3" t="str">
        <v>Birsa Agricultural University</v>
      </c>
      <c r="DE95" s="3" t="str">
        <v>Birsa Agricultural University</v>
      </c>
      <c r="DF95" s="3" t="str">
        <v>Birsa Agricultural University</v>
      </c>
      <c r="DG95" s="3" t="str">
        <v>Birsa Agricultural University</v>
      </c>
      <c r="DH95" s="3" t="str">
        <v>Birsa Agricultural University</v>
      </c>
      <c r="DI95" s="3" t="str">
        <v>Birsa Agricultural University</v>
      </c>
      <c r="DJ95" s="3" t="str">
        <v>Birsa Agricultural University</v>
      </c>
      <c r="DK95" s="3" t="str">
        <v>Birsa Agricultural University</v>
      </c>
      <c r="DL95" s="3" t="str">
        <v>Birsa Agricultural University</v>
      </c>
      <c r="DM95" s="3" t="str">
        <v>Birsa Agricultural University</v>
      </c>
      <c r="DN95" s="3" t="str">
        <v>Birsa Agricultural University</v>
      </c>
      <c r="DO95" s="3" t="str">
        <v>Birsa Agricultural University</v>
      </c>
      <c r="DP95" s="3" t="str">
        <v>Birsa Agricultural University</v>
      </c>
    </row>
    <row r="96" spans="1:120" ht="14.5" x14ac:dyDescent="0.35">
      <c r="A96" s="3">
        <v>-29.1036</v>
      </c>
      <c r="B96" s="3">
        <v>26.175899999999999</v>
      </c>
      <c r="C96" s="3" t="s">
        <v>215</v>
      </c>
      <c r="D96" s="3" t="s">
        <v>107</v>
      </c>
      <c r="E96" s="3" t="s">
        <v>498</v>
      </c>
      <c r="F96" s="3">
        <v>500</v>
      </c>
      <c r="G96"/>
      <c r="H96" s="3" t="str">
        <f>CONCATENATE(site_list[[#This Row],[Country]],site_list[[#This Row],[Site.ID]])</f>
        <v>South AfricaBloemfontein</v>
      </c>
      <c r="BB96" s="3" t="str">
        <v>Bloemfontein</v>
      </c>
      <c r="BC96" s="3" t="str">
        <v>Bloemfontein</v>
      </c>
      <c r="BD96" s="3" t="str">
        <v>Bloemfontein</v>
      </c>
      <c r="BE96" s="3" t="str">
        <v>Bloemfontein</v>
      </c>
      <c r="BF96" s="3" t="str">
        <v>Bloemfontein</v>
      </c>
      <c r="BG96" s="3" t="str">
        <v>Bloemfontein</v>
      </c>
      <c r="BH96" s="3" t="str">
        <v>Bloemfontein</v>
      </c>
      <c r="BI96" s="3" t="str">
        <v>Bloemfontein</v>
      </c>
      <c r="BJ96" s="3" t="str">
        <v>Bloemfontein</v>
      </c>
      <c r="BK96" s="3" t="str">
        <v>Bloemfontein</v>
      </c>
      <c r="BL96" s="3" t="str">
        <v>Bloemfontein</v>
      </c>
      <c r="BM96" s="3" t="str">
        <v>Bloemfontein</v>
      </c>
      <c r="BN96" s="3" t="str">
        <v>Bloemfontein</v>
      </c>
      <c r="BO96" s="3" t="str">
        <v>Bloemfontein</v>
      </c>
      <c r="BP96" s="3" t="str">
        <v>Bloemfontein</v>
      </c>
      <c r="BQ96" s="3" t="str">
        <v>Bloemfontein</v>
      </c>
      <c r="BR96" s="3" t="str">
        <v>Bloemfontein</v>
      </c>
      <c r="BS96" s="3" t="str">
        <v>Bloemfontein</v>
      </c>
      <c r="BT96" s="3" t="str">
        <v>Bloemfontein</v>
      </c>
      <c r="BU96" s="3" t="str">
        <v>Bloemfontein</v>
      </c>
      <c r="BV96" s="3" t="str">
        <v>Bloemfontein</v>
      </c>
      <c r="BW96" s="3" t="str">
        <v>Bloemfontein</v>
      </c>
      <c r="BX96" s="3" t="str">
        <v>Bloemfontein</v>
      </c>
      <c r="BY96" s="3" t="str">
        <v>Bloemfontein</v>
      </c>
      <c r="BZ96" s="3" t="str">
        <v>Bloemfontein</v>
      </c>
      <c r="CA96" s="3" t="str">
        <v>Bloemfontein</v>
      </c>
      <c r="CB96" s="3" t="str">
        <v>Bloemfontein</v>
      </c>
      <c r="CC96" s="3" t="str">
        <v>Bloemfontein</v>
      </c>
      <c r="CD96" s="3" t="str">
        <v>Bloemfontein</v>
      </c>
      <c r="CE96" s="3" t="str">
        <v>Bloemfontein</v>
      </c>
      <c r="CF96" s="3" t="str">
        <v>Bloemfontein</v>
      </c>
      <c r="CG96" s="3" t="str">
        <v>Bloemfontein</v>
      </c>
      <c r="CK96" s="3" t="str">
        <v>Bloemfontein</v>
      </c>
      <c r="CM96" s="3" t="str">
        <v>Bloemfontein</v>
      </c>
      <c r="CN96" s="3" t="str">
        <v>Bloemfontein</v>
      </c>
      <c r="CO96" s="3" t="str">
        <v>Bloemfontein</v>
      </c>
      <c r="CP96" s="3" t="str">
        <v>Bloemfontein</v>
      </c>
      <c r="CQ96" s="3" t="str">
        <v>Bloemfontein</v>
      </c>
      <c r="CR96" s="3" t="str">
        <v>Bloemfontein</v>
      </c>
      <c r="CS96" s="3" t="str">
        <v>Bloemfontein</v>
      </c>
      <c r="CT96" s="3" t="str">
        <v>Bloemfontein</v>
      </c>
      <c r="CU96" s="3" t="str">
        <v>Bloemfontein</v>
      </c>
      <c r="CV96" s="3" t="str">
        <v>Bloemfontein</v>
      </c>
      <c r="CW96" s="3" t="str">
        <v>Bloemfontein</v>
      </c>
      <c r="CX96" s="3" t="str">
        <v>Bloemfontein</v>
      </c>
      <c r="CY96" s="3" t="str">
        <v>Bloemfontein</v>
      </c>
      <c r="CZ96" s="3" t="str">
        <v>Bloemfontein</v>
      </c>
      <c r="DA96" s="3" t="str">
        <v>Bloemfontein</v>
      </c>
      <c r="DB96" s="3" t="str">
        <v>Bloemfontein</v>
      </c>
      <c r="DC96" s="3" t="str">
        <v>Bloemfontein</v>
      </c>
      <c r="DD96" s="3" t="str">
        <v>Bloemfontein</v>
      </c>
      <c r="DE96" s="3" t="str">
        <v>Bloemfontein</v>
      </c>
      <c r="DF96" s="3" t="str">
        <v>Bloemfontein</v>
      </c>
      <c r="DG96" s="3" t="str">
        <v>Bloemfontein</v>
      </c>
      <c r="DH96" s="3" t="str">
        <v>Bloemfontein</v>
      </c>
      <c r="DI96" s="3" t="str">
        <v>Bloemfontein</v>
      </c>
      <c r="DJ96" s="3" t="str">
        <v>Bloemfontein</v>
      </c>
      <c r="DK96" s="3" t="str">
        <v>Bloemfontein</v>
      </c>
      <c r="DL96" s="3" t="str">
        <v>Bloemfontein</v>
      </c>
      <c r="DM96" s="3" t="str">
        <v>Bloemfontein</v>
      </c>
      <c r="DN96" s="3" t="str">
        <v>Bloemfontein</v>
      </c>
      <c r="DO96" s="3" t="str">
        <v>Bloemfontein</v>
      </c>
      <c r="DP96" s="3" t="str">
        <v>Bloemfontein</v>
      </c>
    </row>
    <row r="97" spans="1:120" ht="14.5" x14ac:dyDescent="0.35">
      <c r="A97" s="3">
        <v>11.16353</v>
      </c>
      <c r="B97" s="3">
        <v>-4.3052999999999999</v>
      </c>
      <c r="C97" s="3" t="s">
        <v>113</v>
      </c>
      <c r="D97" s="3" t="s">
        <v>107</v>
      </c>
      <c r="E97" s="3" t="s">
        <v>7679</v>
      </c>
      <c r="F97" s="3">
        <v>1000</v>
      </c>
      <c r="G97"/>
      <c r="H97" s="3" t="str">
        <f>CONCATENATE(site_list[[#This Row],[Country]],site_list[[#This Row],[Site.ID]])</f>
        <v>Burkina FasoBobo, Dioulasso</v>
      </c>
      <c r="BB97" s="3" t="str">
        <v>Bobo, Dioulasso</v>
      </c>
      <c r="BC97" s="3" t="str">
        <v>Bobo, Dioulasso</v>
      </c>
      <c r="BD97" s="3" t="str">
        <v>Bobo, Dioulasso</v>
      </c>
      <c r="BE97" s="3" t="str">
        <v>Bobo, Dioulasso</v>
      </c>
      <c r="BF97" s="3" t="str">
        <v>Bobo, Dioulasso</v>
      </c>
      <c r="BG97" s="3" t="str">
        <v>Bobo, Dioulasso</v>
      </c>
      <c r="BH97" s="3" t="str">
        <v>Bobo, Dioulasso</v>
      </c>
      <c r="BI97" s="3" t="str">
        <v>Bobo, Dioulasso</v>
      </c>
      <c r="BJ97" s="3" t="str">
        <v>Bobo, Dioulasso</v>
      </c>
      <c r="BK97" s="3" t="str">
        <v>Bobo, Dioulasso</v>
      </c>
      <c r="BL97" s="3" t="str">
        <v>Bobo, Dioulasso</v>
      </c>
      <c r="BM97" s="3" t="str">
        <v>Bobo, Dioulasso</v>
      </c>
      <c r="BN97" s="3" t="str">
        <v>Bobo, Dioulasso</v>
      </c>
      <c r="BO97" s="3" t="str">
        <v>Bobo, Dioulasso</v>
      </c>
      <c r="BP97" s="3" t="str">
        <v>Bobo, Dioulasso</v>
      </c>
      <c r="BQ97" s="3" t="str">
        <v>Bobo, Dioulasso</v>
      </c>
      <c r="BR97" s="3" t="str">
        <v>Bobo, Dioulasso</v>
      </c>
      <c r="BS97" s="3" t="str">
        <v>Bobo, Dioulasso</v>
      </c>
      <c r="BT97" s="3" t="str">
        <v>Bobo, Dioulasso</v>
      </c>
      <c r="BU97" s="3" t="str">
        <v>Bobo, Dioulasso</v>
      </c>
      <c r="BV97" s="3" t="str">
        <v>Bobo, Dioulasso</v>
      </c>
      <c r="BW97" s="3" t="str">
        <v>Bobo, Dioulasso</v>
      </c>
      <c r="BX97" s="3" t="str">
        <v>Bobo, Dioulasso</v>
      </c>
      <c r="BY97" s="3" t="str">
        <v>Bobo, Dioulasso</v>
      </c>
      <c r="BZ97" s="3" t="str">
        <v>Bobo, Dioulasso</v>
      </c>
      <c r="CA97" s="3" t="str">
        <v>Bobo, Dioulasso</v>
      </c>
      <c r="CB97" s="3" t="str">
        <v>Bobo, Dioulasso</v>
      </c>
      <c r="CC97" s="3" t="str">
        <v>Bobo, Dioulasso</v>
      </c>
      <c r="CD97" s="3" t="str">
        <v>Bobo, Dioulasso</v>
      </c>
      <c r="CE97" s="3" t="str">
        <v>Bobo, Dioulasso</v>
      </c>
      <c r="CF97" s="3" t="str">
        <v>Bobo, Dioulasso</v>
      </c>
      <c r="CG97" s="3" t="str">
        <v>Bobo, Dioulasso</v>
      </c>
      <c r="CK97" s="3" t="str">
        <v>Bobo, Dioulasso</v>
      </c>
      <c r="CM97" s="3" t="str">
        <v>Bobo, Dioulasso</v>
      </c>
      <c r="CN97" s="3" t="str">
        <v>Bobo, Dioulasso</v>
      </c>
      <c r="CO97" s="3" t="str">
        <v>Bobo, Dioulasso</v>
      </c>
      <c r="CP97" s="3" t="str">
        <v>Bobo, Dioulasso</v>
      </c>
      <c r="CQ97" s="3" t="str">
        <v>Bobo, Dioulasso</v>
      </c>
      <c r="CR97" s="3" t="str">
        <v>Bobo, Dioulasso</v>
      </c>
      <c r="CS97" s="3" t="str">
        <v>Bobo, Dioulasso</v>
      </c>
      <c r="CT97" s="3" t="str">
        <v>Bobo, Dioulasso</v>
      </c>
      <c r="CU97" s="3" t="str">
        <v>Bobo, Dioulasso</v>
      </c>
      <c r="CV97" s="3" t="str">
        <v>Bobo, Dioulasso</v>
      </c>
      <c r="CW97" s="3" t="str">
        <v>Bobo, Dioulasso</v>
      </c>
      <c r="CX97" s="3" t="str">
        <v>Bobo, Dioulasso</v>
      </c>
      <c r="CY97" s="3" t="str">
        <v>Bobo, Dioulasso</v>
      </c>
      <c r="CZ97" s="3" t="str">
        <v>Bobo, Dioulasso</v>
      </c>
      <c r="DA97" s="3" t="str">
        <v>Bobo, Dioulasso</v>
      </c>
      <c r="DB97" s="3" t="str">
        <v>Bobo, Dioulasso</v>
      </c>
      <c r="DC97" s="3" t="str">
        <v>Bobo, Dioulasso</v>
      </c>
      <c r="DD97" s="3" t="str">
        <v>Bobo, Dioulasso</v>
      </c>
      <c r="DE97" s="3" t="str">
        <v>Bobo, Dioulasso</v>
      </c>
      <c r="DF97" s="3" t="str">
        <v>Bobo, Dioulasso</v>
      </c>
      <c r="DG97" s="3" t="str">
        <v>Bobo, Dioulasso</v>
      </c>
      <c r="DH97" s="3" t="str">
        <v>Bobo, Dioulasso</v>
      </c>
      <c r="DI97" s="3" t="str">
        <v>Bobo, Dioulasso</v>
      </c>
      <c r="DJ97" s="3" t="str">
        <v>Bobo, Dioulasso</v>
      </c>
      <c r="DK97" s="3" t="str">
        <v>Bobo, Dioulasso</v>
      </c>
      <c r="DL97" s="3" t="str">
        <v>Bobo, Dioulasso</v>
      </c>
      <c r="DM97" s="3" t="str">
        <v>Bobo, Dioulasso</v>
      </c>
      <c r="DN97" s="3" t="str">
        <v>Bobo, Dioulasso</v>
      </c>
      <c r="DO97" s="3" t="str">
        <v>Bobo, Dioulasso</v>
      </c>
      <c r="DP97" s="3" t="str">
        <v>Bobo, Dioulasso</v>
      </c>
    </row>
    <row r="98" spans="1:120" ht="14.5" x14ac:dyDescent="0.35">
      <c r="A98" s="3">
        <v>7.1797700000000004</v>
      </c>
      <c r="B98" s="3">
        <v>2.0714199999999998</v>
      </c>
      <c r="C98" s="3" t="s">
        <v>100</v>
      </c>
      <c r="D98" s="3" t="s">
        <v>107</v>
      </c>
      <c r="E98" s="3" t="s">
        <v>7680</v>
      </c>
      <c r="F98" s="3">
        <v>2000</v>
      </c>
      <c r="G98"/>
      <c r="H98" s="3" t="str">
        <f>CONCATENATE(site_list[[#This Row],[Country]],site_list[[#This Row],[Site.ID]])</f>
        <v>BeninBohicon Upland</v>
      </c>
      <c r="BB98" s="3" t="str">
        <v>Bohicon Upland</v>
      </c>
      <c r="BC98" s="3" t="str">
        <v>Bohicon Upland</v>
      </c>
      <c r="BD98" s="3" t="str">
        <v>Bohicon Upland</v>
      </c>
      <c r="BE98" s="3" t="str">
        <v>Bohicon Upland</v>
      </c>
      <c r="BF98" s="3" t="str">
        <v>Bohicon Upland</v>
      </c>
      <c r="BG98" s="3" t="str">
        <v>Bohicon Upland</v>
      </c>
      <c r="BH98" s="3" t="str">
        <v>Bohicon Upland</v>
      </c>
      <c r="BI98" s="3" t="str">
        <v>Bohicon Upland</v>
      </c>
      <c r="BJ98" s="3" t="str">
        <v>Bohicon Upland</v>
      </c>
      <c r="BK98" s="3" t="str">
        <v>Bohicon Upland</v>
      </c>
      <c r="BL98" s="3" t="str">
        <v>Bohicon Upland</v>
      </c>
      <c r="BM98" s="3" t="str">
        <v>Bohicon Upland</v>
      </c>
      <c r="BN98" s="3" t="str">
        <v>Bohicon Upland</v>
      </c>
      <c r="BO98" s="3" t="str">
        <v>Bohicon Upland</v>
      </c>
      <c r="BP98" s="3" t="str">
        <v>Bohicon Upland</v>
      </c>
      <c r="BQ98" s="3" t="str">
        <v>Bohicon Upland</v>
      </c>
      <c r="BR98" s="3" t="str">
        <v>Bohicon Upland</v>
      </c>
      <c r="BS98" s="3" t="str">
        <v>Bohicon Upland</v>
      </c>
      <c r="BT98" s="3" t="str">
        <v>Bohicon Upland</v>
      </c>
      <c r="BU98" s="3" t="str">
        <v>Bohicon Upland</v>
      </c>
      <c r="BV98" s="3" t="str">
        <v>Bohicon Upland</v>
      </c>
      <c r="BW98" s="3" t="str">
        <v>Bohicon Upland</v>
      </c>
      <c r="BX98" s="3" t="str">
        <v>Bohicon Upland</v>
      </c>
      <c r="BY98" s="3" t="str">
        <v>Bohicon Upland</v>
      </c>
      <c r="BZ98" s="3" t="str">
        <v>Bohicon Upland</v>
      </c>
      <c r="CA98" s="3" t="str">
        <v>Bohicon Upland</v>
      </c>
      <c r="CB98" s="3" t="str">
        <v>Bohicon Upland</v>
      </c>
      <c r="CC98" s="3" t="str">
        <v>Bohicon Upland</v>
      </c>
      <c r="CD98" s="3" t="str">
        <v>Bohicon Upland</v>
      </c>
      <c r="CE98" s="3" t="str">
        <v>Bohicon Upland</v>
      </c>
      <c r="CF98" s="3" t="str">
        <v>Bohicon Upland</v>
      </c>
      <c r="CG98" s="3" t="str">
        <v>Bohicon Upland</v>
      </c>
      <c r="CK98" s="3" t="str">
        <v>Bohicon Upland</v>
      </c>
      <c r="CM98" s="3" t="str">
        <v>Bohicon Upland</v>
      </c>
      <c r="CN98" s="3" t="str">
        <v>Bohicon Upland</v>
      </c>
      <c r="CO98" s="3" t="str">
        <v>Bohicon Upland</v>
      </c>
      <c r="CP98" s="3" t="str">
        <v>Bohicon Upland</v>
      </c>
      <c r="CQ98" s="3" t="str">
        <v>Bohicon Upland</v>
      </c>
      <c r="CR98" s="3" t="str">
        <v>Bohicon Upland</v>
      </c>
      <c r="CS98" s="3" t="str">
        <v>Bohicon Upland</v>
      </c>
      <c r="CT98" s="3" t="str">
        <v>Bohicon Upland</v>
      </c>
      <c r="CU98" s="3" t="str">
        <v>Bohicon Upland</v>
      </c>
      <c r="CV98" s="3" t="str">
        <v>Bohicon Upland</v>
      </c>
      <c r="CW98" s="3" t="str">
        <v>Bohicon Upland</v>
      </c>
      <c r="CX98" s="3" t="str">
        <v>Bohicon Upland</v>
      </c>
      <c r="CY98" s="3" t="str">
        <v>Bohicon Upland</v>
      </c>
      <c r="CZ98" s="3" t="str">
        <v>Bohicon Upland</v>
      </c>
      <c r="DA98" s="3" t="str">
        <v>Bohicon Upland</v>
      </c>
      <c r="DB98" s="3" t="str">
        <v>Bohicon Upland</v>
      </c>
      <c r="DC98" s="3" t="str">
        <v>Bohicon Upland</v>
      </c>
      <c r="DD98" s="3" t="str">
        <v>Bohicon Upland</v>
      </c>
      <c r="DE98" s="3" t="str">
        <v>Bohicon Upland</v>
      </c>
      <c r="DF98" s="3" t="str">
        <v>Bohicon Upland</v>
      </c>
      <c r="DG98" s="3" t="str">
        <v>Bohicon Upland</v>
      </c>
      <c r="DH98" s="3" t="str">
        <v>Bohicon Upland</v>
      </c>
      <c r="DI98" s="3" t="str">
        <v>Bohicon Upland</v>
      </c>
      <c r="DJ98" s="3" t="str">
        <v>Bohicon Upland</v>
      </c>
      <c r="DK98" s="3" t="str">
        <v>Bohicon Upland</v>
      </c>
      <c r="DL98" s="3" t="str">
        <v>Bohicon Upland</v>
      </c>
      <c r="DM98" s="3" t="str">
        <v>Bohicon Upland</v>
      </c>
      <c r="DN98" s="3" t="str">
        <v>Bohicon Upland</v>
      </c>
      <c r="DO98" s="3" t="str">
        <v>Bohicon Upland</v>
      </c>
      <c r="DP98" s="3" t="str">
        <v>Bohicon Upland</v>
      </c>
    </row>
    <row r="99" spans="1:120" ht="14.5" x14ac:dyDescent="0.35">
      <c r="A99" s="3">
        <v>10.791840000000001</v>
      </c>
      <c r="B99" s="3">
        <v>-0.85729999999999995</v>
      </c>
      <c r="C99" s="3" t="s">
        <v>157</v>
      </c>
      <c r="D99" s="3" t="s">
        <v>107</v>
      </c>
      <c r="E99" s="3" t="s">
        <v>7681</v>
      </c>
      <c r="F99" s="3">
        <v>3000</v>
      </c>
      <c r="G99"/>
      <c r="H99" s="3" t="str">
        <f>CONCATENATE(site_list[[#This Row],[Country]],site_list[[#This Row],[Site.ID]])</f>
        <v>GhanaBolgatanga</v>
      </c>
      <c r="BB99" s="3" t="str">
        <v>Bolgatanga</v>
      </c>
      <c r="BC99" s="3" t="str">
        <v>Bolgatanga</v>
      </c>
      <c r="BD99" s="3" t="str">
        <v>Bolgatanga</v>
      </c>
      <c r="BE99" s="3" t="str">
        <v>Bolgatanga</v>
      </c>
      <c r="BF99" s="3" t="str">
        <v>Bolgatanga</v>
      </c>
      <c r="BG99" s="3" t="str">
        <v>Bolgatanga</v>
      </c>
      <c r="BH99" s="3" t="str">
        <v>Bolgatanga</v>
      </c>
      <c r="BI99" s="3" t="str">
        <v>Bolgatanga</v>
      </c>
      <c r="BJ99" s="3" t="str">
        <v>Bolgatanga</v>
      </c>
      <c r="BK99" s="3" t="str">
        <v>Bolgatanga</v>
      </c>
      <c r="BL99" s="3" t="str">
        <v>Bolgatanga</v>
      </c>
      <c r="BM99" s="3" t="str">
        <v>Bolgatanga</v>
      </c>
      <c r="BN99" s="3" t="str">
        <v>Bolgatanga</v>
      </c>
      <c r="BO99" s="3" t="str">
        <v>Bolgatanga</v>
      </c>
      <c r="BP99" s="3" t="str">
        <v>Bolgatanga</v>
      </c>
      <c r="BQ99" s="3" t="str">
        <v>Bolgatanga</v>
      </c>
      <c r="BR99" s="3" t="str">
        <v>Bolgatanga</v>
      </c>
      <c r="BS99" s="3" t="str">
        <v>Bolgatanga</v>
      </c>
      <c r="BT99" s="3" t="str">
        <v>Bolgatanga</v>
      </c>
      <c r="BU99" s="3" t="str">
        <v>Bolgatanga</v>
      </c>
      <c r="BV99" s="3" t="str">
        <v>Bolgatanga</v>
      </c>
      <c r="BW99" s="3" t="str">
        <v>Bolgatanga</v>
      </c>
      <c r="BX99" s="3" t="str">
        <v>Bolgatanga</v>
      </c>
      <c r="BY99" s="3" t="str">
        <v>Bolgatanga</v>
      </c>
      <c r="BZ99" s="3" t="str">
        <v>Bolgatanga</v>
      </c>
      <c r="CA99" s="3" t="str">
        <v>Bolgatanga</v>
      </c>
      <c r="CB99" s="3" t="str">
        <v>Bolgatanga</v>
      </c>
      <c r="CC99" s="3" t="str">
        <v>Bolgatanga</v>
      </c>
      <c r="CD99" s="3" t="str">
        <v>Bolgatanga</v>
      </c>
      <c r="CE99" s="3" t="str">
        <v>Bolgatanga</v>
      </c>
      <c r="CF99" s="3" t="str">
        <v>Bolgatanga</v>
      </c>
      <c r="CG99" s="3" t="str">
        <v>Bolgatanga</v>
      </c>
      <c r="CK99" s="3" t="str">
        <v>Bolgatanga</v>
      </c>
      <c r="CM99" s="3" t="str">
        <v>Bolgatanga</v>
      </c>
      <c r="CN99" s="3" t="str">
        <v>Bolgatanga</v>
      </c>
      <c r="CO99" s="3" t="str">
        <v>Bolgatanga</v>
      </c>
      <c r="CP99" s="3" t="str">
        <v>Bolgatanga</v>
      </c>
      <c r="CQ99" s="3" t="str">
        <v>Bolgatanga</v>
      </c>
      <c r="CR99" s="3" t="str">
        <v>Bolgatanga</v>
      </c>
      <c r="CS99" s="3" t="str">
        <v>Bolgatanga</v>
      </c>
      <c r="CT99" s="3" t="str">
        <v>Bolgatanga</v>
      </c>
      <c r="CU99" s="3" t="str">
        <v>Bolgatanga</v>
      </c>
      <c r="CV99" s="3" t="str">
        <v>Bolgatanga</v>
      </c>
      <c r="CW99" s="3" t="str">
        <v>Bolgatanga</v>
      </c>
      <c r="CX99" s="3" t="str">
        <v>Bolgatanga</v>
      </c>
      <c r="CY99" s="3" t="str">
        <v>Bolgatanga</v>
      </c>
      <c r="CZ99" s="3" t="str">
        <v>Bolgatanga</v>
      </c>
      <c r="DA99" s="3" t="str">
        <v>Bolgatanga</v>
      </c>
      <c r="DB99" s="3" t="str">
        <v>Bolgatanga</v>
      </c>
      <c r="DC99" s="3" t="str">
        <v>Bolgatanga</v>
      </c>
      <c r="DD99" s="3" t="str">
        <v>Bolgatanga</v>
      </c>
      <c r="DE99" s="3" t="str">
        <v>Bolgatanga</v>
      </c>
      <c r="DF99" s="3" t="str">
        <v>Bolgatanga</v>
      </c>
      <c r="DG99" s="3" t="str">
        <v>Bolgatanga</v>
      </c>
      <c r="DH99" s="3" t="str">
        <v>Bolgatanga</v>
      </c>
      <c r="DI99" s="3" t="str">
        <v>Bolgatanga</v>
      </c>
      <c r="DJ99" s="3" t="str">
        <v>Bolgatanga</v>
      </c>
      <c r="DK99" s="3" t="str">
        <v>Bolgatanga</v>
      </c>
      <c r="DL99" s="3" t="str">
        <v>Bolgatanga</v>
      </c>
      <c r="DM99" s="3" t="str">
        <v>Bolgatanga</v>
      </c>
      <c r="DN99" s="3" t="str">
        <v>Bolgatanga</v>
      </c>
      <c r="DO99" s="3" t="str">
        <v>Bolgatanga</v>
      </c>
      <c r="DP99" s="3" t="str">
        <v>Bolgatanga</v>
      </c>
    </row>
    <row r="100" spans="1:120" ht="14.5" x14ac:dyDescent="0.35">
      <c r="A100" s="3">
        <v>10.90066</v>
      </c>
      <c r="B100" s="3">
        <v>-0.85318000000000005</v>
      </c>
      <c r="C100" s="3" t="s">
        <v>157</v>
      </c>
      <c r="D100" s="3" t="s">
        <v>107</v>
      </c>
      <c r="E100" s="3" t="s">
        <v>7682</v>
      </c>
      <c r="F100" s="3">
        <v>700</v>
      </c>
      <c r="G100"/>
      <c r="H100" s="3" t="str">
        <f>CONCATENATE(site_list[[#This Row],[Country]],site_list[[#This Row],[Site.ID]])</f>
        <v>GhanaBongo Irrigation Scheme</v>
      </c>
      <c r="BB100" s="3" t="str">
        <v>Bongo Irrigation Scheme</v>
      </c>
      <c r="BC100" s="3" t="str">
        <v>Bongo Irrigation Scheme</v>
      </c>
      <c r="BD100" s="3" t="str">
        <v>Bongo Irrigation Scheme</v>
      </c>
      <c r="BE100" s="3" t="str">
        <v>Bongo Irrigation Scheme</v>
      </c>
      <c r="BF100" s="3" t="str">
        <v>Bongo Irrigation Scheme</v>
      </c>
      <c r="BG100" s="3" t="str">
        <v>Bongo Irrigation Scheme</v>
      </c>
      <c r="BH100" s="3" t="str">
        <v>Bongo Irrigation Scheme</v>
      </c>
      <c r="BI100" s="3" t="str">
        <v>Bongo Irrigation Scheme</v>
      </c>
      <c r="BJ100" s="3" t="str">
        <v>Bongo Irrigation Scheme</v>
      </c>
      <c r="BK100" s="3" t="str">
        <v>Bongo Irrigation Scheme</v>
      </c>
      <c r="BL100" s="3" t="str">
        <v>Bongo Irrigation Scheme</v>
      </c>
      <c r="BM100" s="3" t="str">
        <v>Bongo Irrigation Scheme</v>
      </c>
      <c r="BN100" s="3" t="str">
        <v>Bongo Irrigation Scheme</v>
      </c>
      <c r="BO100" s="3" t="str">
        <v>Bongo Irrigation Scheme</v>
      </c>
      <c r="BP100" s="3" t="str">
        <v>Bongo Irrigation Scheme</v>
      </c>
      <c r="BQ100" s="3" t="str">
        <v>Bongo Irrigation Scheme</v>
      </c>
      <c r="BR100" s="3" t="str">
        <v>Bongo Irrigation Scheme</v>
      </c>
      <c r="BS100" s="3" t="str">
        <v>Bongo Irrigation Scheme</v>
      </c>
      <c r="BT100" s="3" t="str">
        <v>Bongo Irrigation Scheme</v>
      </c>
      <c r="BU100" s="3" t="str">
        <v>Bongo Irrigation Scheme</v>
      </c>
      <c r="BV100" s="3" t="str">
        <v>Bongo Irrigation Scheme</v>
      </c>
      <c r="BW100" s="3" t="str">
        <v>Bongo Irrigation Scheme</v>
      </c>
      <c r="BX100" s="3" t="str">
        <v>Bongo Irrigation Scheme</v>
      </c>
      <c r="BY100" s="3" t="str">
        <v>Bongo Irrigation Scheme</v>
      </c>
      <c r="BZ100" s="3" t="str">
        <v>Bongo Irrigation Scheme</v>
      </c>
      <c r="CA100" s="3" t="str">
        <v>Bongo Irrigation Scheme</v>
      </c>
      <c r="CB100" s="3" t="str">
        <v>Bongo Irrigation Scheme</v>
      </c>
      <c r="CC100" s="3" t="str">
        <v>Bongo Irrigation Scheme</v>
      </c>
      <c r="CD100" s="3" t="str">
        <v>Bongo Irrigation Scheme</v>
      </c>
      <c r="CE100" s="3" t="str">
        <v>Bongo Irrigation Scheme</v>
      </c>
      <c r="CF100" s="3" t="str">
        <v>Bongo Irrigation Scheme</v>
      </c>
      <c r="CG100" s="3" t="str">
        <v>Bongo Irrigation Scheme</v>
      </c>
      <c r="CK100" s="3" t="str">
        <v>Bongo Irrigation Scheme</v>
      </c>
      <c r="CM100" s="3" t="str">
        <v>Bongo Irrigation Scheme</v>
      </c>
      <c r="CN100" s="3" t="str">
        <v>Bongo Irrigation Scheme</v>
      </c>
      <c r="CO100" s="3" t="str">
        <v>Bongo Irrigation Scheme</v>
      </c>
      <c r="CP100" s="3" t="str">
        <v>Bongo Irrigation Scheme</v>
      </c>
      <c r="CQ100" s="3" t="str">
        <v>Bongo Irrigation Scheme</v>
      </c>
      <c r="CR100" s="3" t="str">
        <v>Bongo Irrigation Scheme</v>
      </c>
      <c r="CS100" s="3" t="str">
        <v>Bongo Irrigation Scheme</v>
      </c>
      <c r="CT100" s="3" t="str">
        <v>Bongo Irrigation Scheme</v>
      </c>
      <c r="CU100" s="3" t="str">
        <v>Bongo Irrigation Scheme</v>
      </c>
      <c r="CV100" s="3" t="str">
        <v>Bongo Irrigation Scheme</v>
      </c>
      <c r="CW100" s="3" t="str">
        <v>Bongo Irrigation Scheme</v>
      </c>
      <c r="CX100" s="3" t="str">
        <v>Bongo Irrigation Scheme</v>
      </c>
      <c r="CY100" s="3" t="str">
        <v>Bongo Irrigation Scheme</v>
      </c>
      <c r="CZ100" s="3" t="str">
        <v>Bongo Irrigation Scheme</v>
      </c>
      <c r="DA100" s="3" t="str">
        <v>Bongo Irrigation Scheme</v>
      </c>
      <c r="DB100" s="3" t="str">
        <v>Bongo Irrigation Scheme</v>
      </c>
      <c r="DC100" s="3" t="str">
        <v>Bongo Irrigation Scheme</v>
      </c>
      <c r="DD100" s="3" t="str">
        <v>Bongo Irrigation Scheme</v>
      </c>
      <c r="DE100" s="3" t="str">
        <v>Bongo Irrigation Scheme</v>
      </c>
      <c r="DF100" s="3" t="str">
        <v>Bongo Irrigation Scheme</v>
      </c>
      <c r="DG100" s="3" t="str">
        <v>Bongo Irrigation Scheme</v>
      </c>
      <c r="DH100" s="3" t="str">
        <v>Bongo Irrigation Scheme</v>
      </c>
      <c r="DI100" s="3" t="str">
        <v>Bongo Irrigation Scheme</v>
      </c>
      <c r="DJ100" s="3" t="str">
        <v>Bongo Irrigation Scheme</v>
      </c>
      <c r="DK100" s="3" t="str">
        <v>Bongo Irrigation Scheme</v>
      </c>
      <c r="DL100" s="3" t="str">
        <v>Bongo Irrigation Scheme</v>
      </c>
      <c r="DM100" s="3" t="str">
        <v>Bongo Irrigation Scheme</v>
      </c>
      <c r="DN100" s="3" t="str">
        <v>Bongo Irrigation Scheme</v>
      </c>
      <c r="DO100" s="3" t="str">
        <v>Bongo Irrigation Scheme</v>
      </c>
      <c r="DP100" s="3" t="str">
        <v>Bongo Irrigation Scheme</v>
      </c>
    </row>
    <row r="101" spans="1:120" ht="14.5" x14ac:dyDescent="0.35">
      <c r="A101" s="3">
        <v>6.4013999999999998</v>
      </c>
      <c r="B101" s="3">
        <v>38.581940000000003</v>
      </c>
      <c r="C101" s="3" t="s">
        <v>148</v>
      </c>
      <c r="D101" s="3" t="s">
        <v>112</v>
      </c>
      <c r="E101" s="3" t="s">
        <v>10307</v>
      </c>
      <c r="F101" s="3">
        <v>420</v>
      </c>
      <c r="G101"/>
      <c r="H101" s="3" t="str">
        <f>CONCATENATE(site_list[[#This Row],[Country]],site_list[[#This Row],[Site.ID]])</f>
        <v>EthiopiaBore Agricultural Research Center</v>
      </c>
      <c r="BB101" s="3" t="str">
        <v>Bore Agricultural Research Center</v>
      </c>
      <c r="BC101" s="3" t="str">
        <v>Bore Agricultural Research Center</v>
      </c>
      <c r="BD101" s="3" t="str">
        <v>Bore Agricultural Research Center</v>
      </c>
      <c r="BE101" s="3" t="str">
        <v>Bore Agricultural Research Center</v>
      </c>
      <c r="BF101" s="3" t="str">
        <v>Bore Agricultural Research Center</v>
      </c>
      <c r="BG101" s="3" t="str">
        <v>Bore Agricultural Research Center</v>
      </c>
      <c r="BH101" s="3" t="str">
        <v>Bore Agricultural Research Center</v>
      </c>
      <c r="BI101" s="3" t="str">
        <v>Bore Agricultural Research Center</v>
      </c>
      <c r="BJ101" s="3" t="str">
        <v>Bore Agricultural Research Center</v>
      </c>
      <c r="BK101" s="3" t="str">
        <v>Bore Agricultural Research Center</v>
      </c>
      <c r="BL101" s="3" t="str">
        <v>Bore Agricultural Research Center</v>
      </c>
      <c r="BM101" s="3" t="str">
        <v>Bore Agricultural Research Center</v>
      </c>
      <c r="BN101" s="3" t="str">
        <v>Bore Agricultural Research Center</v>
      </c>
      <c r="BO101" s="3" t="str">
        <v>Bore Agricultural Research Center</v>
      </c>
      <c r="BP101" s="3" t="str">
        <v>Bore Agricultural Research Center</v>
      </c>
      <c r="BQ101" s="3" t="str">
        <v>Bore Agricultural Research Center</v>
      </c>
      <c r="BR101" s="3" t="str">
        <v>Bore Agricultural Research Center</v>
      </c>
      <c r="BS101" s="3" t="str">
        <v>Bore Agricultural Research Center</v>
      </c>
      <c r="BT101" s="3" t="str">
        <v>Bore Agricultural Research Center</v>
      </c>
      <c r="BU101" s="3" t="str">
        <v>Bore Agricultural Research Center</v>
      </c>
      <c r="BV101" s="3" t="str">
        <v>Bore Agricultural Research Center</v>
      </c>
      <c r="BW101" s="3" t="str">
        <v>Bore Agricultural Research Center</v>
      </c>
      <c r="BX101" s="3" t="str">
        <v>Bore Agricultural Research Center</v>
      </c>
      <c r="BY101" s="3" t="str">
        <v>Bore Agricultural Research Center</v>
      </c>
      <c r="BZ101" s="3" t="str">
        <v>Bore Agricultural Research Center</v>
      </c>
      <c r="CA101" s="3" t="str">
        <v>Bore Agricultural Research Center</v>
      </c>
      <c r="CB101" s="3" t="str">
        <v>Bore Agricultural Research Center</v>
      </c>
      <c r="CC101" s="3" t="str">
        <v>Bore Agricultural Research Center</v>
      </c>
      <c r="CD101" s="3" t="str">
        <v>Bore Agricultural Research Center</v>
      </c>
      <c r="CE101" s="3" t="str">
        <v>Bore Agricultural Research Center</v>
      </c>
      <c r="CF101" s="3" t="str">
        <v>Bore Agricultural Research Center</v>
      </c>
      <c r="CG101" s="3" t="str">
        <v>Bore Agricultural Research Center</v>
      </c>
      <c r="CK101" s="3" t="str">
        <v>Bore Agricultural Research Center</v>
      </c>
      <c r="CM101" s="3" t="str">
        <v>Bore Agricultural Research Center</v>
      </c>
      <c r="CN101" s="3" t="str">
        <v>Bore Agricultural Research Center</v>
      </c>
      <c r="CO101" s="3" t="str">
        <v>Bore Agricultural Research Center</v>
      </c>
      <c r="CP101" s="3" t="str">
        <v>Bore Agricultural Research Center</v>
      </c>
      <c r="CQ101" s="3" t="str">
        <v>Bore Agricultural Research Center</v>
      </c>
      <c r="CR101" s="3" t="str">
        <v>Bore Agricultural Research Center</v>
      </c>
      <c r="CS101" s="3" t="str">
        <v>Bore Agricultural Research Center</v>
      </c>
      <c r="CT101" s="3" t="str">
        <v>Bore Agricultural Research Center</v>
      </c>
      <c r="CU101" s="3" t="str">
        <v>Bore Agricultural Research Center</v>
      </c>
      <c r="CV101" s="3" t="str">
        <v>Bore Agricultural Research Center</v>
      </c>
      <c r="CW101" s="3" t="str">
        <v>Bore Agricultural Research Center</v>
      </c>
      <c r="CX101" s="3" t="str">
        <v>Bore Agricultural Research Center</v>
      </c>
      <c r="CY101" s="3" t="str">
        <v>Bore Agricultural Research Center</v>
      </c>
      <c r="CZ101" s="3" t="str">
        <v>Bore Agricultural Research Center</v>
      </c>
      <c r="DA101" s="3" t="str">
        <v>Bore Agricultural Research Center</v>
      </c>
      <c r="DB101" s="3" t="str">
        <v>Bore Agricultural Research Center</v>
      </c>
      <c r="DC101" s="3" t="str">
        <v>Bore Agricultural Research Center</v>
      </c>
      <c r="DD101" s="3" t="str">
        <v>Bore Agricultural Research Center</v>
      </c>
      <c r="DE101" s="3" t="str">
        <v>Bore Agricultural Research Center</v>
      </c>
      <c r="DF101" s="3" t="str">
        <v>Bore Agricultural Research Center</v>
      </c>
      <c r="DG101" s="3" t="str">
        <v>Bore Agricultural Research Center</v>
      </c>
      <c r="DH101" s="3" t="str">
        <v>Bore Agricultural Research Center</v>
      </c>
      <c r="DI101" s="3" t="str">
        <v>Bore Agricultural Research Center</v>
      </c>
      <c r="DJ101" s="3" t="str">
        <v>Bore Agricultural Research Center</v>
      </c>
      <c r="DK101" s="3" t="str">
        <v>Bore Agricultural Research Center</v>
      </c>
      <c r="DL101" s="3" t="str">
        <v>Bore Agricultural Research Center</v>
      </c>
      <c r="DM101" s="3" t="str">
        <v>Bore Agricultural Research Center</v>
      </c>
      <c r="DN101" s="3" t="str">
        <v>Bore Agricultural Research Center</v>
      </c>
      <c r="DO101" s="3" t="str">
        <v>Bore Agricultural Research Center</v>
      </c>
      <c r="DP101" s="3" t="str">
        <v>Bore Agricultural Research Center</v>
      </c>
    </row>
    <row r="102" spans="1:120" ht="14.5" x14ac:dyDescent="0.35">
      <c r="A102" s="3">
        <v>-19.983329999999999</v>
      </c>
      <c r="B102" s="3">
        <v>23.41667</v>
      </c>
      <c r="C102" s="3" t="s">
        <v>110</v>
      </c>
      <c r="D102" s="3" t="s">
        <v>107</v>
      </c>
      <c r="E102" s="3" t="s">
        <v>183</v>
      </c>
      <c r="F102" s="3">
        <v>4000</v>
      </c>
      <c r="G102"/>
      <c r="H102" s="3" t="str">
        <f>CONCATENATE(site_list[[#This Row],[Country]],site_list[[#This Row],[Site.ID]])</f>
        <v>BotswanaBoro</v>
      </c>
      <c r="BB102" s="3" t="str">
        <v>Boro</v>
      </c>
      <c r="BC102" s="3" t="str">
        <v>Boro</v>
      </c>
      <c r="BD102" s="3" t="str">
        <v>Boro</v>
      </c>
      <c r="BE102" s="3" t="str">
        <v>Boro</v>
      </c>
      <c r="BF102" s="3" t="str">
        <v>Boro</v>
      </c>
      <c r="BG102" s="3" t="str">
        <v>Boro</v>
      </c>
      <c r="BH102" s="3" t="str">
        <v>Boro</v>
      </c>
      <c r="BI102" s="3" t="str">
        <v>Boro</v>
      </c>
      <c r="BJ102" s="3" t="str">
        <v>Boro</v>
      </c>
      <c r="BK102" s="3" t="str">
        <v>Boro</v>
      </c>
      <c r="BL102" s="3" t="str">
        <v>Boro</v>
      </c>
      <c r="BM102" s="3" t="str">
        <v>Boro</v>
      </c>
      <c r="BN102" s="3" t="str">
        <v>Boro</v>
      </c>
      <c r="BO102" s="3" t="str">
        <v>Boro</v>
      </c>
      <c r="BP102" s="3" t="str">
        <v>Boro</v>
      </c>
      <c r="BQ102" s="3" t="str">
        <v>Boro</v>
      </c>
      <c r="BR102" s="3" t="str">
        <v>Boro</v>
      </c>
      <c r="BS102" s="3" t="str">
        <v>Boro</v>
      </c>
      <c r="BT102" s="3" t="str">
        <v>Boro</v>
      </c>
      <c r="BU102" s="3" t="str">
        <v>Boro</v>
      </c>
      <c r="BV102" s="3" t="str">
        <v>Boro</v>
      </c>
      <c r="BW102" s="3" t="str">
        <v>Boro</v>
      </c>
      <c r="BX102" s="3" t="str">
        <v>Boro</v>
      </c>
      <c r="BY102" s="3" t="str">
        <v>Boro</v>
      </c>
      <c r="BZ102" s="3" t="str">
        <v>Boro</v>
      </c>
      <c r="CA102" s="3" t="str">
        <v>Boro</v>
      </c>
      <c r="CB102" s="3" t="str">
        <v>Boro</v>
      </c>
      <c r="CC102" s="3" t="str">
        <v>Boro</v>
      </c>
      <c r="CD102" s="3" t="str">
        <v>Boro</v>
      </c>
      <c r="CE102" s="3" t="str">
        <v>Boro</v>
      </c>
      <c r="CF102" s="3" t="str">
        <v>Boro</v>
      </c>
      <c r="CG102" s="3" t="str">
        <v>Boro</v>
      </c>
      <c r="CK102" s="3" t="str">
        <v>Boro</v>
      </c>
      <c r="CM102" s="3" t="str">
        <v>Boro</v>
      </c>
      <c r="CN102" s="3" t="str">
        <v>Boro</v>
      </c>
      <c r="CO102" s="3" t="str">
        <v>Boro</v>
      </c>
      <c r="CP102" s="3" t="str">
        <v>Boro</v>
      </c>
      <c r="CQ102" s="3" t="str">
        <v>Boro</v>
      </c>
      <c r="CR102" s="3" t="str">
        <v>Boro</v>
      </c>
      <c r="CS102" s="3" t="str">
        <v>Boro</v>
      </c>
      <c r="CT102" s="3" t="str">
        <v>Boro</v>
      </c>
      <c r="CU102" s="3" t="str">
        <v>Boro</v>
      </c>
      <c r="CV102" s="3" t="str">
        <v>Boro</v>
      </c>
      <c r="CW102" s="3" t="str">
        <v>Boro</v>
      </c>
      <c r="CX102" s="3" t="str">
        <v>Boro</v>
      </c>
      <c r="CY102" s="3" t="str">
        <v>Boro</v>
      </c>
      <c r="CZ102" s="3" t="str">
        <v>Boro</v>
      </c>
      <c r="DA102" s="3" t="str">
        <v>Boro</v>
      </c>
      <c r="DB102" s="3" t="str">
        <v>Boro</v>
      </c>
      <c r="DC102" s="3" t="str">
        <v>Boro</v>
      </c>
      <c r="DD102" s="3" t="str">
        <v>Boro</v>
      </c>
      <c r="DE102" s="3" t="str">
        <v>Boro</v>
      </c>
      <c r="DF102" s="3" t="str">
        <v>Boro</v>
      </c>
      <c r="DG102" s="3" t="str">
        <v>Boro</v>
      </c>
      <c r="DH102" s="3" t="str">
        <v>Boro</v>
      </c>
      <c r="DI102" s="3" t="str">
        <v>Boro</v>
      </c>
      <c r="DJ102" s="3" t="str">
        <v>Boro</v>
      </c>
      <c r="DK102" s="3" t="str">
        <v>Boro</v>
      </c>
      <c r="DL102" s="3" t="str">
        <v>Boro</v>
      </c>
      <c r="DM102" s="3" t="str">
        <v>Boro</v>
      </c>
      <c r="DN102" s="3" t="str">
        <v>Boro</v>
      </c>
      <c r="DO102" s="3" t="str">
        <v>Boro</v>
      </c>
      <c r="DP102" s="3" t="str">
        <v>Boro</v>
      </c>
    </row>
    <row r="103" spans="1:120" ht="14.5" x14ac:dyDescent="0.35">
      <c r="A103" s="3">
        <v>-22.85</v>
      </c>
      <c r="B103" s="3">
        <v>-48.433329999999998</v>
      </c>
      <c r="C103" s="3" t="s">
        <v>9239</v>
      </c>
      <c r="D103" s="3" t="s">
        <v>107</v>
      </c>
      <c r="E103" s="3" t="s">
        <v>9320</v>
      </c>
      <c r="F103" s="3">
        <v>4000</v>
      </c>
      <c r="G103"/>
      <c r="H103" s="3" t="str">
        <f>CONCATENATE(site_list[[#This Row],[Country]],site_list[[#This Row],[Site.ID]])</f>
        <v>BrazilBotucatu</v>
      </c>
      <c r="BB103" s="3" t="str">
        <v>Botucatu</v>
      </c>
      <c r="BC103" s="3" t="str">
        <v>Botucatu</v>
      </c>
      <c r="BD103" s="3" t="str">
        <v>Botucatu</v>
      </c>
      <c r="BE103" s="3" t="str">
        <v>Botucatu</v>
      </c>
      <c r="BF103" s="3" t="str">
        <v>Botucatu</v>
      </c>
      <c r="BG103" s="3" t="str">
        <v>Botucatu</v>
      </c>
      <c r="BH103" s="3" t="str">
        <v>Botucatu</v>
      </c>
      <c r="BI103" s="3" t="str">
        <v>Botucatu</v>
      </c>
      <c r="BJ103" s="3" t="str">
        <v>Botucatu</v>
      </c>
      <c r="BK103" s="3" t="str">
        <v>Botucatu</v>
      </c>
      <c r="BL103" s="3" t="str">
        <v>Botucatu</v>
      </c>
      <c r="BM103" s="3" t="str">
        <v>Botucatu</v>
      </c>
      <c r="BN103" s="3" t="str">
        <v>Botucatu</v>
      </c>
      <c r="BO103" s="3" t="str">
        <v>Botucatu</v>
      </c>
      <c r="BP103" s="3" t="str">
        <v>Botucatu</v>
      </c>
      <c r="BQ103" s="3" t="str">
        <v>Botucatu</v>
      </c>
      <c r="BR103" s="3" t="str">
        <v>Botucatu</v>
      </c>
      <c r="BS103" s="3" t="str">
        <v>Botucatu</v>
      </c>
      <c r="BT103" s="3" t="str">
        <v>Botucatu</v>
      </c>
      <c r="BU103" s="3" t="str">
        <v>Botucatu</v>
      </c>
      <c r="BV103" s="3" t="str">
        <v>Botucatu</v>
      </c>
      <c r="BW103" s="3" t="str">
        <v>Botucatu</v>
      </c>
      <c r="BX103" s="3" t="str">
        <v>Botucatu</v>
      </c>
      <c r="BY103" s="3" t="str">
        <v>Botucatu</v>
      </c>
      <c r="BZ103" s="3" t="str">
        <v>Botucatu</v>
      </c>
      <c r="CA103" s="3" t="str">
        <v>Botucatu</v>
      </c>
      <c r="CB103" s="3" t="str">
        <v>Botucatu</v>
      </c>
      <c r="CC103" s="3" t="str">
        <v>Botucatu</v>
      </c>
      <c r="CD103" s="3" t="str">
        <v>Botucatu</v>
      </c>
      <c r="CE103" s="3" t="str">
        <v>Botucatu</v>
      </c>
      <c r="CF103" s="3" t="str">
        <v>Botucatu</v>
      </c>
      <c r="CG103" s="3" t="str">
        <v>Botucatu</v>
      </c>
      <c r="CK103" s="3" t="str">
        <v>Botucatu</v>
      </c>
      <c r="CM103" s="3" t="str">
        <v>Botucatu</v>
      </c>
      <c r="CN103" s="3" t="str">
        <v>Botucatu</v>
      </c>
      <c r="CO103" s="3" t="str">
        <v>Botucatu</v>
      </c>
      <c r="CP103" s="3" t="str">
        <v>Botucatu</v>
      </c>
      <c r="CQ103" s="3" t="str">
        <v>Botucatu</v>
      </c>
      <c r="CR103" s="3" t="str">
        <v>Botucatu</v>
      </c>
      <c r="CS103" s="3" t="str">
        <v>Botucatu</v>
      </c>
      <c r="CT103" s="3" t="str">
        <v>Botucatu</v>
      </c>
      <c r="CU103" s="3" t="str">
        <v>Botucatu</v>
      </c>
      <c r="CV103" s="3" t="str">
        <v>Botucatu</v>
      </c>
      <c r="CW103" s="3" t="str">
        <v>Botucatu</v>
      </c>
      <c r="CX103" s="3" t="str">
        <v>Botucatu</v>
      </c>
      <c r="CY103" s="3" t="str">
        <v>Botucatu</v>
      </c>
      <c r="CZ103" s="3" t="str">
        <v>Botucatu</v>
      </c>
      <c r="DA103" s="3" t="str">
        <v>Botucatu</v>
      </c>
      <c r="DB103" s="3" t="str">
        <v>Botucatu</v>
      </c>
      <c r="DC103" s="3" t="str">
        <v>Botucatu</v>
      </c>
      <c r="DD103" s="3" t="str">
        <v>Botucatu</v>
      </c>
      <c r="DE103" s="3" t="str">
        <v>Botucatu</v>
      </c>
      <c r="DF103" s="3" t="str">
        <v>Botucatu</v>
      </c>
      <c r="DG103" s="3" t="str">
        <v>Botucatu</v>
      </c>
      <c r="DH103" s="3" t="str">
        <v>Botucatu</v>
      </c>
      <c r="DI103" s="3" t="str">
        <v>Botucatu</v>
      </c>
      <c r="DJ103" s="3" t="str">
        <v>Botucatu</v>
      </c>
      <c r="DK103" s="3" t="str">
        <v>Botucatu</v>
      </c>
      <c r="DL103" s="3" t="str">
        <v>Botucatu</v>
      </c>
      <c r="DM103" s="3" t="str">
        <v>Botucatu</v>
      </c>
      <c r="DN103" s="3" t="str">
        <v>Botucatu</v>
      </c>
      <c r="DO103" s="3" t="str">
        <v>Botucatu</v>
      </c>
      <c r="DP103" s="3" t="str">
        <v>Botucatu</v>
      </c>
    </row>
    <row r="104" spans="1:120" ht="14.5" x14ac:dyDescent="0.35">
      <c r="A104" s="3">
        <v>34.457999999999998</v>
      </c>
      <c r="B104" s="3">
        <v>9.5190000000000001</v>
      </c>
      <c r="C104" s="3" t="s">
        <v>231</v>
      </c>
      <c r="D104" s="3" t="s">
        <v>107</v>
      </c>
      <c r="E104" s="3" t="s">
        <v>569</v>
      </c>
      <c r="F104" s="3">
        <v>3000</v>
      </c>
      <c r="G104"/>
      <c r="H104" s="3" t="str">
        <f>CONCATENATE(site_list[[#This Row],[Country]],site_list[[#This Row],[Site.ID]])</f>
        <v>TunisiaBou Hedma National Park</v>
      </c>
      <c r="BB104" s="3" t="str">
        <v>Bou Hedma National Park</v>
      </c>
      <c r="BC104" s="3" t="str">
        <v>Bou Hedma National Park</v>
      </c>
      <c r="BD104" s="3" t="str">
        <v>Bou Hedma National Park</v>
      </c>
      <c r="BE104" s="3" t="str">
        <v>Bou Hedma National Park</v>
      </c>
      <c r="BF104" s="3" t="str">
        <v>Bou Hedma National Park</v>
      </c>
      <c r="BG104" s="3" t="str">
        <v>Bou Hedma National Park</v>
      </c>
      <c r="BH104" s="3" t="str">
        <v>Bou Hedma National Park</v>
      </c>
      <c r="BI104" s="3" t="str">
        <v>Bou Hedma National Park</v>
      </c>
      <c r="BJ104" s="3" t="str">
        <v>Bou Hedma National Park</v>
      </c>
      <c r="BK104" s="3" t="str">
        <v>Bou Hedma National Park</v>
      </c>
      <c r="BL104" s="3" t="str">
        <v>Bou Hedma National Park</v>
      </c>
      <c r="BM104" s="3" t="str">
        <v>Bou Hedma National Park</v>
      </c>
      <c r="BN104" s="3" t="str">
        <v>Bou Hedma National Park</v>
      </c>
      <c r="BO104" s="3" t="str">
        <v>Bou Hedma National Park</v>
      </c>
      <c r="BP104" s="3" t="str">
        <v>Bou Hedma National Park</v>
      </c>
      <c r="BQ104" s="3" t="str">
        <v>Bou Hedma National Park</v>
      </c>
      <c r="BR104" s="3" t="str">
        <v>Bou Hedma National Park</v>
      </c>
      <c r="BS104" s="3" t="str">
        <v>Bou Hedma National Park</v>
      </c>
      <c r="BT104" s="3" t="str">
        <v>Bou Hedma National Park</v>
      </c>
      <c r="BU104" s="3" t="str">
        <v>Bou Hedma National Park</v>
      </c>
      <c r="BV104" s="3" t="str">
        <v>Bou Hedma National Park</v>
      </c>
      <c r="BW104" s="3" t="str">
        <v>Bou Hedma National Park</v>
      </c>
      <c r="BX104" s="3" t="str">
        <v>Bou Hedma National Park</v>
      </c>
      <c r="BY104" s="3" t="str">
        <v>Bou Hedma National Park</v>
      </c>
      <c r="BZ104" s="3" t="str">
        <v>Bou Hedma National Park</v>
      </c>
      <c r="CA104" s="3" t="str">
        <v>Bou Hedma National Park</v>
      </c>
      <c r="CB104" s="3" t="str">
        <v>Bou Hedma National Park</v>
      </c>
      <c r="CC104" s="3" t="str">
        <v>Bou Hedma National Park</v>
      </c>
      <c r="CD104" s="3" t="str">
        <v>Bou Hedma National Park</v>
      </c>
      <c r="CE104" s="3" t="str">
        <v>Bou Hedma National Park</v>
      </c>
      <c r="CF104" s="3" t="str">
        <v>Bou Hedma National Park</v>
      </c>
      <c r="CG104" s="3" t="str">
        <v>Bou Hedma National Park</v>
      </c>
      <c r="CK104" s="3" t="str">
        <v>Bou Hedma National Park</v>
      </c>
      <c r="CM104" s="3" t="str">
        <v>Bou Hedma National Park</v>
      </c>
      <c r="CN104" s="3" t="str">
        <v>Bou Hedma National Park</v>
      </c>
      <c r="CO104" s="3" t="str">
        <v>Bou Hedma National Park</v>
      </c>
      <c r="CP104" s="3" t="str">
        <v>Bou Hedma National Park</v>
      </c>
      <c r="CQ104" s="3" t="str">
        <v>Bou Hedma National Park</v>
      </c>
      <c r="CR104" s="3" t="str">
        <v>Bou Hedma National Park</v>
      </c>
      <c r="CS104" s="3" t="str">
        <v>Bou Hedma National Park</v>
      </c>
      <c r="CT104" s="3" t="str">
        <v>Bou Hedma National Park</v>
      </c>
      <c r="CU104" s="3" t="str">
        <v>Bou Hedma National Park</v>
      </c>
      <c r="CV104" s="3" t="str">
        <v>Bou Hedma National Park</v>
      </c>
      <c r="CW104" s="3" t="str">
        <v>Bou Hedma National Park</v>
      </c>
      <c r="CX104" s="3" t="str">
        <v>Bou Hedma National Park</v>
      </c>
      <c r="CY104" s="3" t="str">
        <v>Bou Hedma National Park</v>
      </c>
      <c r="CZ104" s="3" t="str">
        <v>Bou Hedma National Park</v>
      </c>
      <c r="DA104" s="3" t="str">
        <v>Bou Hedma National Park</v>
      </c>
      <c r="DB104" s="3" t="str">
        <v>Bou Hedma National Park</v>
      </c>
      <c r="DC104" s="3" t="str">
        <v>Bou Hedma National Park</v>
      </c>
      <c r="DD104" s="3" t="str">
        <v>Bou Hedma National Park</v>
      </c>
      <c r="DE104" s="3" t="str">
        <v>Bou Hedma National Park</v>
      </c>
      <c r="DF104" s="3" t="str">
        <v>Bou Hedma National Park</v>
      </c>
      <c r="DG104" s="3" t="str">
        <v>Bou Hedma National Park</v>
      </c>
      <c r="DH104" s="3" t="str">
        <v>Bou Hedma National Park</v>
      </c>
      <c r="DI104" s="3" t="str">
        <v>Bou Hedma National Park</v>
      </c>
      <c r="DJ104" s="3" t="str">
        <v>Bou Hedma National Park</v>
      </c>
      <c r="DK104" s="3" t="str">
        <v>Bou Hedma National Park</v>
      </c>
      <c r="DL104" s="3" t="str">
        <v>Bou Hedma National Park</v>
      </c>
      <c r="DM104" s="3" t="str">
        <v>Bou Hedma National Park</v>
      </c>
      <c r="DN104" s="3" t="str">
        <v>Bou Hedma National Park</v>
      </c>
      <c r="DO104" s="3" t="str">
        <v>Bou Hedma National Park</v>
      </c>
      <c r="DP104" s="3" t="str">
        <v>Bou Hedma National Park</v>
      </c>
    </row>
    <row r="105" spans="1:120" ht="14.5" x14ac:dyDescent="0.35">
      <c r="A105" s="3">
        <v>7.6666699999999999</v>
      </c>
      <c r="B105" s="3">
        <v>-5.8333300000000001</v>
      </c>
      <c r="C105" s="3" t="s">
        <v>164</v>
      </c>
      <c r="D105" s="3" t="s">
        <v>107</v>
      </c>
      <c r="E105" s="3" t="s">
        <v>331</v>
      </c>
      <c r="F105" s="3">
        <v>917</v>
      </c>
      <c r="G105"/>
      <c r="H105" s="3" t="str">
        <f>CONCATENATE(site_list[[#This Row],[Country]],site_list[[#This Row],[Site.ID]])</f>
        <v>Ivory CoastBouake</v>
      </c>
      <c r="BB105" s="3" t="str">
        <v>Bouake</v>
      </c>
      <c r="BC105" s="3" t="str">
        <v>Bouake</v>
      </c>
      <c r="BD105" s="3" t="str">
        <v>Bouake</v>
      </c>
      <c r="BE105" s="3" t="str">
        <v>Bouake</v>
      </c>
      <c r="BF105" s="3" t="str">
        <v>Bouake</v>
      </c>
      <c r="BG105" s="3" t="str">
        <v>Bouake</v>
      </c>
      <c r="BH105" s="3" t="str">
        <v>Bouake</v>
      </c>
      <c r="BI105" s="3" t="str">
        <v>Bouake</v>
      </c>
      <c r="BJ105" s="3" t="str">
        <v>Bouake</v>
      </c>
      <c r="BK105" s="3" t="str">
        <v>Bouake</v>
      </c>
      <c r="BL105" s="3" t="str">
        <v>Bouake</v>
      </c>
      <c r="BM105" s="3" t="str">
        <v>Bouake</v>
      </c>
      <c r="BN105" s="3" t="str">
        <v>Bouake</v>
      </c>
      <c r="BO105" s="3" t="str">
        <v>Bouake</v>
      </c>
      <c r="BP105" s="3" t="str">
        <v>Bouake</v>
      </c>
      <c r="BQ105" s="3" t="str">
        <v>Bouake</v>
      </c>
      <c r="BR105" s="3" t="str">
        <v>Bouake</v>
      </c>
      <c r="BS105" s="3" t="str">
        <v>Bouake</v>
      </c>
      <c r="BT105" s="3" t="str">
        <v>Bouake</v>
      </c>
      <c r="BU105" s="3" t="str">
        <v>Bouake</v>
      </c>
      <c r="BV105" s="3" t="str">
        <v>Bouake</v>
      </c>
      <c r="BW105" s="3" t="str">
        <v>Bouake</v>
      </c>
      <c r="BX105" s="3" t="str">
        <v>Bouake</v>
      </c>
      <c r="BY105" s="3" t="str">
        <v>Bouake</v>
      </c>
      <c r="BZ105" s="3" t="str">
        <v>Bouake</v>
      </c>
      <c r="CA105" s="3" t="str">
        <v>Bouake</v>
      </c>
      <c r="CB105" s="3" t="str">
        <v>Bouake</v>
      </c>
      <c r="CC105" s="3" t="str">
        <v>Bouake</v>
      </c>
      <c r="CD105" s="3" t="str">
        <v>Bouake</v>
      </c>
      <c r="CE105" s="3" t="str">
        <v>Bouake</v>
      </c>
      <c r="CF105" s="3" t="str">
        <v>Bouake</v>
      </c>
      <c r="CG105" s="3" t="str">
        <v>Bouake</v>
      </c>
      <c r="CK105" s="3" t="str">
        <v>Bouake</v>
      </c>
      <c r="CM105" s="3" t="str">
        <v>Bouake</v>
      </c>
      <c r="CN105" s="3" t="str">
        <v>Bouake</v>
      </c>
      <c r="CO105" s="3" t="str">
        <v>Bouake</v>
      </c>
      <c r="CP105" s="3" t="str">
        <v>Bouake</v>
      </c>
      <c r="CQ105" s="3" t="str">
        <v>Bouake</v>
      </c>
      <c r="CR105" s="3" t="str">
        <v>Bouake</v>
      </c>
      <c r="CS105" s="3" t="str">
        <v>Bouake</v>
      </c>
      <c r="CT105" s="3" t="str">
        <v>Bouake</v>
      </c>
      <c r="CU105" s="3" t="str">
        <v>Bouake</v>
      </c>
      <c r="CV105" s="3" t="str">
        <v>Bouake</v>
      </c>
      <c r="CW105" s="3" t="str">
        <v>Bouake</v>
      </c>
      <c r="CX105" s="3" t="str">
        <v>Bouake</v>
      </c>
      <c r="CY105" s="3" t="str">
        <v>Bouake</v>
      </c>
      <c r="CZ105" s="3" t="str">
        <v>Bouake</v>
      </c>
      <c r="DA105" s="3" t="str">
        <v>Bouake</v>
      </c>
      <c r="DB105" s="3" t="str">
        <v>Bouake</v>
      </c>
      <c r="DC105" s="3" t="str">
        <v>Bouake</v>
      </c>
      <c r="DD105" s="3" t="str">
        <v>Bouake</v>
      </c>
      <c r="DE105" s="3" t="str">
        <v>Bouake</v>
      </c>
      <c r="DF105" s="3" t="str">
        <v>Bouake</v>
      </c>
      <c r="DG105" s="3" t="str">
        <v>Bouake</v>
      </c>
      <c r="DH105" s="3" t="str">
        <v>Bouake</v>
      </c>
      <c r="DI105" s="3" t="str">
        <v>Bouake</v>
      </c>
      <c r="DJ105" s="3" t="str">
        <v>Bouake</v>
      </c>
      <c r="DK105" s="3" t="str">
        <v>Bouake</v>
      </c>
      <c r="DL105" s="3" t="str">
        <v>Bouake</v>
      </c>
      <c r="DM105" s="3" t="str">
        <v>Bouake</v>
      </c>
      <c r="DN105" s="3" t="str">
        <v>Bouake</v>
      </c>
      <c r="DO105" s="3" t="str">
        <v>Bouake</v>
      </c>
      <c r="DP105" s="3" t="str">
        <v>Bouake</v>
      </c>
    </row>
    <row r="106" spans="1:120" ht="14.5" x14ac:dyDescent="0.35">
      <c r="A106" s="3">
        <v>5.5833300000000001</v>
      </c>
      <c r="B106" s="3">
        <v>-0.98333000000000004</v>
      </c>
      <c r="C106" s="3" t="s">
        <v>157</v>
      </c>
      <c r="D106" s="3" t="s">
        <v>107</v>
      </c>
      <c r="E106" s="3" t="s">
        <v>312</v>
      </c>
      <c r="F106" s="3">
        <v>917</v>
      </c>
      <c r="G106"/>
      <c r="H106" s="3" t="str">
        <f>CONCATENATE(site_list[[#This Row],[Country]],site_list[[#This Row],[Site.ID]])</f>
        <v>GhanaBreman</v>
      </c>
      <c r="BB106" s="3" t="str">
        <v>Breman</v>
      </c>
      <c r="BC106" s="3" t="str">
        <v>Breman</v>
      </c>
      <c r="BD106" s="3" t="str">
        <v>Breman</v>
      </c>
      <c r="BE106" s="3" t="str">
        <v>Breman</v>
      </c>
      <c r="BF106" s="3" t="str">
        <v>Breman</v>
      </c>
      <c r="BG106" s="3" t="str">
        <v>Breman</v>
      </c>
      <c r="BH106" s="3" t="str">
        <v>Breman</v>
      </c>
      <c r="BI106" s="3" t="str">
        <v>Breman</v>
      </c>
      <c r="BJ106" s="3" t="str">
        <v>Breman</v>
      </c>
      <c r="BK106" s="3" t="str">
        <v>Breman</v>
      </c>
      <c r="BL106" s="3" t="str">
        <v>Breman</v>
      </c>
      <c r="BM106" s="3" t="str">
        <v>Breman</v>
      </c>
      <c r="BN106" s="3" t="str">
        <v>Breman</v>
      </c>
      <c r="BO106" s="3" t="str">
        <v>Breman</v>
      </c>
      <c r="BP106" s="3" t="str">
        <v>Breman</v>
      </c>
      <c r="BQ106" s="3" t="str">
        <v>Breman</v>
      </c>
      <c r="BR106" s="3" t="str">
        <v>Breman</v>
      </c>
      <c r="BS106" s="3" t="str">
        <v>Breman</v>
      </c>
      <c r="BT106" s="3" t="str">
        <v>Breman</v>
      </c>
      <c r="BU106" s="3" t="str">
        <v>Breman</v>
      </c>
      <c r="BV106" s="3" t="str">
        <v>Breman</v>
      </c>
      <c r="BW106" s="3" t="str">
        <v>Breman</v>
      </c>
      <c r="BX106" s="3" t="str">
        <v>Breman</v>
      </c>
      <c r="BY106" s="3" t="str">
        <v>Breman</v>
      </c>
      <c r="BZ106" s="3" t="str">
        <v>Breman</v>
      </c>
      <c r="CA106" s="3" t="str">
        <v>Breman</v>
      </c>
      <c r="CB106" s="3" t="str">
        <v>Breman</v>
      </c>
      <c r="CC106" s="3" t="str">
        <v>Breman</v>
      </c>
      <c r="CD106" s="3" t="str">
        <v>Breman</v>
      </c>
      <c r="CE106" s="3" t="str">
        <v>Breman</v>
      </c>
      <c r="CF106" s="3" t="str">
        <v>Breman</v>
      </c>
      <c r="CG106" s="3" t="str">
        <v>Breman</v>
      </c>
      <c r="CK106" s="3" t="str">
        <v>Breman</v>
      </c>
      <c r="CM106" s="3" t="str">
        <v>Breman</v>
      </c>
      <c r="CN106" s="3" t="str">
        <v>Breman</v>
      </c>
      <c r="CO106" s="3" t="str">
        <v>Breman</v>
      </c>
      <c r="CP106" s="3" t="str">
        <v>Breman</v>
      </c>
      <c r="CQ106" s="3" t="str">
        <v>Breman</v>
      </c>
      <c r="CR106" s="3" t="str">
        <v>Breman</v>
      </c>
      <c r="CS106" s="3" t="str">
        <v>Breman</v>
      </c>
      <c r="CT106" s="3" t="str">
        <v>Breman</v>
      </c>
      <c r="CU106" s="3" t="str">
        <v>Breman</v>
      </c>
      <c r="CV106" s="3" t="str">
        <v>Breman</v>
      </c>
      <c r="CW106" s="3" t="str">
        <v>Breman</v>
      </c>
      <c r="CX106" s="3" t="str">
        <v>Breman</v>
      </c>
      <c r="CY106" s="3" t="str">
        <v>Breman</v>
      </c>
      <c r="CZ106" s="3" t="str">
        <v>Breman</v>
      </c>
      <c r="DA106" s="3" t="str">
        <v>Breman</v>
      </c>
      <c r="DB106" s="3" t="str">
        <v>Breman</v>
      </c>
      <c r="DC106" s="3" t="str">
        <v>Breman</v>
      </c>
      <c r="DD106" s="3" t="str">
        <v>Breman</v>
      </c>
      <c r="DE106" s="3" t="str">
        <v>Breman</v>
      </c>
      <c r="DF106" s="3" t="str">
        <v>Breman</v>
      </c>
      <c r="DG106" s="3" t="str">
        <v>Breman</v>
      </c>
      <c r="DH106" s="3" t="str">
        <v>Breman</v>
      </c>
      <c r="DI106" s="3" t="str">
        <v>Breman</v>
      </c>
      <c r="DJ106" s="3" t="str">
        <v>Breman</v>
      </c>
      <c r="DK106" s="3" t="str">
        <v>Breman</v>
      </c>
      <c r="DL106" s="3" t="str">
        <v>Breman</v>
      </c>
      <c r="DM106" s="3" t="str">
        <v>Breman</v>
      </c>
      <c r="DN106" s="3" t="str">
        <v>Breman</v>
      </c>
      <c r="DO106" s="3" t="str">
        <v>Breman</v>
      </c>
      <c r="DP106" s="3" t="str">
        <v>Breman</v>
      </c>
    </row>
    <row r="107" spans="1:120" ht="14.5" x14ac:dyDescent="0.35">
      <c r="A107" s="3">
        <v>-1.54</v>
      </c>
      <c r="B107" s="3">
        <v>29.8</v>
      </c>
      <c r="C107" s="3" t="s">
        <v>198</v>
      </c>
      <c r="D107" s="3" t="s">
        <v>107</v>
      </c>
      <c r="E107" s="3" t="s">
        <v>478</v>
      </c>
      <c r="F107" s="3">
        <v>15000</v>
      </c>
      <c r="G107"/>
      <c r="H107" s="3" t="str">
        <f>CONCATENATE(site_list[[#This Row],[Country]],site_list[[#This Row],[Site.ID]])</f>
        <v>RwandaBuberuka (highlands &amp; central plateau)</v>
      </c>
      <c r="BB107" s="3" t="str">
        <v>Buberuka (highlands &amp; central plateau)</v>
      </c>
      <c r="BC107" s="3" t="str">
        <v>Buberuka (highlands &amp; central plateau)</v>
      </c>
      <c r="BD107" s="3" t="str">
        <v>Buberuka (highlands &amp; central plateau)</v>
      </c>
      <c r="BE107" s="3" t="str">
        <v>Buberuka (highlands &amp; central plateau)</v>
      </c>
      <c r="BF107" s="3" t="str">
        <v>Buberuka (highlands &amp; central plateau)</v>
      </c>
      <c r="BG107" s="3" t="str">
        <v>Buberuka (highlands &amp; central plateau)</v>
      </c>
      <c r="BH107" s="3" t="str">
        <v>Buberuka (highlands &amp; central plateau)</v>
      </c>
      <c r="BI107" s="3" t="str">
        <v>Buberuka (highlands &amp; central plateau)</v>
      </c>
      <c r="BJ107" s="3" t="str">
        <v>Buberuka (highlands &amp; central plateau)</v>
      </c>
      <c r="BK107" s="3" t="str">
        <v>Buberuka (highlands &amp; central plateau)</v>
      </c>
      <c r="BL107" s="3" t="str">
        <v>Buberuka (highlands &amp; central plateau)</v>
      </c>
      <c r="BM107" s="3" t="str">
        <v>Buberuka (highlands &amp; central plateau)</v>
      </c>
      <c r="BN107" s="3" t="str">
        <v>Buberuka (highlands &amp; central plateau)</v>
      </c>
      <c r="BO107" s="3" t="str">
        <v>Buberuka (highlands &amp; central plateau)</v>
      </c>
      <c r="BP107" s="3" t="str">
        <v>Buberuka (highlands &amp; central plateau)</v>
      </c>
      <c r="BQ107" s="3" t="str">
        <v>Buberuka (highlands &amp; central plateau)</v>
      </c>
      <c r="BR107" s="3" t="str">
        <v>Buberuka (highlands &amp; central plateau)</v>
      </c>
      <c r="BS107" s="3" t="str">
        <v>Buberuka (highlands &amp; central plateau)</v>
      </c>
      <c r="BT107" s="3" t="str">
        <v>Buberuka (highlands &amp; central plateau)</v>
      </c>
      <c r="BU107" s="3" t="str">
        <v>Buberuka (highlands &amp; central plateau)</v>
      </c>
      <c r="BV107" s="3" t="str">
        <v>Buberuka (highlands &amp; central plateau)</v>
      </c>
      <c r="BW107" s="3" t="str">
        <v>Buberuka (highlands &amp; central plateau)</v>
      </c>
      <c r="BX107" s="3" t="str">
        <v>Buberuka (highlands &amp; central plateau)</v>
      </c>
      <c r="BY107" s="3" t="str">
        <v>Buberuka (highlands &amp; central plateau)</v>
      </c>
      <c r="BZ107" s="3" t="str">
        <v>Buberuka (highlands &amp; central plateau)</v>
      </c>
      <c r="CA107" s="3" t="str">
        <v>Buberuka (highlands &amp; central plateau)</v>
      </c>
      <c r="CB107" s="3" t="str">
        <v>Buberuka (highlands &amp; central plateau)</v>
      </c>
      <c r="CC107" s="3" t="str">
        <v>Buberuka (highlands &amp; central plateau)</v>
      </c>
      <c r="CD107" s="3" t="str">
        <v>Buberuka (highlands &amp; central plateau)</v>
      </c>
      <c r="CE107" s="3" t="str">
        <v>Buberuka (highlands &amp; central plateau)</v>
      </c>
      <c r="CF107" s="3" t="str">
        <v>Buberuka (highlands &amp; central plateau)</v>
      </c>
      <c r="CG107" s="3" t="str">
        <v>Buberuka (highlands &amp; central plateau)</v>
      </c>
      <c r="CK107" s="3" t="str">
        <v>Buberuka (highlands &amp; central plateau)</v>
      </c>
      <c r="CM107" s="3" t="str">
        <v>Buberuka (highlands &amp; central plateau)</v>
      </c>
      <c r="CN107" s="3" t="str">
        <v>Buberuka (highlands &amp; central plateau)</v>
      </c>
      <c r="CO107" s="3" t="str">
        <v>Buberuka (highlands &amp; central plateau)</v>
      </c>
      <c r="CP107" s="3" t="str">
        <v>Buberuka (highlands &amp; central plateau)</v>
      </c>
      <c r="CQ107" s="3" t="str">
        <v>Buberuka (highlands &amp; central plateau)</v>
      </c>
      <c r="CR107" s="3" t="str">
        <v>Buberuka (highlands &amp; central plateau)</v>
      </c>
      <c r="CS107" s="3" t="str">
        <v>Buberuka (highlands &amp; central plateau)</v>
      </c>
      <c r="CT107" s="3" t="str">
        <v>Buberuka (highlands &amp; central plateau)</v>
      </c>
      <c r="CU107" s="3" t="str">
        <v>Buberuka (highlands &amp; central plateau)</v>
      </c>
      <c r="CV107" s="3" t="str">
        <v>Buberuka (highlands &amp; central plateau)</v>
      </c>
      <c r="CW107" s="3" t="str">
        <v>Buberuka (highlands &amp; central plateau)</v>
      </c>
      <c r="CX107" s="3" t="str">
        <v>Buberuka (highlands &amp; central plateau)</v>
      </c>
      <c r="CY107" s="3" t="str">
        <v>Buberuka (highlands &amp; central plateau)</v>
      </c>
      <c r="CZ107" s="3" t="str">
        <v>Buberuka (highlands &amp; central plateau)</v>
      </c>
      <c r="DA107" s="3" t="str">
        <v>Buberuka (highlands &amp; central plateau)</v>
      </c>
      <c r="DB107" s="3" t="str">
        <v>Buberuka (highlands &amp; central plateau)</v>
      </c>
      <c r="DC107" s="3" t="str">
        <v>Buberuka (highlands &amp; central plateau)</v>
      </c>
      <c r="DD107" s="3" t="str">
        <v>Buberuka (highlands &amp; central plateau)</v>
      </c>
      <c r="DE107" s="3" t="str">
        <v>Buberuka (highlands &amp; central plateau)</v>
      </c>
      <c r="DF107" s="3" t="str">
        <v>Buberuka (highlands &amp; central plateau)</v>
      </c>
      <c r="DG107" s="3" t="str">
        <v>Buberuka (highlands &amp; central plateau)</v>
      </c>
      <c r="DH107" s="3" t="str">
        <v>Buberuka (highlands &amp; central plateau)</v>
      </c>
      <c r="DI107" s="3" t="str">
        <v>Buberuka (highlands &amp; central plateau)</v>
      </c>
      <c r="DJ107" s="3" t="str">
        <v>Buberuka (highlands &amp; central plateau)</v>
      </c>
      <c r="DK107" s="3" t="str">
        <v>Buberuka (highlands &amp; central plateau)</v>
      </c>
      <c r="DL107" s="3" t="str">
        <v>Buberuka (highlands &amp; central plateau)</v>
      </c>
      <c r="DM107" s="3" t="str">
        <v>Buberuka (highlands &amp; central plateau)</v>
      </c>
      <c r="DN107" s="3" t="str">
        <v>Buberuka (highlands &amp; central plateau)</v>
      </c>
      <c r="DO107" s="3" t="str">
        <v>Buberuka (highlands &amp; central plateau)</v>
      </c>
      <c r="DP107" s="3" t="str">
        <v>Buberuka (highlands &amp; central plateau)</v>
      </c>
    </row>
    <row r="108" spans="1:120" ht="14.5" x14ac:dyDescent="0.35">
      <c r="A108" s="3">
        <v>11.972899999999999</v>
      </c>
      <c r="B108" s="3">
        <v>8.4257000000000009</v>
      </c>
      <c r="C108" s="3" t="s">
        <v>196</v>
      </c>
      <c r="D108" s="3" t="s">
        <v>107</v>
      </c>
      <c r="E108" s="3" t="s">
        <v>7683</v>
      </c>
      <c r="F108" s="3">
        <v>500</v>
      </c>
      <c r="G108"/>
      <c r="H108" s="3" t="str">
        <f>CONCATENATE(site_list[[#This Row],[Country]],site_list[[#This Row],[Site.ID]])</f>
        <v>NigeriaBUK</v>
      </c>
      <c r="BB108" s="3" t="str">
        <v>BUK</v>
      </c>
      <c r="BC108" s="3" t="str">
        <v>BUK</v>
      </c>
      <c r="BD108" s="3" t="str">
        <v>BUK</v>
      </c>
      <c r="BE108" s="3" t="str">
        <v>BUK</v>
      </c>
      <c r="BF108" s="3" t="str">
        <v>BUK</v>
      </c>
      <c r="BG108" s="3" t="str">
        <v>BUK</v>
      </c>
      <c r="BH108" s="3" t="str">
        <v>BUK</v>
      </c>
      <c r="BI108" s="3" t="str">
        <v>BUK</v>
      </c>
      <c r="BJ108" s="3" t="str">
        <v>BUK</v>
      </c>
      <c r="BK108" s="3" t="str">
        <v>BUK</v>
      </c>
      <c r="BL108" s="3" t="str">
        <v>BUK</v>
      </c>
      <c r="BM108" s="3" t="str">
        <v>BUK</v>
      </c>
      <c r="BN108" s="3" t="str">
        <v>BUK</v>
      </c>
      <c r="BO108" s="3" t="str">
        <v>BUK</v>
      </c>
      <c r="BP108" s="3" t="str">
        <v>BUK</v>
      </c>
      <c r="BQ108" s="3" t="str">
        <v>BUK</v>
      </c>
      <c r="BR108" s="3" t="str">
        <v>BUK</v>
      </c>
      <c r="BS108" s="3" t="str">
        <v>BUK</v>
      </c>
      <c r="BT108" s="3" t="str">
        <v>BUK</v>
      </c>
      <c r="BU108" s="3" t="str">
        <v>BUK</v>
      </c>
      <c r="BV108" s="3" t="str">
        <v>BUK</v>
      </c>
      <c r="BW108" s="3" t="str">
        <v>BUK</v>
      </c>
      <c r="BX108" s="3" t="str">
        <v>BUK</v>
      </c>
      <c r="BY108" s="3" t="str">
        <v>BUK</v>
      </c>
      <c r="BZ108" s="3" t="str">
        <v>BUK</v>
      </c>
      <c r="CA108" s="3" t="str">
        <v>BUK</v>
      </c>
      <c r="CB108" s="3" t="str">
        <v>BUK</v>
      </c>
      <c r="CC108" s="3" t="str">
        <v>BUK</v>
      </c>
      <c r="CD108" s="3" t="str">
        <v>BUK</v>
      </c>
      <c r="CE108" s="3" t="str">
        <v>BUK</v>
      </c>
      <c r="CF108" s="3" t="str">
        <v>BUK</v>
      </c>
      <c r="CG108" s="3" t="str">
        <v>BUK</v>
      </c>
      <c r="CK108" s="3" t="str">
        <v>BUK</v>
      </c>
      <c r="CM108" s="3" t="str">
        <v>BUK</v>
      </c>
      <c r="CN108" s="3" t="str">
        <v>BUK</v>
      </c>
      <c r="CO108" s="3" t="str">
        <v>BUK</v>
      </c>
      <c r="CP108" s="3" t="str">
        <v>BUK</v>
      </c>
      <c r="CQ108" s="3" t="str">
        <v>BUK</v>
      </c>
      <c r="CR108" s="3" t="str">
        <v>BUK</v>
      </c>
      <c r="CS108" s="3" t="str">
        <v>BUK</v>
      </c>
      <c r="CT108" s="3" t="str">
        <v>BUK</v>
      </c>
      <c r="CU108" s="3" t="str">
        <v>BUK</v>
      </c>
      <c r="CV108" s="3" t="str">
        <v>BUK</v>
      </c>
      <c r="CW108" s="3" t="str">
        <v>BUK</v>
      </c>
      <c r="CX108" s="3" t="str">
        <v>BUK</v>
      </c>
      <c r="CY108" s="3" t="str">
        <v>BUK</v>
      </c>
      <c r="CZ108" s="3" t="str">
        <v>BUK</v>
      </c>
      <c r="DA108" s="3" t="str">
        <v>BUK</v>
      </c>
      <c r="DB108" s="3" t="str">
        <v>BUK</v>
      </c>
      <c r="DC108" s="3" t="str">
        <v>BUK</v>
      </c>
      <c r="DD108" s="3" t="str">
        <v>BUK</v>
      </c>
      <c r="DE108" s="3" t="str">
        <v>BUK</v>
      </c>
      <c r="DF108" s="3" t="str">
        <v>BUK</v>
      </c>
      <c r="DG108" s="3" t="str">
        <v>BUK</v>
      </c>
      <c r="DH108" s="3" t="str">
        <v>BUK</v>
      </c>
      <c r="DI108" s="3" t="str">
        <v>BUK</v>
      </c>
      <c r="DJ108" s="3" t="str">
        <v>BUK</v>
      </c>
      <c r="DK108" s="3" t="str">
        <v>BUK</v>
      </c>
      <c r="DL108" s="3" t="str">
        <v>BUK</v>
      </c>
      <c r="DM108" s="3" t="str">
        <v>BUK</v>
      </c>
      <c r="DN108" s="3" t="str">
        <v>BUK</v>
      </c>
      <c r="DO108" s="3" t="str">
        <v>BUK</v>
      </c>
      <c r="DP108" s="3" t="str">
        <v>BUK</v>
      </c>
    </row>
    <row r="109" spans="1:120" ht="14.5" x14ac:dyDescent="0.35">
      <c r="A109" s="3">
        <v>0.221</v>
      </c>
      <c r="B109" s="3">
        <v>34.624000000000002</v>
      </c>
      <c r="C109" s="3" t="s">
        <v>166</v>
      </c>
      <c r="D109" s="3" t="s">
        <v>107</v>
      </c>
      <c r="E109" s="3" t="s">
        <v>338</v>
      </c>
      <c r="F109" s="3">
        <v>500</v>
      </c>
      <c r="G109"/>
      <c r="H109" s="3" t="str">
        <f>CONCATENATE(site_list[[#This Row],[Country]],site_list[[#This Row],[Site.ID]])</f>
        <v>KenyaBukura Agricultural College</v>
      </c>
      <c r="BB109" s="3" t="str">
        <v>Bukura Agricultural College</v>
      </c>
      <c r="BC109" s="3" t="str">
        <v>Bukura Agricultural College</v>
      </c>
      <c r="BD109" s="3" t="str">
        <v>Bukura Agricultural College</v>
      </c>
      <c r="BE109" s="3" t="str">
        <v>Bukura Agricultural College</v>
      </c>
      <c r="BF109" s="3" t="str">
        <v>Bukura Agricultural College</v>
      </c>
      <c r="BG109" s="3" t="str">
        <v>Bukura Agricultural College</v>
      </c>
      <c r="BH109" s="3" t="str">
        <v>Bukura Agricultural College</v>
      </c>
      <c r="BI109" s="3" t="str">
        <v>Bukura Agricultural College</v>
      </c>
      <c r="BJ109" s="3" t="str">
        <v>Bukura Agricultural College</v>
      </c>
      <c r="BK109" s="3" t="str">
        <v>Bukura Agricultural College</v>
      </c>
      <c r="BL109" s="3" t="str">
        <v>Bukura Agricultural College</v>
      </c>
      <c r="BM109" s="3" t="str">
        <v>Bukura Agricultural College</v>
      </c>
      <c r="BN109" s="3" t="str">
        <v>Bukura Agricultural College</v>
      </c>
      <c r="BO109" s="3" t="str">
        <v>Bukura Agricultural College</v>
      </c>
      <c r="BP109" s="3" t="str">
        <v>Bukura Agricultural College</v>
      </c>
      <c r="BQ109" s="3" t="str">
        <v>Bukura Agricultural College</v>
      </c>
      <c r="BR109" s="3" t="str">
        <v>Bukura Agricultural College</v>
      </c>
      <c r="BS109" s="3" t="str">
        <v>Bukura Agricultural College</v>
      </c>
      <c r="BT109" s="3" t="str">
        <v>Bukura Agricultural College</v>
      </c>
      <c r="BU109" s="3" t="str">
        <v>Bukura Agricultural College</v>
      </c>
      <c r="BV109" s="3" t="str">
        <v>Bukura Agricultural College</v>
      </c>
      <c r="BW109" s="3" t="str">
        <v>Bukura Agricultural College</v>
      </c>
      <c r="BX109" s="3" t="str">
        <v>Bukura Agricultural College</v>
      </c>
      <c r="BY109" s="3" t="str">
        <v>Bukura Agricultural College</v>
      </c>
      <c r="BZ109" s="3" t="str">
        <v>Bukura Agricultural College</v>
      </c>
      <c r="CA109" s="3" t="str">
        <v>Bukura Agricultural College</v>
      </c>
      <c r="CB109" s="3" t="str">
        <v>Bukura Agricultural College</v>
      </c>
      <c r="CC109" s="3" t="str">
        <v>Bukura Agricultural College</v>
      </c>
      <c r="CD109" s="3" t="str">
        <v>Bukura Agricultural College</v>
      </c>
      <c r="CE109" s="3" t="str">
        <v>Bukura Agricultural College</v>
      </c>
      <c r="CF109" s="3" t="str">
        <v>Bukura Agricultural College</v>
      </c>
      <c r="CG109" s="3" t="str">
        <v>Bukura Agricultural College</v>
      </c>
      <c r="CK109" s="3" t="str">
        <v>Bukura Agricultural College</v>
      </c>
      <c r="CM109" s="3" t="str">
        <v>Bukura Agricultural College</v>
      </c>
      <c r="CN109" s="3" t="str">
        <v>Bukura Agricultural College</v>
      </c>
      <c r="CO109" s="3" t="str">
        <v>Bukura Agricultural College</v>
      </c>
      <c r="CP109" s="3" t="str">
        <v>Bukura Agricultural College</v>
      </c>
      <c r="CQ109" s="3" t="str">
        <v>Bukura Agricultural College</v>
      </c>
      <c r="CR109" s="3" t="str">
        <v>Bukura Agricultural College</v>
      </c>
      <c r="CS109" s="3" t="str">
        <v>Bukura Agricultural College</v>
      </c>
      <c r="CT109" s="3" t="str">
        <v>Bukura Agricultural College</v>
      </c>
      <c r="CU109" s="3" t="str">
        <v>Bukura Agricultural College</v>
      </c>
      <c r="CV109" s="3" t="str">
        <v>Bukura Agricultural College</v>
      </c>
      <c r="CW109" s="3" t="str">
        <v>Bukura Agricultural College</v>
      </c>
      <c r="CX109" s="3" t="str">
        <v>Bukura Agricultural College</v>
      </c>
      <c r="CY109" s="3" t="str">
        <v>Bukura Agricultural College</v>
      </c>
      <c r="CZ109" s="3" t="str">
        <v>Bukura Agricultural College</v>
      </c>
      <c r="DA109" s="3" t="str">
        <v>Bukura Agricultural College</v>
      </c>
      <c r="DB109" s="3" t="str">
        <v>Bukura Agricultural College</v>
      </c>
      <c r="DC109" s="3" t="str">
        <v>Bukura Agricultural College</v>
      </c>
      <c r="DD109" s="3" t="str">
        <v>Bukura Agricultural College</v>
      </c>
      <c r="DE109" s="3" t="str">
        <v>Bukura Agricultural College</v>
      </c>
      <c r="DF109" s="3" t="str">
        <v>Bukura Agricultural College</v>
      </c>
      <c r="DG109" s="3" t="str">
        <v>Bukura Agricultural College</v>
      </c>
      <c r="DH109" s="3" t="str">
        <v>Bukura Agricultural College</v>
      </c>
      <c r="DI109" s="3" t="str">
        <v>Bukura Agricultural College</v>
      </c>
      <c r="DJ109" s="3" t="str">
        <v>Bukura Agricultural College</v>
      </c>
      <c r="DK109" s="3" t="str">
        <v>Bukura Agricultural College</v>
      </c>
      <c r="DL109" s="3" t="str">
        <v>Bukura Agricultural College</v>
      </c>
      <c r="DM109" s="3" t="str">
        <v>Bukura Agricultural College</v>
      </c>
      <c r="DN109" s="3" t="str">
        <v>Bukura Agricultural College</v>
      </c>
      <c r="DO109" s="3" t="str">
        <v>Bukura Agricultural College</v>
      </c>
      <c r="DP109" s="3" t="str">
        <v>Bukura Agricultural College</v>
      </c>
    </row>
    <row r="110" spans="1:120" ht="14.5" x14ac:dyDescent="0.35">
      <c r="A110" s="3">
        <v>1.3</v>
      </c>
      <c r="B110" s="3">
        <v>34.333329999999997</v>
      </c>
      <c r="C110" s="3" t="s">
        <v>233</v>
      </c>
      <c r="D110" s="3" t="s">
        <v>107</v>
      </c>
      <c r="E110" s="3" t="s">
        <v>7684</v>
      </c>
      <c r="F110" s="3">
        <v>917</v>
      </c>
      <c r="G110"/>
      <c r="H110" s="3" t="str">
        <f>CONCATENATE(site_list[[#This Row],[Country]],site_list[[#This Row],[Site.ID]])</f>
        <v>UgandaBulegeni Agricultural Research and Development Center</v>
      </c>
      <c r="BB110" s="3" t="str">
        <v>Bulegeni Agricultural Research and Development Center</v>
      </c>
      <c r="BC110" s="3" t="str">
        <v>Bulegeni Agricultural Research and Development Center</v>
      </c>
      <c r="BD110" s="3" t="str">
        <v>Bulegeni Agricultural Research and Development Center</v>
      </c>
      <c r="BE110" s="3" t="str">
        <v>Bulegeni Agricultural Research and Development Center</v>
      </c>
      <c r="BF110" s="3" t="str">
        <v>Bulegeni Agricultural Research and Development Center</v>
      </c>
      <c r="BG110" s="3" t="str">
        <v>Bulegeni Agricultural Research and Development Center</v>
      </c>
      <c r="BH110" s="3" t="str">
        <v>Bulegeni Agricultural Research and Development Center</v>
      </c>
      <c r="BI110" s="3" t="str">
        <v>Bulegeni Agricultural Research and Development Center</v>
      </c>
      <c r="BJ110" s="3" t="str">
        <v>Bulegeni Agricultural Research and Development Center</v>
      </c>
      <c r="BK110" s="3" t="str">
        <v>Bulegeni Agricultural Research and Development Center</v>
      </c>
      <c r="BL110" s="3" t="str">
        <v>Bulegeni Agricultural Research and Development Center</v>
      </c>
      <c r="BM110" s="3" t="str">
        <v>Bulegeni Agricultural Research and Development Center</v>
      </c>
      <c r="BN110" s="3" t="str">
        <v>Bulegeni Agricultural Research and Development Center</v>
      </c>
      <c r="BO110" s="3" t="str">
        <v>Bulegeni Agricultural Research and Development Center</v>
      </c>
      <c r="BP110" s="3" t="str">
        <v>Bulegeni Agricultural Research and Development Center</v>
      </c>
      <c r="BQ110" s="3" t="str">
        <v>Bulegeni Agricultural Research and Development Center</v>
      </c>
      <c r="BR110" s="3" t="str">
        <v>Bulegeni Agricultural Research and Development Center</v>
      </c>
      <c r="BS110" s="3" t="str">
        <v>Bulegeni Agricultural Research and Development Center</v>
      </c>
      <c r="BT110" s="3" t="str">
        <v>Bulegeni Agricultural Research and Development Center</v>
      </c>
      <c r="BU110" s="3" t="str">
        <v>Bulegeni Agricultural Research and Development Center</v>
      </c>
      <c r="BV110" s="3" t="str">
        <v>Bulegeni Agricultural Research and Development Center</v>
      </c>
      <c r="BW110" s="3" t="str">
        <v>Bulegeni Agricultural Research and Development Center</v>
      </c>
      <c r="BX110" s="3" t="str">
        <v>Bulegeni Agricultural Research and Development Center</v>
      </c>
      <c r="BY110" s="3" t="str">
        <v>Bulegeni Agricultural Research and Development Center</v>
      </c>
      <c r="BZ110" s="3" t="str">
        <v>Bulegeni Agricultural Research and Development Center</v>
      </c>
      <c r="CA110" s="3" t="str">
        <v>Bulegeni Agricultural Research and Development Center</v>
      </c>
      <c r="CB110" s="3" t="str">
        <v>Bulegeni Agricultural Research and Development Center</v>
      </c>
      <c r="CC110" s="3" t="str">
        <v>Bulegeni Agricultural Research and Development Center</v>
      </c>
      <c r="CD110" s="3" t="str">
        <v>Bulegeni Agricultural Research and Development Center</v>
      </c>
      <c r="CE110" s="3" t="str">
        <v>Bulegeni Agricultural Research and Development Center</v>
      </c>
      <c r="CF110" s="3" t="str">
        <v>Bulegeni Agricultural Research and Development Center</v>
      </c>
      <c r="CG110" s="3" t="str">
        <v>Bulegeni Agricultural Research and Development Center</v>
      </c>
      <c r="CK110" s="3" t="str">
        <v>Bulegeni Agricultural Research and Development Center</v>
      </c>
      <c r="CM110" s="3" t="str">
        <v>Bulegeni Agricultural Research and Development Center</v>
      </c>
      <c r="CN110" s="3" t="str">
        <v>Bulegeni Agricultural Research and Development Center</v>
      </c>
      <c r="CO110" s="3" t="str">
        <v>Bulegeni Agricultural Research and Development Center</v>
      </c>
      <c r="CP110" s="3" t="str">
        <v>Bulegeni Agricultural Research and Development Center</v>
      </c>
      <c r="CQ110" s="3" t="str">
        <v>Bulegeni Agricultural Research and Development Center</v>
      </c>
      <c r="CR110" s="3" t="str">
        <v>Bulegeni Agricultural Research and Development Center</v>
      </c>
      <c r="CS110" s="3" t="str">
        <v>Bulegeni Agricultural Research and Development Center</v>
      </c>
      <c r="CT110" s="3" t="str">
        <v>Bulegeni Agricultural Research and Development Center</v>
      </c>
      <c r="CU110" s="3" t="str">
        <v>Bulegeni Agricultural Research and Development Center</v>
      </c>
      <c r="CV110" s="3" t="str">
        <v>Bulegeni Agricultural Research and Development Center</v>
      </c>
      <c r="CW110" s="3" t="str">
        <v>Bulegeni Agricultural Research and Development Center</v>
      </c>
      <c r="CX110" s="3" t="str">
        <v>Bulegeni Agricultural Research and Development Center</v>
      </c>
      <c r="CY110" s="3" t="str">
        <v>Bulegeni Agricultural Research and Development Center</v>
      </c>
      <c r="CZ110" s="3" t="str">
        <v>Bulegeni Agricultural Research and Development Center</v>
      </c>
      <c r="DA110" s="3" t="str">
        <v>Bulegeni Agricultural Research and Development Center</v>
      </c>
      <c r="DB110" s="3" t="str">
        <v>Bulegeni Agricultural Research and Development Center</v>
      </c>
      <c r="DC110" s="3" t="str">
        <v>Bulegeni Agricultural Research and Development Center</v>
      </c>
      <c r="DD110" s="3" t="str">
        <v>Bulegeni Agricultural Research and Development Center</v>
      </c>
      <c r="DE110" s="3" t="str">
        <v>Bulegeni Agricultural Research and Development Center</v>
      </c>
      <c r="DF110" s="3" t="str">
        <v>Bulegeni Agricultural Research and Development Center</v>
      </c>
      <c r="DG110" s="3" t="str">
        <v>Bulegeni Agricultural Research and Development Center</v>
      </c>
      <c r="DH110" s="3" t="str">
        <v>Bulegeni Agricultural Research and Development Center</v>
      </c>
      <c r="DI110" s="3" t="str">
        <v>Bulegeni Agricultural Research and Development Center</v>
      </c>
      <c r="DJ110" s="3" t="str">
        <v>Bulegeni Agricultural Research and Development Center</v>
      </c>
      <c r="DK110" s="3" t="str">
        <v>Bulegeni Agricultural Research and Development Center</v>
      </c>
      <c r="DL110" s="3" t="str">
        <v>Bulegeni Agricultural Research and Development Center</v>
      </c>
      <c r="DM110" s="3" t="str">
        <v>Bulegeni Agricultural Research and Development Center</v>
      </c>
      <c r="DN110" s="3" t="str">
        <v>Bulegeni Agricultural Research and Development Center</v>
      </c>
      <c r="DO110" s="3" t="str">
        <v>Bulegeni Agricultural Research and Development Center</v>
      </c>
      <c r="DP110" s="3" t="str">
        <v>Bulegeni Agricultural Research and Development Center</v>
      </c>
    </row>
    <row r="111" spans="1:120" ht="14.5" x14ac:dyDescent="0.35">
      <c r="A111" s="3">
        <v>1.5010600000000001</v>
      </c>
      <c r="B111" s="3">
        <v>31.49419</v>
      </c>
      <c r="C111" s="3" t="s">
        <v>233</v>
      </c>
      <c r="D111" s="3" t="s">
        <v>112</v>
      </c>
      <c r="E111" s="3" t="s">
        <v>9566</v>
      </c>
      <c r="F111" s="3">
        <v>400</v>
      </c>
      <c r="G111"/>
      <c r="H111" s="3" t="str">
        <f>CONCATENATE(site_list[[#This Row],[Country]],site_list[[#This Row],[Site.ID]])</f>
        <v>UgandaBulindi Zonal Agriculture Research and Development Institute</v>
      </c>
      <c r="BB111" s="3" t="str">
        <v>Bulindi Zonal Agriculture Research and Development Institute</v>
      </c>
      <c r="BC111" s="3" t="str">
        <v>Bulindi Zonal Agriculture Research and Development Institute</v>
      </c>
      <c r="BD111" s="3" t="str">
        <v>Bulindi Zonal Agriculture Research and Development Institute</v>
      </c>
      <c r="BE111" s="3" t="str">
        <v>Bulindi Zonal Agriculture Research and Development Institute</v>
      </c>
      <c r="BF111" s="3" t="str">
        <v>Bulindi Zonal Agriculture Research and Development Institute</v>
      </c>
      <c r="BG111" s="3" t="str">
        <v>Bulindi Zonal Agriculture Research and Development Institute</v>
      </c>
      <c r="BH111" s="3" t="str">
        <v>Bulindi Zonal Agriculture Research and Development Institute</v>
      </c>
      <c r="BI111" s="3" t="str">
        <v>Bulindi Zonal Agriculture Research and Development Institute</v>
      </c>
      <c r="BJ111" s="3" t="str">
        <v>Bulindi Zonal Agriculture Research and Development Institute</v>
      </c>
      <c r="BK111" s="3" t="str">
        <v>Bulindi Zonal Agriculture Research and Development Institute</v>
      </c>
      <c r="BL111" s="3" t="str">
        <v>Bulindi Zonal Agriculture Research and Development Institute</v>
      </c>
      <c r="BM111" s="3" t="str">
        <v>Bulindi Zonal Agriculture Research and Development Institute</v>
      </c>
      <c r="BN111" s="3" t="str">
        <v>Bulindi Zonal Agriculture Research and Development Institute</v>
      </c>
      <c r="BO111" s="3" t="str">
        <v>Bulindi Zonal Agriculture Research and Development Institute</v>
      </c>
      <c r="BP111" s="3" t="str">
        <v>Bulindi Zonal Agriculture Research and Development Institute</v>
      </c>
      <c r="BQ111" s="3" t="str">
        <v>Bulindi Zonal Agriculture Research and Development Institute</v>
      </c>
      <c r="BR111" s="3" t="str">
        <v>Bulindi Zonal Agriculture Research and Development Institute</v>
      </c>
      <c r="BS111" s="3" t="str">
        <v>Bulindi Zonal Agriculture Research and Development Institute</v>
      </c>
      <c r="BT111" s="3" t="str">
        <v>Bulindi Zonal Agriculture Research and Development Institute</v>
      </c>
      <c r="BU111" s="3" t="str">
        <v>Bulindi Zonal Agriculture Research and Development Institute</v>
      </c>
      <c r="BV111" s="3" t="str">
        <v>Bulindi Zonal Agriculture Research and Development Institute</v>
      </c>
      <c r="BW111" s="3" t="str">
        <v>Bulindi Zonal Agriculture Research and Development Institute</v>
      </c>
      <c r="BX111" s="3" t="str">
        <v>Bulindi Zonal Agriculture Research and Development Institute</v>
      </c>
      <c r="BY111" s="3" t="str">
        <v>Bulindi Zonal Agriculture Research and Development Institute</v>
      </c>
      <c r="BZ111" s="3" t="str">
        <v>Bulindi Zonal Agriculture Research and Development Institute</v>
      </c>
      <c r="CA111" s="3" t="str">
        <v>Bulindi Zonal Agriculture Research and Development Institute</v>
      </c>
      <c r="CB111" s="3" t="str">
        <v>Bulindi Zonal Agriculture Research and Development Institute</v>
      </c>
      <c r="CC111" s="3" t="str">
        <v>Bulindi Zonal Agriculture Research and Development Institute</v>
      </c>
      <c r="CD111" s="3" t="str">
        <v>Bulindi Zonal Agriculture Research and Development Institute</v>
      </c>
      <c r="CE111" s="3" t="str">
        <v>Bulindi Zonal Agriculture Research and Development Institute</v>
      </c>
      <c r="CF111" s="3" t="str">
        <v>Bulindi Zonal Agriculture Research and Development Institute</v>
      </c>
      <c r="CG111" s="3" t="str">
        <v>Bulindi Zonal Agriculture Research and Development Institute</v>
      </c>
      <c r="CK111" s="3" t="str">
        <v>Bulindi Zonal Agriculture Research and Development Institute</v>
      </c>
      <c r="CM111" s="3" t="str">
        <v>Bulindi Zonal Agriculture Research and Development Institute</v>
      </c>
      <c r="CN111" s="3" t="str">
        <v>Bulindi Zonal Agriculture Research and Development Institute</v>
      </c>
      <c r="CO111" s="3" t="str">
        <v>Bulindi Zonal Agriculture Research and Development Institute</v>
      </c>
      <c r="CP111" s="3" t="str">
        <v>Bulindi Zonal Agriculture Research and Development Institute</v>
      </c>
      <c r="CQ111" s="3" t="str">
        <v>Bulindi Zonal Agriculture Research and Development Institute</v>
      </c>
      <c r="CR111" s="3" t="str">
        <v>Bulindi Zonal Agriculture Research and Development Institute</v>
      </c>
      <c r="CS111" s="3" t="str">
        <v>Bulindi Zonal Agriculture Research and Development Institute</v>
      </c>
      <c r="CT111" s="3" t="str">
        <v>Bulindi Zonal Agriculture Research and Development Institute</v>
      </c>
      <c r="CU111" s="3" t="str">
        <v>Bulindi Zonal Agriculture Research and Development Institute</v>
      </c>
      <c r="CV111" s="3" t="str">
        <v>Bulindi Zonal Agriculture Research and Development Institute</v>
      </c>
      <c r="CW111" s="3" t="str">
        <v>Bulindi Zonal Agriculture Research and Development Institute</v>
      </c>
      <c r="CX111" s="3" t="str">
        <v>Bulindi Zonal Agriculture Research and Development Institute</v>
      </c>
      <c r="CY111" s="3" t="str">
        <v>Bulindi Zonal Agriculture Research and Development Institute</v>
      </c>
      <c r="CZ111" s="3" t="str">
        <v>Bulindi Zonal Agriculture Research and Development Institute</v>
      </c>
      <c r="DA111" s="3" t="str">
        <v>Bulindi Zonal Agriculture Research and Development Institute</v>
      </c>
      <c r="DB111" s="3" t="str">
        <v>Bulindi Zonal Agriculture Research and Development Institute</v>
      </c>
      <c r="DC111" s="3" t="str">
        <v>Bulindi Zonal Agriculture Research and Development Institute</v>
      </c>
      <c r="DD111" s="3" t="str">
        <v>Bulindi Zonal Agriculture Research and Development Institute</v>
      </c>
      <c r="DE111" s="3" t="str">
        <v>Bulindi Zonal Agriculture Research and Development Institute</v>
      </c>
      <c r="DF111" s="3" t="str">
        <v>Bulindi Zonal Agriculture Research and Development Institute</v>
      </c>
      <c r="DG111" s="3" t="str">
        <v>Bulindi Zonal Agriculture Research and Development Institute</v>
      </c>
      <c r="DH111" s="3" t="str">
        <v>Bulindi Zonal Agriculture Research and Development Institute</v>
      </c>
      <c r="DI111" s="3" t="str">
        <v>Bulindi Zonal Agriculture Research and Development Institute</v>
      </c>
      <c r="DJ111" s="3" t="str">
        <v>Bulindi Zonal Agriculture Research and Development Institute</v>
      </c>
      <c r="DK111" s="3" t="str">
        <v>Bulindi Zonal Agriculture Research and Development Institute</v>
      </c>
      <c r="DL111" s="3" t="str">
        <v>Bulindi Zonal Agriculture Research and Development Institute</v>
      </c>
      <c r="DM111" s="3" t="str">
        <v>Bulindi Zonal Agriculture Research and Development Institute</v>
      </c>
      <c r="DN111" s="3" t="str">
        <v>Bulindi Zonal Agriculture Research and Development Institute</v>
      </c>
      <c r="DO111" s="3" t="str">
        <v>Bulindi Zonal Agriculture Research and Development Institute</v>
      </c>
      <c r="DP111" s="3" t="str">
        <v>Bulindi Zonal Agriculture Research and Development Institute</v>
      </c>
    </row>
    <row r="112" spans="1:120" ht="14.5" x14ac:dyDescent="0.35">
      <c r="A112" s="3">
        <v>1.7944</v>
      </c>
      <c r="B112" s="3">
        <v>33.6267</v>
      </c>
      <c r="C112" s="3" t="s">
        <v>233</v>
      </c>
      <c r="D112" s="3" t="s">
        <v>107</v>
      </c>
      <c r="E112" s="3" t="s">
        <v>582</v>
      </c>
      <c r="F112" s="3">
        <v>400</v>
      </c>
      <c r="G112"/>
      <c r="H112" s="3" t="str">
        <f>CONCATENATE(site_list[[#This Row],[Country]],site_list[[#This Row],[Site.ID]])</f>
        <v>UgandaBusitema University Farm, Arapai</v>
      </c>
      <c r="BB112" s="3" t="str">
        <v>Busitema University Farm, Arapai</v>
      </c>
      <c r="BC112" s="3" t="str">
        <v>Busitema University Farm, Arapai</v>
      </c>
      <c r="BD112" s="3" t="str">
        <v>Busitema University Farm, Arapai</v>
      </c>
      <c r="BE112" s="3" t="str">
        <v>Busitema University Farm, Arapai</v>
      </c>
      <c r="BF112" s="3" t="str">
        <v>Busitema University Farm, Arapai</v>
      </c>
      <c r="BG112" s="3" t="str">
        <v>Busitema University Farm, Arapai</v>
      </c>
      <c r="BH112" s="3" t="str">
        <v>Busitema University Farm, Arapai</v>
      </c>
      <c r="BI112" s="3" t="str">
        <v>Busitema University Farm, Arapai</v>
      </c>
      <c r="BJ112" s="3" t="str">
        <v>Busitema University Farm, Arapai</v>
      </c>
      <c r="BK112" s="3" t="str">
        <v>Busitema University Farm, Arapai</v>
      </c>
      <c r="BL112" s="3" t="str">
        <v>Busitema University Farm, Arapai</v>
      </c>
      <c r="BM112" s="3" t="str">
        <v>Busitema University Farm, Arapai</v>
      </c>
      <c r="BN112" s="3" t="str">
        <v>Busitema University Farm, Arapai</v>
      </c>
      <c r="BO112" s="3" t="str">
        <v>Busitema University Farm, Arapai</v>
      </c>
      <c r="BP112" s="3" t="str">
        <v>Busitema University Farm, Arapai</v>
      </c>
      <c r="BQ112" s="3" t="str">
        <v>Busitema University Farm, Arapai</v>
      </c>
      <c r="BR112" s="3" t="str">
        <v>Busitema University Farm, Arapai</v>
      </c>
      <c r="BS112" s="3" t="str">
        <v>Busitema University Farm, Arapai</v>
      </c>
      <c r="BT112" s="3" t="str">
        <v>Busitema University Farm, Arapai</v>
      </c>
      <c r="BU112" s="3" t="str">
        <v>Busitema University Farm, Arapai</v>
      </c>
      <c r="BV112" s="3" t="str">
        <v>Busitema University Farm, Arapai</v>
      </c>
      <c r="BW112" s="3" t="str">
        <v>Busitema University Farm, Arapai</v>
      </c>
      <c r="BX112" s="3" t="str">
        <v>Busitema University Farm, Arapai</v>
      </c>
      <c r="BY112" s="3" t="str">
        <v>Busitema University Farm, Arapai</v>
      </c>
      <c r="BZ112" s="3" t="str">
        <v>Busitema University Farm, Arapai</v>
      </c>
      <c r="CA112" s="3" t="str">
        <v>Busitema University Farm, Arapai</v>
      </c>
      <c r="CB112" s="3" t="str">
        <v>Busitema University Farm, Arapai</v>
      </c>
      <c r="CC112" s="3" t="str">
        <v>Busitema University Farm, Arapai</v>
      </c>
      <c r="CD112" s="3" t="str">
        <v>Busitema University Farm, Arapai</v>
      </c>
      <c r="CE112" s="3" t="str">
        <v>Busitema University Farm, Arapai</v>
      </c>
      <c r="CF112" s="3" t="str">
        <v>Busitema University Farm, Arapai</v>
      </c>
      <c r="CG112" s="3" t="str">
        <v>Busitema University Farm, Arapai</v>
      </c>
      <c r="CK112" s="3" t="str">
        <v>Busitema University Farm, Arapai</v>
      </c>
      <c r="CM112" s="3" t="str">
        <v>Busitema University Farm, Arapai</v>
      </c>
      <c r="CN112" s="3" t="str">
        <v>Busitema University Farm, Arapai</v>
      </c>
      <c r="CO112" s="3" t="str">
        <v>Busitema University Farm, Arapai</v>
      </c>
      <c r="CP112" s="3" t="str">
        <v>Busitema University Farm, Arapai</v>
      </c>
      <c r="CQ112" s="3" t="str">
        <v>Busitema University Farm, Arapai</v>
      </c>
      <c r="CR112" s="3" t="str">
        <v>Busitema University Farm, Arapai</v>
      </c>
      <c r="CS112" s="3" t="str">
        <v>Busitema University Farm, Arapai</v>
      </c>
      <c r="CT112" s="3" t="str">
        <v>Busitema University Farm, Arapai</v>
      </c>
      <c r="CU112" s="3" t="str">
        <v>Busitema University Farm, Arapai</v>
      </c>
      <c r="CV112" s="3" t="str">
        <v>Busitema University Farm, Arapai</v>
      </c>
      <c r="CW112" s="3" t="str">
        <v>Busitema University Farm, Arapai</v>
      </c>
      <c r="CX112" s="3" t="str">
        <v>Busitema University Farm, Arapai</v>
      </c>
      <c r="CY112" s="3" t="str">
        <v>Busitema University Farm, Arapai</v>
      </c>
      <c r="CZ112" s="3" t="str">
        <v>Busitema University Farm, Arapai</v>
      </c>
      <c r="DA112" s="3" t="str">
        <v>Busitema University Farm, Arapai</v>
      </c>
      <c r="DB112" s="3" t="str">
        <v>Busitema University Farm, Arapai</v>
      </c>
      <c r="DC112" s="3" t="str">
        <v>Busitema University Farm, Arapai</v>
      </c>
      <c r="DD112" s="3" t="str">
        <v>Busitema University Farm, Arapai</v>
      </c>
      <c r="DE112" s="3" t="str">
        <v>Busitema University Farm, Arapai</v>
      </c>
      <c r="DF112" s="3" t="str">
        <v>Busitema University Farm, Arapai</v>
      </c>
      <c r="DG112" s="3" t="str">
        <v>Busitema University Farm, Arapai</v>
      </c>
      <c r="DH112" s="3" t="str">
        <v>Busitema University Farm, Arapai</v>
      </c>
      <c r="DI112" s="3" t="str">
        <v>Busitema University Farm, Arapai</v>
      </c>
      <c r="DJ112" s="3" t="str">
        <v>Busitema University Farm, Arapai</v>
      </c>
      <c r="DK112" s="3" t="str">
        <v>Busitema University Farm, Arapai</v>
      </c>
      <c r="DL112" s="3" t="str">
        <v>Busitema University Farm, Arapai</v>
      </c>
      <c r="DM112" s="3" t="str">
        <v>Busitema University Farm, Arapai</v>
      </c>
      <c r="DN112" s="3" t="str">
        <v>Busitema University Farm, Arapai</v>
      </c>
      <c r="DO112" s="3" t="str">
        <v>Busitema University Farm, Arapai</v>
      </c>
      <c r="DP112" s="3" t="str">
        <v>Busitema University Farm, Arapai</v>
      </c>
    </row>
    <row r="113" spans="1:120" ht="14.5" x14ac:dyDescent="0.35">
      <c r="A113" s="3">
        <v>-15.916700000000001</v>
      </c>
      <c r="B113" s="3">
        <v>35.066670000000002</v>
      </c>
      <c r="C113" s="3" t="s">
        <v>178</v>
      </c>
      <c r="D113" s="3" t="s">
        <v>112</v>
      </c>
      <c r="E113" s="3" t="s">
        <v>10300</v>
      </c>
      <c r="F113" s="3">
        <v>1000</v>
      </c>
      <c r="G113"/>
      <c r="H113" s="3" t="str">
        <f>CONCATENATE(site_list[[#This Row],[Country]],site_list[[#This Row],[Site.ID]])</f>
        <v>MalawiBvumbwe</v>
      </c>
      <c r="BB113" s="3" t="str">
        <v>Bvumbwe</v>
      </c>
      <c r="BC113" s="3" t="str">
        <v>Bvumbwe</v>
      </c>
      <c r="BD113" s="3" t="str">
        <v>Bvumbwe</v>
      </c>
      <c r="BE113" s="3" t="str">
        <v>Bvumbwe</v>
      </c>
      <c r="BF113" s="3" t="str">
        <v>Bvumbwe</v>
      </c>
      <c r="BG113" s="3" t="str">
        <v>Bvumbwe</v>
      </c>
      <c r="BH113" s="3" t="str">
        <v>Bvumbwe</v>
      </c>
      <c r="BI113" s="3" t="str">
        <v>Bvumbwe</v>
      </c>
      <c r="BJ113" s="3" t="str">
        <v>Bvumbwe</v>
      </c>
      <c r="BK113" s="3" t="str">
        <v>Bvumbwe</v>
      </c>
      <c r="BL113" s="3" t="str">
        <v>Bvumbwe</v>
      </c>
      <c r="BM113" s="3" t="str">
        <v>Bvumbwe</v>
      </c>
      <c r="BN113" s="3" t="str">
        <v>Bvumbwe</v>
      </c>
      <c r="BO113" s="3" t="str">
        <v>Bvumbwe</v>
      </c>
      <c r="BP113" s="3" t="str">
        <v>Bvumbwe</v>
      </c>
      <c r="BQ113" s="3" t="str">
        <v>Bvumbwe</v>
      </c>
      <c r="BR113" s="3" t="str">
        <v>Bvumbwe</v>
      </c>
      <c r="BS113" s="3" t="str">
        <v>Bvumbwe</v>
      </c>
      <c r="BT113" s="3" t="str">
        <v>Bvumbwe</v>
      </c>
      <c r="BU113" s="3" t="str">
        <v>Bvumbwe</v>
      </c>
      <c r="BV113" s="3" t="str">
        <v>Bvumbwe</v>
      </c>
      <c r="BW113" s="3" t="str">
        <v>Bvumbwe</v>
      </c>
      <c r="BX113" s="3" t="str">
        <v>Bvumbwe</v>
      </c>
      <c r="BY113" s="3" t="str">
        <v>Bvumbwe</v>
      </c>
      <c r="BZ113" s="3" t="str">
        <v>Bvumbwe</v>
      </c>
      <c r="CA113" s="3" t="str">
        <v>Bvumbwe</v>
      </c>
      <c r="CB113" s="3" t="str">
        <v>Bvumbwe</v>
      </c>
      <c r="CC113" s="3" t="str">
        <v>Bvumbwe</v>
      </c>
      <c r="CD113" s="3" t="str">
        <v>Bvumbwe</v>
      </c>
      <c r="CE113" s="3" t="str">
        <v>Bvumbwe</v>
      </c>
      <c r="CF113" s="3" t="str">
        <v>Bvumbwe</v>
      </c>
      <c r="CG113" s="3" t="str">
        <v>Bvumbwe</v>
      </c>
      <c r="CK113" s="3" t="str">
        <v>Bvumbwe</v>
      </c>
      <c r="CM113" s="3" t="str">
        <v>Bvumbwe</v>
      </c>
      <c r="CN113" s="3" t="str">
        <v>Bvumbwe</v>
      </c>
      <c r="CO113" s="3" t="str">
        <v>Bvumbwe</v>
      </c>
      <c r="CP113" s="3" t="str">
        <v>Bvumbwe</v>
      </c>
      <c r="CQ113" s="3" t="str">
        <v>Bvumbwe</v>
      </c>
      <c r="CR113" s="3" t="str">
        <v>Bvumbwe</v>
      </c>
      <c r="CS113" s="3" t="str">
        <v>Bvumbwe</v>
      </c>
      <c r="CT113" s="3" t="str">
        <v>Bvumbwe</v>
      </c>
      <c r="CU113" s="3" t="str">
        <v>Bvumbwe</v>
      </c>
      <c r="CV113" s="3" t="str">
        <v>Bvumbwe</v>
      </c>
      <c r="CW113" s="3" t="str">
        <v>Bvumbwe</v>
      </c>
      <c r="CX113" s="3" t="str">
        <v>Bvumbwe</v>
      </c>
      <c r="CY113" s="3" t="str">
        <v>Bvumbwe</v>
      </c>
      <c r="CZ113" s="3" t="str">
        <v>Bvumbwe</v>
      </c>
      <c r="DA113" s="3" t="str">
        <v>Bvumbwe</v>
      </c>
      <c r="DB113" s="3" t="str">
        <v>Bvumbwe</v>
      </c>
      <c r="DC113" s="3" t="str">
        <v>Bvumbwe</v>
      </c>
      <c r="DD113" s="3" t="str">
        <v>Bvumbwe</v>
      </c>
      <c r="DE113" s="3" t="str">
        <v>Bvumbwe</v>
      </c>
      <c r="DF113" s="3" t="str">
        <v>Bvumbwe</v>
      </c>
      <c r="DG113" s="3" t="str">
        <v>Bvumbwe</v>
      </c>
      <c r="DH113" s="3" t="str">
        <v>Bvumbwe</v>
      </c>
      <c r="DI113" s="3" t="str">
        <v>Bvumbwe</v>
      </c>
      <c r="DJ113" s="3" t="str">
        <v>Bvumbwe</v>
      </c>
      <c r="DK113" s="3" t="str">
        <v>Bvumbwe</v>
      </c>
      <c r="DL113" s="3" t="str">
        <v>Bvumbwe</v>
      </c>
      <c r="DM113" s="3" t="str">
        <v>Bvumbwe</v>
      </c>
      <c r="DN113" s="3" t="str">
        <v>Bvumbwe</v>
      </c>
      <c r="DO113" s="3" t="str">
        <v>Bvumbwe</v>
      </c>
      <c r="DP113" s="3" t="str">
        <v>Bvumbwe</v>
      </c>
    </row>
    <row r="114" spans="1:120" ht="14.5" x14ac:dyDescent="0.35">
      <c r="A114" s="3">
        <v>30.01821</v>
      </c>
      <c r="B114" s="3">
        <v>31.20797</v>
      </c>
      <c r="C114" s="3" t="s">
        <v>142</v>
      </c>
      <c r="D114" s="3" t="s">
        <v>107</v>
      </c>
      <c r="E114" s="3" t="s">
        <v>7685</v>
      </c>
      <c r="F114" s="3">
        <v>1000</v>
      </c>
      <c r="G114"/>
      <c r="H114" s="3" t="str">
        <f>CONCATENATE(site_list[[#This Row],[Country]],site_list[[#This Row],[Site.ID]])</f>
        <v>EgyptCairo University, Faculty of Agriculture</v>
      </c>
      <c r="BB114" s="3" t="str">
        <v>Cairo University, Faculty of Agriculture</v>
      </c>
      <c r="BC114" s="3" t="str">
        <v>Cairo University, Faculty of Agriculture</v>
      </c>
      <c r="BD114" s="3" t="str">
        <v>Cairo University, Faculty of Agriculture</v>
      </c>
      <c r="BE114" s="3" t="str">
        <v>Cairo University, Faculty of Agriculture</v>
      </c>
      <c r="BF114" s="3" t="str">
        <v>Cairo University, Faculty of Agriculture</v>
      </c>
      <c r="BG114" s="3" t="str">
        <v>Cairo University, Faculty of Agriculture</v>
      </c>
      <c r="BH114" s="3" t="str">
        <v>Cairo University, Faculty of Agriculture</v>
      </c>
      <c r="BI114" s="3" t="str">
        <v>Cairo University, Faculty of Agriculture</v>
      </c>
      <c r="BJ114" s="3" t="str">
        <v>Cairo University, Faculty of Agriculture</v>
      </c>
      <c r="BK114" s="3" t="str">
        <v>Cairo University, Faculty of Agriculture</v>
      </c>
      <c r="BL114" s="3" t="str">
        <v>Cairo University, Faculty of Agriculture</v>
      </c>
      <c r="BM114" s="3" t="str">
        <v>Cairo University, Faculty of Agriculture</v>
      </c>
      <c r="BN114" s="3" t="str">
        <v>Cairo University, Faculty of Agriculture</v>
      </c>
      <c r="BO114" s="3" t="str">
        <v>Cairo University, Faculty of Agriculture</v>
      </c>
      <c r="BP114" s="3" t="str">
        <v>Cairo University, Faculty of Agriculture</v>
      </c>
      <c r="BQ114" s="3" t="str">
        <v>Cairo University, Faculty of Agriculture</v>
      </c>
      <c r="BR114" s="3" t="str">
        <v>Cairo University, Faculty of Agriculture</v>
      </c>
      <c r="BS114" s="3" t="str">
        <v>Cairo University, Faculty of Agriculture</v>
      </c>
      <c r="BT114" s="3" t="str">
        <v>Cairo University, Faculty of Agriculture</v>
      </c>
      <c r="BU114" s="3" t="str">
        <v>Cairo University, Faculty of Agriculture</v>
      </c>
      <c r="BV114" s="3" t="str">
        <v>Cairo University, Faculty of Agriculture</v>
      </c>
      <c r="BW114" s="3" t="str">
        <v>Cairo University, Faculty of Agriculture</v>
      </c>
      <c r="BX114" s="3" t="str">
        <v>Cairo University, Faculty of Agriculture</v>
      </c>
      <c r="BY114" s="3" t="str">
        <v>Cairo University, Faculty of Agriculture</v>
      </c>
      <c r="BZ114" s="3" t="str">
        <v>Cairo University, Faculty of Agriculture</v>
      </c>
      <c r="CA114" s="3" t="str">
        <v>Cairo University, Faculty of Agriculture</v>
      </c>
      <c r="CB114" s="3" t="str">
        <v>Cairo University, Faculty of Agriculture</v>
      </c>
      <c r="CC114" s="3" t="str">
        <v>Cairo University, Faculty of Agriculture</v>
      </c>
      <c r="CD114" s="3" t="str">
        <v>Cairo University, Faculty of Agriculture</v>
      </c>
      <c r="CE114" s="3" t="str">
        <v>Cairo University, Faculty of Agriculture</v>
      </c>
      <c r="CF114" s="3" t="str">
        <v>Cairo University, Faculty of Agriculture</v>
      </c>
      <c r="CG114" s="3" t="str">
        <v>Cairo University, Faculty of Agriculture</v>
      </c>
      <c r="CK114" s="3" t="str">
        <v>Cairo University, Faculty of Agriculture</v>
      </c>
      <c r="CM114" s="3" t="str">
        <v>Cairo University, Faculty of Agriculture</v>
      </c>
      <c r="CN114" s="3" t="str">
        <v>Cairo University, Faculty of Agriculture</v>
      </c>
      <c r="CO114" s="3" t="str">
        <v>Cairo University, Faculty of Agriculture</v>
      </c>
      <c r="CP114" s="3" t="str">
        <v>Cairo University, Faculty of Agriculture</v>
      </c>
      <c r="CQ114" s="3" t="str">
        <v>Cairo University, Faculty of Agriculture</v>
      </c>
      <c r="CR114" s="3" t="str">
        <v>Cairo University, Faculty of Agriculture</v>
      </c>
      <c r="CS114" s="3" t="str">
        <v>Cairo University, Faculty of Agriculture</v>
      </c>
      <c r="CT114" s="3" t="str">
        <v>Cairo University, Faculty of Agriculture</v>
      </c>
      <c r="CU114" s="3" t="str">
        <v>Cairo University, Faculty of Agriculture</v>
      </c>
      <c r="CV114" s="3" t="str">
        <v>Cairo University, Faculty of Agriculture</v>
      </c>
      <c r="CW114" s="3" t="str">
        <v>Cairo University, Faculty of Agriculture</v>
      </c>
      <c r="CX114" s="3" t="str">
        <v>Cairo University, Faculty of Agriculture</v>
      </c>
      <c r="CY114" s="3" t="str">
        <v>Cairo University, Faculty of Agriculture</v>
      </c>
      <c r="CZ114" s="3" t="str">
        <v>Cairo University, Faculty of Agriculture</v>
      </c>
      <c r="DA114" s="3" t="str">
        <v>Cairo University, Faculty of Agriculture</v>
      </c>
      <c r="DB114" s="3" t="str">
        <v>Cairo University, Faculty of Agriculture</v>
      </c>
      <c r="DC114" s="3" t="str">
        <v>Cairo University, Faculty of Agriculture</v>
      </c>
      <c r="DD114" s="3" t="str">
        <v>Cairo University, Faculty of Agriculture</v>
      </c>
      <c r="DE114" s="3" t="str">
        <v>Cairo University, Faculty of Agriculture</v>
      </c>
      <c r="DF114" s="3" t="str">
        <v>Cairo University, Faculty of Agriculture</v>
      </c>
      <c r="DG114" s="3" t="str">
        <v>Cairo University, Faculty of Agriculture</v>
      </c>
      <c r="DH114" s="3" t="str">
        <v>Cairo University, Faculty of Agriculture</v>
      </c>
      <c r="DI114" s="3" t="str">
        <v>Cairo University, Faculty of Agriculture</v>
      </c>
      <c r="DJ114" s="3" t="str">
        <v>Cairo University, Faculty of Agriculture</v>
      </c>
      <c r="DK114" s="3" t="str">
        <v>Cairo University, Faculty of Agriculture</v>
      </c>
      <c r="DL114" s="3" t="str">
        <v>Cairo University, Faculty of Agriculture</v>
      </c>
      <c r="DM114" s="3" t="str">
        <v>Cairo University, Faculty of Agriculture</v>
      </c>
      <c r="DN114" s="3" t="str">
        <v>Cairo University, Faculty of Agriculture</v>
      </c>
      <c r="DO114" s="3" t="str">
        <v>Cairo University, Faculty of Agriculture</v>
      </c>
      <c r="DP114" s="3" t="str">
        <v>Cairo University, Faculty of Agriculture</v>
      </c>
    </row>
    <row r="115" spans="1:120" ht="14.5" x14ac:dyDescent="0.35">
      <c r="A115" s="3">
        <v>-9.32</v>
      </c>
      <c r="B115" s="3">
        <v>-40.5625</v>
      </c>
      <c r="C115" s="3" t="s">
        <v>9239</v>
      </c>
      <c r="D115" s="3" t="s">
        <v>112</v>
      </c>
      <c r="E115" s="3" t="s">
        <v>13612</v>
      </c>
      <c r="F115" s="3">
        <v>300</v>
      </c>
      <c r="G115"/>
      <c r="H115" s="3" t="str">
        <f>CONCATENATE(site_list[[#This Row],[Country]],site_list[[#This Row],[Site.ID]])</f>
        <v>BrazilCampus de Ciencias Agrarias’ of the Universidade Federal do Vale do Sao Francisco, Petrolina</v>
      </c>
      <c r="BB115" s="3" t="str">
        <v>Campus de Ciencias Agrarias’ of the Universidade Federal do Vale do Sao Francisco, Petrolina</v>
      </c>
      <c r="BC115" s="3" t="str">
        <v>Campus de Ciencias Agrarias’ of the Universidade Federal do Vale do Sao Francisco, Petrolina</v>
      </c>
      <c r="BD115" s="3" t="str">
        <v>Campus de Ciencias Agrarias’ of the Universidade Federal do Vale do Sao Francisco, Petrolina</v>
      </c>
      <c r="BE115" s="3" t="str">
        <v>Campus de Ciencias Agrarias’ of the Universidade Federal do Vale do Sao Francisco, Petrolina</v>
      </c>
      <c r="BF115" s="3" t="str">
        <v>Campus de Ciencias Agrarias’ of the Universidade Federal do Vale do Sao Francisco, Petrolina</v>
      </c>
      <c r="BG115" s="3" t="str">
        <v>Campus de Ciencias Agrarias’ of the Universidade Federal do Vale do Sao Francisco, Petrolina</v>
      </c>
      <c r="BH115" s="3" t="str">
        <v>Campus de Ciencias Agrarias’ of the Universidade Federal do Vale do Sao Francisco, Petrolina</v>
      </c>
      <c r="BI115" s="3" t="str">
        <v>Campus de Ciencias Agrarias’ of the Universidade Federal do Vale do Sao Francisco, Petrolina</v>
      </c>
      <c r="BJ115" s="3" t="str">
        <v>Campus de Ciencias Agrarias’ of the Universidade Federal do Vale do Sao Francisco, Petrolina</v>
      </c>
      <c r="BK115" s="3" t="str">
        <v>Campus de Ciencias Agrarias’ of the Universidade Federal do Vale do Sao Francisco, Petrolina</v>
      </c>
      <c r="BL115" s="3" t="str">
        <v>Campus de Ciencias Agrarias’ of the Universidade Federal do Vale do Sao Francisco, Petrolina</v>
      </c>
      <c r="BM115" s="3" t="str">
        <v>Campus de Ciencias Agrarias’ of the Universidade Federal do Vale do Sao Francisco, Petrolina</v>
      </c>
      <c r="BN115" s="3" t="str">
        <v>Campus de Ciencias Agrarias’ of the Universidade Federal do Vale do Sao Francisco, Petrolina</v>
      </c>
      <c r="BO115" s="3" t="str">
        <v>Campus de Ciencias Agrarias’ of the Universidade Federal do Vale do Sao Francisco, Petrolina</v>
      </c>
      <c r="BP115" s="3" t="str">
        <v>Campus de Ciencias Agrarias’ of the Universidade Federal do Vale do Sao Francisco, Petrolina</v>
      </c>
      <c r="BQ115" s="3" t="str">
        <v>Campus de Ciencias Agrarias’ of the Universidade Federal do Vale do Sao Francisco, Petrolina</v>
      </c>
      <c r="BR115" s="3" t="str">
        <v>Campus de Ciencias Agrarias’ of the Universidade Federal do Vale do Sao Francisco, Petrolina</v>
      </c>
      <c r="BS115" s="3" t="str">
        <v>Campus de Ciencias Agrarias’ of the Universidade Federal do Vale do Sao Francisco, Petrolina</v>
      </c>
      <c r="BT115" s="3" t="str">
        <v>Campus de Ciencias Agrarias’ of the Universidade Federal do Vale do Sao Francisco, Petrolina</v>
      </c>
      <c r="BU115" s="3" t="str">
        <v>Campus de Ciencias Agrarias’ of the Universidade Federal do Vale do Sao Francisco, Petrolina</v>
      </c>
      <c r="BV115" s="3" t="str">
        <v>Campus de Ciencias Agrarias’ of the Universidade Federal do Vale do Sao Francisco, Petrolina</v>
      </c>
      <c r="BW115" s="3" t="str">
        <v>Campus de Ciencias Agrarias’ of the Universidade Federal do Vale do Sao Francisco, Petrolina</v>
      </c>
      <c r="BX115" s="3" t="str">
        <v>Campus de Ciencias Agrarias’ of the Universidade Federal do Vale do Sao Francisco, Petrolina</v>
      </c>
      <c r="BY115" s="3" t="str">
        <v>Campus de Ciencias Agrarias’ of the Universidade Federal do Vale do Sao Francisco, Petrolina</v>
      </c>
      <c r="BZ115" s="3" t="str">
        <v>Campus de Ciencias Agrarias’ of the Universidade Federal do Vale do Sao Francisco, Petrolina</v>
      </c>
      <c r="CA115" s="3" t="str">
        <v>Campus de Ciencias Agrarias’ of the Universidade Federal do Vale do Sao Francisco, Petrolina</v>
      </c>
      <c r="CB115" s="3" t="str">
        <v>Campus de Ciencias Agrarias’ of the Universidade Federal do Vale do Sao Francisco, Petrolina</v>
      </c>
      <c r="CC115" s="3" t="str">
        <v>Campus de Ciencias Agrarias’ of the Universidade Federal do Vale do Sao Francisco, Petrolina</v>
      </c>
      <c r="CD115" s="3" t="str">
        <v>Campus de Ciencias Agrarias’ of the Universidade Federal do Vale do Sao Francisco, Petrolina</v>
      </c>
      <c r="CE115" s="3" t="str">
        <v>Campus de Ciencias Agrarias’ of the Universidade Federal do Vale do Sao Francisco, Petrolina</v>
      </c>
      <c r="CF115" s="3" t="str">
        <v>Campus de Ciencias Agrarias’ of the Universidade Federal do Vale do Sao Francisco, Petrolina</v>
      </c>
      <c r="CG115" s="3" t="str">
        <v>Campus de Ciencias Agrarias’ of the Universidade Federal do Vale do Sao Francisco, Petrolina</v>
      </c>
      <c r="CK115" s="3" t="str">
        <v>Campus de Ciencias Agrarias’ of the Universidade Federal do Vale do Sao Francisco, Petrolina</v>
      </c>
      <c r="CM115" s="3" t="str">
        <v>Campus de Ciencias Agrarias’ of the Universidade Federal do Vale do Sao Francisco, Petrolina</v>
      </c>
      <c r="CN115" s="3" t="str">
        <v>Campus de Ciencias Agrarias’ of the Universidade Federal do Vale do Sao Francisco, Petrolina</v>
      </c>
      <c r="CO115" s="3" t="str">
        <v>Campus de Ciencias Agrarias’ of the Universidade Federal do Vale do Sao Francisco, Petrolina</v>
      </c>
      <c r="CP115" s="3" t="str">
        <v>Campus de Ciencias Agrarias’ of the Universidade Federal do Vale do Sao Francisco, Petrolina</v>
      </c>
      <c r="CQ115" s="3" t="str">
        <v>Campus de Ciencias Agrarias’ of the Universidade Federal do Vale do Sao Francisco, Petrolina</v>
      </c>
      <c r="CR115" s="3" t="str">
        <v>Campus de Ciencias Agrarias’ of the Universidade Federal do Vale do Sao Francisco, Petrolina</v>
      </c>
      <c r="CS115" s="3" t="str">
        <v>Campus de Ciencias Agrarias’ of the Universidade Federal do Vale do Sao Francisco, Petrolina</v>
      </c>
      <c r="CT115" s="3" t="str">
        <v>Campus de Ciencias Agrarias’ of the Universidade Federal do Vale do Sao Francisco, Petrolina</v>
      </c>
      <c r="CU115" s="3" t="str">
        <v>Campus de Ciencias Agrarias’ of the Universidade Federal do Vale do Sao Francisco, Petrolina</v>
      </c>
      <c r="CV115" s="3" t="str">
        <v>Campus de Ciencias Agrarias’ of the Universidade Federal do Vale do Sao Francisco, Petrolina</v>
      </c>
      <c r="CW115" s="3" t="str">
        <v>Campus de Ciencias Agrarias’ of the Universidade Federal do Vale do Sao Francisco, Petrolina</v>
      </c>
      <c r="CX115" s="3" t="str">
        <v>Campus de Ciencias Agrarias’ of the Universidade Federal do Vale do Sao Francisco, Petrolina</v>
      </c>
      <c r="CY115" s="3" t="str">
        <v>Campus de Ciencias Agrarias’ of the Universidade Federal do Vale do Sao Francisco, Petrolina</v>
      </c>
      <c r="CZ115" s="3" t="str">
        <v>Campus de Ciencias Agrarias’ of the Universidade Federal do Vale do Sao Francisco, Petrolina</v>
      </c>
      <c r="DA115" s="3" t="str">
        <v>Campus de Ciencias Agrarias’ of the Universidade Federal do Vale do Sao Francisco, Petrolina</v>
      </c>
      <c r="DB115" s="3" t="str">
        <v>Campus de Ciencias Agrarias’ of the Universidade Federal do Vale do Sao Francisco, Petrolina</v>
      </c>
      <c r="DC115" s="3" t="str">
        <v>Campus de Ciencias Agrarias’ of the Universidade Federal do Vale do Sao Francisco, Petrolina</v>
      </c>
      <c r="DD115" s="3" t="str">
        <v>Campus de Ciencias Agrarias’ of the Universidade Federal do Vale do Sao Francisco, Petrolina</v>
      </c>
      <c r="DE115" s="3" t="str">
        <v>Campus de Ciencias Agrarias’ of the Universidade Federal do Vale do Sao Francisco, Petrolina</v>
      </c>
      <c r="DF115" s="3" t="str">
        <v>Campus de Ciencias Agrarias’ of the Universidade Federal do Vale do Sao Francisco, Petrolina</v>
      </c>
      <c r="DG115" s="3" t="str">
        <v>Campus de Ciencias Agrarias’ of the Universidade Federal do Vale do Sao Francisco, Petrolina</v>
      </c>
      <c r="DH115" s="3" t="str">
        <v>Campus de Ciencias Agrarias’ of the Universidade Federal do Vale do Sao Francisco, Petrolina</v>
      </c>
      <c r="DI115" s="3" t="str">
        <v>Campus de Ciencias Agrarias’ of the Universidade Federal do Vale do Sao Francisco, Petrolina</v>
      </c>
      <c r="DJ115" s="3" t="str">
        <v>Campus de Ciencias Agrarias’ of the Universidade Federal do Vale do Sao Francisco, Petrolina</v>
      </c>
      <c r="DK115" s="3" t="str">
        <v>Campus de Ciencias Agrarias’ of the Universidade Federal do Vale do Sao Francisco, Petrolina</v>
      </c>
      <c r="DL115" s="3" t="str">
        <v>Campus de Ciencias Agrarias’ of the Universidade Federal do Vale do Sao Francisco, Petrolina</v>
      </c>
      <c r="DM115" s="3" t="str">
        <v>Campus de Ciencias Agrarias’ of the Universidade Federal do Vale do Sao Francisco, Petrolina</v>
      </c>
      <c r="DN115" s="3" t="str">
        <v>Campus de Ciencias Agrarias’ of the Universidade Federal do Vale do Sao Francisco, Petrolina</v>
      </c>
      <c r="DO115" s="3" t="str">
        <v>Campus de Ciencias Agrarias’ of the Universidade Federal do Vale do Sao Francisco, Petrolina</v>
      </c>
      <c r="DP115" s="3" t="str">
        <v>Campus de Ciencias Agrarias’ of the Universidade Federal do Vale do Sao Francisco, Petrolina</v>
      </c>
    </row>
    <row r="116" spans="1:120" ht="14.5" x14ac:dyDescent="0.35">
      <c r="A116" s="3">
        <v>19.409199999999998</v>
      </c>
      <c r="B116" s="3">
        <v>-99.688999999999993</v>
      </c>
      <c r="C116" s="3" t="s">
        <v>9265</v>
      </c>
      <c r="D116" s="3" t="s">
        <v>112</v>
      </c>
      <c r="E116" s="3" t="s">
        <v>13665</v>
      </c>
      <c r="F116" s="3">
        <v>300</v>
      </c>
      <c r="G116"/>
      <c r="H116" s="3" t="str">
        <f>CONCATENATE(site_list[[#This Row],[Country]],site_list[[#This Row],[Site.ID]])</f>
        <v>MexicoCampus El Cerrillo Piedras Blancas</v>
      </c>
      <c r="BB116" s="3" t="str">
        <v>Campus El Cerrillo Piedras Blancas</v>
      </c>
      <c r="BC116" s="3" t="str">
        <v>Campus El Cerrillo Piedras Blancas</v>
      </c>
      <c r="BD116" s="3" t="str">
        <v>Campus El Cerrillo Piedras Blancas</v>
      </c>
      <c r="BE116" s="3" t="str">
        <v>Campus El Cerrillo Piedras Blancas</v>
      </c>
      <c r="BF116" s="3" t="str">
        <v>Campus El Cerrillo Piedras Blancas</v>
      </c>
      <c r="BG116" s="3" t="str">
        <v>Campus El Cerrillo Piedras Blancas</v>
      </c>
      <c r="BH116" s="3" t="str">
        <v>Campus El Cerrillo Piedras Blancas</v>
      </c>
      <c r="BI116" s="3" t="str">
        <v>Campus El Cerrillo Piedras Blancas</v>
      </c>
      <c r="BJ116" s="3" t="str">
        <v>Campus El Cerrillo Piedras Blancas</v>
      </c>
      <c r="BK116" s="3" t="str">
        <v>Campus El Cerrillo Piedras Blancas</v>
      </c>
      <c r="BL116" s="3" t="str">
        <v>Campus El Cerrillo Piedras Blancas</v>
      </c>
      <c r="BM116" s="3" t="str">
        <v>Campus El Cerrillo Piedras Blancas</v>
      </c>
      <c r="BN116" s="3" t="str">
        <v>Campus El Cerrillo Piedras Blancas</v>
      </c>
      <c r="BO116" s="3" t="str">
        <v>Campus El Cerrillo Piedras Blancas</v>
      </c>
      <c r="BP116" s="3" t="str">
        <v>Campus El Cerrillo Piedras Blancas</v>
      </c>
      <c r="BQ116" s="3" t="str">
        <v>Campus El Cerrillo Piedras Blancas</v>
      </c>
      <c r="BR116" s="3" t="str">
        <v>Campus El Cerrillo Piedras Blancas</v>
      </c>
      <c r="BS116" s="3" t="str">
        <v>Campus El Cerrillo Piedras Blancas</v>
      </c>
      <c r="BT116" s="3" t="str">
        <v>Campus El Cerrillo Piedras Blancas</v>
      </c>
      <c r="BU116" s="3" t="str">
        <v>Campus El Cerrillo Piedras Blancas</v>
      </c>
      <c r="BV116" s="3" t="str">
        <v>Campus El Cerrillo Piedras Blancas</v>
      </c>
      <c r="BW116" s="3" t="str">
        <v>Campus El Cerrillo Piedras Blancas</v>
      </c>
      <c r="BX116" s="3" t="str">
        <v>Campus El Cerrillo Piedras Blancas</v>
      </c>
      <c r="BY116" s="3" t="str">
        <v>Campus El Cerrillo Piedras Blancas</v>
      </c>
      <c r="BZ116" s="3" t="str">
        <v>Campus El Cerrillo Piedras Blancas</v>
      </c>
      <c r="CA116" s="3" t="str">
        <v>Campus El Cerrillo Piedras Blancas</v>
      </c>
      <c r="CB116" s="3" t="str">
        <v>Campus El Cerrillo Piedras Blancas</v>
      </c>
      <c r="CC116" s="3" t="str">
        <v>Campus El Cerrillo Piedras Blancas</v>
      </c>
      <c r="CD116" s="3" t="str">
        <v>Campus El Cerrillo Piedras Blancas</v>
      </c>
      <c r="CE116" s="3" t="str">
        <v>Campus El Cerrillo Piedras Blancas</v>
      </c>
      <c r="CF116" s="3" t="str">
        <v>Campus El Cerrillo Piedras Blancas</v>
      </c>
      <c r="CG116" s="3" t="str">
        <v>Campus El Cerrillo Piedras Blancas</v>
      </c>
      <c r="CK116" s="3" t="str">
        <v>Campus El Cerrillo Piedras Blancas</v>
      </c>
      <c r="CM116" s="3" t="str">
        <v>Campus El Cerrillo Piedras Blancas</v>
      </c>
      <c r="CN116" s="3" t="str">
        <v>Campus El Cerrillo Piedras Blancas</v>
      </c>
      <c r="CO116" s="3" t="str">
        <v>Campus El Cerrillo Piedras Blancas</v>
      </c>
      <c r="CP116" s="3" t="str">
        <v>Campus El Cerrillo Piedras Blancas</v>
      </c>
      <c r="CQ116" s="3" t="str">
        <v>Campus El Cerrillo Piedras Blancas</v>
      </c>
      <c r="CR116" s="3" t="str">
        <v>Campus El Cerrillo Piedras Blancas</v>
      </c>
      <c r="CS116" s="3" t="str">
        <v>Campus El Cerrillo Piedras Blancas</v>
      </c>
      <c r="CT116" s="3" t="str">
        <v>Campus El Cerrillo Piedras Blancas</v>
      </c>
      <c r="CU116" s="3" t="str">
        <v>Campus El Cerrillo Piedras Blancas</v>
      </c>
      <c r="CV116" s="3" t="str">
        <v>Campus El Cerrillo Piedras Blancas</v>
      </c>
      <c r="CW116" s="3" t="str">
        <v>Campus El Cerrillo Piedras Blancas</v>
      </c>
      <c r="CX116" s="3" t="str">
        <v>Campus El Cerrillo Piedras Blancas</v>
      </c>
      <c r="CY116" s="3" t="str">
        <v>Campus El Cerrillo Piedras Blancas</v>
      </c>
      <c r="CZ116" s="3" t="str">
        <v>Campus El Cerrillo Piedras Blancas</v>
      </c>
      <c r="DA116" s="3" t="str">
        <v>Campus El Cerrillo Piedras Blancas</v>
      </c>
      <c r="DB116" s="3" t="str">
        <v>Campus El Cerrillo Piedras Blancas</v>
      </c>
      <c r="DC116" s="3" t="str">
        <v>Campus El Cerrillo Piedras Blancas</v>
      </c>
      <c r="DD116" s="3" t="str">
        <v>Campus El Cerrillo Piedras Blancas</v>
      </c>
      <c r="DE116" s="3" t="str">
        <v>Campus El Cerrillo Piedras Blancas</v>
      </c>
      <c r="DF116" s="3" t="str">
        <v>Campus El Cerrillo Piedras Blancas</v>
      </c>
      <c r="DG116" s="3" t="str">
        <v>Campus El Cerrillo Piedras Blancas</v>
      </c>
      <c r="DH116" s="3" t="str">
        <v>Campus El Cerrillo Piedras Blancas</v>
      </c>
      <c r="DI116" s="3" t="str">
        <v>Campus El Cerrillo Piedras Blancas</v>
      </c>
      <c r="DJ116" s="3" t="str">
        <v>Campus El Cerrillo Piedras Blancas</v>
      </c>
      <c r="DK116" s="3" t="str">
        <v>Campus El Cerrillo Piedras Blancas</v>
      </c>
      <c r="DL116" s="3" t="str">
        <v>Campus El Cerrillo Piedras Blancas</v>
      </c>
      <c r="DM116" s="3" t="str">
        <v>Campus El Cerrillo Piedras Blancas</v>
      </c>
      <c r="DN116" s="3" t="str">
        <v>Campus El Cerrillo Piedras Blancas</v>
      </c>
      <c r="DO116" s="3" t="str">
        <v>Campus El Cerrillo Piedras Blancas</v>
      </c>
      <c r="DP116" s="3" t="str">
        <v>Campus El Cerrillo Piedras Blancas</v>
      </c>
    </row>
    <row r="117" spans="1:120" ht="14.5" x14ac:dyDescent="0.35">
      <c r="A117" s="3">
        <v>-1.1719999999999999</v>
      </c>
      <c r="B117" s="3">
        <v>-80.391999999999996</v>
      </c>
      <c r="C117" s="3" t="s">
        <v>9251</v>
      </c>
      <c r="D117" s="3" t="s">
        <v>112</v>
      </c>
      <c r="E117" s="3" t="s">
        <v>9759</v>
      </c>
      <c r="F117" s="3">
        <v>400</v>
      </c>
      <c r="G117"/>
      <c r="H117" s="3" t="str">
        <f>CONCATENATE(site_list[[#This Row],[Country]],site_list[[#This Row],[Site.ID]])</f>
        <v>EcuadorCampus Experimental La Teodomira, Lodana</v>
      </c>
      <c r="BB117" s="3" t="str">
        <v>Campus Experimental La Teodomira, Lodana</v>
      </c>
      <c r="BC117" s="3" t="str">
        <v>Campus Experimental La Teodomira, Lodana</v>
      </c>
      <c r="BD117" s="3" t="str">
        <v>Campus Experimental La Teodomira, Lodana</v>
      </c>
      <c r="BE117" s="3" t="str">
        <v>Campus Experimental La Teodomira, Lodana</v>
      </c>
      <c r="BF117" s="3" t="str">
        <v>Campus Experimental La Teodomira, Lodana</v>
      </c>
      <c r="BG117" s="3" t="str">
        <v>Campus Experimental La Teodomira, Lodana</v>
      </c>
      <c r="BH117" s="3" t="str">
        <v>Campus Experimental La Teodomira, Lodana</v>
      </c>
      <c r="BI117" s="3" t="str">
        <v>Campus Experimental La Teodomira, Lodana</v>
      </c>
      <c r="BJ117" s="3" t="str">
        <v>Campus Experimental La Teodomira, Lodana</v>
      </c>
      <c r="BK117" s="3" t="str">
        <v>Campus Experimental La Teodomira, Lodana</v>
      </c>
      <c r="BL117" s="3" t="str">
        <v>Campus Experimental La Teodomira, Lodana</v>
      </c>
      <c r="BM117" s="3" t="str">
        <v>Campus Experimental La Teodomira, Lodana</v>
      </c>
      <c r="BN117" s="3" t="str">
        <v>Campus Experimental La Teodomira, Lodana</v>
      </c>
      <c r="BO117" s="3" t="str">
        <v>Campus Experimental La Teodomira, Lodana</v>
      </c>
      <c r="BP117" s="3" t="str">
        <v>Campus Experimental La Teodomira, Lodana</v>
      </c>
      <c r="BQ117" s="3" t="str">
        <v>Campus Experimental La Teodomira, Lodana</v>
      </c>
      <c r="BR117" s="3" t="str">
        <v>Campus Experimental La Teodomira, Lodana</v>
      </c>
      <c r="BS117" s="3" t="str">
        <v>Campus Experimental La Teodomira, Lodana</v>
      </c>
      <c r="BT117" s="3" t="str">
        <v>Campus Experimental La Teodomira, Lodana</v>
      </c>
      <c r="BU117" s="3" t="str">
        <v>Campus Experimental La Teodomira, Lodana</v>
      </c>
      <c r="BV117" s="3" t="str">
        <v>Campus Experimental La Teodomira, Lodana</v>
      </c>
      <c r="BW117" s="3" t="str">
        <v>Campus Experimental La Teodomira, Lodana</v>
      </c>
      <c r="BX117" s="3" t="str">
        <v>Campus Experimental La Teodomira, Lodana</v>
      </c>
      <c r="BY117" s="3" t="str">
        <v>Campus Experimental La Teodomira, Lodana</v>
      </c>
      <c r="BZ117" s="3" t="str">
        <v>Campus Experimental La Teodomira, Lodana</v>
      </c>
      <c r="CA117" s="3" t="str">
        <v>Campus Experimental La Teodomira, Lodana</v>
      </c>
      <c r="CB117" s="3" t="str">
        <v>Campus Experimental La Teodomira, Lodana</v>
      </c>
      <c r="CC117" s="3" t="str">
        <v>Campus Experimental La Teodomira, Lodana</v>
      </c>
      <c r="CD117" s="3" t="str">
        <v>Campus Experimental La Teodomira, Lodana</v>
      </c>
      <c r="CE117" s="3" t="str">
        <v>Campus Experimental La Teodomira, Lodana</v>
      </c>
      <c r="CF117" s="3" t="str">
        <v>Campus Experimental La Teodomira, Lodana</v>
      </c>
      <c r="CG117" s="3" t="str">
        <v>Campus Experimental La Teodomira, Lodana</v>
      </c>
      <c r="CK117" s="3" t="str">
        <v>Campus Experimental La Teodomira, Lodana</v>
      </c>
      <c r="CM117" s="3" t="str">
        <v>Campus Experimental La Teodomira, Lodana</v>
      </c>
      <c r="CN117" s="3" t="str">
        <v>Campus Experimental La Teodomira, Lodana</v>
      </c>
      <c r="CO117" s="3" t="str">
        <v>Campus Experimental La Teodomira, Lodana</v>
      </c>
      <c r="CP117" s="3" t="str">
        <v>Campus Experimental La Teodomira, Lodana</v>
      </c>
      <c r="CQ117" s="3" t="str">
        <v>Campus Experimental La Teodomira, Lodana</v>
      </c>
      <c r="CR117" s="3" t="str">
        <v>Campus Experimental La Teodomira, Lodana</v>
      </c>
      <c r="CS117" s="3" t="str">
        <v>Campus Experimental La Teodomira, Lodana</v>
      </c>
      <c r="CT117" s="3" t="str">
        <v>Campus Experimental La Teodomira, Lodana</v>
      </c>
      <c r="CU117" s="3" t="str">
        <v>Campus Experimental La Teodomira, Lodana</v>
      </c>
      <c r="CV117" s="3" t="str">
        <v>Campus Experimental La Teodomira, Lodana</v>
      </c>
      <c r="CW117" s="3" t="str">
        <v>Campus Experimental La Teodomira, Lodana</v>
      </c>
      <c r="CX117" s="3" t="str">
        <v>Campus Experimental La Teodomira, Lodana</v>
      </c>
      <c r="CY117" s="3" t="str">
        <v>Campus Experimental La Teodomira, Lodana</v>
      </c>
      <c r="CZ117" s="3" t="str">
        <v>Campus Experimental La Teodomira, Lodana</v>
      </c>
      <c r="DA117" s="3" t="str">
        <v>Campus Experimental La Teodomira, Lodana</v>
      </c>
      <c r="DB117" s="3" t="str">
        <v>Campus Experimental La Teodomira, Lodana</v>
      </c>
      <c r="DC117" s="3" t="str">
        <v>Campus Experimental La Teodomira, Lodana</v>
      </c>
      <c r="DD117" s="3" t="str">
        <v>Campus Experimental La Teodomira, Lodana</v>
      </c>
      <c r="DE117" s="3" t="str">
        <v>Campus Experimental La Teodomira, Lodana</v>
      </c>
      <c r="DF117" s="3" t="str">
        <v>Campus Experimental La Teodomira, Lodana</v>
      </c>
      <c r="DG117" s="3" t="str">
        <v>Campus Experimental La Teodomira, Lodana</v>
      </c>
      <c r="DH117" s="3" t="str">
        <v>Campus Experimental La Teodomira, Lodana</v>
      </c>
      <c r="DI117" s="3" t="str">
        <v>Campus Experimental La Teodomira, Lodana</v>
      </c>
      <c r="DJ117" s="3" t="str">
        <v>Campus Experimental La Teodomira, Lodana</v>
      </c>
      <c r="DK117" s="3" t="str">
        <v>Campus Experimental La Teodomira, Lodana</v>
      </c>
      <c r="DL117" s="3" t="str">
        <v>Campus Experimental La Teodomira, Lodana</v>
      </c>
      <c r="DM117" s="3" t="str">
        <v>Campus Experimental La Teodomira, Lodana</v>
      </c>
      <c r="DN117" s="3" t="str">
        <v>Campus Experimental La Teodomira, Lodana</v>
      </c>
      <c r="DO117" s="3" t="str">
        <v>Campus Experimental La Teodomira, Lodana</v>
      </c>
      <c r="DP117" s="3" t="str">
        <v>Campus Experimental La Teodomira, Lodana</v>
      </c>
    </row>
    <row r="118" spans="1:120" ht="14.5" x14ac:dyDescent="0.35">
      <c r="A118" s="3">
        <v>7.1666699999999999</v>
      </c>
      <c r="B118" s="3">
        <v>2.0666699999999998</v>
      </c>
      <c r="C118" s="3" t="s">
        <v>100</v>
      </c>
      <c r="D118" s="3" t="s">
        <v>107</v>
      </c>
      <c r="E118" s="3" t="s">
        <v>127</v>
      </c>
      <c r="F118" s="3">
        <v>2000</v>
      </c>
      <c r="G118"/>
      <c r="H118" s="3" t="str">
        <f>CONCATENATE(site_list[[#This Row],[Country]],site_list[[#This Row],[Site.ID]])</f>
        <v>BeninCana</v>
      </c>
      <c r="BB118" s="3" t="str">
        <v>Cana</v>
      </c>
      <c r="BC118" s="3" t="str">
        <v>Cana</v>
      </c>
      <c r="BD118" s="3" t="str">
        <v>Cana</v>
      </c>
      <c r="BE118" s="3" t="str">
        <v>Cana</v>
      </c>
      <c r="BF118" s="3" t="str">
        <v>Cana</v>
      </c>
      <c r="BG118" s="3" t="str">
        <v>Cana</v>
      </c>
      <c r="BH118" s="3" t="str">
        <v>Cana</v>
      </c>
      <c r="BI118" s="3" t="str">
        <v>Cana</v>
      </c>
      <c r="BJ118" s="3" t="str">
        <v>Cana</v>
      </c>
      <c r="BK118" s="3" t="str">
        <v>Cana</v>
      </c>
      <c r="BL118" s="3" t="str">
        <v>Cana</v>
      </c>
      <c r="BM118" s="3" t="str">
        <v>Cana</v>
      </c>
      <c r="BN118" s="3" t="str">
        <v>Cana</v>
      </c>
      <c r="BO118" s="3" t="str">
        <v>Cana</v>
      </c>
      <c r="BP118" s="3" t="str">
        <v>Cana</v>
      </c>
      <c r="BQ118" s="3" t="str">
        <v>Cana</v>
      </c>
      <c r="BR118" s="3" t="str">
        <v>Cana</v>
      </c>
      <c r="BS118" s="3" t="str">
        <v>Cana</v>
      </c>
      <c r="BT118" s="3" t="str">
        <v>Cana</v>
      </c>
      <c r="BU118" s="3" t="str">
        <v>Cana</v>
      </c>
      <c r="BV118" s="3" t="str">
        <v>Cana</v>
      </c>
      <c r="BW118" s="3" t="str">
        <v>Cana</v>
      </c>
      <c r="BX118" s="3" t="str">
        <v>Cana</v>
      </c>
      <c r="BY118" s="3" t="str">
        <v>Cana</v>
      </c>
      <c r="BZ118" s="3" t="str">
        <v>Cana</v>
      </c>
      <c r="CA118" s="3" t="str">
        <v>Cana</v>
      </c>
      <c r="CB118" s="3" t="str">
        <v>Cana</v>
      </c>
      <c r="CC118" s="3" t="str">
        <v>Cana</v>
      </c>
      <c r="CD118" s="3" t="str">
        <v>Cana</v>
      </c>
      <c r="CE118" s="3" t="str">
        <v>Cana</v>
      </c>
      <c r="CF118" s="3" t="str">
        <v>Cana</v>
      </c>
      <c r="CG118" s="3" t="str">
        <v>Cana</v>
      </c>
      <c r="CK118" s="3" t="str">
        <v>Cana</v>
      </c>
      <c r="CM118" s="3" t="str">
        <v>Cana</v>
      </c>
      <c r="CN118" s="3" t="str">
        <v>Cana</v>
      </c>
      <c r="CO118" s="3" t="str">
        <v>Cana</v>
      </c>
      <c r="CP118" s="3" t="str">
        <v>Cana</v>
      </c>
      <c r="CQ118" s="3" t="str">
        <v>Cana</v>
      </c>
      <c r="CR118" s="3" t="str">
        <v>Cana</v>
      </c>
      <c r="CS118" s="3" t="str">
        <v>Cana</v>
      </c>
      <c r="CT118" s="3" t="str">
        <v>Cana</v>
      </c>
      <c r="CU118" s="3" t="str">
        <v>Cana</v>
      </c>
      <c r="CV118" s="3" t="str">
        <v>Cana</v>
      </c>
      <c r="CW118" s="3" t="str">
        <v>Cana</v>
      </c>
      <c r="CX118" s="3" t="str">
        <v>Cana</v>
      </c>
      <c r="CY118" s="3" t="str">
        <v>Cana</v>
      </c>
      <c r="CZ118" s="3" t="str">
        <v>Cana</v>
      </c>
      <c r="DA118" s="3" t="str">
        <v>Cana</v>
      </c>
      <c r="DB118" s="3" t="str">
        <v>Cana</v>
      </c>
      <c r="DC118" s="3" t="str">
        <v>Cana</v>
      </c>
      <c r="DD118" s="3" t="str">
        <v>Cana</v>
      </c>
      <c r="DE118" s="3" t="str">
        <v>Cana</v>
      </c>
      <c r="DF118" s="3" t="str">
        <v>Cana</v>
      </c>
      <c r="DG118" s="3" t="str">
        <v>Cana</v>
      </c>
      <c r="DH118" s="3" t="str">
        <v>Cana</v>
      </c>
      <c r="DI118" s="3" t="str">
        <v>Cana</v>
      </c>
      <c r="DJ118" s="3" t="str">
        <v>Cana</v>
      </c>
      <c r="DK118" s="3" t="str">
        <v>Cana</v>
      </c>
      <c r="DL118" s="3" t="str">
        <v>Cana</v>
      </c>
      <c r="DM118" s="3" t="str">
        <v>Cana</v>
      </c>
      <c r="DN118" s="3" t="str">
        <v>Cana</v>
      </c>
      <c r="DO118" s="3" t="str">
        <v>Cana</v>
      </c>
      <c r="DP118" s="3" t="str">
        <v>Cana</v>
      </c>
    </row>
    <row r="119" spans="1:120" ht="14.5" x14ac:dyDescent="0.35">
      <c r="A119" s="3">
        <v>-0.52549999999999997</v>
      </c>
      <c r="B119" s="3">
        <v>34.464100000000002</v>
      </c>
      <c r="C119" s="3" t="s">
        <v>166</v>
      </c>
      <c r="D119" s="3" t="s">
        <v>107</v>
      </c>
      <c r="E119" s="3" t="s">
        <v>339</v>
      </c>
      <c r="F119" s="3">
        <v>100</v>
      </c>
      <c r="G119"/>
      <c r="H119" s="3" t="str">
        <f>CONCATENATE(site_list[[#This Row],[Country]],site_list[[#This Row],[Site.ID]])</f>
        <v>KenyaCatholic Diocese, Homa Bay</v>
      </c>
      <c r="BB119" s="3" t="str">
        <v>Catholic Diocese, Homa Bay</v>
      </c>
      <c r="BC119" s="3" t="str">
        <v>Catholic Diocese, Homa Bay</v>
      </c>
      <c r="BD119" s="3" t="str">
        <v>Catholic Diocese, Homa Bay</v>
      </c>
      <c r="BE119" s="3" t="str">
        <v>Catholic Diocese, Homa Bay</v>
      </c>
      <c r="BF119" s="3" t="str">
        <v>Catholic Diocese, Homa Bay</v>
      </c>
      <c r="BG119" s="3" t="str">
        <v>Catholic Diocese, Homa Bay</v>
      </c>
      <c r="BH119" s="3" t="str">
        <v>Catholic Diocese, Homa Bay</v>
      </c>
      <c r="BI119" s="3" t="str">
        <v>Catholic Diocese, Homa Bay</v>
      </c>
      <c r="BJ119" s="3" t="str">
        <v>Catholic Diocese, Homa Bay</v>
      </c>
      <c r="BK119" s="3" t="str">
        <v>Catholic Diocese, Homa Bay</v>
      </c>
      <c r="BL119" s="3" t="str">
        <v>Catholic Diocese, Homa Bay</v>
      </c>
      <c r="BM119" s="3" t="str">
        <v>Catholic Diocese, Homa Bay</v>
      </c>
      <c r="BN119" s="3" t="str">
        <v>Catholic Diocese, Homa Bay</v>
      </c>
      <c r="BO119" s="3" t="str">
        <v>Catholic Diocese, Homa Bay</v>
      </c>
      <c r="BP119" s="3" t="str">
        <v>Catholic Diocese, Homa Bay</v>
      </c>
      <c r="BQ119" s="3" t="str">
        <v>Catholic Diocese, Homa Bay</v>
      </c>
      <c r="BR119" s="3" t="str">
        <v>Catholic Diocese, Homa Bay</v>
      </c>
      <c r="BS119" s="3" t="str">
        <v>Catholic Diocese, Homa Bay</v>
      </c>
      <c r="BT119" s="3" t="str">
        <v>Catholic Diocese, Homa Bay</v>
      </c>
      <c r="BU119" s="3" t="str">
        <v>Catholic Diocese, Homa Bay</v>
      </c>
      <c r="BV119" s="3" t="str">
        <v>Catholic Diocese, Homa Bay</v>
      </c>
      <c r="BW119" s="3" t="str">
        <v>Catholic Diocese, Homa Bay</v>
      </c>
      <c r="BX119" s="3" t="str">
        <v>Catholic Diocese, Homa Bay</v>
      </c>
      <c r="BY119" s="3" t="str">
        <v>Catholic Diocese, Homa Bay</v>
      </c>
      <c r="BZ119" s="3" t="str">
        <v>Catholic Diocese, Homa Bay</v>
      </c>
      <c r="CA119" s="3" t="str">
        <v>Catholic Diocese, Homa Bay</v>
      </c>
      <c r="CB119" s="3" t="str">
        <v>Catholic Diocese, Homa Bay</v>
      </c>
      <c r="CC119" s="3" t="str">
        <v>Catholic Diocese, Homa Bay</v>
      </c>
      <c r="CD119" s="3" t="str">
        <v>Catholic Diocese, Homa Bay</v>
      </c>
      <c r="CE119" s="3" t="str">
        <v>Catholic Diocese, Homa Bay</v>
      </c>
      <c r="CF119" s="3" t="str">
        <v>Catholic Diocese, Homa Bay</v>
      </c>
      <c r="CG119" s="3" t="str">
        <v>Catholic Diocese, Homa Bay</v>
      </c>
      <c r="CK119" s="3" t="str">
        <v>Catholic Diocese, Homa Bay</v>
      </c>
      <c r="CM119" s="3" t="str">
        <v>Catholic Diocese, Homa Bay</v>
      </c>
      <c r="CN119" s="3" t="str">
        <v>Catholic Diocese, Homa Bay</v>
      </c>
      <c r="CO119" s="3" t="str">
        <v>Catholic Diocese, Homa Bay</v>
      </c>
      <c r="CP119" s="3" t="str">
        <v>Catholic Diocese, Homa Bay</v>
      </c>
      <c r="CQ119" s="3" t="str">
        <v>Catholic Diocese, Homa Bay</v>
      </c>
      <c r="CR119" s="3" t="str">
        <v>Catholic Diocese, Homa Bay</v>
      </c>
      <c r="CS119" s="3" t="str">
        <v>Catholic Diocese, Homa Bay</v>
      </c>
      <c r="CT119" s="3" t="str">
        <v>Catholic Diocese, Homa Bay</v>
      </c>
      <c r="CU119" s="3" t="str">
        <v>Catholic Diocese, Homa Bay</v>
      </c>
      <c r="CV119" s="3" t="str">
        <v>Catholic Diocese, Homa Bay</v>
      </c>
      <c r="CW119" s="3" t="str">
        <v>Catholic Diocese, Homa Bay</v>
      </c>
      <c r="CX119" s="3" t="str">
        <v>Catholic Diocese, Homa Bay</v>
      </c>
      <c r="CY119" s="3" t="str">
        <v>Catholic Diocese, Homa Bay</v>
      </c>
      <c r="CZ119" s="3" t="str">
        <v>Catholic Diocese, Homa Bay</v>
      </c>
      <c r="DA119" s="3" t="str">
        <v>Catholic Diocese, Homa Bay</v>
      </c>
      <c r="DB119" s="3" t="str">
        <v>Catholic Diocese, Homa Bay</v>
      </c>
      <c r="DC119" s="3" t="str">
        <v>Catholic Diocese, Homa Bay</v>
      </c>
      <c r="DD119" s="3" t="str">
        <v>Catholic Diocese, Homa Bay</v>
      </c>
      <c r="DE119" s="3" t="str">
        <v>Catholic Diocese, Homa Bay</v>
      </c>
      <c r="DF119" s="3" t="str">
        <v>Catholic Diocese, Homa Bay</v>
      </c>
      <c r="DG119" s="3" t="str">
        <v>Catholic Diocese, Homa Bay</v>
      </c>
      <c r="DH119" s="3" t="str">
        <v>Catholic Diocese, Homa Bay</v>
      </c>
      <c r="DI119" s="3" t="str">
        <v>Catholic Diocese, Homa Bay</v>
      </c>
      <c r="DJ119" s="3" t="str">
        <v>Catholic Diocese, Homa Bay</v>
      </c>
      <c r="DK119" s="3" t="str">
        <v>Catholic Diocese, Homa Bay</v>
      </c>
      <c r="DL119" s="3" t="str">
        <v>Catholic Diocese, Homa Bay</v>
      </c>
      <c r="DM119" s="3" t="str">
        <v>Catholic Diocese, Homa Bay</v>
      </c>
      <c r="DN119" s="3" t="str">
        <v>Catholic Diocese, Homa Bay</v>
      </c>
      <c r="DO119" s="3" t="str">
        <v>Catholic Diocese, Homa Bay</v>
      </c>
      <c r="DP119" s="3" t="str">
        <v>Catholic Diocese, Homa Bay</v>
      </c>
    </row>
    <row r="120" spans="1:120" ht="14.5" x14ac:dyDescent="0.35">
      <c r="A120" s="3">
        <v>-18.9712</v>
      </c>
      <c r="B120" s="3">
        <v>48.578899999999997</v>
      </c>
      <c r="C120" s="3" t="s">
        <v>176</v>
      </c>
      <c r="D120" s="3" t="s">
        <v>107</v>
      </c>
      <c r="E120" s="3" t="s">
        <v>373</v>
      </c>
      <c r="F120" s="3">
        <v>1000</v>
      </c>
      <c r="G120"/>
      <c r="H120" s="3" t="str">
        <f>CONCATENATE(site_list[[#This Row],[Country]],site_list[[#This Row],[Site.ID]])</f>
        <v>MadagascarCDIA Beforona</v>
      </c>
      <c r="BB120" s="3" t="str">
        <v>CDIA Beforona</v>
      </c>
      <c r="BC120" s="3" t="str">
        <v>CDIA Beforona</v>
      </c>
      <c r="BD120" s="3" t="str">
        <v>CDIA Beforona</v>
      </c>
      <c r="BE120" s="3" t="str">
        <v>CDIA Beforona</v>
      </c>
      <c r="BF120" s="3" t="str">
        <v>CDIA Beforona</v>
      </c>
      <c r="BG120" s="3" t="str">
        <v>CDIA Beforona</v>
      </c>
      <c r="BH120" s="3" t="str">
        <v>CDIA Beforona</v>
      </c>
      <c r="BI120" s="3" t="str">
        <v>CDIA Beforona</v>
      </c>
      <c r="BJ120" s="3" t="str">
        <v>CDIA Beforona</v>
      </c>
      <c r="BK120" s="3" t="str">
        <v>CDIA Beforona</v>
      </c>
      <c r="BL120" s="3" t="str">
        <v>CDIA Beforona</v>
      </c>
      <c r="BM120" s="3" t="str">
        <v>CDIA Beforona</v>
      </c>
      <c r="BN120" s="3" t="str">
        <v>CDIA Beforona</v>
      </c>
      <c r="BO120" s="3" t="str">
        <v>CDIA Beforona</v>
      </c>
      <c r="BP120" s="3" t="str">
        <v>CDIA Beforona</v>
      </c>
      <c r="BQ120" s="3" t="str">
        <v>CDIA Beforona</v>
      </c>
      <c r="BR120" s="3" t="str">
        <v>CDIA Beforona</v>
      </c>
      <c r="BS120" s="3" t="str">
        <v>CDIA Beforona</v>
      </c>
      <c r="BT120" s="3" t="str">
        <v>CDIA Beforona</v>
      </c>
      <c r="BU120" s="3" t="str">
        <v>CDIA Beforona</v>
      </c>
      <c r="BV120" s="3" t="str">
        <v>CDIA Beforona</v>
      </c>
      <c r="BW120" s="3" t="str">
        <v>CDIA Beforona</v>
      </c>
      <c r="BX120" s="3" t="str">
        <v>CDIA Beforona</v>
      </c>
      <c r="BY120" s="3" t="str">
        <v>CDIA Beforona</v>
      </c>
      <c r="BZ120" s="3" t="str">
        <v>CDIA Beforona</v>
      </c>
      <c r="CA120" s="3" t="str">
        <v>CDIA Beforona</v>
      </c>
      <c r="CB120" s="3" t="str">
        <v>CDIA Beforona</v>
      </c>
      <c r="CC120" s="3" t="str">
        <v>CDIA Beforona</v>
      </c>
      <c r="CD120" s="3" t="str">
        <v>CDIA Beforona</v>
      </c>
      <c r="CE120" s="3" t="str">
        <v>CDIA Beforona</v>
      </c>
      <c r="CF120" s="3" t="str">
        <v>CDIA Beforona</v>
      </c>
      <c r="CG120" s="3" t="str">
        <v>CDIA Beforona</v>
      </c>
      <c r="CK120" s="3" t="str">
        <v>CDIA Beforona</v>
      </c>
      <c r="CM120" s="3" t="str">
        <v>CDIA Beforona</v>
      </c>
      <c r="CN120" s="3" t="str">
        <v>CDIA Beforona</v>
      </c>
      <c r="CO120" s="3" t="str">
        <v>CDIA Beforona</v>
      </c>
      <c r="CP120" s="3" t="str">
        <v>CDIA Beforona</v>
      </c>
      <c r="CQ120" s="3" t="str">
        <v>CDIA Beforona</v>
      </c>
      <c r="CR120" s="3" t="str">
        <v>CDIA Beforona</v>
      </c>
      <c r="CS120" s="3" t="str">
        <v>CDIA Beforona</v>
      </c>
      <c r="CT120" s="3" t="str">
        <v>CDIA Beforona</v>
      </c>
      <c r="CU120" s="3" t="str">
        <v>CDIA Beforona</v>
      </c>
      <c r="CV120" s="3" t="str">
        <v>CDIA Beforona</v>
      </c>
      <c r="CW120" s="3" t="str">
        <v>CDIA Beforona</v>
      </c>
      <c r="CX120" s="3" t="str">
        <v>CDIA Beforona</v>
      </c>
      <c r="CY120" s="3" t="str">
        <v>CDIA Beforona</v>
      </c>
      <c r="CZ120" s="3" t="str">
        <v>CDIA Beforona</v>
      </c>
      <c r="DA120" s="3" t="str">
        <v>CDIA Beforona</v>
      </c>
      <c r="DB120" s="3" t="str">
        <v>CDIA Beforona</v>
      </c>
      <c r="DC120" s="3" t="str">
        <v>CDIA Beforona</v>
      </c>
      <c r="DD120" s="3" t="str">
        <v>CDIA Beforona</v>
      </c>
      <c r="DE120" s="3" t="str">
        <v>CDIA Beforona</v>
      </c>
      <c r="DF120" s="3" t="str">
        <v>CDIA Beforona</v>
      </c>
      <c r="DG120" s="3" t="str">
        <v>CDIA Beforona</v>
      </c>
      <c r="DH120" s="3" t="str">
        <v>CDIA Beforona</v>
      </c>
      <c r="DI120" s="3" t="str">
        <v>CDIA Beforona</v>
      </c>
      <c r="DJ120" s="3" t="str">
        <v>CDIA Beforona</v>
      </c>
      <c r="DK120" s="3" t="str">
        <v>CDIA Beforona</v>
      </c>
      <c r="DL120" s="3" t="str">
        <v>CDIA Beforona</v>
      </c>
      <c r="DM120" s="3" t="str">
        <v>CDIA Beforona</v>
      </c>
      <c r="DN120" s="3" t="str">
        <v>CDIA Beforona</v>
      </c>
      <c r="DO120" s="3" t="str">
        <v>CDIA Beforona</v>
      </c>
      <c r="DP120" s="3" t="str">
        <v>CDIA Beforona</v>
      </c>
    </row>
    <row r="121" spans="1:120" ht="14.5" x14ac:dyDescent="0.35">
      <c r="A121" s="3">
        <v>-29.545000000000002</v>
      </c>
      <c r="B121" s="3">
        <v>30.263000000000002</v>
      </c>
      <c r="C121" s="3" t="s">
        <v>215</v>
      </c>
      <c r="D121" s="3" t="s">
        <v>107</v>
      </c>
      <c r="E121" s="3" t="s">
        <v>499</v>
      </c>
      <c r="F121" s="3">
        <v>750</v>
      </c>
      <c r="G121"/>
      <c r="H121" s="3" t="str">
        <f>CONCATENATE(site_list[[#This Row],[Country]],site_list[[#This Row],[Site.ID]])</f>
        <v>South AfricaCedara Research Institute</v>
      </c>
      <c r="BB121" s="3" t="str">
        <v>Cedara Research Institute</v>
      </c>
      <c r="BC121" s="3" t="str">
        <v>Cedara Research Institute</v>
      </c>
      <c r="BD121" s="3" t="str">
        <v>Cedara Research Institute</v>
      </c>
      <c r="BE121" s="3" t="str">
        <v>Cedara Research Institute</v>
      </c>
      <c r="BF121" s="3" t="str">
        <v>Cedara Research Institute</v>
      </c>
      <c r="BG121" s="3" t="str">
        <v>Cedara Research Institute</v>
      </c>
      <c r="BH121" s="3" t="str">
        <v>Cedara Research Institute</v>
      </c>
      <c r="BI121" s="3" t="str">
        <v>Cedara Research Institute</v>
      </c>
      <c r="BJ121" s="3" t="str">
        <v>Cedara Research Institute</v>
      </c>
      <c r="BK121" s="3" t="str">
        <v>Cedara Research Institute</v>
      </c>
      <c r="BL121" s="3" t="str">
        <v>Cedara Research Institute</v>
      </c>
      <c r="BM121" s="3" t="str">
        <v>Cedara Research Institute</v>
      </c>
      <c r="BN121" s="3" t="str">
        <v>Cedara Research Institute</v>
      </c>
      <c r="BO121" s="3" t="str">
        <v>Cedara Research Institute</v>
      </c>
      <c r="BP121" s="3" t="str">
        <v>Cedara Research Institute</v>
      </c>
      <c r="BQ121" s="3" t="str">
        <v>Cedara Research Institute</v>
      </c>
      <c r="BR121" s="3" t="str">
        <v>Cedara Research Institute</v>
      </c>
      <c r="BS121" s="3" t="str">
        <v>Cedara Research Institute</v>
      </c>
      <c r="BT121" s="3" t="str">
        <v>Cedara Research Institute</v>
      </c>
      <c r="BU121" s="3" t="str">
        <v>Cedara Research Institute</v>
      </c>
      <c r="BV121" s="3" t="str">
        <v>Cedara Research Institute</v>
      </c>
      <c r="BW121" s="3" t="str">
        <v>Cedara Research Institute</v>
      </c>
      <c r="BX121" s="3" t="str">
        <v>Cedara Research Institute</v>
      </c>
      <c r="BY121" s="3" t="str">
        <v>Cedara Research Institute</v>
      </c>
      <c r="BZ121" s="3" t="str">
        <v>Cedara Research Institute</v>
      </c>
      <c r="CA121" s="3" t="str">
        <v>Cedara Research Institute</v>
      </c>
      <c r="CB121" s="3" t="str">
        <v>Cedara Research Institute</v>
      </c>
      <c r="CC121" s="3" t="str">
        <v>Cedara Research Institute</v>
      </c>
      <c r="CD121" s="3" t="str">
        <v>Cedara Research Institute</v>
      </c>
      <c r="CE121" s="3" t="str">
        <v>Cedara Research Institute</v>
      </c>
      <c r="CF121" s="3" t="str">
        <v>Cedara Research Institute</v>
      </c>
      <c r="CG121" s="3" t="str">
        <v>Cedara Research Institute</v>
      </c>
      <c r="CK121" s="3" t="str">
        <v>Cedara Research Institute</v>
      </c>
      <c r="CM121" s="3" t="str">
        <v>Cedara Research Institute</v>
      </c>
      <c r="CN121" s="3" t="str">
        <v>Cedara Research Institute</v>
      </c>
      <c r="CO121" s="3" t="str">
        <v>Cedara Research Institute</v>
      </c>
      <c r="CP121" s="3" t="str">
        <v>Cedara Research Institute</v>
      </c>
      <c r="CQ121" s="3" t="str">
        <v>Cedara Research Institute</v>
      </c>
      <c r="CR121" s="3" t="str">
        <v>Cedara Research Institute</v>
      </c>
      <c r="CS121" s="3" t="str">
        <v>Cedara Research Institute</v>
      </c>
      <c r="CT121" s="3" t="str">
        <v>Cedara Research Institute</v>
      </c>
      <c r="CU121" s="3" t="str">
        <v>Cedara Research Institute</v>
      </c>
      <c r="CV121" s="3" t="str">
        <v>Cedara Research Institute</v>
      </c>
      <c r="CW121" s="3" t="str">
        <v>Cedara Research Institute</v>
      </c>
      <c r="CX121" s="3" t="str">
        <v>Cedara Research Institute</v>
      </c>
      <c r="CY121" s="3" t="str">
        <v>Cedara Research Institute</v>
      </c>
      <c r="CZ121" s="3" t="str">
        <v>Cedara Research Institute</v>
      </c>
      <c r="DA121" s="3" t="str">
        <v>Cedara Research Institute</v>
      </c>
      <c r="DB121" s="3" t="str">
        <v>Cedara Research Institute</v>
      </c>
      <c r="DC121" s="3" t="str">
        <v>Cedara Research Institute</v>
      </c>
      <c r="DD121" s="3" t="str">
        <v>Cedara Research Institute</v>
      </c>
      <c r="DE121" s="3" t="str">
        <v>Cedara Research Institute</v>
      </c>
      <c r="DF121" s="3" t="str">
        <v>Cedara Research Institute</v>
      </c>
      <c r="DG121" s="3" t="str">
        <v>Cedara Research Institute</v>
      </c>
      <c r="DH121" s="3" t="str">
        <v>Cedara Research Institute</v>
      </c>
      <c r="DI121" s="3" t="str">
        <v>Cedara Research Institute</v>
      </c>
      <c r="DJ121" s="3" t="str">
        <v>Cedara Research Institute</v>
      </c>
      <c r="DK121" s="3" t="str">
        <v>Cedara Research Institute</v>
      </c>
      <c r="DL121" s="3" t="str">
        <v>Cedara Research Institute</v>
      </c>
      <c r="DM121" s="3" t="str">
        <v>Cedara Research Institute</v>
      </c>
      <c r="DN121" s="3" t="str">
        <v>Cedara Research Institute</v>
      </c>
      <c r="DO121" s="3" t="str">
        <v>Cedara Research Institute</v>
      </c>
      <c r="DP121" s="3" t="str">
        <v>Cedara Research Institute</v>
      </c>
    </row>
    <row r="122" spans="1:120" ht="14.5" x14ac:dyDescent="0.35">
      <c r="A122" s="3">
        <v>-29.545000000000002</v>
      </c>
      <c r="B122" s="3">
        <v>30.263000000000002</v>
      </c>
      <c r="C122" s="3" t="s">
        <v>215</v>
      </c>
      <c r="D122" s="3" t="s">
        <v>107</v>
      </c>
      <c r="E122" s="3" t="s">
        <v>500</v>
      </c>
      <c r="F122" s="3">
        <v>750</v>
      </c>
      <c r="G122"/>
      <c r="H122" s="3" t="str">
        <f>CONCATENATE(site_list[[#This Row],[Country]],site_list[[#This Row],[Site.ID]])</f>
        <v>South AfricaCedara Research Station</v>
      </c>
      <c r="BB122" s="3" t="str">
        <v>Cedara Research Station</v>
      </c>
      <c r="BC122" s="3" t="str">
        <v>Cedara Research Station</v>
      </c>
      <c r="BD122" s="3" t="str">
        <v>Cedara Research Station</v>
      </c>
      <c r="BE122" s="3" t="str">
        <v>Cedara Research Station</v>
      </c>
      <c r="BF122" s="3" t="str">
        <v>Cedara Research Station</v>
      </c>
      <c r="BG122" s="3" t="str">
        <v>Cedara Research Station</v>
      </c>
      <c r="BH122" s="3" t="str">
        <v>Cedara Research Station</v>
      </c>
      <c r="BI122" s="3" t="str">
        <v>Cedara Research Station</v>
      </c>
      <c r="BJ122" s="3" t="str">
        <v>Cedara Research Station</v>
      </c>
      <c r="BK122" s="3" t="str">
        <v>Cedara Research Station</v>
      </c>
      <c r="BL122" s="3" t="str">
        <v>Cedara Research Station</v>
      </c>
      <c r="BM122" s="3" t="str">
        <v>Cedara Research Station</v>
      </c>
      <c r="BN122" s="3" t="str">
        <v>Cedara Research Station</v>
      </c>
      <c r="BO122" s="3" t="str">
        <v>Cedara Research Station</v>
      </c>
      <c r="BP122" s="3" t="str">
        <v>Cedara Research Station</v>
      </c>
      <c r="BQ122" s="3" t="str">
        <v>Cedara Research Station</v>
      </c>
      <c r="BR122" s="3" t="str">
        <v>Cedara Research Station</v>
      </c>
      <c r="BS122" s="3" t="str">
        <v>Cedara Research Station</v>
      </c>
      <c r="BT122" s="3" t="str">
        <v>Cedara Research Station</v>
      </c>
      <c r="BU122" s="3" t="str">
        <v>Cedara Research Station</v>
      </c>
      <c r="BV122" s="3" t="str">
        <v>Cedara Research Station</v>
      </c>
      <c r="BW122" s="3" t="str">
        <v>Cedara Research Station</v>
      </c>
      <c r="BX122" s="3" t="str">
        <v>Cedara Research Station</v>
      </c>
      <c r="BY122" s="3" t="str">
        <v>Cedara Research Station</v>
      </c>
      <c r="BZ122" s="3" t="str">
        <v>Cedara Research Station</v>
      </c>
      <c r="CA122" s="3" t="str">
        <v>Cedara Research Station</v>
      </c>
      <c r="CB122" s="3" t="str">
        <v>Cedara Research Station</v>
      </c>
      <c r="CC122" s="3" t="str">
        <v>Cedara Research Station</v>
      </c>
      <c r="CD122" s="3" t="str">
        <v>Cedara Research Station</v>
      </c>
      <c r="CE122" s="3" t="str">
        <v>Cedara Research Station</v>
      </c>
      <c r="CF122" s="3" t="str">
        <v>Cedara Research Station</v>
      </c>
      <c r="CG122" s="3" t="str">
        <v>Cedara Research Station</v>
      </c>
      <c r="CK122" s="3" t="str">
        <v>Cedara Research Station</v>
      </c>
      <c r="CM122" s="3" t="str">
        <v>Cedara Research Station</v>
      </c>
      <c r="CN122" s="3" t="str">
        <v>Cedara Research Station</v>
      </c>
      <c r="CO122" s="3" t="str">
        <v>Cedara Research Station</v>
      </c>
      <c r="CP122" s="3" t="str">
        <v>Cedara Research Station</v>
      </c>
      <c r="CQ122" s="3" t="str">
        <v>Cedara Research Station</v>
      </c>
      <c r="CR122" s="3" t="str">
        <v>Cedara Research Station</v>
      </c>
      <c r="CS122" s="3" t="str">
        <v>Cedara Research Station</v>
      </c>
      <c r="CT122" s="3" t="str">
        <v>Cedara Research Station</v>
      </c>
      <c r="CU122" s="3" t="str">
        <v>Cedara Research Station</v>
      </c>
      <c r="CV122" s="3" t="str">
        <v>Cedara Research Station</v>
      </c>
      <c r="CW122" s="3" t="str">
        <v>Cedara Research Station</v>
      </c>
      <c r="CX122" s="3" t="str">
        <v>Cedara Research Station</v>
      </c>
      <c r="CY122" s="3" t="str">
        <v>Cedara Research Station</v>
      </c>
      <c r="CZ122" s="3" t="str">
        <v>Cedara Research Station</v>
      </c>
      <c r="DA122" s="3" t="str">
        <v>Cedara Research Station</v>
      </c>
      <c r="DB122" s="3" t="str">
        <v>Cedara Research Station</v>
      </c>
      <c r="DC122" s="3" t="str">
        <v>Cedara Research Station</v>
      </c>
      <c r="DD122" s="3" t="str">
        <v>Cedara Research Station</v>
      </c>
      <c r="DE122" s="3" t="str">
        <v>Cedara Research Station</v>
      </c>
      <c r="DF122" s="3" t="str">
        <v>Cedara Research Station</v>
      </c>
      <c r="DG122" s="3" t="str">
        <v>Cedara Research Station</v>
      </c>
      <c r="DH122" s="3" t="str">
        <v>Cedara Research Station</v>
      </c>
      <c r="DI122" s="3" t="str">
        <v>Cedara Research Station</v>
      </c>
      <c r="DJ122" s="3" t="str">
        <v>Cedara Research Station</v>
      </c>
      <c r="DK122" s="3" t="str">
        <v>Cedara Research Station</v>
      </c>
      <c r="DL122" s="3" t="str">
        <v>Cedara Research Station</v>
      </c>
      <c r="DM122" s="3" t="str">
        <v>Cedara Research Station</v>
      </c>
      <c r="DN122" s="3" t="str">
        <v>Cedara Research Station</v>
      </c>
      <c r="DO122" s="3" t="str">
        <v>Cedara Research Station</v>
      </c>
      <c r="DP122" s="3" t="str">
        <v>Cedara Research Station</v>
      </c>
    </row>
    <row r="123" spans="1:120" ht="14.5" x14ac:dyDescent="0.35">
      <c r="A123" s="3">
        <v>-25.31889</v>
      </c>
      <c r="B123" s="3">
        <v>32.265360000000001</v>
      </c>
      <c r="C123" s="3" t="s">
        <v>192</v>
      </c>
      <c r="D123" s="3" t="s">
        <v>107</v>
      </c>
      <c r="E123" s="3" t="s">
        <v>7686</v>
      </c>
      <c r="F123" s="3">
        <v>15</v>
      </c>
      <c r="G123"/>
      <c r="H123" s="3" t="str">
        <f>CONCATENATE(site_list[[#This Row],[Country]],site_list[[#This Row],[Site.ID]])</f>
        <v>MozambiqueCEDAS, Sabie</v>
      </c>
      <c r="BB123" s="3" t="str">
        <v>CEDAS, Sabie</v>
      </c>
      <c r="BC123" s="3" t="str">
        <v>CEDAS, Sabie</v>
      </c>
      <c r="BD123" s="3" t="str">
        <v>CEDAS, Sabie</v>
      </c>
      <c r="BE123" s="3" t="str">
        <v>CEDAS, Sabie</v>
      </c>
      <c r="BF123" s="3" t="str">
        <v>CEDAS, Sabie</v>
      </c>
      <c r="BG123" s="3" t="str">
        <v>CEDAS, Sabie</v>
      </c>
      <c r="BH123" s="3" t="str">
        <v>CEDAS, Sabie</v>
      </c>
      <c r="BI123" s="3" t="str">
        <v>CEDAS, Sabie</v>
      </c>
      <c r="BJ123" s="3" t="str">
        <v>CEDAS, Sabie</v>
      </c>
      <c r="BK123" s="3" t="str">
        <v>CEDAS, Sabie</v>
      </c>
      <c r="BL123" s="3" t="str">
        <v>CEDAS, Sabie</v>
      </c>
      <c r="BM123" s="3" t="str">
        <v>CEDAS, Sabie</v>
      </c>
      <c r="BN123" s="3" t="str">
        <v>CEDAS, Sabie</v>
      </c>
      <c r="BO123" s="3" t="str">
        <v>CEDAS, Sabie</v>
      </c>
      <c r="BP123" s="3" t="str">
        <v>CEDAS, Sabie</v>
      </c>
      <c r="BQ123" s="3" t="str">
        <v>CEDAS, Sabie</v>
      </c>
      <c r="BR123" s="3" t="str">
        <v>CEDAS, Sabie</v>
      </c>
      <c r="BS123" s="3" t="str">
        <v>CEDAS, Sabie</v>
      </c>
      <c r="BT123" s="3" t="str">
        <v>CEDAS, Sabie</v>
      </c>
      <c r="BU123" s="3" t="str">
        <v>CEDAS, Sabie</v>
      </c>
      <c r="BV123" s="3" t="str">
        <v>CEDAS, Sabie</v>
      </c>
      <c r="BW123" s="3" t="str">
        <v>CEDAS, Sabie</v>
      </c>
      <c r="BX123" s="3" t="str">
        <v>CEDAS, Sabie</v>
      </c>
      <c r="BY123" s="3" t="str">
        <v>CEDAS, Sabie</v>
      </c>
      <c r="BZ123" s="3" t="str">
        <v>CEDAS, Sabie</v>
      </c>
      <c r="CA123" s="3" t="str">
        <v>CEDAS, Sabie</v>
      </c>
      <c r="CB123" s="3" t="str">
        <v>CEDAS, Sabie</v>
      </c>
      <c r="CC123" s="3" t="str">
        <v>CEDAS, Sabie</v>
      </c>
      <c r="CD123" s="3" t="str">
        <v>CEDAS, Sabie</v>
      </c>
      <c r="CE123" s="3" t="str">
        <v>CEDAS, Sabie</v>
      </c>
      <c r="CF123" s="3" t="str">
        <v>CEDAS, Sabie</v>
      </c>
      <c r="CG123" s="3" t="str">
        <v>CEDAS, Sabie</v>
      </c>
      <c r="CK123" s="3" t="str">
        <v>CEDAS, Sabie</v>
      </c>
      <c r="CM123" s="3" t="str">
        <v>CEDAS, Sabie</v>
      </c>
      <c r="CN123" s="3" t="str">
        <v>CEDAS, Sabie</v>
      </c>
      <c r="CO123" s="3" t="str">
        <v>CEDAS, Sabie</v>
      </c>
      <c r="CP123" s="3" t="str">
        <v>CEDAS, Sabie</v>
      </c>
      <c r="CQ123" s="3" t="str">
        <v>CEDAS, Sabie</v>
      </c>
      <c r="CR123" s="3" t="str">
        <v>CEDAS, Sabie</v>
      </c>
      <c r="CS123" s="3" t="str">
        <v>CEDAS, Sabie</v>
      </c>
      <c r="CT123" s="3" t="str">
        <v>CEDAS, Sabie</v>
      </c>
      <c r="CU123" s="3" t="str">
        <v>CEDAS, Sabie</v>
      </c>
      <c r="CV123" s="3" t="str">
        <v>CEDAS, Sabie</v>
      </c>
      <c r="CW123" s="3" t="str">
        <v>CEDAS, Sabie</v>
      </c>
      <c r="CX123" s="3" t="str">
        <v>CEDAS, Sabie</v>
      </c>
      <c r="CY123" s="3" t="str">
        <v>CEDAS, Sabie</v>
      </c>
      <c r="CZ123" s="3" t="str">
        <v>CEDAS, Sabie</v>
      </c>
      <c r="DA123" s="3" t="str">
        <v>CEDAS, Sabie</v>
      </c>
      <c r="DB123" s="3" t="str">
        <v>CEDAS, Sabie</v>
      </c>
      <c r="DC123" s="3" t="str">
        <v>CEDAS, Sabie</v>
      </c>
      <c r="DD123" s="3" t="str">
        <v>CEDAS, Sabie</v>
      </c>
      <c r="DE123" s="3" t="str">
        <v>CEDAS, Sabie</v>
      </c>
      <c r="DF123" s="3" t="str">
        <v>CEDAS, Sabie</v>
      </c>
      <c r="DG123" s="3" t="str">
        <v>CEDAS, Sabie</v>
      </c>
      <c r="DH123" s="3" t="str">
        <v>CEDAS, Sabie</v>
      </c>
      <c r="DI123" s="3" t="str">
        <v>CEDAS, Sabie</v>
      </c>
      <c r="DJ123" s="3" t="str">
        <v>CEDAS, Sabie</v>
      </c>
      <c r="DK123" s="3" t="str">
        <v>CEDAS, Sabie</v>
      </c>
      <c r="DL123" s="3" t="str">
        <v>CEDAS, Sabie</v>
      </c>
      <c r="DM123" s="3" t="str">
        <v>CEDAS, Sabie</v>
      </c>
      <c r="DN123" s="3" t="str">
        <v>CEDAS, Sabie</v>
      </c>
      <c r="DO123" s="3" t="str">
        <v>CEDAS, Sabie</v>
      </c>
      <c r="DP123" s="3" t="str">
        <v>CEDAS, Sabie</v>
      </c>
    </row>
    <row r="124" spans="1:120" ht="14.5" x14ac:dyDescent="0.35">
      <c r="A124" s="3">
        <v>-19.8</v>
      </c>
      <c r="B124" s="3">
        <v>46.133330000000001</v>
      </c>
      <c r="C124" s="3" t="s">
        <v>176</v>
      </c>
      <c r="D124" s="3" t="s">
        <v>107</v>
      </c>
      <c r="E124" s="3" t="s">
        <v>7687</v>
      </c>
      <c r="F124" s="3">
        <v>1500</v>
      </c>
      <c r="G124"/>
      <c r="H124" s="3" t="str">
        <f>CONCATENATE(site_list[[#This Row],[Country]],site_list[[#This Row],[Site.ID]])</f>
        <v>MadagascarCenter for Rural Development and Applied Research</v>
      </c>
      <c r="BB124" s="3" t="str">
        <v>Center for Rural Development and Applied Research</v>
      </c>
      <c r="BC124" s="3" t="str">
        <v>Center for Rural Development and Applied Research</v>
      </c>
      <c r="BD124" s="3" t="str">
        <v>Center for Rural Development and Applied Research</v>
      </c>
      <c r="BE124" s="3" t="str">
        <v>Center for Rural Development and Applied Research</v>
      </c>
      <c r="BF124" s="3" t="str">
        <v>Center for Rural Development and Applied Research</v>
      </c>
      <c r="BG124" s="3" t="str">
        <v>Center for Rural Development and Applied Research</v>
      </c>
      <c r="BH124" s="3" t="str">
        <v>Center for Rural Development and Applied Research</v>
      </c>
      <c r="BI124" s="3" t="str">
        <v>Center for Rural Development and Applied Research</v>
      </c>
      <c r="BJ124" s="3" t="str">
        <v>Center for Rural Development and Applied Research</v>
      </c>
      <c r="BK124" s="3" t="str">
        <v>Center for Rural Development and Applied Research</v>
      </c>
      <c r="BL124" s="3" t="str">
        <v>Center for Rural Development and Applied Research</v>
      </c>
      <c r="BM124" s="3" t="str">
        <v>Center for Rural Development and Applied Research</v>
      </c>
      <c r="BN124" s="3" t="str">
        <v>Center for Rural Development and Applied Research</v>
      </c>
      <c r="BO124" s="3" t="str">
        <v>Center for Rural Development and Applied Research</v>
      </c>
      <c r="BP124" s="3" t="str">
        <v>Center for Rural Development and Applied Research</v>
      </c>
      <c r="BQ124" s="3" t="str">
        <v>Center for Rural Development and Applied Research</v>
      </c>
      <c r="BR124" s="3" t="str">
        <v>Center for Rural Development and Applied Research</v>
      </c>
      <c r="BS124" s="3" t="str">
        <v>Center for Rural Development and Applied Research</v>
      </c>
      <c r="BT124" s="3" t="str">
        <v>Center for Rural Development and Applied Research</v>
      </c>
      <c r="BU124" s="3" t="str">
        <v>Center for Rural Development and Applied Research</v>
      </c>
      <c r="BV124" s="3" t="str">
        <v>Center for Rural Development and Applied Research</v>
      </c>
      <c r="BW124" s="3" t="str">
        <v>Center for Rural Development and Applied Research</v>
      </c>
      <c r="BX124" s="3" t="str">
        <v>Center for Rural Development and Applied Research</v>
      </c>
      <c r="BY124" s="3" t="str">
        <v>Center for Rural Development and Applied Research</v>
      </c>
      <c r="BZ124" s="3" t="str">
        <v>Center for Rural Development and Applied Research</v>
      </c>
      <c r="CA124" s="3" t="str">
        <v>Center for Rural Development and Applied Research</v>
      </c>
      <c r="CB124" s="3" t="str">
        <v>Center for Rural Development and Applied Research</v>
      </c>
      <c r="CC124" s="3" t="str">
        <v>Center for Rural Development and Applied Research</v>
      </c>
      <c r="CD124" s="3" t="str">
        <v>Center for Rural Development and Applied Research</v>
      </c>
      <c r="CE124" s="3" t="str">
        <v>Center for Rural Development and Applied Research</v>
      </c>
      <c r="CF124" s="3" t="str">
        <v>Center for Rural Development and Applied Research</v>
      </c>
      <c r="CG124" s="3" t="str">
        <v>Center for Rural Development and Applied Research</v>
      </c>
      <c r="CK124" s="3" t="str">
        <v>Center for Rural Development and Applied Research</v>
      </c>
      <c r="CM124" s="3" t="str">
        <v>Center for Rural Development and Applied Research</v>
      </c>
      <c r="CN124" s="3" t="str">
        <v>Center for Rural Development and Applied Research</v>
      </c>
      <c r="CO124" s="3" t="str">
        <v>Center for Rural Development and Applied Research</v>
      </c>
      <c r="CP124" s="3" t="str">
        <v>Center for Rural Development and Applied Research</v>
      </c>
      <c r="CQ124" s="3" t="str">
        <v>Center for Rural Development and Applied Research</v>
      </c>
      <c r="CR124" s="3" t="str">
        <v>Center for Rural Development and Applied Research</v>
      </c>
      <c r="CS124" s="3" t="str">
        <v>Center for Rural Development and Applied Research</v>
      </c>
      <c r="CT124" s="3" t="str">
        <v>Center for Rural Development and Applied Research</v>
      </c>
      <c r="CU124" s="3" t="str">
        <v>Center for Rural Development and Applied Research</v>
      </c>
      <c r="CV124" s="3" t="str">
        <v>Center for Rural Development and Applied Research</v>
      </c>
      <c r="CW124" s="3" t="str">
        <v>Center for Rural Development and Applied Research</v>
      </c>
      <c r="CX124" s="3" t="str">
        <v>Center for Rural Development and Applied Research</v>
      </c>
      <c r="CY124" s="3" t="str">
        <v>Center for Rural Development and Applied Research</v>
      </c>
      <c r="CZ124" s="3" t="str">
        <v>Center for Rural Development and Applied Research</v>
      </c>
      <c r="DA124" s="3" t="str">
        <v>Center for Rural Development and Applied Research</v>
      </c>
      <c r="DB124" s="3" t="str">
        <v>Center for Rural Development and Applied Research</v>
      </c>
      <c r="DC124" s="3" t="str">
        <v>Center for Rural Development and Applied Research</v>
      </c>
      <c r="DD124" s="3" t="str">
        <v>Center for Rural Development and Applied Research</v>
      </c>
      <c r="DE124" s="3" t="str">
        <v>Center for Rural Development and Applied Research</v>
      </c>
      <c r="DF124" s="3" t="str">
        <v>Center for Rural Development and Applied Research</v>
      </c>
      <c r="DG124" s="3" t="str">
        <v>Center for Rural Development and Applied Research</v>
      </c>
      <c r="DH124" s="3" t="str">
        <v>Center for Rural Development and Applied Research</v>
      </c>
      <c r="DI124" s="3" t="str">
        <v>Center for Rural Development and Applied Research</v>
      </c>
      <c r="DJ124" s="3" t="str">
        <v>Center for Rural Development and Applied Research</v>
      </c>
      <c r="DK124" s="3" t="str">
        <v>Center for Rural Development and Applied Research</v>
      </c>
      <c r="DL124" s="3" t="str">
        <v>Center for Rural Development and Applied Research</v>
      </c>
      <c r="DM124" s="3" t="str">
        <v>Center for Rural Development and Applied Research</v>
      </c>
      <c r="DN124" s="3" t="str">
        <v>Center for Rural Development and Applied Research</v>
      </c>
      <c r="DO124" s="3" t="str">
        <v>Center for Rural Development and Applied Research</v>
      </c>
      <c r="DP124" s="3" t="str">
        <v>Center for Rural Development and Applied Research</v>
      </c>
    </row>
    <row r="125" spans="1:120" ht="14.5" x14ac:dyDescent="0.35">
      <c r="A125" s="3">
        <v>6.6758199999999999</v>
      </c>
      <c r="B125" s="3">
        <v>-1.6673500000000001</v>
      </c>
      <c r="C125" s="3" t="s">
        <v>157</v>
      </c>
      <c r="D125" s="3" t="s">
        <v>107</v>
      </c>
      <c r="E125" s="3" t="s">
        <v>7688</v>
      </c>
      <c r="F125" s="3">
        <v>1000</v>
      </c>
      <c r="G125"/>
      <c r="H125" s="3" t="str">
        <f>CONCATENATE(site_list[[#This Row],[Country]],site_list[[#This Row],[Site.ID]])</f>
        <v>GhanaCentral Agricultural Station, Kwadaso, Kumasi</v>
      </c>
      <c r="BB125" s="3" t="str">
        <v>Central Agricultural Station, Kwadaso, Kumasi</v>
      </c>
      <c r="BC125" s="3" t="str">
        <v>Central Agricultural Station, Kwadaso, Kumasi</v>
      </c>
      <c r="BD125" s="3" t="str">
        <v>Central Agricultural Station, Kwadaso, Kumasi</v>
      </c>
      <c r="BE125" s="3" t="str">
        <v>Central Agricultural Station, Kwadaso, Kumasi</v>
      </c>
      <c r="BF125" s="3" t="str">
        <v>Central Agricultural Station, Kwadaso, Kumasi</v>
      </c>
      <c r="BG125" s="3" t="str">
        <v>Central Agricultural Station, Kwadaso, Kumasi</v>
      </c>
      <c r="BH125" s="3" t="str">
        <v>Central Agricultural Station, Kwadaso, Kumasi</v>
      </c>
      <c r="BI125" s="3" t="str">
        <v>Central Agricultural Station, Kwadaso, Kumasi</v>
      </c>
      <c r="BJ125" s="3" t="str">
        <v>Central Agricultural Station, Kwadaso, Kumasi</v>
      </c>
      <c r="BK125" s="3" t="str">
        <v>Central Agricultural Station, Kwadaso, Kumasi</v>
      </c>
      <c r="BL125" s="3" t="str">
        <v>Central Agricultural Station, Kwadaso, Kumasi</v>
      </c>
      <c r="BM125" s="3" t="str">
        <v>Central Agricultural Station, Kwadaso, Kumasi</v>
      </c>
      <c r="BN125" s="3" t="str">
        <v>Central Agricultural Station, Kwadaso, Kumasi</v>
      </c>
      <c r="BO125" s="3" t="str">
        <v>Central Agricultural Station, Kwadaso, Kumasi</v>
      </c>
      <c r="BP125" s="3" t="str">
        <v>Central Agricultural Station, Kwadaso, Kumasi</v>
      </c>
      <c r="BQ125" s="3" t="str">
        <v>Central Agricultural Station, Kwadaso, Kumasi</v>
      </c>
      <c r="BR125" s="3" t="str">
        <v>Central Agricultural Station, Kwadaso, Kumasi</v>
      </c>
      <c r="BS125" s="3" t="str">
        <v>Central Agricultural Station, Kwadaso, Kumasi</v>
      </c>
      <c r="BT125" s="3" t="str">
        <v>Central Agricultural Station, Kwadaso, Kumasi</v>
      </c>
      <c r="BU125" s="3" t="str">
        <v>Central Agricultural Station, Kwadaso, Kumasi</v>
      </c>
      <c r="BV125" s="3" t="str">
        <v>Central Agricultural Station, Kwadaso, Kumasi</v>
      </c>
      <c r="BW125" s="3" t="str">
        <v>Central Agricultural Station, Kwadaso, Kumasi</v>
      </c>
      <c r="BX125" s="3" t="str">
        <v>Central Agricultural Station, Kwadaso, Kumasi</v>
      </c>
      <c r="BY125" s="3" t="str">
        <v>Central Agricultural Station, Kwadaso, Kumasi</v>
      </c>
      <c r="BZ125" s="3" t="str">
        <v>Central Agricultural Station, Kwadaso, Kumasi</v>
      </c>
      <c r="CA125" s="3" t="str">
        <v>Central Agricultural Station, Kwadaso, Kumasi</v>
      </c>
      <c r="CB125" s="3" t="str">
        <v>Central Agricultural Station, Kwadaso, Kumasi</v>
      </c>
      <c r="CC125" s="3" t="str">
        <v>Central Agricultural Station, Kwadaso, Kumasi</v>
      </c>
      <c r="CD125" s="3" t="str">
        <v>Central Agricultural Station, Kwadaso, Kumasi</v>
      </c>
      <c r="CE125" s="3" t="str">
        <v>Central Agricultural Station, Kwadaso, Kumasi</v>
      </c>
      <c r="CF125" s="3" t="str">
        <v>Central Agricultural Station, Kwadaso, Kumasi</v>
      </c>
      <c r="CG125" s="3" t="str">
        <v>Central Agricultural Station, Kwadaso, Kumasi</v>
      </c>
      <c r="CK125" s="3" t="str">
        <v>Central Agricultural Station, Kwadaso, Kumasi</v>
      </c>
      <c r="CM125" s="3" t="str">
        <v>Central Agricultural Station, Kwadaso, Kumasi</v>
      </c>
      <c r="CN125" s="3" t="str">
        <v>Central Agricultural Station, Kwadaso, Kumasi</v>
      </c>
      <c r="CO125" s="3" t="str">
        <v>Central Agricultural Station, Kwadaso, Kumasi</v>
      </c>
      <c r="CP125" s="3" t="str">
        <v>Central Agricultural Station, Kwadaso, Kumasi</v>
      </c>
      <c r="CQ125" s="3" t="str">
        <v>Central Agricultural Station, Kwadaso, Kumasi</v>
      </c>
      <c r="CR125" s="3" t="str">
        <v>Central Agricultural Station, Kwadaso, Kumasi</v>
      </c>
      <c r="CS125" s="3" t="str">
        <v>Central Agricultural Station, Kwadaso, Kumasi</v>
      </c>
      <c r="CT125" s="3" t="str">
        <v>Central Agricultural Station, Kwadaso, Kumasi</v>
      </c>
      <c r="CU125" s="3" t="str">
        <v>Central Agricultural Station, Kwadaso, Kumasi</v>
      </c>
      <c r="CV125" s="3" t="str">
        <v>Central Agricultural Station, Kwadaso, Kumasi</v>
      </c>
      <c r="CW125" s="3" t="str">
        <v>Central Agricultural Station, Kwadaso, Kumasi</v>
      </c>
      <c r="CX125" s="3" t="str">
        <v>Central Agricultural Station, Kwadaso, Kumasi</v>
      </c>
      <c r="CY125" s="3" t="str">
        <v>Central Agricultural Station, Kwadaso, Kumasi</v>
      </c>
      <c r="CZ125" s="3" t="str">
        <v>Central Agricultural Station, Kwadaso, Kumasi</v>
      </c>
      <c r="DA125" s="3" t="str">
        <v>Central Agricultural Station, Kwadaso, Kumasi</v>
      </c>
      <c r="DB125" s="3" t="str">
        <v>Central Agricultural Station, Kwadaso, Kumasi</v>
      </c>
      <c r="DC125" s="3" t="str">
        <v>Central Agricultural Station, Kwadaso, Kumasi</v>
      </c>
      <c r="DD125" s="3" t="str">
        <v>Central Agricultural Station, Kwadaso, Kumasi</v>
      </c>
      <c r="DE125" s="3" t="str">
        <v>Central Agricultural Station, Kwadaso, Kumasi</v>
      </c>
      <c r="DF125" s="3" t="str">
        <v>Central Agricultural Station, Kwadaso, Kumasi</v>
      </c>
      <c r="DG125" s="3" t="str">
        <v>Central Agricultural Station, Kwadaso, Kumasi</v>
      </c>
      <c r="DH125" s="3" t="str">
        <v>Central Agricultural Station, Kwadaso, Kumasi</v>
      </c>
      <c r="DI125" s="3" t="str">
        <v>Central Agricultural Station, Kwadaso, Kumasi</v>
      </c>
      <c r="DJ125" s="3" t="str">
        <v>Central Agricultural Station, Kwadaso, Kumasi</v>
      </c>
      <c r="DK125" s="3" t="str">
        <v>Central Agricultural Station, Kwadaso, Kumasi</v>
      </c>
      <c r="DL125" s="3" t="str">
        <v>Central Agricultural Station, Kwadaso, Kumasi</v>
      </c>
      <c r="DM125" s="3" t="str">
        <v>Central Agricultural Station, Kwadaso, Kumasi</v>
      </c>
      <c r="DN125" s="3" t="str">
        <v>Central Agricultural Station, Kwadaso, Kumasi</v>
      </c>
      <c r="DO125" s="3" t="str">
        <v>Central Agricultural Station, Kwadaso, Kumasi</v>
      </c>
      <c r="DP125" s="3" t="str">
        <v>Central Agricultural Station, Kwadaso, Kumasi</v>
      </c>
    </row>
    <row r="126" spans="1:120" ht="14.5" x14ac:dyDescent="0.35">
      <c r="A126" s="3">
        <v>30.045000000000002</v>
      </c>
      <c r="B126" s="3">
        <v>31.204799999999999</v>
      </c>
      <c r="C126" s="3" t="s">
        <v>142</v>
      </c>
      <c r="D126" s="3" t="s">
        <v>112</v>
      </c>
      <c r="E126" s="3" t="s">
        <v>13697</v>
      </c>
      <c r="F126" s="3">
        <v>500</v>
      </c>
      <c r="G126"/>
      <c r="H126" s="3" t="str">
        <f>CONCATENATE(site_list[[#This Row],[Country]],site_list[[#This Row],[Site.ID]])</f>
        <v>EgyptCentral Laboratory for Agricultural Climate (CLAC), Agriculture Research Center</v>
      </c>
      <c r="BB126" s="3" t="str">
        <v>Central Laboratory for Agricultural Climate (CLAC), Agriculture Research Center</v>
      </c>
      <c r="BC126" s="3" t="str">
        <v>Central Laboratory for Agricultural Climate (CLAC), Agriculture Research Center</v>
      </c>
      <c r="BD126" s="3" t="str">
        <v>Central Laboratory for Agricultural Climate (CLAC), Agriculture Research Center</v>
      </c>
      <c r="BE126" s="3" t="str">
        <v>Central Laboratory for Agricultural Climate (CLAC), Agriculture Research Center</v>
      </c>
      <c r="BF126" s="3" t="str">
        <v>Central Laboratory for Agricultural Climate (CLAC), Agriculture Research Center</v>
      </c>
      <c r="BG126" s="3" t="str">
        <v>Central Laboratory for Agricultural Climate (CLAC), Agriculture Research Center</v>
      </c>
      <c r="BH126" s="3" t="str">
        <v>Central Laboratory for Agricultural Climate (CLAC), Agriculture Research Center</v>
      </c>
      <c r="BI126" s="3" t="str">
        <v>Central Laboratory for Agricultural Climate (CLAC), Agriculture Research Center</v>
      </c>
      <c r="BJ126" s="3" t="str">
        <v>Central Laboratory for Agricultural Climate (CLAC), Agriculture Research Center</v>
      </c>
      <c r="BK126" s="3" t="str">
        <v>Central Laboratory for Agricultural Climate (CLAC), Agriculture Research Center</v>
      </c>
      <c r="BL126" s="3" t="str">
        <v>Central Laboratory for Agricultural Climate (CLAC), Agriculture Research Center</v>
      </c>
      <c r="BM126" s="3" t="str">
        <v>Central Laboratory for Agricultural Climate (CLAC), Agriculture Research Center</v>
      </c>
      <c r="BN126" s="3" t="str">
        <v>Central Laboratory for Agricultural Climate (CLAC), Agriculture Research Center</v>
      </c>
      <c r="BO126" s="3" t="str">
        <v>Central Laboratory for Agricultural Climate (CLAC), Agriculture Research Center</v>
      </c>
      <c r="BP126" s="3" t="str">
        <v>Central Laboratory for Agricultural Climate (CLAC), Agriculture Research Center</v>
      </c>
      <c r="BQ126" s="3" t="str">
        <v>Central Laboratory for Agricultural Climate (CLAC), Agriculture Research Center</v>
      </c>
      <c r="BR126" s="3" t="str">
        <v>Central Laboratory for Agricultural Climate (CLAC), Agriculture Research Center</v>
      </c>
      <c r="BS126" s="3" t="str">
        <v>Central Laboratory for Agricultural Climate (CLAC), Agriculture Research Center</v>
      </c>
      <c r="BT126" s="3" t="str">
        <v>Central Laboratory for Agricultural Climate (CLAC), Agriculture Research Center</v>
      </c>
      <c r="BU126" s="3" t="str">
        <v>Central Laboratory for Agricultural Climate (CLAC), Agriculture Research Center</v>
      </c>
      <c r="BV126" s="3" t="str">
        <v>Central Laboratory for Agricultural Climate (CLAC), Agriculture Research Center</v>
      </c>
      <c r="BW126" s="3" t="str">
        <v>Central Laboratory for Agricultural Climate (CLAC), Agriculture Research Center</v>
      </c>
      <c r="BX126" s="3" t="str">
        <v>Central Laboratory for Agricultural Climate (CLAC), Agriculture Research Center</v>
      </c>
      <c r="BY126" s="3" t="str">
        <v>Central Laboratory for Agricultural Climate (CLAC), Agriculture Research Center</v>
      </c>
      <c r="BZ126" s="3" t="str">
        <v>Central Laboratory for Agricultural Climate (CLAC), Agriculture Research Center</v>
      </c>
      <c r="CA126" s="3" t="str">
        <v>Central Laboratory for Agricultural Climate (CLAC), Agriculture Research Center</v>
      </c>
      <c r="CB126" s="3" t="str">
        <v>Central Laboratory for Agricultural Climate (CLAC), Agriculture Research Center</v>
      </c>
      <c r="CC126" s="3" t="str">
        <v>Central Laboratory for Agricultural Climate (CLAC), Agriculture Research Center</v>
      </c>
      <c r="CD126" s="3" t="str">
        <v>Central Laboratory for Agricultural Climate (CLAC), Agriculture Research Center</v>
      </c>
      <c r="CE126" s="3" t="str">
        <v>Central Laboratory for Agricultural Climate (CLAC), Agriculture Research Center</v>
      </c>
      <c r="CF126" s="3" t="str">
        <v>Central Laboratory for Agricultural Climate (CLAC), Agriculture Research Center</v>
      </c>
      <c r="CG126" s="3" t="str">
        <v>Central Laboratory for Agricultural Climate (CLAC), Agriculture Research Center</v>
      </c>
      <c r="CK126" s="3" t="str">
        <v>Central Laboratory for Agricultural Climate (CLAC), Agriculture Research Center</v>
      </c>
      <c r="CM126" s="3" t="str">
        <v>Central Laboratory for Agricultural Climate (CLAC), Agriculture Research Center</v>
      </c>
      <c r="CN126" s="3" t="str">
        <v>Central Laboratory for Agricultural Climate (CLAC), Agriculture Research Center</v>
      </c>
      <c r="CO126" s="3" t="str">
        <v>Central Laboratory for Agricultural Climate (CLAC), Agriculture Research Center</v>
      </c>
      <c r="CP126" s="3" t="str">
        <v>Central Laboratory for Agricultural Climate (CLAC), Agriculture Research Center</v>
      </c>
      <c r="CQ126" s="3" t="str">
        <v>Central Laboratory for Agricultural Climate (CLAC), Agriculture Research Center</v>
      </c>
      <c r="CR126" s="3" t="str">
        <v>Central Laboratory for Agricultural Climate (CLAC), Agriculture Research Center</v>
      </c>
      <c r="CS126" s="3" t="str">
        <v>Central Laboratory for Agricultural Climate (CLAC), Agriculture Research Center</v>
      </c>
      <c r="CT126" s="3" t="str">
        <v>Central Laboratory for Agricultural Climate (CLAC), Agriculture Research Center</v>
      </c>
      <c r="CU126" s="3" t="str">
        <v>Central Laboratory for Agricultural Climate (CLAC), Agriculture Research Center</v>
      </c>
      <c r="CV126" s="3" t="str">
        <v>Central Laboratory for Agricultural Climate (CLAC), Agriculture Research Center</v>
      </c>
      <c r="CW126" s="3" t="str">
        <v>Central Laboratory for Agricultural Climate (CLAC), Agriculture Research Center</v>
      </c>
      <c r="CX126" s="3" t="str">
        <v>Central Laboratory for Agricultural Climate (CLAC), Agriculture Research Center</v>
      </c>
      <c r="CY126" s="3" t="str">
        <v>Central Laboratory for Agricultural Climate (CLAC), Agriculture Research Center</v>
      </c>
      <c r="CZ126" s="3" t="str">
        <v>Central Laboratory for Agricultural Climate (CLAC), Agriculture Research Center</v>
      </c>
      <c r="DA126" s="3" t="str">
        <v>Central Laboratory for Agricultural Climate (CLAC), Agriculture Research Center</v>
      </c>
      <c r="DB126" s="3" t="str">
        <v>Central Laboratory for Agricultural Climate (CLAC), Agriculture Research Center</v>
      </c>
      <c r="DC126" s="3" t="str">
        <v>Central Laboratory for Agricultural Climate (CLAC), Agriculture Research Center</v>
      </c>
      <c r="DD126" s="3" t="str">
        <v>Central Laboratory for Agricultural Climate (CLAC), Agriculture Research Center</v>
      </c>
      <c r="DE126" s="3" t="str">
        <v>Central Laboratory for Agricultural Climate (CLAC), Agriculture Research Center</v>
      </c>
      <c r="DF126" s="3" t="str">
        <v>Central Laboratory for Agricultural Climate (CLAC), Agriculture Research Center</v>
      </c>
      <c r="DG126" s="3" t="str">
        <v>Central Laboratory for Agricultural Climate (CLAC), Agriculture Research Center</v>
      </c>
      <c r="DH126" s="3" t="str">
        <v>Central Laboratory for Agricultural Climate (CLAC), Agriculture Research Center</v>
      </c>
      <c r="DI126" s="3" t="str">
        <v>Central Laboratory for Agricultural Climate (CLAC), Agriculture Research Center</v>
      </c>
      <c r="DJ126" s="3" t="str">
        <v>Central Laboratory for Agricultural Climate (CLAC), Agriculture Research Center</v>
      </c>
      <c r="DK126" s="3" t="str">
        <v>Central Laboratory for Agricultural Climate (CLAC), Agriculture Research Center</v>
      </c>
      <c r="DL126" s="3" t="str">
        <v>Central Laboratory for Agricultural Climate (CLAC), Agriculture Research Center</v>
      </c>
      <c r="DM126" s="3" t="str">
        <v>Central Laboratory for Agricultural Climate (CLAC), Agriculture Research Center</v>
      </c>
      <c r="DN126" s="3" t="str">
        <v>Central Laboratory for Agricultural Climate (CLAC), Agriculture Research Center</v>
      </c>
      <c r="DO126" s="3" t="str">
        <v>Central Laboratory for Agricultural Climate (CLAC), Agriculture Research Center</v>
      </c>
      <c r="DP126" s="3" t="str">
        <v>Central Laboratory for Agricultural Climate (CLAC), Agriculture Research Center</v>
      </c>
    </row>
    <row r="127" spans="1:120" ht="14.5" x14ac:dyDescent="0.35">
      <c r="A127" s="3">
        <v>20.416699999999999</v>
      </c>
      <c r="B127" s="3">
        <v>85.916600000000003</v>
      </c>
      <c r="C127" s="3" t="s">
        <v>13662</v>
      </c>
      <c r="D127" s="3" t="s">
        <v>13653</v>
      </c>
      <c r="E127" s="3" t="s">
        <v>13668</v>
      </c>
      <c r="F127" s="3">
        <v>1800</v>
      </c>
      <c r="G127"/>
      <c r="H127" s="3" t="str">
        <f>CONCATENATE(site_list[[#This Row],[Country]],site_list[[#This Row],[Site.ID]])</f>
        <v>IndiaCentral Rice Research Institute, Cuttack-Experimental Farm</v>
      </c>
      <c r="BB127" s="3" t="str">
        <v>Central Rice Research Institute, Cuttack-Experimental Farm</v>
      </c>
      <c r="BC127" s="3" t="str">
        <v>Central Rice Research Institute, Cuttack-Experimental Farm</v>
      </c>
      <c r="BD127" s="3" t="str">
        <v>Central Rice Research Institute, Cuttack-Experimental Farm</v>
      </c>
      <c r="BE127" s="3" t="str">
        <v>Central Rice Research Institute, Cuttack-Experimental Farm</v>
      </c>
      <c r="BF127" s="3" t="str">
        <v>Central Rice Research Institute, Cuttack-Experimental Farm</v>
      </c>
      <c r="BG127" s="3" t="str">
        <v>Central Rice Research Institute, Cuttack-Experimental Farm</v>
      </c>
      <c r="BH127" s="3" t="str">
        <v>Central Rice Research Institute, Cuttack-Experimental Farm</v>
      </c>
      <c r="BI127" s="3" t="str">
        <v>Central Rice Research Institute, Cuttack-Experimental Farm</v>
      </c>
      <c r="BJ127" s="3" t="str">
        <v>Central Rice Research Institute, Cuttack-Experimental Farm</v>
      </c>
      <c r="BK127" s="3" t="str">
        <v>Central Rice Research Institute, Cuttack-Experimental Farm</v>
      </c>
      <c r="BL127" s="3" t="str">
        <v>Central Rice Research Institute, Cuttack-Experimental Farm</v>
      </c>
      <c r="BM127" s="3" t="str">
        <v>Central Rice Research Institute, Cuttack-Experimental Farm</v>
      </c>
      <c r="BN127" s="3" t="str">
        <v>Central Rice Research Institute, Cuttack-Experimental Farm</v>
      </c>
      <c r="BO127" s="3" t="str">
        <v>Central Rice Research Institute, Cuttack-Experimental Farm</v>
      </c>
      <c r="BP127" s="3" t="str">
        <v>Central Rice Research Institute, Cuttack-Experimental Farm</v>
      </c>
      <c r="BQ127" s="3" t="str">
        <v>Central Rice Research Institute, Cuttack-Experimental Farm</v>
      </c>
      <c r="BR127" s="3" t="str">
        <v>Central Rice Research Institute, Cuttack-Experimental Farm</v>
      </c>
      <c r="BS127" s="3" t="str">
        <v>Central Rice Research Institute, Cuttack-Experimental Farm</v>
      </c>
      <c r="BT127" s="3" t="str">
        <v>Central Rice Research Institute, Cuttack-Experimental Farm</v>
      </c>
      <c r="BU127" s="3" t="str">
        <v>Central Rice Research Institute, Cuttack-Experimental Farm</v>
      </c>
      <c r="BV127" s="3" t="str">
        <v>Central Rice Research Institute, Cuttack-Experimental Farm</v>
      </c>
      <c r="BW127" s="3" t="str">
        <v>Central Rice Research Institute, Cuttack-Experimental Farm</v>
      </c>
      <c r="BX127" s="3" t="str">
        <v>Central Rice Research Institute, Cuttack-Experimental Farm</v>
      </c>
      <c r="BY127" s="3" t="str">
        <v>Central Rice Research Institute, Cuttack-Experimental Farm</v>
      </c>
      <c r="BZ127" s="3" t="str">
        <v>Central Rice Research Institute, Cuttack-Experimental Farm</v>
      </c>
      <c r="CA127" s="3" t="str">
        <v>Central Rice Research Institute, Cuttack-Experimental Farm</v>
      </c>
      <c r="CB127" s="3" t="str">
        <v>Central Rice Research Institute, Cuttack-Experimental Farm</v>
      </c>
      <c r="CC127" s="3" t="str">
        <v>Central Rice Research Institute, Cuttack-Experimental Farm</v>
      </c>
      <c r="CD127" s="3" t="str">
        <v>Central Rice Research Institute, Cuttack-Experimental Farm</v>
      </c>
      <c r="CE127" s="3" t="str">
        <v>Central Rice Research Institute, Cuttack-Experimental Farm</v>
      </c>
      <c r="CF127" s="3" t="str">
        <v>Central Rice Research Institute, Cuttack-Experimental Farm</v>
      </c>
      <c r="CG127" s="3" t="str">
        <v>Central Rice Research Institute, Cuttack-Experimental Farm</v>
      </c>
      <c r="CK127" s="3" t="str">
        <v>Central Rice Research Institute, Cuttack-Experimental Farm</v>
      </c>
      <c r="CM127" s="3" t="str">
        <v>Central Rice Research Institute, Cuttack-Experimental Farm</v>
      </c>
      <c r="CN127" s="3" t="str">
        <v>Central Rice Research Institute, Cuttack-Experimental Farm</v>
      </c>
      <c r="CO127" s="3" t="str">
        <v>Central Rice Research Institute, Cuttack-Experimental Farm</v>
      </c>
      <c r="CP127" s="3" t="str">
        <v>Central Rice Research Institute, Cuttack-Experimental Farm</v>
      </c>
      <c r="CQ127" s="3" t="str">
        <v>Central Rice Research Institute, Cuttack-Experimental Farm</v>
      </c>
      <c r="CR127" s="3" t="str">
        <v>Central Rice Research Institute, Cuttack-Experimental Farm</v>
      </c>
      <c r="CS127" s="3" t="str">
        <v>Central Rice Research Institute, Cuttack-Experimental Farm</v>
      </c>
      <c r="CT127" s="3" t="str">
        <v>Central Rice Research Institute, Cuttack-Experimental Farm</v>
      </c>
      <c r="CU127" s="3" t="str">
        <v>Central Rice Research Institute, Cuttack-Experimental Farm</v>
      </c>
      <c r="CV127" s="3" t="str">
        <v>Central Rice Research Institute, Cuttack-Experimental Farm</v>
      </c>
      <c r="CW127" s="3" t="str">
        <v>Central Rice Research Institute, Cuttack-Experimental Farm</v>
      </c>
      <c r="CX127" s="3" t="str">
        <v>Central Rice Research Institute, Cuttack-Experimental Farm</v>
      </c>
      <c r="CY127" s="3" t="str">
        <v>Central Rice Research Institute, Cuttack-Experimental Farm</v>
      </c>
      <c r="CZ127" s="3" t="str">
        <v>Central Rice Research Institute, Cuttack-Experimental Farm</v>
      </c>
      <c r="DA127" s="3" t="str">
        <v>Central Rice Research Institute, Cuttack-Experimental Farm</v>
      </c>
      <c r="DB127" s="3" t="str">
        <v>Central Rice Research Institute, Cuttack-Experimental Farm</v>
      </c>
      <c r="DC127" s="3" t="str">
        <v>Central Rice Research Institute, Cuttack-Experimental Farm</v>
      </c>
      <c r="DD127" s="3" t="str">
        <v>Central Rice Research Institute, Cuttack-Experimental Farm</v>
      </c>
      <c r="DE127" s="3" t="str">
        <v>Central Rice Research Institute, Cuttack-Experimental Farm</v>
      </c>
      <c r="DF127" s="3" t="str">
        <v>Central Rice Research Institute, Cuttack-Experimental Farm</v>
      </c>
      <c r="DG127" s="3" t="str">
        <v>Central Rice Research Institute, Cuttack-Experimental Farm</v>
      </c>
      <c r="DH127" s="3" t="str">
        <v>Central Rice Research Institute, Cuttack-Experimental Farm</v>
      </c>
      <c r="DI127" s="3" t="str">
        <v>Central Rice Research Institute, Cuttack-Experimental Farm</v>
      </c>
      <c r="DJ127" s="3" t="str">
        <v>Central Rice Research Institute, Cuttack-Experimental Farm</v>
      </c>
      <c r="DK127" s="3" t="str">
        <v>Central Rice Research Institute, Cuttack-Experimental Farm</v>
      </c>
      <c r="DL127" s="3" t="str">
        <v>Central Rice Research Institute, Cuttack-Experimental Farm</v>
      </c>
      <c r="DM127" s="3" t="str">
        <v>Central Rice Research Institute, Cuttack-Experimental Farm</v>
      </c>
      <c r="DN127" s="3" t="str">
        <v>Central Rice Research Institute, Cuttack-Experimental Farm</v>
      </c>
      <c r="DO127" s="3" t="str">
        <v>Central Rice Research Institute, Cuttack-Experimental Farm</v>
      </c>
      <c r="DP127" s="3" t="str">
        <v>Central Rice Research Institute, Cuttack-Experimental Farm</v>
      </c>
    </row>
    <row r="128" spans="1:120" ht="14.5" x14ac:dyDescent="0.35">
      <c r="A128" s="3">
        <v>15.7387</v>
      </c>
      <c r="B128" s="3">
        <v>-86.85</v>
      </c>
      <c r="C128" s="3" t="s">
        <v>9261</v>
      </c>
      <c r="D128" s="3" t="s">
        <v>112</v>
      </c>
      <c r="E128" s="3" t="s">
        <v>9766</v>
      </c>
      <c r="F128" s="3">
        <v>500</v>
      </c>
      <c r="G128"/>
      <c r="H128" s="3" t="str">
        <f>CONCATENATE(site_list[[#This Row],[Country]],site_list[[#This Row],[Site.ID]])</f>
        <v>HondurasCentro Universitario Regional del Litoral Atlántico (CURLA), La Ceiba</v>
      </c>
      <c r="BB128" s="3" t="str">
        <v>Centro Universitario Regional del Litoral Atlántico (CURLA), La Ceiba</v>
      </c>
      <c r="BC128" s="3" t="str">
        <v>Centro Universitario Regional del Litoral Atlántico (CURLA), La Ceiba</v>
      </c>
      <c r="BD128" s="3" t="str">
        <v>Centro Universitario Regional del Litoral Atlántico (CURLA), La Ceiba</v>
      </c>
      <c r="BE128" s="3" t="str">
        <v>Centro Universitario Regional del Litoral Atlántico (CURLA), La Ceiba</v>
      </c>
      <c r="BF128" s="3" t="str">
        <v>Centro Universitario Regional del Litoral Atlántico (CURLA), La Ceiba</v>
      </c>
      <c r="BG128" s="3" t="str">
        <v>Centro Universitario Regional del Litoral Atlántico (CURLA), La Ceiba</v>
      </c>
      <c r="BH128" s="3" t="str">
        <v>Centro Universitario Regional del Litoral Atlántico (CURLA), La Ceiba</v>
      </c>
      <c r="BI128" s="3" t="str">
        <v>Centro Universitario Regional del Litoral Atlántico (CURLA), La Ceiba</v>
      </c>
      <c r="BJ128" s="3" t="str">
        <v>Centro Universitario Regional del Litoral Atlántico (CURLA), La Ceiba</v>
      </c>
      <c r="BK128" s="3" t="str">
        <v>Centro Universitario Regional del Litoral Atlántico (CURLA), La Ceiba</v>
      </c>
      <c r="BL128" s="3" t="str">
        <v>Centro Universitario Regional del Litoral Atlántico (CURLA), La Ceiba</v>
      </c>
      <c r="BM128" s="3" t="str">
        <v>Centro Universitario Regional del Litoral Atlántico (CURLA), La Ceiba</v>
      </c>
      <c r="BN128" s="3" t="str">
        <v>Centro Universitario Regional del Litoral Atlántico (CURLA), La Ceiba</v>
      </c>
      <c r="BO128" s="3" t="str">
        <v>Centro Universitario Regional del Litoral Atlántico (CURLA), La Ceiba</v>
      </c>
      <c r="BP128" s="3" t="str">
        <v>Centro Universitario Regional del Litoral Atlántico (CURLA), La Ceiba</v>
      </c>
      <c r="BQ128" s="3" t="str">
        <v>Centro Universitario Regional del Litoral Atlántico (CURLA), La Ceiba</v>
      </c>
      <c r="BR128" s="3" t="str">
        <v>Centro Universitario Regional del Litoral Atlántico (CURLA), La Ceiba</v>
      </c>
      <c r="BS128" s="3" t="str">
        <v>Centro Universitario Regional del Litoral Atlántico (CURLA), La Ceiba</v>
      </c>
      <c r="BT128" s="3" t="str">
        <v>Centro Universitario Regional del Litoral Atlántico (CURLA), La Ceiba</v>
      </c>
      <c r="BU128" s="3" t="str">
        <v>Centro Universitario Regional del Litoral Atlántico (CURLA), La Ceiba</v>
      </c>
      <c r="BV128" s="3" t="str">
        <v>Centro Universitario Regional del Litoral Atlántico (CURLA), La Ceiba</v>
      </c>
      <c r="BW128" s="3" t="str">
        <v>Centro Universitario Regional del Litoral Atlántico (CURLA), La Ceiba</v>
      </c>
      <c r="BX128" s="3" t="str">
        <v>Centro Universitario Regional del Litoral Atlántico (CURLA), La Ceiba</v>
      </c>
      <c r="BY128" s="3" t="str">
        <v>Centro Universitario Regional del Litoral Atlántico (CURLA), La Ceiba</v>
      </c>
      <c r="BZ128" s="3" t="str">
        <v>Centro Universitario Regional del Litoral Atlántico (CURLA), La Ceiba</v>
      </c>
      <c r="CA128" s="3" t="str">
        <v>Centro Universitario Regional del Litoral Atlántico (CURLA), La Ceiba</v>
      </c>
      <c r="CB128" s="3" t="str">
        <v>Centro Universitario Regional del Litoral Atlántico (CURLA), La Ceiba</v>
      </c>
      <c r="CC128" s="3" t="str">
        <v>Centro Universitario Regional del Litoral Atlántico (CURLA), La Ceiba</v>
      </c>
      <c r="CD128" s="3" t="str">
        <v>Centro Universitario Regional del Litoral Atlántico (CURLA), La Ceiba</v>
      </c>
      <c r="CE128" s="3" t="str">
        <v>Centro Universitario Regional del Litoral Atlántico (CURLA), La Ceiba</v>
      </c>
      <c r="CF128" s="3" t="str">
        <v>Centro Universitario Regional del Litoral Atlántico (CURLA), La Ceiba</v>
      </c>
      <c r="CG128" s="3" t="str">
        <v>Centro Universitario Regional del Litoral Atlántico (CURLA), La Ceiba</v>
      </c>
      <c r="CK128" s="3" t="str">
        <v>Centro Universitario Regional del Litoral Atlántico (CURLA), La Ceiba</v>
      </c>
      <c r="CM128" s="3" t="str">
        <v>Centro Universitario Regional del Litoral Atlántico (CURLA), La Ceiba</v>
      </c>
      <c r="CN128" s="3" t="str">
        <v>Centro Universitario Regional del Litoral Atlántico (CURLA), La Ceiba</v>
      </c>
      <c r="CO128" s="3" t="str">
        <v>Centro Universitario Regional del Litoral Atlántico (CURLA), La Ceiba</v>
      </c>
      <c r="CP128" s="3" t="str">
        <v>Centro Universitario Regional del Litoral Atlántico (CURLA), La Ceiba</v>
      </c>
      <c r="CQ128" s="3" t="str">
        <v>Centro Universitario Regional del Litoral Atlántico (CURLA), La Ceiba</v>
      </c>
      <c r="CR128" s="3" t="str">
        <v>Centro Universitario Regional del Litoral Atlántico (CURLA), La Ceiba</v>
      </c>
      <c r="CS128" s="3" t="str">
        <v>Centro Universitario Regional del Litoral Atlántico (CURLA), La Ceiba</v>
      </c>
      <c r="CT128" s="3" t="str">
        <v>Centro Universitario Regional del Litoral Atlántico (CURLA), La Ceiba</v>
      </c>
      <c r="CU128" s="3" t="str">
        <v>Centro Universitario Regional del Litoral Atlántico (CURLA), La Ceiba</v>
      </c>
      <c r="CV128" s="3" t="str">
        <v>Centro Universitario Regional del Litoral Atlántico (CURLA), La Ceiba</v>
      </c>
      <c r="CW128" s="3" t="str">
        <v>Centro Universitario Regional del Litoral Atlántico (CURLA), La Ceiba</v>
      </c>
      <c r="CX128" s="3" t="str">
        <v>Centro Universitario Regional del Litoral Atlántico (CURLA), La Ceiba</v>
      </c>
      <c r="CY128" s="3" t="str">
        <v>Centro Universitario Regional del Litoral Atlántico (CURLA), La Ceiba</v>
      </c>
      <c r="CZ128" s="3" t="str">
        <v>Centro Universitario Regional del Litoral Atlántico (CURLA), La Ceiba</v>
      </c>
      <c r="DA128" s="3" t="str">
        <v>Centro Universitario Regional del Litoral Atlántico (CURLA), La Ceiba</v>
      </c>
      <c r="DB128" s="3" t="str">
        <v>Centro Universitario Regional del Litoral Atlántico (CURLA), La Ceiba</v>
      </c>
      <c r="DC128" s="3" t="str">
        <v>Centro Universitario Regional del Litoral Atlántico (CURLA), La Ceiba</v>
      </c>
      <c r="DD128" s="3" t="str">
        <v>Centro Universitario Regional del Litoral Atlántico (CURLA), La Ceiba</v>
      </c>
      <c r="DE128" s="3" t="str">
        <v>Centro Universitario Regional del Litoral Atlántico (CURLA), La Ceiba</v>
      </c>
      <c r="DF128" s="3" t="str">
        <v>Centro Universitario Regional del Litoral Atlántico (CURLA), La Ceiba</v>
      </c>
      <c r="DG128" s="3" t="str">
        <v>Centro Universitario Regional del Litoral Atlántico (CURLA), La Ceiba</v>
      </c>
      <c r="DH128" s="3" t="str">
        <v>Centro Universitario Regional del Litoral Atlántico (CURLA), La Ceiba</v>
      </c>
      <c r="DI128" s="3" t="str">
        <v>Centro Universitario Regional del Litoral Atlántico (CURLA), La Ceiba</v>
      </c>
      <c r="DJ128" s="3" t="str">
        <v>Centro Universitario Regional del Litoral Atlántico (CURLA), La Ceiba</v>
      </c>
      <c r="DK128" s="3" t="str">
        <v>Centro Universitario Regional del Litoral Atlántico (CURLA), La Ceiba</v>
      </c>
      <c r="DL128" s="3" t="str">
        <v>Centro Universitario Regional del Litoral Atlántico (CURLA), La Ceiba</v>
      </c>
      <c r="DM128" s="3" t="str">
        <v>Centro Universitario Regional del Litoral Atlántico (CURLA), La Ceiba</v>
      </c>
      <c r="DN128" s="3" t="str">
        <v>Centro Universitario Regional del Litoral Atlántico (CURLA), La Ceiba</v>
      </c>
      <c r="DO128" s="3" t="str">
        <v>Centro Universitario Regional del Litoral Atlántico (CURLA), La Ceiba</v>
      </c>
      <c r="DP128" s="3" t="str">
        <v>Centro Universitario Regional del Litoral Atlántico (CURLA), La Ceiba</v>
      </c>
    </row>
    <row r="129" spans="1:120" ht="14.5" x14ac:dyDescent="0.35">
      <c r="A129" s="3">
        <v>13</v>
      </c>
      <c r="B129" s="3">
        <v>7.1071999999999997</v>
      </c>
      <c r="C129" s="3" t="s">
        <v>194</v>
      </c>
      <c r="D129" s="3" t="s">
        <v>107</v>
      </c>
      <c r="E129" s="3" t="s">
        <v>397</v>
      </c>
      <c r="F129" s="3">
        <v>1500</v>
      </c>
      <c r="G129"/>
      <c r="H129" s="3" t="str">
        <f>CONCATENATE(site_list[[#This Row],[Country]],site_list[[#This Row],[Site.ID]])</f>
        <v>NigerCERRA, Maradi</v>
      </c>
      <c r="BB129" s="3" t="str">
        <v>CERRA, Maradi</v>
      </c>
      <c r="BC129" s="3" t="str">
        <v>CERRA, Maradi</v>
      </c>
      <c r="BD129" s="3" t="str">
        <v>CERRA, Maradi</v>
      </c>
      <c r="BE129" s="3" t="str">
        <v>CERRA, Maradi</v>
      </c>
      <c r="BF129" s="3" t="str">
        <v>CERRA, Maradi</v>
      </c>
      <c r="BG129" s="3" t="str">
        <v>CERRA, Maradi</v>
      </c>
      <c r="BH129" s="3" t="str">
        <v>CERRA, Maradi</v>
      </c>
      <c r="BI129" s="3" t="str">
        <v>CERRA, Maradi</v>
      </c>
      <c r="BJ129" s="3" t="str">
        <v>CERRA, Maradi</v>
      </c>
      <c r="BK129" s="3" t="str">
        <v>CERRA, Maradi</v>
      </c>
      <c r="BL129" s="3" t="str">
        <v>CERRA, Maradi</v>
      </c>
      <c r="BM129" s="3" t="str">
        <v>CERRA, Maradi</v>
      </c>
      <c r="BN129" s="3" t="str">
        <v>CERRA, Maradi</v>
      </c>
      <c r="BO129" s="3" t="str">
        <v>CERRA, Maradi</v>
      </c>
      <c r="BP129" s="3" t="str">
        <v>CERRA, Maradi</v>
      </c>
      <c r="BQ129" s="3" t="str">
        <v>CERRA, Maradi</v>
      </c>
      <c r="BR129" s="3" t="str">
        <v>CERRA, Maradi</v>
      </c>
      <c r="BS129" s="3" t="str">
        <v>CERRA, Maradi</v>
      </c>
      <c r="BT129" s="3" t="str">
        <v>CERRA, Maradi</v>
      </c>
      <c r="BU129" s="3" t="str">
        <v>CERRA, Maradi</v>
      </c>
      <c r="BV129" s="3" t="str">
        <v>CERRA, Maradi</v>
      </c>
      <c r="BW129" s="3" t="str">
        <v>CERRA, Maradi</v>
      </c>
      <c r="BX129" s="3" t="str">
        <v>CERRA, Maradi</v>
      </c>
      <c r="BY129" s="3" t="str">
        <v>CERRA, Maradi</v>
      </c>
      <c r="BZ129" s="3" t="str">
        <v>CERRA, Maradi</v>
      </c>
      <c r="CA129" s="3" t="str">
        <v>CERRA, Maradi</v>
      </c>
      <c r="CB129" s="3" t="str">
        <v>CERRA, Maradi</v>
      </c>
      <c r="CC129" s="3" t="str">
        <v>CERRA, Maradi</v>
      </c>
      <c r="CD129" s="3" t="str">
        <v>CERRA, Maradi</v>
      </c>
      <c r="CE129" s="3" t="str">
        <v>CERRA, Maradi</v>
      </c>
      <c r="CF129" s="3" t="str">
        <v>CERRA, Maradi</v>
      </c>
      <c r="CG129" s="3" t="str">
        <v>CERRA, Maradi</v>
      </c>
      <c r="CK129" s="3" t="str">
        <v>CERRA, Maradi</v>
      </c>
      <c r="CM129" s="3" t="str">
        <v>CERRA, Maradi</v>
      </c>
      <c r="CN129" s="3" t="str">
        <v>CERRA, Maradi</v>
      </c>
      <c r="CO129" s="3" t="str">
        <v>CERRA, Maradi</v>
      </c>
      <c r="CP129" s="3" t="str">
        <v>CERRA, Maradi</v>
      </c>
      <c r="CQ129" s="3" t="str">
        <v>CERRA, Maradi</v>
      </c>
      <c r="CR129" s="3" t="str">
        <v>CERRA, Maradi</v>
      </c>
      <c r="CS129" s="3" t="str">
        <v>CERRA, Maradi</v>
      </c>
      <c r="CT129" s="3" t="str">
        <v>CERRA, Maradi</v>
      </c>
      <c r="CU129" s="3" t="str">
        <v>CERRA, Maradi</v>
      </c>
      <c r="CV129" s="3" t="str">
        <v>CERRA, Maradi</v>
      </c>
      <c r="CW129" s="3" t="str">
        <v>CERRA, Maradi</v>
      </c>
      <c r="CX129" s="3" t="str">
        <v>CERRA, Maradi</v>
      </c>
      <c r="CY129" s="3" t="str">
        <v>CERRA, Maradi</v>
      </c>
      <c r="CZ129" s="3" t="str">
        <v>CERRA, Maradi</v>
      </c>
      <c r="DA129" s="3" t="str">
        <v>CERRA, Maradi</v>
      </c>
      <c r="DB129" s="3" t="str">
        <v>CERRA, Maradi</v>
      </c>
      <c r="DC129" s="3" t="str">
        <v>CERRA, Maradi</v>
      </c>
      <c r="DD129" s="3" t="str">
        <v>CERRA, Maradi</v>
      </c>
      <c r="DE129" s="3" t="str">
        <v>CERRA, Maradi</v>
      </c>
      <c r="DF129" s="3" t="str">
        <v>CERRA, Maradi</v>
      </c>
      <c r="DG129" s="3" t="str">
        <v>CERRA, Maradi</v>
      </c>
      <c r="DH129" s="3" t="str">
        <v>CERRA, Maradi</v>
      </c>
      <c r="DI129" s="3" t="str">
        <v>CERRA, Maradi</v>
      </c>
      <c r="DJ129" s="3" t="str">
        <v>CERRA, Maradi</v>
      </c>
      <c r="DK129" s="3" t="str">
        <v>CERRA, Maradi</v>
      </c>
      <c r="DL129" s="3" t="str">
        <v>CERRA, Maradi</v>
      </c>
      <c r="DM129" s="3" t="str">
        <v>CERRA, Maradi</v>
      </c>
      <c r="DN129" s="3" t="str">
        <v>CERRA, Maradi</v>
      </c>
      <c r="DO129" s="3" t="str">
        <v>CERRA, Maradi</v>
      </c>
      <c r="DP129" s="3" t="str">
        <v>CERRA, Maradi</v>
      </c>
    </row>
    <row r="130" spans="1:120" ht="14.5" x14ac:dyDescent="0.35">
      <c r="A130" s="3">
        <v>11</v>
      </c>
      <c r="B130" s="3">
        <v>39.756999999999998</v>
      </c>
      <c r="C130" s="3" t="s">
        <v>148</v>
      </c>
      <c r="D130" s="3" t="s">
        <v>107</v>
      </c>
      <c r="E130" s="3" t="s">
        <v>287</v>
      </c>
      <c r="F130" s="3">
        <v>1000</v>
      </c>
      <c r="G130"/>
      <c r="H130" s="3" t="str">
        <f>CONCATENATE(site_list[[#This Row],[Country]],site_list[[#This Row],[Site.ID]])</f>
        <v>EthiopiaChefa</v>
      </c>
      <c r="BB130" s="3" t="str">
        <v>Chefa</v>
      </c>
      <c r="BC130" s="3" t="str">
        <v>Chefa</v>
      </c>
      <c r="BD130" s="3" t="str">
        <v>Chefa</v>
      </c>
      <c r="BE130" s="3" t="str">
        <v>Chefa</v>
      </c>
      <c r="BF130" s="3" t="str">
        <v>Chefa</v>
      </c>
      <c r="BG130" s="3" t="str">
        <v>Chefa</v>
      </c>
      <c r="BH130" s="3" t="str">
        <v>Chefa</v>
      </c>
      <c r="BI130" s="3" t="str">
        <v>Chefa</v>
      </c>
      <c r="BJ130" s="3" t="str">
        <v>Chefa</v>
      </c>
      <c r="BK130" s="3" t="str">
        <v>Chefa</v>
      </c>
      <c r="BL130" s="3" t="str">
        <v>Chefa</v>
      </c>
      <c r="BM130" s="3" t="str">
        <v>Chefa</v>
      </c>
      <c r="BN130" s="3" t="str">
        <v>Chefa</v>
      </c>
      <c r="BO130" s="3" t="str">
        <v>Chefa</v>
      </c>
      <c r="BP130" s="3" t="str">
        <v>Chefa</v>
      </c>
      <c r="BQ130" s="3" t="str">
        <v>Chefa</v>
      </c>
      <c r="BR130" s="3" t="str">
        <v>Chefa</v>
      </c>
      <c r="BS130" s="3" t="str">
        <v>Chefa</v>
      </c>
      <c r="BT130" s="3" t="str">
        <v>Chefa</v>
      </c>
      <c r="BU130" s="3" t="str">
        <v>Chefa</v>
      </c>
      <c r="BV130" s="3" t="str">
        <v>Chefa</v>
      </c>
      <c r="BW130" s="3" t="str">
        <v>Chefa</v>
      </c>
      <c r="BX130" s="3" t="str">
        <v>Chefa</v>
      </c>
      <c r="BY130" s="3" t="str">
        <v>Chefa</v>
      </c>
      <c r="BZ130" s="3" t="str">
        <v>Chefa</v>
      </c>
      <c r="CA130" s="3" t="str">
        <v>Chefa</v>
      </c>
      <c r="CB130" s="3" t="str">
        <v>Chefa</v>
      </c>
      <c r="CC130" s="3" t="str">
        <v>Chefa</v>
      </c>
      <c r="CD130" s="3" t="str">
        <v>Chefa</v>
      </c>
      <c r="CE130" s="3" t="str">
        <v>Chefa</v>
      </c>
      <c r="CF130" s="3" t="str">
        <v>Chefa</v>
      </c>
      <c r="CG130" s="3" t="str">
        <v>Chefa</v>
      </c>
      <c r="CK130" s="3" t="str">
        <v>Chefa</v>
      </c>
      <c r="CM130" s="3" t="str">
        <v>Chefa</v>
      </c>
      <c r="CN130" s="3" t="str">
        <v>Chefa</v>
      </c>
      <c r="CO130" s="3" t="str">
        <v>Chefa</v>
      </c>
      <c r="CP130" s="3" t="str">
        <v>Chefa</v>
      </c>
      <c r="CQ130" s="3" t="str">
        <v>Chefa</v>
      </c>
      <c r="CR130" s="3" t="str">
        <v>Chefa</v>
      </c>
      <c r="CS130" s="3" t="str">
        <v>Chefa</v>
      </c>
      <c r="CT130" s="3" t="str">
        <v>Chefa</v>
      </c>
      <c r="CU130" s="3" t="str">
        <v>Chefa</v>
      </c>
      <c r="CV130" s="3" t="str">
        <v>Chefa</v>
      </c>
      <c r="CW130" s="3" t="str">
        <v>Chefa</v>
      </c>
      <c r="CX130" s="3" t="str">
        <v>Chefa</v>
      </c>
      <c r="CY130" s="3" t="str">
        <v>Chefa</v>
      </c>
      <c r="CZ130" s="3" t="str">
        <v>Chefa</v>
      </c>
      <c r="DA130" s="3" t="str">
        <v>Chefa</v>
      </c>
      <c r="DB130" s="3" t="str">
        <v>Chefa</v>
      </c>
      <c r="DC130" s="3" t="str">
        <v>Chefa</v>
      </c>
      <c r="DD130" s="3" t="str">
        <v>Chefa</v>
      </c>
      <c r="DE130" s="3" t="str">
        <v>Chefa</v>
      </c>
      <c r="DF130" s="3" t="str">
        <v>Chefa</v>
      </c>
      <c r="DG130" s="3" t="str">
        <v>Chefa</v>
      </c>
      <c r="DH130" s="3" t="str">
        <v>Chefa</v>
      </c>
      <c r="DI130" s="3" t="str">
        <v>Chefa</v>
      </c>
      <c r="DJ130" s="3" t="str">
        <v>Chefa</v>
      </c>
      <c r="DK130" s="3" t="str">
        <v>Chefa</v>
      </c>
      <c r="DL130" s="3" t="str">
        <v>Chefa</v>
      </c>
      <c r="DM130" s="3" t="str">
        <v>Chefa</v>
      </c>
      <c r="DN130" s="3" t="str">
        <v>Chefa</v>
      </c>
      <c r="DO130" s="3" t="str">
        <v>Chefa</v>
      </c>
      <c r="DP130" s="3" t="str">
        <v>Chefa</v>
      </c>
    </row>
    <row r="131" spans="1:120" ht="14.5" x14ac:dyDescent="0.35">
      <c r="A131" s="3">
        <v>-18.100100000000001</v>
      </c>
      <c r="B131" s="3">
        <v>30.662199999999999</v>
      </c>
      <c r="C131" s="3" t="s">
        <v>240</v>
      </c>
      <c r="D131" s="3" t="s">
        <v>107</v>
      </c>
      <c r="E131" s="3" t="s">
        <v>604</v>
      </c>
      <c r="F131" s="3">
        <v>100</v>
      </c>
      <c r="G131"/>
      <c r="H131" s="3" t="str">
        <f>CONCATENATE(site_list[[#This Row],[Country]],site_list[[#This Row],[Site.ID]])</f>
        <v>ZimbabweChibero College of Agriculture</v>
      </c>
      <c r="BB131" s="3" t="str">
        <v>Chibero College of Agriculture</v>
      </c>
      <c r="BC131" s="3" t="str">
        <v>Chibero College of Agriculture</v>
      </c>
      <c r="BD131" s="3" t="str">
        <v>Chibero College of Agriculture</v>
      </c>
      <c r="BE131" s="3" t="str">
        <v>Chibero College of Agriculture</v>
      </c>
      <c r="BF131" s="3" t="str">
        <v>Chibero College of Agriculture</v>
      </c>
      <c r="BG131" s="3" t="str">
        <v>Chibero College of Agriculture</v>
      </c>
      <c r="BH131" s="3" t="str">
        <v>Chibero College of Agriculture</v>
      </c>
      <c r="BI131" s="3" t="str">
        <v>Chibero College of Agriculture</v>
      </c>
      <c r="BJ131" s="3" t="str">
        <v>Chibero College of Agriculture</v>
      </c>
      <c r="BK131" s="3" t="str">
        <v>Chibero College of Agriculture</v>
      </c>
      <c r="BL131" s="3" t="str">
        <v>Chibero College of Agriculture</v>
      </c>
      <c r="BM131" s="3" t="str">
        <v>Chibero College of Agriculture</v>
      </c>
      <c r="BN131" s="3" t="str">
        <v>Chibero College of Agriculture</v>
      </c>
      <c r="BO131" s="3" t="str">
        <v>Chibero College of Agriculture</v>
      </c>
      <c r="BP131" s="3" t="str">
        <v>Chibero College of Agriculture</v>
      </c>
      <c r="BQ131" s="3" t="str">
        <v>Chibero College of Agriculture</v>
      </c>
      <c r="BR131" s="3" t="str">
        <v>Chibero College of Agriculture</v>
      </c>
      <c r="BS131" s="3" t="str">
        <v>Chibero College of Agriculture</v>
      </c>
      <c r="BT131" s="3" t="str">
        <v>Chibero College of Agriculture</v>
      </c>
      <c r="BU131" s="3" t="str">
        <v>Chibero College of Agriculture</v>
      </c>
      <c r="BV131" s="3" t="str">
        <v>Chibero College of Agriculture</v>
      </c>
      <c r="BW131" s="3" t="str">
        <v>Chibero College of Agriculture</v>
      </c>
      <c r="BX131" s="3" t="str">
        <v>Chibero College of Agriculture</v>
      </c>
      <c r="BY131" s="3" t="str">
        <v>Chibero College of Agriculture</v>
      </c>
      <c r="BZ131" s="3" t="str">
        <v>Chibero College of Agriculture</v>
      </c>
      <c r="CA131" s="3" t="str">
        <v>Chibero College of Agriculture</v>
      </c>
      <c r="CB131" s="3" t="str">
        <v>Chibero College of Agriculture</v>
      </c>
      <c r="CC131" s="3" t="str">
        <v>Chibero College of Agriculture</v>
      </c>
      <c r="CD131" s="3" t="str">
        <v>Chibero College of Agriculture</v>
      </c>
      <c r="CE131" s="3" t="str">
        <v>Chibero College of Agriculture</v>
      </c>
      <c r="CF131" s="3" t="str">
        <v>Chibero College of Agriculture</v>
      </c>
      <c r="CG131" s="3" t="str">
        <v>Chibero College of Agriculture</v>
      </c>
      <c r="CK131" s="3" t="str">
        <v>Chibero College of Agriculture</v>
      </c>
      <c r="CM131" s="3" t="str">
        <v>Chibero College of Agriculture</v>
      </c>
      <c r="CN131" s="3" t="str">
        <v>Chibero College of Agriculture</v>
      </c>
      <c r="CO131" s="3" t="str">
        <v>Chibero College of Agriculture</v>
      </c>
      <c r="CP131" s="3" t="str">
        <v>Chibero College of Agriculture</v>
      </c>
      <c r="CQ131" s="3" t="str">
        <v>Chibero College of Agriculture</v>
      </c>
      <c r="CR131" s="3" t="str">
        <v>Chibero College of Agriculture</v>
      </c>
      <c r="CS131" s="3" t="str">
        <v>Chibero College of Agriculture</v>
      </c>
      <c r="CT131" s="3" t="str">
        <v>Chibero College of Agriculture</v>
      </c>
      <c r="CU131" s="3" t="str">
        <v>Chibero College of Agriculture</v>
      </c>
      <c r="CV131" s="3" t="str">
        <v>Chibero College of Agriculture</v>
      </c>
      <c r="CW131" s="3" t="str">
        <v>Chibero College of Agriculture</v>
      </c>
      <c r="CX131" s="3" t="str">
        <v>Chibero College of Agriculture</v>
      </c>
      <c r="CY131" s="3" t="str">
        <v>Chibero College of Agriculture</v>
      </c>
      <c r="CZ131" s="3" t="str">
        <v>Chibero College of Agriculture</v>
      </c>
      <c r="DA131" s="3" t="str">
        <v>Chibero College of Agriculture</v>
      </c>
      <c r="DB131" s="3" t="str">
        <v>Chibero College of Agriculture</v>
      </c>
      <c r="DC131" s="3" t="str">
        <v>Chibero College of Agriculture</v>
      </c>
      <c r="DD131" s="3" t="str">
        <v>Chibero College of Agriculture</v>
      </c>
      <c r="DE131" s="3" t="str">
        <v>Chibero College of Agriculture</v>
      </c>
      <c r="DF131" s="3" t="str">
        <v>Chibero College of Agriculture</v>
      </c>
      <c r="DG131" s="3" t="str">
        <v>Chibero College of Agriculture</v>
      </c>
      <c r="DH131" s="3" t="str">
        <v>Chibero College of Agriculture</v>
      </c>
      <c r="DI131" s="3" t="str">
        <v>Chibero College of Agriculture</v>
      </c>
      <c r="DJ131" s="3" t="str">
        <v>Chibero College of Agriculture</v>
      </c>
      <c r="DK131" s="3" t="str">
        <v>Chibero College of Agriculture</v>
      </c>
      <c r="DL131" s="3" t="str">
        <v>Chibero College of Agriculture</v>
      </c>
      <c r="DM131" s="3" t="str">
        <v>Chibero College of Agriculture</v>
      </c>
      <c r="DN131" s="3" t="str">
        <v>Chibero College of Agriculture</v>
      </c>
      <c r="DO131" s="3" t="str">
        <v>Chibero College of Agriculture</v>
      </c>
      <c r="DP131" s="3" t="str">
        <v>Chibero College of Agriculture</v>
      </c>
    </row>
    <row r="132" spans="1:120" ht="14.5" x14ac:dyDescent="0.35">
      <c r="A132" s="3">
        <v>-17.33333</v>
      </c>
      <c r="B132" s="3">
        <v>30.233329999999999</v>
      </c>
      <c r="C132" s="3" t="s">
        <v>240</v>
      </c>
      <c r="D132" s="3" t="s">
        <v>107</v>
      </c>
      <c r="E132" s="3" t="s">
        <v>7689</v>
      </c>
      <c r="F132" s="3">
        <v>917</v>
      </c>
      <c r="G132"/>
      <c r="H132" s="3" t="str">
        <f>CONCATENATE(site_list[[#This Row],[Country]],site_list[[#This Row],[Site.ID]])</f>
        <v>ZimbabweChinhoyi University of Technology Farm</v>
      </c>
      <c r="BB132" s="3" t="str">
        <v>Chinhoyi University of Technology Farm</v>
      </c>
      <c r="BC132" s="3" t="str">
        <v>Chinhoyi University of Technology Farm</v>
      </c>
      <c r="BD132" s="3" t="str">
        <v>Chinhoyi University of Technology Farm</v>
      </c>
      <c r="BE132" s="3" t="str">
        <v>Chinhoyi University of Technology Farm</v>
      </c>
      <c r="BF132" s="3" t="str">
        <v>Chinhoyi University of Technology Farm</v>
      </c>
      <c r="BG132" s="3" t="str">
        <v>Chinhoyi University of Technology Farm</v>
      </c>
      <c r="BH132" s="3" t="str">
        <v>Chinhoyi University of Technology Farm</v>
      </c>
      <c r="BI132" s="3" t="str">
        <v>Chinhoyi University of Technology Farm</v>
      </c>
      <c r="BJ132" s="3" t="str">
        <v>Chinhoyi University of Technology Farm</v>
      </c>
      <c r="BK132" s="3" t="str">
        <v>Chinhoyi University of Technology Farm</v>
      </c>
      <c r="BL132" s="3" t="str">
        <v>Chinhoyi University of Technology Farm</v>
      </c>
      <c r="BM132" s="3" t="str">
        <v>Chinhoyi University of Technology Farm</v>
      </c>
      <c r="BN132" s="3" t="str">
        <v>Chinhoyi University of Technology Farm</v>
      </c>
      <c r="BO132" s="3" t="str">
        <v>Chinhoyi University of Technology Farm</v>
      </c>
      <c r="BP132" s="3" t="str">
        <v>Chinhoyi University of Technology Farm</v>
      </c>
      <c r="BQ132" s="3" t="str">
        <v>Chinhoyi University of Technology Farm</v>
      </c>
      <c r="BR132" s="3" t="str">
        <v>Chinhoyi University of Technology Farm</v>
      </c>
      <c r="BS132" s="3" t="str">
        <v>Chinhoyi University of Technology Farm</v>
      </c>
      <c r="BT132" s="3" t="str">
        <v>Chinhoyi University of Technology Farm</v>
      </c>
      <c r="BU132" s="3" t="str">
        <v>Chinhoyi University of Technology Farm</v>
      </c>
      <c r="BV132" s="3" t="str">
        <v>Chinhoyi University of Technology Farm</v>
      </c>
      <c r="BW132" s="3" t="str">
        <v>Chinhoyi University of Technology Farm</v>
      </c>
      <c r="BX132" s="3" t="str">
        <v>Chinhoyi University of Technology Farm</v>
      </c>
      <c r="BY132" s="3" t="str">
        <v>Chinhoyi University of Technology Farm</v>
      </c>
      <c r="BZ132" s="3" t="str">
        <v>Chinhoyi University of Technology Farm</v>
      </c>
      <c r="CA132" s="3" t="str">
        <v>Chinhoyi University of Technology Farm</v>
      </c>
      <c r="CB132" s="3" t="str">
        <v>Chinhoyi University of Technology Farm</v>
      </c>
      <c r="CC132" s="3" t="str">
        <v>Chinhoyi University of Technology Farm</v>
      </c>
      <c r="CD132" s="3" t="str">
        <v>Chinhoyi University of Technology Farm</v>
      </c>
      <c r="CE132" s="3" t="str">
        <v>Chinhoyi University of Technology Farm</v>
      </c>
      <c r="CF132" s="3" t="str">
        <v>Chinhoyi University of Technology Farm</v>
      </c>
      <c r="CG132" s="3" t="str">
        <v>Chinhoyi University of Technology Farm</v>
      </c>
      <c r="CK132" s="3" t="str">
        <v>Chinhoyi University of Technology Farm</v>
      </c>
      <c r="CM132" s="3" t="str">
        <v>Chinhoyi University of Technology Farm</v>
      </c>
      <c r="CN132" s="3" t="str">
        <v>Chinhoyi University of Technology Farm</v>
      </c>
      <c r="CO132" s="3" t="str">
        <v>Chinhoyi University of Technology Farm</v>
      </c>
      <c r="CP132" s="3" t="str">
        <v>Chinhoyi University of Technology Farm</v>
      </c>
      <c r="CQ132" s="3" t="str">
        <v>Chinhoyi University of Technology Farm</v>
      </c>
      <c r="CR132" s="3" t="str">
        <v>Chinhoyi University of Technology Farm</v>
      </c>
      <c r="CS132" s="3" t="str">
        <v>Chinhoyi University of Technology Farm</v>
      </c>
      <c r="CT132" s="3" t="str">
        <v>Chinhoyi University of Technology Farm</v>
      </c>
      <c r="CU132" s="3" t="str">
        <v>Chinhoyi University of Technology Farm</v>
      </c>
      <c r="CV132" s="3" t="str">
        <v>Chinhoyi University of Technology Farm</v>
      </c>
      <c r="CW132" s="3" t="str">
        <v>Chinhoyi University of Technology Farm</v>
      </c>
      <c r="CX132" s="3" t="str">
        <v>Chinhoyi University of Technology Farm</v>
      </c>
      <c r="CY132" s="3" t="str">
        <v>Chinhoyi University of Technology Farm</v>
      </c>
      <c r="CZ132" s="3" t="str">
        <v>Chinhoyi University of Technology Farm</v>
      </c>
      <c r="DA132" s="3" t="str">
        <v>Chinhoyi University of Technology Farm</v>
      </c>
      <c r="DB132" s="3" t="str">
        <v>Chinhoyi University of Technology Farm</v>
      </c>
      <c r="DC132" s="3" t="str">
        <v>Chinhoyi University of Technology Farm</v>
      </c>
      <c r="DD132" s="3" t="str">
        <v>Chinhoyi University of Technology Farm</v>
      </c>
      <c r="DE132" s="3" t="str">
        <v>Chinhoyi University of Technology Farm</v>
      </c>
      <c r="DF132" s="3" t="str">
        <v>Chinhoyi University of Technology Farm</v>
      </c>
      <c r="DG132" s="3" t="str">
        <v>Chinhoyi University of Technology Farm</v>
      </c>
      <c r="DH132" s="3" t="str">
        <v>Chinhoyi University of Technology Farm</v>
      </c>
      <c r="DI132" s="3" t="str">
        <v>Chinhoyi University of Technology Farm</v>
      </c>
      <c r="DJ132" s="3" t="str">
        <v>Chinhoyi University of Technology Farm</v>
      </c>
      <c r="DK132" s="3" t="str">
        <v>Chinhoyi University of Technology Farm</v>
      </c>
      <c r="DL132" s="3" t="str">
        <v>Chinhoyi University of Technology Farm</v>
      </c>
      <c r="DM132" s="3" t="str">
        <v>Chinhoyi University of Technology Farm</v>
      </c>
      <c r="DN132" s="3" t="str">
        <v>Chinhoyi University of Technology Farm</v>
      </c>
      <c r="DO132" s="3" t="str">
        <v>Chinhoyi University of Technology Farm</v>
      </c>
      <c r="DP132" s="3" t="str">
        <v>Chinhoyi University of Technology Farm</v>
      </c>
    </row>
    <row r="133" spans="1:120" ht="14.5" x14ac:dyDescent="0.35">
      <c r="A133" s="3">
        <v>-21.018699999999999</v>
      </c>
      <c r="B133" s="3">
        <v>31.5717</v>
      </c>
      <c r="C133" s="3" t="s">
        <v>240</v>
      </c>
      <c r="D133" s="3" t="s">
        <v>107</v>
      </c>
      <c r="E133" s="3" t="s">
        <v>605</v>
      </c>
      <c r="F133" s="3">
        <v>500</v>
      </c>
      <c r="G133"/>
      <c r="H133" s="3" t="str">
        <f>CONCATENATE(site_list[[#This Row],[Country]],site_list[[#This Row],[Site.ID]])</f>
        <v>ZimbabweChiredzi RS</v>
      </c>
      <c r="BB133" s="3" t="str">
        <v>Chiredzi RS</v>
      </c>
      <c r="BC133" s="3" t="str">
        <v>Chiredzi RS</v>
      </c>
      <c r="BD133" s="3" t="str">
        <v>Chiredzi RS</v>
      </c>
      <c r="BE133" s="3" t="str">
        <v>Chiredzi RS</v>
      </c>
      <c r="BF133" s="3" t="str">
        <v>Chiredzi RS</v>
      </c>
      <c r="BG133" s="3" t="str">
        <v>Chiredzi RS</v>
      </c>
      <c r="BH133" s="3" t="str">
        <v>Chiredzi RS</v>
      </c>
      <c r="BI133" s="3" t="str">
        <v>Chiredzi RS</v>
      </c>
      <c r="BJ133" s="3" t="str">
        <v>Chiredzi RS</v>
      </c>
      <c r="BK133" s="3" t="str">
        <v>Chiredzi RS</v>
      </c>
      <c r="BL133" s="3" t="str">
        <v>Chiredzi RS</v>
      </c>
      <c r="BM133" s="3" t="str">
        <v>Chiredzi RS</v>
      </c>
      <c r="BN133" s="3" t="str">
        <v>Chiredzi RS</v>
      </c>
      <c r="BO133" s="3" t="str">
        <v>Chiredzi RS</v>
      </c>
      <c r="BP133" s="3" t="str">
        <v>Chiredzi RS</v>
      </c>
      <c r="BQ133" s="3" t="str">
        <v>Chiredzi RS</v>
      </c>
      <c r="BR133" s="3" t="str">
        <v>Chiredzi RS</v>
      </c>
      <c r="BS133" s="3" t="str">
        <v>Chiredzi RS</v>
      </c>
      <c r="BT133" s="3" t="str">
        <v>Chiredzi RS</v>
      </c>
      <c r="BU133" s="3" t="str">
        <v>Chiredzi RS</v>
      </c>
      <c r="BV133" s="3" t="str">
        <v>Chiredzi RS</v>
      </c>
      <c r="BW133" s="3" t="str">
        <v>Chiredzi RS</v>
      </c>
      <c r="BX133" s="3" t="str">
        <v>Chiredzi RS</v>
      </c>
      <c r="BY133" s="3" t="str">
        <v>Chiredzi RS</v>
      </c>
      <c r="BZ133" s="3" t="str">
        <v>Chiredzi RS</v>
      </c>
      <c r="CA133" s="3" t="str">
        <v>Chiredzi RS</v>
      </c>
      <c r="CB133" s="3" t="str">
        <v>Chiredzi RS</v>
      </c>
      <c r="CC133" s="3" t="str">
        <v>Chiredzi RS</v>
      </c>
      <c r="CD133" s="3" t="str">
        <v>Chiredzi RS</v>
      </c>
      <c r="CE133" s="3" t="str">
        <v>Chiredzi RS</v>
      </c>
      <c r="CF133" s="3" t="str">
        <v>Chiredzi RS</v>
      </c>
      <c r="CG133" s="3" t="str">
        <v>Chiredzi RS</v>
      </c>
      <c r="CK133" s="3" t="str">
        <v>Chiredzi RS</v>
      </c>
      <c r="CM133" s="3" t="str">
        <v>Chiredzi RS</v>
      </c>
      <c r="CN133" s="3" t="str">
        <v>Chiredzi RS</v>
      </c>
      <c r="CO133" s="3" t="str">
        <v>Chiredzi RS</v>
      </c>
      <c r="CP133" s="3" t="str">
        <v>Chiredzi RS</v>
      </c>
      <c r="CQ133" s="3" t="str">
        <v>Chiredzi RS</v>
      </c>
      <c r="CR133" s="3" t="str">
        <v>Chiredzi RS</v>
      </c>
      <c r="CS133" s="3" t="str">
        <v>Chiredzi RS</v>
      </c>
      <c r="CT133" s="3" t="str">
        <v>Chiredzi RS</v>
      </c>
      <c r="CU133" s="3" t="str">
        <v>Chiredzi RS</v>
      </c>
      <c r="CV133" s="3" t="str">
        <v>Chiredzi RS</v>
      </c>
      <c r="CW133" s="3" t="str">
        <v>Chiredzi RS</v>
      </c>
      <c r="CX133" s="3" t="str">
        <v>Chiredzi RS</v>
      </c>
      <c r="CY133" s="3" t="str">
        <v>Chiredzi RS</v>
      </c>
      <c r="CZ133" s="3" t="str">
        <v>Chiredzi RS</v>
      </c>
      <c r="DA133" s="3" t="str">
        <v>Chiredzi RS</v>
      </c>
      <c r="DB133" s="3" t="str">
        <v>Chiredzi RS</v>
      </c>
      <c r="DC133" s="3" t="str">
        <v>Chiredzi RS</v>
      </c>
      <c r="DD133" s="3" t="str">
        <v>Chiredzi RS</v>
      </c>
      <c r="DE133" s="3" t="str">
        <v>Chiredzi RS</v>
      </c>
      <c r="DF133" s="3" t="str">
        <v>Chiredzi RS</v>
      </c>
      <c r="DG133" s="3" t="str">
        <v>Chiredzi RS</v>
      </c>
      <c r="DH133" s="3" t="str">
        <v>Chiredzi RS</v>
      </c>
      <c r="DI133" s="3" t="str">
        <v>Chiredzi RS</v>
      </c>
      <c r="DJ133" s="3" t="str">
        <v>Chiredzi RS</v>
      </c>
      <c r="DK133" s="3" t="str">
        <v>Chiredzi RS</v>
      </c>
      <c r="DL133" s="3" t="str">
        <v>Chiredzi RS</v>
      </c>
      <c r="DM133" s="3" t="str">
        <v>Chiredzi RS</v>
      </c>
      <c r="DN133" s="3" t="str">
        <v>Chiredzi RS</v>
      </c>
      <c r="DO133" s="3" t="str">
        <v>Chiredzi RS</v>
      </c>
      <c r="DP133" s="3" t="str">
        <v>Chiredzi RS</v>
      </c>
    </row>
    <row r="134" spans="1:120" ht="14.5" x14ac:dyDescent="0.35">
      <c r="A134" s="3">
        <v>-13.6778</v>
      </c>
      <c r="B134" s="3">
        <v>34.267600000000002</v>
      </c>
      <c r="C134" s="3" t="s">
        <v>178</v>
      </c>
      <c r="D134" s="3" t="s">
        <v>112</v>
      </c>
      <c r="E134" s="3" t="s">
        <v>13606</v>
      </c>
      <c r="F134" s="3">
        <v>300</v>
      </c>
      <c r="G134"/>
      <c r="H134" s="3" t="str">
        <f>CONCATENATE(site_list[[#This Row],[Country]],site_list[[#This Row],[Site.ID]])</f>
        <v>MalawiChitala</v>
      </c>
      <c r="BB134" s="3" t="str">
        <v>Chitala</v>
      </c>
      <c r="BC134" s="3" t="str">
        <v>Chitala</v>
      </c>
      <c r="BD134" s="3" t="str">
        <v>Chitala</v>
      </c>
      <c r="BE134" s="3" t="str">
        <v>Chitala</v>
      </c>
      <c r="BF134" s="3" t="str">
        <v>Chitala</v>
      </c>
      <c r="BG134" s="3" t="str">
        <v>Chitala</v>
      </c>
      <c r="BH134" s="3" t="str">
        <v>Chitala</v>
      </c>
      <c r="BI134" s="3" t="str">
        <v>Chitala</v>
      </c>
      <c r="BJ134" s="3" t="str">
        <v>Chitala</v>
      </c>
      <c r="BK134" s="3" t="str">
        <v>Chitala</v>
      </c>
      <c r="BL134" s="3" t="str">
        <v>Chitala</v>
      </c>
      <c r="BM134" s="3" t="str">
        <v>Chitala</v>
      </c>
      <c r="BN134" s="3" t="str">
        <v>Chitala</v>
      </c>
      <c r="BO134" s="3" t="str">
        <v>Chitala</v>
      </c>
      <c r="BP134" s="3" t="str">
        <v>Chitala</v>
      </c>
      <c r="BQ134" s="3" t="str">
        <v>Chitala</v>
      </c>
      <c r="BR134" s="3" t="str">
        <v>Chitala</v>
      </c>
      <c r="BS134" s="3" t="str">
        <v>Chitala</v>
      </c>
      <c r="BT134" s="3" t="str">
        <v>Chitala</v>
      </c>
      <c r="BU134" s="3" t="str">
        <v>Chitala</v>
      </c>
      <c r="BV134" s="3" t="str">
        <v>Chitala</v>
      </c>
      <c r="BW134" s="3" t="str">
        <v>Chitala</v>
      </c>
      <c r="BX134" s="3" t="str">
        <v>Chitala</v>
      </c>
      <c r="BY134" s="3" t="str">
        <v>Chitala</v>
      </c>
      <c r="BZ134" s="3" t="str">
        <v>Chitala</v>
      </c>
      <c r="CA134" s="3" t="str">
        <v>Chitala</v>
      </c>
      <c r="CB134" s="3" t="str">
        <v>Chitala</v>
      </c>
      <c r="CC134" s="3" t="str">
        <v>Chitala</v>
      </c>
      <c r="CD134" s="3" t="str">
        <v>Chitala</v>
      </c>
      <c r="CE134" s="3" t="str">
        <v>Chitala</v>
      </c>
      <c r="CF134" s="3" t="str">
        <v>Chitala</v>
      </c>
      <c r="CG134" s="3" t="str">
        <v>Chitala</v>
      </c>
      <c r="CK134" s="3" t="str">
        <v>Chitala</v>
      </c>
      <c r="CM134" s="3" t="str">
        <v>Chitala</v>
      </c>
      <c r="CN134" s="3" t="str">
        <v>Chitala</v>
      </c>
      <c r="CO134" s="3" t="str">
        <v>Chitala</v>
      </c>
      <c r="CP134" s="3" t="str">
        <v>Chitala</v>
      </c>
      <c r="CQ134" s="3" t="str">
        <v>Chitala</v>
      </c>
      <c r="CR134" s="3" t="str">
        <v>Chitala</v>
      </c>
      <c r="CS134" s="3" t="str">
        <v>Chitala</v>
      </c>
      <c r="CT134" s="3" t="str">
        <v>Chitala</v>
      </c>
      <c r="CU134" s="3" t="str">
        <v>Chitala</v>
      </c>
      <c r="CV134" s="3" t="str">
        <v>Chitala</v>
      </c>
      <c r="CW134" s="3" t="str">
        <v>Chitala</v>
      </c>
      <c r="CX134" s="3" t="str">
        <v>Chitala</v>
      </c>
      <c r="CY134" s="3" t="str">
        <v>Chitala</v>
      </c>
      <c r="CZ134" s="3" t="str">
        <v>Chitala</v>
      </c>
      <c r="DA134" s="3" t="str">
        <v>Chitala</v>
      </c>
      <c r="DB134" s="3" t="str">
        <v>Chitala</v>
      </c>
      <c r="DC134" s="3" t="str">
        <v>Chitala</v>
      </c>
      <c r="DD134" s="3" t="str">
        <v>Chitala</v>
      </c>
      <c r="DE134" s="3" t="str">
        <v>Chitala</v>
      </c>
      <c r="DF134" s="3" t="str">
        <v>Chitala</v>
      </c>
      <c r="DG134" s="3" t="str">
        <v>Chitala</v>
      </c>
      <c r="DH134" s="3" t="str">
        <v>Chitala</v>
      </c>
      <c r="DI134" s="3" t="str">
        <v>Chitala</v>
      </c>
      <c r="DJ134" s="3" t="str">
        <v>Chitala</v>
      </c>
      <c r="DK134" s="3" t="str">
        <v>Chitala</v>
      </c>
      <c r="DL134" s="3" t="str">
        <v>Chitala</v>
      </c>
      <c r="DM134" s="3" t="str">
        <v>Chitala</v>
      </c>
      <c r="DN134" s="3" t="str">
        <v>Chitala</v>
      </c>
      <c r="DO134" s="3" t="str">
        <v>Chitala</v>
      </c>
      <c r="DP134" s="3" t="str">
        <v>Chitala</v>
      </c>
    </row>
    <row r="135" spans="1:120" ht="14.5" x14ac:dyDescent="0.35">
      <c r="A135" s="3">
        <v>-13.973750000000001</v>
      </c>
      <c r="B135" s="3">
        <v>33.652760000000001</v>
      </c>
      <c r="C135" s="3" t="s">
        <v>178</v>
      </c>
      <c r="D135" s="3" t="s">
        <v>107</v>
      </c>
      <c r="E135" s="3" t="s">
        <v>376</v>
      </c>
      <c r="F135" s="3">
        <v>1000</v>
      </c>
      <c r="G135"/>
      <c r="H135" s="3" t="str">
        <f>CONCATENATE(site_list[[#This Row],[Country]],site_list[[#This Row],[Site.ID]])</f>
        <v>MalawiChitedze ARS</v>
      </c>
      <c r="BB135" s="3" t="str">
        <v>Chitedze ARS</v>
      </c>
      <c r="BC135" s="3" t="str">
        <v>Chitedze ARS</v>
      </c>
      <c r="BD135" s="3" t="str">
        <v>Chitedze ARS</v>
      </c>
      <c r="BE135" s="3" t="str">
        <v>Chitedze ARS</v>
      </c>
      <c r="BF135" s="3" t="str">
        <v>Chitedze ARS</v>
      </c>
      <c r="BG135" s="3" t="str">
        <v>Chitedze ARS</v>
      </c>
      <c r="BH135" s="3" t="str">
        <v>Chitedze ARS</v>
      </c>
      <c r="BI135" s="3" t="str">
        <v>Chitedze ARS</v>
      </c>
      <c r="BJ135" s="3" t="str">
        <v>Chitedze ARS</v>
      </c>
      <c r="BK135" s="3" t="str">
        <v>Chitedze ARS</v>
      </c>
      <c r="BL135" s="3" t="str">
        <v>Chitedze ARS</v>
      </c>
      <c r="BM135" s="3" t="str">
        <v>Chitedze ARS</v>
      </c>
      <c r="BN135" s="3" t="str">
        <v>Chitedze ARS</v>
      </c>
      <c r="BO135" s="3" t="str">
        <v>Chitedze ARS</v>
      </c>
      <c r="BP135" s="3" t="str">
        <v>Chitedze ARS</v>
      </c>
      <c r="BQ135" s="3" t="str">
        <v>Chitedze ARS</v>
      </c>
      <c r="BR135" s="3" t="str">
        <v>Chitedze ARS</v>
      </c>
      <c r="BS135" s="3" t="str">
        <v>Chitedze ARS</v>
      </c>
      <c r="BT135" s="3" t="str">
        <v>Chitedze ARS</v>
      </c>
      <c r="BU135" s="3" t="str">
        <v>Chitedze ARS</v>
      </c>
      <c r="BV135" s="3" t="str">
        <v>Chitedze ARS</v>
      </c>
      <c r="BW135" s="3" t="str">
        <v>Chitedze ARS</v>
      </c>
      <c r="BX135" s="3" t="str">
        <v>Chitedze ARS</v>
      </c>
      <c r="BY135" s="3" t="str">
        <v>Chitedze ARS</v>
      </c>
      <c r="BZ135" s="3" t="str">
        <v>Chitedze ARS</v>
      </c>
      <c r="CA135" s="3" t="str">
        <v>Chitedze ARS</v>
      </c>
      <c r="CB135" s="3" t="str">
        <v>Chitedze ARS</v>
      </c>
      <c r="CC135" s="3" t="str">
        <v>Chitedze ARS</v>
      </c>
      <c r="CD135" s="3" t="str">
        <v>Chitedze ARS</v>
      </c>
      <c r="CE135" s="3" t="str">
        <v>Chitedze ARS</v>
      </c>
      <c r="CF135" s="3" t="str">
        <v>Chitedze ARS</v>
      </c>
      <c r="CG135" s="3" t="str">
        <v>Chitedze ARS</v>
      </c>
      <c r="CK135" s="3" t="str">
        <v>Chitedze ARS</v>
      </c>
      <c r="CM135" s="3" t="str">
        <v>Chitedze ARS</v>
      </c>
      <c r="CN135" s="3" t="str">
        <v>Chitedze ARS</v>
      </c>
      <c r="CO135" s="3" t="str">
        <v>Chitedze ARS</v>
      </c>
      <c r="CP135" s="3" t="str">
        <v>Chitedze ARS</v>
      </c>
      <c r="CQ135" s="3" t="str">
        <v>Chitedze ARS</v>
      </c>
      <c r="CR135" s="3" t="str">
        <v>Chitedze ARS</v>
      </c>
      <c r="CS135" s="3" t="str">
        <v>Chitedze ARS</v>
      </c>
      <c r="CT135" s="3" t="str">
        <v>Chitedze ARS</v>
      </c>
      <c r="CU135" s="3" t="str">
        <v>Chitedze ARS</v>
      </c>
      <c r="CV135" s="3" t="str">
        <v>Chitedze ARS</v>
      </c>
      <c r="CW135" s="3" t="str">
        <v>Chitedze ARS</v>
      </c>
      <c r="CX135" s="3" t="str">
        <v>Chitedze ARS</v>
      </c>
      <c r="CY135" s="3" t="str">
        <v>Chitedze ARS</v>
      </c>
      <c r="CZ135" s="3" t="str">
        <v>Chitedze ARS</v>
      </c>
      <c r="DA135" s="3" t="str">
        <v>Chitedze ARS</v>
      </c>
      <c r="DB135" s="3" t="str">
        <v>Chitedze ARS</v>
      </c>
      <c r="DC135" s="3" t="str">
        <v>Chitedze ARS</v>
      </c>
      <c r="DD135" s="3" t="str">
        <v>Chitedze ARS</v>
      </c>
      <c r="DE135" s="3" t="str">
        <v>Chitedze ARS</v>
      </c>
      <c r="DF135" s="3" t="str">
        <v>Chitedze ARS</v>
      </c>
      <c r="DG135" s="3" t="str">
        <v>Chitedze ARS</v>
      </c>
      <c r="DH135" s="3" t="str">
        <v>Chitedze ARS</v>
      </c>
      <c r="DI135" s="3" t="str">
        <v>Chitedze ARS</v>
      </c>
      <c r="DJ135" s="3" t="str">
        <v>Chitedze ARS</v>
      </c>
      <c r="DK135" s="3" t="str">
        <v>Chitedze ARS</v>
      </c>
      <c r="DL135" s="3" t="str">
        <v>Chitedze ARS</v>
      </c>
      <c r="DM135" s="3" t="str">
        <v>Chitedze ARS</v>
      </c>
      <c r="DN135" s="3" t="str">
        <v>Chitedze ARS</v>
      </c>
      <c r="DO135" s="3" t="str">
        <v>Chitedze ARS</v>
      </c>
      <c r="DP135" s="3" t="str">
        <v>Chitedze ARS</v>
      </c>
    </row>
    <row r="136" spans="1:120" ht="14.5" x14ac:dyDescent="0.35">
      <c r="A136" s="3">
        <v>27.367699999999999</v>
      </c>
      <c r="B136" s="3">
        <v>-109.9278</v>
      </c>
      <c r="C136" s="3" t="s">
        <v>9265</v>
      </c>
      <c r="D136" s="3" t="s">
        <v>112</v>
      </c>
      <c r="E136" s="3" t="s">
        <v>9771</v>
      </c>
      <c r="F136" s="3">
        <v>600</v>
      </c>
      <c r="G136"/>
      <c r="H136" s="3" t="str">
        <f>CONCATENATE(site_list[[#This Row],[Country]],site_list[[#This Row],[Site.ID]])</f>
        <v>MexicoCIMMYT’s Norman E. Borlaug experiment station</v>
      </c>
      <c r="BB136" s="3" t="str">
        <v>CIMMYT’s Norman E. Borlaug experiment station</v>
      </c>
      <c r="BC136" s="3" t="str">
        <v>CIMMYT’s Norman E. Borlaug experiment station</v>
      </c>
      <c r="BD136" s="3" t="str">
        <v>CIMMYT’s Norman E. Borlaug experiment station</v>
      </c>
      <c r="BE136" s="3" t="str">
        <v>CIMMYT’s Norman E. Borlaug experiment station</v>
      </c>
      <c r="BF136" s="3" t="str">
        <v>CIMMYT’s Norman E. Borlaug experiment station</v>
      </c>
      <c r="BG136" s="3" t="str">
        <v>CIMMYT’s Norman E. Borlaug experiment station</v>
      </c>
      <c r="BH136" s="3" t="str">
        <v>CIMMYT’s Norman E. Borlaug experiment station</v>
      </c>
      <c r="BI136" s="3" t="str">
        <v>CIMMYT’s Norman E. Borlaug experiment station</v>
      </c>
      <c r="BJ136" s="3" t="str">
        <v>CIMMYT’s Norman E. Borlaug experiment station</v>
      </c>
      <c r="BK136" s="3" t="str">
        <v>CIMMYT’s Norman E. Borlaug experiment station</v>
      </c>
      <c r="BL136" s="3" t="str">
        <v>CIMMYT’s Norman E. Borlaug experiment station</v>
      </c>
      <c r="BM136" s="3" t="str">
        <v>CIMMYT’s Norman E. Borlaug experiment station</v>
      </c>
      <c r="BN136" s="3" t="str">
        <v>CIMMYT’s Norman E. Borlaug experiment station</v>
      </c>
      <c r="BO136" s="3" t="str">
        <v>CIMMYT’s Norman E. Borlaug experiment station</v>
      </c>
      <c r="BP136" s="3" t="str">
        <v>CIMMYT’s Norman E. Borlaug experiment station</v>
      </c>
      <c r="BQ136" s="3" t="str">
        <v>CIMMYT’s Norman E. Borlaug experiment station</v>
      </c>
      <c r="BR136" s="3" t="str">
        <v>CIMMYT’s Norman E. Borlaug experiment station</v>
      </c>
      <c r="BS136" s="3" t="str">
        <v>CIMMYT’s Norman E. Borlaug experiment station</v>
      </c>
      <c r="BT136" s="3" t="str">
        <v>CIMMYT’s Norman E. Borlaug experiment station</v>
      </c>
      <c r="BU136" s="3" t="str">
        <v>CIMMYT’s Norman E. Borlaug experiment station</v>
      </c>
      <c r="BV136" s="3" t="str">
        <v>CIMMYT’s Norman E. Borlaug experiment station</v>
      </c>
      <c r="BW136" s="3" t="str">
        <v>CIMMYT’s Norman E. Borlaug experiment station</v>
      </c>
      <c r="BX136" s="3" t="str">
        <v>CIMMYT’s Norman E. Borlaug experiment station</v>
      </c>
      <c r="BY136" s="3" t="str">
        <v>CIMMYT’s Norman E. Borlaug experiment station</v>
      </c>
      <c r="BZ136" s="3" t="str">
        <v>CIMMYT’s Norman E. Borlaug experiment station</v>
      </c>
      <c r="CA136" s="3" t="str">
        <v>CIMMYT’s Norman E. Borlaug experiment station</v>
      </c>
      <c r="CB136" s="3" t="str">
        <v>CIMMYT’s Norman E. Borlaug experiment station</v>
      </c>
      <c r="CC136" s="3" t="str">
        <v>CIMMYT’s Norman E. Borlaug experiment station</v>
      </c>
      <c r="CD136" s="3" t="str">
        <v>CIMMYT’s Norman E. Borlaug experiment station</v>
      </c>
      <c r="CE136" s="3" t="str">
        <v>CIMMYT’s Norman E. Borlaug experiment station</v>
      </c>
      <c r="CF136" s="3" t="str">
        <v>CIMMYT’s Norman E. Borlaug experiment station</v>
      </c>
      <c r="CG136" s="3" t="str">
        <v>CIMMYT’s Norman E. Borlaug experiment station</v>
      </c>
      <c r="CK136" s="3" t="str">
        <v>CIMMYT’s Norman E. Borlaug experiment station</v>
      </c>
      <c r="CM136" s="3" t="str">
        <v>CIMMYT’s Norman E. Borlaug experiment station</v>
      </c>
      <c r="CN136" s="3" t="str">
        <v>CIMMYT’s Norman E. Borlaug experiment station</v>
      </c>
      <c r="CO136" s="3" t="str">
        <v>CIMMYT’s Norman E. Borlaug experiment station</v>
      </c>
      <c r="CP136" s="3" t="str">
        <v>CIMMYT’s Norman E. Borlaug experiment station</v>
      </c>
      <c r="CQ136" s="3" t="str">
        <v>CIMMYT’s Norman E. Borlaug experiment station</v>
      </c>
      <c r="CR136" s="3" t="str">
        <v>CIMMYT’s Norman E. Borlaug experiment station</v>
      </c>
      <c r="CS136" s="3" t="str">
        <v>CIMMYT’s Norman E. Borlaug experiment station</v>
      </c>
      <c r="CT136" s="3" t="str">
        <v>CIMMYT’s Norman E. Borlaug experiment station</v>
      </c>
      <c r="CU136" s="3" t="str">
        <v>CIMMYT’s Norman E. Borlaug experiment station</v>
      </c>
      <c r="CV136" s="3" t="str">
        <v>CIMMYT’s Norman E. Borlaug experiment station</v>
      </c>
      <c r="CW136" s="3" t="str">
        <v>CIMMYT’s Norman E. Borlaug experiment station</v>
      </c>
      <c r="CX136" s="3" t="str">
        <v>CIMMYT’s Norman E. Borlaug experiment station</v>
      </c>
      <c r="CY136" s="3" t="str">
        <v>CIMMYT’s Norman E. Borlaug experiment station</v>
      </c>
      <c r="CZ136" s="3" t="str">
        <v>CIMMYT’s Norman E. Borlaug experiment station</v>
      </c>
      <c r="DA136" s="3" t="str">
        <v>CIMMYT’s Norman E. Borlaug experiment station</v>
      </c>
      <c r="DB136" s="3" t="str">
        <v>CIMMYT’s Norman E. Borlaug experiment station</v>
      </c>
      <c r="DC136" s="3" t="str">
        <v>CIMMYT’s Norman E. Borlaug experiment station</v>
      </c>
      <c r="DD136" s="3" t="str">
        <v>CIMMYT’s Norman E. Borlaug experiment station</v>
      </c>
      <c r="DE136" s="3" t="str">
        <v>CIMMYT’s Norman E. Borlaug experiment station</v>
      </c>
      <c r="DF136" s="3" t="str">
        <v>CIMMYT’s Norman E. Borlaug experiment station</v>
      </c>
      <c r="DG136" s="3" t="str">
        <v>CIMMYT’s Norman E. Borlaug experiment station</v>
      </c>
      <c r="DH136" s="3" t="str">
        <v>CIMMYT’s Norman E. Borlaug experiment station</v>
      </c>
      <c r="DI136" s="3" t="str">
        <v>CIMMYT’s Norman E. Borlaug experiment station</v>
      </c>
      <c r="DJ136" s="3" t="str">
        <v>CIMMYT’s Norman E. Borlaug experiment station</v>
      </c>
      <c r="DK136" s="3" t="str">
        <v>CIMMYT’s Norman E. Borlaug experiment station</v>
      </c>
      <c r="DL136" s="3" t="str">
        <v>CIMMYT’s Norman E. Borlaug experiment station</v>
      </c>
      <c r="DM136" s="3" t="str">
        <v>CIMMYT’s Norman E. Borlaug experiment station</v>
      </c>
      <c r="DN136" s="3" t="str">
        <v>CIMMYT’s Norman E. Borlaug experiment station</v>
      </c>
      <c r="DO136" s="3" t="str">
        <v>CIMMYT’s Norman E. Borlaug experiment station</v>
      </c>
      <c r="DP136" s="3" t="str">
        <v>CIMMYT’s Norman E. Borlaug experiment station</v>
      </c>
    </row>
    <row r="137" spans="1:120" ht="14.5" x14ac:dyDescent="0.35">
      <c r="A137" s="3">
        <v>13.279</v>
      </c>
      <c r="B137" s="3">
        <v>-5.9340000000000002</v>
      </c>
      <c r="C137" s="3" t="s">
        <v>181</v>
      </c>
      <c r="D137" s="3" t="s">
        <v>107</v>
      </c>
      <c r="E137" s="3" t="s">
        <v>383</v>
      </c>
      <c r="F137" s="3">
        <v>600</v>
      </c>
      <c r="G137"/>
      <c r="H137" s="3" t="str">
        <f>CONCATENATE(site_list[[#This Row],[Country]],site_list[[#This Row],[Site.ID]])</f>
        <v>MaliCinzana ARS</v>
      </c>
      <c r="BB137" s="3" t="str">
        <v>Cinzana ARS</v>
      </c>
      <c r="BC137" s="3" t="str">
        <v>Cinzana ARS</v>
      </c>
      <c r="BD137" s="3" t="str">
        <v>Cinzana ARS</v>
      </c>
      <c r="BE137" s="3" t="str">
        <v>Cinzana ARS</v>
      </c>
      <c r="BF137" s="3" t="str">
        <v>Cinzana ARS</v>
      </c>
      <c r="BG137" s="3" t="str">
        <v>Cinzana ARS</v>
      </c>
      <c r="BH137" s="3" t="str">
        <v>Cinzana ARS</v>
      </c>
      <c r="BI137" s="3" t="str">
        <v>Cinzana ARS</v>
      </c>
      <c r="BJ137" s="3" t="str">
        <v>Cinzana ARS</v>
      </c>
      <c r="BK137" s="3" t="str">
        <v>Cinzana ARS</v>
      </c>
      <c r="BL137" s="3" t="str">
        <v>Cinzana ARS</v>
      </c>
      <c r="BM137" s="3" t="str">
        <v>Cinzana ARS</v>
      </c>
      <c r="BN137" s="3" t="str">
        <v>Cinzana ARS</v>
      </c>
      <c r="BO137" s="3" t="str">
        <v>Cinzana ARS</v>
      </c>
      <c r="BP137" s="3" t="str">
        <v>Cinzana ARS</v>
      </c>
      <c r="BQ137" s="3" t="str">
        <v>Cinzana ARS</v>
      </c>
      <c r="BR137" s="3" t="str">
        <v>Cinzana ARS</v>
      </c>
      <c r="BS137" s="3" t="str">
        <v>Cinzana ARS</v>
      </c>
      <c r="BT137" s="3" t="str">
        <v>Cinzana ARS</v>
      </c>
      <c r="BU137" s="3" t="str">
        <v>Cinzana ARS</v>
      </c>
      <c r="BV137" s="3" t="str">
        <v>Cinzana ARS</v>
      </c>
      <c r="BW137" s="3" t="str">
        <v>Cinzana ARS</v>
      </c>
      <c r="BX137" s="3" t="str">
        <v>Cinzana ARS</v>
      </c>
      <c r="BY137" s="3" t="str">
        <v>Cinzana ARS</v>
      </c>
      <c r="BZ137" s="3" t="str">
        <v>Cinzana ARS</v>
      </c>
      <c r="CA137" s="3" t="str">
        <v>Cinzana ARS</v>
      </c>
      <c r="CB137" s="3" t="str">
        <v>Cinzana ARS</v>
      </c>
      <c r="CC137" s="3" t="str">
        <v>Cinzana ARS</v>
      </c>
      <c r="CD137" s="3" t="str">
        <v>Cinzana ARS</v>
      </c>
      <c r="CE137" s="3" t="str">
        <v>Cinzana ARS</v>
      </c>
      <c r="CF137" s="3" t="str">
        <v>Cinzana ARS</v>
      </c>
      <c r="CG137" s="3" t="str">
        <v>Cinzana ARS</v>
      </c>
      <c r="CK137" s="3" t="str">
        <v>Cinzana ARS</v>
      </c>
      <c r="CM137" s="3" t="str">
        <v>Cinzana ARS</v>
      </c>
      <c r="CN137" s="3" t="str">
        <v>Cinzana ARS</v>
      </c>
      <c r="CO137" s="3" t="str">
        <v>Cinzana ARS</v>
      </c>
      <c r="CP137" s="3" t="str">
        <v>Cinzana ARS</v>
      </c>
      <c r="CQ137" s="3" t="str">
        <v>Cinzana ARS</v>
      </c>
      <c r="CR137" s="3" t="str">
        <v>Cinzana ARS</v>
      </c>
      <c r="CS137" s="3" t="str">
        <v>Cinzana ARS</v>
      </c>
      <c r="CT137" s="3" t="str">
        <v>Cinzana ARS</v>
      </c>
      <c r="CU137" s="3" t="str">
        <v>Cinzana ARS</v>
      </c>
      <c r="CV137" s="3" t="str">
        <v>Cinzana ARS</v>
      </c>
      <c r="CW137" s="3" t="str">
        <v>Cinzana ARS</v>
      </c>
      <c r="CX137" s="3" t="str">
        <v>Cinzana ARS</v>
      </c>
      <c r="CY137" s="3" t="str">
        <v>Cinzana ARS</v>
      </c>
      <c r="CZ137" s="3" t="str">
        <v>Cinzana ARS</v>
      </c>
      <c r="DA137" s="3" t="str">
        <v>Cinzana ARS</v>
      </c>
      <c r="DB137" s="3" t="str">
        <v>Cinzana ARS</v>
      </c>
      <c r="DC137" s="3" t="str">
        <v>Cinzana ARS</v>
      </c>
      <c r="DD137" s="3" t="str">
        <v>Cinzana ARS</v>
      </c>
      <c r="DE137" s="3" t="str">
        <v>Cinzana ARS</v>
      </c>
      <c r="DF137" s="3" t="str">
        <v>Cinzana ARS</v>
      </c>
      <c r="DG137" s="3" t="str">
        <v>Cinzana ARS</v>
      </c>
      <c r="DH137" s="3" t="str">
        <v>Cinzana ARS</v>
      </c>
      <c r="DI137" s="3" t="str">
        <v>Cinzana ARS</v>
      </c>
      <c r="DJ137" s="3" t="str">
        <v>Cinzana ARS</v>
      </c>
      <c r="DK137" s="3" t="str">
        <v>Cinzana ARS</v>
      </c>
      <c r="DL137" s="3" t="str">
        <v>Cinzana ARS</v>
      </c>
      <c r="DM137" s="3" t="str">
        <v>Cinzana ARS</v>
      </c>
      <c r="DN137" s="3" t="str">
        <v>Cinzana ARS</v>
      </c>
      <c r="DO137" s="3" t="str">
        <v>Cinzana ARS</v>
      </c>
      <c r="DP137" s="3" t="str">
        <v>Cinzana ARS</v>
      </c>
    </row>
    <row r="138" spans="1:120" ht="14.5" x14ac:dyDescent="0.35">
      <c r="A138" s="3">
        <v>11.31667</v>
      </c>
      <c r="B138" s="3">
        <v>-4.3166700000000002</v>
      </c>
      <c r="C138" s="3" t="s">
        <v>113</v>
      </c>
      <c r="D138" s="3" t="s">
        <v>107</v>
      </c>
      <c r="E138" s="3" t="s">
        <v>200</v>
      </c>
      <c r="F138" s="3">
        <v>917</v>
      </c>
      <c r="G138"/>
      <c r="H138" s="3" t="str">
        <f>CONCATENATE(site_list[[#This Row],[Country]],site_list[[#This Row],[Site.ID]])</f>
        <v>Burkina FasoCIRDES, Bobo-Dioulasso</v>
      </c>
      <c r="BB138" s="3" t="str">
        <v>CIRDES, Bobo-Dioulasso</v>
      </c>
      <c r="BC138" s="3" t="str">
        <v>CIRDES, Bobo-Dioulasso</v>
      </c>
      <c r="BD138" s="3" t="str">
        <v>CIRDES, Bobo-Dioulasso</v>
      </c>
      <c r="BE138" s="3" t="str">
        <v>CIRDES, Bobo-Dioulasso</v>
      </c>
      <c r="BF138" s="3" t="str">
        <v>CIRDES, Bobo-Dioulasso</v>
      </c>
      <c r="BG138" s="3" t="str">
        <v>CIRDES, Bobo-Dioulasso</v>
      </c>
      <c r="BH138" s="3" t="str">
        <v>CIRDES, Bobo-Dioulasso</v>
      </c>
      <c r="BI138" s="3" t="str">
        <v>CIRDES, Bobo-Dioulasso</v>
      </c>
      <c r="BJ138" s="3" t="str">
        <v>CIRDES, Bobo-Dioulasso</v>
      </c>
      <c r="BK138" s="3" t="str">
        <v>CIRDES, Bobo-Dioulasso</v>
      </c>
      <c r="BL138" s="3" t="str">
        <v>CIRDES, Bobo-Dioulasso</v>
      </c>
      <c r="BM138" s="3" t="str">
        <v>CIRDES, Bobo-Dioulasso</v>
      </c>
      <c r="BN138" s="3" t="str">
        <v>CIRDES, Bobo-Dioulasso</v>
      </c>
      <c r="BO138" s="3" t="str">
        <v>CIRDES, Bobo-Dioulasso</v>
      </c>
      <c r="BP138" s="3" t="str">
        <v>CIRDES, Bobo-Dioulasso</v>
      </c>
      <c r="BQ138" s="3" t="str">
        <v>CIRDES, Bobo-Dioulasso</v>
      </c>
      <c r="BR138" s="3" t="str">
        <v>CIRDES, Bobo-Dioulasso</v>
      </c>
      <c r="BS138" s="3" t="str">
        <v>CIRDES, Bobo-Dioulasso</v>
      </c>
      <c r="BT138" s="3" t="str">
        <v>CIRDES, Bobo-Dioulasso</v>
      </c>
      <c r="BU138" s="3" t="str">
        <v>CIRDES, Bobo-Dioulasso</v>
      </c>
      <c r="BV138" s="3" t="str">
        <v>CIRDES, Bobo-Dioulasso</v>
      </c>
      <c r="BW138" s="3" t="str">
        <v>CIRDES, Bobo-Dioulasso</v>
      </c>
      <c r="BX138" s="3" t="str">
        <v>CIRDES, Bobo-Dioulasso</v>
      </c>
      <c r="BY138" s="3" t="str">
        <v>CIRDES, Bobo-Dioulasso</v>
      </c>
      <c r="BZ138" s="3" t="str">
        <v>CIRDES, Bobo-Dioulasso</v>
      </c>
      <c r="CA138" s="3" t="str">
        <v>CIRDES, Bobo-Dioulasso</v>
      </c>
      <c r="CB138" s="3" t="str">
        <v>CIRDES, Bobo-Dioulasso</v>
      </c>
      <c r="CC138" s="3" t="str">
        <v>CIRDES, Bobo-Dioulasso</v>
      </c>
      <c r="CD138" s="3" t="str">
        <v>CIRDES, Bobo-Dioulasso</v>
      </c>
      <c r="CE138" s="3" t="str">
        <v>CIRDES, Bobo-Dioulasso</v>
      </c>
      <c r="CF138" s="3" t="str">
        <v>CIRDES, Bobo-Dioulasso</v>
      </c>
      <c r="CG138" s="3" t="str">
        <v>CIRDES, Bobo-Dioulasso</v>
      </c>
      <c r="CK138" s="3" t="str">
        <v>CIRDES, Bobo-Dioulasso</v>
      </c>
      <c r="CM138" s="3" t="str">
        <v>CIRDES, Bobo-Dioulasso</v>
      </c>
      <c r="CN138" s="3" t="str">
        <v>CIRDES, Bobo-Dioulasso</v>
      </c>
      <c r="CO138" s="3" t="str">
        <v>CIRDES, Bobo-Dioulasso</v>
      </c>
      <c r="CP138" s="3" t="str">
        <v>CIRDES, Bobo-Dioulasso</v>
      </c>
      <c r="CQ138" s="3" t="str">
        <v>CIRDES, Bobo-Dioulasso</v>
      </c>
      <c r="CR138" s="3" t="str">
        <v>CIRDES, Bobo-Dioulasso</v>
      </c>
      <c r="CS138" s="3" t="str">
        <v>CIRDES, Bobo-Dioulasso</v>
      </c>
      <c r="CT138" s="3" t="str">
        <v>CIRDES, Bobo-Dioulasso</v>
      </c>
      <c r="CU138" s="3" t="str">
        <v>CIRDES, Bobo-Dioulasso</v>
      </c>
      <c r="CV138" s="3" t="str">
        <v>CIRDES, Bobo-Dioulasso</v>
      </c>
      <c r="CW138" s="3" t="str">
        <v>CIRDES, Bobo-Dioulasso</v>
      </c>
      <c r="CX138" s="3" t="str">
        <v>CIRDES, Bobo-Dioulasso</v>
      </c>
      <c r="CY138" s="3" t="str">
        <v>CIRDES, Bobo-Dioulasso</v>
      </c>
      <c r="CZ138" s="3" t="str">
        <v>CIRDES, Bobo-Dioulasso</v>
      </c>
      <c r="DA138" s="3" t="str">
        <v>CIRDES, Bobo-Dioulasso</v>
      </c>
      <c r="DB138" s="3" t="str">
        <v>CIRDES, Bobo-Dioulasso</v>
      </c>
      <c r="DC138" s="3" t="str">
        <v>CIRDES, Bobo-Dioulasso</v>
      </c>
      <c r="DD138" s="3" t="str">
        <v>CIRDES, Bobo-Dioulasso</v>
      </c>
      <c r="DE138" s="3" t="str">
        <v>CIRDES, Bobo-Dioulasso</v>
      </c>
      <c r="DF138" s="3" t="str">
        <v>CIRDES, Bobo-Dioulasso</v>
      </c>
      <c r="DG138" s="3" t="str">
        <v>CIRDES, Bobo-Dioulasso</v>
      </c>
      <c r="DH138" s="3" t="str">
        <v>CIRDES, Bobo-Dioulasso</v>
      </c>
      <c r="DI138" s="3" t="str">
        <v>CIRDES, Bobo-Dioulasso</v>
      </c>
      <c r="DJ138" s="3" t="str">
        <v>CIRDES, Bobo-Dioulasso</v>
      </c>
      <c r="DK138" s="3" t="str">
        <v>CIRDES, Bobo-Dioulasso</v>
      </c>
      <c r="DL138" s="3" t="str">
        <v>CIRDES, Bobo-Dioulasso</v>
      </c>
      <c r="DM138" s="3" t="str">
        <v>CIRDES, Bobo-Dioulasso</v>
      </c>
      <c r="DN138" s="3" t="str">
        <v>CIRDES, Bobo-Dioulasso</v>
      </c>
      <c r="DO138" s="3" t="str">
        <v>CIRDES, Bobo-Dioulasso</v>
      </c>
      <c r="DP138" s="3" t="str">
        <v>CIRDES, Bobo-Dioulasso</v>
      </c>
    </row>
    <row r="139" spans="1:120" ht="14.5" x14ac:dyDescent="0.35">
      <c r="A139" s="3">
        <v>30.5441</v>
      </c>
      <c r="B139" s="3">
        <v>31.747800000000002</v>
      </c>
      <c r="C139" s="3" t="s">
        <v>142</v>
      </c>
      <c r="D139" s="3" t="s">
        <v>107</v>
      </c>
      <c r="E139" s="3" t="s">
        <v>259</v>
      </c>
      <c r="F139" s="3">
        <v>500</v>
      </c>
      <c r="G139"/>
      <c r="H139" s="3" t="str">
        <f>CONCATENATE(site_list[[#This Row],[Country]],site_list[[#This Row],[Site.ID]])</f>
        <v>EgyptCLAR, Sharkia</v>
      </c>
      <c r="BB139" s="3" t="str">
        <v>CLAR, Sharkia</v>
      </c>
      <c r="BC139" s="3" t="str">
        <v>CLAR, Sharkia</v>
      </c>
      <c r="BD139" s="3" t="str">
        <v>CLAR, Sharkia</v>
      </c>
      <c r="BE139" s="3" t="str">
        <v>CLAR, Sharkia</v>
      </c>
      <c r="BF139" s="3" t="str">
        <v>CLAR, Sharkia</v>
      </c>
      <c r="BG139" s="3" t="str">
        <v>CLAR, Sharkia</v>
      </c>
      <c r="BH139" s="3" t="str">
        <v>CLAR, Sharkia</v>
      </c>
      <c r="BI139" s="3" t="str">
        <v>CLAR, Sharkia</v>
      </c>
      <c r="BJ139" s="3" t="str">
        <v>CLAR, Sharkia</v>
      </c>
      <c r="BK139" s="3" t="str">
        <v>CLAR, Sharkia</v>
      </c>
      <c r="BL139" s="3" t="str">
        <v>CLAR, Sharkia</v>
      </c>
      <c r="BM139" s="3" t="str">
        <v>CLAR, Sharkia</v>
      </c>
      <c r="BN139" s="3" t="str">
        <v>CLAR, Sharkia</v>
      </c>
      <c r="BO139" s="3" t="str">
        <v>CLAR, Sharkia</v>
      </c>
      <c r="BP139" s="3" t="str">
        <v>CLAR, Sharkia</v>
      </c>
      <c r="BQ139" s="3" t="str">
        <v>CLAR, Sharkia</v>
      </c>
      <c r="BR139" s="3" t="str">
        <v>CLAR, Sharkia</v>
      </c>
      <c r="BS139" s="3" t="str">
        <v>CLAR, Sharkia</v>
      </c>
      <c r="BT139" s="3" t="str">
        <v>CLAR, Sharkia</v>
      </c>
      <c r="BU139" s="3" t="str">
        <v>CLAR, Sharkia</v>
      </c>
      <c r="BV139" s="3" t="str">
        <v>CLAR, Sharkia</v>
      </c>
      <c r="BW139" s="3" t="str">
        <v>CLAR, Sharkia</v>
      </c>
      <c r="BX139" s="3" t="str">
        <v>CLAR, Sharkia</v>
      </c>
      <c r="BY139" s="3" t="str">
        <v>CLAR, Sharkia</v>
      </c>
      <c r="BZ139" s="3" t="str">
        <v>CLAR, Sharkia</v>
      </c>
      <c r="CA139" s="3" t="str">
        <v>CLAR, Sharkia</v>
      </c>
      <c r="CB139" s="3" t="str">
        <v>CLAR, Sharkia</v>
      </c>
      <c r="CC139" s="3" t="str">
        <v>CLAR, Sharkia</v>
      </c>
      <c r="CD139" s="3" t="str">
        <v>CLAR, Sharkia</v>
      </c>
      <c r="CE139" s="3" t="str">
        <v>CLAR, Sharkia</v>
      </c>
      <c r="CF139" s="3" t="str">
        <v>CLAR, Sharkia</v>
      </c>
      <c r="CG139" s="3" t="str">
        <v>CLAR, Sharkia</v>
      </c>
      <c r="CK139" s="3" t="str">
        <v>CLAR, Sharkia</v>
      </c>
      <c r="CM139" s="3" t="str">
        <v>CLAR, Sharkia</v>
      </c>
      <c r="CN139" s="3" t="str">
        <v>CLAR, Sharkia</v>
      </c>
      <c r="CO139" s="3" t="str">
        <v>CLAR, Sharkia</v>
      </c>
      <c r="CP139" s="3" t="str">
        <v>CLAR, Sharkia</v>
      </c>
      <c r="CQ139" s="3" t="str">
        <v>CLAR, Sharkia</v>
      </c>
      <c r="CR139" s="3" t="str">
        <v>CLAR, Sharkia</v>
      </c>
      <c r="CS139" s="3" t="str">
        <v>CLAR, Sharkia</v>
      </c>
      <c r="CT139" s="3" t="str">
        <v>CLAR, Sharkia</v>
      </c>
      <c r="CU139" s="3" t="str">
        <v>CLAR, Sharkia</v>
      </c>
      <c r="CV139" s="3" t="str">
        <v>CLAR, Sharkia</v>
      </c>
      <c r="CW139" s="3" t="str">
        <v>CLAR, Sharkia</v>
      </c>
      <c r="CX139" s="3" t="str">
        <v>CLAR, Sharkia</v>
      </c>
      <c r="CY139" s="3" t="str">
        <v>CLAR, Sharkia</v>
      </c>
      <c r="CZ139" s="3" t="str">
        <v>CLAR, Sharkia</v>
      </c>
      <c r="DA139" s="3" t="str">
        <v>CLAR, Sharkia</v>
      </c>
      <c r="DB139" s="3" t="str">
        <v>CLAR, Sharkia</v>
      </c>
      <c r="DC139" s="3" t="str">
        <v>CLAR, Sharkia</v>
      </c>
      <c r="DD139" s="3" t="str">
        <v>CLAR, Sharkia</v>
      </c>
      <c r="DE139" s="3" t="str">
        <v>CLAR, Sharkia</v>
      </c>
      <c r="DF139" s="3" t="str">
        <v>CLAR, Sharkia</v>
      </c>
      <c r="DG139" s="3" t="str">
        <v>CLAR, Sharkia</v>
      </c>
      <c r="DH139" s="3" t="str">
        <v>CLAR, Sharkia</v>
      </c>
      <c r="DI139" s="3" t="str">
        <v>CLAR, Sharkia</v>
      </c>
      <c r="DJ139" s="3" t="str">
        <v>CLAR, Sharkia</v>
      </c>
      <c r="DK139" s="3" t="str">
        <v>CLAR, Sharkia</v>
      </c>
      <c r="DL139" s="3" t="str">
        <v>CLAR, Sharkia</v>
      </c>
      <c r="DM139" s="3" t="str">
        <v>CLAR, Sharkia</v>
      </c>
      <c r="DN139" s="3" t="str">
        <v>CLAR, Sharkia</v>
      </c>
      <c r="DO139" s="3" t="str">
        <v>CLAR, Sharkia</v>
      </c>
      <c r="DP139" s="3" t="str">
        <v>CLAR, Sharkia</v>
      </c>
    </row>
    <row r="140" spans="1:120" ht="14.5" x14ac:dyDescent="0.35">
      <c r="A140" s="3">
        <v>30.023499999999999</v>
      </c>
      <c r="B140" s="3">
        <v>31.206199999999999</v>
      </c>
      <c r="C140" s="3" t="s">
        <v>142</v>
      </c>
      <c r="D140" s="3" t="s">
        <v>112</v>
      </c>
      <c r="E140" s="3" t="s">
        <v>13696</v>
      </c>
      <c r="F140" s="3">
        <v>400</v>
      </c>
      <c r="G140"/>
      <c r="H140" s="3" t="str">
        <f>CONCATENATE(site_list[[#This Row],[Country]],site_list[[#This Row],[Site.ID]])</f>
        <v>EgyptCLOA, El-Mini</v>
      </c>
      <c r="BB140" s="3" t="str">
        <v>CLOA, El-Mini</v>
      </c>
      <c r="BC140" s="3" t="str">
        <v>CLOA, El-Mini</v>
      </c>
      <c r="BD140" s="3" t="str">
        <v>CLOA, El-Mini</v>
      </c>
      <c r="BE140" s="3" t="str">
        <v>CLOA, El-Mini</v>
      </c>
      <c r="BF140" s="3" t="str">
        <v>CLOA, El-Mini</v>
      </c>
      <c r="BG140" s="3" t="str">
        <v>CLOA, El-Mini</v>
      </c>
      <c r="BH140" s="3" t="str">
        <v>CLOA, El-Mini</v>
      </c>
      <c r="BI140" s="3" t="str">
        <v>CLOA, El-Mini</v>
      </c>
      <c r="BJ140" s="3" t="str">
        <v>CLOA, El-Mini</v>
      </c>
      <c r="BK140" s="3" t="str">
        <v>CLOA, El-Mini</v>
      </c>
      <c r="BL140" s="3" t="str">
        <v>CLOA, El-Mini</v>
      </c>
      <c r="BM140" s="3" t="str">
        <v>CLOA, El-Mini</v>
      </c>
      <c r="BN140" s="3" t="str">
        <v>CLOA, El-Mini</v>
      </c>
      <c r="BO140" s="3" t="str">
        <v>CLOA, El-Mini</v>
      </c>
      <c r="BP140" s="3" t="str">
        <v>CLOA, El-Mini</v>
      </c>
      <c r="BQ140" s="3" t="str">
        <v>CLOA, El-Mini</v>
      </c>
      <c r="BR140" s="3" t="str">
        <v>CLOA, El-Mini</v>
      </c>
      <c r="BS140" s="3" t="str">
        <v>CLOA, El-Mini</v>
      </c>
      <c r="BT140" s="3" t="str">
        <v>CLOA, El-Mini</v>
      </c>
      <c r="BU140" s="3" t="str">
        <v>CLOA, El-Mini</v>
      </c>
      <c r="BV140" s="3" t="str">
        <v>CLOA, El-Mini</v>
      </c>
      <c r="BW140" s="3" t="str">
        <v>CLOA, El-Mini</v>
      </c>
      <c r="BX140" s="3" t="str">
        <v>CLOA, El-Mini</v>
      </c>
      <c r="BY140" s="3" t="str">
        <v>CLOA, El-Mini</v>
      </c>
      <c r="BZ140" s="3" t="str">
        <v>CLOA, El-Mini</v>
      </c>
      <c r="CA140" s="3" t="str">
        <v>CLOA, El-Mini</v>
      </c>
      <c r="CB140" s="3" t="str">
        <v>CLOA, El-Mini</v>
      </c>
      <c r="CC140" s="3" t="str">
        <v>CLOA, El-Mini</v>
      </c>
      <c r="CD140" s="3" t="str">
        <v>CLOA, El-Mini</v>
      </c>
      <c r="CE140" s="3" t="str">
        <v>CLOA, El-Mini</v>
      </c>
      <c r="CF140" s="3" t="str">
        <v>CLOA, El-Mini</v>
      </c>
      <c r="CG140" s="3" t="str">
        <v>CLOA, El-Mini</v>
      </c>
      <c r="CK140" s="3" t="str">
        <v>CLOA, El-Mini</v>
      </c>
      <c r="CM140" s="3" t="str">
        <v>CLOA, El-Mini</v>
      </c>
      <c r="CN140" s="3" t="str">
        <v>CLOA, El-Mini</v>
      </c>
      <c r="CO140" s="3" t="str">
        <v>CLOA, El-Mini</v>
      </c>
      <c r="CP140" s="3" t="str">
        <v>CLOA, El-Mini</v>
      </c>
      <c r="CQ140" s="3" t="str">
        <v>CLOA, El-Mini</v>
      </c>
      <c r="CR140" s="3" t="str">
        <v>CLOA, El-Mini</v>
      </c>
      <c r="CS140" s="3" t="str">
        <v>CLOA, El-Mini</v>
      </c>
      <c r="CT140" s="3" t="str">
        <v>CLOA, El-Mini</v>
      </c>
      <c r="CU140" s="3" t="str">
        <v>CLOA, El-Mini</v>
      </c>
      <c r="CV140" s="3" t="str">
        <v>CLOA, El-Mini</v>
      </c>
      <c r="CW140" s="3" t="str">
        <v>CLOA, El-Mini</v>
      </c>
      <c r="CX140" s="3" t="str">
        <v>CLOA, El-Mini</v>
      </c>
      <c r="CY140" s="3" t="str">
        <v>CLOA, El-Mini</v>
      </c>
      <c r="CZ140" s="3" t="str">
        <v>CLOA, El-Mini</v>
      </c>
      <c r="DA140" s="3" t="str">
        <v>CLOA, El-Mini</v>
      </c>
      <c r="DB140" s="3" t="str">
        <v>CLOA, El-Mini</v>
      </c>
      <c r="DC140" s="3" t="str">
        <v>CLOA, El-Mini</v>
      </c>
      <c r="DD140" s="3" t="str">
        <v>CLOA, El-Mini</v>
      </c>
      <c r="DE140" s="3" t="str">
        <v>CLOA, El-Mini</v>
      </c>
      <c r="DF140" s="3" t="str">
        <v>CLOA, El-Mini</v>
      </c>
      <c r="DG140" s="3" t="str">
        <v>CLOA, El-Mini</v>
      </c>
      <c r="DH140" s="3" t="str">
        <v>CLOA, El-Mini</v>
      </c>
      <c r="DI140" s="3" t="str">
        <v>CLOA, El-Mini</v>
      </c>
      <c r="DJ140" s="3" t="str">
        <v>CLOA, El-Mini</v>
      </c>
      <c r="DK140" s="3" t="str">
        <v>CLOA, El-Mini</v>
      </c>
      <c r="DL140" s="3" t="str">
        <v>CLOA, El-Mini</v>
      </c>
      <c r="DM140" s="3" t="str">
        <v>CLOA, El-Mini</v>
      </c>
      <c r="DN140" s="3" t="str">
        <v>CLOA, El-Mini</v>
      </c>
      <c r="DO140" s="3" t="str">
        <v>CLOA, El-Mini</v>
      </c>
      <c r="DP140" s="3" t="str">
        <v>CLOA, El-Mini</v>
      </c>
    </row>
    <row r="141" spans="1:120" ht="14.5" x14ac:dyDescent="0.35">
      <c r="A141" s="3">
        <v>7.3550000000000004</v>
      </c>
      <c r="B141" s="3">
        <v>-7.6040000000000001</v>
      </c>
      <c r="C141" s="3" t="s">
        <v>164</v>
      </c>
      <c r="D141" s="3" t="s">
        <v>107</v>
      </c>
      <c r="E141" s="3" t="s">
        <v>332</v>
      </c>
      <c r="F141" s="3">
        <v>500</v>
      </c>
      <c r="G141"/>
      <c r="H141" s="3" t="str">
        <f>CONCATENATE(site_list[[#This Row],[Country]],site_list[[#This Row],[Site.ID]])</f>
        <v>Ivory CoastCNRA, Man</v>
      </c>
      <c r="BB141" s="3" t="str">
        <v>CNRA, Man</v>
      </c>
      <c r="BC141" s="3" t="str">
        <v>CNRA, Man</v>
      </c>
      <c r="BD141" s="3" t="str">
        <v>CNRA, Man</v>
      </c>
      <c r="BE141" s="3" t="str">
        <v>CNRA, Man</v>
      </c>
      <c r="BF141" s="3" t="str">
        <v>CNRA, Man</v>
      </c>
      <c r="BG141" s="3" t="str">
        <v>CNRA, Man</v>
      </c>
      <c r="BH141" s="3" t="str">
        <v>CNRA, Man</v>
      </c>
      <c r="BI141" s="3" t="str">
        <v>CNRA, Man</v>
      </c>
      <c r="BJ141" s="3" t="str">
        <v>CNRA, Man</v>
      </c>
      <c r="BK141" s="3" t="str">
        <v>CNRA, Man</v>
      </c>
      <c r="BL141" s="3" t="str">
        <v>CNRA, Man</v>
      </c>
      <c r="BM141" s="3" t="str">
        <v>CNRA, Man</v>
      </c>
      <c r="BN141" s="3" t="str">
        <v>CNRA, Man</v>
      </c>
      <c r="BO141" s="3" t="str">
        <v>CNRA, Man</v>
      </c>
      <c r="BP141" s="3" t="str">
        <v>CNRA, Man</v>
      </c>
      <c r="BQ141" s="3" t="str">
        <v>CNRA, Man</v>
      </c>
      <c r="BR141" s="3" t="str">
        <v>CNRA, Man</v>
      </c>
      <c r="BS141" s="3" t="str">
        <v>CNRA, Man</v>
      </c>
      <c r="BT141" s="3" t="str">
        <v>CNRA, Man</v>
      </c>
      <c r="BU141" s="3" t="str">
        <v>CNRA, Man</v>
      </c>
      <c r="BV141" s="3" t="str">
        <v>CNRA, Man</v>
      </c>
      <c r="BW141" s="3" t="str">
        <v>CNRA, Man</v>
      </c>
      <c r="BX141" s="3" t="str">
        <v>CNRA, Man</v>
      </c>
      <c r="BY141" s="3" t="str">
        <v>CNRA, Man</v>
      </c>
      <c r="BZ141" s="3" t="str">
        <v>CNRA, Man</v>
      </c>
      <c r="CA141" s="3" t="str">
        <v>CNRA, Man</v>
      </c>
      <c r="CB141" s="3" t="str">
        <v>CNRA, Man</v>
      </c>
      <c r="CC141" s="3" t="str">
        <v>CNRA, Man</v>
      </c>
      <c r="CD141" s="3" t="str">
        <v>CNRA, Man</v>
      </c>
      <c r="CE141" s="3" t="str">
        <v>CNRA, Man</v>
      </c>
      <c r="CF141" s="3" t="str">
        <v>CNRA, Man</v>
      </c>
      <c r="CG141" s="3" t="str">
        <v>CNRA, Man</v>
      </c>
      <c r="CK141" s="3" t="str">
        <v>CNRA, Man</v>
      </c>
      <c r="CM141" s="3" t="str">
        <v>CNRA, Man</v>
      </c>
      <c r="CN141" s="3" t="str">
        <v>CNRA, Man</v>
      </c>
      <c r="CO141" s="3" t="str">
        <v>CNRA, Man</v>
      </c>
      <c r="CP141" s="3" t="str">
        <v>CNRA, Man</v>
      </c>
      <c r="CQ141" s="3" t="str">
        <v>CNRA, Man</v>
      </c>
      <c r="CR141" s="3" t="str">
        <v>CNRA, Man</v>
      </c>
      <c r="CS141" s="3" t="str">
        <v>CNRA, Man</v>
      </c>
      <c r="CT141" s="3" t="str">
        <v>CNRA, Man</v>
      </c>
      <c r="CU141" s="3" t="str">
        <v>CNRA, Man</v>
      </c>
      <c r="CV141" s="3" t="str">
        <v>CNRA, Man</v>
      </c>
      <c r="CW141" s="3" t="str">
        <v>CNRA, Man</v>
      </c>
      <c r="CX141" s="3" t="str">
        <v>CNRA, Man</v>
      </c>
      <c r="CY141" s="3" t="str">
        <v>CNRA, Man</v>
      </c>
      <c r="CZ141" s="3" t="str">
        <v>CNRA, Man</v>
      </c>
      <c r="DA141" s="3" t="str">
        <v>CNRA, Man</v>
      </c>
      <c r="DB141" s="3" t="str">
        <v>CNRA, Man</v>
      </c>
      <c r="DC141" s="3" t="str">
        <v>CNRA, Man</v>
      </c>
      <c r="DD141" s="3" t="str">
        <v>CNRA, Man</v>
      </c>
      <c r="DE141" s="3" t="str">
        <v>CNRA, Man</v>
      </c>
      <c r="DF141" s="3" t="str">
        <v>CNRA, Man</v>
      </c>
      <c r="DG141" s="3" t="str">
        <v>CNRA, Man</v>
      </c>
      <c r="DH141" s="3" t="str">
        <v>CNRA, Man</v>
      </c>
      <c r="DI141" s="3" t="str">
        <v>CNRA, Man</v>
      </c>
      <c r="DJ141" s="3" t="str">
        <v>CNRA, Man</v>
      </c>
      <c r="DK141" s="3" t="str">
        <v>CNRA, Man</v>
      </c>
      <c r="DL141" s="3" t="str">
        <v>CNRA, Man</v>
      </c>
      <c r="DM141" s="3" t="str">
        <v>CNRA, Man</v>
      </c>
      <c r="DN141" s="3" t="str">
        <v>CNRA, Man</v>
      </c>
      <c r="DO141" s="3" t="str">
        <v>CNRA, Man</v>
      </c>
      <c r="DP141" s="3" t="str">
        <v>CNRA, Man</v>
      </c>
    </row>
    <row r="142" spans="1:120" ht="14.5" x14ac:dyDescent="0.35">
      <c r="A142" s="3">
        <v>13.234999999999999</v>
      </c>
      <c r="B142" s="3">
        <v>2.2829999999999999</v>
      </c>
      <c r="C142" s="3" t="s">
        <v>194</v>
      </c>
      <c r="D142" s="3" t="s">
        <v>107</v>
      </c>
      <c r="E142" s="3" t="s">
        <v>9317</v>
      </c>
      <c r="F142" s="3">
        <v>500</v>
      </c>
      <c r="G142"/>
      <c r="H142" s="3" t="str">
        <f>CONCATENATE(site_list[[#This Row],[Country]],site_list[[#This Row],[Site.ID]])</f>
        <v>NigerCNRA, Niger</v>
      </c>
      <c r="BB142" s="3" t="str">
        <v>CNRA, Niger</v>
      </c>
      <c r="BC142" s="3" t="str">
        <v>CNRA, Niger</v>
      </c>
      <c r="BD142" s="3" t="str">
        <v>CNRA, Niger</v>
      </c>
      <c r="BE142" s="3" t="str">
        <v>CNRA, Niger</v>
      </c>
      <c r="BF142" s="3" t="str">
        <v>CNRA, Niger</v>
      </c>
      <c r="BG142" s="3" t="str">
        <v>CNRA, Niger</v>
      </c>
      <c r="BH142" s="3" t="str">
        <v>CNRA, Niger</v>
      </c>
      <c r="BI142" s="3" t="str">
        <v>CNRA, Niger</v>
      </c>
      <c r="BJ142" s="3" t="str">
        <v>CNRA, Niger</v>
      </c>
      <c r="BK142" s="3" t="str">
        <v>CNRA, Niger</v>
      </c>
      <c r="BL142" s="3" t="str">
        <v>CNRA, Niger</v>
      </c>
      <c r="BM142" s="3" t="str">
        <v>CNRA, Niger</v>
      </c>
      <c r="BN142" s="3" t="str">
        <v>CNRA, Niger</v>
      </c>
      <c r="BO142" s="3" t="str">
        <v>CNRA, Niger</v>
      </c>
      <c r="BP142" s="3" t="str">
        <v>CNRA, Niger</v>
      </c>
      <c r="BQ142" s="3" t="str">
        <v>CNRA, Niger</v>
      </c>
      <c r="BR142" s="3" t="str">
        <v>CNRA, Niger</v>
      </c>
      <c r="BS142" s="3" t="str">
        <v>CNRA, Niger</v>
      </c>
      <c r="BT142" s="3" t="str">
        <v>CNRA, Niger</v>
      </c>
      <c r="BU142" s="3" t="str">
        <v>CNRA, Niger</v>
      </c>
      <c r="BV142" s="3" t="str">
        <v>CNRA, Niger</v>
      </c>
      <c r="BW142" s="3" t="str">
        <v>CNRA, Niger</v>
      </c>
      <c r="BX142" s="3" t="str">
        <v>CNRA, Niger</v>
      </c>
      <c r="BY142" s="3" t="str">
        <v>CNRA, Niger</v>
      </c>
      <c r="BZ142" s="3" t="str">
        <v>CNRA, Niger</v>
      </c>
      <c r="CA142" s="3" t="str">
        <v>CNRA, Niger</v>
      </c>
      <c r="CB142" s="3" t="str">
        <v>CNRA, Niger</v>
      </c>
      <c r="CC142" s="3" t="str">
        <v>CNRA, Niger</v>
      </c>
      <c r="CD142" s="3" t="str">
        <v>CNRA, Niger</v>
      </c>
      <c r="CE142" s="3" t="str">
        <v>CNRA, Niger</v>
      </c>
      <c r="CF142" s="3" t="str">
        <v>CNRA, Niger</v>
      </c>
      <c r="CG142" s="3" t="str">
        <v>CNRA, Niger</v>
      </c>
      <c r="CK142" s="3" t="str">
        <v>CNRA, Niger</v>
      </c>
      <c r="CM142" s="3" t="str">
        <v>CNRA, Niger</v>
      </c>
      <c r="CN142" s="3" t="str">
        <v>CNRA, Niger</v>
      </c>
      <c r="CO142" s="3" t="str">
        <v>CNRA, Niger</v>
      </c>
      <c r="CP142" s="3" t="str">
        <v>CNRA, Niger</v>
      </c>
      <c r="CQ142" s="3" t="str">
        <v>CNRA, Niger</v>
      </c>
      <c r="CR142" s="3" t="str">
        <v>CNRA, Niger</v>
      </c>
      <c r="CS142" s="3" t="str">
        <v>CNRA, Niger</v>
      </c>
      <c r="CT142" s="3" t="str">
        <v>CNRA, Niger</v>
      </c>
      <c r="CU142" s="3" t="str">
        <v>CNRA, Niger</v>
      </c>
      <c r="CV142" s="3" t="str">
        <v>CNRA, Niger</v>
      </c>
      <c r="CW142" s="3" t="str">
        <v>CNRA, Niger</v>
      </c>
      <c r="CX142" s="3" t="str">
        <v>CNRA, Niger</v>
      </c>
      <c r="CY142" s="3" t="str">
        <v>CNRA, Niger</v>
      </c>
      <c r="CZ142" s="3" t="str">
        <v>CNRA, Niger</v>
      </c>
      <c r="DA142" s="3" t="str">
        <v>CNRA, Niger</v>
      </c>
      <c r="DB142" s="3" t="str">
        <v>CNRA, Niger</v>
      </c>
      <c r="DC142" s="3" t="str">
        <v>CNRA, Niger</v>
      </c>
      <c r="DD142" s="3" t="str">
        <v>CNRA, Niger</v>
      </c>
      <c r="DE142" s="3" t="str">
        <v>CNRA, Niger</v>
      </c>
      <c r="DF142" s="3" t="str">
        <v>CNRA, Niger</v>
      </c>
      <c r="DG142" s="3" t="str">
        <v>CNRA, Niger</v>
      </c>
      <c r="DH142" s="3" t="str">
        <v>CNRA, Niger</v>
      </c>
      <c r="DI142" s="3" t="str">
        <v>CNRA, Niger</v>
      </c>
      <c r="DJ142" s="3" t="str">
        <v>CNRA, Niger</v>
      </c>
      <c r="DK142" s="3" t="str">
        <v>CNRA, Niger</v>
      </c>
      <c r="DL142" s="3" t="str">
        <v>CNRA, Niger</v>
      </c>
      <c r="DM142" s="3" t="str">
        <v>CNRA, Niger</v>
      </c>
      <c r="DN142" s="3" t="str">
        <v>CNRA, Niger</v>
      </c>
      <c r="DO142" s="3" t="str">
        <v>CNRA, Niger</v>
      </c>
      <c r="DP142" s="3" t="str">
        <v>CNRA, Niger</v>
      </c>
    </row>
    <row r="143" spans="1:120" ht="14.5" x14ac:dyDescent="0.35">
      <c r="A143" s="3">
        <v>10.036</v>
      </c>
      <c r="B143" s="3">
        <v>-84.135649999999998</v>
      </c>
      <c r="C143" s="3" t="s">
        <v>9245</v>
      </c>
      <c r="D143" s="3" t="s">
        <v>112</v>
      </c>
      <c r="E143" s="3" t="s">
        <v>9565</v>
      </c>
      <c r="F143" s="3">
        <v>200</v>
      </c>
      <c r="G143"/>
      <c r="H143" s="3" t="str">
        <f>CONCATENATE(site_list[[#This Row],[Country]],site_list[[#This Row],[Site.ID]])</f>
        <v>Costa RicaCoffee Institute of Costa Rica (Icafé) Research Station, San Pedro de Barva</v>
      </c>
      <c r="BB143" s="3" t="str">
        <v>Coffee Institute of Costa Rica (Icafé) Research Station, San Pedro de Barva</v>
      </c>
      <c r="BC143" s="3" t="str">
        <v>Coffee Institute of Costa Rica (Icafé) Research Station, San Pedro de Barva</v>
      </c>
      <c r="BD143" s="3" t="str">
        <v>Coffee Institute of Costa Rica (Icafé) Research Station, San Pedro de Barva</v>
      </c>
      <c r="BE143" s="3" t="str">
        <v>Coffee Institute of Costa Rica (Icafé) Research Station, San Pedro de Barva</v>
      </c>
      <c r="BF143" s="3" t="str">
        <v>Coffee Institute of Costa Rica (Icafé) Research Station, San Pedro de Barva</v>
      </c>
      <c r="BG143" s="3" t="str">
        <v>Coffee Institute of Costa Rica (Icafé) Research Station, San Pedro de Barva</v>
      </c>
      <c r="BH143" s="3" t="str">
        <v>Coffee Institute of Costa Rica (Icafé) Research Station, San Pedro de Barva</v>
      </c>
      <c r="BI143" s="3" t="str">
        <v>Coffee Institute of Costa Rica (Icafé) Research Station, San Pedro de Barva</v>
      </c>
      <c r="BJ143" s="3" t="str">
        <v>Coffee Institute of Costa Rica (Icafé) Research Station, San Pedro de Barva</v>
      </c>
      <c r="BK143" s="3" t="str">
        <v>Coffee Institute of Costa Rica (Icafé) Research Station, San Pedro de Barva</v>
      </c>
      <c r="BL143" s="3" t="str">
        <v>Coffee Institute of Costa Rica (Icafé) Research Station, San Pedro de Barva</v>
      </c>
      <c r="BM143" s="3" t="str">
        <v>Coffee Institute of Costa Rica (Icafé) Research Station, San Pedro de Barva</v>
      </c>
      <c r="BN143" s="3" t="str">
        <v>Coffee Institute of Costa Rica (Icafé) Research Station, San Pedro de Barva</v>
      </c>
      <c r="BO143" s="3" t="str">
        <v>Coffee Institute of Costa Rica (Icafé) Research Station, San Pedro de Barva</v>
      </c>
      <c r="BP143" s="3" t="str">
        <v>Coffee Institute of Costa Rica (Icafé) Research Station, San Pedro de Barva</v>
      </c>
      <c r="BQ143" s="3" t="str">
        <v>Coffee Institute of Costa Rica (Icafé) Research Station, San Pedro de Barva</v>
      </c>
      <c r="BR143" s="3" t="str">
        <v>Coffee Institute of Costa Rica (Icafé) Research Station, San Pedro de Barva</v>
      </c>
      <c r="BS143" s="3" t="str">
        <v>Coffee Institute of Costa Rica (Icafé) Research Station, San Pedro de Barva</v>
      </c>
      <c r="BT143" s="3" t="str">
        <v>Coffee Institute of Costa Rica (Icafé) Research Station, San Pedro de Barva</v>
      </c>
      <c r="BU143" s="3" t="str">
        <v>Coffee Institute of Costa Rica (Icafé) Research Station, San Pedro de Barva</v>
      </c>
      <c r="BV143" s="3" t="str">
        <v>Coffee Institute of Costa Rica (Icafé) Research Station, San Pedro de Barva</v>
      </c>
      <c r="BW143" s="3" t="str">
        <v>Coffee Institute of Costa Rica (Icafé) Research Station, San Pedro de Barva</v>
      </c>
      <c r="BX143" s="3" t="str">
        <v>Coffee Institute of Costa Rica (Icafé) Research Station, San Pedro de Barva</v>
      </c>
      <c r="BY143" s="3" t="str">
        <v>Coffee Institute of Costa Rica (Icafé) Research Station, San Pedro de Barva</v>
      </c>
      <c r="BZ143" s="3" t="str">
        <v>Coffee Institute of Costa Rica (Icafé) Research Station, San Pedro de Barva</v>
      </c>
      <c r="CA143" s="3" t="str">
        <v>Coffee Institute of Costa Rica (Icafé) Research Station, San Pedro de Barva</v>
      </c>
      <c r="CB143" s="3" t="str">
        <v>Coffee Institute of Costa Rica (Icafé) Research Station, San Pedro de Barva</v>
      </c>
      <c r="CC143" s="3" t="str">
        <v>Coffee Institute of Costa Rica (Icafé) Research Station, San Pedro de Barva</v>
      </c>
      <c r="CD143" s="3" t="str">
        <v>Coffee Institute of Costa Rica (Icafé) Research Station, San Pedro de Barva</v>
      </c>
      <c r="CE143" s="3" t="str">
        <v>Coffee Institute of Costa Rica (Icafé) Research Station, San Pedro de Barva</v>
      </c>
      <c r="CF143" s="3" t="str">
        <v>Coffee Institute of Costa Rica (Icafé) Research Station, San Pedro de Barva</v>
      </c>
      <c r="CG143" s="3" t="str">
        <v>Coffee Institute of Costa Rica (Icafé) Research Station, San Pedro de Barva</v>
      </c>
      <c r="CK143" s="3" t="str">
        <v>Coffee Institute of Costa Rica (Icafé) Research Station, San Pedro de Barva</v>
      </c>
      <c r="CM143" s="3" t="str">
        <v>Coffee Institute of Costa Rica (Icafé) Research Station, San Pedro de Barva</v>
      </c>
      <c r="CN143" s="3" t="str">
        <v>Coffee Institute of Costa Rica (Icafé) Research Station, San Pedro de Barva</v>
      </c>
      <c r="CO143" s="3" t="str">
        <v>Coffee Institute of Costa Rica (Icafé) Research Station, San Pedro de Barva</v>
      </c>
      <c r="CP143" s="3" t="str">
        <v>Coffee Institute of Costa Rica (Icafé) Research Station, San Pedro de Barva</v>
      </c>
      <c r="CQ143" s="3" t="str">
        <v>Coffee Institute of Costa Rica (Icafé) Research Station, San Pedro de Barva</v>
      </c>
      <c r="CR143" s="3" t="str">
        <v>Coffee Institute of Costa Rica (Icafé) Research Station, San Pedro de Barva</v>
      </c>
      <c r="CS143" s="3" t="str">
        <v>Coffee Institute of Costa Rica (Icafé) Research Station, San Pedro de Barva</v>
      </c>
      <c r="CT143" s="3" t="str">
        <v>Coffee Institute of Costa Rica (Icafé) Research Station, San Pedro de Barva</v>
      </c>
      <c r="CU143" s="3" t="str">
        <v>Coffee Institute of Costa Rica (Icafé) Research Station, San Pedro de Barva</v>
      </c>
      <c r="CV143" s="3" t="str">
        <v>Coffee Institute of Costa Rica (Icafé) Research Station, San Pedro de Barva</v>
      </c>
      <c r="CW143" s="3" t="str">
        <v>Coffee Institute of Costa Rica (Icafé) Research Station, San Pedro de Barva</v>
      </c>
      <c r="CX143" s="3" t="str">
        <v>Coffee Institute of Costa Rica (Icafé) Research Station, San Pedro de Barva</v>
      </c>
      <c r="CY143" s="3" t="str">
        <v>Coffee Institute of Costa Rica (Icafé) Research Station, San Pedro de Barva</v>
      </c>
      <c r="CZ143" s="3" t="str">
        <v>Coffee Institute of Costa Rica (Icafé) Research Station, San Pedro de Barva</v>
      </c>
      <c r="DA143" s="3" t="str">
        <v>Coffee Institute of Costa Rica (Icafé) Research Station, San Pedro de Barva</v>
      </c>
      <c r="DB143" s="3" t="str">
        <v>Coffee Institute of Costa Rica (Icafé) Research Station, San Pedro de Barva</v>
      </c>
      <c r="DC143" s="3" t="str">
        <v>Coffee Institute of Costa Rica (Icafé) Research Station, San Pedro de Barva</v>
      </c>
      <c r="DD143" s="3" t="str">
        <v>Coffee Institute of Costa Rica (Icafé) Research Station, San Pedro de Barva</v>
      </c>
      <c r="DE143" s="3" t="str">
        <v>Coffee Institute of Costa Rica (Icafé) Research Station, San Pedro de Barva</v>
      </c>
      <c r="DF143" s="3" t="str">
        <v>Coffee Institute of Costa Rica (Icafé) Research Station, San Pedro de Barva</v>
      </c>
      <c r="DG143" s="3" t="str">
        <v>Coffee Institute of Costa Rica (Icafé) Research Station, San Pedro de Barva</v>
      </c>
      <c r="DH143" s="3" t="str">
        <v>Coffee Institute of Costa Rica (Icafé) Research Station, San Pedro de Barva</v>
      </c>
      <c r="DI143" s="3" t="str">
        <v>Coffee Institute of Costa Rica (Icafé) Research Station, San Pedro de Barva</v>
      </c>
      <c r="DJ143" s="3" t="str">
        <v>Coffee Institute of Costa Rica (Icafé) Research Station, San Pedro de Barva</v>
      </c>
      <c r="DK143" s="3" t="str">
        <v>Coffee Institute of Costa Rica (Icafé) Research Station, San Pedro de Barva</v>
      </c>
      <c r="DL143" s="3" t="str">
        <v>Coffee Institute of Costa Rica (Icafé) Research Station, San Pedro de Barva</v>
      </c>
      <c r="DM143" s="3" t="str">
        <v>Coffee Institute of Costa Rica (Icafé) Research Station, San Pedro de Barva</v>
      </c>
      <c r="DN143" s="3" t="str">
        <v>Coffee Institute of Costa Rica (Icafé) Research Station, San Pedro de Barva</v>
      </c>
      <c r="DO143" s="3" t="str">
        <v>Coffee Institute of Costa Rica (Icafé) Research Station, San Pedro de Barva</v>
      </c>
      <c r="DP143" s="3" t="str">
        <v>Coffee Institute of Costa Rica (Icafé) Research Station, San Pedro de Barva</v>
      </c>
    </row>
    <row r="144" spans="1:120" ht="14.5" x14ac:dyDescent="0.35">
      <c r="A144" s="3">
        <v>-1.0947</v>
      </c>
      <c r="B144" s="3">
        <v>36.904000000000003</v>
      </c>
      <c r="C144" s="3" t="s">
        <v>166</v>
      </c>
      <c r="D144" s="3" t="s">
        <v>107</v>
      </c>
      <c r="E144" s="3" t="s">
        <v>340</v>
      </c>
      <c r="F144" s="3">
        <v>800</v>
      </c>
      <c r="G144"/>
      <c r="H144" s="3" t="str">
        <f>CONCATENATE(site_list[[#This Row],[Country]],site_list[[#This Row],[Site.ID]])</f>
        <v>KenyaCoffee Research Foundation, Ruiru</v>
      </c>
      <c r="BB144" s="3" t="str">
        <v>Coffee Research Foundation, Ruiru</v>
      </c>
      <c r="BC144" s="3" t="str">
        <v>Coffee Research Foundation, Ruiru</v>
      </c>
      <c r="BD144" s="3" t="str">
        <v>Coffee Research Foundation, Ruiru</v>
      </c>
      <c r="BE144" s="3" t="str">
        <v>Coffee Research Foundation, Ruiru</v>
      </c>
      <c r="BF144" s="3" t="str">
        <v>Coffee Research Foundation, Ruiru</v>
      </c>
      <c r="BG144" s="3" t="str">
        <v>Coffee Research Foundation, Ruiru</v>
      </c>
      <c r="BH144" s="3" t="str">
        <v>Coffee Research Foundation, Ruiru</v>
      </c>
      <c r="BI144" s="3" t="str">
        <v>Coffee Research Foundation, Ruiru</v>
      </c>
      <c r="BJ144" s="3" t="str">
        <v>Coffee Research Foundation, Ruiru</v>
      </c>
      <c r="BK144" s="3" t="str">
        <v>Coffee Research Foundation, Ruiru</v>
      </c>
      <c r="BL144" s="3" t="str">
        <v>Coffee Research Foundation, Ruiru</v>
      </c>
      <c r="BM144" s="3" t="str">
        <v>Coffee Research Foundation, Ruiru</v>
      </c>
      <c r="BN144" s="3" t="str">
        <v>Coffee Research Foundation, Ruiru</v>
      </c>
      <c r="BO144" s="3" t="str">
        <v>Coffee Research Foundation, Ruiru</v>
      </c>
      <c r="BP144" s="3" t="str">
        <v>Coffee Research Foundation, Ruiru</v>
      </c>
      <c r="BQ144" s="3" t="str">
        <v>Coffee Research Foundation, Ruiru</v>
      </c>
      <c r="BR144" s="3" t="str">
        <v>Coffee Research Foundation, Ruiru</v>
      </c>
      <c r="BS144" s="3" t="str">
        <v>Coffee Research Foundation, Ruiru</v>
      </c>
      <c r="BT144" s="3" t="str">
        <v>Coffee Research Foundation, Ruiru</v>
      </c>
      <c r="BU144" s="3" t="str">
        <v>Coffee Research Foundation, Ruiru</v>
      </c>
      <c r="BV144" s="3" t="str">
        <v>Coffee Research Foundation, Ruiru</v>
      </c>
      <c r="BW144" s="3" t="str">
        <v>Coffee Research Foundation, Ruiru</v>
      </c>
      <c r="BX144" s="3" t="str">
        <v>Coffee Research Foundation, Ruiru</v>
      </c>
      <c r="BY144" s="3" t="str">
        <v>Coffee Research Foundation, Ruiru</v>
      </c>
      <c r="BZ144" s="3" t="str">
        <v>Coffee Research Foundation, Ruiru</v>
      </c>
      <c r="CA144" s="3" t="str">
        <v>Coffee Research Foundation, Ruiru</v>
      </c>
      <c r="CB144" s="3" t="str">
        <v>Coffee Research Foundation, Ruiru</v>
      </c>
      <c r="CC144" s="3" t="str">
        <v>Coffee Research Foundation, Ruiru</v>
      </c>
      <c r="CD144" s="3" t="str">
        <v>Coffee Research Foundation, Ruiru</v>
      </c>
      <c r="CE144" s="3" t="str">
        <v>Coffee Research Foundation, Ruiru</v>
      </c>
      <c r="CF144" s="3" t="str">
        <v>Coffee Research Foundation, Ruiru</v>
      </c>
      <c r="CG144" s="3" t="str">
        <v>Coffee Research Foundation, Ruiru</v>
      </c>
      <c r="CK144" s="3" t="str">
        <v>Coffee Research Foundation, Ruiru</v>
      </c>
      <c r="CM144" s="3" t="str">
        <v>Coffee Research Foundation, Ruiru</v>
      </c>
      <c r="CN144" s="3" t="str">
        <v>Coffee Research Foundation, Ruiru</v>
      </c>
      <c r="CO144" s="3" t="str">
        <v>Coffee Research Foundation, Ruiru</v>
      </c>
      <c r="CP144" s="3" t="str">
        <v>Coffee Research Foundation, Ruiru</v>
      </c>
      <c r="CQ144" s="3" t="str">
        <v>Coffee Research Foundation, Ruiru</v>
      </c>
      <c r="CR144" s="3" t="str">
        <v>Coffee Research Foundation, Ruiru</v>
      </c>
      <c r="CS144" s="3" t="str">
        <v>Coffee Research Foundation, Ruiru</v>
      </c>
      <c r="CT144" s="3" t="str">
        <v>Coffee Research Foundation, Ruiru</v>
      </c>
      <c r="CU144" s="3" t="str">
        <v>Coffee Research Foundation, Ruiru</v>
      </c>
      <c r="CV144" s="3" t="str">
        <v>Coffee Research Foundation, Ruiru</v>
      </c>
      <c r="CW144" s="3" t="str">
        <v>Coffee Research Foundation, Ruiru</v>
      </c>
      <c r="CX144" s="3" t="str">
        <v>Coffee Research Foundation, Ruiru</v>
      </c>
      <c r="CY144" s="3" t="str">
        <v>Coffee Research Foundation, Ruiru</v>
      </c>
      <c r="CZ144" s="3" t="str">
        <v>Coffee Research Foundation, Ruiru</v>
      </c>
      <c r="DA144" s="3" t="str">
        <v>Coffee Research Foundation, Ruiru</v>
      </c>
      <c r="DB144" s="3" t="str">
        <v>Coffee Research Foundation, Ruiru</v>
      </c>
      <c r="DC144" s="3" t="str">
        <v>Coffee Research Foundation, Ruiru</v>
      </c>
      <c r="DD144" s="3" t="str">
        <v>Coffee Research Foundation, Ruiru</v>
      </c>
      <c r="DE144" s="3" t="str">
        <v>Coffee Research Foundation, Ruiru</v>
      </c>
      <c r="DF144" s="3" t="str">
        <v>Coffee Research Foundation, Ruiru</v>
      </c>
      <c r="DG144" s="3" t="str">
        <v>Coffee Research Foundation, Ruiru</v>
      </c>
      <c r="DH144" s="3" t="str">
        <v>Coffee Research Foundation, Ruiru</v>
      </c>
      <c r="DI144" s="3" t="str">
        <v>Coffee Research Foundation, Ruiru</v>
      </c>
      <c r="DJ144" s="3" t="str">
        <v>Coffee Research Foundation, Ruiru</v>
      </c>
      <c r="DK144" s="3" t="str">
        <v>Coffee Research Foundation, Ruiru</v>
      </c>
      <c r="DL144" s="3" t="str">
        <v>Coffee Research Foundation, Ruiru</v>
      </c>
      <c r="DM144" s="3" t="str">
        <v>Coffee Research Foundation, Ruiru</v>
      </c>
      <c r="DN144" s="3" t="str">
        <v>Coffee Research Foundation, Ruiru</v>
      </c>
      <c r="DO144" s="3" t="str">
        <v>Coffee Research Foundation, Ruiru</v>
      </c>
      <c r="DP144" s="3" t="str">
        <v>Coffee Research Foundation, Ruiru</v>
      </c>
    </row>
    <row r="145" spans="1:120" ht="14.5" x14ac:dyDescent="0.35">
      <c r="A145" s="3">
        <v>32.1</v>
      </c>
      <c r="B145" s="3">
        <v>76.546599999999998</v>
      </c>
      <c r="C145" s="3" t="s">
        <v>13662</v>
      </c>
      <c r="D145" s="3" t="s">
        <v>112</v>
      </c>
      <c r="E145" s="3" t="s">
        <v>13711</v>
      </c>
      <c r="F145" s="3">
        <v>500</v>
      </c>
      <c r="G145"/>
      <c r="H145" s="3" t="str">
        <f>CONCATENATE(site_list[[#This Row],[Country]],site_list[[#This Row],[Site.ID]])</f>
        <v>IndiaCollege of Agriculture, Chaudhary Sarwan Kumar Himachal Pradesh Agricultural University, Palampur, HP,</v>
      </c>
      <c r="BB145" s="3" t="str">
        <v>College of Agriculture, Chaudhary Sarwan Kumar Himachal Pradesh Agricultural University, Palampur, HP,</v>
      </c>
      <c r="BC145" s="3" t="str">
        <v>College of Agriculture, Chaudhary Sarwan Kumar Himachal Pradesh Agricultural University, Palampur, HP,</v>
      </c>
      <c r="BD145" s="3" t="str">
        <v>College of Agriculture, Chaudhary Sarwan Kumar Himachal Pradesh Agricultural University, Palampur, HP,</v>
      </c>
      <c r="BE145" s="3" t="str">
        <v>College of Agriculture, Chaudhary Sarwan Kumar Himachal Pradesh Agricultural University, Palampur, HP,</v>
      </c>
      <c r="BF145" s="3" t="str">
        <v>College of Agriculture, Chaudhary Sarwan Kumar Himachal Pradesh Agricultural University, Palampur, HP,</v>
      </c>
      <c r="BG145" s="3" t="str">
        <v>College of Agriculture, Chaudhary Sarwan Kumar Himachal Pradesh Agricultural University, Palampur, HP,</v>
      </c>
      <c r="BH145" s="3" t="str">
        <v>College of Agriculture, Chaudhary Sarwan Kumar Himachal Pradesh Agricultural University, Palampur, HP,</v>
      </c>
      <c r="BI145" s="3" t="str">
        <v>College of Agriculture, Chaudhary Sarwan Kumar Himachal Pradesh Agricultural University, Palampur, HP,</v>
      </c>
      <c r="BJ145" s="3" t="str">
        <v>College of Agriculture, Chaudhary Sarwan Kumar Himachal Pradesh Agricultural University, Palampur, HP,</v>
      </c>
      <c r="BK145" s="3" t="str">
        <v>College of Agriculture, Chaudhary Sarwan Kumar Himachal Pradesh Agricultural University, Palampur, HP,</v>
      </c>
      <c r="BL145" s="3" t="str">
        <v>College of Agriculture, Chaudhary Sarwan Kumar Himachal Pradesh Agricultural University, Palampur, HP,</v>
      </c>
      <c r="BM145" s="3" t="str">
        <v>College of Agriculture, Chaudhary Sarwan Kumar Himachal Pradesh Agricultural University, Palampur, HP,</v>
      </c>
      <c r="BN145" s="3" t="str">
        <v>College of Agriculture, Chaudhary Sarwan Kumar Himachal Pradesh Agricultural University, Palampur, HP,</v>
      </c>
      <c r="BO145" s="3" t="str">
        <v>College of Agriculture, Chaudhary Sarwan Kumar Himachal Pradesh Agricultural University, Palampur, HP,</v>
      </c>
      <c r="BP145" s="3" t="str">
        <v>College of Agriculture, Chaudhary Sarwan Kumar Himachal Pradesh Agricultural University, Palampur, HP,</v>
      </c>
      <c r="BQ145" s="3" t="str">
        <v>College of Agriculture, Chaudhary Sarwan Kumar Himachal Pradesh Agricultural University, Palampur, HP,</v>
      </c>
      <c r="BR145" s="3" t="str">
        <v>College of Agriculture, Chaudhary Sarwan Kumar Himachal Pradesh Agricultural University, Palampur, HP,</v>
      </c>
      <c r="BS145" s="3" t="str">
        <v>College of Agriculture, Chaudhary Sarwan Kumar Himachal Pradesh Agricultural University, Palampur, HP,</v>
      </c>
      <c r="BT145" s="3" t="str">
        <v>College of Agriculture, Chaudhary Sarwan Kumar Himachal Pradesh Agricultural University, Palampur, HP,</v>
      </c>
      <c r="BU145" s="3" t="str">
        <v>College of Agriculture, Chaudhary Sarwan Kumar Himachal Pradesh Agricultural University, Palampur, HP,</v>
      </c>
      <c r="BV145" s="3" t="str">
        <v>College of Agriculture, Chaudhary Sarwan Kumar Himachal Pradesh Agricultural University, Palampur, HP,</v>
      </c>
      <c r="BW145" s="3" t="str">
        <v>College of Agriculture, Chaudhary Sarwan Kumar Himachal Pradesh Agricultural University, Palampur, HP,</v>
      </c>
      <c r="BX145" s="3" t="str">
        <v>College of Agriculture, Chaudhary Sarwan Kumar Himachal Pradesh Agricultural University, Palampur, HP,</v>
      </c>
      <c r="BY145" s="3" t="str">
        <v>College of Agriculture, Chaudhary Sarwan Kumar Himachal Pradesh Agricultural University, Palampur, HP,</v>
      </c>
      <c r="BZ145" s="3" t="str">
        <v>College of Agriculture, Chaudhary Sarwan Kumar Himachal Pradesh Agricultural University, Palampur, HP,</v>
      </c>
      <c r="CA145" s="3" t="str">
        <v>College of Agriculture, Chaudhary Sarwan Kumar Himachal Pradesh Agricultural University, Palampur, HP,</v>
      </c>
      <c r="CB145" s="3" t="str">
        <v>College of Agriculture, Chaudhary Sarwan Kumar Himachal Pradesh Agricultural University, Palampur, HP,</v>
      </c>
      <c r="CC145" s="3" t="str">
        <v>College of Agriculture, Chaudhary Sarwan Kumar Himachal Pradesh Agricultural University, Palampur, HP,</v>
      </c>
      <c r="CD145" s="3" t="str">
        <v>College of Agriculture, Chaudhary Sarwan Kumar Himachal Pradesh Agricultural University, Palampur, HP,</v>
      </c>
      <c r="CE145" s="3" t="str">
        <v>College of Agriculture, Chaudhary Sarwan Kumar Himachal Pradesh Agricultural University, Palampur, HP,</v>
      </c>
      <c r="CF145" s="3" t="str">
        <v>College of Agriculture, Chaudhary Sarwan Kumar Himachal Pradesh Agricultural University, Palampur, HP,</v>
      </c>
      <c r="CG145" s="3" t="str">
        <v>College of Agriculture, Chaudhary Sarwan Kumar Himachal Pradesh Agricultural University, Palampur, HP,</v>
      </c>
      <c r="CK145" s="3" t="str">
        <v>College of Agriculture, Chaudhary Sarwan Kumar Himachal Pradesh Agricultural University, Palampur, HP,</v>
      </c>
      <c r="CM145" s="3" t="str">
        <v>College of Agriculture, Chaudhary Sarwan Kumar Himachal Pradesh Agricultural University, Palampur, HP,</v>
      </c>
      <c r="CN145" s="3" t="str">
        <v>College of Agriculture, Chaudhary Sarwan Kumar Himachal Pradesh Agricultural University, Palampur, HP,</v>
      </c>
      <c r="CO145" s="3" t="str">
        <v>College of Agriculture, Chaudhary Sarwan Kumar Himachal Pradesh Agricultural University, Palampur, HP,</v>
      </c>
      <c r="CP145" s="3" t="str">
        <v>College of Agriculture, Chaudhary Sarwan Kumar Himachal Pradesh Agricultural University, Palampur, HP,</v>
      </c>
      <c r="CQ145" s="3" t="str">
        <v>College of Agriculture, Chaudhary Sarwan Kumar Himachal Pradesh Agricultural University, Palampur, HP,</v>
      </c>
      <c r="CR145" s="3" t="str">
        <v>College of Agriculture, Chaudhary Sarwan Kumar Himachal Pradesh Agricultural University, Palampur, HP,</v>
      </c>
      <c r="CS145" s="3" t="str">
        <v>College of Agriculture, Chaudhary Sarwan Kumar Himachal Pradesh Agricultural University, Palampur, HP,</v>
      </c>
      <c r="CT145" s="3" t="str">
        <v>College of Agriculture, Chaudhary Sarwan Kumar Himachal Pradesh Agricultural University, Palampur, HP,</v>
      </c>
      <c r="CU145" s="3" t="str">
        <v>College of Agriculture, Chaudhary Sarwan Kumar Himachal Pradesh Agricultural University, Palampur, HP,</v>
      </c>
      <c r="CV145" s="3" t="str">
        <v>College of Agriculture, Chaudhary Sarwan Kumar Himachal Pradesh Agricultural University, Palampur, HP,</v>
      </c>
      <c r="CW145" s="3" t="str">
        <v>College of Agriculture, Chaudhary Sarwan Kumar Himachal Pradesh Agricultural University, Palampur, HP,</v>
      </c>
      <c r="CX145" s="3" t="str">
        <v>College of Agriculture, Chaudhary Sarwan Kumar Himachal Pradesh Agricultural University, Palampur, HP,</v>
      </c>
      <c r="CY145" s="3" t="str">
        <v>College of Agriculture, Chaudhary Sarwan Kumar Himachal Pradesh Agricultural University, Palampur, HP,</v>
      </c>
      <c r="CZ145" s="3" t="str">
        <v>College of Agriculture, Chaudhary Sarwan Kumar Himachal Pradesh Agricultural University, Palampur, HP,</v>
      </c>
      <c r="DA145" s="3" t="str">
        <v>College of Agriculture, Chaudhary Sarwan Kumar Himachal Pradesh Agricultural University, Palampur, HP,</v>
      </c>
      <c r="DB145" s="3" t="str">
        <v>College of Agriculture, Chaudhary Sarwan Kumar Himachal Pradesh Agricultural University, Palampur, HP,</v>
      </c>
      <c r="DC145" s="3" t="str">
        <v>College of Agriculture, Chaudhary Sarwan Kumar Himachal Pradesh Agricultural University, Palampur, HP,</v>
      </c>
      <c r="DD145" s="3" t="str">
        <v>College of Agriculture, Chaudhary Sarwan Kumar Himachal Pradesh Agricultural University, Palampur, HP,</v>
      </c>
      <c r="DE145" s="3" t="str">
        <v>College of Agriculture, Chaudhary Sarwan Kumar Himachal Pradesh Agricultural University, Palampur, HP,</v>
      </c>
      <c r="DF145" s="3" t="str">
        <v>College of Agriculture, Chaudhary Sarwan Kumar Himachal Pradesh Agricultural University, Palampur, HP,</v>
      </c>
      <c r="DG145" s="3" t="str">
        <v>College of Agriculture, Chaudhary Sarwan Kumar Himachal Pradesh Agricultural University, Palampur, HP,</v>
      </c>
      <c r="DH145" s="3" t="str">
        <v>College of Agriculture, Chaudhary Sarwan Kumar Himachal Pradesh Agricultural University, Palampur, HP,</v>
      </c>
      <c r="DI145" s="3" t="str">
        <v>College of Agriculture, Chaudhary Sarwan Kumar Himachal Pradesh Agricultural University, Palampur, HP,</v>
      </c>
      <c r="DJ145" s="3" t="str">
        <v>College of Agriculture, Chaudhary Sarwan Kumar Himachal Pradesh Agricultural University, Palampur, HP,</v>
      </c>
      <c r="DK145" s="3" t="str">
        <v>College of Agriculture, Chaudhary Sarwan Kumar Himachal Pradesh Agricultural University, Palampur, HP,</v>
      </c>
      <c r="DL145" s="3" t="str">
        <v>College of Agriculture, Chaudhary Sarwan Kumar Himachal Pradesh Agricultural University, Palampur, HP,</v>
      </c>
      <c r="DM145" s="3" t="str">
        <v>College of Agriculture, Chaudhary Sarwan Kumar Himachal Pradesh Agricultural University, Palampur, HP,</v>
      </c>
      <c r="DN145" s="3" t="str">
        <v>College of Agriculture, Chaudhary Sarwan Kumar Himachal Pradesh Agricultural University, Palampur, HP,</v>
      </c>
      <c r="DO145" s="3" t="str">
        <v>College of Agriculture, Chaudhary Sarwan Kumar Himachal Pradesh Agricultural University, Palampur, HP,</v>
      </c>
      <c r="DP145" s="3" t="str">
        <v>College of Agriculture, Chaudhary Sarwan Kumar Himachal Pradesh Agricultural University, Palampur, HP,</v>
      </c>
    </row>
    <row r="146" spans="1:120" ht="14.5" x14ac:dyDescent="0.35">
      <c r="A146" s="3">
        <v>8</v>
      </c>
      <c r="B146" s="3">
        <v>4.9000000000000004</v>
      </c>
      <c r="C146" s="3" t="s">
        <v>196</v>
      </c>
      <c r="D146" s="3" t="s">
        <v>107</v>
      </c>
      <c r="E146" s="3" t="s">
        <v>408</v>
      </c>
      <c r="F146" s="3">
        <v>917</v>
      </c>
      <c r="G146"/>
      <c r="H146" s="3" t="str">
        <f>CONCATENATE(site_list[[#This Row],[Country]],site_list[[#This Row],[Site.ID]])</f>
        <v>NigeriaCollege Research Farm, Ila-Orangun</v>
      </c>
      <c r="BB146" s="3" t="str">
        <v>College Research Farm, Ila-Orangun</v>
      </c>
      <c r="BC146" s="3" t="str">
        <v>College Research Farm, Ila-Orangun</v>
      </c>
      <c r="BD146" s="3" t="str">
        <v>College Research Farm, Ila-Orangun</v>
      </c>
      <c r="BE146" s="3" t="str">
        <v>College Research Farm, Ila-Orangun</v>
      </c>
      <c r="BF146" s="3" t="str">
        <v>College Research Farm, Ila-Orangun</v>
      </c>
      <c r="BG146" s="3" t="str">
        <v>College Research Farm, Ila-Orangun</v>
      </c>
      <c r="BH146" s="3" t="str">
        <v>College Research Farm, Ila-Orangun</v>
      </c>
      <c r="BI146" s="3" t="str">
        <v>College Research Farm, Ila-Orangun</v>
      </c>
      <c r="BJ146" s="3" t="str">
        <v>College Research Farm, Ila-Orangun</v>
      </c>
      <c r="BK146" s="3" t="str">
        <v>College Research Farm, Ila-Orangun</v>
      </c>
      <c r="BL146" s="3" t="str">
        <v>College Research Farm, Ila-Orangun</v>
      </c>
      <c r="BM146" s="3" t="str">
        <v>College Research Farm, Ila-Orangun</v>
      </c>
      <c r="BN146" s="3" t="str">
        <v>College Research Farm, Ila-Orangun</v>
      </c>
      <c r="BO146" s="3" t="str">
        <v>College Research Farm, Ila-Orangun</v>
      </c>
      <c r="BP146" s="3" t="str">
        <v>College Research Farm, Ila-Orangun</v>
      </c>
      <c r="BQ146" s="3" t="str">
        <v>College Research Farm, Ila-Orangun</v>
      </c>
      <c r="BR146" s="3" t="str">
        <v>College Research Farm, Ila-Orangun</v>
      </c>
      <c r="BS146" s="3" t="str">
        <v>College Research Farm, Ila-Orangun</v>
      </c>
      <c r="BT146" s="3" t="str">
        <v>College Research Farm, Ila-Orangun</v>
      </c>
      <c r="BU146" s="3" t="str">
        <v>College Research Farm, Ila-Orangun</v>
      </c>
      <c r="BV146" s="3" t="str">
        <v>College Research Farm, Ila-Orangun</v>
      </c>
      <c r="BW146" s="3" t="str">
        <v>College Research Farm, Ila-Orangun</v>
      </c>
      <c r="BX146" s="3" t="str">
        <v>College Research Farm, Ila-Orangun</v>
      </c>
      <c r="BY146" s="3" t="str">
        <v>College Research Farm, Ila-Orangun</v>
      </c>
      <c r="BZ146" s="3" t="str">
        <v>College Research Farm, Ila-Orangun</v>
      </c>
      <c r="CA146" s="3" t="str">
        <v>College Research Farm, Ila-Orangun</v>
      </c>
      <c r="CB146" s="3" t="str">
        <v>College Research Farm, Ila-Orangun</v>
      </c>
      <c r="CC146" s="3" t="str">
        <v>College Research Farm, Ila-Orangun</v>
      </c>
      <c r="CD146" s="3" t="str">
        <v>College Research Farm, Ila-Orangun</v>
      </c>
      <c r="CE146" s="3" t="str">
        <v>College Research Farm, Ila-Orangun</v>
      </c>
      <c r="CF146" s="3" t="str">
        <v>College Research Farm, Ila-Orangun</v>
      </c>
      <c r="CG146" s="3" t="str">
        <v>College Research Farm, Ila-Orangun</v>
      </c>
      <c r="CK146" s="3" t="str">
        <v>College Research Farm, Ila-Orangun</v>
      </c>
      <c r="CM146" s="3" t="str">
        <v>College Research Farm, Ila-Orangun</v>
      </c>
      <c r="CN146" s="3" t="str">
        <v>College Research Farm, Ila-Orangun</v>
      </c>
      <c r="CO146" s="3" t="str">
        <v>College Research Farm, Ila-Orangun</v>
      </c>
      <c r="CP146" s="3" t="str">
        <v>College Research Farm, Ila-Orangun</v>
      </c>
      <c r="CQ146" s="3" t="str">
        <v>College Research Farm, Ila-Orangun</v>
      </c>
      <c r="CR146" s="3" t="str">
        <v>College Research Farm, Ila-Orangun</v>
      </c>
      <c r="CS146" s="3" t="str">
        <v>College Research Farm, Ila-Orangun</v>
      </c>
      <c r="CT146" s="3" t="str">
        <v>College Research Farm, Ila-Orangun</v>
      </c>
      <c r="CU146" s="3" t="str">
        <v>College Research Farm, Ila-Orangun</v>
      </c>
      <c r="CV146" s="3" t="str">
        <v>College Research Farm, Ila-Orangun</v>
      </c>
      <c r="CW146" s="3" t="str">
        <v>College Research Farm, Ila-Orangun</v>
      </c>
      <c r="CX146" s="3" t="str">
        <v>College Research Farm, Ila-Orangun</v>
      </c>
      <c r="CY146" s="3" t="str">
        <v>College Research Farm, Ila-Orangun</v>
      </c>
      <c r="CZ146" s="3" t="str">
        <v>College Research Farm, Ila-Orangun</v>
      </c>
      <c r="DA146" s="3" t="str">
        <v>College Research Farm, Ila-Orangun</v>
      </c>
      <c r="DB146" s="3" t="str">
        <v>College Research Farm, Ila-Orangun</v>
      </c>
      <c r="DC146" s="3" t="str">
        <v>College Research Farm, Ila-Orangun</v>
      </c>
      <c r="DD146" s="3" t="str">
        <v>College Research Farm, Ila-Orangun</v>
      </c>
      <c r="DE146" s="3" t="str">
        <v>College Research Farm, Ila-Orangun</v>
      </c>
      <c r="DF146" s="3" t="str">
        <v>College Research Farm, Ila-Orangun</v>
      </c>
      <c r="DG146" s="3" t="str">
        <v>College Research Farm, Ila-Orangun</v>
      </c>
      <c r="DH146" s="3" t="str">
        <v>College Research Farm, Ila-Orangun</v>
      </c>
      <c r="DI146" s="3" t="str">
        <v>College Research Farm, Ila-Orangun</v>
      </c>
      <c r="DJ146" s="3" t="str">
        <v>College Research Farm, Ila-Orangun</v>
      </c>
      <c r="DK146" s="3" t="str">
        <v>College Research Farm, Ila-Orangun</v>
      </c>
      <c r="DL146" s="3" t="str">
        <v>College Research Farm, Ila-Orangun</v>
      </c>
      <c r="DM146" s="3" t="str">
        <v>College Research Farm, Ila-Orangun</v>
      </c>
      <c r="DN146" s="3" t="str">
        <v>College Research Farm, Ila-Orangun</v>
      </c>
      <c r="DO146" s="3" t="str">
        <v>College Research Farm, Ila-Orangun</v>
      </c>
      <c r="DP146" s="3" t="str">
        <v>College Research Farm, Ila-Orangun</v>
      </c>
    </row>
    <row r="147" spans="1:120" ht="14.5" x14ac:dyDescent="0.35">
      <c r="A147" s="3">
        <v>30.35014</v>
      </c>
      <c r="B147" s="3">
        <v>-9.47776</v>
      </c>
      <c r="C147" s="3" t="s">
        <v>189</v>
      </c>
      <c r="D147" s="3" t="s">
        <v>107</v>
      </c>
      <c r="E147" s="3" t="s">
        <v>7690</v>
      </c>
      <c r="F147" s="3">
        <v>300</v>
      </c>
      <c r="G147"/>
      <c r="H147" s="3" t="str">
        <f>CONCATENATE(site_list[[#This Row],[Country]],site_list[[#This Row],[Site.ID]])</f>
        <v>MoroccoComplex of Horticulture, Agadir</v>
      </c>
      <c r="BB147" s="3" t="str">
        <v>Complex of Horticulture, Agadir</v>
      </c>
      <c r="BC147" s="3" t="str">
        <v>Complex of Horticulture, Agadir</v>
      </c>
      <c r="BD147" s="3" t="str">
        <v>Complex of Horticulture, Agadir</v>
      </c>
      <c r="BE147" s="3" t="str">
        <v>Complex of Horticulture, Agadir</v>
      </c>
      <c r="BF147" s="3" t="str">
        <v>Complex of Horticulture, Agadir</v>
      </c>
      <c r="BG147" s="3" t="str">
        <v>Complex of Horticulture, Agadir</v>
      </c>
      <c r="BH147" s="3" t="str">
        <v>Complex of Horticulture, Agadir</v>
      </c>
      <c r="BI147" s="3" t="str">
        <v>Complex of Horticulture, Agadir</v>
      </c>
      <c r="BJ147" s="3" t="str">
        <v>Complex of Horticulture, Agadir</v>
      </c>
      <c r="BK147" s="3" t="str">
        <v>Complex of Horticulture, Agadir</v>
      </c>
      <c r="BL147" s="3" t="str">
        <v>Complex of Horticulture, Agadir</v>
      </c>
      <c r="BM147" s="3" t="str">
        <v>Complex of Horticulture, Agadir</v>
      </c>
      <c r="BN147" s="3" t="str">
        <v>Complex of Horticulture, Agadir</v>
      </c>
      <c r="BO147" s="3" t="str">
        <v>Complex of Horticulture, Agadir</v>
      </c>
      <c r="BP147" s="3" t="str">
        <v>Complex of Horticulture, Agadir</v>
      </c>
      <c r="BQ147" s="3" t="str">
        <v>Complex of Horticulture, Agadir</v>
      </c>
      <c r="BR147" s="3" t="str">
        <v>Complex of Horticulture, Agadir</v>
      </c>
      <c r="BS147" s="3" t="str">
        <v>Complex of Horticulture, Agadir</v>
      </c>
      <c r="BT147" s="3" t="str">
        <v>Complex of Horticulture, Agadir</v>
      </c>
      <c r="BU147" s="3" t="str">
        <v>Complex of Horticulture, Agadir</v>
      </c>
      <c r="BV147" s="3" t="str">
        <v>Complex of Horticulture, Agadir</v>
      </c>
      <c r="BW147" s="3" t="str">
        <v>Complex of Horticulture, Agadir</v>
      </c>
      <c r="BX147" s="3" t="str">
        <v>Complex of Horticulture, Agadir</v>
      </c>
      <c r="BY147" s="3" t="str">
        <v>Complex of Horticulture, Agadir</v>
      </c>
      <c r="BZ147" s="3" t="str">
        <v>Complex of Horticulture, Agadir</v>
      </c>
      <c r="CA147" s="3" t="str">
        <v>Complex of Horticulture, Agadir</v>
      </c>
      <c r="CB147" s="3" t="str">
        <v>Complex of Horticulture, Agadir</v>
      </c>
      <c r="CC147" s="3" t="str">
        <v>Complex of Horticulture, Agadir</v>
      </c>
      <c r="CD147" s="3" t="str">
        <v>Complex of Horticulture, Agadir</v>
      </c>
      <c r="CE147" s="3" t="str">
        <v>Complex of Horticulture, Agadir</v>
      </c>
      <c r="CF147" s="3" t="str">
        <v>Complex of Horticulture, Agadir</v>
      </c>
      <c r="CG147" s="3" t="str">
        <v>Complex of Horticulture, Agadir</v>
      </c>
      <c r="CK147" s="3" t="str">
        <v>Complex of Horticulture, Agadir</v>
      </c>
      <c r="CM147" s="3" t="str">
        <v>Complex of Horticulture, Agadir</v>
      </c>
      <c r="CN147" s="3" t="str">
        <v>Complex of Horticulture, Agadir</v>
      </c>
      <c r="CO147" s="3" t="str">
        <v>Complex of Horticulture, Agadir</v>
      </c>
      <c r="CP147" s="3" t="str">
        <v>Complex of Horticulture, Agadir</v>
      </c>
      <c r="CQ147" s="3" t="str">
        <v>Complex of Horticulture, Agadir</v>
      </c>
      <c r="CR147" s="3" t="str">
        <v>Complex of Horticulture, Agadir</v>
      </c>
      <c r="CS147" s="3" t="str">
        <v>Complex of Horticulture, Agadir</v>
      </c>
      <c r="CT147" s="3" t="str">
        <v>Complex of Horticulture, Agadir</v>
      </c>
      <c r="CU147" s="3" t="str">
        <v>Complex of Horticulture, Agadir</v>
      </c>
      <c r="CV147" s="3" t="str">
        <v>Complex of Horticulture, Agadir</v>
      </c>
      <c r="CW147" s="3" t="str">
        <v>Complex of Horticulture, Agadir</v>
      </c>
      <c r="CX147" s="3" t="str">
        <v>Complex of Horticulture, Agadir</v>
      </c>
      <c r="CY147" s="3" t="str">
        <v>Complex of Horticulture, Agadir</v>
      </c>
      <c r="CZ147" s="3" t="str">
        <v>Complex of Horticulture, Agadir</v>
      </c>
      <c r="DA147" s="3" t="str">
        <v>Complex of Horticulture, Agadir</v>
      </c>
      <c r="DB147" s="3" t="str">
        <v>Complex of Horticulture, Agadir</v>
      </c>
      <c r="DC147" s="3" t="str">
        <v>Complex of Horticulture, Agadir</v>
      </c>
      <c r="DD147" s="3" t="str">
        <v>Complex of Horticulture, Agadir</v>
      </c>
      <c r="DE147" s="3" t="str">
        <v>Complex of Horticulture, Agadir</v>
      </c>
      <c r="DF147" s="3" t="str">
        <v>Complex of Horticulture, Agadir</v>
      </c>
      <c r="DG147" s="3" t="str">
        <v>Complex of Horticulture, Agadir</v>
      </c>
      <c r="DH147" s="3" t="str">
        <v>Complex of Horticulture, Agadir</v>
      </c>
      <c r="DI147" s="3" t="str">
        <v>Complex of Horticulture, Agadir</v>
      </c>
      <c r="DJ147" s="3" t="str">
        <v>Complex of Horticulture, Agadir</v>
      </c>
      <c r="DK147" s="3" t="str">
        <v>Complex of Horticulture, Agadir</v>
      </c>
      <c r="DL147" s="3" t="str">
        <v>Complex of Horticulture, Agadir</v>
      </c>
      <c r="DM147" s="3" t="str">
        <v>Complex of Horticulture, Agadir</v>
      </c>
      <c r="DN147" s="3" t="str">
        <v>Complex of Horticulture, Agadir</v>
      </c>
      <c r="DO147" s="3" t="str">
        <v>Complex of Horticulture, Agadir</v>
      </c>
      <c r="DP147" s="3" t="str">
        <v>Complex of Horticulture, Agadir</v>
      </c>
    </row>
    <row r="148" spans="1:120" ht="14.5" x14ac:dyDescent="0.35">
      <c r="A148" s="3">
        <v>6.3673400000000004</v>
      </c>
      <c r="B148" s="3">
        <v>2.3967000000000001</v>
      </c>
      <c r="C148" s="3" t="s">
        <v>100</v>
      </c>
      <c r="D148" s="3" t="s">
        <v>107</v>
      </c>
      <c r="E148" s="3" t="s">
        <v>9558</v>
      </c>
      <c r="F148" s="3">
        <v>900</v>
      </c>
      <c r="G148"/>
      <c r="H148" s="3" t="str">
        <f>CONCATENATE(site_list[[#This Row],[Country]],site_list[[#This Row],[Site.ID]])</f>
        <v>BeninCotonou</v>
      </c>
      <c r="BB148" s="3" t="str">
        <v>Cotonou</v>
      </c>
      <c r="BC148" s="3" t="str">
        <v>Cotonou</v>
      </c>
      <c r="BD148" s="3" t="str">
        <v>Cotonou</v>
      </c>
      <c r="BE148" s="3" t="str">
        <v>Cotonou</v>
      </c>
      <c r="BF148" s="3" t="str">
        <v>Cotonou</v>
      </c>
      <c r="BG148" s="3" t="str">
        <v>Cotonou</v>
      </c>
      <c r="BH148" s="3" t="str">
        <v>Cotonou</v>
      </c>
      <c r="BI148" s="3" t="str">
        <v>Cotonou</v>
      </c>
      <c r="BJ148" s="3" t="str">
        <v>Cotonou</v>
      </c>
      <c r="BK148" s="3" t="str">
        <v>Cotonou</v>
      </c>
      <c r="BL148" s="3" t="str">
        <v>Cotonou</v>
      </c>
      <c r="BM148" s="3" t="str">
        <v>Cotonou</v>
      </c>
      <c r="BN148" s="3" t="str">
        <v>Cotonou</v>
      </c>
      <c r="BO148" s="3" t="str">
        <v>Cotonou</v>
      </c>
      <c r="BP148" s="3" t="str">
        <v>Cotonou</v>
      </c>
      <c r="BQ148" s="3" t="str">
        <v>Cotonou</v>
      </c>
      <c r="BR148" s="3" t="str">
        <v>Cotonou</v>
      </c>
      <c r="BS148" s="3" t="str">
        <v>Cotonou</v>
      </c>
      <c r="BT148" s="3" t="str">
        <v>Cotonou</v>
      </c>
      <c r="BU148" s="3" t="str">
        <v>Cotonou</v>
      </c>
      <c r="BV148" s="3" t="str">
        <v>Cotonou</v>
      </c>
      <c r="BW148" s="3" t="str">
        <v>Cotonou</v>
      </c>
      <c r="BX148" s="3" t="str">
        <v>Cotonou</v>
      </c>
      <c r="BY148" s="3" t="str">
        <v>Cotonou</v>
      </c>
      <c r="BZ148" s="3" t="str">
        <v>Cotonou</v>
      </c>
      <c r="CA148" s="3" t="str">
        <v>Cotonou</v>
      </c>
      <c r="CB148" s="3" t="str">
        <v>Cotonou</v>
      </c>
      <c r="CC148" s="3" t="str">
        <v>Cotonou</v>
      </c>
      <c r="CD148" s="3" t="str">
        <v>Cotonou</v>
      </c>
      <c r="CE148" s="3" t="str">
        <v>Cotonou</v>
      </c>
      <c r="CF148" s="3" t="str">
        <v>Cotonou</v>
      </c>
      <c r="CG148" s="3" t="str">
        <v>Cotonou</v>
      </c>
      <c r="CK148" s="3" t="str">
        <v>Cotonou</v>
      </c>
      <c r="CM148" s="3" t="str">
        <v>Cotonou</v>
      </c>
      <c r="CN148" s="3" t="str">
        <v>Cotonou</v>
      </c>
      <c r="CO148" s="3" t="str">
        <v>Cotonou</v>
      </c>
      <c r="CP148" s="3" t="str">
        <v>Cotonou</v>
      </c>
      <c r="CQ148" s="3" t="str">
        <v>Cotonou</v>
      </c>
      <c r="CR148" s="3" t="str">
        <v>Cotonou</v>
      </c>
      <c r="CS148" s="3" t="str">
        <v>Cotonou</v>
      </c>
      <c r="CT148" s="3" t="str">
        <v>Cotonou</v>
      </c>
      <c r="CU148" s="3" t="str">
        <v>Cotonou</v>
      </c>
      <c r="CV148" s="3" t="str">
        <v>Cotonou</v>
      </c>
      <c r="CW148" s="3" t="str">
        <v>Cotonou</v>
      </c>
      <c r="CX148" s="3" t="str">
        <v>Cotonou</v>
      </c>
      <c r="CY148" s="3" t="str">
        <v>Cotonou</v>
      </c>
      <c r="CZ148" s="3" t="str">
        <v>Cotonou</v>
      </c>
      <c r="DA148" s="3" t="str">
        <v>Cotonou</v>
      </c>
      <c r="DB148" s="3" t="str">
        <v>Cotonou</v>
      </c>
      <c r="DC148" s="3" t="str">
        <v>Cotonou</v>
      </c>
      <c r="DD148" s="3" t="str">
        <v>Cotonou</v>
      </c>
      <c r="DE148" s="3" t="str">
        <v>Cotonou</v>
      </c>
      <c r="DF148" s="3" t="str">
        <v>Cotonou</v>
      </c>
      <c r="DG148" s="3" t="str">
        <v>Cotonou</v>
      </c>
      <c r="DH148" s="3" t="str">
        <v>Cotonou</v>
      </c>
      <c r="DI148" s="3" t="str">
        <v>Cotonou</v>
      </c>
      <c r="DJ148" s="3" t="str">
        <v>Cotonou</v>
      </c>
      <c r="DK148" s="3" t="str">
        <v>Cotonou</v>
      </c>
      <c r="DL148" s="3" t="str">
        <v>Cotonou</v>
      </c>
      <c r="DM148" s="3" t="str">
        <v>Cotonou</v>
      </c>
      <c r="DN148" s="3" t="str">
        <v>Cotonou</v>
      </c>
      <c r="DO148" s="3" t="str">
        <v>Cotonou</v>
      </c>
      <c r="DP148" s="3" t="str">
        <v>Cotonou</v>
      </c>
    </row>
    <row r="149" spans="1:120" ht="14.5" x14ac:dyDescent="0.35">
      <c r="A149" s="3">
        <v>11.017300000000001</v>
      </c>
      <c r="B149" s="3">
        <v>-0.26433000000000001</v>
      </c>
      <c r="C149" s="3" t="s">
        <v>157</v>
      </c>
      <c r="D149" s="3" t="s">
        <v>112</v>
      </c>
      <c r="E149" s="3" t="s">
        <v>13651</v>
      </c>
      <c r="F149" s="3">
        <v>200</v>
      </c>
      <c r="G149"/>
      <c r="H149" s="3" t="str">
        <f>CONCATENATE(site_list[[#This Row],[Country]],site_list[[#This Row],[Site.ID]])</f>
        <v>GhanaCouncil for Scientific Research - Manga Station</v>
      </c>
      <c r="BB149" s="3" t="str">
        <v>Council for Scientific Research - Manga Station</v>
      </c>
      <c r="BC149" s="3" t="str">
        <v>Council for Scientific Research - Manga Station</v>
      </c>
      <c r="BD149" s="3" t="str">
        <v>Council for Scientific Research - Manga Station</v>
      </c>
      <c r="BE149" s="3" t="str">
        <v>Council for Scientific Research - Manga Station</v>
      </c>
      <c r="BF149" s="3" t="str">
        <v>Council for Scientific Research - Manga Station</v>
      </c>
      <c r="BG149" s="3" t="str">
        <v>Council for Scientific Research - Manga Station</v>
      </c>
      <c r="BH149" s="3" t="str">
        <v>Council for Scientific Research - Manga Station</v>
      </c>
      <c r="BI149" s="3" t="str">
        <v>Council for Scientific Research - Manga Station</v>
      </c>
      <c r="BJ149" s="3" t="str">
        <v>Council for Scientific Research - Manga Station</v>
      </c>
      <c r="BK149" s="3" t="str">
        <v>Council for Scientific Research - Manga Station</v>
      </c>
      <c r="BL149" s="3" t="str">
        <v>Council for Scientific Research - Manga Station</v>
      </c>
      <c r="BM149" s="3" t="str">
        <v>Council for Scientific Research - Manga Station</v>
      </c>
      <c r="BN149" s="3" t="str">
        <v>Council for Scientific Research - Manga Station</v>
      </c>
      <c r="BO149" s="3" t="str">
        <v>Council for Scientific Research - Manga Station</v>
      </c>
      <c r="BP149" s="3" t="str">
        <v>Council for Scientific Research - Manga Station</v>
      </c>
      <c r="BQ149" s="3" t="str">
        <v>Council for Scientific Research - Manga Station</v>
      </c>
      <c r="BR149" s="3" t="str">
        <v>Council for Scientific Research - Manga Station</v>
      </c>
      <c r="BS149" s="3" t="str">
        <v>Council for Scientific Research - Manga Station</v>
      </c>
      <c r="BT149" s="3" t="str">
        <v>Council for Scientific Research - Manga Station</v>
      </c>
      <c r="BU149" s="3" t="str">
        <v>Council for Scientific Research - Manga Station</v>
      </c>
      <c r="BV149" s="3" t="str">
        <v>Council for Scientific Research - Manga Station</v>
      </c>
      <c r="BW149" s="3" t="str">
        <v>Council for Scientific Research - Manga Station</v>
      </c>
      <c r="BX149" s="3" t="str">
        <v>Council for Scientific Research - Manga Station</v>
      </c>
      <c r="BY149" s="3" t="str">
        <v>Council for Scientific Research - Manga Station</v>
      </c>
      <c r="BZ149" s="3" t="str">
        <v>Council for Scientific Research - Manga Station</v>
      </c>
      <c r="CA149" s="3" t="str">
        <v>Council for Scientific Research - Manga Station</v>
      </c>
      <c r="CB149" s="3" t="str">
        <v>Council for Scientific Research - Manga Station</v>
      </c>
      <c r="CC149" s="3" t="str">
        <v>Council for Scientific Research - Manga Station</v>
      </c>
      <c r="CD149" s="3" t="str">
        <v>Council for Scientific Research - Manga Station</v>
      </c>
      <c r="CE149" s="3" t="str">
        <v>Council for Scientific Research - Manga Station</v>
      </c>
      <c r="CF149" s="3" t="str">
        <v>Council for Scientific Research - Manga Station</v>
      </c>
      <c r="CG149" s="3" t="str">
        <v>Council for Scientific Research - Manga Station</v>
      </c>
      <c r="CK149" s="3" t="str">
        <v>Council for Scientific Research - Manga Station</v>
      </c>
      <c r="CM149" s="3" t="str">
        <v>Council for Scientific Research - Manga Station</v>
      </c>
      <c r="CN149" s="3" t="str">
        <v>Council for Scientific Research - Manga Station</v>
      </c>
      <c r="CO149" s="3" t="str">
        <v>Council for Scientific Research - Manga Station</v>
      </c>
      <c r="CP149" s="3" t="str">
        <v>Council for Scientific Research - Manga Station</v>
      </c>
      <c r="CQ149" s="3" t="str">
        <v>Council for Scientific Research - Manga Station</v>
      </c>
      <c r="CR149" s="3" t="str">
        <v>Council for Scientific Research - Manga Station</v>
      </c>
      <c r="CS149" s="3" t="str">
        <v>Council for Scientific Research - Manga Station</v>
      </c>
      <c r="CT149" s="3" t="str">
        <v>Council for Scientific Research - Manga Station</v>
      </c>
      <c r="CU149" s="3" t="str">
        <v>Council for Scientific Research - Manga Station</v>
      </c>
      <c r="CV149" s="3" t="str">
        <v>Council for Scientific Research - Manga Station</v>
      </c>
      <c r="CW149" s="3" t="str">
        <v>Council for Scientific Research - Manga Station</v>
      </c>
      <c r="CX149" s="3" t="str">
        <v>Council for Scientific Research - Manga Station</v>
      </c>
      <c r="CY149" s="3" t="str">
        <v>Council for Scientific Research - Manga Station</v>
      </c>
      <c r="CZ149" s="3" t="str">
        <v>Council for Scientific Research - Manga Station</v>
      </c>
      <c r="DA149" s="3" t="str">
        <v>Council for Scientific Research - Manga Station</v>
      </c>
      <c r="DB149" s="3" t="str">
        <v>Council for Scientific Research - Manga Station</v>
      </c>
      <c r="DC149" s="3" t="str">
        <v>Council for Scientific Research - Manga Station</v>
      </c>
      <c r="DD149" s="3" t="str">
        <v>Council for Scientific Research - Manga Station</v>
      </c>
      <c r="DE149" s="3" t="str">
        <v>Council for Scientific Research - Manga Station</v>
      </c>
      <c r="DF149" s="3" t="str">
        <v>Council for Scientific Research - Manga Station</v>
      </c>
      <c r="DG149" s="3" t="str">
        <v>Council for Scientific Research - Manga Station</v>
      </c>
      <c r="DH149" s="3" t="str">
        <v>Council for Scientific Research - Manga Station</v>
      </c>
      <c r="DI149" s="3" t="str">
        <v>Council for Scientific Research - Manga Station</v>
      </c>
      <c r="DJ149" s="3" t="str">
        <v>Council for Scientific Research - Manga Station</v>
      </c>
      <c r="DK149" s="3" t="str">
        <v>Council for Scientific Research - Manga Station</v>
      </c>
      <c r="DL149" s="3" t="str">
        <v>Council for Scientific Research - Manga Station</v>
      </c>
      <c r="DM149" s="3" t="str">
        <v>Council for Scientific Research - Manga Station</v>
      </c>
      <c r="DN149" s="3" t="str">
        <v>Council for Scientific Research - Manga Station</v>
      </c>
      <c r="DO149" s="3" t="str">
        <v>Council for Scientific Research - Manga Station</v>
      </c>
      <c r="DP149" s="3" t="str">
        <v>Council for Scientific Research - Manga Station</v>
      </c>
    </row>
    <row r="150" spans="1:120" ht="14.5" x14ac:dyDescent="0.35">
      <c r="A150" s="3">
        <v>9.9499999999999993</v>
      </c>
      <c r="B150" s="3">
        <v>2.7</v>
      </c>
      <c r="C150" s="3" t="s">
        <v>100</v>
      </c>
      <c r="D150" s="3" t="s">
        <v>107</v>
      </c>
      <c r="E150" s="3" t="s">
        <v>7691</v>
      </c>
      <c r="F150" s="3">
        <v>5000</v>
      </c>
      <c r="G150"/>
      <c r="H150" s="3" t="str">
        <f>CONCATENATE(site_list[[#This Row],[Country]],site_list[[#This Row],[Site.ID]])</f>
        <v>BeninCRA, Nord Ina</v>
      </c>
      <c r="BB150" s="3" t="str">
        <v>CRA, Nord Ina</v>
      </c>
      <c r="BC150" s="3" t="str">
        <v>CRA, Nord Ina</v>
      </c>
      <c r="BD150" s="3" t="str">
        <v>CRA, Nord Ina</v>
      </c>
      <c r="BE150" s="3" t="str">
        <v>CRA, Nord Ina</v>
      </c>
      <c r="BF150" s="3" t="str">
        <v>CRA, Nord Ina</v>
      </c>
      <c r="BG150" s="3" t="str">
        <v>CRA, Nord Ina</v>
      </c>
      <c r="BH150" s="3" t="str">
        <v>CRA, Nord Ina</v>
      </c>
      <c r="BI150" s="3" t="str">
        <v>CRA, Nord Ina</v>
      </c>
      <c r="BJ150" s="3" t="str">
        <v>CRA, Nord Ina</v>
      </c>
      <c r="BK150" s="3" t="str">
        <v>CRA, Nord Ina</v>
      </c>
      <c r="BL150" s="3" t="str">
        <v>CRA, Nord Ina</v>
      </c>
      <c r="BM150" s="3" t="str">
        <v>CRA, Nord Ina</v>
      </c>
      <c r="BN150" s="3" t="str">
        <v>CRA, Nord Ina</v>
      </c>
      <c r="BO150" s="3" t="str">
        <v>CRA, Nord Ina</v>
      </c>
      <c r="BP150" s="3" t="str">
        <v>CRA, Nord Ina</v>
      </c>
      <c r="BQ150" s="3" t="str">
        <v>CRA, Nord Ina</v>
      </c>
      <c r="BR150" s="3" t="str">
        <v>CRA, Nord Ina</v>
      </c>
      <c r="BS150" s="3" t="str">
        <v>CRA, Nord Ina</v>
      </c>
      <c r="BT150" s="3" t="str">
        <v>CRA, Nord Ina</v>
      </c>
      <c r="BU150" s="3" t="str">
        <v>CRA, Nord Ina</v>
      </c>
      <c r="BV150" s="3" t="str">
        <v>CRA, Nord Ina</v>
      </c>
      <c r="BW150" s="3" t="str">
        <v>CRA, Nord Ina</v>
      </c>
      <c r="BX150" s="3" t="str">
        <v>CRA, Nord Ina</v>
      </c>
      <c r="BY150" s="3" t="str">
        <v>CRA, Nord Ina</v>
      </c>
      <c r="BZ150" s="3" t="str">
        <v>CRA, Nord Ina</v>
      </c>
      <c r="CA150" s="3" t="str">
        <v>CRA, Nord Ina</v>
      </c>
      <c r="CB150" s="3" t="str">
        <v>CRA, Nord Ina</v>
      </c>
      <c r="CC150" s="3" t="str">
        <v>CRA, Nord Ina</v>
      </c>
      <c r="CD150" s="3" t="str">
        <v>CRA, Nord Ina</v>
      </c>
      <c r="CE150" s="3" t="str">
        <v>CRA, Nord Ina</v>
      </c>
      <c r="CF150" s="3" t="str">
        <v>CRA, Nord Ina</v>
      </c>
      <c r="CG150" s="3" t="str">
        <v>CRA, Nord Ina</v>
      </c>
      <c r="CK150" s="3" t="str">
        <v>CRA, Nord Ina</v>
      </c>
      <c r="CM150" s="3" t="str">
        <v>CRA, Nord Ina</v>
      </c>
      <c r="CN150" s="3" t="str">
        <v>CRA, Nord Ina</v>
      </c>
      <c r="CO150" s="3" t="str">
        <v>CRA, Nord Ina</v>
      </c>
      <c r="CP150" s="3" t="str">
        <v>CRA, Nord Ina</v>
      </c>
      <c r="CQ150" s="3" t="str">
        <v>CRA, Nord Ina</v>
      </c>
      <c r="CR150" s="3" t="str">
        <v>CRA, Nord Ina</v>
      </c>
      <c r="CS150" s="3" t="str">
        <v>CRA, Nord Ina</v>
      </c>
      <c r="CT150" s="3" t="str">
        <v>CRA, Nord Ina</v>
      </c>
      <c r="CU150" s="3" t="str">
        <v>CRA, Nord Ina</v>
      </c>
      <c r="CV150" s="3" t="str">
        <v>CRA, Nord Ina</v>
      </c>
      <c r="CW150" s="3" t="str">
        <v>CRA, Nord Ina</v>
      </c>
      <c r="CX150" s="3" t="str">
        <v>CRA, Nord Ina</v>
      </c>
      <c r="CY150" s="3" t="str">
        <v>CRA, Nord Ina</v>
      </c>
      <c r="CZ150" s="3" t="str">
        <v>CRA, Nord Ina</v>
      </c>
      <c r="DA150" s="3" t="str">
        <v>CRA, Nord Ina</v>
      </c>
      <c r="DB150" s="3" t="str">
        <v>CRA, Nord Ina</v>
      </c>
      <c r="DC150" s="3" t="str">
        <v>CRA, Nord Ina</v>
      </c>
      <c r="DD150" s="3" t="str">
        <v>CRA, Nord Ina</v>
      </c>
      <c r="DE150" s="3" t="str">
        <v>CRA, Nord Ina</v>
      </c>
      <c r="DF150" s="3" t="str">
        <v>CRA, Nord Ina</v>
      </c>
      <c r="DG150" s="3" t="str">
        <v>CRA, Nord Ina</v>
      </c>
      <c r="DH150" s="3" t="str">
        <v>CRA, Nord Ina</v>
      </c>
      <c r="DI150" s="3" t="str">
        <v>CRA, Nord Ina</v>
      </c>
      <c r="DJ150" s="3" t="str">
        <v>CRA, Nord Ina</v>
      </c>
      <c r="DK150" s="3" t="str">
        <v>CRA, Nord Ina</v>
      </c>
      <c r="DL150" s="3" t="str">
        <v>CRA, Nord Ina</v>
      </c>
      <c r="DM150" s="3" t="str">
        <v>CRA, Nord Ina</v>
      </c>
      <c r="DN150" s="3" t="str">
        <v>CRA, Nord Ina</v>
      </c>
      <c r="DO150" s="3" t="str">
        <v>CRA, Nord Ina</v>
      </c>
      <c r="DP150" s="3" t="str">
        <v>CRA, Nord Ina</v>
      </c>
    </row>
    <row r="151" spans="1:120" ht="14.5" x14ac:dyDescent="0.35">
      <c r="A151" s="3">
        <v>6.7169999999999996</v>
      </c>
      <c r="B151" s="3">
        <v>-1.5333000000000001</v>
      </c>
      <c r="C151" s="3" t="s">
        <v>157</v>
      </c>
      <c r="D151" s="3" t="s">
        <v>107</v>
      </c>
      <c r="E151" s="3" t="s">
        <v>313</v>
      </c>
      <c r="F151" s="3">
        <v>500</v>
      </c>
      <c r="G151"/>
      <c r="H151" s="3" t="str">
        <f>CONCATENATE(site_list[[#This Row],[Country]],site_list[[#This Row],[Site.ID]])</f>
        <v>GhanaCRI Fumesua</v>
      </c>
      <c r="BB151" s="3" t="str">
        <v>CRI Fumesua</v>
      </c>
      <c r="BC151" s="3" t="str">
        <v>CRI Fumesua</v>
      </c>
      <c r="BD151" s="3" t="str">
        <v>CRI Fumesua</v>
      </c>
      <c r="BE151" s="3" t="str">
        <v>CRI Fumesua</v>
      </c>
      <c r="BF151" s="3" t="str">
        <v>CRI Fumesua</v>
      </c>
      <c r="BG151" s="3" t="str">
        <v>CRI Fumesua</v>
      </c>
      <c r="BH151" s="3" t="str">
        <v>CRI Fumesua</v>
      </c>
      <c r="BI151" s="3" t="str">
        <v>CRI Fumesua</v>
      </c>
      <c r="BJ151" s="3" t="str">
        <v>CRI Fumesua</v>
      </c>
      <c r="BK151" s="3" t="str">
        <v>CRI Fumesua</v>
      </c>
      <c r="BL151" s="3" t="str">
        <v>CRI Fumesua</v>
      </c>
      <c r="BM151" s="3" t="str">
        <v>CRI Fumesua</v>
      </c>
      <c r="BN151" s="3" t="str">
        <v>CRI Fumesua</v>
      </c>
      <c r="BO151" s="3" t="str">
        <v>CRI Fumesua</v>
      </c>
      <c r="BP151" s="3" t="str">
        <v>CRI Fumesua</v>
      </c>
      <c r="BQ151" s="3" t="str">
        <v>CRI Fumesua</v>
      </c>
      <c r="BR151" s="3" t="str">
        <v>CRI Fumesua</v>
      </c>
      <c r="BS151" s="3" t="str">
        <v>CRI Fumesua</v>
      </c>
      <c r="BT151" s="3" t="str">
        <v>CRI Fumesua</v>
      </c>
      <c r="BU151" s="3" t="str">
        <v>CRI Fumesua</v>
      </c>
      <c r="BV151" s="3" t="str">
        <v>CRI Fumesua</v>
      </c>
      <c r="BW151" s="3" t="str">
        <v>CRI Fumesua</v>
      </c>
      <c r="BX151" s="3" t="str">
        <v>CRI Fumesua</v>
      </c>
      <c r="BY151" s="3" t="str">
        <v>CRI Fumesua</v>
      </c>
      <c r="BZ151" s="3" t="str">
        <v>CRI Fumesua</v>
      </c>
      <c r="CA151" s="3" t="str">
        <v>CRI Fumesua</v>
      </c>
      <c r="CB151" s="3" t="str">
        <v>CRI Fumesua</v>
      </c>
      <c r="CC151" s="3" t="str">
        <v>CRI Fumesua</v>
      </c>
      <c r="CD151" s="3" t="str">
        <v>CRI Fumesua</v>
      </c>
      <c r="CE151" s="3" t="str">
        <v>CRI Fumesua</v>
      </c>
      <c r="CF151" s="3" t="str">
        <v>CRI Fumesua</v>
      </c>
      <c r="CG151" s="3" t="str">
        <v>CRI Fumesua</v>
      </c>
      <c r="CK151" s="3" t="str">
        <v>CRI Fumesua</v>
      </c>
      <c r="CM151" s="3" t="str">
        <v>CRI Fumesua</v>
      </c>
      <c r="CN151" s="3" t="str">
        <v>CRI Fumesua</v>
      </c>
      <c r="CO151" s="3" t="str">
        <v>CRI Fumesua</v>
      </c>
      <c r="CP151" s="3" t="str">
        <v>CRI Fumesua</v>
      </c>
      <c r="CQ151" s="3" t="str">
        <v>CRI Fumesua</v>
      </c>
      <c r="CR151" s="3" t="str">
        <v>CRI Fumesua</v>
      </c>
      <c r="CS151" s="3" t="str">
        <v>CRI Fumesua</v>
      </c>
      <c r="CT151" s="3" t="str">
        <v>CRI Fumesua</v>
      </c>
      <c r="CU151" s="3" t="str">
        <v>CRI Fumesua</v>
      </c>
      <c r="CV151" s="3" t="str">
        <v>CRI Fumesua</v>
      </c>
      <c r="CW151" s="3" t="str">
        <v>CRI Fumesua</v>
      </c>
      <c r="CX151" s="3" t="str">
        <v>CRI Fumesua</v>
      </c>
      <c r="CY151" s="3" t="str">
        <v>CRI Fumesua</v>
      </c>
      <c r="CZ151" s="3" t="str">
        <v>CRI Fumesua</v>
      </c>
      <c r="DA151" s="3" t="str">
        <v>CRI Fumesua</v>
      </c>
      <c r="DB151" s="3" t="str">
        <v>CRI Fumesua</v>
      </c>
      <c r="DC151" s="3" t="str">
        <v>CRI Fumesua</v>
      </c>
      <c r="DD151" s="3" t="str">
        <v>CRI Fumesua</v>
      </c>
      <c r="DE151" s="3" t="str">
        <v>CRI Fumesua</v>
      </c>
      <c r="DF151" s="3" t="str">
        <v>CRI Fumesua</v>
      </c>
      <c r="DG151" s="3" t="str">
        <v>CRI Fumesua</v>
      </c>
      <c r="DH151" s="3" t="str">
        <v>CRI Fumesua</v>
      </c>
      <c r="DI151" s="3" t="str">
        <v>CRI Fumesua</v>
      </c>
      <c r="DJ151" s="3" t="str">
        <v>CRI Fumesua</v>
      </c>
      <c r="DK151" s="3" t="str">
        <v>CRI Fumesua</v>
      </c>
      <c r="DL151" s="3" t="str">
        <v>CRI Fumesua</v>
      </c>
      <c r="DM151" s="3" t="str">
        <v>CRI Fumesua</v>
      </c>
      <c r="DN151" s="3" t="str">
        <v>CRI Fumesua</v>
      </c>
      <c r="DO151" s="3" t="str">
        <v>CRI Fumesua</v>
      </c>
      <c r="DP151" s="3" t="str">
        <v>CRI Fumesua</v>
      </c>
    </row>
    <row r="152" spans="1:120" ht="14.5" x14ac:dyDescent="0.35">
      <c r="A152" s="3">
        <v>-18.321000000000002</v>
      </c>
      <c r="B152" s="3">
        <v>29.849</v>
      </c>
      <c r="C152" s="3" t="s">
        <v>240</v>
      </c>
      <c r="D152" s="3" t="s">
        <v>107</v>
      </c>
      <c r="E152" s="3" t="s">
        <v>606</v>
      </c>
      <c r="F152" s="3">
        <v>600</v>
      </c>
      <c r="G152"/>
      <c r="H152" s="3" t="str">
        <f>CONCATENATE(site_list[[#This Row],[Country]],site_list[[#This Row],[Site.ID]])</f>
        <v>ZimbabweCRI, Kadoma</v>
      </c>
      <c r="BB152" s="3" t="str">
        <v>CRI, Kadoma</v>
      </c>
      <c r="BC152" s="3" t="str">
        <v>CRI, Kadoma</v>
      </c>
      <c r="BD152" s="3" t="str">
        <v>CRI, Kadoma</v>
      </c>
      <c r="BE152" s="3" t="str">
        <v>CRI, Kadoma</v>
      </c>
      <c r="BF152" s="3" t="str">
        <v>CRI, Kadoma</v>
      </c>
      <c r="BG152" s="3" t="str">
        <v>CRI, Kadoma</v>
      </c>
      <c r="BH152" s="3" t="str">
        <v>CRI, Kadoma</v>
      </c>
      <c r="BI152" s="3" t="str">
        <v>CRI, Kadoma</v>
      </c>
      <c r="BJ152" s="3" t="str">
        <v>CRI, Kadoma</v>
      </c>
      <c r="BK152" s="3" t="str">
        <v>CRI, Kadoma</v>
      </c>
      <c r="BL152" s="3" t="str">
        <v>CRI, Kadoma</v>
      </c>
      <c r="BM152" s="3" t="str">
        <v>CRI, Kadoma</v>
      </c>
      <c r="BN152" s="3" t="str">
        <v>CRI, Kadoma</v>
      </c>
      <c r="BO152" s="3" t="str">
        <v>CRI, Kadoma</v>
      </c>
      <c r="BP152" s="3" t="str">
        <v>CRI, Kadoma</v>
      </c>
      <c r="BQ152" s="3" t="str">
        <v>CRI, Kadoma</v>
      </c>
      <c r="BR152" s="3" t="str">
        <v>CRI, Kadoma</v>
      </c>
      <c r="BS152" s="3" t="str">
        <v>CRI, Kadoma</v>
      </c>
      <c r="BT152" s="3" t="str">
        <v>CRI, Kadoma</v>
      </c>
      <c r="BU152" s="3" t="str">
        <v>CRI, Kadoma</v>
      </c>
      <c r="BV152" s="3" t="str">
        <v>CRI, Kadoma</v>
      </c>
      <c r="BW152" s="3" t="str">
        <v>CRI, Kadoma</v>
      </c>
      <c r="BX152" s="3" t="str">
        <v>CRI, Kadoma</v>
      </c>
      <c r="BY152" s="3" t="str">
        <v>CRI, Kadoma</v>
      </c>
      <c r="BZ152" s="3" t="str">
        <v>CRI, Kadoma</v>
      </c>
      <c r="CA152" s="3" t="str">
        <v>CRI, Kadoma</v>
      </c>
      <c r="CB152" s="3" t="str">
        <v>CRI, Kadoma</v>
      </c>
      <c r="CC152" s="3" t="str">
        <v>CRI, Kadoma</v>
      </c>
      <c r="CD152" s="3" t="str">
        <v>CRI, Kadoma</v>
      </c>
      <c r="CE152" s="3" t="str">
        <v>CRI, Kadoma</v>
      </c>
      <c r="CF152" s="3" t="str">
        <v>CRI, Kadoma</v>
      </c>
      <c r="CG152" s="3" t="str">
        <v>CRI, Kadoma</v>
      </c>
      <c r="CK152" s="3" t="str">
        <v>CRI, Kadoma</v>
      </c>
      <c r="CM152" s="3" t="str">
        <v>CRI, Kadoma</v>
      </c>
      <c r="CN152" s="3" t="str">
        <v>CRI, Kadoma</v>
      </c>
      <c r="CO152" s="3" t="str">
        <v>CRI, Kadoma</v>
      </c>
      <c r="CP152" s="3" t="str">
        <v>CRI, Kadoma</v>
      </c>
      <c r="CQ152" s="3" t="str">
        <v>CRI, Kadoma</v>
      </c>
      <c r="CR152" s="3" t="str">
        <v>CRI, Kadoma</v>
      </c>
      <c r="CS152" s="3" t="str">
        <v>CRI, Kadoma</v>
      </c>
      <c r="CT152" s="3" t="str">
        <v>CRI, Kadoma</v>
      </c>
      <c r="CU152" s="3" t="str">
        <v>CRI, Kadoma</v>
      </c>
      <c r="CV152" s="3" t="str">
        <v>CRI, Kadoma</v>
      </c>
      <c r="CW152" s="3" t="str">
        <v>CRI, Kadoma</v>
      </c>
      <c r="CX152" s="3" t="str">
        <v>CRI, Kadoma</v>
      </c>
      <c r="CY152" s="3" t="str">
        <v>CRI, Kadoma</v>
      </c>
      <c r="CZ152" s="3" t="str">
        <v>CRI, Kadoma</v>
      </c>
      <c r="DA152" s="3" t="str">
        <v>CRI, Kadoma</v>
      </c>
      <c r="DB152" s="3" t="str">
        <v>CRI, Kadoma</v>
      </c>
      <c r="DC152" s="3" t="str">
        <v>CRI, Kadoma</v>
      </c>
      <c r="DD152" s="3" t="str">
        <v>CRI, Kadoma</v>
      </c>
      <c r="DE152" s="3" t="str">
        <v>CRI, Kadoma</v>
      </c>
      <c r="DF152" s="3" t="str">
        <v>CRI, Kadoma</v>
      </c>
      <c r="DG152" s="3" t="str">
        <v>CRI, Kadoma</v>
      </c>
      <c r="DH152" s="3" t="str">
        <v>CRI, Kadoma</v>
      </c>
      <c r="DI152" s="3" t="str">
        <v>CRI, Kadoma</v>
      </c>
      <c r="DJ152" s="3" t="str">
        <v>CRI, Kadoma</v>
      </c>
      <c r="DK152" s="3" t="str">
        <v>CRI, Kadoma</v>
      </c>
      <c r="DL152" s="3" t="str">
        <v>CRI, Kadoma</v>
      </c>
      <c r="DM152" s="3" t="str">
        <v>CRI, Kadoma</v>
      </c>
      <c r="DN152" s="3" t="str">
        <v>CRI, Kadoma</v>
      </c>
      <c r="DO152" s="3" t="str">
        <v>CRI, Kadoma</v>
      </c>
      <c r="DP152" s="3" t="str">
        <v>CRI, Kadoma</v>
      </c>
    </row>
    <row r="153" spans="1:120" ht="14.5" x14ac:dyDescent="0.35">
      <c r="A153" s="3">
        <v>6.2270000000000003</v>
      </c>
      <c r="B153" s="3">
        <v>-0.35659999999999997</v>
      </c>
      <c r="C153" s="3" t="s">
        <v>157</v>
      </c>
      <c r="D153" s="3" t="s">
        <v>107</v>
      </c>
      <c r="E153" s="3" t="s">
        <v>314</v>
      </c>
      <c r="F153" s="3">
        <v>800</v>
      </c>
      <c r="G153"/>
      <c r="H153" s="3" t="str">
        <f>CONCATENATE(site_list[[#This Row],[Country]],site_list[[#This Row],[Site.ID]])</f>
        <v>GhanaCRIG, New Tafo, Akyem</v>
      </c>
      <c r="BB153" s="3" t="str">
        <v>CRIG, New Tafo, Akyem</v>
      </c>
      <c r="BC153" s="3" t="str">
        <v>CRIG, New Tafo, Akyem</v>
      </c>
      <c r="BD153" s="3" t="str">
        <v>CRIG, New Tafo, Akyem</v>
      </c>
      <c r="BE153" s="3" t="str">
        <v>CRIG, New Tafo, Akyem</v>
      </c>
      <c r="BF153" s="3" t="str">
        <v>CRIG, New Tafo, Akyem</v>
      </c>
      <c r="BG153" s="3" t="str">
        <v>CRIG, New Tafo, Akyem</v>
      </c>
      <c r="BH153" s="3" t="str">
        <v>CRIG, New Tafo, Akyem</v>
      </c>
      <c r="BI153" s="3" t="str">
        <v>CRIG, New Tafo, Akyem</v>
      </c>
      <c r="BJ153" s="3" t="str">
        <v>CRIG, New Tafo, Akyem</v>
      </c>
      <c r="BK153" s="3" t="str">
        <v>CRIG, New Tafo, Akyem</v>
      </c>
      <c r="BL153" s="3" t="str">
        <v>CRIG, New Tafo, Akyem</v>
      </c>
      <c r="BM153" s="3" t="str">
        <v>CRIG, New Tafo, Akyem</v>
      </c>
      <c r="BN153" s="3" t="str">
        <v>CRIG, New Tafo, Akyem</v>
      </c>
      <c r="BO153" s="3" t="str">
        <v>CRIG, New Tafo, Akyem</v>
      </c>
      <c r="BP153" s="3" t="str">
        <v>CRIG, New Tafo, Akyem</v>
      </c>
      <c r="BQ153" s="3" t="str">
        <v>CRIG, New Tafo, Akyem</v>
      </c>
      <c r="BR153" s="3" t="str">
        <v>CRIG, New Tafo, Akyem</v>
      </c>
      <c r="BS153" s="3" t="str">
        <v>CRIG, New Tafo, Akyem</v>
      </c>
      <c r="BT153" s="3" t="str">
        <v>CRIG, New Tafo, Akyem</v>
      </c>
      <c r="BU153" s="3" t="str">
        <v>CRIG, New Tafo, Akyem</v>
      </c>
      <c r="BV153" s="3" t="str">
        <v>CRIG, New Tafo, Akyem</v>
      </c>
      <c r="BW153" s="3" t="str">
        <v>CRIG, New Tafo, Akyem</v>
      </c>
      <c r="BX153" s="3" t="str">
        <v>CRIG, New Tafo, Akyem</v>
      </c>
      <c r="BY153" s="3" t="str">
        <v>CRIG, New Tafo, Akyem</v>
      </c>
      <c r="BZ153" s="3" t="str">
        <v>CRIG, New Tafo, Akyem</v>
      </c>
      <c r="CA153" s="3" t="str">
        <v>CRIG, New Tafo, Akyem</v>
      </c>
      <c r="CB153" s="3" t="str">
        <v>CRIG, New Tafo, Akyem</v>
      </c>
      <c r="CC153" s="3" t="str">
        <v>CRIG, New Tafo, Akyem</v>
      </c>
      <c r="CD153" s="3" t="str">
        <v>CRIG, New Tafo, Akyem</v>
      </c>
      <c r="CE153" s="3" t="str">
        <v>CRIG, New Tafo, Akyem</v>
      </c>
      <c r="CF153" s="3" t="str">
        <v>CRIG, New Tafo, Akyem</v>
      </c>
      <c r="CG153" s="3" t="str">
        <v>CRIG, New Tafo, Akyem</v>
      </c>
      <c r="CK153" s="3" t="str">
        <v>CRIG, New Tafo, Akyem</v>
      </c>
      <c r="CM153" s="3" t="str">
        <v>CRIG, New Tafo, Akyem</v>
      </c>
      <c r="CN153" s="3" t="str">
        <v>CRIG, New Tafo, Akyem</v>
      </c>
      <c r="CO153" s="3" t="str">
        <v>CRIG, New Tafo, Akyem</v>
      </c>
      <c r="CP153" s="3" t="str">
        <v>CRIG, New Tafo, Akyem</v>
      </c>
      <c r="CQ153" s="3" t="str">
        <v>CRIG, New Tafo, Akyem</v>
      </c>
      <c r="CR153" s="3" t="str">
        <v>CRIG, New Tafo, Akyem</v>
      </c>
      <c r="CS153" s="3" t="str">
        <v>CRIG, New Tafo, Akyem</v>
      </c>
      <c r="CT153" s="3" t="str">
        <v>CRIG, New Tafo, Akyem</v>
      </c>
      <c r="CU153" s="3" t="str">
        <v>CRIG, New Tafo, Akyem</v>
      </c>
      <c r="CV153" s="3" t="str">
        <v>CRIG, New Tafo, Akyem</v>
      </c>
      <c r="CW153" s="3" t="str">
        <v>CRIG, New Tafo, Akyem</v>
      </c>
      <c r="CX153" s="3" t="str">
        <v>CRIG, New Tafo, Akyem</v>
      </c>
      <c r="CY153" s="3" t="str">
        <v>CRIG, New Tafo, Akyem</v>
      </c>
      <c r="CZ153" s="3" t="str">
        <v>CRIG, New Tafo, Akyem</v>
      </c>
      <c r="DA153" s="3" t="str">
        <v>CRIG, New Tafo, Akyem</v>
      </c>
      <c r="DB153" s="3" t="str">
        <v>CRIG, New Tafo, Akyem</v>
      </c>
      <c r="DC153" s="3" t="str">
        <v>CRIG, New Tafo, Akyem</v>
      </c>
      <c r="DD153" s="3" t="str">
        <v>CRIG, New Tafo, Akyem</v>
      </c>
      <c r="DE153" s="3" t="str">
        <v>CRIG, New Tafo, Akyem</v>
      </c>
      <c r="DF153" s="3" t="str">
        <v>CRIG, New Tafo, Akyem</v>
      </c>
      <c r="DG153" s="3" t="str">
        <v>CRIG, New Tafo, Akyem</v>
      </c>
      <c r="DH153" s="3" t="str">
        <v>CRIG, New Tafo, Akyem</v>
      </c>
      <c r="DI153" s="3" t="str">
        <v>CRIG, New Tafo, Akyem</v>
      </c>
      <c r="DJ153" s="3" t="str">
        <v>CRIG, New Tafo, Akyem</v>
      </c>
      <c r="DK153" s="3" t="str">
        <v>CRIG, New Tafo, Akyem</v>
      </c>
      <c r="DL153" s="3" t="str">
        <v>CRIG, New Tafo, Akyem</v>
      </c>
      <c r="DM153" s="3" t="str">
        <v>CRIG, New Tafo, Akyem</v>
      </c>
      <c r="DN153" s="3" t="str">
        <v>CRIG, New Tafo, Akyem</v>
      </c>
      <c r="DO153" s="3" t="str">
        <v>CRIG, New Tafo, Akyem</v>
      </c>
      <c r="DP153" s="3" t="str">
        <v>CRIG, New Tafo, Akyem</v>
      </c>
    </row>
    <row r="154" spans="1:120" ht="14.5" x14ac:dyDescent="0.35">
      <c r="A154" s="3">
        <v>22.759799999999998</v>
      </c>
      <c r="B154" s="3">
        <v>88.426900000000003</v>
      </c>
      <c r="C154" s="3" t="s">
        <v>13662</v>
      </c>
      <c r="D154" s="3" t="s">
        <v>112</v>
      </c>
      <c r="E154" s="3" t="s">
        <v>13671</v>
      </c>
      <c r="F154" s="3">
        <v>500</v>
      </c>
      <c r="G154"/>
      <c r="H154" s="3" t="str">
        <f>CONCATENATE(site_list[[#This Row],[Country]],site_list[[#This Row],[Site.ID]])</f>
        <v>IndiaCRIJAF, Barrackpore, West Bengal</v>
      </c>
      <c r="BB154" s="3" t="str">
        <v>CRIJAF, Barrackpore, West Bengal</v>
      </c>
      <c r="BC154" s="3" t="str">
        <v>CRIJAF, Barrackpore, West Bengal</v>
      </c>
      <c r="BD154" s="3" t="str">
        <v>CRIJAF, Barrackpore, West Bengal</v>
      </c>
      <c r="BE154" s="3" t="str">
        <v>CRIJAF, Barrackpore, West Bengal</v>
      </c>
      <c r="BF154" s="3" t="str">
        <v>CRIJAF, Barrackpore, West Bengal</v>
      </c>
      <c r="BG154" s="3" t="str">
        <v>CRIJAF, Barrackpore, West Bengal</v>
      </c>
      <c r="BH154" s="3" t="str">
        <v>CRIJAF, Barrackpore, West Bengal</v>
      </c>
      <c r="BI154" s="3" t="str">
        <v>CRIJAF, Barrackpore, West Bengal</v>
      </c>
      <c r="BJ154" s="3" t="str">
        <v>CRIJAF, Barrackpore, West Bengal</v>
      </c>
      <c r="BK154" s="3" t="str">
        <v>CRIJAF, Barrackpore, West Bengal</v>
      </c>
      <c r="BL154" s="3" t="str">
        <v>CRIJAF, Barrackpore, West Bengal</v>
      </c>
      <c r="BM154" s="3" t="str">
        <v>CRIJAF, Barrackpore, West Bengal</v>
      </c>
      <c r="BN154" s="3" t="str">
        <v>CRIJAF, Barrackpore, West Bengal</v>
      </c>
      <c r="BO154" s="3" t="str">
        <v>CRIJAF, Barrackpore, West Bengal</v>
      </c>
      <c r="BP154" s="3" t="str">
        <v>CRIJAF, Barrackpore, West Bengal</v>
      </c>
      <c r="BQ154" s="3" t="str">
        <v>CRIJAF, Barrackpore, West Bengal</v>
      </c>
      <c r="BR154" s="3" t="str">
        <v>CRIJAF, Barrackpore, West Bengal</v>
      </c>
      <c r="BS154" s="3" t="str">
        <v>CRIJAF, Barrackpore, West Bengal</v>
      </c>
      <c r="BT154" s="3" t="str">
        <v>CRIJAF, Barrackpore, West Bengal</v>
      </c>
      <c r="BU154" s="3" t="str">
        <v>CRIJAF, Barrackpore, West Bengal</v>
      </c>
      <c r="BV154" s="3" t="str">
        <v>CRIJAF, Barrackpore, West Bengal</v>
      </c>
      <c r="BW154" s="3" t="str">
        <v>CRIJAF, Barrackpore, West Bengal</v>
      </c>
      <c r="BX154" s="3" t="str">
        <v>CRIJAF, Barrackpore, West Bengal</v>
      </c>
      <c r="BY154" s="3" t="str">
        <v>CRIJAF, Barrackpore, West Bengal</v>
      </c>
      <c r="BZ154" s="3" t="str">
        <v>CRIJAF, Barrackpore, West Bengal</v>
      </c>
      <c r="CA154" s="3" t="str">
        <v>CRIJAF, Barrackpore, West Bengal</v>
      </c>
      <c r="CB154" s="3" t="str">
        <v>CRIJAF, Barrackpore, West Bengal</v>
      </c>
      <c r="CC154" s="3" t="str">
        <v>CRIJAF, Barrackpore, West Bengal</v>
      </c>
      <c r="CD154" s="3" t="str">
        <v>CRIJAF, Barrackpore, West Bengal</v>
      </c>
      <c r="CE154" s="3" t="str">
        <v>CRIJAF, Barrackpore, West Bengal</v>
      </c>
      <c r="CF154" s="3" t="str">
        <v>CRIJAF, Barrackpore, West Bengal</v>
      </c>
      <c r="CG154" s="3" t="str">
        <v>CRIJAF, Barrackpore, West Bengal</v>
      </c>
      <c r="CK154" s="3" t="str">
        <v>CRIJAF, Barrackpore, West Bengal</v>
      </c>
      <c r="CM154" s="3" t="str">
        <v>CRIJAF, Barrackpore, West Bengal</v>
      </c>
      <c r="CN154" s="3" t="str">
        <v>CRIJAF, Barrackpore, West Bengal</v>
      </c>
      <c r="CO154" s="3" t="str">
        <v>CRIJAF, Barrackpore, West Bengal</v>
      </c>
      <c r="CP154" s="3" t="str">
        <v>CRIJAF, Barrackpore, West Bengal</v>
      </c>
      <c r="CQ154" s="3" t="str">
        <v>CRIJAF, Barrackpore, West Bengal</v>
      </c>
      <c r="CR154" s="3" t="str">
        <v>CRIJAF, Barrackpore, West Bengal</v>
      </c>
      <c r="CS154" s="3" t="str">
        <v>CRIJAF, Barrackpore, West Bengal</v>
      </c>
      <c r="CT154" s="3" t="str">
        <v>CRIJAF, Barrackpore, West Bengal</v>
      </c>
      <c r="CU154" s="3" t="str">
        <v>CRIJAF, Barrackpore, West Bengal</v>
      </c>
      <c r="CV154" s="3" t="str">
        <v>CRIJAF, Barrackpore, West Bengal</v>
      </c>
      <c r="CW154" s="3" t="str">
        <v>CRIJAF, Barrackpore, West Bengal</v>
      </c>
      <c r="CX154" s="3" t="str">
        <v>CRIJAF, Barrackpore, West Bengal</v>
      </c>
      <c r="CY154" s="3" t="str">
        <v>CRIJAF, Barrackpore, West Bengal</v>
      </c>
      <c r="CZ154" s="3" t="str">
        <v>CRIJAF, Barrackpore, West Bengal</v>
      </c>
      <c r="DA154" s="3" t="str">
        <v>CRIJAF, Barrackpore, West Bengal</v>
      </c>
      <c r="DB154" s="3" t="str">
        <v>CRIJAF, Barrackpore, West Bengal</v>
      </c>
      <c r="DC154" s="3" t="str">
        <v>CRIJAF, Barrackpore, West Bengal</v>
      </c>
      <c r="DD154" s="3" t="str">
        <v>CRIJAF, Barrackpore, West Bengal</v>
      </c>
      <c r="DE154" s="3" t="str">
        <v>CRIJAF, Barrackpore, West Bengal</v>
      </c>
      <c r="DF154" s="3" t="str">
        <v>CRIJAF, Barrackpore, West Bengal</v>
      </c>
      <c r="DG154" s="3" t="str">
        <v>CRIJAF, Barrackpore, West Bengal</v>
      </c>
      <c r="DH154" s="3" t="str">
        <v>CRIJAF, Barrackpore, West Bengal</v>
      </c>
      <c r="DI154" s="3" t="str">
        <v>CRIJAF, Barrackpore, West Bengal</v>
      </c>
      <c r="DJ154" s="3" t="str">
        <v>CRIJAF, Barrackpore, West Bengal</v>
      </c>
      <c r="DK154" s="3" t="str">
        <v>CRIJAF, Barrackpore, West Bengal</v>
      </c>
      <c r="DL154" s="3" t="str">
        <v>CRIJAF, Barrackpore, West Bengal</v>
      </c>
      <c r="DM154" s="3" t="str">
        <v>CRIJAF, Barrackpore, West Bengal</v>
      </c>
      <c r="DN154" s="3" t="str">
        <v>CRIJAF, Barrackpore, West Bengal</v>
      </c>
      <c r="DO154" s="3" t="str">
        <v>CRIJAF, Barrackpore, West Bengal</v>
      </c>
      <c r="DP154" s="3" t="str">
        <v>CRIJAF, Barrackpore, West Bengal</v>
      </c>
    </row>
    <row r="155" spans="1:120" ht="14.5" x14ac:dyDescent="0.35">
      <c r="A155" s="3">
        <v>10.367100000000001</v>
      </c>
      <c r="B155" s="3">
        <v>-9.3354999999999997</v>
      </c>
      <c r="C155" s="3" t="s">
        <v>159</v>
      </c>
      <c r="D155" s="3" t="s">
        <v>107</v>
      </c>
      <c r="E155" s="3" t="s">
        <v>330</v>
      </c>
      <c r="F155" s="3">
        <v>500</v>
      </c>
      <c r="G155"/>
      <c r="H155" s="3" t="str">
        <f>CONCATENATE(site_list[[#This Row],[Country]],site_list[[#This Row],[Site.ID]])</f>
        <v>GuineaCRRAB Bordo, Kankan</v>
      </c>
      <c r="BB155" s="3" t="str">
        <v>CRRAB Bordo, Kankan</v>
      </c>
      <c r="BC155" s="3" t="str">
        <v>CRRAB Bordo, Kankan</v>
      </c>
      <c r="BD155" s="3" t="str">
        <v>CRRAB Bordo, Kankan</v>
      </c>
      <c r="BE155" s="3" t="str">
        <v>CRRAB Bordo, Kankan</v>
      </c>
      <c r="BF155" s="3" t="str">
        <v>CRRAB Bordo, Kankan</v>
      </c>
      <c r="BG155" s="3" t="str">
        <v>CRRAB Bordo, Kankan</v>
      </c>
      <c r="BH155" s="3" t="str">
        <v>CRRAB Bordo, Kankan</v>
      </c>
      <c r="BI155" s="3" t="str">
        <v>CRRAB Bordo, Kankan</v>
      </c>
      <c r="BJ155" s="3" t="str">
        <v>CRRAB Bordo, Kankan</v>
      </c>
      <c r="BK155" s="3" t="str">
        <v>CRRAB Bordo, Kankan</v>
      </c>
      <c r="BL155" s="3" t="str">
        <v>CRRAB Bordo, Kankan</v>
      </c>
      <c r="BM155" s="3" t="str">
        <v>CRRAB Bordo, Kankan</v>
      </c>
      <c r="BN155" s="3" t="str">
        <v>CRRAB Bordo, Kankan</v>
      </c>
      <c r="BO155" s="3" t="str">
        <v>CRRAB Bordo, Kankan</v>
      </c>
      <c r="BP155" s="3" t="str">
        <v>CRRAB Bordo, Kankan</v>
      </c>
      <c r="BQ155" s="3" t="str">
        <v>CRRAB Bordo, Kankan</v>
      </c>
      <c r="BR155" s="3" t="str">
        <v>CRRAB Bordo, Kankan</v>
      </c>
      <c r="BS155" s="3" t="str">
        <v>CRRAB Bordo, Kankan</v>
      </c>
      <c r="BT155" s="3" t="str">
        <v>CRRAB Bordo, Kankan</v>
      </c>
      <c r="BU155" s="3" t="str">
        <v>CRRAB Bordo, Kankan</v>
      </c>
      <c r="BV155" s="3" t="str">
        <v>CRRAB Bordo, Kankan</v>
      </c>
      <c r="BW155" s="3" t="str">
        <v>CRRAB Bordo, Kankan</v>
      </c>
      <c r="BX155" s="3" t="str">
        <v>CRRAB Bordo, Kankan</v>
      </c>
      <c r="BY155" s="3" t="str">
        <v>CRRAB Bordo, Kankan</v>
      </c>
      <c r="BZ155" s="3" t="str">
        <v>CRRAB Bordo, Kankan</v>
      </c>
      <c r="CA155" s="3" t="str">
        <v>CRRAB Bordo, Kankan</v>
      </c>
      <c r="CB155" s="3" t="str">
        <v>CRRAB Bordo, Kankan</v>
      </c>
      <c r="CC155" s="3" t="str">
        <v>CRRAB Bordo, Kankan</v>
      </c>
      <c r="CD155" s="3" t="str">
        <v>CRRAB Bordo, Kankan</v>
      </c>
      <c r="CE155" s="3" t="str">
        <v>CRRAB Bordo, Kankan</v>
      </c>
      <c r="CF155" s="3" t="str">
        <v>CRRAB Bordo, Kankan</v>
      </c>
      <c r="CG155" s="3" t="str">
        <v>CRRAB Bordo, Kankan</v>
      </c>
      <c r="CK155" s="3" t="str">
        <v>CRRAB Bordo, Kankan</v>
      </c>
      <c r="CM155" s="3" t="str">
        <v>CRRAB Bordo, Kankan</v>
      </c>
      <c r="CN155" s="3" t="str">
        <v>CRRAB Bordo, Kankan</v>
      </c>
      <c r="CO155" s="3" t="str">
        <v>CRRAB Bordo, Kankan</v>
      </c>
      <c r="CP155" s="3" t="str">
        <v>CRRAB Bordo, Kankan</v>
      </c>
      <c r="CQ155" s="3" t="str">
        <v>CRRAB Bordo, Kankan</v>
      </c>
      <c r="CR155" s="3" t="str">
        <v>CRRAB Bordo, Kankan</v>
      </c>
      <c r="CS155" s="3" t="str">
        <v>CRRAB Bordo, Kankan</v>
      </c>
      <c r="CT155" s="3" t="str">
        <v>CRRAB Bordo, Kankan</v>
      </c>
      <c r="CU155" s="3" t="str">
        <v>CRRAB Bordo, Kankan</v>
      </c>
      <c r="CV155" s="3" t="str">
        <v>CRRAB Bordo, Kankan</v>
      </c>
      <c r="CW155" s="3" t="str">
        <v>CRRAB Bordo, Kankan</v>
      </c>
      <c r="CX155" s="3" t="str">
        <v>CRRAB Bordo, Kankan</v>
      </c>
      <c r="CY155" s="3" t="str">
        <v>CRRAB Bordo, Kankan</v>
      </c>
      <c r="CZ155" s="3" t="str">
        <v>CRRAB Bordo, Kankan</v>
      </c>
      <c r="DA155" s="3" t="str">
        <v>CRRAB Bordo, Kankan</v>
      </c>
      <c r="DB155" s="3" t="str">
        <v>CRRAB Bordo, Kankan</v>
      </c>
      <c r="DC155" s="3" t="str">
        <v>CRRAB Bordo, Kankan</v>
      </c>
      <c r="DD155" s="3" t="str">
        <v>CRRAB Bordo, Kankan</v>
      </c>
      <c r="DE155" s="3" t="str">
        <v>CRRAB Bordo, Kankan</v>
      </c>
      <c r="DF155" s="3" t="str">
        <v>CRRAB Bordo, Kankan</v>
      </c>
      <c r="DG155" s="3" t="str">
        <v>CRRAB Bordo, Kankan</v>
      </c>
      <c r="DH155" s="3" t="str">
        <v>CRRAB Bordo, Kankan</v>
      </c>
      <c r="DI155" s="3" t="str">
        <v>CRRAB Bordo, Kankan</v>
      </c>
      <c r="DJ155" s="3" t="str">
        <v>CRRAB Bordo, Kankan</v>
      </c>
      <c r="DK155" s="3" t="str">
        <v>CRRAB Bordo, Kankan</v>
      </c>
      <c r="DL155" s="3" t="str">
        <v>CRRAB Bordo, Kankan</v>
      </c>
      <c r="DM155" s="3" t="str">
        <v>CRRAB Bordo, Kankan</v>
      </c>
      <c r="DN155" s="3" t="str">
        <v>CRRAB Bordo, Kankan</v>
      </c>
      <c r="DO155" s="3" t="str">
        <v>CRRAB Bordo, Kankan</v>
      </c>
      <c r="DP155" s="3" t="str">
        <v>CRRAB Bordo, Kankan</v>
      </c>
    </row>
    <row r="156" spans="1:120" ht="14.5" x14ac:dyDescent="0.35">
      <c r="A156" s="3">
        <v>14</v>
      </c>
      <c r="B156" s="3">
        <v>-8.3330000000000001E-2</v>
      </c>
      <c r="C156" s="3" t="s">
        <v>113</v>
      </c>
      <c r="D156" s="3" t="s">
        <v>107</v>
      </c>
      <c r="E156" s="3" t="s">
        <v>203</v>
      </c>
      <c r="F156" s="3">
        <v>125</v>
      </c>
      <c r="G156"/>
      <c r="H156" s="3" t="str">
        <f>CONCATENATE(site_list[[#This Row],[Country]],site_list[[#This Row],[Site.ID]])</f>
        <v>Burkina FasoCRREA, Katchari</v>
      </c>
      <c r="BB156" s="3" t="str">
        <v>CRREA, Katchari</v>
      </c>
      <c r="BC156" s="3" t="str">
        <v>CRREA, Katchari</v>
      </c>
      <c r="BD156" s="3" t="str">
        <v>CRREA, Katchari</v>
      </c>
      <c r="BE156" s="3" t="str">
        <v>CRREA, Katchari</v>
      </c>
      <c r="BF156" s="3" t="str">
        <v>CRREA, Katchari</v>
      </c>
      <c r="BG156" s="3" t="str">
        <v>CRREA, Katchari</v>
      </c>
      <c r="BH156" s="3" t="str">
        <v>CRREA, Katchari</v>
      </c>
      <c r="BI156" s="3" t="str">
        <v>CRREA, Katchari</v>
      </c>
      <c r="BJ156" s="3" t="str">
        <v>CRREA, Katchari</v>
      </c>
      <c r="BK156" s="3" t="str">
        <v>CRREA, Katchari</v>
      </c>
      <c r="BL156" s="3" t="str">
        <v>CRREA, Katchari</v>
      </c>
      <c r="BM156" s="3" t="str">
        <v>CRREA, Katchari</v>
      </c>
      <c r="BN156" s="3" t="str">
        <v>CRREA, Katchari</v>
      </c>
      <c r="BO156" s="3" t="str">
        <v>CRREA, Katchari</v>
      </c>
      <c r="BP156" s="3" t="str">
        <v>CRREA, Katchari</v>
      </c>
      <c r="BQ156" s="3" t="str">
        <v>CRREA, Katchari</v>
      </c>
      <c r="BR156" s="3" t="str">
        <v>CRREA, Katchari</v>
      </c>
      <c r="BS156" s="3" t="str">
        <v>CRREA, Katchari</v>
      </c>
      <c r="BT156" s="3" t="str">
        <v>CRREA, Katchari</v>
      </c>
      <c r="BU156" s="3" t="str">
        <v>CRREA, Katchari</v>
      </c>
      <c r="BV156" s="3" t="str">
        <v>CRREA, Katchari</v>
      </c>
      <c r="BW156" s="3" t="str">
        <v>CRREA, Katchari</v>
      </c>
      <c r="BX156" s="3" t="str">
        <v>CRREA, Katchari</v>
      </c>
      <c r="BY156" s="3" t="str">
        <v>CRREA, Katchari</v>
      </c>
      <c r="BZ156" s="3" t="str">
        <v>CRREA, Katchari</v>
      </c>
      <c r="CA156" s="3" t="str">
        <v>CRREA, Katchari</v>
      </c>
      <c r="CB156" s="3" t="str">
        <v>CRREA, Katchari</v>
      </c>
      <c r="CC156" s="3" t="str">
        <v>CRREA, Katchari</v>
      </c>
      <c r="CD156" s="3" t="str">
        <v>CRREA, Katchari</v>
      </c>
      <c r="CE156" s="3" t="str">
        <v>CRREA, Katchari</v>
      </c>
      <c r="CF156" s="3" t="str">
        <v>CRREA, Katchari</v>
      </c>
      <c r="CG156" s="3" t="str">
        <v>CRREA, Katchari</v>
      </c>
      <c r="CK156" s="3" t="str">
        <v>CRREA, Katchari</v>
      </c>
      <c r="CM156" s="3" t="str">
        <v>CRREA, Katchari</v>
      </c>
      <c r="CN156" s="3" t="str">
        <v>CRREA, Katchari</v>
      </c>
      <c r="CO156" s="3" t="str">
        <v>CRREA, Katchari</v>
      </c>
      <c r="CP156" s="3" t="str">
        <v>CRREA, Katchari</v>
      </c>
      <c r="CQ156" s="3" t="str">
        <v>CRREA, Katchari</v>
      </c>
      <c r="CR156" s="3" t="str">
        <v>CRREA, Katchari</v>
      </c>
      <c r="CS156" s="3" t="str">
        <v>CRREA, Katchari</v>
      </c>
      <c r="CT156" s="3" t="str">
        <v>CRREA, Katchari</v>
      </c>
      <c r="CU156" s="3" t="str">
        <v>CRREA, Katchari</v>
      </c>
      <c r="CV156" s="3" t="str">
        <v>CRREA, Katchari</v>
      </c>
      <c r="CW156" s="3" t="str">
        <v>CRREA, Katchari</v>
      </c>
      <c r="CX156" s="3" t="str">
        <v>CRREA, Katchari</v>
      </c>
      <c r="CY156" s="3" t="str">
        <v>CRREA, Katchari</v>
      </c>
      <c r="CZ156" s="3" t="str">
        <v>CRREA, Katchari</v>
      </c>
      <c r="DA156" s="3" t="str">
        <v>CRREA, Katchari</v>
      </c>
      <c r="DB156" s="3" t="str">
        <v>CRREA, Katchari</v>
      </c>
      <c r="DC156" s="3" t="str">
        <v>CRREA, Katchari</v>
      </c>
      <c r="DD156" s="3" t="str">
        <v>CRREA, Katchari</v>
      </c>
      <c r="DE156" s="3" t="str">
        <v>CRREA, Katchari</v>
      </c>
      <c r="DF156" s="3" t="str">
        <v>CRREA, Katchari</v>
      </c>
      <c r="DG156" s="3" t="str">
        <v>CRREA, Katchari</v>
      </c>
      <c r="DH156" s="3" t="str">
        <v>CRREA, Katchari</v>
      </c>
      <c r="DI156" s="3" t="str">
        <v>CRREA, Katchari</v>
      </c>
      <c r="DJ156" s="3" t="str">
        <v>CRREA, Katchari</v>
      </c>
      <c r="DK156" s="3" t="str">
        <v>CRREA, Katchari</v>
      </c>
      <c r="DL156" s="3" t="str">
        <v>CRREA, Katchari</v>
      </c>
      <c r="DM156" s="3" t="str">
        <v>CRREA, Katchari</v>
      </c>
      <c r="DN156" s="3" t="str">
        <v>CRREA, Katchari</v>
      </c>
      <c r="DO156" s="3" t="str">
        <v>CRREA, Katchari</v>
      </c>
      <c r="DP156" s="3" t="str">
        <v>CRREA, Katchari</v>
      </c>
    </row>
    <row r="157" spans="1:120" ht="14.5" x14ac:dyDescent="0.35">
      <c r="A157" s="3">
        <v>5.6289999999999996</v>
      </c>
      <c r="B157" s="3">
        <v>-0.22500000000000001</v>
      </c>
      <c r="C157" s="3" t="s">
        <v>157</v>
      </c>
      <c r="D157" s="3" t="s">
        <v>107</v>
      </c>
      <c r="E157" s="3" t="s">
        <v>315</v>
      </c>
      <c r="F157" s="3">
        <v>200</v>
      </c>
      <c r="G157"/>
      <c r="H157" s="3" t="str">
        <f>CONCATENATE(site_list[[#This Row],[Country]],site_list[[#This Row],[Site.ID]])</f>
        <v>GhanaCSIR, Achimota</v>
      </c>
      <c r="BB157" s="3" t="str">
        <v>CSIR, Achimota</v>
      </c>
      <c r="BC157" s="3" t="str">
        <v>CSIR, Achimota</v>
      </c>
      <c r="BD157" s="3" t="str">
        <v>CSIR, Achimota</v>
      </c>
      <c r="BE157" s="3" t="str">
        <v>CSIR, Achimota</v>
      </c>
      <c r="BF157" s="3" t="str">
        <v>CSIR, Achimota</v>
      </c>
      <c r="BG157" s="3" t="str">
        <v>CSIR, Achimota</v>
      </c>
      <c r="BH157" s="3" t="str">
        <v>CSIR, Achimota</v>
      </c>
      <c r="BI157" s="3" t="str">
        <v>CSIR, Achimota</v>
      </c>
      <c r="BJ157" s="3" t="str">
        <v>CSIR, Achimota</v>
      </c>
      <c r="BK157" s="3" t="str">
        <v>CSIR, Achimota</v>
      </c>
      <c r="BL157" s="3" t="str">
        <v>CSIR, Achimota</v>
      </c>
      <c r="BM157" s="3" t="str">
        <v>CSIR, Achimota</v>
      </c>
      <c r="BN157" s="3" t="str">
        <v>CSIR, Achimota</v>
      </c>
      <c r="BO157" s="3" t="str">
        <v>CSIR, Achimota</v>
      </c>
      <c r="BP157" s="3" t="str">
        <v>CSIR, Achimota</v>
      </c>
      <c r="BQ157" s="3" t="str">
        <v>CSIR, Achimota</v>
      </c>
      <c r="BR157" s="3" t="str">
        <v>CSIR, Achimota</v>
      </c>
      <c r="BS157" s="3" t="str">
        <v>CSIR, Achimota</v>
      </c>
      <c r="BT157" s="3" t="str">
        <v>CSIR, Achimota</v>
      </c>
      <c r="BU157" s="3" t="str">
        <v>CSIR, Achimota</v>
      </c>
      <c r="BV157" s="3" t="str">
        <v>CSIR, Achimota</v>
      </c>
      <c r="BW157" s="3" t="str">
        <v>CSIR, Achimota</v>
      </c>
      <c r="BX157" s="3" t="str">
        <v>CSIR, Achimota</v>
      </c>
      <c r="BY157" s="3" t="str">
        <v>CSIR, Achimota</v>
      </c>
      <c r="BZ157" s="3" t="str">
        <v>CSIR, Achimota</v>
      </c>
      <c r="CA157" s="3" t="str">
        <v>CSIR, Achimota</v>
      </c>
      <c r="CB157" s="3" t="str">
        <v>CSIR, Achimota</v>
      </c>
      <c r="CC157" s="3" t="str">
        <v>CSIR, Achimota</v>
      </c>
      <c r="CD157" s="3" t="str">
        <v>CSIR, Achimota</v>
      </c>
      <c r="CE157" s="3" t="str">
        <v>CSIR, Achimota</v>
      </c>
      <c r="CF157" s="3" t="str">
        <v>CSIR, Achimota</v>
      </c>
      <c r="CG157" s="3" t="str">
        <v>CSIR, Achimota</v>
      </c>
      <c r="CK157" s="3" t="str">
        <v>CSIR, Achimota</v>
      </c>
      <c r="CM157" s="3" t="str">
        <v>CSIR, Achimota</v>
      </c>
      <c r="CN157" s="3" t="str">
        <v>CSIR, Achimota</v>
      </c>
      <c r="CO157" s="3" t="str">
        <v>CSIR, Achimota</v>
      </c>
      <c r="CP157" s="3" t="str">
        <v>CSIR, Achimota</v>
      </c>
      <c r="CQ157" s="3" t="str">
        <v>CSIR, Achimota</v>
      </c>
      <c r="CR157" s="3" t="str">
        <v>CSIR, Achimota</v>
      </c>
      <c r="CS157" s="3" t="str">
        <v>CSIR, Achimota</v>
      </c>
      <c r="CT157" s="3" t="str">
        <v>CSIR, Achimota</v>
      </c>
      <c r="CU157" s="3" t="str">
        <v>CSIR, Achimota</v>
      </c>
      <c r="CV157" s="3" t="str">
        <v>CSIR, Achimota</v>
      </c>
      <c r="CW157" s="3" t="str">
        <v>CSIR, Achimota</v>
      </c>
      <c r="CX157" s="3" t="str">
        <v>CSIR, Achimota</v>
      </c>
      <c r="CY157" s="3" t="str">
        <v>CSIR, Achimota</v>
      </c>
      <c r="CZ157" s="3" t="str">
        <v>CSIR, Achimota</v>
      </c>
      <c r="DA157" s="3" t="str">
        <v>CSIR, Achimota</v>
      </c>
      <c r="DB157" s="3" t="str">
        <v>CSIR, Achimota</v>
      </c>
      <c r="DC157" s="3" t="str">
        <v>CSIR, Achimota</v>
      </c>
      <c r="DD157" s="3" t="str">
        <v>CSIR, Achimota</v>
      </c>
      <c r="DE157" s="3" t="str">
        <v>CSIR, Achimota</v>
      </c>
      <c r="DF157" s="3" t="str">
        <v>CSIR, Achimota</v>
      </c>
      <c r="DG157" s="3" t="str">
        <v>CSIR, Achimota</v>
      </c>
      <c r="DH157" s="3" t="str">
        <v>CSIR, Achimota</v>
      </c>
      <c r="DI157" s="3" t="str">
        <v>CSIR, Achimota</v>
      </c>
      <c r="DJ157" s="3" t="str">
        <v>CSIR, Achimota</v>
      </c>
      <c r="DK157" s="3" t="str">
        <v>CSIR, Achimota</v>
      </c>
      <c r="DL157" s="3" t="str">
        <v>CSIR, Achimota</v>
      </c>
      <c r="DM157" s="3" t="str">
        <v>CSIR, Achimota</v>
      </c>
      <c r="DN157" s="3" t="str">
        <v>CSIR, Achimota</v>
      </c>
      <c r="DO157" s="3" t="str">
        <v>CSIR, Achimota</v>
      </c>
      <c r="DP157" s="3" t="str">
        <v>CSIR, Achimota</v>
      </c>
    </row>
    <row r="158" spans="1:120" ht="14.5" x14ac:dyDescent="0.35">
      <c r="A158" s="3">
        <v>9.4130000000000003</v>
      </c>
      <c r="B158" s="3">
        <v>-0.97426999999999997</v>
      </c>
      <c r="C158" s="3" t="s">
        <v>157</v>
      </c>
      <c r="D158" s="3" t="s">
        <v>107</v>
      </c>
      <c r="E158" s="3" t="s">
        <v>316</v>
      </c>
      <c r="F158" s="3">
        <v>1200</v>
      </c>
      <c r="G158"/>
      <c r="H158" s="3" t="str">
        <f>CONCATENATE(site_list[[#This Row],[Country]],site_list[[#This Row],[Site.ID]])</f>
        <v>GhanaCSIR, Nyankpala</v>
      </c>
      <c r="BB158" s="3" t="str">
        <v>CSIR, Nyankpala</v>
      </c>
      <c r="BC158" s="3" t="str">
        <v>CSIR, Nyankpala</v>
      </c>
      <c r="BD158" s="3" t="str">
        <v>CSIR, Nyankpala</v>
      </c>
      <c r="BE158" s="3" t="str">
        <v>CSIR, Nyankpala</v>
      </c>
      <c r="BF158" s="3" t="str">
        <v>CSIR, Nyankpala</v>
      </c>
      <c r="BG158" s="3" t="str">
        <v>CSIR, Nyankpala</v>
      </c>
      <c r="BH158" s="3" t="str">
        <v>CSIR, Nyankpala</v>
      </c>
      <c r="BI158" s="3" t="str">
        <v>CSIR, Nyankpala</v>
      </c>
      <c r="BJ158" s="3" t="str">
        <v>CSIR, Nyankpala</v>
      </c>
      <c r="BK158" s="3" t="str">
        <v>CSIR, Nyankpala</v>
      </c>
      <c r="BL158" s="3" t="str">
        <v>CSIR, Nyankpala</v>
      </c>
      <c r="BM158" s="3" t="str">
        <v>CSIR, Nyankpala</v>
      </c>
      <c r="BN158" s="3" t="str">
        <v>CSIR, Nyankpala</v>
      </c>
      <c r="BO158" s="3" t="str">
        <v>CSIR, Nyankpala</v>
      </c>
      <c r="BP158" s="3" t="str">
        <v>CSIR, Nyankpala</v>
      </c>
      <c r="BQ158" s="3" t="str">
        <v>CSIR, Nyankpala</v>
      </c>
      <c r="BR158" s="3" t="str">
        <v>CSIR, Nyankpala</v>
      </c>
      <c r="BS158" s="3" t="str">
        <v>CSIR, Nyankpala</v>
      </c>
      <c r="BT158" s="3" t="str">
        <v>CSIR, Nyankpala</v>
      </c>
      <c r="BU158" s="3" t="str">
        <v>CSIR, Nyankpala</v>
      </c>
      <c r="BV158" s="3" t="str">
        <v>CSIR, Nyankpala</v>
      </c>
      <c r="BW158" s="3" t="str">
        <v>CSIR, Nyankpala</v>
      </c>
      <c r="BX158" s="3" t="str">
        <v>CSIR, Nyankpala</v>
      </c>
      <c r="BY158" s="3" t="str">
        <v>CSIR, Nyankpala</v>
      </c>
      <c r="BZ158" s="3" t="str">
        <v>CSIR, Nyankpala</v>
      </c>
      <c r="CA158" s="3" t="str">
        <v>CSIR, Nyankpala</v>
      </c>
      <c r="CB158" s="3" t="str">
        <v>CSIR, Nyankpala</v>
      </c>
      <c r="CC158" s="3" t="str">
        <v>CSIR, Nyankpala</v>
      </c>
      <c r="CD158" s="3" t="str">
        <v>CSIR, Nyankpala</v>
      </c>
      <c r="CE158" s="3" t="str">
        <v>CSIR, Nyankpala</v>
      </c>
      <c r="CF158" s="3" t="str">
        <v>CSIR, Nyankpala</v>
      </c>
      <c r="CG158" s="3" t="str">
        <v>CSIR, Nyankpala</v>
      </c>
      <c r="CK158" s="3" t="str">
        <v>CSIR, Nyankpala</v>
      </c>
      <c r="CM158" s="3" t="str">
        <v>CSIR, Nyankpala</v>
      </c>
      <c r="CN158" s="3" t="str">
        <v>CSIR, Nyankpala</v>
      </c>
      <c r="CO158" s="3" t="str">
        <v>CSIR, Nyankpala</v>
      </c>
      <c r="CP158" s="3" t="str">
        <v>CSIR, Nyankpala</v>
      </c>
      <c r="CQ158" s="3" t="str">
        <v>CSIR, Nyankpala</v>
      </c>
      <c r="CR158" s="3" t="str">
        <v>CSIR, Nyankpala</v>
      </c>
      <c r="CS158" s="3" t="str">
        <v>CSIR, Nyankpala</v>
      </c>
      <c r="CT158" s="3" t="str">
        <v>CSIR, Nyankpala</v>
      </c>
      <c r="CU158" s="3" t="str">
        <v>CSIR, Nyankpala</v>
      </c>
      <c r="CV158" s="3" t="str">
        <v>CSIR, Nyankpala</v>
      </c>
      <c r="CW158" s="3" t="str">
        <v>CSIR, Nyankpala</v>
      </c>
      <c r="CX158" s="3" t="str">
        <v>CSIR, Nyankpala</v>
      </c>
      <c r="CY158" s="3" t="str">
        <v>CSIR, Nyankpala</v>
      </c>
      <c r="CZ158" s="3" t="str">
        <v>CSIR, Nyankpala</v>
      </c>
      <c r="DA158" s="3" t="str">
        <v>CSIR, Nyankpala</v>
      </c>
      <c r="DB158" s="3" t="str">
        <v>CSIR, Nyankpala</v>
      </c>
      <c r="DC158" s="3" t="str">
        <v>CSIR, Nyankpala</v>
      </c>
      <c r="DD158" s="3" t="str">
        <v>CSIR, Nyankpala</v>
      </c>
      <c r="DE158" s="3" t="str">
        <v>CSIR, Nyankpala</v>
      </c>
      <c r="DF158" s="3" t="str">
        <v>CSIR, Nyankpala</v>
      </c>
      <c r="DG158" s="3" t="str">
        <v>CSIR, Nyankpala</v>
      </c>
      <c r="DH158" s="3" t="str">
        <v>CSIR, Nyankpala</v>
      </c>
      <c r="DI158" s="3" t="str">
        <v>CSIR, Nyankpala</v>
      </c>
      <c r="DJ158" s="3" t="str">
        <v>CSIR, Nyankpala</v>
      </c>
      <c r="DK158" s="3" t="str">
        <v>CSIR, Nyankpala</v>
      </c>
      <c r="DL158" s="3" t="str">
        <v>CSIR, Nyankpala</v>
      </c>
      <c r="DM158" s="3" t="str">
        <v>CSIR, Nyankpala</v>
      </c>
      <c r="DN158" s="3" t="str">
        <v>CSIR, Nyankpala</v>
      </c>
      <c r="DO158" s="3" t="str">
        <v>CSIR, Nyankpala</v>
      </c>
      <c r="DP158" s="3" t="str">
        <v>CSIR, Nyankpala</v>
      </c>
    </row>
    <row r="159" spans="1:120" ht="14.5" x14ac:dyDescent="0.35">
      <c r="A159" s="3">
        <v>5.0560999999999998</v>
      </c>
      <c r="B159" s="3">
        <v>-2.4878</v>
      </c>
      <c r="C159" s="3" t="s">
        <v>157</v>
      </c>
      <c r="D159" s="3" t="s">
        <v>112</v>
      </c>
      <c r="E159" s="3" t="s">
        <v>13632</v>
      </c>
      <c r="F159" s="3">
        <v>2000</v>
      </c>
      <c r="G159"/>
      <c r="H159" s="3" t="str">
        <f>CONCATENATE(site_list[[#This Row],[Country]],site_list[[#This Row],[Site.ID]])</f>
        <v>GhanaCSIR-CRI- Aiyinasi Ellembelle</v>
      </c>
      <c r="BB159" s="3" t="str">
        <v>CSIR-CRI- Aiyinasi Ellembelle</v>
      </c>
      <c r="BC159" s="3" t="str">
        <v>CSIR-CRI- Aiyinasi Ellembelle</v>
      </c>
      <c r="BD159" s="3" t="str">
        <v>CSIR-CRI- Aiyinasi Ellembelle</v>
      </c>
      <c r="BE159" s="3" t="str">
        <v>CSIR-CRI- Aiyinasi Ellembelle</v>
      </c>
      <c r="BF159" s="3" t="str">
        <v>CSIR-CRI- Aiyinasi Ellembelle</v>
      </c>
      <c r="BG159" s="3" t="str">
        <v>CSIR-CRI- Aiyinasi Ellembelle</v>
      </c>
      <c r="BH159" s="3" t="str">
        <v>CSIR-CRI- Aiyinasi Ellembelle</v>
      </c>
      <c r="BI159" s="3" t="str">
        <v>CSIR-CRI- Aiyinasi Ellembelle</v>
      </c>
      <c r="BJ159" s="3" t="str">
        <v>CSIR-CRI- Aiyinasi Ellembelle</v>
      </c>
      <c r="BK159" s="3" t="str">
        <v>CSIR-CRI- Aiyinasi Ellembelle</v>
      </c>
      <c r="BL159" s="3" t="str">
        <v>CSIR-CRI- Aiyinasi Ellembelle</v>
      </c>
      <c r="BM159" s="3" t="str">
        <v>CSIR-CRI- Aiyinasi Ellembelle</v>
      </c>
      <c r="BN159" s="3" t="str">
        <v>CSIR-CRI- Aiyinasi Ellembelle</v>
      </c>
      <c r="BO159" s="3" t="str">
        <v>CSIR-CRI- Aiyinasi Ellembelle</v>
      </c>
      <c r="BP159" s="3" t="str">
        <v>CSIR-CRI- Aiyinasi Ellembelle</v>
      </c>
      <c r="BQ159" s="3" t="str">
        <v>CSIR-CRI- Aiyinasi Ellembelle</v>
      </c>
      <c r="BR159" s="3" t="str">
        <v>CSIR-CRI- Aiyinasi Ellembelle</v>
      </c>
      <c r="BS159" s="3" t="str">
        <v>CSIR-CRI- Aiyinasi Ellembelle</v>
      </c>
      <c r="BT159" s="3" t="str">
        <v>CSIR-CRI- Aiyinasi Ellembelle</v>
      </c>
      <c r="BU159" s="3" t="str">
        <v>CSIR-CRI- Aiyinasi Ellembelle</v>
      </c>
      <c r="BV159" s="3" t="str">
        <v>CSIR-CRI- Aiyinasi Ellembelle</v>
      </c>
      <c r="BW159" s="3" t="str">
        <v>CSIR-CRI- Aiyinasi Ellembelle</v>
      </c>
      <c r="BX159" s="3" t="str">
        <v>CSIR-CRI- Aiyinasi Ellembelle</v>
      </c>
      <c r="BY159" s="3" t="str">
        <v>CSIR-CRI- Aiyinasi Ellembelle</v>
      </c>
      <c r="BZ159" s="3" t="str">
        <v>CSIR-CRI- Aiyinasi Ellembelle</v>
      </c>
      <c r="CA159" s="3" t="str">
        <v>CSIR-CRI- Aiyinasi Ellembelle</v>
      </c>
      <c r="CB159" s="3" t="str">
        <v>CSIR-CRI- Aiyinasi Ellembelle</v>
      </c>
      <c r="CC159" s="3" t="str">
        <v>CSIR-CRI- Aiyinasi Ellembelle</v>
      </c>
      <c r="CD159" s="3" t="str">
        <v>CSIR-CRI- Aiyinasi Ellembelle</v>
      </c>
      <c r="CE159" s="3" t="str">
        <v>CSIR-CRI- Aiyinasi Ellembelle</v>
      </c>
      <c r="CF159" s="3" t="str">
        <v>CSIR-CRI- Aiyinasi Ellembelle</v>
      </c>
      <c r="CG159" s="3" t="str">
        <v>CSIR-CRI- Aiyinasi Ellembelle</v>
      </c>
      <c r="CK159" s="3" t="str">
        <v>CSIR-CRI- Aiyinasi Ellembelle</v>
      </c>
      <c r="CM159" s="3" t="str">
        <v>CSIR-CRI- Aiyinasi Ellembelle</v>
      </c>
      <c r="CN159" s="3" t="str">
        <v>CSIR-CRI- Aiyinasi Ellembelle</v>
      </c>
      <c r="CO159" s="3" t="str">
        <v>CSIR-CRI- Aiyinasi Ellembelle</v>
      </c>
      <c r="CP159" s="3" t="str">
        <v>CSIR-CRI- Aiyinasi Ellembelle</v>
      </c>
      <c r="CQ159" s="3" t="str">
        <v>CSIR-CRI- Aiyinasi Ellembelle</v>
      </c>
      <c r="CR159" s="3" t="str">
        <v>CSIR-CRI- Aiyinasi Ellembelle</v>
      </c>
      <c r="CS159" s="3" t="str">
        <v>CSIR-CRI- Aiyinasi Ellembelle</v>
      </c>
      <c r="CT159" s="3" t="str">
        <v>CSIR-CRI- Aiyinasi Ellembelle</v>
      </c>
      <c r="CU159" s="3" t="str">
        <v>CSIR-CRI- Aiyinasi Ellembelle</v>
      </c>
      <c r="CV159" s="3" t="str">
        <v>CSIR-CRI- Aiyinasi Ellembelle</v>
      </c>
      <c r="CW159" s="3" t="str">
        <v>CSIR-CRI- Aiyinasi Ellembelle</v>
      </c>
      <c r="CX159" s="3" t="str">
        <v>CSIR-CRI- Aiyinasi Ellembelle</v>
      </c>
      <c r="CY159" s="3" t="str">
        <v>CSIR-CRI- Aiyinasi Ellembelle</v>
      </c>
      <c r="CZ159" s="3" t="str">
        <v>CSIR-CRI- Aiyinasi Ellembelle</v>
      </c>
      <c r="DA159" s="3" t="str">
        <v>CSIR-CRI- Aiyinasi Ellembelle</v>
      </c>
      <c r="DB159" s="3" t="str">
        <v>CSIR-CRI- Aiyinasi Ellembelle</v>
      </c>
      <c r="DC159" s="3" t="str">
        <v>CSIR-CRI- Aiyinasi Ellembelle</v>
      </c>
      <c r="DD159" s="3" t="str">
        <v>CSIR-CRI- Aiyinasi Ellembelle</v>
      </c>
      <c r="DE159" s="3" t="str">
        <v>CSIR-CRI- Aiyinasi Ellembelle</v>
      </c>
      <c r="DF159" s="3" t="str">
        <v>CSIR-CRI- Aiyinasi Ellembelle</v>
      </c>
      <c r="DG159" s="3" t="str">
        <v>CSIR-CRI- Aiyinasi Ellembelle</v>
      </c>
      <c r="DH159" s="3" t="str">
        <v>CSIR-CRI- Aiyinasi Ellembelle</v>
      </c>
      <c r="DI159" s="3" t="str">
        <v>CSIR-CRI- Aiyinasi Ellembelle</v>
      </c>
      <c r="DJ159" s="3" t="str">
        <v>CSIR-CRI- Aiyinasi Ellembelle</v>
      </c>
      <c r="DK159" s="3" t="str">
        <v>CSIR-CRI- Aiyinasi Ellembelle</v>
      </c>
      <c r="DL159" s="3" t="str">
        <v>CSIR-CRI- Aiyinasi Ellembelle</v>
      </c>
      <c r="DM159" s="3" t="str">
        <v>CSIR-CRI- Aiyinasi Ellembelle</v>
      </c>
      <c r="DN159" s="3" t="str">
        <v>CSIR-CRI- Aiyinasi Ellembelle</v>
      </c>
      <c r="DO159" s="3" t="str">
        <v>CSIR-CRI- Aiyinasi Ellembelle</v>
      </c>
      <c r="DP159" s="3" t="str">
        <v>CSIR-CRI- Aiyinasi Ellembelle</v>
      </c>
    </row>
    <row r="160" spans="1:120" ht="14.5" x14ac:dyDescent="0.35">
      <c r="A160" s="3">
        <v>5.0884</v>
      </c>
      <c r="B160" s="3">
        <v>-2.5179999999999998</v>
      </c>
      <c r="C160" s="3" t="s">
        <v>157</v>
      </c>
      <c r="D160" s="3" t="s">
        <v>112</v>
      </c>
      <c r="E160" s="3" t="s">
        <v>13633</v>
      </c>
      <c r="F160" s="3">
        <v>2000</v>
      </c>
      <c r="G160"/>
      <c r="H160" s="3" t="str">
        <f>CONCATENATE(site_list[[#This Row],[Country]],site_list[[#This Row],[Site.ID]])</f>
        <v>GhanaCSIR-CRI- Ehiamadwen Jomoro</v>
      </c>
      <c r="BB160" s="3" t="str">
        <v>CSIR-CRI- Ehiamadwen Jomoro</v>
      </c>
      <c r="BC160" s="3" t="str">
        <v>CSIR-CRI- Ehiamadwen Jomoro</v>
      </c>
      <c r="BD160" s="3" t="str">
        <v>CSIR-CRI- Ehiamadwen Jomoro</v>
      </c>
      <c r="BE160" s="3" t="str">
        <v>CSIR-CRI- Ehiamadwen Jomoro</v>
      </c>
      <c r="BF160" s="3" t="str">
        <v>CSIR-CRI- Ehiamadwen Jomoro</v>
      </c>
      <c r="BG160" s="3" t="str">
        <v>CSIR-CRI- Ehiamadwen Jomoro</v>
      </c>
      <c r="BH160" s="3" t="str">
        <v>CSIR-CRI- Ehiamadwen Jomoro</v>
      </c>
      <c r="BI160" s="3" t="str">
        <v>CSIR-CRI- Ehiamadwen Jomoro</v>
      </c>
      <c r="BJ160" s="3" t="str">
        <v>CSIR-CRI- Ehiamadwen Jomoro</v>
      </c>
      <c r="BK160" s="3" t="str">
        <v>CSIR-CRI- Ehiamadwen Jomoro</v>
      </c>
      <c r="BL160" s="3" t="str">
        <v>CSIR-CRI- Ehiamadwen Jomoro</v>
      </c>
      <c r="BM160" s="3" t="str">
        <v>CSIR-CRI- Ehiamadwen Jomoro</v>
      </c>
      <c r="BN160" s="3" t="str">
        <v>CSIR-CRI- Ehiamadwen Jomoro</v>
      </c>
      <c r="BO160" s="3" t="str">
        <v>CSIR-CRI- Ehiamadwen Jomoro</v>
      </c>
      <c r="BP160" s="3" t="str">
        <v>CSIR-CRI- Ehiamadwen Jomoro</v>
      </c>
      <c r="BQ160" s="3" t="str">
        <v>CSIR-CRI- Ehiamadwen Jomoro</v>
      </c>
      <c r="BR160" s="3" t="str">
        <v>CSIR-CRI- Ehiamadwen Jomoro</v>
      </c>
      <c r="BS160" s="3" t="str">
        <v>CSIR-CRI- Ehiamadwen Jomoro</v>
      </c>
      <c r="BT160" s="3" t="str">
        <v>CSIR-CRI- Ehiamadwen Jomoro</v>
      </c>
      <c r="BU160" s="3" t="str">
        <v>CSIR-CRI- Ehiamadwen Jomoro</v>
      </c>
      <c r="BV160" s="3" t="str">
        <v>CSIR-CRI- Ehiamadwen Jomoro</v>
      </c>
      <c r="BW160" s="3" t="str">
        <v>CSIR-CRI- Ehiamadwen Jomoro</v>
      </c>
      <c r="BX160" s="3" t="str">
        <v>CSIR-CRI- Ehiamadwen Jomoro</v>
      </c>
      <c r="BY160" s="3" t="str">
        <v>CSIR-CRI- Ehiamadwen Jomoro</v>
      </c>
      <c r="BZ160" s="3" t="str">
        <v>CSIR-CRI- Ehiamadwen Jomoro</v>
      </c>
      <c r="CA160" s="3" t="str">
        <v>CSIR-CRI- Ehiamadwen Jomoro</v>
      </c>
      <c r="CB160" s="3" t="str">
        <v>CSIR-CRI- Ehiamadwen Jomoro</v>
      </c>
      <c r="CC160" s="3" t="str">
        <v>CSIR-CRI- Ehiamadwen Jomoro</v>
      </c>
      <c r="CD160" s="3" t="str">
        <v>CSIR-CRI- Ehiamadwen Jomoro</v>
      </c>
      <c r="CE160" s="3" t="str">
        <v>CSIR-CRI- Ehiamadwen Jomoro</v>
      </c>
      <c r="CF160" s="3" t="str">
        <v>CSIR-CRI- Ehiamadwen Jomoro</v>
      </c>
      <c r="CG160" s="3" t="str">
        <v>CSIR-CRI- Ehiamadwen Jomoro</v>
      </c>
      <c r="CK160" s="3" t="str">
        <v>CSIR-CRI- Ehiamadwen Jomoro</v>
      </c>
      <c r="CM160" s="3" t="str">
        <v>CSIR-CRI- Ehiamadwen Jomoro</v>
      </c>
      <c r="CN160" s="3" t="str">
        <v>CSIR-CRI- Ehiamadwen Jomoro</v>
      </c>
      <c r="CO160" s="3" t="str">
        <v>CSIR-CRI- Ehiamadwen Jomoro</v>
      </c>
      <c r="CP160" s="3" t="str">
        <v>CSIR-CRI- Ehiamadwen Jomoro</v>
      </c>
      <c r="CQ160" s="3" t="str">
        <v>CSIR-CRI- Ehiamadwen Jomoro</v>
      </c>
      <c r="CR160" s="3" t="str">
        <v>CSIR-CRI- Ehiamadwen Jomoro</v>
      </c>
      <c r="CS160" s="3" t="str">
        <v>CSIR-CRI- Ehiamadwen Jomoro</v>
      </c>
      <c r="CT160" s="3" t="str">
        <v>CSIR-CRI- Ehiamadwen Jomoro</v>
      </c>
      <c r="CU160" s="3" t="str">
        <v>CSIR-CRI- Ehiamadwen Jomoro</v>
      </c>
      <c r="CV160" s="3" t="str">
        <v>CSIR-CRI- Ehiamadwen Jomoro</v>
      </c>
      <c r="CW160" s="3" t="str">
        <v>CSIR-CRI- Ehiamadwen Jomoro</v>
      </c>
      <c r="CX160" s="3" t="str">
        <v>CSIR-CRI- Ehiamadwen Jomoro</v>
      </c>
      <c r="CY160" s="3" t="str">
        <v>CSIR-CRI- Ehiamadwen Jomoro</v>
      </c>
      <c r="CZ160" s="3" t="str">
        <v>CSIR-CRI- Ehiamadwen Jomoro</v>
      </c>
      <c r="DA160" s="3" t="str">
        <v>CSIR-CRI- Ehiamadwen Jomoro</v>
      </c>
      <c r="DB160" s="3" t="str">
        <v>CSIR-CRI- Ehiamadwen Jomoro</v>
      </c>
      <c r="DC160" s="3" t="str">
        <v>CSIR-CRI- Ehiamadwen Jomoro</v>
      </c>
      <c r="DD160" s="3" t="str">
        <v>CSIR-CRI- Ehiamadwen Jomoro</v>
      </c>
      <c r="DE160" s="3" t="str">
        <v>CSIR-CRI- Ehiamadwen Jomoro</v>
      </c>
      <c r="DF160" s="3" t="str">
        <v>CSIR-CRI- Ehiamadwen Jomoro</v>
      </c>
      <c r="DG160" s="3" t="str">
        <v>CSIR-CRI- Ehiamadwen Jomoro</v>
      </c>
      <c r="DH160" s="3" t="str">
        <v>CSIR-CRI- Ehiamadwen Jomoro</v>
      </c>
      <c r="DI160" s="3" t="str">
        <v>CSIR-CRI- Ehiamadwen Jomoro</v>
      </c>
      <c r="DJ160" s="3" t="str">
        <v>CSIR-CRI- Ehiamadwen Jomoro</v>
      </c>
      <c r="DK160" s="3" t="str">
        <v>CSIR-CRI- Ehiamadwen Jomoro</v>
      </c>
      <c r="DL160" s="3" t="str">
        <v>CSIR-CRI- Ehiamadwen Jomoro</v>
      </c>
      <c r="DM160" s="3" t="str">
        <v>CSIR-CRI- Ehiamadwen Jomoro</v>
      </c>
      <c r="DN160" s="3" t="str">
        <v>CSIR-CRI- Ehiamadwen Jomoro</v>
      </c>
      <c r="DO160" s="3" t="str">
        <v>CSIR-CRI- Ehiamadwen Jomoro</v>
      </c>
      <c r="DP160" s="3" t="str">
        <v>CSIR-CRI- Ehiamadwen Jomoro</v>
      </c>
    </row>
    <row r="161" spans="1:120" ht="14.5" x14ac:dyDescent="0.35">
      <c r="A161" s="3">
        <v>9.4130000000000003</v>
      </c>
      <c r="B161" s="3">
        <v>-0.97426999999999997</v>
      </c>
      <c r="C161" s="3" t="s">
        <v>157</v>
      </c>
      <c r="D161" s="3" t="s">
        <v>107</v>
      </c>
      <c r="E161" s="3" t="s">
        <v>7692</v>
      </c>
      <c r="F161" s="3">
        <v>1200</v>
      </c>
      <c r="G161"/>
      <c r="H161" s="3" t="str">
        <f>CONCATENATE(site_list[[#This Row],[Country]],site_list[[#This Row],[Site.ID]])</f>
        <v>GhanaCSIR-SARI</v>
      </c>
      <c r="BB161" s="3" t="str">
        <v>CSIR-SARI</v>
      </c>
      <c r="BC161" s="3" t="str">
        <v>CSIR-SARI</v>
      </c>
      <c r="BD161" s="3" t="str">
        <v>CSIR-SARI</v>
      </c>
      <c r="BE161" s="3" t="str">
        <v>CSIR-SARI</v>
      </c>
      <c r="BF161" s="3" t="str">
        <v>CSIR-SARI</v>
      </c>
      <c r="BG161" s="3" t="str">
        <v>CSIR-SARI</v>
      </c>
      <c r="BH161" s="3" t="str">
        <v>CSIR-SARI</v>
      </c>
      <c r="BI161" s="3" t="str">
        <v>CSIR-SARI</v>
      </c>
      <c r="BJ161" s="3" t="str">
        <v>CSIR-SARI</v>
      </c>
      <c r="BK161" s="3" t="str">
        <v>CSIR-SARI</v>
      </c>
      <c r="BL161" s="3" t="str">
        <v>CSIR-SARI</v>
      </c>
      <c r="BM161" s="3" t="str">
        <v>CSIR-SARI</v>
      </c>
      <c r="BN161" s="3" t="str">
        <v>CSIR-SARI</v>
      </c>
      <c r="BO161" s="3" t="str">
        <v>CSIR-SARI</v>
      </c>
      <c r="BP161" s="3" t="str">
        <v>CSIR-SARI</v>
      </c>
      <c r="BQ161" s="3" t="str">
        <v>CSIR-SARI</v>
      </c>
      <c r="BR161" s="3" t="str">
        <v>CSIR-SARI</v>
      </c>
      <c r="BS161" s="3" t="str">
        <v>CSIR-SARI</v>
      </c>
      <c r="BT161" s="3" t="str">
        <v>CSIR-SARI</v>
      </c>
      <c r="BU161" s="3" t="str">
        <v>CSIR-SARI</v>
      </c>
      <c r="BV161" s="3" t="str">
        <v>CSIR-SARI</v>
      </c>
      <c r="BW161" s="3" t="str">
        <v>CSIR-SARI</v>
      </c>
      <c r="BX161" s="3" t="str">
        <v>CSIR-SARI</v>
      </c>
      <c r="BY161" s="3" t="str">
        <v>CSIR-SARI</v>
      </c>
      <c r="BZ161" s="3" t="str">
        <v>CSIR-SARI</v>
      </c>
      <c r="CA161" s="3" t="str">
        <v>CSIR-SARI</v>
      </c>
      <c r="CB161" s="3" t="str">
        <v>CSIR-SARI</v>
      </c>
      <c r="CC161" s="3" t="str">
        <v>CSIR-SARI</v>
      </c>
      <c r="CD161" s="3" t="str">
        <v>CSIR-SARI</v>
      </c>
      <c r="CE161" s="3" t="str">
        <v>CSIR-SARI</v>
      </c>
      <c r="CF161" s="3" t="str">
        <v>CSIR-SARI</v>
      </c>
      <c r="CG161" s="3" t="str">
        <v>CSIR-SARI</v>
      </c>
      <c r="CK161" s="3" t="str">
        <v>CSIR-SARI</v>
      </c>
      <c r="CM161" s="3" t="str">
        <v>CSIR-SARI</v>
      </c>
      <c r="CN161" s="3" t="str">
        <v>CSIR-SARI</v>
      </c>
      <c r="CO161" s="3" t="str">
        <v>CSIR-SARI</v>
      </c>
      <c r="CP161" s="3" t="str">
        <v>CSIR-SARI</v>
      </c>
      <c r="CQ161" s="3" t="str">
        <v>CSIR-SARI</v>
      </c>
      <c r="CR161" s="3" t="str">
        <v>CSIR-SARI</v>
      </c>
      <c r="CS161" s="3" t="str">
        <v>CSIR-SARI</v>
      </c>
      <c r="CT161" s="3" t="str">
        <v>CSIR-SARI</v>
      </c>
      <c r="CU161" s="3" t="str">
        <v>CSIR-SARI</v>
      </c>
      <c r="CV161" s="3" t="str">
        <v>CSIR-SARI</v>
      </c>
      <c r="CW161" s="3" t="str">
        <v>CSIR-SARI</v>
      </c>
      <c r="CX161" s="3" t="str">
        <v>CSIR-SARI</v>
      </c>
      <c r="CY161" s="3" t="str">
        <v>CSIR-SARI</v>
      </c>
      <c r="CZ161" s="3" t="str">
        <v>CSIR-SARI</v>
      </c>
      <c r="DA161" s="3" t="str">
        <v>CSIR-SARI</v>
      </c>
      <c r="DB161" s="3" t="str">
        <v>CSIR-SARI</v>
      </c>
      <c r="DC161" s="3" t="str">
        <v>CSIR-SARI</v>
      </c>
      <c r="DD161" s="3" t="str">
        <v>CSIR-SARI</v>
      </c>
      <c r="DE161" s="3" t="str">
        <v>CSIR-SARI</v>
      </c>
      <c r="DF161" s="3" t="str">
        <v>CSIR-SARI</v>
      </c>
      <c r="DG161" s="3" t="str">
        <v>CSIR-SARI</v>
      </c>
      <c r="DH161" s="3" t="str">
        <v>CSIR-SARI</v>
      </c>
      <c r="DI161" s="3" t="str">
        <v>CSIR-SARI</v>
      </c>
      <c r="DJ161" s="3" t="str">
        <v>CSIR-SARI</v>
      </c>
      <c r="DK161" s="3" t="str">
        <v>CSIR-SARI</v>
      </c>
      <c r="DL161" s="3" t="str">
        <v>CSIR-SARI</v>
      </c>
      <c r="DM161" s="3" t="str">
        <v>CSIR-SARI</v>
      </c>
      <c r="DN161" s="3" t="str">
        <v>CSIR-SARI</v>
      </c>
      <c r="DO161" s="3" t="str">
        <v>CSIR-SARI</v>
      </c>
      <c r="DP161" s="3" t="str">
        <v>CSIR-SARI</v>
      </c>
    </row>
    <row r="162" spans="1:120" ht="14.5" x14ac:dyDescent="0.35">
      <c r="A162" s="3">
        <v>10.07701</v>
      </c>
      <c r="B162" s="3">
        <v>-2.5061800000000001</v>
      </c>
      <c r="C162" s="3" t="s">
        <v>157</v>
      </c>
      <c r="D162" s="3" t="s">
        <v>107</v>
      </c>
      <c r="E162" s="3" t="s">
        <v>7693</v>
      </c>
      <c r="F162" s="3">
        <v>100</v>
      </c>
      <c r="G162"/>
      <c r="H162" s="3" t="str">
        <f>CONCATENATE(site_list[[#This Row],[Country]],site_list[[#This Row],[Site.ID]])</f>
        <v>GhanaCSIR-SARI Wa Station</v>
      </c>
      <c r="BB162" s="3" t="str">
        <v>CSIR-SARI Wa Station</v>
      </c>
      <c r="BC162" s="3" t="str">
        <v>CSIR-SARI Wa Station</v>
      </c>
      <c r="BD162" s="3" t="str">
        <v>CSIR-SARI Wa Station</v>
      </c>
      <c r="BE162" s="3" t="str">
        <v>CSIR-SARI Wa Station</v>
      </c>
      <c r="BF162" s="3" t="str">
        <v>CSIR-SARI Wa Station</v>
      </c>
      <c r="BG162" s="3" t="str">
        <v>CSIR-SARI Wa Station</v>
      </c>
      <c r="BH162" s="3" t="str">
        <v>CSIR-SARI Wa Station</v>
      </c>
      <c r="BI162" s="3" t="str">
        <v>CSIR-SARI Wa Station</v>
      </c>
      <c r="BJ162" s="3" t="str">
        <v>CSIR-SARI Wa Station</v>
      </c>
      <c r="BK162" s="3" t="str">
        <v>CSIR-SARI Wa Station</v>
      </c>
      <c r="BL162" s="3" t="str">
        <v>CSIR-SARI Wa Station</v>
      </c>
      <c r="BM162" s="3" t="str">
        <v>CSIR-SARI Wa Station</v>
      </c>
      <c r="BN162" s="3" t="str">
        <v>CSIR-SARI Wa Station</v>
      </c>
      <c r="BO162" s="3" t="str">
        <v>CSIR-SARI Wa Station</v>
      </c>
      <c r="BP162" s="3" t="str">
        <v>CSIR-SARI Wa Station</v>
      </c>
      <c r="BQ162" s="3" t="str">
        <v>CSIR-SARI Wa Station</v>
      </c>
      <c r="BR162" s="3" t="str">
        <v>CSIR-SARI Wa Station</v>
      </c>
      <c r="BS162" s="3" t="str">
        <v>CSIR-SARI Wa Station</v>
      </c>
      <c r="BT162" s="3" t="str">
        <v>CSIR-SARI Wa Station</v>
      </c>
      <c r="BU162" s="3" t="str">
        <v>CSIR-SARI Wa Station</v>
      </c>
      <c r="BV162" s="3" t="str">
        <v>CSIR-SARI Wa Station</v>
      </c>
      <c r="BW162" s="3" t="str">
        <v>CSIR-SARI Wa Station</v>
      </c>
      <c r="BX162" s="3" t="str">
        <v>CSIR-SARI Wa Station</v>
      </c>
      <c r="BY162" s="3" t="str">
        <v>CSIR-SARI Wa Station</v>
      </c>
      <c r="BZ162" s="3" t="str">
        <v>CSIR-SARI Wa Station</v>
      </c>
      <c r="CA162" s="3" t="str">
        <v>CSIR-SARI Wa Station</v>
      </c>
      <c r="CB162" s="3" t="str">
        <v>CSIR-SARI Wa Station</v>
      </c>
      <c r="CC162" s="3" t="str">
        <v>CSIR-SARI Wa Station</v>
      </c>
      <c r="CD162" s="3" t="str">
        <v>CSIR-SARI Wa Station</v>
      </c>
      <c r="CE162" s="3" t="str">
        <v>CSIR-SARI Wa Station</v>
      </c>
      <c r="CF162" s="3" t="str">
        <v>CSIR-SARI Wa Station</v>
      </c>
      <c r="CG162" s="3" t="str">
        <v>CSIR-SARI Wa Station</v>
      </c>
      <c r="CK162" s="3" t="str">
        <v>CSIR-SARI Wa Station</v>
      </c>
      <c r="CM162" s="3" t="str">
        <v>CSIR-SARI Wa Station</v>
      </c>
      <c r="CN162" s="3" t="str">
        <v>CSIR-SARI Wa Station</v>
      </c>
      <c r="CO162" s="3" t="str">
        <v>CSIR-SARI Wa Station</v>
      </c>
      <c r="CP162" s="3" t="str">
        <v>CSIR-SARI Wa Station</v>
      </c>
      <c r="CQ162" s="3" t="str">
        <v>CSIR-SARI Wa Station</v>
      </c>
      <c r="CR162" s="3" t="str">
        <v>CSIR-SARI Wa Station</v>
      </c>
      <c r="CS162" s="3" t="str">
        <v>CSIR-SARI Wa Station</v>
      </c>
      <c r="CT162" s="3" t="str">
        <v>CSIR-SARI Wa Station</v>
      </c>
      <c r="CU162" s="3" t="str">
        <v>CSIR-SARI Wa Station</v>
      </c>
      <c r="CV162" s="3" t="str">
        <v>CSIR-SARI Wa Station</v>
      </c>
      <c r="CW162" s="3" t="str">
        <v>CSIR-SARI Wa Station</v>
      </c>
      <c r="CX162" s="3" t="str">
        <v>CSIR-SARI Wa Station</v>
      </c>
      <c r="CY162" s="3" t="str">
        <v>CSIR-SARI Wa Station</v>
      </c>
      <c r="CZ162" s="3" t="str">
        <v>CSIR-SARI Wa Station</v>
      </c>
      <c r="DA162" s="3" t="str">
        <v>CSIR-SARI Wa Station</v>
      </c>
      <c r="DB162" s="3" t="str">
        <v>CSIR-SARI Wa Station</v>
      </c>
      <c r="DC162" s="3" t="str">
        <v>CSIR-SARI Wa Station</v>
      </c>
      <c r="DD162" s="3" t="str">
        <v>CSIR-SARI Wa Station</v>
      </c>
      <c r="DE162" s="3" t="str">
        <v>CSIR-SARI Wa Station</v>
      </c>
      <c r="DF162" s="3" t="str">
        <v>CSIR-SARI Wa Station</v>
      </c>
      <c r="DG162" s="3" t="str">
        <v>CSIR-SARI Wa Station</v>
      </c>
      <c r="DH162" s="3" t="str">
        <v>CSIR-SARI Wa Station</v>
      </c>
      <c r="DI162" s="3" t="str">
        <v>CSIR-SARI Wa Station</v>
      </c>
      <c r="DJ162" s="3" t="str">
        <v>CSIR-SARI Wa Station</v>
      </c>
      <c r="DK162" s="3" t="str">
        <v>CSIR-SARI Wa Station</v>
      </c>
      <c r="DL162" s="3" t="str">
        <v>CSIR-SARI Wa Station</v>
      </c>
      <c r="DM162" s="3" t="str">
        <v>CSIR-SARI Wa Station</v>
      </c>
      <c r="DN162" s="3" t="str">
        <v>CSIR-SARI Wa Station</v>
      </c>
      <c r="DO162" s="3" t="str">
        <v>CSIR-SARI Wa Station</v>
      </c>
      <c r="DP162" s="3" t="str">
        <v>CSIR-SARI Wa Station</v>
      </c>
    </row>
    <row r="163" spans="1:120" ht="14.5" x14ac:dyDescent="0.35">
      <c r="A163" s="3">
        <v>32.096699999999998</v>
      </c>
      <c r="B163" s="3">
        <v>76.546270000000007</v>
      </c>
      <c r="C163" s="3" t="s">
        <v>13662</v>
      </c>
      <c r="D163" s="3" t="s">
        <v>112</v>
      </c>
      <c r="E163" s="3" t="s">
        <v>13710</v>
      </c>
      <c r="F163" s="3">
        <v>1500</v>
      </c>
      <c r="G163"/>
      <c r="H163" s="3" t="str">
        <f>CONCATENATE(site_list[[#This Row],[Country]],site_list[[#This Row],[Site.ID]])</f>
        <v>IndiaCSKHPKV-Experimental Farm</v>
      </c>
      <c r="BB163" s="3" t="str">
        <v>CSKHPKV-Experimental Farm</v>
      </c>
      <c r="BC163" s="3" t="str">
        <v>CSKHPKV-Experimental Farm</v>
      </c>
      <c r="BD163" s="3" t="str">
        <v>CSKHPKV-Experimental Farm</v>
      </c>
      <c r="BE163" s="3" t="str">
        <v>CSKHPKV-Experimental Farm</v>
      </c>
      <c r="BF163" s="3" t="str">
        <v>CSKHPKV-Experimental Farm</v>
      </c>
      <c r="BG163" s="3" t="str">
        <v>CSKHPKV-Experimental Farm</v>
      </c>
      <c r="BH163" s="3" t="str">
        <v>CSKHPKV-Experimental Farm</v>
      </c>
      <c r="BI163" s="3" t="str">
        <v>CSKHPKV-Experimental Farm</v>
      </c>
      <c r="BJ163" s="3" t="str">
        <v>CSKHPKV-Experimental Farm</v>
      </c>
      <c r="BK163" s="3" t="str">
        <v>CSKHPKV-Experimental Farm</v>
      </c>
      <c r="BL163" s="3" t="str">
        <v>CSKHPKV-Experimental Farm</v>
      </c>
      <c r="BM163" s="3" t="str">
        <v>CSKHPKV-Experimental Farm</v>
      </c>
      <c r="BN163" s="3" t="str">
        <v>CSKHPKV-Experimental Farm</v>
      </c>
      <c r="BO163" s="3" t="str">
        <v>CSKHPKV-Experimental Farm</v>
      </c>
      <c r="BP163" s="3" t="str">
        <v>CSKHPKV-Experimental Farm</v>
      </c>
      <c r="BQ163" s="3" t="str">
        <v>CSKHPKV-Experimental Farm</v>
      </c>
      <c r="BR163" s="3" t="str">
        <v>CSKHPKV-Experimental Farm</v>
      </c>
      <c r="BS163" s="3" t="str">
        <v>CSKHPKV-Experimental Farm</v>
      </c>
      <c r="BT163" s="3" t="str">
        <v>CSKHPKV-Experimental Farm</v>
      </c>
      <c r="BU163" s="3" t="str">
        <v>CSKHPKV-Experimental Farm</v>
      </c>
      <c r="BV163" s="3" t="str">
        <v>CSKHPKV-Experimental Farm</v>
      </c>
      <c r="BW163" s="3" t="str">
        <v>CSKHPKV-Experimental Farm</v>
      </c>
      <c r="BX163" s="3" t="str">
        <v>CSKHPKV-Experimental Farm</v>
      </c>
      <c r="BY163" s="3" t="str">
        <v>CSKHPKV-Experimental Farm</v>
      </c>
      <c r="BZ163" s="3" t="str">
        <v>CSKHPKV-Experimental Farm</v>
      </c>
      <c r="CA163" s="3" t="str">
        <v>CSKHPKV-Experimental Farm</v>
      </c>
      <c r="CB163" s="3" t="str">
        <v>CSKHPKV-Experimental Farm</v>
      </c>
      <c r="CC163" s="3" t="str">
        <v>CSKHPKV-Experimental Farm</v>
      </c>
      <c r="CD163" s="3" t="str">
        <v>CSKHPKV-Experimental Farm</v>
      </c>
      <c r="CE163" s="3" t="str">
        <v>CSKHPKV-Experimental Farm</v>
      </c>
      <c r="CF163" s="3" t="str">
        <v>CSKHPKV-Experimental Farm</v>
      </c>
      <c r="CG163" s="3" t="str">
        <v>CSKHPKV-Experimental Farm</v>
      </c>
      <c r="CK163" s="3" t="str">
        <v>CSKHPKV-Experimental Farm</v>
      </c>
      <c r="CM163" s="3" t="str">
        <v>CSKHPKV-Experimental Farm</v>
      </c>
      <c r="CN163" s="3" t="str">
        <v>CSKHPKV-Experimental Farm</v>
      </c>
      <c r="CO163" s="3" t="str">
        <v>CSKHPKV-Experimental Farm</v>
      </c>
      <c r="CP163" s="3" t="str">
        <v>CSKHPKV-Experimental Farm</v>
      </c>
      <c r="CQ163" s="3" t="str">
        <v>CSKHPKV-Experimental Farm</v>
      </c>
      <c r="CR163" s="3" t="str">
        <v>CSKHPKV-Experimental Farm</v>
      </c>
      <c r="CS163" s="3" t="str">
        <v>CSKHPKV-Experimental Farm</v>
      </c>
      <c r="CT163" s="3" t="str">
        <v>CSKHPKV-Experimental Farm</v>
      </c>
      <c r="CU163" s="3" t="str">
        <v>CSKHPKV-Experimental Farm</v>
      </c>
      <c r="CV163" s="3" t="str">
        <v>CSKHPKV-Experimental Farm</v>
      </c>
      <c r="CW163" s="3" t="str">
        <v>CSKHPKV-Experimental Farm</v>
      </c>
      <c r="CX163" s="3" t="str">
        <v>CSKHPKV-Experimental Farm</v>
      </c>
      <c r="CY163" s="3" t="str">
        <v>CSKHPKV-Experimental Farm</v>
      </c>
      <c r="CZ163" s="3" t="str">
        <v>CSKHPKV-Experimental Farm</v>
      </c>
      <c r="DA163" s="3" t="str">
        <v>CSKHPKV-Experimental Farm</v>
      </c>
      <c r="DB163" s="3" t="str">
        <v>CSKHPKV-Experimental Farm</v>
      </c>
      <c r="DC163" s="3" t="str">
        <v>CSKHPKV-Experimental Farm</v>
      </c>
      <c r="DD163" s="3" t="str">
        <v>CSKHPKV-Experimental Farm</v>
      </c>
      <c r="DE163" s="3" t="str">
        <v>CSKHPKV-Experimental Farm</v>
      </c>
      <c r="DF163" s="3" t="str">
        <v>CSKHPKV-Experimental Farm</v>
      </c>
      <c r="DG163" s="3" t="str">
        <v>CSKHPKV-Experimental Farm</v>
      </c>
      <c r="DH163" s="3" t="str">
        <v>CSKHPKV-Experimental Farm</v>
      </c>
      <c r="DI163" s="3" t="str">
        <v>CSKHPKV-Experimental Farm</v>
      </c>
      <c r="DJ163" s="3" t="str">
        <v>CSKHPKV-Experimental Farm</v>
      </c>
      <c r="DK163" s="3" t="str">
        <v>CSKHPKV-Experimental Farm</v>
      </c>
      <c r="DL163" s="3" t="str">
        <v>CSKHPKV-Experimental Farm</v>
      </c>
      <c r="DM163" s="3" t="str">
        <v>CSKHPKV-Experimental Farm</v>
      </c>
      <c r="DN163" s="3" t="str">
        <v>CSKHPKV-Experimental Farm</v>
      </c>
      <c r="DO163" s="3" t="str">
        <v>CSKHPKV-Experimental Farm</v>
      </c>
      <c r="DP163" s="3" t="str">
        <v>CSKHPKV-Experimental Farm</v>
      </c>
    </row>
    <row r="164" spans="1:120" ht="14.5" x14ac:dyDescent="0.35">
      <c r="A164" s="3">
        <v>6.4154</v>
      </c>
      <c r="B164" s="3">
        <v>-5.0909000000000004</v>
      </c>
      <c r="C164" s="3" t="s">
        <v>164</v>
      </c>
      <c r="D164" s="3" t="s">
        <v>107</v>
      </c>
      <c r="E164" s="3" t="s">
        <v>333</v>
      </c>
      <c r="F164" s="3">
        <v>100</v>
      </c>
      <c r="G164"/>
      <c r="H164" s="3" t="str">
        <f>CONCATENATE(site_list[[#This Row],[Country]],site_list[[#This Row],[Site.ID]])</f>
        <v>Ivory CoastCSRS Bringakro</v>
      </c>
      <c r="BB164" s="3" t="str">
        <v>CSRS Bringakro</v>
      </c>
      <c r="BC164" s="3" t="str">
        <v>CSRS Bringakro</v>
      </c>
      <c r="BD164" s="3" t="str">
        <v>CSRS Bringakro</v>
      </c>
      <c r="BE164" s="3" t="str">
        <v>CSRS Bringakro</v>
      </c>
      <c r="BF164" s="3" t="str">
        <v>CSRS Bringakro</v>
      </c>
      <c r="BG164" s="3" t="str">
        <v>CSRS Bringakro</v>
      </c>
      <c r="BH164" s="3" t="str">
        <v>CSRS Bringakro</v>
      </c>
      <c r="BI164" s="3" t="str">
        <v>CSRS Bringakro</v>
      </c>
      <c r="BJ164" s="3" t="str">
        <v>CSRS Bringakro</v>
      </c>
      <c r="BK164" s="3" t="str">
        <v>CSRS Bringakro</v>
      </c>
      <c r="BL164" s="3" t="str">
        <v>CSRS Bringakro</v>
      </c>
      <c r="BM164" s="3" t="str">
        <v>CSRS Bringakro</v>
      </c>
      <c r="BN164" s="3" t="str">
        <v>CSRS Bringakro</v>
      </c>
      <c r="BO164" s="3" t="str">
        <v>CSRS Bringakro</v>
      </c>
      <c r="BP164" s="3" t="str">
        <v>CSRS Bringakro</v>
      </c>
      <c r="BQ164" s="3" t="str">
        <v>CSRS Bringakro</v>
      </c>
      <c r="BR164" s="3" t="str">
        <v>CSRS Bringakro</v>
      </c>
      <c r="BS164" s="3" t="str">
        <v>CSRS Bringakro</v>
      </c>
      <c r="BT164" s="3" t="str">
        <v>CSRS Bringakro</v>
      </c>
      <c r="BU164" s="3" t="str">
        <v>CSRS Bringakro</v>
      </c>
      <c r="BV164" s="3" t="str">
        <v>CSRS Bringakro</v>
      </c>
      <c r="BW164" s="3" t="str">
        <v>CSRS Bringakro</v>
      </c>
      <c r="BX164" s="3" t="str">
        <v>CSRS Bringakro</v>
      </c>
      <c r="BY164" s="3" t="str">
        <v>CSRS Bringakro</v>
      </c>
      <c r="BZ164" s="3" t="str">
        <v>CSRS Bringakro</v>
      </c>
      <c r="CA164" s="3" t="str">
        <v>CSRS Bringakro</v>
      </c>
      <c r="CB164" s="3" t="str">
        <v>CSRS Bringakro</v>
      </c>
      <c r="CC164" s="3" t="str">
        <v>CSRS Bringakro</v>
      </c>
      <c r="CD164" s="3" t="str">
        <v>CSRS Bringakro</v>
      </c>
      <c r="CE164" s="3" t="str">
        <v>CSRS Bringakro</v>
      </c>
      <c r="CF164" s="3" t="str">
        <v>CSRS Bringakro</v>
      </c>
      <c r="CG164" s="3" t="str">
        <v>CSRS Bringakro</v>
      </c>
      <c r="CK164" s="3" t="str">
        <v>CSRS Bringakro</v>
      </c>
      <c r="CM164" s="3" t="str">
        <v>CSRS Bringakro</v>
      </c>
      <c r="CN164" s="3" t="str">
        <v>CSRS Bringakro</v>
      </c>
      <c r="CO164" s="3" t="str">
        <v>CSRS Bringakro</v>
      </c>
      <c r="CP164" s="3" t="str">
        <v>CSRS Bringakro</v>
      </c>
      <c r="CQ164" s="3" t="str">
        <v>CSRS Bringakro</v>
      </c>
      <c r="CR164" s="3" t="str">
        <v>CSRS Bringakro</v>
      </c>
      <c r="CS164" s="3" t="str">
        <v>CSRS Bringakro</v>
      </c>
      <c r="CT164" s="3" t="str">
        <v>CSRS Bringakro</v>
      </c>
      <c r="CU164" s="3" t="str">
        <v>CSRS Bringakro</v>
      </c>
      <c r="CV164" s="3" t="str">
        <v>CSRS Bringakro</v>
      </c>
      <c r="CW164" s="3" t="str">
        <v>CSRS Bringakro</v>
      </c>
      <c r="CX164" s="3" t="str">
        <v>CSRS Bringakro</v>
      </c>
      <c r="CY164" s="3" t="str">
        <v>CSRS Bringakro</v>
      </c>
      <c r="CZ164" s="3" t="str">
        <v>CSRS Bringakro</v>
      </c>
      <c r="DA164" s="3" t="str">
        <v>CSRS Bringakro</v>
      </c>
      <c r="DB164" s="3" t="str">
        <v>CSRS Bringakro</v>
      </c>
      <c r="DC164" s="3" t="str">
        <v>CSRS Bringakro</v>
      </c>
      <c r="DD164" s="3" t="str">
        <v>CSRS Bringakro</v>
      </c>
      <c r="DE164" s="3" t="str">
        <v>CSRS Bringakro</v>
      </c>
      <c r="DF164" s="3" t="str">
        <v>CSRS Bringakro</v>
      </c>
      <c r="DG164" s="3" t="str">
        <v>CSRS Bringakro</v>
      </c>
      <c r="DH164" s="3" t="str">
        <v>CSRS Bringakro</v>
      </c>
      <c r="DI164" s="3" t="str">
        <v>CSRS Bringakro</v>
      </c>
      <c r="DJ164" s="3" t="str">
        <v>CSRS Bringakro</v>
      </c>
      <c r="DK164" s="3" t="str">
        <v>CSRS Bringakro</v>
      </c>
      <c r="DL164" s="3" t="str">
        <v>CSRS Bringakro</v>
      </c>
      <c r="DM164" s="3" t="str">
        <v>CSRS Bringakro</v>
      </c>
      <c r="DN164" s="3" t="str">
        <v>CSRS Bringakro</v>
      </c>
      <c r="DO164" s="3" t="str">
        <v>CSRS Bringakro</v>
      </c>
      <c r="DP164" s="3" t="str">
        <v>CSRS Bringakro</v>
      </c>
    </row>
    <row r="165" spans="1:120" ht="14.5" x14ac:dyDescent="0.35">
      <c r="A165" s="3">
        <v>-2.5756999999999999</v>
      </c>
      <c r="B165" s="3">
        <v>29.864509999999999</v>
      </c>
      <c r="C165" s="3" t="s">
        <v>198</v>
      </c>
      <c r="D165" s="3" t="s">
        <v>107</v>
      </c>
      <c r="E165" s="3" t="s">
        <v>7694</v>
      </c>
      <c r="F165" s="3">
        <v>5000</v>
      </c>
      <c r="G165"/>
      <c r="H165" s="3" t="str">
        <f>CONCATENATE(site_list[[#This Row],[Country]],site_list[[#This Row],[Site.ID]])</f>
        <v>RwandaCyili Sub-catchment</v>
      </c>
      <c r="BB165" s="3" t="str">
        <v>Cyili Sub-catchment</v>
      </c>
      <c r="BC165" s="3" t="str">
        <v>Cyili Sub-catchment</v>
      </c>
      <c r="BD165" s="3" t="str">
        <v>Cyili Sub-catchment</v>
      </c>
      <c r="BE165" s="3" t="str">
        <v>Cyili Sub-catchment</v>
      </c>
      <c r="BF165" s="3" t="str">
        <v>Cyili Sub-catchment</v>
      </c>
      <c r="BG165" s="3" t="str">
        <v>Cyili Sub-catchment</v>
      </c>
      <c r="BH165" s="3" t="str">
        <v>Cyili Sub-catchment</v>
      </c>
      <c r="BI165" s="3" t="str">
        <v>Cyili Sub-catchment</v>
      </c>
      <c r="BJ165" s="3" t="str">
        <v>Cyili Sub-catchment</v>
      </c>
      <c r="BK165" s="3" t="str">
        <v>Cyili Sub-catchment</v>
      </c>
      <c r="BL165" s="3" t="str">
        <v>Cyili Sub-catchment</v>
      </c>
      <c r="BM165" s="3" t="str">
        <v>Cyili Sub-catchment</v>
      </c>
      <c r="BN165" s="3" t="str">
        <v>Cyili Sub-catchment</v>
      </c>
      <c r="BO165" s="3" t="str">
        <v>Cyili Sub-catchment</v>
      </c>
      <c r="BP165" s="3" t="str">
        <v>Cyili Sub-catchment</v>
      </c>
      <c r="BQ165" s="3" t="str">
        <v>Cyili Sub-catchment</v>
      </c>
      <c r="BR165" s="3" t="str">
        <v>Cyili Sub-catchment</v>
      </c>
      <c r="BS165" s="3" t="str">
        <v>Cyili Sub-catchment</v>
      </c>
      <c r="BT165" s="3" t="str">
        <v>Cyili Sub-catchment</v>
      </c>
      <c r="BU165" s="3" t="str">
        <v>Cyili Sub-catchment</v>
      </c>
      <c r="BV165" s="3" t="str">
        <v>Cyili Sub-catchment</v>
      </c>
      <c r="BW165" s="3" t="str">
        <v>Cyili Sub-catchment</v>
      </c>
      <c r="BX165" s="3" t="str">
        <v>Cyili Sub-catchment</v>
      </c>
      <c r="BY165" s="3" t="str">
        <v>Cyili Sub-catchment</v>
      </c>
      <c r="BZ165" s="3" t="str">
        <v>Cyili Sub-catchment</v>
      </c>
      <c r="CA165" s="3" t="str">
        <v>Cyili Sub-catchment</v>
      </c>
      <c r="CB165" s="3" t="str">
        <v>Cyili Sub-catchment</v>
      </c>
      <c r="CC165" s="3" t="str">
        <v>Cyili Sub-catchment</v>
      </c>
      <c r="CD165" s="3" t="str">
        <v>Cyili Sub-catchment</v>
      </c>
      <c r="CE165" s="3" t="str">
        <v>Cyili Sub-catchment</v>
      </c>
      <c r="CF165" s="3" t="str">
        <v>Cyili Sub-catchment</v>
      </c>
      <c r="CG165" s="3" t="str">
        <v>Cyili Sub-catchment</v>
      </c>
      <c r="CK165" s="3" t="str">
        <v>Cyili Sub-catchment</v>
      </c>
      <c r="CM165" s="3" t="str">
        <v>Cyili Sub-catchment</v>
      </c>
      <c r="CN165" s="3" t="str">
        <v>Cyili Sub-catchment</v>
      </c>
      <c r="CO165" s="3" t="str">
        <v>Cyili Sub-catchment</v>
      </c>
      <c r="CP165" s="3" t="str">
        <v>Cyili Sub-catchment</v>
      </c>
      <c r="CQ165" s="3" t="str">
        <v>Cyili Sub-catchment</v>
      </c>
      <c r="CR165" s="3" t="str">
        <v>Cyili Sub-catchment</v>
      </c>
      <c r="CS165" s="3" t="str">
        <v>Cyili Sub-catchment</v>
      </c>
      <c r="CT165" s="3" t="str">
        <v>Cyili Sub-catchment</v>
      </c>
      <c r="CU165" s="3" t="str">
        <v>Cyili Sub-catchment</v>
      </c>
      <c r="CV165" s="3" t="str">
        <v>Cyili Sub-catchment</v>
      </c>
      <c r="CW165" s="3" t="str">
        <v>Cyili Sub-catchment</v>
      </c>
      <c r="CX165" s="3" t="str">
        <v>Cyili Sub-catchment</v>
      </c>
      <c r="CY165" s="3" t="str">
        <v>Cyili Sub-catchment</v>
      </c>
      <c r="CZ165" s="3" t="str">
        <v>Cyili Sub-catchment</v>
      </c>
      <c r="DA165" s="3" t="str">
        <v>Cyili Sub-catchment</v>
      </c>
      <c r="DB165" s="3" t="str">
        <v>Cyili Sub-catchment</v>
      </c>
      <c r="DC165" s="3" t="str">
        <v>Cyili Sub-catchment</v>
      </c>
      <c r="DD165" s="3" t="str">
        <v>Cyili Sub-catchment</v>
      </c>
      <c r="DE165" s="3" t="str">
        <v>Cyili Sub-catchment</v>
      </c>
      <c r="DF165" s="3" t="str">
        <v>Cyili Sub-catchment</v>
      </c>
      <c r="DG165" s="3" t="str">
        <v>Cyili Sub-catchment</v>
      </c>
      <c r="DH165" s="3" t="str">
        <v>Cyili Sub-catchment</v>
      </c>
      <c r="DI165" s="3" t="str">
        <v>Cyili Sub-catchment</v>
      </c>
      <c r="DJ165" s="3" t="str">
        <v>Cyili Sub-catchment</v>
      </c>
      <c r="DK165" s="3" t="str">
        <v>Cyili Sub-catchment</v>
      </c>
      <c r="DL165" s="3" t="str">
        <v>Cyili Sub-catchment</v>
      </c>
      <c r="DM165" s="3" t="str">
        <v>Cyili Sub-catchment</v>
      </c>
      <c r="DN165" s="3" t="str">
        <v>Cyili Sub-catchment</v>
      </c>
      <c r="DO165" s="3" t="str">
        <v>Cyili Sub-catchment</v>
      </c>
      <c r="DP165" s="3" t="str">
        <v>Cyili Sub-catchment</v>
      </c>
    </row>
    <row r="166" spans="1:120" ht="14.5" x14ac:dyDescent="0.35">
      <c r="A166" s="3">
        <v>8.5515000000000008</v>
      </c>
      <c r="B166" s="3">
        <v>34.840600000000002</v>
      </c>
      <c r="C166" s="3" t="s">
        <v>148</v>
      </c>
      <c r="D166" s="3" t="s">
        <v>112</v>
      </c>
      <c r="E166" s="3" t="s">
        <v>13645</v>
      </c>
      <c r="F166" s="3">
        <v>500</v>
      </c>
      <c r="G166"/>
      <c r="H166" s="3" t="str">
        <f>CONCATENATE(site_list[[#This Row],[Country]],site_list[[#This Row],[Site.ID]])</f>
        <v>EthiopiaDambi Dollo University</v>
      </c>
      <c r="BB166" s="3" t="str">
        <v>Dambi Dollo University</v>
      </c>
      <c r="BC166" s="3" t="str">
        <v>Dambi Dollo University</v>
      </c>
      <c r="BD166" s="3" t="str">
        <v>Dambi Dollo University</v>
      </c>
      <c r="BE166" s="3" t="str">
        <v>Dambi Dollo University</v>
      </c>
      <c r="BF166" s="3" t="str">
        <v>Dambi Dollo University</v>
      </c>
      <c r="BG166" s="3" t="str">
        <v>Dambi Dollo University</v>
      </c>
      <c r="BH166" s="3" t="str">
        <v>Dambi Dollo University</v>
      </c>
      <c r="BI166" s="3" t="str">
        <v>Dambi Dollo University</v>
      </c>
      <c r="BJ166" s="3" t="str">
        <v>Dambi Dollo University</v>
      </c>
      <c r="BK166" s="3" t="str">
        <v>Dambi Dollo University</v>
      </c>
      <c r="BL166" s="3" t="str">
        <v>Dambi Dollo University</v>
      </c>
      <c r="BM166" s="3" t="str">
        <v>Dambi Dollo University</v>
      </c>
      <c r="BN166" s="3" t="str">
        <v>Dambi Dollo University</v>
      </c>
      <c r="BO166" s="3" t="str">
        <v>Dambi Dollo University</v>
      </c>
      <c r="BP166" s="3" t="str">
        <v>Dambi Dollo University</v>
      </c>
      <c r="BQ166" s="3" t="str">
        <v>Dambi Dollo University</v>
      </c>
      <c r="BR166" s="3" t="str">
        <v>Dambi Dollo University</v>
      </c>
      <c r="BS166" s="3" t="str">
        <v>Dambi Dollo University</v>
      </c>
      <c r="BT166" s="3" t="str">
        <v>Dambi Dollo University</v>
      </c>
      <c r="BU166" s="3" t="str">
        <v>Dambi Dollo University</v>
      </c>
      <c r="BV166" s="3" t="str">
        <v>Dambi Dollo University</v>
      </c>
      <c r="BW166" s="3" t="str">
        <v>Dambi Dollo University</v>
      </c>
      <c r="BX166" s="3" t="str">
        <v>Dambi Dollo University</v>
      </c>
      <c r="BY166" s="3" t="str">
        <v>Dambi Dollo University</v>
      </c>
      <c r="BZ166" s="3" t="str">
        <v>Dambi Dollo University</v>
      </c>
      <c r="CA166" s="3" t="str">
        <v>Dambi Dollo University</v>
      </c>
      <c r="CB166" s="3" t="str">
        <v>Dambi Dollo University</v>
      </c>
      <c r="CC166" s="3" t="str">
        <v>Dambi Dollo University</v>
      </c>
      <c r="CD166" s="3" t="str">
        <v>Dambi Dollo University</v>
      </c>
      <c r="CE166" s="3" t="str">
        <v>Dambi Dollo University</v>
      </c>
      <c r="CF166" s="3" t="str">
        <v>Dambi Dollo University</v>
      </c>
      <c r="CG166" s="3" t="str">
        <v>Dambi Dollo University</v>
      </c>
      <c r="CK166" s="3" t="str">
        <v>Dambi Dollo University</v>
      </c>
      <c r="CM166" s="3" t="str">
        <v>Dambi Dollo University</v>
      </c>
      <c r="CN166" s="3" t="str">
        <v>Dambi Dollo University</v>
      </c>
      <c r="CO166" s="3" t="str">
        <v>Dambi Dollo University</v>
      </c>
      <c r="CP166" s="3" t="str">
        <v>Dambi Dollo University</v>
      </c>
      <c r="CQ166" s="3" t="str">
        <v>Dambi Dollo University</v>
      </c>
      <c r="CR166" s="3" t="str">
        <v>Dambi Dollo University</v>
      </c>
      <c r="CS166" s="3" t="str">
        <v>Dambi Dollo University</v>
      </c>
      <c r="CT166" s="3" t="str">
        <v>Dambi Dollo University</v>
      </c>
      <c r="CU166" s="3" t="str">
        <v>Dambi Dollo University</v>
      </c>
      <c r="CV166" s="3" t="str">
        <v>Dambi Dollo University</v>
      </c>
      <c r="CW166" s="3" t="str">
        <v>Dambi Dollo University</v>
      </c>
      <c r="CX166" s="3" t="str">
        <v>Dambi Dollo University</v>
      </c>
      <c r="CY166" s="3" t="str">
        <v>Dambi Dollo University</v>
      </c>
      <c r="CZ166" s="3" t="str">
        <v>Dambi Dollo University</v>
      </c>
      <c r="DA166" s="3" t="str">
        <v>Dambi Dollo University</v>
      </c>
      <c r="DB166" s="3" t="str">
        <v>Dambi Dollo University</v>
      </c>
      <c r="DC166" s="3" t="str">
        <v>Dambi Dollo University</v>
      </c>
      <c r="DD166" s="3" t="str">
        <v>Dambi Dollo University</v>
      </c>
      <c r="DE166" s="3" t="str">
        <v>Dambi Dollo University</v>
      </c>
      <c r="DF166" s="3" t="str">
        <v>Dambi Dollo University</v>
      </c>
      <c r="DG166" s="3" t="str">
        <v>Dambi Dollo University</v>
      </c>
      <c r="DH166" s="3" t="str">
        <v>Dambi Dollo University</v>
      </c>
      <c r="DI166" s="3" t="str">
        <v>Dambi Dollo University</v>
      </c>
      <c r="DJ166" s="3" t="str">
        <v>Dambi Dollo University</v>
      </c>
      <c r="DK166" s="3" t="str">
        <v>Dambi Dollo University</v>
      </c>
      <c r="DL166" s="3" t="str">
        <v>Dambi Dollo University</v>
      </c>
      <c r="DM166" s="3" t="str">
        <v>Dambi Dollo University</v>
      </c>
      <c r="DN166" s="3" t="str">
        <v>Dambi Dollo University</v>
      </c>
      <c r="DO166" s="3" t="str">
        <v>Dambi Dollo University</v>
      </c>
      <c r="DP166" s="3" t="str">
        <v>Dambi Dollo University</v>
      </c>
    </row>
    <row r="167" spans="1:120" ht="14.5" x14ac:dyDescent="0.35">
      <c r="A167" s="3">
        <v>8.7333300000000005</v>
      </c>
      <c r="B167" s="3">
        <v>38.966670000000001</v>
      </c>
      <c r="C167" s="3" t="s">
        <v>148</v>
      </c>
      <c r="D167" s="3" t="s">
        <v>107</v>
      </c>
      <c r="E167" s="3" t="s">
        <v>288</v>
      </c>
      <c r="F167" s="3">
        <v>917</v>
      </c>
      <c r="G167"/>
      <c r="H167" s="3" t="str">
        <f>CONCATENATE(site_list[[#This Row],[Country]],site_list[[#This Row],[Site.ID]])</f>
        <v>EthiopiaDebre Zeit</v>
      </c>
      <c r="BB167" s="3" t="str">
        <v>Debre Zeit</v>
      </c>
      <c r="BC167" s="3" t="str">
        <v>Debre Zeit</v>
      </c>
      <c r="BD167" s="3" t="str">
        <v>Debre Zeit</v>
      </c>
      <c r="BE167" s="3" t="str">
        <v>Debre Zeit</v>
      </c>
      <c r="BF167" s="3" t="str">
        <v>Debre Zeit</v>
      </c>
      <c r="BG167" s="3" t="str">
        <v>Debre Zeit</v>
      </c>
      <c r="BH167" s="3" t="str">
        <v>Debre Zeit</v>
      </c>
      <c r="BI167" s="3" t="str">
        <v>Debre Zeit</v>
      </c>
      <c r="BJ167" s="3" t="str">
        <v>Debre Zeit</v>
      </c>
      <c r="BK167" s="3" t="str">
        <v>Debre Zeit</v>
      </c>
      <c r="BL167" s="3" t="str">
        <v>Debre Zeit</v>
      </c>
      <c r="BM167" s="3" t="str">
        <v>Debre Zeit</v>
      </c>
      <c r="BN167" s="3" t="str">
        <v>Debre Zeit</v>
      </c>
      <c r="BO167" s="3" t="str">
        <v>Debre Zeit</v>
      </c>
      <c r="BP167" s="3" t="str">
        <v>Debre Zeit</v>
      </c>
      <c r="BQ167" s="3" t="str">
        <v>Debre Zeit</v>
      </c>
      <c r="BR167" s="3" t="str">
        <v>Debre Zeit</v>
      </c>
      <c r="BS167" s="3" t="str">
        <v>Debre Zeit</v>
      </c>
      <c r="BT167" s="3" t="str">
        <v>Debre Zeit</v>
      </c>
      <c r="BU167" s="3" t="str">
        <v>Debre Zeit</v>
      </c>
      <c r="BV167" s="3" t="str">
        <v>Debre Zeit</v>
      </c>
      <c r="BW167" s="3" t="str">
        <v>Debre Zeit</v>
      </c>
      <c r="BX167" s="3" t="str">
        <v>Debre Zeit</v>
      </c>
      <c r="BY167" s="3" t="str">
        <v>Debre Zeit</v>
      </c>
      <c r="BZ167" s="3" t="str">
        <v>Debre Zeit</v>
      </c>
      <c r="CA167" s="3" t="str">
        <v>Debre Zeit</v>
      </c>
      <c r="CB167" s="3" t="str">
        <v>Debre Zeit</v>
      </c>
      <c r="CC167" s="3" t="str">
        <v>Debre Zeit</v>
      </c>
      <c r="CD167" s="3" t="str">
        <v>Debre Zeit</v>
      </c>
      <c r="CE167" s="3" t="str">
        <v>Debre Zeit</v>
      </c>
      <c r="CF167" s="3" t="str">
        <v>Debre Zeit</v>
      </c>
      <c r="CG167" s="3" t="str">
        <v>Debre Zeit</v>
      </c>
      <c r="CK167" s="3" t="str">
        <v>Debre Zeit</v>
      </c>
      <c r="CM167" s="3" t="str">
        <v>Debre Zeit</v>
      </c>
      <c r="CN167" s="3" t="str">
        <v>Debre Zeit</v>
      </c>
      <c r="CO167" s="3" t="str">
        <v>Debre Zeit</v>
      </c>
      <c r="CP167" s="3" t="str">
        <v>Debre Zeit</v>
      </c>
      <c r="CQ167" s="3" t="str">
        <v>Debre Zeit</v>
      </c>
      <c r="CR167" s="3" t="str">
        <v>Debre Zeit</v>
      </c>
      <c r="CS167" s="3" t="str">
        <v>Debre Zeit</v>
      </c>
      <c r="CT167" s="3" t="str">
        <v>Debre Zeit</v>
      </c>
      <c r="CU167" s="3" t="str">
        <v>Debre Zeit</v>
      </c>
      <c r="CV167" s="3" t="str">
        <v>Debre Zeit</v>
      </c>
      <c r="CW167" s="3" t="str">
        <v>Debre Zeit</v>
      </c>
      <c r="CX167" s="3" t="str">
        <v>Debre Zeit</v>
      </c>
      <c r="CY167" s="3" t="str">
        <v>Debre Zeit</v>
      </c>
      <c r="CZ167" s="3" t="str">
        <v>Debre Zeit</v>
      </c>
      <c r="DA167" s="3" t="str">
        <v>Debre Zeit</v>
      </c>
      <c r="DB167" s="3" t="str">
        <v>Debre Zeit</v>
      </c>
      <c r="DC167" s="3" t="str">
        <v>Debre Zeit</v>
      </c>
      <c r="DD167" s="3" t="str">
        <v>Debre Zeit</v>
      </c>
      <c r="DE167" s="3" t="str">
        <v>Debre Zeit</v>
      </c>
      <c r="DF167" s="3" t="str">
        <v>Debre Zeit</v>
      </c>
      <c r="DG167" s="3" t="str">
        <v>Debre Zeit</v>
      </c>
      <c r="DH167" s="3" t="str">
        <v>Debre Zeit</v>
      </c>
      <c r="DI167" s="3" t="str">
        <v>Debre Zeit</v>
      </c>
      <c r="DJ167" s="3" t="str">
        <v>Debre Zeit</v>
      </c>
      <c r="DK167" s="3" t="str">
        <v>Debre Zeit</v>
      </c>
      <c r="DL167" s="3" t="str">
        <v>Debre Zeit</v>
      </c>
      <c r="DM167" s="3" t="str">
        <v>Debre Zeit</v>
      </c>
      <c r="DN167" s="3" t="str">
        <v>Debre Zeit</v>
      </c>
      <c r="DO167" s="3" t="str">
        <v>Debre Zeit</v>
      </c>
      <c r="DP167" s="3" t="str">
        <v>Debre Zeit</v>
      </c>
    </row>
    <row r="168" spans="1:120" ht="14.5" x14ac:dyDescent="0.35">
      <c r="A168" s="3">
        <v>19.5</v>
      </c>
      <c r="B168" s="3">
        <v>-98.85</v>
      </c>
      <c r="C168" s="3" t="s">
        <v>9265</v>
      </c>
      <c r="D168" s="3" t="s">
        <v>112</v>
      </c>
      <c r="E168" s="3" t="s">
        <v>9768</v>
      </c>
      <c r="F168" s="3">
        <v>4350</v>
      </c>
      <c r="G168"/>
      <c r="H168" s="3" t="str">
        <f>CONCATENATE(site_list[[#This Row],[Country]],site_list[[#This Row],[Site.ID]])</f>
        <v>MexicoDepartment of Irrigation of the Chapingo Autonomous University, Experimental plot</v>
      </c>
      <c r="BB168" s="3" t="str">
        <v>Department of Irrigation of the Chapingo Autonomous University, Experimental plot</v>
      </c>
      <c r="BC168" s="3" t="str">
        <v>Department of Irrigation of the Chapingo Autonomous University, Experimental plot</v>
      </c>
      <c r="BD168" s="3" t="str">
        <v>Department of Irrigation of the Chapingo Autonomous University, Experimental plot</v>
      </c>
      <c r="BE168" s="3" t="str">
        <v>Department of Irrigation of the Chapingo Autonomous University, Experimental plot</v>
      </c>
      <c r="BF168" s="3" t="str">
        <v>Department of Irrigation of the Chapingo Autonomous University, Experimental plot</v>
      </c>
      <c r="BG168" s="3" t="str">
        <v>Department of Irrigation of the Chapingo Autonomous University, Experimental plot</v>
      </c>
      <c r="BH168" s="3" t="str">
        <v>Department of Irrigation of the Chapingo Autonomous University, Experimental plot</v>
      </c>
      <c r="BI168" s="3" t="str">
        <v>Department of Irrigation of the Chapingo Autonomous University, Experimental plot</v>
      </c>
      <c r="BJ168" s="3" t="str">
        <v>Department of Irrigation of the Chapingo Autonomous University, Experimental plot</v>
      </c>
      <c r="BK168" s="3" t="str">
        <v>Department of Irrigation of the Chapingo Autonomous University, Experimental plot</v>
      </c>
      <c r="BL168" s="3" t="str">
        <v>Department of Irrigation of the Chapingo Autonomous University, Experimental plot</v>
      </c>
      <c r="BM168" s="3" t="str">
        <v>Department of Irrigation of the Chapingo Autonomous University, Experimental plot</v>
      </c>
      <c r="BN168" s="3" t="str">
        <v>Department of Irrigation of the Chapingo Autonomous University, Experimental plot</v>
      </c>
      <c r="BO168" s="3" t="str">
        <v>Department of Irrigation of the Chapingo Autonomous University, Experimental plot</v>
      </c>
      <c r="BP168" s="3" t="str">
        <v>Department of Irrigation of the Chapingo Autonomous University, Experimental plot</v>
      </c>
      <c r="BQ168" s="3" t="str">
        <v>Department of Irrigation of the Chapingo Autonomous University, Experimental plot</v>
      </c>
      <c r="BR168" s="3" t="str">
        <v>Department of Irrigation of the Chapingo Autonomous University, Experimental plot</v>
      </c>
      <c r="BS168" s="3" t="str">
        <v>Department of Irrigation of the Chapingo Autonomous University, Experimental plot</v>
      </c>
      <c r="BT168" s="3" t="str">
        <v>Department of Irrigation of the Chapingo Autonomous University, Experimental plot</v>
      </c>
      <c r="BU168" s="3" t="str">
        <v>Department of Irrigation of the Chapingo Autonomous University, Experimental plot</v>
      </c>
      <c r="BV168" s="3" t="str">
        <v>Department of Irrigation of the Chapingo Autonomous University, Experimental plot</v>
      </c>
      <c r="BW168" s="3" t="str">
        <v>Department of Irrigation of the Chapingo Autonomous University, Experimental plot</v>
      </c>
      <c r="BX168" s="3" t="str">
        <v>Department of Irrigation of the Chapingo Autonomous University, Experimental plot</v>
      </c>
      <c r="BY168" s="3" t="str">
        <v>Department of Irrigation of the Chapingo Autonomous University, Experimental plot</v>
      </c>
      <c r="BZ168" s="3" t="str">
        <v>Department of Irrigation of the Chapingo Autonomous University, Experimental plot</v>
      </c>
      <c r="CA168" s="3" t="str">
        <v>Department of Irrigation of the Chapingo Autonomous University, Experimental plot</v>
      </c>
      <c r="CB168" s="3" t="str">
        <v>Department of Irrigation of the Chapingo Autonomous University, Experimental plot</v>
      </c>
      <c r="CC168" s="3" t="str">
        <v>Department of Irrigation of the Chapingo Autonomous University, Experimental plot</v>
      </c>
      <c r="CD168" s="3" t="str">
        <v>Department of Irrigation of the Chapingo Autonomous University, Experimental plot</v>
      </c>
      <c r="CE168" s="3" t="str">
        <v>Department of Irrigation of the Chapingo Autonomous University, Experimental plot</v>
      </c>
      <c r="CF168" s="3" t="str">
        <v>Department of Irrigation of the Chapingo Autonomous University, Experimental plot</v>
      </c>
      <c r="CG168" s="3" t="str">
        <v>Department of Irrigation of the Chapingo Autonomous University, Experimental plot</v>
      </c>
      <c r="CK168" s="3" t="str">
        <v>Department of Irrigation of the Chapingo Autonomous University, Experimental plot</v>
      </c>
      <c r="CM168" s="3" t="str">
        <v>Department of Irrigation of the Chapingo Autonomous University, Experimental plot</v>
      </c>
      <c r="CN168" s="3" t="str">
        <v>Department of Irrigation of the Chapingo Autonomous University, Experimental plot</v>
      </c>
      <c r="CO168" s="3" t="str">
        <v>Department of Irrigation of the Chapingo Autonomous University, Experimental plot</v>
      </c>
      <c r="CP168" s="3" t="str">
        <v>Department of Irrigation of the Chapingo Autonomous University, Experimental plot</v>
      </c>
      <c r="CQ168" s="3" t="str">
        <v>Department of Irrigation of the Chapingo Autonomous University, Experimental plot</v>
      </c>
      <c r="CR168" s="3" t="str">
        <v>Department of Irrigation of the Chapingo Autonomous University, Experimental plot</v>
      </c>
      <c r="CS168" s="3" t="str">
        <v>Department of Irrigation of the Chapingo Autonomous University, Experimental plot</v>
      </c>
      <c r="CT168" s="3" t="str">
        <v>Department of Irrigation of the Chapingo Autonomous University, Experimental plot</v>
      </c>
      <c r="CU168" s="3" t="str">
        <v>Department of Irrigation of the Chapingo Autonomous University, Experimental plot</v>
      </c>
      <c r="CV168" s="3" t="str">
        <v>Department of Irrigation of the Chapingo Autonomous University, Experimental plot</v>
      </c>
      <c r="CW168" s="3" t="str">
        <v>Department of Irrigation of the Chapingo Autonomous University, Experimental plot</v>
      </c>
      <c r="CX168" s="3" t="str">
        <v>Department of Irrigation of the Chapingo Autonomous University, Experimental plot</v>
      </c>
      <c r="CY168" s="3" t="str">
        <v>Department of Irrigation of the Chapingo Autonomous University, Experimental plot</v>
      </c>
      <c r="CZ168" s="3" t="str">
        <v>Department of Irrigation of the Chapingo Autonomous University, Experimental plot</v>
      </c>
      <c r="DA168" s="3" t="str">
        <v>Department of Irrigation of the Chapingo Autonomous University, Experimental plot</v>
      </c>
      <c r="DB168" s="3" t="str">
        <v>Department of Irrigation of the Chapingo Autonomous University, Experimental plot</v>
      </c>
      <c r="DC168" s="3" t="str">
        <v>Department of Irrigation of the Chapingo Autonomous University, Experimental plot</v>
      </c>
      <c r="DD168" s="3" t="str">
        <v>Department of Irrigation of the Chapingo Autonomous University, Experimental plot</v>
      </c>
      <c r="DE168" s="3" t="str">
        <v>Department of Irrigation of the Chapingo Autonomous University, Experimental plot</v>
      </c>
      <c r="DF168" s="3" t="str">
        <v>Department of Irrigation of the Chapingo Autonomous University, Experimental plot</v>
      </c>
      <c r="DG168" s="3" t="str">
        <v>Department of Irrigation of the Chapingo Autonomous University, Experimental plot</v>
      </c>
      <c r="DH168" s="3" t="str">
        <v>Department of Irrigation of the Chapingo Autonomous University, Experimental plot</v>
      </c>
      <c r="DI168" s="3" t="str">
        <v>Department of Irrigation of the Chapingo Autonomous University, Experimental plot</v>
      </c>
      <c r="DJ168" s="3" t="str">
        <v>Department of Irrigation of the Chapingo Autonomous University, Experimental plot</v>
      </c>
      <c r="DK168" s="3" t="str">
        <v>Department of Irrigation of the Chapingo Autonomous University, Experimental plot</v>
      </c>
      <c r="DL168" s="3" t="str">
        <v>Department of Irrigation of the Chapingo Autonomous University, Experimental plot</v>
      </c>
      <c r="DM168" s="3" t="str">
        <v>Department of Irrigation of the Chapingo Autonomous University, Experimental plot</v>
      </c>
      <c r="DN168" s="3" t="str">
        <v>Department of Irrigation of the Chapingo Autonomous University, Experimental plot</v>
      </c>
      <c r="DO168" s="3" t="str">
        <v>Department of Irrigation of the Chapingo Autonomous University, Experimental plot</v>
      </c>
      <c r="DP168" s="3" t="str">
        <v>Department of Irrigation of the Chapingo Autonomous University, Experimental plot</v>
      </c>
    </row>
    <row r="169" spans="1:120" ht="14.5" x14ac:dyDescent="0.35">
      <c r="A169" s="3">
        <v>11.20806</v>
      </c>
      <c r="B169" s="3">
        <v>-4.4024999999999999</v>
      </c>
      <c r="C169" s="3" t="s">
        <v>113</v>
      </c>
      <c r="D169" s="3" t="s">
        <v>107</v>
      </c>
      <c r="E169" s="3" t="s">
        <v>206</v>
      </c>
      <c r="F169" s="3">
        <v>250</v>
      </c>
      <c r="G169"/>
      <c r="H169" s="3" t="str">
        <f>CONCATENATE(site_list[[#This Row],[Country]],site_list[[#This Row],[Site.ID]])</f>
        <v>Burkina FasoDinderesso (FCD), Bobo-Dioulasso</v>
      </c>
      <c r="BB169" s="3" t="str">
        <v>Dinderesso (FCD), Bobo-Dioulasso</v>
      </c>
      <c r="BC169" s="3" t="str">
        <v>Dinderesso (FCD), Bobo-Dioulasso</v>
      </c>
      <c r="BD169" s="3" t="str">
        <v>Dinderesso (FCD), Bobo-Dioulasso</v>
      </c>
      <c r="BE169" s="3" t="str">
        <v>Dinderesso (FCD), Bobo-Dioulasso</v>
      </c>
      <c r="BF169" s="3" t="str">
        <v>Dinderesso (FCD), Bobo-Dioulasso</v>
      </c>
      <c r="BG169" s="3" t="str">
        <v>Dinderesso (FCD), Bobo-Dioulasso</v>
      </c>
      <c r="BH169" s="3" t="str">
        <v>Dinderesso (FCD), Bobo-Dioulasso</v>
      </c>
      <c r="BI169" s="3" t="str">
        <v>Dinderesso (FCD), Bobo-Dioulasso</v>
      </c>
      <c r="BJ169" s="3" t="str">
        <v>Dinderesso (FCD), Bobo-Dioulasso</v>
      </c>
      <c r="BK169" s="3" t="str">
        <v>Dinderesso (FCD), Bobo-Dioulasso</v>
      </c>
      <c r="BL169" s="3" t="str">
        <v>Dinderesso (FCD), Bobo-Dioulasso</v>
      </c>
      <c r="BM169" s="3" t="str">
        <v>Dinderesso (FCD), Bobo-Dioulasso</v>
      </c>
      <c r="BN169" s="3" t="str">
        <v>Dinderesso (FCD), Bobo-Dioulasso</v>
      </c>
      <c r="BO169" s="3" t="str">
        <v>Dinderesso (FCD), Bobo-Dioulasso</v>
      </c>
      <c r="BP169" s="3" t="str">
        <v>Dinderesso (FCD), Bobo-Dioulasso</v>
      </c>
      <c r="BQ169" s="3" t="str">
        <v>Dinderesso (FCD), Bobo-Dioulasso</v>
      </c>
      <c r="BR169" s="3" t="str">
        <v>Dinderesso (FCD), Bobo-Dioulasso</v>
      </c>
      <c r="BS169" s="3" t="str">
        <v>Dinderesso (FCD), Bobo-Dioulasso</v>
      </c>
      <c r="BT169" s="3" t="str">
        <v>Dinderesso (FCD), Bobo-Dioulasso</v>
      </c>
      <c r="BU169" s="3" t="str">
        <v>Dinderesso (FCD), Bobo-Dioulasso</v>
      </c>
      <c r="BV169" s="3" t="str">
        <v>Dinderesso (FCD), Bobo-Dioulasso</v>
      </c>
      <c r="BW169" s="3" t="str">
        <v>Dinderesso (FCD), Bobo-Dioulasso</v>
      </c>
      <c r="BX169" s="3" t="str">
        <v>Dinderesso (FCD), Bobo-Dioulasso</v>
      </c>
      <c r="BY169" s="3" t="str">
        <v>Dinderesso (FCD), Bobo-Dioulasso</v>
      </c>
      <c r="BZ169" s="3" t="str">
        <v>Dinderesso (FCD), Bobo-Dioulasso</v>
      </c>
      <c r="CA169" s="3" t="str">
        <v>Dinderesso (FCD), Bobo-Dioulasso</v>
      </c>
      <c r="CB169" s="3" t="str">
        <v>Dinderesso (FCD), Bobo-Dioulasso</v>
      </c>
      <c r="CC169" s="3" t="str">
        <v>Dinderesso (FCD), Bobo-Dioulasso</v>
      </c>
      <c r="CD169" s="3" t="str">
        <v>Dinderesso (FCD), Bobo-Dioulasso</v>
      </c>
      <c r="CE169" s="3" t="str">
        <v>Dinderesso (FCD), Bobo-Dioulasso</v>
      </c>
      <c r="CF169" s="3" t="str">
        <v>Dinderesso (FCD), Bobo-Dioulasso</v>
      </c>
      <c r="CG169" s="3" t="str">
        <v>Dinderesso (FCD), Bobo-Dioulasso</v>
      </c>
      <c r="CK169" s="3" t="str">
        <v>Dinderesso (FCD), Bobo-Dioulasso</v>
      </c>
      <c r="CM169" s="3" t="str">
        <v>Dinderesso (FCD), Bobo-Dioulasso</v>
      </c>
      <c r="CN169" s="3" t="str">
        <v>Dinderesso (FCD), Bobo-Dioulasso</v>
      </c>
      <c r="CO169" s="3" t="str">
        <v>Dinderesso (FCD), Bobo-Dioulasso</v>
      </c>
      <c r="CP169" s="3" t="str">
        <v>Dinderesso (FCD), Bobo-Dioulasso</v>
      </c>
      <c r="CQ169" s="3" t="str">
        <v>Dinderesso (FCD), Bobo-Dioulasso</v>
      </c>
      <c r="CR169" s="3" t="str">
        <v>Dinderesso (FCD), Bobo-Dioulasso</v>
      </c>
      <c r="CS169" s="3" t="str">
        <v>Dinderesso (FCD), Bobo-Dioulasso</v>
      </c>
      <c r="CT169" s="3" t="str">
        <v>Dinderesso (FCD), Bobo-Dioulasso</v>
      </c>
      <c r="CU169" s="3" t="str">
        <v>Dinderesso (FCD), Bobo-Dioulasso</v>
      </c>
      <c r="CV169" s="3" t="str">
        <v>Dinderesso (FCD), Bobo-Dioulasso</v>
      </c>
      <c r="CW169" s="3" t="str">
        <v>Dinderesso (FCD), Bobo-Dioulasso</v>
      </c>
      <c r="CX169" s="3" t="str">
        <v>Dinderesso (FCD), Bobo-Dioulasso</v>
      </c>
      <c r="CY169" s="3" t="str">
        <v>Dinderesso (FCD), Bobo-Dioulasso</v>
      </c>
      <c r="CZ169" s="3" t="str">
        <v>Dinderesso (FCD), Bobo-Dioulasso</v>
      </c>
      <c r="DA169" s="3" t="str">
        <v>Dinderesso (FCD), Bobo-Dioulasso</v>
      </c>
      <c r="DB169" s="3" t="str">
        <v>Dinderesso (FCD), Bobo-Dioulasso</v>
      </c>
      <c r="DC169" s="3" t="str">
        <v>Dinderesso (FCD), Bobo-Dioulasso</v>
      </c>
      <c r="DD169" s="3" t="str">
        <v>Dinderesso (FCD), Bobo-Dioulasso</v>
      </c>
      <c r="DE169" s="3" t="str">
        <v>Dinderesso (FCD), Bobo-Dioulasso</v>
      </c>
      <c r="DF169" s="3" t="str">
        <v>Dinderesso (FCD), Bobo-Dioulasso</v>
      </c>
      <c r="DG169" s="3" t="str">
        <v>Dinderesso (FCD), Bobo-Dioulasso</v>
      </c>
      <c r="DH169" s="3" t="str">
        <v>Dinderesso (FCD), Bobo-Dioulasso</v>
      </c>
      <c r="DI169" s="3" t="str">
        <v>Dinderesso (FCD), Bobo-Dioulasso</v>
      </c>
      <c r="DJ169" s="3" t="str">
        <v>Dinderesso (FCD), Bobo-Dioulasso</v>
      </c>
      <c r="DK169" s="3" t="str">
        <v>Dinderesso (FCD), Bobo-Dioulasso</v>
      </c>
      <c r="DL169" s="3" t="str">
        <v>Dinderesso (FCD), Bobo-Dioulasso</v>
      </c>
      <c r="DM169" s="3" t="str">
        <v>Dinderesso (FCD), Bobo-Dioulasso</v>
      </c>
      <c r="DN169" s="3" t="str">
        <v>Dinderesso (FCD), Bobo-Dioulasso</v>
      </c>
      <c r="DO169" s="3" t="str">
        <v>Dinderesso (FCD), Bobo-Dioulasso</v>
      </c>
      <c r="DP169" s="3" t="str">
        <v>Dinderesso (FCD), Bobo-Dioulasso</v>
      </c>
    </row>
    <row r="170" spans="1:120" ht="14.5" x14ac:dyDescent="0.35">
      <c r="A170" s="3">
        <v>0.66557999999999995</v>
      </c>
      <c r="B170" s="3">
        <v>34.195959999999999</v>
      </c>
      <c r="C170" s="3" t="s">
        <v>233</v>
      </c>
      <c r="D170" s="3" t="s">
        <v>107</v>
      </c>
      <c r="E170" s="3" t="s">
        <v>7695</v>
      </c>
      <c r="F170" s="3">
        <v>2570</v>
      </c>
      <c r="G170"/>
      <c r="H170" s="3" t="str">
        <f>CONCATENATE(site_list[[#This Row],[Country]],site_list[[#This Row],[Site.ID]])</f>
        <v>UgandaDistrict Agricultural Training Centre</v>
      </c>
      <c r="BB170" s="3" t="str">
        <v>District Agricultural Training Centre</v>
      </c>
      <c r="BC170" s="3" t="str">
        <v>District Agricultural Training Centre</v>
      </c>
      <c r="BD170" s="3" t="str">
        <v>District Agricultural Training Centre</v>
      </c>
      <c r="BE170" s="3" t="str">
        <v>District Agricultural Training Centre</v>
      </c>
      <c r="BF170" s="3" t="str">
        <v>District Agricultural Training Centre</v>
      </c>
      <c r="BG170" s="3" t="str">
        <v>District Agricultural Training Centre</v>
      </c>
      <c r="BH170" s="3" t="str">
        <v>District Agricultural Training Centre</v>
      </c>
      <c r="BI170" s="3" t="str">
        <v>District Agricultural Training Centre</v>
      </c>
      <c r="BJ170" s="3" t="str">
        <v>District Agricultural Training Centre</v>
      </c>
      <c r="BK170" s="3" t="str">
        <v>District Agricultural Training Centre</v>
      </c>
      <c r="BL170" s="3" t="str">
        <v>District Agricultural Training Centre</v>
      </c>
      <c r="BM170" s="3" t="str">
        <v>District Agricultural Training Centre</v>
      </c>
      <c r="BN170" s="3" t="str">
        <v>District Agricultural Training Centre</v>
      </c>
      <c r="BO170" s="3" t="str">
        <v>District Agricultural Training Centre</v>
      </c>
      <c r="BP170" s="3" t="str">
        <v>District Agricultural Training Centre</v>
      </c>
      <c r="BQ170" s="3" t="str">
        <v>District Agricultural Training Centre</v>
      </c>
      <c r="BR170" s="3" t="str">
        <v>District Agricultural Training Centre</v>
      </c>
      <c r="BS170" s="3" t="str">
        <v>District Agricultural Training Centre</v>
      </c>
      <c r="BT170" s="3" t="str">
        <v>District Agricultural Training Centre</v>
      </c>
      <c r="BU170" s="3" t="str">
        <v>District Agricultural Training Centre</v>
      </c>
      <c r="BV170" s="3" t="str">
        <v>District Agricultural Training Centre</v>
      </c>
      <c r="BW170" s="3" t="str">
        <v>District Agricultural Training Centre</v>
      </c>
      <c r="BX170" s="3" t="str">
        <v>District Agricultural Training Centre</v>
      </c>
      <c r="BY170" s="3" t="str">
        <v>District Agricultural Training Centre</v>
      </c>
      <c r="BZ170" s="3" t="str">
        <v>District Agricultural Training Centre</v>
      </c>
      <c r="CA170" s="3" t="str">
        <v>District Agricultural Training Centre</v>
      </c>
      <c r="CB170" s="3" t="str">
        <v>District Agricultural Training Centre</v>
      </c>
      <c r="CC170" s="3" t="str">
        <v>District Agricultural Training Centre</v>
      </c>
      <c r="CD170" s="3" t="str">
        <v>District Agricultural Training Centre</v>
      </c>
      <c r="CE170" s="3" t="str">
        <v>District Agricultural Training Centre</v>
      </c>
      <c r="CF170" s="3" t="str">
        <v>District Agricultural Training Centre</v>
      </c>
      <c r="CG170" s="3" t="str">
        <v>District Agricultural Training Centre</v>
      </c>
      <c r="CK170" s="3" t="str">
        <v>District Agricultural Training Centre</v>
      </c>
      <c r="CM170" s="3" t="str">
        <v>District Agricultural Training Centre</v>
      </c>
      <c r="CN170" s="3" t="str">
        <v>District Agricultural Training Centre</v>
      </c>
      <c r="CO170" s="3" t="str">
        <v>District Agricultural Training Centre</v>
      </c>
      <c r="CP170" s="3" t="str">
        <v>District Agricultural Training Centre</v>
      </c>
      <c r="CQ170" s="3" t="str">
        <v>District Agricultural Training Centre</v>
      </c>
      <c r="CR170" s="3" t="str">
        <v>District Agricultural Training Centre</v>
      </c>
      <c r="CS170" s="3" t="str">
        <v>District Agricultural Training Centre</v>
      </c>
      <c r="CT170" s="3" t="str">
        <v>District Agricultural Training Centre</v>
      </c>
      <c r="CU170" s="3" t="str">
        <v>District Agricultural Training Centre</v>
      </c>
      <c r="CV170" s="3" t="str">
        <v>District Agricultural Training Centre</v>
      </c>
      <c r="CW170" s="3" t="str">
        <v>District Agricultural Training Centre</v>
      </c>
      <c r="CX170" s="3" t="str">
        <v>District Agricultural Training Centre</v>
      </c>
      <c r="CY170" s="3" t="str">
        <v>District Agricultural Training Centre</v>
      </c>
      <c r="CZ170" s="3" t="str">
        <v>District Agricultural Training Centre</v>
      </c>
      <c r="DA170" s="3" t="str">
        <v>District Agricultural Training Centre</v>
      </c>
      <c r="DB170" s="3" t="str">
        <v>District Agricultural Training Centre</v>
      </c>
      <c r="DC170" s="3" t="str">
        <v>District Agricultural Training Centre</v>
      </c>
      <c r="DD170" s="3" t="str">
        <v>District Agricultural Training Centre</v>
      </c>
      <c r="DE170" s="3" t="str">
        <v>District Agricultural Training Centre</v>
      </c>
      <c r="DF170" s="3" t="str">
        <v>District Agricultural Training Centre</v>
      </c>
      <c r="DG170" s="3" t="str">
        <v>District Agricultural Training Centre</v>
      </c>
      <c r="DH170" s="3" t="str">
        <v>District Agricultural Training Centre</v>
      </c>
      <c r="DI170" s="3" t="str">
        <v>District Agricultural Training Centre</v>
      </c>
      <c r="DJ170" s="3" t="str">
        <v>District Agricultural Training Centre</v>
      </c>
      <c r="DK170" s="3" t="str">
        <v>District Agricultural Training Centre</v>
      </c>
      <c r="DL170" s="3" t="str">
        <v>District Agricultural Training Centre</v>
      </c>
      <c r="DM170" s="3" t="str">
        <v>District Agricultural Training Centre</v>
      </c>
      <c r="DN170" s="3" t="str">
        <v>District Agricultural Training Centre</v>
      </c>
      <c r="DO170" s="3" t="str">
        <v>District Agricultural Training Centre</v>
      </c>
      <c r="DP170" s="3" t="str">
        <v>District Agricultural Training Centre</v>
      </c>
    </row>
    <row r="171" spans="1:120" ht="14.5" x14ac:dyDescent="0.35">
      <c r="A171" s="3">
        <v>-15.35</v>
      </c>
      <c r="B171" s="3">
        <v>35.5</v>
      </c>
      <c r="C171" s="3" t="s">
        <v>178</v>
      </c>
      <c r="D171" s="3" t="s">
        <v>107</v>
      </c>
      <c r="E171" s="3" t="s">
        <v>7696</v>
      </c>
      <c r="F171" s="3">
        <v>500</v>
      </c>
      <c r="G171"/>
      <c r="H171" s="3" t="str">
        <f>CONCATENATE(site_list[[#This Row],[Country]],site_list[[#This Row],[Site.ID]])</f>
        <v>MalawiDomasi Irrigation Scheme</v>
      </c>
      <c r="BB171" s="3" t="str">
        <v>Domasi Irrigation Scheme</v>
      </c>
      <c r="BC171" s="3" t="str">
        <v>Domasi Irrigation Scheme</v>
      </c>
      <c r="BD171" s="3" t="str">
        <v>Domasi Irrigation Scheme</v>
      </c>
      <c r="BE171" s="3" t="str">
        <v>Domasi Irrigation Scheme</v>
      </c>
      <c r="BF171" s="3" t="str">
        <v>Domasi Irrigation Scheme</v>
      </c>
      <c r="BG171" s="3" t="str">
        <v>Domasi Irrigation Scheme</v>
      </c>
      <c r="BH171" s="3" t="str">
        <v>Domasi Irrigation Scheme</v>
      </c>
      <c r="BI171" s="3" t="str">
        <v>Domasi Irrigation Scheme</v>
      </c>
      <c r="BJ171" s="3" t="str">
        <v>Domasi Irrigation Scheme</v>
      </c>
      <c r="BK171" s="3" t="str">
        <v>Domasi Irrigation Scheme</v>
      </c>
      <c r="BL171" s="3" t="str">
        <v>Domasi Irrigation Scheme</v>
      </c>
      <c r="BM171" s="3" t="str">
        <v>Domasi Irrigation Scheme</v>
      </c>
      <c r="BN171" s="3" t="str">
        <v>Domasi Irrigation Scheme</v>
      </c>
      <c r="BO171" s="3" t="str">
        <v>Domasi Irrigation Scheme</v>
      </c>
      <c r="BP171" s="3" t="str">
        <v>Domasi Irrigation Scheme</v>
      </c>
      <c r="BQ171" s="3" t="str">
        <v>Domasi Irrigation Scheme</v>
      </c>
      <c r="BR171" s="3" t="str">
        <v>Domasi Irrigation Scheme</v>
      </c>
      <c r="BS171" s="3" t="str">
        <v>Domasi Irrigation Scheme</v>
      </c>
      <c r="BT171" s="3" t="str">
        <v>Domasi Irrigation Scheme</v>
      </c>
      <c r="BU171" s="3" t="str">
        <v>Domasi Irrigation Scheme</v>
      </c>
      <c r="BV171" s="3" t="str">
        <v>Domasi Irrigation Scheme</v>
      </c>
      <c r="BW171" s="3" t="str">
        <v>Domasi Irrigation Scheme</v>
      </c>
      <c r="BX171" s="3" t="str">
        <v>Domasi Irrigation Scheme</v>
      </c>
      <c r="BY171" s="3" t="str">
        <v>Domasi Irrigation Scheme</v>
      </c>
      <c r="BZ171" s="3" t="str">
        <v>Domasi Irrigation Scheme</v>
      </c>
      <c r="CA171" s="3" t="str">
        <v>Domasi Irrigation Scheme</v>
      </c>
      <c r="CB171" s="3" t="str">
        <v>Domasi Irrigation Scheme</v>
      </c>
      <c r="CC171" s="3" t="str">
        <v>Domasi Irrigation Scheme</v>
      </c>
      <c r="CD171" s="3" t="str">
        <v>Domasi Irrigation Scheme</v>
      </c>
      <c r="CE171" s="3" t="str">
        <v>Domasi Irrigation Scheme</v>
      </c>
      <c r="CF171" s="3" t="str">
        <v>Domasi Irrigation Scheme</v>
      </c>
      <c r="CG171" s="3" t="str">
        <v>Domasi Irrigation Scheme</v>
      </c>
      <c r="CK171" s="3" t="str">
        <v>Domasi Irrigation Scheme</v>
      </c>
      <c r="CM171" s="3" t="str">
        <v>Domasi Irrigation Scheme</v>
      </c>
      <c r="CN171" s="3" t="str">
        <v>Domasi Irrigation Scheme</v>
      </c>
      <c r="CO171" s="3" t="str">
        <v>Domasi Irrigation Scheme</v>
      </c>
      <c r="CP171" s="3" t="str">
        <v>Domasi Irrigation Scheme</v>
      </c>
      <c r="CQ171" s="3" t="str">
        <v>Domasi Irrigation Scheme</v>
      </c>
      <c r="CR171" s="3" t="str">
        <v>Domasi Irrigation Scheme</v>
      </c>
      <c r="CS171" s="3" t="str">
        <v>Domasi Irrigation Scheme</v>
      </c>
      <c r="CT171" s="3" t="str">
        <v>Domasi Irrigation Scheme</v>
      </c>
      <c r="CU171" s="3" t="str">
        <v>Domasi Irrigation Scheme</v>
      </c>
      <c r="CV171" s="3" t="str">
        <v>Domasi Irrigation Scheme</v>
      </c>
      <c r="CW171" s="3" t="str">
        <v>Domasi Irrigation Scheme</v>
      </c>
      <c r="CX171" s="3" t="str">
        <v>Domasi Irrigation Scheme</v>
      </c>
      <c r="CY171" s="3" t="str">
        <v>Domasi Irrigation Scheme</v>
      </c>
      <c r="CZ171" s="3" t="str">
        <v>Domasi Irrigation Scheme</v>
      </c>
      <c r="DA171" s="3" t="str">
        <v>Domasi Irrigation Scheme</v>
      </c>
      <c r="DB171" s="3" t="str">
        <v>Domasi Irrigation Scheme</v>
      </c>
      <c r="DC171" s="3" t="str">
        <v>Domasi Irrigation Scheme</v>
      </c>
      <c r="DD171" s="3" t="str">
        <v>Domasi Irrigation Scheme</v>
      </c>
      <c r="DE171" s="3" t="str">
        <v>Domasi Irrigation Scheme</v>
      </c>
      <c r="DF171" s="3" t="str">
        <v>Domasi Irrigation Scheme</v>
      </c>
      <c r="DG171" s="3" t="str">
        <v>Domasi Irrigation Scheme</v>
      </c>
      <c r="DH171" s="3" t="str">
        <v>Domasi Irrigation Scheme</v>
      </c>
      <c r="DI171" s="3" t="str">
        <v>Domasi Irrigation Scheme</v>
      </c>
      <c r="DJ171" s="3" t="str">
        <v>Domasi Irrigation Scheme</v>
      </c>
      <c r="DK171" s="3" t="str">
        <v>Domasi Irrigation Scheme</v>
      </c>
      <c r="DL171" s="3" t="str">
        <v>Domasi Irrigation Scheme</v>
      </c>
      <c r="DM171" s="3" t="str">
        <v>Domasi Irrigation Scheme</v>
      </c>
      <c r="DN171" s="3" t="str">
        <v>Domasi Irrigation Scheme</v>
      </c>
      <c r="DO171" s="3" t="str">
        <v>Domasi Irrigation Scheme</v>
      </c>
      <c r="DP171" s="3" t="str">
        <v>Domasi Irrigation Scheme</v>
      </c>
    </row>
    <row r="172" spans="1:120" ht="14.5" x14ac:dyDescent="0.35">
      <c r="A172" s="3">
        <v>-18.16667</v>
      </c>
      <c r="B172" s="3">
        <v>31.16667</v>
      </c>
      <c r="C172" s="3" t="s">
        <v>240</v>
      </c>
      <c r="D172" s="3" t="s">
        <v>107</v>
      </c>
      <c r="E172" s="3" t="s">
        <v>607</v>
      </c>
      <c r="F172" s="3">
        <v>917</v>
      </c>
      <c r="G172"/>
      <c r="H172" s="3" t="str">
        <f>CONCATENATE(site_list[[#This Row],[Country]],site_list[[#This Row],[Site.ID]])</f>
        <v>ZimbabweDomboshava</v>
      </c>
      <c r="BB172" s="3" t="str">
        <v>Domboshava</v>
      </c>
      <c r="BC172" s="3" t="str">
        <v>Domboshava</v>
      </c>
      <c r="BD172" s="3" t="str">
        <v>Domboshava</v>
      </c>
      <c r="BE172" s="3" t="str">
        <v>Domboshava</v>
      </c>
      <c r="BF172" s="3" t="str">
        <v>Domboshava</v>
      </c>
      <c r="BG172" s="3" t="str">
        <v>Domboshava</v>
      </c>
      <c r="BH172" s="3" t="str">
        <v>Domboshava</v>
      </c>
      <c r="BI172" s="3" t="str">
        <v>Domboshava</v>
      </c>
      <c r="BJ172" s="3" t="str">
        <v>Domboshava</v>
      </c>
      <c r="BK172" s="3" t="str">
        <v>Domboshava</v>
      </c>
      <c r="BL172" s="3" t="str">
        <v>Domboshava</v>
      </c>
      <c r="BM172" s="3" t="str">
        <v>Domboshava</v>
      </c>
      <c r="BN172" s="3" t="str">
        <v>Domboshava</v>
      </c>
      <c r="BO172" s="3" t="str">
        <v>Domboshava</v>
      </c>
      <c r="BP172" s="3" t="str">
        <v>Domboshava</v>
      </c>
      <c r="BQ172" s="3" t="str">
        <v>Domboshava</v>
      </c>
      <c r="BR172" s="3" t="str">
        <v>Domboshava</v>
      </c>
      <c r="BS172" s="3" t="str">
        <v>Domboshava</v>
      </c>
      <c r="BT172" s="3" t="str">
        <v>Domboshava</v>
      </c>
      <c r="BU172" s="3" t="str">
        <v>Domboshava</v>
      </c>
      <c r="BV172" s="3" t="str">
        <v>Domboshava</v>
      </c>
      <c r="BW172" s="3" t="str">
        <v>Domboshava</v>
      </c>
      <c r="BX172" s="3" t="str">
        <v>Domboshava</v>
      </c>
      <c r="BY172" s="3" t="str">
        <v>Domboshava</v>
      </c>
      <c r="BZ172" s="3" t="str">
        <v>Domboshava</v>
      </c>
      <c r="CA172" s="3" t="str">
        <v>Domboshava</v>
      </c>
      <c r="CB172" s="3" t="str">
        <v>Domboshava</v>
      </c>
      <c r="CC172" s="3" t="str">
        <v>Domboshava</v>
      </c>
      <c r="CD172" s="3" t="str">
        <v>Domboshava</v>
      </c>
      <c r="CE172" s="3" t="str">
        <v>Domboshava</v>
      </c>
      <c r="CF172" s="3" t="str">
        <v>Domboshava</v>
      </c>
      <c r="CG172" s="3" t="str">
        <v>Domboshava</v>
      </c>
      <c r="CK172" s="3" t="str">
        <v>Domboshava</v>
      </c>
      <c r="CM172" s="3" t="str">
        <v>Domboshava</v>
      </c>
      <c r="CN172" s="3" t="str">
        <v>Domboshava</v>
      </c>
      <c r="CO172" s="3" t="str">
        <v>Domboshava</v>
      </c>
      <c r="CP172" s="3" t="str">
        <v>Domboshava</v>
      </c>
      <c r="CQ172" s="3" t="str">
        <v>Domboshava</v>
      </c>
      <c r="CR172" s="3" t="str">
        <v>Domboshava</v>
      </c>
      <c r="CS172" s="3" t="str">
        <v>Domboshava</v>
      </c>
      <c r="CT172" s="3" t="str">
        <v>Domboshava</v>
      </c>
      <c r="CU172" s="3" t="str">
        <v>Domboshava</v>
      </c>
      <c r="CV172" s="3" t="str">
        <v>Domboshava</v>
      </c>
      <c r="CW172" s="3" t="str">
        <v>Domboshava</v>
      </c>
      <c r="CX172" s="3" t="str">
        <v>Domboshava</v>
      </c>
      <c r="CY172" s="3" t="str">
        <v>Domboshava</v>
      </c>
      <c r="CZ172" s="3" t="str">
        <v>Domboshava</v>
      </c>
      <c r="DA172" s="3" t="str">
        <v>Domboshava</v>
      </c>
      <c r="DB172" s="3" t="str">
        <v>Domboshava</v>
      </c>
      <c r="DC172" s="3" t="str">
        <v>Domboshava</v>
      </c>
      <c r="DD172" s="3" t="str">
        <v>Domboshava</v>
      </c>
      <c r="DE172" s="3" t="str">
        <v>Domboshava</v>
      </c>
      <c r="DF172" s="3" t="str">
        <v>Domboshava</v>
      </c>
      <c r="DG172" s="3" t="str">
        <v>Domboshava</v>
      </c>
      <c r="DH172" s="3" t="str">
        <v>Domboshava</v>
      </c>
      <c r="DI172" s="3" t="str">
        <v>Domboshava</v>
      </c>
      <c r="DJ172" s="3" t="str">
        <v>Domboshava</v>
      </c>
      <c r="DK172" s="3" t="str">
        <v>Domboshava</v>
      </c>
      <c r="DL172" s="3" t="str">
        <v>Domboshava</v>
      </c>
      <c r="DM172" s="3" t="str">
        <v>Domboshava</v>
      </c>
      <c r="DN172" s="3" t="str">
        <v>Domboshava</v>
      </c>
      <c r="DO172" s="3" t="str">
        <v>Domboshava</v>
      </c>
      <c r="DP172" s="3" t="str">
        <v>Domboshava</v>
      </c>
    </row>
    <row r="173" spans="1:120" ht="14.5" x14ac:dyDescent="0.35">
      <c r="A173" s="3">
        <v>-17.606999999999999</v>
      </c>
      <c r="B173" s="3">
        <v>31.140999999999998</v>
      </c>
      <c r="C173" s="3" t="s">
        <v>240</v>
      </c>
      <c r="D173" s="3" t="s">
        <v>107</v>
      </c>
      <c r="E173" s="3" t="s">
        <v>608</v>
      </c>
      <c r="F173" s="3">
        <v>500</v>
      </c>
      <c r="G173"/>
      <c r="H173" s="3" t="str">
        <f>CONCATENATE(site_list[[#This Row],[Country]],site_list[[#This Row],[Site.ID]])</f>
        <v>ZimbabweDomboshawa Training Centre</v>
      </c>
      <c r="BB173" s="3" t="str">
        <v>Domboshawa Training Centre</v>
      </c>
      <c r="BC173" s="3" t="str">
        <v>Domboshawa Training Centre</v>
      </c>
      <c r="BD173" s="3" t="str">
        <v>Domboshawa Training Centre</v>
      </c>
      <c r="BE173" s="3" t="str">
        <v>Domboshawa Training Centre</v>
      </c>
      <c r="BF173" s="3" t="str">
        <v>Domboshawa Training Centre</v>
      </c>
      <c r="BG173" s="3" t="str">
        <v>Domboshawa Training Centre</v>
      </c>
      <c r="BH173" s="3" t="str">
        <v>Domboshawa Training Centre</v>
      </c>
      <c r="BI173" s="3" t="str">
        <v>Domboshawa Training Centre</v>
      </c>
      <c r="BJ173" s="3" t="str">
        <v>Domboshawa Training Centre</v>
      </c>
      <c r="BK173" s="3" t="str">
        <v>Domboshawa Training Centre</v>
      </c>
      <c r="BL173" s="3" t="str">
        <v>Domboshawa Training Centre</v>
      </c>
      <c r="BM173" s="3" t="str">
        <v>Domboshawa Training Centre</v>
      </c>
      <c r="BN173" s="3" t="str">
        <v>Domboshawa Training Centre</v>
      </c>
      <c r="BO173" s="3" t="str">
        <v>Domboshawa Training Centre</v>
      </c>
      <c r="BP173" s="3" t="str">
        <v>Domboshawa Training Centre</v>
      </c>
      <c r="BQ173" s="3" t="str">
        <v>Domboshawa Training Centre</v>
      </c>
      <c r="BR173" s="3" t="str">
        <v>Domboshawa Training Centre</v>
      </c>
      <c r="BS173" s="3" t="str">
        <v>Domboshawa Training Centre</v>
      </c>
      <c r="BT173" s="3" t="str">
        <v>Domboshawa Training Centre</v>
      </c>
      <c r="BU173" s="3" t="str">
        <v>Domboshawa Training Centre</v>
      </c>
      <c r="BV173" s="3" t="str">
        <v>Domboshawa Training Centre</v>
      </c>
      <c r="BW173" s="3" t="str">
        <v>Domboshawa Training Centre</v>
      </c>
      <c r="BX173" s="3" t="str">
        <v>Domboshawa Training Centre</v>
      </c>
      <c r="BY173" s="3" t="str">
        <v>Domboshawa Training Centre</v>
      </c>
      <c r="BZ173" s="3" t="str">
        <v>Domboshawa Training Centre</v>
      </c>
      <c r="CA173" s="3" t="str">
        <v>Domboshawa Training Centre</v>
      </c>
      <c r="CB173" s="3" t="str">
        <v>Domboshawa Training Centre</v>
      </c>
      <c r="CC173" s="3" t="str">
        <v>Domboshawa Training Centre</v>
      </c>
      <c r="CD173" s="3" t="str">
        <v>Domboshawa Training Centre</v>
      </c>
      <c r="CE173" s="3" t="str">
        <v>Domboshawa Training Centre</v>
      </c>
      <c r="CF173" s="3" t="str">
        <v>Domboshawa Training Centre</v>
      </c>
      <c r="CG173" s="3" t="str">
        <v>Domboshawa Training Centre</v>
      </c>
      <c r="CK173" s="3" t="str">
        <v>Domboshawa Training Centre</v>
      </c>
      <c r="CM173" s="3" t="str">
        <v>Domboshawa Training Centre</v>
      </c>
      <c r="CN173" s="3" t="str">
        <v>Domboshawa Training Centre</v>
      </c>
      <c r="CO173" s="3" t="str">
        <v>Domboshawa Training Centre</v>
      </c>
      <c r="CP173" s="3" t="str">
        <v>Domboshawa Training Centre</v>
      </c>
      <c r="CQ173" s="3" t="str">
        <v>Domboshawa Training Centre</v>
      </c>
      <c r="CR173" s="3" t="str">
        <v>Domboshawa Training Centre</v>
      </c>
      <c r="CS173" s="3" t="str">
        <v>Domboshawa Training Centre</v>
      </c>
      <c r="CT173" s="3" t="str">
        <v>Domboshawa Training Centre</v>
      </c>
      <c r="CU173" s="3" t="str">
        <v>Domboshawa Training Centre</v>
      </c>
      <c r="CV173" s="3" t="str">
        <v>Domboshawa Training Centre</v>
      </c>
      <c r="CW173" s="3" t="str">
        <v>Domboshawa Training Centre</v>
      </c>
      <c r="CX173" s="3" t="str">
        <v>Domboshawa Training Centre</v>
      </c>
      <c r="CY173" s="3" t="str">
        <v>Domboshawa Training Centre</v>
      </c>
      <c r="CZ173" s="3" t="str">
        <v>Domboshawa Training Centre</v>
      </c>
      <c r="DA173" s="3" t="str">
        <v>Domboshawa Training Centre</v>
      </c>
      <c r="DB173" s="3" t="str">
        <v>Domboshawa Training Centre</v>
      </c>
      <c r="DC173" s="3" t="str">
        <v>Domboshawa Training Centre</v>
      </c>
      <c r="DD173" s="3" t="str">
        <v>Domboshawa Training Centre</v>
      </c>
      <c r="DE173" s="3" t="str">
        <v>Domboshawa Training Centre</v>
      </c>
      <c r="DF173" s="3" t="str">
        <v>Domboshawa Training Centre</v>
      </c>
      <c r="DG173" s="3" t="str">
        <v>Domboshawa Training Centre</v>
      </c>
      <c r="DH173" s="3" t="str">
        <v>Domboshawa Training Centre</v>
      </c>
      <c r="DI173" s="3" t="str">
        <v>Domboshawa Training Centre</v>
      </c>
      <c r="DJ173" s="3" t="str">
        <v>Domboshawa Training Centre</v>
      </c>
      <c r="DK173" s="3" t="str">
        <v>Domboshawa Training Centre</v>
      </c>
      <c r="DL173" s="3" t="str">
        <v>Domboshawa Training Centre</v>
      </c>
      <c r="DM173" s="3" t="str">
        <v>Domboshawa Training Centre</v>
      </c>
      <c r="DN173" s="3" t="str">
        <v>Domboshawa Training Centre</v>
      </c>
      <c r="DO173" s="3" t="str">
        <v>Domboshawa Training Centre</v>
      </c>
      <c r="DP173" s="3" t="str">
        <v>Domboshawa Training Centre</v>
      </c>
    </row>
    <row r="174" spans="1:120" ht="14.5" x14ac:dyDescent="0.35">
      <c r="A174" s="3">
        <v>-0.57499999999999996</v>
      </c>
      <c r="B174" s="3">
        <v>37.491</v>
      </c>
      <c r="C174" s="3" t="s">
        <v>166</v>
      </c>
      <c r="D174" s="3" t="s">
        <v>107</v>
      </c>
      <c r="E174" s="3" t="s">
        <v>341</v>
      </c>
      <c r="F174" s="3">
        <v>500</v>
      </c>
      <c r="G174"/>
      <c r="H174" s="3" t="str">
        <f>CONCATENATE(site_list[[#This Row],[Country]],site_list[[#This Row],[Site.ID]])</f>
        <v>KenyaDon Bosco Boys Secondary, Embu</v>
      </c>
      <c r="BB174" s="3" t="str">
        <v>Don Bosco Boys Secondary, Embu</v>
      </c>
      <c r="BC174" s="3" t="str">
        <v>Don Bosco Boys Secondary, Embu</v>
      </c>
      <c r="BD174" s="3" t="str">
        <v>Don Bosco Boys Secondary, Embu</v>
      </c>
      <c r="BE174" s="3" t="str">
        <v>Don Bosco Boys Secondary, Embu</v>
      </c>
      <c r="BF174" s="3" t="str">
        <v>Don Bosco Boys Secondary, Embu</v>
      </c>
      <c r="BG174" s="3" t="str">
        <v>Don Bosco Boys Secondary, Embu</v>
      </c>
      <c r="BH174" s="3" t="str">
        <v>Don Bosco Boys Secondary, Embu</v>
      </c>
      <c r="BI174" s="3" t="str">
        <v>Don Bosco Boys Secondary, Embu</v>
      </c>
      <c r="BJ174" s="3" t="str">
        <v>Don Bosco Boys Secondary, Embu</v>
      </c>
      <c r="BK174" s="3" t="str">
        <v>Don Bosco Boys Secondary, Embu</v>
      </c>
      <c r="BL174" s="3" t="str">
        <v>Don Bosco Boys Secondary, Embu</v>
      </c>
      <c r="BM174" s="3" t="str">
        <v>Don Bosco Boys Secondary, Embu</v>
      </c>
      <c r="BN174" s="3" t="str">
        <v>Don Bosco Boys Secondary, Embu</v>
      </c>
      <c r="BO174" s="3" t="str">
        <v>Don Bosco Boys Secondary, Embu</v>
      </c>
      <c r="BP174" s="3" t="str">
        <v>Don Bosco Boys Secondary, Embu</v>
      </c>
      <c r="BQ174" s="3" t="str">
        <v>Don Bosco Boys Secondary, Embu</v>
      </c>
      <c r="BR174" s="3" t="str">
        <v>Don Bosco Boys Secondary, Embu</v>
      </c>
      <c r="BS174" s="3" t="str">
        <v>Don Bosco Boys Secondary, Embu</v>
      </c>
      <c r="BT174" s="3" t="str">
        <v>Don Bosco Boys Secondary, Embu</v>
      </c>
      <c r="BU174" s="3" t="str">
        <v>Don Bosco Boys Secondary, Embu</v>
      </c>
      <c r="BV174" s="3" t="str">
        <v>Don Bosco Boys Secondary, Embu</v>
      </c>
      <c r="BW174" s="3" t="str">
        <v>Don Bosco Boys Secondary, Embu</v>
      </c>
      <c r="BX174" s="3" t="str">
        <v>Don Bosco Boys Secondary, Embu</v>
      </c>
      <c r="BY174" s="3" t="str">
        <v>Don Bosco Boys Secondary, Embu</v>
      </c>
      <c r="BZ174" s="3" t="str">
        <v>Don Bosco Boys Secondary, Embu</v>
      </c>
      <c r="CA174" s="3" t="str">
        <v>Don Bosco Boys Secondary, Embu</v>
      </c>
      <c r="CB174" s="3" t="str">
        <v>Don Bosco Boys Secondary, Embu</v>
      </c>
      <c r="CC174" s="3" t="str">
        <v>Don Bosco Boys Secondary, Embu</v>
      </c>
      <c r="CD174" s="3" t="str">
        <v>Don Bosco Boys Secondary, Embu</v>
      </c>
      <c r="CE174" s="3" t="str">
        <v>Don Bosco Boys Secondary, Embu</v>
      </c>
      <c r="CF174" s="3" t="str">
        <v>Don Bosco Boys Secondary, Embu</v>
      </c>
      <c r="CG174" s="3" t="str">
        <v>Don Bosco Boys Secondary, Embu</v>
      </c>
      <c r="CK174" s="3" t="str">
        <v>Don Bosco Boys Secondary, Embu</v>
      </c>
      <c r="CM174" s="3" t="str">
        <v>Don Bosco Boys Secondary, Embu</v>
      </c>
      <c r="CN174" s="3" t="str">
        <v>Don Bosco Boys Secondary, Embu</v>
      </c>
      <c r="CO174" s="3" t="str">
        <v>Don Bosco Boys Secondary, Embu</v>
      </c>
      <c r="CP174" s="3" t="str">
        <v>Don Bosco Boys Secondary, Embu</v>
      </c>
      <c r="CQ174" s="3" t="str">
        <v>Don Bosco Boys Secondary, Embu</v>
      </c>
      <c r="CR174" s="3" t="str">
        <v>Don Bosco Boys Secondary, Embu</v>
      </c>
      <c r="CS174" s="3" t="str">
        <v>Don Bosco Boys Secondary, Embu</v>
      </c>
      <c r="CT174" s="3" t="str">
        <v>Don Bosco Boys Secondary, Embu</v>
      </c>
      <c r="CU174" s="3" t="str">
        <v>Don Bosco Boys Secondary, Embu</v>
      </c>
      <c r="CV174" s="3" t="str">
        <v>Don Bosco Boys Secondary, Embu</v>
      </c>
      <c r="CW174" s="3" t="str">
        <v>Don Bosco Boys Secondary, Embu</v>
      </c>
      <c r="CX174" s="3" t="str">
        <v>Don Bosco Boys Secondary, Embu</v>
      </c>
      <c r="CY174" s="3" t="str">
        <v>Don Bosco Boys Secondary, Embu</v>
      </c>
      <c r="CZ174" s="3" t="str">
        <v>Don Bosco Boys Secondary, Embu</v>
      </c>
      <c r="DA174" s="3" t="str">
        <v>Don Bosco Boys Secondary, Embu</v>
      </c>
      <c r="DB174" s="3" t="str">
        <v>Don Bosco Boys Secondary, Embu</v>
      </c>
      <c r="DC174" s="3" t="str">
        <v>Don Bosco Boys Secondary, Embu</v>
      </c>
      <c r="DD174" s="3" t="str">
        <v>Don Bosco Boys Secondary, Embu</v>
      </c>
      <c r="DE174" s="3" t="str">
        <v>Don Bosco Boys Secondary, Embu</v>
      </c>
      <c r="DF174" s="3" t="str">
        <v>Don Bosco Boys Secondary, Embu</v>
      </c>
      <c r="DG174" s="3" t="str">
        <v>Don Bosco Boys Secondary, Embu</v>
      </c>
      <c r="DH174" s="3" t="str">
        <v>Don Bosco Boys Secondary, Embu</v>
      </c>
      <c r="DI174" s="3" t="str">
        <v>Don Bosco Boys Secondary, Embu</v>
      </c>
      <c r="DJ174" s="3" t="str">
        <v>Don Bosco Boys Secondary, Embu</v>
      </c>
      <c r="DK174" s="3" t="str">
        <v>Don Bosco Boys Secondary, Embu</v>
      </c>
      <c r="DL174" s="3" t="str">
        <v>Don Bosco Boys Secondary, Embu</v>
      </c>
      <c r="DM174" s="3" t="str">
        <v>Don Bosco Boys Secondary, Embu</v>
      </c>
      <c r="DN174" s="3" t="str">
        <v>Don Bosco Boys Secondary, Embu</v>
      </c>
      <c r="DO174" s="3" t="str">
        <v>Don Bosco Boys Secondary, Embu</v>
      </c>
      <c r="DP174" s="3" t="str">
        <v>Don Bosco Boys Secondary, Embu</v>
      </c>
    </row>
    <row r="175" spans="1:120" ht="14.5" x14ac:dyDescent="0.35">
      <c r="A175" s="3">
        <v>20.7</v>
      </c>
      <c r="B175" s="3">
        <v>77.066670000000002</v>
      </c>
      <c r="C175" s="3" t="s">
        <v>13662</v>
      </c>
      <c r="D175" s="3" t="s">
        <v>112</v>
      </c>
      <c r="E175" s="3" t="s">
        <v>13669</v>
      </c>
      <c r="F175" s="3">
        <v>2000</v>
      </c>
      <c r="G175"/>
      <c r="H175" s="3" t="str">
        <f>CONCATENATE(site_list[[#This Row],[Country]],site_list[[#This Row],[Site.ID]])</f>
        <v>IndiaDr. Pnjabrao Deshmukh Krishi Vidyapeeth Research Farm</v>
      </c>
      <c r="BB175" s="3" t="str">
        <v>Dr. Pnjabrao Deshmukh Krishi Vidyapeeth Research Farm</v>
      </c>
      <c r="BC175" s="3" t="str">
        <v>Dr. Pnjabrao Deshmukh Krishi Vidyapeeth Research Farm</v>
      </c>
      <c r="BD175" s="3" t="str">
        <v>Dr. Pnjabrao Deshmukh Krishi Vidyapeeth Research Farm</v>
      </c>
      <c r="BE175" s="3" t="str">
        <v>Dr. Pnjabrao Deshmukh Krishi Vidyapeeth Research Farm</v>
      </c>
      <c r="BF175" s="3" t="str">
        <v>Dr. Pnjabrao Deshmukh Krishi Vidyapeeth Research Farm</v>
      </c>
      <c r="BG175" s="3" t="str">
        <v>Dr. Pnjabrao Deshmukh Krishi Vidyapeeth Research Farm</v>
      </c>
      <c r="BH175" s="3" t="str">
        <v>Dr. Pnjabrao Deshmukh Krishi Vidyapeeth Research Farm</v>
      </c>
      <c r="BI175" s="3" t="str">
        <v>Dr. Pnjabrao Deshmukh Krishi Vidyapeeth Research Farm</v>
      </c>
      <c r="BJ175" s="3" t="str">
        <v>Dr. Pnjabrao Deshmukh Krishi Vidyapeeth Research Farm</v>
      </c>
      <c r="BK175" s="3" t="str">
        <v>Dr. Pnjabrao Deshmukh Krishi Vidyapeeth Research Farm</v>
      </c>
      <c r="BL175" s="3" t="str">
        <v>Dr. Pnjabrao Deshmukh Krishi Vidyapeeth Research Farm</v>
      </c>
      <c r="BM175" s="3" t="str">
        <v>Dr. Pnjabrao Deshmukh Krishi Vidyapeeth Research Farm</v>
      </c>
      <c r="BN175" s="3" t="str">
        <v>Dr. Pnjabrao Deshmukh Krishi Vidyapeeth Research Farm</v>
      </c>
      <c r="BO175" s="3" t="str">
        <v>Dr. Pnjabrao Deshmukh Krishi Vidyapeeth Research Farm</v>
      </c>
      <c r="BP175" s="3" t="str">
        <v>Dr. Pnjabrao Deshmukh Krishi Vidyapeeth Research Farm</v>
      </c>
      <c r="BQ175" s="3" t="str">
        <v>Dr. Pnjabrao Deshmukh Krishi Vidyapeeth Research Farm</v>
      </c>
      <c r="BR175" s="3" t="str">
        <v>Dr. Pnjabrao Deshmukh Krishi Vidyapeeth Research Farm</v>
      </c>
      <c r="BS175" s="3" t="str">
        <v>Dr. Pnjabrao Deshmukh Krishi Vidyapeeth Research Farm</v>
      </c>
      <c r="BT175" s="3" t="str">
        <v>Dr. Pnjabrao Deshmukh Krishi Vidyapeeth Research Farm</v>
      </c>
      <c r="BU175" s="3" t="str">
        <v>Dr. Pnjabrao Deshmukh Krishi Vidyapeeth Research Farm</v>
      </c>
      <c r="BV175" s="3" t="str">
        <v>Dr. Pnjabrao Deshmukh Krishi Vidyapeeth Research Farm</v>
      </c>
      <c r="BW175" s="3" t="str">
        <v>Dr. Pnjabrao Deshmukh Krishi Vidyapeeth Research Farm</v>
      </c>
      <c r="BX175" s="3" t="str">
        <v>Dr. Pnjabrao Deshmukh Krishi Vidyapeeth Research Farm</v>
      </c>
      <c r="BY175" s="3" t="str">
        <v>Dr. Pnjabrao Deshmukh Krishi Vidyapeeth Research Farm</v>
      </c>
      <c r="BZ175" s="3" t="str">
        <v>Dr. Pnjabrao Deshmukh Krishi Vidyapeeth Research Farm</v>
      </c>
      <c r="CA175" s="3" t="str">
        <v>Dr. Pnjabrao Deshmukh Krishi Vidyapeeth Research Farm</v>
      </c>
      <c r="CB175" s="3" t="str">
        <v>Dr. Pnjabrao Deshmukh Krishi Vidyapeeth Research Farm</v>
      </c>
      <c r="CC175" s="3" t="str">
        <v>Dr. Pnjabrao Deshmukh Krishi Vidyapeeth Research Farm</v>
      </c>
      <c r="CD175" s="3" t="str">
        <v>Dr. Pnjabrao Deshmukh Krishi Vidyapeeth Research Farm</v>
      </c>
      <c r="CE175" s="3" t="str">
        <v>Dr. Pnjabrao Deshmukh Krishi Vidyapeeth Research Farm</v>
      </c>
      <c r="CF175" s="3" t="str">
        <v>Dr. Pnjabrao Deshmukh Krishi Vidyapeeth Research Farm</v>
      </c>
      <c r="CG175" s="3" t="str">
        <v>Dr. Pnjabrao Deshmukh Krishi Vidyapeeth Research Farm</v>
      </c>
      <c r="CK175" s="3" t="str">
        <v>Dr. Pnjabrao Deshmukh Krishi Vidyapeeth Research Farm</v>
      </c>
      <c r="CM175" s="3" t="str">
        <v>Dr. Pnjabrao Deshmukh Krishi Vidyapeeth Research Farm</v>
      </c>
      <c r="CN175" s="3" t="str">
        <v>Dr. Pnjabrao Deshmukh Krishi Vidyapeeth Research Farm</v>
      </c>
      <c r="CO175" s="3" t="str">
        <v>Dr. Pnjabrao Deshmukh Krishi Vidyapeeth Research Farm</v>
      </c>
      <c r="CP175" s="3" t="str">
        <v>Dr. Pnjabrao Deshmukh Krishi Vidyapeeth Research Farm</v>
      </c>
      <c r="CQ175" s="3" t="str">
        <v>Dr. Pnjabrao Deshmukh Krishi Vidyapeeth Research Farm</v>
      </c>
      <c r="CR175" s="3" t="str">
        <v>Dr. Pnjabrao Deshmukh Krishi Vidyapeeth Research Farm</v>
      </c>
      <c r="CS175" s="3" t="str">
        <v>Dr. Pnjabrao Deshmukh Krishi Vidyapeeth Research Farm</v>
      </c>
      <c r="CT175" s="3" t="str">
        <v>Dr. Pnjabrao Deshmukh Krishi Vidyapeeth Research Farm</v>
      </c>
      <c r="CU175" s="3" t="str">
        <v>Dr. Pnjabrao Deshmukh Krishi Vidyapeeth Research Farm</v>
      </c>
      <c r="CV175" s="3" t="str">
        <v>Dr. Pnjabrao Deshmukh Krishi Vidyapeeth Research Farm</v>
      </c>
      <c r="CW175" s="3" t="str">
        <v>Dr. Pnjabrao Deshmukh Krishi Vidyapeeth Research Farm</v>
      </c>
      <c r="CX175" s="3" t="str">
        <v>Dr. Pnjabrao Deshmukh Krishi Vidyapeeth Research Farm</v>
      </c>
      <c r="CY175" s="3" t="str">
        <v>Dr. Pnjabrao Deshmukh Krishi Vidyapeeth Research Farm</v>
      </c>
      <c r="CZ175" s="3" t="str">
        <v>Dr. Pnjabrao Deshmukh Krishi Vidyapeeth Research Farm</v>
      </c>
      <c r="DA175" s="3" t="str">
        <v>Dr. Pnjabrao Deshmukh Krishi Vidyapeeth Research Farm</v>
      </c>
      <c r="DB175" s="3" t="str">
        <v>Dr. Pnjabrao Deshmukh Krishi Vidyapeeth Research Farm</v>
      </c>
      <c r="DC175" s="3" t="str">
        <v>Dr. Pnjabrao Deshmukh Krishi Vidyapeeth Research Farm</v>
      </c>
      <c r="DD175" s="3" t="str">
        <v>Dr. Pnjabrao Deshmukh Krishi Vidyapeeth Research Farm</v>
      </c>
      <c r="DE175" s="3" t="str">
        <v>Dr. Pnjabrao Deshmukh Krishi Vidyapeeth Research Farm</v>
      </c>
      <c r="DF175" s="3" t="str">
        <v>Dr. Pnjabrao Deshmukh Krishi Vidyapeeth Research Farm</v>
      </c>
      <c r="DG175" s="3" t="str">
        <v>Dr. Pnjabrao Deshmukh Krishi Vidyapeeth Research Farm</v>
      </c>
      <c r="DH175" s="3" t="str">
        <v>Dr. Pnjabrao Deshmukh Krishi Vidyapeeth Research Farm</v>
      </c>
      <c r="DI175" s="3" t="str">
        <v>Dr. Pnjabrao Deshmukh Krishi Vidyapeeth Research Farm</v>
      </c>
      <c r="DJ175" s="3" t="str">
        <v>Dr. Pnjabrao Deshmukh Krishi Vidyapeeth Research Farm</v>
      </c>
      <c r="DK175" s="3" t="str">
        <v>Dr. Pnjabrao Deshmukh Krishi Vidyapeeth Research Farm</v>
      </c>
      <c r="DL175" s="3" t="str">
        <v>Dr. Pnjabrao Deshmukh Krishi Vidyapeeth Research Farm</v>
      </c>
      <c r="DM175" s="3" t="str">
        <v>Dr. Pnjabrao Deshmukh Krishi Vidyapeeth Research Farm</v>
      </c>
      <c r="DN175" s="3" t="str">
        <v>Dr. Pnjabrao Deshmukh Krishi Vidyapeeth Research Farm</v>
      </c>
      <c r="DO175" s="3" t="str">
        <v>Dr. Pnjabrao Deshmukh Krishi Vidyapeeth Research Farm</v>
      </c>
      <c r="DP175" s="3" t="str">
        <v>Dr. Pnjabrao Deshmukh Krishi Vidyapeeth Research Farm</v>
      </c>
    </row>
    <row r="176" spans="1:120" ht="14.5" x14ac:dyDescent="0.35">
      <c r="A176" s="3">
        <v>29.21</v>
      </c>
      <c r="B176" s="3">
        <v>25.4</v>
      </c>
      <c r="C176" s="3" t="s">
        <v>142</v>
      </c>
      <c r="D176" s="3" t="s">
        <v>107</v>
      </c>
      <c r="E176" s="3" t="s">
        <v>260</v>
      </c>
      <c r="F176" s="3">
        <v>1000</v>
      </c>
      <c r="G176"/>
      <c r="H176" s="3" t="str">
        <f>CONCATENATE(site_list[[#This Row],[Country]],site_list[[#This Row],[Site.ID]])</f>
        <v>EgyptDRC Tegzerti Research Station, Siwa Oasis</v>
      </c>
      <c r="BB176" s="3" t="str">
        <v>DRC Tegzerti Research Station, Siwa Oasis</v>
      </c>
      <c r="BC176" s="3" t="str">
        <v>DRC Tegzerti Research Station, Siwa Oasis</v>
      </c>
      <c r="BD176" s="3" t="str">
        <v>DRC Tegzerti Research Station, Siwa Oasis</v>
      </c>
      <c r="BE176" s="3" t="str">
        <v>DRC Tegzerti Research Station, Siwa Oasis</v>
      </c>
      <c r="BF176" s="3" t="str">
        <v>DRC Tegzerti Research Station, Siwa Oasis</v>
      </c>
      <c r="BG176" s="3" t="str">
        <v>DRC Tegzerti Research Station, Siwa Oasis</v>
      </c>
      <c r="BH176" s="3" t="str">
        <v>DRC Tegzerti Research Station, Siwa Oasis</v>
      </c>
      <c r="BI176" s="3" t="str">
        <v>DRC Tegzerti Research Station, Siwa Oasis</v>
      </c>
      <c r="BJ176" s="3" t="str">
        <v>DRC Tegzerti Research Station, Siwa Oasis</v>
      </c>
      <c r="BK176" s="3" t="str">
        <v>DRC Tegzerti Research Station, Siwa Oasis</v>
      </c>
      <c r="BL176" s="3" t="str">
        <v>DRC Tegzerti Research Station, Siwa Oasis</v>
      </c>
      <c r="BM176" s="3" t="str">
        <v>DRC Tegzerti Research Station, Siwa Oasis</v>
      </c>
      <c r="BN176" s="3" t="str">
        <v>DRC Tegzerti Research Station, Siwa Oasis</v>
      </c>
      <c r="BO176" s="3" t="str">
        <v>DRC Tegzerti Research Station, Siwa Oasis</v>
      </c>
      <c r="BP176" s="3" t="str">
        <v>DRC Tegzerti Research Station, Siwa Oasis</v>
      </c>
      <c r="BQ176" s="3" t="str">
        <v>DRC Tegzerti Research Station, Siwa Oasis</v>
      </c>
      <c r="BR176" s="3" t="str">
        <v>DRC Tegzerti Research Station, Siwa Oasis</v>
      </c>
      <c r="BS176" s="3" t="str">
        <v>DRC Tegzerti Research Station, Siwa Oasis</v>
      </c>
      <c r="BT176" s="3" t="str">
        <v>DRC Tegzerti Research Station, Siwa Oasis</v>
      </c>
      <c r="BU176" s="3" t="str">
        <v>DRC Tegzerti Research Station, Siwa Oasis</v>
      </c>
      <c r="BV176" s="3" t="str">
        <v>DRC Tegzerti Research Station, Siwa Oasis</v>
      </c>
      <c r="BW176" s="3" t="str">
        <v>DRC Tegzerti Research Station, Siwa Oasis</v>
      </c>
      <c r="BX176" s="3" t="str">
        <v>DRC Tegzerti Research Station, Siwa Oasis</v>
      </c>
      <c r="BY176" s="3" t="str">
        <v>DRC Tegzerti Research Station, Siwa Oasis</v>
      </c>
      <c r="BZ176" s="3" t="str">
        <v>DRC Tegzerti Research Station, Siwa Oasis</v>
      </c>
      <c r="CA176" s="3" t="str">
        <v>DRC Tegzerti Research Station, Siwa Oasis</v>
      </c>
      <c r="CB176" s="3" t="str">
        <v>DRC Tegzerti Research Station, Siwa Oasis</v>
      </c>
      <c r="CC176" s="3" t="str">
        <v>DRC Tegzerti Research Station, Siwa Oasis</v>
      </c>
      <c r="CD176" s="3" t="str">
        <v>DRC Tegzerti Research Station, Siwa Oasis</v>
      </c>
      <c r="CE176" s="3" t="str">
        <v>DRC Tegzerti Research Station, Siwa Oasis</v>
      </c>
      <c r="CF176" s="3" t="str">
        <v>DRC Tegzerti Research Station, Siwa Oasis</v>
      </c>
      <c r="CG176" s="3" t="str">
        <v>DRC Tegzerti Research Station, Siwa Oasis</v>
      </c>
      <c r="CK176" s="3" t="str">
        <v>DRC Tegzerti Research Station, Siwa Oasis</v>
      </c>
      <c r="CM176" s="3" t="str">
        <v>DRC Tegzerti Research Station, Siwa Oasis</v>
      </c>
      <c r="CN176" s="3" t="str">
        <v>DRC Tegzerti Research Station, Siwa Oasis</v>
      </c>
      <c r="CO176" s="3" t="str">
        <v>DRC Tegzerti Research Station, Siwa Oasis</v>
      </c>
      <c r="CP176" s="3" t="str">
        <v>DRC Tegzerti Research Station, Siwa Oasis</v>
      </c>
      <c r="CQ176" s="3" t="str">
        <v>DRC Tegzerti Research Station, Siwa Oasis</v>
      </c>
      <c r="CR176" s="3" t="str">
        <v>DRC Tegzerti Research Station, Siwa Oasis</v>
      </c>
      <c r="CS176" s="3" t="str">
        <v>DRC Tegzerti Research Station, Siwa Oasis</v>
      </c>
      <c r="CT176" s="3" t="str">
        <v>DRC Tegzerti Research Station, Siwa Oasis</v>
      </c>
      <c r="CU176" s="3" t="str">
        <v>DRC Tegzerti Research Station, Siwa Oasis</v>
      </c>
      <c r="CV176" s="3" t="str">
        <v>DRC Tegzerti Research Station, Siwa Oasis</v>
      </c>
      <c r="CW176" s="3" t="str">
        <v>DRC Tegzerti Research Station, Siwa Oasis</v>
      </c>
      <c r="CX176" s="3" t="str">
        <v>DRC Tegzerti Research Station, Siwa Oasis</v>
      </c>
      <c r="CY176" s="3" t="str">
        <v>DRC Tegzerti Research Station, Siwa Oasis</v>
      </c>
      <c r="CZ176" s="3" t="str">
        <v>DRC Tegzerti Research Station, Siwa Oasis</v>
      </c>
      <c r="DA176" s="3" t="str">
        <v>DRC Tegzerti Research Station, Siwa Oasis</v>
      </c>
      <c r="DB176" s="3" t="str">
        <v>DRC Tegzerti Research Station, Siwa Oasis</v>
      </c>
      <c r="DC176" s="3" t="str">
        <v>DRC Tegzerti Research Station, Siwa Oasis</v>
      </c>
      <c r="DD176" s="3" t="str">
        <v>DRC Tegzerti Research Station, Siwa Oasis</v>
      </c>
      <c r="DE176" s="3" t="str">
        <v>DRC Tegzerti Research Station, Siwa Oasis</v>
      </c>
      <c r="DF176" s="3" t="str">
        <v>DRC Tegzerti Research Station, Siwa Oasis</v>
      </c>
      <c r="DG176" s="3" t="str">
        <v>DRC Tegzerti Research Station, Siwa Oasis</v>
      </c>
      <c r="DH176" s="3" t="str">
        <v>DRC Tegzerti Research Station, Siwa Oasis</v>
      </c>
      <c r="DI176" s="3" t="str">
        <v>DRC Tegzerti Research Station, Siwa Oasis</v>
      </c>
      <c r="DJ176" s="3" t="str">
        <v>DRC Tegzerti Research Station, Siwa Oasis</v>
      </c>
      <c r="DK176" s="3" t="str">
        <v>DRC Tegzerti Research Station, Siwa Oasis</v>
      </c>
      <c r="DL176" s="3" t="str">
        <v>DRC Tegzerti Research Station, Siwa Oasis</v>
      </c>
      <c r="DM176" s="3" t="str">
        <v>DRC Tegzerti Research Station, Siwa Oasis</v>
      </c>
      <c r="DN176" s="3" t="str">
        <v>DRC Tegzerti Research Station, Siwa Oasis</v>
      </c>
      <c r="DO176" s="3" t="str">
        <v>DRC Tegzerti Research Station, Siwa Oasis</v>
      </c>
      <c r="DP176" s="3" t="str">
        <v>DRC Tegzerti Research Station, Siwa Oasis</v>
      </c>
    </row>
    <row r="177" spans="1:120" ht="14.5" x14ac:dyDescent="0.35">
      <c r="A177" s="3">
        <v>23.361999999999998</v>
      </c>
      <c r="B177" s="3">
        <v>72.929199999999994</v>
      </c>
      <c r="C177" s="3" t="s">
        <v>13662</v>
      </c>
      <c r="D177" s="3" t="s">
        <v>112</v>
      </c>
      <c r="E177" s="3" t="s">
        <v>13674</v>
      </c>
      <c r="F177" s="3">
        <v>200</v>
      </c>
      <c r="G177"/>
      <c r="H177" s="3" t="str">
        <f>CONCATENATE(site_list[[#This Row],[Country]],site_list[[#This Row],[Site.ID]])</f>
        <v>IndiaDryland Research Station, Sardar Krushi Nagar, Gujarat</v>
      </c>
      <c r="BB177" s="3" t="str">
        <v>Dryland Research Station, Sardar Krushi Nagar, Gujarat</v>
      </c>
      <c r="BC177" s="3" t="str">
        <v>Dryland Research Station, Sardar Krushi Nagar, Gujarat</v>
      </c>
      <c r="BD177" s="3" t="str">
        <v>Dryland Research Station, Sardar Krushi Nagar, Gujarat</v>
      </c>
      <c r="BE177" s="3" t="str">
        <v>Dryland Research Station, Sardar Krushi Nagar, Gujarat</v>
      </c>
      <c r="BF177" s="3" t="str">
        <v>Dryland Research Station, Sardar Krushi Nagar, Gujarat</v>
      </c>
      <c r="BG177" s="3" t="str">
        <v>Dryland Research Station, Sardar Krushi Nagar, Gujarat</v>
      </c>
      <c r="BH177" s="3" t="str">
        <v>Dryland Research Station, Sardar Krushi Nagar, Gujarat</v>
      </c>
      <c r="BI177" s="3" t="str">
        <v>Dryland Research Station, Sardar Krushi Nagar, Gujarat</v>
      </c>
      <c r="BJ177" s="3" t="str">
        <v>Dryland Research Station, Sardar Krushi Nagar, Gujarat</v>
      </c>
      <c r="BK177" s="3" t="str">
        <v>Dryland Research Station, Sardar Krushi Nagar, Gujarat</v>
      </c>
      <c r="BL177" s="3" t="str">
        <v>Dryland Research Station, Sardar Krushi Nagar, Gujarat</v>
      </c>
      <c r="BM177" s="3" t="str">
        <v>Dryland Research Station, Sardar Krushi Nagar, Gujarat</v>
      </c>
      <c r="BN177" s="3" t="str">
        <v>Dryland Research Station, Sardar Krushi Nagar, Gujarat</v>
      </c>
      <c r="BO177" s="3" t="str">
        <v>Dryland Research Station, Sardar Krushi Nagar, Gujarat</v>
      </c>
      <c r="BP177" s="3" t="str">
        <v>Dryland Research Station, Sardar Krushi Nagar, Gujarat</v>
      </c>
      <c r="BQ177" s="3" t="str">
        <v>Dryland Research Station, Sardar Krushi Nagar, Gujarat</v>
      </c>
      <c r="BR177" s="3" t="str">
        <v>Dryland Research Station, Sardar Krushi Nagar, Gujarat</v>
      </c>
      <c r="BS177" s="3" t="str">
        <v>Dryland Research Station, Sardar Krushi Nagar, Gujarat</v>
      </c>
      <c r="BT177" s="3" t="str">
        <v>Dryland Research Station, Sardar Krushi Nagar, Gujarat</v>
      </c>
      <c r="BU177" s="3" t="str">
        <v>Dryland Research Station, Sardar Krushi Nagar, Gujarat</v>
      </c>
      <c r="BV177" s="3" t="str">
        <v>Dryland Research Station, Sardar Krushi Nagar, Gujarat</v>
      </c>
      <c r="BW177" s="3" t="str">
        <v>Dryland Research Station, Sardar Krushi Nagar, Gujarat</v>
      </c>
      <c r="BX177" s="3" t="str">
        <v>Dryland Research Station, Sardar Krushi Nagar, Gujarat</v>
      </c>
      <c r="BY177" s="3" t="str">
        <v>Dryland Research Station, Sardar Krushi Nagar, Gujarat</v>
      </c>
      <c r="BZ177" s="3" t="str">
        <v>Dryland Research Station, Sardar Krushi Nagar, Gujarat</v>
      </c>
      <c r="CA177" s="3" t="str">
        <v>Dryland Research Station, Sardar Krushi Nagar, Gujarat</v>
      </c>
      <c r="CB177" s="3" t="str">
        <v>Dryland Research Station, Sardar Krushi Nagar, Gujarat</v>
      </c>
      <c r="CC177" s="3" t="str">
        <v>Dryland Research Station, Sardar Krushi Nagar, Gujarat</v>
      </c>
      <c r="CD177" s="3" t="str">
        <v>Dryland Research Station, Sardar Krushi Nagar, Gujarat</v>
      </c>
      <c r="CE177" s="3" t="str">
        <v>Dryland Research Station, Sardar Krushi Nagar, Gujarat</v>
      </c>
      <c r="CF177" s="3" t="str">
        <v>Dryland Research Station, Sardar Krushi Nagar, Gujarat</v>
      </c>
      <c r="CG177" s="3" t="str">
        <v>Dryland Research Station, Sardar Krushi Nagar, Gujarat</v>
      </c>
      <c r="CK177" s="3" t="str">
        <v>Dryland Research Station, Sardar Krushi Nagar, Gujarat</v>
      </c>
      <c r="CM177" s="3" t="str">
        <v>Dryland Research Station, Sardar Krushi Nagar, Gujarat</v>
      </c>
      <c r="CN177" s="3" t="str">
        <v>Dryland Research Station, Sardar Krushi Nagar, Gujarat</v>
      </c>
      <c r="CO177" s="3" t="str">
        <v>Dryland Research Station, Sardar Krushi Nagar, Gujarat</v>
      </c>
      <c r="CP177" s="3" t="str">
        <v>Dryland Research Station, Sardar Krushi Nagar, Gujarat</v>
      </c>
      <c r="CQ177" s="3" t="str">
        <v>Dryland Research Station, Sardar Krushi Nagar, Gujarat</v>
      </c>
      <c r="CR177" s="3" t="str">
        <v>Dryland Research Station, Sardar Krushi Nagar, Gujarat</v>
      </c>
      <c r="CS177" s="3" t="str">
        <v>Dryland Research Station, Sardar Krushi Nagar, Gujarat</v>
      </c>
      <c r="CT177" s="3" t="str">
        <v>Dryland Research Station, Sardar Krushi Nagar, Gujarat</v>
      </c>
      <c r="CU177" s="3" t="str">
        <v>Dryland Research Station, Sardar Krushi Nagar, Gujarat</v>
      </c>
      <c r="CV177" s="3" t="str">
        <v>Dryland Research Station, Sardar Krushi Nagar, Gujarat</v>
      </c>
      <c r="CW177" s="3" t="str">
        <v>Dryland Research Station, Sardar Krushi Nagar, Gujarat</v>
      </c>
      <c r="CX177" s="3" t="str">
        <v>Dryland Research Station, Sardar Krushi Nagar, Gujarat</v>
      </c>
      <c r="CY177" s="3" t="str">
        <v>Dryland Research Station, Sardar Krushi Nagar, Gujarat</v>
      </c>
      <c r="CZ177" s="3" t="str">
        <v>Dryland Research Station, Sardar Krushi Nagar, Gujarat</v>
      </c>
      <c r="DA177" s="3" t="str">
        <v>Dryland Research Station, Sardar Krushi Nagar, Gujarat</v>
      </c>
      <c r="DB177" s="3" t="str">
        <v>Dryland Research Station, Sardar Krushi Nagar, Gujarat</v>
      </c>
      <c r="DC177" s="3" t="str">
        <v>Dryland Research Station, Sardar Krushi Nagar, Gujarat</v>
      </c>
      <c r="DD177" s="3" t="str">
        <v>Dryland Research Station, Sardar Krushi Nagar, Gujarat</v>
      </c>
      <c r="DE177" s="3" t="str">
        <v>Dryland Research Station, Sardar Krushi Nagar, Gujarat</v>
      </c>
      <c r="DF177" s="3" t="str">
        <v>Dryland Research Station, Sardar Krushi Nagar, Gujarat</v>
      </c>
      <c r="DG177" s="3" t="str">
        <v>Dryland Research Station, Sardar Krushi Nagar, Gujarat</v>
      </c>
      <c r="DH177" s="3" t="str">
        <v>Dryland Research Station, Sardar Krushi Nagar, Gujarat</v>
      </c>
      <c r="DI177" s="3" t="str">
        <v>Dryland Research Station, Sardar Krushi Nagar, Gujarat</v>
      </c>
      <c r="DJ177" s="3" t="str">
        <v>Dryland Research Station, Sardar Krushi Nagar, Gujarat</v>
      </c>
      <c r="DK177" s="3" t="str">
        <v>Dryland Research Station, Sardar Krushi Nagar, Gujarat</v>
      </c>
      <c r="DL177" s="3" t="str">
        <v>Dryland Research Station, Sardar Krushi Nagar, Gujarat</v>
      </c>
      <c r="DM177" s="3" t="str">
        <v>Dryland Research Station, Sardar Krushi Nagar, Gujarat</v>
      </c>
      <c r="DN177" s="3" t="str">
        <v>Dryland Research Station, Sardar Krushi Nagar, Gujarat</v>
      </c>
      <c r="DO177" s="3" t="str">
        <v>Dryland Research Station, Sardar Krushi Nagar, Gujarat</v>
      </c>
      <c r="DP177" s="3" t="str">
        <v>Dryland Research Station, Sardar Krushi Nagar, Gujarat</v>
      </c>
    </row>
    <row r="178" spans="1:120" ht="14.5" x14ac:dyDescent="0.35">
      <c r="A178" s="3">
        <v>14.11365</v>
      </c>
      <c r="B178" s="3">
        <v>38.741880000000002</v>
      </c>
      <c r="C178" s="3" t="s">
        <v>148</v>
      </c>
      <c r="D178" s="3" t="s">
        <v>107</v>
      </c>
      <c r="E178" s="3" t="s">
        <v>7697</v>
      </c>
      <c r="F178" s="3">
        <v>500</v>
      </c>
      <c r="G178"/>
      <c r="H178" s="3" t="str">
        <f>CONCATENATE(site_list[[#This Row],[Country]],site_list[[#This Row],[Site.ID]])</f>
        <v>EthiopiaDura Farmers Training Center</v>
      </c>
      <c r="BB178" s="3" t="str">
        <v>Dura Farmers Training Center</v>
      </c>
      <c r="BC178" s="3" t="str">
        <v>Dura Farmers Training Center</v>
      </c>
      <c r="BD178" s="3" t="str">
        <v>Dura Farmers Training Center</v>
      </c>
      <c r="BE178" s="3" t="str">
        <v>Dura Farmers Training Center</v>
      </c>
      <c r="BF178" s="3" t="str">
        <v>Dura Farmers Training Center</v>
      </c>
      <c r="BG178" s="3" t="str">
        <v>Dura Farmers Training Center</v>
      </c>
      <c r="BH178" s="3" t="str">
        <v>Dura Farmers Training Center</v>
      </c>
      <c r="BI178" s="3" t="str">
        <v>Dura Farmers Training Center</v>
      </c>
      <c r="BJ178" s="3" t="str">
        <v>Dura Farmers Training Center</v>
      </c>
      <c r="BK178" s="3" t="str">
        <v>Dura Farmers Training Center</v>
      </c>
      <c r="BL178" s="3" t="str">
        <v>Dura Farmers Training Center</v>
      </c>
      <c r="BM178" s="3" t="str">
        <v>Dura Farmers Training Center</v>
      </c>
      <c r="BN178" s="3" t="str">
        <v>Dura Farmers Training Center</v>
      </c>
      <c r="BO178" s="3" t="str">
        <v>Dura Farmers Training Center</v>
      </c>
      <c r="BP178" s="3" t="str">
        <v>Dura Farmers Training Center</v>
      </c>
      <c r="BQ178" s="3" t="str">
        <v>Dura Farmers Training Center</v>
      </c>
      <c r="BR178" s="3" t="str">
        <v>Dura Farmers Training Center</v>
      </c>
      <c r="BS178" s="3" t="str">
        <v>Dura Farmers Training Center</v>
      </c>
      <c r="BT178" s="3" t="str">
        <v>Dura Farmers Training Center</v>
      </c>
      <c r="BU178" s="3" t="str">
        <v>Dura Farmers Training Center</v>
      </c>
      <c r="BV178" s="3" t="str">
        <v>Dura Farmers Training Center</v>
      </c>
      <c r="BW178" s="3" t="str">
        <v>Dura Farmers Training Center</v>
      </c>
      <c r="BX178" s="3" t="str">
        <v>Dura Farmers Training Center</v>
      </c>
      <c r="BY178" s="3" t="str">
        <v>Dura Farmers Training Center</v>
      </c>
      <c r="BZ178" s="3" t="str">
        <v>Dura Farmers Training Center</v>
      </c>
      <c r="CA178" s="3" t="str">
        <v>Dura Farmers Training Center</v>
      </c>
      <c r="CB178" s="3" t="str">
        <v>Dura Farmers Training Center</v>
      </c>
      <c r="CC178" s="3" t="str">
        <v>Dura Farmers Training Center</v>
      </c>
      <c r="CD178" s="3" t="str">
        <v>Dura Farmers Training Center</v>
      </c>
      <c r="CE178" s="3" t="str">
        <v>Dura Farmers Training Center</v>
      </c>
      <c r="CF178" s="3" t="str">
        <v>Dura Farmers Training Center</v>
      </c>
      <c r="CG178" s="3" t="str">
        <v>Dura Farmers Training Center</v>
      </c>
      <c r="CK178" s="3" t="str">
        <v>Dura Farmers Training Center</v>
      </c>
      <c r="CM178" s="3" t="str">
        <v>Dura Farmers Training Center</v>
      </c>
      <c r="CN178" s="3" t="str">
        <v>Dura Farmers Training Center</v>
      </c>
      <c r="CO178" s="3" t="str">
        <v>Dura Farmers Training Center</v>
      </c>
      <c r="CP178" s="3" t="str">
        <v>Dura Farmers Training Center</v>
      </c>
      <c r="CQ178" s="3" t="str">
        <v>Dura Farmers Training Center</v>
      </c>
      <c r="CR178" s="3" t="str">
        <v>Dura Farmers Training Center</v>
      </c>
      <c r="CS178" s="3" t="str">
        <v>Dura Farmers Training Center</v>
      </c>
      <c r="CT178" s="3" t="str">
        <v>Dura Farmers Training Center</v>
      </c>
      <c r="CU178" s="3" t="str">
        <v>Dura Farmers Training Center</v>
      </c>
      <c r="CV178" s="3" t="str">
        <v>Dura Farmers Training Center</v>
      </c>
      <c r="CW178" s="3" t="str">
        <v>Dura Farmers Training Center</v>
      </c>
      <c r="CX178" s="3" t="str">
        <v>Dura Farmers Training Center</v>
      </c>
      <c r="CY178" s="3" t="str">
        <v>Dura Farmers Training Center</v>
      </c>
      <c r="CZ178" s="3" t="str">
        <v>Dura Farmers Training Center</v>
      </c>
      <c r="DA178" s="3" t="str">
        <v>Dura Farmers Training Center</v>
      </c>
      <c r="DB178" s="3" t="str">
        <v>Dura Farmers Training Center</v>
      </c>
      <c r="DC178" s="3" t="str">
        <v>Dura Farmers Training Center</v>
      </c>
      <c r="DD178" s="3" t="str">
        <v>Dura Farmers Training Center</v>
      </c>
      <c r="DE178" s="3" t="str">
        <v>Dura Farmers Training Center</v>
      </c>
      <c r="DF178" s="3" t="str">
        <v>Dura Farmers Training Center</v>
      </c>
      <c r="DG178" s="3" t="str">
        <v>Dura Farmers Training Center</v>
      </c>
      <c r="DH178" s="3" t="str">
        <v>Dura Farmers Training Center</v>
      </c>
      <c r="DI178" s="3" t="str">
        <v>Dura Farmers Training Center</v>
      </c>
      <c r="DJ178" s="3" t="str">
        <v>Dura Farmers Training Center</v>
      </c>
      <c r="DK178" s="3" t="str">
        <v>Dura Farmers Training Center</v>
      </c>
      <c r="DL178" s="3" t="str">
        <v>Dura Farmers Training Center</v>
      </c>
      <c r="DM178" s="3" t="str">
        <v>Dura Farmers Training Center</v>
      </c>
      <c r="DN178" s="3" t="str">
        <v>Dura Farmers Training Center</v>
      </c>
      <c r="DO178" s="3" t="str">
        <v>Dura Farmers Training Center</v>
      </c>
      <c r="DP178" s="3" t="str">
        <v>Dura Farmers Training Center</v>
      </c>
    </row>
    <row r="179" spans="1:120" ht="14.5" x14ac:dyDescent="0.35">
      <c r="A179" s="3">
        <v>7.3449999999999998</v>
      </c>
      <c r="B179" s="3">
        <v>3.8769999999999998</v>
      </c>
      <c r="C179" s="3" t="s">
        <v>196</v>
      </c>
      <c r="D179" s="3" t="s">
        <v>107</v>
      </c>
      <c r="E179" s="3" t="s">
        <v>409</v>
      </c>
      <c r="F179" s="3">
        <v>250</v>
      </c>
      <c r="G179"/>
      <c r="H179" s="3" t="str">
        <f>CONCATENATE(site_list[[#This Row],[Country]],site_list[[#This Row],[Site.ID]])</f>
        <v>NigeriaDurante Fish Industries Limited, Ibadan</v>
      </c>
      <c r="BB179" s="3" t="str">
        <v>Durante Fish Industries Limited, Ibadan</v>
      </c>
      <c r="BC179" s="3" t="str">
        <v>Durante Fish Industries Limited, Ibadan</v>
      </c>
      <c r="BD179" s="3" t="str">
        <v>Durante Fish Industries Limited, Ibadan</v>
      </c>
      <c r="BE179" s="3" t="str">
        <v>Durante Fish Industries Limited, Ibadan</v>
      </c>
      <c r="BF179" s="3" t="str">
        <v>Durante Fish Industries Limited, Ibadan</v>
      </c>
      <c r="BG179" s="3" t="str">
        <v>Durante Fish Industries Limited, Ibadan</v>
      </c>
      <c r="BH179" s="3" t="str">
        <v>Durante Fish Industries Limited, Ibadan</v>
      </c>
      <c r="BI179" s="3" t="str">
        <v>Durante Fish Industries Limited, Ibadan</v>
      </c>
      <c r="BJ179" s="3" t="str">
        <v>Durante Fish Industries Limited, Ibadan</v>
      </c>
      <c r="BK179" s="3" t="str">
        <v>Durante Fish Industries Limited, Ibadan</v>
      </c>
      <c r="BL179" s="3" t="str">
        <v>Durante Fish Industries Limited, Ibadan</v>
      </c>
      <c r="BM179" s="3" t="str">
        <v>Durante Fish Industries Limited, Ibadan</v>
      </c>
      <c r="BN179" s="3" t="str">
        <v>Durante Fish Industries Limited, Ibadan</v>
      </c>
      <c r="BO179" s="3" t="str">
        <v>Durante Fish Industries Limited, Ibadan</v>
      </c>
      <c r="BP179" s="3" t="str">
        <v>Durante Fish Industries Limited, Ibadan</v>
      </c>
      <c r="BQ179" s="3" t="str">
        <v>Durante Fish Industries Limited, Ibadan</v>
      </c>
      <c r="BR179" s="3" t="str">
        <v>Durante Fish Industries Limited, Ibadan</v>
      </c>
      <c r="BS179" s="3" t="str">
        <v>Durante Fish Industries Limited, Ibadan</v>
      </c>
      <c r="BT179" s="3" t="str">
        <v>Durante Fish Industries Limited, Ibadan</v>
      </c>
      <c r="BU179" s="3" t="str">
        <v>Durante Fish Industries Limited, Ibadan</v>
      </c>
      <c r="BV179" s="3" t="str">
        <v>Durante Fish Industries Limited, Ibadan</v>
      </c>
      <c r="BW179" s="3" t="str">
        <v>Durante Fish Industries Limited, Ibadan</v>
      </c>
      <c r="BX179" s="3" t="str">
        <v>Durante Fish Industries Limited, Ibadan</v>
      </c>
      <c r="BY179" s="3" t="str">
        <v>Durante Fish Industries Limited, Ibadan</v>
      </c>
      <c r="BZ179" s="3" t="str">
        <v>Durante Fish Industries Limited, Ibadan</v>
      </c>
      <c r="CA179" s="3" t="str">
        <v>Durante Fish Industries Limited, Ibadan</v>
      </c>
      <c r="CB179" s="3" t="str">
        <v>Durante Fish Industries Limited, Ibadan</v>
      </c>
      <c r="CC179" s="3" t="str">
        <v>Durante Fish Industries Limited, Ibadan</v>
      </c>
      <c r="CD179" s="3" t="str">
        <v>Durante Fish Industries Limited, Ibadan</v>
      </c>
      <c r="CE179" s="3" t="str">
        <v>Durante Fish Industries Limited, Ibadan</v>
      </c>
      <c r="CF179" s="3" t="str">
        <v>Durante Fish Industries Limited, Ibadan</v>
      </c>
      <c r="CG179" s="3" t="str">
        <v>Durante Fish Industries Limited, Ibadan</v>
      </c>
      <c r="CK179" s="3" t="str">
        <v>Durante Fish Industries Limited, Ibadan</v>
      </c>
      <c r="CM179" s="3" t="str">
        <v>Durante Fish Industries Limited, Ibadan</v>
      </c>
      <c r="CN179" s="3" t="str">
        <v>Durante Fish Industries Limited, Ibadan</v>
      </c>
      <c r="CO179" s="3" t="str">
        <v>Durante Fish Industries Limited, Ibadan</v>
      </c>
      <c r="CP179" s="3" t="str">
        <v>Durante Fish Industries Limited, Ibadan</v>
      </c>
      <c r="CQ179" s="3" t="str">
        <v>Durante Fish Industries Limited, Ibadan</v>
      </c>
      <c r="CR179" s="3" t="str">
        <v>Durante Fish Industries Limited, Ibadan</v>
      </c>
      <c r="CS179" s="3" t="str">
        <v>Durante Fish Industries Limited, Ibadan</v>
      </c>
      <c r="CT179" s="3" t="str">
        <v>Durante Fish Industries Limited, Ibadan</v>
      </c>
      <c r="CU179" s="3" t="str">
        <v>Durante Fish Industries Limited, Ibadan</v>
      </c>
      <c r="CV179" s="3" t="str">
        <v>Durante Fish Industries Limited, Ibadan</v>
      </c>
      <c r="CW179" s="3" t="str">
        <v>Durante Fish Industries Limited, Ibadan</v>
      </c>
      <c r="CX179" s="3" t="str">
        <v>Durante Fish Industries Limited, Ibadan</v>
      </c>
      <c r="CY179" s="3" t="str">
        <v>Durante Fish Industries Limited, Ibadan</v>
      </c>
      <c r="CZ179" s="3" t="str">
        <v>Durante Fish Industries Limited, Ibadan</v>
      </c>
      <c r="DA179" s="3" t="str">
        <v>Durante Fish Industries Limited, Ibadan</v>
      </c>
      <c r="DB179" s="3" t="str">
        <v>Durante Fish Industries Limited, Ibadan</v>
      </c>
      <c r="DC179" s="3" t="str">
        <v>Durante Fish Industries Limited, Ibadan</v>
      </c>
      <c r="DD179" s="3" t="str">
        <v>Durante Fish Industries Limited, Ibadan</v>
      </c>
      <c r="DE179" s="3" t="str">
        <v>Durante Fish Industries Limited, Ibadan</v>
      </c>
      <c r="DF179" s="3" t="str">
        <v>Durante Fish Industries Limited, Ibadan</v>
      </c>
      <c r="DG179" s="3" t="str">
        <v>Durante Fish Industries Limited, Ibadan</v>
      </c>
      <c r="DH179" s="3" t="str">
        <v>Durante Fish Industries Limited, Ibadan</v>
      </c>
      <c r="DI179" s="3" t="str">
        <v>Durante Fish Industries Limited, Ibadan</v>
      </c>
      <c r="DJ179" s="3" t="str">
        <v>Durante Fish Industries Limited, Ibadan</v>
      </c>
      <c r="DK179" s="3" t="str">
        <v>Durante Fish Industries Limited, Ibadan</v>
      </c>
      <c r="DL179" s="3" t="str">
        <v>Durante Fish Industries Limited, Ibadan</v>
      </c>
      <c r="DM179" s="3" t="str">
        <v>Durante Fish Industries Limited, Ibadan</v>
      </c>
      <c r="DN179" s="3" t="str">
        <v>Durante Fish Industries Limited, Ibadan</v>
      </c>
      <c r="DO179" s="3" t="str">
        <v>Durante Fish Industries Limited, Ibadan</v>
      </c>
      <c r="DP179" s="3" t="str">
        <v>Durante Fish Industries Limited, Ibadan</v>
      </c>
    </row>
    <row r="180" spans="1:120" ht="14.5" x14ac:dyDescent="0.35">
      <c r="A180" s="3">
        <v>-13.1</v>
      </c>
      <c r="B180" s="3">
        <v>32.4</v>
      </c>
      <c r="C180" s="3" t="s">
        <v>238</v>
      </c>
      <c r="D180" s="3" t="s">
        <v>107</v>
      </c>
      <c r="E180" s="3" t="s">
        <v>596</v>
      </c>
      <c r="F180" s="3">
        <v>100000</v>
      </c>
      <c r="G180"/>
      <c r="H180" s="3" t="str">
        <f>CONCATENATE(site_list[[#This Row],[Country]],site_list[[#This Row],[Site.ID]])</f>
        <v>ZambiaEastern Province</v>
      </c>
      <c r="BB180" s="3" t="str">
        <v>Eastern Province</v>
      </c>
      <c r="BC180" s="3" t="str">
        <v>Eastern Province</v>
      </c>
      <c r="BD180" s="3" t="str">
        <v>Eastern Province</v>
      </c>
      <c r="BE180" s="3" t="str">
        <v>Eastern Province</v>
      </c>
      <c r="BF180" s="3" t="str">
        <v>Eastern Province</v>
      </c>
      <c r="BG180" s="3" t="str">
        <v>Eastern Province</v>
      </c>
      <c r="BH180" s="3" t="str">
        <v>Eastern Province</v>
      </c>
      <c r="BI180" s="3" t="str">
        <v>Eastern Province</v>
      </c>
      <c r="BJ180" s="3" t="str">
        <v>Eastern Province</v>
      </c>
      <c r="BK180" s="3" t="str">
        <v>Eastern Province</v>
      </c>
      <c r="BL180" s="3" t="str">
        <v>Eastern Province</v>
      </c>
      <c r="BM180" s="3" t="str">
        <v>Eastern Province</v>
      </c>
      <c r="BN180" s="3" t="str">
        <v>Eastern Province</v>
      </c>
      <c r="BO180" s="3" t="str">
        <v>Eastern Province</v>
      </c>
      <c r="BP180" s="3" t="str">
        <v>Eastern Province</v>
      </c>
      <c r="BQ180" s="3" t="str">
        <v>Eastern Province</v>
      </c>
      <c r="BR180" s="3" t="str">
        <v>Eastern Province</v>
      </c>
      <c r="BS180" s="3" t="str">
        <v>Eastern Province</v>
      </c>
      <c r="BT180" s="3" t="str">
        <v>Eastern Province</v>
      </c>
      <c r="BU180" s="3" t="str">
        <v>Eastern Province</v>
      </c>
      <c r="BV180" s="3" t="str">
        <v>Eastern Province</v>
      </c>
      <c r="BW180" s="3" t="str">
        <v>Eastern Province</v>
      </c>
      <c r="BX180" s="3" t="str">
        <v>Eastern Province</v>
      </c>
      <c r="BY180" s="3" t="str">
        <v>Eastern Province</v>
      </c>
      <c r="BZ180" s="3" t="str">
        <v>Eastern Province</v>
      </c>
      <c r="CA180" s="3" t="str">
        <v>Eastern Province</v>
      </c>
      <c r="CB180" s="3" t="str">
        <v>Eastern Province</v>
      </c>
      <c r="CC180" s="3" t="str">
        <v>Eastern Province</v>
      </c>
      <c r="CD180" s="3" t="str">
        <v>Eastern Province</v>
      </c>
      <c r="CE180" s="3" t="str">
        <v>Eastern Province</v>
      </c>
      <c r="CF180" s="3" t="str">
        <v>Eastern Province</v>
      </c>
      <c r="CG180" s="3" t="str">
        <v>Eastern Province</v>
      </c>
      <c r="CK180" s="3" t="str">
        <v>Eastern Province</v>
      </c>
      <c r="CM180" s="3" t="str">
        <v>Eastern Province</v>
      </c>
      <c r="CN180" s="3" t="str">
        <v>Eastern Province</v>
      </c>
      <c r="CO180" s="3" t="str">
        <v>Eastern Province</v>
      </c>
      <c r="CP180" s="3" t="str">
        <v>Eastern Province</v>
      </c>
      <c r="CQ180" s="3" t="str">
        <v>Eastern Province</v>
      </c>
      <c r="CR180" s="3" t="str">
        <v>Eastern Province</v>
      </c>
      <c r="CS180" s="3" t="str">
        <v>Eastern Province</v>
      </c>
      <c r="CT180" s="3" t="str">
        <v>Eastern Province</v>
      </c>
      <c r="CU180" s="3" t="str">
        <v>Eastern Province</v>
      </c>
      <c r="CV180" s="3" t="str">
        <v>Eastern Province</v>
      </c>
      <c r="CW180" s="3" t="str">
        <v>Eastern Province</v>
      </c>
      <c r="CX180" s="3" t="str">
        <v>Eastern Province</v>
      </c>
      <c r="CY180" s="3" t="str">
        <v>Eastern Province</v>
      </c>
      <c r="CZ180" s="3" t="str">
        <v>Eastern Province</v>
      </c>
      <c r="DA180" s="3" t="str">
        <v>Eastern Province</v>
      </c>
      <c r="DB180" s="3" t="str">
        <v>Eastern Province</v>
      </c>
      <c r="DC180" s="3" t="str">
        <v>Eastern Province</v>
      </c>
      <c r="DD180" s="3" t="str">
        <v>Eastern Province</v>
      </c>
      <c r="DE180" s="3" t="str">
        <v>Eastern Province</v>
      </c>
      <c r="DF180" s="3" t="str">
        <v>Eastern Province</v>
      </c>
      <c r="DG180" s="3" t="str">
        <v>Eastern Province</v>
      </c>
      <c r="DH180" s="3" t="str">
        <v>Eastern Province</v>
      </c>
      <c r="DI180" s="3" t="str">
        <v>Eastern Province</v>
      </c>
      <c r="DJ180" s="3" t="str">
        <v>Eastern Province</v>
      </c>
      <c r="DK180" s="3" t="str">
        <v>Eastern Province</v>
      </c>
      <c r="DL180" s="3" t="str">
        <v>Eastern Province</v>
      </c>
      <c r="DM180" s="3" t="str">
        <v>Eastern Province</v>
      </c>
      <c r="DN180" s="3" t="str">
        <v>Eastern Province</v>
      </c>
      <c r="DO180" s="3" t="str">
        <v>Eastern Province</v>
      </c>
      <c r="DP180" s="3" t="str">
        <v>Eastern Province</v>
      </c>
    </row>
    <row r="181" spans="1:120" ht="14.5" x14ac:dyDescent="0.35">
      <c r="A181" s="3">
        <v>6.3227000000000002</v>
      </c>
      <c r="B181" s="3">
        <v>5.6241000000000003</v>
      </c>
      <c r="C181" s="3" t="s">
        <v>196</v>
      </c>
      <c r="D181" s="3" t="s">
        <v>112</v>
      </c>
      <c r="E181" s="3" t="s">
        <v>13637</v>
      </c>
      <c r="F181" s="3">
        <v>20000</v>
      </c>
      <c r="G181"/>
      <c r="H181" s="3" t="str">
        <f>CONCATENATE(site_list[[#This Row],[Country]],site_list[[#This Row],[Site.ID]])</f>
        <v>NigeriaEdo State Development Programme Farm, Irrua</v>
      </c>
      <c r="BB181" s="3" t="str">
        <v>Edo State Development Programme Farm, Irrua</v>
      </c>
      <c r="BC181" s="3" t="str">
        <v>Edo State Development Programme Farm, Irrua</v>
      </c>
      <c r="BD181" s="3" t="str">
        <v>Edo State Development Programme Farm, Irrua</v>
      </c>
      <c r="BE181" s="3" t="str">
        <v>Edo State Development Programme Farm, Irrua</v>
      </c>
      <c r="BF181" s="3" t="str">
        <v>Edo State Development Programme Farm, Irrua</v>
      </c>
      <c r="BG181" s="3" t="str">
        <v>Edo State Development Programme Farm, Irrua</v>
      </c>
      <c r="BH181" s="3" t="str">
        <v>Edo State Development Programme Farm, Irrua</v>
      </c>
      <c r="BI181" s="3" t="str">
        <v>Edo State Development Programme Farm, Irrua</v>
      </c>
      <c r="BJ181" s="3" t="str">
        <v>Edo State Development Programme Farm, Irrua</v>
      </c>
      <c r="BK181" s="3" t="str">
        <v>Edo State Development Programme Farm, Irrua</v>
      </c>
      <c r="BL181" s="3" t="str">
        <v>Edo State Development Programme Farm, Irrua</v>
      </c>
      <c r="BM181" s="3" t="str">
        <v>Edo State Development Programme Farm, Irrua</v>
      </c>
      <c r="BN181" s="3" t="str">
        <v>Edo State Development Programme Farm, Irrua</v>
      </c>
      <c r="BO181" s="3" t="str">
        <v>Edo State Development Programme Farm, Irrua</v>
      </c>
      <c r="BP181" s="3" t="str">
        <v>Edo State Development Programme Farm, Irrua</v>
      </c>
      <c r="BQ181" s="3" t="str">
        <v>Edo State Development Programme Farm, Irrua</v>
      </c>
      <c r="BR181" s="3" t="str">
        <v>Edo State Development Programme Farm, Irrua</v>
      </c>
      <c r="BS181" s="3" t="str">
        <v>Edo State Development Programme Farm, Irrua</v>
      </c>
      <c r="BT181" s="3" t="str">
        <v>Edo State Development Programme Farm, Irrua</v>
      </c>
      <c r="BU181" s="3" t="str">
        <v>Edo State Development Programme Farm, Irrua</v>
      </c>
      <c r="BV181" s="3" t="str">
        <v>Edo State Development Programme Farm, Irrua</v>
      </c>
      <c r="BW181" s="3" t="str">
        <v>Edo State Development Programme Farm, Irrua</v>
      </c>
      <c r="BX181" s="3" t="str">
        <v>Edo State Development Programme Farm, Irrua</v>
      </c>
      <c r="BY181" s="3" t="str">
        <v>Edo State Development Programme Farm, Irrua</v>
      </c>
      <c r="BZ181" s="3" t="str">
        <v>Edo State Development Programme Farm, Irrua</v>
      </c>
      <c r="CA181" s="3" t="str">
        <v>Edo State Development Programme Farm, Irrua</v>
      </c>
      <c r="CB181" s="3" t="str">
        <v>Edo State Development Programme Farm, Irrua</v>
      </c>
      <c r="CC181" s="3" t="str">
        <v>Edo State Development Programme Farm, Irrua</v>
      </c>
      <c r="CD181" s="3" t="str">
        <v>Edo State Development Programme Farm, Irrua</v>
      </c>
      <c r="CE181" s="3" t="str">
        <v>Edo State Development Programme Farm, Irrua</v>
      </c>
      <c r="CF181" s="3" t="str">
        <v>Edo State Development Programme Farm, Irrua</v>
      </c>
      <c r="CG181" s="3" t="str">
        <v>Edo State Development Programme Farm, Irrua</v>
      </c>
      <c r="CK181" s="3" t="str">
        <v>Edo State Development Programme Farm, Irrua</v>
      </c>
      <c r="CM181" s="3" t="str">
        <v>Edo State Development Programme Farm, Irrua</v>
      </c>
      <c r="CN181" s="3" t="str">
        <v>Edo State Development Programme Farm, Irrua</v>
      </c>
      <c r="CO181" s="3" t="str">
        <v>Edo State Development Programme Farm, Irrua</v>
      </c>
      <c r="CP181" s="3" t="str">
        <v>Edo State Development Programme Farm, Irrua</v>
      </c>
      <c r="CQ181" s="3" t="str">
        <v>Edo State Development Programme Farm, Irrua</v>
      </c>
      <c r="CR181" s="3" t="str">
        <v>Edo State Development Programme Farm, Irrua</v>
      </c>
      <c r="CS181" s="3" t="str">
        <v>Edo State Development Programme Farm, Irrua</v>
      </c>
      <c r="CT181" s="3" t="str">
        <v>Edo State Development Programme Farm, Irrua</v>
      </c>
      <c r="CU181" s="3" t="str">
        <v>Edo State Development Programme Farm, Irrua</v>
      </c>
      <c r="CV181" s="3" t="str">
        <v>Edo State Development Programme Farm, Irrua</v>
      </c>
      <c r="CW181" s="3" t="str">
        <v>Edo State Development Programme Farm, Irrua</v>
      </c>
      <c r="CX181" s="3" t="str">
        <v>Edo State Development Programme Farm, Irrua</v>
      </c>
      <c r="CY181" s="3" t="str">
        <v>Edo State Development Programme Farm, Irrua</v>
      </c>
      <c r="CZ181" s="3" t="str">
        <v>Edo State Development Programme Farm, Irrua</v>
      </c>
      <c r="DA181" s="3" t="str">
        <v>Edo State Development Programme Farm, Irrua</v>
      </c>
      <c r="DB181" s="3" t="str">
        <v>Edo State Development Programme Farm, Irrua</v>
      </c>
      <c r="DC181" s="3" t="str">
        <v>Edo State Development Programme Farm, Irrua</v>
      </c>
      <c r="DD181" s="3" t="str">
        <v>Edo State Development Programme Farm, Irrua</v>
      </c>
      <c r="DE181" s="3" t="str">
        <v>Edo State Development Programme Farm, Irrua</v>
      </c>
      <c r="DF181" s="3" t="str">
        <v>Edo State Development Programme Farm, Irrua</v>
      </c>
      <c r="DG181" s="3" t="str">
        <v>Edo State Development Programme Farm, Irrua</v>
      </c>
      <c r="DH181" s="3" t="str">
        <v>Edo State Development Programme Farm, Irrua</v>
      </c>
      <c r="DI181" s="3" t="str">
        <v>Edo State Development Programme Farm, Irrua</v>
      </c>
      <c r="DJ181" s="3" t="str">
        <v>Edo State Development Programme Farm, Irrua</v>
      </c>
      <c r="DK181" s="3" t="str">
        <v>Edo State Development Programme Farm, Irrua</v>
      </c>
      <c r="DL181" s="3" t="str">
        <v>Edo State Development Programme Farm, Irrua</v>
      </c>
      <c r="DM181" s="3" t="str">
        <v>Edo State Development Programme Farm, Irrua</v>
      </c>
      <c r="DN181" s="3" t="str">
        <v>Edo State Development Programme Farm, Irrua</v>
      </c>
      <c r="DO181" s="3" t="str">
        <v>Edo State Development Programme Farm, Irrua</v>
      </c>
      <c r="DP181" s="3" t="str">
        <v>Edo State Development Programme Farm, Irrua</v>
      </c>
    </row>
    <row r="182" spans="1:120" ht="14.5" x14ac:dyDescent="0.35">
      <c r="A182" s="3">
        <v>-0.36699999999999999</v>
      </c>
      <c r="B182" s="3">
        <v>35.927999999999997</v>
      </c>
      <c r="C182" s="3" t="s">
        <v>166</v>
      </c>
      <c r="D182" s="3" t="s">
        <v>107</v>
      </c>
      <c r="E182" s="3" t="s">
        <v>342</v>
      </c>
      <c r="F182" s="3">
        <v>500</v>
      </c>
      <c r="G182"/>
      <c r="H182" s="3" t="str">
        <f>CONCATENATE(site_list[[#This Row],[Country]],site_list[[#This Row],[Site.ID]])</f>
        <v>KenyaEgerton University (Tatton Agricultural Park)</v>
      </c>
      <c r="BB182" s="3" t="str">
        <v>Egerton University (Tatton Agricultural Park)</v>
      </c>
      <c r="BC182" s="3" t="str">
        <v>Egerton University (Tatton Agricultural Park)</v>
      </c>
      <c r="BD182" s="3" t="str">
        <v>Egerton University (Tatton Agricultural Park)</v>
      </c>
      <c r="BE182" s="3" t="str">
        <v>Egerton University (Tatton Agricultural Park)</v>
      </c>
      <c r="BF182" s="3" t="str">
        <v>Egerton University (Tatton Agricultural Park)</v>
      </c>
      <c r="BG182" s="3" t="str">
        <v>Egerton University (Tatton Agricultural Park)</v>
      </c>
      <c r="BH182" s="3" t="str">
        <v>Egerton University (Tatton Agricultural Park)</v>
      </c>
      <c r="BI182" s="3" t="str">
        <v>Egerton University (Tatton Agricultural Park)</v>
      </c>
      <c r="BJ182" s="3" t="str">
        <v>Egerton University (Tatton Agricultural Park)</v>
      </c>
      <c r="BK182" s="3" t="str">
        <v>Egerton University (Tatton Agricultural Park)</v>
      </c>
      <c r="BL182" s="3" t="str">
        <v>Egerton University (Tatton Agricultural Park)</v>
      </c>
      <c r="BM182" s="3" t="str">
        <v>Egerton University (Tatton Agricultural Park)</v>
      </c>
      <c r="BN182" s="3" t="str">
        <v>Egerton University (Tatton Agricultural Park)</v>
      </c>
      <c r="BO182" s="3" t="str">
        <v>Egerton University (Tatton Agricultural Park)</v>
      </c>
      <c r="BP182" s="3" t="str">
        <v>Egerton University (Tatton Agricultural Park)</v>
      </c>
      <c r="BQ182" s="3" t="str">
        <v>Egerton University (Tatton Agricultural Park)</v>
      </c>
      <c r="BR182" s="3" t="str">
        <v>Egerton University (Tatton Agricultural Park)</v>
      </c>
      <c r="BS182" s="3" t="str">
        <v>Egerton University (Tatton Agricultural Park)</v>
      </c>
      <c r="BT182" s="3" t="str">
        <v>Egerton University (Tatton Agricultural Park)</v>
      </c>
      <c r="BU182" s="3" t="str">
        <v>Egerton University (Tatton Agricultural Park)</v>
      </c>
      <c r="BV182" s="3" t="str">
        <v>Egerton University (Tatton Agricultural Park)</v>
      </c>
      <c r="BW182" s="3" t="str">
        <v>Egerton University (Tatton Agricultural Park)</v>
      </c>
      <c r="BX182" s="3" t="str">
        <v>Egerton University (Tatton Agricultural Park)</v>
      </c>
      <c r="BY182" s="3" t="str">
        <v>Egerton University (Tatton Agricultural Park)</v>
      </c>
      <c r="BZ182" s="3" t="str">
        <v>Egerton University (Tatton Agricultural Park)</v>
      </c>
      <c r="CA182" s="3" t="str">
        <v>Egerton University (Tatton Agricultural Park)</v>
      </c>
      <c r="CB182" s="3" t="str">
        <v>Egerton University (Tatton Agricultural Park)</v>
      </c>
      <c r="CC182" s="3" t="str">
        <v>Egerton University (Tatton Agricultural Park)</v>
      </c>
      <c r="CD182" s="3" t="str">
        <v>Egerton University (Tatton Agricultural Park)</v>
      </c>
      <c r="CE182" s="3" t="str">
        <v>Egerton University (Tatton Agricultural Park)</v>
      </c>
      <c r="CF182" s="3" t="str">
        <v>Egerton University (Tatton Agricultural Park)</v>
      </c>
      <c r="CG182" s="3" t="str">
        <v>Egerton University (Tatton Agricultural Park)</v>
      </c>
      <c r="CK182" s="3" t="str">
        <v>Egerton University (Tatton Agricultural Park)</v>
      </c>
      <c r="CM182" s="3" t="str">
        <v>Egerton University (Tatton Agricultural Park)</v>
      </c>
      <c r="CN182" s="3" t="str">
        <v>Egerton University (Tatton Agricultural Park)</v>
      </c>
      <c r="CO182" s="3" t="str">
        <v>Egerton University (Tatton Agricultural Park)</v>
      </c>
      <c r="CP182" s="3" t="str">
        <v>Egerton University (Tatton Agricultural Park)</v>
      </c>
      <c r="CQ182" s="3" t="str">
        <v>Egerton University (Tatton Agricultural Park)</v>
      </c>
      <c r="CR182" s="3" t="str">
        <v>Egerton University (Tatton Agricultural Park)</v>
      </c>
      <c r="CS182" s="3" t="str">
        <v>Egerton University (Tatton Agricultural Park)</v>
      </c>
      <c r="CT182" s="3" t="str">
        <v>Egerton University (Tatton Agricultural Park)</v>
      </c>
      <c r="CU182" s="3" t="str">
        <v>Egerton University (Tatton Agricultural Park)</v>
      </c>
      <c r="CV182" s="3" t="str">
        <v>Egerton University (Tatton Agricultural Park)</v>
      </c>
      <c r="CW182" s="3" t="str">
        <v>Egerton University (Tatton Agricultural Park)</v>
      </c>
      <c r="CX182" s="3" t="str">
        <v>Egerton University (Tatton Agricultural Park)</v>
      </c>
      <c r="CY182" s="3" t="str">
        <v>Egerton University (Tatton Agricultural Park)</v>
      </c>
      <c r="CZ182" s="3" t="str">
        <v>Egerton University (Tatton Agricultural Park)</v>
      </c>
      <c r="DA182" s="3" t="str">
        <v>Egerton University (Tatton Agricultural Park)</v>
      </c>
      <c r="DB182" s="3" t="str">
        <v>Egerton University (Tatton Agricultural Park)</v>
      </c>
      <c r="DC182" s="3" t="str">
        <v>Egerton University (Tatton Agricultural Park)</v>
      </c>
      <c r="DD182" s="3" t="str">
        <v>Egerton University (Tatton Agricultural Park)</v>
      </c>
      <c r="DE182" s="3" t="str">
        <v>Egerton University (Tatton Agricultural Park)</v>
      </c>
      <c r="DF182" s="3" t="str">
        <v>Egerton University (Tatton Agricultural Park)</v>
      </c>
      <c r="DG182" s="3" t="str">
        <v>Egerton University (Tatton Agricultural Park)</v>
      </c>
      <c r="DH182" s="3" t="str">
        <v>Egerton University (Tatton Agricultural Park)</v>
      </c>
      <c r="DI182" s="3" t="str">
        <v>Egerton University (Tatton Agricultural Park)</v>
      </c>
      <c r="DJ182" s="3" t="str">
        <v>Egerton University (Tatton Agricultural Park)</v>
      </c>
      <c r="DK182" s="3" t="str">
        <v>Egerton University (Tatton Agricultural Park)</v>
      </c>
      <c r="DL182" s="3" t="str">
        <v>Egerton University (Tatton Agricultural Park)</v>
      </c>
      <c r="DM182" s="3" t="str">
        <v>Egerton University (Tatton Agricultural Park)</v>
      </c>
      <c r="DN182" s="3" t="str">
        <v>Egerton University (Tatton Agricultural Park)</v>
      </c>
      <c r="DO182" s="3" t="str">
        <v>Egerton University (Tatton Agricultural Park)</v>
      </c>
      <c r="DP182" s="3" t="str">
        <v>Egerton University (Tatton Agricultural Park)</v>
      </c>
    </row>
    <row r="183" spans="1:120" ht="14.5" x14ac:dyDescent="0.35">
      <c r="A183" s="3">
        <v>-0.378</v>
      </c>
      <c r="B183" s="3">
        <v>35.988999999999997</v>
      </c>
      <c r="C183" s="3" t="s">
        <v>166</v>
      </c>
      <c r="D183" s="3" t="s">
        <v>107</v>
      </c>
      <c r="E183" s="3" t="s">
        <v>343</v>
      </c>
      <c r="F183" s="3">
        <v>500</v>
      </c>
      <c r="G183"/>
      <c r="H183" s="3" t="str">
        <f>CONCATENATE(site_list[[#This Row],[Country]],site_list[[#This Row],[Site.ID]])</f>
        <v>KenyaEgerton University Farm, Njoro</v>
      </c>
      <c r="BB183" s="3" t="str">
        <v>Egerton University Farm, Njoro</v>
      </c>
      <c r="BC183" s="3" t="str">
        <v>Egerton University Farm, Njoro</v>
      </c>
      <c r="BD183" s="3" t="str">
        <v>Egerton University Farm, Njoro</v>
      </c>
      <c r="BE183" s="3" t="str">
        <v>Egerton University Farm, Njoro</v>
      </c>
      <c r="BF183" s="3" t="str">
        <v>Egerton University Farm, Njoro</v>
      </c>
      <c r="BG183" s="3" t="str">
        <v>Egerton University Farm, Njoro</v>
      </c>
      <c r="BH183" s="3" t="str">
        <v>Egerton University Farm, Njoro</v>
      </c>
      <c r="BI183" s="3" t="str">
        <v>Egerton University Farm, Njoro</v>
      </c>
      <c r="BJ183" s="3" t="str">
        <v>Egerton University Farm, Njoro</v>
      </c>
      <c r="BK183" s="3" t="str">
        <v>Egerton University Farm, Njoro</v>
      </c>
      <c r="BL183" s="3" t="str">
        <v>Egerton University Farm, Njoro</v>
      </c>
      <c r="BM183" s="3" t="str">
        <v>Egerton University Farm, Njoro</v>
      </c>
      <c r="BN183" s="3" t="str">
        <v>Egerton University Farm, Njoro</v>
      </c>
      <c r="BO183" s="3" t="str">
        <v>Egerton University Farm, Njoro</v>
      </c>
      <c r="BP183" s="3" t="str">
        <v>Egerton University Farm, Njoro</v>
      </c>
      <c r="BQ183" s="3" t="str">
        <v>Egerton University Farm, Njoro</v>
      </c>
      <c r="BR183" s="3" t="str">
        <v>Egerton University Farm, Njoro</v>
      </c>
      <c r="BS183" s="3" t="str">
        <v>Egerton University Farm, Njoro</v>
      </c>
      <c r="BT183" s="3" t="str">
        <v>Egerton University Farm, Njoro</v>
      </c>
      <c r="BU183" s="3" t="str">
        <v>Egerton University Farm, Njoro</v>
      </c>
      <c r="BV183" s="3" t="str">
        <v>Egerton University Farm, Njoro</v>
      </c>
      <c r="BW183" s="3" t="str">
        <v>Egerton University Farm, Njoro</v>
      </c>
      <c r="BX183" s="3" t="str">
        <v>Egerton University Farm, Njoro</v>
      </c>
      <c r="BY183" s="3" t="str">
        <v>Egerton University Farm, Njoro</v>
      </c>
      <c r="BZ183" s="3" t="str">
        <v>Egerton University Farm, Njoro</v>
      </c>
      <c r="CA183" s="3" t="str">
        <v>Egerton University Farm, Njoro</v>
      </c>
      <c r="CB183" s="3" t="str">
        <v>Egerton University Farm, Njoro</v>
      </c>
      <c r="CC183" s="3" t="str">
        <v>Egerton University Farm, Njoro</v>
      </c>
      <c r="CD183" s="3" t="str">
        <v>Egerton University Farm, Njoro</v>
      </c>
      <c r="CE183" s="3" t="str">
        <v>Egerton University Farm, Njoro</v>
      </c>
      <c r="CF183" s="3" t="str">
        <v>Egerton University Farm, Njoro</v>
      </c>
      <c r="CG183" s="3" t="str">
        <v>Egerton University Farm, Njoro</v>
      </c>
      <c r="CK183" s="3" t="str">
        <v>Egerton University Farm, Njoro</v>
      </c>
      <c r="CM183" s="3" t="str">
        <v>Egerton University Farm, Njoro</v>
      </c>
      <c r="CN183" s="3" t="str">
        <v>Egerton University Farm, Njoro</v>
      </c>
      <c r="CO183" s="3" t="str">
        <v>Egerton University Farm, Njoro</v>
      </c>
      <c r="CP183" s="3" t="str">
        <v>Egerton University Farm, Njoro</v>
      </c>
      <c r="CQ183" s="3" t="str">
        <v>Egerton University Farm, Njoro</v>
      </c>
      <c r="CR183" s="3" t="str">
        <v>Egerton University Farm, Njoro</v>
      </c>
      <c r="CS183" s="3" t="str">
        <v>Egerton University Farm, Njoro</v>
      </c>
      <c r="CT183" s="3" t="str">
        <v>Egerton University Farm, Njoro</v>
      </c>
      <c r="CU183" s="3" t="str">
        <v>Egerton University Farm, Njoro</v>
      </c>
      <c r="CV183" s="3" t="str">
        <v>Egerton University Farm, Njoro</v>
      </c>
      <c r="CW183" s="3" t="str">
        <v>Egerton University Farm, Njoro</v>
      </c>
      <c r="CX183" s="3" t="str">
        <v>Egerton University Farm, Njoro</v>
      </c>
      <c r="CY183" s="3" t="str">
        <v>Egerton University Farm, Njoro</v>
      </c>
      <c r="CZ183" s="3" t="str">
        <v>Egerton University Farm, Njoro</v>
      </c>
      <c r="DA183" s="3" t="str">
        <v>Egerton University Farm, Njoro</v>
      </c>
      <c r="DB183" s="3" t="str">
        <v>Egerton University Farm, Njoro</v>
      </c>
      <c r="DC183" s="3" t="str">
        <v>Egerton University Farm, Njoro</v>
      </c>
      <c r="DD183" s="3" t="str">
        <v>Egerton University Farm, Njoro</v>
      </c>
      <c r="DE183" s="3" t="str">
        <v>Egerton University Farm, Njoro</v>
      </c>
      <c r="DF183" s="3" t="str">
        <v>Egerton University Farm, Njoro</v>
      </c>
      <c r="DG183" s="3" t="str">
        <v>Egerton University Farm, Njoro</v>
      </c>
      <c r="DH183" s="3" t="str">
        <v>Egerton University Farm, Njoro</v>
      </c>
      <c r="DI183" s="3" t="str">
        <v>Egerton University Farm, Njoro</v>
      </c>
      <c r="DJ183" s="3" t="str">
        <v>Egerton University Farm, Njoro</v>
      </c>
      <c r="DK183" s="3" t="str">
        <v>Egerton University Farm, Njoro</v>
      </c>
      <c r="DL183" s="3" t="str">
        <v>Egerton University Farm, Njoro</v>
      </c>
      <c r="DM183" s="3" t="str">
        <v>Egerton University Farm, Njoro</v>
      </c>
      <c r="DN183" s="3" t="str">
        <v>Egerton University Farm, Njoro</v>
      </c>
      <c r="DO183" s="3" t="str">
        <v>Egerton University Farm, Njoro</v>
      </c>
      <c r="DP183" s="3" t="str">
        <v>Egerton University Farm, Njoro</v>
      </c>
    </row>
    <row r="184" spans="1:120" ht="14.5" x14ac:dyDescent="0.35">
      <c r="A184" s="3">
        <v>-0.36667</v>
      </c>
      <c r="B184" s="3">
        <v>35.933329999999998</v>
      </c>
      <c r="C184" s="3" t="s">
        <v>166</v>
      </c>
      <c r="D184" s="3" t="s">
        <v>107</v>
      </c>
      <c r="E184" s="3" t="s">
        <v>7698</v>
      </c>
      <c r="F184" s="3">
        <v>500</v>
      </c>
      <c r="G184"/>
      <c r="H184" s="3" t="str">
        <f>CONCATENATE(site_list[[#This Row],[Country]],site_list[[#This Row],[Site.ID]])</f>
        <v>KenyaEgerton University Horticulture Teaching and Research Field</v>
      </c>
      <c r="BB184" s="3" t="str">
        <v>Egerton University Horticulture Teaching and Research Field</v>
      </c>
      <c r="BC184" s="3" t="str">
        <v>Egerton University Horticulture Teaching and Research Field</v>
      </c>
      <c r="BD184" s="3" t="str">
        <v>Egerton University Horticulture Teaching and Research Field</v>
      </c>
      <c r="BE184" s="3" t="str">
        <v>Egerton University Horticulture Teaching and Research Field</v>
      </c>
      <c r="BF184" s="3" t="str">
        <v>Egerton University Horticulture Teaching and Research Field</v>
      </c>
      <c r="BG184" s="3" t="str">
        <v>Egerton University Horticulture Teaching and Research Field</v>
      </c>
      <c r="BH184" s="3" t="str">
        <v>Egerton University Horticulture Teaching and Research Field</v>
      </c>
      <c r="BI184" s="3" t="str">
        <v>Egerton University Horticulture Teaching and Research Field</v>
      </c>
      <c r="BJ184" s="3" t="str">
        <v>Egerton University Horticulture Teaching and Research Field</v>
      </c>
      <c r="BK184" s="3" t="str">
        <v>Egerton University Horticulture Teaching and Research Field</v>
      </c>
      <c r="BL184" s="3" t="str">
        <v>Egerton University Horticulture Teaching and Research Field</v>
      </c>
      <c r="BM184" s="3" t="str">
        <v>Egerton University Horticulture Teaching and Research Field</v>
      </c>
      <c r="BN184" s="3" t="str">
        <v>Egerton University Horticulture Teaching and Research Field</v>
      </c>
      <c r="BO184" s="3" t="str">
        <v>Egerton University Horticulture Teaching and Research Field</v>
      </c>
      <c r="BP184" s="3" t="str">
        <v>Egerton University Horticulture Teaching and Research Field</v>
      </c>
      <c r="BQ184" s="3" t="str">
        <v>Egerton University Horticulture Teaching and Research Field</v>
      </c>
      <c r="BR184" s="3" t="str">
        <v>Egerton University Horticulture Teaching and Research Field</v>
      </c>
      <c r="BS184" s="3" t="str">
        <v>Egerton University Horticulture Teaching and Research Field</v>
      </c>
      <c r="BT184" s="3" t="str">
        <v>Egerton University Horticulture Teaching and Research Field</v>
      </c>
      <c r="BU184" s="3" t="str">
        <v>Egerton University Horticulture Teaching and Research Field</v>
      </c>
      <c r="BV184" s="3" t="str">
        <v>Egerton University Horticulture Teaching and Research Field</v>
      </c>
      <c r="BW184" s="3" t="str">
        <v>Egerton University Horticulture Teaching and Research Field</v>
      </c>
      <c r="BX184" s="3" t="str">
        <v>Egerton University Horticulture Teaching and Research Field</v>
      </c>
      <c r="BY184" s="3" t="str">
        <v>Egerton University Horticulture Teaching and Research Field</v>
      </c>
      <c r="BZ184" s="3" t="str">
        <v>Egerton University Horticulture Teaching and Research Field</v>
      </c>
      <c r="CA184" s="3" t="str">
        <v>Egerton University Horticulture Teaching and Research Field</v>
      </c>
      <c r="CB184" s="3" t="str">
        <v>Egerton University Horticulture Teaching and Research Field</v>
      </c>
      <c r="CC184" s="3" t="str">
        <v>Egerton University Horticulture Teaching and Research Field</v>
      </c>
      <c r="CD184" s="3" t="str">
        <v>Egerton University Horticulture Teaching and Research Field</v>
      </c>
      <c r="CE184" s="3" t="str">
        <v>Egerton University Horticulture Teaching and Research Field</v>
      </c>
      <c r="CF184" s="3" t="str">
        <v>Egerton University Horticulture Teaching and Research Field</v>
      </c>
      <c r="CG184" s="3" t="str">
        <v>Egerton University Horticulture Teaching and Research Field</v>
      </c>
      <c r="CK184" s="3" t="str">
        <v>Egerton University Horticulture Teaching and Research Field</v>
      </c>
      <c r="CM184" s="3" t="str">
        <v>Egerton University Horticulture Teaching and Research Field</v>
      </c>
      <c r="CN184" s="3" t="str">
        <v>Egerton University Horticulture Teaching and Research Field</v>
      </c>
      <c r="CO184" s="3" t="str">
        <v>Egerton University Horticulture Teaching and Research Field</v>
      </c>
      <c r="CP184" s="3" t="str">
        <v>Egerton University Horticulture Teaching and Research Field</v>
      </c>
      <c r="CQ184" s="3" t="str">
        <v>Egerton University Horticulture Teaching and Research Field</v>
      </c>
      <c r="CR184" s="3" t="str">
        <v>Egerton University Horticulture Teaching and Research Field</v>
      </c>
      <c r="CS184" s="3" t="str">
        <v>Egerton University Horticulture Teaching and Research Field</v>
      </c>
      <c r="CT184" s="3" t="str">
        <v>Egerton University Horticulture Teaching and Research Field</v>
      </c>
      <c r="CU184" s="3" t="str">
        <v>Egerton University Horticulture Teaching and Research Field</v>
      </c>
      <c r="CV184" s="3" t="str">
        <v>Egerton University Horticulture Teaching and Research Field</v>
      </c>
      <c r="CW184" s="3" t="str">
        <v>Egerton University Horticulture Teaching and Research Field</v>
      </c>
      <c r="CX184" s="3" t="str">
        <v>Egerton University Horticulture Teaching and Research Field</v>
      </c>
      <c r="CY184" s="3" t="str">
        <v>Egerton University Horticulture Teaching and Research Field</v>
      </c>
      <c r="CZ184" s="3" t="str">
        <v>Egerton University Horticulture Teaching and Research Field</v>
      </c>
      <c r="DA184" s="3" t="str">
        <v>Egerton University Horticulture Teaching and Research Field</v>
      </c>
      <c r="DB184" s="3" t="str">
        <v>Egerton University Horticulture Teaching and Research Field</v>
      </c>
      <c r="DC184" s="3" t="str">
        <v>Egerton University Horticulture Teaching and Research Field</v>
      </c>
      <c r="DD184" s="3" t="str">
        <v>Egerton University Horticulture Teaching and Research Field</v>
      </c>
      <c r="DE184" s="3" t="str">
        <v>Egerton University Horticulture Teaching and Research Field</v>
      </c>
      <c r="DF184" s="3" t="str">
        <v>Egerton University Horticulture Teaching and Research Field</v>
      </c>
      <c r="DG184" s="3" t="str">
        <v>Egerton University Horticulture Teaching and Research Field</v>
      </c>
      <c r="DH184" s="3" t="str">
        <v>Egerton University Horticulture Teaching and Research Field</v>
      </c>
      <c r="DI184" s="3" t="str">
        <v>Egerton University Horticulture Teaching and Research Field</v>
      </c>
      <c r="DJ184" s="3" t="str">
        <v>Egerton University Horticulture Teaching and Research Field</v>
      </c>
      <c r="DK184" s="3" t="str">
        <v>Egerton University Horticulture Teaching and Research Field</v>
      </c>
      <c r="DL184" s="3" t="str">
        <v>Egerton University Horticulture Teaching and Research Field</v>
      </c>
      <c r="DM184" s="3" t="str">
        <v>Egerton University Horticulture Teaching and Research Field</v>
      </c>
      <c r="DN184" s="3" t="str">
        <v>Egerton University Horticulture Teaching and Research Field</v>
      </c>
      <c r="DO184" s="3" t="str">
        <v>Egerton University Horticulture Teaching and Research Field</v>
      </c>
      <c r="DP184" s="3" t="str">
        <v>Egerton University Horticulture Teaching and Research Field</v>
      </c>
    </row>
    <row r="185" spans="1:120" ht="14.5" x14ac:dyDescent="0.35">
      <c r="A185" s="3">
        <v>9.0558999999999994</v>
      </c>
      <c r="B185" s="3">
        <v>38.504100000000001</v>
      </c>
      <c r="C185" s="3" t="s">
        <v>148</v>
      </c>
      <c r="D185" s="3" t="s">
        <v>107</v>
      </c>
      <c r="E185" s="3" t="s">
        <v>289</v>
      </c>
      <c r="F185" s="3">
        <v>800</v>
      </c>
      <c r="G185"/>
      <c r="H185" s="3" t="str">
        <f>CONCATENATE(site_list[[#This Row],[Country]],site_list[[#This Row],[Site.ID]])</f>
        <v>EthiopiaEIAR Holetta ARS</v>
      </c>
      <c r="BB185" s="3" t="str">
        <v>EIAR Holetta ARS</v>
      </c>
      <c r="BC185" s="3" t="str">
        <v>EIAR Holetta ARS</v>
      </c>
      <c r="BD185" s="3" t="str">
        <v>EIAR Holetta ARS</v>
      </c>
      <c r="BE185" s="3" t="str">
        <v>EIAR Holetta ARS</v>
      </c>
      <c r="BF185" s="3" t="str">
        <v>EIAR Holetta ARS</v>
      </c>
      <c r="BG185" s="3" t="str">
        <v>EIAR Holetta ARS</v>
      </c>
      <c r="BH185" s="3" t="str">
        <v>EIAR Holetta ARS</v>
      </c>
      <c r="BI185" s="3" t="str">
        <v>EIAR Holetta ARS</v>
      </c>
      <c r="BJ185" s="3" t="str">
        <v>EIAR Holetta ARS</v>
      </c>
      <c r="BK185" s="3" t="str">
        <v>EIAR Holetta ARS</v>
      </c>
      <c r="BL185" s="3" t="str">
        <v>EIAR Holetta ARS</v>
      </c>
      <c r="BM185" s="3" t="str">
        <v>EIAR Holetta ARS</v>
      </c>
      <c r="BN185" s="3" t="str">
        <v>EIAR Holetta ARS</v>
      </c>
      <c r="BO185" s="3" t="str">
        <v>EIAR Holetta ARS</v>
      </c>
      <c r="BP185" s="3" t="str">
        <v>EIAR Holetta ARS</v>
      </c>
      <c r="BQ185" s="3" t="str">
        <v>EIAR Holetta ARS</v>
      </c>
      <c r="BR185" s="3" t="str">
        <v>EIAR Holetta ARS</v>
      </c>
      <c r="BS185" s="3" t="str">
        <v>EIAR Holetta ARS</v>
      </c>
      <c r="BT185" s="3" t="str">
        <v>EIAR Holetta ARS</v>
      </c>
      <c r="BU185" s="3" t="str">
        <v>EIAR Holetta ARS</v>
      </c>
      <c r="BV185" s="3" t="str">
        <v>EIAR Holetta ARS</v>
      </c>
      <c r="BW185" s="3" t="str">
        <v>EIAR Holetta ARS</v>
      </c>
      <c r="BX185" s="3" t="str">
        <v>EIAR Holetta ARS</v>
      </c>
      <c r="BY185" s="3" t="str">
        <v>EIAR Holetta ARS</v>
      </c>
      <c r="BZ185" s="3" t="str">
        <v>EIAR Holetta ARS</v>
      </c>
      <c r="CA185" s="3" t="str">
        <v>EIAR Holetta ARS</v>
      </c>
      <c r="CB185" s="3" t="str">
        <v>EIAR Holetta ARS</v>
      </c>
      <c r="CC185" s="3" t="str">
        <v>EIAR Holetta ARS</v>
      </c>
      <c r="CD185" s="3" t="str">
        <v>EIAR Holetta ARS</v>
      </c>
      <c r="CE185" s="3" t="str">
        <v>EIAR Holetta ARS</v>
      </c>
      <c r="CF185" s="3" t="str">
        <v>EIAR Holetta ARS</v>
      </c>
      <c r="CG185" s="3" t="str">
        <v>EIAR Holetta ARS</v>
      </c>
      <c r="CK185" s="3" t="str">
        <v>EIAR Holetta ARS</v>
      </c>
      <c r="CM185" s="3" t="str">
        <v>EIAR Holetta ARS</v>
      </c>
      <c r="CN185" s="3" t="str">
        <v>EIAR Holetta ARS</v>
      </c>
      <c r="CO185" s="3" t="str">
        <v>EIAR Holetta ARS</v>
      </c>
      <c r="CP185" s="3" t="str">
        <v>EIAR Holetta ARS</v>
      </c>
      <c r="CQ185" s="3" t="str">
        <v>EIAR Holetta ARS</v>
      </c>
      <c r="CR185" s="3" t="str">
        <v>EIAR Holetta ARS</v>
      </c>
      <c r="CS185" s="3" t="str">
        <v>EIAR Holetta ARS</v>
      </c>
      <c r="CT185" s="3" t="str">
        <v>EIAR Holetta ARS</v>
      </c>
      <c r="CU185" s="3" t="str">
        <v>EIAR Holetta ARS</v>
      </c>
      <c r="CV185" s="3" t="str">
        <v>EIAR Holetta ARS</v>
      </c>
      <c r="CW185" s="3" t="str">
        <v>EIAR Holetta ARS</v>
      </c>
      <c r="CX185" s="3" t="str">
        <v>EIAR Holetta ARS</v>
      </c>
      <c r="CY185" s="3" t="str">
        <v>EIAR Holetta ARS</v>
      </c>
      <c r="CZ185" s="3" t="str">
        <v>EIAR Holetta ARS</v>
      </c>
      <c r="DA185" s="3" t="str">
        <v>EIAR Holetta ARS</v>
      </c>
      <c r="DB185" s="3" t="str">
        <v>EIAR Holetta ARS</v>
      </c>
      <c r="DC185" s="3" t="str">
        <v>EIAR Holetta ARS</v>
      </c>
      <c r="DD185" s="3" t="str">
        <v>EIAR Holetta ARS</v>
      </c>
      <c r="DE185" s="3" t="str">
        <v>EIAR Holetta ARS</v>
      </c>
      <c r="DF185" s="3" t="str">
        <v>EIAR Holetta ARS</v>
      </c>
      <c r="DG185" s="3" t="str">
        <v>EIAR Holetta ARS</v>
      </c>
      <c r="DH185" s="3" t="str">
        <v>EIAR Holetta ARS</v>
      </c>
      <c r="DI185" s="3" t="str">
        <v>EIAR Holetta ARS</v>
      </c>
      <c r="DJ185" s="3" t="str">
        <v>EIAR Holetta ARS</v>
      </c>
      <c r="DK185" s="3" t="str">
        <v>EIAR Holetta ARS</v>
      </c>
      <c r="DL185" s="3" t="str">
        <v>EIAR Holetta ARS</v>
      </c>
      <c r="DM185" s="3" t="str">
        <v>EIAR Holetta ARS</v>
      </c>
      <c r="DN185" s="3" t="str">
        <v>EIAR Holetta ARS</v>
      </c>
      <c r="DO185" s="3" t="str">
        <v>EIAR Holetta ARS</v>
      </c>
      <c r="DP185" s="3" t="str">
        <v>EIAR Holetta ARS</v>
      </c>
    </row>
    <row r="186" spans="1:120" ht="14.5" x14ac:dyDescent="0.35">
      <c r="A186" s="3">
        <v>7.4042000000000003</v>
      </c>
      <c r="B186" s="3">
        <v>-1.3467</v>
      </c>
      <c r="C186" s="3" t="s">
        <v>157</v>
      </c>
      <c r="D186" s="3" t="s">
        <v>107</v>
      </c>
      <c r="E186" s="3" t="s">
        <v>317</v>
      </c>
      <c r="F186" s="3">
        <v>500</v>
      </c>
      <c r="G186"/>
      <c r="H186" s="3" t="str">
        <f>CONCATENATE(site_list[[#This Row],[Country]],site_list[[#This Row],[Site.ID]])</f>
        <v>GhanaEjura</v>
      </c>
      <c r="BB186" s="3" t="str">
        <v>Ejura</v>
      </c>
      <c r="BC186" s="3" t="str">
        <v>Ejura</v>
      </c>
      <c r="BD186" s="3" t="str">
        <v>Ejura</v>
      </c>
      <c r="BE186" s="3" t="str">
        <v>Ejura</v>
      </c>
      <c r="BF186" s="3" t="str">
        <v>Ejura</v>
      </c>
      <c r="BG186" s="3" t="str">
        <v>Ejura</v>
      </c>
      <c r="BH186" s="3" t="str">
        <v>Ejura</v>
      </c>
      <c r="BI186" s="3" t="str">
        <v>Ejura</v>
      </c>
      <c r="BJ186" s="3" t="str">
        <v>Ejura</v>
      </c>
      <c r="BK186" s="3" t="str">
        <v>Ejura</v>
      </c>
      <c r="BL186" s="3" t="str">
        <v>Ejura</v>
      </c>
      <c r="BM186" s="3" t="str">
        <v>Ejura</v>
      </c>
      <c r="BN186" s="3" t="str">
        <v>Ejura</v>
      </c>
      <c r="BO186" s="3" t="str">
        <v>Ejura</v>
      </c>
      <c r="BP186" s="3" t="str">
        <v>Ejura</v>
      </c>
      <c r="BQ186" s="3" t="str">
        <v>Ejura</v>
      </c>
      <c r="BR186" s="3" t="str">
        <v>Ejura</v>
      </c>
      <c r="BS186" s="3" t="str">
        <v>Ejura</v>
      </c>
      <c r="BT186" s="3" t="str">
        <v>Ejura</v>
      </c>
      <c r="BU186" s="3" t="str">
        <v>Ejura</v>
      </c>
      <c r="BV186" s="3" t="str">
        <v>Ejura</v>
      </c>
      <c r="BW186" s="3" t="str">
        <v>Ejura</v>
      </c>
      <c r="BX186" s="3" t="str">
        <v>Ejura</v>
      </c>
      <c r="BY186" s="3" t="str">
        <v>Ejura</v>
      </c>
      <c r="BZ186" s="3" t="str">
        <v>Ejura</v>
      </c>
      <c r="CA186" s="3" t="str">
        <v>Ejura</v>
      </c>
      <c r="CB186" s="3" t="str">
        <v>Ejura</v>
      </c>
      <c r="CC186" s="3" t="str">
        <v>Ejura</v>
      </c>
      <c r="CD186" s="3" t="str">
        <v>Ejura</v>
      </c>
      <c r="CE186" s="3" t="str">
        <v>Ejura</v>
      </c>
      <c r="CF186" s="3" t="str">
        <v>Ejura</v>
      </c>
      <c r="CG186" s="3" t="str">
        <v>Ejura</v>
      </c>
      <c r="CK186" s="3" t="str">
        <v>Ejura</v>
      </c>
      <c r="CM186" s="3" t="str">
        <v>Ejura</v>
      </c>
      <c r="CN186" s="3" t="str">
        <v>Ejura</v>
      </c>
      <c r="CO186" s="3" t="str">
        <v>Ejura</v>
      </c>
      <c r="CP186" s="3" t="str">
        <v>Ejura</v>
      </c>
      <c r="CQ186" s="3" t="str">
        <v>Ejura</v>
      </c>
      <c r="CR186" s="3" t="str">
        <v>Ejura</v>
      </c>
      <c r="CS186" s="3" t="str">
        <v>Ejura</v>
      </c>
      <c r="CT186" s="3" t="str">
        <v>Ejura</v>
      </c>
      <c r="CU186" s="3" t="str">
        <v>Ejura</v>
      </c>
      <c r="CV186" s="3" t="str">
        <v>Ejura</v>
      </c>
      <c r="CW186" s="3" t="str">
        <v>Ejura</v>
      </c>
      <c r="CX186" s="3" t="str">
        <v>Ejura</v>
      </c>
      <c r="CY186" s="3" t="str">
        <v>Ejura</v>
      </c>
      <c r="CZ186" s="3" t="str">
        <v>Ejura</v>
      </c>
      <c r="DA186" s="3" t="str">
        <v>Ejura</v>
      </c>
      <c r="DB186" s="3" t="str">
        <v>Ejura</v>
      </c>
      <c r="DC186" s="3" t="str">
        <v>Ejura</v>
      </c>
      <c r="DD186" s="3" t="str">
        <v>Ejura</v>
      </c>
      <c r="DE186" s="3" t="str">
        <v>Ejura</v>
      </c>
      <c r="DF186" s="3" t="str">
        <v>Ejura</v>
      </c>
      <c r="DG186" s="3" t="str">
        <v>Ejura</v>
      </c>
      <c r="DH186" s="3" t="str">
        <v>Ejura</v>
      </c>
      <c r="DI186" s="3" t="str">
        <v>Ejura</v>
      </c>
      <c r="DJ186" s="3" t="str">
        <v>Ejura</v>
      </c>
      <c r="DK186" s="3" t="str">
        <v>Ejura</v>
      </c>
      <c r="DL186" s="3" t="str">
        <v>Ejura</v>
      </c>
      <c r="DM186" s="3" t="str">
        <v>Ejura</v>
      </c>
      <c r="DN186" s="3" t="str">
        <v>Ejura</v>
      </c>
      <c r="DO186" s="3" t="str">
        <v>Ejura</v>
      </c>
      <c r="DP186" s="3" t="str">
        <v>Ejura</v>
      </c>
    </row>
    <row r="187" spans="1:120" ht="14.5" x14ac:dyDescent="0.35">
      <c r="A187" s="3">
        <v>7.3666700000000001</v>
      </c>
      <c r="B187" s="3">
        <v>-1.35</v>
      </c>
      <c r="C187" s="3" t="s">
        <v>157</v>
      </c>
      <c r="D187" s="3" t="s">
        <v>107</v>
      </c>
      <c r="E187" s="3" t="s">
        <v>318</v>
      </c>
      <c r="F187" s="3">
        <v>917</v>
      </c>
      <c r="G187"/>
      <c r="H187" s="3" t="str">
        <f>CONCATENATE(site_list[[#This Row],[Country]],site_list[[#This Row],[Site.ID]])</f>
        <v>GhanaEjura Agricultural College</v>
      </c>
      <c r="BB187" s="3" t="str">
        <v>Ejura Agricultural College</v>
      </c>
      <c r="BC187" s="3" t="str">
        <v>Ejura Agricultural College</v>
      </c>
      <c r="BD187" s="3" t="str">
        <v>Ejura Agricultural College</v>
      </c>
      <c r="BE187" s="3" t="str">
        <v>Ejura Agricultural College</v>
      </c>
      <c r="BF187" s="3" t="str">
        <v>Ejura Agricultural College</v>
      </c>
      <c r="BG187" s="3" t="str">
        <v>Ejura Agricultural College</v>
      </c>
      <c r="BH187" s="3" t="str">
        <v>Ejura Agricultural College</v>
      </c>
      <c r="BI187" s="3" t="str">
        <v>Ejura Agricultural College</v>
      </c>
      <c r="BJ187" s="3" t="str">
        <v>Ejura Agricultural College</v>
      </c>
      <c r="BK187" s="3" t="str">
        <v>Ejura Agricultural College</v>
      </c>
      <c r="BL187" s="3" t="str">
        <v>Ejura Agricultural College</v>
      </c>
      <c r="BM187" s="3" t="str">
        <v>Ejura Agricultural College</v>
      </c>
      <c r="BN187" s="3" t="str">
        <v>Ejura Agricultural College</v>
      </c>
      <c r="BO187" s="3" t="str">
        <v>Ejura Agricultural College</v>
      </c>
      <c r="BP187" s="3" t="str">
        <v>Ejura Agricultural College</v>
      </c>
      <c r="BQ187" s="3" t="str">
        <v>Ejura Agricultural College</v>
      </c>
      <c r="BR187" s="3" t="str">
        <v>Ejura Agricultural College</v>
      </c>
      <c r="BS187" s="3" t="str">
        <v>Ejura Agricultural College</v>
      </c>
      <c r="BT187" s="3" t="str">
        <v>Ejura Agricultural College</v>
      </c>
      <c r="BU187" s="3" t="str">
        <v>Ejura Agricultural College</v>
      </c>
      <c r="BV187" s="3" t="str">
        <v>Ejura Agricultural College</v>
      </c>
      <c r="BW187" s="3" t="str">
        <v>Ejura Agricultural College</v>
      </c>
      <c r="BX187" s="3" t="str">
        <v>Ejura Agricultural College</v>
      </c>
      <c r="BY187" s="3" t="str">
        <v>Ejura Agricultural College</v>
      </c>
      <c r="BZ187" s="3" t="str">
        <v>Ejura Agricultural College</v>
      </c>
      <c r="CA187" s="3" t="str">
        <v>Ejura Agricultural College</v>
      </c>
      <c r="CB187" s="3" t="str">
        <v>Ejura Agricultural College</v>
      </c>
      <c r="CC187" s="3" t="str">
        <v>Ejura Agricultural College</v>
      </c>
      <c r="CD187" s="3" t="str">
        <v>Ejura Agricultural College</v>
      </c>
      <c r="CE187" s="3" t="str">
        <v>Ejura Agricultural College</v>
      </c>
      <c r="CF187" s="3" t="str">
        <v>Ejura Agricultural College</v>
      </c>
      <c r="CG187" s="3" t="str">
        <v>Ejura Agricultural College</v>
      </c>
      <c r="CK187" s="3" t="str">
        <v>Ejura Agricultural College</v>
      </c>
      <c r="CM187" s="3" t="str">
        <v>Ejura Agricultural College</v>
      </c>
      <c r="CN187" s="3" t="str">
        <v>Ejura Agricultural College</v>
      </c>
      <c r="CO187" s="3" t="str">
        <v>Ejura Agricultural College</v>
      </c>
      <c r="CP187" s="3" t="str">
        <v>Ejura Agricultural College</v>
      </c>
      <c r="CQ187" s="3" t="str">
        <v>Ejura Agricultural College</v>
      </c>
      <c r="CR187" s="3" t="str">
        <v>Ejura Agricultural College</v>
      </c>
      <c r="CS187" s="3" t="str">
        <v>Ejura Agricultural College</v>
      </c>
      <c r="CT187" s="3" t="str">
        <v>Ejura Agricultural College</v>
      </c>
      <c r="CU187" s="3" t="str">
        <v>Ejura Agricultural College</v>
      </c>
      <c r="CV187" s="3" t="str">
        <v>Ejura Agricultural College</v>
      </c>
      <c r="CW187" s="3" t="str">
        <v>Ejura Agricultural College</v>
      </c>
      <c r="CX187" s="3" t="str">
        <v>Ejura Agricultural College</v>
      </c>
      <c r="CY187" s="3" t="str">
        <v>Ejura Agricultural College</v>
      </c>
      <c r="CZ187" s="3" t="str">
        <v>Ejura Agricultural College</v>
      </c>
      <c r="DA187" s="3" t="str">
        <v>Ejura Agricultural College</v>
      </c>
      <c r="DB187" s="3" t="str">
        <v>Ejura Agricultural College</v>
      </c>
      <c r="DC187" s="3" t="str">
        <v>Ejura Agricultural College</v>
      </c>
      <c r="DD187" s="3" t="str">
        <v>Ejura Agricultural College</v>
      </c>
      <c r="DE187" s="3" t="str">
        <v>Ejura Agricultural College</v>
      </c>
      <c r="DF187" s="3" t="str">
        <v>Ejura Agricultural College</v>
      </c>
      <c r="DG187" s="3" t="str">
        <v>Ejura Agricultural College</v>
      </c>
      <c r="DH187" s="3" t="str">
        <v>Ejura Agricultural College</v>
      </c>
      <c r="DI187" s="3" t="str">
        <v>Ejura Agricultural College</v>
      </c>
      <c r="DJ187" s="3" t="str">
        <v>Ejura Agricultural College</v>
      </c>
      <c r="DK187" s="3" t="str">
        <v>Ejura Agricultural College</v>
      </c>
      <c r="DL187" s="3" t="str">
        <v>Ejura Agricultural College</v>
      </c>
      <c r="DM187" s="3" t="str">
        <v>Ejura Agricultural College</v>
      </c>
      <c r="DN187" s="3" t="str">
        <v>Ejura Agricultural College</v>
      </c>
      <c r="DO187" s="3" t="str">
        <v>Ejura Agricultural College</v>
      </c>
      <c r="DP187" s="3" t="str">
        <v>Ejura Agricultural College</v>
      </c>
    </row>
    <row r="188" spans="1:120" ht="14.5" x14ac:dyDescent="0.35">
      <c r="A188" s="3">
        <v>7.7108299999999996</v>
      </c>
      <c r="B188" s="3">
        <v>5.2487500000000002</v>
      </c>
      <c r="C188" s="3" t="s">
        <v>196</v>
      </c>
      <c r="D188" s="3" t="s">
        <v>107</v>
      </c>
      <c r="E188" s="3" t="s">
        <v>7699</v>
      </c>
      <c r="F188" s="3">
        <v>1500</v>
      </c>
      <c r="G188"/>
      <c r="H188" s="3" t="str">
        <f>CONCATENATE(site_list[[#This Row],[Country]],site_list[[#This Row],[Site.ID]])</f>
        <v>NigeriaEkiti State University</v>
      </c>
      <c r="BB188" s="3" t="str">
        <v>Ekiti State University</v>
      </c>
      <c r="BC188" s="3" t="str">
        <v>Ekiti State University</v>
      </c>
      <c r="BD188" s="3" t="str">
        <v>Ekiti State University</v>
      </c>
      <c r="BE188" s="3" t="str">
        <v>Ekiti State University</v>
      </c>
      <c r="BF188" s="3" t="str">
        <v>Ekiti State University</v>
      </c>
      <c r="BG188" s="3" t="str">
        <v>Ekiti State University</v>
      </c>
      <c r="BH188" s="3" t="str">
        <v>Ekiti State University</v>
      </c>
      <c r="BI188" s="3" t="str">
        <v>Ekiti State University</v>
      </c>
      <c r="BJ188" s="3" t="str">
        <v>Ekiti State University</v>
      </c>
      <c r="BK188" s="3" t="str">
        <v>Ekiti State University</v>
      </c>
      <c r="BL188" s="3" t="str">
        <v>Ekiti State University</v>
      </c>
      <c r="BM188" s="3" t="str">
        <v>Ekiti State University</v>
      </c>
      <c r="BN188" s="3" t="str">
        <v>Ekiti State University</v>
      </c>
      <c r="BO188" s="3" t="str">
        <v>Ekiti State University</v>
      </c>
      <c r="BP188" s="3" t="str">
        <v>Ekiti State University</v>
      </c>
      <c r="BQ188" s="3" t="str">
        <v>Ekiti State University</v>
      </c>
      <c r="BR188" s="3" t="str">
        <v>Ekiti State University</v>
      </c>
      <c r="BS188" s="3" t="str">
        <v>Ekiti State University</v>
      </c>
      <c r="BT188" s="3" t="str">
        <v>Ekiti State University</v>
      </c>
      <c r="BU188" s="3" t="str">
        <v>Ekiti State University</v>
      </c>
      <c r="BV188" s="3" t="str">
        <v>Ekiti State University</v>
      </c>
      <c r="BW188" s="3" t="str">
        <v>Ekiti State University</v>
      </c>
      <c r="BX188" s="3" t="str">
        <v>Ekiti State University</v>
      </c>
      <c r="BY188" s="3" t="str">
        <v>Ekiti State University</v>
      </c>
      <c r="BZ188" s="3" t="str">
        <v>Ekiti State University</v>
      </c>
      <c r="CA188" s="3" t="str">
        <v>Ekiti State University</v>
      </c>
      <c r="CB188" s="3" t="str">
        <v>Ekiti State University</v>
      </c>
      <c r="CC188" s="3" t="str">
        <v>Ekiti State University</v>
      </c>
      <c r="CD188" s="3" t="str">
        <v>Ekiti State University</v>
      </c>
      <c r="CE188" s="3" t="str">
        <v>Ekiti State University</v>
      </c>
      <c r="CF188" s="3" t="str">
        <v>Ekiti State University</v>
      </c>
      <c r="CG188" s="3" t="str">
        <v>Ekiti State University</v>
      </c>
      <c r="CK188" s="3" t="str">
        <v>Ekiti State University</v>
      </c>
      <c r="CM188" s="3" t="str">
        <v>Ekiti State University</v>
      </c>
      <c r="CN188" s="3" t="str">
        <v>Ekiti State University</v>
      </c>
      <c r="CO188" s="3" t="str">
        <v>Ekiti State University</v>
      </c>
      <c r="CP188" s="3" t="str">
        <v>Ekiti State University</v>
      </c>
      <c r="CQ188" s="3" t="str">
        <v>Ekiti State University</v>
      </c>
      <c r="CR188" s="3" t="str">
        <v>Ekiti State University</v>
      </c>
      <c r="CS188" s="3" t="str">
        <v>Ekiti State University</v>
      </c>
      <c r="CT188" s="3" t="str">
        <v>Ekiti State University</v>
      </c>
      <c r="CU188" s="3" t="str">
        <v>Ekiti State University</v>
      </c>
      <c r="CV188" s="3" t="str">
        <v>Ekiti State University</v>
      </c>
      <c r="CW188" s="3" t="str">
        <v>Ekiti State University</v>
      </c>
      <c r="CX188" s="3" t="str">
        <v>Ekiti State University</v>
      </c>
      <c r="CY188" s="3" t="str">
        <v>Ekiti State University</v>
      </c>
      <c r="CZ188" s="3" t="str">
        <v>Ekiti State University</v>
      </c>
      <c r="DA188" s="3" t="str">
        <v>Ekiti State University</v>
      </c>
      <c r="DB188" s="3" t="str">
        <v>Ekiti State University</v>
      </c>
      <c r="DC188" s="3" t="str">
        <v>Ekiti State University</v>
      </c>
      <c r="DD188" s="3" t="str">
        <v>Ekiti State University</v>
      </c>
      <c r="DE188" s="3" t="str">
        <v>Ekiti State University</v>
      </c>
      <c r="DF188" s="3" t="str">
        <v>Ekiti State University</v>
      </c>
      <c r="DG188" s="3" t="str">
        <v>Ekiti State University</v>
      </c>
      <c r="DH188" s="3" t="str">
        <v>Ekiti State University</v>
      </c>
      <c r="DI188" s="3" t="str">
        <v>Ekiti State University</v>
      </c>
      <c r="DJ188" s="3" t="str">
        <v>Ekiti State University</v>
      </c>
      <c r="DK188" s="3" t="str">
        <v>Ekiti State University</v>
      </c>
      <c r="DL188" s="3" t="str">
        <v>Ekiti State University</v>
      </c>
      <c r="DM188" s="3" t="str">
        <v>Ekiti State University</v>
      </c>
      <c r="DN188" s="3" t="str">
        <v>Ekiti State University</v>
      </c>
      <c r="DO188" s="3" t="str">
        <v>Ekiti State University</v>
      </c>
      <c r="DP188" s="3" t="str">
        <v>Ekiti State University</v>
      </c>
    </row>
    <row r="189" spans="1:120" ht="14.5" x14ac:dyDescent="0.35">
      <c r="A189" s="3">
        <v>19.529299999999999</v>
      </c>
      <c r="B189" s="3">
        <v>-98.846100000000007</v>
      </c>
      <c r="C189" s="3" t="s">
        <v>9265</v>
      </c>
      <c r="D189" s="3" t="s">
        <v>107</v>
      </c>
      <c r="E189" s="3" t="s">
        <v>9322</v>
      </c>
      <c r="F189" s="3">
        <v>300</v>
      </c>
      <c r="G189"/>
      <c r="H189" s="3" t="str">
        <f>CONCATENATE(site_list[[#This Row],[Country]],site_list[[#This Row],[Site.ID]])</f>
        <v>MexicoEl Batán Experimental Estation of CIMMYT</v>
      </c>
      <c r="BB189" s="3" t="str">
        <v>El Batán Experimental Estation of CIMMYT</v>
      </c>
      <c r="BC189" s="3" t="str">
        <v>El Batán Experimental Estation of CIMMYT</v>
      </c>
      <c r="BD189" s="3" t="str">
        <v>El Batán Experimental Estation of CIMMYT</v>
      </c>
      <c r="BE189" s="3" t="str">
        <v>El Batán Experimental Estation of CIMMYT</v>
      </c>
      <c r="BF189" s="3" t="str">
        <v>El Batán Experimental Estation of CIMMYT</v>
      </c>
      <c r="BG189" s="3" t="str">
        <v>El Batán Experimental Estation of CIMMYT</v>
      </c>
      <c r="BH189" s="3" t="str">
        <v>El Batán Experimental Estation of CIMMYT</v>
      </c>
      <c r="BI189" s="3" t="str">
        <v>El Batán Experimental Estation of CIMMYT</v>
      </c>
      <c r="BJ189" s="3" t="str">
        <v>El Batán Experimental Estation of CIMMYT</v>
      </c>
      <c r="BK189" s="3" t="str">
        <v>El Batán Experimental Estation of CIMMYT</v>
      </c>
      <c r="BL189" s="3" t="str">
        <v>El Batán Experimental Estation of CIMMYT</v>
      </c>
      <c r="BM189" s="3" t="str">
        <v>El Batán Experimental Estation of CIMMYT</v>
      </c>
      <c r="BN189" s="3" t="str">
        <v>El Batán Experimental Estation of CIMMYT</v>
      </c>
      <c r="BO189" s="3" t="str">
        <v>El Batán Experimental Estation of CIMMYT</v>
      </c>
      <c r="BP189" s="3" t="str">
        <v>El Batán Experimental Estation of CIMMYT</v>
      </c>
      <c r="BQ189" s="3" t="str">
        <v>El Batán Experimental Estation of CIMMYT</v>
      </c>
      <c r="BR189" s="3" t="str">
        <v>El Batán Experimental Estation of CIMMYT</v>
      </c>
      <c r="BS189" s="3" t="str">
        <v>El Batán Experimental Estation of CIMMYT</v>
      </c>
      <c r="BT189" s="3" t="str">
        <v>El Batán Experimental Estation of CIMMYT</v>
      </c>
      <c r="BU189" s="3" t="str">
        <v>El Batán Experimental Estation of CIMMYT</v>
      </c>
      <c r="BV189" s="3" t="str">
        <v>El Batán Experimental Estation of CIMMYT</v>
      </c>
      <c r="BW189" s="3" t="str">
        <v>El Batán Experimental Estation of CIMMYT</v>
      </c>
      <c r="BX189" s="3" t="str">
        <v>El Batán Experimental Estation of CIMMYT</v>
      </c>
      <c r="BY189" s="3" t="str">
        <v>El Batán Experimental Estation of CIMMYT</v>
      </c>
      <c r="BZ189" s="3" t="str">
        <v>El Batán Experimental Estation of CIMMYT</v>
      </c>
      <c r="CA189" s="3" t="str">
        <v>El Batán Experimental Estation of CIMMYT</v>
      </c>
      <c r="CB189" s="3" t="str">
        <v>El Batán Experimental Estation of CIMMYT</v>
      </c>
      <c r="CC189" s="3" t="str">
        <v>El Batán Experimental Estation of CIMMYT</v>
      </c>
      <c r="CD189" s="3" t="str">
        <v>El Batán Experimental Estation of CIMMYT</v>
      </c>
      <c r="CE189" s="3" t="str">
        <v>El Batán Experimental Estation of CIMMYT</v>
      </c>
      <c r="CF189" s="3" t="str">
        <v>El Batán Experimental Estation of CIMMYT</v>
      </c>
      <c r="CG189" s="3" t="str">
        <v>El Batán Experimental Estation of CIMMYT</v>
      </c>
      <c r="CK189" s="3" t="str">
        <v>El Batán Experimental Estation of CIMMYT</v>
      </c>
      <c r="CM189" s="3" t="str">
        <v>El Batán Experimental Estation of CIMMYT</v>
      </c>
      <c r="CN189" s="3" t="str">
        <v>El Batán Experimental Estation of CIMMYT</v>
      </c>
      <c r="CO189" s="3" t="str">
        <v>El Batán Experimental Estation of CIMMYT</v>
      </c>
      <c r="CP189" s="3" t="str">
        <v>El Batán Experimental Estation of CIMMYT</v>
      </c>
      <c r="CQ189" s="3" t="str">
        <v>El Batán Experimental Estation of CIMMYT</v>
      </c>
      <c r="CR189" s="3" t="str">
        <v>El Batán Experimental Estation of CIMMYT</v>
      </c>
      <c r="CS189" s="3" t="str">
        <v>El Batán Experimental Estation of CIMMYT</v>
      </c>
      <c r="CT189" s="3" t="str">
        <v>El Batán Experimental Estation of CIMMYT</v>
      </c>
      <c r="CU189" s="3" t="str">
        <v>El Batán Experimental Estation of CIMMYT</v>
      </c>
      <c r="CV189" s="3" t="str">
        <v>El Batán Experimental Estation of CIMMYT</v>
      </c>
      <c r="CW189" s="3" t="str">
        <v>El Batán Experimental Estation of CIMMYT</v>
      </c>
      <c r="CX189" s="3" t="str">
        <v>El Batán Experimental Estation of CIMMYT</v>
      </c>
      <c r="CY189" s="3" t="str">
        <v>El Batán Experimental Estation of CIMMYT</v>
      </c>
      <c r="CZ189" s="3" t="str">
        <v>El Batán Experimental Estation of CIMMYT</v>
      </c>
      <c r="DA189" s="3" t="str">
        <v>El Batán Experimental Estation of CIMMYT</v>
      </c>
      <c r="DB189" s="3" t="str">
        <v>El Batán Experimental Estation of CIMMYT</v>
      </c>
      <c r="DC189" s="3" t="str">
        <v>El Batán Experimental Estation of CIMMYT</v>
      </c>
      <c r="DD189" s="3" t="str">
        <v>El Batán Experimental Estation of CIMMYT</v>
      </c>
      <c r="DE189" s="3" t="str">
        <v>El Batán Experimental Estation of CIMMYT</v>
      </c>
      <c r="DF189" s="3" t="str">
        <v>El Batán Experimental Estation of CIMMYT</v>
      </c>
      <c r="DG189" s="3" t="str">
        <v>El Batán Experimental Estation of CIMMYT</v>
      </c>
      <c r="DH189" s="3" t="str">
        <v>El Batán Experimental Estation of CIMMYT</v>
      </c>
      <c r="DI189" s="3" t="str">
        <v>El Batán Experimental Estation of CIMMYT</v>
      </c>
      <c r="DJ189" s="3" t="str">
        <v>El Batán Experimental Estation of CIMMYT</v>
      </c>
      <c r="DK189" s="3" t="str">
        <v>El Batán Experimental Estation of CIMMYT</v>
      </c>
      <c r="DL189" s="3" t="str">
        <v>El Batán Experimental Estation of CIMMYT</v>
      </c>
      <c r="DM189" s="3" t="str">
        <v>El Batán Experimental Estation of CIMMYT</v>
      </c>
      <c r="DN189" s="3" t="str">
        <v>El Batán Experimental Estation of CIMMYT</v>
      </c>
      <c r="DO189" s="3" t="str">
        <v>El Batán Experimental Estation of CIMMYT</v>
      </c>
      <c r="DP189" s="3" t="str">
        <v>El Batán Experimental Estation of CIMMYT</v>
      </c>
    </row>
    <row r="190" spans="1:120" ht="14.5" x14ac:dyDescent="0.35">
      <c r="A190" s="3">
        <v>13.173</v>
      </c>
      <c r="B190" s="3">
        <v>30.22</v>
      </c>
      <c r="C190" s="3" t="s">
        <v>217</v>
      </c>
      <c r="D190" s="3" t="s">
        <v>107</v>
      </c>
      <c r="E190" s="3" t="s">
        <v>527</v>
      </c>
      <c r="F190" s="3">
        <v>5000</v>
      </c>
      <c r="G190"/>
      <c r="H190" s="3" t="str">
        <f>CONCATENATE(site_list[[#This Row],[Country]],site_list[[#This Row],[Site.ID]])</f>
        <v>SudanEl Obied</v>
      </c>
      <c r="BB190" s="3" t="str">
        <v>El Obied</v>
      </c>
      <c r="BC190" s="3" t="str">
        <v>El Obied</v>
      </c>
      <c r="BD190" s="3" t="str">
        <v>El Obied</v>
      </c>
      <c r="BE190" s="3" t="str">
        <v>El Obied</v>
      </c>
      <c r="BF190" s="3" t="str">
        <v>El Obied</v>
      </c>
      <c r="BG190" s="3" t="str">
        <v>El Obied</v>
      </c>
      <c r="BH190" s="3" t="str">
        <v>El Obied</v>
      </c>
      <c r="BI190" s="3" t="str">
        <v>El Obied</v>
      </c>
      <c r="BJ190" s="3" t="str">
        <v>El Obied</v>
      </c>
      <c r="BK190" s="3" t="str">
        <v>El Obied</v>
      </c>
      <c r="BL190" s="3" t="str">
        <v>El Obied</v>
      </c>
      <c r="BM190" s="3" t="str">
        <v>El Obied</v>
      </c>
      <c r="BN190" s="3" t="str">
        <v>El Obied</v>
      </c>
      <c r="BO190" s="3" t="str">
        <v>El Obied</v>
      </c>
      <c r="BP190" s="3" t="str">
        <v>El Obied</v>
      </c>
      <c r="BQ190" s="3" t="str">
        <v>El Obied</v>
      </c>
      <c r="BR190" s="3" t="str">
        <v>El Obied</v>
      </c>
      <c r="BS190" s="3" t="str">
        <v>El Obied</v>
      </c>
      <c r="BT190" s="3" t="str">
        <v>El Obied</v>
      </c>
      <c r="BU190" s="3" t="str">
        <v>El Obied</v>
      </c>
      <c r="BV190" s="3" t="str">
        <v>El Obied</v>
      </c>
      <c r="BW190" s="3" t="str">
        <v>El Obied</v>
      </c>
      <c r="BX190" s="3" t="str">
        <v>El Obied</v>
      </c>
      <c r="BY190" s="3" t="str">
        <v>El Obied</v>
      </c>
      <c r="BZ190" s="3" t="str">
        <v>El Obied</v>
      </c>
      <c r="CA190" s="3" t="str">
        <v>El Obied</v>
      </c>
      <c r="CB190" s="3" t="str">
        <v>El Obied</v>
      </c>
      <c r="CC190" s="3" t="str">
        <v>El Obied</v>
      </c>
      <c r="CD190" s="3" t="str">
        <v>El Obied</v>
      </c>
      <c r="CE190" s="3" t="str">
        <v>El Obied</v>
      </c>
      <c r="CF190" s="3" t="str">
        <v>El Obied</v>
      </c>
      <c r="CG190" s="3" t="str">
        <v>El Obied</v>
      </c>
      <c r="CK190" s="3" t="str">
        <v>El Obied</v>
      </c>
      <c r="CM190" s="3" t="str">
        <v>El Obied</v>
      </c>
      <c r="CN190" s="3" t="str">
        <v>El Obied</v>
      </c>
      <c r="CO190" s="3" t="str">
        <v>El Obied</v>
      </c>
      <c r="CP190" s="3" t="str">
        <v>El Obied</v>
      </c>
      <c r="CQ190" s="3" t="str">
        <v>El Obied</v>
      </c>
      <c r="CR190" s="3" t="str">
        <v>El Obied</v>
      </c>
      <c r="CS190" s="3" t="str">
        <v>El Obied</v>
      </c>
      <c r="CT190" s="3" t="str">
        <v>El Obied</v>
      </c>
      <c r="CU190" s="3" t="str">
        <v>El Obied</v>
      </c>
      <c r="CV190" s="3" t="str">
        <v>El Obied</v>
      </c>
      <c r="CW190" s="3" t="str">
        <v>El Obied</v>
      </c>
      <c r="CX190" s="3" t="str">
        <v>El Obied</v>
      </c>
      <c r="CY190" s="3" t="str">
        <v>El Obied</v>
      </c>
      <c r="CZ190" s="3" t="str">
        <v>El Obied</v>
      </c>
      <c r="DA190" s="3" t="str">
        <v>El Obied</v>
      </c>
      <c r="DB190" s="3" t="str">
        <v>El Obied</v>
      </c>
      <c r="DC190" s="3" t="str">
        <v>El Obied</v>
      </c>
      <c r="DD190" s="3" t="str">
        <v>El Obied</v>
      </c>
      <c r="DE190" s="3" t="str">
        <v>El Obied</v>
      </c>
      <c r="DF190" s="3" t="str">
        <v>El Obied</v>
      </c>
      <c r="DG190" s="3" t="str">
        <v>El Obied</v>
      </c>
      <c r="DH190" s="3" t="str">
        <v>El Obied</v>
      </c>
      <c r="DI190" s="3" t="str">
        <v>El Obied</v>
      </c>
      <c r="DJ190" s="3" t="str">
        <v>El Obied</v>
      </c>
      <c r="DK190" s="3" t="str">
        <v>El Obied</v>
      </c>
      <c r="DL190" s="3" t="str">
        <v>El Obied</v>
      </c>
      <c r="DM190" s="3" t="str">
        <v>El Obied</v>
      </c>
      <c r="DN190" s="3" t="str">
        <v>El Obied</v>
      </c>
      <c r="DO190" s="3" t="str">
        <v>El Obied</v>
      </c>
      <c r="DP190" s="3" t="str">
        <v>El Obied</v>
      </c>
    </row>
    <row r="191" spans="1:120" ht="14.5" x14ac:dyDescent="0.35">
      <c r="A191" s="3">
        <v>13.173</v>
      </c>
      <c r="B191" s="3">
        <v>30.22</v>
      </c>
      <c r="C191" s="3" t="s">
        <v>217</v>
      </c>
      <c r="D191" s="3" t="s">
        <v>107</v>
      </c>
      <c r="E191" s="3" t="s">
        <v>7700</v>
      </c>
      <c r="F191" s="3">
        <v>5000</v>
      </c>
      <c r="G191"/>
      <c r="H191" s="3" t="str">
        <f>CONCATENATE(site_list[[#This Row],[Country]],site_list[[#This Row],[Site.ID]])</f>
        <v>SudanEl Obied- Station</v>
      </c>
      <c r="BB191" s="3" t="str">
        <v>El Obied- Station</v>
      </c>
      <c r="BC191" s="3" t="str">
        <v>El Obied- Station</v>
      </c>
      <c r="BD191" s="3" t="str">
        <v>El Obied- Station</v>
      </c>
      <c r="BE191" s="3" t="str">
        <v>El Obied- Station</v>
      </c>
      <c r="BF191" s="3" t="str">
        <v>El Obied- Station</v>
      </c>
      <c r="BG191" s="3" t="str">
        <v>El Obied- Station</v>
      </c>
      <c r="BH191" s="3" t="str">
        <v>El Obied- Station</v>
      </c>
      <c r="BI191" s="3" t="str">
        <v>El Obied- Station</v>
      </c>
      <c r="BJ191" s="3" t="str">
        <v>El Obied- Station</v>
      </c>
      <c r="BK191" s="3" t="str">
        <v>El Obied- Station</v>
      </c>
      <c r="BL191" s="3" t="str">
        <v>El Obied- Station</v>
      </c>
      <c r="BM191" s="3" t="str">
        <v>El Obied- Station</v>
      </c>
      <c r="BN191" s="3" t="str">
        <v>El Obied- Station</v>
      </c>
      <c r="BO191" s="3" t="str">
        <v>El Obied- Station</v>
      </c>
      <c r="BP191" s="3" t="str">
        <v>El Obied- Station</v>
      </c>
      <c r="BQ191" s="3" t="str">
        <v>El Obied- Station</v>
      </c>
      <c r="BR191" s="3" t="str">
        <v>El Obied- Station</v>
      </c>
      <c r="BS191" s="3" t="str">
        <v>El Obied- Station</v>
      </c>
      <c r="BT191" s="3" t="str">
        <v>El Obied- Station</v>
      </c>
      <c r="BU191" s="3" t="str">
        <v>El Obied- Station</v>
      </c>
      <c r="BV191" s="3" t="str">
        <v>El Obied- Station</v>
      </c>
      <c r="BW191" s="3" t="str">
        <v>El Obied- Station</v>
      </c>
      <c r="BX191" s="3" t="str">
        <v>El Obied- Station</v>
      </c>
      <c r="BY191" s="3" t="str">
        <v>El Obied- Station</v>
      </c>
      <c r="BZ191" s="3" t="str">
        <v>El Obied- Station</v>
      </c>
      <c r="CA191" s="3" t="str">
        <v>El Obied- Station</v>
      </c>
      <c r="CB191" s="3" t="str">
        <v>El Obied- Station</v>
      </c>
      <c r="CC191" s="3" t="str">
        <v>El Obied- Station</v>
      </c>
      <c r="CD191" s="3" t="str">
        <v>El Obied- Station</v>
      </c>
      <c r="CE191" s="3" t="str">
        <v>El Obied- Station</v>
      </c>
      <c r="CF191" s="3" t="str">
        <v>El Obied- Station</v>
      </c>
      <c r="CG191" s="3" t="str">
        <v>El Obied- Station</v>
      </c>
      <c r="CK191" s="3" t="str">
        <v>El Obied- Station</v>
      </c>
      <c r="CM191" s="3" t="str">
        <v>El Obied- Station</v>
      </c>
      <c r="CN191" s="3" t="str">
        <v>El Obied- Station</v>
      </c>
      <c r="CO191" s="3" t="str">
        <v>El Obied- Station</v>
      </c>
      <c r="CP191" s="3" t="str">
        <v>El Obied- Station</v>
      </c>
      <c r="CQ191" s="3" t="str">
        <v>El Obied- Station</v>
      </c>
      <c r="CR191" s="3" t="str">
        <v>El Obied- Station</v>
      </c>
      <c r="CS191" s="3" t="str">
        <v>El Obied- Station</v>
      </c>
      <c r="CT191" s="3" t="str">
        <v>El Obied- Station</v>
      </c>
      <c r="CU191" s="3" t="str">
        <v>El Obied- Station</v>
      </c>
      <c r="CV191" s="3" t="str">
        <v>El Obied- Station</v>
      </c>
      <c r="CW191" s="3" t="str">
        <v>El Obied- Station</v>
      </c>
      <c r="CX191" s="3" t="str">
        <v>El Obied- Station</v>
      </c>
      <c r="CY191" s="3" t="str">
        <v>El Obied- Station</v>
      </c>
      <c r="CZ191" s="3" t="str">
        <v>El Obied- Station</v>
      </c>
      <c r="DA191" s="3" t="str">
        <v>El Obied- Station</v>
      </c>
      <c r="DB191" s="3" t="str">
        <v>El Obied- Station</v>
      </c>
      <c r="DC191" s="3" t="str">
        <v>El Obied- Station</v>
      </c>
      <c r="DD191" s="3" t="str">
        <v>El Obied- Station</v>
      </c>
      <c r="DE191" s="3" t="str">
        <v>El Obied- Station</v>
      </c>
      <c r="DF191" s="3" t="str">
        <v>El Obied- Station</v>
      </c>
      <c r="DG191" s="3" t="str">
        <v>El Obied- Station</v>
      </c>
      <c r="DH191" s="3" t="str">
        <v>El Obied- Station</v>
      </c>
      <c r="DI191" s="3" t="str">
        <v>El Obied- Station</v>
      </c>
      <c r="DJ191" s="3" t="str">
        <v>El Obied- Station</v>
      </c>
      <c r="DK191" s="3" t="str">
        <v>El Obied- Station</v>
      </c>
      <c r="DL191" s="3" t="str">
        <v>El Obied- Station</v>
      </c>
      <c r="DM191" s="3" t="str">
        <v>El Obied- Station</v>
      </c>
      <c r="DN191" s="3" t="str">
        <v>El Obied- Station</v>
      </c>
      <c r="DO191" s="3" t="str">
        <v>El Obied- Station</v>
      </c>
      <c r="DP191" s="3" t="str">
        <v>El Obied- Station</v>
      </c>
    </row>
    <row r="192" spans="1:120" ht="14.5" x14ac:dyDescent="0.35">
      <c r="A192" s="3">
        <v>30.755299999999998</v>
      </c>
      <c r="B192" s="3">
        <v>30.484719999999999</v>
      </c>
      <c r="C192" s="3" t="s">
        <v>142</v>
      </c>
      <c r="D192" s="3" t="s">
        <v>112</v>
      </c>
      <c r="E192" s="3" t="s">
        <v>9772</v>
      </c>
      <c r="F192" s="3">
        <v>200</v>
      </c>
      <c r="G192"/>
      <c r="H192" s="3" t="str">
        <f>CONCATENATE(site_list[[#This Row],[Country]],site_list[[#This Row],[Site.ID]])</f>
        <v>EgyptElbostan</v>
      </c>
      <c r="BB192" s="3" t="str">
        <v>Elbostan</v>
      </c>
      <c r="BC192" s="3" t="str">
        <v>Elbostan</v>
      </c>
      <c r="BD192" s="3" t="str">
        <v>Elbostan</v>
      </c>
      <c r="BE192" s="3" t="str">
        <v>Elbostan</v>
      </c>
      <c r="BF192" s="3" t="str">
        <v>Elbostan</v>
      </c>
      <c r="BG192" s="3" t="str">
        <v>Elbostan</v>
      </c>
      <c r="BH192" s="3" t="str">
        <v>Elbostan</v>
      </c>
      <c r="BI192" s="3" t="str">
        <v>Elbostan</v>
      </c>
      <c r="BJ192" s="3" t="str">
        <v>Elbostan</v>
      </c>
      <c r="BK192" s="3" t="str">
        <v>Elbostan</v>
      </c>
      <c r="BL192" s="3" t="str">
        <v>Elbostan</v>
      </c>
      <c r="BM192" s="3" t="str">
        <v>Elbostan</v>
      </c>
      <c r="BN192" s="3" t="str">
        <v>Elbostan</v>
      </c>
      <c r="BO192" s="3" t="str">
        <v>Elbostan</v>
      </c>
      <c r="BP192" s="3" t="str">
        <v>Elbostan</v>
      </c>
      <c r="BQ192" s="3" t="str">
        <v>Elbostan</v>
      </c>
      <c r="BR192" s="3" t="str">
        <v>Elbostan</v>
      </c>
      <c r="BS192" s="3" t="str">
        <v>Elbostan</v>
      </c>
      <c r="BT192" s="3" t="str">
        <v>Elbostan</v>
      </c>
      <c r="BU192" s="3" t="str">
        <v>Elbostan</v>
      </c>
      <c r="BV192" s="3" t="str">
        <v>Elbostan</v>
      </c>
      <c r="BW192" s="3" t="str">
        <v>Elbostan</v>
      </c>
      <c r="BX192" s="3" t="str">
        <v>Elbostan</v>
      </c>
      <c r="BY192" s="3" t="str">
        <v>Elbostan</v>
      </c>
      <c r="BZ192" s="3" t="str">
        <v>Elbostan</v>
      </c>
      <c r="CA192" s="3" t="str">
        <v>Elbostan</v>
      </c>
      <c r="CB192" s="3" t="str">
        <v>Elbostan</v>
      </c>
      <c r="CC192" s="3" t="str">
        <v>Elbostan</v>
      </c>
      <c r="CD192" s="3" t="str">
        <v>Elbostan</v>
      </c>
      <c r="CE192" s="3" t="str">
        <v>Elbostan</v>
      </c>
      <c r="CF192" s="3" t="str">
        <v>Elbostan</v>
      </c>
      <c r="CG192" s="3" t="str">
        <v>Elbostan</v>
      </c>
      <c r="CK192" s="3" t="str">
        <v>Elbostan</v>
      </c>
      <c r="CM192" s="3" t="str">
        <v>Elbostan</v>
      </c>
      <c r="CN192" s="3" t="str">
        <v>Elbostan</v>
      </c>
      <c r="CO192" s="3" t="str">
        <v>Elbostan</v>
      </c>
      <c r="CP192" s="3" t="str">
        <v>Elbostan</v>
      </c>
      <c r="CQ192" s="3" t="str">
        <v>Elbostan</v>
      </c>
      <c r="CR192" s="3" t="str">
        <v>Elbostan</v>
      </c>
      <c r="CS192" s="3" t="str">
        <v>Elbostan</v>
      </c>
      <c r="CT192" s="3" t="str">
        <v>Elbostan</v>
      </c>
      <c r="CU192" s="3" t="str">
        <v>Elbostan</v>
      </c>
      <c r="CV192" s="3" t="str">
        <v>Elbostan</v>
      </c>
      <c r="CW192" s="3" t="str">
        <v>Elbostan</v>
      </c>
      <c r="CX192" s="3" t="str">
        <v>Elbostan</v>
      </c>
      <c r="CY192" s="3" t="str">
        <v>Elbostan</v>
      </c>
      <c r="CZ192" s="3" t="str">
        <v>Elbostan</v>
      </c>
      <c r="DA192" s="3" t="str">
        <v>Elbostan</v>
      </c>
      <c r="DB192" s="3" t="str">
        <v>Elbostan</v>
      </c>
      <c r="DC192" s="3" t="str">
        <v>Elbostan</v>
      </c>
      <c r="DD192" s="3" t="str">
        <v>Elbostan</v>
      </c>
      <c r="DE192" s="3" t="str">
        <v>Elbostan</v>
      </c>
      <c r="DF192" s="3" t="str">
        <v>Elbostan</v>
      </c>
      <c r="DG192" s="3" t="str">
        <v>Elbostan</v>
      </c>
      <c r="DH192" s="3" t="str">
        <v>Elbostan</v>
      </c>
      <c r="DI192" s="3" t="str">
        <v>Elbostan</v>
      </c>
      <c r="DJ192" s="3" t="str">
        <v>Elbostan</v>
      </c>
      <c r="DK192" s="3" t="str">
        <v>Elbostan</v>
      </c>
      <c r="DL192" s="3" t="str">
        <v>Elbostan</v>
      </c>
      <c r="DM192" s="3" t="str">
        <v>Elbostan</v>
      </c>
      <c r="DN192" s="3" t="str">
        <v>Elbostan</v>
      </c>
      <c r="DO192" s="3" t="str">
        <v>Elbostan</v>
      </c>
      <c r="DP192" s="3" t="str">
        <v>Elbostan</v>
      </c>
    </row>
    <row r="193" spans="1:120" ht="14.5" x14ac:dyDescent="0.35">
      <c r="A193" s="3">
        <v>13.263999999999999</v>
      </c>
      <c r="B193" s="3">
        <v>30.483000000000001</v>
      </c>
      <c r="C193" s="3" t="s">
        <v>217</v>
      </c>
      <c r="D193" s="3" t="s">
        <v>107</v>
      </c>
      <c r="E193" s="3" t="s">
        <v>528</v>
      </c>
      <c r="F193" s="3">
        <v>5000</v>
      </c>
      <c r="G193"/>
      <c r="H193" s="3" t="str">
        <f>CONCATENATE(site_list[[#This Row],[Country]],site_list[[#This Row],[Site.ID]])</f>
        <v>SudanEldemokeya Forest Reserve</v>
      </c>
      <c r="BB193" s="3" t="str">
        <v>Eldemokeya Forest Reserve</v>
      </c>
      <c r="BC193" s="3" t="str">
        <v>Eldemokeya Forest Reserve</v>
      </c>
      <c r="BD193" s="3" t="str">
        <v>Eldemokeya Forest Reserve</v>
      </c>
      <c r="BE193" s="3" t="str">
        <v>Eldemokeya Forest Reserve</v>
      </c>
      <c r="BF193" s="3" t="str">
        <v>Eldemokeya Forest Reserve</v>
      </c>
      <c r="BG193" s="3" t="str">
        <v>Eldemokeya Forest Reserve</v>
      </c>
      <c r="BH193" s="3" t="str">
        <v>Eldemokeya Forest Reserve</v>
      </c>
      <c r="BI193" s="3" t="str">
        <v>Eldemokeya Forest Reserve</v>
      </c>
      <c r="BJ193" s="3" t="str">
        <v>Eldemokeya Forest Reserve</v>
      </c>
      <c r="BK193" s="3" t="str">
        <v>Eldemokeya Forest Reserve</v>
      </c>
      <c r="BL193" s="3" t="str">
        <v>Eldemokeya Forest Reserve</v>
      </c>
      <c r="BM193" s="3" t="str">
        <v>Eldemokeya Forest Reserve</v>
      </c>
      <c r="BN193" s="3" t="str">
        <v>Eldemokeya Forest Reserve</v>
      </c>
      <c r="BO193" s="3" t="str">
        <v>Eldemokeya Forest Reserve</v>
      </c>
      <c r="BP193" s="3" t="str">
        <v>Eldemokeya Forest Reserve</v>
      </c>
      <c r="BQ193" s="3" t="str">
        <v>Eldemokeya Forest Reserve</v>
      </c>
      <c r="BR193" s="3" t="str">
        <v>Eldemokeya Forest Reserve</v>
      </c>
      <c r="BS193" s="3" t="str">
        <v>Eldemokeya Forest Reserve</v>
      </c>
      <c r="BT193" s="3" t="str">
        <v>Eldemokeya Forest Reserve</v>
      </c>
      <c r="BU193" s="3" t="str">
        <v>Eldemokeya Forest Reserve</v>
      </c>
      <c r="BV193" s="3" t="str">
        <v>Eldemokeya Forest Reserve</v>
      </c>
      <c r="BW193" s="3" t="str">
        <v>Eldemokeya Forest Reserve</v>
      </c>
      <c r="BX193" s="3" t="str">
        <v>Eldemokeya Forest Reserve</v>
      </c>
      <c r="BY193" s="3" t="str">
        <v>Eldemokeya Forest Reserve</v>
      </c>
      <c r="BZ193" s="3" t="str">
        <v>Eldemokeya Forest Reserve</v>
      </c>
      <c r="CA193" s="3" t="str">
        <v>Eldemokeya Forest Reserve</v>
      </c>
      <c r="CB193" s="3" t="str">
        <v>Eldemokeya Forest Reserve</v>
      </c>
      <c r="CC193" s="3" t="str">
        <v>Eldemokeya Forest Reserve</v>
      </c>
      <c r="CD193" s="3" t="str">
        <v>Eldemokeya Forest Reserve</v>
      </c>
      <c r="CE193" s="3" t="str">
        <v>Eldemokeya Forest Reserve</v>
      </c>
      <c r="CF193" s="3" t="str">
        <v>Eldemokeya Forest Reserve</v>
      </c>
      <c r="CG193" s="3" t="str">
        <v>Eldemokeya Forest Reserve</v>
      </c>
      <c r="CK193" s="3" t="str">
        <v>Eldemokeya Forest Reserve</v>
      </c>
      <c r="CM193" s="3" t="str">
        <v>Eldemokeya Forest Reserve</v>
      </c>
      <c r="CN193" s="3" t="str">
        <v>Eldemokeya Forest Reserve</v>
      </c>
      <c r="CO193" s="3" t="str">
        <v>Eldemokeya Forest Reserve</v>
      </c>
      <c r="CP193" s="3" t="str">
        <v>Eldemokeya Forest Reserve</v>
      </c>
      <c r="CQ193" s="3" t="str">
        <v>Eldemokeya Forest Reserve</v>
      </c>
      <c r="CR193" s="3" t="str">
        <v>Eldemokeya Forest Reserve</v>
      </c>
      <c r="CS193" s="3" t="str">
        <v>Eldemokeya Forest Reserve</v>
      </c>
      <c r="CT193" s="3" t="str">
        <v>Eldemokeya Forest Reserve</v>
      </c>
      <c r="CU193" s="3" t="str">
        <v>Eldemokeya Forest Reserve</v>
      </c>
      <c r="CV193" s="3" t="str">
        <v>Eldemokeya Forest Reserve</v>
      </c>
      <c r="CW193" s="3" t="str">
        <v>Eldemokeya Forest Reserve</v>
      </c>
      <c r="CX193" s="3" t="str">
        <v>Eldemokeya Forest Reserve</v>
      </c>
      <c r="CY193" s="3" t="str">
        <v>Eldemokeya Forest Reserve</v>
      </c>
      <c r="CZ193" s="3" t="str">
        <v>Eldemokeya Forest Reserve</v>
      </c>
      <c r="DA193" s="3" t="str">
        <v>Eldemokeya Forest Reserve</v>
      </c>
      <c r="DB193" s="3" t="str">
        <v>Eldemokeya Forest Reserve</v>
      </c>
      <c r="DC193" s="3" t="str">
        <v>Eldemokeya Forest Reserve</v>
      </c>
      <c r="DD193" s="3" t="str">
        <v>Eldemokeya Forest Reserve</v>
      </c>
      <c r="DE193" s="3" t="str">
        <v>Eldemokeya Forest Reserve</v>
      </c>
      <c r="DF193" s="3" t="str">
        <v>Eldemokeya Forest Reserve</v>
      </c>
      <c r="DG193" s="3" t="str">
        <v>Eldemokeya Forest Reserve</v>
      </c>
      <c r="DH193" s="3" t="str">
        <v>Eldemokeya Forest Reserve</v>
      </c>
      <c r="DI193" s="3" t="str">
        <v>Eldemokeya Forest Reserve</v>
      </c>
      <c r="DJ193" s="3" t="str">
        <v>Eldemokeya Forest Reserve</v>
      </c>
      <c r="DK193" s="3" t="str">
        <v>Eldemokeya Forest Reserve</v>
      </c>
      <c r="DL193" s="3" t="str">
        <v>Eldemokeya Forest Reserve</v>
      </c>
      <c r="DM193" s="3" t="str">
        <v>Eldemokeya Forest Reserve</v>
      </c>
      <c r="DN193" s="3" t="str">
        <v>Eldemokeya Forest Reserve</v>
      </c>
      <c r="DO193" s="3" t="str">
        <v>Eldemokeya Forest Reserve</v>
      </c>
      <c r="DP193" s="3" t="str">
        <v>Eldemokeya Forest Reserve</v>
      </c>
    </row>
    <row r="194" spans="1:120" ht="14.5" x14ac:dyDescent="0.35">
      <c r="A194" s="3">
        <v>30.619</v>
      </c>
      <c r="B194" s="3">
        <v>32.250999999999998</v>
      </c>
      <c r="C194" s="3" t="s">
        <v>142</v>
      </c>
      <c r="D194" s="3" t="s">
        <v>107</v>
      </c>
      <c r="E194" s="3" t="s">
        <v>261</v>
      </c>
      <c r="F194" s="3">
        <v>1000</v>
      </c>
      <c r="G194"/>
      <c r="H194" s="3" t="str">
        <f>CONCATENATE(site_list[[#This Row],[Country]],site_list[[#This Row],[Site.ID]])</f>
        <v>EgyptEl-Khattara ARS, Faculty of Agriculture, Zagazig University</v>
      </c>
      <c r="BB194" s="3" t="str">
        <v>El-Khattara ARS, Faculty of Agriculture, Zagazig University</v>
      </c>
      <c r="BC194" s="3" t="str">
        <v>El-Khattara ARS, Faculty of Agriculture, Zagazig University</v>
      </c>
      <c r="BD194" s="3" t="str">
        <v>El-Khattara ARS, Faculty of Agriculture, Zagazig University</v>
      </c>
      <c r="BE194" s="3" t="str">
        <v>El-Khattara ARS, Faculty of Agriculture, Zagazig University</v>
      </c>
      <c r="BF194" s="3" t="str">
        <v>El-Khattara ARS, Faculty of Agriculture, Zagazig University</v>
      </c>
      <c r="BG194" s="3" t="str">
        <v>El-Khattara ARS, Faculty of Agriculture, Zagazig University</v>
      </c>
      <c r="BH194" s="3" t="str">
        <v>El-Khattara ARS, Faculty of Agriculture, Zagazig University</v>
      </c>
      <c r="BI194" s="3" t="str">
        <v>El-Khattara ARS, Faculty of Agriculture, Zagazig University</v>
      </c>
      <c r="BJ194" s="3" t="str">
        <v>El-Khattara ARS, Faculty of Agriculture, Zagazig University</v>
      </c>
      <c r="BK194" s="3" t="str">
        <v>El-Khattara ARS, Faculty of Agriculture, Zagazig University</v>
      </c>
      <c r="BL194" s="3" t="str">
        <v>El-Khattara ARS, Faculty of Agriculture, Zagazig University</v>
      </c>
      <c r="BM194" s="3" t="str">
        <v>El-Khattara ARS, Faculty of Agriculture, Zagazig University</v>
      </c>
      <c r="BN194" s="3" t="str">
        <v>El-Khattara ARS, Faculty of Agriculture, Zagazig University</v>
      </c>
      <c r="BO194" s="3" t="str">
        <v>El-Khattara ARS, Faculty of Agriculture, Zagazig University</v>
      </c>
      <c r="BP194" s="3" t="str">
        <v>El-Khattara ARS, Faculty of Agriculture, Zagazig University</v>
      </c>
      <c r="BQ194" s="3" t="str">
        <v>El-Khattara ARS, Faculty of Agriculture, Zagazig University</v>
      </c>
      <c r="BR194" s="3" t="str">
        <v>El-Khattara ARS, Faculty of Agriculture, Zagazig University</v>
      </c>
      <c r="BS194" s="3" t="str">
        <v>El-Khattara ARS, Faculty of Agriculture, Zagazig University</v>
      </c>
      <c r="BT194" s="3" t="str">
        <v>El-Khattara ARS, Faculty of Agriculture, Zagazig University</v>
      </c>
      <c r="BU194" s="3" t="str">
        <v>El-Khattara ARS, Faculty of Agriculture, Zagazig University</v>
      </c>
      <c r="BV194" s="3" t="str">
        <v>El-Khattara ARS, Faculty of Agriculture, Zagazig University</v>
      </c>
      <c r="BW194" s="3" t="str">
        <v>El-Khattara ARS, Faculty of Agriculture, Zagazig University</v>
      </c>
      <c r="BX194" s="3" t="str">
        <v>El-Khattara ARS, Faculty of Agriculture, Zagazig University</v>
      </c>
      <c r="BY194" s="3" t="str">
        <v>El-Khattara ARS, Faculty of Agriculture, Zagazig University</v>
      </c>
      <c r="BZ194" s="3" t="str">
        <v>El-Khattara ARS, Faculty of Agriculture, Zagazig University</v>
      </c>
      <c r="CA194" s="3" t="str">
        <v>El-Khattara ARS, Faculty of Agriculture, Zagazig University</v>
      </c>
      <c r="CB194" s="3" t="str">
        <v>El-Khattara ARS, Faculty of Agriculture, Zagazig University</v>
      </c>
      <c r="CC194" s="3" t="str">
        <v>El-Khattara ARS, Faculty of Agriculture, Zagazig University</v>
      </c>
      <c r="CD194" s="3" t="str">
        <v>El-Khattara ARS, Faculty of Agriculture, Zagazig University</v>
      </c>
      <c r="CE194" s="3" t="str">
        <v>El-Khattara ARS, Faculty of Agriculture, Zagazig University</v>
      </c>
      <c r="CF194" s="3" t="str">
        <v>El-Khattara ARS, Faculty of Agriculture, Zagazig University</v>
      </c>
      <c r="CG194" s="3" t="str">
        <v>El-Khattara ARS, Faculty of Agriculture, Zagazig University</v>
      </c>
      <c r="CK194" s="3" t="str">
        <v>El-Khattara ARS, Faculty of Agriculture, Zagazig University</v>
      </c>
      <c r="CM194" s="3" t="str">
        <v>El-Khattara ARS, Faculty of Agriculture, Zagazig University</v>
      </c>
      <c r="CN194" s="3" t="str">
        <v>El-Khattara ARS, Faculty of Agriculture, Zagazig University</v>
      </c>
      <c r="CO194" s="3" t="str">
        <v>El-Khattara ARS, Faculty of Agriculture, Zagazig University</v>
      </c>
      <c r="CP194" s="3" t="str">
        <v>El-Khattara ARS, Faculty of Agriculture, Zagazig University</v>
      </c>
      <c r="CQ194" s="3" t="str">
        <v>El-Khattara ARS, Faculty of Agriculture, Zagazig University</v>
      </c>
      <c r="CR194" s="3" t="str">
        <v>El-Khattara ARS, Faculty of Agriculture, Zagazig University</v>
      </c>
      <c r="CS194" s="3" t="str">
        <v>El-Khattara ARS, Faculty of Agriculture, Zagazig University</v>
      </c>
      <c r="CT194" s="3" t="str">
        <v>El-Khattara ARS, Faculty of Agriculture, Zagazig University</v>
      </c>
      <c r="CU194" s="3" t="str">
        <v>El-Khattara ARS, Faculty of Agriculture, Zagazig University</v>
      </c>
      <c r="CV194" s="3" t="str">
        <v>El-Khattara ARS, Faculty of Agriculture, Zagazig University</v>
      </c>
      <c r="CW194" s="3" t="str">
        <v>El-Khattara ARS, Faculty of Agriculture, Zagazig University</v>
      </c>
      <c r="CX194" s="3" t="str">
        <v>El-Khattara ARS, Faculty of Agriculture, Zagazig University</v>
      </c>
      <c r="CY194" s="3" t="str">
        <v>El-Khattara ARS, Faculty of Agriculture, Zagazig University</v>
      </c>
      <c r="CZ194" s="3" t="str">
        <v>El-Khattara ARS, Faculty of Agriculture, Zagazig University</v>
      </c>
      <c r="DA194" s="3" t="str">
        <v>El-Khattara ARS, Faculty of Agriculture, Zagazig University</v>
      </c>
      <c r="DB194" s="3" t="str">
        <v>El-Khattara ARS, Faculty of Agriculture, Zagazig University</v>
      </c>
      <c r="DC194" s="3" t="str">
        <v>El-Khattara ARS, Faculty of Agriculture, Zagazig University</v>
      </c>
      <c r="DD194" s="3" t="str">
        <v>El-Khattara ARS, Faculty of Agriculture, Zagazig University</v>
      </c>
      <c r="DE194" s="3" t="str">
        <v>El-Khattara ARS, Faculty of Agriculture, Zagazig University</v>
      </c>
      <c r="DF194" s="3" t="str">
        <v>El-Khattara ARS, Faculty of Agriculture, Zagazig University</v>
      </c>
      <c r="DG194" s="3" t="str">
        <v>El-Khattara ARS, Faculty of Agriculture, Zagazig University</v>
      </c>
      <c r="DH194" s="3" t="str">
        <v>El-Khattara ARS, Faculty of Agriculture, Zagazig University</v>
      </c>
      <c r="DI194" s="3" t="str">
        <v>El-Khattara ARS, Faculty of Agriculture, Zagazig University</v>
      </c>
      <c r="DJ194" s="3" t="str">
        <v>El-Khattara ARS, Faculty of Agriculture, Zagazig University</v>
      </c>
      <c r="DK194" s="3" t="str">
        <v>El-Khattara ARS, Faculty of Agriculture, Zagazig University</v>
      </c>
      <c r="DL194" s="3" t="str">
        <v>El-Khattara ARS, Faculty of Agriculture, Zagazig University</v>
      </c>
      <c r="DM194" s="3" t="str">
        <v>El-Khattara ARS, Faculty of Agriculture, Zagazig University</v>
      </c>
      <c r="DN194" s="3" t="str">
        <v>El-Khattara ARS, Faculty of Agriculture, Zagazig University</v>
      </c>
      <c r="DO194" s="3" t="str">
        <v>El-Khattara ARS, Faculty of Agriculture, Zagazig University</v>
      </c>
      <c r="DP194" s="3" t="str">
        <v>El-Khattara ARS, Faculty of Agriculture, Zagazig University</v>
      </c>
    </row>
    <row r="195" spans="1:120" ht="14.5" x14ac:dyDescent="0.35">
      <c r="A195" s="3">
        <v>31.0931</v>
      </c>
      <c r="B195" s="3">
        <v>30.500278000000002</v>
      </c>
      <c r="C195" s="3" t="s">
        <v>142</v>
      </c>
      <c r="D195" s="3" t="s">
        <v>112</v>
      </c>
      <c r="E195" s="3" t="s">
        <v>9773</v>
      </c>
      <c r="F195" s="3">
        <v>200</v>
      </c>
      <c r="G195"/>
      <c r="H195" s="3" t="str">
        <f>CONCATENATE(site_list[[#This Row],[Country]],site_list[[#This Row],[Site.ID]])</f>
        <v>EgyptElkhazam</v>
      </c>
      <c r="BB195" s="3" t="str">
        <v>Elkhazam</v>
      </c>
      <c r="BC195" s="3" t="str">
        <v>Elkhazam</v>
      </c>
      <c r="BD195" s="3" t="str">
        <v>Elkhazam</v>
      </c>
      <c r="BE195" s="3" t="str">
        <v>Elkhazam</v>
      </c>
      <c r="BF195" s="3" t="str">
        <v>Elkhazam</v>
      </c>
      <c r="BG195" s="3" t="str">
        <v>Elkhazam</v>
      </c>
      <c r="BH195" s="3" t="str">
        <v>Elkhazam</v>
      </c>
      <c r="BI195" s="3" t="str">
        <v>Elkhazam</v>
      </c>
      <c r="BJ195" s="3" t="str">
        <v>Elkhazam</v>
      </c>
      <c r="BK195" s="3" t="str">
        <v>Elkhazam</v>
      </c>
      <c r="BL195" s="3" t="str">
        <v>Elkhazam</v>
      </c>
      <c r="BM195" s="3" t="str">
        <v>Elkhazam</v>
      </c>
      <c r="BN195" s="3" t="str">
        <v>Elkhazam</v>
      </c>
      <c r="BO195" s="3" t="str">
        <v>Elkhazam</v>
      </c>
      <c r="BP195" s="3" t="str">
        <v>Elkhazam</v>
      </c>
      <c r="BQ195" s="3" t="str">
        <v>Elkhazam</v>
      </c>
      <c r="BR195" s="3" t="str">
        <v>Elkhazam</v>
      </c>
      <c r="BS195" s="3" t="str">
        <v>Elkhazam</v>
      </c>
      <c r="BT195" s="3" t="str">
        <v>Elkhazam</v>
      </c>
      <c r="BU195" s="3" t="str">
        <v>Elkhazam</v>
      </c>
      <c r="BV195" s="3" t="str">
        <v>Elkhazam</v>
      </c>
      <c r="BW195" s="3" t="str">
        <v>Elkhazam</v>
      </c>
      <c r="BX195" s="3" t="str">
        <v>Elkhazam</v>
      </c>
      <c r="BY195" s="3" t="str">
        <v>Elkhazam</v>
      </c>
      <c r="BZ195" s="3" t="str">
        <v>Elkhazam</v>
      </c>
      <c r="CA195" s="3" t="str">
        <v>Elkhazam</v>
      </c>
      <c r="CB195" s="3" t="str">
        <v>Elkhazam</v>
      </c>
      <c r="CC195" s="3" t="str">
        <v>Elkhazam</v>
      </c>
      <c r="CD195" s="3" t="str">
        <v>Elkhazam</v>
      </c>
      <c r="CE195" s="3" t="str">
        <v>Elkhazam</v>
      </c>
      <c r="CF195" s="3" t="str">
        <v>Elkhazam</v>
      </c>
      <c r="CG195" s="3" t="str">
        <v>Elkhazam</v>
      </c>
      <c r="CK195" s="3" t="str">
        <v>Elkhazam</v>
      </c>
      <c r="CM195" s="3" t="str">
        <v>Elkhazam</v>
      </c>
      <c r="CN195" s="3" t="str">
        <v>Elkhazam</v>
      </c>
      <c r="CO195" s="3" t="str">
        <v>Elkhazam</v>
      </c>
      <c r="CP195" s="3" t="str">
        <v>Elkhazam</v>
      </c>
      <c r="CQ195" s="3" t="str">
        <v>Elkhazam</v>
      </c>
      <c r="CR195" s="3" t="str">
        <v>Elkhazam</v>
      </c>
      <c r="CS195" s="3" t="str">
        <v>Elkhazam</v>
      </c>
      <c r="CT195" s="3" t="str">
        <v>Elkhazam</v>
      </c>
      <c r="CU195" s="3" t="str">
        <v>Elkhazam</v>
      </c>
      <c r="CV195" s="3" t="str">
        <v>Elkhazam</v>
      </c>
      <c r="CW195" s="3" t="str">
        <v>Elkhazam</v>
      </c>
      <c r="CX195" s="3" t="str">
        <v>Elkhazam</v>
      </c>
      <c r="CY195" s="3" t="str">
        <v>Elkhazam</v>
      </c>
      <c r="CZ195" s="3" t="str">
        <v>Elkhazam</v>
      </c>
      <c r="DA195" s="3" t="str">
        <v>Elkhazam</v>
      </c>
      <c r="DB195" s="3" t="str">
        <v>Elkhazam</v>
      </c>
      <c r="DC195" s="3" t="str">
        <v>Elkhazam</v>
      </c>
      <c r="DD195" s="3" t="str">
        <v>Elkhazam</v>
      </c>
      <c r="DE195" s="3" t="str">
        <v>Elkhazam</v>
      </c>
      <c r="DF195" s="3" t="str">
        <v>Elkhazam</v>
      </c>
      <c r="DG195" s="3" t="str">
        <v>Elkhazam</v>
      </c>
      <c r="DH195" s="3" t="str">
        <v>Elkhazam</v>
      </c>
      <c r="DI195" s="3" t="str">
        <v>Elkhazam</v>
      </c>
      <c r="DJ195" s="3" t="str">
        <v>Elkhazam</v>
      </c>
      <c r="DK195" s="3" t="str">
        <v>Elkhazam</v>
      </c>
      <c r="DL195" s="3" t="str">
        <v>Elkhazam</v>
      </c>
      <c r="DM195" s="3" t="str">
        <v>Elkhazam</v>
      </c>
      <c r="DN195" s="3" t="str">
        <v>Elkhazam</v>
      </c>
      <c r="DO195" s="3" t="str">
        <v>Elkhazam</v>
      </c>
      <c r="DP195" s="3" t="str">
        <v>Elkhazam</v>
      </c>
    </row>
    <row r="196" spans="1:120" ht="14.5" x14ac:dyDescent="0.35">
      <c r="A196" s="3">
        <v>13.2102</v>
      </c>
      <c r="B196" s="3">
        <v>30.236999999999998</v>
      </c>
      <c r="C196" s="3" t="s">
        <v>217</v>
      </c>
      <c r="D196" s="3" t="s">
        <v>107</v>
      </c>
      <c r="E196" s="3" t="s">
        <v>7701</v>
      </c>
      <c r="F196" s="3">
        <v>550</v>
      </c>
      <c r="G196"/>
      <c r="H196" s="3" t="str">
        <f>CONCATENATE(site_list[[#This Row],[Country]],site_list[[#This Row],[Site.ID]])</f>
        <v>SudanElobeid Research Station Farm</v>
      </c>
      <c r="BB196" s="3" t="str">
        <v>Elobeid Research Station Farm</v>
      </c>
      <c r="BC196" s="3" t="str">
        <v>Elobeid Research Station Farm</v>
      </c>
      <c r="BD196" s="3" t="str">
        <v>Elobeid Research Station Farm</v>
      </c>
      <c r="BE196" s="3" t="str">
        <v>Elobeid Research Station Farm</v>
      </c>
      <c r="BF196" s="3" t="str">
        <v>Elobeid Research Station Farm</v>
      </c>
      <c r="BG196" s="3" t="str">
        <v>Elobeid Research Station Farm</v>
      </c>
      <c r="BH196" s="3" t="str">
        <v>Elobeid Research Station Farm</v>
      </c>
      <c r="BI196" s="3" t="str">
        <v>Elobeid Research Station Farm</v>
      </c>
      <c r="BJ196" s="3" t="str">
        <v>Elobeid Research Station Farm</v>
      </c>
      <c r="BK196" s="3" t="str">
        <v>Elobeid Research Station Farm</v>
      </c>
      <c r="BL196" s="3" t="str">
        <v>Elobeid Research Station Farm</v>
      </c>
      <c r="BM196" s="3" t="str">
        <v>Elobeid Research Station Farm</v>
      </c>
      <c r="BN196" s="3" t="str">
        <v>Elobeid Research Station Farm</v>
      </c>
      <c r="BO196" s="3" t="str">
        <v>Elobeid Research Station Farm</v>
      </c>
      <c r="BP196" s="3" t="str">
        <v>Elobeid Research Station Farm</v>
      </c>
      <c r="BQ196" s="3" t="str">
        <v>Elobeid Research Station Farm</v>
      </c>
      <c r="BR196" s="3" t="str">
        <v>Elobeid Research Station Farm</v>
      </c>
      <c r="BS196" s="3" t="str">
        <v>Elobeid Research Station Farm</v>
      </c>
      <c r="BT196" s="3" t="str">
        <v>Elobeid Research Station Farm</v>
      </c>
      <c r="BU196" s="3" t="str">
        <v>Elobeid Research Station Farm</v>
      </c>
      <c r="BV196" s="3" t="str">
        <v>Elobeid Research Station Farm</v>
      </c>
      <c r="BW196" s="3" t="str">
        <v>Elobeid Research Station Farm</v>
      </c>
      <c r="BX196" s="3" t="str">
        <v>Elobeid Research Station Farm</v>
      </c>
      <c r="BY196" s="3" t="str">
        <v>Elobeid Research Station Farm</v>
      </c>
      <c r="BZ196" s="3" t="str">
        <v>Elobeid Research Station Farm</v>
      </c>
      <c r="CA196" s="3" t="str">
        <v>Elobeid Research Station Farm</v>
      </c>
      <c r="CB196" s="3" t="str">
        <v>Elobeid Research Station Farm</v>
      </c>
      <c r="CC196" s="3" t="str">
        <v>Elobeid Research Station Farm</v>
      </c>
      <c r="CD196" s="3" t="str">
        <v>Elobeid Research Station Farm</v>
      </c>
      <c r="CE196" s="3" t="str">
        <v>Elobeid Research Station Farm</v>
      </c>
      <c r="CF196" s="3" t="str">
        <v>Elobeid Research Station Farm</v>
      </c>
      <c r="CG196" s="3" t="str">
        <v>Elobeid Research Station Farm</v>
      </c>
      <c r="CK196" s="3" t="str">
        <v>Elobeid Research Station Farm</v>
      </c>
      <c r="CM196" s="3" t="str">
        <v>Elobeid Research Station Farm</v>
      </c>
      <c r="CN196" s="3" t="str">
        <v>Elobeid Research Station Farm</v>
      </c>
      <c r="CO196" s="3" t="str">
        <v>Elobeid Research Station Farm</v>
      </c>
      <c r="CP196" s="3" t="str">
        <v>Elobeid Research Station Farm</v>
      </c>
      <c r="CQ196" s="3" t="str">
        <v>Elobeid Research Station Farm</v>
      </c>
      <c r="CR196" s="3" t="str">
        <v>Elobeid Research Station Farm</v>
      </c>
      <c r="CS196" s="3" t="str">
        <v>Elobeid Research Station Farm</v>
      </c>
      <c r="CT196" s="3" t="str">
        <v>Elobeid Research Station Farm</v>
      </c>
      <c r="CU196" s="3" t="str">
        <v>Elobeid Research Station Farm</v>
      </c>
      <c r="CV196" s="3" t="str">
        <v>Elobeid Research Station Farm</v>
      </c>
      <c r="CW196" s="3" t="str">
        <v>Elobeid Research Station Farm</v>
      </c>
      <c r="CX196" s="3" t="str">
        <v>Elobeid Research Station Farm</v>
      </c>
      <c r="CY196" s="3" t="str">
        <v>Elobeid Research Station Farm</v>
      </c>
      <c r="CZ196" s="3" t="str">
        <v>Elobeid Research Station Farm</v>
      </c>
      <c r="DA196" s="3" t="str">
        <v>Elobeid Research Station Farm</v>
      </c>
      <c r="DB196" s="3" t="str">
        <v>Elobeid Research Station Farm</v>
      </c>
      <c r="DC196" s="3" t="str">
        <v>Elobeid Research Station Farm</v>
      </c>
      <c r="DD196" s="3" t="str">
        <v>Elobeid Research Station Farm</v>
      </c>
      <c r="DE196" s="3" t="str">
        <v>Elobeid Research Station Farm</v>
      </c>
      <c r="DF196" s="3" t="str">
        <v>Elobeid Research Station Farm</v>
      </c>
      <c r="DG196" s="3" t="str">
        <v>Elobeid Research Station Farm</v>
      </c>
      <c r="DH196" s="3" t="str">
        <v>Elobeid Research Station Farm</v>
      </c>
      <c r="DI196" s="3" t="str">
        <v>Elobeid Research Station Farm</v>
      </c>
      <c r="DJ196" s="3" t="str">
        <v>Elobeid Research Station Farm</v>
      </c>
      <c r="DK196" s="3" t="str">
        <v>Elobeid Research Station Farm</v>
      </c>
      <c r="DL196" s="3" t="str">
        <v>Elobeid Research Station Farm</v>
      </c>
      <c r="DM196" s="3" t="str">
        <v>Elobeid Research Station Farm</v>
      </c>
      <c r="DN196" s="3" t="str">
        <v>Elobeid Research Station Farm</v>
      </c>
      <c r="DO196" s="3" t="str">
        <v>Elobeid Research Station Farm</v>
      </c>
      <c r="DP196" s="3" t="str">
        <v>Elobeid Research Station Farm</v>
      </c>
    </row>
    <row r="197" spans="1:120" ht="14.5" x14ac:dyDescent="0.35">
      <c r="A197" s="3">
        <v>-22.276</v>
      </c>
      <c r="B197" s="3">
        <v>-54.816256000000003</v>
      </c>
      <c r="C197" s="3" t="s">
        <v>9239</v>
      </c>
      <c r="D197" s="3" t="s">
        <v>107</v>
      </c>
      <c r="E197" s="3" t="s">
        <v>9319</v>
      </c>
      <c r="F197" s="3">
        <v>300</v>
      </c>
      <c r="G197"/>
      <c r="H197" s="3" t="str">
        <f>CONCATENATE(site_list[[#This Row],[Country]],site_list[[#This Row],[Site.ID]])</f>
        <v>BrazilEmbrapa Agropecuária Oeste</v>
      </c>
      <c r="BB197" s="3" t="str">
        <v>Embrapa Agropecuária Oeste</v>
      </c>
      <c r="BC197" s="3" t="str">
        <v>Embrapa Agropecuária Oeste</v>
      </c>
      <c r="BD197" s="3" t="str">
        <v>Embrapa Agropecuária Oeste</v>
      </c>
      <c r="BE197" s="3" t="str">
        <v>Embrapa Agropecuária Oeste</v>
      </c>
      <c r="BF197" s="3" t="str">
        <v>Embrapa Agropecuária Oeste</v>
      </c>
      <c r="BG197" s="3" t="str">
        <v>Embrapa Agropecuária Oeste</v>
      </c>
      <c r="BH197" s="3" t="str">
        <v>Embrapa Agropecuária Oeste</v>
      </c>
      <c r="BI197" s="3" t="str">
        <v>Embrapa Agropecuária Oeste</v>
      </c>
      <c r="BJ197" s="3" t="str">
        <v>Embrapa Agropecuária Oeste</v>
      </c>
      <c r="BK197" s="3" t="str">
        <v>Embrapa Agropecuária Oeste</v>
      </c>
      <c r="BL197" s="3" t="str">
        <v>Embrapa Agropecuária Oeste</v>
      </c>
      <c r="BM197" s="3" t="str">
        <v>Embrapa Agropecuária Oeste</v>
      </c>
      <c r="BN197" s="3" t="str">
        <v>Embrapa Agropecuária Oeste</v>
      </c>
      <c r="BO197" s="3" t="str">
        <v>Embrapa Agropecuária Oeste</v>
      </c>
      <c r="BP197" s="3" t="str">
        <v>Embrapa Agropecuária Oeste</v>
      </c>
      <c r="BQ197" s="3" t="str">
        <v>Embrapa Agropecuária Oeste</v>
      </c>
      <c r="BR197" s="3" t="str">
        <v>Embrapa Agropecuária Oeste</v>
      </c>
      <c r="BS197" s="3" t="str">
        <v>Embrapa Agropecuária Oeste</v>
      </c>
      <c r="BT197" s="3" t="str">
        <v>Embrapa Agropecuária Oeste</v>
      </c>
      <c r="BU197" s="3" t="str">
        <v>Embrapa Agropecuária Oeste</v>
      </c>
      <c r="BV197" s="3" t="str">
        <v>Embrapa Agropecuária Oeste</v>
      </c>
      <c r="BW197" s="3" t="str">
        <v>Embrapa Agropecuária Oeste</v>
      </c>
      <c r="BX197" s="3" t="str">
        <v>Embrapa Agropecuária Oeste</v>
      </c>
      <c r="BY197" s="3" t="str">
        <v>Embrapa Agropecuária Oeste</v>
      </c>
      <c r="BZ197" s="3" t="str">
        <v>Embrapa Agropecuária Oeste</v>
      </c>
      <c r="CA197" s="3" t="str">
        <v>Embrapa Agropecuária Oeste</v>
      </c>
      <c r="CB197" s="3" t="str">
        <v>Embrapa Agropecuária Oeste</v>
      </c>
      <c r="CC197" s="3" t="str">
        <v>Embrapa Agropecuária Oeste</v>
      </c>
      <c r="CD197" s="3" t="str">
        <v>Embrapa Agropecuária Oeste</v>
      </c>
      <c r="CE197" s="3" t="str">
        <v>Embrapa Agropecuária Oeste</v>
      </c>
      <c r="CF197" s="3" t="str">
        <v>Embrapa Agropecuária Oeste</v>
      </c>
      <c r="CG197" s="3" t="str">
        <v>Embrapa Agropecuária Oeste</v>
      </c>
      <c r="CK197" s="3" t="str">
        <v>Embrapa Agropecuária Oeste</v>
      </c>
      <c r="CM197" s="3" t="str">
        <v>Embrapa Agropecuária Oeste</v>
      </c>
      <c r="CN197" s="3" t="str">
        <v>Embrapa Agropecuária Oeste</v>
      </c>
      <c r="CO197" s="3" t="str">
        <v>Embrapa Agropecuária Oeste</v>
      </c>
      <c r="CP197" s="3" t="str">
        <v>Embrapa Agropecuária Oeste</v>
      </c>
      <c r="CQ197" s="3" t="str">
        <v>Embrapa Agropecuária Oeste</v>
      </c>
      <c r="CR197" s="3" t="str">
        <v>Embrapa Agropecuária Oeste</v>
      </c>
      <c r="CS197" s="3" t="str">
        <v>Embrapa Agropecuária Oeste</v>
      </c>
      <c r="CT197" s="3" t="str">
        <v>Embrapa Agropecuária Oeste</v>
      </c>
      <c r="CU197" s="3" t="str">
        <v>Embrapa Agropecuária Oeste</v>
      </c>
      <c r="CV197" s="3" t="str">
        <v>Embrapa Agropecuária Oeste</v>
      </c>
      <c r="CW197" s="3" t="str">
        <v>Embrapa Agropecuária Oeste</v>
      </c>
      <c r="CX197" s="3" t="str">
        <v>Embrapa Agropecuária Oeste</v>
      </c>
      <c r="CY197" s="3" t="str">
        <v>Embrapa Agropecuária Oeste</v>
      </c>
      <c r="CZ197" s="3" t="str">
        <v>Embrapa Agropecuária Oeste</v>
      </c>
      <c r="DA197" s="3" t="str">
        <v>Embrapa Agropecuária Oeste</v>
      </c>
      <c r="DB197" s="3" t="str">
        <v>Embrapa Agropecuária Oeste</v>
      </c>
      <c r="DC197" s="3" t="str">
        <v>Embrapa Agropecuária Oeste</v>
      </c>
      <c r="DD197" s="3" t="str">
        <v>Embrapa Agropecuária Oeste</v>
      </c>
      <c r="DE197" s="3" t="str">
        <v>Embrapa Agropecuária Oeste</v>
      </c>
      <c r="DF197" s="3" t="str">
        <v>Embrapa Agropecuária Oeste</v>
      </c>
      <c r="DG197" s="3" t="str">
        <v>Embrapa Agropecuária Oeste</v>
      </c>
      <c r="DH197" s="3" t="str">
        <v>Embrapa Agropecuária Oeste</v>
      </c>
      <c r="DI197" s="3" t="str">
        <v>Embrapa Agropecuária Oeste</v>
      </c>
      <c r="DJ197" s="3" t="str">
        <v>Embrapa Agropecuária Oeste</v>
      </c>
      <c r="DK197" s="3" t="str">
        <v>Embrapa Agropecuária Oeste</v>
      </c>
      <c r="DL197" s="3" t="str">
        <v>Embrapa Agropecuária Oeste</v>
      </c>
      <c r="DM197" s="3" t="str">
        <v>Embrapa Agropecuária Oeste</v>
      </c>
      <c r="DN197" s="3" t="str">
        <v>Embrapa Agropecuária Oeste</v>
      </c>
      <c r="DO197" s="3" t="str">
        <v>Embrapa Agropecuária Oeste</v>
      </c>
      <c r="DP197" s="3" t="str">
        <v>Embrapa Agropecuária Oeste</v>
      </c>
    </row>
    <row r="198" spans="1:120" ht="14.5" x14ac:dyDescent="0.35">
      <c r="A198" s="3">
        <v>-15.600899999999999</v>
      </c>
      <c r="B198" s="3">
        <v>-47.714300000000001</v>
      </c>
      <c r="C198" s="3" t="s">
        <v>9239</v>
      </c>
      <c r="D198" s="3" t="s">
        <v>112</v>
      </c>
      <c r="E198" s="3" t="s">
        <v>13603</v>
      </c>
      <c r="F198" s="3">
        <v>1000</v>
      </c>
      <c r="G198"/>
      <c r="H198" s="3" t="str">
        <f>CONCATENATE(site_list[[#This Row],[Country]],site_list[[#This Row],[Site.ID]])</f>
        <v>BrazilEmbrapa Cerrados, Planaltina</v>
      </c>
      <c r="BB198" s="3" t="str">
        <v>Embrapa Cerrados, Planaltina</v>
      </c>
      <c r="BC198" s="3" t="str">
        <v>Embrapa Cerrados, Planaltina</v>
      </c>
      <c r="BD198" s="3" t="str">
        <v>Embrapa Cerrados, Planaltina</v>
      </c>
      <c r="BE198" s="3" t="str">
        <v>Embrapa Cerrados, Planaltina</v>
      </c>
      <c r="BF198" s="3" t="str">
        <v>Embrapa Cerrados, Planaltina</v>
      </c>
      <c r="BG198" s="3" t="str">
        <v>Embrapa Cerrados, Planaltina</v>
      </c>
      <c r="BH198" s="3" t="str">
        <v>Embrapa Cerrados, Planaltina</v>
      </c>
      <c r="BI198" s="3" t="str">
        <v>Embrapa Cerrados, Planaltina</v>
      </c>
      <c r="BJ198" s="3" t="str">
        <v>Embrapa Cerrados, Planaltina</v>
      </c>
      <c r="BK198" s="3" t="str">
        <v>Embrapa Cerrados, Planaltina</v>
      </c>
      <c r="BL198" s="3" t="str">
        <v>Embrapa Cerrados, Planaltina</v>
      </c>
      <c r="BM198" s="3" t="str">
        <v>Embrapa Cerrados, Planaltina</v>
      </c>
      <c r="BN198" s="3" t="str">
        <v>Embrapa Cerrados, Planaltina</v>
      </c>
      <c r="BO198" s="3" t="str">
        <v>Embrapa Cerrados, Planaltina</v>
      </c>
      <c r="BP198" s="3" t="str">
        <v>Embrapa Cerrados, Planaltina</v>
      </c>
      <c r="BQ198" s="3" t="str">
        <v>Embrapa Cerrados, Planaltina</v>
      </c>
      <c r="BR198" s="3" t="str">
        <v>Embrapa Cerrados, Planaltina</v>
      </c>
      <c r="BS198" s="3" t="str">
        <v>Embrapa Cerrados, Planaltina</v>
      </c>
      <c r="BT198" s="3" t="str">
        <v>Embrapa Cerrados, Planaltina</v>
      </c>
      <c r="BU198" s="3" t="str">
        <v>Embrapa Cerrados, Planaltina</v>
      </c>
      <c r="BV198" s="3" t="str">
        <v>Embrapa Cerrados, Planaltina</v>
      </c>
      <c r="BW198" s="3" t="str">
        <v>Embrapa Cerrados, Planaltina</v>
      </c>
      <c r="BX198" s="3" t="str">
        <v>Embrapa Cerrados, Planaltina</v>
      </c>
      <c r="BY198" s="3" t="str">
        <v>Embrapa Cerrados, Planaltina</v>
      </c>
      <c r="BZ198" s="3" t="str">
        <v>Embrapa Cerrados, Planaltina</v>
      </c>
      <c r="CA198" s="3" t="str">
        <v>Embrapa Cerrados, Planaltina</v>
      </c>
      <c r="CB198" s="3" t="str">
        <v>Embrapa Cerrados, Planaltina</v>
      </c>
      <c r="CC198" s="3" t="str">
        <v>Embrapa Cerrados, Planaltina</v>
      </c>
      <c r="CD198" s="3" t="str">
        <v>Embrapa Cerrados, Planaltina</v>
      </c>
      <c r="CE198" s="3" t="str">
        <v>Embrapa Cerrados, Planaltina</v>
      </c>
      <c r="CF198" s="3" t="str">
        <v>Embrapa Cerrados, Planaltina</v>
      </c>
      <c r="CG198" s="3" t="str">
        <v>Embrapa Cerrados, Planaltina</v>
      </c>
      <c r="CK198" s="3" t="str">
        <v>Embrapa Cerrados, Planaltina</v>
      </c>
      <c r="CM198" s="3" t="str">
        <v>Embrapa Cerrados, Planaltina</v>
      </c>
      <c r="CN198" s="3" t="str">
        <v>Embrapa Cerrados, Planaltina</v>
      </c>
      <c r="CO198" s="3" t="str">
        <v>Embrapa Cerrados, Planaltina</v>
      </c>
      <c r="CP198" s="3" t="str">
        <v>Embrapa Cerrados, Planaltina</v>
      </c>
      <c r="CQ198" s="3" t="str">
        <v>Embrapa Cerrados, Planaltina</v>
      </c>
      <c r="CR198" s="3" t="str">
        <v>Embrapa Cerrados, Planaltina</v>
      </c>
      <c r="CS198" s="3" t="str">
        <v>Embrapa Cerrados, Planaltina</v>
      </c>
      <c r="CT198" s="3" t="str">
        <v>Embrapa Cerrados, Planaltina</v>
      </c>
      <c r="CU198" s="3" t="str">
        <v>Embrapa Cerrados, Planaltina</v>
      </c>
      <c r="CV198" s="3" t="str">
        <v>Embrapa Cerrados, Planaltina</v>
      </c>
      <c r="CW198" s="3" t="str">
        <v>Embrapa Cerrados, Planaltina</v>
      </c>
      <c r="CX198" s="3" t="str">
        <v>Embrapa Cerrados, Planaltina</v>
      </c>
      <c r="CY198" s="3" t="str">
        <v>Embrapa Cerrados, Planaltina</v>
      </c>
      <c r="CZ198" s="3" t="str">
        <v>Embrapa Cerrados, Planaltina</v>
      </c>
      <c r="DA198" s="3" t="str">
        <v>Embrapa Cerrados, Planaltina</v>
      </c>
      <c r="DB198" s="3" t="str">
        <v>Embrapa Cerrados, Planaltina</v>
      </c>
      <c r="DC198" s="3" t="str">
        <v>Embrapa Cerrados, Planaltina</v>
      </c>
      <c r="DD198" s="3" t="str">
        <v>Embrapa Cerrados, Planaltina</v>
      </c>
      <c r="DE198" s="3" t="str">
        <v>Embrapa Cerrados, Planaltina</v>
      </c>
      <c r="DF198" s="3" t="str">
        <v>Embrapa Cerrados, Planaltina</v>
      </c>
      <c r="DG198" s="3" t="str">
        <v>Embrapa Cerrados, Planaltina</v>
      </c>
      <c r="DH198" s="3" t="str">
        <v>Embrapa Cerrados, Planaltina</v>
      </c>
      <c r="DI198" s="3" t="str">
        <v>Embrapa Cerrados, Planaltina</v>
      </c>
      <c r="DJ198" s="3" t="str">
        <v>Embrapa Cerrados, Planaltina</v>
      </c>
      <c r="DK198" s="3" t="str">
        <v>Embrapa Cerrados, Planaltina</v>
      </c>
      <c r="DL198" s="3" t="str">
        <v>Embrapa Cerrados, Planaltina</v>
      </c>
      <c r="DM198" s="3" t="str">
        <v>Embrapa Cerrados, Planaltina</v>
      </c>
      <c r="DN198" s="3" t="str">
        <v>Embrapa Cerrados, Planaltina</v>
      </c>
      <c r="DO198" s="3" t="str">
        <v>Embrapa Cerrados, Planaltina</v>
      </c>
      <c r="DP198" s="3" t="str">
        <v>Embrapa Cerrados, Planaltina</v>
      </c>
    </row>
    <row r="199" spans="1:120" ht="14.5" x14ac:dyDescent="0.35">
      <c r="A199" s="3">
        <v>-19.455559999999998</v>
      </c>
      <c r="B199" s="3">
        <v>-44.172499999999999</v>
      </c>
      <c r="C199" s="3" t="s">
        <v>9239</v>
      </c>
      <c r="D199" s="3" t="s">
        <v>117</v>
      </c>
      <c r="E199" s="3" t="s">
        <v>13598</v>
      </c>
      <c r="F199" s="3">
        <v>1250</v>
      </c>
      <c r="G199"/>
      <c r="H199" s="3" t="str">
        <f>CONCATENATE(site_list[[#This Row],[Country]],site_list[[#This Row],[Site.ID]])</f>
        <v>BrazilEmbrapa Milho e Sorgo experimental station</v>
      </c>
      <c r="BB199" s="3" t="str">
        <v>Embrapa Milho e Sorgo experimental station</v>
      </c>
      <c r="BC199" s="3" t="str">
        <v>Embrapa Milho e Sorgo experimental station</v>
      </c>
      <c r="BD199" s="3" t="str">
        <v>Embrapa Milho e Sorgo experimental station</v>
      </c>
      <c r="BE199" s="3" t="str">
        <v>Embrapa Milho e Sorgo experimental station</v>
      </c>
      <c r="BF199" s="3" t="str">
        <v>Embrapa Milho e Sorgo experimental station</v>
      </c>
      <c r="BG199" s="3" t="str">
        <v>Embrapa Milho e Sorgo experimental station</v>
      </c>
      <c r="BH199" s="3" t="str">
        <v>Embrapa Milho e Sorgo experimental station</v>
      </c>
      <c r="BI199" s="3" t="str">
        <v>Embrapa Milho e Sorgo experimental station</v>
      </c>
      <c r="BJ199" s="3" t="str">
        <v>Embrapa Milho e Sorgo experimental station</v>
      </c>
      <c r="BK199" s="3" t="str">
        <v>Embrapa Milho e Sorgo experimental station</v>
      </c>
      <c r="BL199" s="3" t="str">
        <v>Embrapa Milho e Sorgo experimental station</v>
      </c>
      <c r="BM199" s="3" t="str">
        <v>Embrapa Milho e Sorgo experimental station</v>
      </c>
      <c r="BN199" s="3" t="str">
        <v>Embrapa Milho e Sorgo experimental station</v>
      </c>
      <c r="BO199" s="3" t="str">
        <v>Embrapa Milho e Sorgo experimental station</v>
      </c>
      <c r="BP199" s="3" t="str">
        <v>Embrapa Milho e Sorgo experimental station</v>
      </c>
      <c r="BQ199" s="3" t="str">
        <v>Embrapa Milho e Sorgo experimental station</v>
      </c>
      <c r="BR199" s="3" t="str">
        <v>Embrapa Milho e Sorgo experimental station</v>
      </c>
      <c r="BS199" s="3" t="str">
        <v>Embrapa Milho e Sorgo experimental station</v>
      </c>
      <c r="BT199" s="3" t="str">
        <v>Embrapa Milho e Sorgo experimental station</v>
      </c>
      <c r="BU199" s="3" t="str">
        <v>Embrapa Milho e Sorgo experimental station</v>
      </c>
      <c r="BV199" s="3" t="str">
        <v>Embrapa Milho e Sorgo experimental station</v>
      </c>
      <c r="BW199" s="3" t="str">
        <v>Embrapa Milho e Sorgo experimental station</v>
      </c>
      <c r="BX199" s="3" t="str">
        <v>Embrapa Milho e Sorgo experimental station</v>
      </c>
      <c r="BY199" s="3" t="str">
        <v>Embrapa Milho e Sorgo experimental station</v>
      </c>
      <c r="BZ199" s="3" t="str">
        <v>Embrapa Milho e Sorgo experimental station</v>
      </c>
      <c r="CA199" s="3" t="str">
        <v>Embrapa Milho e Sorgo experimental station</v>
      </c>
      <c r="CB199" s="3" t="str">
        <v>Embrapa Milho e Sorgo experimental station</v>
      </c>
      <c r="CC199" s="3" t="str">
        <v>Embrapa Milho e Sorgo experimental station</v>
      </c>
      <c r="CD199" s="3" t="str">
        <v>Embrapa Milho e Sorgo experimental station</v>
      </c>
      <c r="CE199" s="3" t="str">
        <v>Embrapa Milho e Sorgo experimental station</v>
      </c>
      <c r="CF199" s="3" t="str">
        <v>Embrapa Milho e Sorgo experimental station</v>
      </c>
      <c r="CG199" s="3" t="str">
        <v>Embrapa Milho e Sorgo experimental station</v>
      </c>
      <c r="CK199" s="3" t="str">
        <v>Embrapa Milho e Sorgo experimental station</v>
      </c>
      <c r="CM199" s="3" t="str">
        <v>Embrapa Milho e Sorgo experimental station</v>
      </c>
      <c r="CN199" s="3" t="str">
        <v>Embrapa Milho e Sorgo experimental station</v>
      </c>
      <c r="CO199" s="3" t="str">
        <v>Embrapa Milho e Sorgo experimental station</v>
      </c>
      <c r="CP199" s="3" t="str">
        <v>Embrapa Milho e Sorgo experimental station</v>
      </c>
      <c r="CQ199" s="3" t="str">
        <v>Embrapa Milho e Sorgo experimental station</v>
      </c>
      <c r="CR199" s="3" t="str">
        <v>Embrapa Milho e Sorgo experimental station</v>
      </c>
      <c r="CS199" s="3" t="str">
        <v>Embrapa Milho e Sorgo experimental station</v>
      </c>
      <c r="CT199" s="3" t="str">
        <v>Embrapa Milho e Sorgo experimental station</v>
      </c>
      <c r="CU199" s="3" t="str">
        <v>Embrapa Milho e Sorgo experimental station</v>
      </c>
      <c r="CV199" s="3" t="str">
        <v>Embrapa Milho e Sorgo experimental station</v>
      </c>
      <c r="CW199" s="3" t="str">
        <v>Embrapa Milho e Sorgo experimental station</v>
      </c>
      <c r="CX199" s="3" t="str">
        <v>Embrapa Milho e Sorgo experimental station</v>
      </c>
      <c r="CY199" s="3" t="str">
        <v>Embrapa Milho e Sorgo experimental station</v>
      </c>
      <c r="CZ199" s="3" t="str">
        <v>Embrapa Milho e Sorgo experimental station</v>
      </c>
      <c r="DA199" s="3" t="str">
        <v>Embrapa Milho e Sorgo experimental station</v>
      </c>
      <c r="DB199" s="3" t="str">
        <v>Embrapa Milho e Sorgo experimental station</v>
      </c>
      <c r="DC199" s="3" t="str">
        <v>Embrapa Milho e Sorgo experimental station</v>
      </c>
      <c r="DD199" s="3" t="str">
        <v>Embrapa Milho e Sorgo experimental station</v>
      </c>
      <c r="DE199" s="3" t="str">
        <v>Embrapa Milho e Sorgo experimental station</v>
      </c>
      <c r="DF199" s="3" t="str">
        <v>Embrapa Milho e Sorgo experimental station</v>
      </c>
      <c r="DG199" s="3" t="str">
        <v>Embrapa Milho e Sorgo experimental station</v>
      </c>
      <c r="DH199" s="3" t="str">
        <v>Embrapa Milho e Sorgo experimental station</v>
      </c>
      <c r="DI199" s="3" t="str">
        <v>Embrapa Milho e Sorgo experimental station</v>
      </c>
      <c r="DJ199" s="3" t="str">
        <v>Embrapa Milho e Sorgo experimental station</v>
      </c>
      <c r="DK199" s="3" t="str">
        <v>Embrapa Milho e Sorgo experimental station</v>
      </c>
      <c r="DL199" s="3" t="str">
        <v>Embrapa Milho e Sorgo experimental station</v>
      </c>
      <c r="DM199" s="3" t="str">
        <v>Embrapa Milho e Sorgo experimental station</v>
      </c>
      <c r="DN199" s="3" t="str">
        <v>Embrapa Milho e Sorgo experimental station</v>
      </c>
      <c r="DO199" s="3" t="str">
        <v>Embrapa Milho e Sorgo experimental station</v>
      </c>
      <c r="DP199" s="3" t="str">
        <v>Embrapa Milho e Sorgo experimental station</v>
      </c>
    </row>
    <row r="200" spans="1:120" ht="14.5" x14ac:dyDescent="0.35">
      <c r="A200" s="3">
        <v>-16.5</v>
      </c>
      <c r="B200" s="3">
        <v>-49.28</v>
      </c>
      <c r="C200" s="3" t="s">
        <v>9239</v>
      </c>
      <c r="D200" s="3" t="s">
        <v>112</v>
      </c>
      <c r="E200" s="3" t="s">
        <v>9751</v>
      </c>
      <c r="F200" s="3">
        <v>1000</v>
      </c>
      <c r="G200"/>
      <c r="H200" s="3" t="str">
        <f>CONCATENATE(site_list[[#This Row],[Country]],site_list[[#This Row],[Site.ID]])</f>
        <v xml:space="preserve">BrazilEmbrapa Rice and Beans </v>
      </c>
      <c r="BB200" s="3" t="str">
        <v xml:space="preserve">Embrapa Rice and Beans </v>
      </c>
      <c r="BC200" s="3" t="str">
        <v xml:space="preserve">Embrapa Rice and Beans </v>
      </c>
      <c r="BD200" s="3" t="str">
        <v xml:space="preserve">Embrapa Rice and Beans </v>
      </c>
      <c r="BE200" s="3" t="str">
        <v xml:space="preserve">Embrapa Rice and Beans </v>
      </c>
      <c r="BF200" s="3" t="str">
        <v xml:space="preserve">Embrapa Rice and Beans </v>
      </c>
      <c r="BG200" s="3" t="str">
        <v xml:space="preserve">Embrapa Rice and Beans </v>
      </c>
      <c r="BH200" s="3" t="str">
        <v xml:space="preserve">Embrapa Rice and Beans </v>
      </c>
      <c r="BI200" s="3" t="str">
        <v xml:space="preserve">Embrapa Rice and Beans </v>
      </c>
      <c r="BJ200" s="3" t="str">
        <v xml:space="preserve">Embrapa Rice and Beans </v>
      </c>
      <c r="BK200" s="3" t="str">
        <v xml:space="preserve">Embrapa Rice and Beans </v>
      </c>
      <c r="BL200" s="3" t="str">
        <v xml:space="preserve">Embrapa Rice and Beans </v>
      </c>
      <c r="BM200" s="3" t="str">
        <v xml:space="preserve">Embrapa Rice and Beans </v>
      </c>
      <c r="BN200" s="3" t="str">
        <v xml:space="preserve">Embrapa Rice and Beans </v>
      </c>
      <c r="BO200" s="3" t="str">
        <v xml:space="preserve">Embrapa Rice and Beans </v>
      </c>
      <c r="BP200" s="3" t="str">
        <v xml:space="preserve">Embrapa Rice and Beans </v>
      </c>
      <c r="BQ200" s="3" t="str">
        <v xml:space="preserve">Embrapa Rice and Beans </v>
      </c>
      <c r="BR200" s="3" t="str">
        <v xml:space="preserve">Embrapa Rice and Beans </v>
      </c>
      <c r="BS200" s="3" t="str">
        <v xml:space="preserve">Embrapa Rice and Beans </v>
      </c>
      <c r="BT200" s="3" t="str">
        <v xml:space="preserve">Embrapa Rice and Beans </v>
      </c>
      <c r="BU200" s="3" t="str">
        <v xml:space="preserve">Embrapa Rice and Beans </v>
      </c>
      <c r="BV200" s="3" t="str">
        <v xml:space="preserve">Embrapa Rice and Beans </v>
      </c>
      <c r="BW200" s="3" t="str">
        <v xml:space="preserve">Embrapa Rice and Beans </v>
      </c>
      <c r="BX200" s="3" t="str">
        <v xml:space="preserve">Embrapa Rice and Beans </v>
      </c>
      <c r="BY200" s="3" t="str">
        <v xml:space="preserve">Embrapa Rice and Beans </v>
      </c>
      <c r="BZ200" s="3" t="str">
        <v xml:space="preserve">Embrapa Rice and Beans </v>
      </c>
      <c r="CA200" s="3" t="str">
        <v xml:space="preserve">Embrapa Rice and Beans </v>
      </c>
      <c r="CB200" s="3" t="str">
        <v xml:space="preserve">Embrapa Rice and Beans </v>
      </c>
      <c r="CC200" s="3" t="str">
        <v xml:space="preserve">Embrapa Rice and Beans </v>
      </c>
      <c r="CD200" s="3" t="str">
        <v xml:space="preserve">Embrapa Rice and Beans </v>
      </c>
      <c r="CE200" s="3" t="str">
        <v xml:space="preserve">Embrapa Rice and Beans </v>
      </c>
      <c r="CF200" s="3" t="str">
        <v xml:space="preserve">Embrapa Rice and Beans </v>
      </c>
      <c r="CG200" s="3" t="str">
        <v xml:space="preserve">Embrapa Rice and Beans </v>
      </c>
      <c r="CK200" s="3" t="str">
        <v xml:space="preserve">Embrapa Rice and Beans </v>
      </c>
      <c r="CM200" s="3" t="str">
        <v xml:space="preserve">Embrapa Rice and Beans </v>
      </c>
      <c r="CN200" s="3" t="str">
        <v xml:space="preserve">Embrapa Rice and Beans </v>
      </c>
      <c r="CO200" s="3" t="str">
        <v xml:space="preserve">Embrapa Rice and Beans </v>
      </c>
      <c r="CP200" s="3" t="str">
        <v xml:space="preserve">Embrapa Rice and Beans </v>
      </c>
      <c r="CQ200" s="3" t="str">
        <v xml:space="preserve">Embrapa Rice and Beans </v>
      </c>
      <c r="CR200" s="3" t="str">
        <v xml:space="preserve">Embrapa Rice and Beans </v>
      </c>
      <c r="CS200" s="3" t="str">
        <v xml:space="preserve">Embrapa Rice and Beans </v>
      </c>
      <c r="CT200" s="3" t="str">
        <v xml:space="preserve">Embrapa Rice and Beans </v>
      </c>
      <c r="CU200" s="3" t="str">
        <v xml:space="preserve">Embrapa Rice and Beans </v>
      </c>
      <c r="CV200" s="3" t="str">
        <v xml:space="preserve">Embrapa Rice and Beans </v>
      </c>
      <c r="CW200" s="3" t="str">
        <v xml:space="preserve">Embrapa Rice and Beans </v>
      </c>
      <c r="CX200" s="3" t="str">
        <v xml:space="preserve">Embrapa Rice and Beans </v>
      </c>
      <c r="CY200" s="3" t="str">
        <v xml:space="preserve">Embrapa Rice and Beans </v>
      </c>
      <c r="CZ200" s="3" t="str">
        <v xml:space="preserve">Embrapa Rice and Beans </v>
      </c>
      <c r="DA200" s="3" t="str">
        <v xml:space="preserve">Embrapa Rice and Beans </v>
      </c>
      <c r="DB200" s="3" t="str">
        <v xml:space="preserve">Embrapa Rice and Beans </v>
      </c>
      <c r="DC200" s="3" t="str">
        <v xml:space="preserve">Embrapa Rice and Beans </v>
      </c>
      <c r="DD200" s="3" t="str">
        <v xml:space="preserve">Embrapa Rice and Beans </v>
      </c>
      <c r="DE200" s="3" t="str">
        <v xml:space="preserve">Embrapa Rice and Beans </v>
      </c>
      <c r="DF200" s="3" t="str">
        <v xml:space="preserve">Embrapa Rice and Beans </v>
      </c>
      <c r="DG200" s="3" t="str">
        <v xml:space="preserve">Embrapa Rice and Beans </v>
      </c>
      <c r="DH200" s="3" t="str">
        <v xml:space="preserve">Embrapa Rice and Beans </v>
      </c>
      <c r="DI200" s="3" t="str">
        <v xml:space="preserve">Embrapa Rice and Beans </v>
      </c>
      <c r="DJ200" s="3" t="str">
        <v xml:space="preserve">Embrapa Rice and Beans </v>
      </c>
      <c r="DK200" s="3" t="str">
        <v xml:space="preserve">Embrapa Rice and Beans </v>
      </c>
      <c r="DL200" s="3" t="str">
        <v xml:space="preserve">Embrapa Rice and Beans </v>
      </c>
      <c r="DM200" s="3" t="str">
        <v xml:space="preserve">Embrapa Rice and Beans </v>
      </c>
      <c r="DN200" s="3" t="str">
        <v xml:space="preserve">Embrapa Rice and Beans </v>
      </c>
      <c r="DO200" s="3" t="str">
        <v xml:space="preserve">Embrapa Rice and Beans </v>
      </c>
      <c r="DP200" s="3" t="str">
        <v xml:space="preserve">Embrapa Rice and Beans </v>
      </c>
    </row>
    <row r="201" spans="1:120" ht="14.5" x14ac:dyDescent="0.35">
      <c r="A201" s="3">
        <v>-23.194700000000001</v>
      </c>
      <c r="B201" s="3">
        <v>-51.183484</v>
      </c>
      <c r="C201" s="3" t="s">
        <v>9239</v>
      </c>
      <c r="D201" s="3" t="s">
        <v>112</v>
      </c>
      <c r="E201" s="3" t="s">
        <v>9746</v>
      </c>
      <c r="F201" s="3">
        <v>1000</v>
      </c>
      <c r="G201"/>
      <c r="H201" s="3" t="str">
        <f>CONCATENATE(site_list[[#This Row],[Country]],site_list[[#This Row],[Site.ID]])</f>
        <v>BrazilEmbrapa Soybean Experimental Station</v>
      </c>
      <c r="BB201" s="3" t="str">
        <v>Embrapa Soybean Experimental Station</v>
      </c>
      <c r="BC201" s="3" t="str">
        <v>Embrapa Soybean Experimental Station</v>
      </c>
      <c r="BD201" s="3" t="str">
        <v>Embrapa Soybean Experimental Station</v>
      </c>
      <c r="BE201" s="3" t="str">
        <v>Embrapa Soybean Experimental Station</v>
      </c>
      <c r="BF201" s="3" t="str">
        <v>Embrapa Soybean Experimental Station</v>
      </c>
      <c r="BG201" s="3" t="str">
        <v>Embrapa Soybean Experimental Station</v>
      </c>
      <c r="BH201" s="3" t="str">
        <v>Embrapa Soybean Experimental Station</v>
      </c>
      <c r="BI201" s="3" t="str">
        <v>Embrapa Soybean Experimental Station</v>
      </c>
      <c r="BJ201" s="3" t="str">
        <v>Embrapa Soybean Experimental Station</v>
      </c>
      <c r="BK201" s="3" t="str">
        <v>Embrapa Soybean Experimental Station</v>
      </c>
      <c r="BL201" s="3" t="str">
        <v>Embrapa Soybean Experimental Station</v>
      </c>
      <c r="BM201" s="3" t="str">
        <v>Embrapa Soybean Experimental Station</v>
      </c>
      <c r="BN201" s="3" t="str">
        <v>Embrapa Soybean Experimental Station</v>
      </c>
      <c r="BO201" s="3" t="str">
        <v>Embrapa Soybean Experimental Station</v>
      </c>
      <c r="BP201" s="3" t="str">
        <v>Embrapa Soybean Experimental Station</v>
      </c>
      <c r="BQ201" s="3" t="str">
        <v>Embrapa Soybean Experimental Station</v>
      </c>
      <c r="BR201" s="3" t="str">
        <v>Embrapa Soybean Experimental Station</v>
      </c>
      <c r="BS201" s="3" t="str">
        <v>Embrapa Soybean Experimental Station</v>
      </c>
      <c r="BT201" s="3" t="str">
        <v>Embrapa Soybean Experimental Station</v>
      </c>
      <c r="BU201" s="3" t="str">
        <v>Embrapa Soybean Experimental Station</v>
      </c>
      <c r="BV201" s="3" t="str">
        <v>Embrapa Soybean Experimental Station</v>
      </c>
      <c r="BW201" s="3" t="str">
        <v>Embrapa Soybean Experimental Station</v>
      </c>
      <c r="BX201" s="3" t="str">
        <v>Embrapa Soybean Experimental Station</v>
      </c>
      <c r="BY201" s="3" t="str">
        <v>Embrapa Soybean Experimental Station</v>
      </c>
      <c r="BZ201" s="3" t="str">
        <v>Embrapa Soybean Experimental Station</v>
      </c>
      <c r="CA201" s="3" t="str">
        <v>Embrapa Soybean Experimental Station</v>
      </c>
      <c r="CB201" s="3" t="str">
        <v>Embrapa Soybean Experimental Station</v>
      </c>
      <c r="CC201" s="3" t="str">
        <v>Embrapa Soybean Experimental Station</v>
      </c>
      <c r="CD201" s="3" t="str">
        <v>Embrapa Soybean Experimental Station</v>
      </c>
      <c r="CE201" s="3" t="str">
        <v>Embrapa Soybean Experimental Station</v>
      </c>
      <c r="CF201" s="3" t="str">
        <v>Embrapa Soybean Experimental Station</v>
      </c>
      <c r="CG201" s="3" t="str">
        <v>Embrapa Soybean Experimental Station</v>
      </c>
      <c r="CK201" s="3" t="str">
        <v>Embrapa Soybean Experimental Station</v>
      </c>
      <c r="CM201" s="3" t="str">
        <v>Embrapa Soybean Experimental Station</v>
      </c>
      <c r="CN201" s="3" t="str">
        <v>Embrapa Soybean Experimental Station</v>
      </c>
      <c r="CO201" s="3" t="str">
        <v>Embrapa Soybean Experimental Station</v>
      </c>
      <c r="CP201" s="3" t="str">
        <v>Embrapa Soybean Experimental Station</v>
      </c>
      <c r="CQ201" s="3" t="str">
        <v>Embrapa Soybean Experimental Station</v>
      </c>
      <c r="CR201" s="3" t="str">
        <v>Embrapa Soybean Experimental Station</v>
      </c>
      <c r="CS201" s="3" t="str">
        <v>Embrapa Soybean Experimental Station</v>
      </c>
      <c r="CT201" s="3" t="str">
        <v>Embrapa Soybean Experimental Station</v>
      </c>
      <c r="CU201" s="3" t="str">
        <v>Embrapa Soybean Experimental Station</v>
      </c>
      <c r="CV201" s="3" t="str">
        <v>Embrapa Soybean Experimental Station</v>
      </c>
      <c r="CW201" s="3" t="str">
        <v>Embrapa Soybean Experimental Station</v>
      </c>
      <c r="CX201" s="3" t="str">
        <v>Embrapa Soybean Experimental Station</v>
      </c>
      <c r="CY201" s="3" t="str">
        <v>Embrapa Soybean Experimental Station</v>
      </c>
      <c r="CZ201" s="3" t="str">
        <v>Embrapa Soybean Experimental Station</v>
      </c>
      <c r="DA201" s="3" t="str">
        <v>Embrapa Soybean Experimental Station</v>
      </c>
      <c r="DB201" s="3" t="str">
        <v>Embrapa Soybean Experimental Station</v>
      </c>
      <c r="DC201" s="3" t="str">
        <v>Embrapa Soybean Experimental Station</v>
      </c>
      <c r="DD201" s="3" t="str">
        <v>Embrapa Soybean Experimental Station</v>
      </c>
      <c r="DE201" s="3" t="str">
        <v>Embrapa Soybean Experimental Station</v>
      </c>
      <c r="DF201" s="3" t="str">
        <v>Embrapa Soybean Experimental Station</v>
      </c>
      <c r="DG201" s="3" t="str">
        <v>Embrapa Soybean Experimental Station</v>
      </c>
      <c r="DH201" s="3" t="str">
        <v>Embrapa Soybean Experimental Station</v>
      </c>
      <c r="DI201" s="3" t="str">
        <v>Embrapa Soybean Experimental Station</v>
      </c>
      <c r="DJ201" s="3" t="str">
        <v>Embrapa Soybean Experimental Station</v>
      </c>
      <c r="DK201" s="3" t="str">
        <v>Embrapa Soybean Experimental Station</v>
      </c>
      <c r="DL201" s="3" t="str">
        <v>Embrapa Soybean Experimental Station</v>
      </c>
      <c r="DM201" s="3" t="str">
        <v>Embrapa Soybean Experimental Station</v>
      </c>
      <c r="DN201" s="3" t="str">
        <v>Embrapa Soybean Experimental Station</v>
      </c>
      <c r="DO201" s="3" t="str">
        <v>Embrapa Soybean Experimental Station</v>
      </c>
      <c r="DP201" s="3" t="str">
        <v>Embrapa Soybean Experimental Station</v>
      </c>
    </row>
    <row r="202" spans="1:120" ht="14.5" x14ac:dyDescent="0.35">
      <c r="A202" s="3">
        <v>-28.186430000000001</v>
      </c>
      <c r="B202" s="3">
        <v>-52.326309999999999</v>
      </c>
      <c r="C202" s="3" t="s">
        <v>9239</v>
      </c>
      <c r="D202" s="3" t="s">
        <v>112</v>
      </c>
      <c r="E202" s="3" t="s">
        <v>9326</v>
      </c>
      <c r="F202" s="3">
        <v>600</v>
      </c>
      <c r="G202"/>
      <c r="H202" s="3" t="str">
        <f>CONCATENATE(site_list[[#This Row],[Country]],site_list[[#This Row],[Site.ID]])</f>
        <v>BrazilEmbrapa Wheat Research Centre, Passo Fundo</v>
      </c>
      <c r="BB202" s="3" t="str">
        <v>Embrapa Wheat Research Centre, Passo Fundo</v>
      </c>
      <c r="BC202" s="3" t="str">
        <v>Embrapa Wheat Research Centre, Passo Fundo</v>
      </c>
      <c r="BD202" s="3" t="str">
        <v>Embrapa Wheat Research Centre, Passo Fundo</v>
      </c>
      <c r="BE202" s="3" t="str">
        <v>Embrapa Wheat Research Centre, Passo Fundo</v>
      </c>
      <c r="BF202" s="3" t="str">
        <v>Embrapa Wheat Research Centre, Passo Fundo</v>
      </c>
      <c r="BG202" s="3" t="str">
        <v>Embrapa Wheat Research Centre, Passo Fundo</v>
      </c>
      <c r="BH202" s="3" t="str">
        <v>Embrapa Wheat Research Centre, Passo Fundo</v>
      </c>
      <c r="BI202" s="3" t="str">
        <v>Embrapa Wheat Research Centre, Passo Fundo</v>
      </c>
      <c r="BJ202" s="3" t="str">
        <v>Embrapa Wheat Research Centre, Passo Fundo</v>
      </c>
      <c r="BK202" s="3" t="str">
        <v>Embrapa Wheat Research Centre, Passo Fundo</v>
      </c>
      <c r="BL202" s="3" t="str">
        <v>Embrapa Wheat Research Centre, Passo Fundo</v>
      </c>
      <c r="BM202" s="3" t="str">
        <v>Embrapa Wheat Research Centre, Passo Fundo</v>
      </c>
      <c r="BN202" s="3" t="str">
        <v>Embrapa Wheat Research Centre, Passo Fundo</v>
      </c>
      <c r="BO202" s="3" t="str">
        <v>Embrapa Wheat Research Centre, Passo Fundo</v>
      </c>
      <c r="BP202" s="3" t="str">
        <v>Embrapa Wheat Research Centre, Passo Fundo</v>
      </c>
      <c r="BQ202" s="3" t="str">
        <v>Embrapa Wheat Research Centre, Passo Fundo</v>
      </c>
      <c r="BR202" s="3" t="str">
        <v>Embrapa Wheat Research Centre, Passo Fundo</v>
      </c>
      <c r="BS202" s="3" t="str">
        <v>Embrapa Wheat Research Centre, Passo Fundo</v>
      </c>
      <c r="BT202" s="3" t="str">
        <v>Embrapa Wheat Research Centre, Passo Fundo</v>
      </c>
      <c r="BU202" s="3" t="str">
        <v>Embrapa Wheat Research Centre, Passo Fundo</v>
      </c>
      <c r="BV202" s="3" t="str">
        <v>Embrapa Wheat Research Centre, Passo Fundo</v>
      </c>
      <c r="BW202" s="3" t="str">
        <v>Embrapa Wheat Research Centre, Passo Fundo</v>
      </c>
      <c r="BX202" s="3" t="str">
        <v>Embrapa Wheat Research Centre, Passo Fundo</v>
      </c>
      <c r="BY202" s="3" t="str">
        <v>Embrapa Wheat Research Centre, Passo Fundo</v>
      </c>
      <c r="BZ202" s="3" t="str">
        <v>Embrapa Wheat Research Centre, Passo Fundo</v>
      </c>
      <c r="CA202" s="3" t="str">
        <v>Embrapa Wheat Research Centre, Passo Fundo</v>
      </c>
      <c r="CB202" s="3" t="str">
        <v>Embrapa Wheat Research Centre, Passo Fundo</v>
      </c>
      <c r="CC202" s="3" t="str">
        <v>Embrapa Wheat Research Centre, Passo Fundo</v>
      </c>
      <c r="CD202" s="3" t="str">
        <v>Embrapa Wheat Research Centre, Passo Fundo</v>
      </c>
      <c r="CE202" s="3" t="str">
        <v>Embrapa Wheat Research Centre, Passo Fundo</v>
      </c>
      <c r="CF202" s="3" t="str">
        <v>Embrapa Wheat Research Centre, Passo Fundo</v>
      </c>
      <c r="CG202" s="3" t="str">
        <v>Embrapa Wheat Research Centre, Passo Fundo</v>
      </c>
      <c r="CK202" s="3" t="str">
        <v>Embrapa Wheat Research Centre, Passo Fundo</v>
      </c>
      <c r="CM202" s="3" t="str">
        <v>Embrapa Wheat Research Centre, Passo Fundo</v>
      </c>
      <c r="CN202" s="3" t="str">
        <v>Embrapa Wheat Research Centre, Passo Fundo</v>
      </c>
      <c r="CO202" s="3" t="str">
        <v>Embrapa Wheat Research Centre, Passo Fundo</v>
      </c>
      <c r="CP202" s="3" t="str">
        <v>Embrapa Wheat Research Centre, Passo Fundo</v>
      </c>
      <c r="CQ202" s="3" t="str">
        <v>Embrapa Wheat Research Centre, Passo Fundo</v>
      </c>
      <c r="CR202" s="3" t="str">
        <v>Embrapa Wheat Research Centre, Passo Fundo</v>
      </c>
      <c r="CS202" s="3" t="str">
        <v>Embrapa Wheat Research Centre, Passo Fundo</v>
      </c>
      <c r="CT202" s="3" t="str">
        <v>Embrapa Wheat Research Centre, Passo Fundo</v>
      </c>
      <c r="CU202" s="3" t="str">
        <v>Embrapa Wheat Research Centre, Passo Fundo</v>
      </c>
      <c r="CV202" s="3" t="str">
        <v>Embrapa Wheat Research Centre, Passo Fundo</v>
      </c>
      <c r="CW202" s="3" t="str">
        <v>Embrapa Wheat Research Centre, Passo Fundo</v>
      </c>
      <c r="CX202" s="3" t="str">
        <v>Embrapa Wheat Research Centre, Passo Fundo</v>
      </c>
      <c r="CY202" s="3" t="str">
        <v>Embrapa Wheat Research Centre, Passo Fundo</v>
      </c>
      <c r="CZ202" s="3" t="str">
        <v>Embrapa Wheat Research Centre, Passo Fundo</v>
      </c>
      <c r="DA202" s="3" t="str">
        <v>Embrapa Wheat Research Centre, Passo Fundo</v>
      </c>
      <c r="DB202" s="3" t="str">
        <v>Embrapa Wheat Research Centre, Passo Fundo</v>
      </c>
      <c r="DC202" s="3" t="str">
        <v>Embrapa Wheat Research Centre, Passo Fundo</v>
      </c>
      <c r="DD202" s="3" t="str">
        <v>Embrapa Wheat Research Centre, Passo Fundo</v>
      </c>
      <c r="DE202" s="3" t="str">
        <v>Embrapa Wheat Research Centre, Passo Fundo</v>
      </c>
      <c r="DF202" s="3" t="str">
        <v>Embrapa Wheat Research Centre, Passo Fundo</v>
      </c>
      <c r="DG202" s="3" t="str">
        <v>Embrapa Wheat Research Centre, Passo Fundo</v>
      </c>
      <c r="DH202" s="3" t="str">
        <v>Embrapa Wheat Research Centre, Passo Fundo</v>
      </c>
      <c r="DI202" s="3" t="str">
        <v>Embrapa Wheat Research Centre, Passo Fundo</v>
      </c>
      <c r="DJ202" s="3" t="str">
        <v>Embrapa Wheat Research Centre, Passo Fundo</v>
      </c>
      <c r="DK202" s="3" t="str">
        <v>Embrapa Wheat Research Centre, Passo Fundo</v>
      </c>
      <c r="DL202" s="3" t="str">
        <v>Embrapa Wheat Research Centre, Passo Fundo</v>
      </c>
      <c r="DM202" s="3" t="str">
        <v>Embrapa Wheat Research Centre, Passo Fundo</v>
      </c>
      <c r="DN202" s="3" t="str">
        <v>Embrapa Wheat Research Centre, Passo Fundo</v>
      </c>
      <c r="DO202" s="3" t="str">
        <v>Embrapa Wheat Research Centre, Passo Fundo</v>
      </c>
      <c r="DP202" s="3" t="str">
        <v>Embrapa Wheat Research Centre, Passo Fundo</v>
      </c>
    </row>
    <row r="203" spans="1:120" ht="14.5" x14ac:dyDescent="0.35">
      <c r="A203" s="3">
        <v>-0.60399999999999998</v>
      </c>
      <c r="B203" s="3">
        <v>37.662999999999997</v>
      </c>
      <c r="C203" s="3" t="s">
        <v>166</v>
      </c>
      <c r="D203" s="3" t="s">
        <v>107</v>
      </c>
      <c r="E203" s="3" t="s">
        <v>344</v>
      </c>
      <c r="F203" s="3">
        <v>25000</v>
      </c>
      <c r="G203"/>
      <c r="H203" s="3" t="str">
        <f>CONCATENATE(site_list[[#This Row],[Country]],site_list[[#This Row],[Site.ID]])</f>
        <v>KenyaEmbu District</v>
      </c>
      <c r="BB203" s="3" t="str">
        <v>Embu District</v>
      </c>
      <c r="BC203" s="3" t="str">
        <v>Embu District</v>
      </c>
      <c r="BD203" s="3" t="str">
        <v>Embu District</v>
      </c>
      <c r="BE203" s="3" t="str">
        <v>Embu District</v>
      </c>
      <c r="BF203" s="3" t="str">
        <v>Embu District</v>
      </c>
      <c r="BG203" s="3" t="str">
        <v>Embu District</v>
      </c>
      <c r="BH203" s="3" t="str">
        <v>Embu District</v>
      </c>
      <c r="BI203" s="3" t="str">
        <v>Embu District</v>
      </c>
      <c r="BJ203" s="3" t="str">
        <v>Embu District</v>
      </c>
      <c r="BK203" s="3" t="str">
        <v>Embu District</v>
      </c>
      <c r="BL203" s="3" t="str">
        <v>Embu District</v>
      </c>
      <c r="BM203" s="3" t="str">
        <v>Embu District</v>
      </c>
      <c r="BN203" s="3" t="str">
        <v>Embu District</v>
      </c>
      <c r="BO203" s="3" t="str">
        <v>Embu District</v>
      </c>
      <c r="BP203" s="3" t="str">
        <v>Embu District</v>
      </c>
      <c r="BQ203" s="3" t="str">
        <v>Embu District</v>
      </c>
      <c r="BR203" s="3" t="str">
        <v>Embu District</v>
      </c>
      <c r="BS203" s="3" t="str">
        <v>Embu District</v>
      </c>
      <c r="BT203" s="3" t="str">
        <v>Embu District</v>
      </c>
      <c r="BU203" s="3" t="str">
        <v>Embu District</v>
      </c>
      <c r="BV203" s="3" t="str">
        <v>Embu District</v>
      </c>
      <c r="BW203" s="3" t="str">
        <v>Embu District</v>
      </c>
      <c r="BX203" s="3" t="str">
        <v>Embu District</v>
      </c>
      <c r="BY203" s="3" t="str">
        <v>Embu District</v>
      </c>
      <c r="BZ203" s="3" t="str">
        <v>Embu District</v>
      </c>
      <c r="CA203" s="3" t="str">
        <v>Embu District</v>
      </c>
      <c r="CB203" s="3" t="str">
        <v>Embu District</v>
      </c>
      <c r="CC203" s="3" t="str">
        <v>Embu District</v>
      </c>
      <c r="CD203" s="3" t="str">
        <v>Embu District</v>
      </c>
      <c r="CE203" s="3" t="str">
        <v>Embu District</v>
      </c>
      <c r="CF203" s="3" t="str">
        <v>Embu District</v>
      </c>
      <c r="CG203" s="3" t="str">
        <v>Embu District</v>
      </c>
      <c r="CK203" s="3" t="str">
        <v>Embu District</v>
      </c>
      <c r="CM203" s="3" t="str">
        <v>Embu District</v>
      </c>
      <c r="CN203" s="3" t="str">
        <v>Embu District</v>
      </c>
      <c r="CO203" s="3" t="str">
        <v>Embu District</v>
      </c>
      <c r="CP203" s="3" t="str">
        <v>Embu District</v>
      </c>
      <c r="CQ203" s="3" t="str">
        <v>Embu District</v>
      </c>
      <c r="CR203" s="3" t="str">
        <v>Embu District</v>
      </c>
      <c r="CS203" s="3" t="str">
        <v>Embu District</v>
      </c>
      <c r="CT203" s="3" t="str">
        <v>Embu District</v>
      </c>
      <c r="CU203" s="3" t="str">
        <v>Embu District</v>
      </c>
      <c r="CV203" s="3" t="str">
        <v>Embu District</v>
      </c>
      <c r="CW203" s="3" t="str">
        <v>Embu District</v>
      </c>
      <c r="CX203" s="3" t="str">
        <v>Embu District</v>
      </c>
      <c r="CY203" s="3" t="str">
        <v>Embu District</v>
      </c>
      <c r="CZ203" s="3" t="str">
        <v>Embu District</v>
      </c>
      <c r="DA203" s="3" t="str">
        <v>Embu District</v>
      </c>
      <c r="DB203" s="3" t="str">
        <v>Embu District</v>
      </c>
      <c r="DC203" s="3" t="str">
        <v>Embu District</v>
      </c>
      <c r="DD203" s="3" t="str">
        <v>Embu District</v>
      </c>
      <c r="DE203" s="3" t="str">
        <v>Embu District</v>
      </c>
      <c r="DF203" s="3" t="str">
        <v>Embu District</v>
      </c>
      <c r="DG203" s="3" t="str">
        <v>Embu District</v>
      </c>
      <c r="DH203" s="3" t="str">
        <v>Embu District</v>
      </c>
      <c r="DI203" s="3" t="str">
        <v>Embu District</v>
      </c>
      <c r="DJ203" s="3" t="str">
        <v>Embu District</v>
      </c>
      <c r="DK203" s="3" t="str">
        <v>Embu District</v>
      </c>
      <c r="DL203" s="3" t="str">
        <v>Embu District</v>
      </c>
      <c r="DM203" s="3" t="str">
        <v>Embu District</v>
      </c>
      <c r="DN203" s="3" t="str">
        <v>Embu District</v>
      </c>
      <c r="DO203" s="3" t="str">
        <v>Embu District</v>
      </c>
      <c r="DP203" s="3" t="str">
        <v>Embu District</v>
      </c>
    </row>
    <row r="204" spans="1:120" ht="14.5" x14ac:dyDescent="0.35">
      <c r="A204" s="3">
        <v>-7.1577000000000002</v>
      </c>
      <c r="B204" s="3">
        <v>-35.871699999999997</v>
      </c>
      <c r="C204" s="3" t="s">
        <v>9239</v>
      </c>
      <c r="D204" s="3" t="s">
        <v>112</v>
      </c>
      <c r="E204" s="3" t="s">
        <v>13613</v>
      </c>
      <c r="F204" s="3">
        <v>500</v>
      </c>
      <c r="G204"/>
      <c r="H204" s="3" t="str">
        <f>CONCATENATE(site_list[[#This Row],[Country]],site_list[[#This Row],[Site.ID]])</f>
        <v>BrazilEMEPA experimental station in Lagoa Seca</v>
      </c>
      <c r="BB204" s="3" t="str">
        <v>EMEPA experimental station in Lagoa Seca</v>
      </c>
      <c r="BC204" s="3" t="str">
        <v>EMEPA experimental station in Lagoa Seca</v>
      </c>
      <c r="BD204" s="3" t="str">
        <v>EMEPA experimental station in Lagoa Seca</v>
      </c>
      <c r="BE204" s="3" t="str">
        <v>EMEPA experimental station in Lagoa Seca</v>
      </c>
      <c r="BF204" s="3" t="str">
        <v>EMEPA experimental station in Lagoa Seca</v>
      </c>
      <c r="BG204" s="3" t="str">
        <v>EMEPA experimental station in Lagoa Seca</v>
      </c>
      <c r="BH204" s="3" t="str">
        <v>EMEPA experimental station in Lagoa Seca</v>
      </c>
      <c r="BI204" s="3" t="str">
        <v>EMEPA experimental station in Lagoa Seca</v>
      </c>
      <c r="BJ204" s="3" t="str">
        <v>EMEPA experimental station in Lagoa Seca</v>
      </c>
      <c r="BK204" s="3" t="str">
        <v>EMEPA experimental station in Lagoa Seca</v>
      </c>
      <c r="BL204" s="3" t="str">
        <v>EMEPA experimental station in Lagoa Seca</v>
      </c>
      <c r="BM204" s="3" t="str">
        <v>EMEPA experimental station in Lagoa Seca</v>
      </c>
      <c r="BN204" s="3" t="str">
        <v>EMEPA experimental station in Lagoa Seca</v>
      </c>
      <c r="BO204" s="3" t="str">
        <v>EMEPA experimental station in Lagoa Seca</v>
      </c>
      <c r="BP204" s="3" t="str">
        <v>EMEPA experimental station in Lagoa Seca</v>
      </c>
      <c r="BQ204" s="3" t="str">
        <v>EMEPA experimental station in Lagoa Seca</v>
      </c>
      <c r="BR204" s="3" t="str">
        <v>EMEPA experimental station in Lagoa Seca</v>
      </c>
      <c r="BS204" s="3" t="str">
        <v>EMEPA experimental station in Lagoa Seca</v>
      </c>
      <c r="BT204" s="3" t="str">
        <v>EMEPA experimental station in Lagoa Seca</v>
      </c>
      <c r="BU204" s="3" t="str">
        <v>EMEPA experimental station in Lagoa Seca</v>
      </c>
      <c r="BV204" s="3" t="str">
        <v>EMEPA experimental station in Lagoa Seca</v>
      </c>
      <c r="BW204" s="3" t="str">
        <v>EMEPA experimental station in Lagoa Seca</v>
      </c>
      <c r="BX204" s="3" t="str">
        <v>EMEPA experimental station in Lagoa Seca</v>
      </c>
      <c r="BY204" s="3" t="str">
        <v>EMEPA experimental station in Lagoa Seca</v>
      </c>
      <c r="BZ204" s="3" t="str">
        <v>EMEPA experimental station in Lagoa Seca</v>
      </c>
      <c r="CA204" s="3" t="str">
        <v>EMEPA experimental station in Lagoa Seca</v>
      </c>
      <c r="CB204" s="3" t="str">
        <v>EMEPA experimental station in Lagoa Seca</v>
      </c>
      <c r="CC204" s="3" t="str">
        <v>EMEPA experimental station in Lagoa Seca</v>
      </c>
      <c r="CD204" s="3" t="str">
        <v>EMEPA experimental station in Lagoa Seca</v>
      </c>
      <c r="CE204" s="3" t="str">
        <v>EMEPA experimental station in Lagoa Seca</v>
      </c>
      <c r="CF204" s="3" t="str">
        <v>EMEPA experimental station in Lagoa Seca</v>
      </c>
      <c r="CG204" s="3" t="str">
        <v>EMEPA experimental station in Lagoa Seca</v>
      </c>
      <c r="CK204" s="3" t="str">
        <v>EMEPA experimental station in Lagoa Seca</v>
      </c>
      <c r="CM204" s="3" t="str">
        <v>EMEPA experimental station in Lagoa Seca</v>
      </c>
      <c r="CN204" s="3" t="str">
        <v>EMEPA experimental station in Lagoa Seca</v>
      </c>
      <c r="CO204" s="3" t="str">
        <v>EMEPA experimental station in Lagoa Seca</v>
      </c>
      <c r="CP204" s="3" t="str">
        <v>EMEPA experimental station in Lagoa Seca</v>
      </c>
      <c r="CQ204" s="3" t="str">
        <v>EMEPA experimental station in Lagoa Seca</v>
      </c>
      <c r="CR204" s="3" t="str">
        <v>EMEPA experimental station in Lagoa Seca</v>
      </c>
      <c r="CS204" s="3" t="str">
        <v>EMEPA experimental station in Lagoa Seca</v>
      </c>
      <c r="CT204" s="3" t="str">
        <v>EMEPA experimental station in Lagoa Seca</v>
      </c>
      <c r="CU204" s="3" t="str">
        <v>EMEPA experimental station in Lagoa Seca</v>
      </c>
      <c r="CV204" s="3" t="str">
        <v>EMEPA experimental station in Lagoa Seca</v>
      </c>
      <c r="CW204" s="3" t="str">
        <v>EMEPA experimental station in Lagoa Seca</v>
      </c>
      <c r="CX204" s="3" t="str">
        <v>EMEPA experimental station in Lagoa Seca</v>
      </c>
      <c r="CY204" s="3" t="str">
        <v>EMEPA experimental station in Lagoa Seca</v>
      </c>
      <c r="CZ204" s="3" t="str">
        <v>EMEPA experimental station in Lagoa Seca</v>
      </c>
      <c r="DA204" s="3" t="str">
        <v>EMEPA experimental station in Lagoa Seca</v>
      </c>
      <c r="DB204" s="3" t="str">
        <v>EMEPA experimental station in Lagoa Seca</v>
      </c>
      <c r="DC204" s="3" t="str">
        <v>EMEPA experimental station in Lagoa Seca</v>
      </c>
      <c r="DD204" s="3" t="str">
        <v>EMEPA experimental station in Lagoa Seca</v>
      </c>
      <c r="DE204" s="3" t="str">
        <v>EMEPA experimental station in Lagoa Seca</v>
      </c>
      <c r="DF204" s="3" t="str">
        <v>EMEPA experimental station in Lagoa Seca</v>
      </c>
      <c r="DG204" s="3" t="str">
        <v>EMEPA experimental station in Lagoa Seca</v>
      </c>
      <c r="DH204" s="3" t="str">
        <v>EMEPA experimental station in Lagoa Seca</v>
      </c>
      <c r="DI204" s="3" t="str">
        <v>EMEPA experimental station in Lagoa Seca</v>
      </c>
      <c r="DJ204" s="3" t="str">
        <v>EMEPA experimental station in Lagoa Seca</v>
      </c>
      <c r="DK204" s="3" t="str">
        <v>EMEPA experimental station in Lagoa Seca</v>
      </c>
      <c r="DL204" s="3" t="str">
        <v>EMEPA experimental station in Lagoa Seca</v>
      </c>
      <c r="DM204" s="3" t="str">
        <v>EMEPA experimental station in Lagoa Seca</v>
      </c>
      <c r="DN204" s="3" t="str">
        <v>EMEPA experimental station in Lagoa Seca</v>
      </c>
      <c r="DO204" s="3" t="str">
        <v>EMEPA experimental station in Lagoa Seca</v>
      </c>
      <c r="DP204" s="3" t="str">
        <v>EMEPA experimental station in Lagoa Seca</v>
      </c>
    </row>
    <row r="205" spans="1:120" ht="14.5" x14ac:dyDescent="0.35">
      <c r="A205" s="3">
        <v>9.8667599999999993</v>
      </c>
      <c r="B205" s="3">
        <v>39.166730000000001</v>
      </c>
      <c r="C205" s="3" t="s">
        <v>148</v>
      </c>
      <c r="D205" s="3" t="s">
        <v>107</v>
      </c>
      <c r="E205" s="3" t="s">
        <v>7702</v>
      </c>
      <c r="F205" s="3">
        <v>100</v>
      </c>
      <c r="G205"/>
      <c r="H205" s="3" t="str">
        <f>CONCATENATE(site_list[[#This Row],[Country]],site_list[[#This Row],[Site.ID]])</f>
        <v>EthiopiaEnewari Field Station</v>
      </c>
      <c r="BB205" s="3" t="str">
        <v>Enewari Field Station</v>
      </c>
      <c r="BC205" s="3" t="str">
        <v>Enewari Field Station</v>
      </c>
      <c r="BD205" s="3" t="str">
        <v>Enewari Field Station</v>
      </c>
      <c r="BE205" s="3" t="str">
        <v>Enewari Field Station</v>
      </c>
      <c r="BF205" s="3" t="str">
        <v>Enewari Field Station</v>
      </c>
      <c r="BG205" s="3" t="str">
        <v>Enewari Field Station</v>
      </c>
      <c r="BH205" s="3" t="str">
        <v>Enewari Field Station</v>
      </c>
      <c r="BI205" s="3" t="str">
        <v>Enewari Field Station</v>
      </c>
      <c r="BJ205" s="3" t="str">
        <v>Enewari Field Station</v>
      </c>
      <c r="BK205" s="3" t="str">
        <v>Enewari Field Station</v>
      </c>
      <c r="BL205" s="3" t="str">
        <v>Enewari Field Station</v>
      </c>
      <c r="BM205" s="3" t="str">
        <v>Enewari Field Station</v>
      </c>
      <c r="BN205" s="3" t="str">
        <v>Enewari Field Station</v>
      </c>
      <c r="BO205" s="3" t="str">
        <v>Enewari Field Station</v>
      </c>
      <c r="BP205" s="3" t="str">
        <v>Enewari Field Station</v>
      </c>
      <c r="BQ205" s="3" t="str">
        <v>Enewari Field Station</v>
      </c>
      <c r="BR205" s="3" t="str">
        <v>Enewari Field Station</v>
      </c>
      <c r="BS205" s="3" t="str">
        <v>Enewari Field Station</v>
      </c>
      <c r="BT205" s="3" t="str">
        <v>Enewari Field Station</v>
      </c>
      <c r="BU205" s="3" t="str">
        <v>Enewari Field Station</v>
      </c>
      <c r="BV205" s="3" t="str">
        <v>Enewari Field Station</v>
      </c>
      <c r="BW205" s="3" t="str">
        <v>Enewari Field Station</v>
      </c>
      <c r="BX205" s="3" t="str">
        <v>Enewari Field Station</v>
      </c>
      <c r="BY205" s="3" t="str">
        <v>Enewari Field Station</v>
      </c>
      <c r="BZ205" s="3" t="str">
        <v>Enewari Field Station</v>
      </c>
      <c r="CA205" s="3" t="str">
        <v>Enewari Field Station</v>
      </c>
      <c r="CB205" s="3" t="str">
        <v>Enewari Field Station</v>
      </c>
      <c r="CC205" s="3" t="str">
        <v>Enewari Field Station</v>
      </c>
      <c r="CD205" s="3" t="str">
        <v>Enewari Field Station</v>
      </c>
      <c r="CE205" s="3" t="str">
        <v>Enewari Field Station</v>
      </c>
      <c r="CF205" s="3" t="str">
        <v>Enewari Field Station</v>
      </c>
      <c r="CG205" s="3" t="str">
        <v>Enewari Field Station</v>
      </c>
      <c r="CK205" s="3" t="str">
        <v>Enewari Field Station</v>
      </c>
      <c r="CM205" s="3" t="str">
        <v>Enewari Field Station</v>
      </c>
      <c r="CN205" s="3" t="str">
        <v>Enewari Field Station</v>
      </c>
      <c r="CO205" s="3" t="str">
        <v>Enewari Field Station</v>
      </c>
      <c r="CP205" s="3" t="str">
        <v>Enewari Field Station</v>
      </c>
      <c r="CQ205" s="3" t="str">
        <v>Enewari Field Station</v>
      </c>
      <c r="CR205" s="3" t="str">
        <v>Enewari Field Station</v>
      </c>
      <c r="CS205" s="3" t="str">
        <v>Enewari Field Station</v>
      </c>
      <c r="CT205" s="3" t="str">
        <v>Enewari Field Station</v>
      </c>
      <c r="CU205" s="3" t="str">
        <v>Enewari Field Station</v>
      </c>
      <c r="CV205" s="3" t="str">
        <v>Enewari Field Station</v>
      </c>
      <c r="CW205" s="3" t="str">
        <v>Enewari Field Station</v>
      </c>
      <c r="CX205" s="3" t="str">
        <v>Enewari Field Station</v>
      </c>
      <c r="CY205" s="3" t="str">
        <v>Enewari Field Station</v>
      </c>
      <c r="CZ205" s="3" t="str">
        <v>Enewari Field Station</v>
      </c>
      <c r="DA205" s="3" t="str">
        <v>Enewari Field Station</v>
      </c>
      <c r="DB205" s="3" t="str">
        <v>Enewari Field Station</v>
      </c>
      <c r="DC205" s="3" t="str">
        <v>Enewari Field Station</v>
      </c>
      <c r="DD205" s="3" t="str">
        <v>Enewari Field Station</v>
      </c>
      <c r="DE205" s="3" t="str">
        <v>Enewari Field Station</v>
      </c>
      <c r="DF205" s="3" t="str">
        <v>Enewari Field Station</v>
      </c>
      <c r="DG205" s="3" t="str">
        <v>Enewari Field Station</v>
      </c>
      <c r="DH205" s="3" t="str">
        <v>Enewari Field Station</v>
      </c>
      <c r="DI205" s="3" t="str">
        <v>Enewari Field Station</v>
      </c>
      <c r="DJ205" s="3" t="str">
        <v>Enewari Field Station</v>
      </c>
      <c r="DK205" s="3" t="str">
        <v>Enewari Field Station</v>
      </c>
      <c r="DL205" s="3" t="str">
        <v>Enewari Field Station</v>
      </c>
      <c r="DM205" s="3" t="str">
        <v>Enewari Field Station</v>
      </c>
      <c r="DN205" s="3" t="str">
        <v>Enewari Field Station</v>
      </c>
      <c r="DO205" s="3" t="str">
        <v>Enewari Field Station</v>
      </c>
      <c r="DP205" s="3" t="str">
        <v>Enewari Field Station</v>
      </c>
    </row>
    <row r="206" spans="1:120" ht="14.5" x14ac:dyDescent="0.35">
      <c r="A206" s="3">
        <v>14.763999999999999</v>
      </c>
      <c r="B206" s="3">
        <v>-16.888000000000002</v>
      </c>
      <c r="C206" s="3" t="s">
        <v>204</v>
      </c>
      <c r="D206" s="3" t="s">
        <v>107</v>
      </c>
      <c r="E206" s="3" t="s">
        <v>484</v>
      </c>
      <c r="F206" s="3">
        <v>300</v>
      </c>
      <c r="G206"/>
      <c r="H206" s="3" t="str">
        <f>CONCATENATE(site_list[[#This Row],[Country]],site_list[[#This Row],[Site.ID]])</f>
        <v>SenegalENSA, Thies</v>
      </c>
      <c r="BB206" s="3" t="str">
        <v>ENSA, Thies</v>
      </c>
      <c r="BC206" s="3" t="str">
        <v>ENSA, Thies</v>
      </c>
      <c r="BD206" s="3" t="str">
        <v>ENSA, Thies</v>
      </c>
      <c r="BE206" s="3" t="str">
        <v>ENSA, Thies</v>
      </c>
      <c r="BF206" s="3" t="str">
        <v>ENSA, Thies</v>
      </c>
      <c r="BG206" s="3" t="str">
        <v>ENSA, Thies</v>
      </c>
      <c r="BH206" s="3" t="str">
        <v>ENSA, Thies</v>
      </c>
      <c r="BI206" s="3" t="str">
        <v>ENSA, Thies</v>
      </c>
      <c r="BJ206" s="3" t="str">
        <v>ENSA, Thies</v>
      </c>
      <c r="BK206" s="3" t="str">
        <v>ENSA, Thies</v>
      </c>
      <c r="BL206" s="3" t="str">
        <v>ENSA, Thies</v>
      </c>
      <c r="BM206" s="3" t="str">
        <v>ENSA, Thies</v>
      </c>
      <c r="BN206" s="3" t="str">
        <v>ENSA, Thies</v>
      </c>
      <c r="BO206" s="3" t="str">
        <v>ENSA, Thies</v>
      </c>
      <c r="BP206" s="3" t="str">
        <v>ENSA, Thies</v>
      </c>
      <c r="BQ206" s="3" t="str">
        <v>ENSA, Thies</v>
      </c>
      <c r="BR206" s="3" t="str">
        <v>ENSA, Thies</v>
      </c>
      <c r="BS206" s="3" t="str">
        <v>ENSA, Thies</v>
      </c>
      <c r="BT206" s="3" t="str">
        <v>ENSA, Thies</v>
      </c>
      <c r="BU206" s="3" t="str">
        <v>ENSA, Thies</v>
      </c>
      <c r="BV206" s="3" t="str">
        <v>ENSA, Thies</v>
      </c>
      <c r="BW206" s="3" t="str">
        <v>ENSA, Thies</v>
      </c>
      <c r="BX206" s="3" t="str">
        <v>ENSA, Thies</v>
      </c>
      <c r="BY206" s="3" t="str">
        <v>ENSA, Thies</v>
      </c>
      <c r="BZ206" s="3" t="str">
        <v>ENSA, Thies</v>
      </c>
      <c r="CA206" s="3" t="str">
        <v>ENSA, Thies</v>
      </c>
      <c r="CB206" s="3" t="str">
        <v>ENSA, Thies</v>
      </c>
      <c r="CC206" s="3" t="str">
        <v>ENSA, Thies</v>
      </c>
      <c r="CD206" s="3" t="str">
        <v>ENSA, Thies</v>
      </c>
      <c r="CE206" s="3" t="str">
        <v>ENSA, Thies</v>
      </c>
      <c r="CF206" s="3" t="str">
        <v>ENSA, Thies</v>
      </c>
      <c r="CG206" s="3" t="str">
        <v>ENSA, Thies</v>
      </c>
      <c r="CK206" s="3" t="str">
        <v>ENSA, Thies</v>
      </c>
      <c r="CM206" s="3" t="str">
        <v>ENSA, Thies</v>
      </c>
      <c r="CN206" s="3" t="str">
        <v>ENSA, Thies</v>
      </c>
      <c r="CO206" s="3" t="str">
        <v>ENSA, Thies</v>
      </c>
      <c r="CP206" s="3" t="str">
        <v>ENSA, Thies</v>
      </c>
      <c r="CQ206" s="3" t="str">
        <v>ENSA, Thies</v>
      </c>
      <c r="CR206" s="3" t="str">
        <v>ENSA, Thies</v>
      </c>
      <c r="CS206" s="3" t="str">
        <v>ENSA, Thies</v>
      </c>
      <c r="CT206" s="3" t="str">
        <v>ENSA, Thies</v>
      </c>
      <c r="CU206" s="3" t="str">
        <v>ENSA, Thies</v>
      </c>
      <c r="CV206" s="3" t="str">
        <v>ENSA, Thies</v>
      </c>
      <c r="CW206" s="3" t="str">
        <v>ENSA, Thies</v>
      </c>
      <c r="CX206" s="3" t="str">
        <v>ENSA, Thies</v>
      </c>
      <c r="CY206" s="3" t="str">
        <v>ENSA, Thies</v>
      </c>
      <c r="CZ206" s="3" t="str">
        <v>ENSA, Thies</v>
      </c>
      <c r="DA206" s="3" t="str">
        <v>ENSA, Thies</v>
      </c>
      <c r="DB206" s="3" t="str">
        <v>ENSA, Thies</v>
      </c>
      <c r="DC206" s="3" t="str">
        <v>ENSA, Thies</v>
      </c>
      <c r="DD206" s="3" t="str">
        <v>ENSA, Thies</v>
      </c>
      <c r="DE206" s="3" t="str">
        <v>ENSA, Thies</v>
      </c>
      <c r="DF206" s="3" t="str">
        <v>ENSA, Thies</v>
      </c>
      <c r="DG206" s="3" t="str">
        <v>ENSA, Thies</v>
      </c>
      <c r="DH206" s="3" t="str">
        <v>ENSA, Thies</v>
      </c>
      <c r="DI206" s="3" t="str">
        <v>ENSA, Thies</v>
      </c>
      <c r="DJ206" s="3" t="str">
        <v>ENSA, Thies</v>
      </c>
      <c r="DK206" s="3" t="str">
        <v>ENSA, Thies</v>
      </c>
      <c r="DL206" s="3" t="str">
        <v>ENSA, Thies</v>
      </c>
      <c r="DM206" s="3" t="str">
        <v>ENSA, Thies</v>
      </c>
      <c r="DN206" s="3" t="str">
        <v>ENSA, Thies</v>
      </c>
      <c r="DO206" s="3" t="str">
        <v>ENSA, Thies</v>
      </c>
      <c r="DP206" s="3" t="str">
        <v>ENSA, Thies</v>
      </c>
    </row>
    <row r="207" spans="1:120" ht="14.5" x14ac:dyDescent="0.35">
      <c r="A207" s="3">
        <v>30.24</v>
      </c>
      <c r="B207" s="3">
        <v>31.35</v>
      </c>
      <c r="C207" s="3" t="s">
        <v>142</v>
      </c>
      <c r="D207" s="3" t="s">
        <v>107</v>
      </c>
      <c r="E207" s="3" t="s">
        <v>262</v>
      </c>
      <c r="F207" s="3">
        <v>550</v>
      </c>
      <c r="G207"/>
      <c r="H207" s="3" t="str">
        <f>CONCATENATE(site_list[[#This Row],[Country]],site_list[[#This Row],[Site.ID]])</f>
        <v>EgyptEnshas Experiment Station, WMRI, Sharkia</v>
      </c>
      <c r="BB207" s="3" t="str">
        <v>Enshas Experiment Station, WMRI, Sharkia</v>
      </c>
      <c r="BC207" s="3" t="str">
        <v>Enshas Experiment Station, WMRI, Sharkia</v>
      </c>
      <c r="BD207" s="3" t="str">
        <v>Enshas Experiment Station, WMRI, Sharkia</v>
      </c>
      <c r="BE207" s="3" t="str">
        <v>Enshas Experiment Station, WMRI, Sharkia</v>
      </c>
      <c r="BF207" s="3" t="str">
        <v>Enshas Experiment Station, WMRI, Sharkia</v>
      </c>
      <c r="BG207" s="3" t="str">
        <v>Enshas Experiment Station, WMRI, Sharkia</v>
      </c>
      <c r="BH207" s="3" t="str">
        <v>Enshas Experiment Station, WMRI, Sharkia</v>
      </c>
      <c r="BI207" s="3" t="str">
        <v>Enshas Experiment Station, WMRI, Sharkia</v>
      </c>
      <c r="BJ207" s="3" t="str">
        <v>Enshas Experiment Station, WMRI, Sharkia</v>
      </c>
      <c r="BK207" s="3" t="str">
        <v>Enshas Experiment Station, WMRI, Sharkia</v>
      </c>
      <c r="BL207" s="3" t="str">
        <v>Enshas Experiment Station, WMRI, Sharkia</v>
      </c>
      <c r="BM207" s="3" t="str">
        <v>Enshas Experiment Station, WMRI, Sharkia</v>
      </c>
      <c r="BN207" s="3" t="str">
        <v>Enshas Experiment Station, WMRI, Sharkia</v>
      </c>
      <c r="BO207" s="3" t="str">
        <v>Enshas Experiment Station, WMRI, Sharkia</v>
      </c>
      <c r="BP207" s="3" t="str">
        <v>Enshas Experiment Station, WMRI, Sharkia</v>
      </c>
      <c r="BQ207" s="3" t="str">
        <v>Enshas Experiment Station, WMRI, Sharkia</v>
      </c>
      <c r="BR207" s="3" t="str">
        <v>Enshas Experiment Station, WMRI, Sharkia</v>
      </c>
      <c r="BS207" s="3" t="str">
        <v>Enshas Experiment Station, WMRI, Sharkia</v>
      </c>
      <c r="BT207" s="3" t="str">
        <v>Enshas Experiment Station, WMRI, Sharkia</v>
      </c>
      <c r="BU207" s="3" t="str">
        <v>Enshas Experiment Station, WMRI, Sharkia</v>
      </c>
      <c r="BV207" s="3" t="str">
        <v>Enshas Experiment Station, WMRI, Sharkia</v>
      </c>
      <c r="BW207" s="3" t="str">
        <v>Enshas Experiment Station, WMRI, Sharkia</v>
      </c>
      <c r="BX207" s="3" t="str">
        <v>Enshas Experiment Station, WMRI, Sharkia</v>
      </c>
      <c r="BY207" s="3" t="str">
        <v>Enshas Experiment Station, WMRI, Sharkia</v>
      </c>
      <c r="BZ207" s="3" t="str">
        <v>Enshas Experiment Station, WMRI, Sharkia</v>
      </c>
      <c r="CA207" s="3" t="str">
        <v>Enshas Experiment Station, WMRI, Sharkia</v>
      </c>
      <c r="CB207" s="3" t="str">
        <v>Enshas Experiment Station, WMRI, Sharkia</v>
      </c>
      <c r="CC207" s="3" t="str">
        <v>Enshas Experiment Station, WMRI, Sharkia</v>
      </c>
      <c r="CD207" s="3" t="str">
        <v>Enshas Experiment Station, WMRI, Sharkia</v>
      </c>
      <c r="CE207" s="3" t="str">
        <v>Enshas Experiment Station, WMRI, Sharkia</v>
      </c>
      <c r="CF207" s="3" t="str">
        <v>Enshas Experiment Station, WMRI, Sharkia</v>
      </c>
      <c r="CG207" s="3" t="str">
        <v>Enshas Experiment Station, WMRI, Sharkia</v>
      </c>
      <c r="CK207" s="3" t="str">
        <v>Enshas Experiment Station, WMRI, Sharkia</v>
      </c>
      <c r="CM207" s="3" t="str">
        <v>Enshas Experiment Station, WMRI, Sharkia</v>
      </c>
      <c r="CN207" s="3" t="str">
        <v>Enshas Experiment Station, WMRI, Sharkia</v>
      </c>
      <c r="CO207" s="3" t="str">
        <v>Enshas Experiment Station, WMRI, Sharkia</v>
      </c>
      <c r="CP207" s="3" t="str">
        <v>Enshas Experiment Station, WMRI, Sharkia</v>
      </c>
      <c r="CQ207" s="3" t="str">
        <v>Enshas Experiment Station, WMRI, Sharkia</v>
      </c>
      <c r="CR207" s="3" t="str">
        <v>Enshas Experiment Station, WMRI, Sharkia</v>
      </c>
      <c r="CS207" s="3" t="str">
        <v>Enshas Experiment Station, WMRI, Sharkia</v>
      </c>
      <c r="CT207" s="3" t="str">
        <v>Enshas Experiment Station, WMRI, Sharkia</v>
      </c>
      <c r="CU207" s="3" t="str">
        <v>Enshas Experiment Station, WMRI, Sharkia</v>
      </c>
      <c r="CV207" s="3" t="str">
        <v>Enshas Experiment Station, WMRI, Sharkia</v>
      </c>
      <c r="CW207" s="3" t="str">
        <v>Enshas Experiment Station, WMRI, Sharkia</v>
      </c>
      <c r="CX207" s="3" t="str">
        <v>Enshas Experiment Station, WMRI, Sharkia</v>
      </c>
      <c r="CY207" s="3" t="str">
        <v>Enshas Experiment Station, WMRI, Sharkia</v>
      </c>
      <c r="CZ207" s="3" t="str">
        <v>Enshas Experiment Station, WMRI, Sharkia</v>
      </c>
      <c r="DA207" s="3" t="str">
        <v>Enshas Experiment Station, WMRI, Sharkia</v>
      </c>
      <c r="DB207" s="3" t="str">
        <v>Enshas Experiment Station, WMRI, Sharkia</v>
      </c>
      <c r="DC207" s="3" t="str">
        <v>Enshas Experiment Station, WMRI, Sharkia</v>
      </c>
      <c r="DD207" s="3" t="str">
        <v>Enshas Experiment Station, WMRI, Sharkia</v>
      </c>
      <c r="DE207" s="3" t="str">
        <v>Enshas Experiment Station, WMRI, Sharkia</v>
      </c>
      <c r="DF207" s="3" t="str">
        <v>Enshas Experiment Station, WMRI, Sharkia</v>
      </c>
      <c r="DG207" s="3" t="str">
        <v>Enshas Experiment Station, WMRI, Sharkia</v>
      </c>
      <c r="DH207" s="3" t="str">
        <v>Enshas Experiment Station, WMRI, Sharkia</v>
      </c>
      <c r="DI207" s="3" t="str">
        <v>Enshas Experiment Station, WMRI, Sharkia</v>
      </c>
      <c r="DJ207" s="3" t="str">
        <v>Enshas Experiment Station, WMRI, Sharkia</v>
      </c>
      <c r="DK207" s="3" t="str">
        <v>Enshas Experiment Station, WMRI, Sharkia</v>
      </c>
      <c r="DL207" s="3" t="str">
        <v>Enshas Experiment Station, WMRI, Sharkia</v>
      </c>
      <c r="DM207" s="3" t="str">
        <v>Enshas Experiment Station, WMRI, Sharkia</v>
      </c>
      <c r="DN207" s="3" t="str">
        <v>Enshas Experiment Station, WMRI, Sharkia</v>
      </c>
      <c r="DO207" s="3" t="str">
        <v>Enshas Experiment Station, WMRI, Sharkia</v>
      </c>
      <c r="DP207" s="3" t="str">
        <v>Enshas Experiment Station, WMRI, Sharkia</v>
      </c>
    </row>
    <row r="208" spans="1:120" ht="14.5" x14ac:dyDescent="0.35">
      <c r="A208" s="3">
        <v>6.3066000000000004</v>
      </c>
      <c r="B208" s="3">
        <v>7.5353000000000003</v>
      </c>
      <c r="C208" s="3" t="s">
        <v>196</v>
      </c>
      <c r="D208" s="3" t="s">
        <v>107</v>
      </c>
      <c r="E208" s="3" t="s">
        <v>7703</v>
      </c>
      <c r="F208" s="3">
        <v>1500</v>
      </c>
      <c r="G208"/>
      <c r="H208" s="3" t="str">
        <f>CONCATENATE(site_list[[#This Row],[Country]],site_list[[#This Row],[Site.ID]])</f>
        <v>NigeriaEnugu State University</v>
      </c>
      <c r="BB208" s="3" t="str">
        <v>Enugu State University</v>
      </c>
      <c r="BC208" s="3" t="str">
        <v>Enugu State University</v>
      </c>
      <c r="BD208" s="3" t="str">
        <v>Enugu State University</v>
      </c>
      <c r="BE208" s="3" t="str">
        <v>Enugu State University</v>
      </c>
      <c r="BF208" s="3" t="str">
        <v>Enugu State University</v>
      </c>
      <c r="BG208" s="3" t="str">
        <v>Enugu State University</v>
      </c>
      <c r="BH208" s="3" t="str">
        <v>Enugu State University</v>
      </c>
      <c r="BI208" s="3" t="str">
        <v>Enugu State University</v>
      </c>
      <c r="BJ208" s="3" t="str">
        <v>Enugu State University</v>
      </c>
      <c r="BK208" s="3" t="str">
        <v>Enugu State University</v>
      </c>
      <c r="BL208" s="3" t="str">
        <v>Enugu State University</v>
      </c>
      <c r="BM208" s="3" t="str">
        <v>Enugu State University</v>
      </c>
      <c r="BN208" s="3" t="str">
        <v>Enugu State University</v>
      </c>
      <c r="BO208" s="3" t="str">
        <v>Enugu State University</v>
      </c>
      <c r="BP208" s="3" t="str">
        <v>Enugu State University</v>
      </c>
      <c r="BQ208" s="3" t="str">
        <v>Enugu State University</v>
      </c>
      <c r="BR208" s="3" t="str">
        <v>Enugu State University</v>
      </c>
      <c r="BS208" s="3" t="str">
        <v>Enugu State University</v>
      </c>
      <c r="BT208" s="3" t="str">
        <v>Enugu State University</v>
      </c>
      <c r="BU208" s="3" t="str">
        <v>Enugu State University</v>
      </c>
      <c r="BV208" s="3" t="str">
        <v>Enugu State University</v>
      </c>
      <c r="BW208" s="3" t="str">
        <v>Enugu State University</v>
      </c>
      <c r="BX208" s="3" t="str">
        <v>Enugu State University</v>
      </c>
      <c r="BY208" s="3" t="str">
        <v>Enugu State University</v>
      </c>
      <c r="BZ208" s="3" t="str">
        <v>Enugu State University</v>
      </c>
      <c r="CA208" s="3" t="str">
        <v>Enugu State University</v>
      </c>
      <c r="CB208" s="3" t="str">
        <v>Enugu State University</v>
      </c>
      <c r="CC208" s="3" t="str">
        <v>Enugu State University</v>
      </c>
      <c r="CD208" s="3" t="str">
        <v>Enugu State University</v>
      </c>
      <c r="CE208" s="3" t="str">
        <v>Enugu State University</v>
      </c>
      <c r="CF208" s="3" t="str">
        <v>Enugu State University</v>
      </c>
      <c r="CG208" s="3" t="str">
        <v>Enugu State University</v>
      </c>
      <c r="CK208" s="3" t="str">
        <v>Enugu State University</v>
      </c>
      <c r="CM208" s="3" t="str">
        <v>Enugu State University</v>
      </c>
      <c r="CN208" s="3" t="str">
        <v>Enugu State University</v>
      </c>
      <c r="CO208" s="3" t="str">
        <v>Enugu State University</v>
      </c>
      <c r="CP208" s="3" t="str">
        <v>Enugu State University</v>
      </c>
      <c r="CQ208" s="3" t="str">
        <v>Enugu State University</v>
      </c>
      <c r="CR208" s="3" t="str">
        <v>Enugu State University</v>
      </c>
      <c r="CS208" s="3" t="str">
        <v>Enugu State University</v>
      </c>
      <c r="CT208" s="3" t="str">
        <v>Enugu State University</v>
      </c>
      <c r="CU208" s="3" t="str">
        <v>Enugu State University</v>
      </c>
      <c r="CV208" s="3" t="str">
        <v>Enugu State University</v>
      </c>
      <c r="CW208" s="3" t="str">
        <v>Enugu State University</v>
      </c>
      <c r="CX208" s="3" t="str">
        <v>Enugu State University</v>
      </c>
      <c r="CY208" s="3" t="str">
        <v>Enugu State University</v>
      </c>
      <c r="CZ208" s="3" t="str">
        <v>Enugu State University</v>
      </c>
      <c r="DA208" s="3" t="str">
        <v>Enugu State University</v>
      </c>
      <c r="DB208" s="3" t="str">
        <v>Enugu State University</v>
      </c>
      <c r="DC208" s="3" t="str">
        <v>Enugu State University</v>
      </c>
      <c r="DD208" s="3" t="str">
        <v>Enugu State University</v>
      </c>
      <c r="DE208" s="3" t="str">
        <v>Enugu State University</v>
      </c>
      <c r="DF208" s="3" t="str">
        <v>Enugu State University</v>
      </c>
      <c r="DG208" s="3" t="str">
        <v>Enugu State University</v>
      </c>
      <c r="DH208" s="3" t="str">
        <v>Enugu State University</v>
      </c>
      <c r="DI208" s="3" t="str">
        <v>Enugu State University</v>
      </c>
      <c r="DJ208" s="3" t="str">
        <v>Enugu State University</v>
      </c>
      <c r="DK208" s="3" t="str">
        <v>Enugu State University</v>
      </c>
      <c r="DL208" s="3" t="str">
        <v>Enugu State University</v>
      </c>
      <c r="DM208" s="3" t="str">
        <v>Enugu State University</v>
      </c>
      <c r="DN208" s="3" t="str">
        <v>Enugu State University</v>
      </c>
      <c r="DO208" s="3" t="str">
        <v>Enugu State University</v>
      </c>
      <c r="DP208" s="3" t="str">
        <v>Enugu State University</v>
      </c>
    </row>
    <row r="209" spans="1:120" ht="14.5" x14ac:dyDescent="0.35">
      <c r="A209" s="3">
        <v>-22.711300000000001</v>
      </c>
      <c r="B209" s="3">
        <v>-47.633330000000001</v>
      </c>
      <c r="C209" s="3" t="s">
        <v>9239</v>
      </c>
      <c r="D209" s="3" t="s">
        <v>107</v>
      </c>
      <c r="E209" s="3" t="s">
        <v>9321</v>
      </c>
      <c r="F209" s="3">
        <v>2000</v>
      </c>
      <c r="G209"/>
      <c r="H209" s="3" t="str">
        <f>CONCATENATE(site_list[[#This Row],[Country]],site_list[[#This Row],[Site.ID]])</f>
        <v xml:space="preserve">BrazilEscola Superior de Agricultura Luiz de Queiroz, University of Sao Paulo 
</v>
      </c>
      <c r="BB209" s="3" t="str">
        <v xml:space="preserve">Escola Superior de Agricultura Luiz de Queiroz, University of Sao Paulo 
</v>
      </c>
      <c r="BC209" s="3" t="str">
        <v xml:space="preserve">Escola Superior de Agricultura Luiz de Queiroz, University of Sao Paulo 
</v>
      </c>
      <c r="BD209" s="3" t="str">
        <v xml:space="preserve">Escola Superior de Agricultura Luiz de Queiroz, University of Sao Paulo 
</v>
      </c>
      <c r="BE209" s="3" t="str">
        <v xml:space="preserve">Escola Superior de Agricultura Luiz de Queiroz, University of Sao Paulo 
</v>
      </c>
      <c r="BF209" s="3" t="str">
        <v xml:space="preserve">Escola Superior de Agricultura Luiz de Queiroz, University of Sao Paulo 
</v>
      </c>
      <c r="BG209" s="3" t="str">
        <v xml:space="preserve">Escola Superior de Agricultura Luiz de Queiroz, University of Sao Paulo 
</v>
      </c>
      <c r="BH209" s="3" t="str">
        <v xml:space="preserve">Escola Superior de Agricultura Luiz de Queiroz, University of Sao Paulo 
</v>
      </c>
      <c r="BI209" s="3" t="str">
        <v xml:space="preserve">Escola Superior de Agricultura Luiz de Queiroz, University of Sao Paulo 
</v>
      </c>
      <c r="BJ209" s="3" t="str">
        <v xml:space="preserve">Escola Superior de Agricultura Luiz de Queiroz, University of Sao Paulo 
</v>
      </c>
      <c r="BK209" s="3" t="str">
        <v xml:space="preserve">Escola Superior de Agricultura Luiz de Queiroz, University of Sao Paulo 
</v>
      </c>
      <c r="BL209" s="3" t="str">
        <v xml:space="preserve">Escola Superior de Agricultura Luiz de Queiroz, University of Sao Paulo 
</v>
      </c>
      <c r="BM209" s="3" t="str">
        <v xml:space="preserve">Escola Superior de Agricultura Luiz de Queiroz, University of Sao Paulo 
</v>
      </c>
      <c r="BN209" s="3" t="str">
        <v xml:space="preserve">Escola Superior de Agricultura Luiz de Queiroz, University of Sao Paulo 
</v>
      </c>
      <c r="BO209" s="3" t="str">
        <v xml:space="preserve">Escola Superior de Agricultura Luiz de Queiroz, University of Sao Paulo 
</v>
      </c>
      <c r="BP209" s="3" t="str">
        <v xml:space="preserve">Escola Superior de Agricultura Luiz de Queiroz, University of Sao Paulo 
</v>
      </c>
      <c r="BQ209" s="3" t="str">
        <v xml:space="preserve">Escola Superior de Agricultura Luiz de Queiroz, University of Sao Paulo 
</v>
      </c>
      <c r="BR209" s="3" t="str">
        <v xml:space="preserve">Escola Superior de Agricultura Luiz de Queiroz, University of Sao Paulo 
</v>
      </c>
      <c r="BS209" s="3" t="str">
        <v xml:space="preserve">Escola Superior de Agricultura Luiz de Queiroz, University of Sao Paulo 
</v>
      </c>
      <c r="BT209" s="3" t="str">
        <v xml:space="preserve">Escola Superior de Agricultura Luiz de Queiroz, University of Sao Paulo 
</v>
      </c>
      <c r="BU209" s="3" t="str">
        <v xml:space="preserve">Escola Superior de Agricultura Luiz de Queiroz, University of Sao Paulo 
</v>
      </c>
      <c r="BV209" s="3" t="str">
        <v xml:space="preserve">Escola Superior de Agricultura Luiz de Queiroz, University of Sao Paulo 
</v>
      </c>
      <c r="BW209" s="3" t="str">
        <v xml:space="preserve">Escola Superior de Agricultura Luiz de Queiroz, University of Sao Paulo 
</v>
      </c>
      <c r="BX209" s="3" t="str">
        <v xml:space="preserve">Escola Superior de Agricultura Luiz de Queiroz, University of Sao Paulo 
</v>
      </c>
      <c r="BY209" s="3" t="str">
        <v xml:space="preserve">Escola Superior de Agricultura Luiz de Queiroz, University of Sao Paulo 
</v>
      </c>
      <c r="BZ209" s="3" t="str">
        <v xml:space="preserve">Escola Superior de Agricultura Luiz de Queiroz, University of Sao Paulo 
</v>
      </c>
      <c r="CA209" s="3" t="str">
        <v xml:space="preserve">Escola Superior de Agricultura Luiz de Queiroz, University of Sao Paulo 
</v>
      </c>
      <c r="CB209" s="3" t="str">
        <v xml:space="preserve">Escola Superior de Agricultura Luiz de Queiroz, University of Sao Paulo 
</v>
      </c>
      <c r="CC209" s="3" t="str">
        <v xml:space="preserve">Escola Superior de Agricultura Luiz de Queiroz, University of Sao Paulo 
</v>
      </c>
      <c r="CD209" s="3" t="str">
        <v xml:space="preserve">Escola Superior de Agricultura Luiz de Queiroz, University of Sao Paulo 
</v>
      </c>
      <c r="CE209" s="3" t="str">
        <v xml:space="preserve">Escola Superior de Agricultura Luiz de Queiroz, University of Sao Paulo 
</v>
      </c>
      <c r="CF209" s="3" t="str">
        <v xml:space="preserve">Escola Superior de Agricultura Luiz de Queiroz, University of Sao Paulo 
</v>
      </c>
      <c r="CG209" s="3" t="str">
        <v xml:space="preserve">Escola Superior de Agricultura Luiz de Queiroz, University of Sao Paulo 
</v>
      </c>
      <c r="CK209" s="3" t="str">
        <v xml:space="preserve">Escola Superior de Agricultura Luiz de Queiroz, University of Sao Paulo 
</v>
      </c>
      <c r="CM209" s="3" t="str">
        <v xml:space="preserve">Escola Superior de Agricultura Luiz de Queiroz, University of Sao Paulo 
</v>
      </c>
      <c r="CN209" s="3" t="str">
        <v xml:space="preserve">Escola Superior de Agricultura Luiz de Queiroz, University of Sao Paulo 
</v>
      </c>
      <c r="CO209" s="3" t="str">
        <v xml:space="preserve">Escola Superior de Agricultura Luiz de Queiroz, University of Sao Paulo 
</v>
      </c>
      <c r="CP209" s="3" t="str">
        <v xml:space="preserve">Escola Superior de Agricultura Luiz de Queiroz, University of Sao Paulo 
</v>
      </c>
      <c r="CQ209" s="3" t="str">
        <v xml:space="preserve">Escola Superior de Agricultura Luiz de Queiroz, University of Sao Paulo 
</v>
      </c>
      <c r="CR209" s="3" t="str">
        <v xml:space="preserve">Escola Superior de Agricultura Luiz de Queiroz, University of Sao Paulo 
</v>
      </c>
      <c r="CS209" s="3" t="str">
        <v xml:space="preserve">Escola Superior de Agricultura Luiz de Queiroz, University of Sao Paulo 
</v>
      </c>
      <c r="CT209" s="3" t="str">
        <v xml:space="preserve">Escola Superior de Agricultura Luiz de Queiroz, University of Sao Paulo 
</v>
      </c>
      <c r="CU209" s="3" t="str">
        <v xml:space="preserve">Escola Superior de Agricultura Luiz de Queiroz, University of Sao Paulo 
</v>
      </c>
      <c r="CV209" s="3" t="str">
        <v xml:space="preserve">Escola Superior de Agricultura Luiz de Queiroz, University of Sao Paulo 
</v>
      </c>
      <c r="CW209" s="3" t="str">
        <v xml:space="preserve">Escola Superior de Agricultura Luiz de Queiroz, University of Sao Paulo 
</v>
      </c>
      <c r="CX209" s="3" t="str">
        <v xml:space="preserve">Escola Superior de Agricultura Luiz de Queiroz, University of Sao Paulo 
</v>
      </c>
      <c r="CY209" s="3" t="str">
        <v xml:space="preserve">Escola Superior de Agricultura Luiz de Queiroz, University of Sao Paulo 
</v>
      </c>
      <c r="CZ209" s="3" t="str">
        <v xml:space="preserve">Escola Superior de Agricultura Luiz de Queiroz, University of Sao Paulo 
</v>
      </c>
      <c r="DA209" s="3" t="str">
        <v xml:space="preserve">Escola Superior de Agricultura Luiz de Queiroz, University of Sao Paulo 
</v>
      </c>
      <c r="DB209" s="3" t="str">
        <v xml:space="preserve">Escola Superior de Agricultura Luiz de Queiroz, University of Sao Paulo 
</v>
      </c>
      <c r="DC209" s="3" t="str">
        <v xml:space="preserve">Escola Superior de Agricultura Luiz de Queiroz, University of Sao Paulo 
</v>
      </c>
      <c r="DD209" s="3" t="str">
        <v xml:space="preserve">Escola Superior de Agricultura Luiz de Queiroz, University of Sao Paulo 
</v>
      </c>
      <c r="DE209" s="3" t="str">
        <v xml:space="preserve">Escola Superior de Agricultura Luiz de Queiroz, University of Sao Paulo 
</v>
      </c>
      <c r="DF209" s="3" t="str">
        <v xml:space="preserve">Escola Superior de Agricultura Luiz de Queiroz, University of Sao Paulo 
</v>
      </c>
      <c r="DG209" s="3" t="str">
        <v xml:space="preserve">Escola Superior de Agricultura Luiz de Queiroz, University of Sao Paulo 
</v>
      </c>
      <c r="DH209" s="3" t="str">
        <v xml:space="preserve">Escola Superior de Agricultura Luiz de Queiroz, University of Sao Paulo 
</v>
      </c>
      <c r="DI209" s="3" t="str">
        <v xml:space="preserve">Escola Superior de Agricultura Luiz de Queiroz, University of Sao Paulo 
</v>
      </c>
      <c r="DJ209" s="3" t="str">
        <v xml:space="preserve">Escola Superior de Agricultura Luiz de Queiroz, University of Sao Paulo 
</v>
      </c>
      <c r="DK209" s="3" t="str">
        <v xml:space="preserve">Escola Superior de Agricultura Luiz de Queiroz, University of Sao Paulo 
</v>
      </c>
      <c r="DL209" s="3" t="str">
        <v xml:space="preserve">Escola Superior de Agricultura Luiz de Queiroz, University of Sao Paulo 
</v>
      </c>
      <c r="DM209" s="3" t="str">
        <v xml:space="preserve">Escola Superior de Agricultura Luiz de Queiroz, University of Sao Paulo 
</v>
      </c>
      <c r="DN209" s="3" t="str">
        <v xml:space="preserve">Escola Superior de Agricultura Luiz de Queiroz, University of Sao Paulo 
</v>
      </c>
      <c r="DO209" s="3" t="str">
        <v xml:space="preserve">Escola Superior de Agricultura Luiz de Queiroz, University of Sao Paulo 
</v>
      </c>
      <c r="DP209" s="3" t="str">
        <v xml:space="preserve">Escola Superior de Agricultura Luiz de Queiroz, University of Sao Paulo 
</v>
      </c>
    </row>
    <row r="210" spans="1:120" ht="14.5" x14ac:dyDescent="0.35">
      <c r="A210" s="3">
        <v>19.655000000000001</v>
      </c>
      <c r="B210" s="3">
        <v>-98.518000000000001</v>
      </c>
      <c r="C210" s="3" t="s">
        <v>9265</v>
      </c>
      <c r="D210" s="3" t="s">
        <v>112</v>
      </c>
      <c r="E210" s="3" t="s">
        <v>10220</v>
      </c>
      <c r="F210" s="3">
        <v>200</v>
      </c>
      <c r="G210"/>
      <c r="H210" s="3" t="str">
        <f>CONCATENATE(site_list[[#This Row],[Country]],site_list[[#This Row],[Site.ID]])</f>
        <v>MexicoEscuela Superior de Apan</v>
      </c>
      <c r="BB210" s="3" t="str">
        <v>Escuela Superior de Apan</v>
      </c>
      <c r="BC210" s="3" t="str">
        <v>Escuela Superior de Apan</v>
      </c>
      <c r="BD210" s="3" t="str">
        <v>Escuela Superior de Apan</v>
      </c>
      <c r="BE210" s="3" t="str">
        <v>Escuela Superior de Apan</v>
      </c>
      <c r="BF210" s="3" t="str">
        <v>Escuela Superior de Apan</v>
      </c>
      <c r="BG210" s="3" t="str">
        <v>Escuela Superior de Apan</v>
      </c>
      <c r="BH210" s="3" t="str">
        <v>Escuela Superior de Apan</v>
      </c>
      <c r="BI210" s="3" t="str">
        <v>Escuela Superior de Apan</v>
      </c>
      <c r="BJ210" s="3" t="str">
        <v>Escuela Superior de Apan</v>
      </c>
      <c r="BK210" s="3" t="str">
        <v>Escuela Superior de Apan</v>
      </c>
      <c r="BL210" s="3" t="str">
        <v>Escuela Superior de Apan</v>
      </c>
      <c r="BM210" s="3" t="str">
        <v>Escuela Superior de Apan</v>
      </c>
      <c r="BN210" s="3" t="str">
        <v>Escuela Superior de Apan</v>
      </c>
      <c r="BO210" s="3" t="str">
        <v>Escuela Superior de Apan</v>
      </c>
      <c r="BP210" s="3" t="str">
        <v>Escuela Superior de Apan</v>
      </c>
      <c r="BQ210" s="3" t="str">
        <v>Escuela Superior de Apan</v>
      </c>
      <c r="BR210" s="3" t="str">
        <v>Escuela Superior de Apan</v>
      </c>
      <c r="BS210" s="3" t="str">
        <v>Escuela Superior de Apan</v>
      </c>
      <c r="BT210" s="3" t="str">
        <v>Escuela Superior de Apan</v>
      </c>
      <c r="BU210" s="3" t="str">
        <v>Escuela Superior de Apan</v>
      </c>
      <c r="BV210" s="3" t="str">
        <v>Escuela Superior de Apan</v>
      </c>
      <c r="BW210" s="3" t="str">
        <v>Escuela Superior de Apan</v>
      </c>
      <c r="BX210" s="3" t="str">
        <v>Escuela Superior de Apan</v>
      </c>
      <c r="BY210" s="3" t="str">
        <v>Escuela Superior de Apan</v>
      </c>
      <c r="BZ210" s="3" t="str">
        <v>Escuela Superior de Apan</v>
      </c>
      <c r="CA210" s="3" t="str">
        <v>Escuela Superior de Apan</v>
      </c>
      <c r="CB210" s="3" t="str">
        <v>Escuela Superior de Apan</v>
      </c>
      <c r="CC210" s="3" t="str">
        <v>Escuela Superior de Apan</v>
      </c>
      <c r="CD210" s="3" t="str">
        <v>Escuela Superior de Apan</v>
      </c>
      <c r="CE210" s="3" t="str">
        <v>Escuela Superior de Apan</v>
      </c>
      <c r="CF210" s="3" t="str">
        <v>Escuela Superior de Apan</v>
      </c>
      <c r="CG210" s="3" t="str">
        <v>Escuela Superior de Apan</v>
      </c>
      <c r="CK210" s="3" t="str">
        <v>Escuela Superior de Apan</v>
      </c>
      <c r="CM210" s="3" t="str">
        <v>Escuela Superior de Apan</v>
      </c>
      <c r="CN210" s="3" t="str">
        <v>Escuela Superior de Apan</v>
      </c>
      <c r="CO210" s="3" t="str">
        <v>Escuela Superior de Apan</v>
      </c>
      <c r="CP210" s="3" t="str">
        <v>Escuela Superior de Apan</v>
      </c>
      <c r="CQ210" s="3" t="str">
        <v>Escuela Superior de Apan</v>
      </c>
      <c r="CR210" s="3" t="str">
        <v>Escuela Superior de Apan</v>
      </c>
      <c r="CS210" s="3" t="str">
        <v>Escuela Superior de Apan</v>
      </c>
      <c r="CT210" s="3" t="str">
        <v>Escuela Superior de Apan</v>
      </c>
      <c r="CU210" s="3" t="str">
        <v>Escuela Superior de Apan</v>
      </c>
      <c r="CV210" s="3" t="str">
        <v>Escuela Superior de Apan</v>
      </c>
      <c r="CW210" s="3" t="str">
        <v>Escuela Superior de Apan</v>
      </c>
      <c r="CX210" s="3" t="str">
        <v>Escuela Superior de Apan</v>
      </c>
      <c r="CY210" s="3" t="str">
        <v>Escuela Superior de Apan</v>
      </c>
      <c r="CZ210" s="3" t="str">
        <v>Escuela Superior de Apan</v>
      </c>
      <c r="DA210" s="3" t="str">
        <v>Escuela Superior de Apan</v>
      </c>
      <c r="DB210" s="3" t="str">
        <v>Escuela Superior de Apan</v>
      </c>
      <c r="DC210" s="3" t="str">
        <v>Escuela Superior de Apan</v>
      </c>
      <c r="DD210" s="3" t="str">
        <v>Escuela Superior de Apan</v>
      </c>
      <c r="DE210" s="3" t="str">
        <v>Escuela Superior de Apan</v>
      </c>
      <c r="DF210" s="3" t="str">
        <v>Escuela Superior de Apan</v>
      </c>
      <c r="DG210" s="3" t="str">
        <v>Escuela Superior de Apan</v>
      </c>
      <c r="DH210" s="3" t="str">
        <v>Escuela Superior de Apan</v>
      </c>
      <c r="DI210" s="3" t="str">
        <v>Escuela Superior de Apan</v>
      </c>
      <c r="DJ210" s="3" t="str">
        <v>Escuela Superior de Apan</v>
      </c>
      <c r="DK210" s="3" t="str">
        <v>Escuela Superior de Apan</v>
      </c>
      <c r="DL210" s="3" t="str">
        <v>Escuela Superior de Apan</v>
      </c>
      <c r="DM210" s="3" t="str">
        <v>Escuela Superior de Apan</v>
      </c>
      <c r="DN210" s="3" t="str">
        <v>Escuela Superior de Apan</v>
      </c>
      <c r="DO210" s="3" t="str">
        <v>Escuela Superior de Apan</v>
      </c>
      <c r="DP210" s="3" t="str">
        <v>Escuela Superior de Apan</v>
      </c>
    </row>
    <row r="211" spans="1:120" ht="14.5" x14ac:dyDescent="0.35">
      <c r="A211" s="3">
        <v>20.745000000000001</v>
      </c>
      <c r="B211" s="3">
        <v>-101.327</v>
      </c>
      <c r="C211" s="3" t="s">
        <v>9265</v>
      </c>
      <c r="D211" s="3" t="s">
        <v>112</v>
      </c>
      <c r="E211" s="3" t="s">
        <v>9769</v>
      </c>
      <c r="F211" s="3">
        <v>300</v>
      </c>
      <c r="G211"/>
      <c r="H211" s="3" t="str">
        <f>CONCATENATE(site_list[[#This Row],[Country]],site_list[[#This Row],[Site.ID]])</f>
        <v>MexicoEx-Hacienda El Copal, Universidad de Guanajuato in Irapuato</v>
      </c>
      <c r="BB211" s="3" t="str">
        <v>Ex-Hacienda El Copal, Universidad de Guanajuato in Irapuato</v>
      </c>
      <c r="BC211" s="3" t="str">
        <v>Ex-Hacienda El Copal, Universidad de Guanajuato in Irapuato</v>
      </c>
      <c r="BD211" s="3" t="str">
        <v>Ex-Hacienda El Copal, Universidad de Guanajuato in Irapuato</v>
      </c>
      <c r="BE211" s="3" t="str">
        <v>Ex-Hacienda El Copal, Universidad de Guanajuato in Irapuato</v>
      </c>
      <c r="BF211" s="3" t="str">
        <v>Ex-Hacienda El Copal, Universidad de Guanajuato in Irapuato</v>
      </c>
      <c r="BG211" s="3" t="str">
        <v>Ex-Hacienda El Copal, Universidad de Guanajuato in Irapuato</v>
      </c>
      <c r="BH211" s="3" t="str">
        <v>Ex-Hacienda El Copal, Universidad de Guanajuato in Irapuato</v>
      </c>
      <c r="BI211" s="3" t="str">
        <v>Ex-Hacienda El Copal, Universidad de Guanajuato in Irapuato</v>
      </c>
      <c r="BJ211" s="3" t="str">
        <v>Ex-Hacienda El Copal, Universidad de Guanajuato in Irapuato</v>
      </c>
      <c r="BK211" s="3" t="str">
        <v>Ex-Hacienda El Copal, Universidad de Guanajuato in Irapuato</v>
      </c>
      <c r="BL211" s="3" t="str">
        <v>Ex-Hacienda El Copal, Universidad de Guanajuato in Irapuato</v>
      </c>
      <c r="BM211" s="3" t="str">
        <v>Ex-Hacienda El Copal, Universidad de Guanajuato in Irapuato</v>
      </c>
      <c r="BN211" s="3" t="str">
        <v>Ex-Hacienda El Copal, Universidad de Guanajuato in Irapuato</v>
      </c>
      <c r="BO211" s="3" t="str">
        <v>Ex-Hacienda El Copal, Universidad de Guanajuato in Irapuato</v>
      </c>
      <c r="BP211" s="3" t="str">
        <v>Ex-Hacienda El Copal, Universidad de Guanajuato in Irapuato</v>
      </c>
      <c r="BQ211" s="3" t="str">
        <v>Ex-Hacienda El Copal, Universidad de Guanajuato in Irapuato</v>
      </c>
      <c r="BR211" s="3" t="str">
        <v>Ex-Hacienda El Copal, Universidad de Guanajuato in Irapuato</v>
      </c>
      <c r="BS211" s="3" t="str">
        <v>Ex-Hacienda El Copal, Universidad de Guanajuato in Irapuato</v>
      </c>
      <c r="BT211" s="3" t="str">
        <v>Ex-Hacienda El Copal, Universidad de Guanajuato in Irapuato</v>
      </c>
      <c r="BU211" s="3" t="str">
        <v>Ex-Hacienda El Copal, Universidad de Guanajuato in Irapuato</v>
      </c>
      <c r="BV211" s="3" t="str">
        <v>Ex-Hacienda El Copal, Universidad de Guanajuato in Irapuato</v>
      </c>
      <c r="BW211" s="3" t="str">
        <v>Ex-Hacienda El Copal, Universidad de Guanajuato in Irapuato</v>
      </c>
      <c r="BX211" s="3" t="str">
        <v>Ex-Hacienda El Copal, Universidad de Guanajuato in Irapuato</v>
      </c>
      <c r="BY211" s="3" t="str">
        <v>Ex-Hacienda El Copal, Universidad de Guanajuato in Irapuato</v>
      </c>
      <c r="BZ211" s="3" t="str">
        <v>Ex-Hacienda El Copal, Universidad de Guanajuato in Irapuato</v>
      </c>
      <c r="CA211" s="3" t="str">
        <v>Ex-Hacienda El Copal, Universidad de Guanajuato in Irapuato</v>
      </c>
      <c r="CB211" s="3" t="str">
        <v>Ex-Hacienda El Copal, Universidad de Guanajuato in Irapuato</v>
      </c>
      <c r="CC211" s="3" t="str">
        <v>Ex-Hacienda El Copal, Universidad de Guanajuato in Irapuato</v>
      </c>
      <c r="CD211" s="3" t="str">
        <v>Ex-Hacienda El Copal, Universidad de Guanajuato in Irapuato</v>
      </c>
      <c r="CE211" s="3" t="str">
        <v>Ex-Hacienda El Copal, Universidad de Guanajuato in Irapuato</v>
      </c>
      <c r="CF211" s="3" t="str">
        <v>Ex-Hacienda El Copal, Universidad de Guanajuato in Irapuato</v>
      </c>
      <c r="CG211" s="3" t="str">
        <v>Ex-Hacienda El Copal, Universidad de Guanajuato in Irapuato</v>
      </c>
      <c r="CK211" s="3" t="str">
        <v>Ex-Hacienda El Copal, Universidad de Guanajuato in Irapuato</v>
      </c>
      <c r="CM211" s="3" t="str">
        <v>Ex-Hacienda El Copal, Universidad de Guanajuato in Irapuato</v>
      </c>
      <c r="CN211" s="3" t="str">
        <v>Ex-Hacienda El Copal, Universidad de Guanajuato in Irapuato</v>
      </c>
      <c r="CO211" s="3" t="str">
        <v>Ex-Hacienda El Copal, Universidad de Guanajuato in Irapuato</v>
      </c>
      <c r="CP211" s="3" t="str">
        <v>Ex-Hacienda El Copal, Universidad de Guanajuato in Irapuato</v>
      </c>
      <c r="CQ211" s="3" t="str">
        <v>Ex-Hacienda El Copal, Universidad de Guanajuato in Irapuato</v>
      </c>
      <c r="CR211" s="3" t="str">
        <v>Ex-Hacienda El Copal, Universidad de Guanajuato in Irapuato</v>
      </c>
      <c r="CS211" s="3" t="str">
        <v>Ex-Hacienda El Copal, Universidad de Guanajuato in Irapuato</v>
      </c>
      <c r="CT211" s="3" t="str">
        <v>Ex-Hacienda El Copal, Universidad de Guanajuato in Irapuato</v>
      </c>
      <c r="CU211" s="3" t="str">
        <v>Ex-Hacienda El Copal, Universidad de Guanajuato in Irapuato</v>
      </c>
      <c r="CV211" s="3" t="str">
        <v>Ex-Hacienda El Copal, Universidad de Guanajuato in Irapuato</v>
      </c>
      <c r="CW211" s="3" t="str">
        <v>Ex-Hacienda El Copal, Universidad de Guanajuato in Irapuato</v>
      </c>
      <c r="CX211" s="3" t="str">
        <v>Ex-Hacienda El Copal, Universidad de Guanajuato in Irapuato</v>
      </c>
      <c r="CY211" s="3" t="str">
        <v>Ex-Hacienda El Copal, Universidad de Guanajuato in Irapuato</v>
      </c>
      <c r="CZ211" s="3" t="str">
        <v>Ex-Hacienda El Copal, Universidad de Guanajuato in Irapuato</v>
      </c>
      <c r="DA211" s="3" t="str">
        <v>Ex-Hacienda El Copal, Universidad de Guanajuato in Irapuato</v>
      </c>
      <c r="DB211" s="3" t="str">
        <v>Ex-Hacienda El Copal, Universidad de Guanajuato in Irapuato</v>
      </c>
      <c r="DC211" s="3" t="str">
        <v>Ex-Hacienda El Copal, Universidad de Guanajuato in Irapuato</v>
      </c>
      <c r="DD211" s="3" t="str">
        <v>Ex-Hacienda El Copal, Universidad de Guanajuato in Irapuato</v>
      </c>
      <c r="DE211" s="3" t="str">
        <v>Ex-Hacienda El Copal, Universidad de Guanajuato in Irapuato</v>
      </c>
      <c r="DF211" s="3" t="str">
        <v>Ex-Hacienda El Copal, Universidad de Guanajuato in Irapuato</v>
      </c>
      <c r="DG211" s="3" t="str">
        <v>Ex-Hacienda El Copal, Universidad de Guanajuato in Irapuato</v>
      </c>
      <c r="DH211" s="3" t="str">
        <v>Ex-Hacienda El Copal, Universidad de Guanajuato in Irapuato</v>
      </c>
      <c r="DI211" s="3" t="str">
        <v>Ex-Hacienda El Copal, Universidad de Guanajuato in Irapuato</v>
      </c>
      <c r="DJ211" s="3" t="str">
        <v>Ex-Hacienda El Copal, Universidad de Guanajuato in Irapuato</v>
      </c>
      <c r="DK211" s="3" t="str">
        <v>Ex-Hacienda El Copal, Universidad de Guanajuato in Irapuato</v>
      </c>
      <c r="DL211" s="3" t="str">
        <v>Ex-Hacienda El Copal, Universidad de Guanajuato in Irapuato</v>
      </c>
      <c r="DM211" s="3" t="str">
        <v>Ex-Hacienda El Copal, Universidad de Guanajuato in Irapuato</v>
      </c>
      <c r="DN211" s="3" t="str">
        <v>Ex-Hacienda El Copal, Universidad de Guanajuato in Irapuato</v>
      </c>
      <c r="DO211" s="3" t="str">
        <v>Ex-Hacienda El Copal, Universidad de Guanajuato in Irapuato</v>
      </c>
      <c r="DP211" s="3" t="str">
        <v>Ex-Hacienda El Copal, Universidad de Guanajuato in Irapuato</v>
      </c>
    </row>
    <row r="212" spans="1:120" ht="14.5" x14ac:dyDescent="0.35">
      <c r="A212" s="3">
        <v>-30.090969999999999</v>
      </c>
      <c r="B212" s="3">
        <v>-51.679000000000002</v>
      </c>
      <c r="C212" s="3" t="s">
        <v>9239</v>
      </c>
      <c r="D212" s="3" t="s">
        <v>107</v>
      </c>
      <c r="E212" s="3" t="s">
        <v>9325</v>
      </c>
      <c r="F212" s="3">
        <v>1000</v>
      </c>
      <c r="G212"/>
      <c r="H212" s="3" t="str">
        <f>CONCATENATE(site_list[[#This Row],[Country]],site_list[[#This Row],[Site.ID]])</f>
        <v>BrazilExperimental Agronomic Station, Federal University of Rio Grande do Sul (UFRGS)</v>
      </c>
      <c r="BB212" s="3" t="str">
        <v>Experimental Agronomic Station, Federal University of Rio Grande do Sul (UFRGS)</v>
      </c>
      <c r="BC212" s="3" t="str">
        <v>Experimental Agronomic Station, Federal University of Rio Grande do Sul (UFRGS)</v>
      </c>
      <c r="BD212" s="3" t="str">
        <v>Experimental Agronomic Station, Federal University of Rio Grande do Sul (UFRGS)</v>
      </c>
      <c r="BE212" s="3" t="str">
        <v>Experimental Agronomic Station, Federal University of Rio Grande do Sul (UFRGS)</v>
      </c>
      <c r="BF212" s="3" t="str">
        <v>Experimental Agronomic Station, Federal University of Rio Grande do Sul (UFRGS)</v>
      </c>
      <c r="BG212" s="3" t="str">
        <v>Experimental Agronomic Station, Federal University of Rio Grande do Sul (UFRGS)</v>
      </c>
      <c r="BH212" s="3" t="str">
        <v>Experimental Agronomic Station, Federal University of Rio Grande do Sul (UFRGS)</v>
      </c>
      <c r="BI212" s="3" t="str">
        <v>Experimental Agronomic Station, Federal University of Rio Grande do Sul (UFRGS)</v>
      </c>
      <c r="BJ212" s="3" t="str">
        <v>Experimental Agronomic Station, Federal University of Rio Grande do Sul (UFRGS)</v>
      </c>
      <c r="BK212" s="3" t="str">
        <v>Experimental Agronomic Station, Federal University of Rio Grande do Sul (UFRGS)</v>
      </c>
      <c r="BL212" s="3" t="str">
        <v>Experimental Agronomic Station, Federal University of Rio Grande do Sul (UFRGS)</v>
      </c>
      <c r="BM212" s="3" t="str">
        <v>Experimental Agronomic Station, Federal University of Rio Grande do Sul (UFRGS)</v>
      </c>
      <c r="BN212" s="3" t="str">
        <v>Experimental Agronomic Station, Federal University of Rio Grande do Sul (UFRGS)</v>
      </c>
      <c r="BO212" s="3" t="str">
        <v>Experimental Agronomic Station, Federal University of Rio Grande do Sul (UFRGS)</v>
      </c>
      <c r="BP212" s="3" t="str">
        <v>Experimental Agronomic Station, Federal University of Rio Grande do Sul (UFRGS)</v>
      </c>
      <c r="BQ212" s="3" t="str">
        <v>Experimental Agronomic Station, Federal University of Rio Grande do Sul (UFRGS)</v>
      </c>
      <c r="BR212" s="3" t="str">
        <v>Experimental Agronomic Station, Federal University of Rio Grande do Sul (UFRGS)</v>
      </c>
      <c r="BS212" s="3" t="str">
        <v>Experimental Agronomic Station, Federal University of Rio Grande do Sul (UFRGS)</v>
      </c>
      <c r="BT212" s="3" t="str">
        <v>Experimental Agronomic Station, Federal University of Rio Grande do Sul (UFRGS)</v>
      </c>
      <c r="BU212" s="3" t="str">
        <v>Experimental Agronomic Station, Federal University of Rio Grande do Sul (UFRGS)</v>
      </c>
      <c r="BV212" s="3" t="str">
        <v>Experimental Agronomic Station, Federal University of Rio Grande do Sul (UFRGS)</v>
      </c>
      <c r="BW212" s="3" t="str">
        <v>Experimental Agronomic Station, Federal University of Rio Grande do Sul (UFRGS)</v>
      </c>
      <c r="BX212" s="3" t="str">
        <v>Experimental Agronomic Station, Federal University of Rio Grande do Sul (UFRGS)</v>
      </c>
      <c r="BY212" s="3" t="str">
        <v>Experimental Agronomic Station, Federal University of Rio Grande do Sul (UFRGS)</v>
      </c>
      <c r="BZ212" s="3" t="str">
        <v>Experimental Agronomic Station, Federal University of Rio Grande do Sul (UFRGS)</v>
      </c>
      <c r="CA212" s="3" t="str">
        <v>Experimental Agronomic Station, Federal University of Rio Grande do Sul (UFRGS)</v>
      </c>
      <c r="CB212" s="3" t="str">
        <v>Experimental Agronomic Station, Federal University of Rio Grande do Sul (UFRGS)</v>
      </c>
      <c r="CC212" s="3" t="str">
        <v>Experimental Agronomic Station, Federal University of Rio Grande do Sul (UFRGS)</v>
      </c>
      <c r="CD212" s="3" t="str">
        <v>Experimental Agronomic Station, Federal University of Rio Grande do Sul (UFRGS)</v>
      </c>
      <c r="CE212" s="3" t="str">
        <v>Experimental Agronomic Station, Federal University of Rio Grande do Sul (UFRGS)</v>
      </c>
      <c r="CF212" s="3" t="str">
        <v>Experimental Agronomic Station, Federal University of Rio Grande do Sul (UFRGS)</v>
      </c>
      <c r="CG212" s="3" t="str">
        <v>Experimental Agronomic Station, Federal University of Rio Grande do Sul (UFRGS)</v>
      </c>
      <c r="CK212" s="3" t="str">
        <v>Experimental Agronomic Station, Federal University of Rio Grande do Sul (UFRGS)</v>
      </c>
      <c r="CM212" s="3" t="str">
        <v>Experimental Agronomic Station, Federal University of Rio Grande do Sul (UFRGS)</v>
      </c>
      <c r="CN212" s="3" t="str">
        <v>Experimental Agronomic Station, Federal University of Rio Grande do Sul (UFRGS)</v>
      </c>
      <c r="CO212" s="3" t="str">
        <v>Experimental Agronomic Station, Federal University of Rio Grande do Sul (UFRGS)</v>
      </c>
      <c r="CP212" s="3" t="str">
        <v>Experimental Agronomic Station, Federal University of Rio Grande do Sul (UFRGS)</v>
      </c>
      <c r="CQ212" s="3" t="str">
        <v>Experimental Agronomic Station, Federal University of Rio Grande do Sul (UFRGS)</v>
      </c>
      <c r="CR212" s="3" t="str">
        <v>Experimental Agronomic Station, Federal University of Rio Grande do Sul (UFRGS)</v>
      </c>
      <c r="CS212" s="3" t="str">
        <v>Experimental Agronomic Station, Federal University of Rio Grande do Sul (UFRGS)</v>
      </c>
      <c r="CT212" s="3" t="str">
        <v>Experimental Agronomic Station, Federal University of Rio Grande do Sul (UFRGS)</v>
      </c>
      <c r="CU212" s="3" t="str">
        <v>Experimental Agronomic Station, Federal University of Rio Grande do Sul (UFRGS)</v>
      </c>
      <c r="CV212" s="3" t="str">
        <v>Experimental Agronomic Station, Federal University of Rio Grande do Sul (UFRGS)</v>
      </c>
      <c r="CW212" s="3" t="str">
        <v>Experimental Agronomic Station, Federal University of Rio Grande do Sul (UFRGS)</v>
      </c>
      <c r="CX212" s="3" t="str">
        <v>Experimental Agronomic Station, Federal University of Rio Grande do Sul (UFRGS)</v>
      </c>
      <c r="CY212" s="3" t="str">
        <v>Experimental Agronomic Station, Federal University of Rio Grande do Sul (UFRGS)</v>
      </c>
      <c r="CZ212" s="3" t="str">
        <v>Experimental Agronomic Station, Federal University of Rio Grande do Sul (UFRGS)</v>
      </c>
      <c r="DA212" s="3" t="str">
        <v>Experimental Agronomic Station, Federal University of Rio Grande do Sul (UFRGS)</v>
      </c>
      <c r="DB212" s="3" t="str">
        <v>Experimental Agronomic Station, Federal University of Rio Grande do Sul (UFRGS)</v>
      </c>
      <c r="DC212" s="3" t="str">
        <v>Experimental Agronomic Station, Federal University of Rio Grande do Sul (UFRGS)</v>
      </c>
      <c r="DD212" s="3" t="str">
        <v>Experimental Agronomic Station, Federal University of Rio Grande do Sul (UFRGS)</v>
      </c>
      <c r="DE212" s="3" t="str">
        <v>Experimental Agronomic Station, Federal University of Rio Grande do Sul (UFRGS)</v>
      </c>
      <c r="DF212" s="3" t="str">
        <v>Experimental Agronomic Station, Federal University of Rio Grande do Sul (UFRGS)</v>
      </c>
      <c r="DG212" s="3" t="str">
        <v>Experimental Agronomic Station, Federal University of Rio Grande do Sul (UFRGS)</v>
      </c>
      <c r="DH212" s="3" t="str">
        <v>Experimental Agronomic Station, Federal University of Rio Grande do Sul (UFRGS)</v>
      </c>
      <c r="DI212" s="3" t="str">
        <v>Experimental Agronomic Station, Federal University of Rio Grande do Sul (UFRGS)</v>
      </c>
      <c r="DJ212" s="3" t="str">
        <v>Experimental Agronomic Station, Federal University of Rio Grande do Sul (UFRGS)</v>
      </c>
      <c r="DK212" s="3" t="str">
        <v>Experimental Agronomic Station, Federal University of Rio Grande do Sul (UFRGS)</v>
      </c>
      <c r="DL212" s="3" t="str">
        <v>Experimental Agronomic Station, Federal University of Rio Grande do Sul (UFRGS)</v>
      </c>
      <c r="DM212" s="3" t="str">
        <v>Experimental Agronomic Station, Federal University of Rio Grande do Sul (UFRGS)</v>
      </c>
      <c r="DN212" s="3" t="str">
        <v>Experimental Agronomic Station, Federal University of Rio Grande do Sul (UFRGS)</v>
      </c>
      <c r="DO212" s="3" t="str">
        <v>Experimental Agronomic Station, Federal University of Rio Grande do Sul (UFRGS)</v>
      </c>
      <c r="DP212" s="3" t="str">
        <v>Experimental Agronomic Station, Federal University of Rio Grande do Sul (UFRGS)</v>
      </c>
    </row>
    <row r="213" spans="1:120" ht="14.5" x14ac:dyDescent="0.35">
      <c r="A213" s="3">
        <v>-27.274000000000001</v>
      </c>
      <c r="B213" s="3">
        <v>-50.503999999999998</v>
      </c>
      <c r="C213" s="3" t="s">
        <v>9239</v>
      </c>
      <c r="D213" s="3" t="s">
        <v>112</v>
      </c>
      <c r="E213" s="3" t="s">
        <v>9742</v>
      </c>
      <c r="F213" s="3">
        <v>155</v>
      </c>
      <c r="G213"/>
      <c r="H213" s="3" t="str">
        <f>CONCATENATE(site_list[[#This Row],[Country]],site_list[[#This Row],[Site.ID]])</f>
        <v>BrazilExperimental Area of the Universidade Federal de Santa Catarina (UFSC), Curitibanos campus</v>
      </c>
      <c r="BB213" s="3" t="str">
        <v>Experimental Area of the Universidade Federal de Santa Catarina (UFSC), Curitibanos campus</v>
      </c>
      <c r="BC213" s="3" t="str">
        <v>Experimental Area of the Universidade Federal de Santa Catarina (UFSC), Curitibanos campus</v>
      </c>
      <c r="BD213" s="3" t="str">
        <v>Experimental Area of the Universidade Federal de Santa Catarina (UFSC), Curitibanos campus</v>
      </c>
      <c r="BE213" s="3" t="str">
        <v>Experimental Area of the Universidade Federal de Santa Catarina (UFSC), Curitibanos campus</v>
      </c>
      <c r="BF213" s="3" t="str">
        <v>Experimental Area of the Universidade Federal de Santa Catarina (UFSC), Curitibanos campus</v>
      </c>
      <c r="BG213" s="3" t="str">
        <v>Experimental Area of the Universidade Federal de Santa Catarina (UFSC), Curitibanos campus</v>
      </c>
      <c r="BH213" s="3" t="str">
        <v>Experimental Area of the Universidade Federal de Santa Catarina (UFSC), Curitibanos campus</v>
      </c>
      <c r="BI213" s="3" t="str">
        <v>Experimental Area of the Universidade Federal de Santa Catarina (UFSC), Curitibanos campus</v>
      </c>
      <c r="BJ213" s="3" t="str">
        <v>Experimental Area of the Universidade Federal de Santa Catarina (UFSC), Curitibanos campus</v>
      </c>
      <c r="BK213" s="3" t="str">
        <v>Experimental Area of the Universidade Federal de Santa Catarina (UFSC), Curitibanos campus</v>
      </c>
      <c r="BL213" s="3" t="str">
        <v>Experimental Area of the Universidade Federal de Santa Catarina (UFSC), Curitibanos campus</v>
      </c>
      <c r="BM213" s="3" t="str">
        <v>Experimental Area of the Universidade Federal de Santa Catarina (UFSC), Curitibanos campus</v>
      </c>
      <c r="BN213" s="3" t="str">
        <v>Experimental Area of the Universidade Federal de Santa Catarina (UFSC), Curitibanos campus</v>
      </c>
      <c r="BO213" s="3" t="str">
        <v>Experimental Area of the Universidade Federal de Santa Catarina (UFSC), Curitibanos campus</v>
      </c>
      <c r="BP213" s="3" t="str">
        <v>Experimental Area of the Universidade Federal de Santa Catarina (UFSC), Curitibanos campus</v>
      </c>
      <c r="BQ213" s="3" t="str">
        <v>Experimental Area of the Universidade Federal de Santa Catarina (UFSC), Curitibanos campus</v>
      </c>
      <c r="BR213" s="3" t="str">
        <v>Experimental Area of the Universidade Federal de Santa Catarina (UFSC), Curitibanos campus</v>
      </c>
      <c r="BS213" s="3" t="str">
        <v>Experimental Area of the Universidade Federal de Santa Catarina (UFSC), Curitibanos campus</v>
      </c>
      <c r="BT213" s="3" t="str">
        <v>Experimental Area of the Universidade Federal de Santa Catarina (UFSC), Curitibanos campus</v>
      </c>
      <c r="BU213" s="3" t="str">
        <v>Experimental Area of the Universidade Federal de Santa Catarina (UFSC), Curitibanos campus</v>
      </c>
      <c r="BV213" s="3" t="str">
        <v>Experimental Area of the Universidade Federal de Santa Catarina (UFSC), Curitibanos campus</v>
      </c>
      <c r="BW213" s="3" t="str">
        <v>Experimental Area of the Universidade Federal de Santa Catarina (UFSC), Curitibanos campus</v>
      </c>
      <c r="BX213" s="3" t="str">
        <v>Experimental Area of the Universidade Federal de Santa Catarina (UFSC), Curitibanos campus</v>
      </c>
      <c r="BY213" s="3" t="str">
        <v>Experimental Area of the Universidade Federal de Santa Catarina (UFSC), Curitibanos campus</v>
      </c>
      <c r="BZ213" s="3" t="str">
        <v>Experimental Area of the Universidade Federal de Santa Catarina (UFSC), Curitibanos campus</v>
      </c>
      <c r="CA213" s="3" t="str">
        <v>Experimental Area of the Universidade Federal de Santa Catarina (UFSC), Curitibanos campus</v>
      </c>
      <c r="CB213" s="3" t="str">
        <v>Experimental Area of the Universidade Federal de Santa Catarina (UFSC), Curitibanos campus</v>
      </c>
      <c r="CC213" s="3" t="str">
        <v>Experimental Area of the Universidade Federal de Santa Catarina (UFSC), Curitibanos campus</v>
      </c>
      <c r="CD213" s="3" t="str">
        <v>Experimental Area of the Universidade Federal de Santa Catarina (UFSC), Curitibanos campus</v>
      </c>
      <c r="CE213" s="3" t="str">
        <v>Experimental Area of the Universidade Federal de Santa Catarina (UFSC), Curitibanos campus</v>
      </c>
      <c r="CF213" s="3" t="str">
        <v>Experimental Area of the Universidade Federal de Santa Catarina (UFSC), Curitibanos campus</v>
      </c>
      <c r="CG213" s="3" t="str">
        <v>Experimental Area of the Universidade Federal de Santa Catarina (UFSC), Curitibanos campus</v>
      </c>
      <c r="CK213" s="3" t="str">
        <v>Experimental Area of the Universidade Federal de Santa Catarina (UFSC), Curitibanos campus</v>
      </c>
      <c r="CM213" s="3" t="str">
        <v>Experimental Area of the Universidade Federal de Santa Catarina (UFSC), Curitibanos campus</v>
      </c>
      <c r="CN213" s="3" t="str">
        <v>Experimental Area of the Universidade Federal de Santa Catarina (UFSC), Curitibanos campus</v>
      </c>
      <c r="CO213" s="3" t="str">
        <v>Experimental Area of the Universidade Federal de Santa Catarina (UFSC), Curitibanos campus</v>
      </c>
      <c r="CP213" s="3" t="str">
        <v>Experimental Area of the Universidade Federal de Santa Catarina (UFSC), Curitibanos campus</v>
      </c>
      <c r="CQ213" s="3" t="str">
        <v>Experimental Area of the Universidade Federal de Santa Catarina (UFSC), Curitibanos campus</v>
      </c>
      <c r="CR213" s="3" t="str">
        <v>Experimental Area of the Universidade Federal de Santa Catarina (UFSC), Curitibanos campus</v>
      </c>
      <c r="CS213" s="3" t="str">
        <v>Experimental Area of the Universidade Federal de Santa Catarina (UFSC), Curitibanos campus</v>
      </c>
      <c r="CT213" s="3" t="str">
        <v>Experimental Area of the Universidade Federal de Santa Catarina (UFSC), Curitibanos campus</v>
      </c>
      <c r="CU213" s="3" t="str">
        <v>Experimental Area of the Universidade Federal de Santa Catarina (UFSC), Curitibanos campus</v>
      </c>
      <c r="CV213" s="3" t="str">
        <v>Experimental Area of the Universidade Federal de Santa Catarina (UFSC), Curitibanos campus</v>
      </c>
      <c r="CW213" s="3" t="str">
        <v>Experimental Area of the Universidade Federal de Santa Catarina (UFSC), Curitibanos campus</v>
      </c>
      <c r="CX213" s="3" t="str">
        <v>Experimental Area of the Universidade Federal de Santa Catarina (UFSC), Curitibanos campus</v>
      </c>
      <c r="CY213" s="3" t="str">
        <v>Experimental Area of the Universidade Federal de Santa Catarina (UFSC), Curitibanos campus</v>
      </c>
      <c r="CZ213" s="3" t="str">
        <v>Experimental Area of the Universidade Federal de Santa Catarina (UFSC), Curitibanos campus</v>
      </c>
      <c r="DA213" s="3" t="str">
        <v>Experimental Area of the Universidade Federal de Santa Catarina (UFSC), Curitibanos campus</v>
      </c>
      <c r="DB213" s="3" t="str">
        <v>Experimental Area of the Universidade Federal de Santa Catarina (UFSC), Curitibanos campus</v>
      </c>
      <c r="DC213" s="3" t="str">
        <v>Experimental Area of the Universidade Federal de Santa Catarina (UFSC), Curitibanos campus</v>
      </c>
      <c r="DD213" s="3" t="str">
        <v>Experimental Area of the Universidade Federal de Santa Catarina (UFSC), Curitibanos campus</v>
      </c>
      <c r="DE213" s="3" t="str">
        <v>Experimental Area of the Universidade Federal de Santa Catarina (UFSC), Curitibanos campus</v>
      </c>
      <c r="DF213" s="3" t="str">
        <v>Experimental Area of the Universidade Federal de Santa Catarina (UFSC), Curitibanos campus</v>
      </c>
      <c r="DG213" s="3" t="str">
        <v>Experimental Area of the Universidade Federal de Santa Catarina (UFSC), Curitibanos campus</v>
      </c>
      <c r="DH213" s="3" t="str">
        <v>Experimental Area of the Universidade Federal de Santa Catarina (UFSC), Curitibanos campus</v>
      </c>
      <c r="DI213" s="3" t="str">
        <v>Experimental Area of the Universidade Federal de Santa Catarina (UFSC), Curitibanos campus</v>
      </c>
      <c r="DJ213" s="3" t="str">
        <v>Experimental Area of the Universidade Federal de Santa Catarina (UFSC), Curitibanos campus</v>
      </c>
      <c r="DK213" s="3" t="str">
        <v>Experimental Area of the Universidade Federal de Santa Catarina (UFSC), Curitibanos campus</v>
      </c>
      <c r="DL213" s="3" t="str">
        <v>Experimental Area of the Universidade Federal de Santa Catarina (UFSC), Curitibanos campus</v>
      </c>
      <c r="DM213" s="3" t="str">
        <v>Experimental Area of the Universidade Federal de Santa Catarina (UFSC), Curitibanos campus</v>
      </c>
      <c r="DN213" s="3" t="str">
        <v>Experimental Area of the Universidade Federal de Santa Catarina (UFSC), Curitibanos campus</v>
      </c>
      <c r="DO213" s="3" t="str">
        <v>Experimental Area of the Universidade Federal de Santa Catarina (UFSC), Curitibanos campus</v>
      </c>
      <c r="DP213" s="3" t="str">
        <v>Experimental Area of the Universidade Federal de Santa Catarina (UFSC), Curitibanos campus</v>
      </c>
    </row>
    <row r="214" spans="1:120" ht="14.5" x14ac:dyDescent="0.35">
      <c r="A214" s="3">
        <v>-17.882300000000001</v>
      </c>
      <c r="B214" s="3">
        <v>-51.7273</v>
      </c>
      <c r="C214" s="3" t="s">
        <v>9239</v>
      </c>
      <c r="D214" s="3" t="s">
        <v>112</v>
      </c>
      <c r="E214" s="3" t="s">
        <v>10217</v>
      </c>
      <c r="F214" s="3">
        <v>200</v>
      </c>
      <c r="G214"/>
      <c r="H214" s="3" t="str">
        <f>CONCATENATE(site_list[[#This Row],[Country]],site_list[[#This Row],[Site.ID]])</f>
        <v>BrazilExperimental Area of the University of Jatai</v>
      </c>
      <c r="BB214" s="3" t="str">
        <v>Experimental Area of the University of Jatai</v>
      </c>
      <c r="BC214" s="3" t="str">
        <v>Experimental Area of the University of Jatai</v>
      </c>
      <c r="BD214" s="3" t="str">
        <v>Experimental Area of the University of Jatai</v>
      </c>
      <c r="BE214" s="3" t="str">
        <v>Experimental Area of the University of Jatai</v>
      </c>
      <c r="BF214" s="3" t="str">
        <v>Experimental Area of the University of Jatai</v>
      </c>
      <c r="BG214" s="3" t="str">
        <v>Experimental Area of the University of Jatai</v>
      </c>
      <c r="BH214" s="3" t="str">
        <v>Experimental Area of the University of Jatai</v>
      </c>
      <c r="BI214" s="3" t="str">
        <v>Experimental Area of the University of Jatai</v>
      </c>
      <c r="BJ214" s="3" t="str">
        <v>Experimental Area of the University of Jatai</v>
      </c>
      <c r="BK214" s="3" t="str">
        <v>Experimental Area of the University of Jatai</v>
      </c>
      <c r="BL214" s="3" t="str">
        <v>Experimental Area of the University of Jatai</v>
      </c>
      <c r="BM214" s="3" t="str">
        <v>Experimental Area of the University of Jatai</v>
      </c>
      <c r="BN214" s="3" t="str">
        <v>Experimental Area of the University of Jatai</v>
      </c>
      <c r="BO214" s="3" t="str">
        <v>Experimental Area of the University of Jatai</v>
      </c>
      <c r="BP214" s="3" t="str">
        <v>Experimental Area of the University of Jatai</v>
      </c>
      <c r="BQ214" s="3" t="str">
        <v>Experimental Area of the University of Jatai</v>
      </c>
      <c r="BR214" s="3" t="str">
        <v>Experimental Area of the University of Jatai</v>
      </c>
      <c r="BS214" s="3" t="str">
        <v>Experimental Area of the University of Jatai</v>
      </c>
      <c r="BT214" s="3" t="str">
        <v>Experimental Area of the University of Jatai</v>
      </c>
      <c r="BU214" s="3" t="str">
        <v>Experimental Area of the University of Jatai</v>
      </c>
      <c r="BV214" s="3" t="str">
        <v>Experimental Area of the University of Jatai</v>
      </c>
      <c r="BW214" s="3" t="str">
        <v>Experimental Area of the University of Jatai</v>
      </c>
      <c r="BX214" s="3" t="str">
        <v>Experimental Area of the University of Jatai</v>
      </c>
      <c r="BY214" s="3" t="str">
        <v>Experimental Area of the University of Jatai</v>
      </c>
      <c r="BZ214" s="3" t="str">
        <v>Experimental Area of the University of Jatai</v>
      </c>
      <c r="CA214" s="3" t="str">
        <v>Experimental Area of the University of Jatai</v>
      </c>
      <c r="CB214" s="3" t="str">
        <v>Experimental Area of the University of Jatai</v>
      </c>
      <c r="CC214" s="3" t="str">
        <v>Experimental Area of the University of Jatai</v>
      </c>
      <c r="CD214" s="3" t="str">
        <v>Experimental Area of the University of Jatai</v>
      </c>
      <c r="CE214" s="3" t="str">
        <v>Experimental Area of the University of Jatai</v>
      </c>
      <c r="CF214" s="3" t="str">
        <v>Experimental Area of the University of Jatai</v>
      </c>
      <c r="CG214" s="3" t="str">
        <v>Experimental Area of the University of Jatai</v>
      </c>
      <c r="CK214" s="3" t="str">
        <v>Experimental Area of the University of Jatai</v>
      </c>
      <c r="CM214" s="3" t="str">
        <v>Experimental Area of the University of Jatai</v>
      </c>
      <c r="CN214" s="3" t="str">
        <v>Experimental Area of the University of Jatai</v>
      </c>
      <c r="CO214" s="3" t="str">
        <v>Experimental Area of the University of Jatai</v>
      </c>
      <c r="CP214" s="3" t="str">
        <v>Experimental Area of the University of Jatai</v>
      </c>
      <c r="CQ214" s="3" t="str">
        <v>Experimental Area of the University of Jatai</v>
      </c>
      <c r="CR214" s="3" t="str">
        <v>Experimental Area of the University of Jatai</v>
      </c>
      <c r="CS214" s="3" t="str">
        <v>Experimental Area of the University of Jatai</v>
      </c>
      <c r="CT214" s="3" t="str">
        <v>Experimental Area of the University of Jatai</v>
      </c>
      <c r="CU214" s="3" t="str">
        <v>Experimental Area of the University of Jatai</v>
      </c>
      <c r="CV214" s="3" t="str">
        <v>Experimental Area of the University of Jatai</v>
      </c>
      <c r="CW214" s="3" t="str">
        <v>Experimental Area of the University of Jatai</v>
      </c>
      <c r="CX214" s="3" t="str">
        <v>Experimental Area of the University of Jatai</v>
      </c>
      <c r="CY214" s="3" t="str">
        <v>Experimental Area of the University of Jatai</v>
      </c>
      <c r="CZ214" s="3" t="str">
        <v>Experimental Area of the University of Jatai</v>
      </c>
      <c r="DA214" s="3" t="str">
        <v>Experimental Area of the University of Jatai</v>
      </c>
      <c r="DB214" s="3" t="str">
        <v>Experimental Area of the University of Jatai</v>
      </c>
      <c r="DC214" s="3" t="str">
        <v>Experimental Area of the University of Jatai</v>
      </c>
      <c r="DD214" s="3" t="str">
        <v>Experimental Area of the University of Jatai</v>
      </c>
      <c r="DE214" s="3" t="str">
        <v>Experimental Area of the University of Jatai</v>
      </c>
      <c r="DF214" s="3" t="str">
        <v>Experimental Area of the University of Jatai</v>
      </c>
      <c r="DG214" s="3" t="str">
        <v>Experimental Area of the University of Jatai</v>
      </c>
      <c r="DH214" s="3" t="str">
        <v>Experimental Area of the University of Jatai</v>
      </c>
      <c r="DI214" s="3" t="str">
        <v>Experimental Area of the University of Jatai</v>
      </c>
      <c r="DJ214" s="3" t="str">
        <v>Experimental Area of the University of Jatai</v>
      </c>
      <c r="DK214" s="3" t="str">
        <v>Experimental Area of the University of Jatai</v>
      </c>
      <c r="DL214" s="3" t="str">
        <v>Experimental Area of the University of Jatai</v>
      </c>
      <c r="DM214" s="3" t="str">
        <v>Experimental Area of the University of Jatai</v>
      </c>
      <c r="DN214" s="3" t="str">
        <v>Experimental Area of the University of Jatai</v>
      </c>
      <c r="DO214" s="3" t="str">
        <v>Experimental Area of the University of Jatai</v>
      </c>
      <c r="DP214" s="3" t="str">
        <v>Experimental Area of the University of Jatai</v>
      </c>
    </row>
    <row r="215" spans="1:120" ht="14.5" x14ac:dyDescent="0.35">
      <c r="A215" s="3">
        <v>-28.57</v>
      </c>
      <c r="B215" s="3">
        <v>-53.617190000000001</v>
      </c>
      <c r="C215" s="3" t="s">
        <v>9239</v>
      </c>
      <c r="D215" s="3" t="s">
        <v>112</v>
      </c>
      <c r="E215" s="3" t="s">
        <v>9741</v>
      </c>
      <c r="F215" s="3">
        <v>350</v>
      </c>
      <c r="G215"/>
      <c r="H215" s="3" t="str">
        <f>CONCATENATE(site_list[[#This Row],[Country]],site_list[[#This Row],[Site.ID]])</f>
        <v>BrazilExperimental area of Universidade de Cruz Alta</v>
      </c>
      <c r="BB215" s="3" t="str">
        <v>Experimental area of Universidade de Cruz Alta</v>
      </c>
      <c r="BC215" s="3" t="str">
        <v>Experimental area of Universidade de Cruz Alta</v>
      </c>
      <c r="BD215" s="3" t="str">
        <v>Experimental area of Universidade de Cruz Alta</v>
      </c>
      <c r="BE215" s="3" t="str">
        <v>Experimental area of Universidade de Cruz Alta</v>
      </c>
      <c r="BF215" s="3" t="str">
        <v>Experimental area of Universidade de Cruz Alta</v>
      </c>
      <c r="BG215" s="3" t="str">
        <v>Experimental area of Universidade de Cruz Alta</v>
      </c>
      <c r="BH215" s="3" t="str">
        <v>Experimental area of Universidade de Cruz Alta</v>
      </c>
      <c r="BI215" s="3" t="str">
        <v>Experimental area of Universidade de Cruz Alta</v>
      </c>
      <c r="BJ215" s="3" t="str">
        <v>Experimental area of Universidade de Cruz Alta</v>
      </c>
      <c r="BK215" s="3" t="str">
        <v>Experimental area of Universidade de Cruz Alta</v>
      </c>
      <c r="BL215" s="3" t="str">
        <v>Experimental area of Universidade de Cruz Alta</v>
      </c>
      <c r="BM215" s="3" t="str">
        <v>Experimental area of Universidade de Cruz Alta</v>
      </c>
      <c r="BN215" s="3" t="str">
        <v>Experimental area of Universidade de Cruz Alta</v>
      </c>
      <c r="BO215" s="3" t="str">
        <v>Experimental area of Universidade de Cruz Alta</v>
      </c>
      <c r="BP215" s="3" t="str">
        <v>Experimental area of Universidade de Cruz Alta</v>
      </c>
      <c r="BQ215" s="3" t="str">
        <v>Experimental area of Universidade de Cruz Alta</v>
      </c>
      <c r="BR215" s="3" t="str">
        <v>Experimental area of Universidade de Cruz Alta</v>
      </c>
      <c r="BS215" s="3" t="str">
        <v>Experimental area of Universidade de Cruz Alta</v>
      </c>
      <c r="BT215" s="3" t="str">
        <v>Experimental area of Universidade de Cruz Alta</v>
      </c>
      <c r="BU215" s="3" t="str">
        <v>Experimental area of Universidade de Cruz Alta</v>
      </c>
      <c r="BV215" s="3" t="str">
        <v>Experimental area of Universidade de Cruz Alta</v>
      </c>
      <c r="BW215" s="3" t="str">
        <v>Experimental area of Universidade de Cruz Alta</v>
      </c>
      <c r="BX215" s="3" t="str">
        <v>Experimental area of Universidade de Cruz Alta</v>
      </c>
      <c r="BY215" s="3" t="str">
        <v>Experimental area of Universidade de Cruz Alta</v>
      </c>
      <c r="BZ215" s="3" t="str">
        <v>Experimental area of Universidade de Cruz Alta</v>
      </c>
      <c r="CA215" s="3" t="str">
        <v>Experimental area of Universidade de Cruz Alta</v>
      </c>
      <c r="CB215" s="3" t="str">
        <v>Experimental area of Universidade de Cruz Alta</v>
      </c>
      <c r="CC215" s="3" t="str">
        <v>Experimental area of Universidade de Cruz Alta</v>
      </c>
      <c r="CD215" s="3" t="str">
        <v>Experimental area of Universidade de Cruz Alta</v>
      </c>
      <c r="CE215" s="3" t="str">
        <v>Experimental area of Universidade de Cruz Alta</v>
      </c>
      <c r="CF215" s="3" t="str">
        <v>Experimental area of Universidade de Cruz Alta</v>
      </c>
      <c r="CG215" s="3" t="str">
        <v>Experimental area of Universidade de Cruz Alta</v>
      </c>
      <c r="CK215" s="3" t="str">
        <v>Experimental area of Universidade de Cruz Alta</v>
      </c>
      <c r="CM215" s="3" t="str">
        <v>Experimental area of Universidade de Cruz Alta</v>
      </c>
      <c r="CN215" s="3" t="str">
        <v>Experimental area of Universidade de Cruz Alta</v>
      </c>
      <c r="CO215" s="3" t="str">
        <v>Experimental area of Universidade de Cruz Alta</v>
      </c>
      <c r="CP215" s="3" t="str">
        <v>Experimental area of Universidade de Cruz Alta</v>
      </c>
      <c r="CQ215" s="3" t="str">
        <v>Experimental area of Universidade de Cruz Alta</v>
      </c>
      <c r="CR215" s="3" t="str">
        <v>Experimental area of Universidade de Cruz Alta</v>
      </c>
      <c r="CS215" s="3" t="str">
        <v>Experimental area of Universidade de Cruz Alta</v>
      </c>
      <c r="CT215" s="3" t="str">
        <v>Experimental area of Universidade de Cruz Alta</v>
      </c>
      <c r="CU215" s="3" t="str">
        <v>Experimental area of Universidade de Cruz Alta</v>
      </c>
      <c r="CV215" s="3" t="str">
        <v>Experimental area of Universidade de Cruz Alta</v>
      </c>
      <c r="CW215" s="3" t="str">
        <v>Experimental area of Universidade de Cruz Alta</v>
      </c>
      <c r="CX215" s="3" t="str">
        <v>Experimental area of Universidade de Cruz Alta</v>
      </c>
      <c r="CY215" s="3" t="str">
        <v>Experimental area of Universidade de Cruz Alta</v>
      </c>
      <c r="CZ215" s="3" t="str">
        <v>Experimental area of Universidade de Cruz Alta</v>
      </c>
      <c r="DA215" s="3" t="str">
        <v>Experimental area of Universidade de Cruz Alta</v>
      </c>
      <c r="DB215" s="3" t="str">
        <v>Experimental area of Universidade de Cruz Alta</v>
      </c>
      <c r="DC215" s="3" t="str">
        <v>Experimental area of Universidade de Cruz Alta</v>
      </c>
      <c r="DD215" s="3" t="str">
        <v>Experimental area of Universidade de Cruz Alta</v>
      </c>
      <c r="DE215" s="3" t="str">
        <v>Experimental area of Universidade de Cruz Alta</v>
      </c>
      <c r="DF215" s="3" t="str">
        <v>Experimental area of Universidade de Cruz Alta</v>
      </c>
      <c r="DG215" s="3" t="str">
        <v>Experimental area of Universidade de Cruz Alta</v>
      </c>
      <c r="DH215" s="3" t="str">
        <v>Experimental area of Universidade de Cruz Alta</v>
      </c>
      <c r="DI215" s="3" t="str">
        <v>Experimental area of Universidade de Cruz Alta</v>
      </c>
      <c r="DJ215" s="3" t="str">
        <v>Experimental area of Universidade de Cruz Alta</v>
      </c>
      <c r="DK215" s="3" t="str">
        <v>Experimental area of Universidade de Cruz Alta</v>
      </c>
      <c r="DL215" s="3" t="str">
        <v>Experimental area of Universidade de Cruz Alta</v>
      </c>
      <c r="DM215" s="3" t="str">
        <v>Experimental area of Universidade de Cruz Alta</v>
      </c>
      <c r="DN215" s="3" t="str">
        <v>Experimental area of Universidade de Cruz Alta</v>
      </c>
      <c r="DO215" s="3" t="str">
        <v>Experimental area of Universidade de Cruz Alta</v>
      </c>
      <c r="DP215" s="3" t="str">
        <v>Experimental area of Universidade de Cruz Alta</v>
      </c>
    </row>
    <row r="216" spans="1:120" ht="14.5" x14ac:dyDescent="0.35">
      <c r="A216" s="3">
        <v>31.13194</v>
      </c>
      <c r="B216" s="3">
        <v>33.82694</v>
      </c>
      <c r="C216" s="3" t="s">
        <v>142</v>
      </c>
      <c r="D216" s="3" t="s">
        <v>107</v>
      </c>
      <c r="E216" s="3" t="s">
        <v>263</v>
      </c>
      <c r="F216" s="3">
        <v>1000</v>
      </c>
      <c r="G216"/>
      <c r="H216" s="3" t="str">
        <f>CONCATENATE(site_list[[#This Row],[Country]],site_list[[#This Row],[Site.ID]])</f>
        <v>EgyptExperimental Farm of Department of Animal Production, College of Agricultural Science, El-Arish</v>
      </c>
      <c r="BB216" s="3" t="str">
        <v>Experimental Farm of Department of Animal Production, College of Agricultural Science, El-Arish</v>
      </c>
      <c r="BC216" s="3" t="str">
        <v>Experimental Farm of Department of Animal Production, College of Agricultural Science, El-Arish</v>
      </c>
      <c r="BD216" s="3" t="str">
        <v>Experimental Farm of Department of Animal Production, College of Agricultural Science, El-Arish</v>
      </c>
      <c r="BE216" s="3" t="str">
        <v>Experimental Farm of Department of Animal Production, College of Agricultural Science, El-Arish</v>
      </c>
      <c r="BF216" s="3" t="str">
        <v>Experimental Farm of Department of Animal Production, College of Agricultural Science, El-Arish</v>
      </c>
      <c r="BG216" s="3" t="str">
        <v>Experimental Farm of Department of Animal Production, College of Agricultural Science, El-Arish</v>
      </c>
      <c r="BH216" s="3" t="str">
        <v>Experimental Farm of Department of Animal Production, College of Agricultural Science, El-Arish</v>
      </c>
      <c r="BI216" s="3" t="str">
        <v>Experimental Farm of Department of Animal Production, College of Agricultural Science, El-Arish</v>
      </c>
      <c r="BJ216" s="3" t="str">
        <v>Experimental Farm of Department of Animal Production, College of Agricultural Science, El-Arish</v>
      </c>
      <c r="BK216" s="3" t="str">
        <v>Experimental Farm of Department of Animal Production, College of Agricultural Science, El-Arish</v>
      </c>
      <c r="BL216" s="3" t="str">
        <v>Experimental Farm of Department of Animal Production, College of Agricultural Science, El-Arish</v>
      </c>
      <c r="BM216" s="3" t="str">
        <v>Experimental Farm of Department of Animal Production, College of Agricultural Science, El-Arish</v>
      </c>
      <c r="BN216" s="3" t="str">
        <v>Experimental Farm of Department of Animal Production, College of Agricultural Science, El-Arish</v>
      </c>
      <c r="BO216" s="3" t="str">
        <v>Experimental Farm of Department of Animal Production, College of Agricultural Science, El-Arish</v>
      </c>
      <c r="BP216" s="3" t="str">
        <v>Experimental Farm of Department of Animal Production, College of Agricultural Science, El-Arish</v>
      </c>
      <c r="BQ216" s="3" t="str">
        <v>Experimental Farm of Department of Animal Production, College of Agricultural Science, El-Arish</v>
      </c>
      <c r="BR216" s="3" t="str">
        <v>Experimental Farm of Department of Animal Production, College of Agricultural Science, El-Arish</v>
      </c>
      <c r="BS216" s="3" t="str">
        <v>Experimental Farm of Department of Animal Production, College of Agricultural Science, El-Arish</v>
      </c>
      <c r="BT216" s="3" t="str">
        <v>Experimental Farm of Department of Animal Production, College of Agricultural Science, El-Arish</v>
      </c>
      <c r="BU216" s="3" t="str">
        <v>Experimental Farm of Department of Animal Production, College of Agricultural Science, El-Arish</v>
      </c>
      <c r="BV216" s="3" t="str">
        <v>Experimental Farm of Department of Animal Production, College of Agricultural Science, El-Arish</v>
      </c>
      <c r="BW216" s="3" t="str">
        <v>Experimental Farm of Department of Animal Production, College of Agricultural Science, El-Arish</v>
      </c>
      <c r="BX216" s="3" t="str">
        <v>Experimental Farm of Department of Animal Production, College of Agricultural Science, El-Arish</v>
      </c>
      <c r="BY216" s="3" t="str">
        <v>Experimental Farm of Department of Animal Production, College of Agricultural Science, El-Arish</v>
      </c>
      <c r="BZ216" s="3" t="str">
        <v>Experimental Farm of Department of Animal Production, College of Agricultural Science, El-Arish</v>
      </c>
      <c r="CA216" s="3" t="str">
        <v>Experimental Farm of Department of Animal Production, College of Agricultural Science, El-Arish</v>
      </c>
      <c r="CB216" s="3" t="str">
        <v>Experimental Farm of Department of Animal Production, College of Agricultural Science, El-Arish</v>
      </c>
      <c r="CC216" s="3" t="str">
        <v>Experimental Farm of Department of Animal Production, College of Agricultural Science, El-Arish</v>
      </c>
      <c r="CD216" s="3" t="str">
        <v>Experimental Farm of Department of Animal Production, College of Agricultural Science, El-Arish</v>
      </c>
      <c r="CE216" s="3" t="str">
        <v>Experimental Farm of Department of Animal Production, College of Agricultural Science, El-Arish</v>
      </c>
      <c r="CF216" s="3" t="str">
        <v>Experimental Farm of Department of Animal Production, College of Agricultural Science, El-Arish</v>
      </c>
      <c r="CG216" s="3" t="str">
        <v>Experimental Farm of Department of Animal Production, College of Agricultural Science, El-Arish</v>
      </c>
      <c r="CK216" s="3" t="str">
        <v>Experimental Farm of Department of Animal Production, College of Agricultural Science, El-Arish</v>
      </c>
      <c r="CM216" s="3" t="str">
        <v>Experimental Farm of Department of Animal Production, College of Agricultural Science, El-Arish</v>
      </c>
      <c r="CN216" s="3" t="str">
        <v>Experimental Farm of Department of Animal Production, College of Agricultural Science, El-Arish</v>
      </c>
      <c r="CO216" s="3" t="str">
        <v>Experimental Farm of Department of Animal Production, College of Agricultural Science, El-Arish</v>
      </c>
      <c r="CP216" s="3" t="str">
        <v>Experimental Farm of Department of Animal Production, College of Agricultural Science, El-Arish</v>
      </c>
      <c r="CQ216" s="3" t="str">
        <v>Experimental Farm of Department of Animal Production, College of Agricultural Science, El-Arish</v>
      </c>
      <c r="CR216" s="3" t="str">
        <v>Experimental Farm of Department of Animal Production, College of Agricultural Science, El-Arish</v>
      </c>
      <c r="CS216" s="3" t="str">
        <v>Experimental Farm of Department of Animal Production, College of Agricultural Science, El-Arish</v>
      </c>
      <c r="CT216" s="3" t="str">
        <v>Experimental Farm of Department of Animal Production, College of Agricultural Science, El-Arish</v>
      </c>
      <c r="CU216" s="3" t="str">
        <v>Experimental Farm of Department of Animal Production, College of Agricultural Science, El-Arish</v>
      </c>
      <c r="CV216" s="3" t="str">
        <v>Experimental Farm of Department of Animal Production, College of Agricultural Science, El-Arish</v>
      </c>
      <c r="CW216" s="3" t="str">
        <v>Experimental Farm of Department of Animal Production, College of Agricultural Science, El-Arish</v>
      </c>
      <c r="CX216" s="3" t="str">
        <v>Experimental Farm of Department of Animal Production, College of Agricultural Science, El-Arish</v>
      </c>
      <c r="CY216" s="3" t="str">
        <v>Experimental Farm of Department of Animal Production, College of Agricultural Science, El-Arish</v>
      </c>
      <c r="CZ216" s="3" t="str">
        <v>Experimental Farm of Department of Animal Production, College of Agricultural Science, El-Arish</v>
      </c>
      <c r="DA216" s="3" t="str">
        <v>Experimental Farm of Department of Animal Production, College of Agricultural Science, El-Arish</v>
      </c>
      <c r="DB216" s="3" t="str">
        <v>Experimental Farm of Department of Animal Production, College of Agricultural Science, El-Arish</v>
      </c>
      <c r="DC216" s="3" t="str">
        <v>Experimental Farm of Department of Animal Production, College of Agricultural Science, El-Arish</v>
      </c>
      <c r="DD216" s="3" t="str">
        <v>Experimental Farm of Department of Animal Production, College of Agricultural Science, El-Arish</v>
      </c>
      <c r="DE216" s="3" t="str">
        <v>Experimental Farm of Department of Animal Production, College of Agricultural Science, El-Arish</v>
      </c>
      <c r="DF216" s="3" t="str">
        <v>Experimental Farm of Department of Animal Production, College of Agricultural Science, El-Arish</v>
      </c>
      <c r="DG216" s="3" t="str">
        <v>Experimental Farm of Department of Animal Production, College of Agricultural Science, El-Arish</v>
      </c>
      <c r="DH216" s="3" t="str">
        <v>Experimental Farm of Department of Animal Production, College of Agricultural Science, El-Arish</v>
      </c>
      <c r="DI216" s="3" t="str">
        <v>Experimental Farm of Department of Animal Production, College of Agricultural Science, El-Arish</v>
      </c>
      <c r="DJ216" s="3" t="str">
        <v>Experimental Farm of Department of Animal Production, College of Agricultural Science, El-Arish</v>
      </c>
      <c r="DK216" s="3" t="str">
        <v>Experimental Farm of Department of Animal Production, College of Agricultural Science, El-Arish</v>
      </c>
      <c r="DL216" s="3" t="str">
        <v>Experimental Farm of Department of Animal Production, College of Agricultural Science, El-Arish</v>
      </c>
      <c r="DM216" s="3" t="str">
        <v>Experimental Farm of Department of Animal Production, College of Agricultural Science, El-Arish</v>
      </c>
      <c r="DN216" s="3" t="str">
        <v>Experimental Farm of Department of Animal Production, College of Agricultural Science, El-Arish</v>
      </c>
      <c r="DO216" s="3" t="str">
        <v>Experimental Farm of Department of Animal Production, College of Agricultural Science, El-Arish</v>
      </c>
      <c r="DP216" s="3" t="str">
        <v>Experimental Farm of Department of Animal Production, College of Agricultural Science, El-Arish</v>
      </c>
    </row>
    <row r="217" spans="1:120" ht="14.5" x14ac:dyDescent="0.35">
      <c r="A217" s="3">
        <v>30.566700000000001</v>
      </c>
      <c r="B217" s="3">
        <v>31.566700000000001</v>
      </c>
      <c r="C217" s="3" t="s">
        <v>142</v>
      </c>
      <c r="D217" s="3" t="s">
        <v>112</v>
      </c>
      <c r="E217" s="3" t="s">
        <v>13702</v>
      </c>
      <c r="F217" s="3">
        <v>800</v>
      </c>
      <c r="G217"/>
      <c r="H217" s="3" t="str">
        <f>CONCATENATE(site_list[[#This Row],[Country]],site_list[[#This Row],[Site.ID]])</f>
        <v>EgyptExperimental Farm of the Desert Research Center, Ras Sudr</v>
      </c>
      <c r="BB217" s="3" t="str">
        <v>Experimental Farm of the Desert Research Center, Ras Sudr</v>
      </c>
      <c r="BC217" s="3" t="str">
        <v>Experimental Farm of the Desert Research Center, Ras Sudr</v>
      </c>
      <c r="BD217" s="3" t="str">
        <v>Experimental Farm of the Desert Research Center, Ras Sudr</v>
      </c>
      <c r="BE217" s="3" t="str">
        <v>Experimental Farm of the Desert Research Center, Ras Sudr</v>
      </c>
      <c r="BF217" s="3" t="str">
        <v>Experimental Farm of the Desert Research Center, Ras Sudr</v>
      </c>
      <c r="BG217" s="3" t="str">
        <v>Experimental Farm of the Desert Research Center, Ras Sudr</v>
      </c>
      <c r="BH217" s="3" t="str">
        <v>Experimental Farm of the Desert Research Center, Ras Sudr</v>
      </c>
      <c r="BI217" s="3" t="str">
        <v>Experimental Farm of the Desert Research Center, Ras Sudr</v>
      </c>
      <c r="BJ217" s="3" t="str">
        <v>Experimental Farm of the Desert Research Center, Ras Sudr</v>
      </c>
      <c r="BK217" s="3" t="str">
        <v>Experimental Farm of the Desert Research Center, Ras Sudr</v>
      </c>
      <c r="BL217" s="3" t="str">
        <v>Experimental Farm of the Desert Research Center, Ras Sudr</v>
      </c>
      <c r="BM217" s="3" t="str">
        <v>Experimental Farm of the Desert Research Center, Ras Sudr</v>
      </c>
      <c r="BN217" s="3" t="str">
        <v>Experimental Farm of the Desert Research Center, Ras Sudr</v>
      </c>
      <c r="BO217" s="3" t="str">
        <v>Experimental Farm of the Desert Research Center, Ras Sudr</v>
      </c>
      <c r="BP217" s="3" t="str">
        <v>Experimental Farm of the Desert Research Center, Ras Sudr</v>
      </c>
      <c r="BQ217" s="3" t="str">
        <v>Experimental Farm of the Desert Research Center, Ras Sudr</v>
      </c>
      <c r="BR217" s="3" t="str">
        <v>Experimental Farm of the Desert Research Center, Ras Sudr</v>
      </c>
      <c r="BS217" s="3" t="str">
        <v>Experimental Farm of the Desert Research Center, Ras Sudr</v>
      </c>
      <c r="BT217" s="3" t="str">
        <v>Experimental Farm of the Desert Research Center, Ras Sudr</v>
      </c>
      <c r="BU217" s="3" t="str">
        <v>Experimental Farm of the Desert Research Center, Ras Sudr</v>
      </c>
      <c r="BV217" s="3" t="str">
        <v>Experimental Farm of the Desert Research Center, Ras Sudr</v>
      </c>
      <c r="BW217" s="3" t="str">
        <v>Experimental Farm of the Desert Research Center, Ras Sudr</v>
      </c>
      <c r="BX217" s="3" t="str">
        <v>Experimental Farm of the Desert Research Center, Ras Sudr</v>
      </c>
      <c r="BY217" s="3" t="str">
        <v>Experimental Farm of the Desert Research Center, Ras Sudr</v>
      </c>
      <c r="BZ217" s="3" t="str">
        <v>Experimental Farm of the Desert Research Center, Ras Sudr</v>
      </c>
      <c r="CA217" s="3" t="str">
        <v>Experimental Farm of the Desert Research Center, Ras Sudr</v>
      </c>
      <c r="CB217" s="3" t="str">
        <v>Experimental Farm of the Desert Research Center, Ras Sudr</v>
      </c>
      <c r="CC217" s="3" t="str">
        <v>Experimental Farm of the Desert Research Center, Ras Sudr</v>
      </c>
      <c r="CD217" s="3" t="str">
        <v>Experimental Farm of the Desert Research Center, Ras Sudr</v>
      </c>
      <c r="CE217" s="3" t="str">
        <v>Experimental Farm of the Desert Research Center, Ras Sudr</v>
      </c>
      <c r="CF217" s="3" t="str">
        <v>Experimental Farm of the Desert Research Center, Ras Sudr</v>
      </c>
      <c r="CG217" s="3" t="str">
        <v>Experimental Farm of the Desert Research Center, Ras Sudr</v>
      </c>
      <c r="CK217" s="3" t="str">
        <v>Experimental Farm of the Desert Research Center, Ras Sudr</v>
      </c>
      <c r="CM217" s="3" t="str">
        <v>Experimental Farm of the Desert Research Center, Ras Sudr</v>
      </c>
      <c r="CN217" s="3" t="str">
        <v>Experimental Farm of the Desert Research Center, Ras Sudr</v>
      </c>
      <c r="CO217" s="3" t="str">
        <v>Experimental Farm of the Desert Research Center, Ras Sudr</v>
      </c>
      <c r="CP217" s="3" t="str">
        <v>Experimental Farm of the Desert Research Center, Ras Sudr</v>
      </c>
      <c r="CQ217" s="3" t="str">
        <v>Experimental Farm of the Desert Research Center, Ras Sudr</v>
      </c>
      <c r="CR217" s="3" t="str">
        <v>Experimental Farm of the Desert Research Center, Ras Sudr</v>
      </c>
      <c r="CS217" s="3" t="str">
        <v>Experimental Farm of the Desert Research Center, Ras Sudr</v>
      </c>
      <c r="CT217" s="3" t="str">
        <v>Experimental Farm of the Desert Research Center, Ras Sudr</v>
      </c>
      <c r="CU217" s="3" t="str">
        <v>Experimental Farm of the Desert Research Center, Ras Sudr</v>
      </c>
      <c r="CV217" s="3" t="str">
        <v>Experimental Farm of the Desert Research Center, Ras Sudr</v>
      </c>
      <c r="CW217" s="3" t="str">
        <v>Experimental Farm of the Desert Research Center, Ras Sudr</v>
      </c>
      <c r="CX217" s="3" t="str">
        <v>Experimental Farm of the Desert Research Center, Ras Sudr</v>
      </c>
      <c r="CY217" s="3" t="str">
        <v>Experimental Farm of the Desert Research Center, Ras Sudr</v>
      </c>
      <c r="CZ217" s="3" t="str">
        <v>Experimental Farm of the Desert Research Center, Ras Sudr</v>
      </c>
      <c r="DA217" s="3" t="str">
        <v>Experimental Farm of the Desert Research Center, Ras Sudr</v>
      </c>
      <c r="DB217" s="3" t="str">
        <v>Experimental Farm of the Desert Research Center, Ras Sudr</v>
      </c>
      <c r="DC217" s="3" t="str">
        <v>Experimental Farm of the Desert Research Center, Ras Sudr</v>
      </c>
      <c r="DD217" s="3" t="str">
        <v>Experimental Farm of the Desert Research Center, Ras Sudr</v>
      </c>
      <c r="DE217" s="3" t="str">
        <v>Experimental Farm of the Desert Research Center, Ras Sudr</v>
      </c>
      <c r="DF217" s="3" t="str">
        <v>Experimental Farm of the Desert Research Center, Ras Sudr</v>
      </c>
      <c r="DG217" s="3" t="str">
        <v>Experimental Farm of the Desert Research Center, Ras Sudr</v>
      </c>
      <c r="DH217" s="3" t="str">
        <v>Experimental Farm of the Desert Research Center, Ras Sudr</v>
      </c>
      <c r="DI217" s="3" t="str">
        <v>Experimental Farm of the Desert Research Center, Ras Sudr</v>
      </c>
      <c r="DJ217" s="3" t="str">
        <v>Experimental Farm of the Desert Research Center, Ras Sudr</v>
      </c>
      <c r="DK217" s="3" t="str">
        <v>Experimental Farm of the Desert Research Center, Ras Sudr</v>
      </c>
      <c r="DL217" s="3" t="str">
        <v>Experimental Farm of the Desert Research Center, Ras Sudr</v>
      </c>
      <c r="DM217" s="3" t="str">
        <v>Experimental Farm of the Desert Research Center, Ras Sudr</v>
      </c>
      <c r="DN217" s="3" t="str">
        <v>Experimental Farm of the Desert Research Center, Ras Sudr</v>
      </c>
      <c r="DO217" s="3" t="str">
        <v>Experimental Farm of the Desert Research Center, Ras Sudr</v>
      </c>
      <c r="DP217" s="3" t="str">
        <v>Experimental Farm of the Desert Research Center, Ras Sudr</v>
      </c>
    </row>
    <row r="218" spans="1:120" ht="14.5" x14ac:dyDescent="0.35">
      <c r="A218" s="3">
        <v>30.113</v>
      </c>
      <c r="B218" s="3">
        <v>31.242999999999999</v>
      </c>
      <c r="C218" s="3" t="s">
        <v>142</v>
      </c>
      <c r="D218" s="3" t="s">
        <v>13653</v>
      </c>
      <c r="E218" s="3" t="s">
        <v>13698</v>
      </c>
      <c r="F218" s="3">
        <v>100</v>
      </c>
      <c r="G218"/>
      <c r="H218" s="3" t="str">
        <f>CONCATENATE(site_list[[#This Row],[Country]],site_list[[#This Row],[Site.ID]])</f>
        <v>EgyptExperimental Farm, Faculty of Agriculture, Ain Shams University, El Nubaria</v>
      </c>
      <c r="BB218" s="3" t="str">
        <v>Experimental Farm, Faculty of Agriculture, Ain Shams University, El Nubaria</v>
      </c>
      <c r="BC218" s="3" t="str">
        <v>Experimental Farm, Faculty of Agriculture, Ain Shams University, El Nubaria</v>
      </c>
      <c r="BD218" s="3" t="str">
        <v>Experimental Farm, Faculty of Agriculture, Ain Shams University, El Nubaria</v>
      </c>
      <c r="BE218" s="3" t="str">
        <v>Experimental Farm, Faculty of Agriculture, Ain Shams University, El Nubaria</v>
      </c>
      <c r="BF218" s="3" t="str">
        <v>Experimental Farm, Faculty of Agriculture, Ain Shams University, El Nubaria</v>
      </c>
      <c r="BG218" s="3" t="str">
        <v>Experimental Farm, Faculty of Agriculture, Ain Shams University, El Nubaria</v>
      </c>
      <c r="BH218" s="3" t="str">
        <v>Experimental Farm, Faculty of Agriculture, Ain Shams University, El Nubaria</v>
      </c>
      <c r="BI218" s="3" t="str">
        <v>Experimental Farm, Faculty of Agriculture, Ain Shams University, El Nubaria</v>
      </c>
      <c r="BJ218" s="3" t="str">
        <v>Experimental Farm, Faculty of Agriculture, Ain Shams University, El Nubaria</v>
      </c>
      <c r="BK218" s="3" t="str">
        <v>Experimental Farm, Faculty of Agriculture, Ain Shams University, El Nubaria</v>
      </c>
      <c r="BL218" s="3" t="str">
        <v>Experimental Farm, Faculty of Agriculture, Ain Shams University, El Nubaria</v>
      </c>
      <c r="BM218" s="3" t="str">
        <v>Experimental Farm, Faculty of Agriculture, Ain Shams University, El Nubaria</v>
      </c>
      <c r="BN218" s="3" t="str">
        <v>Experimental Farm, Faculty of Agriculture, Ain Shams University, El Nubaria</v>
      </c>
      <c r="BO218" s="3" t="str">
        <v>Experimental Farm, Faculty of Agriculture, Ain Shams University, El Nubaria</v>
      </c>
      <c r="BP218" s="3" t="str">
        <v>Experimental Farm, Faculty of Agriculture, Ain Shams University, El Nubaria</v>
      </c>
      <c r="BQ218" s="3" t="str">
        <v>Experimental Farm, Faculty of Agriculture, Ain Shams University, El Nubaria</v>
      </c>
      <c r="BR218" s="3" t="str">
        <v>Experimental Farm, Faculty of Agriculture, Ain Shams University, El Nubaria</v>
      </c>
      <c r="BS218" s="3" t="str">
        <v>Experimental Farm, Faculty of Agriculture, Ain Shams University, El Nubaria</v>
      </c>
      <c r="BT218" s="3" t="str">
        <v>Experimental Farm, Faculty of Agriculture, Ain Shams University, El Nubaria</v>
      </c>
      <c r="BU218" s="3" t="str">
        <v>Experimental Farm, Faculty of Agriculture, Ain Shams University, El Nubaria</v>
      </c>
      <c r="BV218" s="3" t="str">
        <v>Experimental Farm, Faculty of Agriculture, Ain Shams University, El Nubaria</v>
      </c>
      <c r="BW218" s="3" t="str">
        <v>Experimental Farm, Faculty of Agriculture, Ain Shams University, El Nubaria</v>
      </c>
      <c r="BX218" s="3" t="str">
        <v>Experimental Farm, Faculty of Agriculture, Ain Shams University, El Nubaria</v>
      </c>
      <c r="BY218" s="3" t="str">
        <v>Experimental Farm, Faculty of Agriculture, Ain Shams University, El Nubaria</v>
      </c>
      <c r="BZ218" s="3" t="str">
        <v>Experimental Farm, Faculty of Agriculture, Ain Shams University, El Nubaria</v>
      </c>
      <c r="CA218" s="3" t="str">
        <v>Experimental Farm, Faculty of Agriculture, Ain Shams University, El Nubaria</v>
      </c>
      <c r="CB218" s="3" t="str">
        <v>Experimental Farm, Faculty of Agriculture, Ain Shams University, El Nubaria</v>
      </c>
      <c r="CC218" s="3" t="str">
        <v>Experimental Farm, Faculty of Agriculture, Ain Shams University, El Nubaria</v>
      </c>
      <c r="CD218" s="3" t="str">
        <v>Experimental Farm, Faculty of Agriculture, Ain Shams University, El Nubaria</v>
      </c>
      <c r="CE218" s="3" t="str">
        <v>Experimental Farm, Faculty of Agriculture, Ain Shams University, El Nubaria</v>
      </c>
      <c r="CF218" s="3" t="str">
        <v>Experimental Farm, Faculty of Agriculture, Ain Shams University, El Nubaria</v>
      </c>
      <c r="CG218" s="3" t="str">
        <v>Experimental Farm, Faculty of Agriculture, Ain Shams University, El Nubaria</v>
      </c>
      <c r="CK218" s="3" t="str">
        <v>Experimental Farm, Faculty of Agriculture, Ain Shams University, El Nubaria</v>
      </c>
      <c r="CM218" s="3" t="str">
        <v>Experimental Farm, Faculty of Agriculture, Ain Shams University, El Nubaria</v>
      </c>
      <c r="CN218" s="3" t="str">
        <v>Experimental Farm, Faculty of Agriculture, Ain Shams University, El Nubaria</v>
      </c>
      <c r="CO218" s="3" t="str">
        <v>Experimental Farm, Faculty of Agriculture, Ain Shams University, El Nubaria</v>
      </c>
      <c r="CP218" s="3" t="str">
        <v>Experimental Farm, Faculty of Agriculture, Ain Shams University, El Nubaria</v>
      </c>
      <c r="CQ218" s="3" t="str">
        <v>Experimental Farm, Faculty of Agriculture, Ain Shams University, El Nubaria</v>
      </c>
      <c r="CR218" s="3" t="str">
        <v>Experimental Farm, Faculty of Agriculture, Ain Shams University, El Nubaria</v>
      </c>
      <c r="CS218" s="3" t="str">
        <v>Experimental Farm, Faculty of Agriculture, Ain Shams University, El Nubaria</v>
      </c>
      <c r="CT218" s="3" t="str">
        <v>Experimental Farm, Faculty of Agriculture, Ain Shams University, El Nubaria</v>
      </c>
      <c r="CU218" s="3" t="str">
        <v>Experimental Farm, Faculty of Agriculture, Ain Shams University, El Nubaria</v>
      </c>
      <c r="CV218" s="3" t="str">
        <v>Experimental Farm, Faculty of Agriculture, Ain Shams University, El Nubaria</v>
      </c>
      <c r="CW218" s="3" t="str">
        <v>Experimental Farm, Faculty of Agriculture, Ain Shams University, El Nubaria</v>
      </c>
      <c r="CX218" s="3" t="str">
        <v>Experimental Farm, Faculty of Agriculture, Ain Shams University, El Nubaria</v>
      </c>
      <c r="CY218" s="3" t="str">
        <v>Experimental Farm, Faculty of Agriculture, Ain Shams University, El Nubaria</v>
      </c>
      <c r="CZ218" s="3" t="str">
        <v>Experimental Farm, Faculty of Agriculture, Ain Shams University, El Nubaria</v>
      </c>
      <c r="DA218" s="3" t="str">
        <v>Experimental Farm, Faculty of Agriculture, Ain Shams University, El Nubaria</v>
      </c>
      <c r="DB218" s="3" t="str">
        <v>Experimental Farm, Faculty of Agriculture, Ain Shams University, El Nubaria</v>
      </c>
      <c r="DC218" s="3" t="str">
        <v>Experimental Farm, Faculty of Agriculture, Ain Shams University, El Nubaria</v>
      </c>
      <c r="DD218" s="3" t="str">
        <v>Experimental Farm, Faculty of Agriculture, Ain Shams University, El Nubaria</v>
      </c>
      <c r="DE218" s="3" t="str">
        <v>Experimental Farm, Faculty of Agriculture, Ain Shams University, El Nubaria</v>
      </c>
      <c r="DF218" s="3" t="str">
        <v>Experimental Farm, Faculty of Agriculture, Ain Shams University, El Nubaria</v>
      </c>
      <c r="DG218" s="3" t="str">
        <v>Experimental Farm, Faculty of Agriculture, Ain Shams University, El Nubaria</v>
      </c>
      <c r="DH218" s="3" t="str">
        <v>Experimental Farm, Faculty of Agriculture, Ain Shams University, El Nubaria</v>
      </c>
      <c r="DI218" s="3" t="str">
        <v>Experimental Farm, Faculty of Agriculture, Ain Shams University, El Nubaria</v>
      </c>
      <c r="DJ218" s="3" t="str">
        <v>Experimental Farm, Faculty of Agriculture, Ain Shams University, El Nubaria</v>
      </c>
      <c r="DK218" s="3" t="str">
        <v>Experimental Farm, Faculty of Agriculture, Ain Shams University, El Nubaria</v>
      </c>
      <c r="DL218" s="3" t="str">
        <v>Experimental Farm, Faculty of Agriculture, Ain Shams University, El Nubaria</v>
      </c>
      <c r="DM218" s="3" t="str">
        <v>Experimental Farm, Faculty of Agriculture, Ain Shams University, El Nubaria</v>
      </c>
      <c r="DN218" s="3" t="str">
        <v>Experimental Farm, Faculty of Agriculture, Ain Shams University, El Nubaria</v>
      </c>
      <c r="DO218" s="3" t="str">
        <v>Experimental Farm, Faculty of Agriculture, Ain Shams University, El Nubaria</v>
      </c>
      <c r="DP218" s="3" t="str">
        <v>Experimental Farm, Faculty of Agriculture, Ain Shams University, El Nubaria</v>
      </c>
    </row>
    <row r="219" spans="1:120" ht="14.5" x14ac:dyDescent="0.35">
      <c r="A219" s="3">
        <v>11.178000000000001</v>
      </c>
      <c r="B219" s="3">
        <v>7.6151</v>
      </c>
      <c r="C219" s="3" t="s">
        <v>196</v>
      </c>
      <c r="D219" s="3" t="s">
        <v>112</v>
      </c>
      <c r="E219" s="3" t="s">
        <v>13652</v>
      </c>
      <c r="F219" s="3">
        <v>1000</v>
      </c>
      <c r="G219"/>
      <c r="H219" s="3" t="str">
        <f>CONCATENATE(site_list[[#This Row],[Country]],site_list[[#This Row],[Site.ID]])</f>
        <v>NigeriaExperimental Farms of the Institute of Agricultural Research (IAR), Zaria</v>
      </c>
      <c r="BB219" s="3" t="str">
        <v>Experimental Farms of the Institute of Agricultural Research (IAR), Zaria</v>
      </c>
      <c r="BC219" s="3" t="str">
        <v>Experimental Farms of the Institute of Agricultural Research (IAR), Zaria</v>
      </c>
      <c r="BD219" s="3" t="str">
        <v>Experimental Farms of the Institute of Agricultural Research (IAR), Zaria</v>
      </c>
      <c r="BE219" s="3" t="str">
        <v>Experimental Farms of the Institute of Agricultural Research (IAR), Zaria</v>
      </c>
      <c r="BF219" s="3" t="str">
        <v>Experimental Farms of the Institute of Agricultural Research (IAR), Zaria</v>
      </c>
      <c r="BG219" s="3" t="str">
        <v>Experimental Farms of the Institute of Agricultural Research (IAR), Zaria</v>
      </c>
      <c r="BH219" s="3" t="str">
        <v>Experimental Farms of the Institute of Agricultural Research (IAR), Zaria</v>
      </c>
      <c r="BI219" s="3" t="str">
        <v>Experimental Farms of the Institute of Agricultural Research (IAR), Zaria</v>
      </c>
      <c r="BJ219" s="3" t="str">
        <v>Experimental Farms of the Institute of Agricultural Research (IAR), Zaria</v>
      </c>
      <c r="BK219" s="3" t="str">
        <v>Experimental Farms of the Institute of Agricultural Research (IAR), Zaria</v>
      </c>
      <c r="BL219" s="3" t="str">
        <v>Experimental Farms of the Institute of Agricultural Research (IAR), Zaria</v>
      </c>
      <c r="BM219" s="3" t="str">
        <v>Experimental Farms of the Institute of Agricultural Research (IAR), Zaria</v>
      </c>
      <c r="BN219" s="3" t="str">
        <v>Experimental Farms of the Institute of Agricultural Research (IAR), Zaria</v>
      </c>
      <c r="BO219" s="3" t="str">
        <v>Experimental Farms of the Institute of Agricultural Research (IAR), Zaria</v>
      </c>
      <c r="BP219" s="3" t="str">
        <v>Experimental Farms of the Institute of Agricultural Research (IAR), Zaria</v>
      </c>
      <c r="BQ219" s="3" t="str">
        <v>Experimental Farms of the Institute of Agricultural Research (IAR), Zaria</v>
      </c>
      <c r="BR219" s="3" t="str">
        <v>Experimental Farms of the Institute of Agricultural Research (IAR), Zaria</v>
      </c>
      <c r="BS219" s="3" t="str">
        <v>Experimental Farms of the Institute of Agricultural Research (IAR), Zaria</v>
      </c>
      <c r="BT219" s="3" t="str">
        <v>Experimental Farms of the Institute of Agricultural Research (IAR), Zaria</v>
      </c>
      <c r="BU219" s="3" t="str">
        <v>Experimental Farms of the Institute of Agricultural Research (IAR), Zaria</v>
      </c>
      <c r="BV219" s="3" t="str">
        <v>Experimental Farms of the Institute of Agricultural Research (IAR), Zaria</v>
      </c>
      <c r="BW219" s="3" t="str">
        <v>Experimental Farms of the Institute of Agricultural Research (IAR), Zaria</v>
      </c>
      <c r="BX219" s="3" t="str">
        <v>Experimental Farms of the Institute of Agricultural Research (IAR), Zaria</v>
      </c>
      <c r="BY219" s="3" t="str">
        <v>Experimental Farms of the Institute of Agricultural Research (IAR), Zaria</v>
      </c>
      <c r="BZ219" s="3" t="str">
        <v>Experimental Farms of the Institute of Agricultural Research (IAR), Zaria</v>
      </c>
      <c r="CA219" s="3" t="str">
        <v>Experimental Farms of the Institute of Agricultural Research (IAR), Zaria</v>
      </c>
      <c r="CB219" s="3" t="str">
        <v>Experimental Farms of the Institute of Agricultural Research (IAR), Zaria</v>
      </c>
      <c r="CC219" s="3" t="str">
        <v>Experimental Farms of the Institute of Agricultural Research (IAR), Zaria</v>
      </c>
      <c r="CD219" s="3" t="str">
        <v>Experimental Farms of the Institute of Agricultural Research (IAR), Zaria</v>
      </c>
      <c r="CE219" s="3" t="str">
        <v>Experimental Farms of the Institute of Agricultural Research (IAR), Zaria</v>
      </c>
      <c r="CF219" s="3" t="str">
        <v>Experimental Farms of the Institute of Agricultural Research (IAR), Zaria</v>
      </c>
      <c r="CG219" s="3" t="str">
        <v>Experimental Farms of the Institute of Agricultural Research (IAR), Zaria</v>
      </c>
      <c r="CK219" s="3" t="str">
        <v>Experimental Farms of the Institute of Agricultural Research (IAR), Zaria</v>
      </c>
      <c r="CM219" s="3" t="str">
        <v>Experimental Farms of the Institute of Agricultural Research (IAR), Zaria</v>
      </c>
      <c r="CN219" s="3" t="str">
        <v>Experimental Farms of the Institute of Agricultural Research (IAR), Zaria</v>
      </c>
      <c r="CO219" s="3" t="str">
        <v>Experimental Farms of the Institute of Agricultural Research (IAR), Zaria</v>
      </c>
      <c r="CP219" s="3" t="str">
        <v>Experimental Farms of the Institute of Agricultural Research (IAR), Zaria</v>
      </c>
      <c r="CQ219" s="3" t="str">
        <v>Experimental Farms of the Institute of Agricultural Research (IAR), Zaria</v>
      </c>
      <c r="CR219" s="3" t="str">
        <v>Experimental Farms of the Institute of Agricultural Research (IAR), Zaria</v>
      </c>
      <c r="CS219" s="3" t="str">
        <v>Experimental Farms of the Institute of Agricultural Research (IAR), Zaria</v>
      </c>
      <c r="CT219" s="3" t="str">
        <v>Experimental Farms of the Institute of Agricultural Research (IAR), Zaria</v>
      </c>
      <c r="CU219" s="3" t="str">
        <v>Experimental Farms of the Institute of Agricultural Research (IAR), Zaria</v>
      </c>
      <c r="CV219" s="3" t="str">
        <v>Experimental Farms of the Institute of Agricultural Research (IAR), Zaria</v>
      </c>
      <c r="CW219" s="3" t="str">
        <v>Experimental Farms of the Institute of Agricultural Research (IAR), Zaria</v>
      </c>
      <c r="CX219" s="3" t="str">
        <v>Experimental Farms of the Institute of Agricultural Research (IAR), Zaria</v>
      </c>
      <c r="CY219" s="3" t="str">
        <v>Experimental Farms of the Institute of Agricultural Research (IAR), Zaria</v>
      </c>
      <c r="CZ219" s="3" t="str">
        <v>Experimental Farms of the Institute of Agricultural Research (IAR), Zaria</v>
      </c>
      <c r="DA219" s="3" t="str">
        <v>Experimental Farms of the Institute of Agricultural Research (IAR), Zaria</v>
      </c>
      <c r="DB219" s="3" t="str">
        <v>Experimental Farms of the Institute of Agricultural Research (IAR), Zaria</v>
      </c>
      <c r="DC219" s="3" t="str">
        <v>Experimental Farms of the Institute of Agricultural Research (IAR), Zaria</v>
      </c>
      <c r="DD219" s="3" t="str">
        <v>Experimental Farms of the Institute of Agricultural Research (IAR), Zaria</v>
      </c>
      <c r="DE219" s="3" t="str">
        <v>Experimental Farms of the Institute of Agricultural Research (IAR), Zaria</v>
      </c>
      <c r="DF219" s="3" t="str">
        <v>Experimental Farms of the Institute of Agricultural Research (IAR), Zaria</v>
      </c>
      <c r="DG219" s="3" t="str">
        <v>Experimental Farms of the Institute of Agricultural Research (IAR), Zaria</v>
      </c>
      <c r="DH219" s="3" t="str">
        <v>Experimental Farms of the Institute of Agricultural Research (IAR), Zaria</v>
      </c>
      <c r="DI219" s="3" t="str">
        <v>Experimental Farms of the Institute of Agricultural Research (IAR), Zaria</v>
      </c>
      <c r="DJ219" s="3" t="str">
        <v>Experimental Farms of the Institute of Agricultural Research (IAR), Zaria</v>
      </c>
      <c r="DK219" s="3" t="str">
        <v>Experimental Farms of the Institute of Agricultural Research (IAR), Zaria</v>
      </c>
      <c r="DL219" s="3" t="str">
        <v>Experimental Farms of the Institute of Agricultural Research (IAR), Zaria</v>
      </c>
      <c r="DM219" s="3" t="str">
        <v>Experimental Farms of the Institute of Agricultural Research (IAR), Zaria</v>
      </c>
      <c r="DN219" s="3" t="str">
        <v>Experimental Farms of the Institute of Agricultural Research (IAR), Zaria</v>
      </c>
      <c r="DO219" s="3" t="str">
        <v>Experimental Farms of the Institute of Agricultural Research (IAR), Zaria</v>
      </c>
      <c r="DP219" s="3" t="str">
        <v>Experimental Farms of the Institute of Agricultural Research (IAR), Zaria</v>
      </c>
    </row>
    <row r="220" spans="1:120" ht="14.5" x14ac:dyDescent="0.35">
      <c r="A220" s="3">
        <v>-17.683299999999999</v>
      </c>
      <c r="B220" s="3">
        <v>15.3</v>
      </c>
      <c r="C220" s="3" t="s">
        <v>9632</v>
      </c>
      <c r="D220" s="3" t="s">
        <v>112</v>
      </c>
      <c r="E220" s="3" t="s">
        <v>9750</v>
      </c>
      <c r="F220" s="3">
        <v>300</v>
      </c>
      <c r="G220"/>
      <c r="H220" s="3" t="str">
        <f>CONCATENATE(site_list[[#This Row],[Country]],site_list[[#This Row],[Site.ID]])</f>
        <v xml:space="preserve">NamibiaExperimental Field  of University of Namibia, Ogongo Campus </v>
      </c>
      <c r="BB220" s="3" t="str">
        <v xml:space="preserve">Experimental Field  of University of Namibia, Ogongo Campus </v>
      </c>
      <c r="BC220" s="3" t="str">
        <v xml:space="preserve">Experimental Field  of University of Namibia, Ogongo Campus </v>
      </c>
      <c r="BD220" s="3" t="str">
        <v xml:space="preserve">Experimental Field  of University of Namibia, Ogongo Campus </v>
      </c>
      <c r="BE220" s="3" t="str">
        <v xml:space="preserve">Experimental Field  of University of Namibia, Ogongo Campus </v>
      </c>
      <c r="BF220" s="3" t="str">
        <v xml:space="preserve">Experimental Field  of University of Namibia, Ogongo Campus </v>
      </c>
      <c r="BG220" s="3" t="str">
        <v xml:space="preserve">Experimental Field  of University of Namibia, Ogongo Campus </v>
      </c>
      <c r="BH220" s="3" t="str">
        <v xml:space="preserve">Experimental Field  of University of Namibia, Ogongo Campus </v>
      </c>
      <c r="BI220" s="3" t="str">
        <v xml:space="preserve">Experimental Field  of University of Namibia, Ogongo Campus </v>
      </c>
      <c r="BJ220" s="3" t="str">
        <v xml:space="preserve">Experimental Field  of University of Namibia, Ogongo Campus </v>
      </c>
      <c r="BK220" s="3" t="str">
        <v xml:space="preserve">Experimental Field  of University of Namibia, Ogongo Campus </v>
      </c>
      <c r="BL220" s="3" t="str">
        <v xml:space="preserve">Experimental Field  of University of Namibia, Ogongo Campus </v>
      </c>
      <c r="BM220" s="3" t="str">
        <v xml:space="preserve">Experimental Field  of University of Namibia, Ogongo Campus </v>
      </c>
      <c r="BN220" s="3" t="str">
        <v xml:space="preserve">Experimental Field  of University of Namibia, Ogongo Campus </v>
      </c>
      <c r="BO220" s="3" t="str">
        <v xml:space="preserve">Experimental Field  of University of Namibia, Ogongo Campus </v>
      </c>
      <c r="BP220" s="3" t="str">
        <v xml:space="preserve">Experimental Field  of University of Namibia, Ogongo Campus </v>
      </c>
      <c r="BQ220" s="3" t="str">
        <v xml:space="preserve">Experimental Field  of University of Namibia, Ogongo Campus </v>
      </c>
      <c r="BR220" s="3" t="str">
        <v xml:space="preserve">Experimental Field  of University of Namibia, Ogongo Campus </v>
      </c>
      <c r="BS220" s="3" t="str">
        <v xml:space="preserve">Experimental Field  of University of Namibia, Ogongo Campus </v>
      </c>
      <c r="BT220" s="3" t="str">
        <v xml:space="preserve">Experimental Field  of University of Namibia, Ogongo Campus </v>
      </c>
      <c r="BU220" s="3" t="str">
        <v xml:space="preserve">Experimental Field  of University of Namibia, Ogongo Campus </v>
      </c>
      <c r="BV220" s="3" t="str">
        <v xml:space="preserve">Experimental Field  of University of Namibia, Ogongo Campus </v>
      </c>
      <c r="BW220" s="3" t="str">
        <v xml:space="preserve">Experimental Field  of University of Namibia, Ogongo Campus </v>
      </c>
      <c r="BX220" s="3" t="str">
        <v xml:space="preserve">Experimental Field  of University of Namibia, Ogongo Campus </v>
      </c>
      <c r="BY220" s="3" t="str">
        <v xml:space="preserve">Experimental Field  of University of Namibia, Ogongo Campus </v>
      </c>
      <c r="BZ220" s="3" t="str">
        <v xml:space="preserve">Experimental Field  of University of Namibia, Ogongo Campus </v>
      </c>
      <c r="CA220" s="3" t="str">
        <v xml:space="preserve">Experimental Field  of University of Namibia, Ogongo Campus </v>
      </c>
      <c r="CB220" s="3" t="str">
        <v xml:space="preserve">Experimental Field  of University of Namibia, Ogongo Campus </v>
      </c>
      <c r="CC220" s="3" t="str">
        <v xml:space="preserve">Experimental Field  of University of Namibia, Ogongo Campus </v>
      </c>
      <c r="CD220" s="3" t="str">
        <v xml:space="preserve">Experimental Field  of University of Namibia, Ogongo Campus </v>
      </c>
      <c r="CE220" s="3" t="str">
        <v xml:space="preserve">Experimental Field  of University of Namibia, Ogongo Campus </v>
      </c>
      <c r="CF220" s="3" t="str">
        <v xml:space="preserve">Experimental Field  of University of Namibia, Ogongo Campus </v>
      </c>
      <c r="CG220" s="3" t="str">
        <v xml:space="preserve">Experimental Field  of University of Namibia, Ogongo Campus </v>
      </c>
      <c r="CK220" s="3" t="str">
        <v xml:space="preserve">Experimental Field  of University of Namibia, Ogongo Campus </v>
      </c>
      <c r="CM220" s="3" t="str">
        <v xml:space="preserve">Experimental Field  of University of Namibia, Ogongo Campus </v>
      </c>
      <c r="CN220" s="3" t="str">
        <v xml:space="preserve">Experimental Field  of University of Namibia, Ogongo Campus </v>
      </c>
      <c r="CO220" s="3" t="str">
        <v xml:space="preserve">Experimental Field  of University of Namibia, Ogongo Campus </v>
      </c>
      <c r="CP220" s="3" t="str">
        <v xml:space="preserve">Experimental Field  of University of Namibia, Ogongo Campus </v>
      </c>
      <c r="CQ220" s="3" t="str">
        <v xml:space="preserve">Experimental Field  of University of Namibia, Ogongo Campus </v>
      </c>
      <c r="CR220" s="3" t="str">
        <v xml:space="preserve">Experimental Field  of University of Namibia, Ogongo Campus </v>
      </c>
      <c r="CS220" s="3" t="str">
        <v xml:space="preserve">Experimental Field  of University of Namibia, Ogongo Campus </v>
      </c>
      <c r="CT220" s="3" t="str">
        <v xml:space="preserve">Experimental Field  of University of Namibia, Ogongo Campus </v>
      </c>
      <c r="CU220" s="3" t="str">
        <v xml:space="preserve">Experimental Field  of University of Namibia, Ogongo Campus </v>
      </c>
      <c r="CV220" s="3" t="str">
        <v xml:space="preserve">Experimental Field  of University of Namibia, Ogongo Campus </v>
      </c>
      <c r="CW220" s="3" t="str">
        <v xml:space="preserve">Experimental Field  of University of Namibia, Ogongo Campus </v>
      </c>
      <c r="CX220" s="3" t="str">
        <v xml:space="preserve">Experimental Field  of University of Namibia, Ogongo Campus </v>
      </c>
      <c r="CY220" s="3" t="str">
        <v xml:space="preserve">Experimental Field  of University of Namibia, Ogongo Campus </v>
      </c>
      <c r="CZ220" s="3" t="str">
        <v xml:space="preserve">Experimental Field  of University of Namibia, Ogongo Campus </v>
      </c>
      <c r="DA220" s="3" t="str">
        <v xml:space="preserve">Experimental Field  of University of Namibia, Ogongo Campus </v>
      </c>
      <c r="DB220" s="3" t="str">
        <v xml:space="preserve">Experimental Field  of University of Namibia, Ogongo Campus </v>
      </c>
      <c r="DC220" s="3" t="str">
        <v xml:space="preserve">Experimental Field  of University of Namibia, Ogongo Campus </v>
      </c>
      <c r="DD220" s="3" t="str">
        <v xml:space="preserve">Experimental Field  of University of Namibia, Ogongo Campus </v>
      </c>
      <c r="DE220" s="3" t="str">
        <v xml:space="preserve">Experimental Field  of University of Namibia, Ogongo Campus </v>
      </c>
      <c r="DF220" s="3" t="str">
        <v xml:space="preserve">Experimental Field  of University of Namibia, Ogongo Campus </v>
      </c>
      <c r="DG220" s="3" t="str">
        <v xml:space="preserve">Experimental Field  of University of Namibia, Ogongo Campus </v>
      </c>
      <c r="DH220" s="3" t="str">
        <v xml:space="preserve">Experimental Field  of University of Namibia, Ogongo Campus </v>
      </c>
      <c r="DI220" s="3" t="str">
        <v xml:space="preserve">Experimental Field  of University of Namibia, Ogongo Campus </v>
      </c>
      <c r="DJ220" s="3" t="str">
        <v xml:space="preserve">Experimental Field  of University of Namibia, Ogongo Campus </v>
      </c>
      <c r="DK220" s="3" t="str">
        <v xml:space="preserve">Experimental Field  of University of Namibia, Ogongo Campus </v>
      </c>
      <c r="DL220" s="3" t="str">
        <v xml:space="preserve">Experimental Field  of University of Namibia, Ogongo Campus </v>
      </c>
      <c r="DM220" s="3" t="str">
        <v xml:space="preserve">Experimental Field  of University of Namibia, Ogongo Campus </v>
      </c>
      <c r="DN220" s="3" t="str">
        <v xml:space="preserve">Experimental Field  of University of Namibia, Ogongo Campus </v>
      </c>
      <c r="DO220" s="3" t="str">
        <v xml:space="preserve">Experimental Field  of University of Namibia, Ogongo Campus </v>
      </c>
      <c r="DP220" s="3" t="str">
        <v xml:space="preserve">Experimental Field  of University of Namibia, Ogongo Campus </v>
      </c>
    </row>
    <row r="221" spans="1:120" ht="14.5" x14ac:dyDescent="0.35">
      <c r="A221" s="3">
        <v>-15.932700000000001</v>
      </c>
      <c r="B221" s="3">
        <v>-48.1447</v>
      </c>
      <c r="C221" s="3" t="s">
        <v>9239</v>
      </c>
      <c r="D221" s="3" t="s">
        <v>112</v>
      </c>
      <c r="E221" s="3" t="s">
        <v>9752</v>
      </c>
      <c r="F221" s="3">
        <v>300</v>
      </c>
      <c r="G221"/>
      <c r="H221" s="3" t="str">
        <f>CONCATENATE(site_list[[#This Row],[Country]],site_list[[#This Row],[Site.ID]])</f>
        <v>BrazilExperimental field of Embrapa Hortaliças</v>
      </c>
      <c r="BB221" s="3" t="str">
        <v>Experimental field of Embrapa Hortaliças</v>
      </c>
      <c r="BC221" s="3" t="str">
        <v>Experimental field of Embrapa Hortaliças</v>
      </c>
      <c r="BD221" s="3" t="str">
        <v>Experimental field of Embrapa Hortaliças</v>
      </c>
      <c r="BE221" s="3" t="str">
        <v>Experimental field of Embrapa Hortaliças</v>
      </c>
      <c r="BF221" s="3" t="str">
        <v>Experimental field of Embrapa Hortaliças</v>
      </c>
      <c r="BG221" s="3" t="str">
        <v>Experimental field of Embrapa Hortaliças</v>
      </c>
      <c r="BH221" s="3" t="str">
        <v>Experimental field of Embrapa Hortaliças</v>
      </c>
      <c r="BI221" s="3" t="str">
        <v>Experimental field of Embrapa Hortaliças</v>
      </c>
      <c r="BJ221" s="3" t="str">
        <v>Experimental field of Embrapa Hortaliças</v>
      </c>
      <c r="BK221" s="3" t="str">
        <v>Experimental field of Embrapa Hortaliças</v>
      </c>
      <c r="BL221" s="3" t="str">
        <v>Experimental field of Embrapa Hortaliças</v>
      </c>
      <c r="BM221" s="3" t="str">
        <v>Experimental field of Embrapa Hortaliças</v>
      </c>
      <c r="BN221" s="3" t="str">
        <v>Experimental field of Embrapa Hortaliças</v>
      </c>
      <c r="BO221" s="3" t="str">
        <v>Experimental field of Embrapa Hortaliças</v>
      </c>
      <c r="BP221" s="3" t="str">
        <v>Experimental field of Embrapa Hortaliças</v>
      </c>
      <c r="BQ221" s="3" t="str">
        <v>Experimental field of Embrapa Hortaliças</v>
      </c>
      <c r="BR221" s="3" t="str">
        <v>Experimental field of Embrapa Hortaliças</v>
      </c>
      <c r="BS221" s="3" t="str">
        <v>Experimental field of Embrapa Hortaliças</v>
      </c>
      <c r="BT221" s="3" t="str">
        <v>Experimental field of Embrapa Hortaliças</v>
      </c>
      <c r="BU221" s="3" t="str">
        <v>Experimental field of Embrapa Hortaliças</v>
      </c>
      <c r="BV221" s="3" t="str">
        <v>Experimental field of Embrapa Hortaliças</v>
      </c>
      <c r="BW221" s="3" t="str">
        <v>Experimental field of Embrapa Hortaliças</v>
      </c>
      <c r="BX221" s="3" t="str">
        <v>Experimental field of Embrapa Hortaliças</v>
      </c>
      <c r="BY221" s="3" t="str">
        <v>Experimental field of Embrapa Hortaliças</v>
      </c>
      <c r="BZ221" s="3" t="str">
        <v>Experimental field of Embrapa Hortaliças</v>
      </c>
      <c r="CA221" s="3" t="str">
        <v>Experimental field of Embrapa Hortaliças</v>
      </c>
      <c r="CB221" s="3" t="str">
        <v>Experimental field of Embrapa Hortaliças</v>
      </c>
      <c r="CC221" s="3" t="str">
        <v>Experimental field of Embrapa Hortaliças</v>
      </c>
      <c r="CD221" s="3" t="str">
        <v>Experimental field of Embrapa Hortaliças</v>
      </c>
      <c r="CE221" s="3" t="str">
        <v>Experimental field of Embrapa Hortaliças</v>
      </c>
      <c r="CF221" s="3" t="str">
        <v>Experimental field of Embrapa Hortaliças</v>
      </c>
      <c r="CG221" s="3" t="str">
        <v>Experimental field of Embrapa Hortaliças</v>
      </c>
      <c r="CK221" s="3" t="str">
        <v>Experimental field of Embrapa Hortaliças</v>
      </c>
      <c r="CM221" s="3" t="str">
        <v>Experimental field of Embrapa Hortaliças</v>
      </c>
      <c r="CN221" s="3" t="str">
        <v>Experimental field of Embrapa Hortaliças</v>
      </c>
      <c r="CO221" s="3" t="str">
        <v>Experimental field of Embrapa Hortaliças</v>
      </c>
      <c r="CP221" s="3" t="str">
        <v>Experimental field of Embrapa Hortaliças</v>
      </c>
      <c r="CQ221" s="3" t="str">
        <v>Experimental field of Embrapa Hortaliças</v>
      </c>
      <c r="CR221" s="3" t="str">
        <v>Experimental field of Embrapa Hortaliças</v>
      </c>
      <c r="CS221" s="3" t="str">
        <v>Experimental field of Embrapa Hortaliças</v>
      </c>
      <c r="CT221" s="3" t="str">
        <v>Experimental field of Embrapa Hortaliças</v>
      </c>
      <c r="CU221" s="3" t="str">
        <v>Experimental field of Embrapa Hortaliças</v>
      </c>
      <c r="CV221" s="3" t="str">
        <v>Experimental field of Embrapa Hortaliças</v>
      </c>
      <c r="CW221" s="3" t="str">
        <v>Experimental field of Embrapa Hortaliças</v>
      </c>
      <c r="CX221" s="3" t="str">
        <v>Experimental field of Embrapa Hortaliças</v>
      </c>
      <c r="CY221" s="3" t="str">
        <v>Experimental field of Embrapa Hortaliças</v>
      </c>
      <c r="CZ221" s="3" t="str">
        <v>Experimental field of Embrapa Hortaliças</v>
      </c>
      <c r="DA221" s="3" t="str">
        <v>Experimental field of Embrapa Hortaliças</v>
      </c>
      <c r="DB221" s="3" t="str">
        <v>Experimental field of Embrapa Hortaliças</v>
      </c>
      <c r="DC221" s="3" t="str">
        <v>Experimental field of Embrapa Hortaliças</v>
      </c>
      <c r="DD221" s="3" t="str">
        <v>Experimental field of Embrapa Hortaliças</v>
      </c>
      <c r="DE221" s="3" t="str">
        <v>Experimental field of Embrapa Hortaliças</v>
      </c>
      <c r="DF221" s="3" t="str">
        <v>Experimental field of Embrapa Hortaliças</v>
      </c>
      <c r="DG221" s="3" t="str">
        <v>Experimental field of Embrapa Hortaliças</v>
      </c>
      <c r="DH221" s="3" t="str">
        <v>Experimental field of Embrapa Hortaliças</v>
      </c>
      <c r="DI221" s="3" t="str">
        <v>Experimental field of Embrapa Hortaliças</v>
      </c>
      <c r="DJ221" s="3" t="str">
        <v>Experimental field of Embrapa Hortaliças</v>
      </c>
      <c r="DK221" s="3" t="str">
        <v>Experimental field of Embrapa Hortaliças</v>
      </c>
      <c r="DL221" s="3" t="str">
        <v>Experimental field of Embrapa Hortaliças</v>
      </c>
      <c r="DM221" s="3" t="str">
        <v>Experimental field of Embrapa Hortaliças</v>
      </c>
      <c r="DN221" s="3" t="str">
        <v>Experimental field of Embrapa Hortaliças</v>
      </c>
      <c r="DO221" s="3" t="str">
        <v>Experimental field of Embrapa Hortaliças</v>
      </c>
      <c r="DP221" s="3" t="str">
        <v>Experimental field of Embrapa Hortaliças</v>
      </c>
    </row>
    <row r="222" spans="1:120" ht="14.5" x14ac:dyDescent="0.35">
      <c r="A222" s="3">
        <v>-15.8028</v>
      </c>
      <c r="B222" s="3">
        <v>-43.300829999999998</v>
      </c>
      <c r="C222" s="3" t="s">
        <v>9239</v>
      </c>
      <c r="D222" s="3" t="s">
        <v>112</v>
      </c>
      <c r="E222" s="3" t="s">
        <v>9753</v>
      </c>
      <c r="F222" s="3">
        <v>300</v>
      </c>
      <c r="G222"/>
      <c r="H222" s="3" t="str">
        <f>CONCATENATE(site_list[[#This Row],[Country]],site_list[[#This Row],[Site.ID]])</f>
        <v>BrazilExperimental Field of the Embrapa Maize and Sorghum, in the Projeto Gorutuba, Nova Porteirinha</v>
      </c>
      <c r="BB222" s="3" t="str">
        <v>Experimental Field of the Embrapa Maize and Sorghum, in the Projeto Gorutuba, Nova Porteirinha</v>
      </c>
      <c r="BC222" s="3" t="str">
        <v>Experimental Field of the Embrapa Maize and Sorghum, in the Projeto Gorutuba, Nova Porteirinha</v>
      </c>
      <c r="BD222" s="3" t="str">
        <v>Experimental Field of the Embrapa Maize and Sorghum, in the Projeto Gorutuba, Nova Porteirinha</v>
      </c>
      <c r="BE222" s="3" t="str">
        <v>Experimental Field of the Embrapa Maize and Sorghum, in the Projeto Gorutuba, Nova Porteirinha</v>
      </c>
      <c r="BF222" s="3" t="str">
        <v>Experimental Field of the Embrapa Maize and Sorghum, in the Projeto Gorutuba, Nova Porteirinha</v>
      </c>
      <c r="BG222" s="3" t="str">
        <v>Experimental Field of the Embrapa Maize and Sorghum, in the Projeto Gorutuba, Nova Porteirinha</v>
      </c>
      <c r="BH222" s="3" t="str">
        <v>Experimental Field of the Embrapa Maize and Sorghum, in the Projeto Gorutuba, Nova Porteirinha</v>
      </c>
      <c r="BI222" s="3" t="str">
        <v>Experimental Field of the Embrapa Maize and Sorghum, in the Projeto Gorutuba, Nova Porteirinha</v>
      </c>
      <c r="BJ222" s="3" t="str">
        <v>Experimental Field of the Embrapa Maize and Sorghum, in the Projeto Gorutuba, Nova Porteirinha</v>
      </c>
      <c r="BK222" s="3" t="str">
        <v>Experimental Field of the Embrapa Maize and Sorghum, in the Projeto Gorutuba, Nova Porteirinha</v>
      </c>
      <c r="BL222" s="3" t="str">
        <v>Experimental Field of the Embrapa Maize and Sorghum, in the Projeto Gorutuba, Nova Porteirinha</v>
      </c>
      <c r="BM222" s="3" t="str">
        <v>Experimental Field of the Embrapa Maize and Sorghum, in the Projeto Gorutuba, Nova Porteirinha</v>
      </c>
      <c r="BN222" s="3" t="str">
        <v>Experimental Field of the Embrapa Maize and Sorghum, in the Projeto Gorutuba, Nova Porteirinha</v>
      </c>
      <c r="BO222" s="3" t="str">
        <v>Experimental Field of the Embrapa Maize and Sorghum, in the Projeto Gorutuba, Nova Porteirinha</v>
      </c>
      <c r="BP222" s="3" t="str">
        <v>Experimental Field of the Embrapa Maize and Sorghum, in the Projeto Gorutuba, Nova Porteirinha</v>
      </c>
      <c r="BQ222" s="3" t="str">
        <v>Experimental Field of the Embrapa Maize and Sorghum, in the Projeto Gorutuba, Nova Porteirinha</v>
      </c>
      <c r="BR222" s="3" t="str">
        <v>Experimental Field of the Embrapa Maize and Sorghum, in the Projeto Gorutuba, Nova Porteirinha</v>
      </c>
      <c r="BS222" s="3" t="str">
        <v>Experimental Field of the Embrapa Maize and Sorghum, in the Projeto Gorutuba, Nova Porteirinha</v>
      </c>
      <c r="BT222" s="3" t="str">
        <v>Experimental Field of the Embrapa Maize and Sorghum, in the Projeto Gorutuba, Nova Porteirinha</v>
      </c>
      <c r="BU222" s="3" t="str">
        <v>Experimental Field of the Embrapa Maize and Sorghum, in the Projeto Gorutuba, Nova Porteirinha</v>
      </c>
      <c r="BV222" s="3" t="str">
        <v>Experimental Field of the Embrapa Maize and Sorghum, in the Projeto Gorutuba, Nova Porteirinha</v>
      </c>
      <c r="BW222" s="3" t="str">
        <v>Experimental Field of the Embrapa Maize and Sorghum, in the Projeto Gorutuba, Nova Porteirinha</v>
      </c>
      <c r="BX222" s="3" t="str">
        <v>Experimental Field of the Embrapa Maize and Sorghum, in the Projeto Gorutuba, Nova Porteirinha</v>
      </c>
      <c r="BY222" s="3" t="str">
        <v>Experimental Field of the Embrapa Maize and Sorghum, in the Projeto Gorutuba, Nova Porteirinha</v>
      </c>
      <c r="BZ222" s="3" t="str">
        <v>Experimental Field of the Embrapa Maize and Sorghum, in the Projeto Gorutuba, Nova Porteirinha</v>
      </c>
      <c r="CA222" s="3" t="str">
        <v>Experimental Field of the Embrapa Maize and Sorghum, in the Projeto Gorutuba, Nova Porteirinha</v>
      </c>
      <c r="CB222" s="3" t="str">
        <v>Experimental Field of the Embrapa Maize and Sorghum, in the Projeto Gorutuba, Nova Porteirinha</v>
      </c>
      <c r="CC222" s="3" t="str">
        <v>Experimental Field of the Embrapa Maize and Sorghum, in the Projeto Gorutuba, Nova Porteirinha</v>
      </c>
      <c r="CD222" s="3" t="str">
        <v>Experimental Field of the Embrapa Maize and Sorghum, in the Projeto Gorutuba, Nova Porteirinha</v>
      </c>
      <c r="CE222" s="3" t="str">
        <v>Experimental Field of the Embrapa Maize and Sorghum, in the Projeto Gorutuba, Nova Porteirinha</v>
      </c>
      <c r="CF222" s="3" t="str">
        <v>Experimental Field of the Embrapa Maize and Sorghum, in the Projeto Gorutuba, Nova Porteirinha</v>
      </c>
      <c r="CG222" s="3" t="str">
        <v>Experimental Field of the Embrapa Maize and Sorghum, in the Projeto Gorutuba, Nova Porteirinha</v>
      </c>
      <c r="CK222" s="3" t="str">
        <v>Experimental Field of the Embrapa Maize and Sorghum, in the Projeto Gorutuba, Nova Porteirinha</v>
      </c>
      <c r="CM222" s="3" t="str">
        <v>Experimental Field of the Embrapa Maize and Sorghum, in the Projeto Gorutuba, Nova Porteirinha</v>
      </c>
      <c r="CN222" s="3" t="str">
        <v>Experimental Field of the Embrapa Maize and Sorghum, in the Projeto Gorutuba, Nova Porteirinha</v>
      </c>
      <c r="CO222" s="3" t="str">
        <v>Experimental Field of the Embrapa Maize and Sorghum, in the Projeto Gorutuba, Nova Porteirinha</v>
      </c>
      <c r="CP222" s="3" t="str">
        <v>Experimental Field of the Embrapa Maize and Sorghum, in the Projeto Gorutuba, Nova Porteirinha</v>
      </c>
      <c r="CQ222" s="3" t="str">
        <v>Experimental Field of the Embrapa Maize and Sorghum, in the Projeto Gorutuba, Nova Porteirinha</v>
      </c>
      <c r="CR222" s="3" t="str">
        <v>Experimental Field of the Embrapa Maize and Sorghum, in the Projeto Gorutuba, Nova Porteirinha</v>
      </c>
      <c r="CS222" s="3" t="str">
        <v>Experimental Field of the Embrapa Maize and Sorghum, in the Projeto Gorutuba, Nova Porteirinha</v>
      </c>
      <c r="CT222" s="3" t="str">
        <v>Experimental Field of the Embrapa Maize and Sorghum, in the Projeto Gorutuba, Nova Porteirinha</v>
      </c>
      <c r="CU222" s="3" t="str">
        <v>Experimental Field of the Embrapa Maize and Sorghum, in the Projeto Gorutuba, Nova Porteirinha</v>
      </c>
      <c r="CV222" s="3" t="str">
        <v>Experimental Field of the Embrapa Maize and Sorghum, in the Projeto Gorutuba, Nova Porteirinha</v>
      </c>
      <c r="CW222" s="3" t="str">
        <v>Experimental Field of the Embrapa Maize and Sorghum, in the Projeto Gorutuba, Nova Porteirinha</v>
      </c>
      <c r="CX222" s="3" t="str">
        <v>Experimental Field of the Embrapa Maize and Sorghum, in the Projeto Gorutuba, Nova Porteirinha</v>
      </c>
      <c r="CY222" s="3" t="str">
        <v>Experimental Field of the Embrapa Maize and Sorghum, in the Projeto Gorutuba, Nova Porteirinha</v>
      </c>
      <c r="CZ222" s="3" t="str">
        <v>Experimental Field of the Embrapa Maize and Sorghum, in the Projeto Gorutuba, Nova Porteirinha</v>
      </c>
      <c r="DA222" s="3" t="str">
        <v>Experimental Field of the Embrapa Maize and Sorghum, in the Projeto Gorutuba, Nova Porteirinha</v>
      </c>
      <c r="DB222" s="3" t="str">
        <v>Experimental Field of the Embrapa Maize and Sorghum, in the Projeto Gorutuba, Nova Porteirinha</v>
      </c>
      <c r="DC222" s="3" t="str">
        <v>Experimental Field of the Embrapa Maize and Sorghum, in the Projeto Gorutuba, Nova Porteirinha</v>
      </c>
      <c r="DD222" s="3" t="str">
        <v>Experimental Field of the Embrapa Maize and Sorghum, in the Projeto Gorutuba, Nova Porteirinha</v>
      </c>
      <c r="DE222" s="3" t="str">
        <v>Experimental Field of the Embrapa Maize and Sorghum, in the Projeto Gorutuba, Nova Porteirinha</v>
      </c>
      <c r="DF222" s="3" t="str">
        <v>Experimental Field of the Embrapa Maize and Sorghum, in the Projeto Gorutuba, Nova Porteirinha</v>
      </c>
      <c r="DG222" s="3" t="str">
        <v>Experimental Field of the Embrapa Maize and Sorghum, in the Projeto Gorutuba, Nova Porteirinha</v>
      </c>
      <c r="DH222" s="3" t="str">
        <v>Experimental Field of the Embrapa Maize and Sorghum, in the Projeto Gorutuba, Nova Porteirinha</v>
      </c>
      <c r="DI222" s="3" t="str">
        <v>Experimental Field of the Embrapa Maize and Sorghum, in the Projeto Gorutuba, Nova Porteirinha</v>
      </c>
      <c r="DJ222" s="3" t="str">
        <v>Experimental Field of the Embrapa Maize and Sorghum, in the Projeto Gorutuba, Nova Porteirinha</v>
      </c>
      <c r="DK222" s="3" t="str">
        <v>Experimental Field of the Embrapa Maize and Sorghum, in the Projeto Gorutuba, Nova Porteirinha</v>
      </c>
      <c r="DL222" s="3" t="str">
        <v>Experimental Field of the Embrapa Maize and Sorghum, in the Projeto Gorutuba, Nova Porteirinha</v>
      </c>
      <c r="DM222" s="3" t="str">
        <v>Experimental Field of the Embrapa Maize and Sorghum, in the Projeto Gorutuba, Nova Porteirinha</v>
      </c>
      <c r="DN222" s="3" t="str">
        <v>Experimental Field of the Embrapa Maize and Sorghum, in the Projeto Gorutuba, Nova Porteirinha</v>
      </c>
      <c r="DO222" s="3" t="str">
        <v>Experimental Field of the Embrapa Maize and Sorghum, in the Projeto Gorutuba, Nova Porteirinha</v>
      </c>
      <c r="DP222" s="3" t="str">
        <v>Experimental Field of the Embrapa Maize and Sorghum, in the Projeto Gorutuba, Nova Porteirinha</v>
      </c>
    </row>
    <row r="223" spans="1:120" ht="14.5" x14ac:dyDescent="0.35">
      <c r="A223" s="3">
        <v>-22.356100000000001</v>
      </c>
      <c r="B223" s="3">
        <v>-49.521940000000001</v>
      </c>
      <c r="C223" s="3" t="s">
        <v>9239</v>
      </c>
      <c r="D223" s="3" t="s">
        <v>112</v>
      </c>
      <c r="E223" s="3" t="s">
        <v>13596</v>
      </c>
      <c r="F223" s="3">
        <v>100</v>
      </c>
      <c r="G223"/>
      <c r="H223" s="3" t="str">
        <f>CONCATENATE(site_list[[#This Row],[Country]],site_list[[#This Row],[Site.ID]])</f>
        <v>BrazilExperimental Station of the Sao Paulo Agency of Agrobusiness Technology (APTA)</v>
      </c>
      <c r="BB223" s="3" t="str">
        <v>Experimental Station of the Sao Paulo Agency of Agrobusiness Technology (APTA)</v>
      </c>
      <c r="BC223" s="3" t="str">
        <v>Experimental Station of the Sao Paulo Agency of Agrobusiness Technology (APTA)</v>
      </c>
      <c r="BD223" s="3" t="str">
        <v>Experimental Station of the Sao Paulo Agency of Agrobusiness Technology (APTA)</v>
      </c>
      <c r="BE223" s="3" t="str">
        <v>Experimental Station of the Sao Paulo Agency of Agrobusiness Technology (APTA)</v>
      </c>
      <c r="BF223" s="3" t="str">
        <v>Experimental Station of the Sao Paulo Agency of Agrobusiness Technology (APTA)</v>
      </c>
      <c r="BG223" s="3" t="str">
        <v>Experimental Station of the Sao Paulo Agency of Agrobusiness Technology (APTA)</v>
      </c>
      <c r="BH223" s="3" t="str">
        <v>Experimental Station of the Sao Paulo Agency of Agrobusiness Technology (APTA)</v>
      </c>
      <c r="BI223" s="3" t="str">
        <v>Experimental Station of the Sao Paulo Agency of Agrobusiness Technology (APTA)</v>
      </c>
      <c r="BJ223" s="3" t="str">
        <v>Experimental Station of the Sao Paulo Agency of Agrobusiness Technology (APTA)</v>
      </c>
      <c r="BK223" s="3" t="str">
        <v>Experimental Station of the Sao Paulo Agency of Agrobusiness Technology (APTA)</v>
      </c>
      <c r="BL223" s="3" t="str">
        <v>Experimental Station of the Sao Paulo Agency of Agrobusiness Technology (APTA)</v>
      </c>
      <c r="BM223" s="3" t="str">
        <v>Experimental Station of the Sao Paulo Agency of Agrobusiness Technology (APTA)</v>
      </c>
      <c r="BN223" s="3" t="str">
        <v>Experimental Station of the Sao Paulo Agency of Agrobusiness Technology (APTA)</v>
      </c>
      <c r="BO223" s="3" t="str">
        <v>Experimental Station of the Sao Paulo Agency of Agrobusiness Technology (APTA)</v>
      </c>
      <c r="BP223" s="3" t="str">
        <v>Experimental Station of the Sao Paulo Agency of Agrobusiness Technology (APTA)</v>
      </c>
      <c r="BQ223" s="3" t="str">
        <v>Experimental Station of the Sao Paulo Agency of Agrobusiness Technology (APTA)</v>
      </c>
      <c r="BR223" s="3" t="str">
        <v>Experimental Station of the Sao Paulo Agency of Agrobusiness Technology (APTA)</v>
      </c>
      <c r="BS223" s="3" t="str">
        <v>Experimental Station of the Sao Paulo Agency of Agrobusiness Technology (APTA)</v>
      </c>
      <c r="BT223" s="3" t="str">
        <v>Experimental Station of the Sao Paulo Agency of Agrobusiness Technology (APTA)</v>
      </c>
      <c r="BU223" s="3" t="str">
        <v>Experimental Station of the Sao Paulo Agency of Agrobusiness Technology (APTA)</v>
      </c>
      <c r="BV223" s="3" t="str">
        <v>Experimental Station of the Sao Paulo Agency of Agrobusiness Technology (APTA)</v>
      </c>
      <c r="BW223" s="3" t="str">
        <v>Experimental Station of the Sao Paulo Agency of Agrobusiness Technology (APTA)</v>
      </c>
      <c r="BX223" s="3" t="str">
        <v>Experimental Station of the Sao Paulo Agency of Agrobusiness Technology (APTA)</v>
      </c>
      <c r="BY223" s="3" t="str">
        <v>Experimental Station of the Sao Paulo Agency of Agrobusiness Technology (APTA)</v>
      </c>
      <c r="BZ223" s="3" t="str">
        <v>Experimental Station of the Sao Paulo Agency of Agrobusiness Technology (APTA)</v>
      </c>
      <c r="CA223" s="3" t="str">
        <v>Experimental Station of the Sao Paulo Agency of Agrobusiness Technology (APTA)</v>
      </c>
      <c r="CB223" s="3" t="str">
        <v>Experimental Station of the Sao Paulo Agency of Agrobusiness Technology (APTA)</v>
      </c>
      <c r="CC223" s="3" t="str">
        <v>Experimental Station of the Sao Paulo Agency of Agrobusiness Technology (APTA)</v>
      </c>
      <c r="CD223" s="3" t="str">
        <v>Experimental Station of the Sao Paulo Agency of Agrobusiness Technology (APTA)</v>
      </c>
      <c r="CE223" s="3" t="str">
        <v>Experimental Station of the Sao Paulo Agency of Agrobusiness Technology (APTA)</v>
      </c>
      <c r="CF223" s="3" t="str">
        <v>Experimental Station of the Sao Paulo Agency of Agrobusiness Technology (APTA)</v>
      </c>
      <c r="CG223" s="3" t="str">
        <v>Experimental Station of the Sao Paulo Agency of Agrobusiness Technology (APTA)</v>
      </c>
      <c r="CK223" s="3" t="str">
        <v>Experimental Station of the Sao Paulo Agency of Agrobusiness Technology (APTA)</v>
      </c>
      <c r="CM223" s="3" t="str">
        <v>Experimental Station of the Sao Paulo Agency of Agrobusiness Technology (APTA)</v>
      </c>
      <c r="CN223" s="3" t="str">
        <v>Experimental Station of the Sao Paulo Agency of Agrobusiness Technology (APTA)</v>
      </c>
      <c r="CO223" s="3" t="str">
        <v>Experimental Station of the Sao Paulo Agency of Agrobusiness Technology (APTA)</v>
      </c>
      <c r="CP223" s="3" t="str">
        <v>Experimental Station of the Sao Paulo Agency of Agrobusiness Technology (APTA)</v>
      </c>
      <c r="CQ223" s="3" t="str">
        <v>Experimental Station of the Sao Paulo Agency of Agrobusiness Technology (APTA)</v>
      </c>
      <c r="CR223" s="3" t="str">
        <v>Experimental Station of the Sao Paulo Agency of Agrobusiness Technology (APTA)</v>
      </c>
      <c r="CS223" s="3" t="str">
        <v>Experimental Station of the Sao Paulo Agency of Agrobusiness Technology (APTA)</v>
      </c>
      <c r="CT223" s="3" t="str">
        <v>Experimental Station of the Sao Paulo Agency of Agrobusiness Technology (APTA)</v>
      </c>
      <c r="CU223" s="3" t="str">
        <v>Experimental Station of the Sao Paulo Agency of Agrobusiness Technology (APTA)</v>
      </c>
      <c r="CV223" s="3" t="str">
        <v>Experimental Station of the Sao Paulo Agency of Agrobusiness Technology (APTA)</v>
      </c>
      <c r="CW223" s="3" t="str">
        <v>Experimental Station of the Sao Paulo Agency of Agrobusiness Technology (APTA)</v>
      </c>
      <c r="CX223" s="3" t="str">
        <v>Experimental Station of the Sao Paulo Agency of Agrobusiness Technology (APTA)</v>
      </c>
      <c r="CY223" s="3" t="str">
        <v>Experimental Station of the Sao Paulo Agency of Agrobusiness Technology (APTA)</v>
      </c>
      <c r="CZ223" s="3" t="str">
        <v>Experimental Station of the Sao Paulo Agency of Agrobusiness Technology (APTA)</v>
      </c>
      <c r="DA223" s="3" t="str">
        <v>Experimental Station of the Sao Paulo Agency of Agrobusiness Technology (APTA)</v>
      </c>
      <c r="DB223" s="3" t="str">
        <v>Experimental Station of the Sao Paulo Agency of Agrobusiness Technology (APTA)</v>
      </c>
      <c r="DC223" s="3" t="str">
        <v>Experimental Station of the Sao Paulo Agency of Agrobusiness Technology (APTA)</v>
      </c>
      <c r="DD223" s="3" t="str">
        <v>Experimental Station of the Sao Paulo Agency of Agrobusiness Technology (APTA)</v>
      </c>
      <c r="DE223" s="3" t="str">
        <v>Experimental Station of the Sao Paulo Agency of Agrobusiness Technology (APTA)</v>
      </c>
      <c r="DF223" s="3" t="str">
        <v>Experimental Station of the Sao Paulo Agency of Agrobusiness Technology (APTA)</v>
      </c>
      <c r="DG223" s="3" t="str">
        <v>Experimental Station of the Sao Paulo Agency of Agrobusiness Technology (APTA)</v>
      </c>
      <c r="DH223" s="3" t="str">
        <v>Experimental Station of the Sao Paulo Agency of Agrobusiness Technology (APTA)</v>
      </c>
      <c r="DI223" s="3" t="str">
        <v>Experimental Station of the Sao Paulo Agency of Agrobusiness Technology (APTA)</v>
      </c>
      <c r="DJ223" s="3" t="str">
        <v>Experimental Station of the Sao Paulo Agency of Agrobusiness Technology (APTA)</v>
      </c>
      <c r="DK223" s="3" t="str">
        <v>Experimental Station of the Sao Paulo Agency of Agrobusiness Technology (APTA)</v>
      </c>
      <c r="DL223" s="3" t="str">
        <v>Experimental Station of the Sao Paulo Agency of Agrobusiness Technology (APTA)</v>
      </c>
      <c r="DM223" s="3" t="str">
        <v>Experimental Station of the Sao Paulo Agency of Agrobusiness Technology (APTA)</v>
      </c>
      <c r="DN223" s="3" t="str">
        <v>Experimental Station of the Sao Paulo Agency of Agrobusiness Technology (APTA)</v>
      </c>
      <c r="DO223" s="3" t="str">
        <v>Experimental Station of the Sao Paulo Agency of Agrobusiness Technology (APTA)</v>
      </c>
      <c r="DP223" s="3" t="str">
        <v>Experimental Station of the Sao Paulo Agency of Agrobusiness Technology (APTA)</v>
      </c>
    </row>
    <row r="224" spans="1:120" ht="14.5" x14ac:dyDescent="0.35">
      <c r="A224" s="3">
        <v>30.316700000000001</v>
      </c>
      <c r="B224" s="3">
        <v>31.266670000000001</v>
      </c>
      <c r="C224" s="3" t="s">
        <v>142</v>
      </c>
      <c r="D224" s="3" t="s">
        <v>112</v>
      </c>
      <c r="E224" s="3" t="s">
        <v>13701</v>
      </c>
      <c r="F224" s="3">
        <v>1800</v>
      </c>
      <c r="G224"/>
      <c r="H224" s="3" t="str">
        <f>CONCATENATE(site_list[[#This Row],[Country]],site_list[[#This Row],[Site.ID]])</f>
        <v>EgyptFaculty of Agriculture Farm, Ain Shams University, Shalakan</v>
      </c>
      <c r="BB224" s="3" t="str">
        <v>Faculty of Agriculture Farm, Ain Shams University, Shalakan</v>
      </c>
      <c r="BC224" s="3" t="str">
        <v>Faculty of Agriculture Farm, Ain Shams University, Shalakan</v>
      </c>
      <c r="BD224" s="3" t="str">
        <v>Faculty of Agriculture Farm, Ain Shams University, Shalakan</v>
      </c>
      <c r="BE224" s="3" t="str">
        <v>Faculty of Agriculture Farm, Ain Shams University, Shalakan</v>
      </c>
      <c r="BF224" s="3" t="str">
        <v>Faculty of Agriculture Farm, Ain Shams University, Shalakan</v>
      </c>
      <c r="BG224" s="3" t="str">
        <v>Faculty of Agriculture Farm, Ain Shams University, Shalakan</v>
      </c>
      <c r="BH224" s="3" t="str">
        <v>Faculty of Agriculture Farm, Ain Shams University, Shalakan</v>
      </c>
      <c r="BI224" s="3" t="str">
        <v>Faculty of Agriculture Farm, Ain Shams University, Shalakan</v>
      </c>
      <c r="BJ224" s="3" t="str">
        <v>Faculty of Agriculture Farm, Ain Shams University, Shalakan</v>
      </c>
      <c r="BK224" s="3" t="str">
        <v>Faculty of Agriculture Farm, Ain Shams University, Shalakan</v>
      </c>
      <c r="BL224" s="3" t="str">
        <v>Faculty of Agriculture Farm, Ain Shams University, Shalakan</v>
      </c>
      <c r="BM224" s="3" t="str">
        <v>Faculty of Agriculture Farm, Ain Shams University, Shalakan</v>
      </c>
      <c r="BN224" s="3" t="str">
        <v>Faculty of Agriculture Farm, Ain Shams University, Shalakan</v>
      </c>
      <c r="BO224" s="3" t="str">
        <v>Faculty of Agriculture Farm, Ain Shams University, Shalakan</v>
      </c>
      <c r="BP224" s="3" t="str">
        <v>Faculty of Agriculture Farm, Ain Shams University, Shalakan</v>
      </c>
      <c r="BQ224" s="3" t="str">
        <v>Faculty of Agriculture Farm, Ain Shams University, Shalakan</v>
      </c>
      <c r="BR224" s="3" t="str">
        <v>Faculty of Agriculture Farm, Ain Shams University, Shalakan</v>
      </c>
      <c r="BS224" s="3" t="str">
        <v>Faculty of Agriculture Farm, Ain Shams University, Shalakan</v>
      </c>
      <c r="BT224" s="3" t="str">
        <v>Faculty of Agriculture Farm, Ain Shams University, Shalakan</v>
      </c>
      <c r="BU224" s="3" t="str">
        <v>Faculty of Agriculture Farm, Ain Shams University, Shalakan</v>
      </c>
      <c r="BV224" s="3" t="str">
        <v>Faculty of Agriculture Farm, Ain Shams University, Shalakan</v>
      </c>
      <c r="BW224" s="3" t="str">
        <v>Faculty of Agriculture Farm, Ain Shams University, Shalakan</v>
      </c>
      <c r="BX224" s="3" t="str">
        <v>Faculty of Agriculture Farm, Ain Shams University, Shalakan</v>
      </c>
      <c r="BY224" s="3" t="str">
        <v>Faculty of Agriculture Farm, Ain Shams University, Shalakan</v>
      </c>
      <c r="BZ224" s="3" t="str">
        <v>Faculty of Agriculture Farm, Ain Shams University, Shalakan</v>
      </c>
      <c r="CA224" s="3" t="str">
        <v>Faculty of Agriculture Farm, Ain Shams University, Shalakan</v>
      </c>
      <c r="CB224" s="3" t="str">
        <v>Faculty of Agriculture Farm, Ain Shams University, Shalakan</v>
      </c>
      <c r="CC224" s="3" t="str">
        <v>Faculty of Agriculture Farm, Ain Shams University, Shalakan</v>
      </c>
      <c r="CD224" s="3" t="str">
        <v>Faculty of Agriculture Farm, Ain Shams University, Shalakan</v>
      </c>
      <c r="CE224" s="3" t="str">
        <v>Faculty of Agriculture Farm, Ain Shams University, Shalakan</v>
      </c>
      <c r="CF224" s="3" t="str">
        <v>Faculty of Agriculture Farm, Ain Shams University, Shalakan</v>
      </c>
      <c r="CG224" s="3" t="str">
        <v>Faculty of Agriculture Farm, Ain Shams University, Shalakan</v>
      </c>
      <c r="CK224" s="3" t="str">
        <v>Faculty of Agriculture Farm, Ain Shams University, Shalakan</v>
      </c>
      <c r="CM224" s="3" t="str">
        <v>Faculty of Agriculture Farm, Ain Shams University, Shalakan</v>
      </c>
      <c r="CN224" s="3" t="str">
        <v>Faculty of Agriculture Farm, Ain Shams University, Shalakan</v>
      </c>
      <c r="CO224" s="3" t="str">
        <v>Faculty of Agriculture Farm, Ain Shams University, Shalakan</v>
      </c>
      <c r="CP224" s="3" t="str">
        <v>Faculty of Agriculture Farm, Ain Shams University, Shalakan</v>
      </c>
      <c r="CQ224" s="3" t="str">
        <v>Faculty of Agriculture Farm, Ain Shams University, Shalakan</v>
      </c>
      <c r="CR224" s="3" t="str">
        <v>Faculty of Agriculture Farm, Ain Shams University, Shalakan</v>
      </c>
      <c r="CS224" s="3" t="str">
        <v>Faculty of Agriculture Farm, Ain Shams University, Shalakan</v>
      </c>
      <c r="CT224" s="3" t="str">
        <v>Faculty of Agriculture Farm, Ain Shams University, Shalakan</v>
      </c>
      <c r="CU224" s="3" t="str">
        <v>Faculty of Agriculture Farm, Ain Shams University, Shalakan</v>
      </c>
      <c r="CV224" s="3" t="str">
        <v>Faculty of Agriculture Farm, Ain Shams University, Shalakan</v>
      </c>
      <c r="CW224" s="3" t="str">
        <v>Faculty of Agriculture Farm, Ain Shams University, Shalakan</v>
      </c>
      <c r="CX224" s="3" t="str">
        <v>Faculty of Agriculture Farm, Ain Shams University, Shalakan</v>
      </c>
      <c r="CY224" s="3" t="str">
        <v>Faculty of Agriculture Farm, Ain Shams University, Shalakan</v>
      </c>
      <c r="CZ224" s="3" t="str">
        <v>Faculty of Agriculture Farm, Ain Shams University, Shalakan</v>
      </c>
      <c r="DA224" s="3" t="str">
        <v>Faculty of Agriculture Farm, Ain Shams University, Shalakan</v>
      </c>
      <c r="DB224" s="3" t="str">
        <v>Faculty of Agriculture Farm, Ain Shams University, Shalakan</v>
      </c>
      <c r="DC224" s="3" t="str">
        <v>Faculty of Agriculture Farm, Ain Shams University, Shalakan</v>
      </c>
      <c r="DD224" s="3" t="str">
        <v>Faculty of Agriculture Farm, Ain Shams University, Shalakan</v>
      </c>
      <c r="DE224" s="3" t="str">
        <v>Faculty of Agriculture Farm, Ain Shams University, Shalakan</v>
      </c>
      <c r="DF224" s="3" t="str">
        <v>Faculty of Agriculture Farm, Ain Shams University, Shalakan</v>
      </c>
      <c r="DG224" s="3" t="str">
        <v>Faculty of Agriculture Farm, Ain Shams University, Shalakan</v>
      </c>
      <c r="DH224" s="3" t="str">
        <v>Faculty of Agriculture Farm, Ain Shams University, Shalakan</v>
      </c>
      <c r="DI224" s="3" t="str">
        <v>Faculty of Agriculture Farm, Ain Shams University, Shalakan</v>
      </c>
      <c r="DJ224" s="3" t="str">
        <v>Faculty of Agriculture Farm, Ain Shams University, Shalakan</v>
      </c>
      <c r="DK224" s="3" t="str">
        <v>Faculty of Agriculture Farm, Ain Shams University, Shalakan</v>
      </c>
      <c r="DL224" s="3" t="str">
        <v>Faculty of Agriculture Farm, Ain Shams University, Shalakan</v>
      </c>
      <c r="DM224" s="3" t="str">
        <v>Faculty of Agriculture Farm, Ain Shams University, Shalakan</v>
      </c>
      <c r="DN224" s="3" t="str">
        <v>Faculty of Agriculture Farm, Ain Shams University, Shalakan</v>
      </c>
      <c r="DO224" s="3" t="str">
        <v>Faculty of Agriculture Farm, Ain Shams University, Shalakan</v>
      </c>
      <c r="DP224" s="3" t="str">
        <v>Faculty of Agriculture Farm, Ain Shams University, Shalakan</v>
      </c>
    </row>
    <row r="225" spans="1:120" ht="14.5" x14ac:dyDescent="0.35">
      <c r="A225" s="3">
        <v>30.825500000000002</v>
      </c>
      <c r="B225" s="3">
        <v>30.995799999999999</v>
      </c>
      <c r="C225" s="3" t="s">
        <v>142</v>
      </c>
      <c r="D225" s="3" t="s">
        <v>107</v>
      </c>
      <c r="E225" s="3" t="s">
        <v>264</v>
      </c>
      <c r="F225" s="3">
        <v>1000</v>
      </c>
      <c r="G225"/>
      <c r="H225" s="3" t="str">
        <f>CONCATENATE(site_list[[#This Row],[Country]],site_list[[#This Row],[Site.ID]])</f>
        <v>EgyptFaculty of Agriculture Farm, Tanta University, El-Gharbia</v>
      </c>
      <c r="BB225" s="3" t="str">
        <v>Faculty of Agriculture Farm, Tanta University, El-Gharbia</v>
      </c>
      <c r="BC225" s="3" t="str">
        <v>Faculty of Agriculture Farm, Tanta University, El-Gharbia</v>
      </c>
      <c r="BD225" s="3" t="str">
        <v>Faculty of Agriculture Farm, Tanta University, El-Gharbia</v>
      </c>
      <c r="BE225" s="3" t="str">
        <v>Faculty of Agriculture Farm, Tanta University, El-Gharbia</v>
      </c>
      <c r="BF225" s="3" t="str">
        <v>Faculty of Agriculture Farm, Tanta University, El-Gharbia</v>
      </c>
      <c r="BG225" s="3" t="str">
        <v>Faculty of Agriculture Farm, Tanta University, El-Gharbia</v>
      </c>
      <c r="BH225" s="3" t="str">
        <v>Faculty of Agriculture Farm, Tanta University, El-Gharbia</v>
      </c>
      <c r="BI225" s="3" t="str">
        <v>Faculty of Agriculture Farm, Tanta University, El-Gharbia</v>
      </c>
      <c r="BJ225" s="3" t="str">
        <v>Faculty of Agriculture Farm, Tanta University, El-Gharbia</v>
      </c>
      <c r="BK225" s="3" t="str">
        <v>Faculty of Agriculture Farm, Tanta University, El-Gharbia</v>
      </c>
      <c r="BL225" s="3" t="str">
        <v>Faculty of Agriculture Farm, Tanta University, El-Gharbia</v>
      </c>
      <c r="BM225" s="3" t="str">
        <v>Faculty of Agriculture Farm, Tanta University, El-Gharbia</v>
      </c>
      <c r="BN225" s="3" t="str">
        <v>Faculty of Agriculture Farm, Tanta University, El-Gharbia</v>
      </c>
      <c r="BO225" s="3" t="str">
        <v>Faculty of Agriculture Farm, Tanta University, El-Gharbia</v>
      </c>
      <c r="BP225" s="3" t="str">
        <v>Faculty of Agriculture Farm, Tanta University, El-Gharbia</v>
      </c>
      <c r="BQ225" s="3" t="str">
        <v>Faculty of Agriculture Farm, Tanta University, El-Gharbia</v>
      </c>
      <c r="BR225" s="3" t="str">
        <v>Faculty of Agriculture Farm, Tanta University, El-Gharbia</v>
      </c>
      <c r="BS225" s="3" t="str">
        <v>Faculty of Agriculture Farm, Tanta University, El-Gharbia</v>
      </c>
      <c r="BT225" s="3" t="str">
        <v>Faculty of Agriculture Farm, Tanta University, El-Gharbia</v>
      </c>
      <c r="BU225" s="3" t="str">
        <v>Faculty of Agriculture Farm, Tanta University, El-Gharbia</v>
      </c>
      <c r="BV225" s="3" t="str">
        <v>Faculty of Agriculture Farm, Tanta University, El-Gharbia</v>
      </c>
      <c r="BW225" s="3" t="str">
        <v>Faculty of Agriculture Farm, Tanta University, El-Gharbia</v>
      </c>
      <c r="BX225" s="3" t="str">
        <v>Faculty of Agriculture Farm, Tanta University, El-Gharbia</v>
      </c>
      <c r="BY225" s="3" t="str">
        <v>Faculty of Agriculture Farm, Tanta University, El-Gharbia</v>
      </c>
      <c r="BZ225" s="3" t="str">
        <v>Faculty of Agriculture Farm, Tanta University, El-Gharbia</v>
      </c>
      <c r="CA225" s="3" t="str">
        <v>Faculty of Agriculture Farm, Tanta University, El-Gharbia</v>
      </c>
      <c r="CB225" s="3" t="str">
        <v>Faculty of Agriculture Farm, Tanta University, El-Gharbia</v>
      </c>
      <c r="CC225" s="3" t="str">
        <v>Faculty of Agriculture Farm, Tanta University, El-Gharbia</v>
      </c>
      <c r="CD225" s="3" t="str">
        <v>Faculty of Agriculture Farm, Tanta University, El-Gharbia</v>
      </c>
      <c r="CE225" s="3" t="str">
        <v>Faculty of Agriculture Farm, Tanta University, El-Gharbia</v>
      </c>
      <c r="CF225" s="3" t="str">
        <v>Faculty of Agriculture Farm, Tanta University, El-Gharbia</v>
      </c>
      <c r="CG225" s="3" t="str">
        <v>Faculty of Agriculture Farm, Tanta University, El-Gharbia</v>
      </c>
      <c r="CK225" s="3" t="str">
        <v>Faculty of Agriculture Farm, Tanta University, El-Gharbia</v>
      </c>
      <c r="CM225" s="3" t="str">
        <v>Faculty of Agriculture Farm, Tanta University, El-Gharbia</v>
      </c>
      <c r="CN225" s="3" t="str">
        <v>Faculty of Agriculture Farm, Tanta University, El-Gharbia</v>
      </c>
      <c r="CO225" s="3" t="str">
        <v>Faculty of Agriculture Farm, Tanta University, El-Gharbia</v>
      </c>
      <c r="CP225" s="3" t="str">
        <v>Faculty of Agriculture Farm, Tanta University, El-Gharbia</v>
      </c>
      <c r="CQ225" s="3" t="str">
        <v>Faculty of Agriculture Farm, Tanta University, El-Gharbia</v>
      </c>
      <c r="CR225" s="3" t="str">
        <v>Faculty of Agriculture Farm, Tanta University, El-Gharbia</v>
      </c>
      <c r="CS225" s="3" t="str">
        <v>Faculty of Agriculture Farm, Tanta University, El-Gharbia</v>
      </c>
      <c r="CT225" s="3" t="str">
        <v>Faculty of Agriculture Farm, Tanta University, El-Gharbia</v>
      </c>
      <c r="CU225" s="3" t="str">
        <v>Faculty of Agriculture Farm, Tanta University, El-Gharbia</v>
      </c>
      <c r="CV225" s="3" t="str">
        <v>Faculty of Agriculture Farm, Tanta University, El-Gharbia</v>
      </c>
      <c r="CW225" s="3" t="str">
        <v>Faculty of Agriculture Farm, Tanta University, El-Gharbia</v>
      </c>
      <c r="CX225" s="3" t="str">
        <v>Faculty of Agriculture Farm, Tanta University, El-Gharbia</v>
      </c>
      <c r="CY225" s="3" t="str">
        <v>Faculty of Agriculture Farm, Tanta University, El-Gharbia</v>
      </c>
      <c r="CZ225" s="3" t="str">
        <v>Faculty of Agriculture Farm, Tanta University, El-Gharbia</v>
      </c>
      <c r="DA225" s="3" t="str">
        <v>Faculty of Agriculture Farm, Tanta University, El-Gharbia</v>
      </c>
      <c r="DB225" s="3" t="str">
        <v>Faculty of Agriculture Farm, Tanta University, El-Gharbia</v>
      </c>
      <c r="DC225" s="3" t="str">
        <v>Faculty of Agriculture Farm, Tanta University, El-Gharbia</v>
      </c>
      <c r="DD225" s="3" t="str">
        <v>Faculty of Agriculture Farm, Tanta University, El-Gharbia</v>
      </c>
      <c r="DE225" s="3" t="str">
        <v>Faculty of Agriculture Farm, Tanta University, El-Gharbia</v>
      </c>
      <c r="DF225" s="3" t="str">
        <v>Faculty of Agriculture Farm, Tanta University, El-Gharbia</v>
      </c>
      <c r="DG225" s="3" t="str">
        <v>Faculty of Agriculture Farm, Tanta University, El-Gharbia</v>
      </c>
      <c r="DH225" s="3" t="str">
        <v>Faculty of Agriculture Farm, Tanta University, El-Gharbia</v>
      </c>
      <c r="DI225" s="3" t="str">
        <v>Faculty of Agriculture Farm, Tanta University, El-Gharbia</v>
      </c>
      <c r="DJ225" s="3" t="str">
        <v>Faculty of Agriculture Farm, Tanta University, El-Gharbia</v>
      </c>
      <c r="DK225" s="3" t="str">
        <v>Faculty of Agriculture Farm, Tanta University, El-Gharbia</v>
      </c>
      <c r="DL225" s="3" t="str">
        <v>Faculty of Agriculture Farm, Tanta University, El-Gharbia</v>
      </c>
      <c r="DM225" s="3" t="str">
        <v>Faculty of Agriculture Farm, Tanta University, El-Gharbia</v>
      </c>
      <c r="DN225" s="3" t="str">
        <v>Faculty of Agriculture Farm, Tanta University, El-Gharbia</v>
      </c>
      <c r="DO225" s="3" t="str">
        <v>Faculty of Agriculture Farm, Tanta University, El-Gharbia</v>
      </c>
      <c r="DP225" s="3" t="str">
        <v>Faculty of Agriculture Farm, Tanta University, El-Gharbia</v>
      </c>
    </row>
    <row r="226" spans="1:120" ht="14.5" x14ac:dyDescent="0.35">
      <c r="A226" s="3">
        <v>9.3010999999999999</v>
      </c>
      <c r="B226" s="3">
        <v>2.71028</v>
      </c>
      <c r="C226" s="3" t="s">
        <v>100</v>
      </c>
      <c r="D226" s="3" t="s">
        <v>112</v>
      </c>
      <c r="E226" s="3" t="s">
        <v>13646</v>
      </c>
      <c r="F226" s="3">
        <v>500</v>
      </c>
      <c r="G226"/>
      <c r="H226" s="3" t="str">
        <f>CONCATENATE(site_list[[#This Row],[Country]],site_list[[#This Row],[Site.ID]])</f>
        <v>BeninFaculty of Agronomy/University of Parakou</v>
      </c>
      <c r="BB226" s="3" t="str">
        <v>Faculty of Agronomy/University of Parakou</v>
      </c>
      <c r="BC226" s="3" t="str">
        <v>Faculty of Agronomy/University of Parakou</v>
      </c>
      <c r="BD226" s="3" t="str">
        <v>Faculty of Agronomy/University of Parakou</v>
      </c>
      <c r="BE226" s="3" t="str">
        <v>Faculty of Agronomy/University of Parakou</v>
      </c>
      <c r="BF226" s="3" t="str">
        <v>Faculty of Agronomy/University of Parakou</v>
      </c>
      <c r="BG226" s="3" t="str">
        <v>Faculty of Agronomy/University of Parakou</v>
      </c>
      <c r="BH226" s="3" t="str">
        <v>Faculty of Agronomy/University of Parakou</v>
      </c>
      <c r="BI226" s="3" t="str">
        <v>Faculty of Agronomy/University of Parakou</v>
      </c>
      <c r="BJ226" s="3" t="str">
        <v>Faculty of Agronomy/University of Parakou</v>
      </c>
      <c r="BK226" s="3" t="str">
        <v>Faculty of Agronomy/University of Parakou</v>
      </c>
      <c r="BL226" s="3" t="str">
        <v>Faculty of Agronomy/University of Parakou</v>
      </c>
      <c r="BM226" s="3" t="str">
        <v>Faculty of Agronomy/University of Parakou</v>
      </c>
      <c r="BN226" s="3" t="str">
        <v>Faculty of Agronomy/University of Parakou</v>
      </c>
      <c r="BO226" s="3" t="str">
        <v>Faculty of Agronomy/University of Parakou</v>
      </c>
      <c r="BP226" s="3" t="str">
        <v>Faculty of Agronomy/University of Parakou</v>
      </c>
      <c r="BQ226" s="3" t="str">
        <v>Faculty of Agronomy/University of Parakou</v>
      </c>
      <c r="BR226" s="3" t="str">
        <v>Faculty of Agronomy/University of Parakou</v>
      </c>
      <c r="BS226" s="3" t="str">
        <v>Faculty of Agronomy/University of Parakou</v>
      </c>
      <c r="BT226" s="3" t="str">
        <v>Faculty of Agronomy/University of Parakou</v>
      </c>
      <c r="BU226" s="3" t="str">
        <v>Faculty of Agronomy/University of Parakou</v>
      </c>
      <c r="BV226" s="3" t="str">
        <v>Faculty of Agronomy/University of Parakou</v>
      </c>
      <c r="BW226" s="3" t="str">
        <v>Faculty of Agronomy/University of Parakou</v>
      </c>
      <c r="BX226" s="3" t="str">
        <v>Faculty of Agronomy/University of Parakou</v>
      </c>
      <c r="BY226" s="3" t="str">
        <v>Faculty of Agronomy/University of Parakou</v>
      </c>
      <c r="BZ226" s="3" t="str">
        <v>Faculty of Agronomy/University of Parakou</v>
      </c>
      <c r="CA226" s="3" t="str">
        <v>Faculty of Agronomy/University of Parakou</v>
      </c>
      <c r="CB226" s="3" t="str">
        <v>Faculty of Agronomy/University of Parakou</v>
      </c>
      <c r="CC226" s="3" t="str">
        <v>Faculty of Agronomy/University of Parakou</v>
      </c>
      <c r="CD226" s="3" t="str">
        <v>Faculty of Agronomy/University of Parakou</v>
      </c>
      <c r="CE226" s="3" t="str">
        <v>Faculty of Agronomy/University of Parakou</v>
      </c>
      <c r="CF226" s="3" t="str">
        <v>Faculty of Agronomy/University of Parakou</v>
      </c>
      <c r="CG226" s="3" t="str">
        <v>Faculty of Agronomy/University of Parakou</v>
      </c>
      <c r="CK226" s="3" t="str">
        <v>Faculty of Agronomy/University of Parakou</v>
      </c>
      <c r="CM226" s="3" t="str">
        <v>Faculty of Agronomy/University of Parakou</v>
      </c>
      <c r="CN226" s="3" t="str">
        <v>Faculty of Agronomy/University of Parakou</v>
      </c>
      <c r="CO226" s="3" t="str">
        <v>Faculty of Agronomy/University of Parakou</v>
      </c>
      <c r="CP226" s="3" t="str">
        <v>Faculty of Agronomy/University of Parakou</v>
      </c>
      <c r="CQ226" s="3" t="str">
        <v>Faculty of Agronomy/University of Parakou</v>
      </c>
      <c r="CR226" s="3" t="str">
        <v>Faculty of Agronomy/University of Parakou</v>
      </c>
      <c r="CS226" s="3" t="str">
        <v>Faculty of Agronomy/University of Parakou</v>
      </c>
      <c r="CT226" s="3" t="str">
        <v>Faculty of Agronomy/University of Parakou</v>
      </c>
      <c r="CU226" s="3" t="str">
        <v>Faculty of Agronomy/University of Parakou</v>
      </c>
      <c r="CV226" s="3" t="str">
        <v>Faculty of Agronomy/University of Parakou</v>
      </c>
      <c r="CW226" s="3" t="str">
        <v>Faculty of Agronomy/University of Parakou</v>
      </c>
      <c r="CX226" s="3" t="str">
        <v>Faculty of Agronomy/University of Parakou</v>
      </c>
      <c r="CY226" s="3" t="str">
        <v>Faculty of Agronomy/University of Parakou</v>
      </c>
      <c r="CZ226" s="3" t="str">
        <v>Faculty of Agronomy/University of Parakou</v>
      </c>
      <c r="DA226" s="3" t="str">
        <v>Faculty of Agronomy/University of Parakou</v>
      </c>
      <c r="DB226" s="3" t="str">
        <v>Faculty of Agronomy/University of Parakou</v>
      </c>
      <c r="DC226" s="3" t="str">
        <v>Faculty of Agronomy/University of Parakou</v>
      </c>
      <c r="DD226" s="3" t="str">
        <v>Faculty of Agronomy/University of Parakou</v>
      </c>
      <c r="DE226" s="3" t="str">
        <v>Faculty of Agronomy/University of Parakou</v>
      </c>
      <c r="DF226" s="3" t="str">
        <v>Faculty of Agronomy/University of Parakou</v>
      </c>
      <c r="DG226" s="3" t="str">
        <v>Faculty of Agronomy/University of Parakou</v>
      </c>
      <c r="DH226" s="3" t="str">
        <v>Faculty of Agronomy/University of Parakou</v>
      </c>
      <c r="DI226" s="3" t="str">
        <v>Faculty of Agronomy/University of Parakou</v>
      </c>
      <c r="DJ226" s="3" t="str">
        <v>Faculty of Agronomy/University of Parakou</v>
      </c>
      <c r="DK226" s="3" t="str">
        <v>Faculty of Agronomy/University of Parakou</v>
      </c>
      <c r="DL226" s="3" t="str">
        <v>Faculty of Agronomy/University of Parakou</v>
      </c>
      <c r="DM226" s="3" t="str">
        <v>Faculty of Agronomy/University of Parakou</v>
      </c>
      <c r="DN226" s="3" t="str">
        <v>Faculty of Agronomy/University of Parakou</v>
      </c>
      <c r="DO226" s="3" t="str">
        <v>Faculty of Agronomy/University of Parakou</v>
      </c>
      <c r="DP226" s="3" t="str">
        <v>Faculty of Agronomy/University of Parakou</v>
      </c>
    </row>
    <row r="227" spans="1:120" ht="14.5" x14ac:dyDescent="0.35">
      <c r="A227" s="3">
        <v>6.6654</v>
      </c>
      <c r="B227" s="3">
        <v>-1.573</v>
      </c>
      <c r="C227" s="3" t="s">
        <v>157</v>
      </c>
      <c r="D227" s="3" t="s">
        <v>101</v>
      </c>
      <c r="E227" s="3" t="s">
        <v>13639</v>
      </c>
      <c r="F227" s="3">
        <v>200</v>
      </c>
      <c r="G227"/>
      <c r="H227" s="3" t="str">
        <f>CONCATENATE(site_list[[#This Row],[Country]],site_list[[#This Row],[Site.ID]])</f>
        <v>GhanaFaculty of Renewable Natural Resources farm at KNUST, Kumasi</v>
      </c>
      <c r="BB227" s="3" t="str">
        <v>Faculty of Renewable Natural Resources farm at KNUST, Kumasi</v>
      </c>
      <c r="BC227" s="3" t="str">
        <v>Faculty of Renewable Natural Resources farm at KNUST, Kumasi</v>
      </c>
      <c r="BD227" s="3" t="str">
        <v>Faculty of Renewable Natural Resources farm at KNUST, Kumasi</v>
      </c>
      <c r="BE227" s="3" t="str">
        <v>Faculty of Renewable Natural Resources farm at KNUST, Kumasi</v>
      </c>
      <c r="BF227" s="3" t="str">
        <v>Faculty of Renewable Natural Resources farm at KNUST, Kumasi</v>
      </c>
      <c r="BG227" s="3" t="str">
        <v>Faculty of Renewable Natural Resources farm at KNUST, Kumasi</v>
      </c>
      <c r="BH227" s="3" t="str">
        <v>Faculty of Renewable Natural Resources farm at KNUST, Kumasi</v>
      </c>
      <c r="BI227" s="3" t="str">
        <v>Faculty of Renewable Natural Resources farm at KNUST, Kumasi</v>
      </c>
      <c r="BJ227" s="3" t="str">
        <v>Faculty of Renewable Natural Resources farm at KNUST, Kumasi</v>
      </c>
      <c r="BK227" s="3" t="str">
        <v>Faculty of Renewable Natural Resources farm at KNUST, Kumasi</v>
      </c>
      <c r="BL227" s="3" t="str">
        <v>Faculty of Renewable Natural Resources farm at KNUST, Kumasi</v>
      </c>
      <c r="BM227" s="3" t="str">
        <v>Faculty of Renewable Natural Resources farm at KNUST, Kumasi</v>
      </c>
      <c r="BN227" s="3" t="str">
        <v>Faculty of Renewable Natural Resources farm at KNUST, Kumasi</v>
      </c>
      <c r="BO227" s="3" t="str">
        <v>Faculty of Renewable Natural Resources farm at KNUST, Kumasi</v>
      </c>
      <c r="BP227" s="3" t="str">
        <v>Faculty of Renewable Natural Resources farm at KNUST, Kumasi</v>
      </c>
      <c r="BQ227" s="3" t="str">
        <v>Faculty of Renewable Natural Resources farm at KNUST, Kumasi</v>
      </c>
      <c r="BR227" s="3" t="str">
        <v>Faculty of Renewable Natural Resources farm at KNUST, Kumasi</v>
      </c>
      <c r="BS227" s="3" t="str">
        <v>Faculty of Renewable Natural Resources farm at KNUST, Kumasi</v>
      </c>
      <c r="BT227" s="3" t="str">
        <v>Faculty of Renewable Natural Resources farm at KNUST, Kumasi</v>
      </c>
      <c r="BU227" s="3" t="str">
        <v>Faculty of Renewable Natural Resources farm at KNUST, Kumasi</v>
      </c>
      <c r="BV227" s="3" t="str">
        <v>Faculty of Renewable Natural Resources farm at KNUST, Kumasi</v>
      </c>
      <c r="BW227" s="3" t="str">
        <v>Faculty of Renewable Natural Resources farm at KNUST, Kumasi</v>
      </c>
      <c r="BX227" s="3" t="str">
        <v>Faculty of Renewable Natural Resources farm at KNUST, Kumasi</v>
      </c>
      <c r="BY227" s="3" t="str">
        <v>Faculty of Renewable Natural Resources farm at KNUST, Kumasi</v>
      </c>
      <c r="BZ227" s="3" t="str">
        <v>Faculty of Renewable Natural Resources farm at KNUST, Kumasi</v>
      </c>
      <c r="CA227" s="3" t="str">
        <v>Faculty of Renewable Natural Resources farm at KNUST, Kumasi</v>
      </c>
      <c r="CB227" s="3" t="str">
        <v>Faculty of Renewable Natural Resources farm at KNUST, Kumasi</v>
      </c>
      <c r="CC227" s="3" t="str">
        <v>Faculty of Renewable Natural Resources farm at KNUST, Kumasi</v>
      </c>
      <c r="CD227" s="3" t="str">
        <v>Faculty of Renewable Natural Resources farm at KNUST, Kumasi</v>
      </c>
      <c r="CE227" s="3" t="str">
        <v>Faculty of Renewable Natural Resources farm at KNUST, Kumasi</v>
      </c>
      <c r="CF227" s="3" t="str">
        <v>Faculty of Renewable Natural Resources farm at KNUST, Kumasi</v>
      </c>
      <c r="CG227" s="3" t="str">
        <v>Faculty of Renewable Natural Resources farm at KNUST, Kumasi</v>
      </c>
      <c r="CK227" s="3" t="str">
        <v>Faculty of Renewable Natural Resources farm at KNUST, Kumasi</v>
      </c>
      <c r="CM227" s="3" t="str">
        <v>Faculty of Renewable Natural Resources farm at KNUST, Kumasi</v>
      </c>
      <c r="CN227" s="3" t="str">
        <v>Faculty of Renewable Natural Resources farm at KNUST, Kumasi</v>
      </c>
      <c r="CO227" s="3" t="str">
        <v>Faculty of Renewable Natural Resources farm at KNUST, Kumasi</v>
      </c>
      <c r="CP227" s="3" t="str">
        <v>Faculty of Renewable Natural Resources farm at KNUST, Kumasi</v>
      </c>
      <c r="CQ227" s="3" t="str">
        <v>Faculty of Renewable Natural Resources farm at KNUST, Kumasi</v>
      </c>
      <c r="CR227" s="3" t="str">
        <v>Faculty of Renewable Natural Resources farm at KNUST, Kumasi</v>
      </c>
      <c r="CS227" s="3" t="str">
        <v>Faculty of Renewable Natural Resources farm at KNUST, Kumasi</v>
      </c>
      <c r="CT227" s="3" t="str">
        <v>Faculty of Renewable Natural Resources farm at KNUST, Kumasi</v>
      </c>
      <c r="CU227" s="3" t="str">
        <v>Faculty of Renewable Natural Resources farm at KNUST, Kumasi</v>
      </c>
      <c r="CV227" s="3" t="str">
        <v>Faculty of Renewable Natural Resources farm at KNUST, Kumasi</v>
      </c>
      <c r="CW227" s="3" t="str">
        <v>Faculty of Renewable Natural Resources farm at KNUST, Kumasi</v>
      </c>
      <c r="CX227" s="3" t="str">
        <v>Faculty of Renewable Natural Resources farm at KNUST, Kumasi</v>
      </c>
      <c r="CY227" s="3" t="str">
        <v>Faculty of Renewable Natural Resources farm at KNUST, Kumasi</v>
      </c>
      <c r="CZ227" s="3" t="str">
        <v>Faculty of Renewable Natural Resources farm at KNUST, Kumasi</v>
      </c>
      <c r="DA227" s="3" t="str">
        <v>Faculty of Renewable Natural Resources farm at KNUST, Kumasi</v>
      </c>
      <c r="DB227" s="3" t="str">
        <v>Faculty of Renewable Natural Resources farm at KNUST, Kumasi</v>
      </c>
      <c r="DC227" s="3" t="str">
        <v>Faculty of Renewable Natural Resources farm at KNUST, Kumasi</v>
      </c>
      <c r="DD227" s="3" t="str">
        <v>Faculty of Renewable Natural Resources farm at KNUST, Kumasi</v>
      </c>
      <c r="DE227" s="3" t="str">
        <v>Faculty of Renewable Natural Resources farm at KNUST, Kumasi</v>
      </c>
      <c r="DF227" s="3" t="str">
        <v>Faculty of Renewable Natural Resources farm at KNUST, Kumasi</v>
      </c>
      <c r="DG227" s="3" t="str">
        <v>Faculty of Renewable Natural Resources farm at KNUST, Kumasi</v>
      </c>
      <c r="DH227" s="3" t="str">
        <v>Faculty of Renewable Natural Resources farm at KNUST, Kumasi</v>
      </c>
      <c r="DI227" s="3" t="str">
        <v>Faculty of Renewable Natural Resources farm at KNUST, Kumasi</v>
      </c>
      <c r="DJ227" s="3" t="str">
        <v>Faculty of Renewable Natural Resources farm at KNUST, Kumasi</v>
      </c>
      <c r="DK227" s="3" t="str">
        <v>Faculty of Renewable Natural Resources farm at KNUST, Kumasi</v>
      </c>
      <c r="DL227" s="3" t="str">
        <v>Faculty of Renewable Natural Resources farm at KNUST, Kumasi</v>
      </c>
      <c r="DM227" s="3" t="str">
        <v>Faculty of Renewable Natural Resources farm at KNUST, Kumasi</v>
      </c>
      <c r="DN227" s="3" t="str">
        <v>Faculty of Renewable Natural Resources farm at KNUST, Kumasi</v>
      </c>
      <c r="DO227" s="3" t="str">
        <v>Faculty of Renewable Natural Resources farm at KNUST, Kumasi</v>
      </c>
      <c r="DP227" s="3" t="str">
        <v>Faculty of Renewable Natural Resources farm at KNUST, Kumasi</v>
      </c>
    </row>
    <row r="228" spans="1:120" ht="14.5" x14ac:dyDescent="0.35">
      <c r="A228" s="3">
        <v>11.164999999999999</v>
      </c>
      <c r="B228" s="3">
        <v>-4.3051700000000004</v>
      </c>
      <c r="C228" s="3" t="s">
        <v>113</v>
      </c>
      <c r="D228" s="3" t="s">
        <v>107</v>
      </c>
      <c r="E228" s="3" t="s">
        <v>211</v>
      </c>
      <c r="F228" s="3">
        <v>250</v>
      </c>
      <c r="G228"/>
      <c r="H228" s="3" t="str">
        <f>CONCATENATE(site_list[[#This Row],[Country]],site_list[[#This Row],[Site.ID]])</f>
        <v>Burkina FasoFarako-Ba Station De Recherche, Bobo-Dioulasso</v>
      </c>
      <c r="BB228" s="3" t="str">
        <v>Farako-Ba Station De Recherche, Bobo-Dioulasso</v>
      </c>
      <c r="BC228" s="3" t="str">
        <v>Farako-Ba Station De Recherche, Bobo-Dioulasso</v>
      </c>
      <c r="BD228" s="3" t="str">
        <v>Farako-Ba Station De Recherche, Bobo-Dioulasso</v>
      </c>
      <c r="BE228" s="3" t="str">
        <v>Farako-Ba Station De Recherche, Bobo-Dioulasso</v>
      </c>
      <c r="BF228" s="3" t="str">
        <v>Farako-Ba Station De Recherche, Bobo-Dioulasso</v>
      </c>
      <c r="BG228" s="3" t="str">
        <v>Farako-Ba Station De Recherche, Bobo-Dioulasso</v>
      </c>
      <c r="BH228" s="3" t="str">
        <v>Farako-Ba Station De Recherche, Bobo-Dioulasso</v>
      </c>
      <c r="BI228" s="3" t="str">
        <v>Farako-Ba Station De Recherche, Bobo-Dioulasso</v>
      </c>
      <c r="BJ228" s="3" t="str">
        <v>Farako-Ba Station De Recherche, Bobo-Dioulasso</v>
      </c>
      <c r="BK228" s="3" t="str">
        <v>Farako-Ba Station De Recherche, Bobo-Dioulasso</v>
      </c>
      <c r="BL228" s="3" t="str">
        <v>Farako-Ba Station De Recherche, Bobo-Dioulasso</v>
      </c>
      <c r="BM228" s="3" t="str">
        <v>Farako-Ba Station De Recherche, Bobo-Dioulasso</v>
      </c>
      <c r="BN228" s="3" t="str">
        <v>Farako-Ba Station De Recherche, Bobo-Dioulasso</v>
      </c>
      <c r="BO228" s="3" t="str">
        <v>Farako-Ba Station De Recherche, Bobo-Dioulasso</v>
      </c>
      <c r="BP228" s="3" t="str">
        <v>Farako-Ba Station De Recherche, Bobo-Dioulasso</v>
      </c>
      <c r="BQ228" s="3" t="str">
        <v>Farako-Ba Station De Recherche, Bobo-Dioulasso</v>
      </c>
      <c r="BR228" s="3" t="str">
        <v>Farako-Ba Station De Recherche, Bobo-Dioulasso</v>
      </c>
      <c r="BS228" s="3" t="str">
        <v>Farako-Ba Station De Recherche, Bobo-Dioulasso</v>
      </c>
      <c r="BT228" s="3" t="str">
        <v>Farako-Ba Station De Recherche, Bobo-Dioulasso</v>
      </c>
      <c r="BU228" s="3" t="str">
        <v>Farako-Ba Station De Recherche, Bobo-Dioulasso</v>
      </c>
      <c r="BV228" s="3" t="str">
        <v>Farako-Ba Station De Recherche, Bobo-Dioulasso</v>
      </c>
      <c r="BW228" s="3" t="str">
        <v>Farako-Ba Station De Recherche, Bobo-Dioulasso</v>
      </c>
      <c r="BX228" s="3" t="str">
        <v>Farako-Ba Station De Recherche, Bobo-Dioulasso</v>
      </c>
      <c r="BY228" s="3" t="str">
        <v>Farako-Ba Station De Recherche, Bobo-Dioulasso</v>
      </c>
      <c r="BZ228" s="3" t="str">
        <v>Farako-Ba Station De Recherche, Bobo-Dioulasso</v>
      </c>
      <c r="CA228" s="3" t="str">
        <v>Farako-Ba Station De Recherche, Bobo-Dioulasso</v>
      </c>
      <c r="CB228" s="3" t="str">
        <v>Farako-Ba Station De Recherche, Bobo-Dioulasso</v>
      </c>
      <c r="CC228" s="3" t="str">
        <v>Farako-Ba Station De Recherche, Bobo-Dioulasso</v>
      </c>
      <c r="CD228" s="3" t="str">
        <v>Farako-Ba Station De Recherche, Bobo-Dioulasso</v>
      </c>
      <c r="CE228" s="3" t="str">
        <v>Farako-Ba Station De Recherche, Bobo-Dioulasso</v>
      </c>
      <c r="CF228" s="3" t="str">
        <v>Farako-Ba Station De Recherche, Bobo-Dioulasso</v>
      </c>
      <c r="CG228" s="3" t="str">
        <v>Farako-Ba Station De Recherche, Bobo-Dioulasso</v>
      </c>
      <c r="CK228" s="3" t="str">
        <v>Farako-Ba Station De Recherche, Bobo-Dioulasso</v>
      </c>
      <c r="CM228" s="3" t="str">
        <v>Farako-Ba Station De Recherche, Bobo-Dioulasso</v>
      </c>
      <c r="CN228" s="3" t="str">
        <v>Farako-Ba Station De Recherche, Bobo-Dioulasso</v>
      </c>
      <c r="CO228" s="3" t="str">
        <v>Farako-Ba Station De Recherche, Bobo-Dioulasso</v>
      </c>
      <c r="CP228" s="3" t="str">
        <v>Farako-Ba Station De Recherche, Bobo-Dioulasso</v>
      </c>
      <c r="CQ228" s="3" t="str">
        <v>Farako-Ba Station De Recherche, Bobo-Dioulasso</v>
      </c>
      <c r="CR228" s="3" t="str">
        <v>Farako-Ba Station De Recherche, Bobo-Dioulasso</v>
      </c>
      <c r="CS228" s="3" t="str">
        <v>Farako-Ba Station De Recherche, Bobo-Dioulasso</v>
      </c>
      <c r="CT228" s="3" t="str">
        <v>Farako-Ba Station De Recherche, Bobo-Dioulasso</v>
      </c>
      <c r="CU228" s="3" t="str">
        <v>Farako-Ba Station De Recherche, Bobo-Dioulasso</v>
      </c>
      <c r="CV228" s="3" t="str">
        <v>Farako-Ba Station De Recherche, Bobo-Dioulasso</v>
      </c>
      <c r="CW228" s="3" t="str">
        <v>Farako-Ba Station De Recherche, Bobo-Dioulasso</v>
      </c>
      <c r="CX228" s="3" t="str">
        <v>Farako-Ba Station De Recherche, Bobo-Dioulasso</v>
      </c>
      <c r="CY228" s="3" t="str">
        <v>Farako-Ba Station De Recherche, Bobo-Dioulasso</v>
      </c>
      <c r="CZ228" s="3" t="str">
        <v>Farako-Ba Station De Recherche, Bobo-Dioulasso</v>
      </c>
      <c r="DA228" s="3" t="str">
        <v>Farako-Ba Station De Recherche, Bobo-Dioulasso</v>
      </c>
      <c r="DB228" s="3" t="str">
        <v>Farako-Ba Station De Recherche, Bobo-Dioulasso</v>
      </c>
      <c r="DC228" s="3" t="str">
        <v>Farako-Ba Station De Recherche, Bobo-Dioulasso</v>
      </c>
      <c r="DD228" s="3" t="str">
        <v>Farako-Ba Station De Recherche, Bobo-Dioulasso</v>
      </c>
      <c r="DE228" s="3" t="str">
        <v>Farako-Ba Station De Recherche, Bobo-Dioulasso</v>
      </c>
      <c r="DF228" s="3" t="str">
        <v>Farako-Ba Station De Recherche, Bobo-Dioulasso</v>
      </c>
      <c r="DG228" s="3" t="str">
        <v>Farako-Ba Station De Recherche, Bobo-Dioulasso</v>
      </c>
      <c r="DH228" s="3" t="str">
        <v>Farako-Ba Station De Recherche, Bobo-Dioulasso</v>
      </c>
      <c r="DI228" s="3" t="str">
        <v>Farako-Ba Station De Recherche, Bobo-Dioulasso</v>
      </c>
      <c r="DJ228" s="3" t="str">
        <v>Farako-Ba Station De Recherche, Bobo-Dioulasso</v>
      </c>
      <c r="DK228" s="3" t="str">
        <v>Farako-Ba Station De Recherche, Bobo-Dioulasso</v>
      </c>
      <c r="DL228" s="3" t="str">
        <v>Farako-Ba Station De Recherche, Bobo-Dioulasso</v>
      </c>
      <c r="DM228" s="3" t="str">
        <v>Farako-Ba Station De Recherche, Bobo-Dioulasso</v>
      </c>
      <c r="DN228" s="3" t="str">
        <v>Farako-Ba Station De Recherche, Bobo-Dioulasso</v>
      </c>
      <c r="DO228" s="3" t="str">
        <v>Farako-Ba Station De Recherche, Bobo-Dioulasso</v>
      </c>
      <c r="DP228" s="3" t="str">
        <v>Farako-Ba Station De Recherche, Bobo-Dioulasso</v>
      </c>
    </row>
    <row r="229" spans="1:120" ht="14.5" x14ac:dyDescent="0.35">
      <c r="A229" s="3">
        <v>4.95092</v>
      </c>
      <c r="B229" s="3">
        <v>8.3439999999999994</v>
      </c>
      <c r="C229" s="3" t="s">
        <v>196</v>
      </c>
      <c r="D229" s="3" t="s">
        <v>107</v>
      </c>
      <c r="E229" s="3" t="s">
        <v>7704</v>
      </c>
      <c r="F229" s="3">
        <v>350</v>
      </c>
      <c r="G229"/>
      <c r="H229" s="3" t="str">
        <f>CONCATENATE(site_list[[#This Row],[Country]],site_list[[#This Row],[Site.ID]])</f>
        <v>NigeriaFATR Farm, University of Calabar</v>
      </c>
      <c r="BB229" s="3" t="str">
        <v>FATR Farm, University of Calabar</v>
      </c>
      <c r="BC229" s="3" t="str">
        <v>FATR Farm, University of Calabar</v>
      </c>
      <c r="BD229" s="3" t="str">
        <v>FATR Farm, University of Calabar</v>
      </c>
      <c r="BE229" s="3" t="str">
        <v>FATR Farm, University of Calabar</v>
      </c>
      <c r="BF229" s="3" t="str">
        <v>FATR Farm, University of Calabar</v>
      </c>
      <c r="BG229" s="3" t="str">
        <v>FATR Farm, University of Calabar</v>
      </c>
      <c r="BH229" s="3" t="str">
        <v>FATR Farm, University of Calabar</v>
      </c>
      <c r="BI229" s="3" t="str">
        <v>FATR Farm, University of Calabar</v>
      </c>
      <c r="BJ229" s="3" t="str">
        <v>FATR Farm, University of Calabar</v>
      </c>
      <c r="BK229" s="3" t="str">
        <v>FATR Farm, University of Calabar</v>
      </c>
      <c r="BL229" s="3" t="str">
        <v>FATR Farm, University of Calabar</v>
      </c>
      <c r="BM229" s="3" t="str">
        <v>FATR Farm, University of Calabar</v>
      </c>
      <c r="BN229" s="3" t="str">
        <v>FATR Farm, University of Calabar</v>
      </c>
      <c r="BO229" s="3" t="str">
        <v>FATR Farm, University of Calabar</v>
      </c>
      <c r="BP229" s="3" t="str">
        <v>FATR Farm, University of Calabar</v>
      </c>
      <c r="BQ229" s="3" t="str">
        <v>FATR Farm, University of Calabar</v>
      </c>
      <c r="BR229" s="3" t="str">
        <v>FATR Farm, University of Calabar</v>
      </c>
      <c r="BS229" s="3" t="str">
        <v>FATR Farm, University of Calabar</v>
      </c>
      <c r="BT229" s="3" t="str">
        <v>FATR Farm, University of Calabar</v>
      </c>
      <c r="BU229" s="3" t="str">
        <v>FATR Farm, University of Calabar</v>
      </c>
      <c r="BV229" s="3" t="str">
        <v>FATR Farm, University of Calabar</v>
      </c>
      <c r="BW229" s="3" t="str">
        <v>FATR Farm, University of Calabar</v>
      </c>
      <c r="BX229" s="3" t="str">
        <v>FATR Farm, University of Calabar</v>
      </c>
      <c r="BY229" s="3" t="str">
        <v>FATR Farm, University of Calabar</v>
      </c>
      <c r="BZ229" s="3" t="str">
        <v>FATR Farm, University of Calabar</v>
      </c>
      <c r="CA229" s="3" t="str">
        <v>FATR Farm, University of Calabar</v>
      </c>
      <c r="CB229" s="3" t="str">
        <v>FATR Farm, University of Calabar</v>
      </c>
      <c r="CC229" s="3" t="str">
        <v>FATR Farm, University of Calabar</v>
      </c>
      <c r="CD229" s="3" t="str">
        <v>FATR Farm, University of Calabar</v>
      </c>
      <c r="CE229" s="3" t="str">
        <v>FATR Farm, University of Calabar</v>
      </c>
      <c r="CF229" s="3" t="str">
        <v>FATR Farm, University of Calabar</v>
      </c>
      <c r="CG229" s="3" t="str">
        <v>FATR Farm, University of Calabar</v>
      </c>
      <c r="CK229" s="3" t="str">
        <v>FATR Farm, University of Calabar</v>
      </c>
      <c r="CM229" s="3" t="str">
        <v>FATR Farm, University of Calabar</v>
      </c>
      <c r="CN229" s="3" t="str">
        <v>FATR Farm, University of Calabar</v>
      </c>
      <c r="CO229" s="3" t="str">
        <v>FATR Farm, University of Calabar</v>
      </c>
      <c r="CP229" s="3" t="str">
        <v>FATR Farm, University of Calabar</v>
      </c>
      <c r="CQ229" s="3" t="str">
        <v>FATR Farm, University of Calabar</v>
      </c>
      <c r="CR229" s="3" t="str">
        <v>FATR Farm, University of Calabar</v>
      </c>
      <c r="CS229" s="3" t="str">
        <v>FATR Farm, University of Calabar</v>
      </c>
      <c r="CT229" s="3" t="str">
        <v>FATR Farm, University of Calabar</v>
      </c>
      <c r="CU229" s="3" t="str">
        <v>FATR Farm, University of Calabar</v>
      </c>
      <c r="CV229" s="3" t="str">
        <v>FATR Farm, University of Calabar</v>
      </c>
      <c r="CW229" s="3" t="str">
        <v>FATR Farm, University of Calabar</v>
      </c>
      <c r="CX229" s="3" t="str">
        <v>FATR Farm, University of Calabar</v>
      </c>
      <c r="CY229" s="3" t="str">
        <v>FATR Farm, University of Calabar</v>
      </c>
      <c r="CZ229" s="3" t="str">
        <v>FATR Farm, University of Calabar</v>
      </c>
      <c r="DA229" s="3" t="str">
        <v>FATR Farm, University of Calabar</v>
      </c>
      <c r="DB229" s="3" t="str">
        <v>FATR Farm, University of Calabar</v>
      </c>
      <c r="DC229" s="3" t="str">
        <v>FATR Farm, University of Calabar</v>
      </c>
      <c r="DD229" s="3" t="str">
        <v>FATR Farm, University of Calabar</v>
      </c>
      <c r="DE229" s="3" t="str">
        <v>FATR Farm, University of Calabar</v>
      </c>
      <c r="DF229" s="3" t="str">
        <v>FATR Farm, University of Calabar</v>
      </c>
      <c r="DG229" s="3" t="str">
        <v>FATR Farm, University of Calabar</v>
      </c>
      <c r="DH229" s="3" t="str">
        <v>FATR Farm, University of Calabar</v>
      </c>
      <c r="DI229" s="3" t="str">
        <v>FATR Farm, University of Calabar</v>
      </c>
      <c r="DJ229" s="3" t="str">
        <v>FATR Farm, University of Calabar</v>
      </c>
      <c r="DK229" s="3" t="str">
        <v>FATR Farm, University of Calabar</v>
      </c>
      <c r="DL229" s="3" t="str">
        <v>FATR Farm, University of Calabar</v>
      </c>
      <c r="DM229" s="3" t="str">
        <v>FATR Farm, University of Calabar</v>
      </c>
      <c r="DN229" s="3" t="str">
        <v>FATR Farm, University of Calabar</v>
      </c>
      <c r="DO229" s="3" t="str">
        <v>FATR Farm, University of Calabar</v>
      </c>
      <c r="DP229" s="3" t="str">
        <v>FATR Farm, University of Calabar</v>
      </c>
    </row>
    <row r="230" spans="1:120" ht="14.5" x14ac:dyDescent="0.35">
      <c r="A230" s="3">
        <v>29.317547999999999</v>
      </c>
      <c r="B230" s="3">
        <v>30.821925</v>
      </c>
      <c r="C230" s="3" t="s">
        <v>142</v>
      </c>
      <c r="D230" s="3" t="s">
        <v>112</v>
      </c>
      <c r="E230" s="3" t="s">
        <v>13691</v>
      </c>
      <c r="F230" s="3">
        <v>4000</v>
      </c>
      <c r="G230"/>
      <c r="H230" s="3" t="str">
        <f>CONCATENATE(site_list[[#This Row],[Country]],site_list[[#This Row],[Site.ID]])</f>
        <v>EgyptFayoum University, Faculty of Agriculture</v>
      </c>
      <c r="BB230" s="3" t="str">
        <v>Fayoum University, Faculty of Agriculture</v>
      </c>
      <c r="BC230" s="3" t="str">
        <v>Fayoum University, Faculty of Agriculture</v>
      </c>
      <c r="BD230" s="3" t="str">
        <v>Fayoum University, Faculty of Agriculture</v>
      </c>
      <c r="BE230" s="3" t="str">
        <v>Fayoum University, Faculty of Agriculture</v>
      </c>
      <c r="BF230" s="3" t="str">
        <v>Fayoum University, Faculty of Agriculture</v>
      </c>
      <c r="BG230" s="3" t="str">
        <v>Fayoum University, Faculty of Agriculture</v>
      </c>
      <c r="BH230" s="3" t="str">
        <v>Fayoum University, Faculty of Agriculture</v>
      </c>
      <c r="BI230" s="3" t="str">
        <v>Fayoum University, Faculty of Agriculture</v>
      </c>
      <c r="BJ230" s="3" t="str">
        <v>Fayoum University, Faculty of Agriculture</v>
      </c>
      <c r="BK230" s="3" t="str">
        <v>Fayoum University, Faculty of Agriculture</v>
      </c>
      <c r="BL230" s="3" t="str">
        <v>Fayoum University, Faculty of Agriculture</v>
      </c>
      <c r="BM230" s="3" t="str">
        <v>Fayoum University, Faculty of Agriculture</v>
      </c>
      <c r="BN230" s="3" t="str">
        <v>Fayoum University, Faculty of Agriculture</v>
      </c>
      <c r="BO230" s="3" t="str">
        <v>Fayoum University, Faculty of Agriculture</v>
      </c>
      <c r="BP230" s="3" t="str">
        <v>Fayoum University, Faculty of Agriculture</v>
      </c>
      <c r="BQ230" s="3" t="str">
        <v>Fayoum University, Faculty of Agriculture</v>
      </c>
      <c r="BR230" s="3" t="str">
        <v>Fayoum University, Faculty of Agriculture</v>
      </c>
      <c r="BS230" s="3" t="str">
        <v>Fayoum University, Faculty of Agriculture</v>
      </c>
      <c r="BT230" s="3" t="str">
        <v>Fayoum University, Faculty of Agriculture</v>
      </c>
      <c r="BU230" s="3" t="str">
        <v>Fayoum University, Faculty of Agriculture</v>
      </c>
      <c r="BV230" s="3" t="str">
        <v>Fayoum University, Faculty of Agriculture</v>
      </c>
      <c r="BW230" s="3" t="str">
        <v>Fayoum University, Faculty of Agriculture</v>
      </c>
      <c r="BX230" s="3" t="str">
        <v>Fayoum University, Faculty of Agriculture</v>
      </c>
      <c r="BY230" s="3" t="str">
        <v>Fayoum University, Faculty of Agriculture</v>
      </c>
      <c r="BZ230" s="3" t="str">
        <v>Fayoum University, Faculty of Agriculture</v>
      </c>
      <c r="CA230" s="3" t="str">
        <v>Fayoum University, Faculty of Agriculture</v>
      </c>
      <c r="CB230" s="3" t="str">
        <v>Fayoum University, Faculty of Agriculture</v>
      </c>
      <c r="CC230" s="3" t="str">
        <v>Fayoum University, Faculty of Agriculture</v>
      </c>
      <c r="CD230" s="3" t="str">
        <v>Fayoum University, Faculty of Agriculture</v>
      </c>
      <c r="CE230" s="3" t="str">
        <v>Fayoum University, Faculty of Agriculture</v>
      </c>
      <c r="CF230" s="3" t="str">
        <v>Fayoum University, Faculty of Agriculture</v>
      </c>
      <c r="CG230" s="3" t="str">
        <v>Fayoum University, Faculty of Agriculture</v>
      </c>
      <c r="CK230" s="3" t="str">
        <v>Fayoum University, Faculty of Agriculture</v>
      </c>
      <c r="CM230" s="3" t="str">
        <v>Fayoum University, Faculty of Agriculture</v>
      </c>
      <c r="CN230" s="3" t="str">
        <v>Fayoum University, Faculty of Agriculture</v>
      </c>
      <c r="CO230" s="3" t="str">
        <v>Fayoum University, Faculty of Agriculture</v>
      </c>
      <c r="CP230" s="3" t="str">
        <v>Fayoum University, Faculty of Agriculture</v>
      </c>
      <c r="CQ230" s="3" t="str">
        <v>Fayoum University, Faculty of Agriculture</v>
      </c>
      <c r="CR230" s="3" t="str">
        <v>Fayoum University, Faculty of Agriculture</v>
      </c>
      <c r="CS230" s="3" t="str">
        <v>Fayoum University, Faculty of Agriculture</v>
      </c>
      <c r="CT230" s="3" t="str">
        <v>Fayoum University, Faculty of Agriculture</v>
      </c>
      <c r="CU230" s="3" t="str">
        <v>Fayoum University, Faculty of Agriculture</v>
      </c>
      <c r="CV230" s="3" t="str">
        <v>Fayoum University, Faculty of Agriculture</v>
      </c>
      <c r="CW230" s="3" t="str">
        <v>Fayoum University, Faculty of Agriculture</v>
      </c>
      <c r="CX230" s="3" t="str">
        <v>Fayoum University, Faculty of Agriculture</v>
      </c>
      <c r="CY230" s="3" t="str">
        <v>Fayoum University, Faculty of Agriculture</v>
      </c>
      <c r="CZ230" s="3" t="str">
        <v>Fayoum University, Faculty of Agriculture</v>
      </c>
      <c r="DA230" s="3" t="str">
        <v>Fayoum University, Faculty of Agriculture</v>
      </c>
      <c r="DB230" s="3" t="str">
        <v>Fayoum University, Faculty of Agriculture</v>
      </c>
      <c r="DC230" s="3" t="str">
        <v>Fayoum University, Faculty of Agriculture</v>
      </c>
      <c r="DD230" s="3" t="str">
        <v>Fayoum University, Faculty of Agriculture</v>
      </c>
      <c r="DE230" s="3" t="str">
        <v>Fayoum University, Faculty of Agriculture</v>
      </c>
      <c r="DF230" s="3" t="str">
        <v>Fayoum University, Faculty of Agriculture</v>
      </c>
      <c r="DG230" s="3" t="str">
        <v>Fayoum University, Faculty of Agriculture</v>
      </c>
      <c r="DH230" s="3" t="str">
        <v>Fayoum University, Faculty of Agriculture</v>
      </c>
      <c r="DI230" s="3" t="str">
        <v>Fayoum University, Faculty of Agriculture</v>
      </c>
      <c r="DJ230" s="3" t="str">
        <v>Fayoum University, Faculty of Agriculture</v>
      </c>
      <c r="DK230" s="3" t="str">
        <v>Fayoum University, Faculty of Agriculture</v>
      </c>
      <c r="DL230" s="3" t="str">
        <v>Fayoum University, Faculty of Agriculture</v>
      </c>
      <c r="DM230" s="3" t="str">
        <v>Fayoum University, Faculty of Agriculture</v>
      </c>
      <c r="DN230" s="3" t="str">
        <v>Fayoum University, Faculty of Agriculture</v>
      </c>
      <c r="DO230" s="3" t="str">
        <v>Fayoum University, Faculty of Agriculture</v>
      </c>
      <c r="DP230" s="3" t="str">
        <v>Fayoum University, Faculty of Agriculture</v>
      </c>
    </row>
    <row r="231" spans="1:120" ht="14.5" x14ac:dyDescent="0.35">
      <c r="A231" s="3">
        <v>5.9180000000000001</v>
      </c>
      <c r="B231" s="3">
        <v>7.5570000000000004</v>
      </c>
      <c r="C231" s="3" t="s">
        <v>196</v>
      </c>
      <c r="D231" s="3" t="s">
        <v>107</v>
      </c>
      <c r="E231" s="3" t="s">
        <v>410</v>
      </c>
      <c r="F231" s="3">
        <v>500</v>
      </c>
      <c r="G231" t="s">
        <v>384</v>
      </c>
      <c r="H231" s="3" t="str">
        <f>CONCATENATE(site_list[[#This Row],[Country]],site_list[[#This Row],[Site.ID]])</f>
        <v>NigeriaFCA Research Farm, Ishiagu</v>
      </c>
      <c r="BB231" s="3" t="str">
        <v>FCA Research Farm, Ishiagu</v>
      </c>
      <c r="BC231" s="3" t="str">
        <v>FCA Research Farm, Ishiagu</v>
      </c>
      <c r="BD231" s="3" t="str">
        <v>FCA Research Farm, Ishiagu</v>
      </c>
      <c r="BE231" s="3" t="str">
        <v>FCA Research Farm, Ishiagu</v>
      </c>
      <c r="BF231" s="3" t="str">
        <v>FCA Research Farm, Ishiagu</v>
      </c>
      <c r="BG231" s="3" t="str">
        <v>FCA Research Farm, Ishiagu</v>
      </c>
      <c r="BH231" s="3" t="str">
        <v>FCA Research Farm, Ishiagu</v>
      </c>
      <c r="BI231" s="3" t="str">
        <v>FCA Research Farm, Ishiagu</v>
      </c>
      <c r="BJ231" s="3" t="str">
        <v>FCA Research Farm, Ishiagu</v>
      </c>
      <c r="BK231" s="3" t="str">
        <v>FCA Research Farm, Ishiagu</v>
      </c>
      <c r="BL231" s="3" t="str">
        <v>FCA Research Farm, Ishiagu</v>
      </c>
      <c r="BM231" s="3" t="str">
        <v>FCA Research Farm, Ishiagu</v>
      </c>
      <c r="BN231" s="3" t="str">
        <v>FCA Research Farm, Ishiagu</v>
      </c>
      <c r="BO231" s="3" t="str">
        <v>FCA Research Farm, Ishiagu</v>
      </c>
      <c r="BP231" s="3" t="str">
        <v>FCA Research Farm, Ishiagu</v>
      </c>
      <c r="BQ231" s="3" t="str">
        <v>FCA Research Farm, Ishiagu</v>
      </c>
      <c r="BR231" s="3" t="str">
        <v>FCA Research Farm, Ishiagu</v>
      </c>
      <c r="BS231" s="3" t="str">
        <v>FCA Research Farm, Ishiagu</v>
      </c>
      <c r="BT231" s="3" t="str">
        <v>FCA Research Farm, Ishiagu</v>
      </c>
      <c r="BU231" s="3" t="str">
        <v>FCA Research Farm, Ishiagu</v>
      </c>
      <c r="BV231" s="3" t="str">
        <v>FCA Research Farm, Ishiagu</v>
      </c>
      <c r="BW231" s="3" t="str">
        <v>FCA Research Farm, Ishiagu</v>
      </c>
      <c r="BX231" s="3" t="str">
        <v>FCA Research Farm, Ishiagu</v>
      </c>
      <c r="BY231" s="3" t="str">
        <v>FCA Research Farm, Ishiagu</v>
      </c>
      <c r="BZ231" s="3" t="str">
        <v>FCA Research Farm, Ishiagu</v>
      </c>
      <c r="CA231" s="3" t="str">
        <v>FCA Research Farm, Ishiagu</v>
      </c>
      <c r="CB231" s="3" t="str">
        <v>FCA Research Farm, Ishiagu</v>
      </c>
      <c r="CC231" s="3" t="str">
        <v>FCA Research Farm, Ishiagu</v>
      </c>
      <c r="CD231" s="3" t="str">
        <v>FCA Research Farm, Ishiagu</v>
      </c>
      <c r="CE231" s="3" t="str">
        <v>FCA Research Farm, Ishiagu</v>
      </c>
      <c r="CF231" s="3" t="str">
        <v>FCA Research Farm, Ishiagu</v>
      </c>
      <c r="CG231" s="3" t="str">
        <v>FCA Research Farm, Ishiagu</v>
      </c>
      <c r="CK231" s="3" t="str">
        <v>FCA Research Farm, Ishiagu</v>
      </c>
      <c r="CM231" s="3" t="str">
        <v>FCA Research Farm, Ishiagu</v>
      </c>
      <c r="CN231" s="3" t="str">
        <v>FCA Research Farm, Ishiagu</v>
      </c>
      <c r="CO231" s="3" t="str">
        <v>FCA Research Farm, Ishiagu</v>
      </c>
      <c r="CP231" s="3" t="str">
        <v>FCA Research Farm, Ishiagu</v>
      </c>
      <c r="CQ231" s="3" t="str">
        <v>FCA Research Farm, Ishiagu</v>
      </c>
      <c r="CR231" s="3" t="str">
        <v>FCA Research Farm, Ishiagu</v>
      </c>
      <c r="CS231" s="3" t="str">
        <v>FCA Research Farm, Ishiagu</v>
      </c>
      <c r="CT231" s="3" t="str">
        <v>FCA Research Farm, Ishiagu</v>
      </c>
      <c r="CU231" s="3" t="str">
        <v>FCA Research Farm, Ishiagu</v>
      </c>
      <c r="CV231" s="3" t="str">
        <v>FCA Research Farm, Ishiagu</v>
      </c>
      <c r="CW231" s="3" t="str">
        <v>FCA Research Farm, Ishiagu</v>
      </c>
      <c r="CX231" s="3" t="str">
        <v>FCA Research Farm, Ishiagu</v>
      </c>
      <c r="CY231" s="3" t="str">
        <v>FCA Research Farm, Ishiagu</v>
      </c>
      <c r="CZ231" s="3" t="str">
        <v>FCA Research Farm, Ishiagu</v>
      </c>
      <c r="DA231" s="3" t="str">
        <v>FCA Research Farm, Ishiagu</v>
      </c>
      <c r="DB231" s="3" t="str">
        <v>FCA Research Farm, Ishiagu</v>
      </c>
      <c r="DC231" s="3" t="str">
        <v>FCA Research Farm, Ishiagu</v>
      </c>
      <c r="DD231" s="3" t="str">
        <v>FCA Research Farm, Ishiagu</v>
      </c>
      <c r="DE231" s="3" t="str">
        <v>FCA Research Farm, Ishiagu</v>
      </c>
      <c r="DF231" s="3" t="str">
        <v>FCA Research Farm, Ishiagu</v>
      </c>
      <c r="DG231" s="3" t="str">
        <v>FCA Research Farm, Ishiagu</v>
      </c>
      <c r="DH231" s="3" t="str">
        <v>FCA Research Farm, Ishiagu</v>
      </c>
      <c r="DI231" s="3" t="str">
        <v>FCA Research Farm, Ishiagu</v>
      </c>
      <c r="DJ231" s="3" t="str">
        <v>FCA Research Farm, Ishiagu</v>
      </c>
      <c r="DK231" s="3" t="str">
        <v>FCA Research Farm, Ishiagu</v>
      </c>
      <c r="DL231" s="3" t="str">
        <v>FCA Research Farm, Ishiagu</v>
      </c>
      <c r="DM231" s="3" t="str">
        <v>FCA Research Farm, Ishiagu</v>
      </c>
      <c r="DN231" s="3" t="str">
        <v>FCA Research Farm, Ishiagu</v>
      </c>
      <c r="DO231" s="3" t="str">
        <v>FCA Research Farm, Ishiagu</v>
      </c>
      <c r="DP231" s="3" t="str">
        <v>FCA Research Farm, Ishiagu</v>
      </c>
    </row>
    <row r="232" spans="1:120" ht="14.5" x14ac:dyDescent="0.35">
      <c r="A232" s="3">
        <v>7.38</v>
      </c>
      <c r="B232" s="3">
        <v>3.8410000000000002</v>
      </c>
      <c r="C232" s="3" t="s">
        <v>196</v>
      </c>
      <c r="D232" s="3" t="s">
        <v>107</v>
      </c>
      <c r="E232" s="3" t="s">
        <v>411</v>
      </c>
      <c r="F232" s="3">
        <v>500</v>
      </c>
      <c r="G232"/>
      <c r="H232" s="3" t="str">
        <f>CONCATENATE(site_list[[#This Row],[Country]],site_list[[#This Row],[Site.ID]])</f>
        <v>NigeriaFCAHPT, Ibadan</v>
      </c>
      <c r="BB232" s="3" t="str">
        <v>FCAHPT, Ibadan</v>
      </c>
      <c r="BC232" s="3" t="str">
        <v>FCAHPT, Ibadan</v>
      </c>
      <c r="BD232" s="3" t="str">
        <v>FCAHPT, Ibadan</v>
      </c>
      <c r="BE232" s="3" t="str">
        <v>FCAHPT, Ibadan</v>
      </c>
      <c r="BF232" s="3" t="str">
        <v>FCAHPT, Ibadan</v>
      </c>
      <c r="BG232" s="3" t="str">
        <v>FCAHPT, Ibadan</v>
      </c>
      <c r="BH232" s="3" t="str">
        <v>FCAHPT, Ibadan</v>
      </c>
      <c r="BI232" s="3" t="str">
        <v>FCAHPT, Ibadan</v>
      </c>
      <c r="BJ232" s="3" t="str">
        <v>FCAHPT, Ibadan</v>
      </c>
      <c r="BK232" s="3" t="str">
        <v>FCAHPT, Ibadan</v>
      </c>
      <c r="BL232" s="3" t="str">
        <v>FCAHPT, Ibadan</v>
      </c>
      <c r="BM232" s="3" t="str">
        <v>FCAHPT, Ibadan</v>
      </c>
      <c r="BN232" s="3" t="str">
        <v>FCAHPT, Ibadan</v>
      </c>
      <c r="BO232" s="3" t="str">
        <v>FCAHPT, Ibadan</v>
      </c>
      <c r="BP232" s="3" t="str">
        <v>FCAHPT, Ibadan</v>
      </c>
      <c r="BQ232" s="3" t="str">
        <v>FCAHPT, Ibadan</v>
      </c>
      <c r="BR232" s="3" t="str">
        <v>FCAHPT, Ibadan</v>
      </c>
      <c r="BS232" s="3" t="str">
        <v>FCAHPT, Ibadan</v>
      </c>
      <c r="BT232" s="3" t="str">
        <v>FCAHPT, Ibadan</v>
      </c>
      <c r="BU232" s="3" t="str">
        <v>FCAHPT, Ibadan</v>
      </c>
      <c r="BV232" s="3" t="str">
        <v>FCAHPT, Ibadan</v>
      </c>
      <c r="BW232" s="3" t="str">
        <v>FCAHPT, Ibadan</v>
      </c>
      <c r="BX232" s="3" t="str">
        <v>FCAHPT, Ibadan</v>
      </c>
      <c r="BY232" s="3" t="str">
        <v>FCAHPT, Ibadan</v>
      </c>
      <c r="BZ232" s="3" t="str">
        <v>FCAHPT, Ibadan</v>
      </c>
      <c r="CA232" s="3" t="str">
        <v>FCAHPT, Ibadan</v>
      </c>
      <c r="CB232" s="3" t="str">
        <v>FCAHPT, Ibadan</v>
      </c>
      <c r="CC232" s="3" t="str">
        <v>FCAHPT, Ibadan</v>
      </c>
      <c r="CD232" s="3" t="str">
        <v>FCAHPT, Ibadan</v>
      </c>
      <c r="CE232" s="3" t="str">
        <v>FCAHPT, Ibadan</v>
      </c>
      <c r="CF232" s="3" t="str">
        <v>FCAHPT, Ibadan</v>
      </c>
      <c r="CG232" s="3" t="str">
        <v>FCAHPT, Ibadan</v>
      </c>
      <c r="CK232" s="3" t="str">
        <v>FCAHPT, Ibadan</v>
      </c>
      <c r="CM232" s="3" t="str">
        <v>FCAHPT, Ibadan</v>
      </c>
      <c r="CN232" s="3" t="str">
        <v>FCAHPT, Ibadan</v>
      </c>
      <c r="CO232" s="3" t="str">
        <v>FCAHPT, Ibadan</v>
      </c>
      <c r="CP232" s="3" t="str">
        <v>FCAHPT, Ibadan</v>
      </c>
      <c r="CQ232" s="3" t="str">
        <v>FCAHPT, Ibadan</v>
      </c>
      <c r="CR232" s="3" t="str">
        <v>FCAHPT, Ibadan</v>
      </c>
      <c r="CS232" s="3" t="str">
        <v>FCAHPT, Ibadan</v>
      </c>
      <c r="CT232" s="3" t="str">
        <v>FCAHPT, Ibadan</v>
      </c>
      <c r="CU232" s="3" t="str">
        <v>FCAHPT, Ibadan</v>
      </c>
      <c r="CV232" s="3" t="str">
        <v>FCAHPT, Ibadan</v>
      </c>
      <c r="CW232" s="3" t="str">
        <v>FCAHPT, Ibadan</v>
      </c>
      <c r="CX232" s="3" t="str">
        <v>FCAHPT, Ibadan</v>
      </c>
      <c r="CY232" s="3" t="str">
        <v>FCAHPT, Ibadan</v>
      </c>
      <c r="CZ232" s="3" t="str">
        <v>FCAHPT, Ibadan</v>
      </c>
      <c r="DA232" s="3" t="str">
        <v>FCAHPT, Ibadan</v>
      </c>
      <c r="DB232" s="3" t="str">
        <v>FCAHPT, Ibadan</v>
      </c>
      <c r="DC232" s="3" t="str">
        <v>FCAHPT, Ibadan</v>
      </c>
      <c r="DD232" s="3" t="str">
        <v>FCAHPT, Ibadan</v>
      </c>
      <c r="DE232" s="3" t="str">
        <v>FCAHPT, Ibadan</v>
      </c>
      <c r="DF232" s="3" t="str">
        <v>FCAHPT, Ibadan</v>
      </c>
      <c r="DG232" s="3" t="str">
        <v>FCAHPT, Ibadan</v>
      </c>
      <c r="DH232" s="3" t="str">
        <v>FCAHPT, Ibadan</v>
      </c>
      <c r="DI232" s="3" t="str">
        <v>FCAHPT, Ibadan</v>
      </c>
      <c r="DJ232" s="3" t="str">
        <v>FCAHPT, Ibadan</v>
      </c>
      <c r="DK232" s="3" t="str">
        <v>FCAHPT, Ibadan</v>
      </c>
      <c r="DL232" s="3" t="str">
        <v>FCAHPT, Ibadan</v>
      </c>
      <c r="DM232" s="3" t="str">
        <v>FCAHPT, Ibadan</v>
      </c>
      <c r="DN232" s="3" t="str">
        <v>FCAHPT, Ibadan</v>
      </c>
      <c r="DO232" s="3" t="str">
        <v>FCAHPT, Ibadan</v>
      </c>
      <c r="DP232" s="3" t="str">
        <v>FCAHPT, Ibadan</v>
      </c>
    </row>
    <row r="233" spans="1:120" ht="14.5" x14ac:dyDescent="0.35">
      <c r="A233" s="3">
        <v>10.290789999999999</v>
      </c>
      <c r="B233" s="3">
        <v>11.513870000000001</v>
      </c>
      <c r="C233" s="3" t="s">
        <v>196</v>
      </c>
      <c r="D233" s="3" t="s">
        <v>107</v>
      </c>
      <c r="E233" s="3" t="s">
        <v>7705</v>
      </c>
      <c r="F233" s="3">
        <v>100</v>
      </c>
      <c r="G233"/>
      <c r="H233" s="3" t="str">
        <f>CONCATENATE(site_list[[#This Row],[Country]],site_list[[#This Row],[Site.ID]])</f>
        <v>NigeriaFCH Farm, Dadin Kowa</v>
      </c>
      <c r="BB233" s="3" t="str">
        <v>FCH Farm, Dadin Kowa</v>
      </c>
      <c r="BC233" s="3" t="str">
        <v>FCH Farm, Dadin Kowa</v>
      </c>
      <c r="BD233" s="3" t="str">
        <v>FCH Farm, Dadin Kowa</v>
      </c>
      <c r="BE233" s="3" t="str">
        <v>FCH Farm, Dadin Kowa</v>
      </c>
      <c r="BF233" s="3" t="str">
        <v>FCH Farm, Dadin Kowa</v>
      </c>
      <c r="BG233" s="3" t="str">
        <v>FCH Farm, Dadin Kowa</v>
      </c>
      <c r="BH233" s="3" t="str">
        <v>FCH Farm, Dadin Kowa</v>
      </c>
      <c r="BI233" s="3" t="str">
        <v>FCH Farm, Dadin Kowa</v>
      </c>
      <c r="BJ233" s="3" t="str">
        <v>FCH Farm, Dadin Kowa</v>
      </c>
      <c r="BK233" s="3" t="str">
        <v>FCH Farm, Dadin Kowa</v>
      </c>
      <c r="BL233" s="3" t="str">
        <v>FCH Farm, Dadin Kowa</v>
      </c>
      <c r="BM233" s="3" t="str">
        <v>FCH Farm, Dadin Kowa</v>
      </c>
      <c r="BN233" s="3" t="str">
        <v>FCH Farm, Dadin Kowa</v>
      </c>
      <c r="BO233" s="3" t="str">
        <v>FCH Farm, Dadin Kowa</v>
      </c>
      <c r="BP233" s="3" t="str">
        <v>FCH Farm, Dadin Kowa</v>
      </c>
      <c r="BQ233" s="3" t="str">
        <v>FCH Farm, Dadin Kowa</v>
      </c>
      <c r="BR233" s="3" t="str">
        <v>FCH Farm, Dadin Kowa</v>
      </c>
      <c r="BS233" s="3" t="str">
        <v>FCH Farm, Dadin Kowa</v>
      </c>
      <c r="BT233" s="3" t="str">
        <v>FCH Farm, Dadin Kowa</v>
      </c>
      <c r="BU233" s="3" t="str">
        <v>FCH Farm, Dadin Kowa</v>
      </c>
      <c r="BV233" s="3" t="str">
        <v>FCH Farm, Dadin Kowa</v>
      </c>
      <c r="BW233" s="3" t="str">
        <v>FCH Farm, Dadin Kowa</v>
      </c>
      <c r="BX233" s="3" t="str">
        <v>FCH Farm, Dadin Kowa</v>
      </c>
      <c r="BY233" s="3" t="str">
        <v>FCH Farm, Dadin Kowa</v>
      </c>
      <c r="BZ233" s="3" t="str">
        <v>FCH Farm, Dadin Kowa</v>
      </c>
      <c r="CA233" s="3" t="str">
        <v>FCH Farm, Dadin Kowa</v>
      </c>
      <c r="CB233" s="3" t="str">
        <v>FCH Farm, Dadin Kowa</v>
      </c>
      <c r="CC233" s="3" t="str">
        <v>FCH Farm, Dadin Kowa</v>
      </c>
      <c r="CD233" s="3" t="str">
        <v>FCH Farm, Dadin Kowa</v>
      </c>
      <c r="CE233" s="3" t="str">
        <v>FCH Farm, Dadin Kowa</v>
      </c>
      <c r="CF233" s="3" t="str">
        <v>FCH Farm, Dadin Kowa</v>
      </c>
      <c r="CG233" s="3" t="str">
        <v>FCH Farm, Dadin Kowa</v>
      </c>
      <c r="CK233" s="3" t="str">
        <v>FCH Farm, Dadin Kowa</v>
      </c>
      <c r="CM233" s="3" t="str">
        <v>FCH Farm, Dadin Kowa</v>
      </c>
      <c r="CN233" s="3" t="str">
        <v>FCH Farm, Dadin Kowa</v>
      </c>
      <c r="CO233" s="3" t="str">
        <v>FCH Farm, Dadin Kowa</v>
      </c>
      <c r="CP233" s="3" t="str">
        <v>FCH Farm, Dadin Kowa</v>
      </c>
      <c r="CQ233" s="3" t="str">
        <v>FCH Farm, Dadin Kowa</v>
      </c>
      <c r="CR233" s="3" t="str">
        <v>FCH Farm, Dadin Kowa</v>
      </c>
      <c r="CS233" s="3" t="str">
        <v>FCH Farm, Dadin Kowa</v>
      </c>
      <c r="CT233" s="3" t="str">
        <v>FCH Farm, Dadin Kowa</v>
      </c>
      <c r="CU233" s="3" t="str">
        <v>FCH Farm, Dadin Kowa</v>
      </c>
      <c r="CV233" s="3" t="str">
        <v>FCH Farm, Dadin Kowa</v>
      </c>
      <c r="CW233" s="3" t="str">
        <v>FCH Farm, Dadin Kowa</v>
      </c>
      <c r="CX233" s="3" t="str">
        <v>FCH Farm, Dadin Kowa</v>
      </c>
      <c r="CY233" s="3" t="str">
        <v>FCH Farm, Dadin Kowa</v>
      </c>
      <c r="CZ233" s="3" t="str">
        <v>FCH Farm, Dadin Kowa</v>
      </c>
      <c r="DA233" s="3" t="str">
        <v>FCH Farm, Dadin Kowa</v>
      </c>
      <c r="DB233" s="3" t="str">
        <v>FCH Farm, Dadin Kowa</v>
      </c>
      <c r="DC233" s="3" t="str">
        <v>FCH Farm, Dadin Kowa</v>
      </c>
      <c r="DD233" s="3" t="str">
        <v>FCH Farm, Dadin Kowa</v>
      </c>
      <c r="DE233" s="3" t="str">
        <v>FCH Farm, Dadin Kowa</v>
      </c>
      <c r="DF233" s="3" t="str">
        <v>FCH Farm, Dadin Kowa</v>
      </c>
      <c r="DG233" s="3" t="str">
        <v>FCH Farm, Dadin Kowa</v>
      </c>
      <c r="DH233" s="3" t="str">
        <v>FCH Farm, Dadin Kowa</v>
      </c>
      <c r="DI233" s="3" t="str">
        <v>FCH Farm, Dadin Kowa</v>
      </c>
      <c r="DJ233" s="3" t="str">
        <v>FCH Farm, Dadin Kowa</v>
      </c>
      <c r="DK233" s="3" t="str">
        <v>FCH Farm, Dadin Kowa</v>
      </c>
      <c r="DL233" s="3" t="str">
        <v>FCH Farm, Dadin Kowa</v>
      </c>
      <c r="DM233" s="3" t="str">
        <v>FCH Farm, Dadin Kowa</v>
      </c>
      <c r="DN233" s="3" t="str">
        <v>FCH Farm, Dadin Kowa</v>
      </c>
      <c r="DO233" s="3" t="str">
        <v>FCH Farm, Dadin Kowa</v>
      </c>
      <c r="DP233" s="3" t="str">
        <v>FCH Farm, Dadin Kowa</v>
      </c>
    </row>
    <row r="234" spans="1:120" ht="14.5" x14ac:dyDescent="0.35">
      <c r="A234" s="3">
        <v>9.8834999999999997</v>
      </c>
      <c r="B234" s="3">
        <v>4.5202</v>
      </c>
      <c r="C234" s="3" t="s">
        <v>196</v>
      </c>
      <c r="D234" s="3" t="s">
        <v>107</v>
      </c>
      <c r="E234" s="3" t="s">
        <v>412</v>
      </c>
      <c r="F234" s="3">
        <v>3000</v>
      </c>
      <c r="G234"/>
      <c r="H234" s="3" t="str">
        <f>CONCATENATE(site_list[[#This Row],[Country]],site_list[[#This Row],[Site.ID]])</f>
        <v>NigeriaFCWM Teaching and Research Farm, New-Bussa</v>
      </c>
      <c r="BB234" s="3" t="str">
        <v>FCWM Teaching and Research Farm, New-Bussa</v>
      </c>
      <c r="BC234" s="3" t="str">
        <v>FCWM Teaching and Research Farm, New-Bussa</v>
      </c>
      <c r="BD234" s="3" t="str">
        <v>FCWM Teaching and Research Farm, New-Bussa</v>
      </c>
      <c r="BE234" s="3" t="str">
        <v>FCWM Teaching and Research Farm, New-Bussa</v>
      </c>
      <c r="BF234" s="3" t="str">
        <v>FCWM Teaching and Research Farm, New-Bussa</v>
      </c>
      <c r="BG234" s="3" t="str">
        <v>FCWM Teaching and Research Farm, New-Bussa</v>
      </c>
      <c r="BH234" s="3" t="str">
        <v>FCWM Teaching and Research Farm, New-Bussa</v>
      </c>
      <c r="BI234" s="3" t="str">
        <v>FCWM Teaching and Research Farm, New-Bussa</v>
      </c>
      <c r="BJ234" s="3" t="str">
        <v>FCWM Teaching and Research Farm, New-Bussa</v>
      </c>
      <c r="BK234" s="3" t="str">
        <v>FCWM Teaching and Research Farm, New-Bussa</v>
      </c>
      <c r="BL234" s="3" t="str">
        <v>FCWM Teaching and Research Farm, New-Bussa</v>
      </c>
      <c r="BM234" s="3" t="str">
        <v>FCWM Teaching and Research Farm, New-Bussa</v>
      </c>
      <c r="BN234" s="3" t="str">
        <v>FCWM Teaching and Research Farm, New-Bussa</v>
      </c>
      <c r="BO234" s="3" t="str">
        <v>FCWM Teaching and Research Farm, New-Bussa</v>
      </c>
      <c r="BP234" s="3" t="str">
        <v>FCWM Teaching and Research Farm, New-Bussa</v>
      </c>
      <c r="BQ234" s="3" t="str">
        <v>FCWM Teaching and Research Farm, New-Bussa</v>
      </c>
      <c r="BR234" s="3" t="str">
        <v>FCWM Teaching and Research Farm, New-Bussa</v>
      </c>
      <c r="BS234" s="3" t="str">
        <v>FCWM Teaching and Research Farm, New-Bussa</v>
      </c>
      <c r="BT234" s="3" t="str">
        <v>FCWM Teaching and Research Farm, New-Bussa</v>
      </c>
      <c r="BU234" s="3" t="str">
        <v>FCWM Teaching and Research Farm, New-Bussa</v>
      </c>
      <c r="BV234" s="3" t="str">
        <v>FCWM Teaching and Research Farm, New-Bussa</v>
      </c>
      <c r="BW234" s="3" t="str">
        <v>FCWM Teaching and Research Farm, New-Bussa</v>
      </c>
      <c r="BX234" s="3" t="str">
        <v>FCWM Teaching and Research Farm, New-Bussa</v>
      </c>
      <c r="BY234" s="3" t="str">
        <v>FCWM Teaching and Research Farm, New-Bussa</v>
      </c>
      <c r="BZ234" s="3" t="str">
        <v>FCWM Teaching and Research Farm, New-Bussa</v>
      </c>
      <c r="CA234" s="3" t="str">
        <v>FCWM Teaching and Research Farm, New-Bussa</v>
      </c>
      <c r="CB234" s="3" t="str">
        <v>FCWM Teaching and Research Farm, New-Bussa</v>
      </c>
      <c r="CC234" s="3" t="str">
        <v>FCWM Teaching and Research Farm, New-Bussa</v>
      </c>
      <c r="CD234" s="3" t="str">
        <v>FCWM Teaching and Research Farm, New-Bussa</v>
      </c>
      <c r="CE234" s="3" t="str">
        <v>FCWM Teaching and Research Farm, New-Bussa</v>
      </c>
      <c r="CF234" s="3" t="str">
        <v>FCWM Teaching and Research Farm, New-Bussa</v>
      </c>
      <c r="CG234" s="3" t="str">
        <v>FCWM Teaching and Research Farm, New-Bussa</v>
      </c>
      <c r="CK234" s="3" t="str">
        <v>FCWM Teaching and Research Farm, New-Bussa</v>
      </c>
      <c r="CM234" s="3" t="str">
        <v>FCWM Teaching and Research Farm, New-Bussa</v>
      </c>
      <c r="CN234" s="3" t="str">
        <v>FCWM Teaching and Research Farm, New-Bussa</v>
      </c>
      <c r="CO234" s="3" t="str">
        <v>FCWM Teaching and Research Farm, New-Bussa</v>
      </c>
      <c r="CP234" s="3" t="str">
        <v>FCWM Teaching and Research Farm, New-Bussa</v>
      </c>
      <c r="CQ234" s="3" t="str">
        <v>FCWM Teaching and Research Farm, New-Bussa</v>
      </c>
      <c r="CR234" s="3" t="str">
        <v>FCWM Teaching and Research Farm, New-Bussa</v>
      </c>
      <c r="CS234" s="3" t="str">
        <v>FCWM Teaching and Research Farm, New-Bussa</v>
      </c>
      <c r="CT234" s="3" t="str">
        <v>FCWM Teaching and Research Farm, New-Bussa</v>
      </c>
      <c r="CU234" s="3" t="str">
        <v>FCWM Teaching and Research Farm, New-Bussa</v>
      </c>
      <c r="CV234" s="3" t="str">
        <v>FCWM Teaching and Research Farm, New-Bussa</v>
      </c>
      <c r="CW234" s="3" t="str">
        <v>FCWM Teaching and Research Farm, New-Bussa</v>
      </c>
      <c r="CX234" s="3" t="str">
        <v>FCWM Teaching and Research Farm, New-Bussa</v>
      </c>
      <c r="CY234" s="3" t="str">
        <v>FCWM Teaching and Research Farm, New-Bussa</v>
      </c>
      <c r="CZ234" s="3" t="str">
        <v>FCWM Teaching and Research Farm, New-Bussa</v>
      </c>
      <c r="DA234" s="3" t="str">
        <v>FCWM Teaching and Research Farm, New-Bussa</v>
      </c>
      <c r="DB234" s="3" t="str">
        <v>FCWM Teaching and Research Farm, New-Bussa</v>
      </c>
      <c r="DC234" s="3" t="str">
        <v>FCWM Teaching and Research Farm, New-Bussa</v>
      </c>
      <c r="DD234" s="3" t="str">
        <v>FCWM Teaching and Research Farm, New-Bussa</v>
      </c>
      <c r="DE234" s="3" t="str">
        <v>FCWM Teaching and Research Farm, New-Bussa</v>
      </c>
      <c r="DF234" s="3" t="str">
        <v>FCWM Teaching and Research Farm, New-Bussa</v>
      </c>
      <c r="DG234" s="3" t="str">
        <v>FCWM Teaching and Research Farm, New-Bussa</v>
      </c>
      <c r="DH234" s="3" t="str">
        <v>FCWM Teaching and Research Farm, New-Bussa</v>
      </c>
      <c r="DI234" s="3" t="str">
        <v>FCWM Teaching and Research Farm, New-Bussa</v>
      </c>
      <c r="DJ234" s="3" t="str">
        <v>FCWM Teaching and Research Farm, New-Bussa</v>
      </c>
      <c r="DK234" s="3" t="str">
        <v>FCWM Teaching and Research Farm, New-Bussa</v>
      </c>
      <c r="DL234" s="3" t="str">
        <v>FCWM Teaching and Research Farm, New-Bussa</v>
      </c>
      <c r="DM234" s="3" t="str">
        <v>FCWM Teaching and Research Farm, New-Bussa</v>
      </c>
      <c r="DN234" s="3" t="str">
        <v>FCWM Teaching and Research Farm, New-Bussa</v>
      </c>
      <c r="DO234" s="3" t="str">
        <v>FCWM Teaching and Research Farm, New-Bussa</v>
      </c>
      <c r="DP234" s="3" t="str">
        <v>FCWM Teaching and Research Farm, New-Bussa</v>
      </c>
    </row>
    <row r="235" spans="1:120" ht="14.5" x14ac:dyDescent="0.35">
      <c r="A235" s="3">
        <v>-17.8078</v>
      </c>
      <c r="B235" s="3">
        <v>-50.899169999999998</v>
      </c>
      <c r="C235" s="3" t="s">
        <v>9239</v>
      </c>
      <c r="D235" s="3" t="s">
        <v>112</v>
      </c>
      <c r="E235" s="3" t="s">
        <v>13600</v>
      </c>
      <c r="F235" s="3">
        <v>500</v>
      </c>
      <c r="G235"/>
      <c r="H235" s="3" t="str">
        <f>CONCATENATE(site_list[[#This Row],[Country]],site_list[[#This Row],[Site.ID]])</f>
        <v>BrazilFederal Goiano Institute, Rio Verde Campus</v>
      </c>
      <c r="BB235" s="3" t="str">
        <v>Federal Goiano Institute, Rio Verde Campus</v>
      </c>
      <c r="BC235" s="3" t="str">
        <v>Federal Goiano Institute, Rio Verde Campus</v>
      </c>
      <c r="BD235" s="3" t="str">
        <v>Federal Goiano Institute, Rio Verde Campus</v>
      </c>
      <c r="BE235" s="3" t="str">
        <v>Federal Goiano Institute, Rio Verde Campus</v>
      </c>
      <c r="BF235" s="3" t="str">
        <v>Federal Goiano Institute, Rio Verde Campus</v>
      </c>
      <c r="BG235" s="3" t="str">
        <v>Federal Goiano Institute, Rio Verde Campus</v>
      </c>
      <c r="BH235" s="3" t="str">
        <v>Federal Goiano Institute, Rio Verde Campus</v>
      </c>
      <c r="BI235" s="3" t="str">
        <v>Federal Goiano Institute, Rio Verde Campus</v>
      </c>
      <c r="BJ235" s="3" t="str">
        <v>Federal Goiano Institute, Rio Verde Campus</v>
      </c>
      <c r="BK235" s="3" t="str">
        <v>Federal Goiano Institute, Rio Verde Campus</v>
      </c>
      <c r="BL235" s="3" t="str">
        <v>Federal Goiano Institute, Rio Verde Campus</v>
      </c>
      <c r="BM235" s="3" t="str">
        <v>Federal Goiano Institute, Rio Verde Campus</v>
      </c>
      <c r="BN235" s="3" t="str">
        <v>Federal Goiano Institute, Rio Verde Campus</v>
      </c>
      <c r="BO235" s="3" t="str">
        <v>Federal Goiano Institute, Rio Verde Campus</v>
      </c>
      <c r="BP235" s="3" t="str">
        <v>Federal Goiano Institute, Rio Verde Campus</v>
      </c>
      <c r="BQ235" s="3" t="str">
        <v>Federal Goiano Institute, Rio Verde Campus</v>
      </c>
      <c r="BR235" s="3" t="str">
        <v>Federal Goiano Institute, Rio Verde Campus</v>
      </c>
      <c r="BS235" s="3" t="str">
        <v>Federal Goiano Institute, Rio Verde Campus</v>
      </c>
      <c r="BT235" s="3" t="str">
        <v>Federal Goiano Institute, Rio Verde Campus</v>
      </c>
      <c r="BU235" s="3" t="str">
        <v>Federal Goiano Institute, Rio Verde Campus</v>
      </c>
      <c r="BV235" s="3" t="str">
        <v>Federal Goiano Institute, Rio Verde Campus</v>
      </c>
      <c r="BW235" s="3" t="str">
        <v>Federal Goiano Institute, Rio Verde Campus</v>
      </c>
      <c r="BX235" s="3" t="str">
        <v>Federal Goiano Institute, Rio Verde Campus</v>
      </c>
      <c r="BY235" s="3" t="str">
        <v>Federal Goiano Institute, Rio Verde Campus</v>
      </c>
      <c r="BZ235" s="3" t="str">
        <v>Federal Goiano Institute, Rio Verde Campus</v>
      </c>
      <c r="CA235" s="3" t="str">
        <v>Federal Goiano Institute, Rio Verde Campus</v>
      </c>
      <c r="CB235" s="3" t="str">
        <v>Federal Goiano Institute, Rio Verde Campus</v>
      </c>
      <c r="CC235" s="3" t="str">
        <v>Federal Goiano Institute, Rio Verde Campus</v>
      </c>
      <c r="CD235" s="3" t="str">
        <v>Federal Goiano Institute, Rio Verde Campus</v>
      </c>
      <c r="CE235" s="3" t="str">
        <v>Federal Goiano Institute, Rio Verde Campus</v>
      </c>
      <c r="CF235" s="3" t="str">
        <v>Federal Goiano Institute, Rio Verde Campus</v>
      </c>
      <c r="CG235" s="3" t="str">
        <v>Federal Goiano Institute, Rio Verde Campus</v>
      </c>
      <c r="CK235" s="3" t="str">
        <v>Federal Goiano Institute, Rio Verde Campus</v>
      </c>
      <c r="CM235" s="3" t="str">
        <v>Federal Goiano Institute, Rio Verde Campus</v>
      </c>
      <c r="CN235" s="3" t="str">
        <v>Federal Goiano Institute, Rio Verde Campus</v>
      </c>
      <c r="CO235" s="3" t="str">
        <v>Federal Goiano Institute, Rio Verde Campus</v>
      </c>
      <c r="CP235" s="3" t="str">
        <v>Federal Goiano Institute, Rio Verde Campus</v>
      </c>
      <c r="CQ235" s="3" t="str">
        <v>Federal Goiano Institute, Rio Verde Campus</v>
      </c>
      <c r="CR235" s="3" t="str">
        <v>Federal Goiano Institute, Rio Verde Campus</v>
      </c>
      <c r="CS235" s="3" t="str">
        <v>Federal Goiano Institute, Rio Verde Campus</v>
      </c>
      <c r="CT235" s="3" t="str">
        <v>Federal Goiano Institute, Rio Verde Campus</v>
      </c>
      <c r="CU235" s="3" t="str">
        <v>Federal Goiano Institute, Rio Verde Campus</v>
      </c>
      <c r="CV235" s="3" t="str">
        <v>Federal Goiano Institute, Rio Verde Campus</v>
      </c>
      <c r="CW235" s="3" t="str">
        <v>Federal Goiano Institute, Rio Verde Campus</v>
      </c>
      <c r="CX235" s="3" t="str">
        <v>Federal Goiano Institute, Rio Verde Campus</v>
      </c>
      <c r="CY235" s="3" t="str">
        <v>Federal Goiano Institute, Rio Verde Campus</v>
      </c>
      <c r="CZ235" s="3" t="str">
        <v>Federal Goiano Institute, Rio Verde Campus</v>
      </c>
      <c r="DA235" s="3" t="str">
        <v>Federal Goiano Institute, Rio Verde Campus</v>
      </c>
      <c r="DB235" s="3" t="str">
        <v>Federal Goiano Institute, Rio Verde Campus</v>
      </c>
      <c r="DC235" s="3" t="str">
        <v>Federal Goiano Institute, Rio Verde Campus</v>
      </c>
      <c r="DD235" s="3" t="str">
        <v>Federal Goiano Institute, Rio Verde Campus</v>
      </c>
      <c r="DE235" s="3" t="str">
        <v>Federal Goiano Institute, Rio Verde Campus</v>
      </c>
      <c r="DF235" s="3" t="str">
        <v>Federal Goiano Institute, Rio Verde Campus</v>
      </c>
      <c r="DG235" s="3" t="str">
        <v>Federal Goiano Institute, Rio Verde Campus</v>
      </c>
      <c r="DH235" s="3" t="str">
        <v>Federal Goiano Institute, Rio Verde Campus</v>
      </c>
      <c r="DI235" s="3" t="str">
        <v>Federal Goiano Institute, Rio Verde Campus</v>
      </c>
      <c r="DJ235" s="3" t="str">
        <v>Federal Goiano Institute, Rio Verde Campus</v>
      </c>
      <c r="DK235" s="3" t="str">
        <v>Federal Goiano Institute, Rio Verde Campus</v>
      </c>
      <c r="DL235" s="3" t="str">
        <v>Federal Goiano Institute, Rio Verde Campus</v>
      </c>
      <c r="DM235" s="3" t="str">
        <v>Federal Goiano Institute, Rio Verde Campus</v>
      </c>
      <c r="DN235" s="3" t="str">
        <v>Federal Goiano Institute, Rio Verde Campus</v>
      </c>
      <c r="DO235" s="3" t="str">
        <v>Federal Goiano Institute, Rio Verde Campus</v>
      </c>
      <c r="DP235" s="3" t="str">
        <v>Federal Goiano Institute, Rio Verde Campus</v>
      </c>
    </row>
    <row r="236" spans="1:120" ht="14.5" x14ac:dyDescent="0.35">
      <c r="A236" s="3">
        <v>9.0381</v>
      </c>
      <c r="B236" s="3">
        <v>6.0071000000000003</v>
      </c>
      <c r="C236" s="3" t="s">
        <v>196</v>
      </c>
      <c r="D236" s="3" t="s">
        <v>107</v>
      </c>
      <c r="E236" s="3" t="s">
        <v>413</v>
      </c>
      <c r="F236" s="3">
        <v>1000</v>
      </c>
      <c r="G236"/>
      <c r="H236" s="3" t="str">
        <f>CONCATENATE(site_list[[#This Row],[Country]],site_list[[#This Row],[Site.ID]])</f>
        <v>NigeriaFederal Polytechnic Bida Experimental Farm</v>
      </c>
      <c r="BB236" s="3" t="str">
        <v>Federal Polytechnic Bida Experimental Farm</v>
      </c>
      <c r="BC236" s="3" t="str">
        <v>Federal Polytechnic Bida Experimental Farm</v>
      </c>
      <c r="BD236" s="3" t="str">
        <v>Federal Polytechnic Bida Experimental Farm</v>
      </c>
      <c r="BE236" s="3" t="str">
        <v>Federal Polytechnic Bida Experimental Farm</v>
      </c>
      <c r="BF236" s="3" t="str">
        <v>Federal Polytechnic Bida Experimental Farm</v>
      </c>
      <c r="BG236" s="3" t="str">
        <v>Federal Polytechnic Bida Experimental Farm</v>
      </c>
      <c r="BH236" s="3" t="str">
        <v>Federal Polytechnic Bida Experimental Farm</v>
      </c>
      <c r="BI236" s="3" t="str">
        <v>Federal Polytechnic Bida Experimental Farm</v>
      </c>
      <c r="BJ236" s="3" t="str">
        <v>Federal Polytechnic Bida Experimental Farm</v>
      </c>
      <c r="BK236" s="3" t="str">
        <v>Federal Polytechnic Bida Experimental Farm</v>
      </c>
      <c r="BL236" s="3" t="str">
        <v>Federal Polytechnic Bida Experimental Farm</v>
      </c>
      <c r="BM236" s="3" t="str">
        <v>Federal Polytechnic Bida Experimental Farm</v>
      </c>
      <c r="BN236" s="3" t="str">
        <v>Federal Polytechnic Bida Experimental Farm</v>
      </c>
      <c r="BO236" s="3" t="str">
        <v>Federal Polytechnic Bida Experimental Farm</v>
      </c>
      <c r="BP236" s="3" t="str">
        <v>Federal Polytechnic Bida Experimental Farm</v>
      </c>
      <c r="BQ236" s="3" t="str">
        <v>Federal Polytechnic Bida Experimental Farm</v>
      </c>
      <c r="BR236" s="3" t="str">
        <v>Federal Polytechnic Bida Experimental Farm</v>
      </c>
      <c r="BS236" s="3" t="str">
        <v>Federal Polytechnic Bida Experimental Farm</v>
      </c>
      <c r="BT236" s="3" t="str">
        <v>Federal Polytechnic Bida Experimental Farm</v>
      </c>
      <c r="BU236" s="3" t="str">
        <v>Federal Polytechnic Bida Experimental Farm</v>
      </c>
      <c r="BV236" s="3" t="str">
        <v>Federal Polytechnic Bida Experimental Farm</v>
      </c>
      <c r="BW236" s="3" t="str">
        <v>Federal Polytechnic Bida Experimental Farm</v>
      </c>
      <c r="BX236" s="3" t="str">
        <v>Federal Polytechnic Bida Experimental Farm</v>
      </c>
      <c r="BY236" s="3" t="str">
        <v>Federal Polytechnic Bida Experimental Farm</v>
      </c>
      <c r="BZ236" s="3" t="str">
        <v>Federal Polytechnic Bida Experimental Farm</v>
      </c>
      <c r="CA236" s="3" t="str">
        <v>Federal Polytechnic Bida Experimental Farm</v>
      </c>
      <c r="CB236" s="3" t="str">
        <v>Federal Polytechnic Bida Experimental Farm</v>
      </c>
      <c r="CC236" s="3" t="str">
        <v>Federal Polytechnic Bida Experimental Farm</v>
      </c>
      <c r="CD236" s="3" t="str">
        <v>Federal Polytechnic Bida Experimental Farm</v>
      </c>
      <c r="CE236" s="3" t="str">
        <v>Federal Polytechnic Bida Experimental Farm</v>
      </c>
      <c r="CF236" s="3" t="str">
        <v>Federal Polytechnic Bida Experimental Farm</v>
      </c>
      <c r="CG236" s="3" t="str">
        <v>Federal Polytechnic Bida Experimental Farm</v>
      </c>
      <c r="CK236" s="3" t="str">
        <v>Federal Polytechnic Bida Experimental Farm</v>
      </c>
      <c r="CM236" s="3" t="str">
        <v>Federal Polytechnic Bida Experimental Farm</v>
      </c>
      <c r="CN236" s="3" t="str">
        <v>Federal Polytechnic Bida Experimental Farm</v>
      </c>
      <c r="CO236" s="3" t="str">
        <v>Federal Polytechnic Bida Experimental Farm</v>
      </c>
      <c r="CP236" s="3" t="str">
        <v>Federal Polytechnic Bida Experimental Farm</v>
      </c>
      <c r="CQ236" s="3" t="str">
        <v>Federal Polytechnic Bida Experimental Farm</v>
      </c>
      <c r="CR236" s="3" t="str">
        <v>Federal Polytechnic Bida Experimental Farm</v>
      </c>
      <c r="CS236" s="3" t="str">
        <v>Federal Polytechnic Bida Experimental Farm</v>
      </c>
      <c r="CT236" s="3" t="str">
        <v>Federal Polytechnic Bida Experimental Farm</v>
      </c>
      <c r="CU236" s="3" t="str">
        <v>Federal Polytechnic Bida Experimental Farm</v>
      </c>
      <c r="CV236" s="3" t="str">
        <v>Federal Polytechnic Bida Experimental Farm</v>
      </c>
      <c r="CW236" s="3" t="str">
        <v>Federal Polytechnic Bida Experimental Farm</v>
      </c>
      <c r="CX236" s="3" t="str">
        <v>Federal Polytechnic Bida Experimental Farm</v>
      </c>
      <c r="CY236" s="3" t="str">
        <v>Federal Polytechnic Bida Experimental Farm</v>
      </c>
      <c r="CZ236" s="3" t="str">
        <v>Federal Polytechnic Bida Experimental Farm</v>
      </c>
      <c r="DA236" s="3" t="str">
        <v>Federal Polytechnic Bida Experimental Farm</v>
      </c>
      <c r="DB236" s="3" t="str">
        <v>Federal Polytechnic Bida Experimental Farm</v>
      </c>
      <c r="DC236" s="3" t="str">
        <v>Federal Polytechnic Bida Experimental Farm</v>
      </c>
      <c r="DD236" s="3" t="str">
        <v>Federal Polytechnic Bida Experimental Farm</v>
      </c>
      <c r="DE236" s="3" t="str">
        <v>Federal Polytechnic Bida Experimental Farm</v>
      </c>
      <c r="DF236" s="3" t="str">
        <v>Federal Polytechnic Bida Experimental Farm</v>
      </c>
      <c r="DG236" s="3" t="str">
        <v>Federal Polytechnic Bida Experimental Farm</v>
      </c>
      <c r="DH236" s="3" t="str">
        <v>Federal Polytechnic Bida Experimental Farm</v>
      </c>
      <c r="DI236" s="3" t="str">
        <v>Federal Polytechnic Bida Experimental Farm</v>
      </c>
      <c r="DJ236" s="3" t="str">
        <v>Federal Polytechnic Bida Experimental Farm</v>
      </c>
      <c r="DK236" s="3" t="str">
        <v>Federal Polytechnic Bida Experimental Farm</v>
      </c>
      <c r="DL236" s="3" t="str">
        <v>Federal Polytechnic Bida Experimental Farm</v>
      </c>
      <c r="DM236" s="3" t="str">
        <v>Federal Polytechnic Bida Experimental Farm</v>
      </c>
      <c r="DN236" s="3" t="str">
        <v>Federal Polytechnic Bida Experimental Farm</v>
      </c>
      <c r="DO236" s="3" t="str">
        <v>Federal Polytechnic Bida Experimental Farm</v>
      </c>
      <c r="DP236" s="3" t="str">
        <v>Federal Polytechnic Bida Experimental Farm</v>
      </c>
    </row>
    <row r="237" spans="1:120" ht="14.5" x14ac:dyDescent="0.35">
      <c r="A237" s="3">
        <v>-25.702000000000002</v>
      </c>
      <c r="B237" s="3">
        <v>-53.098500000000001</v>
      </c>
      <c r="C237" s="3" t="s">
        <v>9239</v>
      </c>
      <c r="D237" s="3" t="s">
        <v>112</v>
      </c>
      <c r="E237" s="3" t="s">
        <v>10213</v>
      </c>
      <c r="F237" s="3">
        <v>250</v>
      </c>
      <c r="G237"/>
      <c r="H237" s="3" t="str">
        <f>CONCATENATE(site_list[[#This Row],[Country]],site_list[[#This Row],[Site.ID]])</f>
        <v>BrazilFederal Technology University of Paraná (UTFPR), Dois Vizinhos</v>
      </c>
      <c r="BB237" s="3" t="str">
        <v>Federal Technology University of Paraná (UTFPR), Dois Vizinhos</v>
      </c>
      <c r="BC237" s="3" t="str">
        <v>Federal Technology University of Paraná (UTFPR), Dois Vizinhos</v>
      </c>
      <c r="BD237" s="3" t="str">
        <v>Federal Technology University of Paraná (UTFPR), Dois Vizinhos</v>
      </c>
      <c r="BE237" s="3" t="str">
        <v>Federal Technology University of Paraná (UTFPR), Dois Vizinhos</v>
      </c>
      <c r="BF237" s="3" t="str">
        <v>Federal Technology University of Paraná (UTFPR), Dois Vizinhos</v>
      </c>
      <c r="BG237" s="3" t="str">
        <v>Federal Technology University of Paraná (UTFPR), Dois Vizinhos</v>
      </c>
      <c r="BH237" s="3" t="str">
        <v>Federal Technology University of Paraná (UTFPR), Dois Vizinhos</v>
      </c>
      <c r="BI237" s="3" t="str">
        <v>Federal Technology University of Paraná (UTFPR), Dois Vizinhos</v>
      </c>
      <c r="BJ237" s="3" t="str">
        <v>Federal Technology University of Paraná (UTFPR), Dois Vizinhos</v>
      </c>
      <c r="BK237" s="3" t="str">
        <v>Federal Technology University of Paraná (UTFPR), Dois Vizinhos</v>
      </c>
      <c r="BL237" s="3" t="str">
        <v>Federal Technology University of Paraná (UTFPR), Dois Vizinhos</v>
      </c>
      <c r="BM237" s="3" t="str">
        <v>Federal Technology University of Paraná (UTFPR), Dois Vizinhos</v>
      </c>
      <c r="BN237" s="3" t="str">
        <v>Federal Technology University of Paraná (UTFPR), Dois Vizinhos</v>
      </c>
      <c r="BO237" s="3" t="str">
        <v>Federal Technology University of Paraná (UTFPR), Dois Vizinhos</v>
      </c>
      <c r="BP237" s="3" t="str">
        <v>Federal Technology University of Paraná (UTFPR), Dois Vizinhos</v>
      </c>
      <c r="BQ237" s="3" t="str">
        <v>Federal Technology University of Paraná (UTFPR), Dois Vizinhos</v>
      </c>
      <c r="BR237" s="3" t="str">
        <v>Federal Technology University of Paraná (UTFPR), Dois Vizinhos</v>
      </c>
      <c r="BS237" s="3" t="str">
        <v>Federal Technology University of Paraná (UTFPR), Dois Vizinhos</v>
      </c>
      <c r="BT237" s="3" t="str">
        <v>Federal Technology University of Paraná (UTFPR), Dois Vizinhos</v>
      </c>
      <c r="BU237" s="3" t="str">
        <v>Federal Technology University of Paraná (UTFPR), Dois Vizinhos</v>
      </c>
      <c r="BV237" s="3" t="str">
        <v>Federal Technology University of Paraná (UTFPR), Dois Vizinhos</v>
      </c>
      <c r="BW237" s="3" t="str">
        <v>Federal Technology University of Paraná (UTFPR), Dois Vizinhos</v>
      </c>
      <c r="BX237" s="3" t="str">
        <v>Federal Technology University of Paraná (UTFPR), Dois Vizinhos</v>
      </c>
      <c r="BY237" s="3" t="str">
        <v>Federal Technology University of Paraná (UTFPR), Dois Vizinhos</v>
      </c>
      <c r="BZ237" s="3" t="str">
        <v>Federal Technology University of Paraná (UTFPR), Dois Vizinhos</v>
      </c>
      <c r="CA237" s="3" t="str">
        <v>Federal Technology University of Paraná (UTFPR), Dois Vizinhos</v>
      </c>
      <c r="CB237" s="3" t="str">
        <v>Federal Technology University of Paraná (UTFPR), Dois Vizinhos</v>
      </c>
      <c r="CC237" s="3" t="str">
        <v>Federal Technology University of Paraná (UTFPR), Dois Vizinhos</v>
      </c>
      <c r="CD237" s="3" t="str">
        <v>Federal Technology University of Paraná (UTFPR), Dois Vizinhos</v>
      </c>
      <c r="CE237" s="3" t="str">
        <v>Federal Technology University of Paraná (UTFPR), Dois Vizinhos</v>
      </c>
      <c r="CF237" s="3" t="str">
        <v>Federal Technology University of Paraná (UTFPR), Dois Vizinhos</v>
      </c>
      <c r="CG237" s="3" t="str">
        <v>Federal Technology University of Paraná (UTFPR), Dois Vizinhos</v>
      </c>
      <c r="CK237" s="3" t="str">
        <v>Federal Technology University of Paraná (UTFPR), Dois Vizinhos</v>
      </c>
      <c r="CM237" s="3" t="str">
        <v>Federal Technology University of Paraná (UTFPR), Dois Vizinhos</v>
      </c>
      <c r="CN237" s="3" t="str">
        <v>Federal Technology University of Paraná (UTFPR), Dois Vizinhos</v>
      </c>
      <c r="CO237" s="3" t="str">
        <v>Federal Technology University of Paraná (UTFPR), Dois Vizinhos</v>
      </c>
      <c r="CP237" s="3" t="str">
        <v>Federal Technology University of Paraná (UTFPR), Dois Vizinhos</v>
      </c>
      <c r="CQ237" s="3" t="str">
        <v>Federal Technology University of Paraná (UTFPR), Dois Vizinhos</v>
      </c>
      <c r="CR237" s="3" t="str">
        <v>Federal Technology University of Paraná (UTFPR), Dois Vizinhos</v>
      </c>
      <c r="CS237" s="3" t="str">
        <v>Federal Technology University of Paraná (UTFPR), Dois Vizinhos</v>
      </c>
      <c r="CT237" s="3" t="str">
        <v>Federal Technology University of Paraná (UTFPR), Dois Vizinhos</v>
      </c>
      <c r="CU237" s="3" t="str">
        <v>Federal Technology University of Paraná (UTFPR), Dois Vizinhos</v>
      </c>
      <c r="CV237" s="3" t="str">
        <v>Federal Technology University of Paraná (UTFPR), Dois Vizinhos</v>
      </c>
      <c r="CW237" s="3" t="str">
        <v>Federal Technology University of Paraná (UTFPR), Dois Vizinhos</v>
      </c>
      <c r="CX237" s="3" t="str">
        <v>Federal Technology University of Paraná (UTFPR), Dois Vizinhos</v>
      </c>
      <c r="CY237" s="3" t="str">
        <v>Federal Technology University of Paraná (UTFPR), Dois Vizinhos</v>
      </c>
      <c r="CZ237" s="3" t="str">
        <v>Federal Technology University of Paraná (UTFPR), Dois Vizinhos</v>
      </c>
      <c r="DA237" s="3" t="str">
        <v>Federal Technology University of Paraná (UTFPR), Dois Vizinhos</v>
      </c>
      <c r="DB237" s="3" t="str">
        <v>Federal Technology University of Paraná (UTFPR), Dois Vizinhos</v>
      </c>
      <c r="DC237" s="3" t="str">
        <v>Federal Technology University of Paraná (UTFPR), Dois Vizinhos</v>
      </c>
      <c r="DD237" s="3" t="str">
        <v>Federal Technology University of Paraná (UTFPR), Dois Vizinhos</v>
      </c>
      <c r="DE237" s="3" t="str">
        <v>Federal Technology University of Paraná (UTFPR), Dois Vizinhos</v>
      </c>
      <c r="DF237" s="3" t="str">
        <v>Federal Technology University of Paraná (UTFPR), Dois Vizinhos</v>
      </c>
      <c r="DG237" s="3" t="str">
        <v>Federal Technology University of Paraná (UTFPR), Dois Vizinhos</v>
      </c>
      <c r="DH237" s="3" t="str">
        <v>Federal Technology University of Paraná (UTFPR), Dois Vizinhos</v>
      </c>
      <c r="DI237" s="3" t="str">
        <v>Federal Technology University of Paraná (UTFPR), Dois Vizinhos</v>
      </c>
      <c r="DJ237" s="3" t="str">
        <v>Federal Technology University of Paraná (UTFPR), Dois Vizinhos</v>
      </c>
      <c r="DK237" s="3" t="str">
        <v>Federal Technology University of Paraná (UTFPR), Dois Vizinhos</v>
      </c>
      <c r="DL237" s="3" t="str">
        <v>Federal Technology University of Paraná (UTFPR), Dois Vizinhos</v>
      </c>
      <c r="DM237" s="3" t="str">
        <v>Federal Technology University of Paraná (UTFPR), Dois Vizinhos</v>
      </c>
      <c r="DN237" s="3" t="str">
        <v>Federal Technology University of Paraná (UTFPR), Dois Vizinhos</v>
      </c>
      <c r="DO237" s="3" t="str">
        <v>Federal Technology University of Paraná (UTFPR), Dois Vizinhos</v>
      </c>
      <c r="DP237" s="3" t="str">
        <v>Federal Technology University of Paraná (UTFPR), Dois Vizinhos</v>
      </c>
    </row>
    <row r="238" spans="1:120" ht="14.5" x14ac:dyDescent="0.35">
      <c r="A238" s="3">
        <v>-21.222200000000001</v>
      </c>
      <c r="B238" s="3">
        <v>-44.971400000000003</v>
      </c>
      <c r="C238" s="3" t="s">
        <v>9239</v>
      </c>
      <c r="D238" s="3" t="s">
        <v>112</v>
      </c>
      <c r="E238" s="3" t="s">
        <v>9748</v>
      </c>
      <c r="F238" s="3">
        <v>200</v>
      </c>
      <c r="G238"/>
      <c r="H238" s="3" t="str">
        <f>CONCATENATE(site_list[[#This Row],[Country]],site_list[[#This Row],[Site.ID]])</f>
        <v>BrazilFederal University of Lavras (UFLA), Lavras</v>
      </c>
      <c r="BB238" s="3" t="str">
        <v>Federal University of Lavras (UFLA), Lavras</v>
      </c>
      <c r="BC238" s="3" t="str">
        <v>Federal University of Lavras (UFLA), Lavras</v>
      </c>
      <c r="BD238" s="3" t="str">
        <v>Federal University of Lavras (UFLA), Lavras</v>
      </c>
      <c r="BE238" s="3" t="str">
        <v>Federal University of Lavras (UFLA), Lavras</v>
      </c>
      <c r="BF238" s="3" t="str">
        <v>Federal University of Lavras (UFLA), Lavras</v>
      </c>
      <c r="BG238" s="3" t="str">
        <v>Federal University of Lavras (UFLA), Lavras</v>
      </c>
      <c r="BH238" s="3" t="str">
        <v>Federal University of Lavras (UFLA), Lavras</v>
      </c>
      <c r="BI238" s="3" t="str">
        <v>Federal University of Lavras (UFLA), Lavras</v>
      </c>
      <c r="BJ238" s="3" t="str">
        <v>Federal University of Lavras (UFLA), Lavras</v>
      </c>
      <c r="BK238" s="3" t="str">
        <v>Federal University of Lavras (UFLA), Lavras</v>
      </c>
      <c r="BL238" s="3" t="str">
        <v>Federal University of Lavras (UFLA), Lavras</v>
      </c>
      <c r="BM238" s="3" t="str">
        <v>Federal University of Lavras (UFLA), Lavras</v>
      </c>
      <c r="BN238" s="3" t="str">
        <v>Federal University of Lavras (UFLA), Lavras</v>
      </c>
      <c r="BO238" s="3" t="str">
        <v>Federal University of Lavras (UFLA), Lavras</v>
      </c>
      <c r="BP238" s="3" t="str">
        <v>Federal University of Lavras (UFLA), Lavras</v>
      </c>
      <c r="BQ238" s="3" t="str">
        <v>Federal University of Lavras (UFLA), Lavras</v>
      </c>
      <c r="BR238" s="3" t="str">
        <v>Federal University of Lavras (UFLA), Lavras</v>
      </c>
      <c r="BS238" s="3" t="str">
        <v>Federal University of Lavras (UFLA), Lavras</v>
      </c>
      <c r="BT238" s="3" t="str">
        <v>Federal University of Lavras (UFLA), Lavras</v>
      </c>
      <c r="BU238" s="3" t="str">
        <v>Federal University of Lavras (UFLA), Lavras</v>
      </c>
      <c r="BV238" s="3" t="str">
        <v>Federal University of Lavras (UFLA), Lavras</v>
      </c>
      <c r="BW238" s="3" t="str">
        <v>Federal University of Lavras (UFLA), Lavras</v>
      </c>
      <c r="BX238" s="3" t="str">
        <v>Federal University of Lavras (UFLA), Lavras</v>
      </c>
      <c r="BY238" s="3" t="str">
        <v>Federal University of Lavras (UFLA), Lavras</v>
      </c>
      <c r="BZ238" s="3" t="str">
        <v>Federal University of Lavras (UFLA), Lavras</v>
      </c>
      <c r="CA238" s="3" t="str">
        <v>Federal University of Lavras (UFLA), Lavras</v>
      </c>
      <c r="CB238" s="3" t="str">
        <v>Federal University of Lavras (UFLA), Lavras</v>
      </c>
      <c r="CC238" s="3" t="str">
        <v>Federal University of Lavras (UFLA), Lavras</v>
      </c>
      <c r="CD238" s="3" t="str">
        <v>Federal University of Lavras (UFLA), Lavras</v>
      </c>
      <c r="CE238" s="3" t="str">
        <v>Federal University of Lavras (UFLA), Lavras</v>
      </c>
      <c r="CF238" s="3" t="str">
        <v>Federal University of Lavras (UFLA), Lavras</v>
      </c>
      <c r="CG238" s="3" t="str">
        <v>Federal University of Lavras (UFLA), Lavras</v>
      </c>
      <c r="CK238" s="3" t="str">
        <v>Federal University of Lavras (UFLA), Lavras</v>
      </c>
      <c r="CM238" s="3" t="str">
        <v>Federal University of Lavras (UFLA), Lavras</v>
      </c>
      <c r="CN238" s="3" t="str">
        <v>Federal University of Lavras (UFLA), Lavras</v>
      </c>
      <c r="CO238" s="3" t="str">
        <v>Federal University of Lavras (UFLA), Lavras</v>
      </c>
      <c r="CP238" s="3" t="str">
        <v>Federal University of Lavras (UFLA), Lavras</v>
      </c>
      <c r="CQ238" s="3" t="str">
        <v>Federal University of Lavras (UFLA), Lavras</v>
      </c>
      <c r="CR238" s="3" t="str">
        <v>Federal University of Lavras (UFLA), Lavras</v>
      </c>
      <c r="CS238" s="3" t="str">
        <v>Federal University of Lavras (UFLA), Lavras</v>
      </c>
      <c r="CT238" s="3" t="str">
        <v>Federal University of Lavras (UFLA), Lavras</v>
      </c>
      <c r="CU238" s="3" t="str">
        <v>Federal University of Lavras (UFLA), Lavras</v>
      </c>
      <c r="CV238" s="3" t="str">
        <v>Federal University of Lavras (UFLA), Lavras</v>
      </c>
      <c r="CW238" s="3" t="str">
        <v>Federal University of Lavras (UFLA), Lavras</v>
      </c>
      <c r="CX238" s="3" t="str">
        <v>Federal University of Lavras (UFLA), Lavras</v>
      </c>
      <c r="CY238" s="3" t="str">
        <v>Federal University of Lavras (UFLA), Lavras</v>
      </c>
      <c r="CZ238" s="3" t="str">
        <v>Federal University of Lavras (UFLA), Lavras</v>
      </c>
      <c r="DA238" s="3" t="str">
        <v>Federal University of Lavras (UFLA), Lavras</v>
      </c>
      <c r="DB238" s="3" t="str">
        <v>Federal University of Lavras (UFLA), Lavras</v>
      </c>
      <c r="DC238" s="3" t="str">
        <v>Federal University of Lavras (UFLA), Lavras</v>
      </c>
      <c r="DD238" s="3" t="str">
        <v>Federal University of Lavras (UFLA), Lavras</v>
      </c>
      <c r="DE238" s="3" t="str">
        <v>Federal University of Lavras (UFLA), Lavras</v>
      </c>
      <c r="DF238" s="3" t="str">
        <v>Federal University of Lavras (UFLA), Lavras</v>
      </c>
      <c r="DG238" s="3" t="str">
        <v>Federal University of Lavras (UFLA), Lavras</v>
      </c>
      <c r="DH238" s="3" t="str">
        <v>Federal University of Lavras (UFLA), Lavras</v>
      </c>
      <c r="DI238" s="3" t="str">
        <v>Federal University of Lavras (UFLA), Lavras</v>
      </c>
      <c r="DJ238" s="3" t="str">
        <v>Federal University of Lavras (UFLA), Lavras</v>
      </c>
      <c r="DK238" s="3" t="str">
        <v>Federal University of Lavras (UFLA), Lavras</v>
      </c>
      <c r="DL238" s="3" t="str">
        <v>Federal University of Lavras (UFLA), Lavras</v>
      </c>
      <c r="DM238" s="3" t="str">
        <v>Federal University of Lavras (UFLA), Lavras</v>
      </c>
      <c r="DN238" s="3" t="str">
        <v>Federal University of Lavras (UFLA), Lavras</v>
      </c>
      <c r="DO238" s="3" t="str">
        <v>Federal University of Lavras (UFLA), Lavras</v>
      </c>
      <c r="DP238" s="3" t="str">
        <v>Federal University of Lavras (UFLA), Lavras</v>
      </c>
    </row>
    <row r="239" spans="1:120" ht="14.5" x14ac:dyDescent="0.35">
      <c r="A239" s="3">
        <v>-5.0433000000000003</v>
      </c>
      <c r="B239" s="3">
        <v>-42.782200000000003</v>
      </c>
      <c r="C239" s="3" t="s">
        <v>9239</v>
      </c>
      <c r="D239" s="3" t="s">
        <v>112</v>
      </c>
      <c r="E239" s="3" t="s">
        <v>10218</v>
      </c>
      <c r="F239" s="3">
        <v>200</v>
      </c>
      <c r="G239"/>
      <c r="H239" s="3" t="str">
        <f>CONCATENATE(site_list[[#This Row],[Country]],site_list[[#This Row],[Site.ID]])</f>
        <v>BrazilFederal University of Piauí (UFPI), Teresina-PI</v>
      </c>
      <c r="BB239" s="3" t="str">
        <v>Federal University of Piauí (UFPI), Teresina-PI</v>
      </c>
      <c r="BC239" s="3" t="str">
        <v>Federal University of Piauí (UFPI), Teresina-PI</v>
      </c>
      <c r="BD239" s="3" t="str">
        <v>Federal University of Piauí (UFPI), Teresina-PI</v>
      </c>
      <c r="BE239" s="3" t="str">
        <v>Federal University of Piauí (UFPI), Teresina-PI</v>
      </c>
      <c r="BF239" s="3" t="str">
        <v>Federal University of Piauí (UFPI), Teresina-PI</v>
      </c>
      <c r="BG239" s="3" t="str">
        <v>Federal University of Piauí (UFPI), Teresina-PI</v>
      </c>
      <c r="BH239" s="3" t="str">
        <v>Federal University of Piauí (UFPI), Teresina-PI</v>
      </c>
      <c r="BI239" s="3" t="str">
        <v>Federal University of Piauí (UFPI), Teresina-PI</v>
      </c>
      <c r="BJ239" s="3" t="str">
        <v>Federal University of Piauí (UFPI), Teresina-PI</v>
      </c>
      <c r="BK239" s="3" t="str">
        <v>Federal University of Piauí (UFPI), Teresina-PI</v>
      </c>
      <c r="BL239" s="3" t="str">
        <v>Federal University of Piauí (UFPI), Teresina-PI</v>
      </c>
      <c r="BM239" s="3" t="str">
        <v>Federal University of Piauí (UFPI), Teresina-PI</v>
      </c>
      <c r="BN239" s="3" t="str">
        <v>Federal University of Piauí (UFPI), Teresina-PI</v>
      </c>
      <c r="BO239" s="3" t="str">
        <v>Federal University of Piauí (UFPI), Teresina-PI</v>
      </c>
      <c r="BP239" s="3" t="str">
        <v>Federal University of Piauí (UFPI), Teresina-PI</v>
      </c>
      <c r="BQ239" s="3" t="str">
        <v>Federal University of Piauí (UFPI), Teresina-PI</v>
      </c>
      <c r="BR239" s="3" t="str">
        <v>Federal University of Piauí (UFPI), Teresina-PI</v>
      </c>
      <c r="BS239" s="3" t="str">
        <v>Federal University of Piauí (UFPI), Teresina-PI</v>
      </c>
      <c r="BT239" s="3" t="str">
        <v>Federal University of Piauí (UFPI), Teresina-PI</v>
      </c>
      <c r="BU239" s="3" t="str">
        <v>Federal University of Piauí (UFPI), Teresina-PI</v>
      </c>
      <c r="BV239" s="3" t="str">
        <v>Federal University of Piauí (UFPI), Teresina-PI</v>
      </c>
      <c r="BW239" s="3" t="str">
        <v>Federal University of Piauí (UFPI), Teresina-PI</v>
      </c>
      <c r="BX239" s="3" t="str">
        <v>Federal University of Piauí (UFPI), Teresina-PI</v>
      </c>
      <c r="BY239" s="3" t="str">
        <v>Federal University of Piauí (UFPI), Teresina-PI</v>
      </c>
      <c r="BZ239" s="3" t="str">
        <v>Federal University of Piauí (UFPI), Teresina-PI</v>
      </c>
      <c r="CA239" s="3" t="str">
        <v>Federal University of Piauí (UFPI), Teresina-PI</v>
      </c>
      <c r="CB239" s="3" t="str">
        <v>Federal University of Piauí (UFPI), Teresina-PI</v>
      </c>
      <c r="CC239" s="3" t="str">
        <v>Federal University of Piauí (UFPI), Teresina-PI</v>
      </c>
      <c r="CD239" s="3" t="str">
        <v>Federal University of Piauí (UFPI), Teresina-PI</v>
      </c>
      <c r="CE239" s="3" t="str">
        <v>Federal University of Piauí (UFPI), Teresina-PI</v>
      </c>
      <c r="CF239" s="3" t="str">
        <v>Federal University of Piauí (UFPI), Teresina-PI</v>
      </c>
      <c r="CG239" s="3" t="str">
        <v>Federal University of Piauí (UFPI), Teresina-PI</v>
      </c>
      <c r="CK239" s="3" t="str">
        <v>Federal University of Piauí (UFPI), Teresina-PI</v>
      </c>
      <c r="CM239" s="3" t="str">
        <v>Federal University of Piauí (UFPI), Teresina-PI</v>
      </c>
      <c r="CN239" s="3" t="str">
        <v>Federal University of Piauí (UFPI), Teresina-PI</v>
      </c>
      <c r="CO239" s="3" t="str">
        <v>Federal University of Piauí (UFPI), Teresina-PI</v>
      </c>
      <c r="CP239" s="3" t="str">
        <v>Federal University of Piauí (UFPI), Teresina-PI</v>
      </c>
      <c r="CQ239" s="3" t="str">
        <v>Federal University of Piauí (UFPI), Teresina-PI</v>
      </c>
      <c r="CR239" s="3" t="str">
        <v>Federal University of Piauí (UFPI), Teresina-PI</v>
      </c>
      <c r="CS239" s="3" t="str">
        <v>Federal University of Piauí (UFPI), Teresina-PI</v>
      </c>
      <c r="CT239" s="3" t="str">
        <v>Federal University of Piauí (UFPI), Teresina-PI</v>
      </c>
      <c r="CU239" s="3" t="str">
        <v>Federal University of Piauí (UFPI), Teresina-PI</v>
      </c>
      <c r="CV239" s="3" t="str">
        <v>Federal University of Piauí (UFPI), Teresina-PI</v>
      </c>
      <c r="CW239" s="3" t="str">
        <v>Federal University of Piauí (UFPI), Teresina-PI</v>
      </c>
      <c r="CX239" s="3" t="str">
        <v>Federal University of Piauí (UFPI), Teresina-PI</v>
      </c>
      <c r="CY239" s="3" t="str">
        <v>Federal University of Piauí (UFPI), Teresina-PI</v>
      </c>
      <c r="CZ239" s="3" t="str">
        <v>Federal University of Piauí (UFPI), Teresina-PI</v>
      </c>
      <c r="DA239" s="3" t="str">
        <v>Federal University of Piauí (UFPI), Teresina-PI</v>
      </c>
      <c r="DB239" s="3" t="str">
        <v>Federal University of Piauí (UFPI), Teresina-PI</v>
      </c>
      <c r="DC239" s="3" t="str">
        <v>Federal University of Piauí (UFPI), Teresina-PI</v>
      </c>
      <c r="DD239" s="3" t="str">
        <v>Federal University of Piauí (UFPI), Teresina-PI</v>
      </c>
      <c r="DE239" s="3" t="str">
        <v>Federal University of Piauí (UFPI), Teresina-PI</v>
      </c>
      <c r="DF239" s="3" t="str">
        <v>Federal University of Piauí (UFPI), Teresina-PI</v>
      </c>
      <c r="DG239" s="3" t="str">
        <v>Federal University of Piauí (UFPI), Teresina-PI</v>
      </c>
      <c r="DH239" s="3" t="str">
        <v>Federal University of Piauí (UFPI), Teresina-PI</v>
      </c>
      <c r="DI239" s="3" t="str">
        <v>Federal University of Piauí (UFPI), Teresina-PI</v>
      </c>
      <c r="DJ239" s="3" t="str">
        <v>Federal University of Piauí (UFPI), Teresina-PI</v>
      </c>
      <c r="DK239" s="3" t="str">
        <v>Federal University of Piauí (UFPI), Teresina-PI</v>
      </c>
      <c r="DL239" s="3" t="str">
        <v>Federal University of Piauí (UFPI), Teresina-PI</v>
      </c>
      <c r="DM239" s="3" t="str">
        <v>Federal University of Piauí (UFPI), Teresina-PI</v>
      </c>
      <c r="DN239" s="3" t="str">
        <v>Federal University of Piauí (UFPI), Teresina-PI</v>
      </c>
      <c r="DO239" s="3" t="str">
        <v>Federal University of Piauí (UFPI), Teresina-PI</v>
      </c>
      <c r="DP239" s="3" t="str">
        <v>Federal University of Piauí (UFPI), Teresina-PI</v>
      </c>
    </row>
    <row r="240" spans="1:120" ht="14.5" x14ac:dyDescent="0.35">
      <c r="A240" s="3">
        <v>7.7798999999999996</v>
      </c>
      <c r="B240" s="3">
        <v>5.3154000000000003</v>
      </c>
      <c r="C240" s="3" t="s">
        <v>196</v>
      </c>
      <c r="D240" s="3" t="s">
        <v>107</v>
      </c>
      <c r="E240" s="3" t="s">
        <v>7706</v>
      </c>
      <c r="F240" s="3">
        <v>1000</v>
      </c>
      <c r="G240"/>
      <c r="H240" s="3" t="str">
        <f>CONCATENATE(site_list[[#This Row],[Country]],site_list[[#This Row],[Site.ID]])</f>
        <v>NigeriaFederal University, Oye-Ekiti</v>
      </c>
      <c r="BB240" s="3" t="str">
        <v>Federal University, Oye-Ekiti</v>
      </c>
      <c r="BC240" s="3" t="str">
        <v>Federal University, Oye-Ekiti</v>
      </c>
      <c r="BD240" s="3" t="str">
        <v>Federal University, Oye-Ekiti</v>
      </c>
      <c r="BE240" s="3" t="str">
        <v>Federal University, Oye-Ekiti</v>
      </c>
      <c r="BF240" s="3" t="str">
        <v>Federal University, Oye-Ekiti</v>
      </c>
      <c r="BG240" s="3" t="str">
        <v>Federal University, Oye-Ekiti</v>
      </c>
      <c r="BH240" s="3" t="str">
        <v>Federal University, Oye-Ekiti</v>
      </c>
      <c r="BI240" s="3" t="str">
        <v>Federal University, Oye-Ekiti</v>
      </c>
      <c r="BJ240" s="3" t="str">
        <v>Federal University, Oye-Ekiti</v>
      </c>
      <c r="BK240" s="3" t="str">
        <v>Federal University, Oye-Ekiti</v>
      </c>
      <c r="BL240" s="3" t="str">
        <v>Federal University, Oye-Ekiti</v>
      </c>
      <c r="BM240" s="3" t="str">
        <v>Federal University, Oye-Ekiti</v>
      </c>
      <c r="BN240" s="3" t="str">
        <v>Federal University, Oye-Ekiti</v>
      </c>
      <c r="BO240" s="3" t="str">
        <v>Federal University, Oye-Ekiti</v>
      </c>
      <c r="BP240" s="3" t="str">
        <v>Federal University, Oye-Ekiti</v>
      </c>
      <c r="BQ240" s="3" t="str">
        <v>Federal University, Oye-Ekiti</v>
      </c>
      <c r="BR240" s="3" t="str">
        <v>Federal University, Oye-Ekiti</v>
      </c>
      <c r="BS240" s="3" t="str">
        <v>Federal University, Oye-Ekiti</v>
      </c>
      <c r="BT240" s="3" t="str">
        <v>Federal University, Oye-Ekiti</v>
      </c>
      <c r="BU240" s="3" t="str">
        <v>Federal University, Oye-Ekiti</v>
      </c>
      <c r="BV240" s="3" t="str">
        <v>Federal University, Oye-Ekiti</v>
      </c>
      <c r="BW240" s="3" t="str">
        <v>Federal University, Oye-Ekiti</v>
      </c>
      <c r="BX240" s="3" t="str">
        <v>Federal University, Oye-Ekiti</v>
      </c>
      <c r="BY240" s="3" t="str">
        <v>Federal University, Oye-Ekiti</v>
      </c>
      <c r="BZ240" s="3" t="str">
        <v>Federal University, Oye-Ekiti</v>
      </c>
      <c r="CA240" s="3" t="str">
        <v>Federal University, Oye-Ekiti</v>
      </c>
      <c r="CB240" s="3" t="str">
        <v>Federal University, Oye-Ekiti</v>
      </c>
      <c r="CC240" s="3" t="str">
        <v>Federal University, Oye-Ekiti</v>
      </c>
      <c r="CD240" s="3" t="str">
        <v>Federal University, Oye-Ekiti</v>
      </c>
      <c r="CE240" s="3" t="str">
        <v>Federal University, Oye-Ekiti</v>
      </c>
      <c r="CF240" s="3" t="str">
        <v>Federal University, Oye-Ekiti</v>
      </c>
      <c r="CG240" s="3" t="str">
        <v>Federal University, Oye-Ekiti</v>
      </c>
      <c r="CK240" s="3" t="str">
        <v>Federal University, Oye-Ekiti</v>
      </c>
      <c r="CM240" s="3" t="str">
        <v>Federal University, Oye-Ekiti</v>
      </c>
      <c r="CN240" s="3" t="str">
        <v>Federal University, Oye-Ekiti</v>
      </c>
      <c r="CO240" s="3" t="str">
        <v>Federal University, Oye-Ekiti</v>
      </c>
      <c r="CP240" s="3" t="str">
        <v>Federal University, Oye-Ekiti</v>
      </c>
      <c r="CQ240" s="3" t="str">
        <v>Federal University, Oye-Ekiti</v>
      </c>
      <c r="CR240" s="3" t="str">
        <v>Federal University, Oye-Ekiti</v>
      </c>
      <c r="CS240" s="3" t="str">
        <v>Federal University, Oye-Ekiti</v>
      </c>
      <c r="CT240" s="3" t="str">
        <v>Federal University, Oye-Ekiti</v>
      </c>
      <c r="CU240" s="3" t="str">
        <v>Federal University, Oye-Ekiti</v>
      </c>
      <c r="CV240" s="3" t="str">
        <v>Federal University, Oye-Ekiti</v>
      </c>
      <c r="CW240" s="3" t="str">
        <v>Federal University, Oye-Ekiti</v>
      </c>
      <c r="CX240" s="3" t="str">
        <v>Federal University, Oye-Ekiti</v>
      </c>
      <c r="CY240" s="3" t="str">
        <v>Federal University, Oye-Ekiti</v>
      </c>
      <c r="CZ240" s="3" t="str">
        <v>Federal University, Oye-Ekiti</v>
      </c>
      <c r="DA240" s="3" t="str">
        <v>Federal University, Oye-Ekiti</v>
      </c>
      <c r="DB240" s="3" t="str">
        <v>Federal University, Oye-Ekiti</v>
      </c>
      <c r="DC240" s="3" t="str">
        <v>Federal University, Oye-Ekiti</v>
      </c>
      <c r="DD240" s="3" t="str">
        <v>Federal University, Oye-Ekiti</v>
      </c>
      <c r="DE240" s="3" t="str">
        <v>Federal University, Oye-Ekiti</v>
      </c>
      <c r="DF240" s="3" t="str">
        <v>Federal University, Oye-Ekiti</v>
      </c>
      <c r="DG240" s="3" t="str">
        <v>Federal University, Oye-Ekiti</v>
      </c>
      <c r="DH240" s="3" t="str">
        <v>Federal University, Oye-Ekiti</v>
      </c>
      <c r="DI240" s="3" t="str">
        <v>Federal University, Oye-Ekiti</v>
      </c>
      <c r="DJ240" s="3" t="str">
        <v>Federal University, Oye-Ekiti</v>
      </c>
      <c r="DK240" s="3" t="str">
        <v>Federal University, Oye-Ekiti</v>
      </c>
      <c r="DL240" s="3" t="str">
        <v>Federal University, Oye-Ekiti</v>
      </c>
      <c r="DM240" s="3" t="str">
        <v>Federal University, Oye-Ekiti</v>
      </c>
      <c r="DN240" s="3" t="str">
        <v>Federal University, Oye-Ekiti</v>
      </c>
      <c r="DO240" s="3" t="str">
        <v>Federal University, Oye-Ekiti</v>
      </c>
      <c r="DP240" s="3" t="str">
        <v>Federal University, Oye-Ekiti</v>
      </c>
    </row>
    <row r="241" spans="1:120" ht="14.5" x14ac:dyDescent="0.35">
      <c r="A241" s="3">
        <v>9.1156799999999993</v>
      </c>
      <c r="B241" s="3">
        <v>42.080579999999998</v>
      </c>
      <c r="C241" s="3" t="s">
        <v>148</v>
      </c>
      <c r="D241" s="3" t="s">
        <v>107</v>
      </c>
      <c r="E241" s="3" t="s">
        <v>7707</v>
      </c>
      <c r="F241" s="3">
        <v>500</v>
      </c>
      <c r="G241" t="s">
        <v>9560</v>
      </c>
      <c r="H241" s="3" t="str">
        <f>CONCATENATE(site_list[[#This Row],[Country]],site_list[[#This Row],[Site.ID]])</f>
        <v>EthiopiaFedis ARC</v>
      </c>
      <c r="BB241" s="3" t="str">
        <v>Fedis ARC</v>
      </c>
      <c r="BC241" s="3" t="str">
        <v>Fedis ARC</v>
      </c>
      <c r="BD241" s="3" t="str">
        <v>Fedis ARC</v>
      </c>
      <c r="BE241" s="3" t="str">
        <v>Fedis ARC</v>
      </c>
      <c r="BF241" s="3" t="str">
        <v>Fedis ARC</v>
      </c>
      <c r="BG241" s="3" t="str">
        <v>Fedis ARC</v>
      </c>
      <c r="BH241" s="3" t="str">
        <v>Fedis ARC</v>
      </c>
      <c r="BI241" s="3" t="str">
        <v>Fedis ARC</v>
      </c>
      <c r="BJ241" s="3" t="str">
        <v>Fedis ARC</v>
      </c>
      <c r="BK241" s="3" t="str">
        <v>Fedis ARC</v>
      </c>
      <c r="BL241" s="3" t="str">
        <v>Fedis ARC</v>
      </c>
      <c r="BM241" s="3" t="str">
        <v>Fedis ARC</v>
      </c>
      <c r="BN241" s="3" t="str">
        <v>Fedis ARC</v>
      </c>
      <c r="BO241" s="3" t="str">
        <v>Fedis ARC</v>
      </c>
      <c r="BP241" s="3" t="str">
        <v>Fedis ARC</v>
      </c>
      <c r="BQ241" s="3" t="str">
        <v>Fedis ARC</v>
      </c>
      <c r="BR241" s="3" t="str">
        <v>Fedis ARC</v>
      </c>
      <c r="BS241" s="3" t="str">
        <v>Fedis ARC</v>
      </c>
      <c r="BT241" s="3" t="str">
        <v>Fedis ARC</v>
      </c>
      <c r="BU241" s="3" t="str">
        <v>Fedis ARC</v>
      </c>
      <c r="BV241" s="3" t="str">
        <v>Fedis ARC</v>
      </c>
      <c r="BW241" s="3" t="str">
        <v>Fedis ARC</v>
      </c>
      <c r="BX241" s="3" t="str">
        <v>Fedis ARC</v>
      </c>
      <c r="BY241" s="3" t="str">
        <v>Fedis ARC</v>
      </c>
      <c r="BZ241" s="3" t="str">
        <v>Fedis ARC</v>
      </c>
      <c r="CA241" s="3" t="str">
        <v>Fedis ARC</v>
      </c>
      <c r="CB241" s="3" t="str">
        <v>Fedis ARC</v>
      </c>
      <c r="CC241" s="3" t="str">
        <v>Fedis ARC</v>
      </c>
      <c r="CD241" s="3" t="str">
        <v>Fedis ARC</v>
      </c>
      <c r="CE241" s="3" t="str">
        <v>Fedis ARC</v>
      </c>
      <c r="CF241" s="3" t="str">
        <v>Fedis ARC</v>
      </c>
      <c r="CG241" s="3" t="str">
        <v>Fedis ARC</v>
      </c>
      <c r="CK241" s="3" t="str">
        <v>Fedis ARC</v>
      </c>
      <c r="CM241" s="3" t="str">
        <v>Fedis ARC</v>
      </c>
      <c r="CN241" s="3" t="str">
        <v>Fedis ARC</v>
      </c>
      <c r="CO241" s="3" t="str">
        <v>Fedis ARC</v>
      </c>
      <c r="CP241" s="3" t="str">
        <v>Fedis ARC</v>
      </c>
      <c r="CQ241" s="3" t="str">
        <v>Fedis ARC</v>
      </c>
      <c r="CR241" s="3" t="str">
        <v>Fedis ARC</v>
      </c>
      <c r="CS241" s="3" t="str">
        <v>Fedis ARC</v>
      </c>
      <c r="CT241" s="3" t="str">
        <v>Fedis ARC</v>
      </c>
      <c r="CU241" s="3" t="str">
        <v>Fedis ARC</v>
      </c>
      <c r="CV241" s="3" t="str">
        <v>Fedis ARC</v>
      </c>
      <c r="CW241" s="3" t="str">
        <v>Fedis ARC</v>
      </c>
      <c r="CX241" s="3" t="str">
        <v>Fedis ARC</v>
      </c>
      <c r="CY241" s="3" t="str">
        <v>Fedis ARC</v>
      </c>
      <c r="CZ241" s="3" t="str">
        <v>Fedis ARC</v>
      </c>
      <c r="DA241" s="3" t="str">
        <v>Fedis ARC</v>
      </c>
      <c r="DB241" s="3" t="str">
        <v>Fedis ARC</v>
      </c>
      <c r="DC241" s="3" t="str">
        <v>Fedis ARC</v>
      </c>
      <c r="DD241" s="3" t="str">
        <v>Fedis ARC</v>
      </c>
      <c r="DE241" s="3" t="str">
        <v>Fedis ARC</v>
      </c>
      <c r="DF241" s="3" t="str">
        <v>Fedis ARC</v>
      </c>
      <c r="DG241" s="3" t="str">
        <v>Fedis ARC</v>
      </c>
      <c r="DH241" s="3" t="str">
        <v>Fedis ARC</v>
      </c>
      <c r="DI241" s="3" t="str">
        <v>Fedis ARC</v>
      </c>
      <c r="DJ241" s="3" t="str">
        <v>Fedis ARC</v>
      </c>
      <c r="DK241" s="3" t="str">
        <v>Fedis ARC</v>
      </c>
      <c r="DL241" s="3" t="str">
        <v>Fedis ARC</v>
      </c>
      <c r="DM241" s="3" t="str">
        <v>Fedis ARC</v>
      </c>
      <c r="DN241" s="3" t="str">
        <v>Fedis ARC</v>
      </c>
      <c r="DO241" s="3" t="str">
        <v>Fedis ARC</v>
      </c>
      <c r="DP241" s="3" t="str">
        <v>Fedis ARC</v>
      </c>
    </row>
    <row r="242" spans="1:120" ht="14.5" x14ac:dyDescent="0.35">
      <c r="A242" s="3">
        <v>9.6</v>
      </c>
      <c r="B242" s="3">
        <v>-5.2</v>
      </c>
      <c r="C242" s="3" t="s">
        <v>164</v>
      </c>
      <c r="D242" s="3" t="s">
        <v>107</v>
      </c>
      <c r="E242" s="3" t="s">
        <v>334</v>
      </c>
      <c r="F242" s="3">
        <v>917</v>
      </c>
      <c r="G242"/>
      <c r="H242" s="3" t="str">
        <f>CONCATENATE(site_list[[#This Row],[Country]],site_list[[#This Row],[Site.ID]])</f>
        <v>Ivory CoastFerkessedougou</v>
      </c>
      <c r="BB242" s="3" t="str">
        <v>Ferkessedougou</v>
      </c>
      <c r="BC242" s="3" t="str">
        <v>Ferkessedougou</v>
      </c>
      <c r="BD242" s="3" t="str">
        <v>Ferkessedougou</v>
      </c>
      <c r="BE242" s="3" t="str">
        <v>Ferkessedougou</v>
      </c>
      <c r="BF242" s="3" t="str">
        <v>Ferkessedougou</v>
      </c>
      <c r="BG242" s="3" t="str">
        <v>Ferkessedougou</v>
      </c>
      <c r="BH242" s="3" t="str">
        <v>Ferkessedougou</v>
      </c>
      <c r="BI242" s="3" t="str">
        <v>Ferkessedougou</v>
      </c>
      <c r="BJ242" s="3" t="str">
        <v>Ferkessedougou</v>
      </c>
      <c r="BK242" s="3" t="str">
        <v>Ferkessedougou</v>
      </c>
      <c r="BL242" s="3" t="str">
        <v>Ferkessedougou</v>
      </c>
      <c r="BM242" s="3" t="str">
        <v>Ferkessedougou</v>
      </c>
      <c r="BN242" s="3" t="str">
        <v>Ferkessedougou</v>
      </c>
      <c r="BO242" s="3" t="str">
        <v>Ferkessedougou</v>
      </c>
      <c r="BP242" s="3" t="str">
        <v>Ferkessedougou</v>
      </c>
      <c r="BQ242" s="3" t="str">
        <v>Ferkessedougou</v>
      </c>
      <c r="BR242" s="3" t="str">
        <v>Ferkessedougou</v>
      </c>
      <c r="BS242" s="3" t="str">
        <v>Ferkessedougou</v>
      </c>
      <c r="BT242" s="3" t="str">
        <v>Ferkessedougou</v>
      </c>
      <c r="BU242" s="3" t="str">
        <v>Ferkessedougou</v>
      </c>
      <c r="BV242" s="3" t="str">
        <v>Ferkessedougou</v>
      </c>
      <c r="BW242" s="3" t="str">
        <v>Ferkessedougou</v>
      </c>
      <c r="BX242" s="3" t="str">
        <v>Ferkessedougou</v>
      </c>
      <c r="BY242" s="3" t="str">
        <v>Ferkessedougou</v>
      </c>
      <c r="BZ242" s="3" t="str">
        <v>Ferkessedougou</v>
      </c>
      <c r="CA242" s="3" t="str">
        <v>Ferkessedougou</v>
      </c>
      <c r="CB242" s="3" t="str">
        <v>Ferkessedougou</v>
      </c>
      <c r="CC242" s="3" t="str">
        <v>Ferkessedougou</v>
      </c>
      <c r="CD242" s="3" t="str">
        <v>Ferkessedougou</v>
      </c>
      <c r="CE242" s="3" t="str">
        <v>Ferkessedougou</v>
      </c>
      <c r="CF242" s="3" t="str">
        <v>Ferkessedougou</v>
      </c>
      <c r="CG242" s="3" t="str">
        <v>Ferkessedougou</v>
      </c>
      <c r="CK242" s="3" t="str">
        <v>Ferkessedougou</v>
      </c>
      <c r="CM242" s="3" t="str">
        <v>Ferkessedougou</v>
      </c>
      <c r="CN242" s="3" t="str">
        <v>Ferkessedougou</v>
      </c>
      <c r="CO242" s="3" t="str">
        <v>Ferkessedougou</v>
      </c>
      <c r="CP242" s="3" t="str">
        <v>Ferkessedougou</v>
      </c>
      <c r="CQ242" s="3" t="str">
        <v>Ferkessedougou</v>
      </c>
      <c r="CR242" s="3" t="str">
        <v>Ferkessedougou</v>
      </c>
      <c r="CS242" s="3" t="str">
        <v>Ferkessedougou</v>
      </c>
      <c r="CT242" s="3" t="str">
        <v>Ferkessedougou</v>
      </c>
      <c r="CU242" s="3" t="str">
        <v>Ferkessedougou</v>
      </c>
      <c r="CV242" s="3" t="str">
        <v>Ferkessedougou</v>
      </c>
      <c r="CW242" s="3" t="str">
        <v>Ferkessedougou</v>
      </c>
      <c r="CX242" s="3" t="str">
        <v>Ferkessedougou</v>
      </c>
      <c r="CY242" s="3" t="str">
        <v>Ferkessedougou</v>
      </c>
      <c r="CZ242" s="3" t="str">
        <v>Ferkessedougou</v>
      </c>
      <c r="DA242" s="3" t="str">
        <v>Ferkessedougou</v>
      </c>
      <c r="DB242" s="3" t="str">
        <v>Ferkessedougou</v>
      </c>
      <c r="DC242" s="3" t="str">
        <v>Ferkessedougou</v>
      </c>
      <c r="DD242" s="3" t="str">
        <v>Ferkessedougou</v>
      </c>
      <c r="DE242" s="3" t="str">
        <v>Ferkessedougou</v>
      </c>
      <c r="DF242" s="3" t="str">
        <v>Ferkessedougou</v>
      </c>
      <c r="DG242" s="3" t="str">
        <v>Ferkessedougou</v>
      </c>
      <c r="DH242" s="3" t="str">
        <v>Ferkessedougou</v>
      </c>
      <c r="DI242" s="3" t="str">
        <v>Ferkessedougou</v>
      </c>
      <c r="DJ242" s="3" t="str">
        <v>Ferkessedougou</v>
      </c>
      <c r="DK242" s="3" t="str">
        <v>Ferkessedougou</v>
      </c>
      <c r="DL242" s="3" t="str">
        <v>Ferkessedougou</v>
      </c>
      <c r="DM242" s="3" t="str">
        <v>Ferkessedougou</v>
      </c>
      <c r="DN242" s="3" t="str">
        <v>Ferkessedougou</v>
      </c>
      <c r="DO242" s="3" t="str">
        <v>Ferkessedougou</v>
      </c>
      <c r="DP242" s="3" t="str">
        <v>Ferkessedougou</v>
      </c>
    </row>
    <row r="243" spans="1:120" ht="14.5" x14ac:dyDescent="0.35">
      <c r="A243" s="3">
        <v>11.2736</v>
      </c>
      <c r="B243" s="3">
        <v>-5.5118</v>
      </c>
      <c r="C243" s="3" t="s">
        <v>181</v>
      </c>
      <c r="D243" s="3" t="s">
        <v>107</v>
      </c>
      <c r="E243" s="3" t="s">
        <v>385</v>
      </c>
      <c r="F243" s="3">
        <v>300</v>
      </c>
      <c r="G243"/>
      <c r="H243" s="3" t="str">
        <f>CONCATENATE(site_list[[#This Row],[Country]],site_list[[#This Row],[Site.ID]])</f>
        <v>MaliFinkolo</v>
      </c>
      <c r="BB243" s="3" t="str">
        <v>Finkolo</v>
      </c>
      <c r="BC243" s="3" t="str">
        <v>Finkolo</v>
      </c>
      <c r="BD243" s="3" t="str">
        <v>Finkolo</v>
      </c>
      <c r="BE243" s="3" t="str">
        <v>Finkolo</v>
      </c>
      <c r="BF243" s="3" t="str">
        <v>Finkolo</v>
      </c>
      <c r="BG243" s="3" t="str">
        <v>Finkolo</v>
      </c>
      <c r="BH243" s="3" t="str">
        <v>Finkolo</v>
      </c>
      <c r="BI243" s="3" t="str">
        <v>Finkolo</v>
      </c>
      <c r="BJ243" s="3" t="str">
        <v>Finkolo</v>
      </c>
      <c r="BK243" s="3" t="str">
        <v>Finkolo</v>
      </c>
      <c r="BL243" s="3" t="str">
        <v>Finkolo</v>
      </c>
      <c r="BM243" s="3" t="str">
        <v>Finkolo</v>
      </c>
      <c r="BN243" s="3" t="str">
        <v>Finkolo</v>
      </c>
      <c r="BO243" s="3" t="str">
        <v>Finkolo</v>
      </c>
      <c r="BP243" s="3" t="str">
        <v>Finkolo</v>
      </c>
      <c r="BQ243" s="3" t="str">
        <v>Finkolo</v>
      </c>
      <c r="BR243" s="3" t="str">
        <v>Finkolo</v>
      </c>
      <c r="BS243" s="3" t="str">
        <v>Finkolo</v>
      </c>
      <c r="BT243" s="3" t="str">
        <v>Finkolo</v>
      </c>
      <c r="BU243" s="3" t="str">
        <v>Finkolo</v>
      </c>
      <c r="BV243" s="3" t="str">
        <v>Finkolo</v>
      </c>
      <c r="BW243" s="3" t="str">
        <v>Finkolo</v>
      </c>
      <c r="BX243" s="3" t="str">
        <v>Finkolo</v>
      </c>
      <c r="BY243" s="3" t="str">
        <v>Finkolo</v>
      </c>
      <c r="BZ243" s="3" t="str">
        <v>Finkolo</v>
      </c>
      <c r="CA243" s="3" t="str">
        <v>Finkolo</v>
      </c>
      <c r="CB243" s="3" t="str">
        <v>Finkolo</v>
      </c>
      <c r="CC243" s="3" t="str">
        <v>Finkolo</v>
      </c>
      <c r="CD243" s="3" t="str">
        <v>Finkolo</v>
      </c>
      <c r="CE243" s="3" t="str">
        <v>Finkolo</v>
      </c>
      <c r="CF243" s="3" t="str">
        <v>Finkolo</v>
      </c>
      <c r="CG243" s="3" t="str">
        <v>Finkolo</v>
      </c>
      <c r="CK243" s="3" t="str">
        <v>Finkolo</v>
      </c>
      <c r="CM243" s="3" t="str">
        <v>Finkolo</v>
      </c>
      <c r="CN243" s="3" t="str">
        <v>Finkolo</v>
      </c>
      <c r="CO243" s="3" t="str">
        <v>Finkolo</v>
      </c>
      <c r="CP243" s="3" t="str">
        <v>Finkolo</v>
      </c>
      <c r="CQ243" s="3" t="str">
        <v>Finkolo</v>
      </c>
      <c r="CR243" s="3" t="str">
        <v>Finkolo</v>
      </c>
      <c r="CS243" s="3" t="str">
        <v>Finkolo</v>
      </c>
      <c r="CT243" s="3" t="str">
        <v>Finkolo</v>
      </c>
      <c r="CU243" s="3" t="str">
        <v>Finkolo</v>
      </c>
      <c r="CV243" s="3" t="str">
        <v>Finkolo</v>
      </c>
      <c r="CW243" s="3" t="str">
        <v>Finkolo</v>
      </c>
      <c r="CX243" s="3" t="str">
        <v>Finkolo</v>
      </c>
      <c r="CY243" s="3" t="str">
        <v>Finkolo</v>
      </c>
      <c r="CZ243" s="3" t="str">
        <v>Finkolo</v>
      </c>
      <c r="DA243" s="3" t="str">
        <v>Finkolo</v>
      </c>
      <c r="DB243" s="3" t="str">
        <v>Finkolo</v>
      </c>
      <c r="DC243" s="3" t="str">
        <v>Finkolo</v>
      </c>
      <c r="DD243" s="3" t="str">
        <v>Finkolo</v>
      </c>
      <c r="DE243" s="3" t="str">
        <v>Finkolo</v>
      </c>
      <c r="DF243" s="3" t="str">
        <v>Finkolo</v>
      </c>
      <c r="DG243" s="3" t="str">
        <v>Finkolo</v>
      </c>
      <c r="DH243" s="3" t="str">
        <v>Finkolo</v>
      </c>
      <c r="DI243" s="3" t="str">
        <v>Finkolo</v>
      </c>
      <c r="DJ243" s="3" t="str">
        <v>Finkolo</v>
      </c>
      <c r="DK243" s="3" t="str">
        <v>Finkolo</v>
      </c>
      <c r="DL243" s="3" t="str">
        <v>Finkolo</v>
      </c>
      <c r="DM243" s="3" t="str">
        <v>Finkolo</v>
      </c>
      <c r="DN243" s="3" t="str">
        <v>Finkolo</v>
      </c>
      <c r="DO243" s="3" t="str">
        <v>Finkolo</v>
      </c>
      <c r="DP243" s="3" t="str">
        <v>Finkolo</v>
      </c>
    </row>
    <row r="244" spans="1:120" ht="14.5" x14ac:dyDescent="0.35">
      <c r="A244" s="3">
        <v>6.1432000000000002</v>
      </c>
      <c r="B244" s="3">
        <v>-0.90315999999999996</v>
      </c>
      <c r="C244" s="3" t="s">
        <v>157</v>
      </c>
      <c r="D244" s="3" t="s">
        <v>107</v>
      </c>
      <c r="E244" s="3" t="s">
        <v>7708</v>
      </c>
      <c r="F244" s="3">
        <v>500</v>
      </c>
      <c r="G244"/>
      <c r="H244" s="3" t="str">
        <f>CONCATENATE(site_list[[#This Row],[Country]],site_list[[#This Row],[Site.ID]])</f>
        <v>GhanaFOHCREC, Kade</v>
      </c>
      <c r="BB244" s="3" t="str">
        <v>FOHCREC, Kade</v>
      </c>
      <c r="BC244" s="3" t="str">
        <v>FOHCREC, Kade</v>
      </c>
      <c r="BD244" s="3" t="str">
        <v>FOHCREC, Kade</v>
      </c>
      <c r="BE244" s="3" t="str">
        <v>FOHCREC, Kade</v>
      </c>
      <c r="BF244" s="3" t="str">
        <v>FOHCREC, Kade</v>
      </c>
      <c r="BG244" s="3" t="str">
        <v>FOHCREC, Kade</v>
      </c>
      <c r="BH244" s="3" t="str">
        <v>FOHCREC, Kade</v>
      </c>
      <c r="BI244" s="3" t="str">
        <v>FOHCREC, Kade</v>
      </c>
      <c r="BJ244" s="3" t="str">
        <v>FOHCREC, Kade</v>
      </c>
      <c r="BK244" s="3" t="str">
        <v>FOHCREC, Kade</v>
      </c>
      <c r="BL244" s="3" t="str">
        <v>FOHCREC, Kade</v>
      </c>
      <c r="BM244" s="3" t="str">
        <v>FOHCREC, Kade</v>
      </c>
      <c r="BN244" s="3" t="str">
        <v>FOHCREC, Kade</v>
      </c>
      <c r="BO244" s="3" t="str">
        <v>FOHCREC, Kade</v>
      </c>
      <c r="BP244" s="3" t="str">
        <v>FOHCREC, Kade</v>
      </c>
      <c r="BQ244" s="3" t="str">
        <v>FOHCREC, Kade</v>
      </c>
      <c r="BR244" s="3" t="str">
        <v>FOHCREC, Kade</v>
      </c>
      <c r="BS244" s="3" t="str">
        <v>FOHCREC, Kade</v>
      </c>
      <c r="BT244" s="3" t="str">
        <v>FOHCREC, Kade</v>
      </c>
      <c r="BU244" s="3" t="str">
        <v>FOHCREC, Kade</v>
      </c>
      <c r="BV244" s="3" t="str">
        <v>FOHCREC, Kade</v>
      </c>
      <c r="BW244" s="3" t="str">
        <v>FOHCREC, Kade</v>
      </c>
      <c r="BX244" s="3" t="str">
        <v>FOHCREC, Kade</v>
      </c>
      <c r="BY244" s="3" t="str">
        <v>FOHCREC, Kade</v>
      </c>
      <c r="BZ244" s="3" t="str">
        <v>FOHCREC, Kade</v>
      </c>
      <c r="CA244" s="3" t="str">
        <v>FOHCREC, Kade</v>
      </c>
      <c r="CB244" s="3" t="str">
        <v>FOHCREC, Kade</v>
      </c>
      <c r="CC244" s="3" t="str">
        <v>FOHCREC, Kade</v>
      </c>
      <c r="CD244" s="3" t="str">
        <v>FOHCREC, Kade</v>
      </c>
      <c r="CE244" s="3" t="str">
        <v>FOHCREC, Kade</v>
      </c>
      <c r="CF244" s="3" t="str">
        <v>FOHCREC, Kade</v>
      </c>
      <c r="CG244" s="3" t="str">
        <v>FOHCREC, Kade</v>
      </c>
      <c r="CK244" s="3" t="str">
        <v>FOHCREC, Kade</v>
      </c>
      <c r="CM244" s="3" t="str">
        <v>FOHCREC, Kade</v>
      </c>
      <c r="CN244" s="3" t="str">
        <v>FOHCREC, Kade</v>
      </c>
      <c r="CO244" s="3" t="str">
        <v>FOHCREC, Kade</v>
      </c>
      <c r="CP244" s="3" t="str">
        <v>FOHCREC, Kade</v>
      </c>
      <c r="CQ244" s="3" t="str">
        <v>FOHCREC, Kade</v>
      </c>
      <c r="CR244" s="3" t="str">
        <v>FOHCREC, Kade</v>
      </c>
      <c r="CS244" s="3" t="str">
        <v>FOHCREC, Kade</v>
      </c>
      <c r="CT244" s="3" t="str">
        <v>FOHCREC, Kade</v>
      </c>
      <c r="CU244" s="3" t="str">
        <v>FOHCREC, Kade</v>
      </c>
      <c r="CV244" s="3" t="str">
        <v>FOHCREC, Kade</v>
      </c>
      <c r="CW244" s="3" t="str">
        <v>FOHCREC, Kade</v>
      </c>
      <c r="CX244" s="3" t="str">
        <v>FOHCREC, Kade</v>
      </c>
      <c r="CY244" s="3" t="str">
        <v>FOHCREC, Kade</v>
      </c>
      <c r="CZ244" s="3" t="str">
        <v>FOHCREC, Kade</v>
      </c>
      <c r="DA244" s="3" t="str">
        <v>FOHCREC, Kade</v>
      </c>
      <c r="DB244" s="3" t="str">
        <v>FOHCREC, Kade</v>
      </c>
      <c r="DC244" s="3" t="str">
        <v>FOHCREC, Kade</v>
      </c>
      <c r="DD244" s="3" t="str">
        <v>FOHCREC, Kade</v>
      </c>
      <c r="DE244" s="3" t="str">
        <v>FOHCREC, Kade</v>
      </c>
      <c r="DF244" s="3" t="str">
        <v>FOHCREC, Kade</v>
      </c>
      <c r="DG244" s="3" t="str">
        <v>FOHCREC, Kade</v>
      </c>
      <c r="DH244" s="3" t="str">
        <v>FOHCREC, Kade</v>
      </c>
      <c r="DI244" s="3" t="str">
        <v>FOHCREC, Kade</v>
      </c>
      <c r="DJ244" s="3" t="str">
        <v>FOHCREC, Kade</v>
      </c>
      <c r="DK244" s="3" t="str">
        <v>FOHCREC, Kade</v>
      </c>
      <c r="DL244" s="3" t="str">
        <v>FOHCREC, Kade</v>
      </c>
      <c r="DM244" s="3" t="str">
        <v>FOHCREC, Kade</v>
      </c>
      <c r="DN244" s="3" t="str">
        <v>FOHCREC, Kade</v>
      </c>
      <c r="DO244" s="3" t="str">
        <v>FOHCREC, Kade</v>
      </c>
      <c r="DP244" s="3" t="str">
        <v>FOHCREC, Kade</v>
      </c>
    </row>
    <row r="245" spans="1:120" ht="14.5" x14ac:dyDescent="0.35">
      <c r="A245" s="3">
        <v>5.5332999999999997</v>
      </c>
      <c r="B245" s="3">
        <v>7.5166700000000004</v>
      </c>
      <c r="C245" s="3" t="s">
        <v>196</v>
      </c>
      <c r="D245" s="3" t="s">
        <v>112</v>
      </c>
      <c r="E245" s="3" t="s">
        <v>13635</v>
      </c>
      <c r="F245" s="3">
        <v>5000</v>
      </c>
      <c r="G245"/>
      <c r="H245" s="3" t="str">
        <f>CONCATENATE(site_list[[#This Row],[Country]],site_list[[#This Row],[Site.ID]])</f>
        <v>NigeriaForest Research Institute of Nigeria, Umuahai</v>
      </c>
      <c r="BB245" s="3" t="str">
        <v>Forest Research Institute of Nigeria, Umuahai</v>
      </c>
      <c r="BC245" s="3" t="str">
        <v>Forest Research Institute of Nigeria, Umuahai</v>
      </c>
      <c r="BD245" s="3" t="str">
        <v>Forest Research Institute of Nigeria, Umuahai</v>
      </c>
      <c r="BE245" s="3" t="str">
        <v>Forest Research Institute of Nigeria, Umuahai</v>
      </c>
      <c r="BF245" s="3" t="str">
        <v>Forest Research Institute of Nigeria, Umuahai</v>
      </c>
      <c r="BG245" s="3" t="str">
        <v>Forest Research Institute of Nigeria, Umuahai</v>
      </c>
      <c r="BH245" s="3" t="str">
        <v>Forest Research Institute of Nigeria, Umuahai</v>
      </c>
      <c r="BI245" s="3" t="str">
        <v>Forest Research Institute of Nigeria, Umuahai</v>
      </c>
      <c r="BJ245" s="3" t="str">
        <v>Forest Research Institute of Nigeria, Umuahai</v>
      </c>
      <c r="BK245" s="3" t="str">
        <v>Forest Research Institute of Nigeria, Umuahai</v>
      </c>
      <c r="BL245" s="3" t="str">
        <v>Forest Research Institute of Nigeria, Umuahai</v>
      </c>
      <c r="BM245" s="3" t="str">
        <v>Forest Research Institute of Nigeria, Umuahai</v>
      </c>
      <c r="BN245" s="3" t="str">
        <v>Forest Research Institute of Nigeria, Umuahai</v>
      </c>
      <c r="BO245" s="3" t="str">
        <v>Forest Research Institute of Nigeria, Umuahai</v>
      </c>
      <c r="BP245" s="3" t="str">
        <v>Forest Research Institute of Nigeria, Umuahai</v>
      </c>
      <c r="BQ245" s="3" t="str">
        <v>Forest Research Institute of Nigeria, Umuahai</v>
      </c>
      <c r="BR245" s="3" t="str">
        <v>Forest Research Institute of Nigeria, Umuahai</v>
      </c>
      <c r="BS245" s="3" t="str">
        <v>Forest Research Institute of Nigeria, Umuahai</v>
      </c>
      <c r="BT245" s="3" t="str">
        <v>Forest Research Institute of Nigeria, Umuahai</v>
      </c>
      <c r="BU245" s="3" t="str">
        <v>Forest Research Institute of Nigeria, Umuahai</v>
      </c>
      <c r="BV245" s="3" t="str">
        <v>Forest Research Institute of Nigeria, Umuahai</v>
      </c>
      <c r="BW245" s="3" t="str">
        <v>Forest Research Institute of Nigeria, Umuahai</v>
      </c>
      <c r="BX245" s="3" t="str">
        <v>Forest Research Institute of Nigeria, Umuahai</v>
      </c>
      <c r="BY245" s="3" t="str">
        <v>Forest Research Institute of Nigeria, Umuahai</v>
      </c>
      <c r="BZ245" s="3" t="str">
        <v>Forest Research Institute of Nigeria, Umuahai</v>
      </c>
      <c r="CA245" s="3" t="str">
        <v>Forest Research Institute of Nigeria, Umuahai</v>
      </c>
      <c r="CB245" s="3" t="str">
        <v>Forest Research Institute of Nigeria, Umuahai</v>
      </c>
      <c r="CC245" s="3" t="str">
        <v>Forest Research Institute of Nigeria, Umuahai</v>
      </c>
      <c r="CD245" s="3" t="str">
        <v>Forest Research Institute of Nigeria, Umuahai</v>
      </c>
      <c r="CE245" s="3" t="str">
        <v>Forest Research Institute of Nigeria, Umuahai</v>
      </c>
      <c r="CF245" s="3" t="str">
        <v>Forest Research Institute of Nigeria, Umuahai</v>
      </c>
      <c r="CG245" s="3" t="str">
        <v>Forest Research Institute of Nigeria, Umuahai</v>
      </c>
      <c r="CK245" s="3" t="str">
        <v>Forest Research Institute of Nigeria, Umuahai</v>
      </c>
      <c r="CM245" s="3" t="str">
        <v>Forest Research Institute of Nigeria, Umuahai</v>
      </c>
      <c r="CN245" s="3" t="str">
        <v>Forest Research Institute of Nigeria, Umuahai</v>
      </c>
      <c r="CO245" s="3" t="str">
        <v>Forest Research Institute of Nigeria, Umuahai</v>
      </c>
      <c r="CP245" s="3" t="str">
        <v>Forest Research Institute of Nigeria, Umuahai</v>
      </c>
      <c r="CQ245" s="3" t="str">
        <v>Forest Research Institute of Nigeria, Umuahai</v>
      </c>
      <c r="CR245" s="3" t="str">
        <v>Forest Research Institute of Nigeria, Umuahai</v>
      </c>
      <c r="CS245" s="3" t="str">
        <v>Forest Research Institute of Nigeria, Umuahai</v>
      </c>
      <c r="CT245" s="3" t="str">
        <v>Forest Research Institute of Nigeria, Umuahai</v>
      </c>
      <c r="CU245" s="3" t="str">
        <v>Forest Research Institute of Nigeria, Umuahai</v>
      </c>
      <c r="CV245" s="3" t="str">
        <v>Forest Research Institute of Nigeria, Umuahai</v>
      </c>
      <c r="CW245" s="3" t="str">
        <v>Forest Research Institute of Nigeria, Umuahai</v>
      </c>
      <c r="CX245" s="3" t="str">
        <v>Forest Research Institute of Nigeria, Umuahai</v>
      </c>
      <c r="CY245" s="3" t="str">
        <v>Forest Research Institute of Nigeria, Umuahai</v>
      </c>
      <c r="CZ245" s="3" t="str">
        <v>Forest Research Institute of Nigeria, Umuahai</v>
      </c>
      <c r="DA245" s="3" t="str">
        <v>Forest Research Institute of Nigeria, Umuahai</v>
      </c>
      <c r="DB245" s="3" t="str">
        <v>Forest Research Institute of Nigeria, Umuahai</v>
      </c>
      <c r="DC245" s="3" t="str">
        <v>Forest Research Institute of Nigeria, Umuahai</v>
      </c>
      <c r="DD245" s="3" t="str">
        <v>Forest Research Institute of Nigeria, Umuahai</v>
      </c>
      <c r="DE245" s="3" t="str">
        <v>Forest Research Institute of Nigeria, Umuahai</v>
      </c>
      <c r="DF245" s="3" t="str">
        <v>Forest Research Institute of Nigeria, Umuahai</v>
      </c>
      <c r="DG245" s="3" t="str">
        <v>Forest Research Institute of Nigeria, Umuahai</v>
      </c>
      <c r="DH245" s="3" t="str">
        <v>Forest Research Institute of Nigeria, Umuahai</v>
      </c>
      <c r="DI245" s="3" t="str">
        <v>Forest Research Institute of Nigeria, Umuahai</v>
      </c>
      <c r="DJ245" s="3" t="str">
        <v>Forest Research Institute of Nigeria, Umuahai</v>
      </c>
      <c r="DK245" s="3" t="str">
        <v>Forest Research Institute of Nigeria, Umuahai</v>
      </c>
      <c r="DL245" s="3" t="str">
        <v>Forest Research Institute of Nigeria, Umuahai</v>
      </c>
      <c r="DM245" s="3" t="str">
        <v>Forest Research Institute of Nigeria, Umuahai</v>
      </c>
      <c r="DN245" s="3" t="str">
        <v>Forest Research Institute of Nigeria, Umuahai</v>
      </c>
      <c r="DO245" s="3" t="str">
        <v>Forest Research Institute of Nigeria, Umuahai</v>
      </c>
      <c r="DP245" s="3" t="str">
        <v>Forest Research Institute of Nigeria, Umuahai</v>
      </c>
    </row>
    <row r="246" spans="1:120" ht="14.5" x14ac:dyDescent="0.35">
      <c r="A246" s="3">
        <v>-32.746099999999998</v>
      </c>
      <c r="B246" s="3">
        <v>27.027000000000001</v>
      </c>
      <c r="C246" s="3" t="s">
        <v>215</v>
      </c>
      <c r="D246" s="3" t="s">
        <v>107</v>
      </c>
      <c r="E246" s="3" t="s">
        <v>501</v>
      </c>
      <c r="F246" s="3">
        <v>200</v>
      </c>
      <c r="G246"/>
      <c r="H246" s="3" t="str">
        <f>CONCATENATE(site_list[[#This Row],[Country]],site_list[[#This Row],[Site.ID]])</f>
        <v>South AfricaFort Cox College</v>
      </c>
      <c r="BB246" s="3" t="str">
        <v>Fort Cox College</v>
      </c>
      <c r="BC246" s="3" t="str">
        <v>Fort Cox College</v>
      </c>
      <c r="BD246" s="3" t="str">
        <v>Fort Cox College</v>
      </c>
      <c r="BE246" s="3" t="str">
        <v>Fort Cox College</v>
      </c>
      <c r="BF246" s="3" t="str">
        <v>Fort Cox College</v>
      </c>
      <c r="BG246" s="3" t="str">
        <v>Fort Cox College</v>
      </c>
      <c r="BH246" s="3" t="str">
        <v>Fort Cox College</v>
      </c>
      <c r="BI246" s="3" t="str">
        <v>Fort Cox College</v>
      </c>
      <c r="BJ246" s="3" t="str">
        <v>Fort Cox College</v>
      </c>
      <c r="BK246" s="3" t="str">
        <v>Fort Cox College</v>
      </c>
      <c r="BL246" s="3" t="str">
        <v>Fort Cox College</v>
      </c>
      <c r="BM246" s="3" t="str">
        <v>Fort Cox College</v>
      </c>
      <c r="BN246" s="3" t="str">
        <v>Fort Cox College</v>
      </c>
      <c r="BO246" s="3" t="str">
        <v>Fort Cox College</v>
      </c>
      <c r="BP246" s="3" t="str">
        <v>Fort Cox College</v>
      </c>
      <c r="BQ246" s="3" t="str">
        <v>Fort Cox College</v>
      </c>
      <c r="BR246" s="3" t="str">
        <v>Fort Cox College</v>
      </c>
      <c r="BS246" s="3" t="str">
        <v>Fort Cox College</v>
      </c>
      <c r="BT246" s="3" t="str">
        <v>Fort Cox College</v>
      </c>
      <c r="BU246" s="3" t="str">
        <v>Fort Cox College</v>
      </c>
      <c r="BV246" s="3" t="str">
        <v>Fort Cox College</v>
      </c>
      <c r="BW246" s="3" t="str">
        <v>Fort Cox College</v>
      </c>
      <c r="BX246" s="3" t="str">
        <v>Fort Cox College</v>
      </c>
      <c r="BY246" s="3" t="str">
        <v>Fort Cox College</v>
      </c>
      <c r="BZ246" s="3" t="str">
        <v>Fort Cox College</v>
      </c>
      <c r="CA246" s="3" t="str">
        <v>Fort Cox College</v>
      </c>
      <c r="CB246" s="3" t="str">
        <v>Fort Cox College</v>
      </c>
      <c r="CC246" s="3" t="str">
        <v>Fort Cox College</v>
      </c>
      <c r="CD246" s="3" t="str">
        <v>Fort Cox College</v>
      </c>
      <c r="CE246" s="3" t="str">
        <v>Fort Cox College</v>
      </c>
      <c r="CF246" s="3" t="str">
        <v>Fort Cox College</v>
      </c>
      <c r="CG246" s="3" t="str">
        <v>Fort Cox College</v>
      </c>
      <c r="CK246" s="3" t="str">
        <v>Fort Cox College</v>
      </c>
      <c r="CM246" s="3" t="str">
        <v>Fort Cox College</v>
      </c>
      <c r="CN246" s="3" t="str">
        <v>Fort Cox College</v>
      </c>
      <c r="CO246" s="3" t="str">
        <v>Fort Cox College</v>
      </c>
      <c r="CP246" s="3" t="str">
        <v>Fort Cox College</v>
      </c>
      <c r="CQ246" s="3" t="str">
        <v>Fort Cox College</v>
      </c>
      <c r="CR246" s="3" t="str">
        <v>Fort Cox College</v>
      </c>
      <c r="CS246" s="3" t="str">
        <v>Fort Cox College</v>
      </c>
      <c r="CT246" s="3" t="str">
        <v>Fort Cox College</v>
      </c>
      <c r="CU246" s="3" t="str">
        <v>Fort Cox College</v>
      </c>
      <c r="CV246" s="3" t="str">
        <v>Fort Cox College</v>
      </c>
      <c r="CW246" s="3" t="str">
        <v>Fort Cox College</v>
      </c>
      <c r="CX246" s="3" t="str">
        <v>Fort Cox College</v>
      </c>
      <c r="CY246" s="3" t="str">
        <v>Fort Cox College</v>
      </c>
      <c r="CZ246" s="3" t="str">
        <v>Fort Cox College</v>
      </c>
      <c r="DA246" s="3" t="str">
        <v>Fort Cox College</v>
      </c>
      <c r="DB246" s="3" t="str">
        <v>Fort Cox College</v>
      </c>
      <c r="DC246" s="3" t="str">
        <v>Fort Cox College</v>
      </c>
      <c r="DD246" s="3" t="str">
        <v>Fort Cox College</v>
      </c>
      <c r="DE246" s="3" t="str">
        <v>Fort Cox College</v>
      </c>
      <c r="DF246" s="3" t="str">
        <v>Fort Cox College</v>
      </c>
      <c r="DG246" s="3" t="str">
        <v>Fort Cox College</v>
      </c>
      <c r="DH246" s="3" t="str">
        <v>Fort Cox College</v>
      </c>
      <c r="DI246" s="3" t="str">
        <v>Fort Cox College</v>
      </c>
      <c r="DJ246" s="3" t="str">
        <v>Fort Cox College</v>
      </c>
      <c r="DK246" s="3" t="str">
        <v>Fort Cox College</v>
      </c>
      <c r="DL246" s="3" t="str">
        <v>Fort Cox College</v>
      </c>
      <c r="DM246" s="3" t="str">
        <v>Fort Cox College</v>
      </c>
      <c r="DN246" s="3" t="str">
        <v>Fort Cox College</v>
      </c>
      <c r="DO246" s="3" t="str">
        <v>Fort Cox College</v>
      </c>
      <c r="DP246" s="3" t="str">
        <v>Fort Cox College</v>
      </c>
    </row>
    <row r="247" spans="1:120" ht="14.5" x14ac:dyDescent="0.35">
      <c r="A247" s="3">
        <v>-32.787999999999997</v>
      </c>
      <c r="B247" s="3">
        <v>26.846</v>
      </c>
      <c r="C247" s="3" t="s">
        <v>215</v>
      </c>
      <c r="D247" s="3" t="s">
        <v>107</v>
      </c>
      <c r="E247" s="3" t="s">
        <v>502</v>
      </c>
      <c r="F247" s="3">
        <v>500</v>
      </c>
      <c r="G247"/>
      <c r="H247" s="3" t="str">
        <f>CONCATENATE(site_list[[#This Row],[Country]],site_list[[#This Row],[Site.ID]])</f>
        <v>South AfricaFort Hare</v>
      </c>
      <c r="BB247" s="3" t="str">
        <v>Fort Hare</v>
      </c>
      <c r="BC247" s="3" t="str">
        <v>Fort Hare</v>
      </c>
      <c r="BD247" s="3" t="str">
        <v>Fort Hare</v>
      </c>
      <c r="BE247" s="3" t="str">
        <v>Fort Hare</v>
      </c>
      <c r="BF247" s="3" t="str">
        <v>Fort Hare</v>
      </c>
      <c r="BG247" s="3" t="str">
        <v>Fort Hare</v>
      </c>
      <c r="BH247" s="3" t="str">
        <v>Fort Hare</v>
      </c>
      <c r="BI247" s="3" t="str">
        <v>Fort Hare</v>
      </c>
      <c r="BJ247" s="3" t="str">
        <v>Fort Hare</v>
      </c>
      <c r="BK247" s="3" t="str">
        <v>Fort Hare</v>
      </c>
      <c r="BL247" s="3" t="str">
        <v>Fort Hare</v>
      </c>
      <c r="BM247" s="3" t="str">
        <v>Fort Hare</v>
      </c>
      <c r="BN247" s="3" t="str">
        <v>Fort Hare</v>
      </c>
      <c r="BO247" s="3" t="str">
        <v>Fort Hare</v>
      </c>
      <c r="BP247" s="3" t="str">
        <v>Fort Hare</v>
      </c>
      <c r="BQ247" s="3" t="str">
        <v>Fort Hare</v>
      </c>
      <c r="BR247" s="3" t="str">
        <v>Fort Hare</v>
      </c>
      <c r="BS247" s="3" t="str">
        <v>Fort Hare</v>
      </c>
      <c r="BT247" s="3" t="str">
        <v>Fort Hare</v>
      </c>
      <c r="BU247" s="3" t="str">
        <v>Fort Hare</v>
      </c>
      <c r="BV247" s="3" t="str">
        <v>Fort Hare</v>
      </c>
      <c r="BW247" s="3" t="str">
        <v>Fort Hare</v>
      </c>
      <c r="BX247" s="3" t="str">
        <v>Fort Hare</v>
      </c>
      <c r="BY247" s="3" t="str">
        <v>Fort Hare</v>
      </c>
      <c r="BZ247" s="3" t="str">
        <v>Fort Hare</v>
      </c>
      <c r="CA247" s="3" t="str">
        <v>Fort Hare</v>
      </c>
      <c r="CB247" s="3" t="str">
        <v>Fort Hare</v>
      </c>
      <c r="CC247" s="3" t="str">
        <v>Fort Hare</v>
      </c>
      <c r="CD247" s="3" t="str">
        <v>Fort Hare</v>
      </c>
      <c r="CE247" s="3" t="str">
        <v>Fort Hare</v>
      </c>
      <c r="CF247" s="3" t="str">
        <v>Fort Hare</v>
      </c>
      <c r="CG247" s="3" t="str">
        <v>Fort Hare</v>
      </c>
      <c r="CK247" s="3" t="str">
        <v>Fort Hare</v>
      </c>
      <c r="CM247" s="3" t="str">
        <v>Fort Hare</v>
      </c>
      <c r="CN247" s="3" t="str">
        <v>Fort Hare</v>
      </c>
      <c r="CO247" s="3" t="str">
        <v>Fort Hare</v>
      </c>
      <c r="CP247" s="3" t="str">
        <v>Fort Hare</v>
      </c>
      <c r="CQ247" s="3" t="str">
        <v>Fort Hare</v>
      </c>
      <c r="CR247" s="3" t="str">
        <v>Fort Hare</v>
      </c>
      <c r="CS247" s="3" t="str">
        <v>Fort Hare</v>
      </c>
      <c r="CT247" s="3" t="str">
        <v>Fort Hare</v>
      </c>
      <c r="CU247" s="3" t="str">
        <v>Fort Hare</v>
      </c>
      <c r="CV247" s="3" t="str">
        <v>Fort Hare</v>
      </c>
      <c r="CW247" s="3" t="str">
        <v>Fort Hare</v>
      </c>
      <c r="CX247" s="3" t="str">
        <v>Fort Hare</v>
      </c>
      <c r="CY247" s="3" t="str">
        <v>Fort Hare</v>
      </c>
      <c r="CZ247" s="3" t="str">
        <v>Fort Hare</v>
      </c>
      <c r="DA247" s="3" t="str">
        <v>Fort Hare</v>
      </c>
      <c r="DB247" s="3" t="str">
        <v>Fort Hare</v>
      </c>
      <c r="DC247" s="3" t="str">
        <v>Fort Hare</v>
      </c>
      <c r="DD247" s="3" t="str">
        <v>Fort Hare</v>
      </c>
      <c r="DE247" s="3" t="str">
        <v>Fort Hare</v>
      </c>
      <c r="DF247" s="3" t="str">
        <v>Fort Hare</v>
      </c>
      <c r="DG247" s="3" t="str">
        <v>Fort Hare</v>
      </c>
      <c r="DH247" s="3" t="str">
        <v>Fort Hare</v>
      </c>
      <c r="DI247" s="3" t="str">
        <v>Fort Hare</v>
      </c>
      <c r="DJ247" s="3" t="str">
        <v>Fort Hare</v>
      </c>
      <c r="DK247" s="3" t="str">
        <v>Fort Hare</v>
      </c>
      <c r="DL247" s="3" t="str">
        <v>Fort Hare</v>
      </c>
      <c r="DM247" s="3" t="str">
        <v>Fort Hare</v>
      </c>
      <c r="DN247" s="3" t="str">
        <v>Fort Hare</v>
      </c>
      <c r="DO247" s="3" t="str">
        <v>Fort Hare</v>
      </c>
      <c r="DP247" s="3" t="str">
        <v>Fort Hare</v>
      </c>
    </row>
    <row r="248" spans="1:120" ht="14.5" x14ac:dyDescent="0.35">
      <c r="A248" s="3">
        <v>-29.450600000000001</v>
      </c>
      <c r="B248" s="3">
        <v>30.545000000000002</v>
      </c>
      <c r="C248" s="3" t="s">
        <v>215</v>
      </c>
      <c r="D248" s="3" t="s">
        <v>101</v>
      </c>
      <c r="E248" s="3" t="s">
        <v>13588</v>
      </c>
      <c r="F248" s="3">
        <v>250</v>
      </c>
      <c r="G248"/>
      <c r="H248" s="3" t="str">
        <f>CONCATENATE(site_list[[#This Row],[Country]],site_list[[#This Row],[Site.ID]])</f>
        <v>South AfricaFountainhill Estate</v>
      </c>
      <c r="BB248" s="3" t="str">
        <v>Fountainhill Estate</v>
      </c>
      <c r="BC248" s="3" t="str">
        <v>Fountainhill Estate</v>
      </c>
      <c r="BD248" s="3" t="str">
        <v>Fountainhill Estate</v>
      </c>
      <c r="BE248" s="3" t="str">
        <v>Fountainhill Estate</v>
      </c>
      <c r="BF248" s="3" t="str">
        <v>Fountainhill Estate</v>
      </c>
      <c r="BG248" s="3" t="str">
        <v>Fountainhill Estate</v>
      </c>
      <c r="BH248" s="3" t="str">
        <v>Fountainhill Estate</v>
      </c>
      <c r="BI248" s="3" t="str">
        <v>Fountainhill Estate</v>
      </c>
      <c r="BJ248" s="3" t="str">
        <v>Fountainhill Estate</v>
      </c>
      <c r="BK248" s="3" t="str">
        <v>Fountainhill Estate</v>
      </c>
      <c r="BL248" s="3" t="str">
        <v>Fountainhill Estate</v>
      </c>
      <c r="BM248" s="3" t="str">
        <v>Fountainhill Estate</v>
      </c>
      <c r="BN248" s="3" t="str">
        <v>Fountainhill Estate</v>
      </c>
      <c r="BO248" s="3" t="str">
        <v>Fountainhill Estate</v>
      </c>
      <c r="BP248" s="3" t="str">
        <v>Fountainhill Estate</v>
      </c>
      <c r="BQ248" s="3" t="str">
        <v>Fountainhill Estate</v>
      </c>
      <c r="BR248" s="3" t="str">
        <v>Fountainhill Estate</v>
      </c>
      <c r="BS248" s="3" t="str">
        <v>Fountainhill Estate</v>
      </c>
      <c r="BT248" s="3" t="str">
        <v>Fountainhill Estate</v>
      </c>
      <c r="BU248" s="3" t="str">
        <v>Fountainhill Estate</v>
      </c>
      <c r="BV248" s="3" t="str">
        <v>Fountainhill Estate</v>
      </c>
      <c r="BW248" s="3" t="str">
        <v>Fountainhill Estate</v>
      </c>
      <c r="BX248" s="3" t="str">
        <v>Fountainhill Estate</v>
      </c>
      <c r="BY248" s="3" t="str">
        <v>Fountainhill Estate</v>
      </c>
      <c r="BZ248" s="3" t="str">
        <v>Fountainhill Estate</v>
      </c>
      <c r="CA248" s="3" t="str">
        <v>Fountainhill Estate</v>
      </c>
      <c r="CB248" s="3" t="str">
        <v>Fountainhill Estate</v>
      </c>
      <c r="CC248" s="3" t="str">
        <v>Fountainhill Estate</v>
      </c>
      <c r="CD248" s="3" t="str">
        <v>Fountainhill Estate</v>
      </c>
      <c r="CE248" s="3" t="str">
        <v>Fountainhill Estate</v>
      </c>
      <c r="CF248" s="3" t="str">
        <v>Fountainhill Estate</v>
      </c>
      <c r="CG248" s="3" t="str">
        <v>Fountainhill Estate</v>
      </c>
      <c r="CK248" s="3" t="str">
        <v>Fountainhill Estate</v>
      </c>
      <c r="CM248" s="3" t="str">
        <v>Fountainhill Estate</v>
      </c>
      <c r="CN248" s="3" t="str">
        <v>Fountainhill Estate</v>
      </c>
      <c r="CO248" s="3" t="str">
        <v>Fountainhill Estate</v>
      </c>
      <c r="CP248" s="3" t="str">
        <v>Fountainhill Estate</v>
      </c>
      <c r="CQ248" s="3" t="str">
        <v>Fountainhill Estate</v>
      </c>
      <c r="CR248" s="3" t="str">
        <v>Fountainhill Estate</v>
      </c>
      <c r="CS248" s="3" t="str">
        <v>Fountainhill Estate</v>
      </c>
      <c r="CT248" s="3" t="str">
        <v>Fountainhill Estate</v>
      </c>
      <c r="CU248" s="3" t="str">
        <v>Fountainhill Estate</v>
      </c>
      <c r="CV248" s="3" t="str">
        <v>Fountainhill Estate</v>
      </c>
      <c r="CW248" s="3" t="str">
        <v>Fountainhill Estate</v>
      </c>
      <c r="CX248" s="3" t="str">
        <v>Fountainhill Estate</v>
      </c>
      <c r="CY248" s="3" t="str">
        <v>Fountainhill Estate</v>
      </c>
      <c r="CZ248" s="3" t="str">
        <v>Fountainhill Estate</v>
      </c>
      <c r="DA248" s="3" t="str">
        <v>Fountainhill Estate</v>
      </c>
      <c r="DB248" s="3" t="str">
        <v>Fountainhill Estate</v>
      </c>
      <c r="DC248" s="3" t="str">
        <v>Fountainhill Estate</v>
      </c>
      <c r="DD248" s="3" t="str">
        <v>Fountainhill Estate</v>
      </c>
      <c r="DE248" s="3" t="str">
        <v>Fountainhill Estate</v>
      </c>
      <c r="DF248" s="3" t="str">
        <v>Fountainhill Estate</v>
      </c>
      <c r="DG248" s="3" t="str">
        <v>Fountainhill Estate</v>
      </c>
      <c r="DH248" s="3" t="str">
        <v>Fountainhill Estate</v>
      </c>
      <c r="DI248" s="3" t="str">
        <v>Fountainhill Estate</v>
      </c>
      <c r="DJ248" s="3" t="str">
        <v>Fountainhill Estate</v>
      </c>
      <c r="DK248" s="3" t="str">
        <v>Fountainhill Estate</v>
      </c>
      <c r="DL248" s="3" t="str">
        <v>Fountainhill Estate</v>
      </c>
      <c r="DM248" s="3" t="str">
        <v>Fountainhill Estate</v>
      </c>
      <c r="DN248" s="3" t="str">
        <v>Fountainhill Estate</v>
      </c>
      <c r="DO248" s="3" t="str">
        <v>Fountainhill Estate</v>
      </c>
      <c r="DP248" s="3" t="str">
        <v>Fountainhill Estate</v>
      </c>
    </row>
    <row r="249" spans="1:120" ht="14.5" x14ac:dyDescent="0.35">
      <c r="A249" s="3">
        <v>6.8333300000000001</v>
      </c>
      <c r="B249" s="3">
        <v>4.55</v>
      </c>
      <c r="C249" s="3" t="s">
        <v>196</v>
      </c>
      <c r="D249" s="3" t="s">
        <v>107</v>
      </c>
      <c r="E249" s="3" t="s">
        <v>414</v>
      </c>
      <c r="F249" s="3">
        <v>10000</v>
      </c>
      <c r="G249"/>
      <c r="H249" s="3" t="str">
        <f>CONCATENATE(site_list[[#This Row],[Country]],site_list[[#This Row],[Site.ID]])</f>
        <v>NigeriaFRIN, Gambari</v>
      </c>
      <c r="BB249" s="3" t="str">
        <v>FRIN, Gambari</v>
      </c>
      <c r="BC249" s="3" t="str">
        <v>FRIN, Gambari</v>
      </c>
      <c r="BD249" s="3" t="str">
        <v>FRIN, Gambari</v>
      </c>
      <c r="BE249" s="3" t="str">
        <v>FRIN, Gambari</v>
      </c>
      <c r="BF249" s="3" t="str">
        <v>FRIN, Gambari</v>
      </c>
      <c r="BG249" s="3" t="str">
        <v>FRIN, Gambari</v>
      </c>
      <c r="BH249" s="3" t="str">
        <v>FRIN, Gambari</v>
      </c>
      <c r="BI249" s="3" t="str">
        <v>FRIN, Gambari</v>
      </c>
      <c r="BJ249" s="3" t="str">
        <v>FRIN, Gambari</v>
      </c>
      <c r="BK249" s="3" t="str">
        <v>FRIN, Gambari</v>
      </c>
      <c r="BL249" s="3" t="str">
        <v>FRIN, Gambari</v>
      </c>
      <c r="BM249" s="3" t="str">
        <v>FRIN, Gambari</v>
      </c>
      <c r="BN249" s="3" t="str">
        <v>FRIN, Gambari</v>
      </c>
      <c r="BO249" s="3" t="str">
        <v>FRIN, Gambari</v>
      </c>
      <c r="BP249" s="3" t="str">
        <v>FRIN, Gambari</v>
      </c>
      <c r="BQ249" s="3" t="str">
        <v>FRIN, Gambari</v>
      </c>
      <c r="BR249" s="3" t="str">
        <v>FRIN, Gambari</v>
      </c>
      <c r="BS249" s="3" t="str">
        <v>FRIN, Gambari</v>
      </c>
      <c r="BT249" s="3" t="str">
        <v>FRIN, Gambari</v>
      </c>
      <c r="BU249" s="3" t="str">
        <v>FRIN, Gambari</v>
      </c>
      <c r="BV249" s="3" t="str">
        <v>FRIN, Gambari</v>
      </c>
      <c r="BW249" s="3" t="str">
        <v>FRIN, Gambari</v>
      </c>
      <c r="BX249" s="3" t="str">
        <v>FRIN, Gambari</v>
      </c>
      <c r="BY249" s="3" t="str">
        <v>FRIN, Gambari</v>
      </c>
      <c r="BZ249" s="3" t="str">
        <v>FRIN, Gambari</v>
      </c>
      <c r="CA249" s="3" t="str">
        <v>FRIN, Gambari</v>
      </c>
      <c r="CB249" s="3" t="str">
        <v>FRIN, Gambari</v>
      </c>
      <c r="CC249" s="3" t="str">
        <v>FRIN, Gambari</v>
      </c>
      <c r="CD249" s="3" t="str">
        <v>FRIN, Gambari</v>
      </c>
      <c r="CE249" s="3" t="str">
        <v>FRIN, Gambari</v>
      </c>
      <c r="CF249" s="3" t="str">
        <v>FRIN, Gambari</v>
      </c>
      <c r="CG249" s="3" t="str">
        <v>FRIN, Gambari</v>
      </c>
      <c r="CK249" s="3" t="str">
        <v>FRIN, Gambari</v>
      </c>
      <c r="CM249" s="3" t="str">
        <v>FRIN, Gambari</v>
      </c>
      <c r="CN249" s="3" t="str">
        <v>FRIN, Gambari</v>
      </c>
      <c r="CO249" s="3" t="str">
        <v>FRIN, Gambari</v>
      </c>
      <c r="CP249" s="3" t="str">
        <v>FRIN, Gambari</v>
      </c>
      <c r="CQ249" s="3" t="str">
        <v>FRIN, Gambari</v>
      </c>
      <c r="CR249" s="3" t="str">
        <v>FRIN, Gambari</v>
      </c>
      <c r="CS249" s="3" t="str">
        <v>FRIN, Gambari</v>
      </c>
      <c r="CT249" s="3" t="str">
        <v>FRIN, Gambari</v>
      </c>
      <c r="CU249" s="3" t="str">
        <v>FRIN, Gambari</v>
      </c>
      <c r="CV249" s="3" t="str">
        <v>FRIN, Gambari</v>
      </c>
      <c r="CW249" s="3" t="str">
        <v>FRIN, Gambari</v>
      </c>
      <c r="CX249" s="3" t="str">
        <v>FRIN, Gambari</v>
      </c>
      <c r="CY249" s="3" t="str">
        <v>FRIN, Gambari</v>
      </c>
      <c r="CZ249" s="3" t="str">
        <v>FRIN, Gambari</v>
      </c>
      <c r="DA249" s="3" t="str">
        <v>FRIN, Gambari</v>
      </c>
      <c r="DB249" s="3" t="str">
        <v>FRIN, Gambari</v>
      </c>
      <c r="DC249" s="3" t="str">
        <v>FRIN, Gambari</v>
      </c>
      <c r="DD249" s="3" t="str">
        <v>FRIN, Gambari</v>
      </c>
      <c r="DE249" s="3" t="str">
        <v>FRIN, Gambari</v>
      </c>
      <c r="DF249" s="3" t="str">
        <v>FRIN, Gambari</v>
      </c>
      <c r="DG249" s="3" t="str">
        <v>FRIN, Gambari</v>
      </c>
      <c r="DH249" s="3" t="str">
        <v>FRIN, Gambari</v>
      </c>
      <c r="DI249" s="3" t="str">
        <v>FRIN, Gambari</v>
      </c>
      <c r="DJ249" s="3" t="str">
        <v>FRIN, Gambari</v>
      </c>
      <c r="DK249" s="3" t="str">
        <v>FRIN, Gambari</v>
      </c>
      <c r="DL249" s="3" t="str">
        <v>FRIN, Gambari</v>
      </c>
      <c r="DM249" s="3" t="str">
        <v>FRIN, Gambari</v>
      </c>
      <c r="DN249" s="3" t="str">
        <v>FRIN, Gambari</v>
      </c>
      <c r="DO249" s="3" t="str">
        <v>FRIN, Gambari</v>
      </c>
      <c r="DP249" s="3" t="str">
        <v>FRIN, Gambari</v>
      </c>
    </row>
    <row r="250" spans="1:120" ht="14.5" x14ac:dyDescent="0.35">
      <c r="A250" s="3">
        <v>6.25</v>
      </c>
      <c r="B250" s="3">
        <v>8.25</v>
      </c>
      <c r="C250" s="3" t="s">
        <v>196</v>
      </c>
      <c r="D250" s="3" t="s">
        <v>107</v>
      </c>
      <c r="E250" s="3" t="s">
        <v>415</v>
      </c>
      <c r="F250" s="3">
        <v>917</v>
      </c>
      <c r="G250"/>
      <c r="H250" s="3" t="str">
        <f>CONCATENATE(site_list[[#This Row],[Country]],site_list[[#This Row],[Site.ID]])</f>
        <v>NigeriaFRIN, Ikom</v>
      </c>
      <c r="BB250" s="3" t="str">
        <v>FRIN, Ikom</v>
      </c>
      <c r="BC250" s="3" t="str">
        <v>FRIN, Ikom</v>
      </c>
      <c r="BD250" s="3" t="str">
        <v>FRIN, Ikom</v>
      </c>
      <c r="BE250" s="3" t="str">
        <v>FRIN, Ikom</v>
      </c>
      <c r="BF250" s="3" t="str">
        <v>FRIN, Ikom</v>
      </c>
      <c r="BG250" s="3" t="str">
        <v>FRIN, Ikom</v>
      </c>
      <c r="BH250" s="3" t="str">
        <v>FRIN, Ikom</v>
      </c>
      <c r="BI250" s="3" t="str">
        <v>FRIN, Ikom</v>
      </c>
      <c r="BJ250" s="3" t="str">
        <v>FRIN, Ikom</v>
      </c>
      <c r="BK250" s="3" t="str">
        <v>FRIN, Ikom</v>
      </c>
      <c r="BL250" s="3" t="str">
        <v>FRIN, Ikom</v>
      </c>
      <c r="BM250" s="3" t="str">
        <v>FRIN, Ikom</v>
      </c>
      <c r="BN250" s="3" t="str">
        <v>FRIN, Ikom</v>
      </c>
      <c r="BO250" s="3" t="str">
        <v>FRIN, Ikom</v>
      </c>
      <c r="BP250" s="3" t="str">
        <v>FRIN, Ikom</v>
      </c>
      <c r="BQ250" s="3" t="str">
        <v>FRIN, Ikom</v>
      </c>
      <c r="BR250" s="3" t="str">
        <v>FRIN, Ikom</v>
      </c>
      <c r="BS250" s="3" t="str">
        <v>FRIN, Ikom</v>
      </c>
      <c r="BT250" s="3" t="str">
        <v>FRIN, Ikom</v>
      </c>
      <c r="BU250" s="3" t="str">
        <v>FRIN, Ikom</v>
      </c>
      <c r="BV250" s="3" t="str">
        <v>FRIN, Ikom</v>
      </c>
      <c r="BW250" s="3" t="str">
        <v>FRIN, Ikom</v>
      </c>
      <c r="BX250" s="3" t="str">
        <v>FRIN, Ikom</v>
      </c>
      <c r="BY250" s="3" t="str">
        <v>FRIN, Ikom</v>
      </c>
      <c r="BZ250" s="3" t="str">
        <v>FRIN, Ikom</v>
      </c>
      <c r="CA250" s="3" t="str">
        <v>FRIN, Ikom</v>
      </c>
      <c r="CB250" s="3" t="str">
        <v>FRIN, Ikom</v>
      </c>
      <c r="CC250" s="3" t="str">
        <v>FRIN, Ikom</v>
      </c>
      <c r="CD250" s="3" t="str">
        <v>FRIN, Ikom</v>
      </c>
      <c r="CE250" s="3" t="str">
        <v>FRIN, Ikom</v>
      </c>
      <c r="CF250" s="3" t="str">
        <v>FRIN, Ikom</v>
      </c>
      <c r="CG250" s="3" t="str">
        <v>FRIN, Ikom</v>
      </c>
      <c r="CK250" s="3" t="str">
        <v>FRIN, Ikom</v>
      </c>
      <c r="CM250" s="3" t="str">
        <v>FRIN, Ikom</v>
      </c>
      <c r="CN250" s="3" t="str">
        <v>FRIN, Ikom</v>
      </c>
      <c r="CO250" s="3" t="str">
        <v>FRIN, Ikom</v>
      </c>
      <c r="CP250" s="3" t="str">
        <v>FRIN, Ikom</v>
      </c>
      <c r="CQ250" s="3" t="str">
        <v>FRIN, Ikom</v>
      </c>
      <c r="CR250" s="3" t="str">
        <v>FRIN, Ikom</v>
      </c>
      <c r="CS250" s="3" t="str">
        <v>FRIN, Ikom</v>
      </c>
      <c r="CT250" s="3" t="str">
        <v>FRIN, Ikom</v>
      </c>
      <c r="CU250" s="3" t="str">
        <v>FRIN, Ikom</v>
      </c>
      <c r="CV250" s="3" t="str">
        <v>FRIN, Ikom</v>
      </c>
      <c r="CW250" s="3" t="str">
        <v>FRIN, Ikom</v>
      </c>
      <c r="CX250" s="3" t="str">
        <v>FRIN, Ikom</v>
      </c>
      <c r="CY250" s="3" t="str">
        <v>FRIN, Ikom</v>
      </c>
      <c r="CZ250" s="3" t="str">
        <v>FRIN, Ikom</v>
      </c>
      <c r="DA250" s="3" t="str">
        <v>FRIN, Ikom</v>
      </c>
      <c r="DB250" s="3" t="str">
        <v>FRIN, Ikom</v>
      </c>
      <c r="DC250" s="3" t="str">
        <v>FRIN, Ikom</v>
      </c>
      <c r="DD250" s="3" t="str">
        <v>FRIN, Ikom</v>
      </c>
      <c r="DE250" s="3" t="str">
        <v>FRIN, Ikom</v>
      </c>
      <c r="DF250" s="3" t="str">
        <v>FRIN, Ikom</v>
      </c>
      <c r="DG250" s="3" t="str">
        <v>FRIN, Ikom</v>
      </c>
      <c r="DH250" s="3" t="str">
        <v>FRIN, Ikom</v>
      </c>
      <c r="DI250" s="3" t="str">
        <v>FRIN, Ikom</v>
      </c>
      <c r="DJ250" s="3" t="str">
        <v>FRIN, Ikom</v>
      </c>
      <c r="DK250" s="3" t="str">
        <v>FRIN, Ikom</v>
      </c>
      <c r="DL250" s="3" t="str">
        <v>FRIN, Ikom</v>
      </c>
      <c r="DM250" s="3" t="str">
        <v>FRIN, Ikom</v>
      </c>
      <c r="DN250" s="3" t="str">
        <v>FRIN, Ikom</v>
      </c>
      <c r="DO250" s="3" t="str">
        <v>FRIN, Ikom</v>
      </c>
      <c r="DP250" s="3" t="str">
        <v>FRIN, Ikom</v>
      </c>
    </row>
    <row r="251" spans="1:120" ht="14.5" x14ac:dyDescent="0.35">
      <c r="A251" s="3">
        <v>6.75</v>
      </c>
      <c r="B251" s="3">
        <v>4.88</v>
      </c>
      <c r="C251" s="3" t="s">
        <v>196</v>
      </c>
      <c r="D251" s="3" t="s">
        <v>107</v>
      </c>
      <c r="E251" s="3" t="s">
        <v>416</v>
      </c>
      <c r="F251" s="3">
        <v>7500</v>
      </c>
      <c r="G251"/>
      <c r="H251" s="3" t="str">
        <f>CONCATENATE(site_list[[#This Row],[Country]],site_list[[#This Row],[Site.ID]])</f>
        <v>NigeriaFRIN, Ore</v>
      </c>
      <c r="BB251" s="3" t="str">
        <v>FRIN, Ore</v>
      </c>
      <c r="BC251" s="3" t="str">
        <v>FRIN, Ore</v>
      </c>
      <c r="BD251" s="3" t="str">
        <v>FRIN, Ore</v>
      </c>
      <c r="BE251" s="3" t="str">
        <v>FRIN, Ore</v>
      </c>
      <c r="BF251" s="3" t="str">
        <v>FRIN, Ore</v>
      </c>
      <c r="BG251" s="3" t="str">
        <v>FRIN, Ore</v>
      </c>
      <c r="BH251" s="3" t="str">
        <v>FRIN, Ore</v>
      </c>
      <c r="BI251" s="3" t="str">
        <v>FRIN, Ore</v>
      </c>
      <c r="BJ251" s="3" t="str">
        <v>FRIN, Ore</v>
      </c>
      <c r="BK251" s="3" t="str">
        <v>FRIN, Ore</v>
      </c>
      <c r="BL251" s="3" t="str">
        <v>FRIN, Ore</v>
      </c>
      <c r="BM251" s="3" t="str">
        <v>FRIN, Ore</v>
      </c>
      <c r="BN251" s="3" t="str">
        <v>FRIN, Ore</v>
      </c>
      <c r="BO251" s="3" t="str">
        <v>FRIN, Ore</v>
      </c>
      <c r="BP251" s="3" t="str">
        <v>FRIN, Ore</v>
      </c>
      <c r="BQ251" s="3" t="str">
        <v>FRIN, Ore</v>
      </c>
      <c r="BR251" s="3" t="str">
        <v>FRIN, Ore</v>
      </c>
      <c r="BS251" s="3" t="str">
        <v>FRIN, Ore</v>
      </c>
      <c r="BT251" s="3" t="str">
        <v>FRIN, Ore</v>
      </c>
      <c r="BU251" s="3" t="str">
        <v>FRIN, Ore</v>
      </c>
      <c r="BV251" s="3" t="str">
        <v>FRIN, Ore</v>
      </c>
      <c r="BW251" s="3" t="str">
        <v>FRIN, Ore</v>
      </c>
      <c r="BX251" s="3" t="str">
        <v>FRIN, Ore</v>
      </c>
      <c r="BY251" s="3" t="str">
        <v>FRIN, Ore</v>
      </c>
      <c r="BZ251" s="3" t="str">
        <v>FRIN, Ore</v>
      </c>
      <c r="CA251" s="3" t="str">
        <v>FRIN, Ore</v>
      </c>
      <c r="CB251" s="3" t="str">
        <v>FRIN, Ore</v>
      </c>
      <c r="CC251" s="3" t="str">
        <v>FRIN, Ore</v>
      </c>
      <c r="CD251" s="3" t="str">
        <v>FRIN, Ore</v>
      </c>
      <c r="CE251" s="3" t="str">
        <v>FRIN, Ore</v>
      </c>
      <c r="CF251" s="3" t="str">
        <v>FRIN, Ore</v>
      </c>
      <c r="CG251" s="3" t="str">
        <v>FRIN, Ore</v>
      </c>
      <c r="CK251" s="3" t="str">
        <v>FRIN, Ore</v>
      </c>
      <c r="CM251" s="3" t="str">
        <v>FRIN, Ore</v>
      </c>
      <c r="CN251" s="3" t="str">
        <v>FRIN, Ore</v>
      </c>
      <c r="CO251" s="3" t="str">
        <v>FRIN, Ore</v>
      </c>
      <c r="CP251" s="3" t="str">
        <v>FRIN, Ore</v>
      </c>
      <c r="CQ251" s="3" t="str">
        <v>FRIN, Ore</v>
      </c>
      <c r="CR251" s="3" t="str">
        <v>FRIN, Ore</v>
      </c>
      <c r="CS251" s="3" t="str">
        <v>FRIN, Ore</v>
      </c>
      <c r="CT251" s="3" t="str">
        <v>FRIN, Ore</v>
      </c>
      <c r="CU251" s="3" t="str">
        <v>FRIN, Ore</v>
      </c>
      <c r="CV251" s="3" t="str">
        <v>FRIN, Ore</v>
      </c>
      <c r="CW251" s="3" t="str">
        <v>FRIN, Ore</v>
      </c>
      <c r="CX251" s="3" t="str">
        <v>FRIN, Ore</v>
      </c>
      <c r="CY251" s="3" t="str">
        <v>FRIN, Ore</v>
      </c>
      <c r="CZ251" s="3" t="str">
        <v>FRIN, Ore</v>
      </c>
      <c r="DA251" s="3" t="str">
        <v>FRIN, Ore</v>
      </c>
      <c r="DB251" s="3" t="str">
        <v>FRIN, Ore</v>
      </c>
      <c r="DC251" s="3" t="str">
        <v>FRIN, Ore</v>
      </c>
      <c r="DD251" s="3" t="str">
        <v>FRIN, Ore</v>
      </c>
      <c r="DE251" s="3" t="str">
        <v>FRIN, Ore</v>
      </c>
      <c r="DF251" s="3" t="str">
        <v>FRIN, Ore</v>
      </c>
      <c r="DG251" s="3" t="str">
        <v>FRIN, Ore</v>
      </c>
      <c r="DH251" s="3" t="str">
        <v>FRIN, Ore</v>
      </c>
      <c r="DI251" s="3" t="str">
        <v>FRIN, Ore</v>
      </c>
      <c r="DJ251" s="3" t="str">
        <v>FRIN, Ore</v>
      </c>
      <c r="DK251" s="3" t="str">
        <v>FRIN, Ore</v>
      </c>
      <c r="DL251" s="3" t="str">
        <v>FRIN, Ore</v>
      </c>
      <c r="DM251" s="3" t="str">
        <v>FRIN, Ore</v>
      </c>
      <c r="DN251" s="3" t="str">
        <v>FRIN, Ore</v>
      </c>
      <c r="DO251" s="3" t="str">
        <v>FRIN, Ore</v>
      </c>
      <c r="DP251" s="3" t="str">
        <v>FRIN, Ore</v>
      </c>
    </row>
    <row r="252" spans="1:120" ht="14.5" x14ac:dyDescent="0.35">
      <c r="A252" s="3">
        <v>6.0666700000000002</v>
      </c>
      <c r="B252" s="3">
        <v>5.8666700000000001</v>
      </c>
      <c r="C252" s="3" t="s">
        <v>196</v>
      </c>
      <c r="D252" s="3" t="s">
        <v>107</v>
      </c>
      <c r="E252" s="3" t="s">
        <v>417</v>
      </c>
      <c r="F252" s="3">
        <v>5000</v>
      </c>
      <c r="G252"/>
      <c r="H252" s="3" t="str">
        <f>CONCATENATE(site_list[[#This Row],[Country]],site_list[[#This Row],[Site.ID]])</f>
        <v>NigeriaFRIN, Sabopa</v>
      </c>
      <c r="BB252" s="3" t="str">
        <v>FRIN, Sabopa</v>
      </c>
      <c r="BC252" s="3" t="str">
        <v>FRIN, Sabopa</v>
      </c>
      <c r="BD252" s="3" t="str">
        <v>FRIN, Sabopa</v>
      </c>
      <c r="BE252" s="3" t="str">
        <v>FRIN, Sabopa</v>
      </c>
      <c r="BF252" s="3" t="str">
        <v>FRIN, Sabopa</v>
      </c>
      <c r="BG252" s="3" t="str">
        <v>FRIN, Sabopa</v>
      </c>
      <c r="BH252" s="3" t="str">
        <v>FRIN, Sabopa</v>
      </c>
      <c r="BI252" s="3" t="str">
        <v>FRIN, Sabopa</v>
      </c>
      <c r="BJ252" s="3" t="str">
        <v>FRIN, Sabopa</v>
      </c>
      <c r="BK252" s="3" t="str">
        <v>FRIN, Sabopa</v>
      </c>
      <c r="BL252" s="3" t="str">
        <v>FRIN, Sabopa</v>
      </c>
      <c r="BM252" s="3" t="str">
        <v>FRIN, Sabopa</v>
      </c>
      <c r="BN252" s="3" t="str">
        <v>FRIN, Sabopa</v>
      </c>
      <c r="BO252" s="3" t="str">
        <v>FRIN, Sabopa</v>
      </c>
      <c r="BP252" s="3" t="str">
        <v>FRIN, Sabopa</v>
      </c>
      <c r="BQ252" s="3" t="str">
        <v>FRIN, Sabopa</v>
      </c>
      <c r="BR252" s="3" t="str">
        <v>FRIN, Sabopa</v>
      </c>
      <c r="BS252" s="3" t="str">
        <v>FRIN, Sabopa</v>
      </c>
      <c r="BT252" s="3" t="str">
        <v>FRIN, Sabopa</v>
      </c>
      <c r="BU252" s="3" t="str">
        <v>FRIN, Sabopa</v>
      </c>
      <c r="BV252" s="3" t="str">
        <v>FRIN, Sabopa</v>
      </c>
      <c r="BW252" s="3" t="str">
        <v>FRIN, Sabopa</v>
      </c>
      <c r="BX252" s="3" t="str">
        <v>FRIN, Sabopa</v>
      </c>
      <c r="BY252" s="3" t="str">
        <v>FRIN, Sabopa</v>
      </c>
      <c r="BZ252" s="3" t="str">
        <v>FRIN, Sabopa</v>
      </c>
      <c r="CA252" s="3" t="str">
        <v>FRIN, Sabopa</v>
      </c>
      <c r="CB252" s="3" t="str">
        <v>FRIN, Sabopa</v>
      </c>
      <c r="CC252" s="3" t="str">
        <v>FRIN, Sabopa</v>
      </c>
      <c r="CD252" s="3" t="str">
        <v>FRIN, Sabopa</v>
      </c>
      <c r="CE252" s="3" t="str">
        <v>FRIN, Sabopa</v>
      </c>
      <c r="CF252" s="3" t="str">
        <v>FRIN, Sabopa</v>
      </c>
      <c r="CG252" s="3" t="str">
        <v>FRIN, Sabopa</v>
      </c>
      <c r="CK252" s="3" t="str">
        <v>FRIN, Sabopa</v>
      </c>
      <c r="CM252" s="3" t="str">
        <v>FRIN, Sabopa</v>
      </c>
      <c r="CN252" s="3" t="str">
        <v>FRIN, Sabopa</v>
      </c>
      <c r="CO252" s="3" t="str">
        <v>FRIN, Sabopa</v>
      </c>
      <c r="CP252" s="3" t="str">
        <v>FRIN, Sabopa</v>
      </c>
      <c r="CQ252" s="3" t="str">
        <v>FRIN, Sabopa</v>
      </c>
      <c r="CR252" s="3" t="str">
        <v>FRIN, Sabopa</v>
      </c>
      <c r="CS252" s="3" t="str">
        <v>FRIN, Sabopa</v>
      </c>
      <c r="CT252" s="3" t="str">
        <v>FRIN, Sabopa</v>
      </c>
      <c r="CU252" s="3" t="str">
        <v>FRIN, Sabopa</v>
      </c>
      <c r="CV252" s="3" t="str">
        <v>FRIN, Sabopa</v>
      </c>
      <c r="CW252" s="3" t="str">
        <v>FRIN, Sabopa</v>
      </c>
      <c r="CX252" s="3" t="str">
        <v>FRIN, Sabopa</v>
      </c>
      <c r="CY252" s="3" t="str">
        <v>FRIN, Sabopa</v>
      </c>
      <c r="CZ252" s="3" t="str">
        <v>FRIN, Sabopa</v>
      </c>
      <c r="DA252" s="3" t="str">
        <v>FRIN, Sabopa</v>
      </c>
      <c r="DB252" s="3" t="str">
        <v>FRIN, Sabopa</v>
      </c>
      <c r="DC252" s="3" t="str">
        <v>FRIN, Sabopa</v>
      </c>
      <c r="DD252" s="3" t="str">
        <v>FRIN, Sabopa</v>
      </c>
      <c r="DE252" s="3" t="str">
        <v>FRIN, Sabopa</v>
      </c>
      <c r="DF252" s="3" t="str">
        <v>FRIN, Sabopa</v>
      </c>
      <c r="DG252" s="3" t="str">
        <v>FRIN, Sabopa</v>
      </c>
      <c r="DH252" s="3" t="str">
        <v>FRIN, Sabopa</v>
      </c>
      <c r="DI252" s="3" t="str">
        <v>FRIN, Sabopa</v>
      </c>
      <c r="DJ252" s="3" t="str">
        <v>FRIN, Sabopa</v>
      </c>
      <c r="DK252" s="3" t="str">
        <v>FRIN, Sabopa</v>
      </c>
      <c r="DL252" s="3" t="str">
        <v>FRIN, Sabopa</v>
      </c>
      <c r="DM252" s="3" t="str">
        <v>FRIN, Sabopa</v>
      </c>
      <c r="DN252" s="3" t="str">
        <v>FRIN, Sabopa</v>
      </c>
      <c r="DO252" s="3" t="str">
        <v>FRIN, Sabopa</v>
      </c>
      <c r="DP252" s="3" t="str">
        <v>FRIN, Sabopa</v>
      </c>
    </row>
    <row r="253" spans="1:120" ht="14.5" x14ac:dyDescent="0.35">
      <c r="A253" s="3">
        <v>7.7830000000000004</v>
      </c>
      <c r="B253" s="3">
        <v>8.6010000000000009</v>
      </c>
      <c r="C253" s="3" t="s">
        <v>196</v>
      </c>
      <c r="D253" s="3" t="s">
        <v>107</v>
      </c>
      <c r="E253" s="3" t="s">
        <v>418</v>
      </c>
      <c r="F253" s="3">
        <v>5000</v>
      </c>
      <c r="G253"/>
      <c r="H253" s="3" t="str">
        <f>CONCATENATE(site_list[[#This Row],[Country]],site_list[[#This Row],[Site.ID]])</f>
        <v>NigeriaFUAM Research Farm, Makurdi</v>
      </c>
      <c r="BB253" s="3" t="str">
        <v>FUAM Research Farm, Makurdi</v>
      </c>
      <c r="BC253" s="3" t="str">
        <v>FUAM Research Farm, Makurdi</v>
      </c>
      <c r="BD253" s="3" t="str">
        <v>FUAM Research Farm, Makurdi</v>
      </c>
      <c r="BE253" s="3" t="str">
        <v>FUAM Research Farm, Makurdi</v>
      </c>
      <c r="BF253" s="3" t="str">
        <v>FUAM Research Farm, Makurdi</v>
      </c>
      <c r="BG253" s="3" t="str">
        <v>FUAM Research Farm, Makurdi</v>
      </c>
      <c r="BH253" s="3" t="str">
        <v>FUAM Research Farm, Makurdi</v>
      </c>
      <c r="BI253" s="3" t="str">
        <v>FUAM Research Farm, Makurdi</v>
      </c>
      <c r="BJ253" s="3" t="str">
        <v>FUAM Research Farm, Makurdi</v>
      </c>
      <c r="BK253" s="3" t="str">
        <v>FUAM Research Farm, Makurdi</v>
      </c>
      <c r="BL253" s="3" t="str">
        <v>FUAM Research Farm, Makurdi</v>
      </c>
      <c r="BM253" s="3" t="str">
        <v>FUAM Research Farm, Makurdi</v>
      </c>
      <c r="BN253" s="3" t="str">
        <v>FUAM Research Farm, Makurdi</v>
      </c>
      <c r="BO253" s="3" t="str">
        <v>FUAM Research Farm, Makurdi</v>
      </c>
      <c r="BP253" s="3" t="str">
        <v>FUAM Research Farm, Makurdi</v>
      </c>
      <c r="BQ253" s="3" t="str">
        <v>FUAM Research Farm, Makurdi</v>
      </c>
      <c r="BR253" s="3" t="str">
        <v>FUAM Research Farm, Makurdi</v>
      </c>
      <c r="BS253" s="3" t="str">
        <v>FUAM Research Farm, Makurdi</v>
      </c>
      <c r="BT253" s="3" t="str">
        <v>FUAM Research Farm, Makurdi</v>
      </c>
      <c r="BU253" s="3" t="str">
        <v>FUAM Research Farm, Makurdi</v>
      </c>
      <c r="BV253" s="3" t="str">
        <v>FUAM Research Farm, Makurdi</v>
      </c>
      <c r="BW253" s="3" t="str">
        <v>FUAM Research Farm, Makurdi</v>
      </c>
      <c r="BX253" s="3" t="str">
        <v>FUAM Research Farm, Makurdi</v>
      </c>
      <c r="BY253" s="3" t="str">
        <v>FUAM Research Farm, Makurdi</v>
      </c>
      <c r="BZ253" s="3" t="str">
        <v>FUAM Research Farm, Makurdi</v>
      </c>
      <c r="CA253" s="3" t="str">
        <v>FUAM Research Farm, Makurdi</v>
      </c>
      <c r="CB253" s="3" t="str">
        <v>FUAM Research Farm, Makurdi</v>
      </c>
      <c r="CC253" s="3" t="str">
        <v>FUAM Research Farm, Makurdi</v>
      </c>
      <c r="CD253" s="3" t="str">
        <v>FUAM Research Farm, Makurdi</v>
      </c>
      <c r="CE253" s="3" t="str">
        <v>FUAM Research Farm, Makurdi</v>
      </c>
      <c r="CF253" s="3" t="str">
        <v>FUAM Research Farm, Makurdi</v>
      </c>
      <c r="CG253" s="3" t="str">
        <v>FUAM Research Farm, Makurdi</v>
      </c>
      <c r="CK253" s="3" t="str">
        <v>FUAM Research Farm, Makurdi</v>
      </c>
      <c r="CM253" s="3" t="str">
        <v>FUAM Research Farm, Makurdi</v>
      </c>
      <c r="CN253" s="3" t="str">
        <v>FUAM Research Farm, Makurdi</v>
      </c>
      <c r="CO253" s="3" t="str">
        <v>FUAM Research Farm, Makurdi</v>
      </c>
      <c r="CP253" s="3" t="str">
        <v>FUAM Research Farm, Makurdi</v>
      </c>
      <c r="CQ253" s="3" t="str">
        <v>FUAM Research Farm, Makurdi</v>
      </c>
      <c r="CR253" s="3" t="str">
        <v>FUAM Research Farm, Makurdi</v>
      </c>
      <c r="CS253" s="3" t="str">
        <v>FUAM Research Farm, Makurdi</v>
      </c>
      <c r="CT253" s="3" t="str">
        <v>FUAM Research Farm, Makurdi</v>
      </c>
      <c r="CU253" s="3" t="str">
        <v>FUAM Research Farm, Makurdi</v>
      </c>
      <c r="CV253" s="3" t="str">
        <v>FUAM Research Farm, Makurdi</v>
      </c>
      <c r="CW253" s="3" t="str">
        <v>FUAM Research Farm, Makurdi</v>
      </c>
      <c r="CX253" s="3" t="str">
        <v>FUAM Research Farm, Makurdi</v>
      </c>
      <c r="CY253" s="3" t="str">
        <v>FUAM Research Farm, Makurdi</v>
      </c>
      <c r="CZ253" s="3" t="str">
        <v>FUAM Research Farm, Makurdi</v>
      </c>
      <c r="DA253" s="3" t="str">
        <v>FUAM Research Farm, Makurdi</v>
      </c>
      <c r="DB253" s="3" t="str">
        <v>FUAM Research Farm, Makurdi</v>
      </c>
      <c r="DC253" s="3" t="str">
        <v>FUAM Research Farm, Makurdi</v>
      </c>
      <c r="DD253" s="3" t="str">
        <v>FUAM Research Farm, Makurdi</v>
      </c>
      <c r="DE253" s="3" t="str">
        <v>FUAM Research Farm, Makurdi</v>
      </c>
      <c r="DF253" s="3" t="str">
        <v>FUAM Research Farm, Makurdi</v>
      </c>
      <c r="DG253" s="3" t="str">
        <v>FUAM Research Farm, Makurdi</v>
      </c>
      <c r="DH253" s="3" t="str">
        <v>FUAM Research Farm, Makurdi</v>
      </c>
      <c r="DI253" s="3" t="str">
        <v>FUAM Research Farm, Makurdi</v>
      </c>
      <c r="DJ253" s="3" t="str">
        <v>FUAM Research Farm, Makurdi</v>
      </c>
      <c r="DK253" s="3" t="str">
        <v>FUAM Research Farm, Makurdi</v>
      </c>
      <c r="DL253" s="3" t="str">
        <v>FUAM Research Farm, Makurdi</v>
      </c>
      <c r="DM253" s="3" t="str">
        <v>FUAM Research Farm, Makurdi</v>
      </c>
      <c r="DN253" s="3" t="str">
        <v>FUAM Research Farm, Makurdi</v>
      </c>
      <c r="DO253" s="3" t="str">
        <v>FUAM Research Farm, Makurdi</v>
      </c>
      <c r="DP253" s="3" t="str">
        <v>FUAM Research Farm, Makurdi</v>
      </c>
    </row>
    <row r="254" spans="1:120" ht="14.5" x14ac:dyDescent="0.35">
      <c r="A254" s="3">
        <v>7.7329999999999997</v>
      </c>
      <c r="B254" s="3">
        <v>8.5389999999999997</v>
      </c>
      <c r="C254" s="3" t="s">
        <v>196</v>
      </c>
      <c r="D254" s="3" t="s">
        <v>107</v>
      </c>
      <c r="E254" s="3" t="s">
        <v>419</v>
      </c>
      <c r="F254" s="3">
        <v>200</v>
      </c>
      <c r="G254"/>
      <c r="H254" s="3" t="str">
        <f>CONCATENATE(site_list[[#This Row],[Country]],site_list[[#This Row],[Site.ID]])</f>
        <v>NigeriaFUAM, Makurdi</v>
      </c>
      <c r="BB254" s="3" t="str">
        <v>FUAM, Makurdi</v>
      </c>
      <c r="BC254" s="3" t="str">
        <v>FUAM, Makurdi</v>
      </c>
      <c r="BD254" s="3" t="str">
        <v>FUAM, Makurdi</v>
      </c>
      <c r="BE254" s="3" t="str">
        <v>FUAM, Makurdi</v>
      </c>
      <c r="BF254" s="3" t="str">
        <v>FUAM, Makurdi</v>
      </c>
      <c r="BG254" s="3" t="str">
        <v>FUAM, Makurdi</v>
      </c>
      <c r="BH254" s="3" t="str">
        <v>FUAM, Makurdi</v>
      </c>
      <c r="BI254" s="3" t="str">
        <v>FUAM, Makurdi</v>
      </c>
      <c r="BJ254" s="3" t="str">
        <v>FUAM, Makurdi</v>
      </c>
      <c r="BK254" s="3" t="str">
        <v>FUAM, Makurdi</v>
      </c>
      <c r="BL254" s="3" t="str">
        <v>FUAM, Makurdi</v>
      </c>
      <c r="BM254" s="3" t="str">
        <v>FUAM, Makurdi</v>
      </c>
      <c r="BN254" s="3" t="str">
        <v>FUAM, Makurdi</v>
      </c>
      <c r="BO254" s="3" t="str">
        <v>FUAM, Makurdi</v>
      </c>
      <c r="BP254" s="3" t="str">
        <v>FUAM, Makurdi</v>
      </c>
      <c r="BQ254" s="3" t="str">
        <v>FUAM, Makurdi</v>
      </c>
      <c r="BR254" s="3" t="str">
        <v>FUAM, Makurdi</v>
      </c>
      <c r="BS254" s="3" t="str">
        <v>FUAM, Makurdi</v>
      </c>
      <c r="BT254" s="3" t="str">
        <v>FUAM, Makurdi</v>
      </c>
      <c r="BU254" s="3" t="str">
        <v>FUAM, Makurdi</v>
      </c>
      <c r="BV254" s="3" t="str">
        <v>FUAM, Makurdi</v>
      </c>
      <c r="BW254" s="3" t="str">
        <v>FUAM, Makurdi</v>
      </c>
      <c r="BX254" s="3" t="str">
        <v>FUAM, Makurdi</v>
      </c>
      <c r="BY254" s="3" t="str">
        <v>FUAM, Makurdi</v>
      </c>
      <c r="BZ254" s="3" t="str">
        <v>FUAM, Makurdi</v>
      </c>
      <c r="CA254" s="3" t="str">
        <v>FUAM, Makurdi</v>
      </c>
      <c r="CB254" s="3" t="str">
        <v>FUAM, Makurdi</v>
      </c>
      <c r="CC254" s="3" t="str">
        <v>FUAM, Makurdi</v>
      </c>
      <c r="CD254" s="3" t="str">
        <v>FUAM, Makurdi</v>
      </c>
      <c r="CE254" s="3" t="str">
        <v>FUAM, Makurdi</v>
      </c>
      <c r="CF254" s="3" t="str">
        <v>FUAM, Makurdi</v>
      </c>
      <c r="CG254" s="3" t="str">
        <v>FUAM, Makurdi</v>
      </c>
      <c r="CK254" s="3" t="str">
        <v>FUAM, Makurdi</v>
      </c>
      <c r="CM254" s="3" t="str">
        <v>FUAM, Makurdi</v>
      </c>
      <c r="CN254" s="3" t="str">
        <v>FUAM, Makurdi</v>
      </c>
      <c r="CO254" s="3" t="str">
        <v>FUAM, Makurdi</v>
      </c>
      <c r="CP254" s="3" t="str">
        <v>FUAM, Makurdi</v>
      </c>
      <c r="CQ254" s="3" t="str">
        <v>FUAM, Makurdi</v>
      </c>
      <c r="CR254" s="3" t="str">
        <v>FUAM, Makurdi</v>
      </c>
      <c r="CS254" s="3" t="str">
        <v>FUAM, Makurdi</v>
      </c>
      <c r="CT254" s="3" t="str">
        <v>FUAM, Makurdi</v>
      </c>
      <c r="CU254" s="3" t="str">
        <v>FUAM, Makurdi</v>
      </c>
      <c r="CV254" s="3" t="str">
        <v>FUAM, Makurdi</v>
      </c>
      <c r="CW254" s="3" t="str">
        <v>FUAM, Makurdi</v>
      </c>
      <c r="CX254" s="3" t="str">
        <v>FUAM, Makurdi</v>
      </c>
      <c r="CY254" s="3" t="str">
        <v>FUAM, Makurdi</v>
      </c>
      <c r="CZ254" s="3" t="str">
        <v>FUAM, Makurdi</v>
      </c>
      <c r="DA254" s="3" t="str">
        <v>FUAM, Makurdi</v>
      </c>
      <c r="DB254" s="3" t="str">
        <v>FUAM, Makurdi</v>
      </c>
      <c r="DC254" s="3" t="str">
        <v>FUAM, Makurdi</v>
      </c>
      <c r="DD254" s="3" t="str">
        <v>FUAM, Makurdi</v>
      </c>
      <c r="DE254" s="3" t="str">
        <v>FUAM, Makurdi</v>
      </c>
      <c r="DF254" s="3" t="str">
        <v>FUAM, Makurdi</v>
      </c>
      <c r="DG254" s="3" t="str">
        <v>FUAM, Makurdi</v>
      </c>
      <c r="DH254" s="3" t="str">
        <v>FUAM, Makurdi</v>
      </c>
      <c r="DI254" s="3" t="str">
        <v>FUAM, Makurdi</v>
      </c>
      <c r="DJ254" s="3" t="str">
        <v>FUAM, Makurdi</v>
      </c>
      <c r="DK254" s="3" t="str">
        <v>FUAM, Makurdi</v>
      </c>
      <c r="DL254" s="3" t="str">
        <v>FUAM, Makurdi</v>
      </c>
      <c r="DM254" s="3" t="str">
        <v>FUAM, Makurdi</v>
      </c>
      <c r="DN254" s="3" t="str">
        <v>FUAM, Makurdi</v>
      </c>
      <c r="DO254" s="3" t="str">
        <v>FUAM, Makurdi</v>
      </c>
      <c r="DP254" s="3" t="str">
        <v>FUAM, Makurdi</v>
      </c>
    </row>
    <row r="255" spans="1:120" ht="14.5" x14ac:dyDescent="0.35">
      <c r="A255" s="3">
        <v>7.2431000000000001</v>
      </c>
      <c r="B255" s="3">
        <v>3.4441000000000002</v>
      </c>
      <c r="C255" s="3" t="s">
        <v>196</v>
      </c>
      <c r="D255" s="3" t="s">
        <v>107</v>
      </c>
      <c r="E255" s="3" t="s">
        <v>420</v>
      </c>
      <c r="F255" s="3">
        <v>500</v>
      </c>
      <c r="G255"/>
      <c r="H255" s="3" t="str">
        <f>CONCATENATE(site_list[[#This Row],[Country]],site_list[[#This Row],[Site.ID]])</f>
        <v>NigeriaFUNAAB, Abeokuta</v>
      </c>
      <c r="BB255" s="3" t="str">
        <v>FUNAAB, Abeokuta</v>
      </c>
      <c r="BC255" s="3" t="str">
        <v>FUNAAB, Abeokuta</v>
      </c>
      <c r="BD255" s="3" t="str">
        <v>FUNAAB, Abeokuta</v>
      </c>
      <c r="BE255" s="3" t="str">
        <v>FUNAAB, Abeokuta</v>
      </c>
      <c r="BF255" s="3" t="str">
        <v>FUNAAB, Abeokuta</v>
      </c>
      <c r="BG255" s="3" t="str">
        <v>FUNAAB, Abeokuta</v>
      </c>
      <c r="BH255" s="3" t="str">
        <v>FUNAAB, Abeokuta</v>
      </c>
      <c r="BI255" s="3" t="str">
        <v>FUNAAB, Abeokuta</v>
      </c>
      <c r="BJ255" s="3" t="str">
        <v>FUNAAB, Abeokuta</v>
      </c>
      <c r="BK255" s="3" t="str">
        <v>FUNAAB, Abeokuta</v>
      </c>
      <c r="BL255" s="3" t="str">
        <v>FUNAAB, Abeokuta</v>
      </c>
      <c r="BM255" s="3" t="str">
        <v>FUNAAB, Abeokuta</v>
      </c>
      <c r="BN255" s="3" t="str">
        <v>FUNAAB, Abeokuta</v>
      </c>
      <c r="BO255" s="3" t="str">
        <v>FUNAAB, Abeokuta</v>
      </c>
      <c r="BP255" s="3" t="str">
        <v>FUNAAB, Abeokuta</v>
      </c>
      <c r="BQ255" s="3" t="str">
        <v>FUNAAB, Abeokuta</v>
      </c>
      <c r="BR255" s="3" t="str">
        <v>FUNAAB, Abeokuta</v>
      </c>
      <c r="BS255" s="3" t="str">
        <v>FUNAAB, Abeokuta</v>
      </c>
      <c r="BT255" s="3" t="str">
        <v>FUNAAB, Abeokuta</v>
      </c>
      <c r="BU255" s="3" t="str">
        <v>FUNAAB, Abeokuta</v>
      </c>
      <c r="BV255" s="3" t="str">
        <v>FUNAAB, Abeokuta</v>
      </c>
      <c r="BW255" s="3" t="str">
        <v>FUNAAB, Abeokuta</v>
      </c>
      <c r="BX255" s="3" t="str">
        <v>FUNAAB, Abeokuta</v>
      </c>
      <c r="BY255" s="3" t="str">
        <v>FUNAAB, Abeokuta</v>
      </c>
      <c r="BZ255" s="3" t="str">
        <v>FUNAAB, Abeokuta</v>
      </c>
      <c r="CA255" s="3" t="str">
        <v>FUNAAB, Abeokuta</v>
      </c>
      <c r="CB255" s="3" t="str">
        <v>FUNAAB, Abeokuta</v>
      </c>
      <c r="CC255" s="3" t="str">
        <v>FUNAAB, Abeokuta</v>
      </c>
      <c r="CD255" s="3" t="str">
        <v>FUNAAB, Abeokuta</v>
      </c>
      <c r="CE255" s="3" t="str">
        <v>FUNAAB, Abeokuta</v>
      </c>
      <c r="CF255" s="3" t="str">
        <v>FUNAAB, Abeokuta</v>
      </c>
      <c r="CG255" s="3" t="str">
        <v>FUNAAB, Abeokuta</v>
      </c>
      <c r="CK255" s="3" t="str">
        <v>FUNAAB, Abeokuta</v>
      </c>
      <c r="CM255" s="3" t="str">
        <v>FUNAAB, Abeokuta</v>
      </c>
      <c r="CN255" s="3" t="str">
        <v>FUNAAB, Abeokuta</v>
      </c>
      <c r="CO255" s="3" t="str">
        <v>FUNAAB, Abeokuta</v>
      </c>
      <c r="CP255" s="3" t="str">
        <v>FUNAAB, Abeokuta</v>
      </c>
      <c r="CQ255" s="3" t="str">
        <v>FUNAAB, Abeokuta</v>
      </c>
      <c r="CR255" s="3" t="str">
        <v>FUNAAB, Abeokuta</v>
      </c>
      <c r="CS255" s="3" t="str">
        <v>FUNAAB, Abeokuta</v>
      </c>
      <c r="CT255" s="3" t="str">
        <v>FUNAAB, Abeokuta</v>
      </c>
      <c r="CU255" s="3" t="str">
        <v>FUNAAB, Abeokuta</v>
      </c>
      <c r="CV255" s="3" t="str">
        <v>FUNAAB, Abeokuta</v>
      </c>
      <c r="CW255" s="3" t="str">
        <v>FUNAAB, Abeokuta</v>
      </c>
      <c r="CX255" s="3" t="str">
        <v>FUNAAB, Abeokuta</v>
      </c>
      <c r="CY255" s="3" t="str">
        <v>FUNAAB, Abeokuta</v>
      </c>
      <c r="CZ255" s="3" t="str">
        <v>FUNAAB, Abeokuta</v>
      </c>
      <c r="DA255" s="3" t="str">
        <v>FUNAAB, Abeokuta</v>
      </c>
      <c r="DB255" s="3" t="str">
        <v>FUNAAB, Abeokuta</v>
      </c>
      <c r="DC255" s="3" t="str">
        <v>FUNAAB, Abeokuta</v>
      </c>
      <c r="DD255" s="3" t="str">
        <v>FUNAAB, Abeokuta</v>
      </c>
      <c r="DE255" s="3" t="str">
        <v>FUNAAB, Abeokuta</v>
      </c>
      <c r="DF255" s="3" t="str">
        <v>FUNAAB, Abeokuta</v>
      </c>
      <c r="DG255" s="3" t="str">
        <v>FUNAAB, Abeokuta</v>
      </c>
      <c r="DH255" s="3" t="str">
        <v>FUNAAB, Abeokuta</v>
      </c>
      <c r="DI255" s="3" t="str">
        <v>FUNAAB, Abeokuta</v>
      </c>
      <c r="DJ255" s="3" t="str">
        <v>FUNAAB, Abeokuta</v>
      </c>
      <c r="DK255" s="3" t="str">
        <v>FUNAAB, Abeokuta</v>
      </c>
      <c r="DL255" s="3" t="str">
        <v>FUNAAB, Abeokuta</v>
      </c>
      <c r="DM255" s="3" t="str">
        <v>FUNAAB, Abeokuta</v>
      </c>
      <c r="DN255" s="3" t="str">
        <v>FUNAAB, Abeokuta</v>
      </c>
      <c r="DO255" s="3" t="str">
        <v>FUNAAB, Abeokuta</v>
      </c>
      <c r="DP255" s="3" t="str">
        <v>FUNAAB, Abeokuta</v>
      </c>
    </row>
    <row r="256" spans="1:120" ht="14.5" x14ac:dyDescent="0.35">
      <c r="A256" s="3">
        <v>10.283329999999999</v>
      </c>
      <c r="B256" s="3">
        <v>6.0003299999999999</v>
      </c>
      <c r="C256" s="3" t="s">
        <v>196</v>
      </c>
      <c r="D256" s="3" t="s">
        <v>107</v>
      </c>
      <c r="E256" s="3" t="s">
        <v>421</v>
      </c>
      <c r="F256" s="3">
        <v>917</v>
      </c>
      <c r="G256"/>
      <c r="H256" s="3" t="str">
        <f>CONCATENATE(site_list[[#This Row],[Country]],site_list[[#This Row],[Site.ID]])</f>
        <v>NigeriaFunafuna Cattle Multiplication Ranch</v>
      </c>
      <c r="BB256" s="3" t="str">
        <v>Funafuna Cattle Multiplication Ranch</v>
      </c>
      <c r="BC256" s="3" t="str">
        <v>Funafuna Cattle Multiplication Ranch</v>
      </c>
      <c r="BD256" s="3" t="str">
        <v>Funafuna Cattle Multiplication Ranch</v>
      </c>
      <c r="BE256" s="3" t="str">
        <v>Funafuna Cattle Multiplication Ranch</v>
      </c>
      <c r="BF256" s="3" t="str">
        <v>Funafuna Cattle Multiplication Ranch</v>
      </c>
      <c r="BG256" s="3" t="str">
        <v>Funafuna Cattle Multiplication Ranch</v>
      </c>
      <c r="BH256" s="3" t="str">
        <v>Funafuna Cattle Multiplication Ranch</v>
      </c>
      <c r="BI256" s="3" t="str">
        <v>Funafuna Cattle Multiplication Ranch</v>
      </c>
      <c r="BJ256" s="3" t="str">
        <v>Funafuna Cattle Multiplication Ranch</v>
      </c>
      <c r="BK256" s="3" t="str">
        <v>Funafuna Cattle Multiplication Ranch</v>
      </c>
      <c r="BL256" s="3" t="str">
        <v>Funafuna Cattle Multiplication Ranch</v>
      </c>
      <c r="BM256" s="3" t="str">
        <v>Funafuna Cattle Multiplication Ranch</v>
      </c>
      <c r="BN256" s="3" t="str">
        <v>Funafuna Cattle Multiplication Ranch</v>
      </c>
      <c r="BO256" s="3" t="str">
        <v>Funafuna Cattle Multiplication Ranch</v>
      </c>
      <c r="BP256" s="3" t="str">
        <v>Funafuna Cattle Multiplication Ranch</v>
      </c>
      <c r="BQ256" s="3" t="str">
        <v>Funafuna Cattle Multiplication Ranch</v>
      </c>
      <c r="BR256" s="3" t="str">
        <v>Funafuna Cattle Multiplication Ranch</v>
      </c>
      <c r="BS256" s="3" t="str">
        <v>Funafuna Cattle Multiplication Ranch</v>
      </c>
      <c r="BT256" s="3" t="str">
        <v>Funafuna Cattle Multiplication Ranch</v>
      </c>
      <c r="BU256" s="3" t="str">
        <v>Funafuna Cattle Multiplication Ranch</v>
      </c>
      <c r="BV256" s="3" t="str">
        <v>Funafuna Cattle Multiplication Ranch</v>
      </c>
      <c r="BW256" s="3" t="str">
        <v>Funafuna Cattle Multiplication Ranch</v>
      </c>
      <c r="BX256" s="3" t="str">
        <v>Funafuna Cattle Multiplication Ranch</v>
      </c>
      <c r="BY256" s="3" t="str">
        <v>Funafuna Cattle Multiplication Ranch</v>
      </c>
      <c r="BZ256" s="3" t="str">
        <v>Funafuna Cattle Multiplication Ranch</v>
      </c>
      <c r="CA256" s="3" t="str">
        <v>Funafuna Cattle Multiplication Ranch</v>
      </c>
      <c r="CB256" s="3" t="str">
        <v>Funafuna Cattle Multiplication Ranch</v>
      </c>
      <c r="CC256" s="3" t="str">
        <v>Funafuna Cattle Multiplication Ranch</v>
      </c>
      <c r="CD256" s="3" t="str">
        <v>Funafuna Cattle Multiplication Ranch</v>
      </c>
      <c r="CE256" s="3" t="str">
        <v>Funafuna Cattle Multiplication Ranch</v>
      </c>
      <c r="CF256" s="3" t="str">
        <v>Funafuna Cattle Multiplication Ranch</v>
      </c>
      <c r="CG256" s="3" t="str">
        <v>Funafuna Cattle Multiplication Ranch</v>
      </c>
      <c r="CK256" s="3" t="str">
        <v>Funafuna Cattle Multiplication Ranch</v>
      </c>
      <c r="CM256" s="3" t="str">
        <v>Funafuna Cattle Multiplication Ranch</v>
      </c>
      <c r="CN256" s="3" t="str">
        <v>Funafuna Cattle Multiplication Ranch</v>
      </c>
      <c r="CO256" s="3" t="str">
        <v>Funafuna Cattle Multiplication Ranch</v>
      </c>
      <c r="CP256" s="3" t="str">
        <v>Funafuna Cattle Multiplication Ranch</v>
      </c>
      <c r="CQ256" s="3" t="str">
        <v>Funafuna Cattle Multiplication Ranch</v>
      </c>
      <c r="CR256" s="3" t="str">
        <v>Funafuna Cattle Multiplication Ranch</v>
      </c>
      <c r="CS256" s="3" t="str">
        <v>Funafuna Cattle Multiplication Ranch</v>
      </c>
      <c r="CT256" s="3" t="str">
        <v>Funafuna Cattle Multiplication Ranch</v>
      </c>
      <c r="CU256" s="3" t="str">
        <v>Funafuna Cattle Multiplication Ranch</v>
      </c>
      <c r="CV256" s="3" t="str">
        <v>Funafuna Cattle Multiplication Ranch</v>
      </c>
      <c r="CW256" s="3" t="str">
        <v>Funafuna Cattle Multiplication Ranch</v>
      </c>
      <c r="CX256" s="3" t="str">
        <v>Funafuna Cattle Multiplication Ranch</v>
      </c>
      <c r="CY256" s="3" t="str">
        <v>Funafuna Cattle Multiplication Ranch</v>
      </c>
      <c r="CZ256" s="3" t="str">
        <v>Funafuna Cattle Multiplication Ranch</v>
      </c>
      <c r="DA256" s="3" t="str">
        <v>Funafuna Cattle Multiplication Ranch</v>
      </c>
      <c r="DB256" s="3" t="str">
        <v>Funafuna Cattle Multiplication Ranch</v>
      </c>
      <c r="DC256" s="3" t="str">
        <v>Funafuna Cattle Multiplication Ranch</v>
      </c>
      <c r="DD256" s="3" t="str">
        <v>Funafuna Cattle Multiplication Ranch</v>
      </c>
      <c r="DE256" s="3" t="str">
        <v>Funafuna Cattle Multiplication Ranch</v>
      </c>
      <c r="DF256" s="3" t="str">
        <v>Funafuna Cattle Multiplication Ranch</v>
      </c>
      <c r="DG256" s="3" t="str">
        <v>Funafuna Cattle Multiplication Ranch</v>
      </c>
      <c r="DH256" s="3" t="str">
        <v>Funafuna Cattle Multiplication Ranch</v>
      </c>
      <c r="DI256" s="3" t="str">
        <v>Funafuna Cattle Multiplication Ranch</v>
      </c>
      <c r="DJ256" s="3" t="str">
        <v>Funafuna Cattle Multiplication Ranch</v>
      </c>
      <c r="DK256" s="3" t="str">
        <v>Funafuna Cattle Multiplication Ranch</v>
      </c>
      <c r="DL256" s="3" t="str">
        <v>Funafuna Cattle Multiplication Ranch</v>
      </c>
      <c r="DM256" s="3" t="str">
        <v>Funafuna Cattle Multiplication Ranch</v>
      </c>
      <c r="DN256" s="3" t="str">
        <v>Funafuna Cattle Multiplication Ranch</v>
      </c>
      <c r="DO256" s="3" t="str">
        <v>Funafuna Cattle Multiplication Ranch</v>
      </c>
      <c r="DP256" s="3" t="str">
        <v>Funafuna Cattle Multiplication Ranch</v>
      </c>
    </row>
    <row r="257" spans="1:120" ht="14.5" x14ac:dyDescent="0.35">
      <c r="A257" s="3">
        <v>5.3860000000000001</v>
      </c>
      <c r="B257" s="3">
        <v>6.9909999999999997</v>
      </c>
      <c r="C257" s="3" t="s">
        <v>196</v>
      </c>
      <c r="D257" s="3" t="s">
        <v>107</v>
      </c>
      <c r="E257" s="3" t="s">
        <v>422</v>
      </c>
      <c r="F257" s="3">
        <v>1000</v>
      </c>
      <c r="G257"/>
      <c r="H257" s="3" t="str">
        <f>CONCATENATE(site_list[[#This Row],[Country]],site_list[[#This Row],[Site.ID]])</f>
        <v>NigeriaFUT Teaching and Research Farm, Owerri</v>
      </c>
      <c r="BB257" s="3" t="str">
        <v>FUT Teaching and Research Farm, Owerri</v>
      </c>
      <c r="BC257" s="3" t="str">
        <v>FUT Teaching and Research Farm, Owerri</v>
      </c>
      <c r="BD257" s="3" t="str">
        <v>FUT Teaching and Research Farm, Owerri</v>
      </c>
      <c r="BE257" s="3" t="str">
        <v>FUT Teaching and Research Farm, Owerri</v>
      </c>
      <c r="BF257" s="3" t="str">
        <v>FUT Teaching and Research Farm, Owerri</v>
      </c>
      <c r="BG257" s="3" t="str">
        <v>FUT Teaching and Research Farm, Owerri</v>
      </c>
      <c r="BH257" s="3" t="str">
        <v>FUT Teaching and Research Farm, Owerri</v>
      </c>
      <c r="BI257" s="3" t="str">
        <v>FUT Teaching and Research Farm, Owerri</v>
      </c>
      <c r="BJ257" s="3" t="str">
        <v>FUT Teaching and Research Farm, Owerri</v>
      </c>
      <c r="BK257" s="3" t="str">
        <v>FUT Teaching and Research Farm, Owerri</v>
      </c>
      <c r="BL257" s="3" t="str">
        <v>FUT Teaching and Research Farm, Owerri</v>
      </c>
      <c r="BM257" s="3" t="str">
        <v>FUT Teaching and Research Farm, Owerri</v>
      </c>
      <c r="BN257" s="3" t="str">
        <v>FUT Teaching and Research Farm, Owerri</v>
      </c>
      <c r="BO257" s="3" t="str">
        <v>FUT Teaching and Research Farm, Owerri</v>
      </c>
      <c r="BP257" s="3" t="str">
        <v>FUT Teaching and Research Farm, Owerri</v>
      </c>
      <c r="BQ257" s="3" t="str">
        <v>FUT Teaching and Research Farm, Owerri</v>
      </c>
      <c r="BR257" s="3" t="str">
        <v>FUT Teaching and Research Farm, Owerri</v>
      </c>
      <c r="BS257" s="3" t="str">
        <v>FUT Teaching and Research Farm, Owerri</v>
      </c>
      <c r="BT257" s="3" t="str">
        <v>FUT Teaching and Research Farm, Owerri</v>
      </c>
      <c r="BU257" s="3" t="str">
        <v>FUT Teaching and Research Farm, Owerri</v>
      </c>
      <c r="BV257" s="3" t="str">
        <v>FUT Teaching and Research Farm, Owerri</v>
      </c>
      <c r="BW257" s="3" t="str">
        <v>FUT Teaching and Research Farm, Owerri</v>
      </c>
      <c r="BX257" s="3" t="str">
        <v>FUT Teaching and Research Farm, Owerri</v>
      </c>
      <c r="BY257" s="3" t="str">
        <v>FUT Teaching and Research Farm, Owerri</v>
      </c>
      <c r="BZ257" s="3" t="str">
        <v>FUT Teaching and Research Farm, Owerri</v>
      </c>
      <c r="CA257" s="3" t="str">
        <v>FUT Teaching and Research Farm, Owerri</v>
      </c>
      <c r="CB257" s="3" t="str">
        <v>FUT Teaching and Research Farm, Owerri</v>
      </c>
      <c r="CC257" s="3" t="str">
        <v>FUT Teaching and Research Farm, Owerri</v>
      </c>
      <c r="CD257" s="3" t="str">
        <v>FUT Teaching and Research Farm, Owerri</v>
      </c>
      <c r="CE257" s="3" t="str">
        <v>FUT Teaching and Research Farm, Owerri</v>
      </c>
      <c r="CF257" s="3" t="str">
        <v>FUT Teaching and Research Farm, Owerri</v>
      </c>
      <c r="CG257" s="3" t="str">
        <v>FUT Teaching and Research Farm, Owerri</v>
      </c>
      <c r="CK257" s="3" t="str">
        <v>FUT Teaching and Research Farm, Owerri</v>
      </c>
      <c r="CM257" s="3" t="str">
        <v>FUT Teaching and Research Farm, Owerri</v>
      </c>
      <c r="CN257" s="3" t="str">
        <v>FUT Teaching and Research Farm, Owerri</v>
      </c>
      <c r="CO257" s="3" t="str">
        <v>FUT Teaching and Research Farm, Owerri</v>
      </c>
      <c r="CP257" s="3" t="str">
        <v>FUT Teaching and Research Farm, Owerri</v>
      </c>
      <c r="CQ257" s="3" t="str">
        <v>FUT Teaching and Research Farm, Owerri</v>
      </c>
      <c r="CR257" s="3" t="str">
        <v>FUT Teaching and Research Farm, Owerri</v>
      </c>
      <c r="CS257" s="3" t="str">
        <v>FUT Teaching and Research Farm, Owerri</v>
      </c>
      <c r="CT257" s="3" t="str">
        <v>FUT Teaching and Research Farm, Owerri</v>
      </c>
      <c r="CU257" s="3" t="str">
        <v>FUT Teaching and Research Farm, Owerri</v>
      </c>
      <c r="CV257" s="3" t="str">
        <v>FUT Teaching and Research Farm, Owerri</v>
      </c>
      <c r="CW257" s="3" t="str">
        <v>FUT Teaching and Research Farm, Owerri</v>
      </c>
      <c r="CX257" s="3" t="str">
        <v>FUT Teaching and Research Farm, Owerri</v>
      </c>
      <c r="CY257" s="3" t="str">
        <v>FUT Teaching and Research Farm, Owerri</v>
      </c>
      <c r="CZ257" s="3" t="str">
        <v>FUT Teaching and Research Farm, Owerri</v>
      </c>
      <c r="DA257" s="3" t="str">
        <v>FUT Teaching and Research Farm, Owerri</v>
      </c>
      <c r="DB257" s="3" t="str">
        <v>FUT Teaching and Research Farm, Owerri</v>
      </c>
      <c r="DC257" s="3" t="str">
        <v>FUT Teaching and Research Farm, Owerri</v>
      </c>
      <c r="DD257" s="3" t="str">
        <v>FUT Teaching and Research Farm, Owerri</v>
      </c>
      <c r="DE257" s="3" t="str">
        <v>FUT Teaching and Research Farm, Owerri</v>
      </c>
      <c r="DF257" s="3" t="str">
        <v>FUT Teaching and Research Farm, Owerri</v>
      </c>
      <c r="DG257" s="3" t="str">
        <v>FUT Teaching and Research Farm, Owerri</v>
      </c>
      <c r="DH257" s="3" t="str">
        <v>FUT Teaching and Research Farm, Owerri</v>
      </c>
      <c r="DI257" s="3" t="str">
        <v>FUT Teaching and Research Farm, Owerri</v>
      </c>
      <c r="DJ257" s="3" t="str">
        <v>FUT Teaching and Research Farm, Owerri</v>
      </c>
      <c r="DK257" s="3" t="str">
        <v>FUT Teaching and Research Farm, Owerri</v>
      </c>
      <c r="DL257" s="3" t="str">
        <v>FUT Teaching and Research Farm, Owerri</v>
      </c>
      <c r="DM257" s="3" t="str">
        <v>FUT Teaching and Research Farm, Owerri</v>
      </c>
      <c r="DN257" s="3" t="str">
        <v>FUT Teaching and Research Farm, Owerri</v>
      </c>
      <c r="DO257" s="3" t="str">
        <v>FUT Teaching and Research Farm, Owerri</v>
      </c>
      <c r="DP257" s="3" t="str">
        <v>FUT Teaching and Research Farm, Owerri</v>
      </c>
    </row>
    <row r="258" spans="1:120" ht="14.5" x14ac:dyDescent="0.35">
      <c r="A258" s="3">
        <v>7.3040000000000003</v>
      </c>
      <c r="B258" s="3">
        <v>5.1369999999999996</v>
      </c>
      <c r="C258" s="3" t="s">
        <v>196</v>
      </c>
      <c r="D258" s="3" t="s">
        <v>107</v>
      </c>
      <c r="E258" s="3" t="s">
        <v>423</v>
      </c>
      <c r="F258" s="3">
        <v>500</v>
      </c>
      <c r="G258"/>
      <c r="H258" s="3" t="str">
        <f>CONCATENATE(site_list[[#This Row],[Country]],site_list[[#This Row],[Site.ID]])</f>
        <v>NigeriaFUT, Akure</v>
      </c>
      <c r="BB258" s="3" t="str">
        <v>FUT, Akure</v>
      </c>
      <c r="BC258" s="3" t="str">
        <v>FUT, Akure</v>
      </c>
      <c r="BD258" s="3" t="str">
        <v>FUT, Akure</v>
      </c>
      <c r="BE258" s="3" t="str">
        <v>FUT, Akure</v>
      </c>
      <c r="BF258" s="3" t="str">
        <v>FUT, Akure</v>
      </c>
      <c r="BG258" s="3" t="str">
        <v>FUT, Akure</v>
      </c>
      <c r="BH258" s="3" t="str">
        <v>FUT, Akure</v>
      </c>
      <c r="BI258" s="3" t="str">
        <v>FUT, Akure</v>
      </c>
      <c r="BJ258" s="3" t="str">
        <v>FUT, Akure</v>
      </c>
      <c r="BK258" s="3" t="str">
        <v>FUT, Akure</v>
      </c>
      <c r="BL258" s="3" t="str">
        <v>FUT, Akure</v>
      </c>
      <c r="BM258" s="3" t="str">
        <v>FUT, Akure</v>
      </c>
      <c r="BN258" s="3" t="str">
        <v>FUT, Akure</v>
      </c>
      <c r="BO258" s="3" t="str">
        <v>FUT, Akure</v>
      </c>
      <c r="BP258" s="3" t="str">
        <v>FUT, Akure</v>
      </c>
      <c r="BQ258" s="3" t="str">
        <v>FUT, Akure</v>
      </c>
      <c r="BR258" s="3" t="str">
        <v>FUT, Akure</v>
      </c>
      <c r="BS258" s="3" t="str">
        <v>FUT, Akure</v>
      </c>
      <c r="BT258" s="3" t="str">
        <v>FUT, Akure</v>
      </c>
      <c r="BU258" s="3" t="str">
        <v>FUT, Akure</v>
      </c>
      <c r="BV258" s="3" t="str">
        <v>FUT, Akure</v>
      </c>
      <c r="BW258" s="3" t="str">
        <v>FUT, Akure</v>
      </c>
      <c r="BX258" s="3" t="str">
        <v>FUT, Akure</v>
      </c>
      <c r="BY258" s="3" t="str">
        <v>FUT, Akure</v>
      </c>
      <c r="BZ258" s="3" t="str">
        <v>FUT, Akure</v>
      </c>
      <c r="CA258" s="3" t="str">
        <v>FUT, Akure</v>
      </c>
      <c r="CB258" s="3" t="str">
        <v>FUT, Akure</v>
      </c>
      <c r="CC258" s="3" t="str">
        <v>FUT, Akure</v>
      </c>
      <c r="CD258" s="3" t="str">
        <v>FUT, Akure</v>
      </c>
      <c r="CE258" s="3" t="str">
        <v>FUT, Akure</v>
      </c>
      <c r="CF258" s="3" t="str">
        <v>FUT, Akure</v>
      </c>
      <c r="CG258" s="3" t="str">
        <v>FUT, Akure</v>
      </c>
      <c r="CK258" s="3" t="str">
        <v>FUT, Akure</v>
      </c>
      <c r="CM258" s="3" t="str">
        <v>FUT, Akure</v>
      </c>
      <c r="CN258" s="3" t="str">
        <v>FUT, Akure</v>
      </c>
      <c r="CO258" s="3" t="str">
        <v>FUT, Akure</v>
      </c>
      <c r="CP258" s="3" t="str">
        <v>FUT, Akure</v>
      </c>
      <c r="CQ258" s="3" t="str">
        <v>FUT, Akure</v>
      </c>
      <c r="CR258" s="3" t="str">
        <v>FUT, Akure</v>
      </c>
      <c r="CS258" s="3" t="str">
        <v>FUT, Akure</v>
      </c>
      <c r="CT258" s="3" t="str">
        <v>FUT, Akure</v>
      </c>
      <c r="CU258" s="3" t="str">
        <v>FUT, Akure</v>
      </c>
      <c r="CV258" s="3" t="str">
        <v>FUT, Akure</v>
      </c>
      <c r="CW258" s="3" t="str">
        <v>FUT, Akure</v>
      </c>
      <c r="CX258" s="3" t="str">
        <v>FUT, Akure</v>
      </c>
      <c r="CY258" s="3" t="str">
        <v>FUT, Akure</v>
      </c>
      <c r="CZ258" s="3" t="str">
        <v>FUT, Akure</v>
      </c>
      <c r="DA258" s="3" t="str">
        <v>FUT, Akure</v>
      </c>
      <c r="DB258" s="3" t="str">
        <v>FUT, Akure</v>
      </c>
      <c r="DC258" s="3" t="str">
        <v>FUT, Akure</v>
      </c>
      <c r="DD258" s="3" t="str">
        <v>FUT, Akure</v>
      </c>
      <c r="DE258" s="3" t="str">
        <v>FUT, Akure</v>
      </c>
      <c r="DF258" s="3" t="str">
        <v>FUT, Akure</v>
      </c>
      <c r="DG258" s="3" t="str">
        <v>FUT, Akure</v>
      </c>
      <c r="DH258" s="3" t="str">
        <v>FUT, Akure</v>
      </c>
      <c r="DI258" s="3" t="str">
        <v>FUT, Akure</v>
      </c>
      <c r="DJ258" s="3" t="str">
        <v>FUT, Akure</v>
      </c>
      <c r="DK258" s="3" t="str">
        <v>FUT, Akure</v>
      </c>
      <c r="DL258" s="3" t="str">
        <v>FUT, Akure</v>
      </c>
      <c r="DM258" s="3" t="str">
        <v>FUT, Akure</v>
      </c>
      <c r="DN258" s="3" t="str">
        <v>FUT, Akure</v>
      </c>
      <c r="DO258" s="3" t="str">
        <v>FUT, Akure</v>
      </c>
      <c r="DP258" s="3" t="str">
        <v>FUT, Akure</v>
      </c>
    </row>
    <row r="259" spans="1:120" ht="14.5" x14ac:dyDescent="0.35">
      <c r="A259" s="3">
        <v>9.5340000000000007</v>
      </c>
      <c r="B259" s="3">
        <v>6.4509999999999996</v>
      </c>
      <c r="C259" s="3" t="s">
        <v>196</v>
      </c>
      <c r="D259" s="3" t="s">
        <v>107</v>
      </c>
      <c r="E259" s="3" t="s">
        <v>424</v>
      </c>
      <c r="F259" s="3">
        <v>2000</v>
      </c>
      <c r="G259"/>
      <c r="H259" s="3" t="str">
        <f>CONCATENATE(site_list[[#This Row],[Country]],site_list[[#This Row],[Site.ID]])</f>
        <v>NigeriaFUT, Minna</v>
      </c>
      <c r="BB259" s="3" t="str">
        <v>FUT, Minna</v>
      </c>
      <c r="BC259" s="3" t="str">
        <v>FUT, Minna</v>
      </c>
      <c r="BD259" s="3" t="str">
        <v>FUT, Minna</v>
      </c>
      <c r="BE259" s="3" t="str">
        <v>FUT, Minna</v>
      </c>
      <c r="BF259" s="3" t="str">
        <v>FUT, Minna</v>
      </c>
      <c r="BG259" s="3" t="str">
        <v>FUT, Minna</v>
      </c>
      <c r="BH259" s="3" t="str">
        <v>FUT, Minna</v>
      </c>
      <c r="BI259" s="3" t="str">
        <v>FUT, Minna</v>
      </c>
      <c r="BJ259" s="3" t="str">
        <v>FUT, Minna</v>
      </c>
      <c r="BK259" s="3" t="str">
        <v>FUT, Minna</v>
      </c>
      <c r="BL259" s="3" t="str">
        <v>FUT, Minna</v>
      </c>
      <c r="BM259" s="3" t="str">
        <v>FUT, Minna</v>
      </c>
      <c r="BN259" s="3" t="str">
        <v>FUT, Minna</v>
      </c>
      <c r="BO259" s="3" t="str">
        <v>FUT, Minna</v>
      </c>
      <c r="BP259" s="3" t="str">
        <v>FUT, Minna</v>
      </c>
      <c r="BQ259" s="3" t="str">
        <v>FUT, Minna</v>
      </c>
      <c r="BR259" s="3" t="str">
        <v>FUT, Minna</v>
      </c>
      <c r="BS259" s="3" t="str">
        <v>FUT, Minna</v>
      </c>
      <c r="BT259" s="3" t="str">
        <v>FUT, Minna</v>
      </c>
      <c r="BU259" s="3" t="str">
        <v>FUT, Minna</v>
      </c>
      <c r="BV259" s="3" t="str">
        <v>FUT, Minna</v>
      </c>
      <c r="BW259" s="3" t="str">
        <v>FUT, Minna</v>
      </c>
      <c r="BX259" s="3" t="str">
        <v>FUT, Minna</v>
      </c>
      <c r="BY259" s="3" t="str">
        <v>FUT, Minna</v>
      </c>
      <c r="BZ259" s="3" t="str">
        <v>FUT, Minna</v>
      </c>
      <c r="CA259" s="3" t="str">
        <v>FUT, Minna</v>
      </c>
      <c r="CB259" s="3" t="str">
        <v>FUT, Minna</v>
      </c>
      <c r="CC259" s="3" t="str">
        <v>FUT, Minna</v>
      </c>
      <c r="CD259" s="3" t="str">
        <v>FUT, Minna</v>
      </c>
      <c r="CE259" s="3" t="str">
        <v>FUT, Minna</v>
      </c>
      <c r="CF259" s="3" t="str">
        <v>FUT, Minna</v>
      </c>
      <c r="CG259" s="3" t="str">
        <v>FUT, Minna</v>
      </c>
      <c r="CK259" s="3" t="str">
        <v>FUT, Minna</v>
      </c>
      <c r="CM259" s="3" t="str">
        <v>FUT, Minna</v>
      </c>
      <c r="CN259" s="3" t="str">
        <v>FUT, Minna</v>
      </c>
      <c r="CO259" s="3" t="str">
        <v>FUT, Minna</v>
      </c>
      <c r="CP259" s="3" t="str">
        <v>FUT, Minna</v>
      </c>
      <c r="CQ259" s="3" t="str">
        <v>FUT, Minna</v>
      </c>
      <c r="CR259" s="3" t="str">
        <v>FUT, Minna</v>
      </c>
      <c r="CS259" s="3" t="str">
        <v>FUT, Minna</v>
      </c>
      <c r="CT259" s="3" t="str">
        <v>FUT, Minna</v>
      </c>
      <c r="CU259" s="3" t="str">
        <v>FUT, Minna</v>
      </c>
      <c r="CV259" s="3" t="str">
        <v>FUT, Minna</v>
      </c>
      <c r="CW259" s="3" t="str">
        <v>FUT, Minna</v>
      </c>
      <c r="CX259" s="3" t="str">
        <v>FUT, Minna</v>
      </c>
      <c r="CY259" s="3" t="str">
        <v>FUT, Minna</v>
      </c>
      <c r="CZ259" s="3" t="str">
        <v>FUT, Minna</v>
      </c>
      <c r="DA259" s="3" t="str">
        <v>FUT, Minna</v>
      </c>
      <c r="DB259" s="3" t="str">
        <v>FUT, Minna</v>
      </c>
      <c r="DC259" s="3" t="str">
        <v>FUT, Minna</v>
      </c>
      <c r="DD259" s="3" t="str">
        <v>FUT, Minna</v>
      </c>
      <c r="DE259" s="3" t="str">
        <v>FUT, Minna</v>
      </c>
      <c r="DF259" s="3" t="str">
        <v>FUT, Minna</v>
      </c>
      <c r="DG259" s="3" t="str">
        <v>FUT, Minna</v>
      </c>
      <c r="DH259" s="3" t="str">
        <v>FUT, Minna</v>
      </c>
      <c r="DI259" s="3" t="str">
        <v>FUT, Minna</v>
      </c>
      <c r="DJ259" s="3" t="str">
        <v>FUT, Minna</v>
      </c>
      <c r="DK259" s="3" t="str">
        <v>FUT, Minna</v>
      </c>
      <c r="DL259" s="3" t="str">
        <v>FUT, Minna</v>
      </c>
      <c r="DM259" s="3" t="str">
        <v>FUT, Minna</v>
      </c>
      <c r="DN259" s="3" t="str">
        <v>FUT, Minna</v>
      </c>
      <c r="DO259" s="3" t="str">
        <v>FUT, Minna</v>
      </c>
      <c r="DP259" s="3" t="str">
        <v>FUT, Minna</v>
      </c>
    </row>
    <row r="260" spans="1:120" ht="14.5" x14ac:dyDescent="0.35">
      <c r="A260" s="3">
        <v>5.3860000000000001</v>
      </c>
      <c r="B260" s="3">
        <v>6.9909999999999997</v>
      </c>
      <c r="C260" s="3" t="s">
        <v>196</v>
      </c>
      <c r="D260" s="3" t="s">
        <v>107</v>
      </c>
      <c r="E260" s="3" t="s">
        <v>425</v>
      </c>
      <c r="F260" s="3">
        <v>1000</v>
      </c>
      <c r="G260"/>
      <c r="H260" s="3" t="str">
        <f>CONCATENATE(site_list[[#This Row],[Country]],site_list[[#This Row],[Site.ID]])</f>
        <v>NigeriaFUTO Teaching and Research Farm, Owerri</v>
      </c>
      <c r="BB260" s="3" t="str">
        <v>FUTO Teaching and Research Farm, Owerri</v>
      </c>
      <c r="BC260" s="3" t="str">
        <v>FUTO Teaching and Research Farm, Owerri</v>
      </c>
      <c r="BD260" s="3" t="str">
        <v>FUTO Teaching and Research Farm, Owerri</v>
      </c>
      <c r="BE260" s="3" t="str">
        <v>FUTO Teaching and Research Farm, Owerri</v>
      </c>
      <c r="BF260" s="3" t="str">
        <v>FUTO Teaching and Research Farm, Owerri</v>
      </c>
      <c r="BG260" s="3" t="str">
        <v>FUTO Teaching and Research Farm, Owerri</v>
      </c>
      <c r="BH260" s="3" t="str">
        <v>FUTO Teaching and Research Farm, Owerri</v>
      </c>
      <c r="BI260" s="3" t="str">
        <v>FUTO Teaching and Research Farm, Owerri</v>
      </c>
      <c r="BJ260" s="3" t="str">
        <v>FUTO Teaching and Research Farm, Owerri</v>
      </c>
      <c r="BK260" s="3" t="str">
        <v>FUTO Teaching and Research Farm, Owerri</v>
      </c>
      <c r="BL260" s="3" t="str">
        <v>FUTO Teaching and Research Farm, Owerri</v>
      </c>
      <c r="BM260" s="3" t="str">
        <v>FUTO Teaching and Research Farm, Owerri</v>
      </c>
      <c r="BN260" s="3" t="str">
        <v>FUTO Teaching and Research Farm, Owerri</v>
      </c>
      <c r="BO260" s="3" t="str">
        <v>FUTO Teaching and Research Farm, Owerri</v>
      </c>
      <c r="BP260" s="3" t="str">
        <v>FUTO Teaching and Research Farm, Owerri</v>
      </c>
      <c r="BQ260" s="3" t="str">
        <v>FUTO Teaching and Research Farm, Owerri</v>
      </c>
      <c r="BR260" s="3" t="str">
        <v>FUTO Teaching and Research Farm, Owerri</v>
      </c>
      <c r="BS260" s="3" t="str">
        <v>FUTO Teaching and Research Farm, Owerri</v>
      </c>
      <c r="BT260" s="3" t="str">
        <v>FUTO Teaching and Research Farm, Owerri</v>
      </c>
      <c r="BU260" s="3" t="str">
        <v>FUTO Teaching and Research Farm, Owerri</v>
      </c>
      <c r="BV260" s="3" t="str">
        <v>FUTO Teaching and Research Farm, Owerri</v>
      </c>
      <c r="BW260" s="3" t="str">
        <v>FUTO Teaching and Research Farm, Owerri</v>
      </c>
      <c r="BX260" s="3" t="str">
        <v>FUTO Teaching and Research Farm, Owerri</v>
      </c>
      <c r="BY260" s="3" t="str">
        <v>FUTO Teaching and Research Farm, Owerri</v>
      </c>
      <c r="BZ260" s="3" t="str">
        <v>FUTO Teaching and Research Farm, Owerri</v>
      </c>
      <c r="CA260" s="3" t="str">
        <v>FUTO Teaching and Research Farm, Owerri</v>
      </c>
      <c r="CB260" s="3" t="str">
        <v>FUTO Teaching and Research Farm, Owerri</v>
      </c>
      <c r="CC260" s="3" t="str">
        <v>FUTO Teaching and Research Farm, Owerri</v>
      </c>
      <c r="CD260" s="3" t="str">
        <v>FUTO Teaching and Research Farm, Owerri</v>
      </c>
      <c r="CE260" s="3" t="str">
        <v>FUTO Teaching and Research Farm, Owerri</v>
      </c>
      <c r="CF260" s="3" t="str">
        <v>FUTO Teaching and Research Farm, Owerri</v>
      </c>
      <c r="CG260" s="3" t="str">
        <v>FUTO Teaching and Research Farm, Owerri</v>
      </c>
      <c r="CK260" s="3" t="str">
        <v>FUTO Teaching and Research Farm, Owerri</v>
      </c>
      <c r="CM260" s="3" t="str">
        <v>FUTO Teaching and Research Farm, Owerri</v>
      </c>
      <c r="CN260" s="3" t="str">
        <v>FUTO Teaching and Research Farm, Owerri</v>
      </c>
      <c r="CO260" s="3" t="str">
        <v>FUTO Teaching and Research Farm, Owerri</v>
      </c>
      <c r="CP260" s="3" t="str">
        <v>FUTO Teaching and Research Farm, Owerri</v>
      </c>
      <c r="CQ260" s="3" t="str">
        <v>FUTO Teaching and Research Farm, Owerri</v>
      </c>
      <c r="CR260" s="3" t="str">
        <v>FUTO Teaching and Research Farm, Owerri</v>
      </c>
      <c r="CS260" s="3" t="str">
        <v>FUTO Teaching and Research Farm, Owerri</v>
      </c>
      <c r="CT260" s="3" t="str">
        <v>FUTO Teaching and Research Farm, Owerri</v>
      </c>
      <c r="CU260" s="3" t="str">
        <v>FUTO Teaching and Research Farm, Owerri</v>
      </c>
      <c r="CV260" s="3" t="str">
        <v>FUTO Teaching and Research Farm, Owerri</v>
      </c>
      <c r="CW260" s="3" t="str">
        <v>FUTO Teaching and Research Farm, Owerri</v>
      </c>
      <c r="CX260" s="3" t="str">
        <v>FUTO Teaching and Research Farm, Owerri</v>
      </c>
      <c r="CY260" s="3" t="str">
        <v>FUTO Teaching and Research Farm, Owerri</v>
      </c>
      <c r="CZ260" s="3" t="str">
        <v>FUTO Teaching and Research Farm, Owerri</v>
      </c>
      <c r="DA260" s="3" t="str">
        <v>FUTO Teaching and Research Farm, Owerri</v>
      </c>
      <c r="DB260" s="3" t="str">
        <v>FUTO Teaching and Research Farm, Owerri</v>
      </c>
      <c r="DC260" s="3" t="str">
        <v>FUTO Teaching and Research Farm, Owerri</v>
      </c>
      <c r="DD260" s="3" t="str">
        <v>FUTO Teaching and Research Farm, Owerri</v>
      </c>
      <c r="DE260" s="3" t="str">
        <v>FUTO Teaching and Research Farm, Owerri</v>
      </c>
      <c r="DF260" s="3" t="str">
        <v>FUTO Teaching and Research Farm, Owerri</v>
      </c>
      <c r="DG260" s="3" t="str">
        <v>FUTO Teaching and Research Farm, Owerri</v>
      </c>
      <c r="DH260" s="3" t="str">
        <v>FUTO Teaching and Research Farm, Owerri</v>
      </c>
      <c r="DI260" s="3" t="str">
        <v>FUTO Teaching and Research Farm, Owerri</v>
      </c>
      <c r="DJ260" s="3" t="str">
        <v>FUTO Teaching and Research Farm, Owerri</v>
      </c>
      <c r="DK260" s="3" t="str">
        <v>FUTO Teaching and Research Farm, Owerri</v>
      </c>
      <c r="DL260" s="3" t="str">
        <v>FUTO Teaching and Research Farm, Owerri</v>
      </c>
      <c r="DM260" s="3" t="str">
        <v>FUTO Teaching and Research Farm, Owerri</v>
      </c>
      <c r="DN260" s="3" t="str">
        <v>FUTO Teaching and Research Farm, Owerri</v>
      </c>
      <c r="DO260" s="3" t="str">
        <v>FUTO Teaching and Research Farm, Owerri</v>
      </c>
      <c r="DP260" s="3" t="str">
        <v>FUTO Teaching and Research Farm, Owerri</v>
      </c>
    </row>
    <row r="261" spans="1:120" ht="14.5" x14ac:dyDescent="0.35">
      <c r="A261" s="3">
        <v>-2.1666699999999999</v>
      </c>
      <c r="B261" s="3">
        <v>29.33333</v>
      </c>
      <c r="C261" s="3" t="s">
        <v>198</v>
      </c>
      <c r="D261" s="3" t="s">
        <v>107</v>
      </c>
      <c r="E261" s="3" t="s">
        <v>479</v>
      </c>
      <c r="F261" s="3">
        <v>917</v>
      </c>
      <c r="G261"/>
      <c r="H261" s="3" t="str">
        <f>CONCATENATE(site_list[[#This Row],[Country]],site_list[[#This Row],[Site.ID]])</f>
        <v>RwandaGakuta, ARS</v>
      </c>
      <c r="BB261" s="3" t="str">
        <v>Gakuta, ARS</v>
      </c>
      <c r="BC261" s="3" t="str">
        <v>Gakuta, ARS</v>
      </c>
      <c r="BD261" s="3" t="str">
        <v>Gakuta, ARS</v>
      </c>
      <c r="BE261" s="3" t="str">
        <v>Gakuta, ARS</v>
      </c>
      <c r="BF261" s="3" t="str">
        <v>Gakuta, ARS</v>
      </c>
      <c r="BG261" s="3" t="str">
        <v>Gakuta, ARS</v>
      </c>
      <c r="BH261" s="3" t="str">
        <v>Gakuta, ARS</v>
      </c>
      <c r="BI261" s="3" t="str">
        <v>Gakuta, ARS</v>
      </c>
      <c r="BJ261" s="3" t="str">
        <v>Gakuta, ARS</v>
      </c>
      <c r="BK261" s="3" t="str">
        <v>Gakuta, ARS</v>
      </c>
      <c r="BL261" s="3" t="str">
        <v>Gakuta, ARS</v>
      </c>
      <c r="BM261" s="3" t="str">
        <v>Gakuta, ARS</v>
      </c>
      <c r="BN261" s="3" t="str">
        <v>Gakuta, ARS</v>
      </c>
      <c r="BO261" s="3" t="str">
        <v>Gakuta, ARS</v>
      </c>
      <c r="BP261" s="3" t="str">
        <v>Gakuta, ARS</v>
      </c>
      <c r="BQ261" s="3" t="str">
        <v>Gakuta, ARS</v>
      </c>
      <c r="BR261" s="3" t="str">
        <v>Gakuta, ARS</v>
      </c>
      <c r="BS261" s="3" t="str">
        <v>Gakuta, ARS</v>
      </c>
      <c r="BT261" s="3" t="str">
        <v>Gakuta, ARS</v>
      </c>
      <c r="BU261" s="3" t="str">
        <v>Gakuta, ARS</v>
      </c>
      <c r="BV261" s="3" t="str">
        <v>Gakuta, ARS</v>
      </c>
      <c r="BW261" s="3" t="str">
        <v>Gakuta, ARS</v>
      </c>
      <c r="BX261" s="3" t="str">
        <v>Gakuta, ARS</v>
      </c>
      <c r="BY261" s="3" t="str">
        <v>Gakuta, ARS</v>
      </c>
      <c r="BZ261" s="3" t="str">
        <v>Gakuta, ARS</v>
      </c>
      <c r="CA261" s="3" t="str">
        <v>Gakuta, ARS</v>
      </c>
      <c r="CB261" s="3" t="str">
        <v>Gakuta, ARS</v>
      </c>
      <c r="CC261" s="3" t="str">
        <v>Gakuta, ARS</v>
      </c>
      <c r="CD261" s="3" t="str">
        <v>Gakuta, ARS</v>
      </c>
      <c r="CE261" s="3" t="str">
        <v>Gakuta, ARS</v>
      </c>
      <c r="CF261" s="3" t="str">
        <v>Gakuta, ARS</v>
      </c>
      <c r="CG261" s="3" t="str">
        <v>Gakuta, ARS</v>
      </c>
      <c r="CK261" s="3" t="str">
        <v>Gakuta, ARS</v>
      </c>
      <c r="CM261" s="3" t="str">
        <v>Gakuta, ARS</v>
      </c>
      <c r="CN261" s="3" t="str">
        <v>Gakuta, ARS</v>
      </c>
      <c r="CO261" s="3" t="str">
        <v>Gakuta, ARS</v>
      </c>
      <c r="CP261" s="3" t="str">
        <v>Gakuta, ARS</v>
      </c>
      <c r="CQ261" s="3" t="str">
        <v>Gakuta, ARS</v>
      </c>
      <c r="CR261" s="3" t="str">
        <v>Gakuta, ARS</v>
      </c>
      <c r="CS261" s="3" t="str">
        <v>Gakuta, ARS</v>
      </c>
      <c r="CT261" s="3" t="str">
        <v>Gakuta, ARS</v>
      </c>
      <c r="CU261" s="3" t="str">
        <v>Gakuta, ARS</v>
      </c>
      <c r="CV261" s="3" t="str">
        <v>Gakuta, ARS</v>
      </c>
      <c r="CW261" s="3" t="str">
        <v>Gakuta, ARS</v>
      </c>
      <c r="CX261" s="3" t="str">
        <v>Gakuta, ARS</v>
      </c>
      <c r="CY261" s="3" t="str">
        <v>Gakuta, ARS</v>
      </c>
      <c r="CZ261" s="3" t="str">
        <v>Gakuta, ARS</v>
      </c>
      <c r="DA261" s="3" t="str">
        <v>Gakuta, ARS</v>
      </c>
      <c r="DB261" s="3" t="str">
        <v>Gakuta, ARS</v>
      </c>
      <c r="DC261" s="3" t="str">
        <v>Gakuta, ARS</v>
      </c>
      <c r="DD261" s="3" t="str">
        <v>Gakuta, ARS</v>
      </c>
      <c r="DE261" s="3" t="str">
        <v>Gakuta, ARS</v>
      </c>
      <c r="DF261" s="3" t="str">
        <v>Gakuta, ARS</v>
      </c>
      <c r="DG261" s="3" t="str">
        <v>Gakuta, ARS</v>
      </c>
      <c r="DH261" s="3" t="str">
        <v>Gakuta, ARS</v>
      </c>
      <c r="DI261" s="3" t="str">
        <v>Gakuta, ARS</v>
      </c>
      <c r="DJ261" s="3" t="str">
        <v>Gakuta, ARS</v>
      </c>
      <c r="DK261" s="3" t="str">
        <v>Gakuta, ARS</v>
      </c>
      <c r="DL261" s="3" t="str">
        <v>Gakuta, ARS</v>
      </c>
      <c r="DM261" s="3" t="str">
        <v>Gakuta, ARS</v>
      </c>
      <c r="DN261" s="3" t="str">
        <v>Gakuta, ARS</v>
      </c>
      <c r="DO261" s="3" t="str">
        <v>Gakuta, ARS</v>
      </c>
      <c r="DP261" s="3" t="str">
        <v>Gakuta, ARS</v>
      </c>
    </row>
    <row r="262" spans="1:120" ht="14.5" x14ac:dyDescent="0.35">
      <c r="A262" s="3">
        <v>6.8333300000000001</v>
      </c>
      <c r="B262" s="3">
        <v>3.8666700000000001</v>
      </c>
      <c r="C262" s="3" t="s">
        <v>196</v>
      </c>
      <c r="D262" s="3" t="s">
        <v>107</v>
      </c>
      <c r="E262" s="3" t="s">
        <v>426</v>
      </c>
      <c r="F262" s="3">
        <v>917</v>
      </c>
      <c r="G262"/>
      <c r="H262" s="3" t="str">
        <f>CONCATENATE(site_list[[#This Row],[Country]],site_list[[#This Row],[Site.ID]])</f>
        <v>NigeriaGambari</v>
      </c>
      <c r="BB262" s="3" t="str">
        <v>Gambari</v>
      </c>
      <c r="BC262" s="3" t="str">
        <v>Gambari</v>
      </c>
      <c r="BD262" s="3" t="str">
        <v>Gambari</v>
      </c>
      <c r="BE262" s="3" t="str">
        <v>Gambari</v>
      </c>
      <c r="BF262" s="3" t="str">
        <v>Gambari</v>
      </c>
      <c r="BG262" s="3" t="str">
        <v>Gambari</v>
      </c>
      <c r="BH262" s="3" t="str">
        <v>Gambari</v>
      </c>
      <c r="BI262" s="3" t="str">
        <v>Gambari</v>
      </c>
      <c r="BJ262" s="3" t="str">
        <v>Gambari</v>
      </c>
      <c r="BK262" s="3" t="str">
        <v>Gambari</v>
      </c>
      <c r="BL262" s="3" t="str">
        <v>Gambari</v>
      </c>
      <c r="BM262" s="3" t="str">
        <v>Gambari</v>
      </c>
      <c r="BN262" s="3" t="str">
        <v>Gambari</v>
      </c>
      <c r="BO262" s="3" t="str">
        <v>Gambari</v>
      </c>
      <c r="BP262" s="3" t="str">
        <v>Gambari</v>
      </c>
      <c r="BQ262" s="3" t="str">
        <v>Gambari</v>
      </c>
      <c r="BR262" s="3" t="str">
        <v>Gambari</v>
      </c>
      <c r="BS262" s="3" t="str">
        <v>Gambari</v>
      </c>
      <c r="BT262" s="3" t="str">
        <v>Gambari</v>
      </c>
      <c r="BU262" s="3" t="str">
        <v>Gambari</v>
      </c>
      <c r="BV262" s="3" t="str">
        <v>Gambari</v>
      </c>
      <c r="BW262" s="3" t="str">
        <v>Gambari</v>
      </c>
      <c r="BX262" s="3" t="str">
        <v>Gambari</v>
      </c>
      <c r="BY262" s="3" t="str">
        <v>Gambari</v>
      </c>
      <c r="BZ262" s="3" t="str">
        <v>Gambari</v>
      </c>
      <c r="CA262" s="3" t="str">
        <v>Gambari</v>
      </c>
      <c r="CB262" s="3" t="str">
        <v>Gambari</v>
      </c>
      <c r="CC262" s="3" t="str">
        <v>Gambari</v>
      </c>
      <c r="CD262" s="3" t="str">
        <v>Gambari</v>
      </c>
      <c r="CE262" s="3" t="str">
        <v>Gambari</v>
      </c>
      <c r="CF262" s="3" t="str">
        <v>Gambari</v>
      </c>
      <c r="CG262" s="3" t="str">
        <v>Gambari</v>
      </c>
      <c r="CK262" s="3" t="str">
        <v>Gambari</v>
      </c>
      <c r="CM262" s="3" t="str">
        <v>Gambari</v>
      </c>
      <c r="CN262" s="3" t="str">
        <v>Gambari</v>
      </c>
      <c r="CO262" s="3" t="str">
        <v>Gambari</v>
      </c>
      <c r="CP262" s="3" t="str">
        <v>Gambari</v>
      </c>
      <c r="CQ262" s="3" t="str">
        <v>Gambari</v>
      </c>
      <c r="CR262" s="3" t="str">
        <v>Gambari</v>
      </c>
      <c r="CS262" s="3" t="str">
        <v>Gambari</v>
      </c>
      <c r="CT262" s="3" t="str">
        <v>Gambari</v>
      </c>
      <c r="CU262" s="3" t="str">
        <v>Gambari</v>
      </c>
      <c r="CV262" s="3" t="str">
        <v>Gambari</v>
      </c>
      <c r="CW262" s="3" t="str">
        <v>Gambari</v>
      </c>
      <c r="CX262" s="3" t="str">
        <v>Gambari</v>
      </c>
      <c r="CY262" s="3" t="str">
        <v>Gambari</v>
      </c>
      <c r="CZ262" s="3" t="str">
        <v>Gambari</v>
      </c>
      <c r="DA262" s="3" t="str">
        <v>Gambari</v>
      </c>
      <c r="DB262" s="3" t="str">
        <v>Gambari</v>
      </c>
      <c r="DC262" s="3" t="str">
        <v>Gambari</v>
      </c>
      <c r="DD262" s="3" t="str">
        <v>Gambari</v>
      </c>
      <c r="DE262" s="3" t="str">
        <v>Gambari</v>
      </c>
      <c r="DF262" s="3" t="str">
        <v>Gambari</v>
      </c>
      <c r="DG262" s="3" t="str">
        <v>Gambari</v>
      </c>
      <c r="DH262" s="3" t="str">
        <v>Gambari</v>
      </c>
      <c r="DI262" s="3" t="str">
        <v>Gambari</v>
      </c>
      <c r="DJ262" s="3" t="str">
        <v>Gambari</v>
      </c>
      <c r="DK262" s="3" t="str">
        <v>Gambari</v>
      </c>
      <c r="DL262" s="3" t="str">
        <v>Gambari</v>
      </c>
      <c r="DM262" s="3" t="str">
        <v>Gambari</v>
      </c>
      <c r="DN262" s="3" t="str">
        <v>Gambari</v>
      </c>
      <c r="DO262" s="3" t="str">
        <v>Gambari</v>
      </c>
      <c r="DP262" s="3" t="str">
        <v>Gambari</v>
      </c>
    </row>
    <row r="263" spans="1:120" ht="14.5" x14ac:dyDescent="0.35">
      <c r="A263" s="3">
        <v>12.40972</v>
      </c>
      <c r="B263" s="3">
        <v>-1.3513900000000001</v>
      </c>
      <c r="C263" s="3" t="s">
        <v>113</v>
      </c>
      <c r="D263" s="3" t="s">
        <v>107</v>
      </c>
      <c r="E263" s="3" t="s">
        <v>214</v>
      </c>
      <c r="F263" s="3">
        <v>917</v>
      </c>
      <c r="G263" t="s">
        <v>9564</v>
      </c>
      <c r="H263" s="3" t="str">
        <f>CONCATENATE(site_list[[#This Row],[Country]],site_list[[#This Row],[Site.ID]])</f>
        <v>Burkina FasoGampela</v>
      </c>
      <c r="BB263" s="3" t="str">
        <v>Gampela</v>
      </c>
      <c r="BC263" s="3" t="str">
        <v>Gampela</v>
      </c>
      <c r="BD263" s="3" t="str">
        <v>Gampela</v>
      </c>
      <c r="BE263" s="3" t="str">
        <v>Gampela</v>
      </c>
      <c r="BF263" s="3" t="str">
        <v>Gampela</v>
      </c>
      <c r="BG263" s="3" t="str">
        <v>Gampela</v>
      </c>
      <c r="BH263" s="3" t="str">
        <v>Gampela</v>
      </c>
      <c r="BI263" s="3" t="str">
        <v>Gampela</v>
      </c>
      <c r="BJ263" s="3" t="str">
        <v>Gampela</v>
      </c>
      <c r="BK263" s="3" t="str">
        <v>Gampela</v>
      </c>
      <c r="BL263" s="3" t="str">
        <v>Gampela</v>
      </c>
      <c r="BM263" s="3" t="str">
        <v>Gampela</v>
      </c>
      <c r="BN263" s="3" t="str">
        <v>Gampela</v>
      </c>
      <c r="BO263" s="3" t="str">
        <v>Gampela</v>
      </c>
      <c r="BP263" s="3" t="str">
        <v>Gampela</v>
      </c>
      <c r="BQ263" s="3" t="str">
        <v>Gampela</v>
      </c>
      <c r="BR263" s="3" t="str">
        <v>Gampela</v>
      </c>
      <c r="BS263" s="3" t="str">
        <v>Gampela</v>
      </c>
      <c r="BT263" s="3" t="str">
        <v>Gampela</v>
      </c>
      <c r="BU263" s="3" t="str">
        <v>Gampela</v>
      </c>
      <c r="BV263" s="3" t="str">
        <v>Gampela</v>
      </c>
      <c r="BW263" s="3" t="str">
        <v>Gampela</v>
      </c>
      <c r="BX263" s="3" t="str">
        <v>Gampela</v>
      </c>
      <c r="BY263" s="3" t="str">
        <v>Gampela</v>
      </c>
      <c r="BZ263" s="3" t="str">
        <v>Gampela</v>
      </c>
      <c r="CA263" s="3" t="str">
        <v>Gampela</v>
      </c>
      <c r="CB263" s="3" t="str">
        <v>Gampela</v>
      </c>
      <c r="CC263" s="3" t="str">
        <v>Gampela</v>
      </c>
      <c r="CD263" s="3" t="str">
        <v>Gampela</v>
      </c>
      <c r="CE263" s="3" t="str">
        <v>Gampela</v>
      </c>
      <c r="CF263" s="3" t="str">
        <v>Gampela</v>
      </c>
      <c r="CG263" s="3" t="str">
        <v>Gampela</v>
      </c>
      <c r="CK263" s="3" t="str">
        <v>Gampela</v>
      </c>
      <c r="CM263" s="3" t="str">
        <v>Gampela</v>
      </c>
      <c r="CN263" s="3" t="str">
        <v>Gampela</v>
      </c>
      <c r="CO263" s="3" t="str">
        <v>Gampela</v>
      </c>
      <c r="CP263" s="3" t="str">
        <v>Gampela</v>
      </c>
      <c r="CQ263" s="3" t="str">
        <v>Gampela</v>
      </c>
      <c r="CR263" s="3" t="str">
        <v>Gampela</v>
      </c>
      <c r="CS263" s="3" t="str">
        <v>Gampela</v>
      </c>
      <c r="CT263" s="3" t="str">
        <v>Gampela</v>
      </c>
      <c r="CU263" s="3" t="str">
        <v>Gampela</v>
      </c>
      <c r="CV263" s="3" t="str">
        <v>Gampela</v>
      </c>
      <c r="CW263" s="3" t="str">
        <v>Gampela</v>
      </c>
      <c r="CX263" s="3" t="str">
        <v>Gampela</v>
      </c>
      <c r="CY263" s="3" t="str">
        <v>Gampela</v>
      </c>
      <c r="CZ263" s="3" t="str">
        <v>Gampela</v>
      </c>
      <c r="DA263" s="3" t="str">
        <v>Gampela</v>
      </c>
      <c r="DB263" s="3" t="str">
        <v>Gampela</v>
      </c>
      <c r="DC263" s="3" t="str">
        <v>Gampela</v>
      </c>
      <c r="DD263" s="3" t="str">
        <v>Gampela</v>
      </c>
      <c r="DE263" s="3" t="str">
        <v>Gampela</v>
      </c>
      <c r="DF263" s="3" t="str">
        <v>Gampela</v>
      </c>
      <c r="DG263" s="3" t="str">
        <v>Gampela</v>
      </c>
      <c r="DH263" s="3" t="str">
        <v>Gampela</v>
      </c>
      <c r="DI263" s="3" t="str">
        <v>Gampela</v>
      </c>
      <c r="DJ263" s="3" t="str">
        <v>Gampela</v>
      </c>
      <c r="DK263" s="3" t="str">
        <v>Gampela</v>
      </c>
      <c r="DL263" s="3" t="str">
        <v>Gampela</v>
      </c>
      <c r="DM263" s="3" t="str">
        <v>Gampela</v>
      </c>
      <c r="DN263" s="3" t="str">
        <v>Gampela</v>
      </c>
      <c r="DO263" s="3" t="str">
        <v>Gampela</v>
      </c>
      <c r="DP263" s="3" t="str">
        <v>Gampela</v>
      </c>
    </row>
    <row r="264" spans="1:120" ht="14.5" x14ac:dyDescent="0.35">
      <c r="A264" s="3">
        <v>-14.792999999999999</v>
      </c>
      <c r="B264" s="3">
        <v>28.195</v>
      </c>
      <c r="C264" s="3" t="s">
        <v>238</v>
      </c>
      <c r="D264" s="3" t="s">
        <v>107</v>
      </c>
      <c r="E264" s="3" t="s">
        <v>597</v>
      </c>
      <c r="F264" s="3">
        <v>500</v>
      </c>
      <c r="G264"/>
      <c r="H264" s="3" t="str">
        <f>CONCATENATE(site_list[[#This Row],[Country]],site_list[[#This Row],[Site.ID]])</f>
        <v>ZambiaGART, Chimbombo</v>
      </c>
      <c r="BB264" s="3" t="str">
        <v>GART, Chimbombo</v>
      </c>
      <c r="BC264" s="3" t="str">
        <v>GART, Chimbombo</v>
      </c>
      <c r="BD264" s="3" t="str">
        <v>GART, Chimbombo</v>
      </c>
      <c r="BE264" s="3" t="str">
        <v>GART, Chimbombo</v>
      </c>
      <c r="BF264" s="3" t="str">
        <v>GART, Chimbombo</v>
      </c>
      <c r="BG264" s="3" t="str">
        <v>GART, Chimbombo</v>
      </c>
      <c r="BH264" s="3" t="str">
        <v>GART, Chimbombo</v>
      </c>
      <c r="BI264" s="3" t="str">
        <v>GART, Chimbombo</v>
      </c>
      <c r="BJ264" s="3" t="str">
        <v>GART, Chimbombo</v>
      </c>
      <c r="BK264" s="3" t="str">
        <v>GART, Chimbombo</v>
      </c>
      <c r="BL264" s="3" t="str">
        <v>GART, Chimbombo</v>
      </c>
      <c r="BM264" s="3" t="str">
        <v>GART, Chimbombo</v>
      </c>
      <c r="BN264" s="3" t="str">
        <v>GART, Chimbombo</v>
      </c>
      <c r="BO264" s="3" t="str">
        <v>GART, Chimbombo</v>
      </c>
      <c r="BP264" s="3" t="str">
        <v>GART, Chimbombo</v>
      </c>
      <c r="BQ264" s="3" t="str">
        <v>GART, Chimbombo</v>
      </c>
      <c r="BR264" s="3" t="str">
        <v>GART, Chimbombo</v>
      </c>
      <c r="BS264" s="3" t="str">
        <v>GART, Chimbombo</v>
      </c>
      <c r="BT264" s="3" t="str">
        <v>GART, Chimbombo</v>
      </c>
      <c r="BU264" s="3" t="str">
        <v>GART, Chimbombo</v>
      </c>
      <c r="BV264" s="3" t="str">
        <v>GART, Chimbombo</v>
      </c>
      <c r="BW264" s="3" t="str">
        <v>GART, Chimbombo</v>
      </c>
      <c r="BX264" s="3" t="str">
        <v>GART, Chimbombo</v>
      </c>
      <c r="BY264" s="3" t="str">
        <v>GART, Chimbombo</v>
      </c>
      <c r="BZ264" s="3" t="str">
        <v>GART, Chimbombo</v>
      </c>
      <c r="CA264" s="3" t="str">
        <v>GART, Chimbombo</v>
      </c>
      <c r="CB264" s="3" t="str">
        <v>GART, Chimbombo</v>
      </c>
      <c r="CC264" s="3" t="str">
        <v>GART, Chimbombo</v>
      </c>
      <c r="CD264" s="3" t="str">
        <v>GART, Chimbombo</v>
      </c>
      <c r="CE264" s="3" t="str">
        <v>GART, Chimbombo</v>
      </c>
      <c r="CF264" s="3" t="str">
        <v>GART, Chimbombo</v>
      </c>
      <c r="CG264" s="3" t="str">
        <v>GART, Chimbombo</v>
      </c>
      <c r="CK264" s="3" t="str">
        <v>GART, Chimbombo</v>
      </c>
      <c r="CM264" s="3" t="str">
        <v>GART, Chimbombo</v>
      </c>
      <c r="CN264" s="3" t="str">
        <v>GART, Chimbombo</v>
      </c>
      <c r="CO264" s="3" t="str">
        <v>GART, Chimbombo</v>
      </c>
      <c r="CP264" s="3" t="str">
        <v>GART, Chimbombo</v>
      </c>
      <c r="CQ264" s="3" t="str">
        <v>GART, Chimbombo</v>
      </c>
      <c r="CR264" s="3" t="str">
        <v>GART, Chimbombo</v>
      </c>
      <c r="CS264" s="3" t="str">
        <v>GART, Chimbombo</v>
      </c>
      <c r="CT264" s="3" t="str">
        <v>GART, Chimbombo</v>
      </c>
      <c r="CU264" s="3" t="str">
        <v>GART, Chimbombo</v>
      </c>
      <c r="CV264" s="3" t="str">
        <v>GART, Chimbombo</v>
      </c>
      <c r="CW264" s="3" t="str">
        <v>GART, Chimbombo</v>
      </c>
      <c r="CX264" s="3" t="str">
        <v>GART, Chimbombo</v>
      </c>
      <c r="CY264" s="3" t="str">
        <v>GART, Chimbombo</v>
      </c>
      <c r="CZ264" s="3" t="str">
        <v>GART, Chimbombo</v>
      </c>
      <c r="DA264" s="3" t="str">
        <v>GART, Chimbombo</v>
      </c>
      <c r="DB264" s="3" t="str">
        <v>GART, Chimbombo</v>
      </c>
      <c r="DC264" s="3" t="str">
        <v>GART, Chimbombo</v>
      </c>
      <c r="DD264" s="3" t="str">
        <v>GART, Chimbombo</v>
      </c>
      <c r="DE264" s="3" t="str">
        <v>GART, Chimbombo</v>
      </c>
      <c r="DF264" s="3" t="str">
        <v>GART, Chimbombo</v>
      </c>
      <c r="DG264" s="3" t="str">
        <v>GART, Chimbombo</v>
      </c>
      <c r="DH264" s="3" t="str">
        <v>GART, Chimbombo</v>
      </c>
      <c r="DI264" s="3" t="str">
        <v>GART, Chimbombo</v>
      </c>
      <c r="DJ264" s="3" t="str">
        <v>GART, Chimbombo</v>
      </c>
      <c r="DK264" s="3" t="str">
        <v>GART, Chimbombo</v>
      </c>
      <c r="DL264" s="3" t="str">
        <v>GART, Chimbombo</v>
      </c>
      <c r="DM264" s="3" t="str">
        <v>GART, Chimbombo</v>
      </c>
      <c r="DN264" s="3" t="str">
        <v>GART, Chimbombo</v>
      </c>
      <c r="DO264" s="3" t="str">
        <v>GART, Chimbombo</v>
      </c>
      <c r="DP264" s="3" t="str">
        <v>GART, Chimbombo</v>
      </c>
    </row>
    <row r="265" spans="1:120" ht="14.5" x14ac:dyDescent="0.35">
      <c r="A265" s="3">
        <v>11.981400000000001</v>
      </c>
      <c r="B265" s="3">
        <v>3.5581999999999998</v>
      </c>
      <c r="C265" s="3" t="s">
        <v>194</v>
      </c>
      <c r="D265" s="3" t="s">
        <v>107</v>
      </c>
      <c r="E265" s="3" t="s">
        <v>398</v>
      </c>
      <c r="F265" s="3">
        <v>200</v>
      </c>
      <c r="G265"/>
      <c r="H265" s="3" t="str">
        <f>CONCATENATE(site_list[[#This Row],[Country]],site_list[[#This Row],[Site.ID]])</f>
        <v>NigerGaya Station</v>
      </c>
      <c r="BB265" s="3" t="str">
        <v>Gaya Station</v>
      </c>
      <c r="BC265" s="3" t="str">
        <v>Gaya Station</v>
      </c>
      <c r="BD265" s="3" t="str">
        <v>Gaya Station</v>
      </c>
      <c r="BE265" s="3" t="str">
        <v>Gaya Station</v>
      </c>
      <c r="BF265" s="3" t="str">
        <v>Gaya Station</v>
      </c>
      <c r="BG265" s="3" t="str">
        <v>Gaya Station</v>
      </c>
      <c r="BH265" s="3" t="str">
        <v>Gaya Station</v>
      </c>
      <c r="BI265" s="3" t="str">
        <v>Gaya Station</v>
      </c>
      <c r="BJ265" s="3" t="str">
        <v>Gaya Station</v>
      </c>
      <c r="BK265" s="3" t="str">
        <v>Gaya Station</v>
      </c>
      <c r="BL265" s="3" t="str">
        <v>Gaya Station</v>
      </c>
      <c r="BM265" s="3" t="str">
        <v>Gaya Station</v>
      </c>
      <c r="BN265" s="3" t="str">
        <v>Gaya Station</v>
      </c>
      <c r="BO265" s="3" t="str">
        <v>Gaya Station</v>
      </c>
      <c r="BP265" s="3" t="str">
        <v>Gaya Station</v>
      </c>
      <c r="BQ265" s="3" t="str">
        <v>Gaya Station</v>
      </c>
      <c r="BR265" s="3" t="str">
        <v>Gaya Station</v>
      </c>
      <c r="BS265" s="3" t="str">
        <v>Gaya Station</v>
      </c>
      <c r="BT265" s="3" t="str">
        <v>Gaya Station</v>
      </c>
      <c r="BU265" s="3" t="str">
        <v>Gaya Station</v>
      </c>
      <c r="BV265" s="3" t="str">
        <v>Gaya Station</v>
      </c>
      <c r="BW265" s="3" t="str">
        <v>Gaya Station</v>
      </c>
      <c r="BX265" s="3" t="str">
        <v>Gaya Station</v>
      </c>
      <c r="BY265" s="3" t="str">
        <v>Gaya Station</v>
      </c>
      <c r="BZ265" s="3" t="str">
        <v>Gaya Station</v>
      </c>
      <c r="CA265" s="3" t="str">
        <v>Gaya Station</v>
      </c>
      <c r="CB265" s="3" t="str">
        <v>Gaya Station</v>
      </c>
      <c r="CC265" s="3" t="str">
        <v>Gaya Station</v>
      </c>
      <c r="CD265" s="3" t="str">
        <v>Gaya Station</v>
      </c>
      <c r="CE265" s="3" t="str">
        <v>Gaya Station</v>
      </c>
      <c r="CF265" s="3" t="str">
        <v>Gaya Station</v>
      </c>
      <c r="CG265" s="3" t="str">
        <v>Gaya Station</v>
      </c>
      <c r="CK265" s="3" t="str">
        <v>Gaya Station</v>
      </c>
      <c r="CM265" s="3" t="str">
        <v>Gaya Station</v>
      </c>
      <c r="CN265" s="3" t="str">
        <v>Gaya Station</v>
      </c>
      <c r="CO265" s="3" t="str">
        <v>Gaya Station</v>
      </c>
      <c r="CP265" s="3" t="str">
        <v>Gaya Station</v>
      </c>
      <c r="CQ265" s="3" t="str">
        <v>Gaya Station</v>
      </c>
      <c r="CR265" s="3" t="str">
        <v>Gaya Station</v>
      </c>
      <c r="CS265" s="3" t="str">
        <v>Gaya Station</v>
      </c>
      <c r="CT265" s="3" t="str">
        <v>Gaya Station</v>
      </c>
      <c r="CU265" s="3" t="str">
        <v>Gaya Station</v>
      </c>
      <c r="CV265" s="3" t="str">
        <v>Gaya Station</v>
      </c>
      <c r="CW265" s="3" t="str">
        <v>Gaya Station</v>
      </c>
      <c r="CX265" s="3" t="str">
        <v>Gaya Station</v>
      </c>
      <c r="CY265" s="3" t="str">
        <v>Gaya Station</v>
      </c>
      <c r="CZ265" s="3" t="str">
        <v>Gaya Station</v>
      </c>
      <c r="DA265" s="3" t="str">
        <v>Gaya Station</v>
      </c>
      <c r="DB265" s="3" t="str">
        <v>Gaya Station</v>
      </c>
      <c r="DC265" s="3" t="str">
        <v>Gaya Station</v>
      </c>
      <c r="DD265" s="3" t="str">
        <v>Gaya Station</v>
      </c>
      <c r="DE265" s="3" t="str">
        <v>Gaya Station</v>
      </c>
      <c r="DF265" s="3" t="str">
        <v>Gaya Station</v>
      </c>
      <c r="DG265" s="3" t="str">
        <v>Gaya Station</v>
      </c>
      <c r="DH265" s="3" t="str">
        <v>Gaya Station</v>
      </c>
      <c r="DI265" s="3" t="str">
        <v>Gaya Station</v>
      </c>
      <c r="DJ265" s="3" t="str">
        <v>Gaya Station</v>
      </c>
      <c r="DK265" s="3" t="str">
        <v>Gaya Station</v>
      </c>
      <c r="DL265" s="3" t="str">
        <v>Gaya Station</v>
      </c>
      <c r="DM265" s="3" t="str">
        <v>Gaya Station</v>
      </c>
      <c r="DN265" s="3" t="str">
        <v>Gaya Station</v>
      </c>
      <c r="DO265" s="3" t="str">
        <v>Gaya Station</v>
      </c>
      <c r="DP265" s="3" t="str">
        <v>Gaya Station</v>
      </c>
    </row>
    <row r="266" spans="1:120" ht="14.5" x14ac:dyDescent="0.35">
      <c r="A266" s="3">
        <v>30.783300000000001</v>
      </c>
      <c r="B266" s="3">
        <v>31.116599999999998</v>
      </c>
      <c r="C266" s="3" t="s">
        <v>142</v>
      </c>
      <c r="D266" s="3" t="s">
        <v>112</v>
      </c>
      <c r="E266" s="3" t="s">
        <v>13704</v>
      </c>
      <c r="F266" s="3">
        <v>100</v>
      </c>
      <c r="G266"/>
      <c r="H266" s="3" t="str">
        <f>CONCATENATE(site_list[[#This Row],[Country]],site_list[[#This Row],[Site.ID]])</f>
        <v>EgyptGemmeiza Agricultural Reseach Station</v>
      </c>
      <c r="BB266" s="3" t="str">
        <v>Gemmeiza Agricultural Reseach Station</v>
      </c>
      <c r="BC266" s="3" t="str">
        <v>Gemmeiza Agricultural Reseach Station</v>
      </c>
      <c r="BD266" s="3" t="str">
        <v>Gemmeiza Agricultural Reseach Station</v>
      </c>
      <c r="BE266" s="3" t="str">
        <v>Gemmeiza Agricultural Reseach Station</v>
      </c>
      <c r="BF266" s="3" t="str">
        <v>Gemmeiza Agricultural Reseach Station</v>
      </c>
      <c r="BG266" s="3" t="str">
        <v>Gemmeiza Agricultural Reseach Station</v>
      </c>
      <c r="BH266" s="3" t="str">
        <v>Gemmeiza Agricultural Reseach Station</v>
      </c>
      <c r="BI266" s="3" t="str">
        <v>Gemmeiza Agricultural Reseach Station</v>
      </c>
      <c r="BJ266" s="3" t="str">
        <v>Gemmeiza Agricultural Reseach Station</v>
      </c>
      <c r="BK266" s="3" t="str">
        <v>Gemmeiza Agricultural Reseach Station</v>
      </c>
      <c r="BL266" s="3" t="str">
        <v>Gemmeiza Agricultural Reseach Station</v>
      </c>
      <c r="BM266" s="3" t="str">
        <v>Gemmeiza Agricultural Reseach Station</v>
      </c>
      <c r="BN266" s="3" t="str">
        <v>Gemmeiza Agricultural Reseach Station</v>
      </c>
      <c r="BO266" s="3" t="str">
        <v>Gemmeiza Agricultural Reseach Station</v>
      </c>
      <c r="BP266" s="3" t="str">
        <v>Gemmeiza Agricultural Reseach Station</v>
      </c>
      <c r="BQ266" s="3" t="str">
        <v>Gemmeiza Agricultural Reseach Station</v>
      </c>
      <c r="BR266" s="3" t="str">
        <v>Gemmeiza Agricultural Reseach Station</v>
      </c>
      <c r="BS266" s="3" t="str">
        <v>Gemmeiza Agricultural Reseach Station</v>
      </c>
      <c r="BT266" s="3" t="str">
        <v>Gemmeiza Agricultural Reseach Station</v>
      </c>
      <c r="BU266" s="3" t="str">
        <v>Gemmeiza Agricultural Reseach Station</v>
      </c>
      <c r="BV266" s="3" t="str">
        <v>Gemmeiza Agricultural Reseach Station</v>
      </c>
      <c r="BW266" s="3" t="str">
        <v>Gemmeiza Agricultural Reseach Station</v>
      </c>
      <c r="BX266" s="3" t="str">
        <v>Gemmeiza Agricultural Reseach Station</v>
      </c>
      <c r="BY266" s="3" t="str">
        <v>Gemmeiza Agricultural Reseach Station</v>
      </c>
      <c r="BZ266" s="3" t="str">
        <v>Gemmeiza Agricultural Reseach Station</v>
      </c>
      <c r="CA266" s="3" t="str">
        <v>Gemmeiza Agricultural Reseach Station</v>
      </c>
      <c r="CB266" s="3" t="str">
        <v>Gemmeiza Agricultural Reseach Station</v>
      </c>
      <c r="CC266" s="3" t="str">
        <v>Gemmeiza Agricultural Reseach Station</v>
      </c>
      <c r="CD266" s="3" t="str">
        <v>Gemmeiza Agricultural Reseach Station</v>
      </c>
      <c r="CE266" s="3" t="str">
        <v>Gemmeiza Agricultural Reseach Station</v>
      </c>
      <c r="CF266" s="3" t="str">
        <v>Gemmeiza Agricultural Reseach Station</v>
      </c>
      <c r="CG266" s="3" t="str">
        <v>Gemmeiza Agricultural Reseach Station</v>
      </c>
      <c r="CK266" s="3" t="str">
        <v>Gemmeiza Agricultural Reseach Station</v>
      </c>
      <c r="CM266" s="3" t="str">
        <v>Gemmeiza Agricultural Reseach Station</v>
      </c>
      <c r="CN266" s="3" t="str">
        <v>Gemmeiza Agricultural Reseach Station</v>
      </c>
      <c r="CO266" s="3" t="str">
        <v>Gemmeiza Agricultural Reseach Station</v>
      </c>
      <c r="CP266" s="3" t="str">
        <v>Gemmeiza Agricultural Reseach Station</v>
      </c>
      <c r="CQ266" s="3" t="str">
        <v>Gemmeiza Agricultural Reseach Station</v>
      </c>
      <c r="CR266" s="3" t="str">
        <v>Gemmeiza Agricultural Reseach Station</v>
      </c>
      <c r="CS266" s="3" t="str">
        <v>Gemmeiza Agricultural Reseach Station</v>
      </c>
      <c r="CT266" s="3" t="str">
        <v>Gemmeiza Agricultural Reseach Station</v>
      </c>
      <c r="CU266" s="3" t="str">
        <v>Gemmeiza Agricultural Reseach Station</v>
      </c>
      <c r="CV266" s="3" t="str">
        <v>Gemmeiza Agricultural Reseach Station</v>
      </c>
      <c r="CW266" s="3" t="str">
        <v>Gemmeiza Agricultural Reseach Station</v>
      </c>
      <c r="CX266" s="3" t="str">
        <v>Gemmeiza Agricultural Reseach Station</v>
      </c>
      <c r="CY266" s="3" t="str">
        <v>Gemmeiza Agricultural Reseach Station</v>
      </c>
      <c r="CZ266" s="3" t="str">
        <v>Gemmeiza Agricultural Reseach Station</v>
      </c>
      <c r="DA266" s="3" t="str">
        <v>Gemmeiza Agricultural Reseach Station</v>
      </c>
      <c r="DB266" s="3" t="str">
        <v>Gemmeiza Agricultural Reseach Station</v>
      </c>
      <c r="DC266" s="3" t="str">
        <v>Gemmeiza Agricultural Reseach Station</v>
      </c>
      <c r="DD266" s="3" t="str">
        <v>Gemmeiza Agricultural Reseach Station</v>
      </c>
      <c r="DE266" s="3" t="str">
        <v>Gemmeiza Agricultural Reseach Station</v>
      </c>
      <c r="DF266" s="3" t="str">
        <v>Gemmeiza Agricultural Reseach Station</v>
      </c>
      <c r="DG266" s="3" t="str">
        <v>Gemmeiza Agricultural Reseach Station</v>
      </c>
      <c r="DH266" s="3" t="str">
        <v>Gemmeiza Agricultural Reseach Station</v>
      </c>
      <c r="DI266" s="3" t="str">
        <v>Gemmeiza Agricultural Reseach Station</v>
      </c>
      <c r="DJ266" s="3" t="str">
        <v>Gemmeiza Agricultural Reseach Station</v>
      </c>
      <c r="DK266" s="3" t="str">
        <v>Gemmeiza Agricultural Reseach Station</v>
      </c>
      <c r="DL266" s="3" t="str">
        <v>Gemmeiza Agricultural Reseach Station</v>
      </c>
      <c r="DM266" s="3" t="str">
        <v>Gemmeiza Agricultural Reseach Station</v>
      </c>
      <c r="DN266" s="3" t="str">
        <v>Gemmeiza Agricultural Reseach Station</v>
      </c>
      <c r="DO266" s="3" t="str">
        <v>Gemmeiza Agricultural Reseach Station</v>
      </c>
      <c r="DP266" s="3" t="str">
        <v>Gemmeiza Agricultural Reseach Station</v>
      </c>
    </row>
    <row r="267" spans="1:120" ht="14.5" x14ac:dyDescent="0.35">
      <c r="A267" s="3">
        <v>-14.9476</v>
      </c>
      <c r="B267" s="3">
        <v>28.0884</v>
      </c>
      <c r="C267" s="3" t="s">
        <v>238</v>
      </c>
      <c r="D267" s="3" t="s">
        <v>112</v>
      </c>
      <c r="E267" s="3" t="s">
        <v>9754</v>
      </c>
      <c r="F267" s="3">
        <v>3500</v>
      </c>
      <c r="G267"/>
      <c r="H267" s="3" t="str">
        <f>CONCATENATE(site_list[[#This Row],[Country]],site_list[[#This Row],[Site.ID]])</f>
        <v>ZambiaGerman-Zambian Agricultural Knowledge and Training Centre (AKTC), Chisamba</v>
      </c>
      <c r="BB267" s="3" t="str">
        <v>German-Zambian Agricultural Knowledge and Training Centre (AKTC), Chisamba</v>
      </c>
      <c r="BC267" s="3" t="str">
        <v>German-Zambian Agricultural Knowledge and Training Centre (AKTC), Chisamba</v>
      </c>
      <c r="BD267" s="3" t="str">
        <v>German-Zambian Agricultural Knowledge and Training Centre (AKTC), Chisamba</v>
      </c>
      <c r="BE267" s="3" t="str">
        <v>German-Zambian Agricultural Knowledge and Training Centre (AKTC), Chisamba</v>
      </c>
      <c r="BF267" s="3" t="str">
        <v>German-Zambian Agricultural Knowledge and Training Centre (AKTC), Chisamba</v>
      </c>
      <c r="BG267" s="3" t="str">
        <v>German-Zambian Agricultural Knowledge and Training Centre (AKTC), Chisamba</v>
      </c>
      <c r="BH267" s="3" t="str">
        <v>German-Zambian Agricultural Knowledge and Training Centre (AKTC), Chisamba</v>
      </c>
      <c r="BI267" s="3" t="str">
        <v>German-Zambian Agricultural Knowledge and Training Centre (AKTC), Chisamba</v>
      </c>
      <c r="BJ267" s="3" t="str">
        <v>German-Zambian Agricultural Knowledge and Training Centre (AKTC), Chisamba</v>
      </c>
      <c r="BK267" s="3" t="str">
        <v>German-Zambian Agricultural Knowledge and Training Centre (AKTC), Chisamba</v>
      </c>
      <c r="BL267" s="3" t="str">
        <v>German-Zambian Agricultural Knowledge and Training Centre (AKTC), Chisamba</v>
      </c>
      <c r="BM267" s="3" t="str">
        <v>German-Zambian Agricultural Knowledge and Training Centre (AKTC), Chisamba</v>
      </c>
      <c r="BN267" s="3" t="str">
        <v>German-Zambian Agricultural Knowledge and Training Centre (AKTC), Chisamba</v>
      </c>
      <c r="BO267" s="3" t="str">
        <v>German-Zambian Agricultural Knowledge and Training Centre (AKTC), Chisamba</v>
      </c>
      <c r="BP267" s="3" t="str">
        <v>German-Zambian Agricultural Knowledge and Training Centre (AKTC), Chisamba</v>
      </c>
      <c r="BQ267" s="3" t="str">
        <v>German-Zambian Agricultural Knowledge and Training Centre (AKTC), Chisamba</v>
      </c>
      <c r="BR267" s="3" t="str">
        <v>German-Zambian Agricultural Knowledge and Training Centre (AKTC), Chisamba</v>
      </c>
      <c r="BS267" s="3" t="str">
        <v>German-Zambian Agricultural Knowledge and Training Centre (AKTC), Chisamba</v>
      </c>
      <c r="BT267" s="3" t="str">
        <v>German-Zambian Agricultural Knowledge and Training Centre (AKTC), Chisamba</v>
      </c>
      <c r="BU267" s="3" t="str">
        <v>German-Zambian Agricultural Knowledge and Training Centre (AKTC), Chisamba</v>
      </c>
      <c r="BV267" s="3" t="str">
        <v>German-Zambian Agricultural Knowledge and Training Centre (AKTC), Chisamba</v>
      </c>
      <c r="BW267" s="3" t="str">
        <v>German-Zambian Agricultural Knowledge and Training Centre (AKTC), Chisamba</v>
      </c>
      <c r="BX267" s="3" t="str">
        <v>German-Zambian Agricultural Knowledge and Training Centre (AKTC), Chisamba</v>
      </c>
      <c r="BY267" s="3" t="str">
        <v>German-Zambian Agricultural Knowledge and Training Centre (AKTC), Chisamba</v>
      </c>
      <c r="BZ267" s="3" t="str">
        <v>German-Zambian Agricultural Knowledge and Training Centre (AKTC), Chisamba</v>
      </c>
      <c r="CA267" s="3" t="str">
        <v>German-Zambian Agricultural Knowledge and Training Centre (AKTC), Chisamba</v>
      </c>
      <c r="CB267" s="3" t="str">
        <v>German-Zambian Agricultural Knowledge and Training Centre (AKTC), Chisamba</v>
      </c>
      <c r="CC267" s="3" t="str">
        <v>German-Zambian Agricultural Knowledge and Training Centre (AKTC), Chisamba</v>
      </c>
      <c r="CD267" s="3" t="str">
        <v>German-Zambian Agricultural Knowledge and Training Centre (AKTC), Chisamba</v>
      </c>
      <c r="CE267" s="3" t="str">
        <v>German-Zambian Agricultural Knowledge and Training Centre (AKTC), Chisamba</v>
      </c>
      <c r="CF267" s="3" t="str">
        <v>German-Zambian Agricultural Knowledge and Training Centre (AKTC), Chisamba</v>
      </c>
      <c r="CG267" s="3" t="str">
        <v>German-Zambian Agricultural Knowledge and Training Centre (AKTC), Chisamba</v>
      </c>
      <c r="CK267" s="3" t="str">
        <v>German-Zambian Agricultural Knowledge and Training Centre (AKTC), Chisamba</v>
      </c>
      <c r="CM267" s="3" t="str">
        <v>German-Zambian Agricultural Knowledge and Training Centre (AKTC), Chisamba</v>
      </c>
      <c r="CN267" s="3" t="str">
        <v>German-Zambian Agricultural Knowledge and Training Centre (AKTC), Chisamba</v>
      </c>
      <c r="CO267" s="3" t="str">
        <v>German-Zambian Agricultural Knowledge and Training Centre (AKTC), Chisamba</v>
      </c>
      <c r="CP267" s="3" t="str">
        <v>German-Zambian Agricultural Knowledge and Training Centre (AKTC), Chisamba</v>
      </c>
      <c r="CQ267" s="3" t="str">
        <v>German-Zambian Agricultural Knowledge and Training Centre (AKTC), Chisamba</v>
      </c>
      <c r="CR267" s="3" t="str">
        <v>German-Zambian Agricultural Knowledge and Training Centre (AKTC), Chisamba</v>
      </c>
      <c r="CS267" s="3" t="str">
        <v>German-Zambian Agricultural Knowledge and Training Centre (AKTC), Chisamba</v>
      </c>
      <c r="CT267" s="3" t="str">
        <v>German-Zambian Agricultural Knowledge and Training Centre (AKTC), Chisamba</v>
      </c>
      <c r="CU267" s="3" t="str">
        <v>German-Zambian Agricultural Knowledge and Training Centre (AKTC), Chisamba</v>
      </c>
      <c r="CV267" s="3" t="str">
        <v>German-Zambian Agricultural Knowledge and Training Centre (AKTC), Chisamba</v>
      </c>
      <c r="CW267" s="3" t="str">
        <v>German-Zambian Agricultural Knowledge and Training Centre (AKTC), Chisamba</v>
      </c>
      <c r="CX267" s="3" t="str">
        <v>German-Zambian Agricultural Knowledge and Training Centre (AKTC), Chisamba</v>
      </c>
      <c r="CY267" s="3" t="str">
        <v>German-Zambian Agricultural Knowledge and Training Centre (AKTC), Chisamba</v>
      </c>
      <c r="CZ267" s="3" t="str">
        <v>German-Zambian Agricultural Knowledge and Training Centre (AKTC), Chisamba</v>
      </c>
      <c r="DA267" s="3" t="str">
        <v>German-Zambian Agricultural Knowledge and Training Centre (AKTC), Chisamba</v>
      </c>
      <c r="DB267" s="3" t="str">
        <v>German-Zambian Agricultural Knowledge and Training Centre (AKTC), Chisamba</v>
      </c>
      <c r="DC267" s="3" t="str">
        <v>German-Zambian Agricultural Knowledge and Training Centre (AKTC), Chisamba</v>
      </c>
      <c r="DD267" s="3" t="str">
        <v>German-Zambian Agricultural Knowledge and Training Centre (AKTC), Chisamba</v>
      </c>
      <c r="DE267" s="3" t="str">
        <v>German-Zambian Agricultural Knowledge and Training Centre (AKTC), Chisamba</v>
      </c>
      <c r="DF267" s="3" t="str">
        <v>German-Zambian Agricultural Knowledge and Training Centre (AKTC), Chisamba</v>
      </c>
      <c r="DG267" s="3" t="str">
        <v>German-Zambian Agricultural Knowledge and Training Centre (AKTC), Chisamba</v>
      </c>
      <c r="DH267" s="3" t="str">
        <v>German-Zambian Agricultural Knowledge and Training Centre (AKTC), Chisamba</v>
      </c>
      <c r="DI267" s="3" t="str">
        <v>German-Zambian Agricultural Knowledge and Training Centre (AKTC), Chisamba</v>
      </c>
      <c r="DJ267" s="3" t="str">
        <v>German-Zambian Agricultural Knowledge and Training Centre (AKTC), Chisamba</v>
      </c>
      <c r="DK267" s="3" t="str">
        <v>German-Zambian Agricultural Knowledge and Training Centre (AKTC), Chisamba</v>
      </c>
      <c r="DL267" s="3" t="str">
        <v>German-Zambian Agricultural Knowledge and Training Centre (AKTC), Chisamba</v>
      </c>
      <c r="DM267" s="3" t="str">
        <v>German-Zambian Agricultural Knowledge and Training Centre (AKTC), Chisamba</v>
      </c>
      <c r="DN267" s="3" t="str">
        <v>German-Zambian Agricultural Knowledge and Training Centre (AKTC), Chisamba</v>
      </c>
      <c r="DO267" s="3" t="str">
        <v>German-Zambian Agricultural Knowledge and Training Centre (AKTC), Chisamba</v>
      </c>
      <c r="DP267" s="3" t="str">
        <v>German-Zambian Agricultural Knowledge and Training Centre (AKTC), Chisamba</v>
      </c>
    </row>
    <row r="268" spans="1:120" ht="14.5" x14ac:dyDescent="0.35">
      <c r="A268" s="3">
        <v>14.4</v>
      </c>
      <c r="B268" s="3">
        <v>33.4833</v>
      </c>
      <c r="C268" s="3" t="s">
        <v>217</v>
      </c>
      <c r="D268" s="3" t="s">
        <v>107</v>
      </c>
      <c r="E268" s="3" t="s">
        <v>529</v>
      </c>
      <c r="F268" s="3">
        <v>400</v>
      </c>
      <c r="G268"/>
      <c r="H268" s="3" t="str">
        <f>CONCATENATE(site_list[[#This Row],[Country]],site_list[[#This Row],[Site.ID]])</f>
        <v>SudanGezira Research Farm, Wad Medani</v>
      </c>
      <c r="BB268" s="3" t="str">
        <v>Gezira Research Farm, Wad Medani</v>
      </c>
      <c r="BC268" s="3" t="str">
        <v>Gezira Research Farm, Wad Medani</v>
      </c>
      <c r="BD268" s="3" t="str">
        <v>Gezira Research Farm, Wad Medani</v>
      </c>
      <c r="BE268" s="3" t="str">
        <v>Gezira Research Farm, Wad Medani</v>
      </c>
      <c r="BF268" s="3" t="str">
        <v>Gezira Research Farm, Wad Medani</v>
      </c>
      <c r="BG268" s="3" t="str">
        <v>Gezira Research Farm, Wad Medani</v>
      </c>
      <c r="BH268" s="3" t="str">
        <v>Gezira Research Farm, Wad Medani</v>
      </c>
      <c r="BI268" s="3" t="str">
        <v>Gezira Research Farm, Wad Medani</v>
      </c>
      <c r="BJ268" s="3" t="str">
        <v>Gezira Research Farm, Wad Medani</v>
      </c>
      <c r="BK268" s="3" t="str">
        <v>Gezira Research Farm, Wad Medani</v>
      </c>
      <c r="BL268" s="3" t="str">
        <v>Gezira Research Farm, Wad Medani</v>
      </c>
      <c r="BM268" s="3" t="str">
        <v>Gezira Research Farm, Wad Medani</v>
      </c>
      <c r="BN268" s="3" t="str">
        <v>Gezira Research Farm, Wad Medani</v>
      </c>
      <c r="BO268" s="3" t="str">
        <v>Gezira Research Farm, Wad Medani</v>
      </c>
      <c r="BP268" s="3" t="str">
        <v>Gezira Research Farm, Wad Medani</v>
      </c>
      <c r="BQ268" s="3" t="str">
        <v>Gezira Research Farm, Wad Medani</v>
      </c>
      <c r="BR268" s="3" t="str">
        <v>Gezira Research Farm, Wad Medani</v>
      </c>
      <c r="BS268" s="3" t="str">
        <v>Gezira Research Farm, Wad Medani</v>
      </c>
      <c r="BT268" s="3" t="str">
        <v>Gezira Research Farm, Wad Medani</v>
      </c>
      <c r="BU268" s="3" t="str">
        <v>Gezira Research Farm, Wad Medani</v>
      </c>
      <c r="BV268" s="3" t="str">
        <v>Gezira Research Farm, Wad Medani</v>
      </c>
      <c r="BW268" s="3" t="str">
        <v>Gezira Research Farm, Wad Medani</v>
      </c>
      <c r="BX268" s="3" t="str">
        <v>Gezira Research Farm, Wad Medani</v>
      </c>
      <c r="BY268" s="3" t="str">
        <v>Gezira Research Farm, Wad Medani</v>
      </c>
      <c r="BZ268" s="3" t="str">
        <v>Gezira Research Farm, Wad Medani</v>
      </c>
      <c r="CA268" s="3" t="str">
        <v>Gezira Research Farm, Wad Medani</v>
      </c>
      <c r="CB268" s="3" t="str">
        <v>Gezira Research Farm, Wad Medani</v>
      </c>
      <c r="CC268" s="3" t="str">
        <v>Gezira Research Farm, Wad Medani</v>
      </c>
      <c r="CD268" s="3" t="str">
        <v>Gezira Research Farm, Wad Medani</v>
      </c>
      <c r="CE268" s="3" t="str">
        <v>Gezira Research Farm, Wad Medani</v>
      </c>
      <c r="CF268" s="3" t="str">
        <v>Gezira Research Farm, Wad Medani</v>
      </c>
      <c r="CG268" s="3" t="str">
        <v>Gezira Research Farm, Wad Medani</v>
      </c>
      <c r="CK268" s="3" t="str">
        <v>Gezira Research Farm, Wad Medani</v>
      </c>
      <c r="CM268" s="3" t="str">
        <v>Gezira Research Farm, Wad Medani</v>
      </c>
      <c r="CN268" s="3" t="str">
        <v>Gezira Research Farm, Wad Medani</v>
      </c>
      <c r="CO268" s="3" t="str">
        <v>Gezira Research Farm, Wad Medani</v>
      </c>
      <c r="CP268" s="3" t="str">
        <v>Gezira Research Farm, Wad Medani</v>
      </c>
      <c r="CQ268" s="3" t="str">
        <v>Gezira Research Farm, Wad Medani</v>
      </c>
      <c r="CR268" s="3" t="str">
        <v>Gezira Research Farm, Wad Medani</v>
      </c>
      <c r="CS268" s="3" t="str">
        <v>Gezira Research Farm, Wad Medani</v>
      </c>
      <c r="CT268" s="3" t="str">
        <v>Gezira Research Farm, Wad Medani</v>
      </c>
      <c r="CU268" s="3" t="str">
        <v>Gezira Research Farm, Wad Medani</v>
      </c>
      <c r="CV268" s="3" t="str">
        <v>Gezira Research Farm, Wad Medani</v>
      </c>
      <c r="CW268" s="3" t="str">
        <v>Gezira Research Farm, Wad Medani</v>
      </c>
      <c r="CX268" s="3" t="str">
        <v>Gezira Research Farm, Wad Medani</v>
      </c>
      <c r="CY268" s="3" t="str">
        <v>Gezira Research Farm, Wad Medani</v>
      </c>
      <c r="CZ268" s="3" t="str">
        <v>Gezira Research Farm, Wad Medani</v>
      </c>
      <c r="DA268" s="3" t="str">
        <v>Gezira Research Farm, Wad Medani</v>
      </c>
      <c r="DB268" s="3" t="str">
        <v>Gezira Research Farm, Wad Medani</v>
      </c>
      <c r="DC268" s="3" t="str">
        <v>Gezira Research Farm, Wad Medani</v>
      </c>
      <c r="DD268" s="3" t="str">
        <v>Gezira Research Farm, Wad Medani</v>
      </c>
      <c r="DE268" s="3" t="str">
        <v>Gezira Research Farm, Wad Medani</v>
      </c>
      <c r="DF268" s="3" t="str">
        <v>Gezira Research Farm, Wad Medani</v>
      </c>
      <c r="DG268" s="3" t="str">
        <v>Gezira Research Farm, Wad Medani</v>
      </c>
      <c r="DH268" s="3" t="str">
        <v>Gezira Research Farm, Wad Medani</v>
      </c>
      <c r="DI268" s="3" t="str">
        <v>Gezira Research Farm, Wad Medani</v>
      </c>
      <c r="DJ268" s="3" t="str">
        <v>Gezira Research Farm, Wad Medani</v>
      </c>
      <c r="DK268" s="3" t="str">
        <v>Gezira Research Farm, Wad Medani</v>
      </c>
      <c r="DL268" s="3" t="str">
        <v>Gezira Research Farm, Wad Medani</v>
      </c>
      <c r="DM268" s="3" t="str">
        <v>Gezira Research Farm, Wad Medani</v>
      </c>
      <c r="DN268" s="3" t="str">
        <v>Gezira Research Farm, Wad Medani</v>
      </c>
      <c r="DO268" s="3" t="str">
        <v>Gezira Research Farm, Wad Medani</v>
      </c>
      <c r="DP268" s="3" t="str">
        <v>Gezira Research Farm, Wad Medani</v>
      </c>
    </row>
    <row r="269" spans="1:120" ht="14.5" x14ac:dyDescent="0.35">
      <c r="A269" s="3">
        <v>9.6300000000000008</v>
      </c>
      <c r="B269" s="3">
        <v>8.4960000000000004</v>
      </c>
      <c r="C269" s="3" t="s">
        <v>196</v>
      </c>
      <c r="D269" s="3" t="s">
        <v>107</v>
      </c>
      <c r="E269" s="3" t="s">
        <v>427</v>
      </c>
      <c r="F269" s="3">
        <v>250</v>
      </c>
      <c r="G269"/>
      <c r="H269" s="3" t="str">
        <f>CONCATENATE(site_list[[#This Row],[Country]],site_list[[#This Row],[Site.ID]])</f>
        <v>NigeriaGidan Kaura</v>
      </c>
      <c r="BB269" s="3" t="str">
        <v>Gidan Kaura</v>
      </c>
      <c r="BC269" s="3" t="str">
        <v>Gidan Kaura</v>
      </c>
      <c r="BD269" s="3" t="str">
        <v>Gidan Kaura</v>
      </c>
      <c r="BE269" s="3" t="str">
        <v>Gidan Kaura</v>
      </c>
      <c r="BF269" s="3" t="str">
        <v>Gidan Kaura</v>
      </c>
      <c r="BG269" s="3" t="str">
        <v>Gidan Kaura</v>
      </c>
      <c r="BH269" s="3" t="str">
        <v>Gidan Kaura</v>
      </c>
      <c r="BI269" s="3" t="str">
        <v>Gidan Kaura</v>
      </c>
      <c r="BJ269" s="3" t="str">
        <v>Gidan Kaura</v>
      </c>
      <c r="BK269" s="3" t="str">
        <v>Gidan Kaura</v>
      </c>
      <c r="BL269" s="3" t="str">
        <v>Gidan Kaura</v>
      </c>
      <c r="BM269" s="3" t="str">
        <v>Gidan Kaura</v>
      </c>
      <c r="BN269" s="3" t="str">
        <v>Gidan Kaura</v>
      </c>
      <c r="BO269" s="3" t="str">
        <v>Gidan Kaura</v>
      </c>
      <c r="BP269" s="3" t="str">
        <v>Gidan Kaura</v>
      </c>
      <c r="BQ269" s="3" t="str">
        <v>Gidan Kaura</v>
      </c>
      <c r="BR269" s="3" t="str">
        <v>Gidan Kaura</v>
      </c>
      <c r="BS269" s="3" t="str">
        <v>Gidan Kaura</v>
      </c>
      <c r="BT269" s="3" t="str">
        <v>Gidan Kaura</v>
      </c>
      <c r="BU269" s="3" t="str">
        <v>Gidan Kaura</v>
      </c>
      <c r="BV269" s="3" t="str">
        <v>Gidan Kaura</v>
      </c>
      <c r="BW269" s="3" t="str">
        <v>Gidan Kaura</v>
      </c>
      <c r="BX269" s="3" t="str">
        <v>Gidan Kaura</v>
      </c>
      <c r="BY269" s="3" t="str">
        <v>Gidan Kaura</v>
      </c>
      <c r="BZ269" s="3" t="str">
        <v>Gidan Kaura</v>
      </c>
      <c r="CA269" s="3" t="str">
        <v>Gidan Kaura</v>
      </c>
      <c r="CB269" s="3" t="str">
        <v>Gidan Kaura</v>
      </c>
      <c r="CC269" s="3" t="str">
        <v>Gidan Kaura</v>
      </c>
      <c r="CD269" s="3" t="str">
        <v>Gidan Kaura</v>
      </c>
      <c r="CE269" s="3" t="str">
        <v>Gidan Kaura</v>
      </c>
      <c r="CF269" s="3" t="str">
        <v>Gidan Kaura</v>
      </c>
      <c r="CG269" s="3" t="str">
        <v>Gidan Kaura</v>
      </c>
      <c r="CK269" s="3" t="str">
        <v>Gidan Kaura</v>
      </c>
      <c r="CM269" s="3" t="str">
        <v>Gidan Kaura</v>
      </c>
      <c r="CN269" s="3" t="str">
        <v>Gidan Kaura</v>
      </c>
      <c r="CO269" s="3" t="str">
        <v>Gidan Kaura</v>
      </c>
      <c r="CP269" s="3" t="str">
        <v>Gidan Kaura</v>
      </c>
      <c r="CQ269" s="3" t="str">
        <v>Gidan Kaura</v>
      </c>
      <c r="CR269" s="3" t="str">
        <v>Gidan Kaura</v>
      </c>
      <c r="CS269" s="3" t="str">
        <v>Gidan Kaura</v>
      </c>
      <c r="CT269" s="3" t="str">
        <v>Gidan Kaura</v>
      </c>
      <c r="CU269" s="3" t="str">
        <v>Gidan Kaura</v>
      </c>
      <c r="CV269" s="3" t="str">
        <v>Gidan Kaura</v>
      </c>
      <c r="CW269" s="3" t="str">
        <v>Gidan Kaura</v>
      </c>
      <c r="CX269" s="3" t="str">
        <v>Gidan Kaura</v>
      </c>
      <c r="CY269" s="3" t="str">
        <v>Gidan Kaura</v>
      </c>
      <c r="CZ269" s="3" t="str">
        <v>Gidan Kaura</v>
      </c>
      <c r="DA269" s="3" t="str">
        <v>Gidan Kaura</v>
      </c>
      <c r="DB269" s="3" t="str">
        <v>Gidan Kaura</v>
      </c>
      <c r="DC269" s="3" t="str">
        <v>Gidan Kaura</v>
      </c>
      <c r="DD269" s="3" t="str">
        <v>Gidan Kaura</v>
      </c>
      <c r="DE269" s="3" t="str">
        <v>Gidan Kaura</v>
      </c>
      <c r="DF269" s="3" t="str">
        <v>Gidan Kaura</v>
      </c>
      <c r="DG269" s="3" t="str">
        <v>Gidan Kaura</v>
      </c>
      <c r="DH269" s="3" t="str">
        <v>Gidan Kaura</v>
      </c>
      <c r="DI269" s="3" t="str">
        <v>Gidan Kaura</v>
      </c>
      <c r="DJ269" s="3" t="str">
        <v>Gidan Kaura</v>
      </c>
      <c r="DK269" s="3" t="str">
        <v>Gidan Kaura</v>
      </c>
      <c r="DL269" s="3" t="str">
        <v>Gidan Kaura</v>
      </c>
      <c r="DM269" s="3" t="str">
        <v>Gidan Kaura</v>
      </c>
      <c r="DN269" s="3" t="str">
        <v>Gidan Kaura</v>
      </c>
      <c r="DO269" s="3" t="str">
        <v>Gidan Kaura</v>
      </c>
      <c r="DP269" s="3" t="str">
        <v>Gidan Kaura</v>
      </c>
    </row>
    <row r="270" spans="1:120" ht="14.5" x14ac:dyDescent="0.35">
      <c r="A270" s="3">
        <v>9.0221</v>
      </c>
      <c r="B270" s="3">
        <v>38.180599999999998</v>
      </c>
      <c r="C270" s="3" t="s">
        <v>148</v>
      </c>
      <c r="D270" s="3" t="s">
        <v>107</v>
      </c>
      <c r="E270" s="3" t="s">
        <v>290</v>
      </c>
      <c r="F270" s="3">
        <v>300</v>
      </c>
      <c r="G270"/>
      <c r="H270" s="3" t="str">
        <f>CONCATENATE(site_list[[#This Row],[Country]],site_list[[#This Row],[Site.ID]])</f>
        <v>EthiopiaGinchi ARS</v>
      </c>
      <c r="BB270" s="3" t="str">
        <v>Ginchi ARS</v>
      </c>
      <c r="BC270" s="3" t="str">
        <v>Ginchi ARS</v>
      </c>
      <c r="BD270" s="3" t="str">
        <v>Ginchi ARS</v>
      </c>
      <c r="BE270" s="3" t="str">
        <v>Ginchi ARS</v>
      </c>
      <c r="BF270" s="3" t="str">
        <v>Ginchi ARS</v>
      </c>
      <c r="BG270" s="3" t="str">
        <v>Ginchi ARS</v>
      </c>
      <c r="BH270" s="3" t="str">
        <v>Ginchi ARS</v>
      </c>
      <c r="BI270" s="3" t="str">
        <v>Ginchi ARS</v>
      </c>
      <c r="BJ270" s="3" t="str">
        <v>Ginchi ARS</v>
      </c>
      <c r="BK270" s="3" t="str">
        <v>Ginchi ARS</v>
      </c>
      <c r="BL270" s="3" t="str">
        <v>Ginchi ARS</v>
      </c>
      <c r="BM270" s="3" t="str">
        <v>Ginchi ARS</v>
      </c>
      <c r="BN270" s="3" t="str">
        <v>Ginchi ARS</v>
      </c>
      <c r="BO270" s="3" t="str">
        <v>Ginchi ARS</v>
      </c>
      <c r="BP270" s="3" t="str">
        <v>Ginchi ARS</v>
      </c>
      <c r="BQ270" s="3" t="str">
        <v>Ginchi ARS</v>
      </c>
      <c r="BR270" s="3" t="str">
        <v>Ginchi ARS</v>
      </c>
      <c r="BS270" s="3" t="str">
        <v>Ginchi ARS</v>
      </c>
      <c r="BT270" s="3" t="str">
        <v>Ginchi ARS</v>
      </c>
      <c r="BU270" s="3" t="str">
        <v>Ginchi ARS</v>
      </c>
      <c r="BV270" s="3" t="str">
        <v>Ginchi ARS</v>
      </c>
      <c r="BW270" s="3" t="str">
        <v>Ginchi ARS</v>
      </c>
      <c r="BX270" s="3" t="str">
        <v>Ginchi ARS</v>
      </c>
      <c r="BY270" s="3" t="str">
        <v>Ginchi ARS</v>
      </c>
      <c r="BZ270" s="3" t="str">
        <v>Ginchi ARS</v>
      </c>
      <c r="CA270" s="3" t="str">
        <v>Ginchi ARS</v>
      </c>
      <c r="CB270" s="3" t="str">
        <v>Ginchi ARS</v>
      </c>
      <c r="CC270" s="3" t="str">
        <v>Ginchi ARS</v>
      </c>
      <c r="CD270" s="3" t="str">
        <v>Ginchi ARS</v>
      </c>
      <c r="CE270" s="3" t="str">
        <v>Ginchi ARS</v>
      </c>
      <c r="CF270" s="3" t="str">
        <v>Ginchi ARS</v>
      </c>
      <c r="CG270" s="3" t="str">
        <v>Ginchi ARS</v>
      </c>
      <c r="CK270" s="3" t="str">
        <v>Ginchi ARS</v>
      </c>
      <c r="CM270" s="3" t="str">
        <v>Ginchi ARS</v>
      </c>
      <c r="CN270" s="3" t="str">
        <v>Ginchi ARS</v>
      </c>
      <c r="CO270" s="3" t="str">
        <v>Ginchi ARS</v>
      </c>
      <c r="CP270" s="3" t="str">
        <v>Ginchi ARS</v>
      </c>
      <c r="CQ270" s="3" t="str">
        <v>Ginchi ARS</v>
      </c>
      <c r="CR270" s="3" t="str">
        <v>Ginchi ARS</v>
      </c>
      <c r="CS270" s="3" t="str">
        <v>Ginchi ARS</v>
      </c>
      <c r="CT270" s="3" t="str">
        <v>Ginchi ARS</v>
      </c>
      <c r="CU270" s="3" t="str">
        <v>Ginchi ARS</v>
      </c>
      <c r="CV270" s="3" t="str">
        <v>Ginchi ARS</v>
      </c>
      <c r="CW270" s="3" t="str">
        <v>Ginchi ARS</v>
      </c>
      <c r="CX270" s="3" t="str">
        <v>Ginchi ARS</v>
      </c>
      <c r="CY270" s="3" t="str">
        <v>Ginchi ARS</v>
      </c>
      <c r="CZ270" s="3" t="str">
        <v>Ginchi ARS</v>
      </c>
      <c r="DA270" s="3" t="str">
        <v>Ginchi ARS</v>
      </c>
      <c r="DB270" s="3" t="str">
        <v>Ginchi ARS</v>
      </c>
      <c r="DC270" s="3" t="str">
        <v>Ginchi ARS</v>
      </c>
      <c r="DD270" s="3" t="str">
        <v>Ginchi ARS</v>
      </c>
      <c r="DE270" s="3" t="str">
        <v>Ginchi ARS</v>
      </c>
      <c r="DF270" s="3" t="str">
        <v>Ginchi ARS</v>
      </c>
      <c r="DG270" s="3" t="str">
        <v>Ginchi ARS</v>
      </c>
      <c r="DH270" s="3" t="str">
        <v>Ginchi ARS</v>
      </c>
      <c r="DI270" s="3" t="str">
        <v>Ginchi ARS</v>
      </c>
      <c r="DJ270" s="3" t="str">
        <v>Ginchi ARS</v>
      </c>
      <c r="DK270" s="3" t="str">
        <v>Ginchi ARS</v>
      </c>
      <c r="DL270" s="3" t="str">
        <v>Ginchi ARS</v>
      </c>
      <c r="DM270" s="3" t="str">
        <v>Ginchi ARS</v>
      </c>
      <c r="DN270" s="3" t="str">
        <v>Ginchi ARS</v>
      </c>
      <c r="DO270" s="3" t="str">
        <v>Ginchi ARS</v>
      </c>
      <c r="DP270" s="3" t="str">
        <v>Ginchi ARS</v>
      </c>
    </row>
    <row r="271" spans="1:120" ht="14.5" x14ac:dyDescent="0.35">
      <c r="A271" s="3">
        <v>-28.940999999999999</v>
      </c>
      <c r="B271" s="3">
        <v>26.329000000000001</v>
      </c>
      <c r="C271" s="3" t="s">
        <v>215</v>
      </c>
      <c r="D271" s="3" t="s">
        <v>107</v>
      </c>
      <c r="E271" s="3" t="s">
        <v>503</v>
      </c>
      <c r="F271" s="3">
        <v>1000</v>
      </c>
      <c r="G271"/>
      <c r="H271" s="3" t="str">
        <f>CONCATENATE(site_list[[#This Row],[Country]],site_list[[#This Row],[Site.ID]])</f>
        <v>South AfricaGlen Agricultural College</v>
      </c>
      <c r="BB271" s="3" t="str">
        <v>Glen Agricultural College</v>
      </c>
      <c r="BC271" s="3" t="str">
        <v>Glen Agricultural College</v>
      </c>
      <c r="BD271" s="3" t="str">
        <v>Glen Agricultural College</v>
      </c>
      <c r="BE271" s="3" t="str">
        <v>Glen Agricultural College</v>
      </c>
      <c r="BF271" s="3" t="str">
        <v>Glen Agricultural College</v>
      </c>
      <c r="BG271" s="3" t="str">
        <v>Glen Agricultural College</v>
      </c>
      <c r="BH271" s="3" t="str">
        <v>Glen Agricultural College</v>
      </c>
      <c r="BI271" s="3" t="str">
        <v>Glen Agricultural College</v>
      </c>
      <c r="BJ271" s="3" t="str">
        <v>Glen Agricultural College</v>
      </c>
      <c r="BK271" s="3" t="str">
        <v>Glen Agricultural College</v>
      </c>
      <c r="BL271" s="3" t="str">
        <v>Glen Agricultural College</v>
      </c>
      <c r="BM271" s="3" t="str">
        <v>Glen Agricultural College</v>
      </c>
      <c r="BN271" s="3" t="str">
        <v>Glen Agricultural College</v>
      </c>
      <c r="BO271" s="3" t="str">
        <v>Glen Agricultural College</v>
      </c>
      <c r="BP271" s="3" t="str">
        <v>Glen Agricultural College</v>
      </c>
      <c r="BQ271" s="3" t="str">
        <v>Glen Agricultural College</v>
      </c>
      <c r="BR271" s="3" t="str">
        <v>Glen Agricultural College</v>
      </c>
      <c r="BS271" s="3" t="str">
        <v>Glen Agricultural College</v>
      </c>
      <c r="BT271" s="3" t="str">
        <v>Glen Agricultural College</v>
      </c>
      <c r="BU271" s="3" t="str">
        <v>Glen Agricultural College</v>
      </c>
      <c r="BV271" s="3" t="str">
        <v>Glen Agricultural College</v>
      </c>
      <c r="BW271" s="3" t="str">
        <v>Glen Agricultural College</v>
      </c>
      <c r="BX271" s="3" t="str">
        <v>Glen Agricultural College</v>
      </c>
      <c r="BY271" s="3" t="str">
        <v>Glen Agricultural College</v>
      </c>
      <c r="BZ271" s="3" t="str">
        <v>Glen Agricultural College</v>
      </c>
      <c r="CA271" s="3" t="str">
        <v>Glen Agricultural College</v>
      </c>
      <c r="CB271" s="3" t="str">
        <v>Glen Agricultural College</v>
      </c>
      <c r="CC271" s="3" t="str">
        <v>Glen Agricultural College</v>
      </c>
      <c r="CD271" s="3" t="str">
        <v>Glen Agricultural College</v>
      </c>
      <c r="CE271" s="3" t="str">
        <v>Glen Agricultural College</v>
      </c>
      <c r="CF271" s="3" t="str">
        <v>Glen Agricultural College</v>
      </c>
      <c r="CG271" s="3" t="str">
        <v>Glen Agricultural College</v>
      </c>
      <c r="CK271" s="3" t="str">
        <v>Glen Agricultural College</v>
      </c>
      <c r="CM271" s="3" t="str">
        <v>Glen Agricultural College</v>
      </c>
      <c r="CN271" s="3" t="str">
        <v>Glen Agricultural College</v>
      </c>
      <c r="CO271" s="3" t="str">
        <v>Glen Agricultural College</v>
      </c>
      <c r="CP271" s="3" t="str">
        <v>Glen Agricultural College</v>
      </c>
      <c r="CQ271" s="3" t="str">
        <v>Glen Agricultural College</v>
      </c>
      <c r="CR271" s="3" t="str">
        <v>Glen Agricultural College</v>
      </c>
      <c r="CS271" s="3" t="str">
        <v>Glen Agricultural College</v>
      </c>
      <c r="CT271" s="3" t="str">
        <v>Glen Agricultural College</v>
      </c>
      <c r="CU271" s="3" t="str">
        <v>Glen Agricultural College</v>
      </c>
      <c r="CV271" s="3" t="str">
        <v>Glen Agricultural College</v>
      </c>
      <c r="CW271" s="3" t="str">
        <v>Glen Agricultural College</v>
      </c>
      <c r="CX271" s="3" t="str">
        <v>Glen Agricultural College</v>
      </c>
      <c r="CY271" s="3" t="str">
        <v>Glen Agricultural College</v>
      </c>
      <c r="CZ271" s="3" t="str">
        <v>Glen Agricultural College</v>
      </c>
      <c r="DA271" s="3" t="str">
        <v>Glen Agricultural College</v>
      </c>
      <c r="DB271" s="3" t="str">
        <v>Glen Agricultural College</v>
      </c>
      <c r="DC271" s="3" t="str">
        <v>Glen Agricultural College</v>
      </c>
      <c r="DD271" s="3" t="str">
        <v>Glen Agricultural College</v>
      </c>
      <c r="DE271" s="3" t="str">
        <v>Glen Agricultural College</v>
      </c>
      <c r="DF271" s="3" t="str">
        <v>Glen Agricultural College</v>
      </c>
      <c r="DG271" s="3" t="str">
        <v>Glen Agricultural College</v>
      </c>
      <c r="DH271" s="3" t="str">
        <v>Glen Agricultural College</v>
      </c>
      <c r="DI271" s="3" t="str">
        <v>Glen Agricultural College</v>
      </c>
      <c r="DJ271" s="3" t="str">
        <v>Glen Agricultural College</v>
      </c>
      <c r="DK271" s="3" t="str">
        <v>Glen Agricultural College</v>
      </c>
      <c r="DL271" s="3" t="str">
        <v>Glen Agricultural College</v>
      </c>
      <c r="DM271" s="3" t="str">
        <v>Glen Agricultural College</v>
      </c>
      <c r="DN271" s="3" t="str">
        <v>Glen Agricultural College</v>
      </c>
      <c r="DO271" s="3" t="str">
        <v>Glen Agricultural College</v>
      </c>
      <c r="DP271" s="3" t="str">
        <v>Glen Agricultural College</v>
      </c>
    </row>
    <row r="272" spans="1:120" ht="14.5" x14ac:dyDescent="0.35">
      <c r="A272" s="3">
        <v>6.25</v>
      </c>
      <c r="B272" s="3">
        <v>1.6</v>
      </c>
      <c r="C272" s="3" t="s">
        <v>228</v>
      </c>
      <c r="D272" s="3" t="s">
        <v>107</v>
      </c>
      <c r="E272" s="3" t="s">
        <v>565</v>
      </c>
      <c r="F272" s="3">
        <v>917</v>
      </c>
      <c r="G272"/>
      <c r="H272" s="3" t="str">
        <f>CONCATENATE(site_list[[#This Row],[Country]],site_list[[#This Row],[Site.ID]])</f>
        <v>TogoGlidji</v>
      </c>
      <c r="BB272" s="3" t="str">
        <v>Glidji</v>
      </c>
      <c r="BC272" s="3" t="str">
        <v>Glidji</v>
      </c>
      <c r="BD272" s="3" t="str">
        <v>Glidji</v>
      </c>
      <c r="BE272" s="3" t="str">
        <v>Glidji</v>
      </c>
      <c r="BF272" s="3" t="str">
        <v>Glidji</v>
      </c>
      <c r="BG272" s="3" t="str">
        <v>Glidji</v>
      </c>
      <c r="BH272" s="3" t="str">
        <v>Glidji</v>
      </c>
      <c r="BI272" s="3" t="str">
        <v>Glidji</v>
      </c>
      <c r="BJ272" s="3" t="str">
        <v>Glidji</v>
      </c>
      <c r="BK272" s="3" t="str">
        <v>Glidji</v>
      </c>
      <c r="BL272" s="3" t="str">
        <v>Glidji</v>
      </c>
      <c r="BM272" s="3" t="str">
        <v>Glidji</v>
      </c>
      <c r="BN272" s="3" t="str">
        <v>Glidji</v>
      </c>
      <c r="BO272" s="3" t="str">
        <v>Glidji</v>
      </c>
      <c r="BP272" s="3" t="str">
        <v>Glidji</v>
      </c>
      <c r="BQ272" s="3" t="str">
        <v>Glidji</v>
      </c>
      <c r="BR272" s="3" t="str">
        <v>Glidji</v>
      </c>
      <c r="BS272" s="3" t="str">
        <v>Glidji</v>
      </c>
      <c r="BT272" s="3" t="str">
        <v>Glidji</v>
      </c>
      <c r="BU272" s="3" t="str">
        <v>Glidji</v>
      </c>
      <c r="BV272" s="3" t="str">
        <v>Glidji</v>
      </c>
      <c r="BW272" s="3" t="str">
        <v>Glidji</v>
      </c>
      <c r="BX272" s="3" t="str">
        <v>Glidji</v>
      </c>
      <c r="BY272" s="3" t="str">
        <v>Glidji</v>
      </c>
      <c r="BZ272" s="3" t="str">
        <v>Glidji</v>
      </c>
      <c r="CA272" s="3" t="str">
        <v>Glidji</v>
      </c>
      <c r="CB272" s="3" t="str">
        <v>Glidji</v>
      </c>
      <c r="CC272" s="3" t="str">
        <v>Glidji</v>
      </c>
      <c r="CD272" s="3" t="str">
        <v>Glidji</v>
      </c>
      <c r="CE272" s="3" t="str">
        <v>Glidji</v>
      </c>
      <c r="CF272" s="3" t="str">
        <v>Glidji</v>
      </c>
      <c r="CG272" s="3" t="str">
        <v>Glidji</v>
      </c>
      <c r="CK272" s="3" t="str">
        <v>Glidji</v>
      </c>
      <c r="CM272" s="3" t="str">
        <v>Glidji</v>
      </c>
      <c r="CN272" s="3" t="str">
        <v>Glidji</v>
      </c>
      <c r="CO272" s="3" t="str">
        <v>Glidji</v>
      </c>
      <c r="CP272" s="3" t="str">
        <v>Glidji</v>
      </c>
      <c r="CQ272" s="3" t="str">
        <v>Glidji</v>
      </c>
      <c r="CR272" s="3" t="str">
        <v>Glidji</v>
      </c>
      <c r="CS272" s="3" t="str">
        <v>Glidji</v>
      </c>
      <c r="CT272" s="3" t="str">
        <v>Glidji</v>
      </c>
      <c r="CU272" s="3" t="str">
        <v>Glidji</v>
      </c>
      <c r="CV272" s="3" t="str">
        <v>Glidji</v>
      </c>
      <c r="CW272" s="3" t="str">
        <v>Glidji</v>
      </c>
      <c r="CX272" s="3" t="str">
        <v>Glidji</v>
      </c>
      <c r="CY272" s="3" t="str">
        <v>Glidji</v>
      </c>
      <c r="CZ272" s="3" t="str">
        <v>Glidji</v>
      </c>
      <c r="DA272" s="3" t="str">
        <v>Glidji</v>
      </c>
      <c r="DB272" s="3" t="str">
        <v>Glidji</v>
      </c>
      <c r="DC272" s="3" t="str">
        <v>Glidji</v>
      </c>
      <c r="DD272" s="3" t="str">
        <v>Glidji</v>
      </c>
      <c r="DE272" s="3" t="str">
        <v>Glidji</v>
      </c>
      <c r="DF272" s="3" t="str">
        <v>Glidji</v>
      </c>
      <c r="DG272" s="3" t="str">
        <v>Glidji</v>
      </c>
      <c r="DH272" s="3" t="str">
        <v>Glidji</v>
      </c>
      <c r="DI272" s="3" t="str">
        <v>Glidji</v>
      </c>
      <c r="DJ272" s="3" t="str">
        <v>Glidji</v>
      </c>
      <c r="DK272" s="3" t="str">
        <v>Glidji</v>
      </c>
      <c r="DL272" s="3" t="str">
        <v>Glidji</v>
      </c>
      <c r="DM272" s="3" t="str">
        <v>Glidji</v>
      </c>
      <c r="DN272" s="3" t="str">
        <v>Glidji</v>
      </c>
      <c r="DO272" s="3" t="str">
        <v>Glidji</v>
      </c>
      <c r="DP272" s="3" t="str">
        <v>Glidji</v>
      </c>
    </row>
    <row r="273" spans="1:120" ht="14.5" x14ac:dyDescent="0.35">
      <c r="A273" s="3">
        <v>-14.9711</v>
      </c>
      <c r="B273" s="3">
        <v>28.101959999999998</v>
      </c>
      <c r="C273" s="3" t="s">
        <v>238</v>
      </c>
      <c r="D273" s="3" t="s">
        <v>112</v>
      </c>
      <c r="E273" s="3" t="s">
        <v>13605</v>
      </c>
      <c r="F273" s="3">
        <v>5000</v>
      </c>
      <c r="G273"/>
      <c r="H273" s="3" t="str">
        <f>CONCATENATE(site_list[[#This Row],[Country]],site_list[[#This Row],[Site.ID]])</f>
        <v>ZambiaGolden Valley Agricultural Trust-Chisamba</v>
      </c>
      <c r="BB273" s="3" t="str">
        <v>Golden Valley Agricultural Trust-Chisamba</v>
      </c>
      <c r="BC273" s="3" t="str">
        <v>Golden Valley Agricultural Trust-Chisamba</v>
      </c>
      <c r="BD273" s="3" t="str">
        <v>Golden Valley Agricultural Trust-Chisamba</v>
      </c>
      <c r="BE273" s="3" t="str">
        <v>Golden Valley Agricultural Trust-Chisamba</v>
      </c>
      <c r="BF273" s="3" t="str">
        <v>Golden Valley Agricultural Trust-Chisamba</v>
      </c>
      <c r="BG273" s="3" t="str">
        <v>Golden Valley Agricultural Trust-Chisamba</v>
      </c>
      <c r="BH273" s="3" t="str">
        <v>Golden Valley Agricultural Trust-Chisamba</v>
      </c>
      <c r="BI273" s="3" t="str">
        <v>Golden Valley Agricultural Trust-Chisamba</v>
      </c>
      <c r="BJ273" s="3" t="str">
        <v>Golden Valley Agricultural Trust-Chisamba</v>
      </c>
      <c r="BK273" s="3" t="str">
        <v>Golden Valley Agricultural Trust-Chisamba</v>
      </c>
      <c r="BL273" s="3" t="str">
        <v>Golden Valley Agricultural Trust-Chisamba</v>
      </c>
      <c r="BM273" s="3" t="str">
        <v>Golden Valley Agricultural Trust-Chisamba</v>
      </c>
      <c r="BN273" s="3" t="str">
        <v>Golden Valley Agricultural Trust-Chisamba</v>
      </c>
      <c r="BO273" s="3" t="str">
        <v>Golden Valley Agricultural Trust-Chisamba</v>
      </c>
      <c r="BP273" s="3" t="str">
        <v>Golden Valley Agricultural Trust-Chisamba</v>
      </c>
      <c r="BQ273" s="3" t="str">
        <v>Golden Valley Agricultural Trust-Chisamba</v>
      </c>
      <c r="BR273" s="3" t="str">
        <v>Golden Valley Agricultural Trust-Chisamba</v>
      </c>
      <c r="BS273" s="3" t="str">
        <v>Golden Valley Agricultural Trust-Chisamba</v>
      </c>
      <c r="BT273" s="3" t="str">
        <v>Golden Valley Agricultural Trust-Chisamba</v>
      </c>
      <c r="BU273" s="3" t="str">
        <v>Golden Valley Agricultural Trust-Chisamba</v>
      </c>
      <c r="BV273" s="3" t="str">
        <v>Golden Valley Agricultural Trust-Chisamba</v>
      </c>
      <c r="BW273" s="3" t="str">
        <v>Golden Valley Agricultural Trust-Chisamba</v>
      </c>
      <c r="BX273" s="3" t="str">
        <v>Golden Valley Agricultural Trust-Chisamba</v>
      </c>
      <c r="BY273" s="3" t="str">
        <v>Golden Valley Agricultural Trust-Chisamba</v>
      </c>
      <c r="BZ273" s="3" t="str">
        <v>Golden Valley Agricultural Trust-Chisamba</v>
      </c>
      <c r="CA273" s="3" t="str">
        <v>Golden Valley Agricultural Trust-Chisamba</v>
      </c>
      <c r="CB273" s="3" t="str">
        <v>Golden Valley Agricultural Trust-Chisamba</v>
      </c>
      <c r="CC273" s="3" t="str">
        <v>Golden Valley Agricultural Trust-Chisamba</v>
      </c>
      <c r="CD273" s="3" t="str">
        <v>Golden Valley Agricultural Trust-Chisamba</v>
      </c>
      <c r="CE273" s="3" t="str">
        <v>Golden Valley Agricultural Trust-Chisamba</v>
      </c>
      <c r="CF273" s="3" t="str">
        <v>Golden Valley Agricultural Trust-Chisamba</v>
      </c>
      <c r="CG273" s="3" t="str">
        <v>Golden Valley Agricultural Trust-Chisamba</v>
      </c>
      <c r="CK273" s="3" t="str">
        <v>Golden Valley Agricultural Trust-Chisamba</v>
      </c>
      <c r="CM273" s="3" t="str">
        <v>Golden Valley Agricultural Trust-Chisamba</v>
      </c>
      <c r="CN273" s="3" t="str">
        <v>Golden Valley Agricultural Trust-Chisamba</v>
      </c>
      <c r="CO273" s="3" t="str">
        <v>Golden Valley Agricultural Trust-Chisamba</v>
      </c>
      <c r="CP273" s="3" t="str">
        <v>Golden Valley Agricultural Trust-Chisamba</v>
      </c>
      <c r="CQ273" s="3" t="str">
        <v>Golden Valley Agricultural Trust-Chisamba</v>
      </c>
      <c r="CR273" s="3" t="str">
        <v>Golden Valley Agricultural Trust-Chisamba</v>
      </c>
      <c r="CS273" s="3" t="str">
        <v>Golden Valley Agricultural Trust-Chisamba</v>
      </c>
      <c r="CT273" s="3" t="str">
        <v>Golden Valley Agricultural Trust-Chisamba</v>
      </c>
      <c r="CU273" s="3" t="str">
        <v>Golden Valley Agricultural Trust-Chisamba</v>
      </c>
      <c r="CV273" s="3" t="str">
        <v>Golden Valley Agricultural Trust-Chisamba</v>
      </c>
      <c r="CW273" s="3" t="str">
        <v>Golden Valley Agricultural Trust-Chisamba</v>
      </c>
      <c r="CX273" s="3" t="str">
        <v>Golden Valley Agricultural Trust-Chisamba</v>
      </c>
      <c r="CY273" s="3" t="str">
        <v>Golden Valley Agricultural Trust-Chisamba</v>
      </c>
      <c r="CZ273" s="3" t="str">
        <v>Golden Valley Agricultural Trust-Chisamba</v>
      </c>
      <c r="DA273" s="3" t="str">
        <v>Golden Valley Agricultural Trust-Chisamba</v>
      </c>
      <c r="DB273" s="3" t="str">
        <v>Golden Valley Agricultural Trust-Chisamba</v>
      </c>
      <c r="DC273" s="3" t="str">
        <v>Golden Valley Agricultural Trust-Chisamba</v>
      </c>
      <c r="DD273" s="3" t="str">
        <v>Golden Valley Agricultural Trust-Chisamba</v>
      </c>
      <c r="DE273" s="3" t="str">
        <v>Golden Valley Agricultural Trust-Chisamba</v>
      </c>
      <c r="DF273" s="3" t="str">
        <v>Golden Valley Agricultural Trust-Chisamba</v>
      </c>
      <c r="DG273" s="3" t="str">
        <v>Golden Valley Agricultural Trust-Chisamba</v>
      </c>
      <c r="DH273" s="3" t="str">
        <v>Golden Valley Agricultural Trust-Chisamba</v>
      </c>
      <c r="DI273" s="3" t="str">
        <v>Golden Valley Agricultural Trust-Chisamba</v>
      </c>
      <c r="DJ273" s="3" t="str">
        <v>Golden Valley Agricultural Trust-Chisamba</v>
      </c>
      <c r="DK273" s="3" t="str">
        <v>Golden Valley Agricultural Trust-Chisamba</v>
      </c>
      <c r="DL273" s="3" t="str">
        <v>Golden Valley Agricultural Trust-Chisamba</v>
      </c>
      <c r="DM273" s="3" t="str">
        <v>Golden Valley Agricultural Trust-Chisamba</v>
      </c>
      <c r="DN273" s="3" t="str">
        <v>Golden Valley Agricultural Trust-Chisamba</v>
      </c>
      <c r="DO273" s="3" t="str">
        <v>Golden Valley Agricultural Trust-Chisamba</v>
      </c>
      <c r="DP273" s="3" t="str">
        <v>Golden Valley Agricultural Trust-Chisamba</v>
      </c>
    </row>
    <row r="274" spans="1:120" ht="14.5" x14ac:dyDescent="0.35">
      <c r="A274" s="3">
        <v>-25.45</v>
      </c>
      <c r="B274" s="3">
        <v>25.417000000000002</v>
      </c>
      <c r="C274" s="3" t="s">
        <v>110</v>
      </c>
      <c r="D274" s="3" t="s">
        <v>107</v>
      </c>
      <c r="E274" s="3" t="s">
        <v>188</v>
      </c>
      <c r="F274" s="3">
        <v>5000</v>
      </c>
      <c r="G274"/>
      <c r="H274" s="3" t="str">
        <f>CONCATENATE(site_list[[#This Row],[Country]],site_list[[#This Row],[Site.ID]])</f>
        <v>BotswanaGoodhope ARS</v>
      </c>
      <c r="BB274" s="3" t="str">
        <v>Goodhope ARS</v>
      </c>
      <c r="BC274" s="3" t="str">
        <v>Goodhope ARS</v>
      </c>
      <c r="BD274" s="3" t="str">
        <v>Goodhope ARS</v>
      </c>
      <c r="BE274" s="3" t="str">
        <v>Goodhope ARS</v>
      </c>
      <c r="BF274" s="3" t="str">
        <v>Goodhope ARS</v>
      </c>
      <c r="BG274" s="3" t="str">
        <v>Goodhope ARS</v>
      </c>
      <c r="BH274" s="3" t="str">
        <v>Goodhope ARS</v>
      </c>
      <c r="BI274" s="3" t="str">
        <v>Goodhope ARS</v>
      </c>
      <c r="BJ274" s="3" t="str">
        <v>Goodhope ARS</v>
      </c>
      <c r="BK274" s="3" t="str">
        <v>Goodhope ARS</v>
      </c>
      <c r="BL274" s="3" t="str">
        <v>Goodhope ARS</v>
      </c>
      <c r="BM274" s="3" t="str">
        <v>Goodhope ARS</v>
      </c>
      <c r="BN274" s="3" t="str">
        <v>Goodhope ARS</v>
      </c>
      <c r="BO274" s="3" t="str">
        <v>Goodhope ARS</v>
      </c>
      <c r="BP274" s="3" t="str">
        <v>Goodhope ARS</v>
      </c>
      <c r="BQ274" s="3" t="str">
        <v>Goodhope ARS</v>
      </c>
      <c r="BR274" s="3" t="str">
        <v>Goodhope ARS</v>
      </c>
      <c r="BS274" s="3" t="str">
        <v>Goodhope ARS</v>
      </c>
      <c r="BT274" s="3" t="str">
        <v>Goodhope ARS</v>
      </c>
      <c r="BU274" s="3" t="str">
        <v>Goodhope ARS</v>
      </c>
      <c r="BV274" s="3" t="str">
        <v>Goodhope ARS</v>
      </c>
      <c r="BW274" s="3" t="str">
        <v>Goodhope ARS</v>
      </c>
      <c r="BX274" s="3" t="str">
        <v>Goodhope ARS</v>
      </c>
      <c r="BY274" s="3" t="str">
        <v>Goodhope ARS</v>
      </c>
      <c r="BZ274" s="3" t="str">
        <v>Goodhope ARS</v>
      </c>
      <c r="CA274" s="3" t="str">
        <v>Goodhope ARS</v>
      </c>
      <c r="CB274" s="3" t="str">
        <v>Goodhope ARS</v>
      </c>
      <c r="CC274" s="3" t="str">
        <v>Goodhope ARS</v>
      </c>
      <c r="CD274" s="3" t="str">
        <v>Goodhope ARS</v>
      </c>
      <c r="CE274" s="3" t="str">
        <v>Goodhope ARS</v>
      </c>
      <c r="CF274" s="3" t="str">
        <v>Goodhope ARS</v>
      </c>
      <c r="CG274" s="3" t="str">
        <v>Goodhope ARS</v>
      </c>
      <c r="CK274" s="3" t="str">
        <v>Goodhope ARS</v>
      </c>
      <c r="CM274" s="3" t="str">
        <v>Goodhope ARS</v>
      </c>
      <c r="CN274" s="3" t="str">
        <v>Goodhope ARS</v>
      </c>
      <c r="CO274" s="3" t="str">
        <v>Goodhope ARS</v>
      </c>
      <c r="CP274" s="3" t="str">
        <v>Goodhope ARS</v>
      </c>
      <c r="CQ274" s="3" t="str">
        <v>Goodhope ARS</v>
      </c>
      <c r="CR274" s="3" t="str">
        <v>Goodhope ARS</v>
      </c>
      <c r="CS274" s="3" t="str">
        <v>Goodhope ARS</v>
      </c>
      <c r="CT274" s="3" t="str">
        <v>Goodhope ARS</v>
      </c>
      <c r="CU274" s="3" t="str">
        <v>Goodhope ARS</v>
      </c>
      <c r="CV274" s="3" t="str">
        <v>Goodhope ARS</v>
      </c>
      <c r="CW274" s="3" t="str">
        <v>Goodhope ARS</v>
      </c>
      <c r="CX274" s="3" t="str">
        <v>Goodhope ARS</v>
      </c>
      <c r="CY274" s="3" t="str">
        <v>Goodhope ARS</v>
      </c>
      <c r="CZ274" s="3" t="str">
        <v>Goodhope ARS</v>
      </c>
      <c r="DA274" s="3" t="str">
        <v>Goodhope ARS</v>
      </c>
      <c r="DB274" s="3" t="str">
        <v>Goodhope ARS</v>
      </c>
      <c r="DC274" s="3" t="str">
        <v>Goodhope ARS</v>
      </c>
      <c r="DD274" s="3" t="str">
        <v>Goodhope ARS</v>
      </c>
      <c r="DE274" s="3" t="str">
        <v>Goodhope ARS</v>
      </c>
      <c r="DF274" s="3" t="str">
        <v>Goodhope ARS</v>
      </c>
      <c r="DG274" s="3" t="str">
        <v>Goodhope ARS</v>
      </c>
      <c r="DH274" s="3" t="str">
        <v>Goodhope ARS</v>
      </c>
      <c r="DI274" s="3" t="str">
        <v>Goodhope ARS</v>
      </c>
      <c r="DJ274" s="3" t="str">
        <v>Goodhope ARS</v>
      </c>
      <c r="DK274" s="3" t="str">
        <v>Goodhope ARS</v>
      </c>
      <c r="DL274" s="3" t="str">
        <v>Goodhope ARS</v>
      </c>
      <c r="DM274" s="3" t="str">
        <v>Goodhope ARS</v>
      </c>
      <c r="DN274" s="3" t="str">
        <v>Goodhope ARS</v>
      </c>
      <c r="DO274" s="3" t="str">
        <v>Goodhope ARS</v>
      </c>
      <c r="DP274" s="3" t="str">
        <v>Goodhope ARS</v>
      </c>
    </row>
    <row r="275" spans="1:120" ht="14.5" x14ac:dyDescent="0.35">
      <c r="A275" s="3">
        <v>-18.172709999999999</v>
      </c>
      <c r="B275" s="3">
        <v>31.464479999999998</v>
      </c>
      <c r="C275" s="3" t="s">
        <v>240</v>
      </c>
      <c r="D275" s="3" t="s">
        <v>107</v>
      </c>
      <c r="E275" s="3" t="s">
        <v>7709</v>
      </c>
      <c r="F275" s="3">
        <v>300</v>
      </c>
      <c r="G275"/>
      <c r="H275" s="3" t="str">
        <f>CONCATENATE(site_list[[#This Row],[Country]],site_list[[#This Row],[Site.ID]])</f>
        <v>ZimbabweGrasslands Research Station, Marondera</v>
      </c>
      <c r="BB275" s="3" t="str">
        <v>Grasslands Research Station, Marondera</v>
      </c>
      <c r="BC275" s="3" t="str">
        <v>Grasslands Research Station, Marondera</v>
      </c>
      <c r="BD275" s="3" t="str">
        <v>Grasslands Research Station, Marondera</v>
      </c>
      <c r="BE275" s="3" t="str">
        <v>Grasslands Research Station, Marondera</v>
      </c>
      <c r="BF275" s="3" t="str">
        <v>Grasslands Research Station, Marondera</v>
      </c>
      <c r="BG275" s="3" t="str">
        <v>Grasslands Research Station, Marondera</v>
      </c>
      <c r="BH275" s="3" t="str">
        <v>Grasslands Research Station, Marondera</v>
      </c>
      <c r="BI275" s="3" t="str">
        <v>Grasslands Research Station, Marondera</v>
      </c>
      <c r="BJ275" s="3" t="str">
        <v>Grasslands Research Station, Marondera</v>
      </c>
      <c r="BK275" s="3" t="str">
        <v>Grasslands Research Station, Marondera</v>
      </c>
      <c r="BL275" s="3" t="str">
        <v>Grasslands Research Station, Marondera</v>
      </c>
      <c r="BM275" s="3" t="str">
        <v>Grasslands Research Station, Marondera</v>
      </c>
      <c r="BN275" s="3" t="str">
        <v>Grasslands Research Station, Marondera</v>
      </c>
      <c r="BO275" s="3" t="str">
        <v>Grasslands Research Station, Marondera</v>
      </c>
      <c r="BP275" s="3" t="str">
        <v>Grasslands Research Station, Marondera</v>
      </c>
      <c r="BQ275" s="3" t="str">
        <v>Grasslands Research Station, Marondera</v>
      </c>
      <c r="BR275" s="3" t="str">
        <v>Grasslands Research Station, Marondera</v>
      </c>
      <c r="BS275" s="3" t="str">
        <v>Grasslands Research Station, Marondera</v>
      </c>
      <c r="BT275" s="3" t="str">
        <v>Grasslands Research Station, Marondera</v>
      </c>
      <c r="BU275" s="3" t="str">
        <v>Grasslands Research Station, Marondera</v>
      </c>
      <c r="BV275" s="3" t="str">
        <v>Grasslands Research Station, Marondera</v>
      </c>
      <c r="BW275" s="3" t="str">
        <v>Grasslands Research Station, Marondera</v>
      </c>
      <c r="BX275" s="3" t="str">
        <v>Grasslands Research Station, Marondera</v>
      </c>
      <c r="BY275" s="3" t="str">
        <v>Grasslands Research Station, Marondera</v>
      </c>
      <c r="BZ275" s="3" t="str">
        <v>Grasslands Research Station, Marondera</v>
      </c>
      <c r="CA275" s="3" t="str">
        <v>Grasslands Research Station, Marondera</v>
      </c>
      <c r="CB275" s="3" t="str">
        <v>Grasslands Research Station, Marondera</v>
      </c>
      <c r="CC275" s="3" t="str">
        <v>Grasslands Research Station, Marondera</v>
      </c>
      <c r="CD275" s="3" t="str">
        <v>Grasslands Research Station, Marondera</v>
      </c>
      <c r="CE275" s="3" t="str">
        <v>Grasslands Research Station, Marondera</v>
      </c>
      <c r="CF275" s="3" t="str">
        <v>Grasslands Research Station, Marondera</v>
      </c>
      <c r="CG275" s="3" t="str">
        <v>Grasslands Research Station, Marondera</v>
      </c>
      <c r="CK275" s="3" t="str">
        <v>Grasslands Research Station, Marondera</v>
      </c>
      <c r="CM275" s="3" t="str">
        <v>Grasslands Research Station, Marondera</v>
      </c>
      <c r="CN275" s="3" t="str">
        <v>Grasslands Research Station, Marondera</v>
      </c>
      <c r="CO275" s="3" t="str">
        <v>Grasslands Research Station, Marondera</v>
      </c>
      <c r="CP275" s="3" t="str">
        <v>Grasslands Research Station, Marondera</v>
      </c>
      <c r="CQ275" s="3" t="str">
        <v>Grasslands Research Station, Marondera</v>
      </c>
      <c r="CR275" s="3" t="str">
        <v>Grasslands Research Station, Marondera</v>
      </c>
      <c r="CS275" s="3" t="str">
        <v>Grasslands Research Station, Marondera</v>
      </c>
      <c r="CT275" s="3" t="str">
        <v>Grasslands Research Station, Marondera</v>
      </c>
      <c r="CU275" s="3" t="str">
        <v>Grasslands Research Station, Marondera</v>
      </c>
      <c r="CV275" s="3" t="str">
        <v>Grasslands Research Station, Marondera</v>
      </c>
      <c r="CW275" s="3" t="str">
        <v>Grasslands Research Station, Marondera</v>
      </c>
      <c r="CX275" s="3" t="str">
        <v>Grasslands Research Station, Marondera</v>
      </c>
      <c r="CY275" s="3" t="str">
        <v>Grasslands Research Station, Marondera</v>
      </c>
      <c r="CZ275" s="3" t="str">
        <v>Grasslands Research Station, Marondera</v>
      </c>
      <c r="DA275" s="3" t="str">
        <v>Grasslands Research Station, Marondera</v>
      </c>
      <c r="DB275" s="3" t="str">
        <v>Grasslands Research Station, Marondera</v>
      </c>
      <c r="DC275" s="3" t="str">
        <v>Grasslands Research Station, Marondera</v>
      </c>
      <c r="DD275" s="3" t="str">
        <v>Grasslands Research Station, Marondera</v>
      </c>
      <c r="DE275" s="3" t="str">
        <v>Grasslands Research Station, Marondera</v>
      </c>
      <c r="DF275" s="3" t="str">
        <v>Grasslands Research Station, Marondera</v>
      </c>
      <c r="DG275" s="3" t="str">
        <v>Grasslands Research Station, Marondera</v>
      </c>
      <c r="DH275" s="3" t="str">
        <v>Grasslands Research Station, Marondera</v>
      </c>
      <c r="DI275" s="3" t="str">
        <v>Grasslands Research Station, Marondera</v>
      </c>
      <c r="DJ275" s="3" t="str">
        <v>Grasslands Research Station, Marondera</v>
      </c>
      <c r="DK275" s="3" t="str">
        <v>Grasslands Research Station, Marondera</v>
      </c>
      <c r="DL275" s="3" t="str">
        <v>Grasslands Research Station, Marondera</v>
      </c>
      <c r="DM275" s="3" t="str">
        <v>Grasslands Research Station, Marondera</v>
      </c>
      <c r="DN275" s="3" t="str">
        <v>Grasslands Research Station, Marondera</v>
      </c>
      <c r="DO275" s="3" t="str">
        <v>Grasslands Research Station, Marondera</v>
      </c>
      <c r="DP275" s="3" t="str">
        <v>Grasslands Research Station, Marondera</v>
      </c>
    </row>
    <row r="276" spans="1:120" ht="14.5" x14ac:dyDescent="0.35">
      <c r="A276" s="3">
        <v>-18.178000000000001</v>
      </c>
      <c r="B276" s="3">
        <v>31.503</v>
      </c>
      <c r="C276" s="3" t="s">
        <v>240</v>
      </c>
      <c r="D276" s="3" t="s">
        <v>107</v>
      </c>
      <c r="E276" s="3" t="s">
        <v>609</v>
      </c>
      <c r="F276" s="3">
        <v>500</v>
      </c>
      <c r="G276"/>
      <c r="H276" s="3" t="str">
        <f>CONCATENATE(site_list[[#This Row],[Country]],site_list[[#This Row],[Site.ID]])</f>
        <v>ZimbabweGrasslands RS, Marondera</v>
      </c>
      <c r="BB276" s="3" t="str">
        <v>Grasslands RS, Marondera</v>
      </c>
      <c r="BC276" s="3" t="str">
        <v>Grasslands RS, Marondera</v>
      </c>
      <c r="BD276" s="3" t="str">
        <v>Grasslands RS, Marondera</v>
      </c>
      <c r="BE276" s="3" t="str">
        <v>Grasslands RS, Marondera</v>
      </c>
      <c r="BF276" s="3" t="str">
        <v>Grasslands RS, Marondera</v>
      </c>
      <c r="BG276" s="3" t="str">
        <v>Grasslands RS, Marondera</v>
      </c>
      <c r="BH276" s="3" t="str">
        <v>Grasslands RS, Marondera</v>
      </c>
      <c r="BI276" s="3" t="str">
        <v>Grasslands RS, Marondera</v>
      </c>
      <c r="BJ276" s="3" t="str">
        <v>Grasslands RS, Marondera</v>
      </c>
      <c r="BK276" s="3" t="str">
        <v>Grasslands RS, Marondera</v>
      </c>
      <c r="BL276" s="3" t="str">
        <v>Grasslands RS, Marondera</v>
      </c>
      <c r="BM276" s="3" t="str">
        <v>Grasslands RS, Marondera</v>
      </c>
      <c r="BN276" s="3" t="str">
        <v>Grasslands RS, Marondera</v>
      </c>
      <c r="BO276" s="3" t="str">
        <v>Grasslands RS, Marondera</v>
      </c>
      <c r="BP276" s="3" t="str">
        <v>Grasslands RS, Marondera</v>
      </c>
      <c r="BQ276" s="3" t="str">
        <v>Grasslands RS, Marondera</v>
      </c>
      <c r="BR276" s="3" t="str">
        <v>Grasslands RS, Marondera</v>
      </c>
      <c r="BS276" s="3" t="str">
        <v>Grasslands RS, Marondera</v>
      </c>
      <c r="BT276" s="3" t="str">
        <v>Grasslands RS, Marondera</v>
      </c>
      <c r="BU276" s="3" t="str">
        <v>Grasslands RS, Marondera</v>
      </c>
      <c r="BV276" s="3" t="str">
        <v>Grasslands RS, Marondera</v>
      </c>
      <c r="BW276" s="3" t="str">
        <v>Grasslands RS, Marondera</v>
      </c>
      <c r="BX276" s="3" t="str">
        <v>Grasslands RS, Marondera</v>
      </c>
      <c r="BY276" s="3" t="str">
        <v>Grasslands RS, Marondera</v>
      </c>
      <c r="BZ276" s="3" t="str">
        <v>Grasslands RS, Marondera</v>
      </c>
      <c r="CA276" s="3" t="str">
        <v>Grasslands RS, Marondera</v>
      </c>
      <c r="CB276" s="3" t="str">
        <v>Grasslands RS, Marondera</v>
      </c>
      <c r="CC276" s="3" t="str">
        <v>Grasslands RS, Marondera</v>
      </c>
      <c r="CD276" s="3" t="str">
        <v>Grasslands RS, Marondera</v>
      </c>
      <c r="CE276" s="3" t="str">
        <v>Grasslands RS, Marondera</v>
      </c>
      <c r="CF276" s="3" t="str">
        <v>Grasslands RS, Marondera</v>
      </c>
      <c r="CG276" s="3" t="str">
        <v>Grasslands RS, Marondera</v>
      </c>
      <c r="CK276" s="3" t="str">
        <v>Grasslands RS, Marondera</v>
      </c>
      <c r="CM276" s="3" t="str">
        <v>Grasslands RS, Marondera</v>
      </c>
      <c r="CN276" s="3" t="str">
        <v>Grasslands RS, Marondera</v>
      </c>
      <c r="CO276" s="3" t="str">
        <v>Grasslands RS, Marondera</v>
      </c>
      <c r="CP276" s="3" t="str">
        <v>Grasslands RS, Marondera</v>
      </c>
      <c r="CQ276" s="3" t="str">
        <v>Grasslands RS, Marondera</v>
      </c>
      <c r="CR276" s="3" t="str">
        <v>Grasslands RS, Marondera</v>
      </c>
      <c r="CS276" s="3" t="str">
        <v>Grasslands RS, Marondera</v>
      </c>
      <c r="CT276" s="3" t="str">
        <v>Grasslands RS, Marondera</v>
      </c>
      <c r="CU276" s="3" t="str">
        <v>Grasslands RS, Marondera</v>
      </c>
      <c r="CV276" s="3" t="str">
        <v>Grasslands RS, Marondera</v>
      </c>
      <c r="CW276" s="3" t="str">
        <v>Grasslands RS, Marondera</v>
      </c>
      <c r="CX276" s="3" t="str">
        <v>Grasslands RS, Marondera</v>
      </c>
      <c r="CY276" s="3" t="str">
        <v>Grasslands RS, Marondera</v>
      </c>
      <c r="CZ276" s="3" t="str">
        <v>Grasslands RS, Marondera</v>
      </c>
      <c r="DA276" s="3" t="str">
        <v>Grasslands RS, Marondera</v>
      </c>
      <c r="DB276" s="3" t="str">
        <v>Grasslands RS, Marondera</v>
      </c>
      <c r="DC276" s="3" t="str">
        <v>Grasslands RS, Marondera</v>
      </c>
      <c r="DD276" s="3" t="str">
        <v>Grasslands RS, Marondera</v>
      </c>
      <c r="DE276" s="3" t="str">
        <v>Grasslands RS, Marondera</v>
      </c>
      <c r="DF276" s="3" t="str">
        <v>Grasslands RS, Marondera</v>
      </c>
      <c r="DG276" s="3" t="str">
        <v>Grasslands RS, Marondera</v>
      </c>
      <c r="DH276" s="3" t="str">
        <v>Grasslands RS, Marondera</v>
      </c>
      <c r="DI276" s="3" t="str">
        <v>Grasslands RS, Marondera</v>
      </c>
      <c r="DJ276" s="3" t="str">
        <v>Grasslands RS, Marondera</v>
      </c>
      <c r="DK276" s="3" t="str">
        <v>Grasslands RS, Marondera</v>
      </c>
      <c r="DL276" s="3" t="str">
        <v>Grasslands RS, Marondera</v>
      </c>
      <c r="DM276" s="3" t="str">
        <v>Grasslands RS, Marondera</v>
      </c>
      <c r="DN276" s="3" t="str">
        <v>Grasslands RS, Marondera</v>
      </c>
      <c r="DO276" s="3" t="str">
        <v>Grasslands RS, Marondera</v>
      </c>
      <c r="DP276" s="3" t="str">
        <v>Grasslands RS, Marondera</v>
      </c>
    </row>
    <row r="277" spans="1:120" ht="14.5" x14ac:dyDescent="0.35">
      <c r="A277" s="3">
        <v>-31.476600000000001</v>
      </c>
      <c r="B277" s="3">
        <v>25.0259</v>
      </c>
      <c r="C277" s="3" t="s">
        <v>215</v>
      </c>
      <c r="D277" s="3" t="s">
        <v>107</v>
      </c>
      <c r="E277" s="3" t="s">
        <v>504</v>
      </c>
      <c r="F277" s="3">
        <v>800</v>
      </c>
      <c r="G277"/>
      <c r="H277" s="3" t="str">
        <f>CONCATENATE(site_list[[#This Row],[Country]],site_list[[#This Row],[Site.ID]])</f>
        <v>South AfricaGrootfontein Agricultural Research Institute</v>
      </c>
      <c r="BB277" s="3" t="str">
        <v>Grootfontein Agricultural Research Institute</v>
      </c>
      <c r="BC277" s="3" t="str">
        <v>Grootfontein Agricultural Research Institute</v>
      </c>
      <c r="BD277" s="3" t="str">
        <v>Grootfontein Agricultural Research Institute</v>
      </c>
      <c r="BE277" s="3" t="str">
        <v>Grootfontein Agricultural Research Institute</v>
      </c>
      <c r="BF277" s="3" t="str">
        <v>Grootfontein Agricultural Research Institute</v>
      </c>
      <c r="BG277" s="3" t="str">
        <v>Grootfontein Agricultural Research Institute</v>
      </c>
      <c r="BH277" s="3" t="str">
        <v>Grootfontein Agricultural Research Institute</v>
      </c>
      <c r="BI277" s="3" t="str">
        <v>Grootfontein Agricultural Research Institute</v>
      </c>
      <c r="BJ277" s="3" t="str">
        <v>Grootfontein Agricultural Research Institute</v>
      </c>
      <c r="BK277" s="3" t="str">
        <v>Grootfontein Agricultural Research Institute</v>
      </c>
      <c r="BL277" s="3" t="str">
        <v>Grootfontein Agricultural Research Institute</v>
      </c>
      <c r="BM277" s="3" t="str">
        <v>Grootfontein Agricultural Research Institute</v>
      </c>
      <c r="BN277" s="3" t="str">
        <v>Grootfontein Agricultural Research Institute</v>
      </c>
      <c r="BO277" s="3" t="str">
        <v>Grootfontein Agricultural Research Institute</v>
      </c>
      <c r="BP277" s="3" t="str">
        <v>Grootfontein Agricultural Research Institute</v>
      </c>
      <c r="BQ277" s="3" t="str">
        <v>Grootfontein Agricultural Research Institute</v>
      </c>
      <c r="BR277" s="3" t="str">
        <v>Grootfontein Agricultural Research Institute</v>
      </c>
      <c r="BS277" s="3" t="str">
        <v>Grootfontein Agricultural Research Institute</v>
      </c>
      <c r="BT277" s="3" t="str">
        <v>Grootfontein Agricultural Research Institute</v>
      </c>
      <c r="BU277" s="3" t="str">
        <v>Grootfontein Agricultural Research Institute</v>
      </c>
      <c r="BV277" s="3" t="str">
        <v>Grootfontein Agricultural Research Institute</v>
      </c>
      <c r="BW277" s="3" t="str">
        <v>Grootfontein Agricultural Research Institute</v>
      </c>
      <c r="BX277" s="3" t="str">
        <v>Grootfontein Agricultural Research Institute</v>
      </c>
      <c r="BY277" s="3" t="str">
        <v>Grootfontein Agricultural Research Institute</v>
      </c>
      <c r="BZ277" s="3" t="str">
        <v>Grootfontein Agricultural Research Institute</v>
      </c>
      <c r="CA277" s="3" t="str">
        <v>Grootfontein Agricultural Research Institute</v>
      </c>
      <c r="CB277" s="3" t="str">
        <v>Grootfontein Agricultural Research Institute</v>
      </c>
      <c r="CC277" s="3" t="str">
        <v>Grootfontein Agricultural Research Institute</v>
      </c>
      <c r="CD277" s="3" t="str">
        <v>Grootfontein Agricultural Research Institute</v>
      </c>
      <c r="CE277" s="3" t="str">
        <v>Grootfontein Agricultural Research Institute</v>
      </c>
      <c r="CF277" s="3" t="str">
        <v>Grootfontein Agricultural Research Institute</v>
      </c>
      <c r="CG277" s="3" t="str">
        <v>Grootfontein Agricultural Research Institute</v>
      </c>
      <c r="CK277" s="3" t="str">
        <v>Grootfontein Agricultural Research Institute</v>
      </c>
      <c r="CM277" s="3" t="str">
        <v>Grootfontein Agricultural Research Institute</v>
      </c>
      <c r="CN277" s="3" t="str">
        <v>Grootfontein Agricultural Research Institute</v>
      </c>
      <c r="CO277" s="3" t="str">
        <v>Grootfontein Agricultural Research Institute</v>
      </c>
      <c r="CP277" s="3" t="str">
        <v>Grootfontein Agricultural Research Institute</v>
      </c>
      <c r="CQ277" s="3" t="str">
        <v>Grootfontein Agricultural Research Institute</v>
      </c>
      <c r="CR277" s="3" t="str">
        <v>Grootfontein Agricultural Research Institute</v>
      </c>
      <c r="CS277" s="3" t="str">
        <v>Grootfontein Agricultural Research Institute</v>
      </c>
      <c r="CT277" s="3" t="str">
        <v>Grootfontein Agricultural Research Institute</v>
      </c>
      <c r="CU277" s="3" t="str">
        <v>Grootfontein Agricultural Research Institute</v>
      </c>
      <c r="CV277" s="3" t="str">
        <v>Grootfontein Agricultural Research Institute</v>
      </c>
      <c r="CW277" s="3" t="str">
        <v>Grootfontein Agricultural Research Institute</v>
      </c>
      <c r="CX277" s="3" t="str">
        <v>Grootfontein Agricultural Research Institute</v>
      </c>
      <c r="CY277" s="3" t="str">
        <v>Grootfontein Agricultural Research Institute</v>
      </c>
      <c r="CZ277" s="3" t="str">
        <v>Grootfontein Agricultural Research Institute</v>
      </c>
      <c r="DA277" s="3" t="str">
        <v>Grootfontein Agricultural Research Institute</v>
      </c>
      <c r="DB277" s="3" t="str">
        <v>Grootfontein Agricultural Research Institute</v>
      </c>
      <c r="DC277" s="3" t="str">
        <v>Grootfontein Agricultural Research Institute</v>
      </c>
      <c r="DD277" s="3" t="str">
        <v>Grootfontein Agricultural Research Institute</v>
      </c>
      <c r="DE277" s="3" t="str">
        <v>Grootfontein Agricultural Research Institute</v>
      </c>
      <c r="DF277" s="3" t="str">
        <v>Grootfontein Agricultural Research Institute</v>
      </c>
      <c r="DG277" s="3" t="str">
        <v>Grootfontein Agricultural Research Institute</v>
      </c>
      <c r="DH277" s="3" t="str">
        <v>Grootfontein Agricultural Research Institute</v>
      </c>
      <c r="DI277" s="3" t="str">
        <v>Grootfontein Agricultural Research Institute</v>
      </c>
      <c r="DJ277" s="3" t="str">
        <v>Grootfontein Agricultural Research Institute</v>
      </c>
      <c r="DK277" s="3" t="str">
        <v>Grootfontein Agricultural Research Institute</v>
      </c>
      <c r="DL277" s="3" t="str">
        <v>Grootfontein Agricultural Research Institute</v>
      </c>
      <c r="DM277" s="3" t="str">
        <v>Grootfontein Agricultural Research Institute</v>
      </c>
      <c r="DN277" s="3" t="str">
        <v>Grootfontein Agricultural Research Institute</v>
      </c>
      <c r="DO277" s="3" t="str">
        <v>Grootfontein Agricultural Research Institute</v>
      </c>
      <c r="DP277" s="3" t="str">
        <v>Grootfontein Agricultural Research Institute</v>
      </c>
    </row>
    <row r="278" spans="1:120" ht="14.5" x14ac:dyDescent="0.35">
      <c r="A278" s="3">
        <v>8.9170999999999996</v>
      </c>
      <c r="B278" s="3">
        <v>37.747500000000002</v>
      </c>
      <c r="C278" s="3" t="s">
        <v>148</v>
      </c>
      <c r="D278" s="3" t="s">
        <v>107</v>
      </c>
      <c r="E278" s="3" t="s">
        <v>291</v>
      </c>
      <c r="F278" s="3">
        <v>500</v>
      </c>
      <c r="G278"/>
      <c r="H278" s="3" t="str">
        <f>CONCATENATE(site_list[[#This Row],[Country]],site_list[[#This Row],[Site.ID]])</f>
        <v>EthiopiaGuder Farm Development Centre</v>
      </c>
      <c r="BB278" s="3" t="str">
        <v>Guder Farm Development Centre</v>
      </c>
      <c r="BC278" s="3" t="str">
        <v>Guder Farm Development Centre</v>
      </c>
      <c r="BD278" s="3" t="str">
        <v>Guder Farm Development Centre</v>
      </c>
      <c r="BE278" s="3" t="str">
        <v>Guder Farm Development Centre</v>
      </c>
      <c r="BF278" s="3" t="str">
        <v>Guder Farm Development Centre</v>
      </c>
      <c r="BG278" s="3" t="str">
        <v>Guder Farm Development Centre</v>
      </c>
      <c r="BH278" s="3" t="str">
        <v>Guder Farm Development Centre</v>
      </c>
      <c r="BI278" s="3" t="str">
        <v>Guder Farm Development Centre</v>
      </c>
      <c r="BJ278" s="3" t="str">
        <v>Guder Farm Development Centre</v>
      </c>
      <c r="BK278" s="3" t="str">
        <v>Guder Farm Development Centre</v>
      </c>
      <c r="BL278" s="3" t="str">
        <v>Guder Farm Development Centre</v>
      </c>
      <c r="BM278" s="3" t="str">
        <v>Guder Farm Development Centre</v>
      </c>
      <c r="BN278" s="3" t="str">
        <v>Guder Farm Development Centre</v>
      </c>
      <c r="BO278" s="3" t="str">
        <v>Guder Farm Development Centre</v>
      </c>
      <c r="BP278" s="3" t="str">
        <v>Guder Farm Development Centre</v>
      </c>
      <c r="BQ278" s="3" t="str">
        <v>Guder Farm Development Centre</v>
      </c>
      <c r="BR278" s="3" t="str">
        <v>Guder Farm Development Centre</v>
      </c>
      <c r="BS278" s="3" t="str">
        <v>Guder Farm Development Centre</v>
      </c>
      <c r="BT278" s="3" t="str">
        <v>Guder Farm Development Centre</v>
      </c>
      <c r="BU278" s="3" t="str">
        <v>Guder Farm Development Centre</v>
      </c>
      <c r="BV278" s="3" t="str">
        <v>Guder Farm Development Centre</v>
      </c>
      <c r="BW278" s="3" t="str">
        <v>Guder Farm Development Centre</v>
      </c>
      <c r="BX278" s="3" t="str">
        <v>Guder Farm Development Centre</v>
      </c>
      <c r="BY278" s="3" t="str">
        <v>Guder Farm Development Centre</v>
      </c>
      <c r="BZ278" s="3" t="str">
        <v>Guder Farm Development Centre</v>
      </c>
      <c r="CA278" s="3" t="str">
        <v>Guder Farm Development Centre</v>
      </c>
      <c r="CB278" s="3" t="str">
        <v>Guder Farm Development Centre</v>
      </c>
      <c r="CC278" s="3" t="str">
        <v>Guder Farm Development Centre</v>
      </c>
      <c r="CD278" s="3" t="str">
        <v>Guder Farm Development Centre</v>
      </c>
      <c r="CE278" s="3" t="str">
        <v>Guder Farm Development Centre</v>
      </c>
      <c r="CF278" s="3" t="str">
        <v>Guder Farm Development Centre</v>
      </c>
      <c r="CG278" s="3" t="str">
        <v>Guder Farm Development Centre</v>
      </c>
      <c r="CK278" s="3" t="str">
        <v>Guder Farm Development Centre</v>
      </c>
      <c r="CM278" s="3" t="str">
        <v>Guder Farm Development Centre</v>
      </c>
      <c r="CN278" s="3" t="str">
        <v>Guder Farm Development Centre</v>
      </c>
      <c r="CO278" s="3" t="str">
        <v>Guder Farm Development Centre</v>
      </c>
      <c r="CP278" s="3" t="str">
        <v>Guder Farm Development Centre</v>
      </c>
      <c r="CQ278" s="3" t="str">
        <v>Guder Farm Development Centre</v>
      </c>
      <c r="CR278" s="3" t="str">
        <v>Guder Farm Development Centre</v>
      </c>
      <c r="CS278" s="3" t="str">
        <v>Guder Farm Development Centre</v>
      </c>
      <c r="CT278" s="3" t="str">
        <v>Guder Farm Development Centre</v>
      </c>
      <c r="CU278" s="3" t="str">
        <v>Guder Farm Development Centre</v>
      </c>
      <c r="CV278" s="3" t="str">
        <v>Guder Farm Development Centre</v>
      </c>
      <c r="CW278" s="3" t="str">
        <v>Guder Farm Development Centre</v>
      </c>
      <c r="CX278" s="3" t="str">
        <v>Guder Farm Development Centre</v>
      </c>
      <c r="CY278" s="3" t="str">
        <v>Guder Farm Development Centre</v>
      </c>
      <c r="CZ278" s="3" t="str">
        <v>Guder Farm Development Centre</v>
      </c>
      <c r="DA278" s="3" t="str">
        <v>Guder Farm Development Centre</v>
      </c>
      <c r="DB278" s="3" t="str">
        <v>Guder Farm Development Centre</v>
      </c>
      <c r="DC278" s="3" t="str">
        <v>Guder Farm Development Centre</v>
      </c>
      <c r="DD278" s="3" t="str">
        <v>Guder Farm Development Centre</v>
      </c>
      <c r="DE278" s="3" t="str">
        <v>Guder Farm Development Centre</v>
      </c>
      <c r="DF278" s="3" t="str">
        <v>Guder Farm Development Centre</v>
      </c>
      <c r="DG278" s="3" t="str">
        <v>Guder Farm Development Centre</v>
      </c>
      <c r="DH278" s="3" t="str">
        <v>Guder Farm Development Centre</v>
      </c>
      <c r="DI278" s="3" t="str">
        <v>Guder Farm Development Centre</v>
      </c>
      <c r="DJ278" s="3" t="str">
        <v>Guder Farm Development Centre</v>
      </c>
      <c r="DK278" s="3" t="str">
        <v>Guder Farm Development Centre</v>
      </c>
      <c r="DL278" s="3" t="str">
        <v>Guder Farm Development Centre</v>
      </c>
      <c r="DM278" s="3" t="str">
        <v>Guder Farm Development Centre</v>
      </c>
      <c r="DN278" s="3" t="str">
        <v>Guder Farm Development Centre</v>
      </c>
      <c r="DO278" s="3" t="str">
        <v>Guder Farm Development Centre</v>
      </c>
      <c r="DP278" s="3" t="str">
        <v>Guder Farm Development Centre</v>
      </c>
    </row>
    <row r="279" spans="1:120" ht="14.5" x14ac:dyDescent="0.35">
      <c r="A279" s="3">
        <v>13.880280000000001</v>
      </c>
      <c r="B279" s="3">
        <v>39.483060000000002</v>
      </c>
      <c r="C279" s="3" t="s">
        <v>148</v>
      </c>
      <c r="D279" s="3" t="s">
        <v>107</v>
      </c>
      <c r="E279" s="3" t="s">
        <v>7710</v>
      </c>
      <c r="F279" s="3">
        <v>1000</v>
      </c>
      <c r="G279"/>
      <c r="H279" s="3" t="str">
        <f>CONCATENATE(site_list[[#This Row],[Country]],site_list[[#This Row],[Site.ID]])</f>
        <v>EthiopiaGule Sub-watershed</v>
      </c>
      <c r="BB279" s="3" t="str">
        <v>Gule Sub-watershed</v>
      </c>
      <c r="BC279" s="3" t="str">
        <v>Gule Sub-watershed</v>
      </c>
      <c r="BD279" s="3" t="str">
        <v>Gule Sub-watershed</v>
      </c>
      <c r="BE279" s="3" t="str">
        <v>Gule Sub-watershed</v>
      </c>
      <c r="BF279" s="3" t="str">
        <v>Gule Sub-watershed</v>
      </c>
      <c r="BG279" s="3" t="str">
        <v>Gule Sub-watershed</v>
      </c>
      <c r="BH279" s="3" t="str">
        <v>Gule Sub-watershed</v>
      </c>
      <c r="BI279" s="3" t="str">
        <v>Gule Sub-watershed</v>
      </c>
      <c r="BJ279" s="3" t="str">
        <v>Gule Sub-watershed</v>
      </c>
      <c r="BK279" s="3" t="str">
        <v>Gule Sub-watershed</v>
      </c>
      <c r="BL279" s="3" t="str">
        <v>Gule Sub-watershed</v>
      </c>
      <c r="BM279" s="3" t="str">
        <v>Gule Sub-watershed</v>
      </c>
      <c r="BN279" s="3" t="str">
        <v>Gule Sub-watershed</v>
      </c>
      <c r="BO279" s="3" t="str">
        <v>Gule Sub-watershed</v>
      </c>
      <c r="BP279" s="3" t="str">
        <v>Gule Sub-watershed</v>
      </c>
      <c r="BQ279" s="3" t="str">
        <v>Gule Sub-watershed</v>
      </c>
      <c r="BR279" s="3" t="str">
        <v>Gule Sub-watershed</v>
      </c>
      <c r="BS279" s="3" t="str">
        <v>Gule Sub-watershed</v>
      </c>
      <c r="BT279" s="3" t="str">
        <v>Gule Sub-watershed</v>
      </c>
      <c r="BU279" s="3" t="str">
        <v>Gule Sub-watershed</v>
      </c>
      <c r="BV279" s="3" t="str">
        <v>Gule Sub-watershed</v>
      </c>
      <c r="BW279" s="3" t="str">
        <v>Gule Sub-watershed</v>
      </c>
      <c r="BX279" s="3" t="str">
        <v>Gule Sub-watershed</v>
      </c>
      <c r="BY279" s="3" t="str">
        <v>Gule Sub-watershed</v>
      </c>
      <c r="BZ279" s="3" t="str">
        <v>Gule Sub-watershed</v>
      </c>
      <c r="CA279" s="3" t="str">
        <v>Gule Sub-watershed</v>
      </c>
      <c r="CB279" s="3" t="str">
        <v>Gule Sub-watershed</v>
      </c>
      <c r="CC279" s="3" t="str">
        <v>Gule Sub-watershed</v>
      </c>
      <c r="CD279" s="3" t="str">
        <v>Gule Sub-watershed</v>
      </c>
      <c r="CE279" s="3" t="str">
        <v>Gule Sub-watershed</v>
      </c>
      <c r="CF279" s="3" t="str">
        <v>Gule Sub-watershed</v>
      </c>
      <c r="CG279" s="3" t="str">
        <v>Gule Sub-watershed</v>
      </c>
      <c r="CK279" s="3" t="str">
        <v>Gule Sub-watershed</v>
      </c>
      <c r="CM279" s="3" t="str">
        <v>Gule Sub-watershed</v>
      </c>
      <c r="CN279" s="3" t="str">
        <v>Gule Sub-watershed</v>
      </c>
      <c r="CO279" s="3" t="str">
        <v>Gule Sub-watershed</v>
      </c>
      <c r="CP279" s="3" t="str">
        <v>Gule Sub-watershed</v>
      </c>
      <c r="CQ279" s="3" t="str">
        <v>Gule Sub-watershed</v>
      </c>
      <c r="CR279" s="3" t="str">
        <v>Gule Sub-watershed</v>
      </c>
      <c r="CS279" s="3" t="str">
        <v>Gule Sub-watershed</v>
      </c>
      <c r="CT279" s="3" t="str">
        <v>Gule Sub-watershed</v>
      </c>
      <c r="CU279" s="3" t="str">
        <v>Gule Sub-watershed</v>
      </c>
      <c r="CV279" s="3" t="str">
        <v>Gule Sub-watershed</v>
      </c>
      <c r="CW279" s="3" t="str">
        <v>Gule Sub-watershed</v>
      </c>
      <c r="CX279" s="3" t="str">
        <v>Gule Sub-watershed</v>
      </c>
      <c r="CY279" s="3" t="str">
        <v>Gule Sub-watershed</v>
      </c>
      <c r="CZ279" s="3" t="str">
        <v>Gule Sub-watershed</v>
      </c>
      <c r="DA279" s="3" t="str">
        <v>Gule Sub-watershed</v>
      </c>
      <c r="DB279" s="3" t="str">
        <v>Gule Sub-watershed</v>
      </c>
      <c r="DC279" s="3" t="str">
        <v>Gule Sub-watershed</v>
      </c>
      <c r="DD279" s="3" t="str">
        <v>Gule Sub-watershed</v>
      </c>
      <c r="DE279" s="3" t="str">
        <v>Gule Sub-watershed</v>
      </c>
      <c r="DF279" s="3" t="str">
        <v>Gule Sub-watershed</v>
      </c>
      <c r="DG279" s="3" t="str">
        <v>Gule Sub-watershed</v>
      </c>
      <c r="DH279" s="3" t="str">
        <v>Gule Sub-watershed</v>
      </c>
      <c r="DI279" s="3" t="str">
        <v>Gule Sub-watershed</v>
      </c>
      <c r="DJ279" s="3" t="str">
        <v>Gule Sub-watershed</v>
      </c>
      <c r="DK279" s="3" t="str">
        <v>Gule Sub-watershed</v>
      </c>
      <c r="DL279" s="3" t="str">
        <v>Gule Sub-watershed</v>
      </c>
      <c r="DM279" s="3" t="str">
        <v>Gule Sub-watershed</v>
      </c>
      <c r="DN279" s="3" t="str">
        <v>Gule Sub-watershed</v>
      </c>
      <c r="DO279" s="3" t="str">
        <v>Gule Sub-watershed</v>
      </c>
      <c r="DP279" s="3" t="str">
        <v>Gule Sub-watershed</v>
      </c>
    </row>
    <row r="280" spans="1:120" ht="14.5" x14ac:dyDescent="0.35">
      <c r="A280" s="3">
        <v>13.65</v>
      </c>
      <c r="B280" s="3">
        <v>39.166670000000003</v>
      </c>
      <c r="C280" s="3" t="s">
        <v>148</v>
      </c>
      <c r="D280" s="3" t="s">
        <v>107</v>
      </c>
      <c r="E280" s="3" t="s">
        <v>292</v>
      </c>
      <c r="F280" s="3">
        <v>917</v>
      </c>
      <c r="G280"/>
      <c r="H280" s="3" t="str">
        <f>CONCATENATE(site_list[[#This Row],[Country]],site_list[[#This Row],[Site.ID]])</f>
        <v>EthiopiaHagere Selam, May Zegzeg</v>
      </c>
      <c r="BB280" s="3" t="str">
        <v>Hagere Selam, May Zegzeg</v>
      </c>
      <c r="BC280" s="3" t="str">
        <v>Hagere Selam, May Zegzeg</v>
      </c>
      <c r="BD280" s="3" t="str">
        <v>Hagere Selam, May Zegzeg</v>
      </c>
      <c r="BE280" s="3" t="str">
        <v>Hagere Selam, May Zegzeg</v>
      </c>
      <c r="BF280" s="3" t="str">
        <v>Hagere Selam, May Zegzeg</v>
      </c>
      <c r="BG280" s="3" t="str">
        <v>Hagere Selam, May Zegzeg</v>
      </c>
      <c r="BH280" s="3" t="str">
        <v>Hagere Selam, May Zegzeg</v>
      </c>
      <c r="BI280" s="3" t="str">
        <v>Hagere Selam, May Zegzeg</v>
      </c>
      <c r="BJ280" s="3" t="str">
        <v>Hagere Selam, May Zegzeg</v>
      </c>
      <c r="BK280" s="3" t="str">
        <v>Hagere Selam, May Zegzeg</v>
      </c>
      <c r="BL280" s="3" t="str">
        <v>Hagere Selam, May Zegzeg</v>
      </c>
      <c r="BM280" s="3" t="str">
        <v>Hagere Selam, May Zegzeg</v>
      </c>
      <c r="BN280" s="3" t="str">
        <v>Hagere Selam, May Zegzeg</v>
      </c>
      <c r="BO280" s="3" t="str">
        <v>Hagere Selam, May Zegzeg</v>
      </c>
      <c r="BP280" s="3" t="str">
        <v>Hagere Selam, May Zegzeg</v>
      </c>
      <c r="BQ280" s="3" t="str">
        <v>Hagere Selam, May Zegzeg</v>
      </c>
      <c r="BR280" s="3" t="str">
        <v>Hagere Selam, May Zegzeg</v>
      </c>
      <c r="BS280" s="3" t="str">
        <v>Hagere Selam, May Zegzeg</v>
      </c>
      <c r="BT280" s="3" t="str">
        <v>Hagere Selam, May Zegzeg</v>
      </c>
      <c r="BU280" s="3" t="str">
        <v>Hagere Selam, May Zegzeg</v>
      </c>
      <c r="BV280" s="3" t="str">
        <v>Hagere Selam, May Zegzeg</v>
      </c>
      <c r="BW280" s="3" t="str">
        <v>Hagere Selam, May Zegzeg</v>
      </c>
      <c r="BX280" s="3" t="str">
        <v>Hagere Selam, May Zegzeg</v>
      </c>
      <c r="BY280" s="3" t="str">
        <v>Hagere Selam, May Zegzeg</v>
      </c>
      <c r="BZ280" s="3" t="str">
        <v>Hagere Selam, May Zegzeg</v>
      </c>
      <c r="CA280" s="3" t="str">
        <v>Hagere Selam, May Zegzeg</v>
      </c>
      <c r="CB280" s="3" t="str">
        <v>Hagere Selam, May Zegzeg</v>
      </c>
      <c r="CC280" s="3" t="str">
        <v>Hagere Selam, May Zegzeg</v>
      </c>
      <c r="CD280" s="3" t="str">
        <v>Hagere Selam, May Zegzeg</v>
      </c>
      <c r="CE280" s="3" t="str">
        <v>Hagere Selam, May Zegzeg</v>
      </c>
      <c r="CF280" s="3" t="str">
        <v>Hagere Selam, May Zegzeg</v>
      </c>
      <c r="CG280" s="3" t="str">
        <v>Hagere Selam, May Zegzeg</v>
      </c>
      <c r="CK280" s="3" t="str">
        <v>Hagere Selam, May Zegzeg</v>
      </c>
      <c r="CM280" s="3" t="str">
        <v>Hagere Selam, May Zegzeg</v>
      </c>
      <c r="CN280" s="3" t="str">
        <v>Hagere Selam, May Zegzeg</v>
      </c>
      <c r="CO280" s="3" t="str">
        <v>Hagere Selam, May Zegzeg</v>
      </c>
      <c r="CP280" s="3" t="str">
        <v>Hagere Selam, May Zegzeg</v>
      </c>
      <c r="CQ280" s="3" t="str">
        <v>Hagere Selam, May Zegzeg</v>
      </c>
      <c r="CR280" s="3" t="str">
        <v>Hagere Selam, May Zegzeg</v>
      </c>
      <c r="CS280" s="3" t="str">
        <v>Hagere Selam, May Zegzeg</v>
      </c>
      <c r="CT280" s="3" t="str">
        <v>Hagere Selam, May Zegzeg</v>
      </c>
      <c r="CU280" s="3" t="str">
        <v>Hagere Selam, May Zegzeg</v>
      </c>
      <c r="CV280" s="3" t="str">
        <v>Hagere Selam, May Zegzeg</v>
      </c>
      <c r="CW280" s="3" t="str">
        <v>Hagere Selam, May Zegzeg</v>
      </c>
      <c r="CX280" s="3" t="str">
        <v>Hagere Selam, May Zegzeg</v>
      </c>
      <c r="CY280" s="3" t="str">
        <v>Hagere Selam, May Zegzeg</v>
      </c>
      <c r="CZ280" s="3" t="str">
        <v>Hagere Selam, May Zegzeg</v>
      </c>
      <c r="DA280" s="3" t="str">
        <v>Hagere Selam, May Zegzeg</v>
      </c>
      <c r="DB280" s="3" t="str">
        <v>Hagere Selam, May Zegzeg</v>
      </c>
      <c r="DC280" s="3" t="str">
        <v>Hagere Selam, May Zegzeg</v>
      </c>
      <c r="DD280" s="3" t="str">
        <v>Hagere Selam, May Zegzeg</v>
      </c>
      <c r="DE280" s="3" t="str">
        <v>Hagere Selam, May Zegzeg</v>
      </c>
      <c r="DF280" s="3" t="str">
        <v>Hagere Selam, May Zegzeg</v>
      </c>
      <c r="DG280" s="3" t="str">
        <v>Hagere Selam, May Zegzeg</v>
      </c>
      <c r="DH280" s="3" t="str">
        <v>Hagere Selam, May Zegzeg</v>
      </c>
      <c r="DI280" s="3" t="str">
        <v>Hagere Selam, May Zegzeg</v>
      </c>
      <c r="DJ280" s="3" t="str">
        <v>Hagere Selam, May Zegzeg</v>
      </c>
      <c r="DK280" s="3" t="str">
        <v>Hagere Selam, May Zegzeg</v>
      </c>
      <c r="DL280" s="3" t="str">
        <v>Hagere Selam, May Zegzeg</v>
      </c>
      <c r="DM280" s="3" t="str">
        <v>Hagere Selam, May Zegzeg</v>
      </c>
      <c r="DN280" s="3" t="str">
        <v>Hagere Selam, May Zegzeg</v>
      </c>
      <c r="DO280" s="3" t="str">
        <v>Hagere Selam, May Zegzeg</v>
      </c>
      <c r="DP280" s="3" t="str">
        <v>Hagere Selam, May Zegzeg</v>
      </c>
    </row>
    <row r="281" spans="1:120" ht="14.5" x14ac:dyDescent="0.35">
      <c r="A281" s="3">
        <v>15.8736</v>
      </c>
      <c r="B281" s="3">
        <v>38.464100000000002</v>
      </c>
      <c r="C281" s="3" t="s">
        <v>146</v>
      </c>
      <c r="D281" s="3" t="s">
        <v>107</v>
      </c>
      <c r="E281" s="3" t="s">
        <v>273</v>
      </c>
      <c r="F281" s="3">
        <v>500</v>
      </c>
      <c r="G281"/>
      <c r="H281" s="3" t="str">
        <f>CONCATENATE(site_list[[#This Row],[Country]],site_list[[#This Row],[Site.ID]])</f>
        <v>EritreaHamelmalo Agricultural College</v>
      </c>
      <c r="BB281" s="3" t="str">
        <v>Hamelmalo Agricultural College</v>
      </c>
      <c r="BC281" s="3" t="str">
        <v>Hamelmalo Agricultural College</v>
      </c>
      <c r="BD281" s="3" t="str">
        <v>Hamelmalo Agricultural College</v>
      </c>
      <c r="BE281" s="3" t="str">
        <v>Hamelmalo Agricultural College</v>
      </c>
      <c r="BF281" s="3" t="str">
        <v>Hamelmalo Agricultural College</v>
      </c>
      <c r="BG281" s="3" t="str">
        <v>Hamelmalo Agricultural College</v>
      </c>
      <c r="BH281" s="3" t="str">
        <v>Hamelmalo Agricultural College</v>
      </c>
      <c r="BI281" s="3" t="str">
        <v>Hamelmalo Agricultural College</v>
      </c>
      <c r="BJ281" s="3" t="str">
        <v>Hamelmalo Agricultural College</v>
      </c>
      <c r="BK281" s="3" t="str">
        <v>Hamelmalo Agricultural College</v>
      </c>
      <c r="BL281" s="3" t="str">
        <v>Hamelmalo Agricultural College</v>
      </c>
      <c r="BM281" s="3" t="str">
        <v>Hamelmalo Agricultural College</v>
      </c>
      <c r="BN281" s="3" t="str">
        <v>Hamelmalo Agricultural College</v>
      </c>
      <c r="BO281" s="3" t="str">
        <v>Hamelmalo Agricultural College</v>
      </c>
      <c r="BP281" s="3" t="str">
        <v>Hamelmalo Agricultural College</v>
      </c>
      <c r="BQ281" s="3" t="str">
        <v>Hamelmalo Agricultural College</v>
      </c>
      <c r="BR281" s="3" t="str">
        <v>Hamelmalo Agricultural College</v>
      </c>
      <c r="BS281" s="3" t="str">
        <v>Hamelmalo Agricultural College</v>
      </c>
      <c r="BT281" s="3" t="str">
        <v>Hamelmalo Agricultural College</v>
      </c>
      <c r="BU281" s="3" t="str">
        <v>Hamelmalo Agricultural College</v>
      </c>
      <c r="BV281" s="3" t="str">
        <v>Hamelmalo Agricultural College</v>
      </c>
      <c r="BW281" s="3" t="str">
        <v>Hamelmalo Agricultural College</v>
      </c>
      <c r="BX281" s="3" t="str">
        <v>Hamelmalo Agricultural College</v>
      </c>
      <c r="BY281" s="3" t="str">
        <v>Hamelmalo Agricultural College</v>
      </c>
      <c r="BZ281" s="3" t="str">
        <v>Hamelmalo Agricultural College</v>
      </c>
      <c r="CA281" s="3" t="str">
        <v>Hamelmalo Agricultural College</v>
      </c>
      <c r="CB281" s="3" t="str">
        <v>Hamelmalo Agricultural College</v>
      </c>
      <c r="CC281" s="3" t="str">
        <v>Hamelmalo Agricultural College</v>
      </c>
      <c r="CD281" s="3" t="str">
        <v>Hamelmalo Agricultural College</v>
      </c>
      <c r="CE281" s="3" t="str">
        <v>Hamelmalo Agricultural College</v>
      </c>
      <c r="CF281" s="3" t="str">
        <v>Hamelmalo Agricultural College</v>
      </c>
      <c r="CG281" s="3" t="str">
        <v>Hamelmalo Agricultural College</v>
      </c>
      <c r="CK281" s="3" t="str">
        <v>Hamelmalo Agricultural College</v>
      </c>
      <c r="CM281" s="3" t="str">
        <v>Hamelmalo Agricultural College</v>
      </c>
      <c r="CN281" s="3" t="str">
        <v>Hamelmalo Agricultural College</v>
      </c>
      <c r="CO281" s="3" t="str">
        <v>Hamelmalo Agricultural College</v>
      </c>
      <c r="CP281" s="3" t="str">
        <v>Hamelmalo Agricultural College</v>
      </c>
      <c r="CQ281" s="3" t="str">
        <v>Hamelmalo Agricultural College</v>
      </c>
      <c r="CR281" s="3" t="str">
        <v>Hamelmalo Agricultural College</v>
      </c>
      <c r="CS281" s="3" t="str">
        <v>Hamelmalo Agricultural College</v>
      </c>
      <c r="CT281" s="3" t="str">
        <v>Hamelmalo Agricultural College</v>
      </c>
      <c r="CU281" s="3" t="str">
        <v>Hamelmalo Agricultural College</v>
      </c>
      <c r="CV281" s="3" t="str">
        <v>Hamelmalo Agricultural College</v>
      </c>
      <c r="CW281" s="3" t="str">
        <v>Hamelmalo Agricultural College</v>
      </c>
      <c r="CX281" s="3" t="str">
        <v>Hamelmalo Agricultural College</v>
      </c>
      <c r="CY281" s="3" t="str">
        <v>Hamelmalo Agricultural College</v>
      </c>
      <c r="CZ281" s="3" t="str">
        <v>Hamelmalo Agricultural College</v>
      </c>
      <c r="DA281" s="3" t="str">
        <v>Hamelmalo Agricultural College</v>
      </c>
      <c r="DB281" s="3" t="str">
        <v>Hamelmalo Agricultural College</v>
      </c>
      <c r="DC281" s="3" t="str">
        <v>Hamelmalo Agricultural College</v>
      </c>
      <c r="DD281" s="3" t="str">
        <v>Hamelmalo Agricultural College</v>
      </c>
      <c r="DE281" s="3" t="str">
        <v>Hamelmalo Agricultural College</v>
      </c>
      <c r="DF281" s="3" t="str">
        <v>Hamelmalo Agricultural College</v>
      </c>
      <c r="DG281" s="3" t="str">
        <v>Hamelmalo Agricultural College</v>
      </c>
      <c r="DH281" s="3" t="str">
        <v>Hamelmalo Agricultural College</v>
      </c>
      <c r="DI281" s="3" t="str">
        <v>Hamelmalo Agricultural College</v>
      </c>
      <c r="DJ281" s="3" t="str">
        <v>Hamelmalo Agricultural College</v>
      </c>
      <c r="DK281" s="3" t="str">
        <v>Hamelmalo Agricultural College</v>
      </c>
      <c r="DL281" s="3" t="str">
        <v>Hamelmalo Agricultural College</v>
      </c>
      <c r="DM281" s="3" t="str">
        <v>Hamelmalo Agricultural College</v>
      </c>
      <c r="DN281" s="3" t="str">
        <v>Hamelmalo Agricultural College</v>
      </c>
      <c r="DO281" s="3" t="str">
        <v>Hamelmalo Agricultural College</v>
      </c>
      <c r="DP281" s="3" t="str">
        <v>Hamelmalo Agricultural College</v>
      </c>
    </row>
    <row r="282" spans="1:120" ht="14.5" x14ac:dyDescent="0.35">
      <c r="A282" s="3">
        <v>9.4159000000000006</v>
      </c>
      <c r="B282" s="3">
        <v>42.033949999999997</v>
      </c>
      <c r="C282" s="3" t="s">
        <v>148</v>
      </c>
      <c r="D282" s="3" t="s">
        <v>107</v>
      </c>
      <c r="E282" s="3" t="s">
        <v>7711</v>
      </c>
      <c r="F282" s="3">
        <v>500</v>
      </c>
      <c r="G282"/>
      <c r="H282" s="3" t="str">
        <f>CONCATENATE(site_list[[#This Row],[Country]],site_list[[#This Row],[Site.ID]])</f>
        <v>EthiopiaHaramaya ARC</v>
      </c>
      <c r="BB282" s="3" t="str">
        <v>Haramaya ARC</v>
      </c>
      <c r="BC282" s="3" t="str">
        <v>Haramaya ARC</v>
      </c>
      <c r="BD282" s="3" t="str">
        <v>Haramaya ARC</v>
      </c>
      <c r="BE282" s="3" t="str">
        <v>Haramaya ARC</v>
      </c>
      <c r="BF282" s="3" t="str">
        <v>Haramaya ARC</v>
      </c>
      <c r="BG282" s="3" t="str">
        <v>Haramaya ARC</v>
      </c>
      <c r="BH282" s="3" t="str">
        <v>Haramaya ARC</v>
      </c>
      <c r="BI282" s="3" t="str">
        <v>Haramaya ARC</v>
      </c>
      <c r="BJ282" s="3" t="str">
        <v>Haramaya ARC</v>
      </c>
      <c r="BK282" s="3" t="str">
        <v>Haramaya ARC</v>
      </c>
      <c r="BL282" s="3" t="str">
        <v>Haramaya ARC</v>
      </c>
      <c r="BM282" s="3" t="str">
        <v>Haramaya ARC</v>
      </c>
      <c r="BN282" s="3" t="str">
        <v>Haramaya ARC</v>
      </c>
      <c r="BO282" s="3" t="str">
        <v>Haramaya ARC</v>
      </c>
      <c r="BP282" s="3" t="str">
        <v>Haramaya ARC</v>
      </c>
      <c r="BQ282" s="3" t="str">
        <v>Haramaya ARC</v>
      </c>
      <c r="BR282" s="3" t="str">
        <v>Haramaya ARC</v>
      </c>
      <c r="BS282" s="3" t="str">
        <v>Haramaya ARC</v>
      </c>
      <c r="BT282" s="3" t="str">
        <v>Haramaya ARC</v>
      </c>
      <c r="BU282" s="3" t="str">
        <v>Haramaya ARC</v>
      </c>
      <c r="BV282" s="3" t="str">
        <v>Haramaya ARC</v>
      </c>
      <c r="BW282" s="3" t="str">
        <v>Haramaya ARC</v>
      </c>
      <c r="BX282" s="3" t="str">
        <v>Haramaya ARC</v>
      </c>
      <c r="BY282" s="3" t="str">
        <v>Haramaya ARC</v>
      </c>
      <c r="BZ282" s="3" t="str">
        <v>Haramaya ARC</v>
      </c>
      <c r="CA282" s="3" t="str">
        <v>Haramaya ARC</v>
      </c>
      <c r="CB282" s="3" t="str">
        <v>Haramaya ARC</v>
      </c>
      <c r="CC282" s="3" t="str">
        <v>Haramaya ARC</v>
      </c>
      <c r="CD282" s="3" t="str">
        <v>Haramaya ARC</v>
      </c>
      <c r="CE282" s="3" t="str">
        <v>Haramaya ARC</v>
      </c>
      <c r="CF282" s="3" t="str">
        <v>Haramaya ARC</v>
      </c>
      <c r="CG282" s="3" t="str">
        <v>Haramaya ARC</v>
      </c>
      <c r="CK282" s="3" t="str">
        <v>Haramaya ARC</v>
      </c>
      <c r="CM282" s="3" t="str">
        <v>Haramaya ARC</v>
      </c>
      <c r="CN282" s="3" t="str">
        <v>Haramaya ARC</v>
      </c>
      <c r="CO282" s="3" t="str">
        <v>Haramaya ARC</v>
      </c>
      <c r="CP282" s="3" t="str">
        <v>Haramaya ARC</v>
      </c>
      <c r="CQ282" s="3" t="str">
        <v>Haramaya ARC</v>
      </c>
      <c r="CR282" s="3" t="str">
        <v>Haramaya ARC</v>
      </c>
      <c r="CS282" s="3" t="str">
        <v>Haramaya ARC</v>
      </c>
      <c r="CT282" s="3" t="str">
        <v>Haramaya ARC</v>
      </c>
      <c r="CU282" s="3" t="str">
        <v>Haramaya ARC</v>
      </c>
      <c r="CV282" s="3" t="str">
        <v>Haramaya ARC</v>
      </c>
      <c r="CW282" s="3" t="str">
        <v>Haramaya ARC</v>
      </c>
      <c r="CX282" s="3" t="str">
        <v>Haramaya ARC</v>
      </c>
      <c r="CY282" s="3" t="str">
        <v>Haramaya ARC</v>
      </c>
      <c r="CZ282" s="3" t="str">
        <v>Haramaya ARC</v>
      </c>
      <c r="DA282" s="3" t="str">
        <v>Haramaya ARC</v>
      </c>
      <c r="DB282" s="3" t="str">
        <v>Haramaya ARC</v>
      </c>
      <c r="DC282" s="3" t="str">
        <v>Haramaya ARC</v>
      </c>
      <c r="DD282" s="3" t="str">
        <v>Haramaya ARC</v>
      </c>
      <c r="DE282" s="3" t="str">
        <v>Haramaya ARC</v>
      </c>
      <c r="DF282" s="3" t="str">
        <v>Haramaya ARC</v>
      </c>
      <c r="DG282" s="3" t="str">
        <v>Haramaya ARC</v>
      </c>
      <c r="DH282" s="3" t="str">
        <v>Haramaya ARC</v>
      </c>
      <c r="DI282" s="3" t="str">
        <v>Haramaya ARC</v>
      </c>
      <c r="DJ282" s="3" t="str">
        <v>Haramaya ARC</v>
      </c>
      <c r="DK282" s="3" t="str">
        <v>Haramaya ARC</v>
      </c>
      <c r="DL282" s="3" t="str">
        <v>Haramaya ARC</v>
      </c>
      <c r="DM282" s="3" t="str">
        <v>Haramaya ARC</v>
      </c>
      <c r="DN282" s="3" t="str">
        <v>Haramaya ARC</v>
      </c>
      <c r="DO282" s="3" t="str">
        <v>Haramaya ARC</v>
      </c>
      <c r="DP282" s="3" t="str">
        <v>Haramaya ARC</v>
      </c>
    </row>
    <row r="283" spans="1:120" ht="14.5" x14ac:dyDescent="0.35">
      <c r="A283" s="3">
        <v>9.4169999999999998</v>
      </c>
      <c r="B283" s="3">
        <v>42.036000000000001</v>
      </c>
      <c r="C283" s="3" t="s">
        <v>148</v>
      </c>
      <c r="D283" s="3" t="s">
        <v>107</v>
      </c>
      <c r="E283" s="3" t="s">
        <v>293</v>
      </c>
      <c r="F283" s="3">
        <v>300</v>
      </c>
      <c r="G283"/>
      <c r="H283" s="3" t="str">
        <f>CONCATENATE(site_list[[#This Row],[Country]],site_list[[#This Row],[Site.ID]])</f>
        <v>EthiopiaHaramaya University</v>
      </c>
      <c r="BB283" s="3" t="str">
        <v>Haramaya University</v>
      </c>
      <c r="BC283" s="3" t="str">
        <v>Haramaya University</v>
      </c>
      <c r="BD283" s="3" t="str">
        <v>Haramaya University</v>
      </c>
      <c r="BE283" s="3" t="str">
        <v>Haramaya University</v>
      </c>
      <c r="BF283" s="3" t="str">
        <v>Haramaya University</v>
      </c>
      <c r="BG283" s="3" t="str">
        <v>Haramaya University</v>
      </c>
      <c r="BH283" s="3" t="str">
        <v>Haramaya University</v>
      </c>
      <c r="BI283" s="3" t="str">
        <v>Haramaya University</v>
      </c>
      <c r="BJ283" s="3" t="str">
        <v>Haramaya University</v>
      </c>
      <c r="BK283" s="3" t="str">
        <v>Haramaya University</v>
      </c>
      <c r="BL283" s="3" t="str">
        <v>Haramaya University</v>
      </c>
      <c r="BM283" s="3" t="str">
        <v>Haramaya University</v>
      </c>
      <c r="BN283" s="3" t="str">
        <v>Haramaya University</v>
      </c>
      <c r="BO283" s="3" t="str">
        <v>Haramaya University</v>
      </c>
      <c r="BP283" s="3" t="str">
        <v>Haramaya University</v>
      </c>
      <c r="BQ283" s="3" t="str">
        <v>Haramaya University</v>
      </c>
      <c r="BR283" s="3" t="str">
        <v>Haramaya University</v>
      </c>
      <c r="BS283" s="3" t="str">
        <v>Haramaya University</v>
      </c>
      <c r="BT283" s="3" t="str">
        <v>Haramaya University</v>
      </c>
      <c r="BU283" s="3" t="str">
        <v>Haramaya University</v>
      </c>
      <c r="BV283" s="3" t="str">
        <v>Haramaya University</v>
      </c>
      <c r="BW283" s="3" t="str">
        <v>Haramaya University</v>
      </c>
      <c r="BX283" s="3" t="str">
        <v>Haramaya University</v>
      </c>
      <c r="BY283" s="3" t="str">
        <v>Haramaya University</v>
      </c>
      <c r="BZ283" s="3" t="str">
        <v>Haramaya University</v>
      </c>
      <c r="CA283" s="3" t="str">
        <v>Haramaya University</v>
      </c>
      <c r="CB283" s="3" t="str">
        <v>Haramaya University</v>
      </c>
      <c r="CC283" s="3" t="str">
        <v>Haramaya University</v>
      </c>
      <c r="CD283" s="3" t="str">
        <v>Haramaya University</v>
      </c>
      <c r="CE283" s="3" t="str">
        <v>Haramaya University</v>
      </c>
      <c r="CF283" s="3" t="str">
        <v>Haramaya University</v>
      </c>
      <c r="CG283" s="3" t="str">
        <v>Haramaya University</v>
      </c>
      <c r="CK283" s="3" t="str">
        <v>Haramaya University</v>
      </c>
      <c r="CM283" s="3" t="str">
        <v>Haramaya University</v>
      </c>
      <c r="CN283" s="3" t="str">
        <v>Haramaya University</v>
      </c>
      <c r="CO283" s="3" t="str">
        <v>Haramaya University</v>
      </c>
      <c r="CP283" s="3" t="str">
        <v>Haramaya University</v>
      </c>
      <c r="CQ283" s="3" t="str">
        <v>Haramaya University</v>
      </c>
      <c r="CR283" s="3" t="str">
        <v>Haramaya University</v>
      </c>
      <c r="CS283" s="3" t="str">
        <v>Haramaya University</v>
      </c>
      <c r="CT283" s="3" t="str">
        <v>Haramaya University</v>
      </c>
      <c r="CU283" s="3" t="str">
        <v>Haramaya University</v>
      </c>
      <c r="CV283" s="3" t="str">
        <v>Haramaya University</v>
      </c>
      <c r="CW283" s="3" t="str">
        <v>Haramaya University</v>
      </c>
      <c r="CX283" s="3" t="str">
        <v>Haramaya University</v>
      </c>
      <c r="CY283" s="3" t="str">
        <v>Haramaya University</v>
      </c>
      <c r="CZ283" s="3" t="str">
        <v>Haramaya University</v>
      </c>
      <c r="DA283" s="3" t="str">
        <v>Haramaya University</v>
      </c>
      <c r="DB283" s="3" t="str">
        <v>Haramaya University</v>
      </c>
      <c r="DC283" s="3" t="str">
        <v>Haramaya University</v>
      </c>
      <c r="DD283" s="3" t="str">
        <v>Haramaya University</v>
      </c>
      <c r="DE283" s="3" t="str">
        <v>Haramaya University</v>
      </c>
      <c r="DF283" s="3" t="str">
        <v>Haramaya University</v>
      </c>
      <c r="DG283" s="3" t="str">
        <v>Haramaya University</v>
      </c>
      <c r="DH283" s="3" t="str">
        <v>Haramaya University</v>
      </c>
      <c r="DI283" s="3" t="str">
        <v>Haramaya University</v>
      </c>
      <c r="DJ283" s="3" t="str">
        <v>Haramaya University</v>
      </c>
      <c r="DK283" s="3" t="str">
        <v>Haramaya University</v>
      </c>
      <c r="DL283" s="3" t="str">
        <v>Haramaya University</v>
      </c>
      <c r="DM283" s="3" t="str">
        <v>Haramaya University</v>
      </c>
      <c r="DN283" s="3" t="str">
        <v>Haramaya University</v>
      </c>
      <c r="DO283" s="3" t="str">
        <v>Haramaya University</v>
      </c>
      <c r="DP283" s="3" t="str">
        <v>Haramaya University</v>
      </c>
    </row>
    <row r="284" spans="1:120" ht="14.5" x14ac:dyDescent="0.35">
      <c r="A284" s="3">
        <v>7.0529999999999999</v>
      </c>
      <c r="B284" s="3">
        <v>38.472999999999999</v>
      </c>
      <c r="C284" s="3" t="s">
        <v>148</v>
      </c>
      <c r="D284" s="3" t="s">
        <v>107</v>
      </c>
      <c r="E284" s="3" t="s">
        <v>294</v>
      </c>
      <c r="F284" s="3">
        <v>250</v>
      </c>
      <c r="G284"/>
      <c r="H284" s="3" t="str">
        <f>CONCATENATE(site_list[[#This Row],[Country]],site_list[[#This Row],[Site.ID]])</f>
        <v>EthiopiaHawassa University, Hawassa</v>
      </c>
      <c r="BB284" s="3" t="str">
        <v>Hawassa University, Hawassa</v>
      </c>
      <c r="BC284" s="3" t="str">
        <v>Hawassa University, Hawassa</v>
      </c>
      <c r="BD284" s="3" t="str">
        <v>Hawassa University, Hawassa</v>
      </c>
      <c r="BE284" s="3" t="str">
        <v>Hawassa University, Hawassa</v>
      </c>
      <c r="BF284" s="3" t="str">
        <v>Hawassa University, Hawassa</v>
      </c>
      <c r="BG284" s="3" t="str">
        <v>Hawassa University, Hawassa</v>
      </c>
      <c r="BH284" s="3" t="str">
        <v>Hawassa University, Hawassa</v>
      </c>
      <c r="BI284" s="3" t="str">
        <v>Hawassa University, Hawassa</v>
      </c>
      <c r="BJ284" s="3" t="str">
        <v>Hawassa University, Hawassa</v>
      </c>
      <c r="BK284" s="3" t="str">
        <v>Hawassa University, Hawassa</v>
      </c>
      <c r="BL284" s="3" t="str">
        <v>Hawassa University, Hawassa</v>
      </c>
      <c r="BM284" s="3" t="str">
        <v>Hawassa University, Hawassa</v>
      </c>
      <c r="BN284" s="3" t="str">
        <v>Hawassa University, Hawassa</v>
      </c>
      <c r="BO284" s="3" t="str">
        <v>Hawassa University, Hawassa</v>
      </c>
      <c r="BP284" s="3" t="str">
        <v>Hawassa University, Hawassa</v>
      </c>
      <c r="BQ284" s="3" t="str">
        <v>Hawassa University, Hawassa</v>
      </c>
      <c r="BR284" s="3" t="str">
        <v>Hawassa University, Hawassa</v>
      </c>
      <c r="BS284" s="3" t="str">
        <v>Hawassa University, Hawassa</v>
      </c>
      <c r="BT284" s="3" t="str">
        <v>Hawassa University, Hawassa</v>
      </c>
      <c r="BU284" s="3" t="str">
        <v>Hawassa University, Hawassa</v>
      </c>
      <c r="BV284" s="3" t="str">
        <v>Hawassa University, Hawassa</v>
      </c>
      <c r="BW284" s="3" t="str">
        <v>Hawassa University, Hawassa</v>
      </c>
      <c r="BX284" s="3" t="str">
        <v>Hawassa University, Hawassa</v>
      </c>
      <c r="BY284" s="3" t="str">
        <v>Hawassa University, Hawassa</v>
      </c>
      <c r="BZ284" s="3" t="str">
        <v>Hawassa University, Hawassa</v>
      </c>
      <c r="CA284" s="3" t="str">
        <v>Hawassa University, Hawassa</v>
      </c>
      <c r="CB284" s="3" t="str">
        <v>Hawassa University, Hawassa</v>
      </c>
      <c r="CC284" s="3" t="str">
        <v>Hawassa University, Hawassa</v>
      </c>
      <c r="CD284" s="3" t="str">
        <v>Hawassa University, Hawassa</v>
      </c>
      <c r="CE284" s="3" t="str">
        <v>Hawassa University, Hawassa</v>
      </c>
      <c r="CF284" s="3" t="str">
        <v>Hawassa University, Hawassa</v>
      </c>
      <c r="CG284" s="3" t="str">
        <v>Hawassa University, Hawassa</v>
      </c>
      <c r="CK284" s="3" t="str">
        <v>Hawassa University, Hawassa</v>
      </c>
      <c r="CM284" s="3" t="str">
        <v>Hawassa University, Hawassa</v>
      </c>
      <c r="CN284" s="3" t="str">
        <v>Hawassa University, Hawassa</v>
      </c>
      <c r="CO284" s="3" t="str">
        <v>Hawassa University, Hawassa</v>
      </c>
      <c r="CP284" s="3" t="str">
        <v>Hawassa University, Hawassa</v>
      </c>
      <c r="CQ284" s="3" t="str">
        <v>Hawassa University, Hawassa</v>
      </c>
      <c r="CR284" s="3" t="str">
        <v>Hawassa University, Hawassa</v>
      </c>
      <c r="CS284" s="3" t="str">
        <v>Hawassa University, Hawassa</v>
      </c>
      <c r="CT284" s="3" t="str">
        <v>Hawassa University, Hawassa</v>
      </c>
      <c r="CU284" s="3" t="str">
        <v>Hawassa University, Hawassa</v>
      </c>
      <c r="CV284" s="3" t="str">
        <v>Hawassa University, Hawassa</v>
      </c>
      <c r="CW284" s="3" t="str">
        <v>Hawassa University, Hawassa</v>
      </c>
      <c r="CX284" s="3" t="str">
        <v>Hawassa University, Hawassa</v>
      </c>
      <c r="CY284" s="3" t="str">
        <v>Hawassa University, Hawassa</v>
      </c>
      <c r="CZ284" s="3" t="str">
        <v>Hawassa University, Hawassa</v>
      </c>
      <c r="DA284" s="3" t="str">
        <v>Hawassa University, Hawassa</v>
      </c>
      <c r="DB284" s="3" t="str">
        <v>Hawassa University, Hawassa</v>
      </c>
      <c r="DC284" s="3" t="str">
        <v>Hawassa University, Hawassa</v>
      </c>
      <c r="DD284" s="3" t="str">
        <v>Hawassa University, Hawassa</v>
      </c>
      <c r="DE284" s="3" t="str">
        <v>Hawassa University, Hawassa</v>
      </c>
      <c r="DF284" s="3" t="str">
        <v>Hawassa University, Hawassa</v>
      </c>
      <c r="DG284" s="3" t="str">
        <v>Hawassa University, Hawassa</v>
      </c>
      <c r="DH284" s="3" t="str">
        <v>Hawassa University, Hawassa</v>
      </c>
      <c r="DI284" s="3" t="str">
        <v>Hawassa University, Hawassa</v>
      </c>
      <c r="DJ284" s="3" t="str">
        <v>Hawassa University, Hawassa</v>
      </c>
      <c r="DK284" s="3" t="str">
        <v>Hawassa University, Hawassa</v>
      </c>
      <c r="DL284" s="3" t="str">
        <v>Hawassa University, Hawassa</v>
      </c>
      <c r="DM284" s="3" t="str">
        <v>Hawassa University, Hawassa</v>
      </c>
      <c r="DN284" s="3" t="str">
        <v>Hawassa University, Hawassa</v>
      </c>
      <c r="DO284" s="3" t="str">
        <v>Hawassa University, Hawassa</v>
      </c>
      <c r="DP284" s="3" t="str">
        <v>Hawassa University, Hawassa</v>
      </c>
    </row>
    <row r="285" spans="1:120" ht="14.5" x14ac:dyDescent="0.35">
      <c r="A285" s="3">
        <v>-17.582999999999998</v>
      </c>
      <c r="B285" s="3">
        <v>30.966999999999999</v>
      </c>
      <c r="C285" s="3" t="s">
        <v>240</v>
      </c>
      <c r="D285" s="3" t="s">
        <v>107</v>
      </c>
      <c r="E285" s="3" t="s">
        <v>610</v>
      </c>
      <c r="F285" s="3">
        <v>500</v>
      </c>
      <c r="G285"/>
      <c r="H285" s="3" t="str">
        <f>CONCATENATE(site_list[[#This Row],[Country]],site_list[[#This Row],[Site.ID]])</f>
        <v>ZimbabweHenderson RS</v>
      </c>
      <c r="BB285" s="3" t="str">
        <v>Henderson RS</v>
      </c>
      <c r="BC285" s="3" t="str">
        <v>Henderson RS</v>
      </c>
      <c r="BD285" s="3" t="str">
        <v>Henderson RS</v>
      </c>
      <c r="BE285" s="3" t="str">
        <v>Henderson RS</v>
      </c>
      <c r="BF285" s="3" t="str">
        <v>Henderson RS</v>
      </c>
      <c r="BG285" s="3" t="str">
        <v>Henderson RS</v>
      </c>
      <c r="BH285" s="3" t="str">
        <v>Henderson RS</v>
      </c>
      <c r="BI285" s="3" t="str">
        <v>Henderson RS</v>
      </c>
      <c r="BJ285" s="3" t="str">
        <v>Henderson RS</v>
      </c>
      <c r="BK285" s="3" t="str">
        <v>Henderson RS</v>
      </c>
      <c r="BL285" s="3" t="str">
        <v>Henderson RS</v>
      </c>
      <c r="BM285" s="3" t="str">
        <v>Henderson RS</v>
      </c>
      <c r="BN285" s="3" t="str">
        <v>Henderson RS</v>
      </c>
      <c r="BO285" s="3" t="str">
        <v>Henderson RS</v>
      </c>
      <c r="BP285" s="3" t="str">
        <v>Henderson RS</v>
      </c>
      <c r="BQ285" s="3" t="str">
        <v>Henderson RS</v>
      </c>
      <c r="BR285" s="3" t="str">
        <v>Henderson RS</v>
      </c>
      <c r="BS285" s="3" t="str">
        <v>Henderson RS</v>
      </c>
      <c r="BT285" s="3" t="str">
        <v>Henderson RS</v>
      </c>
      <c r="BU285" s="3" t="str">
        <v>Henderson RS</v>
      </c>
      <c r="BV285" s="3" t="str">
        <v>Henderson RS</v>
      </c>
      <c r="BW285" s="3" t="str">
        <v>Henderson RS</v>
      </c>
      <c r="BX285" s="3" t="str">
        <v>Henderson RS</v>
      </c>
      <c r="BY285" s="3" t="str">
        <v>Henderson RS</v>
      </c>
      <c r="BZ285" s="3" t="str">
        <v>Henderson RS</v>
      </c>
      <c r="CA285" s="3" t="str">
        <v>Henderson RS</v>
      </c>
      <c r="CB285" s="3" t="str">
        <v>Henderson RS</v>
      </c>
      <c r="CC285" s="3" t="str">
        <v>Henderson RS</v>
      </c>
      <c r="CD285" s="3" t="str">
        <v>Henderson RS</v>
      </c>
      <c r="CE285" s="3" t="str">
        <v>Henderson RS</v>
      </c>
      <c r="CF285" s="3" t="str">
        <v>Henderson RS</v>
      </c>
      <c r="CG285" s="3" t="str">
        <v>Henderson RS</v>
      </c>
      <c r="CK285" s="3" t="str">
        <v>Henderson RS</v>
      </c>
      <c r="CM285" s="3" t="str">
        <v>Henderson RS</v>
      </c>
      <c r="CN285" s="3" t="str">
        <v>Henderson RS</v>
      </c>
      <c r="CO285" s="3" t="str">
        <v>Henderson RS</v>
      </c>
      <c r="CP285" s="3" t="str">
        <v>Henderson RS</v>
      </c>
      <c r="CQ285" s="3" t="str">
        <v>Henderson RS</v>
      </c>
      <c r="CR285" s="3" t="str">
        <v>Henderson RS</v>
      </c>
      <c r="CS285" s="3" t="str">
        <v>Henderson RS</v>
      </c>
      <c r="CT285" s="3" t="str">
        <v>Henderson RS</v>
      </c>
      <c r="CU285" s="3" t="str">
        <v>Henderson RS</v>
      </c>
      <c r="CV285" s="3" t="str">
        <v>Henderson RS</v>
      </c>
      <c r="CW285" s="3" t="str">
        <v>Henderson RS</v>
      </c>
      <c r="CX285" s="3" t="str">
        <v>Henderson RS</v>
      </c>
      <c r="CY285" s="3" t="str">
        <v>Henderson RS</v>
      </c>
      <c r="CZ285" s="3" t="str">
        <v>Henderson RS</v>
      </c>
      <c r="DA285" s="3" t="str">
        <v>Henderson RS</v>
      </c>
      <c r="DB285" s="3" t="str">
        <v>Henderson RS</v>
      </c>
      <c r="DC285" s="3" t="str">
        <v>Henderson RS</v>
      </c>
      <c r="DD285" s="3" t="str">
        <v>Henderson RS</v>
      </c>
      <c r="DE285" s="3" t="str">
        <v>Henderson RS</v>
      </c>
      <c r="DF285" s="3" t="str">
        <v>Henderson RS</v>
      </c>
      <c r="DG285" s="3" t="str">
        <v>Henderson RS</v>
      </c>
      <c r="DH285" s="3" t="str">
        <v>Henderson RS</v>
      </c>
      <c r="DI285" s="3" t="str">
        <v>Henderson RS</v>
      </c>
      <c r="DJ285" s="3" t="str">
        <v>Henderson RS</v>
      </c>
      <c r="DK285" s="3" t="str">
        <v>Henderson RS</v>
      </c>
      <c r="DL285" s="3" t="str">
        <v>Henderson RS</v>
      </c>
      <c r="DM285" s="3" t="str">
        <v>Henderson RS</v>
      </c>
      <c r="DN285" s="3" t="str">
        <v>Henderson RS</v>
      </c>
      <c r="DO285" s="3" t="str">
        <v>Henderson RS</v>
      </c>
      <c r="DP285" s="3" t="str">
        <v>Henderson RS</v>
      </c>
    </row>
    <row r="286" spans="1:120" ht="14.5" x14ac:dyDescent="0.35">
      <c r="A286" s="3">
        <v>30.18</v>
      </c>
      <c r="B286" s="3">
        <v>30.57</v>
      </c>
      <c r="C286" s="3" t="s">
        <v>142</v>
      </c>
      <c r="D286" s="3" t="s">
        <v>112</v>
      </c>
      <c r="E286" s="3" t="s">
        <v>13700</v>
      </c>
      <c r="F286" s="3">
        <v>200</v>
      </c>
      <c r="G286"/>
      <c r="H286" s="3" t="str">
        <f>CONCATENATE(site_list[[#This Row],[Country]],site_list[[#This Row],[Site.ID]])</f>
        <v>EgyptHigher Institute for Agricultural Cooperation Farm, Regwa</v>
      </c>
      <c r="BB286" s="3" t="str">
        <v>Higher Institute for Agricultural Cooperation Farm, Regwa</v>
      </c>
      <c r="BC286" s="3" t="str">
        <v>Higher Institute for Agricultural Cooperation Farm, Regwa</v>
      </c>
      <c r="BD286" s="3" t="str">
        <v>Higher Institute for Agricultural Cooperation Farm, Regwa</v>
      </c>
      <c r="BE286" s="3" t="str">
        <v>Higher Institute for Agricultural Cooperation Farm, Regwa</v>
      </c>
      <c r="BF286" s="3" t="str">
        <v>Higher Institute for Agricultural Cooperation Farm, Regwa</v>
      </c>
      <c r="BG286" s="3" t="str">
        <v>Higher Institute for Agricultural Cooperation Farm, Regwa</v>
      </c>
      <c r="BH286" s="3" t="str">
        <v>Higher Institute for Agricultural Cooperation Farm, Regwa</v>
      </c>
      <c r="BI286" s="3" t="str">
        <v>Higher Institute for Agricultural Cooperation Farm, Regwa</v>
      </c>
      <c r="BJ286" s="3" t="str">
        <v>Higher Institute for Agricultural Cooperation Farm, Regwa</v>
      </c>
      <c r="BK286" s="3" t="str">
        <v>Higher Institute for Agricultural Cooperation Farm, Regwa</v>
      </c>
      <c r="BL286" s="3" t="str">
        <v>Higher Institute for Agricultural Cooperation Farm, Regwa</v>
      </c>
      <c r="BM286" s="3" t="str">
        <v>Higher Institute for Agricultural Cooperation Farm, Regwa</v>
      </c>
      <c r="BN286" s="3" t="str">
        <v>Higher Institute for Agricultural Cooperation Farm, Regwa</v>
      </c>
      <c r="BO286" s="3" t="str">
        <v>Higher Institute for Agricultural Cooperation Farm, Regwa</v>
      </c>
      <c r="BP286" s="3" t="str">
        <v>Higher Institute for Agricultural Cooperation Farm, Regwa</v>
      </c>
      <c r="BQ286" s="3" t="str">
        <v>Higher Institute for Agricultural Cooperation Farm, Regwa</v>
      </c>
      <c r="BR286" s="3" t="str">
        <v>Higher Institute for Agricultural Cooperation Farm, Regwa</v>
      </c>
      <c r="BS286" s="3" t="str">
        <v>Higher Institute for Agricultural Cooperation Farm, Regwa</v>
      </c>
      <c r="BT286" s="3" t="str">
        <v>Higher Institute for Agricultural Cooperation Farm, Regwa</v>
      </c>
      <c r="BU286" s="3" t="str">
        <v>Higher Institute for Agricultural Cooperation Farm, Regwa</v>
      </c>
      <c r="BV286" s="3" t="str">
        <v>Higher Institute for Agricultural Cooperation Farm, Regwa</v>
      </c>
      <c r="BW286" s="3" t="str">
        <v>Higher Institute for Agricultural Cooperation Farm, Regwa</v>
      </c>
      <c r="BX286" s="3" t="str">
        <v>Higher Institute for Agricultural Cooperation Farm, Regwa</v>
      </c>
      <c r="BY286" s="3" t="str">
        <v>Higher Institute for Agricultural Cooperation Farm, Regwa</v>
      </c>
      <c r="BZ286" s="3" t="str">
        <v>Higher Institute for Agricultural Cooperation Farm, Regwa</v>
      </c>
      <c r="CA286" s="3" t="str">
        <v>Higher Institute for Agricultural Cooperation Farm, Regwa</v>
      </c>
      <c r="CB286" s="3" t="str">
        <v>Higher Institute for Agricultural Cooperation Farm, Regwa</v>
      </c>
      <c r="CC286" s="3" t="str">
        <v>Higher Institute for Agricultural Cooperation Farm, Regwa</v>
      </c>
      <c r="CD286" s="3" t="str">
        <v>Higher Institute for Agricultural Cooperation Farm, Regwa</v>
      </c>
      <c r="CE286" s="3" t="str">
        <v>Higher Institute for Agricultural Cooperation Farm, Regwa</v>
      </c>
      <c r="CF286" s="3" t="str">
        <v>Higher Institute for Agricultural Cooperation Farm, Regwa</v>
      </c>
      <c r="CG286" s="3" t="str">
        <v>Higher Institute for Agricultural Cooperation Farm, Regwa</v>
      </c>
      <c r="CK286" s="3" t="str">
        <v>Higher Institute for Agricultural Cooperation Farm, Regwa</v>
      </c>
      <c r="CM286" s="3" t="str">
        <v>Higher Institute for Agricultural Cooperation Farm, Regwa</v>
      </c>
      <c r="CN286" s="3" t="str">
        <v>Higher Institute for Agricultural Cooperation Farm, Regwa</v>
      </c>
      <c r="CO286" s="3" t="str">
        <v>Higher Institute for Agricultural Cooperation Farm, Regwa</v>
      </c>
      <c r="CP286" s="3" t="str">
        <v>Higher Institute for Agricultural Cooperation Farm, Regwa</v>
      </c>
      <c r="CQ286" s="3" t="str">
        <v>Higher Institute for Agricultural Cooperation Farm, Regwa</v>
      </c>
      <c r="CR286" s="3" t="str">
        <v>Higher Institute for Agricultural Cooperation Farm, Regwa</v>
      </c>
      <c r="CS286" s="3" t="str">
        <v>Higher Institute for Agricultural Cooperation Farm, Regwa</v>
      </c>
      <c r="CT286" s="3" t="str">
        <v>Higher Institute for Agricultural Cooperation Farm, Regwa</v>
      </c>
      <c r="CU286" s="3" t="str">
        <v>Higher Institute for Agricultural Cooperation Farm, Regwa</v>
      </c>
      <c r="CV286" s="3" t="str">
        <v>Higher Institute for Agricultural Cooperation Farm, Regwa</v>
      </c>
      <c r="CW286" s="3" t="str">
        <v>Higher Institute for Agricultural Cooperation Farm, Regwa</v>
      </c>
      <c r="CX286" s="3" t="str">
        <v>Higher Institute for Agricultural Cooperation Farm, Regwa</v>
      </c>
      <c r="CY286" s="3" t="str">
        <v>Higher Institute for Agricultural Cooperation Farm, Regwa</v>
      </c>
      <c r="CZ286" s="3" t="str">
        <v>Higher Institute for Agricultural Cooperation Farm, Regwa</v>
      </c>
      <c r="DA286" s="3" t="str">
        <v>Higher Institute for Agricultural Cooperation Farm, Regwa</v>
      </c>
      <c r="DB286" s="3" t="str">
        <v>Higher Institute for Agricultural Cooperation Farm, Regwa</v>
      </c>
      <c r="DC286" s="3" t="str">
        <v>Higher Institute for Agricultural Cooperation Farm, Regwa</v>
      </c>
      <c r="DD286" s="3" t="str">
        <v>Higher Institute for Agricultural Cooperation Farm, Regwa</v>
      </c>
      <c r="DE286" s="3" t="str">
        <v>Higher Institute for Agricultural Cooperation Farm, Regwa</v>
      </c>
      <c r="DF286" s="3" t="str">
        <v>Higher Institute for Agricultural Cooperation Farm, Regwa</v>
      </c>
      <c r="DG286" s="3" t="str">
        <v>Higher Institute for Agricultural Cooperation Farm, Regwa</v>
      </c>
      <c r="DH286" s="3" t="str">
        <v>Higher Institute for Agricultural Cooperation Farm, Regwa</v>
      </c>
      <c r="DI286" s="3" t="str">
        <v>Higher Institute for Agricultural Cooperation Farm, Regwa</v>
      </c>
      <c r="DJ286" s="3" t="str">
        <v>Higher Institute for Agricultural Cooperation Farm, Regwa</v>
      </c>
      <c r="DK286" s="3" t="str">
        <v>Higher Institute for Agricultural Cooperation Farm, Regwa</v>
      </c>
      <c r="DL286" s="3" t="str">
        <v>Higher Institute for Agricultural Cooperation Farm, Regwa</v>
      </c>
      <c r="DM286" s="3" t="str">
        <v>Higher Institute for Agricultural Cooperation Farm, Regwa</v>
      </c>
      <c r="DN286" s="3" t="str">
        <v>Higher Institute for Agricultural Cooperation Farm, Regwa</v>
      </c>
      <c r="DO286" s="3" t="str">
        <v>Higher Institute for Agricultural Cooperation Farm, Regwa</v>
      </c>
      <c r="DP286" s="3" t="str">
        <v>Higher Institute for Agricultural Cooperation Farm, Regwa</v>
      </c>
    </row>
    <row r="287" spans="1:120" ht="14.5" x14ac:dyDescent="0.35">
      <c r="A287" s="3">
        <v>15.52333</v>
      </c>
      <c r="B287" s="3">
        <v>32.54833</v>
      </c>
      <c r="C287" s="3" t="s">
        <v>217</v>
      </c>
      <c r="D287" s="3" t="s">
        <v>107</v>
      </c>
      <c r="E287" s="3" t="s">
        <v>531</v>
      </c>
      <c r="F287" s="3">
        <v>250</v>
      </c>
      <c r="G287"/>
      <c r="H287" s="3" t="str">
        <f>CONCATENATE(site_list[[#This Row],[Country]],site_list[[#This Row],[Site.ID]])</f>
        <v>SudanHillat Kuku</v>
      </c>
      <c r="BB287" s="3" t="str">
        <v>Hillat Kuku</v>
      </c>
      <c r="BC287" s="3" t="str">
        <v>Hillat Kuku</v>
      </c>
      <c r="BD287" s="3" t="str">
        <v>Hillat Kuku</v>
      </c>
      <c r="BE287" s="3" t="str">
        <v>Hillat Kuku</v>
      </c>
      <c r="BF287" s="3" t="str">
        <v>Hillat Kuku</v>
      </c>
      <c r="BG287" s="3" t="str">
        <v>Hillat Kuku</v>
      </c>
      <c r="BH287" s="3" t="str">
        <v>Hillat Kuku</v>
      </c>
      <c r="BI287" s="3" t="str">
        <v>Hillat Kuku</v>
      </c>
      <c r="BJ287" s="3" t="str">
        <v>Hillat Kuku</v>
      </c>
      <c r="BK287" s="3" t="str">
        <v>Hillat Kuku</v>
      </c>
      <c r="BL287" s="3" t="str">
        <v>Hillat Kuku</v>
      </c>
      <c r="BM287" s="3" t="str">
        <v>Hillat Kuku</v>
      </c>
      <c r="BN287" s="3" t="str">
        <v>Hillat Kuku</v>
      </c>
      <c r="BO287" s="3" t="str">
        <v>Hillat Kuku</v>
      </c>
      <c r="BP287" s="3" t="str">
        <v>Hillat Kuku</v>
      </c>
      <c r="BQ287" s="3" t="str">
        <v>Hillat Kuku</v>
      </c>
      <c r="BR287" s="3" t="str">
        <v>Hillat Kuku</v>
      </c>
      <c r="BS287" s="3" t="str">
        <v>Hillat Kuku</v>
      </c>
      <c r="BT287" s="3" t="str">
        <v>Hillat Kuku</v>
      </c>
      <c r="BU287" s="3" t="str">
        <v>Hillat Kuku</v>
      </c>
      <c r="BV287" s="3" t="str">
        <v>Hillat Kuku</v>
      </c>
      <c r="BW287" s="3" t="str">
        <v>Hillat Kuku</v>
      </c>
      <c r="BX287" s="3" t="str">
        <v>Hillat Kuku</v>
      </c>
      <c r="BY287" s="3" t="str">
        <v>Hillat Kuku</v>
      </c>
      <c r="BZ287" s="3" t="str">
        <v>Hillat Kuku</v>
      </c>
      <c r="CA287" s="3" t="str">
        <v>Hillat Kuku</v>
      </c>
      <c r="CB287" s="3" t="str">
        <v>Hillat Kuku</v>
      </c>
      <c r="CC287" s="3" t="str">
        <v>Hillat Kuku</v>
      </c>
      <c r="CD287" s="3" t="str">
        <v>Hillat Kuku</v>
      </c>
      <c r="CE287" s="3" t="str">
        <v>Hillat Kuku</v>
      </c>
      <c r="CF287" s="3" t="str">
        <v>Hillat Kuku</v>
      </c>
      <c r="CG287" s="3" t="str">
        <v>Hillat Kuku</v>
      </c>
      <c r="CK287" s="3" t="str">
        <v>Hillat Kuku</v>
      </c>
      <c r="CM287" s="3" t="str">
        <v>Hillat Kuku</v>
      </c>
      <c r="CN287" s="3" t="str">
        <v>Hillat Kuku</v>
      </c>
      <c r="CO287" s="3" t="str">
        <v>Hillat Kuku</v>
      </c>
      <c r="CP287" s="3" t="str">
        <v>Hillat Kuku</v>
      </c>
      <c r="CQ287" s="3" t="str">
        <v>Hillat Kuku</v>
      </c>
      <c r="CR287" s="3" t="str">
        <v>Hillat Kuku</v>
      </c>
      <c r="CS287" s="3" t="str">
        <v>Hillat Kuku</v>
      </c>
      <c r="CT287" s="3" t="str">
        <v>Hillat Kuku</v>
      </c>
      <c r="CU287" s="3" t="str">
        <v>Hillat Kuku</v>
      </c>
      <c r="CV287" s="3" t="str">
        <v>Hillat Kuku</v>
      </c>
      <c r="CW287" s="3" t="str">
        <v>Hillat Kuku</v>
      </c>
      <c r="CX287" s="3" t="str">
        <v>Hillat Kuku</v>
      </c>
      <c r="CY287" s="3" t="str">
        <v>Hillat Kuku</v>
      </c>
      <c r="CZ287" s="3" t="str">
        <v>Hillat Kuku</v>
      </c>
      <c r="DA287" s="3" t="str">
        <v>Hillat Kuku</v>
      </c>
      <c r="DB287" s="3" t="str">
        <v>Hillat Kuku</v>
      </c>
      <c r="DC287" s="3" t="str">
        <v>Hillat Kuku</v>
      </c>
      <c r="DD287" s="3" t="str">
        <v>Hillat Kuku</v>
      </c>
      <c r="DE287" s="3" t="str">
        <v>Hillat Kuku</v>
      </c>
      <c r="DF287" s="3" t="str">
        <v>Hillat Kuku</v>
      </c>
      <c r="DG287" s="3" t="str">
        <v>Hillat Kuku</v>
      </c>
      <c r="DH287" s="3" t="str">
        <v>Hillat Kuku</v>
      </c>
      <c r="DI287" s="3" t="str">
        <v>Hillat Kuku</v>
      </c>
      <c r="DJ287" s="3" t="str">
        <v>Hillat Kuku</v>
      </c>
      <c r="DK287" s="3" t="str">
        <v>Hillat Kuku</v>
      </c>
      <c r="DL287" s="3" t="str">
        <v>Hillat Kuku</v>
      </c>
      <c r="DM287" s="3" t="str">
        <v>Hillat Kuku</v>
      </c>
      <c r="DN287" s="3" t="str">
        <v>Hillat Kuku</v>
      </c>
      <c r="DO287" s="3" t="str">
        <v>Hillat Kuku</v>
      </c>
      <c r="DP287" s="3" t="str">
        <v>Hillat Kuku</v>
      </c>
    </row>
    <row r="288" spans="1:120" ht="14.5" x14ac:dyDescent="0.35">
      <c r="A288" s="3">
        <v>9.2192799999999995</v>
      </c>
      <c r="B288" s="3">
        <v>41.108130000000003</v>
      </c>
      <c r="C288" s="3" t="s">
        <v>148</v>
      </c>
      <c r="D288" s="3" t="s">
        <v>107</v>
      </c>
      <c r="E288" s="3" t="s">
        <v>7712</v>
      </c>
      <c r="F288" s="3">
        <v>500</v>
      </c>
      <c r="G288" t="s">
        <v>9561</v>
      </c>
      <c r="H288" s="3" t="str">
        <f>CONCATENATE(site_list[[#This Row],[Country]],site_list[[#This Row],[Site.ID]])</f>
        <v>EthiopiaHirna ARC</v>
      </c>
      <c r="BB288" s="3" t="str">
        <v>Hirna ARC</v>
      </c>
      <c r="BC288" s="3" t="str">
        <v>Hirna ARC</v>
      </c>
      <c r="BD288" s="3" t="str">
        <v>Hirna ARC</v>
      </c>
      <c r="BE288" s="3" t="str">
        <v>Hirna ARC</v>
      </c>
      <c r="BF288" s="3" t="str">
        <v>Hirna ARC</v>
      </c>
      <c r="BG288" s="3" t="str">
        <v>Hirna ARC</v>
      </c>
      <c r="BH288" s="3" t="str">
        <v>Hirna ARC</v>
      </c>
      <c r="BI288" s="3" t="str">
        <v>Hirna ARC</v>
      </c>
      <c r="BJ288" s="3" t="str">
        <v>Hirna ARC</v>
      </c>
      <c r="BK288" s="3" t="str">
        <v>Hirna ARC</v>
      </c>
      <c r="BL288" s="3" t="str">
        <v>Hirna ARC</v>
      </c>
      <c r="BM288" s="3" t="str">
        <v>Hirna ARC</v>
      </c>
      <c r="BN288" s="3" t="str">
        <v>Hirna ARC</v>
      </c>
      <c r="BO288" s="3" t="str">
        <v>Hirna ARC</v>
      </c>
      <c r="BP288" s="3" t="str">
        <v>Hirna ARC</v>
      </c>
      <c r="BQ288" s="3" t="str">
        <v>Hirna ARC</v>
      </c>
      <c r="BR288" s="3" t="str">
        <v>Hirna ARC</v>
      </c>
      <c r="BS288" s="3" t="str">
        <v>Hirna ARC</v>
      </c>
      <c r="BT288" s="3" t="str">
        <v>Hirna ARC</v>
      </c>
      <c r="BU288" s="3" t="str">
        <v>Hirna ARC</v>
      </c>
      <c r="BV288" s="3" t="str">
        <v>Hirna ARC</v>
      </c>
      <c r="BW288" s="3" t="str">
        <v>Hirna ARC</v>
      </c>
      <c r="BX288" s="3" t="str">
        <v>Hirna ARC</v>
      </c>
      <c r="BY288" s="3" t="str">
        <v>Hirna ARC</v>
      </c>
      <c r="BZ288" s="3" t="str">
        <v>Hirna ARC</v>
      </c>
      <c r="CA288" s="3" t="str">
        <v>Hirna ARC</v>
      </c>
      <c r="CB288" s="3" t="str">
        <v>Hirna ARC</v>
      </c>
      <c r="CC288" s="3" t="str">
        <v>Hirna ARC</v>
      </c>
      <c r="CD288" s="3" t="str">
        <v>Hirna ARC</v>
      </c>
      <c r="CE288" s="3" t="str">
        <v>Hirna ARC</v>
      </c>
      <c r="CF288" s="3" t="str">
        <v>Hirna ARC</v>
      </c>
      <c r="CG288" s="3" t="str">
        <v>Hirna ARC</v>
      </c>
      <c r="CK288" s="3" t="str">
        <v>Hirna ARC</v>
      </c>
      <c r="CM288" s="3" t="str">
        <v>Hirna ARC</v>
      </c>
      <c r="CN288" s="3" t="str">
        <v>Hirna ARC</v>
      </c>
      <c r="CO288" s="3" t="str">
        <v>Hirna ARC</v>
      </c>
      <c r="CP288" s="3" t="str">
        <v>Hirna ARC</v>
      </c>
      <c r="CQ288" s="3" t="str">
        <v>Hirna ARC</v>
      </c>
      <c r="CR288" s="3" t="str">
        <v>Hirna ARC</v>
      </c>
      <c r="CS288" s="3" t="str">
        <v>Hirna ARC</v>
      </c>
      <c r="CT288" s="3" t="str">
        <v>Hirna ARC</v>
      </c>
      <c r="CU288" s="3" t="str">
        <v>Hirna ARC</v>
      </c>
      <c r="CV288" s="3" t="str">
        <v>Hirna ARC</v>
      </c>
      <c r="CW288" s="3" t="str">
        <v>Hirna ARC</v>
      </c>
      <c r="CX288" s="3" t="str">
        <v>Hirna ARC</v>
      </c>
      <c r="CY288" s="3" t="str">
        <v>Hirna ARC</v>
      </c>
      <c r="CZ288" s="3" t="str">
        <v>Hirna ARC</v>
      </c>
      <c r="DA288" s="3" t="str">
        <v>Hirna ARC</v>
      </c>
      <c r="DB288" s="3" t="str">
        <v>Hirna ARC</v>
      </c>
      <c r="DC288" s="3" t="str">
        <v>Hirna ARC</v>
      </c>
      <c r="DD288" s="3" t="str">
        <v>Hirna ARC</v>
      </c>
      <c r="DE288" s="3" t="str">
        <v>Hirna ARC</v>
      </c>
      <c r="DF288" s="3" t="str">
        <v>Hirna ARC</v>
      </c>
      <c r="DG288" s="3" t="str">
        <v>Hirna ARC</v>
      </c>
      <c r="DH288" s="3" t="str">
        <v>Hirna ARC</v>
      </c>
      <c r="DI288" s="3" t="str">
        <v>Hirna ARC</v>
      </c>
      <c r="DJ288" s="3" t="str">
        <v>Hirna ARC</v>
      </c>
      <c r="DK288" s="3" t="str">
        <v>Hirna ARC</v>
      </c>
      <c r="DL288" s="3" t="str">
        <v>Hirna ARC</v>
      </c>
      <c r="DM288" s="3" t="str">
        <v>Hirna ARC</v>
      </c>
      <c r="DN288" s="3" t="str">
        <v>Hirna ARC</v>
      </c>
      <c r="DO288" s="3" t="str">
        <v>Hirna ARC</v>
      </c>
      <c r="DP288" s="3" t="str">
        <v>Hirna ARC</v>
      </c>
    </row>
    <row r="289" spans="1:120" ht="14.5" x14ac:dyDescent="0.35">
      <c r="A289" s="3">
        <v>6.6122899999999998</v>
      </c>
      <c r="B289" s="3">
        <v>0.48565999999999998</v>
      </c>
      <c r="C289" s="3" t="s">
        <v>157</v>
      </c>
      <c r="D289" s="3" t="s">
        <v>107</v>
      </c>
      <c r="E289" s="3" t="s">
        <v>7713</v>
      </c>
      <c r="F289" s="3">
        <v>917</v>
      </c>
      <c r="G289"/>
      <c r="H289" s="3" t="str">
        <f>CONCATENATE(site_list[[#This Row],[Country]],site_list[[#This Row],[Site.ID]])</f>
        <v>GhanaHo Polytechnic</v>
      </c>
      <c r="BB289" s="3" t="str">
        <v>Ho Polytechnic</v>
      </c>
      <c r="BC289" s="3" t="str">
        <v>Ho Polytechnic</v>
      </c>
      <c r="BD289" s="3" t="str">
        <v>Ho Polytechnic</v>
      </c>
      <c r="BE289" s="3" t="str">
        <v>Ho Polytechnic</v>
      </c>
      <c r="BF289" s="3" t="str">
        <v>Ho Polytechnic</v>
      </c>
      <c r="BG289" s="3" t="str">
        <v>Ho Polytechnic</v>
      </c>
      <c r="BH289" s="3" t="str">
        <v>Ho Polytechnic</v>
      </c>
      <c r="BI289" s="3" t="str">
        <v>Ho Polytechnic</v>
      </c>
      <c r="BJ289" s="3" t="str">
        <v>Ho Polytechnic</v>
      </c>
      <c r="BK289" s="3" t="str">
        <v>Ho Polytechnic</v>
      </c>
      <c r="BL289" s="3" t="str">
        <v>Ho Polytechnic</v>
      </c>
      <c r="BM289" s="3" t="str">
        <v>Ho Polytechnic</v>
      </c>
      <c r="BN289" s="3" t="str">
        <v>Ho Polytechnic</v>
      </c>
      <c r="BO289" s="3" t="str">
        <v>Ho Polytechnic</v>
      </c>
      <c r="BP289" s="3" t="str">
        <v>Ho Polytechnic</v>
      </c>
      <c r="BQ289" s="3" t="str">
        <v>Ho Polytechnic</v>
      </c>
      <c r="BR289" s="3" t="str">
        <v>Ho Polytechnic</v>
      </c>
      <c r="BS289" s="3" t="str">
        <v>Ho Polytechnic</v>
      </c>
      <c r="BT289" s="3" t="str">
        <v>Ho Polytechnic</v>
      </c>
      <c r="BU289" s="3" t="str">
        <v>Ho Polytechnic</v>
      </c>
      <c r="BV289" s="3" t="str">
        <v>Ho Polytechnic</v>
      </c>
      <c r="BW289" s="3" t="str">
        <v>Ho Polytechnic</v>
      </c>
      <c r="BX289" s="3" t="str">
        <v>Ho Polytechnic</v>
      </c>
      <c r="BY289" s="3" t="str">
        <v>Ho Polytechnic</v>
      </c>
      <c r="BZ289" s="3" t="str">
        <v>Ho Polytechnic</v>
      </c>
      <c r="CA289" s="3" t="str">
        <v>Ho Polytechnic</v>
      </c>
      <c r="CB289" s="3" t="str">
        <v>Ho Polytechnic</v>
      </c>
      <c r="CC289" s="3" t="str">
        <v>Ho Polytechnic</v>
      </c>
      <c r="CD289" s="3" t="str">
        <v>Ho Polytechnic</v>
      </c>
      <c r="CE289" s="3" t="str">
        <v>Ho Polytechnic</v>
      </c>
      <c r="CF289" s="3" t="str">
        <v>Ho Polytechnic</v>
      </c>
      <c r="CG289" s="3" t="str">
        <v>Ho Polytechnic</v>
      </c>
      <c r="CK289" s="3" t="str">
        <v>Ho Polytechnic</v>
      </c>
      <c r="CM289" s="3" t="str">
        <v>Ho Polytechnic</v>
      </c>
      <c r="CN289" s="3" t="str">
        <v>Ho Polytechnic</v>
      </c>
      <c r="CO289" s="3" t="str">
        <v>Ho Polytechnic</v>
      </c>
      <c r="CP289" s="3" t="str">
        <v>Ho Polytechnic</v>
      </c>
      <c r="CQ289" s="3" t="str">
        <v>Ho Polytechnic</v>
      </c>
      <c r="CR289" s="3" t="str">
        <v>Ho Polytechnic</v>
      </c>
      <c r="CS289" s="3" t="str">
        <v>Ho Polytechnic</v>
      </c>
      <c r="CT289" s="3" t="str">
        <v>Ho Polytechnic</v>
      </c>
      <c r="CU289" s="3" t="str">
        <v>Ho Polytechnic</v>
      </c>
      <c r="CV289" s="3" t="str">
        <v>Ho Polytechnic</v>
      </c>
      <c r="CW289" s="3" t="str">
        <v>Ho Polytechnic</v>
      </c>
      <c r="CX289" s="3" t="str">
        <v>Ho Polytechnic</v>
      </c>
      <c r="CY289" s="3" t="str">
        <v>Ho Polytechnic</v>
      </c>
      <c r="CZ289" s="3" t="str">
        <v>Ho Polytechnic</v>
      </c>
      <c r="DA289" s="3" t="str">
        <v>Ho Polytechnic</v>
      </c>
      <c r="DB289" s="3" t="str">
        <v>Ho Polytechnic</v>
      </c>
      <c r="DC289" s="3" t="str">
        <v>Ho Polytechnic</v>
      </c>
      <c r="DD289" s="3" t="str">
        <v>Ho Polytechnic</v>
      </c>
      <c r="DE289" s="3" t="str">
        <v>Ho Polytechnic</v>
      </c>
      <c r="DF289" s="3" t="str">
        <v>Ho Polytechnic</v>
      </c>
      <c r="DG289" s="3" t="str">
        <v>Ho Polytechnic</v>
      </c>
      <c r="DH289" s="3" t="str">
        <v>Ho Polytechnic</v>
      </c>
      <c r="DI289" s="3" t="str">
        <v>Ho Polytechnic</v>
      </c>
      <c r="DJ289" s="3" t="str">
        <v>Ho Polytechnic</v>
      </c>
      <c r="DK289" s="3" t="str">
        <v>Ho Polytechnic</v>
      </c>
      <c r="DL289" s="3" t="str">
        <v>Ho Polytechnic</v>
      </c>
      <c r="DM289" s="3" t="str">
        <v>Ho Polytechnic</v>
      </c>
      <c r="DN289" s="3" t="str">
        <v>Ho Polytechnic</v>
      </c>
      <c r="DO289" s="3" t="str">
        <v>Ho Polytechnic</v>
      </c>
      <c r="DP289" s="3" t="str">
        <v>Ho Polytechnic</v>
      </c>
    </row>
    <row r="290" spans="1:120" ht="14.5" x14ac:dyDescent="0.35">
      <c r="A290" s="3">
        <v>9.0579999999999998</v>
      </c>
      <c r="B290" s="3">
        <v>38.504899999999999</v>
      </c>
      <c r="C290" s="3" t="s">
        <v>148</v>
      </c>
      <c r="D290" s="3" t="s">
        <v>107</v>
      </c>
      <c r="E290" s="3" t="s">
        <v>7714</v>
      </c>
      <c r="F290" s="3">
        <v>1500</v>
      </c>
      <c r="G290"/>
      <c r="H290" s="3" t="str">
        <f>CONCATENATE(site_list[[#This Row],[Country]],site_list[[#This Row],[Site.ID]])</f>
        <v>EthiopiaHoletta Agricultural Research Center</v>
      </c>
      <c r="BB290" s="3" t="str">
        <v>Holetta Agricultural Research Center</v>
      </c>
      <c r="BC290" s="3" t="str">
        <v>Holetta Agricultural Research Center</v>
      </c>
      <c r="BD290" s="3" t="str">
        <v>Holetta Agricultural Research Center</v>
      </c>
      <c r="BE290" s="3" t="str">
        <v>Holetta Agricultural Research Center</v>
      </c>
      <c r="BF290" s="3" t="str">
        <v>Holetta Agricultural Research Center</v>
      </c>
      <c r="BG290" s="3" t="str">
        <v>Holetta Agricultural Research Center</v>
      </c>
      <c r="BH290" s="3" t="str">
        <v>Holetta Agricultural Research Center</v>
      </c>
      <c r="BI290" s="3" t="str">
        <v>Holetta Agricultural Research Center</v>
      </c>
      <c r="BJ290" s="3" t="str">
        <v>Holetta Agricultural Research Center</v>
      </c>
      <c r="BK290" s="3" t="str">
        <v>Holetta Agricultural Research Center</v>
      </c>
      <c r="BL290" s="3" t="str">
        <v>Holetta Agricultural Research Center</v>
      </c>
      <c r="BM290" s="3" t="str">
        <v>Holetta Agricultural Research Center</v>
      </c>
      <c r="BN290" s="3" t="str">
        <v>Holetta Agricultural Research Center</v>
      </c>
      <c r="BO290" s="3" t="str">
        <v>Holetta Agricultural Research Center</v>
      </c>
      <c r="BP290" s="3" t="str">
        <v>Holetta Agricultural Research Center</v>
      </c>
      <c r="BQ290" s="3" t="str">
        <v>Holetta Agricultural Research Center</v>
      </c>
      <c r="BR290" s="3" t="str">
        <v>Holetta Agricultural Research Center</v>
      </c>
      <c r="BS290" s="3" t="str">
        <v>Holetta Agricultural Research Center</v>
      </c>
      <c r="BT290" s="3" t="str">
        <v>Holetta Agricultural Research Center</v>
      </c>
      <c r="BU290" s="3" t="str">
        <v>Holetta Agricultural Research Center</v>
      </c>
      <c r="BV290" s="3" t="str">
        <v>Holetta Agricultural Research Center</v>
      </c>
      <c r="BW290" s="3" t="str">
        <v>Holetta Agricultural Research Center</v>
      </c>
      <c r="BX290" s="3" t="str">
        <v>Holetta Agricultural Research Center</v>
      </c>
      <c r="BY290" s="3" t="str">
        <v>Holetta Agricultural Research Center</v>
      </c>
      <c r="BZ290" s="3" t="str">
        <v>Holetta Agricultural Research Center</v>
      </c>
      <c r="CA290" s="3" t="str">
        <v>Holetta Agricultural Research Center</v>
      </c>
      <c r="CB290" s="3" t="str">
        <v>Holetta Agricultural Research Center</v>
      </c>
      <c r="CC290" s="3" t="str">
        <v>Holetta Agricultural Research Center</v>
      </c>
      <c r="CD290" s="3" t="str">
        <v>Holetta Agricultural Research Center</v>
      </c>
      <c r="CE290" s="3" t="str">
        <v>Holetta Agricultural Research Center</v>
      </c>
      <c r="CF290" s="3" t="str">
        <v>Holetta Agricultural Research Center</v>
      </c>
      <c r="CG290" s="3" t="str">
        <v>Holetta Agricultural Research Center</v>
      </c>
      <c r="CK290" s="3" t="str">
        <v>Holetta Agricultural Research Center</v>
      </c>
      <c r="CM290" s="3" t="str">
        <v>Holetta Agricultural Research Center</v>
      </c>
      <c r="CN290" s="3" t="str">
        <v>Holetta Agricultural Research Center</v>
      </c>
      <c r="CO290" s="3" t="str">
        <v>Holetta Agricultural Research Center</v>
      </c>
      <c r="CP290" s="3" t="str">
        <v>Holetta Agricultural Research Center</v>
      </c>
      <c r="CQ290" s="3" t="str">
        <v>Holetta Agricultural Research Center</v>
      </c>
      <c r="CR290" s="3" t="str">
        <v>Holetta Agricultural Research Center</v>
      </c>
      <c r="CS290" s="3" t="str">
        <v>Holetta Agricultural Research Center</v>
      </c>
      <c r="CT290" s="3" t="str">
        <v>Holetta Agricultural Research Center</v>
      </c>
      <c r="CU290" s="3" t="str">
        <v>Holetta Agricultural Research Center</v>
      </c>
      <c r="CV290" s="3" t="str">
        <v>Holetta Agricultural Research Center</v>
      </c>
      <c r="CW290" s="3" t="str">
        <v>Holetta Agricultural Research Center</v>
      </c>
      <c r="CX290" s="3" t="str">
        <v>Holetta Agricultural Research Center</v>
      </c>
      <c r="CY290" s="3" t="str">
        <v>Holetta Agricultural Research Center</v>
      </c>
      <c r="CZ290" s="3" t="str">
        <v>Holetta Agricultural Research Center</v>
      </c>
      <c r="DA290" s="3" t="str">
        <v>Holetta Agricultural Research Center</v>
      </c>
      <c r="DB290" s="3" t="str">
        <v>Holetta Agricultural Research Center</v>
      </c>
      <c r="DC290" s="3" t="str">
        <v>Holetta Agricultural Research Center</v>
      </c>
      <c r="DD290" s="3" t="str">
        <v>Holetta Agricultural Research Center</v>
      </c>
      <c r="DE290" s="3" t="str">
        <v>Holetta Agricultural Research Center</v>
      </c>
      <c r="DF290" s="3" t="str">
        <v>Holetta Agricultural Research Center</v>
      </c>
      <c r="DG290" s="3" t="str">
        <v>Holetta Agricultural Research Center</v>
      </c>
      <c r="DH290" s="3" t="str">
        <v>Holetta Agricultural Research Center</v>
      </c>
      <c r="DI290" s="3" t="str">
        <v>Holetta Agricultural Research Center</v>
      </c>
      <c r="DJ290" s="3" t="str">
        <v>Holetta Agricultural Research Center</v>
      </c>
      <c r="DK290" s="3" t="str">
        <v>Holetta Agricultural Research Center</v>
      </c>
      <c r="DL290" s="3" t="str">
        <v>Holetta Agricultural Research Center</v>
      </c>
      <c r="DM290" s="3" t="str">
        <v>Holetta Agricultural Research Center</v>
      </c>
      <c r="DN290" s="3" t="str">
        <v>Holetta Agricultural Research Center</v>
      </c>
      <c r="DO290" s="3" t="str">
        <v>Holetta Agricultural Research Center</v>
      </c>
      <c r="DP290" s="3" t="str">
        <v>Holetta Agricultural Research Center</v>
      </c>
    </row>
    <row r="291" spans="1:120" ht="14.5" x14ac:dyDescent="0.35">
      <c r="A291" s="3">
        <v>-32.765999999999998</v>
      </c>
      <c r="B291" s="3">
        <v>26.854099999999999</v>
      </c>
      <c r="C291" s="3" t="s">
        <v>215</v>
      </c>
      <c r="D291" s="3" t="s">
        <v>107</v>
      </c>
      <c r="E291" s="3" t="s">
        <v>505</v>
      </c>
      <c r="F291" s="3">
        <v>400</v>
      </c>
      <c r="G291"/>
      <c r="H291" s="3" t="str">
        <f>CONCATENATE(site_list[[#This Row],[Country]],site_list[[#This Row],[Site.ID]])</f>
        <v>South AfricaHoneydale Reseach Farm, Fort Hare University</v>
      </c>
      <c r="BB291" s="3" t="str">
        <v>Honeydale Reseach Farm, Fort Hare University</v>
      </c>
      <c r="BC291" s="3" t="str">
        <v>Honeydale Reseach Farm, Fort Hare University</v>
      </c>
      <c r="BD291" s="3" t="str">
        <v>Honeydale Reseach Farm, Fort Hare University</v>
      </c>
      <c r="BE291" s="3" t="str">
        <v>Honeydale Reseach Farm, Fort Hare University</v>
      </c>
      <c r="BF291" s="3" t="str">
        <v>Honeydale Reseach Farm, Fort Hare University</v>
      </c>
      <c r="BG291" s="3" t="str">
        <v>Honeydale Reseach Farm, Fort Hare University</v>
      </c>
      <c r="BH291" s="3" t="str">
        <v>Honeydale Reseach Farm, Fort Hare University</v>
      </c>
      <c r="BI291" s="3" t="str">
        <v>Honeydale Reseach Farm, Fort Hare University</v>
      </c>
      <c r="BJ291" s="3" t="str">
        <v>Honeydale Reseach Farm, Fort Hare University</v>
      </c>
      <c r="BK291" s="3" t="str">
        <v>Honeydale Reseach Farm, Fort Hare University</v>
      </c>
      <c r="BL291" s="3" t="str">
        <v>Honeydale Reseach Farm, Fort Hare University</v>
      </c>
      <c r="BM291" s="3" t="str">
        <v>Honeydale Reseach Farm, Fort Hare University</v>
      </c>
      <c r="BN291" s="3" t="str">
        <v>Honeydale Reseach Farm, Fort Hare University</v>
      </c>
      <c r="BO291" s="3" t="str">
        <v>Honeydale Reseach Farm, Fort Hare University</v>
      </c>
      <c r="BP291" s="3" t="str">
        <v>Honeydale Reseach Farm, Fort Hare University</v>
      </c>
      <c r="BQ291" s="3" t="str">
        <v>Honeydale Reseach Farm, Fort Hare University</v>
      </c>
      <c r="BR291" s="3" t="str">
        <v>Honeydale Reseach Farm, Fort Hare University</v>
      </c>
      <c r="BS291" s="3" t="str">
        <v>Honeydale Reseach Farm, Fort Hare University</v>
      </c>
      <c r="BT291" s="3" t="str">
        <v>Honeydale Reseach Farm, Fort Hare University</v>
      </c>
      <c r="BU291" s="3" t="str">
        <v>Honeydale Reseach Farm, Fort Hare University</v>
      </c>
      <c r="BV291" s="3" t="str">
        <v>Honeydale Reseach Farm, Fort Hare University</v>
      </c>
      <c r="BW291" s="3" t="str">
        <v>Honeydale Reseach Farm, Fort Hare University</v>
      </c>
      <c r="BX291" s="3" t="str">
        <v>Honeydale Reseach Farm, Fort Hare University</v>
      </c>
      <c r="BY291" s="3" t="str">
        <v>Honeydale Reseach Farm, Fort Hare University</v>
      </c>
      <c r="BZ291" s="3" t="str">
        <v>Honeydale Reseach Farm, Fort Hare University</v>
      </c>
      <c r="CA291" s="3" t="str">
        <v>Honeydale Reseach Farm, Fort Hare University</v>
      </c>
      <c r="CB291" s="3" t="str">
        <v>Honeydale Reseach Farm, Fort Hare University</v>
      </c>
      <c r="CC291" s="3" t="str">
        <v>Honeydale Reseach Farm, Fort Hare University</v>
      </c>
      <c r="CD291" s="3" t="str">
        <v>Honeydale Reseach Farm, Fort Hare University</v>
      </c>
      <c r="CE291" s="3" t="str">
        <v>Honeydale Reseach Farm, Fort Hare University</v>
      </c>
      <c r="CF291" s="3" t="str">
        <v>Honeydale Reseach Farm, Fort Hare University</v>
      </c>
      <c r="CG291" s="3" t="str">
        <v>Honeydale Reseach Farm, Fort Hare University</v>
      </c>
      <c r="CK291" s="3" t="str">
        <v>Honeydale Reseach Farm, Fort Hare University</v>
      </c>
      <c r="CM291" s="3" t="str">
        <v>Honeydale Reseach Farm, Fort Hare University</v>
      </c>
      <c r="CN291" s="3" t="str">
        <v>Honeydale Reseach Farm, Fort Hare University</v>
      </c>
      <c r="CO291" s="3" t="str">
        <v>Honeydale Reseach Farm, Fort Hare University</v>
      </c>
      <c r="CP291" s="3" t="str">
        <v>Honeydale Reseach Farm, Fort Hare University</v>
      </c>
      <c r="CQ291" s="3" t="str">
        <v>Honeydale Reseach Farm, Fort Hare University</v>
      </c>
      <c r="CR291" s="3" t="str">
        <v>Honeydale Reseach Farm, Fort Hare University</v>
      </c>
      <c r="CS291" s="3" t="str">
        <v>Honeydale Reseach Farm, Fort Hare University</v>
      </c>
      <c r="CT291" s="3" t="str">
        <v>Honeydale Reseach Farm, Fort Hare University</v>
      </c>
      <c r="CU291" s="3" t="str">
        <v>Honeydale Reseach Farm, Fort Hare University</v>
      </c>
      <c r="CV291" s="3" t="str">
        <v>Honeydale Reseach Farm, Fort Hare University</v>
      </c>
      <c r="CW291" s="3" t="str">
        <v>Honeydale Reseach Farm, Fort Hare University</v>
      </c>
      <c r="CX291" s="3" t="str">
        <v>Honeydale Reseach Farm, Fort Hare University</v>
      </c>
      <c r="CY291" s="3" t="str">
        <v>Honeydale Reseach Farm, Fort Hare University</v>
      </c>
      <c r="CZ291" s="3" t="str">
        <v>Honeydale Reseach Farm, Fort Hare University</v>
      </c>
      <c r="DA291" s="3" t="str">
        <v>Honeydale Reseach Farm, Fort Hare University</v>
      </c>
      <c r="DB291" s="3" t="str">
        <v>Honeydale Reseach Farm, Fort Hare University</v>
      </c>
      <c r="DC291" s="3" t="str">
        <v>Honeydale Reseach Farm, Fort Hare University</v>
      </c>
      <c r="DD291" s="3" t="str">
        <v>Honeydale Reseach Farm, Fort Hare University</v>
      </c>
      <c r="DE291" s="3" t="str">
        <v>Honeydale Reseach Farm, Fort Hare University</v>
      </c>
      <c r="DF291" s="3" t="str">
        <v>Honeydale Reseach Farm, Fort Hare University</v>
      </c>
      <c r="DG291" s="3" t="str">
        <v>Honeydale Reseach Farm, Fort Hare University</v>
      </c>
      <c r="DH291" s="3" t="str">
        <v>Honeydale Reseach Farm, Fort Hare University</v>
      </c>
      <c r="DI291" s="3" t="str">
        <v>Honeydale Reseach Farm, Fort Hare University</v>
      </c>
      <c r="DJ291" s="3" t="str">
        <v>Honeydale Reseach Farm, Fort Hare University</v>
      </c>
      <c r="DK291" s="3" t="str">
        <v>Honeydale Reseach Farm, Fort Hare University</v>
      </c>
      <c r="DL291" s="3" t="str">
        <v>Honeydale Reseach Farm, Fort Hare University</v>
      </c>
      <c r="DM291" s="3" t="str">
        <v>Honeydale Reseach Farm, Fort Hare University</v>
      </c>
      <c r="DN291" s="3" t="str">
        <v>Honeydale Reseach Farm, Fort Hare University</v>
      </c>
      <c r="DO291" s="3" t="str">
        <v>Honeydale Reseach Farm, Fort Hare University</v>
      </c>
      <c r="DP291" s="3" t="str">
        <v>Honeydale Reseach Farm, Fort Hare University</v>
      </c>
    </row>
    <row r="292" spans="1:120" ht="14.5" x14ac:dyDescent="0.35">
      <c r="A292" s="3">
        <v>-0.38333</v>
      </c>
      <c r="B292" s="3">
        <v>35.583329999999997</v>
      </c>
      <c r="C292" s="3" t="s">
        <v>166</v>
      </c>
      <c r="D292" s="3" t="s">
        <v>107</v>
      </c>
      <c r="E292" s="3" t="s">
        <v>7715</v>
      </c>
      <c r="F292" s="3">
        <v>500</v>
      </c>
      <c r="G292"/>
      <c r="H292" s="3" t="str">
        <f>CONCATENATE(site_list[[#This Row],[Country]],site_list[[#This Row],[Site.ID]])</f>
        <v>KenyaHorticulture Research and Teaching Field</v>
      </c>
      <c r="BB292" s="3" t="str">
        <v>Horticulture Research and Teaching Field</v>
      </c>
      <c r="BC292" s="3" t="str">
        <v>Horticulture Research and Teaching Field</v>
      </c>
      <c r="BD292" s="3" t="str">
        <v>Horticulture Research and Teaching Field</v>
      </c>
      <c r="BE292" s="3" t="str">
        <v>Horticulture Research and Teaching Field</v>
      </c>
      <c r="BF292" s="3" t="str">
        <v>Horticulture Research and Teaching Field</v>
      </c>
      <c r="BG292" s="3" t="str">
        <v>Horticulture Research and Teaching Field</v>
      </c>
      <c r="BH292" s="3" t="str">
        <v>Horticulture Research and Teaching Field</v>
      </c>
      <c r="BI292" s="3" t="str">
        <v>Horticulture Research and Teaching Field</v>
      </c>
      <c r="BJ292" s="3" t="str">
        <v>Horticulture Research and Teaching Field</v>
      </c>
      <c r="BK292" s="3" t="str">
        <v>Horticulture Research and Teaching Field</v>
      </c>
      <c r="BL292" s="3" t="str">
        <v>Horticulture Research and Teaching Field</v>
      </c>
      <c r="BM292" s="3" t="str">
        <v>Horticulture Research and Teaching Field</v>
      </c>
      <c r="BN292" s="3" t="str">
        <v>Horticulture Research and Teaching Field</v>
      </c>
      <c r="BO292" s="3" t="str">
        <v>Horticulture Research and Teaching Field</v>
      </c>
      <c r="BP292" s="3" t="str">
        <v>Horticulture Research and Teaching Field</v>
      </c>
      <c r="BQ292" s="3" t="str">
        <v>Horticulture Research and Teaching Field</v>
      </c>
      <c r="BR292" s="3" t="str">
        <v>Horticulture Research and Teaching Field</v>
      </c>
      <c r="BS292" s="3" t="str">
        <v>Horticulture Research and Teaching Field</v>
      </c>
      <c r="BT292" s="3" t="str">
        <v>Horticulture Research and Teaching Field</v>
      </c>
      <c r="BU292" s="3" t="str">
        <v>Horticulture Research and Teaching Field</v>
      </c>
      <c r="BV292" s="3" t="str">
        <v>Horticulture Research and Teaching Field</v>
      </c>
      <c r="BW292" s="3" t="str">
        <v>Horticulture Research and Teaching Field</v>
      </c>
      <c r="BX292" s="3" t="str">
        <v>Horticulture Research and Teaching Field</v>
      </c>
      <c r="BY292" s="3" t="str">
        <v>Horticulture Research and Teaching Field</v>
      </c>
      <c r="BZ292" s="3" t="str">
        <v>Horticulture Research and Teaching Field</v>
      </c>
      <c r="CA292" s="3" t="str">
        <v>Horticulture Research and Teaching Field</v>
      </c>
      <c r="CB292" s="3" t="str">
        <v>Horticulture Research and Teaching Field</v>
      </c>
      <c r="CC292" s="3" t="str">
        <v>Horticulture Research and Teaching Field</v>
      </c>
      <c r="CD292" s="3" t="str">
        <v>Horticulture Research and Teaching Field</v>
      </c>
      <c r="CE292" s="3" t="str">
        <v>Horticulture Research and Teaching Field</v>
      </c>
      <c r="CF292" s="3" t="str">
        <v>Horticulture Research and Teaching Field</v>
      </c>
      <c r="CG292" s="3" t="str">
        <v>Horticulture Research and Teaching Field</v>
      </c>
      <c r="CK292" s="3" t="str">
        <v>Horticulture Research and Teaching Field</v>
      </c>
      <c r="CM292" s="3" t="str">
        <v>Horticulture Research and Teaching Field</v>
      </c>
      <c r="CN292" s="3" t="str">
        <v>Horticulture Research and Teaching Field</v>
      </c>
      <c r="CO292" s="3" t="str">
        <v>Horticulture Research and Teaching Field</v>
      </c>
      <c r="CP292" s="3" t="str">
        <v>Horticulture Research and Teaching Field</v>
      </c>
      <c r="CQ292" s="3" t="str">
        <v>Horticulture Research and Teaching Field</v>
      </c>
      <c r="CR292" s="3" t="str">
        <v>Horticulture Research and Teaching Field</v>
      </c>
      <c r="CS292" s="3" t="str">
        <v>Horticulture Research and Teaching Field</v>
      </c>
      <c r="CT292" s="3" t="str">
        <v>Horticulture Research and Teaching Field</v>
      </c>
      <c r="CU292" s="3" t="str">
        <v>Horticulture Research and Teaching Field</v>
      </c>
      <c r="CV292" s="3" t="str">
        <v>Horticulture Research and Teaching Field</v>
      </c>
      <c r="CW292" s="3" t="str">
        <v>Horticulture Research and Teaching Field</v>
      </c>
      <c r="CX292" s="3" t="str">
        <v>Horticulture Research and Teaching Field</v>
      </c>
      <c r="CY292" s="3" t="str">
        <v>Horticulture Research and Teaching Field</v>
      </c>
      <c r="CZ292" s="3" t="str">
        <v>Horticulture Research and Teaching Field</v>
      </c>
      <c r="DA292" s="3" t="str">
        <v>Horticulture Research and Teaching Field</v>
      </c>
      <c r="DB292" s="3" t="str">
        <v>Horticulture Research and Teaching Field</v>
      </c>
      <c r="DC292" s="3" t="str">
        <v>Horticulture Research and Teaching Field</v>
      </c>
      <c r="DD292" s="3" t="str">
        <v>Horticulture Research and Teaching Field</v>
      </c>
      <c r="DE292" s="3" t="str">
        <v>Horticulture Research and Teaching Field</v>
      </c>
      <c r="DF292" s="3" t="str">
        <v>Horticulture Research and Teaching Field</v>
      </c>
      <c r="DG292" s="3" t="str">
        <v>Horticulture Research and Teaching Field</v>
      </c>
      <c r="DH292" s="3" t="str">
        <v>Horticulture Research and Teaching Field</v>
      </c>
      <c r="DI292" s="3" t="str">
        <v>Horticulture Research and Teaching Field</v>
      </c>
      <c r="DJ292" s="3" t="str">
        <v>Horticulture Research and Teaching Field</v>
      </c>
      <c r="DK292" s="3" t="str">
        <v>Horticulture Research and Teaching Field</v>
      </c>
      <c r="DL292" s="3" t="str">
        <v>Horticulture Research and Teaching Field</v>
      </c>
      <c r="DM292" s="3" t="str">
        <v>Horticulture Research and Teaching Field</v>
      </c>
      <c r="DN292" s="3" t="str">
        <v>Horticulture Research and Teaching Field</v>
      </c>
      <c r="DO292" s="3" t="str">
        <v>Horticulture Research and Teaching Field</v>
      </c>
      <c r="DP292" s="3" t="str">
        <v>Horticulture Research and Teaching Field</v>
      </c>
    </row>
    <row r="293" spans="1:120" ht="14.5" x14ac:dyDescent="0.35">
      <c r="A293" s="3">
        <v>14.26667</v>
      </c>
      <c r="B293" s="3">
        <v>36.620719999999999</v>
      </c>
      <c r="C293" s="3" t="s">
        <v>148</v>
      </c>
      <c r="D293" s="3" t="s">
        <v>107</v>
      </c>
      <c r="E293" s="3" t="s">
        <v>7716</v>
      </c>
      <c r="F293" s="3">
        <v>1000</v>
      </c>
      <c r="G293"/>
      <c r="H293" s="3" t="str">
        <f>CONCATENATE(site_list[[#This Row],[Country]],site_list[[#This Row],[Site.ID]])</f>
        <v>EthiopiaHumera Agricultural Research Center</v>
      </c>
      <c r="BB293" s="3" t="str">
        <v>Humera Agricultural Research Center</v>
      </c>
      <c r="BC293" s="3" t="str">
        <v>Humera Agricultural Research Center</v>
      </c>
      <c r="BD293" s="3" t="str">
        <v>Humera Agricultural Research Center</v>
      </c>
      <c r="BE293" s="3" t="str">
        <v>Humera Agricultural Research Center</v>
      </c>
      <c r="BF293" s="3" t="str">
        <v>Humera Agricultural Research Center</v>
      </c>
      <c r="BG293" s="3" t="str">
        <v>Humera Agricultural Research Center</v>
      </c>
      <c r="BH293" s="3" t="str">
        <v>Humera Agricultural Research Center</v>
      </c>
      <c r="BI293" s="3" t="str">
        <v>Humera Agricultural Research Center</v>
      </c>
      <c r="BJ293" s="3" t="str">
        <v>Humera Agricultural Research Center</v>
      </c>
      <c r="BK293" s="3" t="str">
        <v>Humera Agricultural Research Center</v>
      </c>
      <c r="BL293" s="3" t="str">
        <v>Humera Agricultural Research Center</v>
      </c>
      <c r="BM293" s="3" t="str">
        <v>Humera Agricultural Research Center</v>
      </c>
      <c r="BN293" s="3" t="str">
        <v>Humera Agricultural Research Center</v>
      </c>
      <c r="BO293" s="3" t="str">
        <v>Humera Agricultural Research Center</v>
      </c>
      <c r="BP293" s="3" t="str">
        <v>Humera Agricultural Research Center</v>
      </c>
      <c r="BQ293" s="3" t="str">
        <v>Humera Agricultural Research Center</v>
      </c>
      <c r="BR293" s="3" t="str">
        <v>Humera Agricultural Research Center</v>
      </c>
      <c r="BS293" s="3" t="str">
        <v>Humera Agricultural Research Center</v>
      </c>
      <c r="BT293" s="3" t="str">
        <v>Humera Agricultural Research Center</v>
      </c>
      <c r="BU293" s="3" t="str">
        <v>Humera Agricultural Research Center</v>
      </c>
      <c r="BV293" s="3" t="str">
        <v>Humera Agricultural Research Center</v>
      </c>
      <c r="BW293" s="3" t="str">
        <v>Humera Agricultural Research Center</v>
      </c>
      <c r="BX293" s="3" t="str">
        <v>Humera Agricultural Research Center</v>
      </c>
      <c r="BY293" s="3" t="str">
        <v>Humera Agricultural Research Center</v>
      </c>
      <c r="BZ293" s="3" t="str">
        <v>Humera Agricultural Research Center</v>
      </c>
      <c r="CA293" s="3" t="str">
        <v>Humera Agricultural Research Center</v>
      </c>
      <c r="CB293" s="3" t="str">
        <v>Humera Agricultural Research Center</v>
      </c>
      <c r="CC293" s="3" t="str">
        <v>Humera Agricultural Research Center</v>
      </c>
      <c r="CD293" s="3" t="str">
        <v>Humera Agricultural Research Center</v>
      </c>
      <c r="CE293" s="3" t="str">
        <v>Humera Agricultural Research Center</v>
      </c>
      <c r="CF293" s="3" t="str">
        <v>Humera Agricultural Research Center</v>
      </c>
      <c r="CG293" s="3" t="str">
        <v>Humera Agricultural Research Center</v>
      </c>
      <c r="CK293" s="3" t="str">
        <v>Humera Agricultural Research Center</v>
      </c>
      <c r="CM293" s="3" t="str">
        <v>Humera Agricultural Research Center</v>
      </c>
      <c r="CN293" s="3" t="str">
        <v>Humera Agricultural Research Center</v>
      </c>
      <c r="CO293" s="3" t="str">
        <v>Humera Agricultural Research Center</v>
      </c>
      <c r="CP293" s="3" t="str">
        <v>Humera Agricultural Research Center</v>
      </c>
      <c r="CQ293" s="3" t="str">
        <v>Humera Agricultural Research Center</v>
      </c>
      <c r="CR293" s="3" t="str">
        <v>Humera Agricultural Research Center</v>
      </c>
      <c r="CS293" s="3" t="str">
        <v>Humera Agricultural Research Center</v>
      </c>
      <c r="CT293" s="3" t="str">
        <v>Humera Agricultural Research Center</v>
      </c>
      <c r="CU293" s="3" t="str">
        <v>Humera Agricultural Research Center</v>
      </c>
      <c r="CV293" s="3" t="str">
        <v>Humera Agricultural Research Center</v>
      </c>
      <c r="CW293" s="3" t="str">
        <v>Humera Agricultural Research Center</v>
      </c>
      <c r="CX293" s="3" t="str">
        <v>Humera Agricultural Research Center</v>
      </c>
      <c r="CY293" s="3" t="str">
        <v>Humera Agricultural Research Center</v>
      </c>
      <c r="CZ293" s="3" t="str">
        <v>Humera Agricultural Research Center</v>
      </c>
      <c r="DA293" s="3" t="str">
        <v>Humera Agricultural Research Center</v>
      </c>
      <c r="DB293" s="3" t="str">
        <v>Humera Agricultural Research Center</v>
      </c>
      <c r="DC293" s="3" t="str">
        <v>Humera Agricultural Research Center</v>
      </c>
      <c r="DD293" s="3" t="str">
        <v>Humera Agricultural Research Center</v>
      </c>
      <c r="DE293" s="3" t="str">
        <v>Humera Agricultural Research Center</v>
      </c>
      <c r="DF293" s="3" t="str">
        <v>Humera Agricultural Research Center</v>
      </c>
      <c r="DG293" s="3" t="str">
        <v>Humera Agricultural Research Center</v>
      </c>
      <c r="DH293" s="3" t="str">
        <v>Humera Agricultural Research Center</v>
      </c>
      <c r="DI293" s="3" t="str">
        <v>Humera Agricultural Research Center</v>
      </c>
      <c r="DJ293" s="3" t="str">
        <v>Humera Agricultural Research Center</v>
      </c>
      <c r="DK293" s="3" t="str">
        <v>Humera Agricultural Research Center</v>
      </c>
      <c r="DL293" s="3" t="str">
        <v>Humera Agricultural Research Center</v>
      </c>
      <c r="DM293" s="3" t="str">
        <v>Humera Agricultural Research Center</v>
      </c>
      <c r="DN293" s="3" t="str">
        <v>Humera Agricultural Research Center</v>
      </c>
      <c r="DO293" s="3" t="str">
        <v>Humera Agricultural Research Center</v>
      </c>
      <c r="DP293" s="3" t="str">
        <v>Humera Agricultural Research Center</v>
      </c>
    </row>
    <row r="294" spans="1:120" ht="14.5" x14ac:dyDescent="0.35">
      <c r="A294" s="3">
        <v>-17.703099999999999</v>
      </c>
      <c r="B294" s="3">
        <v>31.107800000000001</v>
      </c>
      <c r="C294" s="3" t="s">
        <v>240</v>
      </c>
      <c r="D294" s="3" t="s">
        <v>107</v>
      </c>
      <c r="E294" s="3" t="s">
        <v>611</v>
      </c>
      <c r="F294" s="3">
        <v>400</v>
      </c>
      <c r="G294"/>
      <c r="H294" s="3" t="str">
        <f>CONCATENATE(site_list[[#This Row],[Country]],site_list[[#This Row],[Site.ID]])</f>
        <v>ZimbabweIAE, Harare</v>
      </c>
      <c r="BB294" s="3" t="str">
        <v>IAE, Harare</v>
      </c>
      <c r="BC294" s="3" t="str">
        <v>IAE, Harare</v>
      </c>
      <c r="BD294" s="3" t="str">
        <v>IAE, Harare</v>
      </c>
      <c r="BE294" s="3" t="str">
        <v>IAE, Harare</v>
      </c>
      <c r="BF294" s="3" t="str">
        <v>IAE, Harare</v>
      </c>
      <c r="BG294" s="3" t="str">
        <v>IAE, Harare</v>
      </c>
      <c r="BH294" s="3" t="str">
        <v>IAE, Harare</v>
      </c>
      <c r="BI294" s="3" t="str">
        <v>IAE, Harare</v>
      </c>
      <c r="BJ294" s="3" t="str">
        <v>IAE, Harare</v>
      </c>
      <c r="BK294" s="3" t="str">
        <v>IAE, Harare</v>
      </c>
      <c r="BL294" s="3" t="str">
        <v>IAE, Harare</v>
      </c>
      <c r="BM294" s="3" t="str">
        <v>IAE, Harare</v>
      </c>
      <c r="BN294" s="3" t="str">
        <v>IAE, Harare</v>
      </c>
      <c r="BO294" s="3" t="str">
        <v>IAE, Harare</v>
      </c>
      <c r="BP294" s="3" t="str">
        <v>IAE, Harare</v>
      </c>
      <c r="BQ294" s="3" t="str">
        <v>IAE, Harare</v>
      </c>
      <c r="BR294" s="3" t="str">
        <v>IAE, Harare</v>
      </c>
      <c r="BS294" s="3" t="str">
        <v>IAE, Harare</v>
      </c>
      <c r="BT294" s="3" t="str">
        <v>IAE, Harare</v>
      </c>
      <c r="BU294" s="3" t="str">
        <v>IAE, Harare</v>
      </c>
      <c r="BV294" s="3" t="str">
        <v>IAE, Harare</v>
      </c>
      <c r="BW294" s="3" t="str">
        <v>IAE, Harare</v>
      </c>
      <c r="BX294" s="3" t="str">
        <v>IAE, Harare</v>
      </c>
      <c r="BY294" s="3" t="str">
        <v>IAE, Harare</v>
      </c>
      <c r="BZ294" s="3" t="str">
        <v>IAE, Harare</v>
      </c>
      <c r="CA294" s="3" t="str">
        <v>IAE, Harare</v>
      </c>
      <c r="CB294" s="3" t="str">
        <v>IAE, Harare</v>
      </c>
      <c r="CC294" s="3" t="str">
        <v>IAE, Harare</v>
      </c>
      <c r="CD294" s="3" t="str">
        <v>IAE, Harare</v>
      </c>
      <c r="CE294" s="3" t="str">
        <v>IAE, Harare</v>
      </c>
      <c r="CF294" s="3" t="str">
        <v>IAE, Harare</v>
      </c>
      <c r="CG294" s="3" t="str">
        <v>IAE, Harare</v>
      </c>
      <c r="CK294" s="3" t="str">
        <v>IAE, Harare</v>
      </c>
      <c r="CM294" s="3" t="str">
        <v>IAE, Harare</v>
      </c>
      <c r="CN294" s="3" t="str">
        <v>IAE, Harare</v>
      </c>
      <c r="CO294" s="3" t="str">
        <v>IAE, Harare</v>
      </c>
      <c r="CP294" s="3" t="str">
        <v>IAE, Harare</v>
      </c>
      <c r="CQ294" s="3" t="str">
        <v>IAE, Harare</v>
      </c>
      <c r="CR294" s="3" t="str">
        <v>IAE, Harare</v>
      </c>
      <c r="CS294" s="3" t="str">
        <v>IAE, Harare</v>
      </c>
      <c r="CT294" s="3" t="str">
        <v>IAE, Harare</v>
      </c>
      <c r="CU294" s="3" t="str">
        <v>IAE, Harare</v>
      </c>
      <c r="CV294" s="3" t="str">
        <v>IAE, Harare</v>
      </c>
      <c r="CW294" s="3" t="str">
        <v>IAE, Harare</v>
      </c>
      <c r="CX294" s="3" t="str">
        <v>IAE, Harare</v>
      </c>
      <c r="CY294" s="3" t="str">
        <v>IAE, Harare</v>
      </c>
      <c r="CZ294" s="3" t="str">
        <v>IAE, Harare</v>
      </c>
      <c r="DA294" s="3" t="str">
        <v>IAE, Harare</v>
      </c>
      <c r="DB294" s="3" t="str">
        <v>IAE, Harare</v>
      </c>
      <c r="DC294" s="3" t="str">
        <v>IAE, Harare</v>
      </c>
      <c r="DD294" s="3" t="str">
        <v>IAE, Harare</v>
      </c>
      <c r="DE294" s="3" t="str">
        <v>IAE, Harare</v>
      </c>
      <c r="DF294" s="3" t="str">
        <v>IAE, Harare</v>
      </c>
      <c r="DG294" s="3" t="str">
        <v>IAE, Harare</v>
      </c>
      <c r="DH294" s="3" t="str">
        <v>IAE, Harare</v>
      </c>
      <c r="DI294" s="3" t="str">
        <v>IAE, Harare</v>
      </c>
      <c r="DJ294" s="3" t="str">
        <v>IAE, Harare</v>
      </c>
      <c r="DK294" s="3" t="str">
        <v>IAE, Harare</v>
      </c>
      <c r="DL294" s="3" t="str">
        <v>IAE, Harare</v>
      </c>
      <c r="DM294" s="3" t="str">
        <v>IAE, Harare</v>
      </c>
      <c r="DN294" s="3" t="str">
        <v>IAE, Harare</v>
      </c>
      <c r="DO294" s="3" t="str">
        <v>IAE, Harare</v>
      </c>
      <c r="DP294" s="3" t="str">
        <v>IAE, Harare</v>
      </c>
    </row>
    <row r="295" spans="1:120" ht="14.5" x14ac:dyDescent="0.35">
      <c r="A295" s="3">
        <v>-23.356100000000001</v>
      </c>
      <c r="B295" s="3">
        <v>-51.163567</v>
      </c>
      <c r="C295" s="3" t="s">
        <v>9239</v>
      </c>
      <c r="D295" s="3" t="s">
        <v>112</v>
      </c>
      <c r="E295" s="3" t="s">
        <v>9328</v>
      </c>
      <c r="F295" s="3">
        <v>500</v>
      </c>
      <c r="G295"/>
      <c r="H295" s="3" t="str">
        <f>CONCATENATE(site_list[[#This Row],[Country]],site_list[[#This Row],[Site.ID]])</f>
        <v>BrazilIAPAR, Londrina</v>
      </c>
      <c r="BB295" s="3" t="str">
        <v>IAPAR, Londrina</v>
      </c>
      <c r="BC295" s="3" t="str">
        <v>IAPAR, Londrina</v>
      </c>
      <c r="BD295" s="3" t="str">
        <v>IAPAR, Londrina</v>
      </c>
      <c r="BE295" s="3" t="str">
        <v>IAPAR, Londrina</v>
      </c>
      <c r="BF295" s="3" t="str">
        <v>IAPAR, Londrina</v>
      </c>
      <c r="BG295" s="3" t="str">
        <v>IAPAR, Londrina</v>
      </c>
      <c r="BH295" s="3" t="str">
        <v>IAPAR, Londrina</v>
      </c>
      <c r="BI295" s="3" t="str">
        <v>IAPAR, Londrina</v>
      </c>
      <c r="BJ295" s="3" t="str">
        <v>IAPAR, Londrina</v>
      </c>
      <c r="BK295" s="3" t="str">
        <v>IAPAR, Londrina</v>
      </c>
      <c r="BL295" s="3" t="str">
        <v>IAPAR, Londrina</v>
      </c>
      <c r="BM295" s="3" t="str">
        <v>IAPAR, Londrina</v>
      </c>
      <c r="BN295" s="3" t="str">
        <v>IAPAR, Londrina</v>
      </c>
      <c r="BO295" s="3" t="str">
        <v>IAPAR, Londrina</v>
      </c>
      <c r="BP295" s="3" t="str">
        <v>IAPAR, Londrina</v>
      </c>
      <c r="BQ295" s="3" t="str">
        <v>IAPAR, Londrina</v>
      </c>
      <c r="BR295" s="3" t="str">
        <v>IAPAR, Londrina</v>
      </c>
      <c r="BS295" s="3" t="str">
        <v>IAPAR, Londrina</v>
      </c>
      <c r="BT295" s="3" t="str">
        <v>IAPAR, Londrina</v>
      </c>
      <c r="BU295" s="3" t="str">
        <v>IAPAR, Londrina</v>
      </c>
      <c r="BV295" s="3" t="str">
        <v>IAPAR, Londrina</v>
      </c>
      <c r="BW295" s="3" t="str">
        <v>IAPAR, Londrina</v>
      </c>
      <c r="BX295" s="3" t="str">
        <v>IAPAR, Londrina</v>
      </c>
      <c r="BY295" s="3" t="str">
        <v>IAPAR, Londrina</v>
      </c>
      <c r="BZ295" s="3" t="str">
        <v>IAPAR, Londrina</v>
      </c>
      <c r="CA295" s="3" t="str">
        <v>IAPAR, Londrina</v>
      </c>
      <c r="CB295" s="3" t="str">
        <v>IAPAR, Londrina</v>
      </c>
      <c r="CC295" s="3" t="str">
        <v>IAPAR, Londrina</v>
      </c>
      <c r="CD295" s="3" t="str">
        <v>IAPAR, Londrina</v>
      </c>
      <c r="CE295" s="3" t="str">
        <v>IAPAR, Londrina</v>
      </c>
      <c r="CF295" s="3" t="str">
        <v>IAPAR, Londrina</v>
      </c>
      <c r="CG295" s="3" t="str">
        <v>IAPAR, Londrina</v>
      </c>
      <c r="CK295" s="3" t="str">
        <v>IAPAR, Londrina</v>
      </c>
      <c r="CM295" s="3" t="str">
        <v>IAPAR, Londrina</v>
      </c>
      <c r="CN295" s="3" t="str">
        <v>IAPAR, Londrina</v>
      </c>
      <c r="CO295" s="3" t="str">
        <v>IAPAR, Londrina</v>
      </c>
      <c r="CP295" s="3" t="str">
        <v>IAPAR, Londrina</v>
      </c>
      <c r="CQ295" s="3" t="str">
        <v>IAPAR, Londrina</v>
      </c>
      <c r="CR295" s="3" t="str">
        <v>IAPAR, Londrina</v>
      </c>
      <c r="CS295" s="3" t="str">
        <v>IAPAR, Londrina</v>
      </c>
      <c r="CT295" s="3" t="str">
        <v>IAPAR, Londrina</v>
      </c>
      <c r="CU295" s="3" t="str">
        <v>IAPAR, Londrina</v>
      </c>
      <c r="CV295" s="3" t="str">
        <v>IAPAR, Londrina</v>
      </c>
      <c r="CW295" s="3" t="str">
        <v>IAPAR, Londrina</v>
      </c>
      <c r="CX295" s="3" t="str">
        <v>IAPAR, Londrina</v>
      </c>
      <c r="CY295" s="3" t="str">
        <v>IAPAR, Londrina</v>
      </c>
      <c r="CZ295" s="3" t="str">
        <v>IAPAR, Londrina</v>
      </c>
      <c r="DA295" s="3" t="str">
        <v>IAPAR, Londrina</v>
      </c>
      <c r="DB295" s="3" t="str">
        <v>IAPAR, Londrina</v>
      </c>
      <c r="DC295" s="3" t="str">
        <v>IAPAR, Londrina</v>
      </c>
      <c r="DD295" s="3" t="str">
        <v>IAPAR, Londrina</v>
      </c>
      <c r="DE295" s="3" t="str">
        <v>IAPAR, Londrina</v>
      </c>
      <c r="DF295" s="3" t="str">
        <v>IAPAR, Londrina</v>
      </c>
      <c r="DG295" s="3" t="str">
        <v>IAPAR, Londrina</v>
      </c>
      <c r="DH295" s="3" t="str">
        <v>IAPAR, Londrina</v>
      </c>
      <c r="DI295" s="3" t="str">
        <v>IAPAR, Londrina</v>
      </c>
      <c r="DJ295" s="3" t="str">
        <v>IAPAR, Londrina</v>
      </c>
      <c r="DK295" s="3" t="str">
        <v>IAPAR, Londrina</v>
      </c>
      <c r="DL295" s="3" t="str">
        <v>IAPAR, Londrina</v>
      </c>
      <c r="DM295" s="3" t="str">
        <v>IAPAR, Londrina</v>
      </c>
      <c r="DN295" s="3" t="str">
        <v>IAPAR, Londrina</v>
      </c>
      <c r="DO295" s="3" t="str">
        <v>IAPAR, Londrina</v>
      </c>
      <c r="DP295" s="3" t="str">
        <v>IAPAR, Londrina</v>
      </c>
    </row>
    <row r="296" spans="1:120" ht="14.5" x14ac:dyDescent="0.35">
      <c r="A296" s="3">
        <v>-26.125299999999999</v>
      </c>
      <c r="B296" s="3">
        <v>-52.650700000000001</v>
      </c>
      <c r="C296" s="3" t="s">
        <v>9239</v>
      </c>
      <c r="D296" s="3" t="s">
        <v>112</v>
      </c>
      <c r="E296" s="3" t="s">
        <v>13591</v>
      </c>
      <c r="F296" s="3">
        <v>500</v>
      </c>
      <c r="G296"/>
      <c r="H296" s="3" t="str">
        <f>CONCATENATE(site_list[[#This Row],[Country]],site_list[[#This Row],[Site.ID]])</f>
        <v>BrazilIAPAR, Parana</v>
      </c>
      <c r="BB296" s="3" t="str">
        <v>IAPAR, Parana</v>
      </c>
      <c r="BC296" s="3" t="str">
        <v>IAPAR, Parana</v>
      </c>
      <c r="BD296" s="3" t="str">
        <v>IAPAR, Parana</v>
      </c>
      <c r="BE296" s="3" t="str">
        <v>IAPAR, Parana</v>
      </c>
      <c r="BF296" s="3" t="str">
        <v>IAPAR, Parana</v>
      </c>
      <c r="BG296" s="3" t="str">
        <v>IAPAR, Parana</v>
      </c>
      <c r="BH296" s="3" t="str">
        <v>IAPAR, Parana</v>
      </c>
      <c r="BI296" s="3" t="str">
        <v>IAPAR, Parana</v>
      </c>
      <c r="BJ296" s="3" t="str">
        <v>IAPAR, Parana</v>
      </c>
      <c r="BK296" s="3" t="str">
        <v>IAPAR, Parana</v>
      </c>
      <c r="BL296" s="3" t="str">
        <v>IAPAR, Parana</v>
      </c>
      <c r="BM296" s="3" t="str">
        <v>IAPAR, Parana</v>
      </c>
      <c r="BN296" s="3" t="str">
        <v>IAPAR, Parana</v>
      </c>
      <c r="BO296" s="3" t="str">
        <v>IAPAR, Parana</v>
      </c>
      <c r="BP296" s="3" t="str">
        <v>IAPAR, Parana</v>
      </c>
      <c r="BQ296" s="3" t="str">
        <v>IAPAR, Parana</v>
      </c>
      <c r="BR296" s="3" t="str">
        <v>IAPAR, Parana</v>
      </c>
      <c r="BS296" s="3" t="str">
        <v>IAPAR, Parana</v>
      </c>
      <c r="BT296" s="3" t="str">
        <v>IAPAR, Parana</v>
      </c>
      <c r="BU296" s="3" t="str">
        <v>IAPAR, Parana</v>
      </c>
      <c r="BV296" s="3" t="str">
        <v>IAPAR, Parana</v>
      </c>
      <c r="BW296" s="3" t="str">
        <v>IAPAR, Parana</v>
      </c>
      <c r="BX296" s="3" t="str">
        <v>IAPAR, Parana</v>
      </c>
      <c r="BY296" s="3" t="str">
        <v>IAPAR, Parana</v>
      </c>
      <c r="BZ296" s="3" t="str">
        <v>IAPAR, Parana</v>
      </c>
      <c r="CA296" s="3" t="str">
        <v>IAPAR, Parana</v>
      </c>
      <c r="CB296" s="3" t="str">
        <v>IAPAR, Parana</v>
      </c>
      <c r="CC296" s="3" t="str">
        <v>IAPAR, Parana</v>
      </c>
      <c r="CD296" s="3" t="str">
        <v>IAPAR, Parana</v>
      </c>
      <c r="CE296" s="3" t="str">
        <v>IAPAR, Parana</v>
      </c>
      <c r="CF296" s="3" t="str">
        <v>IAPAR, Parana</v>
      </c>
      <c r="CG296" s="3" t="str">
        <v>IAPAR, Parana</v>
      </c>
      <c r="CK296" s="3" t="str">
        <v>IAPAR, Parana</v>
      </c>
      <c r="CM296" s="3" t="str">
        <v>IAPAR, Parana</v>
      </c>
      <c r="CN296" s="3" t="str">
        <v>IAPAR, Parana</v>
      </c>
      <c r="CO296" s="3" t="str">
        <v>IAPAR, Parana</v>
      </c>
      <c r="CP296" s="3" t="str">
        <v>IAPAR, Parana</v>
      </c>
      <c r="CQ296" s="3" t="str">
        <v>IAPAR, Parana</v>
      </c>
      <c r="CR296" s="3" t="str">
        <v>IAPAR, Parana</v>
      </c>
      <c r="CS296" s="3" t="str">
        <v>IAPAR, Parana</v>
      </c>
      <c r="CT296" s="3" t="str">
        <v>IAPAR, Parana</v>
      </c>
      <c r="CU296" s="3" t="str">
        <v>IAPAR, Parana</v>
      </c>
      <c r="CV296" s="3" t="str">
        <v>IAPAR, Parana</v>
      </c>
      <c r="CW296" s="3" t="str">
        <v>IAPAR, Parana</v>
      </c>
      <c r="CX296" s="3" t="str">
        <v>IAPAR, Parana</v>
      </c>
      <c r="CY296" s="3" t="str">
        <v>IAPAR, Parana</v>
      </c>
      <c r="CZ296" s="3" t="str">
        <v>IAPAR, Parana</v>
      </c>
      <c r="DA296" s="3" t="str">
        <v>IAPAR, Parana</v>
      </c>
      <c r="DB296" s="3" t="str">
        <v>IAPAR, Parana</v>
      </c>
      <c r="DC296" s="3" t="str">
        <v>IAPAR, Parana</v>
      </c>
      <c r="DD296" s="3" t="str">
        <v>IAPAR, Parana</v>
      </c>
      <c r="DE296" s="3" t="str">
        <v>IAPAR, Parana</v>
      </c>
      <c r="DF296" s="3" t="str">
        <v>IAPAR, Parana</v>
      </c>
      <c r="DG296" s="3" t="str">
        <v>IAPAR, Parana</v>
      </c>
      <c r="DH296" s="3" t="str">
        <v>IAPAR, Parana</v>
      </c>
      <c r="DI296" s="3" t="str">
        <v>IAPAR, Parana</v>
      </c>
      <c r="DJ296" s="3" t="str">
        <v>IAPAR, Parana</v>
      </c>
      <c r="DK296" s="3" t="str">
        <v>IAPAR, Parana</v>
      </c>
      <c r="DL296" s="3" t="str">
        <v>IAPAR, Parana</v>
      </c>
      <c r="DM296" s="3" t="str">
        <v>IAPAR, Parana</v>
      </c>
      <c r="DN296" s="3" t="str">
        <v>IAPAR, Parana</v>
      </c>
      <c r="DO296" s="3" t="str">
        <v>IAPAR, Parana</v>
      </c>
      <c r="DP296" s="3" t="str">
        <v>IAPAR, Parana</v>
      </c>
    </row>
    <row r="297" spans="1:120" ht="14.5" x14ac:dyDescent="0.35">
      <c r="A297" s="3">
        <v>11.1591</v>
      </c>
      <c r="B297" s="3">
        <v>7.6380999999999997</v>
      </c>
      <c r="C297" s="3" t="s">
        <v>196</v>
      </c>
      <c r="D297" s="3" t="s">
        <v>107</v>
      </c>
      <c r="E297" s="3" t="s">
        <v>428</v>
      </c>
      <c r="F297" s="3">
        <v>300</v>
      </c>
      <c r="G297"/>
      <c r="H297" s="3" t="str">
        <f>CONCATENATE(site_list[[#This Row],[Country]],site_list[[#This Row],[Site.ID]])</f>
        <v>NigeriaIAR Farm, Ahmadu Bello University, Samaru</v>
      </c>
      <c r="BB297" s="3" t="str">
        <v>IAR Farm, Ahmadu Bello University, Samaru</v>
      </c>
      <c r="BC297" s="3" t="str">
        <v>IAR Farm, Ahmadu Bello University, Samaru</v>
      </c>
      <c r="BD297" s="3" t="str">
        <v>IAR Farm, Ahmadu Bello University, Samaru</v>
      </c>
      <c r="BE297" s="3" t="str">
        <v>IAR Farm, Ahmadu Bello University, Samaru</v>
      </c>
      <c r="BF297" s="3" t="str">
        <v>IAR Farm, Ahmadu Bello University, Samaru</v>
      </c>
      <c r="BG297" s="3" t="str">
        <v>IAR Farm, Ahmadu Bello University, Samaru</v>
      </c>
      <c r="BH297" s="3" t="str">
        <v>IAR Farm, Ahmadu Bello University, Samaru</v>
      </c>
      <c r="BI297" s="3" t="str">
        <v>IAR Farm, Ahmadu Bello University, Samaru</v>
      </c>
      <c r="BJ297" s="3" t="str">
        <v>IAR Farm, Ahmadu Bello University, Samaru</v>
      </c>
      <c r="BK297" s="3" t="str">
        <v>IAR Farm, Ahmadu Bello University, Samaru</v>
      </c>
      <c r="BL297" s="3" t="str">
        <v>IAR Farm, Ahmadu Bello University, Samaru</v>
      </c>
      <c r="BM297" s="3" t="str">
        <v>IAR Farm, Ahmadu Bello University, Samaru</v>
      </c>
      <c r="BN297" s="3" t="str">
        <v>IAR Farm, Ahmadu Bello University, Samaru</v>
      </c>
      <c r="BO297" s="3" t="str">
        <v>IAR Farm, Ahmadu Bello University, Samaru</v>
      </c>
      <c r="BP297" s="3" t="str">
        <v>IAR Farm, Ahmadu Bello University, Samaru</v>
      </c>
      <c r="BQ297" s="3" t="str">
        <v>IAR Farm, Ahmadu Bello University, Samaru</v>
      </c>
      <c r="BR297" s="3" t="str">
        <v>IAR Farm, Ahmadu Bello University, Samaru</v>
      </c>
      <c r="BS297" s="3" t="str">
        <v>IAR Farm, Ahmadu Bello University, Samaru</v>
      </c>
      <c r="BT297" s="3" t="str">
        <v>IAR Farm, Ahmadu Bello University, Samaru</v>
      </c>
      <c r="BU297" s="3" t="str">
        <v>IAR Farm, Ahmadu Bello University, Samaru</v>
      </c>
      <c r="BV297" s="3" t="str">
        <v>IAR Farm, Ahmadu Bello University, Samaru</v>
      </c>
      <c r="BW297" s="3" t="str">
        <v>IAR Farm, Ahmadu Bello University, Samaru</v>
      </c>
      <c r="BX297" s="3" t="str">
        <v>IAR Farm, Ahmadu Bello University, Samaru</v>
      </c>
      <c r="BY297" s="3" t="str">
        <v>IAR Farm, Ahmadu Bello University, Samaru</v>
      </c>
      <c r="BZ297" s="3" t="str">
        <v>IAR Farm, Ahmadu Bello University, Samaru</v>
      </c>
      <c r="CA297" s="3" t="str">
        <v>IAR Farm, Ahmadu Bello University, Samaru</v>
      </c>
      <c r="CB297" s="3" t="str">
        <v>IAR Farm, Ahmadu Bello University, Samaru</v>
      </c>
      <c r="CC297" s="3" t="str">
        <v>IAR Farm, Ahmadu Bello University, Samaru</v>
      </c>
      <c r="CD297" s="3" t="str">
        <v>IAR Farm, Ahmadu Bello University, Samaru</v>
      </c>
      <c r="CE297" s="3" t="str">
        <v>IAR Farm, Ahmadu Bello University, Samaru</v>
      </c>
      <c r="CF297" s="3" t="str">
        <v>IAR Farm, Ahmadu Bello University, Samaru</v>
      </c>
      <c r="CG297" s="3" t="str">
        <v>IAR Farm, Ahmadu Bello University, Samaru</v>
      </c>
      <c r="CK297" s="3" t="str">
        <v>IAR Farm, Ahmadu Bello University, Samaru</v>
      </c>
      <c r="CM297" s="3" t="str">
        <v>IAR Farm, Ahmadu Bello University, Samaru</v>
      </c>
      <c r="CN297" s="3" t="str">
        <v>IAR Farm, Ahmadu Bello University, Samaru</v>
      </c>
      <c r="CO297" s="3" t="str">
        <v>IAR Farm, Ahmadu Bello University, Samaru</v>
      </c>
      <c r="CP297" s="3" t="str">
        <v>IAR Farm, Ahmadu Bello University, Samaru</v>
      </c>
      <c r="CQ297" s="3" t="str">
        <v>IAR Farm, Ahmadu Bello University, Samaru</v>
      </c>
      <c r="CR297" s="3" t="str">
        <v>IAR Farm, Ahmadu Bello University, Samaru</v>
      </c>
      <c r="CS297" s="3" t="str">
        <v>IAR Farm, Ahmadu Bello University, Samaru</v>
      </c>
      <c r="CT297" s="3" t="str">
        <v>IAR Farm, Ahmadu Bello University, Samaru</v>
      </c>
      <c r="CU297" s="3" t="str">
        <v>IAR Farm, Ahmadu Bello University, Samaru</v>
      </c>
      <c r="CV297" s="3" t="str">
        <v>IAR Farm, Ahmadu Bello University, Samaru</v>
      </c>
      <c r="CW297" s="3" t="str">
        <v>IAR Farm, Ahmadu Bello University, Samaru</v>
      </c>
      <c r="CX297" s="3" t="str">
        <v>IAR Farm, Ahmadu Bello University, Samaru</v>
      </c>
      <c r="CY297" s="3" t="str">
        <v>IAR Farm, Ahmadu Bello University, Samaru</v>
      </c>
      <c r="CZ297" s="3" t="str">
        <v>IAR Farm, Ahmadu Bello University, Samaru</v>
      </c>
      <c r="DA297" s="3" t="str">
        <v>IAR Farm, Ahmadu Bello University, Samaru</v>
      </c>
      <c r="DB297" s="3" t="str">
        <v>IAR Farm, Ahmadu Bello University, Samaru</v>
      </c>
      <c r="DC297" s="3" t="str">
        <v>IAR Farm, Ahmadu Bello University, Samaru</v>
      </c>
      <c r="DD297" s="3" t="str">
        <v>IAR Farm, Ahmadu Bello University, Samaru</v>
      </c>
      <c r="DE297" s="3" t="str">
        <v>IAR Farm, Ahmadu Bello University, Samaru</v>
      </c>
      <c r="DF297" s="3" t="str">
        <v>IAR Farm, Ahmadu Bello University, Samaru</v>
      </c>
      <c r="DG297" s="3" t="str">
        <v>IAR Farm, Ahmadu Bello University, Samaru</v>
      </c>
      <c r="DH297" s="3" t="str">
        <v>IAR Farm, Ahmadu Bello University, Samaru</v>
      </c>
      <c r="DI297" s="3" t="str">
        <v>IAR Farm, Ahmadu Bello University, Samaru</v>
      </c>
      <c r="DJ297" s="3" t="str">
        <v>IAR Farm, Ahmadu Bello University, Samaru</v>
      </c>
      <c r="DK297" s="3" t="str">
        <v>IAR Farm, Ahmadu Bello University, Samaru</v>
      </c>
      <c r="DL297" s="3" t="str">
        <v>IAR Farm, Ahmadu Bello University, Samaru</v>
      </c>
      <c r="DM297" s="3" t="str">
        <v>IAR Farm, Ahmadu Bello University, Samaru</v>
      </c>
      <c r="DN297" s="3" t="str">
        <v>IAR Farm, Ahmadu Bello University, Samaru</v>
      </c>
      <c r="DO297" s="3" t="str">
        <v>IAR Farm, Ahmadu Bello University, Samaru</v>
      </c>
      <c r="DP297" s="3" t="str">
        <v>IAR Farm, Ahmadu Bello University, Samaru</v>
      </c>
    </row>
    <row r="298" spans="1:120" ht="14.5" x14ac:dyDescent="0.35">
      <c r="A298" s="3">
        <v>7.38</v>
      </c>
      <c r="B298" s="3">
        <v>3.8410000000000002</v>
      </c>
      <c r="C298" s="3" t="s">
        <v>196</v>
      </c>
      <c r="D298" s="3" t="s">
        <v>107</v>
      </c>
      <c r="E298" s="3" t="s">
        <v>429</v>
      </c>
      <c r="F298" s="3">
        <v>500</v>
      </c>
      <c r="G298"/>
      <c r="H298" s="3" t="str">
        <f>CONCATENATE(site_list[[#This Row],[Country]],site_list[[#This Row],[Site.ID]])</f>
        <v>NigeriaIAR&amp;T, Ibadan</v>
      </c>
      <c r="BB298" s="3" t="str">
        <v>IAR&amp;T, Ibadan</v>
      </c>
      <c r="BC298" s="3" t="str">
        <v>IAR&amp;T, Ibadan</v>
      </c>
      <c r="BD298" s="3" t="str">
        <v>IAR&amp;T, Ibadan</v>
      </c>
      <c r="BE298" s="3" t="str">
        <v>IAR&amp;T, Ibadan</v>
      </c>
      <c r="BF298" s="3" t="str">
        <v>IAR&amp;T, Ibadan</v>
      </c>
      <c r="BG298" s="3" t="str">
        <v>IAR&amp;T, Ibadan</v>
      </c>
      <c r="BH298" s="3" t="str">
        <v>IAR&amp;T, Ibadan</v>
      </c>
      <c r="BI298" s="3" t="str">
        <v>IAR&amp;T, Ibadan</v>
      </c>
      <c r="BJ298" s="3" t="str">
        <v>IAR&amp;T, Ibadan</v>
      </c>
      <c r="BK298" s="3" t="str">
        <v>IAR&amp;T, Ibadan</v>
      </c>
      <c r="BL298" s="3" t="str">
        <v>IAR&amp;T, Ibadan</v>
      </c>
      <c r="BM298" s="3" t="str">
        <v>IAR&amp;T, Ibadan</v>
      </c>
      <c r="BN298" s="3" t="str">
        <v>IAR&amp;T, Ibadan</v>
      </c>
      <c r="BO298" s="3" t="str">
        <v>IAR&amp;T, Ibadan</v>
      </c>
      <c r="BP298" s="3" t="str">
        <v>IAR&amp;T, Ibadan</v>
      </c>
      <c r="BQ298" s="3" t="str">
        <v>IAR&amp;T, Ibadan</v>
      </c>
      <c r="BR298" s="3" t="str">
        <v>IAR&amp;T, Ibadan</v>
      </c>
      <c r="BS298" s="3" t="str">
        <v>IAR&amp;T, Ibadan</v>
      </c>
      <c r="BT298" s="3" t="str">
        <v>IAR&amp;T, Ibadan</v>
      </c>
      <c r="BU298" s="3" t="str">
        <v>IAR&amp;T, Ibadan</v>
      </c>
      <c r="BV298" s="3" t="str">
        <v>IAR&amp;T, Ibadan</v>
      </c>
      <c r="BW298" s="3" t="str">
        <v>IAR&amp;T, Ibadan</v>
      </c>
      <c r="BX298" s="3" t="str">
        <v>IAR&amp;T, Ibadan</v>
      </c>
      <c r="BY298" s="3" t="str">
        <v>IAR&amp;T, Ibadan</v>
      </c>
      <c r="BZ298" s="3" t="str">
        <v>IAR&amp;T, Ibadan</v>
      </c>
      <c r="CA298" s="3" t="str">
        <v>IAR&amp;T, Ibadan</v>
      </c>
      <c r="CB298" s="3" t="str">
        <v>IAR&amp;T, Ibadan</v>
      </c>
      <c r="CC298" s="3" t="str">
        <v>IAR&amp;T, Ibadan</v>
      </c>
      <c r="CD298" s="3" t="str">
        <v>IAR&amp;T, Ibadan</v>
      </c>
      <c r="CE298" s="3" t="str">
        <v>IAR&amp;T, Ibadan</v>
      </c>
      <c r="CF298" s="3" t="str">
        <v>IAR&amp;T, Ibadan</v>
      </c>
      <c r="CG298" s="3" t="str">
        <v>IAR&amp;T, Ibadan</v>
      </c>
      <c r="CK298" s="3" t="str">
        <v>IAR&amp;T, Ibadan</v>
      </c>
      <c r="CM298" s="3" t="str">
        <v>IAR&amp;T, Ibadan</v>
      </c>
      <c r="CN298" s="3" t="str">
        <v>IAR&amp;T, Ibadan</v>
      </c>
      <c r="CO298" s="3" t="str">
        <v>IAR&amp;T, Ibadan</v>
      </c>
      <c r="CP298" s="3" t="str">
        <v>IAR&amp;T, Ibadan</v>
      </c>
      <c r="CQ298" s="3" t="str">
        <v>IAR&amp;T, Ibadan</v>
      </c>
      <c r="CR298" s="3" t="str">
        <v>IAR&amp;T, Ibadan</v>
      </c>
      <c r="CS298" s="3" t="str">
        <v>IAR&amp;T, Ibadan</v>
      </c>
      <c r="CT298" s="3" t="str">
        <v>IAR&amp;T, Ibadan</v>
      </c>
      <c r="CU298" s="3" t="str">
        <v>IAR&amp;T, Ibadan</v>
      </c>
      <c r="CV298" s="3" t="str">
        <v>IAR&amp;T, Ibadan</v>
      </c>
      <c r="CW298" s="3" t="str">
        <v>IAR&amp;T, Ibadan</v>
      </c>
      <c r="CX298" s="3" t="str">
        <v>IAR&amp;T, Ibadan</v>
      </c>
      <c r="CY298" s="3" t="str">
        <v>IAR&amp;T, Ibadan</v>
      </c>
      <c r="CZ298" s="3" t="str">
        <v>IAR&amp;T, Ibadan</v>
      </c>
      <c r="DA298" s="3" t="str">
        <v>IAR&amp;T, Ibadan</v>
      </c>
      <c r="DB298" s="3" t="str">
        <v>IAR&amp;T, Ibadan</v>
      </c>
      <c r="DC298" s="3" t="str">
        <v>IAR&amp;T, Ibadan</v>
      </c>
      <c r="DD298" s="3" t="str">
        <v>IAR&amp;T, Ibadan</v>
      </c>
      <c r="DE298" s="3" t="str">
        <v>IAR&amp;T, Ibadan</v>
      </c>
      <c r="DF298" s="3" t="str">
        <v>IAR&amp;T, Ibadan</v>
      </c>
      <c r="DG298" s="3" t="str">
        <v>IAR&amp;T, Ibadan</v>
      </c>
      <c r="DH298" s="3" t="str">
        <v>IAR&amp;T, Ibadan</v>
      </c>
      <c r="DI298" s="3" t="str">
        <v>IAR&amp;T, Ibadan</v>
      </c>
      <c r="DJ298" s="3" t="str">
        <v>IAR&amp;T, Ibadan</v>
      </c>
      <c r="DK298" s="3" t="str">
        <v>IAR&amp;T, Ibadan</v>
      </c>
      <c r="DL298" s="3" t="str">
        <v>IAR&amp;T, Ibadan</v>
      </c>
      <c r="DM298" s="3" t="str">
        <v>IAR&amp;T, Ibadan</v>
      </c>
      <c r="DN298" s="3" t="str">
        <v>IAR&amp;T, Ibadan</v>
      </c>
      <c r="DO298" s="3" t="str">
        <v>IAR&amp;T, Ibadan</v>
      </c>
      <c r="DP298" s="3" t="str">
        <v>IAR&amp;T, Ibadan</v>
      </c>
    </row>
    <row r="299" spans="1:120" ht="14.5" x14ac:dyDescent="0.35">
      <c r="A299" s="3">
        <v>6.85</v>
      </c>
      <c r="B299" s="3">
        <v>3.7</v>
      </c>
      <c r="C299" s="3" t="s">
        <v>196</v>
      </c>
      <c r="D299" s="3" t="s">
        <v>107</v>
      </c>
      <c r="E299" s="3" t="s">
        <v>7717</v>
      </c>
      <c r="F299" s="3">
        <v>500</v>
      </c>
      <c r="G299"/>
      <c r="H299" s="3" t="str">
        <f>CONCATENATE(site_list[[#This Row],[Country]],site_list[[#This Row],[Site.ID]])</f>
        <v>NigeriaIAR&amp;T, Ikenne</v>
      </c>
      <c r="BB299" s="3" t="str">
        <v>IAR&amp;T, Ikenne</v>
      </c>
      <c r="BC299" s="3" t="str">
        <v>IAR&amp;T, Ikenne</v>
      </c>
      <c r="BD299" s="3" t="str">
        <v>IAR&amp;T, Ikenne</v>
      </c>
      <c r="BE299" s="3" t="str">
        <v>IAR&amp;T, Ikenne</v>
      </c>
      <c r="BF299" s="3" t="str">
        <v>IAR&amp;T, Ikenne</v>
      </c>
      <c r="BG299" s="3" t="str">
        <v>IAR&amp;T, Ikenne</v>
      </c>
      <c r="BH299" s="3" t="str">
        <v>IAR&amp;T, Ikenne</v>
      </c>
      <c r="BI299" s="3" t="str">
        <v>IAR&amp;T, Ikenne</v>
      </c>
      <c r="BJ299" s="3" t="str">
        <v>IAR&amp;T, Ikenne</v>
      </c>
      <c r="BK299" s="3" t="str">
        <v>IAR&amp;T, Ikenne</v>
      </c>
      <c r="BL299" s="3" t="str">
        <v>IAR&amp;T, Ikenne</v>
      </c>
      <c r="BM299" s="3" t="str">
        <v>IAR&amp;T, Ikenne</v>
      </c>
      <c r="BN299" s="3" t="str">
        <v>IAR&amp;T, Ikenne</v>
      </c>
      <c r="BO299" s="3" t="str">
        <v>IAR&amp;T, Ikenne</v>
      </c>
      <c r="BP299" s="3" t="str">
        <v>IAR&amp;T, Ikenne</v>
      </c>
      <c r="BQ299" s="3" t="str">
        <v>IAR&amp;T, Ikenne</v>
      </c>
      <c r="BR299" s="3" t="str">
        <v>IAR&amp;T, Ikenne</v>
      </c>
      <c r="BS299" s="3" t="str">
        <v>IAR&amp;T, Ikenne</v>
      </c>
      <c r="BT299" s="3" t="str">
        <v>IAR&amp;T, Ikenne</v>
      </c>
      <c r="BU299" s="3" t="str">
        <v>IAR&amp;T, Ikenne</v>
      </c>
      <c r="BV299" s="3" t="str">
        <v>IAR&amp;T, Ikenne</v>
      </c>
      <c r="BW299" s="3" t="str">
        <v>IAR&amp;T, Ikenne</v>
      </c>
      <c r="BX299" s="3" t="str">
        <v>IAR&amp;T, Ikenne</v>
      </c>
      <c r="BY299" s="3" t="str">
        <v>IAR&amp;T, Ikenne</v>
      </c>
      <c r="BZ299" s="3" t="str">
        <v>IAR&amp;T, Ikenne</v>
      </c>
      <c r="CA299" s="3" t="str">
        <v>IAR&amp;T, Ikenne</v>
      </c>
      <c r="CB299" s="3" t="str">
        <v>IAR&amp;T, Ikenne</v>
      </c>
      <c r="CC299" s="3" t="str">
        <v>IAR&amp;T, Ikenne</v>
      </c>
      <c r="CD299" s="3" t="str">
        <v>IAR&amp;T, Ikenne</v>
      </c>
      <c r="CE299" s="3" t="str">
        <v>IAR&amp;T, Ikenne</v>
      </c>
      <c r="CF299" s="3" t="str">
        <v>IAR&amp;T, Ikenne</v>
      </c>
      <c r="CG299" s="3" t="str">
        <v>IAR&amp;T, Ikenne</v>
      </c>
      <c r="CK299" s="3" t="str">
        <v>IAR&amp;T, Ikenne</v>
      </c>
      <c r="CM299" s="3" t="str">
        <v>IAR&amp;T, Ikenne</v>
      </c>
      <c r="CN299" s="3" t="str">
        <v>IAR&amp;T, Ikenne</v>
      </c>
      <c r="CO299" s="3" t="str">
        <v>IAR&amp;T, Ikenne</v>
      </c>
      <c r="CP299" s="3" t="str">
        <v>IAR&amp;T, Ikenne</v>
      </c>
      <c r="CQ299" s="3" t="str">
        <v>IAR&amp;T, Ikenne</v>
      </c>
      <c r="CR299" s="3" t="str">
        <v>IAR&amp;T, Ikenne</v>
      </c>
      <c r="CS299" s="3" t="str">
        <v>IAR&amp;T, Ikenne</v>
      </c>
      <c r="CT299" s="3" t="str">
        <v>IAR&amp;T, Ikenne</v>
      </c>
      <c r="CU299" s="3" t="str">
        <v>IAR&amp;T, Ikenne</v>
      </c>
      <c r="CV299" s="3" t="str">
        <v>IAR&amp;T, Ikenne</v>
      </c>
      <c r="CW299" s="3" t="str">
        <v>IAR&amp;T, Ikenne</v>
      </c>
      <c r="CX299" s="3" t="str">
        <v>IAR&amp;T, Ikenne</v>
      </c>
      <c r="CY299" s="3" t="str">
        <v>IAR&amp;T, Ikenne</v>
      </c>
      <c r="CZ299" s="3" t="str">
        <v>IAR&amp;T, Ikenne</v>
      </c>
      <c r="DA299" s="3" t="str">
        <v>IAR&amp;T, Ikenne</v>
      </c>
      <c r="DB299" s="3" t="str">
        <v>IAR&amp;T, Ikenne</v>
      </c>
      <c r="DC299" s="3" t="str">
        <v>IAR&amp;T, Ikenne</v>
      </c>
      <c r="DD299" s="3" t="str">
        <v>IAR&amp;T, Ikenne</v>
      </c>
      <c r="DE299" s="3" t="str">
        <v>IAR&amp;T, Ikenne</v>
      </c>
      <c r="DF299" s="3" t="str">
        <v>IAR&amp;T, Ikenne</v>
      </c>
      <c r="DG299" s="3" t="str">
        <v>IAR&amp;T, Ikenne</v>
      </c>
      <c r="DH299" s="3" t="str">
        <v>IAR&amp;T, Ikenne</v>
      </c>
      <c r="DI299" s="3" t="str">
        <v>IAR&amp;T, Ikenne</v>
      </c>
      <c r="DJ299" s="3" t="str">
        <v>IAR&amp;T, Ikenne</v>
      </c>
      <c r="DK299" s="3" t="str">
        <v>IAR&amp;T, Ikenne</v>
      </c>
      <c r="DL299" s="3" t="str">
        <v>IAR&amp;T, Ikenne</v>
      </c>
      <c r="DM299" s="3" t="str">
        <v>IAR&amp;T, Ikenne</v>
      </c>
      <c r="DN299" s="3" t="str">
        <v>IAR&amp;T, Ikenne</v>
      </c>
      <c r="DO299" s="3" t="str">
        <v>IAR&amp;T, Ikenne</v>
      </c>
      <c r="DP299" s="3" t="str">
        <v>IAR&amp;T, Ikenne</v>
      </c>
    </row>
    <row r="300" spans="1:120" ht="14.5" x14ac:dyDescent="0.35">
      <c r="A300" s="3">
        <v>12.17</v>
      </c>
      <c r="B300" s="3">
        <v>8.65</v>
      </c>
      <c r="C300" s="3" t="s">
        <v>196</v>
      </c>
      <c r="D300" s="3" t="s">
        <v>112</v>
      </c>
      <c r="E300" s="3" t="s">
        <v>13658</v>
      </c>
      <c r="F300" s="3">
        <v>4000</v>
      </c>
      <c r="G300"/>
      <c r="H300" s="3" t="str">
        <f>CONCATENATE(site_list[[#This Row],[Country]],site_list[[#This Row],[Site.ID]])</f>
        <v>NigeriaIAR, Minjibir</v>
      </c>
      <c r="BB300" s="3" t="str">
        <v>IAR, Minjibir</v>
      </c>
      <c r="BC300" s="3" t="str">
        <v>IAR, Minjibir</v>
      </c>
      <c r="BD300" s="3" t="str">
        <v>IAR, Minjibir</v>
      </c>
      <c r="BE300" s="3" t="str">
        <v>IAR, Minjibir</v>
      </c>
      <c r="BF300" s="3" t="str">
        <v>IAR, Minjibir</v>
      </c>
      <c r="BG300" s="3" t="str">
        <v>IAR, Minjibir</v>
      </c>
      <c r="BH300" s="3" t="str">
        <v>IAR, Minjibir</v>
      </c>
      <c r="BI300" s="3" t="str">
        <v>IAR, Minjibir</v>
      </c>
      <c r="BJ300" s="3" t="str">
        <v>IAR, Minjibir</v>
      </c>
      <c r="BK300" s="3" t="str">
        <v>IAR, Minjibir</v>
      </c>
      <c r="BL300" s="3" t="str">
        <v>IAR, Minjibir</v>
      </c>
      <c r="BM300" s="3" t="str">
        <v>IAR, Minjibir</v>
      </c>
      <c r="BN300" s="3" t="str">
        <v>IAR, Minjibir</v>
      </c>
      <c r="BO300" s="3" t="str">
        <v>IAR, Minjibir</v>
      </c>
      <c r="BP300" s="3" t="str">
        <v>IAR, Minjibir</v>
      </c>
      <c r="BQ300" s="3" t="str">
        <v>IAR, Minjibir</v>
      </c>
      <c r="BR300" s="3" t="str">
        <v>IAR, Minjibir</v>
      </c>
      <c r="BS300" s="3" t="str">
        <v>IAR, Minjibir</v>
      </c>
      <c r="BT300" s="3" t="str">
        <v>IAR, Minjibir</v>
      </c>
      <c r="BU300" s="3" t="str">
        <v>IAR, Minjibir</v>
      </c>
      <c r="BV300" s="3" t="str">
        <v>IAR, Minjibir</v>
      </c>
      <c r="BW300" s="3" t="str">
        <v>IAR, Minjibir</v>
      </c>
      <c r="BX300" s="3" t="str">
        <v>IAR, Minjibir</v>
      </c>
      <c r="BY300" s="3" t="str">
        <v>IAR, Minjibir</v>
      </c>
      <c r="BZ300" s="3" t="str">
        <v>IAR, Minjibir</v>
      </c>
      <c r="CA300" s="3" t="str">
        <v>IAR, Minjibir</v>
      </c>
      <c r="CB300" s="3" t="str">
        <v>IAR, Minjibir</v>
      </c>
      <c r="CC300" s="3" t="str">
        <v>IAR, Minjibir</v>
      </c>
      <c r="CD300" s="3" t="str">
        <v>IAR, Minjibir</v>
      </c>
      <c r="CE300" s="3" t="str">
        <v>IAR, Minjibir</v>
      </c>
      <c r="CF300" s="3" t="str">
        <v>IAR, Minjibir</v>
      </c>
      <c r="CG300" s="3" t="str">
        <v>IAR, Minjibir</v>
      </c>
      <c r="CK300" s="3" t="str">
        <v>IAR, Minjibir</v>
      </c>
      <c r="CM300" s="3" t="str">
        <v>IAR, Minjibir</v>
      </c>
      <c r="CN300" s="3" t="str">
        <v>IAR, Minjibir</v>
      </c>
      <c r="CO300" s="3" t="str">
        <v>IAR, Minjibir</v>
      </c>
      <c r="CP300" s="3" t="str">
        <v>IAR, Minjibir</v>
      </c>
      <c r="CQ300" s="3" t="str">
        <v>IAR, Minjibir</v>
      </c>
      <c r="CR300" s="3" t="str">
        <v>IAR, Minjibir</v>
      </c>
      <c r="CS300" s="3" t="str">
        <v>IAR, Minjibir</v>
      </c>
      <c r="CT300" s="3" t="str">
        <v>IAR, Minjibir</v>
      </c>
      <c r="CU300" s="3" t="str">
        <v>IAR, Minjibir</v>
      </c>
      <c r="CV300" s="3" t="str">
        <v>IAR, Minjibir</v>
      </c>
      <c r="CW300" s="3" t="str">
        <v>IAR, Minjibir</v>
      </c>
      <c r="CX300" s="3" t="str">
        <v>IAR, Minjibir</v>
      </c>
      <c r="CY300" s="3" t="str">
        <v>IAR, Minjibir</v>
      </c>
      <c r="CZ300" s="3" t="str">
        <v>IAR, Minjibir</v>
      </c>
      <c r="DA300" s="3" t="str">
        <v>IAR, Minjibir</v>
      </c>
      <c r="DB300" s="3" t="str">
        <v>IAR, Minjibir</v>
      </c>
      <c r="DC300" s="3" t="str">
        <v>IAR, Minjibir</v>
      </c>
      <c r="DD300" s="3" t="str">
        <v>IAR, Minjibir</v>
      </c>
      <c r="DE300" s="3" t="str">
        <v>IAR, Minjibir</v>
      </c>
      <c r="DF300" s="3" t="str">
        <v>IAR, Minjibir</v>
      </c>
      <c r="DG300" s="3" t="str">
        <v>IAR, Minjibir</v>
      </c>
      <c r="DH300" s="3" t="str">
        <v>IAR, Minjibir</v>
      </c>
      <c r="DI300" s="3" t="str">
        <v>IAR, Minjibir</v>
      </c>
      <c r="DJ300" s="3" t="str">
        <v>IAR, Minjibir</v>
      </c>
      <c r="DK300" s="3" t="str">
        <v>IAR, Minjibir</v>
      </c>
      <c r="DL300" s="3" t="str">
        <v>IAR, Minjibir</v>
      </c>
      <c r="DM300" s="3" t="str">
        <v>IAR, Minjibir</v>
      </c>
      <c r="DN300" s="3" t="str">
        <v>IAR, Minjibir</v>
      </c>
      <c r="DO300" s="3" t="str">
        <v>IAR, Minjibir</v>
      </c>
      <c r="DP300" s="3" t="str">
        <v>IAR, Minjibir</v>
      </c>
    </row>
    <row r="301" spans="1:120" ht="14.5" x14ac:dyDescent="0.35">
      <c r="A301" s="3">
        <v>10.34</v>
      </c>
      <c r="B301" s="3">
        <v>15.23</v>
      </c>
      <c r="C301" s="3" t="s">
        <v>121</v>
      </c>
      <c r="D301" s="3" t="s">
        <v>107</v>
      </c>
      <c r="E301" s="3" t="s">
        <v>249</v>
      </c>
      <c r="F301" s="3">
        <v>1000</v>
      </c>
      <c r="G301"/>
      <c r="H301" s="3" t="str">
        <f>CONCATENATE(site_list[[#This Row],[Country]],site_list[[#This Row],[Site.ID]])</f>
        <v>CameroonIAR, Yagoua</v>
      </c>
      <c r="BB301" s="3" t="str">
        <v>IAR, Yagoua</v>
      </c>
      <c r="BC301" s="3" t="str">
        <v>IAR, Yagoua</v>
      </c>
      <c r="BD301" s="3" t="str">
        <v>IAR, Yagoua</v>
      </c>
      <c r="BE301" s="3" t="str">
        <v>IAR, Yagoua</v>
      </c>
      <c r="BF301" s="3" t="str">
        <v>IAR, Yagoua</v>
      </c>
      <c r="BG301" s="3" t="str">
        <v>IAR, Yagoua</v>
      </c>
      <c r="BH301" s="3" t="str">
        <v>IAR, Yagoua</v>
      </c>
      <c r="BI301" s="3" t="str">
        <v>IAR, Yagoua</v>
      </c>
      <c r="BJ301" s="3" t="str">
        <v>IAR, Yagoua</v>
      </c>
      <c r="BK301" s="3" t="str">
        <v>IAR, Yagoua</v>
      </c>
      <c r="BL301" s="3" t="str">
        <v>IAR, Yagoua</v>
      </c>
      <c r="BM301" s="3" t="str">
        <v>IAR, Yagoua</v>
      </c>
      <c r="BN301" s="3" t="str">
        <v>IAR, Yagoua</v>
      </c>
      <c r="BO301" s="3" t="str">
        <v>IAR, Yagoua</v>
      </c>
      <c r="BP301" s="3" t="str">
        <v>IAR, Yagoua</v>
      </c>
      <c r="BQ301" s="3" t="str">
        <v>IAR, Yagoua</v>
      </c>
      <c r="BR301" s="3" t="str">
        <v>IAR, Yagoua</v>
      </c>
      <c r="BS301" s="3" t="str">
        <v>IAR, Yagoua</v>
      </c>
      <c r="BT301" s="3" t="str">
        <v>IAR, Yagoua</v>
      </c>
      <c r="BU301" s="3" t="str">
        <v>IAR, Yagoua</v>
      </c>
      <c r="BV301" s="3" t="str">
        <v>IAR, Yagoua</v>
      </c>
      <c r="BW301" s="3" t="str">
        <v>IAR, Yagoua</v>
      </c>
      <c r="BX301" s="3" t="str">
        <v>IAR, Yagoua</v>
      </c>
      <c r="BY301" s="3" t="str">
        <v>IAR, Yagoua</v>
      </c>
      <c r="BZ301" s="3" t="str">
        <v>IAR, Yagoua</v>
      </c>
      <c r="CA301" s="3" t="str">
        <v>IAR, Yagoua</v>
      </c>
      <c r="CB301" s="3" t="str">
        <v>IAR, Yagoua</v>
      </c>
      <c r="CC301" s="3" t="str">
        <v>IAR, Yagoua</v>
      </c>
      <c r="CD301" s="3" t="str">
        <v>IAR, Yagoua</v>
      </c>
      <c r="CE301" s="3" t="str">
        <v>IAR, Yagoua</v>
      </c>
      <c r="CF301" s="3" t="str">
        <v>IAR, Yagoua</v>
      </c>
      <c r="CG301" s="3" t="str">
        <v>IAR, Yagoua</v>
      </c>
      <c r="CK301" s="3" t="str">
        <v>IAR, Yagoua</v>
      </c>
      <c r="CM301" s="3" t="str">
        <v>IAR, Yagoua</v>
      </c>
      <c r="CN301" s="3" t="str">
        <v>IAR, Yagoua</v>
      </c>
      <c r="CO301" s="3" t="str">
        <v>IAR, Yagoua</v>
      </c>
      <c r="CP301" s="3" t="str">
        <v>IAR, Yagoua</v>
      </c>
      <c r="CQ301" s="3" t="str">
        <v>IAR, Yagoua</v>
      </c>
      <c r="CR301" s="3" t="str">
        <v>IAR, Yagoua</v>
      </c>
      <c r="CS301" s="3" t="str">
        <v>IAR, Yagoua</v>
      </c>
      <c r="CT301" s="3" t="str">
        <v>IAR, Yagoua</v>
      </c>
      <c r="CU301" s="3" t="str">
        <v>IAR, Yagoua</v>
      </c>
      <c r="CV301" s="3" t="str">
        <v>IAR, Yagoua</v>
      </c>
      <c r="CW301" s="3" t="str">
        <v>IAR, Yagoua</v>
      </c>
      <c r="CX301" s="3" t="str">
        <v>IAR, Yagoua</v>
      </c>
      <c r="CY301" s="3" t="str">
        <v>IAR, Yagoua</v>
      </c>
      <c r="CZ301" s="3" t="str">
        <v>IAR, Yagoua</v>
      </c>
      <c r="DA301" s="3" t="str">
        <v>IAR, Yagoua</v>
      </c>
      <c r="DB301" s="3" t="str">
        <v>IAR, Yagoua</v>
      </c>
      <c r="DC301" s="3" t="str">
        <v>IAR, Yagoua</v>
      </c>
      <c r="DD301" s="3" t="str">
        <v>IAR, Yagoua</v>
      </c>
      <c r="DE301" s="3" t="str">
        <v>IAR, Yagoua</v>
      </c>
      <c r="DF301" s="3" t="str">
        <v>IAR, Yagoua</v>
      </c>
      <c r="DG301" s="3" t="str">
        <v>IAR, Yagoua</v>
      </c>
      <c r="DH301" s="3" t="str">
        <v>IAR, Yagoua</v>
      </c>
      <c r="DI301" s="3" t="str">
        <v>IAR, Yagoua</v>
      </c>
      <c r="DJ301" s="3" t="str">
        <v>IAR, Yagoua</v>
      </c>
      <c r="DK301" s="3" t="str">
        <v>IAR, Yagoua</v>
      </c>
      <c r="DL301" s="3" t="str">
        <v>IAR, Yagoua</v>
      </c>
      <c r="DM301" s="3" t="str">
        <v>IAR, Yagoua</v>
      </c>
      <c r="DN301" s="3" t="str">
        <v>IAR, Yagoua</v>
      </c>
      <c r="DO301" s="3" t="str">
        <v>IAR, Yagoua</v>
      </c>
      <c r="DP301" s="3" t="str">
        <v>IAR, Yagoua</v>
      </c>
    </row>
    <row r="302" spans="1:120" ht="14.5" x14ac:dyDescent="0.35">
      <c r="A302" s="3">
        <v>11.118</v>
      </c>
      <c r="B302" s="3">
        <v>7.617</v>
      </c>
      <c r="C302" s="3" t="s">
        <v>196</v>
      </c>
      <c r="D302" s="3" t="s">
        <v>107</v>
      </c>
      <c r="E302" s="3" t="s">
        <v>430</v>
      </c>
      <c r="F302" s="3">
        <v>1000</v>
      </c>
      <c r="G302"/>
      <c r="H302" s="3" t="str">
        <f>CONCATENATE(site_list[[#This Row],[Country]],site_list[[#This Row],[Site.ID]])</f>
        <v>NigeriaIAR/Amadu Bello University, Shika Farm</v>
      </c>
      <c r="BB302" s="3" t="str">
        <v>IAR/Amadu Bello University, Shika Farm</v>
      </c>
      <c r="BC302" s="3" t="str">
        <v>IAR/Amadu Bello University, Shika Farm</v>
      </c>
      <c r="BD302" s="3" t="str">
        <v>IAR/Amadu Bello University, Shika Farm</v>
      </c>
      <c r="BE302" s="3" t="str">
        <v>IAR/Amadu Bello University, Shika Farm</v>
      </c>
      <c r="BF302" s="3" t="str">
        <v>IAR/Amadu Bello University, Shika Farm</v>
      </c>
      <c r="BG302" s="3" t="str">
        <v>IAR/Amadu Bello University, Shika Farm</v>
      </c>
      <c r="BH302" s="3" t="str">
        <v>IAR/Amadu Bello University, Shika Farm</v>
      </c>
      <c r="BI302" s="3" t="str">
        <v>IAR/Amadu Bello University, Shika Farm</v>
      </c>
      <c r="BJ302" s="3" t="str">
        <v>IAR/Amadu Bello University, Shika Farm</v>
      </c>
      <c r="BK302" s="3" t="str">
        <v>IAR/Amadu Bello University, Shika Farm</v>
      </c>
      <c r="BL302" s="3" t="str">
        <v>IAR/Amadu Bello University, Shika Farm</v>
      </c>
      <c r="BM302" s="3" t="str">
        <v>IAR/Amadu Bello University, Shika Farm</v>
      </c>
      <c r="BN302" s="3" t="str">
        <v>IAR/Amadu Bello University, Shika Farm</v>
      </c>
      <c r="BO302" s="3" t="str">
        <v>IAR/Amadu Bello University, Shika Farm</v>
      </c>
      <c r="BP302" s="3" t="str">
        <v>IAR/Amadu Bello University, Shika Farm</v>
      </c>
      <c r="BQ302" s="3" t="str">
        <v>IAR/Amadu Bello University, Shika Farm</v>
      </c>
      <c r="BR302" s="3" t="str">
        <v>IAR/Amadu Bello University, Shika Farm</v>
      </c>
      <c r="BS302" s="3" t="str">
        <v>IAR/Amadu Bello University, Shika Farm</v>
      </c>
      <c r="BT302" s="3" t="str">
        <v>IAR/Amadu Bello University, Shika Farm</v>
      </c>
      <c r="BU302" s="3" t="str">
        <v>IAR/Amadu Bello University, Shika Farm</v>
      </c>
      <c r="BV302" s="3" t="str">
        <v>IAR/Amadu Bello University, Shika Farm</v>
      </c>
      <c r="BW302" s="3" t="str">
        <v>IAR/Amadu Bello University, Shika Farm</v>
      </c>
      <c r="BX302" s="3" t="str">
        <v>IAR/Amadu Bello University, Shika Farm</v>
      </c>
      <c r="BY302" s="3" t="str">
        <v>IAR/Amadu Bello University, Shika Farm</v>
      </c>
      <c r="BZ302" s="3" t="str">
        <v>IAR/Amadu Bello University, Shika Farm</v>
      </c>
      <c r="CA302" s="3" t="str">
        <v>IAR/Amadu Bello University, Shika Farm</v>
      </c>
      <c r="CB302" s="3" t="str">
        <v>IAR/Amadu Bello University, Shika Farm</v>
      </c>
      <c r="CC302" s="3" t="str">
        <v>IAR/Amadu Bello University, Shika Farm</v>
      </c>
      <c r="CD302" s="3" t="str">
        <v>IAR/Amadu Bello University, Shika Farm</v>
      </c>
      <c r="CE302" s="3" t="str">
        <v>IAR/Amadu Bello University, Shika Farm</v>
      </c>
      <c r="CF302" s="3" t="str">
        <v>IAR/Amadu Bello University, Shika Farm</v>
      </c>
      <c r="CG302" s="3" t="str">
        <v>IAR/Amadu Bello University, Shika Farm</v>
      </c>
      <c r="CK302" s="3" t="str">
        <v>IAR/Amadu Bello University, Shika Farm</v>
      </c>
      <c r="CM302" s="3" t="str">
        <v>IAR/Amadu Bello University, Shika Farm</v>
      </c>
      <c r="CN302" s="3" t="str">
        <v>IAR/Amadu Bello University, Shika Farm</v>
      </c>
      <c r="CO302" s="3" t="str">
        <v>IAR/Amadu Bello University, Shika Farm</v>
      </c>
      <c r="CP302" s="3" t="str">
        <v>IAR/Amadu Bello University, Shika Farm</v>
      </c>
      <c r="CQ302" s="3" t="str">
        <v>IAR/Amadu Bello University, Shika Farm</v>
      </c>
      <c r="CR302" s="3" t="str">
        <v>IAR/Amadu Bello University, Shika Farm</v>
      </c>
      <c r="CS302" s="3" t="str">
        <v>IAR/Amadu Bello University, Shika Farm</v>
      </c>
      <c r="CT302" s="3" t="str">
        <v>IAR/Amadu Bello University, Shika Farm</v>
      </c>
      <c r="CU302" s="3" t="str">
        <v>IAR/Amadu Bello University, Shika Farm</v>
      </c>
      <c r="CV302" s="3" t="str">
        <v>IAR/Amadu Bello University, Shika Farm</v>
      </c>
      <c r="CW302" s="3" t="str">
        <v>IAR/Amadu Bello University, Shika Farm</v>
      </c>
      <c r="CX302" s="3" t="str">
        <v>IAR/Amadu Bello University, Shika Farm</v>
      </c>
      <c r="CY302" s="3" t="str">
        <v>IAR/Amadu Bello University, Shika Farm</v>
      </c>
      <c r="CZ302" s="3" t="str">
        <v>IAR/Amadu Bello University, Shika Farm</v>
      </c>
      <c r="DA302" s="3" t="str">
        <v>IAR/Amadu Bello University, Shika Farm</v>
      </c>
      <c r="DB302" s="3" t="str">
        <v>IAR/Amadu Bello University, Shika Farm</v>
      </c>
      <c r="DC302" s="3" t="str">
        <v>IAR/Amadu Bello University, Shika Farm</v>
      </c>
      <c r="DD302" s="3" t="str">
        <v>IAR/Amadu Bello University, Shika Farm</v>
      </c>
      <c r="DE302" s="3" t="str">
        <v>IAR/Amadu Bello University, Shika Farm</v>
      </c>
      <c r="DF302" s="3" t="str">
        <v>IAR/Amadu Bello University, Shika Farm</v>
      </c>
      <c r="DG302" s="3" t="str">
        <v>IAR/Amadu Bello University, Shika Farm</v>
      </c>
      <c r="DH302" s="3" t="str">
        <v>IAR/Amadu Bello University, Shika Farm</v>
      </c>
      <c r="DI302" s="3" t="str">
        <v>IAR/Amadu Bello University, Shika Farm</v>
      </c>
      <c r="DJ302" s="3" t="str">
        <v>IAR/Amadu Bello University, Shika Farm</v>
      </c>
      <c r="DK302" s="3" t="str">
        <v>IAR/Amadu Bello University, Shika Farm</v>
      </c>
      <c r="DL302" s="3" t="str">
        <v>IAR/Amadu Bello University, Shika Farm</v>
      </c>
      <c r="DM302" s="3" t="str">
        <v>IAR/Amadu Bello University, Shika Farm</v>
      </c>
      <c r="DN302" s="3" t="str">
        <v>IAR/Amadu Bello University, Shika Farm</v>
      </c>
      <c r="DO302" s="3" t="str">
        <v>IAR/Amadu Bello University, Shika Farm</v>
      </c>
      <c r="DP302" s="3" t="str">
        <v>IAR/Amadu Bello University, Shika Farm</v>
      </c>
    </row>
    <row r="303" spans="1:120" ht="14.5" x14ac:dyDescent="0.35">
      <c r="A303" s="3">
        <v>33.973999999999997</v>
      </c>
      <c r="B303" s="3">
        <v>-6.8677000000000001</v>
      </c>
      <c r="C303" s="3" t="s">
        <v>189</v>
      </c>
      <c r="D303" s="3" t="s">
        <v>107</v>
      </c>
      <c r="E303" s="3" t="s">
        <v>386</v>
      </c>
      <c r="F303" s="3">
        <v>250</v>
      </c>
      <c r="G303"/>
      <c r="H303" s="3" t="str">
        <f>CONCATENATE(site_list[[#This Row],[Country]],site_list[[#This Row],[Site.ID]])</f>
        <v>MoroccoIAV Hassan II Gharb Experimental Station</v>
      </c>
      <c r="BB303" s="3" t="str">
        <v>IAV Hassan II Gharb Experimental Station</v>
      </c>
      <c r="BC303" s="3" t="str">
        <v>IAV Hassan II Gharb Experimental Station</v>
      </c>
      <c r="BD303" s="3" t="str">
        <v>IAV Hassan II Gharb Experimental Station</v>
      </c>
      <c r="BE303" s="3" t="str">
        <v>IAV Hassan II Gharb Experimental Station</v>
      </c>
      <c r="BF303" s="3" t="str">
        <v>IAV Hassan II Gharb Experimental Station</v>
      </c>
      <c r="BG303" s="3" t="str">
        <v>IAV Hassan II Gharb Experimental Station</v>
      </c>
      <c r="BH303" s="3" t="str">
        <v>IAV Hassan II Gharb Experimental Station</v>
      </c>
      <c r="BI303" s="3" t="str">
        <v>IAV Hassan II Gharb Experimental Station</v>
      </c>
      <c r="BJ303" s="3" t="str">
        <v>IAV Hassan II Gharb Experimental Station</v>
      </c>
      <c r="BK303" s="3" t="str">
        <v>IAV Hassan II Gharb Experimental Station</v>
      </c>
      <c r="BL303" s="3" t="str">
        <v>IAV Hassan II Gharb Experimental Station</v>
      </c>
      <c r="BM303" s="3" t="str">
        <v>IAV Hassan II Gharb Experimental Station</v>
      </c>
      <c r="BN303" s="3" t="str">
        <v>IAV Hassan II Gharb Experimental Station</v>
      </c>
      <c r="BO303" s="3" t="str">
        <v>IAV Hassan II Gharb Experimental Station</v>
      </c>
      <c r="BP303" s="3" t="str">
        <v>IAV Hassan II Gharb Experimental Station</v>
      </c>
      <c r="BQ303" s="3" t="str">
        <v>IAV Hassan II Gharb Experimental Station</v>
      </c>
      <c r="BR303" s="3" t="str">
        <v>IAV Hassan II Gharb Experimental Station</v>
      </c>
      <c r="BS303" s="3" t="str">
        <v>IAV Hassan II Gharb Experimental Station</v>
      </c>
      <c r="BT303" s="3" t="str">
        <v>IAV Hassan II Gharb Experimental Station</v>
      </c>
      <c r="BU303" s="3" t="str">
        <v>IAV Hassan II Gharb Experimental Station</v>
      </c>
      <c r="BV303" s="3" t="str">
        <v>IAV Hassan II Gharb Experimental Station</v>
      </c>
      <c r="BW303" s="3" t="str">
        <v>IAV Hassan II Gharb Experimental Station</v>
      </c>
      <c r="BX303" s="3" t="str">
        <v>IAV Hassan II Gharb Experimental Station</v>
      </c>
      <c r="BY303" s="3" t="str">
        <v>IAV Hassan II Gharb Experimental Station</v>
      </c>
      <c r="BZ303" s="3" t="str">
        <v>IAV Hassan II Gharb Experimental Station</v>
      </c>
      <c r="CA303" s="3" t="str">
        <v>IAV Hassan II Gharb Experimental Station</v>
      </c>
      <c r="CB303" s="3" t="str">
        <v>IAV Hassan II Gharb Experimental Station</v>
      </c>
      <c r="CC303" s="3" t="str">
        <v>IAV Hassan II Gharb Experimental Station</v>
      </c>
      <c r="CD303" s="3" t="str">
        <v>IAV Hassan II Gharb Experimental Station</v>
      </c>
      <c r="CE303" s="3" t="str">
        <v>IAV Hassan II Gharb Experimental Station</v>
      </c>
      <c r="CF303" s="3" t="str">
        <v>IAV Hassan II Gharb Experimental Station</v>
      </c>
      <c r="CG303" s="3" t="str">
        <v>IAV Hassan II Gharb Experimental Station</v>
      </c>
      <c r="CK303" s="3" t="str">
        <v>IAV Hassan II Gharb Experimental Station</v>
      </c>
      <c r="CM303" s="3" t="str">
        <v>IAV Hassan II Gharb Experimental Station</v>
      </c>
      <c r="CN303" s="3" t="str">
        <v>IAV Hassan II Gharb Experimental Station</v>
      </c>
      <c r="CO303" s="3" t="str">
        <v>IAV Hassan II Gharb Experimental Station</v>
      </c>
      <c r="CP303" s="3" t="str">
        <v>IAV Hassan II Gharb Experimental Station</v>
      </c>
      <c r="CQ303" s="3" t="str">
        <v>IAV Hassan II Gharb Experimental Station</v>
      </c>
      <c r="CR303" s="3" t="str">
        <v>IAV Hassan II Gharb Experimental Station</v>
      </c>
      <c r="CS303" s="3" t="str">
        <v>IAV Hassan II Gharb Experimental Station</v>
      </c>
      <c r="CT303" s="3" t="str">
        <v>IAV Hassan II Gharb Experimental Station</v>
      </c>
      <c r="CU303" s="3" t="str">
        <v>IAV Hassan II Gharb Experimental Station</v>
      </c>
      <c r="CV303" s="3" t="str">
        <v>IAV Hassan II Gharb Experimental Station</v>
      </c>
      <c r="CW303" s="3" t="str">
        <v>IAV Hassan II Gharb Experimental Station</v>
      </c>
      <c r="CX303" s="3" t="str">
        <v>IAV Hassan II Gharb Experimental Station</v>
      </c>
      <c r="CY303" s="3" t="str">
        <v>IAV Hassan II Gharb Experimental Station</v>
      </c>
      <c r="CZ303" s="3" t="str">
        <v>IAV Hassan II Gharb Experimental Station</v>
      </c>
      <c r="DA303" s="3" t="str">
        <v>IAV Hassan II Gharb Experimental Station</v>
      </c>
      <c r="DB303" s="3" t="str">
        <v>IAV Hassan II Gharb Experimental Station</v>
      </c>
      <c r="DC303" s="3" t="str">
        <v>IAV Hassan II Gharb Experimental Station</v>
      </c>
      <c r="DD303" s="3" t="str">
        <v>IAV Hassan II Gharb Experimental Station</v>
      </c>
      <c r="DE303" s="3" t="str">
        <v>IAV Hassan II Gharb Experimental Station</v>
      </c>
      <c r="DF303" s="3" t="str">
        <v>IAV Hassan II Gharb Experimental Station</v>
      </c>
      <c r="DG303" s="3" t="str">
        <v>IAV Hassan II Gharb Experimental Station</v>
      </c>
      <c r="DH303" s="3" t="str">
        <v>IAV Hassan II Gharb Experimental Station</v>
      </c>
      <c r="DI303" s="3" t="str">
        <v>IAV Hassan II Gharb Experimental Station</v>
      </c>
      <c r="DJ303" s="3" t="str">
        <v>IAV Hassan II Gharb Experimental Station</v>
      </c>
      <c r="DK303" s="3" t="str">
        <v>IAV Hassan II Gharb Experimental Station</v>
      </c>
      <c r="DL303" s="3" t="str">
        <v>IAV Hassan II Gharb Experimental Station</v>
      </c>
      <c r="DM303" s="3" t="str">
        <v>IAV Hassan II Gharb Experimental Station</v>
      </c>
      <c r="DN303" s="3" t="str">
        <v>IAV Hassan II Gharb Experimental Station</v>
      </c>
      <c r="DO303" s="3" t="str">
        <v>IAV Hassan II Gharb Experimental Station</v>
      </c>
      <c r="DP303" s="3" t="str">
        <v>IAV Hassan II Gharb Experimental Station</v>
      </c>
    </row>
    <row r="304" spans="1:120" ht="14.5" x14ac:dyDescent="0.35">
      <c r="A304" s="3">
        <v>7.4024099999999997</v>
      </c>
      <c r="B304" s="3">
        <v>3.9069099999999999</v>
      </c>
      <c r="C304" s="3" t="s">
        <v>196</v>
      </c>
      <c r="D304" s="3" t="s">
        <v>107</v>
      </c>
      <c r="E304" s="3" t="s">
        <v>431</v>
      </c>
      <c r="F304" s="3">
        <v>3000</v>
      </c>
      <c r="G304"/>
      <c r="H304" s="3" t="str">
        <f>CONCATENATE(site_list[[#This Row],[Country]],site_list[[#This Row],[Site.ID]])</f>
        <v>NigeriaIbadan</v>
      </c>
      <c r="BB304" s="3" t="str">
        <v>Ibadan</v>
      </c>
      <c r="BC304" s="3" t="str">
        <v>Ibadan</v>
      </c>
      <c r="BD304" s="3" t="str">
        <v>Ibadan</v>
      </c>
      <c r="BE304" s="3" t="str">
        <v>Ibadan</v>
      </c>
      <c r="BF304" s="3" t="str">
        <v>Ibadan</v>
      </c>
      <c r="BG304" s="3" t="str">
        <v>Ibadan</v>
      </c>
      <c r="BH304" s="3" t="str">
        <v>Ibadan</v>
      </c>
      <c r="BI304" s="3" t="str">
        <v>Ibadan</v>
      </c>
      <c r="BJ304" s="3" t="str">
        <v>Ibadan</v>
      </c>
      <c r="BK304" s="3" t="str">
        <v>Ibadan</v>
      </c>
      <c r="BL304" s="3" t="str">
        <v>Ibadan</v>
      </c>
      <c r="BM304" s="3" t="str">
        <v>Ibadan</v>
      </c>
      <c r="BN304" s="3" t="str">
        <v>Ibadan</v>
      </c>
      <c r="BO304" s="3" t="str">
        <v>Ibadan</v>
      </c>
      <c r="BP304" s="3" t="str">
        <v>Ibadan</v>
      </c>
      <c r="BQ304" s="3" t="str">
        <v>Ibadan</v>
      </c>
      <c r="BR304" s="3" t="str">
        <v>Ibadan</v>
      </c>
      <c r="BS304" s="3" t="str">
        <v>Ibadan</v>
      </c>
      <c r="BT304" s="3" t="str">
        <v>Ibadan</v>
      </c>
      <c r="BU304" s="3" t="str">
        <v>Ibadan</v>
      </c>
      <c r="BV304" s="3" t="str">
        <v>Ibadan</v>
      </c>
      <c r="BW304" s="3" t="str">
        <v>Ibadan</v>
      </c>
      <c r="BX304" s="3" t="str">
        <v>Ibadan</v>
      </c>
      <c r="BY304" s="3" t="str">
        <v>Ibadan</v>
      </c>
      <c r="BZ304" s="3" t="str">
        <v>Ibadan</v>
      </c>
      <c r="CA304" s="3" t="str">
        <v>Ibadan</v>
      </c>
      <c r="CB304" s="3" t="str">
        <v>Ibadan</v>
      </c>
      <c r="CC304" s="3" t="str">
        <v>Ibadan</v>
      </c>
      <c r="CD304" s="3" t="str">
        <v>Ibadan</v>
      </c>
      <c r="CE304" s="3" t="str">
        <v>Ibadan</v>
      </c>
      <c r="CF304" s="3" t="str">
        <v>Ibadan</v>
      </c>
      <c r="CG304" s="3" t="str">
        <v>Ibadan</v>
      </c>
      <c r="CK304" s="3" t="str">
        <v>Ibadan</v>
      </c>
      <c r="CM304" s="3" t="str">
        <v>Ibadan</v>
      </c>
      <c r="CN304" s="3" t="str">
        <v>Ibadan</v>
      </c>
      <c r="CO304" s="3" t="str">
        <v>Ibadan</v>
      </c>
      <c r="CP304" s="3" t="str">
        <v>Ibadan</v>
      </c>
      <c r="CQ304" s="3" t="str">
        <v>Ibadan</v>
      </c>
      <c r="CR304" s="3" t="str">
        <v>Ibadan</v>
      </c>
      <c r="CS304" s="3" t="str">
        <v>Ibadan</v>
      </c>
      <c r="CT304" s="3" t="str">
        <v>Ibadan</v>
      </c>
      <c r="CU304" s="3" t="str">
        <v>Ibadan</v>
      </c>
      <c r="CV304" s="3" t="str">
        <v>Ibadan</v>
      </c>
      <c r="CW304" s="3" t="str">
        <v>Ibadan</v>
      </c>
      <c r="CX304" s="3" t="str">
        <v>Ibadan</v>
      </c>
      <c r="CY304" s="3" t="str">
        <v>Ibadan</v>
      </c>
      <c r="CZ304" s="3" t="str">
        <v>Ibadan</v>
      </c>
      <c r="DA304" s="3" t="str">
        <v>Ibadan</v>
      </c>
      <c r="DB304" s="3" t="str">
        <v>Ibadan</v>
      </c>
      <c r="DC304" s="3" t="str">
        <v>Ibadan</v>
      </c>
      <c r="DD304" s="3" t="str">
        <v>Ibadan</v>
      </c>
      <c r="DE304" s="3" t="str">
        <v>Ibadan</v>
      </c>
      <c r="DF304" s="3" t="str">
        <v>Ibadan</v>
      </c>
      <c r="DG304" s="3" t="str">
        <v>Ibadan</v>
      </c>
      <c r="DH304" s="3" t="str">
        <v>Ibadan</v>
      </c>
      <c r="DI304" s="3" t="str">
        <v>Ibadan</v>
      </c>
      <c r="DJ304" s="3" t="str">
        <v>Ibadan</v>
      </c>
      <c r="DK304" s="3" t="str">
        <v>Ibadan</v>
      </c>
      <c r="DL304" s="3" t="str">
        <v>Ibadan</v>
      </c>
      <c r="DM304" s="3" t="str">
        <v>Ibadan</v>
      </c>
      <c r="DN304" s="3" t="str">
        <v>Ibadan</v>
      </c>
      <c r="DO304" s="3" t="str">
        <v>Ibadan</v>
      </c>
      <c r="DP304" s="3" t="str">
        <v>Ibadan</v>
      </c>
    </row>
    <row r="305" spans="1:120" ht="14.5" x14ac:dyDescent="0.35">
      <c r="A305" s="3">
        <v>23.337399999999999</v>
      </c>
      <c r="B305" s="3">
        <v>76.806299999999993</v>
      </c>
      <c r="C305" s="3" t="s">
        <v>13662</v>
      </c>
      <c r="D305" s="3" t="s">
        <v>112</v>
      </c>
      <c r="E305" s="3" t="s">
        <v>13673</v>
      </c>
      <c r="F305" s="3">
        <v>500</v>
      </c>
      <c r="G305"/>
      <c r="H305" s="3" t="str">
        <f>CONCATENATE(site_list[[#This Row],[Country]],site_list[[#This Row],[Site.ID]])</f>
        <v>IndiaICAR, Bhopal</v>
      </c>
      <c r="BB305" s="3" t="str">
        <v>ICAR, Bhopal</v>
      </c>
      <c r="BC305" s="3" t="str">
        <v>ICAR, Bhopal</v>
      </c>
      <c r="BD305" s="3" t="str">
        <v>ICAR, Bhopal</v>
      </c>
      <c r="BE305" s="3" t="str">
        <v>ICAR, Bhopal</v>
      </c>
      <c r="BF305" s="3" t="str">
        <v>ICAR, Bhopal</v>
      </c>
      <c r="BG305" s="3" t="str">
        <v>ICAR, Bhopal</v>
      </c>
      <c r="BH305" s="3" t="str">
        <v>ICAR, Bhopal</v>
      </c>
      <c r="BI305" s="3" t="str">
        <v>ICAR, Bhopal</v>
      </c>
      <c r="BJ305" s="3" t="str">
        <v>ICAR, Bhopal</v>
      </c>
      <c r="BK305" s="3" t="str">
        <v>ICAR, Bhopal</v>
      </c>
      <c r="BL305" s="3" t="str">
        <v>ICAR, Bhopal</v>
      </c>
      <c r="BM305" s="3" t="str">
        <v>ICAR, Bhopal</v>
      </c>
      <c r="BN305" s="3" t="str">
        <v>ICAR, Bhopal</v>
      </c>
      <c r="BO305" s="3" t="str">
        <v>ICAR, Bhopal</v>
      </c>
      <c r="BP305" s="3" t="str">
        <v>ICAR, Bhopal</v>
      </c>
      <c r="BQ305" s="3" t="str">
        <v>ICAR, Bhopal</v>
      </c>
      <c r="BR305" s="3" t="str">
        <v>ICAR, Bhopal</v>
      </c>
      <c r="BS305" s="3" t="str">
        <v>ICAR, Bhopal</v>
      </c>
      <c r="BT305" s="3" t="str">
        <v>ICAR, Bhopal</v>
      </c>
      <c r="BU305" s="3" t="str">
        <v>ICAR, Bhopal</v>
      </c>
      <c r="BV305" s="3" t="str">
        <v>ICAR, Bhopal</v>
      </c>
      <c r="BW305" s="3" t="str">
        <v>ICAR, Bhopal</v>
      </c>
      <c r="BX305" s="3" t="str">
        <v>ICAR, Bhopal</v>
      </c>
      <c r="BY305" s="3" t="str">
        <v>ICAR, Bhopal</v>
      </c>
      <c r="BZ305" s="3" t="str">
        <v>ICAR, Bhopal</v>
      </c>
      <c r="CA305" s="3" t="str">
        <v>ICAR, Bhopal</v>
      </c>
      <c r="CB305" s="3" t="str">
        <v>ICAR, Bhopal</v>
      </c>
      <c r="CC305" s="3" t="str">
        <v>ICAR, Bhopal</v>
      </c>
      <c r="CD305" s="3" t="str">
        <v>ICAR, Bhopal</v>
      </c>
      <c r="CE305" s="3" t="str">
        <v>ICAR, Bhopal</v>
      </c>
      <c r="CF305" s="3" t="str">
        <v>ICAR, Bhopal</v>
      </c>
      <c r="CG305" s="3" t="str">
        <v>ICAR, Bhopal</v>
      </c>
      <c r="CK305" s="3" t="str">
        <v>ICAR, Bhopal</v>
      </c>
      <c r="CM305" s="3" t="str">
        <v>ICAR, Bhopal</v>
      </c>
      <c r="CN305" s="3" t="str">
        <v>ICAR, Bhopal</v>
      </c>
      <c r="CO305" s="3" t="str">
        <v>ICAR, Bhopal</v>
      </c>
      <c r="CP305" s="3" t="str">
        <v>ICAR, Bhopal</v>
      </c>
      <c r="CQ305" s="3" t="str">
        <v>ICAR, Bhopal</v>
      </c>
      <c r="CR305" s="3" t="str">
        <v>ICAR, Bhopal</v>
      </c>
      <c r="CS305" s="3" t="str">
        <v>ICAR, Bhopal</v>
      </c>
      <c r="CT305" s="3" t="str">
        <v>ICAR, Bhopal</v>
      </c>
      <c r="CU305" s="3" t="str">
        <v>ICAR, Bhopal</v>
      </c>
      <c r="CV305" s="3" t="str">
        <v>ICAR, Bhopal</v>
      </c>
      <c r="CW305" s="3" t="str">
        <v>ICAR, Bhopal</v>
      </c>
      <c r="CX305" s="3" t="str">
        <v>ICAR, Bhopal</v>
      </c>
      <c r="CY305" s="3" t="str">
        <v>ICAR, Bhopal</v>
      </c>
      <c r="CZ305" s="3" t="str">
        <v>ICAR, Bhopal</v>
      </c>
      <c r="DA305" s="3" t="str">
        <v>ICAR, Bhopal</v>
      </c>
      <c r="DB305" s="3" t="str">
        <v>ICAR, Bhopal</v>
      </c>
      <c r="DC305" s="3" t="str">
        <v>ICAR, Bhopal</v>
      </c>
      <c r="DD305" s="3" t="str">
        <v>ICAR, Bhopal</v>
      </c>
      <c r="DE305" s="3" t="str">
        <v>ICAR, Bhopal</v>
      </c>
      <c r="DF305" s="3" t="str">
        <v>ICAR, Bhopal</v>
      </c>
      <c r="DG305" s="3" t="str">
        <v>ICAR, Bhopal</v>
      </c>
      <c r="DH305" s="3" t="str">
        <v>ICAR, Bhopal</v>
      </c>
      <c r="DI305" s="3" t="str">
        <v>ICAR, Bhopal</v>
      </c>
      <c r="DJ305" s="3" t="str">
        <v>ICAR, Bhopal</v>
      </c>
      <c r="DK305" s="3" t="str">
        <v>ICAR, Bhopal</v>
      </c>
      <c r="DL305" s="3" t="str">
        <v>ICAR, Bhopal</v>
      </c>
      <c r="DM305" s="3" t="str">
        <v>ICAR, Bhopal</v>
      </c>
      <c r="DN305" s="3" t="str">
        <v>ICAR, Bhopal</v>
      </c>
      <c r="DO305" s="3" t="str">
        <v>ICAR, Bhopal</v>
      </c>
      <c r="DP305" s="3" t="str">
        <v>ICAR, Bhopal</v>
      </c>
    </row>
    <row r="306" spans="1:120" ht="14.5" x14ac:dyDescent="0.35">
      <c r="A306" s="3">
        <v>33.607100000000003</v>
      </c>
      <c r="B306" s="3">
        <v>-6.7149000000000001</v>
      </c>
      <c r="C306" s="3" t="s">
        <v>189</v>
      </c>
      <c r="D306" s="3" t="s">
        <v>101</v>
      </c>
      <c r="E306" s="3" t="s">
        <v>13713</v>
      </c>
      <c r="F306" s="3">
        <v>300</v>
      </c>
      <c r="G306"/>
      <c r="H306" s="3" t="str">
        <f>CONCATENATE(site_list[[#This Row],[Country]],site_list[[#This Row],[Site.ID]])</f>
        <v>MoroccoICARDA, Merchouch</v>
      </c>
      <c r="BB306" s="3" t="str">
        <v>ICARDA, Merchouch</v>
      </c>
      <c r="BC306" s="3" t="str">
        <v>ICARDA, Merchouch</v>
      </c>
      <c r="BD306" s="3" t="str">
        <v>ICARDA, Merchouch</v>
      </c>
      <c r="BE306" s="3" t="str">
        <v>ICARDA, Merchouch</v>
      </c>
      <c r="BF306" s="3" t="str">
        <v>ICARDA, Merchouch</v>
      </c>
      <c r="BG306" s="3" t="str">
        <v>ICARDA, Merchouch</v>
      </c>
      <c r="BH306" s="3" t="str">
        <v>ICARDA, Merchouch</v>
      </c>
      <c r="BI306" s="3" t="str">
        <v>ICARDA, Merchouch</v>
      </c>
      <c r="BJ306" s="3" t="str">
        <v>ICARDA, Merchouch</v>
      </c>
      <c r="BK306" s="3" t="str">
        <v>ICARDA, Merchouch</v>
      </c>
      <c r="BL306" s="3" t="str">
        <v>ICARDA, Merchouch</v>
      </c>
      <c r="BM306" s="3" t="str">
        <v>ICARDA, Merchouch</v>
      </c>
      <c r="BN306" s="3" t="str">
        <v>ICARDA, Merchouch</v>
      </c>
      <c r="BO306" s="3" t="str">
        <v>ICARDA, Merchouch</v>
      </c>
      <c r="BP306" s="3" t="str">
        <v>ICARDA, Merchouch</v>
      </c>
      <c r="BQ306" s="3" t="str">
        <v>ICARDA, Merchouch</v>
      </c>
      <c r="BR306" s="3" t="str">
        <v>ICARDA, Merchouch</v>
      </c>
      <c r="BS306" s="3" t="str">
        <v>ICARDA, Merchouch</v>
      </c>
      <c r="BT306" s="3" t="str">
        <v>ICARDA, Merchouch</v>
      </c>
      <c r="BU306" s="3" t="str">
        <v>ICARDA, Merchouch</v>
      </c>
      <c r="BV306" s="3" t="str">
        <v>ICARDA, Merchouch</v>
      </c>
      <c r="BW306" s="3" t="str">
        <v>ICARDA, Merchouch</v>
      </c>
      <c r="BX306" s="3" t="str">
        <v>ICARDA, Merchouch</v>
      </c>
      <c r="BY306" s="3" t="str">
        <v>ICARDA, Merchouch</v>
      </c>
      <c r="BZ306" s="3" t="str">
        <v>ICARDA, Merchouch</v>
      </c>
      <c r="CA306" s="3" t="str">
        <v>ICARDA, Merchouch</v>
      </c>
      <c r="CB306" s="3" t="str">
        <v>ICARDA, Merchouch</v>
      </c>
      <c r="CC306" s="3" t="str">
        <v>ICARDA, Merchouch</v>
      </c>
      <c r="CD306" s="3" t="str">
        <v>ICARDA, Merchouch</v>
      </c>
      <c r="CE306" s="3" t="str">
        <v>ICARDA, Merchouch</v>
      </c>
      <c r="CF306" s="3" t="str">
        <v>ICARDA, Merchouch</v>
      </c>
      <c r="CG306" s="3" t="str">
        <v>ICARDA, Merchouch</v>
      </c>
      <c r="CK306" s="3" t="str">
        <v>ICARDA, Merchouch</v>
      </c>
      <c r="CM306" s="3" t="str">
        <v>ICARDA, Merchouch</v>
      </c>
      <c r="CN306" s="3" t="str">
        <v>ICARDA, Merchouch</v>
      </c>
      <c r="CO306" s="3" t="str">
        <v>ICARDA, Merchouch</v>
      </c>
      <c r="CP306" s="3" t="str">
        <v>ICARDA, Merchouch</v>
      </c>
      <c r="CQ306" s="3" t="str">
        <v>ICARDA, Merchouch</v>
      </c>
      <c r="CR306" s="3" t="str">
        <v>ICARDA, Merchouch</v>
      </c>
      <c r="CS306" s="3" t="str">
        <v>ICARDA, Merchouch</v>
      </c>
      <c r="CT306" s="3" t="str">
        <v>ICARDA, Merchouch</v>
      </c>
      <c r="CU306" s="3" t="str">
        <v>ICARDA, Merchouch</v>
      </c>
      <c r="CV306" s="3" t="str">
        <v>ICARDA, Merchouch</v>
      </c>
      <c r="CW306" s="3" t="str">
        <v>ICARDA, Merchouch</v>
      </c>
      <c r="CX306" s="3" t="str">
        <v>ICARDA, Merchouch</v>
      </c>
      <c r="CY306" s="3" t="str">
        <v>ICARDA, Merchouch</v>
      </c>
      <c r="CZ306" s="3" t="str">
        <v>ICARDA, Merchouch</v>
      </c>
      <c r="DA306" s="3" t="str">
        <v>ICARDA, Merchouch</v>
      </c>
      <c r="DB306" s="3" t="str">
        <v>ICARDA, Merchouch</v>
      </c>
      <c r="DC306" s="3" t="str">
        <v>ICARDA, Merchouch</v>
      </c>
      <c r="DD306" s="3" t="str">
        <v>ICARDA, Merchouch</v>
      </c>
      <c r="DE306" s="3" t="str">
        <v>ICARDA, Merchouch</v>
      </c>
      <c r="DF306" s="3" t="str">
        <v>ICARDA, Merchouch</v>
      </c>
      <c r="DG306" s="3" t="str">
        <v>ICARDA, Merchouch</v>
      </c>
      <c r="DH306" s="3" t="str">
        <v>ICARDA, Merchouch</v>
      </c>
      <c r="DI306" s="3" t="str">
        <v>ICARDA, Merchouch</v>
      </c>
      <c r="DJ306" s="3" t="str">
        <v>ICARDA, Merchouch</v>
      </c>
      <c r="DK306" s="3" t="str">
        <v>ICARDA, Merchouch</v>
      </c>
      <c r="DL306" s="3" t="str">
        <v>ICARDA, Merchouch</v>
      </c>
      <c r="DM306" s="3" t="str">
        <v>ICARDA, Merchouch</v>
      </c>
      <c r="DN306" s="3" t="str">
        <v>ICARDA, Merchouch</v>
      </c>
      <c r="DO306" s="3" t="str">
        <v>ICARDA, Merchouch</v>
      </c>
      <c r="DP306" s="3" t="str">
        <v>ICARDA, Merchouch</v>
      </c>
    </row>
    <row r="307" spans="1:120" ht="14.5" x14ac:dyDescent="0.35">
      <c r="A307" s="3">
        <v>33.127400000000002</v>
      </c>
      <c r="B307" s="3">
        <v>-7.6202800000000002</v>
      </c>
      <c r="C307" s="3" t="s">
        <v>189</v>
      </c>
      <c r="D307" s="3" t="s">
        <v>107</v>
      </c>
      <c r="E307" s="3" t="s">
        <v>7718</v>
      </c>
      <c r="F307" s="3">
        <v>1000</v>
      </c>
      <c r="G307"/>
      <c r="H307" s="3" t="str">
        <f>CONCATENATE(site_list[[#This Row],[Country]],site_list[[#This Row],[Site.ID]])</f>
        <v>MoroccoICARDA, Sidi El Aidi</v>
      </c>
      <c r="BB307" s="3" t="str">
        <v>ICARDA, Sidi El Aidi</v>
      </c>
      <c r="BC307" s="3" t="str">
        <v>ICARDA, Sidi El Aidi</v>
      </c>
      <c r="BD307" s="3" t="str">
        <v>ICARDA, Sidi El Aidi</v>
      </c>
      <c r="BE307" s="3" t="str">
        <v>ICARDA, Sidi El Aidi</v>
      </c>
      <c r="BF307" s="3" t="str">
        <v>ICARDA, Sidi El Aidi</v>
      </c>
      <c r="BG307" s="3" t="str">
        <v>ICARDA, Sidi El Aidi</v>
      </c>
      <c r="BH307" s="3" t="str">
        <v>ICARDA, Sidi El Aidi</v>
      </c>
      <c r="BI307" s="3" t="str">
        <v>ICARDA, Sidi El Aidi</v>
      </c>
      <c r="BJ307" s="3" t="str">
        <v>ICARDA, Sidi El Aidi</v>
      </c>
      <c r="BK307" s="3" t="str">
        <v>ICARDA, Sidi El Aidi</v>
      </c>
      <c r="BL307" s="3" t="str">
        <v>ICARDA, Sidi El Aidi</v>
      </c>
      <c r="BM307" s="3" t="str">
        <v>ICARDA, Sidi El Aidi</v>
      </c>
      <c r="BN307" s="3" t="str">
        <v>ICARDA, Sidi El Aidi</v>
      </c>
      <c r="BO307" s="3" t="str">
        <v>ICARDA, Sidi El Aidi</v>
      </c>
      <c r="BP307" s="3" t="str">
        <v>ICARDA, Sidi El Aidi</v>
      </c>
      <c r="BQ307" s="3" t="str">
        <v>ICARDA, Sidi El Aidi</v>
      </c>
      <c r="BR307" s="3" t="str">
        <v>ICARDA, Sidi El Aidi</v>
      </c>
      <c r="BS307" s="3" t="str">
        <v>ICARDA, Sidi El Aidi</v>
      </c>
      <c r="BT307" s="3" t="str">
        <v>ICARDA, Sidi El Aidi</v>
      </c>
      <c r="BU307" s="3" t="str">
        <v>ICARDA, Sidi El Aidi</v>
      </c>
      <c r="BV307" s="3" t="str">
        <v>ICARDA, Sidi El Aidi</v>
      </c>
      <c r="BW307" s="3" t="str">
        <v>ICARDA, Sidi El Aidi</v>
      </c>
      <c r="BX307" s="3" t="str">
        <v>ICARDA, Sidi El Aidi</v>
      </c>
      <c r="BY307" s="3" t="str">
        <v>ICARDA, Sidi El Aidi</v>
      </c>
      <c r="BZ307" s="3" t="str">
        <v>ICARDA, Sidi El Aidi</v>
      </c>
      <c r="CA307" s="3" t="str">
        <v>ICARDA, Sidi El Aidi</v>
      </c>
      <c r="CB307" s="3" t="str">
        <v>ICARDA, Sidi El Aidi</v>
      </c>
      <c r="CC307" s="3" t="str">
        <v>ICARDA, Sidi El Aidi</v>
      </c>
      <c r="CD307" s="3" t="str">
        <v>ICARDA, Sidi El Aidi</v>
      </c>
      <c r="CE307" s="3" t="str">
        <v>ICARDA, Sidi El Aidi</v>
      </c>
      <c r="CF307" s="3" t="str">
        <v>ICARDA, Sidi El Aidi</v>
      </c>
      <c r="CG307" s="3" t="str">
        <v>ICARDA, Sidi El Aidi</v>
      </c>
      <c r="CK307" s="3" t="str">
        <v>ICARDA, Sidi El Aidi</v>
      </c>
      <c r="CM307" s="3" t="str">
        <v>ICARDA, Sidi El Aidi</v>
      </c>
      <c r="CN307" s="3" t="str">
        <v>ICARDA, Sidi El Aidi</v>
      </c>
      <c r="CO307" s="3" t="str">
        <v>ICARDA, Sidi El Aidi</v>
      </c>
      <c r="CP307" s="3" t="str">
        <v>ICARDA, Sidi El Aidi</v>
      </c>
      <c r="CQ307" s="3" t="str">
        <v>ICARDA, Sidi El Aidi</v>
      </c>
      <c r="CR307" s="3" t="str">
        <v>ICARDA, Sidi El Aidi</v>
      </c>
      <c r="CS307" s="3" t="str">
        <v>ICARDA, Sidi El Aidi</v>
      </c>
      <c r="CT307" s="3" t="str">
        <v>ICARDA, Sidi El Aidi</v>
      </c>
      <c r="CU307" s="3" t="str">
        <v>ICARDA, Sidi El Aidi</v>
      </c>
      <c r="CV307" s="3" t="str">
        <v>ICARDA, Sidi El Aidi</v>
      </c>
      <c r="CW307" s="3" t="str">
        <v>ICARDA, Sidi El Aidi</v>
      </c>
      <c r="CX307" s="3" t="str">
        <v>ICARDA, Sidi El Aidi</v>
      </c>
      <c r="CY307" s="3" t="str">
        <v>ICARDA, Sidi El Aidi</v>
      </c>
      <c r="CZ307" s="3" t="str">
        <v>ICARDA, Sidi El Aidi</v>
      </c>
      <c r="DA307" s="3" t="str">
        <v>ICARDA, Sidi El Aidi</v>
      </c>
      <c r="DB307" s="3" t="str">
        <v>ICARDA, Sidi El Aidi</v>
      </c>
      <c r="DC307" s="3" t="str">
        <v>ICARDA, Sidi El Aidi</v>
      </c>
      <c r="DD307" s="3" t="str">
        <v>ICARDA, Sidi El Aidi</v>
      </c>
      <c r="DE307" s="3" t="str">
        <v>ICARDA, Sidi El Aidi</v>
      </c>
      <c r="DF307" s="3" t="str">
        <v>ICARDA, Sidi El Aidi</v>
      </c>
      <c r="DG307" s="3" t="str">
        <v>ICARDA, Sidi El Aidi</v>
      </c>
      <c r="DH307" s="3" t="str">
        <v>ICARDA, Sidi El Aidi</v>
      </c>
      <c r="DI307" s="3" t="str">
        <v>ICARDA, Sidi El Aidi</v>
      </c>
      <c r="DJ307" s="3" t="str">
        <v>ICARDA, Sidi El Aidi</v>
      </c>
      <c r="DK307" s="3" t="str">
        <v>ICARDA, Sidi El Aidi</v>
      </c>
      <c r="DL307" s="3" t="str">
        <v>ICARDA, Sidi El Aidi</v>
      </c>
      <c r="DM307" s="3" t="str">
        <v>ICARDA, Sidi El Aidi</v>
      </c>
      <c r="DN307" s="3" t="str">
        <v>ICARDA, Sidi El Aidi</v>
      </c>
      <c r="DO307" s="3" t="str">
        <v>ICARDA, Sidi El Aidi</v>
      </c>
      <c r="DP307" s="3" t="str">
        <v>ICARDA, Sidi El Aidi</v>
      </c>
    </row>
    <row r="308" spans="1:120" ht="14.5" x14ac:dyDescent="0.35">
      <c r="A308" s="3">
        <v>29.589500000000001</v>
      </c>
      <c r="B308" s="3">
        <v>79.644000000000005</v>
      </c>
      <c r="C308" s="3" t="s">
        <v>13662</v>
      </c>
      <c r="D308" s="3" t="s">
        <v>112</v>
      </c>
      <c r="E308" s="3" t="s">
        <v>13692</v>
      </c>
      <c r="F308" s="3">
        <v>1800</v>
      </c>
      <c r="G308"/>
      <c r="H308" s="3" t="str">
        <f>CONCATENATE(site_list[[#This Row],[Country]],site_list[[#This Row],[Site.ID]])</f>
        <v>IndiaICAR-Vivekananda Experimental Farm</v>
      </c>
      <c r="BB308" s="3" t="str">
        <v>ICAR-Vivekananda Experimental Farm</v>
      </c>
      <c r="BC308" s="3" t="str">
        <v>ICAR-Vivekananda Experimental Farm</v>
      </c>
      <c r="BD308" s="3" t="str">
        <v>ICAR-Vivekananda Experimental Farm</v>
      </c>
      <c r="BE308" s="3" t="str">
        <v>ICAR-Vivekananda Experimental Farm</v>
      </c>
      <c r="BF308" s="3" t="str">
        <v>ICAR-Vivekananda Experimental Farm</v>
      </c>
      <c r="BG308" s="3" t="str">
        <v>ICAR-Vivekananda Experimental Farm</v>
      </c>
      <c r="BH308" s="3" t="str">
        <v>ICAR-Vivekananda Experimental Farm</v>
      </c>
      <c r="BI308" s="3" t="str">
        <v>ICAR-Vivekananda Experimental Farm</v>
      </c>
      <c r="BJ308" s="3" t="str">
        <v>ICAR-Vivekananda Experimental Farm</v>
      </c>
      <c r="BK308" s="3" t="str">
        <v>ICAR-Vivekananda Experimental Farm</v>
      </c>
      <c r="BL308" s="3" t="str">
        <v>ICAR-Vivekananda Experimental Farm</v>
      </c>
      <c r="BM308" s="3" t="str">
        <v>ICAR-Vivekananda Experimental Farm</v>
      </c>
      <c r="BN308" s="3" t="str">
        <v>ICAR-Vivekananda Experimental Farm</v>
      </c>
      <c r="BO308" s="3" t="str">
        <v>ICAR-Vivekananda Experimental Farm</v>
      </c>
      <c r="BP308" s="3" t="str">
        <v>ICAR-Vivekananda Experimental Farm</v>
      </c>
      <c r="BQ308" s="3" t="str">
        <v>ICAR-Vivekananda Experimental Farm</v>
      </c>
      <c r="BR308" s="3" t="str">
        <v>ICAR-Vivekananda Experimental Farm</v>
      </c>
      <c r="BS308" s="3" t="str">
        <v>ICAR-Vivekananda Experimental Farm</v>
      </c>
      <c r="BT308" s="3" t="str">
        <v>ICAR-Vivekananda Experimental Farm</v>
      </c>
      <c r="BU308" s="3" t="str">
        <v>ICAR-Vivekananda Experimental Farm</v>
      </c>
      <c r="BV308" s="3" t="str">
        <v>ICAR-Vivekananda Experimental Farm</v>
      </c>
      <c r="BW308" s="3" t="str">
        <v>ICAR-Vivekananda Experimental Farm</v>
      </c>
      <c r="BX308" s="3" t="str">
        <v>ICAR-Vivekananda Experimental Farm</v>
      </c>
      <c r="BY308" s="3" t="str">
        <v>ICAR-Vivekananda Experimental Farm</v>
      </c>
      <c r="BZ308" s="3" t="str">
        <v>ICAR-Vivekananda Experimental Farm</v>
      </c>
      <c r="CA308" s="3" t="str">
        <v>ICAR-Vivekananda Experimental Farm</v>
      </c>
      <c r="CB308" s="3" t="str">
        <v>ICAR-Vivekananda Experimental Farm</v>
      </c>
      <c r="CC308" s="3" t="str">
        <v>ICAR-Vivekananda Experimental Farm</v>
      </c>
      <c r="CD308" s="3" t="str">
        <v>ICAR-Vivekananda Experimental Farm</v>
      </c>
      <c r="CE308" s="3" t="str">
        <v>ICAR-Vivekananda Experimental Farm</v>
      </c>
      <c r="CF308" s="3" t="str">
        <v>ICAR-Vivekananda Experimental Farm</v>
      </c>
      <c r="CG308" s="3" t="str">
        <v>ICAR-Vivekananda Experimental Farm</v>
      </c>
      <c r="CK308" s="3" t="str">
        <v>ICAR-Vivekananda Experimental Farm</v>
      </c>
      <c r="CM308" s="3" t="str">
        <v>ICAR-Vivekananda Experimental Farm</v>
      </c>
      <c r="CN308" s="3" t="str">
        <v>ICAR-Vivekananda Experimental Farm</v>
      </c>
      <c r="CO308" s="3" t="str">
        <v>ICAR-Vivekananda Experimental Farm</v>
      </c>
      <c r="CP308" s="3" t="str">
        <v>ICAR-Vivekananda Experimental Farm</v>
      </c>
      <c r="CQ308" s="3" t="str">
        <v>ICAR-Vivekananda Experimental Farm</v>
      </c>
      <c r="CR308" s="3" t="str">
        <v>ICAR-Vivekananda Experimental Farm</v>
      </c>
      <c r="CS308" s="3" t="str">
        <v>ICAR-Vivekananda Experimental Farm</v>
      </c>
      <c r="CT308" s="3" t="str">
        <v>ICAR-Vivekananda Experimental Farm</v>
      </c>
      <c r="CU308" s="3" t="str">
        <v>ICAR-Vivekananda Experimental Farm</v>
      </c>
      <c r="CV308" s="3" t="str">
        <v>ICAR-Vivekananda Experimental Farm</v>
      </c>
      <c r="CW308" s="3" t="str">
        <v>ICAR-Vivekananda Experimental Farm</v>
      </c>
      <c r="CX308" s="3" t="str">
        <v>ICAR-Vivekananda Experimental Farm</v>
      </c>
      <c r="CY308" s="3" t="str">
        <v>ICAR-Vivekananda Experimental Farm</v>
      </c>
      <c r="CZ308" s="3" t="str">
        <v>ICAR-Vivekananda Experimental Farm</v>
      </c>
      <c r="DA308" s="3" t="str">
        <v>ICAR-Vivekananda Experimental Farm</v>
      </c>
      <c r="DB308" s="3" t="str">
        <v>ICAR-Vivekananda Experimental Farm</v>
      </c>
      <c r="DC308" s="3" t="str">
        <v>ICAR-Vivekananda Experimental Farm</v>
      </c>
      <c r="DD308" s="3" t="str">
        <v>ICAR-Vivekananda Experimental Farm</v>
      </c>
      <c r="DE308" s="3" t="str">
        <v>ICAR-Vivekananda Experimental Farm</v>
      </c>
      <c r="DF308" s="3" t="str">
        <v>ICAR-Vivekananda Experimental Farm</v>
      </c>
      <c r="DG308" s="3" t="str">
        <v>ICAR-Vivekananda Experimental Farm</v>
      </c>
      <c r="DH308" s="3" t="str">
        <v>ICAR-Vivekananda Experimental Farm</v>
      </c>
      <c r="DI308" s="3" t="str">
        <v>ICAR-Vivekananda Experimental Farm</v>
      </c>
      <c r="DJ308" s="3" t="str">
        <v>ICAR-Vivekananda Experimental Farm</v>
      </c>
      <c r="DK308" s="3" t="str">
        <v>ICAR-Vivekananda Experimental Farm</v>
      </c>
      <c r="DL308" s="3" t="str">
        <v>ICAR-Vivekananda Experimental Farm</v>
      </c>
      <c r="DM308" s="3" t="str">
        <v>ICAR-Vivekananda Experimental Farm</v>
      </c>
      <c r="DN308" s="3" t="str">
        <v>ICAR-Vivekananda Experimental Farm</v>
      </c>
      <c r="DO308" s="3" t="str">
        <v>ICAR-Vivekananda Experimental Farm</v>
      </c>
      <c r="DP308" s="3" t="str">
        <v>ICAR-Vivekananda Experimental Farm</v>
      </c>
    </row>
    <row r="309" spans="1:120" ht="14.5" x14ac:dyDescent="0.35">
      <c r="A309" s="3">
        <v>29.584900000000001</v>
      </c>
      <c r="B309" s="3">
        <v>79.648956999999996</v>
      </c>
      <c r="C309" s="3" t="s">
        <v>13662</v>
      </c>
      <c r="D309" s="3" t="s">
        <v>112</v>
      </c>
      <c r="E309" s="3" t="s">
        <v>13693</v>
      </c>
      <c r="F309" s="3">
        <v>1000</v>
      </c>
      <c r="G309"/>
      <c r="H309" s="3" t="str">
        <f>CONCATENATE(site_list[[#This Row],[Country]],site_list[[#This Row],[Site.ID]])</f>
        <v>IndiaICAR-Vivekananda Parvatiya Krishi Anusandhan Sansthan (VPKAS), Almora</v>
      </c>
      <c r="BB309" s="3" t="str">
        <v>ICAR-Vivekananda Parvatiya Krishi Anusandhan Sansthan (VPKAS), Almora</v>
      </c>
      <c r="BC309" s="3" t="str">
        <v>ICAR-Vivekananda Parvatiya Krishi Anusandhan Sansthan (VPKAS), Almora</v>
      </c>
      <c r="BD309" s="3" t="str">
        <v>ICAR-Vivekananda Parvatiya Krishi Anusandhan Sansthan (VPKAS), Almora</v>
      </c>
      <c r="BE309" s="3" t="str">
        <v>ICAR-Vivekananda Parvatiya Krishi Anusandhan Sansthan (VPKAS), Almora</v>
      </c>
      <c r="BF309" s="3" t="str">
        <v>ICAR-Vivekananda Parvatiya Krishi Anusandhan Sansthan (VPKAS), Almora</v>
      </c>
      <c r="BG309" s="3" t="str">
        <v>ICAR-Vivekananda Parvatiya Krishi Anusandhan Sansthan (VPKAS), Almora</v>
      </c>
      <c r="BH309" s="3" t="str">
        <v>ICAR-Vivekananda Parvatiya Krishi Anusandhan Sansthan (VPKAS), Almora</v>
      </c>
      <c r="BI309" s="3" t="str">
        <v>ICAR-Vivekananda Parvatiya Krishi Anusandhan Sansthan (VPKAS), Almora</v>
      </c>
      <c r="BJ309" s="3" t="str">
        <v>ICAR-Vivekananda Parvatiya Krishi Anusandhan Sansthan (VPKAS), Almora</v>
      </c>
      <c r="BK309" s="3" t="str">
        <v>ICAR-Vivekananda Parvatiya Krishi Anusandhan Sansthan (VPKAS), Almora</v>
      </c>
      <c r="BL309" s="3" t="str">
        <v>ICAR-Vivekananda Parvatiya Krishi Anusandhan Sansthan (VPKAS), Almora</v>
      </c>
      <c r="BM309" s="3" t="str">
        <v>ICAR-Vivekananda Parvatiya Krishi Anusandhan Sansthan (VPKAS), Almora</v>
      </c>
      <c r="BN309" s="3" t="str">
        <v>ICAR-Vivekananda Parvatiya Krishi Anusandhan Sansthan (VPKAS), Almora</v>
      </c>
      <c r="BO309" s="3" t="str">
        <v>ICAR-Vivekananda Parvatiya Krishi Anusandhan Sansthan (VPKAS), Almora</v>
      </c>
      <c r="BP309" s="3" t="str">
        <v>ICAR-Vivekananda Parvatiya Krishi Anusandhan Sansthan (VPKAS), Almora</v>
      </c>
      <c r="BQ309" s="3" t="str">
        <v>ICAR-Vivekananda Parvatiya Krishi Anusandhan Sansthan (VPKAS), Almora</v>
      </c>
      <c r="BR309" s="3" t="str">
        <v>ICAR-Vivekananda Parvatiya Krishi Anusandhan Sansthan (VPKAS), Almora</v>
      </c>
      <c r="BS309" s="3" t="str">
        <v>ICAR-Vivekananda Parvatiya Krishi Anusandhan Sansthan (VPKAS), Almora</v>
      </c>
      <c r="BT309" s="3" t="str">
        <v>ICAR-Vivekananda Parvatiya Krishi Anusandhan Sansthan (VPKAS), Almora</v>
      </c>
      <c r="BU309" s="3" t="str">
        <v>ICAR-Vivekananda Parvatiya Krishi Anusandhan Sansthan (VPKAS), Almora</v>
      </c>
      <c r="BV309" s="3" t="str">
        <v>ICAR-Vivekananda Parvatiya Krishi Anusandhan Sansthan (VPKAS), Almora</v>
      </c>
      <c r="BW309" s="3" t="str">
        <v>ICAR-Vivekananda Parvatiya Krishi Anusandhan Sansthan (VPKAS), Almora</v>
      </c>
      <c r="BX309" s="3" t="str">
        <v>ICAR-Vivekananda Parvatiya Krishi Anusandhan Sansthan (VPKAS), Almora</v>
      </c>
      <c r="BY309" s="3" t="str">
        <v>ICAR-Vivekananda Parvatiya Krishi Anusandhan Sansthan (VPKAS), Almora</v>
      </c>
      <c r="BZ309" s="3" t="str">
        <v>ICAR-Vivekananda Parvatiya Krishi Anusandhan Sansthan (VPKAS), Almora</v>
      </c>
      <c r="CA309" s="3" t="str">
        <v>ICAR-Vivekananda Parvatiya Krishi Anusandhan Sansthan (VPKAS), Almora</v>
      </c>
      <c r="CB309" s="3" t="str">
        <v>ICAR-Vivekananda Parvatiya Krishi Anusandhan Sansthan (VPKAS), Almora</v>
      </c>
      <c r="CC309" s="3" t="str">
        <v>ICAR-Vivekananda Parvatiya Krishi Anusandhan Sansthan (VPKAS), Almora</v>
      </c>
      <c r="CD309" s="3" t="str">
        <v>ICAR-Vivekananda Parvatiya Krishi Anusandhan Sansthan (VPKAS), Almora</v>
      </c>
      <c r="CE309" s="3" t="str">
        <v>ICAR-Vivekananda Parvatiya Krishi Anusandhan Sansthan (VPKAS), Almora</v>
      </c>
      <c r="CF309" s="3" t="str">
        <v>ICAR-Vivekananda Parvatiya Krishi Anusandhan Sansthan (VPKAS), Almora</v>
      </c>
      <c r="CG309" s="3" t="str">
        <v>ICAR-Vivekananda Parvatiya Krishi Anusandhan Sansthan (VPKAS), Almora</v>
      </c>
      <c r="CK309" s="3" t="str">
        <v>ICAR-Vivekananda Parvatiya Krishi Anusandhan Sansthan (VPKAS), Almora</v>
      </c>
      <c r="CM309" s="3" t="str">
        <v>ICAR-Vivekananda Parvatiya Krishi Anusandhan Sansthan (VPKAS), Almora</v>
      </c>
      <c r="CN309" s="3" t="str">
        <v>ICAR-Vivekananda Parvatiya Krishi Anusandhan Sansthan (VPKAS), Almora</v>
      </c>
      <c r="CO309" s="3" t="str">
        <v>ICAR-Vivekananda Parvatiya Krishi Anusandhan Sansthan (VPKAS), Almora</v>
      </c>
      <c r="CP309" s="3" t="str">
        <v>ICAR-Vivekananda Parvatiya Krishi Anusandhan Sansthan (VPKAS), Almora</v>
      </c>
      <c r="CQ309" s="3" t="str">
        <v>ICAR-Vivekananda Parvatiya Krishi Anusandhan Sansthan (VPKAS), Almora</v>
      </c>
      <c r="CR309" s="3" t="str">
        <v>ICAR-Vivekananda Parvatiya Krishi Anusandhan Sansthan (VPKAS), Almora</v>
      </c>
      <c r="CS309" s="3" t="str">
        <v>ICAR-Vivekananda Parvatiya Krishi Anusandhan Sansthan (VPKAS), Almora</v>
      </c>
      <c r="CT309" s="3" t="str">
        <v>ICAR-Vivekananda Parvatiya Krishi Anusandhan Sansthan (VPKAS), Almora</v>
      </c>
      <c r="CU309" s="3" t="str">
        <v>ICAR-Vivekananda Parvatiya Krishi Anusandhan Sansthan (VPKAS), Almora</v>
      </c>
      <c r="CV309" s="3" t="str">
        <v>ICAR-Vivekananda Parvatiya Krishi Anusandhan Sansthan (VPKAS), Almora</v>
      </c>
      <c r="CW309" s="3" t="str">
        <v>ICAR-Vivekananda Parvatiya Krishi Anusandhan Sansthan (VPKAS), Almora</v>
      </c>
      <c r="CX309" s="3" t="str">
        <v>ICAR-Vivekananda Parvatiya Krishi Anusandhan Sansthan (VPKAS), Almora</v>
      </c>
      <c r="CY309" s="3" t="str">
        <v>ICAR-Vivekananda Parvatiya Krishi Anusandhan Sansthan (VPKAS), Almora</v>
      </c>
      <c r="CZ309" s="3" t="str">
        <v>ICAR-Vivekananda Parvatiya Krishi Anusandhan Sansthan (VPKAS), Almora</v>
      </c>
      <c r="DA309" s="3" t="str">
        <v>ICAR-Vivekananda Parvatiya Krishi Anusandhan Sansthan (VPKAS), Almora</v>
      </c>
      <c r="DB309" s="3" t="str">
        <v>ICAR-Vivekananda Parvatiya Krishi Anusandhan Sansthan (VPKAS), Almora</v>
      </c>
      <c r="DC309" s="3" t="str">
        <v>ICAR-Vivekananda Parvatiya Krishi Anusandhan Sansthan (VPKAS), Almora</v>
      </c>
      <c r="DD309" s="3" t="str">
        <v>ICAR-Vivekananda Parvatiya Krishi Anusandhan Sansthan (VPKAS), Almora</v>
      </c>
      <c r="DE309" s="3" t="str">
        <v>ICAR-Vivekananda Parvatiya Krishi Anusandhan Sansthan (VPKAS), Almora</v>
      </c>
      <c r="DF309" s="3" t="str">
        <v>ICAR-Vivekananda Parvatiya Krishi Anusandhan Sansthan (VPKAS), Almora</v>
      </c>
      <c r="DG309" s="3" t="str">
        <v>ICAR-Vivekananda Parvatiya Krishi Anusandhan Sansthan (VPKAS), Almora</v>
      </c>
      <c r="DH309" s="3" t="str">
        <v>ICAR-Vivekananda Parvatiya Krishi Anusandhan Sansthan (VPKAS), Almora</v>
      </c>
      <c r="DI309" s="3" t="str">
        <v>ICAR-Vivekananda Parvatiya Krishi Anusandhan Sansthan (VPKAS), Almora</v>
      </c>
      <c r="DJ309" s="3" t="str">
        <v>ICAR-Vivekananda Parvatiya Krishi Anusandhan Sansthan (VPKAS), Almora</v>
      </c>
      <c r="DK309" s="3" t="str">
        <v>ICAR-Vivekananda Parvatiya Krishi Anusandhan Sansthan (VPKAS), Almora</v>
      </c>
      <c r="DL309" s="3" t="str">
        <v>ICAR-Vivekananda Parvatiya Krishi Anusandhan Sansthan (VPKAS), Almora</v>
      </c>
      <c r="DM309" s="3" t="str">
        <v>ICAR-Vivekananda Parvatiya Krishi Anusandhan Sansthan (VPKAS), Almora</v>
      </c>
      <c r="DN309" s="3" t="str">
        <v>ICAR-Vivekananda Parvatiya Krishi Anusandhan Sansthan (VPKAS), Almora</v>
      </c>
      <c r="DO309" s="3" t="str">
        <v>ICAR-Vivekananda Parvatiya Krishi Anusandhan Sansthan (VPKAS), Almora</v>
      </c>
      <c r="DP309" s="3" t="str">
        <v>ICAR-Vivekananda Parvatiya Krishi Anusandhan Sansthan (VPKAS), Almora</v>
      </c>
    </row>
    <row r="310" spans="1:120" ht="14.5" x14ac:dyDescent="0.35">
      <c r="A310" s="3">
        <v>-0.43099999999999999</v>
      </c>
      <c r="B310" s="3">
        <v>34.207999999999998</v>
      </c>
      <c r="C310" s="3" t="s">
        <v>166</v>
      </c>
      <c r="D310" s="3" t="s">
        <v>107</v>
      </c>
      <c r="E310" s="3" t="s">
        <v>345</v>
      </c>
      <c r="F310" s="3">
        <v>200</v>
      </c>
      <c r="G310"/>
      <c r="H310" s="3" t="str">
        <f>CONCATENATE(site_list[[#This Row],[Country]],site_list[[#This Row],[Site.ID]])</f>
        <v>KenyaICIPE Campus, Mbita Point</v>
      </c>
      <c r="BB310" s="3" t="str">
        <v>ICIPE Campus, Mbita Point</v>
      </c>
      <c r="BC310" s="3" t="str">
        <v>ICIPE Campus, Mbita Point</v>
      </c>
      <c r="BD310" s="3" t="str">
        <v>ICIPE Campus, Mbita Point</v>
      </c>
      <c r="BE310" s="3" t="str">
        <v>ICIPE Campus, Mbita Point</v>
      </c>
      <c r="BF310" s="3" t="str">
        <v>ICIPE Campus, Mbita Point</v>
      </c>
      <c r="BG310" s="3" t="str">
        <v>ICIPE Campus, Mbita Point</v>
      </c>
      <c r="BH310" s="3" t="str">
        <v>ICIPE Campus, Mbita Point</v>
      </c>
      <c r="BI310" s="3" t="str">
        <v>ICIPE Campus, Mbita Point</v>
      </c>
      <c r="BJ310" s="3" t="str">
        <v>ICIPE Campus, Mbita Point</v>
      </c>
      <c r="BK310" s="3" t="str">
        <v>ICIPE Campus, Mbita Point</v>
      </c>
      <c r="BL310" s="3" t="str">
        <v>ICIPE Campus, Mbita Point</v>
      </c>
      <c r="BM310" s="3" t="str">
        <v>ICIPE Campus, Mbita Point</v>
      </c>
      <c r="BN310" s="3" t="str">
        <v>ICIPE Campus, Mbita Point</v>
      </c>
      <c r="BO310" s="3" t="str">
        <v>ICIPE Campus, Mbita Point</v>
      </c>
      <c r="BP310" s="3" t="str">
        <v>ICIPE Campus, Mbita Point</v>
      </c>
      <c r="BQ310" s="3" t="str">
        <v>ICIPE Campus, Mbita Point</v>
      </c>
      <c r="BR310" s="3" t="str">
        <v>ICIPE Campus, Mbita Point</v>
      </c>
      <c r="BS310" s="3" t="str">
        <v>ICIPE Campus, Mbita Point</v>
      </c>
      <c r="BT310" s="3" t="str">
        <v>ICIPE Campus, Mbita Point</v>
      </c>
      <c r="BU310" s="3" t="str">
        <v>ICIPE Campus, Mbita Point</v>
      </c>
      <c r="BV310" s="3" t="str">
        <v>ICIPE Campus, Mbita Point</v>
      </c>
      <c r="BW310" s="3" t="str">
        <v>ICIPE Campus, Mbita Point</v>
      </c>
      <c r="BX310" s="3" t="str">
        <v>ICIPE Campus, Mbita Point</v>
      </c>
      <c r="BY310" s="3" t="str">
        <v>ICIPE Campus, Mbita Point</v>
      </c>
      <c r="BZ310" s="3" t="str">
        <v>ICIPE Campus, Mbita Point</v>
      </c>
      <c r="CA310" s="3" t="str">
        <v>ICIPE Campus, Mbita Point</v>
      </c>
      <c r="CB310" s="3" t="str">
        <v>ICIPE Campus, Mbita Point</v>
      </c>
      <c r="CC310" s="3" t="str">
        <v>ICIPE Campus, Mbita Point</v>
      </c>
      <c r="CD310" s="3" t="str">
        <v>ICIPE Campus, Mbita Point</v>
      </c>
      <c r="CE310" s="3" t="str">
        <v>ICIPE Campus, Mbita Point</v>
      </c>
      <c r="CF310" s="3" t="str">
        <v>ICIPE Campus, Mbita Point</v>
      </c>
      <c r="CG310" s="3" t="str">
        <v>ICIPE Campus, Mbita Point</v>
      </c>
      <c r="CK310" s="3" t="str">
        <v>ICIPE Campus, Mbita Point</v>
      </c>
      <c r="CM310" s="3" t="str">
        <v>ICIPE Campus, Mbita Point</v>
      </c>
      <c r="CN310" s="3" t="str">
        <v>ICIPE Campus, Mbita Point</v>
      </c>
      <c r="CO310" s="3" t="str">
        <v>ICIPE Campus, Mbita Point</v>
      </c>
      <c r="CP310" s="3" t="str">
        <v>ICIPE Campus, Mbita Point</v>
      </c>
      <c r="CQ310" s="3" t="str">
        <v>ICIPE Campus, Mbita Point</v>
      </c>
      <c r="CR310" s="3" t="str">
        <v>ICIPE Campus, Mbita Point</v>
      </c>
      <c r="CS310" s="3" t="str">
        <v>ICIPE Campus, Mbita Point</v>
      </c>
      <c r="CT310" s="3" t="str">
        <v>ICIPE Campus, Mbita Point</v>
      </c>
      <c r="CU310" s="3" t="str">
        <v>ICIPE Campus, Mbita Point</v>
      </c>
      <c r="CV310" s="3" t="str">
        <v>ICIPE Campus, Mbita Point</v>
      </c>
      <c r="CW310" s="3" t="str">
        <v>ICIPE Campus, Mbita Point</v>
      </c>
      <c r="CX310" s="3" t="str">
        <v>ICIPE Campus, Mbita Point</v>
      </c>
      <c r="CY310" s="3" t="str">
        <v>ICIPE Campus, Mbita Point</v>
      </c>
      <c r="CZ310" s="3" t="str">
        <v>ICIPE Campus, Mbita Point</v>
      </c>
      <c r="DA310" s="3" t="str">
        <v>ICIPE Campus, Mbita Point</v>
      </c>
      <c r="DB310" s="3" t="str">
        <v>ICIPE Campus, Mbita Point</v>
      </c>
      <c r="DC310" s="3" t="str">
        <v>ICIPE Campus, Mbita Point</v>
      </c>
      <c r="DD310" s="3" t="str">
        <v>ICIPE Campus, Mbita Point</v>
      </c>
      <c r="DE310" s="3" t="str">
        <v>ICIPE Campus, Mbita Point</v>
      </c>
      <c r="DF310" s="3" t="str">
        <v>ICIPE Campus, Mbita Point</v>
      </c>
      <c r="DG310" s="3" t="str">
        <v>ICIPE Campus, Mbita Point</v>
      </c>
      <c r="DH310" s="3" t="str">
        <v>ICIPE Campus, Mbita Point</v>
      </c>
      <c r="DI310" s="3" t="str">
        <v>ICIPE Campus, Mbita Point</v>
      </c>
      <c r="DJ310" s="3" t="str">
        <v>ICIPE Campus, Mbita Point</v>
      </c>
      <c r="DK310" s="3" t="str">
        <v>ICIPE Campus, Mbita Point</v>
      </c>
      <c r="DL310" s="3" t="str">
        <v>ICIPE Campus, Mbita Point</v>
      </c>
      <c r="DM310" s="3" t="str">
        <v>ICIPE Campus, Mbita Point</v>
      </c>
      <c r="DN310" s="3" t="str">
        <v>ICIPE Campus, Mbita Point</v>
      </c>
      <c r="DO310" s="3" t="str">
        <v>ICIPE Campus, Mbita Point</v>
      </c>
      <c r="DP310" s="3" t="str">
        <v>ICIPE Campus, Mbita Point</v>
      </c>
    </row>
    <row r="311" spans="1:120" ht="14.5" x14ac:dyDescent="0.35">
      <c r="A311" s="3">
        <v>-1.2223999999999999</v>
      </c>
      <c r="B311" s="3">
        <v>36.896500000000003</v>
      </c>
      <c r="C311" s="3" t="s">
        <v>166</v>
      </c>
      <c r="D311" s="3" t="s">
        <v>107</v>
      </c>
      <c r="E311" s="3" t="s">
        <v>7719</v>
      </c>
      <c r="F311" s="3">
        <v>150</v>
      </c>
      <c r="G311"/>
      <c r="H311" s="3" t="str">
        <f>CONCATENATE(site_list[[#This Row],[Country]],site_list[[#This Row],[Site.ID]])</f>
        <v>KenyaICIPE, Kasarani, Nairobi</v>
      </c>
      <c r="BB311" s="3" t="str">
        <v>ICIPE, Kasarani, Nairobi</v>
      </c>
      <c r="BC311" s="3" t="str">
        <v>ICIPE, Kasarani, Nairobi</v>
      </c>
      <c r="BD311" s="3" t="str">
        <v>ICIPE, Kasarani, Nairobi</v>
      </c>
      <c r="BE311" s="3" t="str">
        <v>ICIPE, Kasarani, Nairobi</v>
      </c>
      <c r="BF311" s="3" t="str">
        <v>ICIPE, Kasarani, Nairobi</v>
      </c>
      <c r="BG311" s="3" t="str">
        <v>ICIPE, Kasarani, Nairobi</v>
      </c>
      <c r="BH311" s="3" t="str">
        <v>ICIPE, Kasarani, Nairobi</v>
      </c>
      <c r="BI311" s="3" t="str">
        <v>ICIPE, Kasarani, Nairobi</v>
      </c>
      <c r="BJ311" s="3" t="str">
        <v>ICIPE, Kasarani, Nairobi</v>
      </c>
      <c r="BK311" s="3" t="str">
        <v>ICIPE, Kasarani, Nairobi</v>
      </c>
      <c r="BL311" s="3" t="str">
        <v>ICIPE, Kasarani, Nairobi</v>
      </c>
      <c r="BM311" s="3" t="str">
        <v>ICIPE, Kasarani, Nairobi</v>
      </c>
      <c r="BN311" s="3" t="str">
        <v>ICIPE, Kasarani, Nairobi</v>
      </c>
      <c r="BO311" s="3" t="str">
        <v>ICIPE, Kasarani, Nairobi</v>
      </c>
      <c r="BP311" s="3" t="str">
        <v>ICIPE, Kasarani, Nairobi</v>
      </c>
      <c r="BQ311" s="3" t="str">
        <v>ICIPE, Kasarani, Nairobi</v>
      </c>
      <c r="BR311" s="3" t="str">
        <v>ICIPE, Kasarani, Nairobi</v>
      </c>
      <c r="BS311" s="3" t="str">
        <v>ICIPE, Kasarani, Nairobi</v>
      </c>
      <c r="BT311" s="3" t="str">
        <v>ICIPE, Kasarani, Nairobi</v>
      </c>
      <c r="BU311" s="3" t="str">
        <v>ICIPE, Kasarani, Nairobi</v>
      </c>
      <c r="BV311" s="3" t="str">
        <v>ICIPE, Kasarani, Nairobi</v>
      </c>
      <c r="BW311" s="3" t="str">
        <v>ICIPE, Kasarani, Nairobi</v>
      </c>
      <c r="BX311" s="3" t="str">
        <v>ICIPE, Kasarani, Nairobi</v>
      </c>
      <c r="BY311" s="3" t="str">
        <v>ICIPE, Kasarani, Nairobi</v>
      </c>
      <c r="BZ311" s="3" t="str">
        <v>ICIPE, Kasarani, Nairobi</v>
      </c>
      <c r="CA311" s="3" t="str">
        <v>ICIPE, Kasarani, Nairobi</v>
      </c>
      <c r="CB311" s="3" t="str">
        <v>ICIPE, Kasarani, Nairobi</v>
      </c>
      <c r="CC311" s="3" t="str">
        <v>ICIPE, Kasarani, Nairobi</v>
      </c>
      <c r="CD311" s="3" t="str">
        <v>ICIPE, Kasarani, Nairobi</v>
      </c>
      <c r="CE311" s="3" t="str">
        <v>ICIPE, Kasarani, Nairobi</v>
      </c>
      <c r="CF311" s="3" t="str">
        <v>ICIPE, Kasarani, Nairobi</v>
      </c>
      <c r="CG311" s="3" t="str">
        <v>ICIPE, Kasarani, Nairobi</v>
      </c>
      <c r="CK311" s="3" t="str">
        <v>ICIPE, Kasarani, Nairobi</v>
      </c>
      <c r="CM311" s="3" t="str">
        <v>ICIPE, Kasarani, Nairobi</v>
      </c>
      <c r="CN311" s="3" t="str">
        <v>ICIPE, Kasarani, Nairobi</v>
      </c>
      <c r="CO311" s="3" t="str">
        <v>ICIPE, Kasarani, Nairobi</v>
      </c>
      <c r="CP311" s="3" t="str">
        <v>ICIPE, Kasarani, Nairobi</v>
      </c>
      <c r="CQ311" s="3" t="str">
        <v>ICIPE, Kasarani, Nairobi</v>
      </c>
      <c r="CR311" s="3" t="str">
        <v>ICIPE, Kasarani, Nairobi</v>
      </c>
      <c r="CS311" s="3" t="str">
        <v>ICIPE, Kasarani, Nairobi</v>
      </c>
      <c r="CT311" s="3" t="str">
        <v>ICIPE, Kasarani, Nairobi</v>
      </c>
      <c r="CU311" s="3" t="str">
        <v>ICIPE, Kasarani, Nairobi</v>
      </c>
      <c r="CV311" s="3" t="str">
        <v>ICIPE, Kasarani, Nairobi</v>
      </c>
      <c r="CW311" s="3" t="str">
        <v>ICIPE, Kasarani, Nairobi</v>
      </c>
      <c r="CX311" s="3" t="str">
        <v>ICIPE, Kasarani, Nairobi</v>
      </c>
      <c r="CY311" s="3" t="str">
        <v>ICIPE, Kasarani, Nairobi</v>
      </c>
      <c r="CZ311" s="3" t="str">
        <v>ICIPE, Kasarani, Nairobi</v>
      </c>
      <c r="DA311" s="3" t="str">
        <v>ICIPE, Kasarani, Nairobi</v>
      </c>
      <c r="DB311" s="3" t="str">
        <v>ICIPE, Kasarani, Nairobi</v>
      </c>
      <c r="DC311" s="3" t="str">
        <v>ICIPE, Kasarani, Nairobi</v>
      </c>
      <c r="DD311" s="3" t="str">
        <v>ICIPE, Kasarani, Nairobi</v>
      </c>
      <c r="DE311" s="3" t="str">
        <v>ICIPE, Kasarani, Nairobi</v>
      </c>
      <c r="DF311" s="3" t="str">
        <v>ICIPE, Kasarani, Nairobi</v>
      </c>
      <c r="DG311" s="3" t="str">
        <v>ICIPE, Kasarani, Nairobi</v>
      </c>
      <c r="DH311" s="3" t="str">
        <v>ICIPE, Kasarani, Nairobi</v>
      </c>
      <c r="DI311" s="3" t="str">
        <v>ICIPE, Kasarani, Nairobi</v>
      </c>
      <c r="DJ311" s="3" t="str">
        <v>ICIPE, Kasarani, Nairobi</v>
      </c>
      <c r="DK311" s="3" t="str">
        <v>ICIPE, Kasarani, Nairobi</v>
      </c>
      <c r="DL311" s="3" t="str">
        <v>ICIPE, Kasarani, Nairobi</v>
      </c>
      <c r="DM311" s="3" t="str">
        <v>ICIPE, Kasarani, Nairobi</v>
      </c>
      <c r="DN311" s="3" t="str">
        <v>ICIPE, Kasarani, Nairobi</v>
      </c>
      <c r="DO311" s="3" t="str">
        <v>ICIPE, Kasarani, Nairobi</v>
      </c>
      <c r="DP311" s="3" t="str">
        <v>ICIPE, Kasarani, Nairobi</v>
      </c>
    </row>
    <row r="312" spans="1:120" ht="14.5" x14ac:dyDescent="0.35">
      <c r="A312" s="3">
        <v>-0.43099999999999999</v>
      </c>
      <c r="B312" s="3">
        <v>34.207999999999998</v>
      </c>
      <c r="C312" s="3" t="s">
        <v>166</v>
      </c>
      <c r="D312" s="3" t="s">
        <v>107</v>
      </c>
      <c r="E312" s="3" t="s">
        <v>346</v>
      </c>
      <c r="F312" s="3">
        <v>200</v>
      </c>
      <c r="G312"/>
      <c r="H312" s="3" t="str">
        <f>CONCATENATE(site_list[[#This Row],[Country]],site_list[[#This Row],[Site.ID]])</f>
        <v>KenyaICIPE, Mbita Point</v>
      </c>
      <c r="BB312" s="3" t="str">
        <v>ICIPE, Mbita Point</v>
      </c>
      <c r="BC312" s="3" t="str">
        <v>ICIPE, Mbita Point</v>
      </c>
      <c r="BD312" s="3" t="str">
        <v>ICIPE, Mbita Point</v>
      </c>
      <c r="BE312" s="3" t="str">
        <v>ICIPE, Mbita Point</v>
      </c>
      <c r="BF312" s="3" t="str">
        <v>ICIPE, Mbita Point</v>
      </c>
      <c r="BG312" s="3" t="str">
        <v>ICIPE, Mbita Point</v>
      </c>
      <c r="BH312" s="3" t="str">
        <v>ICIPE, Mbita Point</v>
      </c>
      <c r="BI312" s="3" t="str">
        <v>ICIPE, Mbita Point</v>
      </c>
      <c r="BJ312" s="3" t="str">
        <v>ICIPE, Mbita Point</v>
      </c>
      <c r="BK312" s="3" t="str">
        <v>ICIPE, Mbita Point</v>
      </c>
      <c r="BL312" s="3" t="str">
        <v>ICIPE, Mbita Point</v>
      </c>
      <c r="BM312" s="3" t="str">
        <v>ICIPE, Mbita Point</v>
      </c>
      <c r="BN312" s="3" t="str">
        <v>ICIPE, Mbita Point</v>
      </c>
      <c r="BO312" s="3" t="str">
        <v>ICIPE, Mbita Point</v>
      </c>
      <c r="BP312" s="3" t="str">
        <v>ICIPE, Mbita Point</v>
      </c>
      <c r="BQ312" s="3" t="str">
        <v>ICIPE, Mbita Point</v>
      </c>
      <c r="BR312" s="3" t="str">
        <v>ICIPE, Mbita Point</v>
      </c>
      <c r="BS312" s="3" t="str">
        <v>ICIPE, Mbita Point</v>
      </c>
      <c r="BT312" s="3" t="str">
        <v>ICIPE, Mbita Point</v>
      </c>
      <c r="BU312" s="3" t="str">
        <v>ICIPE, Mbita Point</v>
      </c>
      <c r="BV312" s="3" t="str">
        <v>ICIPE, Mbita Point</v>
      </c>
      <c r="BW312" s="3" t="str">
        <v>ICIPE, Mbita Point</v>
      </c>
      <c r="BX312" s="3" t="str">
        <v>ICIPE, Mbita Point</v>
      </c>
      <c r="BY312" s="3" t="str">
        <v>ICIPE, Mbita Point</v>
      </c>
      <c r="BZ312" s="3" t="str">
        <v>ICIPE, Mbita Point</v>
      </c>
      <c r="CA312" s="3" t="str">
        <v>ICIPE, Mbita Point</v>
      </c>
      <c r="CB312" s="3" t="str">
        <v>ICIPE, Mbita Point</v>
      </c>
      <c r="CC312" s="3" t="str">
        <v>ICIPE, Mbita Point</v>
      </c>
      <c r="CD312" s="3" t="str">
        <v>ICIPE, Mbita Point</v>
      </c>
      <c r="CE312" s="3" t="str">
        <v>ICIPE, Mbita Point</v>
      </c>
      <c r="CF312" s="3" t="str">
        <v>ICIPE, Mbita Point</v>
      </c>
      <c r="CG312" s="3" t="str">
        <v>ICIPE, Mbita Point</v>
      </c>
      <c r="CK312" s="3" t="str">
        <v>ICIPE, Mbita Point</v>
      </c>
      <c r="CM312" s="3" t="str">
        <v>ICIPE, Mbita Point</v>
      </c>
      <c r="CN312" s="3" t="str">
        <v>ICIPE, Mbita Point</v>
      </c>
      <c r="CO312" s="3" t="str">
        <v>ICIPE, Mbita Point</v>
      </c>
      <c r="CP312" s="3" t="str">
        <v>ICIPE, Mbita Point</v>
      </c>
      <c r="CQ312" s="3" t="str">
        <v>ICIPE, Mbita Point</v>
      </c>
      <c r="CR312" s="3" t="str">
        <v>ICIPE, Mbita Point</v>
      </c>
      <c r="CS312" s="3" t="str">
        <v>ICIPE, Mbita Point</v>
      </c>
      <c r="CT312" s="3" t="str">
        <v>ICIPE, Mbita Point</v>
      </c>
      <c r="CU312" s="3" t="str">
        <v>ICIPE, Mbita Point</v>
      </c>
      <c r="CV312" s="3" t="str">
        <v>ICIPE, Mbita Point</v>
      </c>
      <c r="CW312" s="3" t="str">
        <v>ICIPE, Mbita Point</v>
      </c>
      <c r="CX312" s="3" t="str">
        <v>ICIPE, Mbita Point</v>
      </c>
      <c r="CY312" s="3" t="str">
        <v>ICIPE, Mbita Point</v>
      </c>
      <c r="CZ312" s="3" t="str">
        <v>ICIPE, Mbita Point</v>
      </c>
      <c r="DA312" s="3" t="str">
        <v>ICIPE, Mbita Point</v>
      </c>
      <c r="DB312" s="3" t="str">
        <v>ICIPE, Mbita Point</v>
      </c>
      <c r="DC312" s="3" t="str">
        <v>ICIPE, Mbita Point</v>
      </c>
      <c r="DD312" s="3" t="str">
        <v>ICIPE, Mbita Point</v>
      </c>
      <c r="DE312" s="3" t="str">
        <v>ICIPE, Mbita Point</v>
      </c>
      <c r="DF312" s="3" t="str">
        <v>ICIPE, Mbita Point</v>
      </c>
      <c r="DG312" s="3" t="str">
        <v>ICIPE, Mbita Point</v>
      </c>
      <c r="DH312" s="3" t="str">
        <v>ICIPE, Mbita Point</v>
      </c>
      <c r="DI312" s="3" t="str">
        <v>ICIPE, Mbita Point</v>
      </c>
      <c r="DJ312" s="3" t="str">
        <v>ICIPE, Mbita Point</v>
      </c>
      <c r="DK312" s="3" t="str">
        <v>ICIPE, Mbita Point</v>
      </c>
      <c r="DL312" s="3" t="str">
        <v>ICIPE, Mbita Point</v>
      </c>
      <c r="DM312" s="3" t="str">
        <v>ICIPE, Mbita Point</v>
      </c>
      <c r="DN312" s="3" t="str">
        <v>ICIPE, Mbita Point</v>
      </c>
      <c r="DO312" s="3" t="str">
        <v>ICIPE, Mbita Point</v>
      </c>
      <c r="DP312" s="3" t="str">
        <v>ICIPE, Mbita Point</v>
      </c>
    </row>
    <row r="313" spans="1:120" ht="14.5" x14ac:dyDescent="0.35">
      <c r="A313" s="3">
        <v>-0.43099999999999999</v>
      </c>
      <c r="B313" s="3">
        <v>34.207999999999998</v>
      </c>
      <c r="C313" s="3" t="s">
        <v>166</v>
      </c>
      <c r="D313" s="3" t="s">
        <v>112</v>
      </c>
      <c r="E313" s="3" t="s">
        <v>13625</v>
      </c>
      <c r="F313" s="3">
        <v>200</v>
      </c>
      <c r="G313"/>
      <c r="H313" s="3" t="str">
        <f>CONCATENATE(site_list[[#This Row],[Country]],site_list[[#This Row],[Site.ID]])</f>
        <v>KenyaICIPE, Mbita Point Field Station</v>
      </c>
      <c r="BB313" s="3" t="str">
        <v>ICIPE, Mbita Point Field Station</v>
      </c>
      <c r="BC313" s="3" t="str">
        <v>ICIPE, Mbita Point Field Station</v>
      </c>
      <c r="BD313" s="3" t="str">
        <v>ICIPE, Mbita Point Field Station</v>
      </c>
      <c r="BE313" s="3" t="str">
        <v>ICIPE, Mbita Point Field Station</v>
      </c>
      <c r="BF313" s="3" t="str">
        <v>ICIPE, Mbita Point Field Station</v>
      </c>
      <c r="BG313" s="3" t="str">
        <v>ICIPE, Mbita Point Field Station</v>
      </c>
      <c r="BH313" s="3" t="str">
        <v>ICIPE, Mbita Point Field Station</v>
      </c>
      <c r="BI313" s="3" t="str">
        <v>ICIPE, Mbita Point Field Station</v>
      </c>
      <c r="BJ313" s="3" t="str">
        <v>ICIPE, Mbita Point Field Station</v>
      </c>
      <c r="BK313" s="3" t="str">
        <v>ICIPE, Mbita Point Field Station</v>
      </c>
      <c r="BL313" s="3" t="str">
        <v>ICIPE, Mbita Point Field Station</v>
      </c>
      <c r="BM313" s="3" t="str">
        <v>ICIPE, Mbita Point Field Station</v>
      </c>
      <c r="BN313" s="3" t="str">
        <v>ICIPE, Mbita Point Field Station</v>
      </c>
      <c r="BO313" s="3" t="str">
        <v>ICIPE, Mbita Point Field Station</v>
      </c>
      <c r="BP313" s="3" t="str">
        <v>ICIPE, Mbita Point Field Station</v>
      </c>
      <c r="BQ313" s="3" t="str">
        <v>ICIPE, Mbita Point Field Station</v>
      </c>
      <c r="BR313" s="3" t="str">
        <v>ICIPE, Mbita Point Field Station</v>
      </c>
      <c r="BS313" s="3" t="str">
        <v>ICIPE, Mbita Point Field Station</v>
      </c>
      <c r="BT313" s="3" t="str">
        <v>ICIPE, Mbita Point Field Station</v>
      </c>
      <c r="BU313" s="3" t="str">
        <v>ICIPE, Mbita Point Field Station</v>
      </c>
      <c r="BV313" s="3" t="str">
        <v>ICIPE, Mbita Point Field Station</v>
      </c>
      <c r="BW313" s="3" t="str">
        <v>ICIPE, Mbita Point Field Station</v>
      </c>
      <c r="BX313" s="3" t="str">
        <v>ICIPE, Mbita Point Field Station</v>
      </c>
      <c r="BY313" s="3" t="str">
        <v>ICIPE, Mbita Point Field Station</v>
      </c>
      <c r="BZ313" s="3" t="str">
        <v>ICIPE, Mbita Point Field Station</v>
      </c>
      <c r="CA313" s="3" t="str">
        <v>ICIPE, Mbita Point Field Station</v>
      </c>
      <c r="CB313" s="3" t="str">
        <v>ICIPE, Mbita Point Field Station</v>
      </c>
      <c r="CC313" s="3" t="str">
        <v>ICIPE, Mbita Point Field Station</v>
      </c>
      <c r="CD313" s="3" t="str">
        <v>ICIPE, Mbita Point Field Station</v>
      </c>
      <c r="CE313" s="3" t="str">
        <v>ICIPE, Mbita Point Field Station</v>
      </c>
      <c r="CF313" s="3" t="str">
        <v>ICIPE, Mbita Point Field Station</v>
      </c>
      <c r="CG313" s="3" t="str">
        <v>ICIPE, Mbita Point Field Station</v>
      </c>
      <c r="CK313" s="3" t="str">
        <v>ICIPE, Mbita Point Field Station</v>
      </c>
      <c r="CM313" s="3" t="str">
        <v>ICIPE, Mbita Point Field Station</v>
      </c>
      <c r="CN313" s="3" t="str">
        <v>ICIPE, Mbita Point Field Station</v>
      </c>
      <c r="CO313" s="3" t="str">
        <v>ICIPE, Mbita Point Field Station</v>
      </c>
      <c r="CP313" s="3" t="str">
        <v>ICIPE, Mbita Point Field Station</v>
      </c>
      <c r="CQ313" s="3" t="str">
        <v>ICIPE, Mbita Point Field Station</v>
      </c>
      <c r="CR313" s="3" t="str">
        <v>ICIPE, Mbita Point Field Station</v>
      </c>
      <c r="CS313" s="3" t="str">
        <v>ICIPE, Mbita Point Field Station</v>
      </c>
      <c r="CT313" s="3" t="str">
        <v>ICIPE, Mbita Point Field Station</v>
      </c>
      <c r="CU313" s="3" t="str">
        <v>ICIPE, Mbita Point Field Station</v>
      </c>
      <c r="CV313" s="3" t="str">
        <v>ICIPE, Mbita Point Field Station</v>
      </c>
      <c r="CW313" s="3" t="str">
        <v>ICIPE, Mbita Point Field Station</v>
      </c>
      <c r="CX313" s="3" t="str">
        <v>ICIPE, Mbita Point Field Station</v>
      </c>
      <c r="CY313" s="3" t="str">
        <v>ICIPE, Mbita Point Field Station</v>
      </c>
      <c r="CZ313" s="3" t="str">
        <v>ICIPE, Mbita Point Field Station</v>
      </c>
      <c r="DA313" s="3" t="str">
        <v>ICIPE, Mbita Point Field Station</v>
      </c>
      <c r="DB313" s="3" t="str">
        <v>ICIPE, Mbita Point Field Station</v>
      </c>
      <c r="DC313" s="3" t="str">
        <v>ICIPE, Mbita Point Field Station</v>
      </c>
      <c r="DD313" s="3" t="str">
        <v>ICIPE, Mbita Point Field Station</v>
      </c>
      <c r="DE313" s="3" t="str">
        <v>ICIPE, Mbita Point Field Station</v>
      </c>
      <c r="DF313" s="3" t="str">
        <v>ICIPE, Mbita Point Field Station</v>
      </c>
      <c r="DG313" s="3" t="str">
        <v>ICIPE, Mbita Point Field Station</v>
      </c>
      <c r="DH313" s="3" t="str">
        <v>ICIPE, Mbita Point Field Station</v>
      </c>
      <c r="DI313" s="3" t="str">
        <v>ICIPE, Mbita Point Field Station</v>
      </c>
      <c r="DJ313" s="3" t="str">
        <v>ICIPE, Mbita Point Field Station</v>
      </c>
      <c r="DK313" s="3" t="str">
        <v>ICIPE, Mbita Point Field Station</v>
      </c>
      <c r="DL313" s="3" t="str">
        <v>ICIPE, Mbita Point Field Station</v>
      </c>
      <c r="DM313" s="3" t="str">
        <v>ICIPE, Mbita Point Field Station</v>
      </c>
      <c r="DN313" s="3" t="str">
        <v>ICIPE, Mbita Point Field Station</v>
      </c>
      <c r="DO313" s="3" t="str">
        <v>ICIPE, Mbita Point Field Station</v>
      </c>
      <c r="DP313" s="3" t="str">
        <v>ICIPE, Mbita Point Field Station</v>
      </c>
    </row>
    <row r="314" spans="1:120" ht="14.5" x14ac:dyDescent="0.35">
      <c r="A314" s="3">
        <v>-3.5</v>
      </c>
      <c r="B314" s="3">
        <v>34.5</v>
      </c>
      <c r="C314" s="3" t="s">
        <v>226</v>
      </c>
      <c r="D314" s="3" t="s">
        <v>107</v>
      </c>
      <c r="E314" s="3" t="s">
        <v>541</v>
      </c>
      <c r="F314" s="3">
        <v>12</v>
      </c>
      <c r="G314"/>
      <c r="H314" s="3" t="str">
        <f>CONCATENATE(site_list[[#This Row],[Country]],site_list[[#This Row],[Site.ID]])</f>
        <v>TanzaniaICRAF, Meatu</v>
      </c>
      <c r="BB314" s="3" t="str">
        <v>ICRAF, Meatu</v>
      </c>
      <c r="BC314" s="3" t="str">
        <v>ICRAF, Meatu</v>
      </c>
      <c r="BD314" s="3" t="str">
        <v>ICRAF, Meatu</v>
      </c>
      <c r="BE314" s="3" t="str">
        <v>ICRAF, Meatu</v>
      </c>
      <c r="BF314" s="3" t="str">
        <v>ICRAF, Meatu</v>
      </c>
      <c r="BG314" s="3" t="str">
        <v>ICRAF, Meatu</v>
      </c>
      <c r="BH314" s="3" t="str">
        <v>ICRAF, Meatu</v>
      </c>
      <c r="BI314" s="3" t="str">
        <v>ICRAF, Meatu</v>
      </c>
      <c r="BJ314" s="3" t="str">
        <v>ICRAF, Meatu</v>
      </c>
      <c r="BK314" s="3" t="str">
        <v>ICRAF, Meatu</v>
      </c>
      <c r="BL314" s="3" t="str">
        <v>ICRAF, Meatu</v>
      </c>
      <c r="BM314" s="3" t="str">
        <v>ICRAF, Meatu</v>
      </c>
      <c r="BN314" s="3" t="str">
        <v>ICRAF, Meatu</v>
      </c>
      <c r="BO314" s="3" t="str">
        <v>ICRAF, Meatu</v>
      </c>
      <c r="BP314" s="3" t="str">
        <v>ICRAF, Meatu</v>
      </c>
      <c r="BQ314" s="3" t="str">
        <v>ICRAF, Meatu</v>
      </c>
      <c r="BR314" s="3" t="str">
        <v>ICRAF, Meatu</v>
      </c>
      <c r="BS314" s="3" t="str">
        <v>ICRAF, Meatu</v>
      </c>
      <c r="BT314" s="3" t="str">
        <v>ICRAF, Meatu</v>
      </c>
      <c r="BU314" s="3" t="str">
        <v>ICRAF, Meatu</v>
      </c>
      <c r="BV314" s="3" t="str">
        <v>ICRAF, Meatu</v>
      </c>
      <c r="BW314" s="3" t="str">
        <v>ICRAF, Meatu</v>
      </c>
      <c r="BX314" s="3" t="str">
        <v>ICRAF, Meatu</v>
      </c>
      <c r="BY314" s="3" t="str">
        <v>ICRAF, Meatu</v>
      </c>
      <c r="BZ314" s="3" t="str">
        <v>ICRAF, Meatu</v>
      </c>
      <c r="CA314" s="3" t="str">
        <v>ICRAF, Meatu</v>
      </c>
      <c r="CB314" s="3" t="str">
        <v>ICRAF, Meatu</v>
      </c>
      <c r="CC314" s="3" t="str">
        <v>ICRAF, Meatu</v>
      </c>
      <c r="CD314" s="3" t="str">
        <v>ICRAF, Meatu</v>
      </c>
      <c r="CE314" s="3" t="str">
        <v>ICRAF, Meatu</v>
      </c>
      <c r="CF314" s="3" t="str">
        <v>ICRAF, Meatu</v>
      </c>
      <c r="CG314" s="3" t="str">
        <v>ICRAF, Meatu</v>
      </c>
      <c r="CK314" s="3" t="str">
        <v>ICRAF, Meatu</v>
      </c>
      <c r="CM314" s="3" t="str">
        <v>ICRAF, Meatu</v>
      </c>
      <c r="CN314" s="3" t="str">
        <v>ICRAF, Meatu</v>
      </c>
      <c r="CO314" s="3" t="str">
        <v>ICRAF, Meatu</v>
      </c>
      <c r="CP314" s="3" t="str">
        <v>ICRAF, Meatu</v>
      </c>
      <c r="CQ314" s="3" t="str">
        <v>ICRAF, Meatu</v>
      </c>
      <c r="CR314" s="3" t="str">
        <v>ICRAF, Meatu</v>
      </c>
      <c r="CS314" s="3" t="str">
        <v>ICRAF, Meatu</v>
      </c>
      <c r="CT314" s="3" t="str">
        <v>ICRAF, Meatu</v>
      </c>
      <c r="CU314" s="3" t="str">
        <v>ICRAF, Meatu</v>
      </c>
      <c r="CV314" s="3" t="str">
        <v>ICRAF, Meatu</v>
      </c>
      <c r="CW314" s="3" t="str">
        <v>ICRAF, Meatu</v>
      </c>
      <c r="CX314" s="3" t="str">
        <v>ICRAF, Meatu</v>
      </c>
      <c r="CY314" s="3" t="str">
        <v>ICRAF, Meatu</v>
      </c>
      <c r="CZ314" s="3" t="str">
        <v>ICRAF, Meatu</v>
      </c>
      <c r="DA314" s="3" t="str">
        <v>ICRAF, Meatu</v>
      </c>
      <c r="DB314" s="3" t="str">
        <v>ICRAF, Meatu</v>
      </c>
      <c r="DC314" s="3" t="str">
        <v>ICRAF, Meatu</v>
      </c>
      <c r="DD314" s="3" t="str">
        <v>ICRAF, Meatu</v>
      </c>
      <c r="DE314" s="3" t="str">
        <v>ICRAF, Meatu</v>
      </c>
      <c r="DF314" s="3" t="str">
        <v>ICRAF, Meatu</v>
      </c>
      <c r="DG314" s="3" t="str">
        <v>ICRAF, Meatu</v>
      </c>
      <c r="DH314" s="3" t="str">
        <v>ICRAF, Meatu</v>
      </c>
      <c r="DI314" s="3" t="str">
        <v>ICRAF, Meatu</v>
      </c>
      <c r="DJ314" s="3" t="str">
        <v>ICRAF, Meatu</v>
      </c>
      <c r="DK314" s="3" t="str">
        <v>ICRAF, Meatu</v>
      </c>
      <c r="DL314" s="3" t="str">
        <v>ICRAF, Meatu</v>
      </c>
      <c r="DM314" s="3" t="str">
        <v>ICRAF, Meatu</v>
      </c>
      <c r="DN314" s="3" t="str">
        <v>ICRAF, Meatu</v>
      </c>
      <c r="DO314" s="3" t="str">
        <v>ICRAF, Meatu</v>
      </c>
      <c r="DP314" s="3" t="str">
        <v>ICRAF, Meatu</v>
      </c>
    </row>
    <row r="315" spans="1:120" ht="14.5" x14ac:dyDescent="0.35">
      <c r="A315" s="3">
        <v>13.234299999999999</v>
      </c>
      <c r="B315" s="3">
        <v>2.2839999999999998</v>
      </c>
      <c r="C315" s="3" t="s">
        <v>194</v>
      </c>
      <c r="D315" s="3" t="s">
        <v>107</v>
      </c>
      <c r="E315" s="3" t="s">
        <v>470</v>
      </c>
      <c r="F315" s="3">
        <v>1100</v>
      </c>
      <c r="G315"/>
      <c r="H315" s="3" t="str">
        <f>CONCATENATE(site_list[[#This Row],[Country]],site_list[[#This Row],[Site.ID]])</f>
        <v>NigerICRISAT Sahelian Centre, Sadore</v>
      </c>
      <c r="BB315" s="3" t="str">
        <v>ICRISAT Sahelian Centre, Sadore</v>
      </c>
      <c r="BC315" s="3" t="str">
        <v>ICRISAT Sahelian Centre, Sadore</v>
      </c>
      <c r="BD315" s="3" t="str">
        <v>ICRISAT Sahelian Centre, Sadore</v>
      </c>
      <c r="BE315" s="3" t="str">
        <v>ICRISAT Sahelian Centre, Sadore</v>
      </c>
      <c r="BF315" s="3" t="str">
        <v>ICRISAT Sahelian Centre, Sadore</v>
      </c>
      <c r="BG315" s="3" t="str">
        <v>ICRISAT Sahelian Centre, Sadore</v>
      </c>
      <c r="BH315" s="3" t="str">
        <v>ICRISAT Sahelian Centre, Sadore</v>
      </c>
      <c r="BI315" s="3" t="str">
        <v>ICRISAT Sahelian Centre, Sadore</v>
      </c>
      <c r="BJ315" s="3" t="str">
        <v>ICRISAT Sahelian Centre, Sadore</v>
      </c>
      <c r="BK315" s="3" t="str">
        <v>ICRISAT Sahelian Centre, Sadore</v>
      </c>
      <c r="BL315" s="3" t="str">
        <v>ICRISAT Sahelian Centre, Sadore</v>
      </c>
      <c r="BM315" s="3" t="str">
        <v>ICRISAT Sahelian Centre, Sadore</v>
      </c>
      <c r="BN315" s="3" t="str">
        <v>ICRISAT Sahelian Centre, Sadore</v>
      </c>
      <c r="BO315" s="3" t="str">
        <v>ICRISAT Sahelian Centre, Sadore</v>
      </c>
      <c r="BP315" s="3" t="str">
        <v>ICRISAT Sahelian Centre, Sadore</v>
      </c>
      <c r="BQ315" s="3" t="str">
        <v>ICRISAT Sahelian Centre, Sadore</v>
      </c>
      <c r="BR315" s="3" t="str">
        <v>ICRISAT Sahelian Centre, Sadore</v>
      </c>
      <c r="BS315" s="3" t="str">
        <v>ICRISAT Sahelian Centre, Sadore</v>
      </c>
      <c r="BT315" s="3" t="str">
        <v>ICRISAT Sahelian Centre, Sadore</v>
      </c>
      <c r="BU315" s="3" t="str">
        <v>ICRISAT Sahelian Centre, Sadore</v>
      </c>
      <c r="BV315" s="3" t="str">
        <v>ICRISAT Sahelian Centre, Sadore</v>
      </c>
      <c r="BW315" s="3" t="str">
        <v>ICRISAT Sahelian Centre, Sadore</v>
      </c>
      <c r="BX315" s="3" t="str">
        <v>ICRISAT Sahelian Centre, Sadore</v>
      </c>
      <c r="BY315" s="3" t="str">
        <v>ICRISAT Sahelian Centre, Sadore</v>
      </c>
      <c r="BZ315" s="3" t="str">
        <v>ICRISAT Sahelian Centre, Sadore</v>
      </c>
      <c r="CA315" s="3" t="str">
        <v>ICRISAT Sahelian Centre, Sadore</v>
      </c>
      <c r="CB315" s="3" t="str">
        <v>ICRISAT Sahelian Centre, Sadore</v>
      </c>
      <c r="CC315" s="3" t="str">
        <v>ICRISAT Sahelian Centre, Sadore</v>
      </c>
      <c r="CD315" s="3" t="str">
        <v>ICRISAT Sahelian Centre, Sadore</v>
      </c>
      <c r="CE315" s="3" t="str">
        <v>ICRISAT Sahelian Centre, Sadore</v>
      </c>
      <c r="CF315" s="3" t="str">
        <v>ICRISAT Sahelian Centre, Sadore</v>
      </c>
      <c r="CG315" s="3" t="str">
        <v>ICRISAT Sahelian Centre, Sadore</v>
      </c>
      <c r="CK315" s="3" t="str">
        <v>ICRISAT Sahelian Centre, Sadore</v>
      </c>
      <c r="CM315" s="3" t="str">
        <v>ICRISAT Sahelian Centre, Sadore</v>
      </c>
      <c r="CN315" s="3" t="str">
        <v>ICRISAT Sahelian Centre, Sadore</v>
      </c>
      <c r="CO315" s="3" t="str">
        <v>ICRISAT Sahelian Centre, Sadore</v>
      </c>
      <c r="CP315" s="3" t="str">
        <v>ICRISAT Sahelian Centre, Sadore</v>
      </c>
      <c r="CQ315" s="3" t="str">
        <v>ICRISAT Sahelian Centre, Sadore</v>
      </c>
      <c r="CR315" s="3" t="str">
        <v>ICRISAT Sahelian Centre, Sadore</v>
      </c>
      <c r="CS315" s="3" t="str">
        <v>ICRISAT Sahelian Centre, Sadore</v>
      </c>
      <c r="CT315" s="3" t="str">
        <v>ICRISAT Sahelian Centre, Sadore</v>
      </c>
      <c r="CU315" s="3" t="str">
        <v>ICRISAT Sahelian Centre, Sadore</v>
      </c>
      <c r="CV315" s="3" t="str">
        <v>ICRISAT Sahelian Centre, Sadore</v>
      </c>
      <c r="CW315" s="3" t="str">
        <v>ICRISAT Sahelian Centre, Sadore</v>
      </c>
      <c r="CX315" s="3" t="str">
        <v>ICRISAT Sahelian Centre, Sadore</v>
      </c>
      <c r="CY315" s="3" t="str">
        <v>ICRISAT Sahelian Centre, Sadore</v>
      </c>
      <c r="CZ315" s="3" t="str">
        <v>ICRISAT Sahelian Centre, Sadore</v>
      </c>
      <c r="DA315" s="3" t="str">
        <v>ICRISAT Sahelian Centre, Sadore</v>
      </c>
      <c r="DB315" s="3" t="str">
        <v>ICRISAT Sahelian Centre, Sadore</v>
      </c>
      <c r="DC315" s="3" t="str">
        <v>ICRISAT Sahelian Centre, Sadore</v>
      </c>
      <c r="DD315" s="3" t="str">
        <v>ICRISAT Sahelian Centre, Sadore</v>
      </c>
      <c r="DE315" s="3" t="str">
        <v>ICRISAT Sahelian Centre, Sadore</v>
      </c>
      <c r="DF315" s="3" t="str">
        <v>ICRISAT Sahelian Centre, Sadore</v>
      </c>
      <c r="DG315" s="3" t="str">
        <v>ICRISAT Sahelian Centre, Sadore</v>
      </c>
      <c r="DH315" s="3" t="str">
        <v>ICRISAT Sahelian Centre, Sadore</v>
      </c>
      <c r="DI315" s="3" t="str">
        <v>ICRISAT Sahelian Centre, Sadore</v>
      </c>
      <c r="DJ315" s="3" t="str">
        <v>ICRISAT Sahelian Centre, Sadore</v>
      </c>
      <c r="DK315" s="3" t="str">
        <v>ICRISAT Sahelian Centre, Sadore</v>
      </c>
      <c r="DL315" s="3" t="str">
        <v>ICRISAT Sahelian Centre, Sadore</v>
      </c>
      <c r="DM315" s="3" t="str">
        <v>ICRISAT Sahelian Centre, Sadore</v>
      </c>
      <c r="DN315" s="3" t="str">
        <v>ICRISAT Sahelian Centre, Sadore</v>
      </c>
      <c r="DO315" s="3" t="str">
        <v>ICRISAT Sahelian Centre, Sadore</v>
      </c>
      <c r="DP315" s="3" t="str">
        <v>ICRISAT Sahelian Centre, Sadore</v>
      </c>
    </row>
    <row r="316" spans="1:120" ht="14.5" x14ac:dyDescent="0.35">
      <c r="A316" s="3">
        <v>13.234999999999999</v>
      </c>
      <c r="B316" s="3">
        <v>2.2829999999999999</v>
      </c>
      <c r="C316" s="3" t="s">
        <v>194</v>
      </c>
      <c r="D316" s="3" t="s">
        <v>107</v>
      </c>
      <c r="E316" s="3" t="s">
        <v>471</v>
      </c>
      <c r="F316" s="3">
        <v>500</v>
      </c>
      <c r="G316"/>
      <c r="H316" s="3" t="str">
        <f>CONCATENATE(site_list[[#This Row],[Country]],site_list[[#This Row],[Site.ID]])</f>
        <v>NigerICRISAT, Niamey</v>
      </c>
      <c r="BB316" s="3" t="str">
        <v>ICRISAT, Niamey</v>
      </c>
      <c r="BC316" s="3" t="str">
        <v>ICRISAT, Niamey</v>
      </c>
      <c r="BD316" s="3" t="str">
        <v>ICRISAT, Niamey</v>
      </c>
      <c r="BE316" s="3" t="str">
        <v>ICRISAT, Niamey</v>
      </c>
      <c r="BF316" s="3" t="str">
        <v>ICRISAT, Niamey</v>
      </c>
      <c r="BG316" s="3" t="str">
        <v>ICRISAT, Niamey</v>
      </c>
      <c r="BH316" s="3" t="str">
        <v>ICRISAT, Niamey</v>
      </c>
      <c r="BI316" s="3" t="str">
        <v>ICRISAT, Niamey</v>
      </c>
      <c r="BJ316" s="3" t="str">
        <v>ICRISAT, Niamey</v>
      </c>
      <c r="BK316" s="3" t="str">
        <v>ICRISAT, Niamey</v>
      </c>
      <c r="BL316" s="3" t="str">
        <v>ICRISAT, Niamey</v>
      </c>
      <c r="BM316" s="3" t="str">
        <v>ICRISAT, Niamey</v>
      </c>
      <c r="BN316" s="3" t="str">
        <v>ICRISAT, Niamey</v>
      </c>
      <c r="BO316" s="3" t="str">
        <v>ICRISAT, Niamey</v>
      </c>
      <c r="BP316" s="3" t="str">
        <v>ICRISAT, Niamey</v>
      </c>
      <c r="BQ316" s="3" t="str">
        <v>ICRISAT, Niamey</v>
      </c>
      <c r="BR316" s="3" t="str">
        <v>ICRISAT, Niamey</v>
      </c>
      <c r="BS316" s="3" t="str">
        <v>ICRISAT, Niamey</v>
      </c>
      <c r="BT316" s="3" t="str">
        <v>ICRISAT, Niamey</v>
      </c>
      <c r="BU316" s="3" t="str">
        <v>ICRISAT, Niamey</v>
      </c>
      <c r="BV316" s="3" t="str">
        <v>ICRISAT, Niamey</v>
      </c>
      <c r="BW316" s="3" t="str">
        <v>ICRISAT, Niamey</v>
      </c>
      <c r="BX316" s="3" t="str">
        <v>ICRISAT, Niamey</v>
      </c>
      <c r="BY316" s="3" t="str">
        <v>ICRISAT, Niamey</v>
      </c>
      <c r="BZ316" s="3" t="str">
        <v>ICRISAT, Niamey</v>
      </c>
      <c r="CA316" s="3" t="str">
        <v>ICRISAT, Niamey</v>
      </c>
      <c r="CB316" s="3" t="str">
        <v>ICRISAT, Niamey</v>
      </c>
      <c r="CC316" s="3" t="str">
        <v>ICRISAT, Niamey</v>
      </c>
      <c r="CD316" s="3" t="str">
        <v>ICRISAT, Niamey</v>
      </c>
      <c r="CE316" s="3" t="str">
        <v>ICRISAT, Niamey</v>
      </c>
      <c r="CF316" s="3" t="str">
        <v>ICRISAT, Niamey</v>
      </c>
      <c r="CG316" s="3" t="str">
        <v>ICRISAT, Niamey</v>
      </c>
      <c r="CK316" s="3" t="str">
        <v>ICRISAT, Niamey</v>
      </c>
      <c r="CM316" s="3" t="str">
        <v>ICRISAT, Niamey</v>
      </c>
      <c r="CN316" s="3" t="str">
        <v>ICRISAT, Niamey</v>
      </c>
      <c r="CO316" s="3" t="str">
        <v>ICRISAT, Niamey</v>
      </c>
      <c r="CP316" s="3" t="str">
        <v>ICRISAT, Niamey</v>
      </c>
      <c r="CQ316" s="3" t="str">
        <v>ICRISAT, Niamey</v>
      </c>
      <c r="CR316" s="3" t="str">
        <v>ICRISAT, Niamey</v>
      </c>
      <c r="CS316" s="3" t="str">
        <v>ICRISAT, Niamey</v>
      </c>
      <c r="CT316" s="3" t="str">
        <v>ICRISAT, Niamey</v>
      </c>
      <c r="CU316" s="3" t="str">
        <v>ICRISAT, Niamey</v>
      </c>
      <c r="CV316" s="3" t="str">
        <v>ICRISAT, Niamey</v>
      </c>
      <c r="CW316" s="3" t="str">
        <v>ICRISAT, Niamey</v>
      </c>
      <c r="CX316" s="3" t="str">
        <v>ICRISAT, Niamey</v>
      </c>
      <c r="CY316" s="3" t="str">
        <v>ICRISAT, Niamey</v>
      </c>
      <c r="CZ316" s="3" t="str">
        <v>ICRISAT, Niamey</v>
      </c>
      <c r="DA316" s="3" t="str">
        <v>ICRISAT, Niamey</v>
      </c>
      <c r="DB316" s="3" t="str">
        <v>ICRISAT, Niamey</v>
      </c>
      <c r="DC316" s="3" t="str">
        <v>ICRISAT, Niamey</v>
      </c>
      <c r="DD316" s="3" t="str">
        <v>ICRISAT, Niamey</v>
      </c>
      <c r="DE316" s="3" t="str">
        <v>ICRISAT, Niamey</v>
      </c>
      <c r="DF316" s="3" t="str">
        <v>ICRISAT, Niamey</v>
      </c>
      <c r="DG316" s="3" t="str">
        <v>ICRISAT, Niamey</v>
      </c>
      <c r="DH316" s="3" t="str">
        <v>ICRISAT, Niamey</v>
      </c>
      <c r="DI316" s="3" t="str">
        <v>ICRISAT, Niamey</v>
      </c>
      <c r="DJ316" s="3" t="str">
        <v>ICRISAT, Niamey</v>
      </c>
      <c r="DK316" s="3" t="str">
        <v>ICRISAT, Niamey</v>
      </c>
      <c r="DL316" s="3" t="str">
        <v>ICRISAT, Niamey</v>
      </c>
      <c r="DM316" s="3" t="str">
        <v>ICRISAT, Niamey</v>
      </c>
      <c r="DN316" s="3" t="str">
        <v>ICRISAT, Niamey</v>
      </c>
      <c r="DO316" s="3" t="str">
        <v>ICRISAT, Niamey</v>
      </c>
      <c r="DP316" s="3" t="str">
        <v>ICRISAT, Niamey</v>
      </c>
    </row>
    <row r="317" spans="1:120" ht="14.5" x14ac:dyDescent="0.35">
      <c r="A317" s="3">
        <v>13.234299999999999</v>
      </c>
      <c r="B317" s="3">
        <v>2.2839999999999998</v>
      </c>
      <c r="C317" s="3" t="s">
        <v>194</v>
      </c>
      <c r="D317" s="3" t="s">
        <v>107</v>
      </c>
      <c r="E317" s="3" t="s">
        <v>7720</v>
      </c>
      <c r="F317" s="3">
        <v>1100</v>
      </c>
      <c r="G317"/>
      <c r="H317" s="3" t="str">
        <f>CONCATENATE(site_list[[#This Row],[Country]],site_list[[#This Row],[Site.ID]])</f>
        <v>NigerICRISAT, Sadore</v>
      </c>
      <c r="BB317" s="3" t="str">
        <v>ICRISAT, Sadore</v>
      </c>
      <c r="BC317" s="3" t="str">
        <v>ICRISAT, Sadore</v>
      </c>
      <c r="BD317" s="3" t="str">
        <v>ICRISAT, Sadore</v>
      </c>
      <c r="BE317" s="3" t="str">
        <v>ICRISAT, Sadore</v>
      </c>
      <c r="BF317" s="3" t="str">
        <v>ICRISAT, Sadore</v>
      </c>
      <c r="BG317" s="3" t="str">
        <v>ICRISAT, Sadore</v>
      </c>
      <c r="BH317" s="3" t="str">
        <v>ICRISAT, Sadore</v>
      </c>
      <c r="BI317" s="3" t="str">
        <v>ICRISAT, Sadore</v>
      </c>
      <c r="BJ317" s="3" t="str">
        <v>ICRISAT, Sadore</v>
      </c>
      <c r="BK317" s="3" t="str">
        <v>ICRISAT, Sadore</v>
      </c>
      <c r="BL317" s="3" t="str">
        <v>ICRISAT, Sadore</v>
      </c>
      <c r="BM317" s="3" t="str">
        <v>ICRISAT, Sadore</v>
      </c>
      <c r="BN317" s="3" t="str">
        <v>ICRISAT, Sadore</v>
      </c>
      <c r="BO317" s="3" t="str">
        <v>ICRISAT, Sadore</v>
      </c>
      <c r="BP317" s="3" t="str">
        <v>ICRISAT, Sadore</v>
      </c>
      <c r="BQ317" s="3" t="str">
        <v>ICRISAT, Sadore</v>
      </c>
      <c r="BR317" s="3" t="str">
        <v>ICRISAT, Sadore</v>
      </c>
      <c r="BS317" s="3" t="str">
        <v>ICRISAT, Sadore</v>
      </c>
      <c r="BT317" s="3" t="str">
        <v>ICRISAT, Sadore</v>
      </c>
      <c r="BU317" s="3" t="str">
        <v>ICRISAT, Sadore</v>
      </c>
      <c r="BV317" s="3" t="str">
        <v>ICRISAT, Sadore</v>
      </c>
      <c r="BW317" s="3" t="str">
        <v>ICRISAT, Sadore</v>
      </c>
      <c r="BX317" s="3" t="str">
        <v>ICRISAT, Sadore</v>
      </c>
      <c r="BY317" s="3" t="str">
        <v>ICRISAT, Sadore</v>
      </c>
      <c r="BZ317" s="3" t="str">
        <v>ICRISAT, Sadore</v>
      </c>
      <c r="CA317" s="3" t="str">
        <v>ICRISAT, Sadore</v>
      </c>
      <c r="CB317" s="3" t="str">
        <v>ICRISAT, Sadore</v>
      </c>
      <c r="CC317" s="3" t="str">
        <v>ICRISAT, Sadore</v>
      </c>
      <c r="CD317" s="3" t="str">
        <v>ICRISAT, Sadore</v>
      </c>
      <c r="CE317" s="3" t="str">
        <v>ICRISAT, Sadore</v>
      </c>
      <c r="CF317" s="3" t="str">
        <v>ICRISAT, Sadore</v>
      </c>
      <c r="CG317" s="3" t="str">
        <v>ICRISAT, Sadore</v>
      </c>
      <c r="CK317" s="3" t="str">
        <v>ICRISAT, Sadore</v>
      </c>
      <c r="CM317" s="3" t="str">
        <v>ICRISAT, Sadore</v>
      </c>
      <c r="CN317" s="3" t="str">
        <v>ICRISAT, Sadore</v>
      </c>
      <c r="CO317" s="3" t="str">
        <v>ICRISAT, Sadore</v>
      </c>
      <c r="CP317" s="3" t="str">
        <v>ICRISAT, Sadore</v>
      </c>
      <c r="CQ317" s="3" t="str">
        <v>ICRISAT, Sadore</v>
      </c>
      <c r="CR317" s="3" t="str">
        <v>ICRISAT, Sadore</v>
      </c>
      <c r="CS317" s="3" t="str">
        <v>ICRISAT, Sadore</v>
      </c>
      <c r="CT317" s="3" t="str">
        <v>ICRISAT, Sadore</v>
      </c>
      <c r="CU317" s="3" t="str">
        <v>ICRISAT, Sadore</v>
      </c>
      <c r="CV317" s="3" t="str">
        <v>ICRISAT, Sadore</v>
      </c>
      <c r="CW317" s="3" t="str">
        <v>ICRISAT, Sadore</v>
      </c>
      <c r="CX317" s="3" t="str">
        <v>ICRISAT, Sadore</v>
      </c>
      <c r="CY317" s="3" t="str">
        <v>ICRISAT, Sadore</v>
      </c>
      <c r="CZ317" s="3" t="str">
        <v>ICRISAT, Sadore</v>
      </c>
      <c r="DA317" s="3" t="str">
        <v>ICRISAT, Sadore</v>
      </c>
      <c r="DB317" s="3" t="str">
        <v>ICRISAT, Sadore</v>
      </c>
      <c r="DC317" s="3" t="str">
        <v>ICRISAT, Sadore</v>
      </c>
      <c r="DD317" s="3" t="str">
        <v>ICRISAT, Sadore</v>
      </c>
      <c r="DE317" s="3" t="str">
        <v>ICRISAT, Sadore</v>
      </c>
      <c r="DF317" s="3" t="str">
        <v>ICRISAT, Sadore</v>
      </c>
      <c r="DG317" s="3" t="str">
        <v>ICRISAT, Sadore</v>
      </c>
      <c r="DH317" s="3" t="str">
        <v>ICRISAT, Sadore</v>
      </c>
      <c r="DI317" s="3" t="str">
        <v>ICRISAT, Sadore</v>
      </c>
      <c r="DJ317" s="3" t="str">
        <v>ICRISAT, Sadore</v>
      </c>
      <c r="DK317" s="3" t="str">
        <v>ICRISAT, Sadore</v>
      </c>
      <c r="DL317" s="3" t="str">
        <v>ICRISAT, Sadore</v>
      </c>
      <c r="DM317" s="3" t="str">
        <v>ICRISAT, Sadore</v>
      </c>
      <c r="DN317" s="3" t="str">
        <v>ICRISAT, Sadore</v>
      </c>
      <c r="DO317" s="3" t="str">
        <v>ICRISAT, Sadore</v>
      </c>
      <c r="DP317" s="3" t="str">
        <v>ICRISAT, Sadore</v>
      </c>
    </row>
    <row r="318" spans="1:120" ht="14.5" x14ac:dyDescent="0.35">
      <c r="A318" s="3">
        <v>12.5297</v>
      </c>
      <c r="B318" s="3">
        <v>-8.0713899999999992</v>
      </c>
      <c r="C318" s="3" t="s">
        <v>181</v>
      </c>
      <c r="D318" s="3" t="s">
        <v>112</v>
      </c>
      <c r="E318" s="3" t="s">
        <v>13659</v>
      </c>
      <c r="F318" s="3">
        <v>500</v>
      </c>
      <c r="G318"/>
      <c r="H318" s="3" t="str">
        <f>CONCATENATE(site_list[[#This Row],[Country]],site_list[[#This Row],[Site.ID]])</f>
        <v>MaliICRISAT, Samanko</v>
      </c>
      <c r="BB318" s="3" t="str">
        <v>ICRISAT, Samanko</v>
      </c>
      <c r="BC318" s="3" t="str">
        <v>ICRISAT, Samanko</v>
      </c>
      <c r="BD318" s="3" t="str">
        <v>ICRISAT, Samanko</v>
      </c>
      <c r="BE318" s="3" t="str">
        <v>ICRISAT, Samanko</v>
      </c>
      <c r="BF318" s="3" t="str">
        <v>ICRISAT, Samanko</v>
      </c>
      <c r="BG318" s="3" t="str">
        <v>ICRISAT, Samanko</v>
      </c>
      <c r="BH318" s="3" t="str">
        <v>ICRISAT, Samanko</v>
      </c>
      <c r="BI318" s="3" t="str">
        <v>ICRISAT, Samanko</v>
      </c>
      <c r="BJ318" s="3" t="str">
        <v>ICRISAT, Samanko</v>
      </c>
      <c r="BK318" s="3" t="str">
        <v>ICRISAT, Samanko</v>
      </c>
      <c r="BL318" s="3" t="str">
        <v>ICRISAT, Samanko</v>
      </c>
      <c r="BM318" s="3" t="str">
        <v>ICRISAT, Samanko</v>
      </c>
      <c r="BN318" s="3" t="str">
        <v>ICRISAT, Samanko</v>
      </c>
      <c r="BO318" s="3" t="str">
        <v>ICRISAT, Samanko</v>
      </c>
      <c r="BP318" s="3" t="str">
        <v>ICRISAT, Samanko</v>
      </c>
      <c r="BQ318" s="3" t="str">
        <v>ICRISAT, Samanko</v>
      </c>
      <c r="BR318" s="3" t="str">
        <v>ICRISAT, Samanko</v>
      </c>
      <c r="BS318" s="3" t="str">
        <v>ICRISAT, Samanko</v>
      </c>
      <c r="BT318" s="3" t="str">
        <v>ICRISAT, Samanko</v>
      </c>
      <c r="BU318" s="3" t="str">
        <v>ICRISAT, Samanko</v>
      </c>
      <c r="BV318" s="3" t="str">
        <v>ICRISAT, Samanko</v>
      </c>
      <c r="BW318" s="3" t="str">
        <v>ICRISAT, Samanko</v>
      </c>
      <c r="BX318" s="3" t="str">
        <v>ICRISAT, Samanko</v>
      </c>
      <c r="BY318" s="3" t="str">
        <v>ICRISAT, Samanko</v>
      </c>
      <c r="BZ318" s="3" t="str">
        <v>ICRISAT, Samanko</v>
      </c>
      <c r="CA318" s="3" t="str">
        <v>ICRISAT, Samanko</v>
      </c>
      <c r="CB318" s="3" t="str">
        <v>ICRISAT, Samanko</v>
      </c>
      <c r="CC318" s="3" t="str">
        <v>ICRISAT, Samanko</v>
      </c>
      <c r="CD318" s="3" t="str">
        <v>ICRISAT, Samanko</v>
      </c>
      <c r="CE318" s="3" t="str">
        <v>ICRISAT, Samanko</v>
      </c>
      <c r="CF318" s="3" t="str">
        <v>ICRISAT, Samanko</v>
      </c>
      <c r="CG318" s="3" t="str">
        <v>ICRISAT, Samanko</v>
      </c>
      <c r="CK318" s="3" t="str">
        <v>ICRISAT, Samanko</v>
      </c>
      <c r="CM318" s="3" t="str">
        <v>ICRISAT, Samanko</v>
      </c>
      <c r="CN318" s="3" t="str">
        <v>ICRISAT, Samanko</v>
      </c>
      <c r="CO318" s="3" t="str">
        <v>ICRISAT, Samanko</v>
      </c>
      <c r="CP318" s="3" t="str">
        <v>ICRISAT, Samanko</v>
      </c>
      <c r="CQ318" s="3" t="str">
        <v>ICRISAT, Samanko</v>
      </c>
      <c r="CR318" s="3" t="str">
        <v>ICRISAT, Samanko</v>
      </c>
      <c r="CS318" s="3" t="str">
        <v>ICRISAT, Samanko</v>
      </c>
      <c r="CT318" s="3" t="str">
        <v>ICRISAT, Samanko</v>
      </c>
      <c r="CU318" s="3" t="str">
        <v>ICRISAT, Samanko</v>
      </c>
      <c r="CV318" s="3" t="str">
        <v>ICRISAT, Samanko</v>
      </c>
      <c r="CW318" s="3" t="str">
        <v>ICRISAT, Samanko</v>
      </c>
      <c r="CX318" s="3" t="str">
        <v>ICRISAT, Samanko</v>
      </c>
      <c r="CY318" s="3" t="str">
        <v>ICRISAT, Samanko</v>
      </c>
      <c r="CZ318" s="3" t="str">
        <v>ICRISAT, Samanko</v>
      </c>
      <c r="DA318" s="3" t="str">
        <v>ICRISAT, Samanko</v>
      </c>
      <c r="DB318" s="3" t="str">
        <v>ICRISAT, Samanko</v>
      </c>
      <c r="DC318" s="3" t="str">
        <v>ICRISAT, Samanko</v>
      </c>
      <c r="DD318" s="3" t="str">
        <v>ICRISAT, Samanko</v>
      </c>
      <c r="DE318" s="3" t="str">
        <v>ICRISAT, Samanko</v>
      </c>
      <c r="DF318" s="3" t="str">
        <v>ICRISAT, Samanko</v>
      </c>
      <c r="DG318" s="3" t="str">
        <v>ICRISAT, Samanko</v>
      </c>
      <c r="DH318" s="3" t="str">
        <v>ICRISAT, Samanko</v>
      </c>
      <c r="DI318" s="3" t="str">
        <v>ICRISAT, Samanko</v>
      </c>
      <c r="DJ318" s="3" t="str">
        <v>ICRISAT, Samanko</v>
      </c>
      <c r="DK318" s="3" t="str">
        <v>ICRISAT, Samanko</v>
      </c>
      <c r="DL318" s="3" t="str">
        <v>ICRISAT, Samanko</v>
      </c>
      <c r="DM318" s="3" t="str">
        <v>ICRISAT, Samanko</v>
      </c>
      <c r="DN318" s="3" t="str">
        <v>ICRISAT, Samanko</v>
      </c>
      <c r="DO318" s="3" t="str">
        <v>ICRISAT, Samanko</v>
      </c>
      <c r="DP318" s="3" t="str">
        <v>ICRISAT, Samanko</v>
      </c>
    </row>
    <row r="319" spans="1:120" ht="14.5" x14ac:dyDescent="0.35">
      <c r="A319" s="3">
        <v>6.1256199999999996</v>
      </c>
      <c r="B319" s="3">
        <v>6.9425800000000004</v>
      </c>
      <c r="C319" s="3" t="s">
        <v>196</v>
      </c>
      <c r="D319" s="3" t="s">
        <v>107</v>
      </c>
      <c r="E319" s="3" t="s">
        <v>7721</v>
      </c>
      <c r="F319" s="3">
        <v>3800</v>
      </c>
      <c r="G319"/>
      <c r="H319" s="3" t="str">
        <f>CONCATENATE(site_list[[#This Row],[Country]],site_list[[#This Row],[Site.ID]])</f>
        <v>NigeriaIdemili North LGA, Anambara State</v>
      </c>
      <c r="BB319" s="3" t="str">
        <v>Idemili North LGA, Anambara State</v>
      </c>
      <c r="BC319" s="3" t="str">
        <v>Idemili North LGA, Anambara State</v>
      </c>
      <c r="BD319" s="3" t="str">
        <v>Idemili North LGA, Anambara State</v>
      </c>
      <c r="BE319" s="3" t="str">
        <v>Idemili North LGA, Anambara State</v>
      </c>
      <c r="BF319" s="3" t="str">
        <v>Idemili North LGA, Anambara State</v>
      </c>
      <c r="BG319" s="3" t="str">
        <v>Idemili North LGA, Anambara State</v>
      </c>
      <c r="BH319" s="3" t="str">
        <v>Idemili North LGA, Anambara State</v>
      </c>
      <c r="BI319" s="3" t="str">
        <v>Idemili North LGA, Anambara State</v>
      </c>
      <c r="BJ319" s="3" t="str">
        <v>Idemili North LGA, Anambara State</v>
      </c>
      <c r="BK319" s="3" t="str">
        <v>Idemili North LGA, Anambara State</v>
      </c>
      <c r="BL319" s="3" t="str">
        <v>Idemili North LGA, Anambara State</v>
      </c>
      <c r="BM319" s="3" t="str">
        <v>Idemili North LGA, Anambara State</v>
      </c>
      <c r="BN319" s="3" t="str">
        <v>Idemili North LGA, Anambara State</v>
      </c>
      <c r="BO319" s="3" t="str">
        <v>Idemili North LGA, Anambara State</v>
      </c>
      <c r="BP319" s="3" t="str">
        <v>Idemili North LGA, Anambara State</v>
      </c>
      <c r="BQ319" s="3" t="str">
        <v>Idemili North LGA, Anambara State</v>
      </c>
      <c r="BR319" s="3" t="str">
        <v>Idemili North LGA, Anambara State</v>
      </c>
      <c r="BS319" s="3" t="str">
        <v>Idemili North LGA, Anambara State</v>
      </c>
      <c r="BT319" s="3" t="str">
        <v>Idemili North LGA, Anambara State</v>
      </c>
      <c r="BU319" s="3" t="str">
        <v>Idemili North LGA, Anambara State</v>
      </c>
      <c r="BV319" s="3" t="str">
        <v>Idemili North LGA, Anambara State</v>
      </c>
      <c r="BW319" s="3" t="str">
        <v>Idemili North LGA, Anambara State</v>
      </c>
      <c r="BX319" s="3" t="str">
        <v>Idemili North LGA, Anambara State</v>
      </c>
      <c r="BY319" s="3" t="str">
        <v>Idemili North LGA, Anambara State</v>
      </c>
      <c r="BZ319" s="3" t="str">
        <v>Idemili North LGA, Anambara State</v>
      </c>
      <c r="CA319" s="3" t="str">
        <v>Idemili North LGA, Anambara State</v>
      </c>
      <c r="CB319" s="3" t="str">
        <v>Idemili North LGA, Anambara State</v>
      </c>
      <c r="CC319" s="3" t="str">
        <v>Idemili North LGA, Anambara State</v>
      </c>
      <c r="CD319" s="3" t="str">
        <v>Idemili North LGA, Anambara State</v>
      </c>
      <c r="CE319" s="3" t="str">
        <v>Idemili North LGA, Anambara State</v>
      </c>
      <c r="CF319" s="3" t="str">
        <v>Idemili North LGA, Anambara State</v>
      </c>
      <c r="CG319" s="3" t="str">
        <v>Idemili North LGA, Anambara State</v>
      </c>
      <c r="CK319" s="3" t="str">
        <v>Idemili North LGA, Anambara State</v>
      </c>
      <c r="CM319" s="3" t="str">
        <v>Idemili North LGA, Anambara State</v>
      </c>
      <c r="CN319" s="3" t="str">
        <v>Idemili North LGA, Anambara State</v>
      </c>
      <c r="CO319" s="3" t="str">
        <v>Idemili North LGA, Anambara State</v>
      </c>
      <c r="CP319" s="3" t="str">
        <v>Idemili North LGA, Anambara State</v>
      </c>
      <c r="CQ319" s="3" t="str">
        <v>Idemili North LGA, Anambara State</v>
      </c>
      <c r="CR319" s="3" t="str">
        <v>Idemili North LGA, Anambara State</v>
      </c>
      <c r="CS319" s="3" t="str">
        <v>Idemili North LGA, Anambara State</v>
      </c>
      <c r="CT319" s="3" t="str">
        <v>Idemili North LGA, Anambara State</v>
      </c>
      <c r="CU319" s="3" t="str">
        <v>Idemili North LGA, Anambara State</v>
      </c>
      <c r="CV319" s="3" t="str">
        <v>Idemili North LGA, Anambara State</v>
      </c>
      <c r="CW319" s="3" t="str">
        <v>Idemili North LGA, Anambara State</v>
      </c>
      <c r="CX319" s="3" t="str">
        <v>Idemili North LGA, Anambara State</v>
      </c>
      <c r="CY319" s="3" t="str">
        <v>Idemili North LGA, Anambara State</v>
      </c>
      <c r="CZ319" s="3" t="str">
        <v>Idemili North LGA, Anambara State</v>
      </c>
      <c r="DA319" s="3" t="str">
        <v>Idemili North LGA, Anambara State</v>
      </c>
      <c r="DB319" s="3" t="str">
        <v>Idemili North LGA, Anambara State</v>
      </c>
      <c r="DC319" s="3" t="str">
        <v>Idemili North LGA, Anambara State</v>
      </c>
      <c r="DD319" s="3" t="str">
        <v>Idemili North LGA, Anambara State</v>
      </c>
      <c r="DE319" s="3" t="str">
        <v>Idemili North LGA, Anambara State</v>
      </c>
      <c r="DF319" s="3" t="str">
        <v>Idemili North LGA, Anambara State</v>
      </c>
      <c r="DG319" s="3" t="str">
        <v>Idemili North LGA, Anambara State</v>
      </c>
      <c r="DH319" s="3" t="str">
        <v>Idemili North LGA, Anambara State</v>
      </c>
      <c r="DI319" s="3" t="str">
        <v>Idemili North LGA, Anambara State</v>
      </c>
      <c r="DJ319" s="3" t="str">
        <v>Idemili North LGA, Anambara State</v>
      </c>
      <c r="DK319" s="3" t="str">
        <v>Idemili North LGA, Anambara State</v>
      </c>
      <c r="DL319" s="3" t="str">
        <v>Idemili North LGA, Anambara State</v>
      </c>
      <c r="DM319" s="3" t="str">
        <v>Idemili North LGA, Anambara State</v>
      </c>
      <c r="DN319" s="3" t="str">
        <v>Idemili North LGA, Anambara State</v>
      </c>
      <c r="DO319" s="3" t="str">
        <v>Idemili North LGA, Anambara State</v>
      </c>
      <c r="DP319" s="3" t="str">
        <v>Idemili North LGA, Anambara State</v>
      </c>
    </row>
    <row r="320" spans="1:120" ht="14.5" x14ac:dyDescent="0.35">
      <c r="A320" s="3">
        <v>6.1333000000000002</v>
      </c>
      <c r="B320" s="3">
        <v>-5.9333299999999998</v>
      </c>
      <c r="C320" s="3" t="s">
        <v>164</v>
      </c>
      <c r="D320" s="3" t="s">
        <v>112</v>
      </c>
      <c r="E320" s="3" t="s">
        <v>9764</v>
      </c>
      <c r="F320" s="3">
        <v>1800</v>
      </c>
      <c r="G320"/>
      <c r="H320" s="3" t="str">
        <f>CONCATENATE(site_list[[#This Row],[Country]],site_list[[#This Row],[Site.ID]])</f>
        <v>Ivory CoastIDESSA, Institut des Savanes</v>
      </c>
      <c r="BB320" s="3" t="str">
        <v>IDESSA, Institut des Savanes</v>
      </c>
      <c r="BC320" s="3" t="str">
        <v>IDESSA, Institut des Savanes</v>
      </c>
      <c r="BD320" s="3" t="str">
        <v>IDESSA, Institut des Savanes</v>
      </c>
      <c r="BE320" s="3" t="str">
        <v>IDESSA, Institut des Savanes</v>
      </c>
      <c r="BF320" s="3" t="str">
        <v>IDESSA, Institut des Savanes</v>
      </c>
      <c r="BG320" s="3" t="str">
        <v>IDESSA, Institut des Savanes</v>
      </c>
      <c r="BH320" s="3" t="str">
        <v>IDESSA, Institut des Savanes</v>
      </c>
      <c r="BI320" s="3" t="str">
        <v>IDESSA, Institut des Savanes</v>
      </c>
      <c r="BJ320" s="3" t="str">
        <v>IDESSA, Institut des Savanes</v>
      </c>
      <c r="BK320" s="3" t="str">
        <v>IDESSA, Institut des Savanes</v>
      </c>
      <c r="BL320" s="3" t="str">
        <v>IDESSA, Institut des Savanes</v>
      </c>
      <c r="BM320" s="3" t="str">
        <v>IDESSA, Institut des Savanes</v>
      </c>
      <c r="BN320" s="3" t="str">
        <v>IDESSA, Institut des Savanes</v>
      </c>
      <c r="BO320" s="3" t="str">
        <v>IDESSA, Institut des Savanes</v>
      </c>
      <c r="BP320" s="3" t="str">
        <v>IDESSA, Institut des Savanes</v>
      </c>
      <c r="BQ320" s="3" t="str">
        <v>IDESSA, Institut des Savanes</v>
      </c>
      <c r="BR320" s="3" t="str">
        <v>IDESSA, Institut des Savanes</v>
      </c>
      <c r="BS320" s="3" t="str">
        <v>IDESSA, Institut des Savanes</v>
      </c>
      <c r="BT320" s="3" t="str">
        <v>IDESSA, Institut des Savanes</v>
      </c>
      <c r="BU320" s="3" t="str">
        <v>IDESSA, Institut des Savanes</v>
      </c>
      <c r="BV320" s="3" t="str">
        <v>IDESSA, Institut des Savanes</v>
      </c>
      <c r="BW320" s="3" t="str">
        <v>IDESSA, Institut des Savanes</v>
      </c>
      <c r="BX320" s="3" t="str">
        <v>IDESSA, Institut des Savanes</v>
      </c>
      <c r="BY320" s="3" t="str">
        <v>IDESSA, Institut des Savanes</v>
      </c>
      <c r="BZ320" s="3" t="str">
        <v>IDESSA, Institut des Savanes</v>
      </c>
      <c r="CA320" s="3" t="str">
        <v>IDESSA, Institut des Savanes</v>
      </c>
      <c r="CB320" s="3" t="str">
        <v>IDESSA, Institut des Savanes</v>
      </c>
      <c r="CC320" s="3" t="str">
        <v>IDESSA, Institut des Savanes</v>
      </c>
      <c r="CD320" s="3" t="str">
        <v>IDESSA, Institut des Savanes</v>
      </c>
      <c r="CE320" s="3" t="str">
        <v>IDESSA, Institut des Savanes</v>
      </c>
      <c r="CF320" s="3" t="str">
        <v>IDESSA, Institut des Savanes</v>
      </c>
      <c r="CG320" s="3" t="str">
        <v>IDESSA, Institut des Savanes</v>
      </c>
      <c r="CK320" s="3" t="str">
        <v>IDESSA, Institut des Savanes</v>
      </c>
      <c r="CM320" s="3" t="str">
        <v>IDESSA, Institut des Savanes</v>
      </c>
      <c r="CN320" s="3" t="str">
        <v>IDESSA, Institut des Savanes</v>
      </c>
      <c r="CO320" s="3" t="str">
        <v>IDESSA, Institut des Savanes</v>
      </c>
      <c r="CP320" s="3" t="str">
        <v>IDESSA, Institut des Savanes</v>
      </c>
      <c r="CQ320" s="3" t="str">
        <v>IDESSA, Institut des Savanes</v>
      </c>
      <c r="CR320" s="3" t="str">
        <v>IDESSA, Institut des Savanes</v>
      </c>
      <c r="CS320" s="3" t="str">
        <v>IDESSA, Institut des Savanes</v>
      </c>
      <c r="CT320" s="3" t="str">
        <v>IDESSA, Institut des Savanes</v>
      </c>
      <c r="CU320" s="3" t="str">
        <v>IDESSA, Institut des Savanes</v>
      </c>
      <c r="CV320" s="3" t="str">
        <v>IDESSA, Institut des Savanes</v>
      </c>
      <c r="CW320" s="3" t="str">
        <v>IDESSA, Institut des Savanes</v>
      </c>
      <c r="CX320" s="3" t="str">
        <v>IDESSA, Institut des Savanes</v>
      </c>
      <c r="CY320" s="3" t="str">
        <v>IDESSA, Institut des Savanes</v>
      </c>
      <c r="CZ320" s="3" t="str">
        <v>IDESSA, Institut des Savanes</v>
      </c>
      <c r="DA320" s="3" t="str">
        <v>IDESSA, Institut des Savanes</v>
      </c>
      <c r="DB320" s="3" t="str">
        <v>IDESSA, Institut des Savanes</v>
      </c>
      <c r="DC320" s="3" t="str">
        <v>IDESSA, Institut des Savanes</v>
      </c>
      <c r="DD320" s="3" t="str">
        <v>IDESSA, Institut des Savanes</v>
      </c>
      <c r="DE320" s="3" t="str">
        <v>IDESSA, Institut des Savanes</v>
      </c>
      <c r="DF320" s="3" t="str">
        <v>IDESSA, Institut des Savanes</v>
      </c>
      <c r="DG320" s="3" t="str">
        <v>IDESSA, Institut des Savanes</v>
      </c>
      <c r="DH320" s="3" t="str">
        <v>IDESSA, Institut des Savanes</v>
      </c>
      <c r="DI320" s="3" t="str">
        <v>IDESSA, Institut des Savanes</v>
      </c>
      <c r="DJ320" s="3" t="str">
        <v>IDESSA, Institut des Savanes</v>
      </c>
      <c r="DK320" s="3" t="str">
        <v>IDESSA, Institut des Savanes</v>
      </c>
      <c r="DL320" s="3" t="str">
        <v>IDESSA, Institut des Savanes</v>
      </c>
      <c r="DM320" s="3" t="str">
        <v>IDESSA, Institut des Savanes</v>
      </c>
      <c r="DN320" s="3" t="str">
        <v>IDESSA, Institut des Savanes</v>
      </c>
      <c r="DO320" s="3" t="str">
        <v>IDESSA, Institut des Savanes</v>
      </c>
      <c r="DP320" s="3" t="str">
        <v>IDESSA, Institut des Savanes</v>
      </c>
    </row>
    <row r="321" spans="1:120" ht="14.5" x14ac:dyDescent="0.35">
      <c r="A321" s="3">
        <v>7.4050000000000002</v>
      </c>
      <c r="B321" s="3">
        <v>3.8490000000000002</v>
      </c>
      <c r="C321" s="3" t="s">
        <v>196</v>
      </c>
      <c r="D321" s="3" t="s">
        <v>107</v>
      </c>
      <c r="E321" s="3" t="s">
        <v>432</v>
      </c>
      <c r="F321" s="3">
        <v>250</v>
      </c>
      <c r="G321"/>
      <c r="H321" s="3" t="str">
        <f>CONCATENATE(site_list[[#This Row],[Country]],site_list[[#This Row],[Site.ID]])</f>
        <v>NigeriaIdi-Ishin</v>
      </c>
      <c r="BB321" s="3" t="str">
        <v>Idi-Ishin</v>
      </c>
      <c r="BC321" s="3" t="str">
        <v>Idi-Ishin</v>
      </c>
      <c r="BD321" s="3" t="str">
        <v>Idi-Ishin</v>
      </c>
      <c r="BE321" s="3" t="str">
        <v>Idi-Ishin</v>
      </c>
      <c r="BF321" s="3" t="str">
        <v>Idi-Ishin</v>
      </c>
      <c r="BG321" s="3" t="str">
        <v>Idi-Ishin</v>
      </c>
      <c r="BH321" s="3" t="str">
        <v>Idi-Ishin</v>
      </c>
      <c r="BI321" s="3" t="str">
        <v>Idi-Ishin</v>
      </c>
      <c r="BJ321" s="3" t="str">
        <v>Idi-Ishin</v>
      </c>
      <c r="BK321" s="3" t="str">
        <v>Idi-Ishin</v>
      </c>
      <c r="BL321" s="3" t="str">
        <v>Idi-Ishin</v>
      </c>
      <c r="BM321" s="3" t="str">
        <v>Idi-Ishin</v>
      </c>
      <c r="BN321" s="3" t="str">
        <v>Idi-Ishin</v>
      </c>
      <c r="BO321" s="3" t="str">
        <v>Idi-Ishin</v>
      </c>
      <c r="BP321" s="3" t="str">
        <v>Idi-Ishin</v>
      </c>
      <c r="BQ321" s="3" t="str">
        <v>Idi-Ishin</v>
      </c>
      <c r="BR321" s="3" t="str">
        <v>Idi-Ishin</v>
      </c>
      <c r="BS321" s="3" t="str">
        <v>Idi-Ishin</v>
      </c>
      <c r="BT321" s="3" t="str">
        <v>Idi-Ishin</v>
      </c>
      <c r="BU321" s="3" t="str">
        <v>Idi-Ishin</v>
      </c>
      <c r="BV321" s="3" t="str">
        <v>Idi-Ishin</v>
      </c>
      <c r="BW321" s="3" t="str">
        <v>Idi-Ishin</v>
      </c>
      <c r="BX321" s="3" t="str">
        <v>Idi-Ishin</v>
      </c>
      <c r="BY321" s="3" t="str">
        <v>Idi-Ishin</v>
      </c>
      <c r="BZ321" s="3" t="str">
        <v>Idi-Ishin</v>
      </c>
      <c r="CA321" s="3" t="str">
        <v>Idi-Ishin</v>
      </c>
      <c r="CB321" s="3" t="str">
        <v>Idi-Ishin</v>
      </c>
      <c r="CC321" s="3" t="str">
        <v>Idi-Ishin</v>
      </c>
      <c r="CD321" s="3" t="str">
        <v>Idi-Ishin</v>
      </c>
      <c r="CE321" s="3" t="str">
        <v>Idi-Ishin</v>
      </c>
      <c r="CF321" s="3" t="str">
        <v>Idi-Ishin</v>
      </c>
      <c r="CG321" s="3" t="str">
        <v>Idi-Ishin</v>
      </c>
      <c r="CK321" s="3" t="str">
        <v>Idi-Ishin</v>
      </c>
      <c r="CM321" s="3" t="str">
        <v>Idi-Ishin</v>
      </c>
      <c r="CN321" s="3" t="str">
        <v>Idi-Ishin</v>
      </c>
      <c r="CO321" s="3" t="str">
        <v>Idi-Ishin</v>
      </c>
      <c r="CP321" s="3" t="str">
        <v>Idi-Ishin</v>
      </c>
      <c r="CQ321" s="3" t="str">
        <v>Idi-Ishin</v>
      </c>
      <c r="CR321" s="3" t="str">
        <v>Idi-Ishin</v>
      </c>
      <c r="CS321" s="3" t="str">
        <v>Idi-Ishin</v>
      </c>
      <c r="CT321" s="3" t="str">
        <v>Idi-Ishin</v>
      </c>
      <c r="CU321" s="3" t="str">
        <v>Idi-Ishin</v>
      </c>
      <c r="CV321" s="3" t="str">
        <v>Idi-Ishin</v>
      </c>
      <c r="CW321" s="3" t="str">
        <v>Idi-Ishin</v>
      </c>
      <c r="CX321" s="3" t="str">
        <v>Idi-Ishin</v>
      </c>
      <c r="CY321" s="3" t="str">
        <v>Idi-Ishin</v>
      </c>
      <c r="CZ321" s="3" t="str">
        <v>Idi-Ishin</v>
      </c>
      <c r="DA321" s="3" t="str">
        <v>Idi-Ishin</v>
      </c>
      <c r="DB321" s="3" t="str">
        <v>Idi-Ishin</v>
      </c>
      <c r="DC321" s="3" t="str">
        <v>Idi-Ishin</v>
      </c>
      <c r="DD321" s="3" t="str">
        <v>Idi-Ishin</v>
      </c>
      <c r="DE321" s="3" t="str">
        <v>Idi-Ishin</v>
      </c>
      <c r="DF321" s="3" t="str">
        <v>Idi-Ishin</v>
      </c>
      <c r="DG321" s="3" t="str">
        <v>Idi-Ishin</v>
      </c>
      <c r="DH321" s="3" t="str">
        <v>Idi-Ishin</v>
      </c>
      <c r="DI321" s="3" t="str">
        <v>Idi-Ishin</v>
      </c>
      <c r="DJ321" s="3" t="str">
        <v>Idi-Ishin</v>
      </c>
      <c r="DK321" s="3" t="str">
        <v>Idi-Ishin</v>
      </c>
      <c r="DL321" s="3" t="str">
        <v>Idi-Ishin</v>
      </c>
      <c r="DM321" s="3" t="str">
        <v>Idi-Ishin</v>
      </c>
      <c r="DN321" s="3" t="str">
        <v>Idi-Ishin</v>
      </c>
      <c r="DO321" s="3" t="str">
        <v>Idi-Ishin</v>
      </c>
      <c r="DP321" s="3" t="str">
        <v>Idi-Ishin</v>
      </c>
    </row>
    <row r="322" spans="1:120" ht="14.5" x14ac:dyDescent="0.35">
      <c r="A322" s="3">
        <v>33.497999999999998</v>
      </c>
      <c r="B322" s="3">
        <v>10.638999999999999</v>
      </c>
      <c r="C322" s="3" t="s">
        <v>231</v>
      </c>
      <c r="D322" s="3" t="s">
        <v>107</v>
      </c>
      <c r="E322" s="3" t="s">
        <v>570</v>
      </c>
      <c r="F322" s="3">
        <v>400</v>
      </c>
      <c r="G322"/>
      <c r="H322" s="3" t="str">
        <f>CONCATENATE(site_list[[#This Row],[Country]],site_list[[#This Row],[Site.ID]])</f>
        <v>TunisiaIDRA, Médenine</v>
      </c>
      <c r="BB322" s="3" t="str">
        <v>IDRA, Médenine</v>
      </c>
      <c r="BC322" s="3" t="str">
        <v>IDRA, Médenine</v>
      </c>
      <c r="BD322" s="3" t="str">
        <v>IDRA, Médenine</v>
      </c>
      <c r="BE322" s="3" t="str">
        <v>IDRA, Médenine</v>
      </c>
      <c r="BF322" s="3" t="str">
        <v>IDRA, Médenine</v>
      </c>
      <c r="BG322" s="3" t="str">
        <v>IDRA, Médenine</v>
      </c>
      <c r="BH322" s="3" t="str">
        <v>IDRA, Médenine</v>
      </c>
      <c r="BI322" s="3" t="str">
        <v>IDRA, Médenine</v>
      </c>
      <c r="BJ322" s="3" t="str">
        <v>IDRA, Médenine</v>
      </c>
      <c r="BK322" s="3" t="str">
        <v>IDRA, Médenine</v>
      </c>
      <c r="BL322" s="3" t="str">
        <v>IDRA, Médenine</v>
      </c>
      <c r="BM322" s="3" t="str">
        <v>IDRA, Médenine</v>
      </c>
      <c r="BN322" s="3" t="str">
        <v>IDRA, Médenine</v>
      </c>
      <c r="BO322" s="3" t="str">
        <v>IDRA, Médenine</v>
      </c>
      <c r="BP322" s="3" t="str">
        <v>IDRA, Médenine</v>
      </c>
      <c r="BQ322" s="3" t="str">
        <v>IDRA, Médenine</v>
      </c>
      <c r="BR322" s="3" t="str">
        <v>IDRA, Médenine</v>
      </c>
      <c r="BS322" s="3" t="str">
        <v>IDRA, Médenine</v>
      </c>
      <c r="BT322" s="3" t="str">
        <v>IDRA, Médenine</v>
      </c>
      <c r="BU322" s="3" t="str">
        <v>IDRA, Médenine</v>
      </c>
      <c r="BV322" s="3" t="str">
        <v>IDRA, Médenine</v>
      </c>
      <c r="BW322" s="3" t="str">
        <v>IDRA, Médenine</v>
      </c>
      <c r="BX322" s="3" t="str">
        <v>IDRA, Médenine</v>
      </c>
      <c r="BY322" s="3" t="str">
        <v>IDRA, Médenine</v>
      </c>
      <c r="BZ322" s="3" t="str">
        <v>IDRA, Médenine</v>
      </c>
      <c r="CA322" s="3" t="str">
        <v>IDRA, Médenine</v>
      </c>
      <c r="CB322" s="3" t="str">
        <v>IDRA, Médenine</v>
      </c>
      <c r="CC322" s="3" t="str">
        <v>IDRA, Médenine</v>
      </c>
      <c r="CD322" s="3" t="str">
        <v>IDRA, Médenine</v>
      </c>
      <c r="CE322" s="3" t="str">
        <v>IDRA, Médenine</v>
      </c>
      <c r="CF322" s="3" t="str">
        <v>IDRA, Médenine</v>
      </c>
      <c r="CG322" s="3" t="str">
        <v>IDRA, Médenine</v>
      </c>
      <c r="CK322" s="3" t="str">
        <v>IDRA, Médenine</v>
      </c>
      <c r="CM322" s="3" t="str">
        <v>IDRA, Médenine</v>
      </c>
      <c r="CN322" s="3" t="str">
        <v>IDRA, Médenine</v>
      </c>
      <c r="CO322" s="3" t="str">
        <v>IDRA, Médenine</v>
      </c>
      <c r="CP322" s="3" t="str">
        <v>IDRA, Médenine</v>
      </c>
      <c r="CQ322" s="3" t="str">
        <v>IDRA, Médenine</v>
      </c>
      <c r="CR322" s="3" t="str">
        <v>IDRA, Médenine</v>
      </c>
      <c r="CS322" s="3" t="str">
        <v>IDRA, Médenine</v>
      </c>
      <c r="CT322" s="3" t="str">
        <v>IDRA, Médenine</v>
      </c>
      <c r="CU322" s="3" t="str">
        <v>IDRA, Médenine</v>
      </c>
      <c r="CV322" s="3" t="str">
        <v>IDRA, Médenine</v>
      </c>
      <c r="CW322" s="3" t="str">
        <v>IDRA, Médenine</v>
      </c>
      <c r="CX322" s="3" t="str">
        <v>IDRA, Médenine</v>
      </c>
      <c r="CY322" s="3" t="str">
        <v>IDRA, Médenine</v>
      </c>
      <c r="CZ322" s="3" t="str">
        <v>IDRA, Médenine</v>
      </c>
      <c r="DA322" s="3" t="str">
        <v>IDRA, Médenine</v>
      </c>
      <c r="DB322" s="3" t="str">
        <v>IDRA, Médenine</v>
      </c>
      <c r="DC322" s="3" t="str">
        <v>IDRA, Médenine</v>
      </c>
      <c r="DD322" s="3" t="str">
        <v>IDRA, Médenine</v>
      </c>
      <c r="DE322" s="3" t="str">
        <v>IDRA, Médenine</v>
      </c>
      <c r="DF322" s="3" t="str">
        <v>IDRA, Médenine</v>
      </c>
      <c r="DG322" s="3" t="str">
        <v>IDRA, Médenine</v>
      </c>
      <c r="DH322" s="3" t="str">
        <v>IDRA, Médenine</v>
      </c>
      <c r="DI322" s="3" t="str">
        <v>IDRA, Médenine</v>
      </c>
      <c r="DJ322" s="3" t="str">
        <v>IDRA, Médenine</v>
      </c>
      <c r="DK322" s="3" t="str">
        <v>IDRA, Médenine</v>
      </c>
      <c r="DL322" s="3" t="str">
        <v>IDRA, Médenine</v>
      </c>
      <c r="DM322" s="3" t="str">
        <v>IDRA, Médenine</v>
      </c>
      <c r="DN322" s="3" t="str">
        <v>IDRA, Médenine</v>
      </c>
      <c r="DO322" s="3" t="str">
        <v>IDRA, Médenine</v>
      </c>
      <c r="DP322" s="3" t="str">
        <v>IDRA, Médenine</v>
      </c>
    </row>
    <row r="323" spans="1:120" ht="14.5" x14ac:dyDescent="0.35">
      <c r="A323" s="3">
        <v>-1.68333</v>
      </c>
      <c r="B323" s="3">
        <v>31.6</v>
      </c>
      <c r="C323" s="3" t="s">
        <v>226</v>
      </c>
      <c r="D323" s="3" t="s">
        <v>107</v>
      </c>
      <c r="E323" s="3" t="s">
        <v>542</v>
      </c>
      <c r="F323" s="3">
        <v>20000</v>
      </c>
      <c r="G323"/>
      <c r="H323" s="3" t="str">
        <f>CONCATENATE(site_list[[#This Row],[Country]],site_list[[#This Row],[Site.ID]])</f>
        <v>TanzaniaIgabiro</v>
      </c>
      <c r="BB323" s="3" t="str">
        <v>Igabiro</v>
      </c>
      <c r="BC323" s="3" t="str">
        <v>Igabiro</v>
      </c>
      <c r="BD323" s="3" t="str">
        <v>Igabiro</v>
      </c>
      <c r="BE323" s="3" t="str">
        <v>Igabiro</v>
      </c>
      <c r="BF323" s="3" t="str">
        <v>Igabiro</v>
      </c>
      <c r="BG323" s="3" t="str">
        <v>Igabiro</v>
      </c>
      <c r="BH323" s="3" t="str">
        <v>Igabiro</v>
      </c>
      <c r="BI323" s="3" t="str">
        <v>Igabiro</v>
      </c>
      <c r="BJ323" s="3" t="str">
        <v>Igabiro</v>
      </c>
      <c r="BK323" s="3" t="str">
        <v>Igabiro</v>
      </c>
      <c r="BL323" s="3" t="str">
        <v>Igabiro</v>
      </c>
      <c r="BM323" s="3" t="str">
        <v>Igabiro</v>
      </c>
      <c r="BN323" s="3" t="str">
        <v>Igabiro</v>
      </c>
      <c r="BO323" s="3" t="str">
        <v>Igabiro</v>
      </c>
      <c r="BP323" s="3" t="str">
        <v>Igabiro</v>
      </c>
      <c r="BQ323" s="3" t="str">
        <v>Igabiro</v>
      </c>
      <c r="BR323" s="3" t="str">
        <v>Igabiro</v>
      </c>
      <c r="BS323" s="3" t="str">
        <v>Igabiro</v>
      </c>
      <c r="BT323" s="3" t="str">
        <v>Igabiro</v>
      </c>
      <c r="BU323" s="3" t="str">
        <v>Igabiro</v>
      </c>
      <c r="BV323" s="3" t="str">
        <v>Igabiro</v>
      </c>
      <c r="BW323" s="3" t="str">
        <v>Igabiro</v>
      </c>
      <c r="BX323" s="3" t="str">
        <v>Igabiro</v>
      </c>
      <c r="BY323" s="3" t="str">
        <v>Igabiro</v>
      </c>
      <c r="BZ323" s="3" t="str">
        <v>Igabiro</v>
      </c>
      <c r="CA323" s="3" t="str">
        <v>Igabiro</v>
      </c>
      <c r="CB323" s="3" t="str">
        <v>Igabiro</v>
      </c>
      <c r="CC323" s="3" t="str">
        <v>Igabiro</v>
      </c>
      <c r="CD323" s="3" t="str">
        <v>Igabiro</v>
      </c>
      <c r="CE323" s="3" t="str">
        <v>Igabiro</v>
      </c>
      <c r="CF323" s="3" t="str">
        <v>Igabiro</v>
      </c>
      <c r="CG323" s="3" t="str">
        <v>Igabiro</v>
      </c>
      <c r="CK323" s="3" t="str">
        <v>Igabiro</v>
      </c>
      <c r="CM323" s="3" t="str">
        <v>Igabiro</v>
      </c>
      <c r="CN323" s="3" t="str">
        <v>Igabiro</v>
      </c>
      <c r="CO323" s="3" t="str">
        <v>Igabiro</v>
      </c>
      <c r="CP323" s="3" t="str">
        <v>Igabiro</v>
      </c>
      <c r="CQ323" s="3" t="str">
        <v>Igabiro</v>
      </c>
      <c r="CR323" s="3" t="str">
        <v>Igabiro</v>
      </c>
      <c r="CS323" s="3" t="str">
        <v>Igabiro</v>
      </c>
      <c r="CT323" s="3" t="str">
        <v>Igabiro</v>
      </c>
      <c r="CU323" s="3" t="str">
        <v>Igabiro</v>
      </c>
      <c r="CV323" s="3" t="str">
        <v>Igabiro</v>
      </c>
      <c r="CW323" s="3" t="str">
        <v>Igabiro</v>
      </c>
      <c r="CX323" s="3" t="str">
        <v>Igabiro</v>
      </c>
      <c r="CY323" s="3" t="str">
        <v>Igabiro</v>
      </c>
      <c r="CZ323" s="3" t="str">
        <v>Igabiro</v>
      </c>
      <c r="DA323" s="3" t="str">
        <v>Igabiro</v>
      </c>
      <c r="DB323" s="3" t="str">
        <v>Igabiro</v>
      </c>
      <c r="DC323" s="3" t="str">
        <v>Igabiro</v>
      </c>
      <c r="DD323" s="3" t="str">
        <v>Igabiro</v>
      </c>
      <c r="DE323" s="3" t="str">
        <v>Igabiro</v>
      </c>
      <c r="DF323" s="3" t="str">
        <v>Igabiro</v>
      </c>
      <c r="DG323" s="3" t="str">
        <v>Igabiro</v>
      </c>
      <c r="DH323" s="3" t="str">
        <v>Igabiro</v>
      </c>
      <c r="DI323" s="3" t="str">
        <v>Igabiro</v>
      </c>
      <c r="DJ323" s="3" t="str">
        <v>Igabiro</v>
      </c>
      <c r="DK323" s="3" t="str">
        <v>Igabiro</v>
      </c>
      <c r="DL323" s="3" t="str">
        <v>Igabiro</v>
      </c>
      <c r="DM323" s="3" t="str">
        <v>Igabiro</v>
      </c>
      <c r="DN323" s="3" t="str">
        <v>Igabiro</v>
      </c>
      <c r="DO323" s="3" t="str">
        <v>Igabiro</v>
      </c>
      <c r="DP323" s="3" t="str">
        <v>Igabiro</v>
      </c>
    </row>
    <row r="324" spans="1:120" ht="14.5" x14ac:dyDescent="0.35">
      <c r="A324" s="3">
        <v>6.39</v>
      </c>
      <c r="B324" s="3">
        <v>6.9447200000000002</v>
      </c>
      <c r="C324" s="3" t="s">
        <v>196</v>
      </c>
      <c r="D324" s="3" t="s">
        <v>107</v>
      </c>
      <c r="E324" s="3" t="s">
        <v>433</v>
      </c>
      <c r="F324" s="3">
        <v>1500</v>
      </c>
      <c r="G324"/>
      <c r="H324" s="3" t="str">
        <f>CONCATENATE(site_list[[#This Row],[Country]],site_list[[#This Row],[Site.ID]])</f>
        <v>NigeriaIgbariam</v>
      </c>
      <c r="BB324" s="3" t="str">
        <v>Igbariam</v>
      </c>
      <c r="BC324" s="3" t="str">
        <v>Igbariam</v>
      </c>
      <c r="BD324" s="3" t="str">
        <v>Igbariam</v>
      </c>
      <c r="BE324" s="3" t="str">
        <v>Igbariam</v>
      </c>
      <c r="BF324" s="3" t="str">
        <v>Igbariam</v>
      </c>
      <c r="BG324" s="3" t="str">
        <v>Igbariam</v>
      </c>
      <c r="BH324" s="3" t="str">
        <v>Igbariam</v>
      </c>
      <c r="BI324" s="3" t="str">
        <v>Igbariam</v>
      </c>
      <c r="BJ324" s="3" t="str">
        <v>Igbariam</v>
      </c>
      <c r="BK324" s="3" t="str">
        <v>Igbariam</v>
      </c>
      <c r="BL324" s="3" t="str">
        <v>Igbariam</v>
      </c>
      <c r="BM324" s="3" t="str">
        <v>Igbariam</v>
      </c>
      <c r="BN324" s="3" t="str">
        <v>Igbariam</v>
      </c>
      <c r="BO324" s="3" t="str">
        <v>Igbariam</v>
      </c>
      <c r="BP324" s="3" t="str">
        <v>Igbariam</v>
      </c>
      <c r="BQ324" s="3" t="str">
        <v>Igbariam</v>
      </c>
      <c r="BR324" s="3" t="str">
        <v>Igbariam</v>
      </c>
      <c r="BS324" s="3" t="str">
        <v>Igbariam</v>
      </c>
      <c r="BT324" s="3" t="str">
        <v>Igbariam</v>
      </c>
      <c r="BU324" s="3" t="str">
        <v>Igbariam</v>
      </c>
      <c r="BV324" s="3" t="str">
        <v>Igbariam</v>
      </c>
      <c r="BW324" s="3" t="str">
        <v>Igbariam</v>
      </c>
      <c r="BX324" s="3" t="str">
        <v>Igbariam</v>
      </c>
      <c r="BY324" s="3" t="str">
        <v>Igbariam</v>
      </c>
      <c r="BZ324" s="3" t="str">
        <v>Igbariam</v>
      </c>
      <c r="CA324" s="3" t="str">
        <v>Igbariam</v>
      </c>
      <c r="CB324" s="3" t="str">
        <v>Igbariam</v>
      </c>
      <c r="CC324" s="3" t="str">
        <v>Igbariam</v>
      </c>
      <c r="CD324" s="3" t="str">
        <v>Igbariam</v>
      </c>
      <c r="CE324" s="3" t="str">
        <v>Igbariam</v>
      </c>
      <c r="CF324" s="3" t="str">
        <v>Igbariam</v>
      </c>
      <c r="CG324" s="3" t="str">
        <v>Igbariam</v>
      </c>
      <c r="CK324" s="3" t="str">
        <v>Igbariam</v>
      </c>
      <c r="CM324" s="3" t="str">
        <v>Igbariam</v>
      </c>
      <c r="CN324" s="3" t="str">
        <v>Igbariam</v>
      </c>
      <c r="CO324" s="3" t="str">
        <v>Igbariam</v>
      </c>
      <c r="CP324" s="3" t="str">
        <v>Igbariam</v>
      </c>
      <c r="CQ324" s="3" t="str">
        <v>Igbariam</v>
      </c>
      <c r="CR324" s="3" t="str">
        <v>Igbariam</v>
      </c>
      <c r="CS324" s="3" t="str">
        <v>Igbariam</v>
      </c>
      <c r="CT324" s="3" t="str">
        <v>Igbariam</v>
      </c>
      <c r="CU324" s="3" t="str">
        <v>Igbariam</v>
      </c>
      <c r="CV324" s="3" t="str">
        <v>Igbariam</v>
      </c>
      <c r="CW324" s="3" t="str">
        <v>Igbariam</v>
      </c>
      <c r="CX324" s="3" t="str">
        <v>Igbariam</v>
      </c>
      <c r="CY324" s="3" t="str">
        <v>Igbariam</v>
      </c>
      <c r="CZ324" s="3" t="str">
        <v>Igbariam</v>
      </c>
      <c r="DA324" s="3" t="str">
        <v>Igbariam</v>
      </c>
      <c r="DB324" s="3" t="str">
        <v>Igbariam</v>
      </c>
      <c r="DC324" s="3" t="str">
        <v>Igbariam</v>
      </c>
      <c r="DD324" s="3" t="str">
        <v>Igbariam</v>
      </c>
      <c r="DE324" s="3" t="str">
        <v>Igbariam</v>
      </c>
      <c r="DF324" s="3" t="str">
        <v>Igbariam</v>
      </c>
      <c r="DG324" s="3" t="str">
        <v>Igbariam</v>
      </c>
      <c r="DH324" s="3" t="str">
        <v>Igbariam</v>
      </c>
      <c r="DI324" s="3" t="str">
        <v>Igbariam</v>
      </c>
      <c r="DJ324" s="3" t="str">
        <v>Igbariam</v>
      </c>
      <c r="DK324" s="3" t="str">
        <v>Igbariam</v>
      </c>
      <c r="DL324" s="3" t="str">
        <v>Igbariam</v>
      </c>
      <c r="DM324" s="3" t="str">
        <v>Igbariam</v>
      </c>
      <c r="DN324" s="3" t="str">
        <v>Igbariam</v>
      </c>
      <c r="DO324" s="3" t="str">
        <v>Igbariam</v>
      </c>
      <c r="DP324" s="3" t="str">
        <v>Igbariam</v>
      </c>
    </row>
    <row r="325" spans="1:120" ht="14.5" x14ac:dyDescent="0.35">
      <c r="A325" s="3">
        <v>-8.8160000000000007</v>
      </c>
      <c r="B325" s="3">
        <v>33.859000000000002</v>
      </c>
      <c r="C325" s="3" t="s">
        <v>226</v>
      </c>
      <c r="D325" s="3" t="s">
        <v>107</v>
      </c>
      <c r="E325" s="3" t="s">
        <v>543</v>
      </c>
      <c r="F325" s="3">
        <v>3000</v>
      </c>
      <c r="G325"/>
      <c r="H325" s="3" t="str">
        <f>CONCATENATE(site_list[[#This Row],[Country]],site_list[[#This Row],[Site.ID]])</f>
        <v>TanzaniaIgurusi IZTIS</v>
      </c>
      <c r="BB325" s="3" t="str">
        <v>Igurusi IZTIS</v>
      </c>
      <c r="BC325" s="3" t="str">
        <v>Igurusi IZTIS</v>
      </c>
      <c r="BD325" s="3" t="str">
        <v>Igurusi IZTIS</v>
      </c>
      <c r="BE325" s="3" t="str">
        <v>Igurusi IZTIS</v>
      </c>
      <c r="BF325" s="3" t="str">
        <v>Igurusi IZTIS</v>
      </c>
      <c r="BG325" s="3" t="str">
        <v>Igurusi IZTIS</v>
      </c>
      <c r="BH325" s="3" t="str">
        <v>Igurusi IZTIS</v>
      </c>
      <c r="BI325" s="3" t="str">
        <v>Igurusi IZTIS</v>
      </c>
      <c r="BJ325" s="3" t="str">
        <v>Igurusi IZTIS</v>
      </c>
      <c r="BK325" s="3" t="str">
        <v>Igurusi IZTIS</v>
      </c>
      <c r="BL325" s="3" t="str">
        <v>Igurusi IZTIS</v>
      </c>
      <c r="BM325" s="3" t="str">
        <v>Igurusi IZTIS</v>
      </c>
      <c r="BN325" s="3" t="str">
        <v>Igurusi IZTIS</v>
      </c>
      <c r="BO325" s="3" t="str">
        <v>Igurusi IZTIS</v>
      </c>
      <c r="BP325" s="3" t="str">
        <v>Igurusi IZTIS</v>
      </c>
      <c r="BQ325" s="3" t="str">
        <v>Igurusi IZTIS</v>
      </c>
      <c r="BR325" s="3" t="str">
        <v>Igurusi IZTIS</v>
      </c>
      <c r="BS325" s="3" t="str">
        <v>Igurusi IZTIS</v>
      </c>
      <c r="BT325" s="3" t="str">
        <v>Igurusi IZTIS</v>
      </c>
      <c r="BU325" s="3" t="str">
        <v>Igurusi IZTIS</v>
      </c>
      <c r="BV325" s="3" t="str">
        <v>Igurusi IZTIS</v>
      </c>
      <c r="BW325" s="3" t="str">
        <v>Igurusi IZTIS</v>
      </c>
      <c r="BX325" s="3" t="str">
        <v>Igurusi IZTIS</v>
      </c>
      <c r="BY325" s="3" t="str">
        <v>Igurusi IZTIS</v>
      </c>
      <c r="BZ325" s="3" t="str">
        <v>Igurusi IZTIS</v>
      </c>
      <c r="CA325" s="3" t="str">
        <v>Igurusi IZTIS</v>
      </c>
      <c r="CB325" s="3" t="str">
        <v>Igurusi IZTIS</v>
      </c>
      <c r="CC325" s="3" t="str">
        <v>Igurusi IZTIS</v>
      </c>
      <c r="CD325" s="3" t="str">
        <v>Igurusi IZTIS</v>
      </c>
      <c r="CE325" s="3" t="str">
        <v>Igurusi IZTIS</v>
      </c>
      <c r="CF325" s="3" t="str">
        <v>Igurusi IZTIS</v>
      </c>
      <c r="CG325" s="3" t="str">
        <v>Igurusi IZTIS</v>
      </c>
      <c r="CK325" s="3" t="str">
        <v>Igurusi IZTIS</v>
      </c>
      <c r="CM325" s="3" t="str">
        <v>Igurusi IZTIS</v>
      </c>
      <c r="CN325" s="3" t="str">
        <v>Igurusi IZTIS</v>
      </c>
      <c r="CO325" s="3" t="str">
        <v>Igurusi IZTIS</v>
      </c>
      <c r="CP325" s="3" t="str">
        <v>Igurusi IZTIS</v>
      </c>
      <c r="CQ325" s="3" t="str">
        <v>Igurusi IZTIS</v>
      </c>
      <c r="CR325" s="3" t="str">
        <v>Igurusi IZTIS</v>
      </c>
      <c r="CS325" s="3" t="str">
        <v>Igurusi IZTIS</v>
      </c>
      <c r="CT325" s="3" t="str">
        <v>Igurusi IZTIS</v>
      </c>
      <c r="CU325" s="3" t="str">
        <v>Igurusi IZTIS</v>
      </c>
      <c r="CV325" s="3" t="str">
        <v>Igurusi IZTIS</v>
      </c>
      <c r="CW325" s="3" t="str">
        <v>Igurusi IZTIS</v>
      </c>
      <c r="CX325" s="3" t="str">
        <v>Igurusi IZTIS</v>
      </c>
      <c r="CY325" s="3" t="str">
        <v>Igurusi IZTIS</v>
      </c>
      <c r="CZ325" s="3" t="str">
        <v>Igurusi IZTIS</v>
      </c>
      <c r="DA325" s="3" t="str">
        <v>Igurusi IZTIS</v>
      </c>
      <c r="DB325" s="3" t="str">
        <v>Igurusi IZTIS</v>
      </c>
      <c r="DC325" s="3" t="str">
        <v>Igurusi IZTIS</v>
      </c>
      <c r="DD325" s="3" t="str">
        <v>Igurusi IZTIS</v>
      </c>
      <c r="DE325" s="3" t="str">
        <v>Igurusi IZTIS</v>
      </c>
      <c r="DF325" s="3" t="str">
        <v>Igurusi IZTIS</v>
      </c>
      <c r="DG325" s="3" t="str">
        <v>Igurusi IZTIS</v>
      </c>
      <c r="DH325" s="3" t="str">
        <v>Igurusi IZTIS</v>
      </c>
      <c r="DI325" s="3" t="str">
        <v>Igurusi IZTIS</v>
      </c>
      <c r="DJ325" s="3" t="str">
        <v>Igurusi IZTIS</v>
      </c>
      <c r="DK325" s="3" t="str">
        <v>Igurusi IZTIS</v>
      </c>
      <c r="DL325" s="3" t="str">
        <v>Igurusi IZTIS</v>
      </c>
      <c r="DM325" s="3" t="str">
        <v>Igurusi IZTIS</v>
      </c>
      <c r="DN325" s="3" t="str">
        <v>Igurusi IZTIS</v>
      </c>
      <c r="DO325" s="3" t="str">
        <v>Igurusi IZTIS</v>
      </c>
      <c r="DP325" s="3" t="str">
        <v>Igurusi IZTIS</v>
      </c>
    </row>
    <row r="326" spans="1:120" ht="14.5" x14ac:dyDescent="0.35">
      <c r="A326" s="3">
        <v>6.4192999999999998</v>
      </c>
      <c r="B326" s="3">
        <v>2.3294999999999999</v>
      </c>
      <c r="C326" s="3" t="s">
        <v>100</v>
      </c>
      <c r="D326" s="3" t="s">
        <v>107</v>
      </c>
      <c r="E326" s="3" t="s">
        <v>150</v>
      </c>
      <c r="F326" s="3">
        <v>200</v>
      </c>
      <c r="G326"/>
      <c r="H326" s="3" t="str">
        <f>CONCATENATE(site_list[[#This Row],[Country]],site_list[[#This Row],[Site.ID]])</f>
        <v>BeninIITA Conotou</v>
      </c>
      <c r="BB326" s="3" t="str">
        <v>IITA Conotou</v>
      </c>
      <c r="BC326" s="3" t="str">
        <v>IITA Conotou</v>
      </c>
      <c r="BD326" s="3" t="str">
        <v>IITA Conotou</v>
      </c>
      <c r="BE326" s="3" t="str">
        <v>IITA Conotou</v>
      </c>
      <c r="BF326" s="3" t="str">
        <v>IITA Conotou</v>
      </c>
      <c r="BG326" s="3" t="str">
        <v>IITA Conotou</v>
      </c>
      <c r="BH326" s="3" t="str">
        <v>IITA Conotou</v>
      </c>
      <c r="BI326" s="3" t="str">
        <v>IITA Conotou</v>
      </c>
      <c r="BJ326" s="3" t="str">
        <v>IITA Conotou</v>
      </c>
      <c r="BK326" s="3" t="str">
        <v>IITA Conotou</v>
      </c>
      <c r="BL326" s="3" t="str">
        <v>IITA Conotou</v>
      </c>
      <c r="BM326" s="3" t="str">
        <v>IITA Conotou</v>
      </c>
      <c r="BN326" s="3" t="str">
        <v>IITA Conotou</v>
      </c>
      <c r="BO326" s="3" t="str">
        <v>IITA Conotou</v>
      </c>
      <c r="BP326" s="3" t="str">
        <v>IITA Conotou</v>
      </c>
      <c r="BQ326" s="3" t="str">
        <v>IITA Conotou</v>
      </c>
      <c r="BR326" s="3" t="str">
        <v>IITA Conotou</v>
      </c>
      <c r="BS326" s="3" t="str">
        <v>IITA Conotou</v>
      </c>
      <c r="BT326" s="3" t="str">
        <v>IITA Conotou</v>
      </c>
      <c r="BU326" s="3" t="str">
        <v>IITA Conotou</v>
      </c>
      <c r="BV326" s="3" t="str">
        <v>IITA Conotou</v>
      </c>
      <c r="BW326" s="3" t="str">
        <v>IITA Conotou</v>
      </c>
      <c r="BX326" s="3" t="str">
        <v>IITA Conotou</v>
      </c>
      <c r="BY326" s="3" t="str">
        <v>IITA Conotou</v>
      </c>
      <c r="BZ326" s="3" t="str">
        <v>IITA Conotou</v>
      </c>
      <c r="CA326" s="3" t="str">
        <v>IITA Conotou</v>
      </c>
      <c r="CB326" s="3" t="str">
        <v>IITA Conotou</v>
      </c>
      <c r="CC326" s="3" t="str">
        <v>IITA Conotou</v>
      </c>
      <c r="CD326" s="3" t="str">
        <v>IITA Conotou</v>
      </c>
      <c r="CE326" s="3" t="str">
        <v>IITA Conotou</v>
      </c>
      <c r="CF326" s="3" t="str">
        <v>IITA Conotou</v>
      </c>
      <c r="CG326" s="3" t="str">
        <v>IITA Conotou</v>
      </c>
      <c r="CK326" s="3" t="str">
        <v>IITA Conotou</v>
      </c>
      <c r="CM326" s="3" t="str">
        <v>IITA Conotou</v>
      </c>
      <c r="CN326" s="3" t="str">
        <v>IITA Conotou</v>
      </c>
      <c r="CO326" s="3" t="str">
        <v>IITA Conotou</v>
      </c>
      <c r="CP326" s="3" t="str">
        <v>IITA Conotou</v>
      </c>
      <c r="CQ326" s="3" t="str">
        <v>IITA Conotou</v>
      </c>
      <c r="CR326" s="3" t="str">
        <v>IITA Conotou</v>
      </c>
      <c r="CS326" s="3" t="str">
        <v>IITA Conotou</v>
      </c>
      <c r="CT326" s="3" t="str">
        <v>IITA Conotou</v>
      </c>
      <c r="CU326" s="3" t="str">
        <v>IITA Conotou</v>
      </c>
      <c r="CV326" s="3" t="str">
        <v>IITA Conotou</v>
      </c>
      <c r="CW326" s="3" t="str">
        <v>IITA Conotou</v>
      </c>
      <c r="CX326" s="3" t="str">
        <v>IITA Conotou</v>
      </c>
      <c r="CY326" s="3" t="str">
        <v>IITA Conotou</v>
      </c>
      <c r="CZ326" s="3" t="str">
        <v>IITA Conotou</v>
      </c>
      <c r="DA326" s="3" t="str">
        <v>IITA Conotou</v>
      </c>
      <c r="DB326" s="3" t="str">
        <v>IITA Conotou</v>
      </c>
      <c r="DC326" s="3" t="str">
        <v>IITA Conotou</v>
      </c>
      <c r="DD326" s="3" t="str">
        <v>IITA Conotou</v>
      </c>
      <c r="DE326" s="3" t="str">
        <v>IITA Conotou</v>
      </c>
      <c r="DF326" s="3" t="str">
        <v>IITA Conotou</v>
      </c>
      <c r="DG326" s="3" t="str">
        <v>IITA Conotou</v>
      </c>
      <c r="DH326" s="3" t="str">
        <v>IITA Conotou</v>
      </c>
      <c r="DI326" s="3" t="str">
        <v>IITA Conotou</v>
      </c>
      <c r="DJ326" s="3" t="str">
        <v>IITA Conotou</v>
      </c>
      <c r="DK326" s="3" t="str">
        <v>IITA Conotou</v>
      </c>
      <c r="DL326" s="3" t="str">
        <v>IITA Conotou</v>
      </c>
      <c r="DM326" s="3" t="str">
        <v>IITA Conotou</v>
      </c>
      <c r="DN326" s="3" t="str">
        <v>IITA Conotou</v>
      </c>
      <c r="DO326" s="3" t="str">
        <v>IITA Conotou</v>
      </c>
      <c r="DP326" s="3" t="str">
        <v>IITA Conotou</v>
      </c>
    </row>
    <row r="327" spans="1:120" ht="14.5" x14ac:dyDescent="0.35">
      <c r="A327" s="3">
        <v>7.4980000000000002</v>
      </c>
      <c r="B327" s="3">
        <v>3.903</v>
      </c>
      <c r="C327" s="3" t="s">
        <v>196</v>
      </c>
      <c r="D327" s="3" t="s">
        <v>107</v>
      </c>
      <c r="E327" s="3" t="s">
        <v>434</v>
      </c>
      <c r="F327" s="3">
        <v>1000</v>
      </c>
      <c r="G327"/>
      <c r="H327" s="3" t="str">
        <f>CONCATENATE(site_list[[#This Row],[Country]],site_list[[#This Row],[Site.ID]])</f>
        <v>NigeriaIITA, Ibadan</v>
      </c>
      <c r="BB327" s="3" t="str">
        <v>IITA, Ibadan</v>
      </c>
      <c r="BC327" s="3" t="str">
        <v>IITA, Ibadan</v>
      </c>
      <c r="BD327" s="3" t="str">
        <v>IITA, Ibadan</v>
      </c>
      <c r="BE327" s="3" t="str">
        <v>IITA, Ibadan</v>
      </c>
      <c r="BF327" s="3" t="str">
        <v>IITA, Ibadan</v>
      </c>
      <c r="BG327" s="3" t="str">
        <v>IITA, Ibadan</v>
      </c>
      <c r="BH327" s="3" t="str">
        <v>IITA, Ibadan</v>
      </c>
      <c r="BI327" s="3" t="str">
        <v>IITA, Ibadan</v>
      </c>
      <c r="BJ327" s="3" t="str">
        <v>IITA, Ibadan</v>
      </c>
      <c r="BK327" s="3" t="str">
        <v>IITA, Ibadan</v>
      </c>
      <c r="BL327" s="3" t="str">
        <v>IITA, Ibadan</v>
      </c>
      <c r="BM327" s="3" t="str">
        <v>IITA, Ibadan</v>
      </c>
      <c r="BN327" s="3" t="str">
        <v>IITA, Ibadan</v>
      </c>
      <c r="BO327" s="3" t="str">
        <v>IITA, Ibadan</v>
      </c>
      <c r="BP327" s="3" t="str">
        <v>IITA, Ibadan</v>
      </c>
      <c r="BQ327" s="3" t="str">
        <v>IITA, Ibadan</v>
      </c>
      <c r="BR327" s="3" t="str">
        <v>IITA, Ibadan</v>
      </c>
      <c r="BS327" s="3" t="str">
        <v>IITA, Ibadan</v>
      </c>
      <c r="BT327" s="3" t="str">
        <v>IITA, Ibadan</v>
      </c>
      <c r="BU327" s="3" t="str">
        <v>IITA, Ibadan</v>
      </c>
      <c r="BV327" s="3" t="str">
        <v>IITA, Ibadan</v>
      </c>
      <c r="BW327" s="3" t="str">
        <v>IITA, Ibadan</v>
      </c>
      <c r="BX327" s="3" t="str">
        <v>IITA, Ibadan</v>
      </c>
      <c r="BY327" s="3" t="str">
        <v>IITA, Ibadan</v>
      </c>
      <c r="BZ327" s="3" t="str">
        <v>IITA, Ibadan</v>
      </c>
      <c r="CA327" s="3" t="str">
        <v>IITA, Ibadan</v>
      </c>
      <c r="CB327" s="3" t="str">
        <v>IITA, Ibadan</v>
      </c>
      <c r="CC327" s="3" t="str">
        <v>IITA, Ibadan</v>
      </c>
      <c r="CD327" s="3" t="str">
        <v>IITA, Ibadan</v>
      </c>
      <c r="CE327" s="3" t="str">
        <v>IITA, Ibadan</v>
      </c>
      <c r="CF327" s="3" t="str">
        <v>IITA, Ibadan</v>
      </c>
      <c r="CG327" s="3" t="str">
        <v>IITA, Ibadan</v>
      </c>
      <c r="CK327" s="3" t="str">
        <v>IITA, Ibadan</v>
      </c>
      <c r="CM327" s="3" t="str">
        <v>IITA, Ibadan</v>
      </c>
      <c r="CN327" s="3" t="str">
        <v>IITA, Ibadan</v>
      </c>
      <c r="CO327" s="3" t="str">
        <v>IITA, Ibadan</v>
      </c>
      <c r="CP327" s="3" t="str">
        <v>IITA, Ibadan</v>
      </c>
      <c r="CQ327" s="3" t="str">
        <v>IITA, Ibadan</v>
      </c>
      <c r="CR327" s="3" t="str">
        <v>IITA, Ibadan</v>
      </c>
      <c r="CS327" s="3" t="str">
        <v>IITA, Ibadan</v>
      </c>
      <c r="CT327" s="3" t="str">
        <v>IITA, Ibadan</v>
      </c>
      <c r="CU327" s="3" t="str">
        <v>IITA, Ibadan</v>
      </c>
      <c r="CV327" s="3" t="str">
        <v>IITA, Ibadan</v>
      </c>
      <c r="CW327" s="3" t="str">
        <v>IITA, Ibadan</v>
      </c>
      <c r="CX327" s="3" t="str">
        <v>IITA, Ibadan</v>
      </c>
      <c r="CY327" s="3" t="str">
        <v>IITA, Ibadan</v>
      </c>
      <c r="CZ327" s="3" t="str">
        <v>IITA, Ibadan</v>
      </c>
      <c r="DA327" s="3" t="str">
        <v>IITA, Ibadan</v>
      </c>
      <c r="DB327" s="3" t="str">
        <v>IITA, Ibadan</v>
      </c>
      <c r="DC327" s="3" t="str">
        <v>IITA, Ibadan</v>
      </c>
      <c r="DD327" s="3" t="str">
        <v>IITA, Ibadan</v>
      </c>
      <c r="DE327" s="3" t="str">
        <v>IITA, Ibadan</v>
      </c>
      <c r="DF327" s="3" t="str">
        <v>IITA, Ibadan</v>
      </c>
      <c r="DG327" s="3" t="str">
        <v>IITA, Ibadan</v>
      </c>
      <c r="DH327" s="3" t="str">
        <v>IITA, Ibadan</v>
      </c>
      <c r="DI327" s="3" t="str">
        <v>IITA, Ibadan</v>
      </c>
      <c r="DJ327" s="3" t="str">
        <v>IITA, Ibadan</v>
      </c>
      <c r="DK327" s="3" t="str">
        <v>IITA, Ibadan</v>
      </c>
      <c r="DL327" s="3" t="str">
        <v>IITA, Ibadan</v>
      </c>
      <c r="DM327" s="3" t="str">
        <v>IITA, Ibadan</v>
      </c>
      <c r="DN327" s="3" t="str">
        <v>IITA, Ibadan</v>
      </c>
      <c r="DO327" s="3" t="str">
        <v>IITA, Ibadan</v>
      </c>
      <c r="DP327" s="3" t="str">
        <v>IITA, Ibadan</v>
      </c>
    </row>
    <row r="328" spans="1:120" ht="14.5" x14ac:dyDescent="0.35">
      <c r="A328" s="3">
        <v>6.8494000000000002</v>
      </c>
      <c r="B328" s="3">
        <v>3.7</v>
      </c>
      <c r="C328" s="3" t="s">
        <v>196</v>
      </c>
      <c r="D328" s="3" t="s">
        <v>107</v>
      </c>
      <c r="E328" s="3" t="s">
        <v>7722</v>
      </c>
      <c r="F328" s="3">
        <v>500</v>
      </c>
      <c r="G328"/>
      <c r="H328" s="3" t="str">
        <f>CONCATENATE(site_list[[#This Row],[Country]],site_list[[#This Row],[Site.ID]])</f>
        <v>NigeriaIITA, Ikenne</v>
      </c>
      <c r="BB328" s="3" t="str">
        <v>IITA, Ikenne</v>
      </c>
      <c r="BC328" s="3" t="str">
        <v>IITA, Ikenne</v>
      </c>
      <c r="BD328" s="3" t="str">
        <v>IITA, Ikenne</v>
      </c>
      <c r="BE328" s="3" t="str">
        <v>IITA, Ikenne</v>
      </c>
      <c r="BF328" s="3" t="str">
        <v>IITA, Ikenne</v>
      </c>
      <c r="BG328" s="3" t="str">
        <v>IITA, Ikenne</v>
      </c>
      <c r="BH328" s="3" t="str">
        <v>IITA, Ikenne</v>
      </c>
      <c r="BI328" s="3" t="str">
        <v>IITA, Ikenne</v>
      </c>
      <c r="BJ328" s="3" t="str">
        <v>IITA, Ikenne</v>
      </c>
      <c r="BK328" s="3" t="str">
        <v>IITA, Ikenne</v>
      </c>
      <c r="BL328" s="3" t="str">
        <v>IITA, Ikenne</v>
      </c>
      <c r="BM328" s="3" t="str">
        <v>IITA, Ikenne</v>
      </c>
      <c r="BN328" s="3" t="str">
        <v>IITA, Ikenne</v>
      </c>
      <c r="BO328" s="3" t="str">
        <v>IITA, Ikenne</v>
      </c>
      <c r="BP328" s="3" t="str">
        <v>IITA, Ikenne</v>
      </c>
      <c r="BQ328" s="3" t="str">
        <v>IITA, Ikenne</v>
      </c>
      <c r="BR328" s="3" t="str">
        <v>IITA, Ikenne</v>
      </c>
      <c r="BS328" s="3" t="str">
        <v>IITA, Ikenne</v>
      </c>
      <c r="BT328" s="3" t="str">
        <v>IITA, Ikenne</v>
      </c>
      <c r="BU328" s="3" t="str">
        <v>IITA, Ikenne</v>
      </c>
      <c r="BV328" s="3" t="str">
        <v>IITA, Ikenne</v>
      </c>
      <c r="BW328" s="3" t="str">
        <v>IITA, Ikenne</v>
      </c>
      <c r="BX328" s="3" t="str">
        <v>IITA, Ikenne</v>
      </c>
      <c r="BY328" s="3" t="str">
        <v>IITA, Ikenne</v>
      </c>
      <c r="BZ328" s="3" t="str">
        <v>IITA, Ikenne</v>
      </c>
      <c r="CA328" s="3" t="str">
        <v>IITA, Ikenne</v>
      </c>
      <c r="CB328" s="3" t="str">
        <v>IITA, Ikenne</v>
      </c>
      <c r="CC328" s="3" t="str">
        <v>IITA, Ikenne</v>
      </c>
      <c r="CD328" s="3" t="str">
        <v>IITA, Ikenne</v>
      </c>
      <c r="CE328" s="3" t="str">
        <v>IITA, Ikenne</v>
      </c>
      <c r="CF328" s="3" t="str">
        <v>IITA, Ikenne</v>
      </c>
      <c r="CG328" s="3" t="str">
        <v>IITA, Ikenne</v>
      </c>
      <c r="CK328" s="3" t="str">
        <v>IITA, Ikenne</v>
      </c>
      <c r="CM328" s="3" t="str">
        <v>IITA, Ikenne</v>
      </c>
      <c r="CN328" s="3" t="str">
        <v>IITA, Ikenne</v>
      </c>
      <c r="CO328" s="3" t="str">
        <v>IITA, Ikenne</v>
      </c>
      <c r="CP328" s="3" t="str">
        <v>IITA, Ikenne</v>
      </c>
      <c r="CQ328" s="3" t="str">
        <v>IITA, Ikenne</v>
      </c>
      <c r="CR328" s="3" t="str">
        <v>IITA, Ikenne</v>
      </c>
      <c r="CS328" s="3" t="str">
        <v>IITA, Ikenne</v>
      </c>
      <c r="CT328" s="3" t="str">
        <v>IITA, Ikenne</v>
      </c>
      <c r="CU328" s="3" t="str">
        <v>IITA, Ikenne</v>
      </c>
      <c r="CV328" s="3" t="str">
        <v>IITA, Ikenne</v>
      </c>
      <c r="CW328" s="3" t="str">
        <v>IITA, Ikenne</v>
      </c>
      <c r="CX328" s="3" t="str">
        <v>IITA, Ikenne</v>
      </c>
      <c r="CY328" s="3" t="str">
        <v>IITA, Ikenne</v>
      </c>
      <c r="CZ328" s="3" t="str">
        <v>IITA, Ikenne</v>
      </c>
      <c r="DA328" s="3" t="str">
        <v>IITA, Ikenne</v>
      </c>
      <c r="DB328" s="3" t="str">
        <v>IITA, Ikenne</v>
      </c>
      <c r="DC328" s="3" t="str">
        <v>IITA, Ikenne</v>
      </c>
      <c r="DD328" s="3" t="str">
        <v>IITA, Ikenne</v>
      </c>
      <c r="DE328" s="3" t="str">
        <v>IITA, Ikenne</v>
      </c>
      <c r="DF328" s="3" t="str">
        <v>IITA, Ikenne</v>
      </c>
      <c r="DG328" s="3" t="str">
        <v>IITA, Ikenne</v>
      </c>
      <c r="DH328" s="3" t="str">
        <v>IITA, Ikenne</v>
      </c>
      <c r="DI328" s="3" t="str">
        <v>IITA, Ikenne</v>
      </c>
      <c r="DJ328" s="3" t="str">
        <v>IITA, Ikenne</v>
      </c>
      <c r="DK328" s="3" t="str">
        <v>IITA, Ikenne</v>
      </c>
      <c r="DL328" s="3" t="str">
        <v>IITA, Ikenne</v>
      </c>
      <c r="DM328" s="3" t="str">
        <v>IITA, Ikenne</v>
      </c>
      <c r="DN328" s="3" t="str">
        <v>IITA, Ikenne</v>
      </c>
      <c r="DO328" s="3" t="str">
        <v>IITA, Ikenne</v>
      </c>
      <c r="DP328" s="3" t="str">
        <v>IITA, Ikenne</v>
      </c>
    </row>
    <row r="329" spans="1:120" ht="14.5" x14ac:dyDescent="0.35">
      <c r="A329" s="3">
        <v>-15.30204</v>
      </c>
      <c r="B329" s="3">
        <v>28.30331</v>
      </c>
      <c r="C329" s="3" t="s">
        <v>238</v>
      </c>
      <c r="D329" s="3" t="s">
        <v>107</v>
      </c>
      <c r="E329" s="3" t="s">
        <v>7723</v>
      </c>
      <c r="F329" s="3">
        <v>500</v>
      </c>
      <c r="G329"/>
      <c r="H329" s="3" t="str">
        <f>CONCATENATE(site_list[[#This Row],[Country]],site_list[[#This Row],[Site.ID]])</f>
        <v>ZambiaIITA, Kabangwe Station</v>
      </c>
      <c r="BB329" s="3" t="str">
        <v>IITA, Kabangwe Station</v>
      </c>
      <c r="BC329" s="3" t="str">
        <v>IITA, Kabangwe Station</v>
      </c>
      <c r="BD329" s="3" t="str">
        <v>IITA, Kabangwe Station</v>
      </c>
      <c r="BE329" s="3" t="str">
        <v>IITA, Kabangwe Station</v>
      </c>
      <c r="BF329" s="3" t="str">
        <v>IITA, Kabangwe Station</v>
      </c>
      <c r="BG329" s="3" t="str">
        <v>IITA, Kabangwe Station</v>
      </c>
      <c r="BH329" s="3" t="str">
        <v>IITA, Kabangwe Station</v>
      </c>
      <c r="BI329" s="3" t="str">
        <v>IITA, Kabangwe Station</v>
      </c>
      <c r="BJ329" s="3" t="str">
        <v>IITA, Kabangwe Station</v>
      </c>
      <c r="BK329" s="3" t="str">
        <v>IITA, Kabangwe Station</v>
      </c>
      <c r="BL329" s="3" t="str">
        <v>IITA, Kabangwe Station</v>
      </c>
      <c r="BM329" s="3" t="str">
        <v>IITA, Kabangwe Station</v>
      </c>
      <c r="BN329" s="3" t="str">
        <v>IITA, Kabangwe Station</v>
      </c>
      <c r="BO329" s="3" t="str">
        <v>IITA, Kabangwe Station</v>
      </c>
      <c r="BP329" s="3" t="str">
        <v>IITA, Kabangwe Station</v>
      </c>
      <c r="BQ329" s="3" t="str">
        <v>IITA, Kabangwe Station</v>
      </c>
      <c r="BR329" s="3" t="str">
        <v>IITA, Kabangwe Station</v>
      </c>
      <c r="BS329" s="3" t="str">
        <v>IITA, Kabangwe Station</v>
      </c>
      <c r="BT329" s="3" t="str">
        <v>IITA, Kabangwe Station</v>
      </c>
      <c r="BU329" s="3" t="str">
        <v>IITA, Kabangwe Station</v>
      </c>
      <c r="BV329" s="3" t="str">
        <v>IITA, Kabangwe Station</v>
      </c>
      <c r="BW329" s="3" t="str">
        <v>IITA, Kabangwe Station</v>
      </c>
      <c r="BX329" s="3" t="str">
        <v>IITA, Kabangwe Station</v>
      </c>
      <c r="BY329" s="3" t="str">
        <v>IITA, Kabangwe Station</v>
      </c>
      <c r="BZ329" s="3" t="str">
        <v>IITA, Kabangwe Station</v>
      </c>
      <c r="CA329" s="3" t="str">
        <v>IITA, Kabangwe Station</v>
      </c>
      <c r="CB329" s="3" t="str">
        <v>IITA, Kabangwe Station</v>
      </c>
      <c r="CC329" s="3" t="str">
        <v>IITA, Kabangwe Station</v>
      </c>
      <c r="CD329" s="3" t="str">
        <v>IITA, Kabangwe Station</v>
      </c>
      <c r="CE329" s="3" t="str">
        <v>IITA, Kabangwe Station</v>
      </c>
      <c r="CF329" s="3" t="str">
        <v>IITA, Kabangwe Station</v>
      </c>
      <c r="CG329" s="3" t="str">
        <v>IITA, Kabangwe Station</v>
      </c>
      <c r="CK329" s="3" t="str">
        <v>IITA, Kabangwe Station</v>
      </c>
      <c r="CM329" s="3" t="str">
        <v>IITA, Kabangwe Station</v>
      </c>
      <c r="CN329" s="3" t="str">
        <v>IITA, Kabangwe Station</v>
      </c>
      <c r="CO329" s="3" t="str">
        <v>IITA, Kabangwe Station</v>
      </c>
      <c r="CP329" s="3" t="str">
        <v>IITA, Kabangwe Station</v>
      </c>
      <c r="CQ329" s="3" t="str">
        <v>IITA, Kabangwe Station</v>
      </c>
      <c r="CR329" s="3" t="str">
        <v>IITA, Kabangwe Station</v>
      </c>
      <c r="CS329" s="3" t="str">
        <v>IITA, Kabangwe Station</v>
      </c>
      <c r="CT329" s="3" t="str">
        <v>IITA, Kabangwe Station</v>
      </c>
      <c r="CU329" s="3" t="str">
        <v>IITA, Kabangwe Station</v>
      </c>
      <c r="CV329" s="3" t="str">
        <v>IITA, Kabangwe Station</v>
      </c>
      <c r="CW329" s="3" t="str">
        <v>IITA, Kabangwe Station</v>
      </c>
      <c r="CX329" s="3" t="str">
        <v>IITA, Kabangwe Station</v>
      </c>
      <c r="CY329" s="3" t="str">
        <v>IITA, Kabangwe Station</v>
      </c>
      <c r="CZ329" s="3" t="str">
        <v>IITA, Kabangwe Station</v>
      </c>
      <c r="DA329" s="3" t="str">
        <v>IITA, Kabangwe Station</v>
      </c>
      <c r="DB329" s="3" t="str">
        <v>IITA, Kabangwe Station</v>
      </c>
      <c r="DC329" s="3" t="str">
        <v>IITA, Kabangwe Station</v>
      </c>
      <c r="DD329" s="3" t="str">
        <v>IITA, Kabangwe Station</v>
      </c>
      <c r="DE329" s="3" t="str">
        <v>IITA, Kabangwe Station</v>
      </c>
      <c r="DF329" s="3" t="str">
        <v>IITA, Kabangwe Station</v>
      </c>
      <c r="DG329" s="3" t="str">
        <v>IITA, Kabangwe Station</v>
      </c>
      <c r="DH329" s="3" t="str">
        <v>IITA, Kabangwe Station</v>
      </c>
      <c r="DI329" s="3" t="str">
        <v>IITA, Kabangwe Station</v>
      </c>
      <c r="DJ329" s="3" t="str">
        <v>IITA, Kabangwe Station</v>
      </c>
      <c r="DK329" s="3" t="str">
        <v>IITA, Kabangwe Station</v>
      </c>
      <c r="DL329" s="3" t="str">
        <v>IITA, Kabangwe Station</v>
      </c>
      <c r="DM329" s="3" t="str">
        <v>IITA, Kabangwe Station</v>
      </c>
      <c r="DN329" s="3" t="str">
        <v>IITA, Kabangwe Station</v>
      </c>
      <c r="DO329" s="3" t="str">
        <v>IITA, Kabangwe Station</v>
      </c>
      <c r="DP329" s="3" t="str">
        <v>IITA, Kabangwe Station</v>
      </c>
    </row>
    <row r="330" spans="1:120" ht="14.5" x14ac:dyDescent="0.35">
      <c r="A330" s="3">
        <v>3.4660000000000002</v>
      </c>
      <c r="B330" s="3">
        <v>11.487</v>
      </c>
      <c r="C330" s="3" t="s">
        <v>121</v>
      </c>
      <c r="D330" s="3" t="s">
        <v>107</v>
      </c>
      <c r="E330" s="3" t="s">
        <v>250</v>
      </c>
      <c r="F330" s="3">
        <v>1000</v>
      </c>
      <c r="G330"/>
      <c r="H330" s="3" t="str">
        <f>CONCATENATE(site_list[[#This Row],[Country]],site_list[[#This Row],[Site.ID]])</f>
        <v>CameroonIITA, Mbalmayo</v>
      </c>
      <c r="BB330" s="3" t="str">
        <v>IITA, Mbalmayo</v>
      </c>
      <c r="BC330" s="3" t="str">
        <v>IITA, Mbalmayo</v>
      </c>
      <c r="BD330" s="3" t="str">
        <v>IITA, Mbalmayo</v>
      </c>
      <c r="BE330" s="3" t="str">
        <v>IITA, Mbalmayo</v>
      </c>
      <c r="BF330" s="3" t="str">
        <v>IITA, Mbalmayo</v>
      </c>
      <c r="BG330" s="3" t="str">
        <v>IITA, Mbalmayo</v>
      </c>
      <c r="BH330" s="3" t="str">
        <v>IITA, Mbalmayo</v>
      </c>
      <c r="BI330" s="3" t="str">
        <v>IITA, Mbalmayo</v>
      </c>
      <c r="BJ330" s="3" t="str">
        <v>IITA, Mbalmayo</v>
      </c>
      <c r="BK330" s="3" t="str">
        <v>IITA, Mbalmayo</v>
      </c>
      <c r="BL330" s="3" t="str">
        <v>IITA, Mbalmayo</v>
      </c>
      <c r="BM330" s="3" t="str">
        <v>IITA, Mbalmayo</v>
      </c>
      <c r="BN330" s="3" t="str">
        <v>IITA, Mbalmayo</v>
      </c>
      <c r="BO330" s="3" t="str">
        <v>IITA, Mbalmayo</v>
      </c>
      <c r="BP330" s="3" t="str">
        <v>IITA, Mbalmayo</v>
      </c>
      <c r="BQ330" s="3" t="str">
        <v>IITA, Mbalmayo</v>
      </c>
      <c r="BR330" s="3" t="str">
        <v>IITA, Mbalmayo</v>
      </c>
      <c r="BS330" s="3" t="str">
        <v>IITA, Mbalmayo</v>
      </c>
      <c r="BT330" s="3" t="str">
        <v>IITA, Mbalmayo</v>
      </c>
      <c r="BU330" s="3" t="str">
        <v>IITA, Mbalmayo</v>
      </c>
      <c r="BV330" s="3" t="str">
        <v>IITA, Mbalmayo</v>
      </c>
      <c r="BW330" s="3" t="str">
        <v>IITA, Mbalmayo</v>
      </c>
      <c r="BX330" s="3" t="str">
        <v>IITA, Mbalmayo</v>
      </c>
      <c r="BY330" s="3" t="str">
        <v>IITA, Mbalmayo</v>
      </c>
      <c r="BZ330" s="3" t="str">
        <v>IITA, Mbalmayo</v>
      </c>
      <c r="CA330" s="3" t="str">
        <v>IITA, Mbalmayo</v>
      </c>
      <c r="CB330" s="3" t="str">
        <v>IITA, Mbalmayo</v>
      </c>
      <c r="CC330" s="3" t="str">
        <v>IITA, Mbalmayo</v>
      </c>
      <c r="CD330" s="3" t="str">
        <v>IITA, Mbalmayo</v>
      </c>
      <c r="CE330" s="3" t="str">
        <v>IITA, Mbalmayo</v>
      </c>
      <c r="CF330" s="3" t="str">
        <v>IITA, Mbalmayo</v>
      </c>
      <c r="CG330" s="3" t="str">
        <v>IITA, Mbalmayo</v>
      </c>
      <c r="CK330" s="3" t="str">
        <v>IITA, Mbalmayo</v>
      </c>
      <c r="CM330" s="3" t="str">
        <v>IITA, Mbalmayo</v>
      </c>
      <c r="CN330" s="3" t="str">
        <v>IITA, Mbalmayo</v>
      </c>
      <c r="CO330" s="3" t="str">
        <v>IITA, Mbalmayo</v>
      </c>
      <c r="CP330" s="3" t="str">
        <v>IITA, Mbalmayo</v>
      </c>
      <c r="CQ330" s="3" t="str">
        <v>IITA, Mbalmayo</v>
      </c>
      <c r="CR330" s="3" t="str">
        <v>IITA, Mbalmayo</v>
      </c>
      <c r="CS330" s="3" t="str">
        <v>IITA, Mbalmayo</v>
      </c>
      <c r="CT330" s="3" t="str">
        <v>IITA, Mbalmayo</v>
      </c>
      <c r="CU330" s="3" t="str">
        <v>IITA, Mbalmayo</v>
      </c>
      <c r="CV330" s="3" t="str">
        <v>IITA, Mbalmayo</v>
      </c>
      <c r="CW330" s="3" t="str">
        <v>IITA, Mbalmayo</v>
      </c>
      <c r="CX330" s="3" t="str">
        <v>IITA, Mbalmayo</v>
      </c>
      <c r="CY330" s="3" t="str">
        <v>IITA, Mbalmayo</v>
      </c>
      <c r="CZ330" s="3" t="str">
        <v>IITA, Mbalmayo</v>
      </c>
      <c r="DA330" s="3" t="str">
        <v>IITA, Mbalmayo</v>
      </c>
      <c r="DB330" s="3" t="str">
        <v>IITA, Mbalmayo</v>
      </c>
      <c r="DC330" s="3" t="str">
        <v>IITA, Mbalmayo</v>
      </c>
      <c r="DD330" s="3" t="str">
        <v>IITA, Mbalmayo</v>
      </c>
      <c r="DE330" s="3" t="str">
        <v>IITA, Mbalmayo</v>
      </c>
      <c r="DF330" s="3" t="str">
        <v>IITA, Mbalmayo</v>
      </c>
      <c r="DG330" s="3" t="str">
        <v>IITA, Mbalmayo</v>
      </c>
      <c r="DH330" s="3" t="str">
        <v>IITA, Mbalmayo</v>
      </c>
      <c r="DI330" s="3" t="str">
        <v>IITA, Mbalmayo</v>
      </c>
      <c r="DJ330" s="3" t="str">
        <v>IITA, Mbalmayo</v>
      </c>
      <c r="DK330" s="3" t="str">
        <v>IITA, Mbalmayo</v>
      </c>
      <c r="DL330" s="3" t="str">
        <v>IITA, Mbalmayo</v>
      </c>
      <c r="DM330" s="3" t="str">
        <v>IITA, Mbalmayo</v>
      </c>
      <c r="DN330" s="3" t="str">
        <v>IITA, Mbalmayo</v>
      </c>
      <c r="DO330" s="3" t="str">
        <v>IITA, Mbalmayo</v>
      </c>
      <c r="DP330" s="3" t="str">
        <v>IITA, Mbalmayo</v>
      </c>
    </row>
    <row r="331" spans="1:120" ht="14.5" x14ac:dyDescent="0.35">
      <c r="A331" s="3">
        <v>12.141</v>
      </c>
      <c r="B331" s="3">
        <v>8.6684000000000001</v>
      </c>
      <c r="C331" s="3" t="s">
        <v>196</v>
      </c>
      <c r="D331" s="3" t="s">
        <v>107</v>
      </c>
      <c r="E331" s="3" t="s">
        <v>435</v>
      </c>
      <c r="F331" s="3">
        <v>400</v>
      </c>
      <c r="G331"/>
      <c r="H331" s="3" t="str">
        <f>CONCATENATE(site_list[[#This Row],[Country]],site_list[[#This Row],[Site.ID]])</f>
        <v>NigeriaIITA, Minjibir</v>
      </c>
      <c r="BB331" s="3" t="str">
        <v>IITA, Minjibir</v>
      </c>
      <c r="BC331" s="3" t="str">
        <v>IITA, Minjibir</v>
      </c>
      <c r="BD331" s="3" t="str">
        <v>IITA, Minjibir</v>
      </c>
      <c r="BE331" s="3" t="str">
        <v>IITA, Minjibir</v>
      </c>
      <c r="BF331" s="3" t="str">
        <v>IITA, Minjibir</v>
      </c>
      <c r="BG331" s="3" t="str">
        <v>IITA, Minjibir</v>
      </c>
      <c r="BH331" s="3" t="str">
        <v>IITA, Minjibir</v>
      </c>
      <c r="BI331" s="3" t="str">
        <v>IITA, Minjibir</v>
      </c>
      <c r="BJ331" s="3" t="str">
        <v>IITA, Minjibir</v>
      </c>
      <c r="BK331" s="3" t="str">
        <v>IITA, Minjibir</v>
      </c>
      <c r="BL331" s="3" t="str">
        <v>IITA, Minjibir</v>
      </c>
      <c r="BM331" s="3" t="str">
        <v>IITA, Minjibir</v>
      </c>
      <c r="BN331" s="3" t="str">
        <v>IITA, Minjibir</v>
      </c>
      <c r="BO331" s="3" t="str">
        <v>IITA, Minjibir</v>
      </c>
      <c r="BP331" s="3" t="str">
        <v>IITA, Minjibir</v>
      </c>
      <c r="BQ331" s="3" t="str">
        <v>IITA, Minjibir</v>
      </c>
      <c r="BR331" s="3" t="str">
        <v>IITA, Minjibir</v>
      </c>
      <c r="BS331" s="3" t="str">
        <v>IITA, Minjibir</v>
      </c>
      <c r="BT331" s="3" t="str">
        <v>IITA, Minjibir</v>
      </c>
      <c r="BU331" s="3" t="str">
        <v>IITA, Minjibir</v>
      </c>
      <c r="BV331" s="3" t="str">
        <v>IITA, Minjibir</v>
      </c>
      <c r="BW331" s="3" t="str">
        <v>IITA, Minjibir</v>
      </c>
      <c r="BX331" s="3" t="str">
        <v>IITA, Minjibir</v>
      </c>
      <c r="BY331" s="3" t="str">
        <v>IITA, Minjibir</v>
      </c>
      <c r="BZ331" s="3" t="str">
        <v>IITA, Minjibir</v>
      </c>
      <c r="CA331" s="3" t="str">
        <v>IITA, Minjibir</v>
      </c>
      <c r="CB331" s="3" t="str">
        <v>IITA, Minjibir</v>
      </c>
      <c r="CC331" s="3" t="str">
        <v>IITA, Minjibir</v>
      </c>
      <c r="CD331" s="3" t="str">
        <v>IITA, Minjibir</v>
      </c>
      <c r="CE331" s="3" t="str">
        <v>IITA, Minjibir</v>
      </c>
      <c r="CF331" s="3" t="str">
        <v>IITA, Minjibir</v>
      </c>
      <c r="CG331" s="3" t="str">
        <v>IITA, Minjibir</v>
      </c>
      <c r="CK331" s="3" t="str">
        <v>IITA, Minjibir</v>
      </c>
      <c r="CM331" s="3" t="str">
        <v>IITA, Minjibir</v>
      </c>
      <c r="CN331" s="3" t="str">
        <v>IITA, Minjibir</v>
      </c>
      <c r="CO331" s="3" t="str">
        <v>IITA, Minjibir</v>
      </c>
      <c r="CP331" s="3" t="str">
        <v>IITA, Minjibir</v>
      </c>
      <c r="CQ331" s="3" t="str">
        <v>IITA, Minjibir</v>
      </c>
      <c r="CR331" s="3" t="str">
        <v>IITA, Minjibir</v>
      </c>
      <c r="CS331" s="3" t="str">
        <v>IITA, Minjibir</v>
      </c>
      <c r="CT331" s="3" t="str">
        <v>IITA, Minjibir</v>
      </c>
      <c r="CU331" s="3" t="str">
        <v>IITA, Minjibir</v>
      </c>
      <c r="CV331" s="3" t="str">
        <v>IITA, Minjibir</v>
      </c>
      <c r="CW331" s="3" t="str">
        <v>IITA, Minjibir</v>
      </c>
      <c r="CX331" s="3" t="str">
        <v>IITA, Minjibir</v>
      </c>
      <c r="CY331" s="3" t="str">
        <v>IITA, Minjibir</v>
      </c>
      <c r="CZ331" s="3" t="str">
        <v>IITA, Minjibir</v>
      </c>
      <c r="DA331" s="3" t="str">
        <v>IITA, Minjibir</v>
      </c>
      <c r="DB331" s="3" t="str">
        <v>IITA, Minjibir</v>
      </c>
      <c r="DC331" s="3" t="str">
        <v>IITA, Minjibir</v>
      </c>
      <c r="DD331" s="3" t="str">
        <v>IITA, Minjibir</v>
      </c>
      <c r="DE331" s="3" t="str">
        <v>IITA, Minjibir</v>
      </c>
      <c r="DF331" s="3" t="str">
        <v>IITA, Minjibir</v>
      </c>
      <c r="DG331" s="3" t="str">
        <v>IITA, Minjibir</v>
      </c>
      <c r="DH331" s="3" t="str">
        <v>IITA, Minjibir</v>
      </c>
      <c r="DI331" s="3" t="str">
        <v>IITA, Minjibir</v>
      </c>
      <c r="DJ331" s="3" t="str">
        <v>IITA, Minjibir</v>
      </c>
      <c r="DK331" s="3" t="str">
        <v>IITA, Minjibir</v>
      </c>
      <c r="DL331" s="3" t="str">
        <v>IITA, Minjibir</v>
      </c>
      <c r="DM331" s="3" t="str">
        <v>IITA, Minjibir</v>
      </c>
      <c r="DN331" s="3" t="str">
        <v>IITA, Minjibir</v>
      </c>
      <c r="DO331" s="3" t="str">
        <v>IITA, Minjibir</v>
      </c>
      <c r="DP331" s="3" t="str">
        <v>IITA, Minjibir</v>
      </c>
    </row>
    <row r="332" spans="1:120" ht="14.5" x14ac:dyDescent="0.35">
      <c r="A332" s="3">
        <v>4.7190000000000003</v>
      </c>
      <c r="B332" s="3">
        <v>7.1779999999999999</v>
      </c>
      <c r="C332" s="3" t="s">
        <v>196</v>
      </c>
      <c r="D332" s="3" t="s">
        <v>107</v>
      </c>
      <c r="E332" s="3" t="s">
        <v>436</v>
      </c>
      <c r="F332" s="3">
        <v>500</v>
      </c>
      <c r="G332"/>
      <c r="H332" s="3" t="str">
        <f>CONCATENATE(site_list[[#This Row],[Country]],site_list[[#This Row],[Site.ID]])</f>
        <v>NigeriaIITA, Onne</v>
      </c>
      <c r="BB332" s="3" t="str">
        <v>IITA, Onne</v>
      </c>
      <c r="BC332" s="3" t="str">
        <v>IITA, Onne</v>
      </c>
      <c r="BD332" s="3" t="str">
        <v>IITA, Onne</v>
      </c>
      <c r="BE332" s="3" t="str">
        <v>IITA, Onne</v>
      </c>
      <c r="BF332" s="3" t="str">
        <v>IITA, Onne</v>
      </c>
      <c r="BG332" s="3" t="str">
        <v>IITA, Onne</v>
      </c>
      <c r="BH332" s="3" t="str">
        <v>IITA, Onne</v>
      </c>
      <c r="BI332" s="3" t="str">
        <v>IITA, Onne</v>
      </c>
      <c r="BJ332" s="3" t="str">
        <v>IITA, Onne</v>
      </c>
      <c r="BK332" s="3" t="str">
        <v>IITA, Onne</v>
      </c>
      <c r="BL332" s="3" t="str">
        <v>IITA, Onne</v>
      </c>
      <c r="BM332" s="3" t="str">
        <v>IITA, Onne</v>
      </c>
      <c r="BN332" s="3" t="str">
        <v>IITA, Onne</v>
      </c>
      <c r="BO332" s="3" t="str">
        <v>IITA, Onne</v>
      </c>
      <c r="BP332" s="3" t="str">
        <v>IITA, Onne</v>
      </c>
      <c r="BQ332" s="3" t="str">
        <v>IITA, Onne</v>
      </c>
      <c r="BR332" s="3" t="str">
        <v>IITA, Onne</v>
      </c>
      <c r="BS332" s="3" t="str">
        <v>IITA, Onne</v>
      </c>
      <c r="BT332" s="3" t="str">
        <v>IITA, Onne</v>
      </c>
      <c r="BU332" s="3" t="str">
        <v>IITA, Onne</v>
      </c>
      <c r="BV332" s="3" t="str">
        <v>IITA, Onne</v>
      </c>
      <c r="BW332" s="3" t="str">
        <v>IITA, Onne</v>
      </c>
      <c r="BX332" s="3" t="str">
        <v>IITA, Onne</v>
      </c>
      <c r="BY332" s="3" t="str">
        <v>IITA, Onne</v>
      </c>
      <c r="BZ332" s="3" t="str">
        <v>IITA, Onne</v>
      </c>
      <c r="CA332" s="3" t="str">
        <v>IITA, Onne</v>
      </c>
      <c r="CB332" s="3" t="str">
        <v>IITA, Onne</v>
      </c>
      <c r="CC332" s="3" t="str">
        <v>IITA, Onne</v>
      </c>
      <c r="CD332" s="3" t="str">
        <v>IITA, Onne</v>
      </c>
      <c r="CE332" s="3" t="str">
        <v>IITA, Onne</v>
      </c>
      <c r="CF332" s="3" t="str">
        <v>IITA, Onne</v>
      </c>
      <c r="CG332" s="3" t="str">
        <v>IITA, Onne</v>
      </c>
      <c r="CK332" s="3" t="str">
        <v>IITA, Onne</v>
      </c>
      <c r="CM332" s="3" t="str">
        <v>IITA, Onne</v>
      </c>
      <c r="CN332" s="3" t="str">
        <v>IITA, Onne</v>
      </c>
      <c r="CO332" s="3" t="str">
        <v>IITA, Onne</v>
      </c>
      <c r="CP332" s="3" t="str">
        <v>IITA, Onne</v>
      </c>
      <c r="CQ332" s="3" t="str">
        <v>IITA, Onne</v>
      </c>
      <c r="CR332" s="3" t="str">
        <v>IITA, Onne</v>
      </c>
      <c r="CS332" s="3" t="str">
        <v>IITA, Onne</v>
      </c>
      <c r="CT332" s="3" t="str">
        <v>IITA, Onne</v>
      </c>
      <c r="CU332" s="3" t="str">
        <v>IITA, Onne</v>
      </c>
      <c r="CV332" s="3" t="str">
        <v>IITA, Onne</v>
      </c>
      <c r="CW332" s="3" t="str">
        <v>IITA, Onne</v>
      </c>
      <c r="CX332" s="3" t="str">
        <v>IITA, Onne</v>
      </c>
      <c r="CY332" s="3" t="str">
        <v>IITA, Onne</v>
      </c>
      <c r="CZ332" s="3" t="str">
        <v>IITA, Onne</v>
      </c>
      <c r="DA332" s="3" t="str">
        <v>IITA, Onne</v>
      </c>
      <c r="DB332" s="3" t="str">
        <v>IITA, Onne</v>
      </c>
      <c r="DC332" s="3" t="str">
        <v>IITA, Onne</v>
      </c>
      <c r="DD332" s="3" t="str">
        <v>IITA, Onne</v>
      </c>
      <c r="DE332" s="3" t="str">
        <v>IITA, Onne</v>
      </c>
      <c r="DF332" s="3" t="str">
        <v>IITA, Onne</v>
      </c>
      <c r="DG332" s="3" t="str">
        <v>IITA, Onne</v>
      </c>
      <c r="DH332" s="3" t="str">
        <v>IITA, Onne</v>
      </c>
      <c r="DI332" s="3" t="str">
        <v>IITA, Onne</v>
      </c>
      <c r="DJ332" s="3" t="str">
        <v>IITA, Onne</v>
      </c>
      <c r="DK332" s="3" t="str">
        <v>IITA, Onne</v>
      </c>
      <c r="DL332" s="3" t="str">
        <v>IITA, Onne</v>
      </c>
      <c r="DM332" s="3" t="str">
        <v>IITA, Onne</v>
      </c>
      <c r="DN332" s="3" t="str">
        <v>IITA, Onne</v>
      </c>
      <c r="DO332" s="3" t="str">
        <v>IITA, Onne</v>
      </c>
      <c r="DP332" s="3" t="str">
        <v>IITA, Onne</v>
      </c>
    </row>
    <row r="333" spans="1:120" ht="14.5" x14ac:dyDescent="0.35">
      <c r="A333" s="3">
        <v>0.53120000000000001</v>
      </c>
      <c r="B333" s="3">
        <v>32.611800000000002</v>
      </c>
      <c r="C333" s="3" t="s">
        <v>233</v>
      </c>
      <c r="D333" s="3" t="s">
        <v>107</v>
      </c>
      <c r="E333" s="3" t="s">
        <v>7724</v>
      </c>
      <c r="F333" s="3">
        <v>500</v>
      </c>
      <c r="G333"/>
      <c r="H333" s="3" t="str">
        <f>CONCATENATE(site_list[[#This Row],[Country]],site_list[[#This Row],[Site.ID]])</f>
        <v>UgandaIITA, Sendusu NaCRRI, Namulonge</v>
      </c>
      <c r="BB333" s="3" t="str">
        <v>IITA, Sendusu NaCRRI, Namulonge</v>
      </c>
      <c r="BC333" s="3" t="str">
        <v>IITA, Sendusu NaCRRI, Namulonge</v>
      </c>
      <c r="BD333" s="3" t="str">
        <v>IITA, Sendusu NaCRRI, Namulonge</v>
      </c>
      <c r="BE333" s="3" t="str">
        <v>IITA, Sendusu NaCRRI, Namulonge</v>
      </c>
      <c r="BF333" s="3" t="str">
        <v>IITA, Sendusu NaCRRI, Namulonge</v>
      </c>
      <c r="BG333" s="3" t="str">
        <v>IITA, Sendusu NaCRRI, Namulonge</v>
      </c>
      <c r="BH333" s="3" t="str">
        <v>IITA, Sendusu NaCRRI, Namulonge</v>
      </c>
      <c r="BI333" s="3" t="str">
        <v>IITA, Sendusu NaCRRI, Namulonge</v>
      </c>
      <c r="BJ333" s="3" t="str">
        <v>IITA, Sendusu NaCRRI, Namulonge</v>
      </c>
      <c r="BK333" s="3" t="str">
        <v>IITA, Sendusu NaCRRI, Namulonge</v>
      </c>
      <c r="BL333" s="3" t="str">
        <v>IITA, Sendusu NaCRRI, Namulonge</v>
      </c>
      <c r="BM333" s="3" t="str">
        <v>IITA, Sendusu NaCRRI, Namulonge</v>
      </c>
      <c r="BN333" s="3" t="str">
        <v>IITA, Sendusu NaCRRI, Namulonge</v>
      </c>
      <c r="BO333" s="3" t="str">
        <v>IITA, Sendusu NaCRRI, Namulonge</v>
      </c>
      <c r="BP333" s="3" t="str">
        <v>IITA, Sendusu NaCRRI, Namulonge</v>
      </c>
      <c r="BQ333" s="3" t="str">
        <v>IITA, Sendusu NaCRRI, Namulonge</v>
      </c>
      <c r="BR333" s="3" t="str">
        <v>IITA, Sendusu NaCRRI, Namulonge</v>
      </c>
      <c r="BS333" s="3" t="str">
        <v>IITA, Sendusu NaCRRI, Namulonge</v>
      </c>
      <c r="BT333" s="3" t="str">
        <v>IITA, Sendusu NaCRRI, Namulonge</v>
      </c>
      <c r="BU333" s="3" t="str">
        <v>IITA, Sendusu NaCRRI, Namulonge</v>
      </c>
      <c r="BV333" s="3" t="str">
        <v>IITA, Sendusu NaCRRI, Namulonge</v>
      </c>
      <c r="BW333" s="3" t="str">
        <v>IITA, Sendusu NaCRRI, Namulonge</v>
      </c>
      <c r="BX333" s="3" t="str">
        <v>IITA, Sendusu NaCRRI, Namulonge</v>
      </c>
      <c r="BY333" s="3" t="str">
        <v>IITA, Sendusu NaCRRI, Namulonge</v>
      </c>
      <c r="BZ333" s="3" t="str">
        <v>IITA, Sendusu NaCRRI, Namulonge</v>
      </c>
      <c r="CA333" s="3" t="str">
        <v>IITA, Sendusu NaCRRI, Namulonge</v>
      </c>
      <c r="CB333" s="3" t="str">
        <v>IITA, Sendusu NaCRRI, Namulonge</v>
      </c>
      <c r="CC333" s="3" t="str">
        <v>IITA, Sendusu NaCRRI, Namulonge</v>
      </c>
      <c r="CD333" s="3" t="str">
        <v>IITA, Sendusu NaCRRI, Namulonge</v>
      </c>
      <c r="CE333" s="3" t="str">
        <v>IITA, Sendusu NaCRRI, Namulonge</v>
      </c>
      <c r="CF333" s="3" t="str">
        <v>IITA, Sendusu NaCRRI, Namulonge</v>
      </c>
      <c r="CG333" s="3" t="str">
        <v>IITA, Sendusu NaCRRI, Namulonge</v>
      </c>
      <c r="CK333" s="3" t="str">
        <v>IITA, Sendusu NaCRRI, Namulonge</v>
      </c>
      <c r="CM333" s="3" t="str">
        <v>IITA, Sendusu NaCRRI, Namulonge</v>
      </c>
      <c r="CN333" s="3" t="str">
        <v>IITA, Sendusu NaCRRI, Namulonge</v>
      </c>
      <c r="CO333" s="3" t="str">
        <v>IITA, Sendusu NaCRRI, Namulonge</v>
      </c>
      <c r="CP333" s="3" t="str">
        <v>IITA, Sendusu NaCRRI, Namulonge</v>
      </c>
      <c r="CQ333" s="3" t="str">
        <v>IITA, Sendusu NaCRRI, Namulonge</v>
      </c>
      <c r="CR333" s="3" t="str">
        <v>IITA, Sendusu NaCRRI, Namulonge</v>
      </c>
      <c r="CS333" s="3" t="str">
        <v>IITA, Sendusu NaCRRI, Namulonge</v>
      </c>
      <c r="CT333" s="3" t="str">
        <v>IITA, Sendusu NaCRRI, Namulonge</v>
      </c>
      <c r="CU333" s="3" t="str">
        <v>IITA, Sendusu NaCRRI, Namulonge</v>
      </c>
      <c r="CV333" s="3" t="str">
        <v>IITA, Sendusu NaCRRI, Namulonge</v>
      </c>
      <c r="CW333" s="3" t="str">
        <v>IITA, Sendusu NaCRRI, Namulonge</v>
      </c>
      <c r="CX333" s="3" t="str">
        <v>IITA, Sendusu NaCRRI, Namulonge</v>
      </c>
      <c r="CY333" s="3" t="str">
        <v>IITA, Sendusu NaCRRI, Namulonge</v>
      </c>
      <c r="CZ333" s="3" t="str">
        <v>IITA, Sendusu NaCRRI, Namulonge</v>
      </c>
      <c r="DA333" s="3" t="str">
        <v>IITA, Sendusu NaCRRI, Namulonge</v>
      </c>
      <c r="DB333" s="3" t="str">
        <v>IITA, Sendusu NaCRRI, Namulonge</v>
      </c>
      <c r="DC333" s="3" t="str">
        <v>IITA, Sendusu NaCRRI, Namulonge</v>
      </c>
      <c r="DD333" s="3" t="str">
        <v>IITA, Sendusu NaCRRI, Namulonge</v>
      </c>
      <c r="DE333" s="3" t="str">
        <v>IITA, Sendusu NaCRRI, Namulonge</v>
      </c>
      <c r="DF333" s="3" t="str">
        <v>IITA, Sendusu NaCRRI, Namulonge</v>
      </c>
      <c r="DG333" s="3" t="str">
        <v>IITA, Sendusu NaCRRI, Namulonge</v>
      </c>
      <c r="DH333" s="3" t="str">
        <v>IITA, Sendusu NaCRRI, Namulonge</v>
      </c>
      <c r="DI333" s="3" t="str">
        <v>IITA, Sendusu NaCRRI, Namulonge</v>
      </c>
      <c r="DJ333" s="3" t="str">
        <v>IITA, Sendusu NaCRRI, Namulonge</v>
      </c>
      <c r="DK333" s="3" t="str">
        <v>IITA, Sendusu NaCRRI, Namulonge</v>
      </c>
      <c r="DL333" s="3" t="str">
        <v>IITA, Sendusu NaCRRI, Namulonge</v>
      </c>
      <c r="DM333" s="3" t="str">
        <v>IITA, Sendusu NaCRRI, Namulonge</v>
      </c>
      <c r="DN333" s="3" t="str">
        <v>IITA, Sendusu NaCRRI, Namulonge</v>
      </c>
      <c r="DO333" s="3" t="str">
        <v>IITA, Sendusu NaCRRI, Namulonge</v>
      </c>
      <c r="DP333" s="3" t="str">
        <v>IITA, Sendusu NaCRRI, Namulonge</v>
      </c>
    </row>
    <row r="334" spans="1:120" ht="14.5" x14ac:dyDescent="0.35">
      <c r="A334" s="3">
        <v>3.8651599999999999</v>
      </c>
      <c r="B334" s="3">
        <v>11.46048</v>
      </c>
      <c r="C334" s="3" t="s">
        <v>121</v>
      </c>
      <c r="D334" s="3" t="s">
        <v>107</v>
      </c>
      <c r="E334" s="3" t="s">
        <v>7725</v>
      </c>
      <c r="F334" s="3">
        <v>100</v>
      </c>
      <c r="G334"/>
      <c r="H334" s="3" t="str">
        <f>CONCATENATE(site_list[[#This Row],[Country]],site_list[[#This Row],[Site.ID]])</f>
        <v>CameroonIITA, Yaounde</v>
      </c>
      <c r="BB334" s="3" t="str">
        <v>IITA, Yaounde</v>
      </c>
      <c r="BC334" s="3" t="str">
        <v>IITA, Yaounde</v>
      </c>
      <c r="BD334" s="3" t="str">
        <v>IITA, Yaounde</v>
      </c>
      <c r="BE334" s="3" t="str">
        <v>IITA, Yaounde</v>
      </c>
      <c r="BF334" s="3" t="str">
        <v>IITA, Yaounde</v>
      </c>
      <c r="BG334" s="3" t="str">
        <v>IITA, Yaounde</v>
      </c>
      <c r="BH334" s="3" t="str">
        <v>IITA, Yaounde</v>
      </c>
      <c r="BI334" s="3" t="str">
        <v>IITA, Yaounde</v>
      </c>
      <c r="BJ334" s="3" t="str">
        <v>IITA, Yaounde</v>
      </c>
      <c r="BK334" s="3" t="str">
        <v>IITA, Yaounde</v>
      </c>
      <c r="BL334" s="3" t="str">
        <v>IITA, Yaounde</v>
      </c>
      <c r="BM334" s="3" t="str">
        <v>IITA, Yaounde</v>
      </c>
      <c r="BN334" s="3" t="str">
        <v>IITA, Yaounde</v>
      </c>
      <c r="BO334" s="3" t="str">
        <v>IITA, Yaounde</v>
      </c>
      <c r="BP334" s="3" t="str">
        <v>IITA, Yaounde</v>
      </c>
      <c r="BQ334" s="3" t="str">
        <v>IITA, Yaounde</v>
      </c>
      <c r="BR334" s="3" t="str">
        <v>IITA, Yaounde</v>
      </c>
      <c r="BS334" s="3" t="str">
        <v>IITA, Yaounde</v>
      </c>
      <c r="BT334" s="3" t="str">
        <v>IITA, Yaounde</v>
      </c>
      <c r="BU334" s="3" t="str">
        <v>IITA, Yaounde</v>
      </c>
      <c r="BV334" s="3" t="str">
        <v>IITA, Yaounde</v>
      </c>
      <c r="BW334" s="3" t="str">
        <v>IITA, Yaounde</v>
      </c>
      <c r="BX334" s="3" t="str">
        <v>IITA, Yaounde</v>
      </c>
      <c r="BY334" s="3" t="str">
        <v>IITA, Yaounde</v>
      </c>
      <c r="BZ334" s="3" t="str">
        <v>IITA, Yaounde</v>
      </c>
      <c r="CA334" s="3" t="str">
        <v>IITA, Yaounde</v>
      </c>
      <c r="CB334" s="3" t="str">
        <v>IITA, Yaounde</v>
      </c>
      <c r="CC334" s="3" t="str">
        <v>IITA, Yaounde</v>
      </c>
      <c r="CD334" s="3" t="str">
        <v>IITA, Yaounde</v>
      </c>
      <c r="CE334" s="3" t="str">
        <v>IITA, Yaounde</v>
      </c>
      <c r="CF334" s="3" t="str">
        <v>IITA, Yaounde</v>
      </c>
      <c r="CG334" s="3" t="str">
        <v>IITA, Yaounde</v>
      </c>
      <c r="CK334" s="3" t="str">
        <v>IITA, Yaounde</v>
      </c>
      <c r="CM334" s="3" t="str">
        <v>IITA, Yaounde</v>
      </c>
      <c r="CN334" s="3" t="str">
        <v>IITA, Yaounde</v>
      </c>
      <c r="CO334" s="3" t="str">
        <v>IITA, Yaounde</v>
      </c>
      <c r="CP334" s="3" t="str">
        <v>IITA, Yaounde</v>
      </c>
      <c r="CQ334" s="3" t="str">
        <v>IITA, Yaounde</v>
      </c>
      <c r="CR334" s="3" t="str">
        <v>IITA, Yaounde</v>
      </c>
      <c r="CS334" s="3" t="str">
        <v>IITA, Yaounde</v>
      </c>
      <c r="CT334" s="3" t="str">
        <v>IITA, Yaounde</v>
      </c>
      <c r="CU334" s="3" t="str">
        <v>IITA, Yaounde</v>
      </c>
      <c r="CV334" s="3" t="str">
        <v>IITA, Yaounde</v>
      </c>
      <c r="CW334" s="3" t="str">
        <v>IITA, Yaounde</v>
      </c>
      <c r="CX334" s="3" t="str">
        <v>IITA, Yaounde</v>
      </c>
      <c r="CY334" s="3" t="str">
        <v>IITA, Yaounde</v>
      </c>
      <c r="CZ334" s="3" t="str">
        <v>IITA, Yaounde</v>
      </c>
      <c r="DA334" s="3" t="str">
        <v>IITA, Yaounde</v>
      </c>
      <c r="DB334" s="3" t="str">
        <v>IITA, Yaounde</v>
      </c>
      <c r="DC334" s="3" t="str">
        <v>IITA, Yaounde</v>
      </c>
      <c r="DD334" s="3" t="str">
        <v>IITA, Yaounde</v>
      </c>
      <c r="DE334" s="3" t="str">
        <v>IITA, Yaounde</v>
      </c>
      <c r="DF334" s="3" t="str">
        <v>IITA, Yaounde</v>
      </c>
      <c r="DG334" s="3" t="str">
        <v>IITA, Yaounde</v>
      </c>
      <c r="DH334" s="3" t="str">
        <v>IITA, Yaounde</v>
      </c>
      <c r="DI334" s="3" t="str">
        <v>IITA, Yaounde</v>
      </c>
      <c r="DJ334" s="3" t="str">
        <v>IITA, Yaounde</v>
      </c>
      <c r="DK334" s="3" t="str">
        <v>IITA, Yaounde</v>
      </c>
      <c r="DL334" s="3" t="str">
        <v>IITA, Yaounde</v>
      </c>
      <c r="DM334" s="3" t="str">
        <v>IITA, Yaounde</v>
      </c>
      <c r="DN334" s="3" t="str">
        <v>IITA, Yaounde</v>
      </c>
      <c r="DO334" s="3" t="str">
        <v>IITA, Yaounde</v>
      </c>
      <c r="DP334" s="3" t="str">
        <v>IITA, Yaounde</v>
      </c>
    </row>
    <row r="335" spans="1:120" ht="14.5" x14ac:dyDescent="0.35">
      <c r="A335" s="3">
        <v>1.0969</v>
      </c>
      <c r="B335" s="3">
        <v>34</v>
      </c>
      <c r="C335" s="3" t="s">
        <v>233</v>
      </c>
      <c r="D335" s="3" t="s">
        <v>107</v>
      </c>
      <c r="E335" s="3" t="s">
        <v>7726</v>
      </c>
      <c r="F335" s="3">
        <v>550</v>
      </c>
      <c r="G335"/>
      <c r="H335" s="3" t="str">
        <f>CONCATENATE(site_list[[#This Row],[Country]],site_list[[#This Row],[Site.ID]])</f>
        <v>UgandaIkilki DATIC</v>
      </c>
      <c r="BB335" s="3" t="str">
        <v>Ikilki DATIC</v>
      </c>
      <c r="BC335" s="3" t="str">
        <v>Ikilki DATIC</v>
      </c>
      <c r="BD335" s="3" t="str">
        <v>Ikilki DATIC</v>
      </c>
      <c r="BE335" s="3" t="str">
        <v>Ikilki DATIC</v>
      </c>
      <c r="BF335" s="3" t="str">
        <v>Ikilki DATIC</v>
      </c>
      <c r="BG335" s="3" t="str">
        <v>Ikilki DATIC</v>
      </c>
      <c r="BH335" s="3" t="str">
        <v>Ikilki DATIC</v>
      </c>
      <c r="BI335" s="3" t="str">
        <v>Ikilki DATIC</v>
      </c>
      <c r="BJ335" s="3" t="str">
        <v>Ikilki DATIC</v>
      </c>
      <c r="BK335" s="3" t="str">
        <v>Ikilki DATIC</v>
      </c>
      <c r="BL335" s="3" t="str">
        <v>Ikilki DATIC</v>
      </c>
      <c r="BM335" s="3" t="str">
        <v>Ikilki DATIC</v>
      </c>
      <c r="BN335" s="3" t="str">
        <v>Ikilki DATIC</v>
      </c>
      <c r="BO335" s="3" t="str">
        <v>Ikilki DATIC</v>
      </c>
      <c r="BP335" s="3" t="str">
        <v>Ikilki DATIC</v>
      </c>
      <c r="BQ335" s="3" t="str">
        <v>Ikilki DATIC</v>
      </c>
      <c r="BR335" s="3" t="str">
        <v>Ikilki DATIC</v>
      </c>
      <c r="BS335" s="3" t="str">
        <v>Ikilki DATIC</v>
      </c>
      <c r="BT335" s="3" t="str">
        <v>Ikilki DATIC</v>
      </c>
      <c r="BU335" s="3" t="str">
        <v>Ikilki DATIC</v>
      </c>
      <c r="BV335" s="3" t="str">
        <v>Ikilki DATIC</v>
      </c>
      <c r="BW335" s="3" t="str">
        <v>Ikilki DATIC</v>
      </c>
      <c r="BX335" s="3" t="str">
        <v>Ikilki DATIC</v>
      </c>
      <c r="BY335" s="3" t="str">
        <v>Ikilki DATIC</v>
      </c>
      <c r="BZ335" s="3" t="str">
        <v>Ikilki DATIC</v>
      </c>
      <c r="CA335" s="3" t="str">
        <v>Ikilki DATIC</v>
      </c>
      <c r="CB335" s="3" t="str">
        <v>Ikilki DATIC</v>
      </c>
      <c r="CC335" s="3" t="str">
        <v>Ikilki DATIC</v>
      </c>
      <c r="CD335" s="3" t="str">
        <v>Ikilki DATIC</v>
      </c>
      <c r="CE335" s="3" t="str">
        <v>Ikilki DATIC</v>
      </c>
      <c r="CF335" s="3" t="str">
        <v>Ikilki DATIC</v>
      </c>
      <c r="CG335" s="3" t="str">
        <v>Ikilki DATIC</v>
      </c>
      <c r="CK335" s="3" t="str">
        <v>Ikilki DATIC</v>
      </c>
      <c r="CM335" s="3" t="str">
        <v>Ikilki DATIC</v>
      </c>
      <c r="CN335" s="3" t="str">
        <v>Ikilki DATIC</v>
      </c>
      <c r="CO335" s="3" t="str">
        <v>Ikilki DATIC</v>
      </c>
      <c r="CP335" s="3" t="str">
        <v>Ikilki DATIC</v>
      </c>
      <c r="CQ335" s="3" t="str">
        <v>Ikilki DATIC</v>
      </c>
      <c r="CR335" s="3" t="str">
        <v>Ikilki DATIC</v>
      </c>
      <c r="CS335" s="3" t="str">
        <v>Ikilki DATIC</v>
      </c>
      <c r="CT335" s="3" t="str">
        <v>Ikilki DATIC</v>
      </c>
      <c r="CU335" s="3" t="str">
        <v>Ikilki DATIC</v>
      </c>
      <c r="CV335" s="3" t="str">
        <v>Ikilki DATIC</v>
      </c>
      <c r="CW335" s="3" t="str">
        <v>Ikilki DATIC</v>
      </c>
      <c r="CX335" s="3" t="str">
        <v>Ikilki DATIC</v>
      </c>
      <c r="CY335" s="3" t="str">
        <v>Ikilki DATIC</v>
      </c>
      <c r="CZ335" s="3" t="str">
        <v>Ikilki DATIC</v>
      </c>
      <c r="DA335" s="3" t="str">
        <v>Ikilki DATIC</v>
      </c>
      <c r="DB335" s="3" t="str">
        <v>Ikilki DATIC</v>
      </c>
      <c r="DC335" s="3" t="str">
        <v>Ikilki DATIC</v>
      </c>
      <c r="DD335" s="3" t="str">
        <v>Ikilki DATIC</v>
      </c>
      <c r="DE335" s="3" t="str">
        <v>Ikilki DATIC</v>
      </c>
      <c r="DF335" s="3" t="str">
        <v>Ikilki DATIC</v>
      </c>
      <c r="DG335" s="3" t="str">
        <v>Ikilki DATIC</v>
      </c>
      <c r="DH335" s="3" t="str">
        <v>Ikilki DATIC</v>
      </c>
      <c r="DI335" s="3" t="str">
        <v>Ikilki DATIC</v>
      </c>
      <c r="DJ335" s="3" t="str">
        <v>Ikilki DATIC</v>
      </c>
      <c r="DK335" s="3" t="str">
        <v>Ikilki DATIC</v>
      </c>
      <c r="DL335" s="3" t="str">
        <v>Ikilki DATIC</v>
      </c>
      <c r="DM335" s="3" t="str">
        <v>Ikilki DATIC</v>
      </c>
      <c r="DN335" s="3" t="str">
        <v>Ikilki DATIC</v>
      </c>
      <c r="DO335" s="3" t="str">
        <v>Ikilki DATIC</v>
      </c>
      <c r="DP335" s="3" t="str">
        <v>Ikilki DATIC</v>
      </c>
    </row>
    <row r="336" spans="1:120" ht="14.5" x14ac:dyDescent="0.35">
      <c r="A336" s="3">
        <v>10.132999999999999</v>
      </c>
      <c r="B336" s="3">
        <v>8.0079999999999991</v>
      </c>
      <c r="C336" s="3" t="s">
        <v>196</v>
      </c>
      <c r="D336" s="3" t="s">
        <v>107</v>
      </c>
      <c r="E336" s="3" t="s">
        <v>437</v>
      </c>
      <c r="F336" s="3">
        <v>19250</v>
      </c>
      <c r="G336"/>
      <c r="H336" s="3" t="str">
        <f>CONCATENATE(site_list[[#This Row],[Country]],site_list[[#This Row],[Site.ID]])</f>
        <v>NigeriaILCA, Kachia Grazing Reserve</v>
      </c>
      <c r="BB336" s="3" t="str">
        <v>ILCA, Kachia Grazing Reserve</v>
      </c>
      <c r="BC336" s="3" t="str">
        <v>ILCA, Kachia Grazing Reserve</v>
      </c>
      <c r="BD336" s="3" t="str">
        <v>ILCA, Kachia Grazing Reserve</v>
      </c>
      <c r="BE336" s="3" t="str">
        <v>ILCA, Kachia Grazing Reserve</v>
      </c>
      <c r="BF336" s="3" t="str">
        <v>ILCA, Kachia Grazing Reserve</v>
      </c>
      <c r="BG336" s="3" t="str">
        <v>ILCA, Kachia Grazing Reserve</v>
      </c>
      <c r="BH336" s="3" t="str">
        <v>ILCA, Kachia Grazing Reserve</v>
      </c>
      <c r="BI336" s="3" t="str">
        <v>ILCA, Kachia Grazing Reserve</v>
      </c>
      <c r="BJ336" s="3" t="str">
        <v>ILCA, Kachia Grazing Reserve</v>
      </c>
      <c r="BK336" s="3" t="str">
        <v>ILCA, Kachia Grazing Reserve</v>
      </c>
      <c r="BL336" s="3" t="str">
        <v>ILCA, Kachia Grazing Reserve</v>
      </c>
      <c r="BM336" s="3" t="str">
        <v>ILCA, Kachia Grazing Reserve</v>
      </c>
      <c r="BN336" s="3" t="str">
        <v>ILCA, Kachia Grazing Reserve</v>
      </c>
      <c r="BO336" s="3" t="str">
        <v>ILCA, Kachia Grazing Reserve</v>
      </c>
      <c r="BP336" s="3" t="str">
        <v>ILCA, Kachia Grazing Reserve</v>
      </c>
      <c r="BQ336" s="3" t="str">
        <v>ILCA, Kachia Grazing Reserve</v>
      </c>
      <c r="BR336" s="3" t="str">
        <v>ILCA, Kachia Grazing Reserve</v>
      </c>
      <c r="BS336" s="3" t="str">
        <v>ILCA, Kachia Grazing Reserve</v>
      </c>
      <c r="BT336" s="3" t="str">
        <v>ILCA, Kachia Grazing Reserve</v>
      </c>
      <c r="BU336" s="3" t="str">
        <v>ILCA, Kachia Grazing Reserve</v>
      </c>
      <c r="BV336" s="3" t="str">
        <v>ILCA, Kachia Grazing Reserve</v>
      </c>
      <c r="BW336" s="3" t="str">
        <v>ILCA, Kachia Grazing Reserve</v>
      </c>
      <c r="BX336" s="3" t="str">
        <v>ILCA, Kachia Grazing Reserve</v>
      </c>
      <c r="BY336" s="3" t="str">
        <v>ILCA, Kachia Grazing Reserve</v>
      </c>
      <c r="BZ336" s="3" t="str">
        <v>ILCA, Kachia Grazing Reserve</v>
      </c>
      <c r="CA336" s="3" t="str">
        <v>ILCA, Kachia Grazing Reserve</v>
      </c>
      <c r="CB336" s="3" t="str">
        <v>ILCA, Kachia Grazing Reserve</v>
      </c>
      <c r="CC336" s="3" t="str">
        <v>ILCA, Kachia Grazing Reserve</v>
      </c>
      <c r="CD336" s="3" t="str">
        <v>ILCA, Kachia Grazing Reserve</v>
      </c>
      <c r="CE336" s="3" t="str">
        <v>ILCA, Kachia Grazing Reserve</v>
      </c>
      <c r="CF336" s="3" t="str">
        <v>ILCA, Kachia Grazing Reserve</v>
      </c>
      <c r="CG336" s="3" t="str">
        <v>ILCA, Kachia Grazing Reserve</v>
      </c>
      <c r="CK336" s="3" t="str">
        <v>ILCA, Kachia Grazing Reserve</v>
      </c>
      <c r="CM336" s="3" t="str">
        <v>ILCA, Kachia Grazing Reserve</v>
      </c>
      <c r="CN336" s="3" t="str">
        <v>ILCA, Kachia Grazing Reserve</v>
      </c>
      <c r="CO336" s="3" t="str">
        <v>ILCA, Kachia Grazing Reserve</v>
      </c>
      <c r="CP336" s="3" t="str">
        <v>ILCA, Kachia Grazing Reserve</v>
      </c>
      <c r="CQ336" s="3" t="str">
        <v>ILCA, Kachia Grazing Reserve</v>
      </c>
      <c r="CR336" s="3" t="str">
        <v>ILCA, Kachia Grazing Reserve</v>
      </c>
      <c r="CS336" s="3" t="str">
        <v>ILCA, Kachia Grazing Reserve</v>
      </c>
      <c r="CT336" s="3" t="str">
        <v>ILCA, Kachia Grazing Reserve</v>
      </c>
      <c r="CU336" s="3" t="str">
        <v>ILCA, Kachia Grazing Reserve</v>
      </c>
      <c r="CV336" s="3" t="str">
        <v>ILCA, Kachia Grazing Reserve</v>
      </c>
      <c r="CW336" s="3" t="str">
        <v>ILCA, Kachia Grazing Reserve</v>
      </c>
      <c r="CX336" s="3" t="str">
        <v>ILCA, Kachia Grazing Reserve</v>
      </c>
      <c r="CY336" s="3" t="str">
        <v>ILCA, Kachia Grazing Reserve</v>
      </c>
      <c r="CZ336" s="3" t="str">
        <v>ILCA, Kachia Grazing Reserve</v>
      </c>
      <c r="DA336" s="3" t="str">
        <v>ILCA, Kachia Grazing Reserve</v>
      </c>
      <c r="DB336" s="3" t="str">
        <v>ILCA, Kachia Grazing Reserve</v>
      </c>
      <c r="DC336" s="3" t="str">
        <v>ILCA, Kachia Grazing Reserve</v>
      </c>
      <c r="DD336" s="3" t="str">
        <v>ILCA, Kachia Grazing Reserve</v>
      </c>
      <c r="DE336" s="3" t="str">
        <v>ILCA, Kachia Grazing Reserve</v>
      </c>
      <c r="DF336" s="3" t="str">
        <v>ILCA, Kachia Grazing Reserve</v>
      </c>
      <c r="DG336" s="3" t="str">
        <v>ILCA, Kachia Grazing Reserve</v>
      </c>
      <c r="DH336" s="3" t="str">
        <v>ILCA, Kachia Grazing Reserve</v>
      </c>
      <c r="DI336" s="3" t="str">
        <v>ILCA, Kachia Grazing Reserve</v>
      </c>
      <c r="DJ336" s="3" t="str">
        <v>ILCA, Kachia Grazing Reserve</v>
      </c>
      <c r="DK336" s="3" t="str">
        <v>ILCA, Kachia Grazing Reserve</v>
      </c>
      <c r="DL336" s="3" t="str">
        <v>ILCA, Kachia Grazing Reserve</v>
      </c>
      <c r="DM336" s="3" t="str">
        <v>ILCA, Kachia Grazing Reserve</v>
      </c>
      <c r="DN336" s="3" t="str">
        <v>ILCA, Kachia Grazing Reserve</v>
      </c>
      <c r="DO336" s="3" t="str">
        <v>ILCA, Kachia Grazing Reserve</v>
      </c>
      <c r="DP336" s="3" t="str">
        <v>ILCA, Kachia Grazing Reserve</v>
      </c>
    </row>
    <row r="337" spans="1:120" ht="14.5" x14ac:dyDescent="0.35">
      <c r="A337" s="3">
        <v>-9.0343</v>
      </c>
      <c r="B337" s="3">
        <v>36.845280000000002</v>
      </c>
      <c r="C337" s="3" t="s">
        <v>226</v>
      </c>
      <c r="D337" s="3" t="s">
        <v>107</v>
      </c>
      <c r="E337" s="3" t="s">
        <v>7727</v>
      </c>
      <c r="F337" s="3">
        <v>1000</v>
      </c>
      <c r="G337"/>
      <c r="H337" s="3" t="str">
        <f>CONCATENATE(site_list[[#This Row],[Country]],site_list[[#This Row],[Site.ID]])</f>
        <v>TanzaniaIlonga</v>
      </c>
      <c r="BB337" s="3" t="str">
        <v>Ilonga</v>
      </c>
      <c r="BC337" s="3" t="str">
        <v>Ilonga</v>
      </c>
      <c r="BD337" s="3" t="str">
        <v>Ilonga</v>
      </c>
      <c r="BE337" s="3" t="str">
        <v>Ilonga</v>
      </c>
      <c r="BF337" s="3" t="str">
        <v>Ilonga</v>
      </c>
      <c r="BG337" s="3" t="str">
        <v>Ilonga</v>
      </c>
      <c r="BH337" s="3" t="str">
        <v>Ilonga</v>
      </c>
      <c r="BI337" s="3" t="str">
        <v>Ilonga</v>
      </c>
      <c r="BJ337" s="3" t="str">
        <v>Ilonga</v>
      </c>
      <c r="BK337" s="3" t="str">
        <v>Ilonga</v>
      </c>
      <c r="BL337" s="3" t="str">
        <v>Ilonga</v>
      </c>
      <c r="BM337" s="3" t="str">
        <v>Ilonga</v>
      </c>
      <c r="BN337" s="3" t="str">
        <v>Ilonga</v>
      </c>
      <c r="BO337" s="3" t="str">
        <v>Ilonga</v>
      </c>
      <c r="BP337" s="3" t="str">
        <v>Ilonga</v>
      </c>
      <c r="BQ337" s="3" t="str">
        <v>Ilonga</v>
      </c>
      <c r="BR337" s="3" t="str">
        <v>Ilonga</v>
      </c>
      <c r="BS337" s="3" t="str">
        <v>Ilonga</v>
      </c>
      <c r="BT337" s="3" t="str">
        <v>Ilonga</v>
      </c>
      <c r="BU337" s="3" t="str">
        <v>Ilonga</v>
      </c>
      <c r="BV337" s="3" t="str">
        <v>Ilonga</v>
      </c>
      <c r="BW337" s="3" t="str">
        <v>Ilonga</v>
      </c>
      <c r="BX337" s="3" t="str">
        <v>Ilonga</v>
      </c>
      <c r="BY337" s="3" t="str">
        <v>Ilonga</v>
      </c>
      <c r="BZ337" s="3" t="str">
        <v>Ilonga</v>
      </c>
      <c r="CA337" s="3" t="str">
        <v>Ilonga</v>
      </c>
      <c r="CB337" s="3" t="str">
        <v>Ilonga</v>
      </c>
      <c r="CC337" s="3" t="str">
        <v>Ilonga</v>
      </c>
      <c r="CD337" s="3" t="str">
        <v>Ilonga</v>
      </c>
      <c r="CE337" s="3" t="str">
        <v>Ilonga</v>
      </c>
      <c r="CF337" s="3" t="str">
        <v>Ilonga</v>
      </c>
      <c r="CG337" s="3" t="str">
        <v>Ilonga</v>
      </c>
      <c r="CK337" s="3" t="str">
        <v>Ilonga</v>
      </c>
      <c r="CM337" s="3" t="str">
        <v>Ilonga</v>
      </c>
      <c r="CN337" s="3" t="str">
        <v>Ilonga</v>
      </c>
      <c r="CO337" s="3" t="str">
        <v>Ilonga</v>
      </c>
      <c r="CP337" s="3" t="str">
        <v>Ilonga</v>
      </c>
      <c r="CQ337" s="3" t="str">
        <v>Ilonga</v>
      </c>
      <c r="CR337" s="3" t="str">
        <v>Ilonga</v>
      </c>
      <c r="CS337" s="3" t="str">
        <v>Ilonga</v>
      </c>
      <c r="CT337" s="3" t="str">
        <v>Ilonga</v>
      </c>
      <c r="CU337" s="3" t="str">
        <v>Ilonga</v>
      </c>
      <c r="CV337" s="3" t="str">
        <v>Ilonga</v>
      </c>
      <c r="CW337" s="3" t="str">
        <v>Ilonga</v>
      </c>
      <c r="CX337" s="3" t="str">
        <v>Ilonga</v>
      </c>
      <c r="CY337" s="3" t="str">
        <v>Ilonga</v>
      </c>
      <c r="CZ337" s="3" t="str">
        <v>Ilonga</v>
      </c>
      <c r="DA337" s="3" t="str">
        <v>Ilonga</v>
      </c>
      <c r="DB337" s="3" t="str">
        <v>Ilonga</v>
      </c>
      <c r="DC337" s="3" t="str">
        <v>Ilonga</v>
      </c>
      <c r="DD337" s="3" t="str">
        <v>Ilonga</v>
      </c>
      <c r="DE337" s="3" t="str">
        <v>Ilonga</v>
      </c>
      <c r="DF337" s="3" t="str">
        <v>Ilonga</v>
      </c>
      <c r="DG337" s="3" t="str">
        <v>Ilonga</v>
      </c>
      <c r="DH337" s="3" t="str">
        <v>Ilonga</v>
      </c>
      <c r="DI337" s="3" t="str">
        <v>Ilonga</v>
      </c>
      <c r="DJ337" s="3" t="str">
        <v>Ilonga</v>
      </c>
      <c r="DK337" s="3" t="str">
        <v>Ilonga</v>
      </c>
      <c r="DL337" s="3" t="str">
        <v>Ilonga</v>
      </c>
      <c r="DM337" s="3" t="str">
        <v>Ilonga</v>
      </c>
      <c r="DN337" s="3" t="str">
        <v>Ilonga</v>
      </c>
      <c r="DO337" s="3" t="str">
        <v>Ilonga</v>
      </c>
      <c r="DP337" s="3" t="str">
        <v>Ilonga</v>
      </c>
    </row>
    <row r="338" spans="1:120" ht="14.5" x14ac:dyDescent="0.35">
      <c r="A338" s="3">
        <v>9.016</v>
      </c>
      <c r="B338" s="3">
        <v>38.814</v>
      </c>
      <c r="C338" s="3" t="s">
        <v>148</v>
      </c>
      <c r="D338" s="3" t="s">
        <v>107</v>
      </c>
      <c r="E338" s="3" t="s">
        <v>295</v>
      </c>
      <c r="F338" s="3">
        <v>1000</v>
      </c>
      <c r="G338"/>
      <c r="H338" s="3" t="str">
        <f>CONCATENATE(site_list[[#This Row],[Country]],site_list[[#This Row],[Site.ID]])</f>
        <v>EthiopiaILRI, Addis Ababa</v>
      </c>
      <c r="BB338" s="3" t="str">
        <v>ILRI, Addis Ababa</v>
      </c>
      <c r="BC338" s="3" t="str">
        <v>ILRI, Addis Ababa</v>
      </c>
      <c r="BD338" s="3" t="str">
        <v>ILRI, Addis Ababa</v>
      </c>
      <c r="BE338" s="3" t="str">
        <v>ILRI, Addis Ababa</v>
      </c>
      <c r="BF338" s="3" t="str">
        <v>ILRI, Addis Ababa</v>
      </c>
      <c r="BG338" s="3" t="str">
        <v>ILRI, Addis Ababa</v>
      </c>
      <c r="BH338" s="3" t="str">
        <v>ILRI, Addis Ababa</v>
      </c>
      <c r="BI338" s="3" t="str">
        <v>ILRI, Addis Ababa</v>
      </c>
      <c r="BJ338" s="3" t="str">
        <v>ILRI, Addis Ababa</v>
      </c>
      <c r="BK338" s="3" t="str">
        <v>ILRI, Addis Ababa</v>
      </c>
      <c r="BL338" s="3" t="str">
        <v>ILRI, Addis Ababa</v>
      </c>
      <c r="BM338" s="3" t="str">
        <v>ILRI, Addis Ababa</v>
      </c>
      <c r="BN338" s="3" t="str">
        <v>ILRI, Addis Ababa</v>
      </c>
      <c r="BO338" s="3" t="str">
        <v>ILRI, Addis Ababa</v>
      </c>
      <c r="BP338" s="3" t="str">
        <v>ILRI, Addis Ababa</v>
      </c>
      <c r="BQ338" s="3" t="str">
        <v>ILRI, Addis Ababa</v>
      </c>
      <c r="BR338" s="3" t="str">
        <v>ILRI, Addis Ababa</v>
      </c>
      <c r="BS338" s="3" t="str">
        <v>ILRI, Addis Ababa</v>
      </c>
      <c r="BT338" s="3" t="str">
        <v>ILRI, Addis Ababa</v>
      </c>
      <c r="BU338" s="3" t="str">
        <v>ILRI, Addis Ababa</v>
      </c>
      <c r="BV338" s="3" t="str">
        <v>ILRI, Addis Ababa</v>
      </c>
      <c r="BW338" s="3" t="str">
        <v>ILRI, Addis Ababa</v>
      </c>
      <c r="BX338" s="3" t="str">
        <v>ILRI, Addis Ababa</v>
      </c>
      <c r="BY338" s="3" t="str">
        <v>ILRI, Addis Ababa</v>
      </c>
      <c r="BZ338" s="3" t="str">
        <v>ILRI, Addis Ababa</v>
      </c>
      <c r="CA338" s="3" t="str">
        <v>ILRI, Addis Ababa</v>
      </c>
      <c r="CB338" s="3" t="str">
        <v>ILRI, Addis Ababa</v>
      </c>
      <c r="CC338" s="3" t="str">
        <v>ILRI, Addis Ababa</v>
      </c>
      <c r="CD338" s="3" t="str">
        <v>ILRI, Addis Ababa</v>
      </c>
      <c r="CE338" s="3" t="str">
        <v>ILRI, Addis Ababa</v>
      </c>
      <c r="CF338" s="3" t="str">
        <v>ILRI, Addis Ababa</v>
      </c>
      <c r="CG338" s="3" t="str">
        <v>ILRI, Addis Ababa</v>
      </c>
      <c r="CK338" s="3" t="str">
        <v>ILRI, Addis Ababa</v>
      </c>
      <c r="CM338" s="3" t="str">
        <v>ILRI, Addis Ababa</v>
      </c>
      <c r="CN338" s="3" t="str">
        <v>ILRI, Addis Ababa</v>
      </c>
      <c r="CO338" s="3" t="str">
        <v>ILRI, Addis Ababa</v>
      </c>
      <c r="CP338" s="3" t="str">
        <v>ILRI, Addis Ababa</v>
      </c>
      <c r="CQ338" s="3" t="str">
        <v>ILRI, Addis Ababa</v>
      </c>
      <c r="CR338" s="3" t="str">
        <v>ILRI, Addis Ababa</v>
      </c>
      <c r="CS338" s="3" t="str">
        <v>ILRI, Addis Ababa</v>
      </c>
      <c r="CT338" s="3" t="str">
        <v>ILRI, Addis Ababa</v>
      </c>
      <c r="CU338" s="3" t="str">
        <v>ILRI, Addis Ababa</v>
      </c>
      <c r="CV338" s="3" t="str">
        <v>ILRI, Addis Ababa</v>
      </c>
      <c r="CW338" s="3" t="str">
        <v>ILRI, Addis Ababa</v>
      </c>
      <c r="CX338" s="3" t="str">
        <v>ILRI, Addis Ababa</v>
      </c>
      <c r="CY338" s="3" t="str">
        <v>ILRI, Addis Ababa</v>
      </c>
      <c r="CZ338" s="3" t="str">
        <v>ILRI, Addis Ababa</v>
      </c>
      <c r="DA338" s="3" t="str">
        <v>ILRI, Addis Ababa</v>
      </c>
      <c r="DB338" s="3" t="str">
        <v>ILRI, Addis Ababa</v>
      </c>
      <c r="DC338" s="3" t="str">
        <v>ILRI, Addis Ababa</v>
      </c>
      <c r="DD338" s="3" t="str">
        <v>ILRI, Addis Ababa</v>
      </c>
      <c r="DE338" s="3" t="str">
        <v>ILRI, Addis Ababa</v>
      </c>
      <c r="DF338" s="3" t="str">
        <v>ILRI, Addis Ababa</v>
      </c>
      <c r="DG338" s="3" t="str">
        <v>ILRI, Addis Ababa</v>
      </c>
      <c r="DH338" s="3" t="str">
        <v>ILRI, Addis Ababa</v>
      </c>
      <c r="DI338" s="3" t="str">
        <v>ILRI, Addis Ababa</v>
      </c>
      <c r="DJ338" s="3" t="str">
        <v>ILRI, Addis Ababa</v>
      </c>
      <c r="DK338" s="3" t="str">
        <v>ILRI, Addis Ababa</v>
      </c>
      <c r="DL338" s="3" t="str">
        <v>ILRI, Addis Ababa</v>
      </c>
      <c r="DM338" s="3" t="str">
        <v>ILRI, Addis Ababa</v>
      </c>
      <c r="DN338" s="3" t="str">
        <v>ILRI, Addis Ababa</v>
      </c>
      <c r="DO338" s="3" t="str">
        <v>ILRI, Addis Ababa</v>
      </c>
      <c r="DP338" s="3" t="str">
        <v>ILRI, Addis Ababa</v>
      </c>
    </row>
    <row r="339" spans="1:120" ht="14.5" x14ac:dyDescent="0.35">
      <c r="A339" s="3">
        <v>8.734</v>
      </c>
      <c r="B339" s="3">
        <v>38.985999999999997</v>
      </c>
      <c r="C339" s="3" t="s">
        <v>148</v>
      </c>
      <c r="D339" s="3" t="s">
        <v>107</v>
      </c>
      <c r="E339" s="3" t="s">
        <v>296</v>
      </c>
      <c r="F339" s="3">
        <v>5000</v>
      </c>
      <c r="G339"/>
      <c r="H339" s="3" t="str">
        <f>CONCATENATE(site_list[[#This Row],[Country]],site_list[[#This Row],[Site.ID]])</f>
        <v>EthiopiaILRI, Debre Zeit</v>
      </c>
      <c r="BB339" s="3" t="str">
        <v>ILRI, Debre Zeit</v>
      </c>
      <c r="BC339" s="3" t="str">
        <v>ILRI, Debre Zeit</v>
      </c>
      <c r="BD339" s="3" t="str">
        <v>ILRI, Debre Zeit</v>
      </c>
      <c r="BE339" s="3" t="str">
        <v>ILRI, Debre Zeit</v>
      </c>
      <c r="BF339" s="3" t="str">
        <v>ILRI, Debre Zeit</v>
      </c>
      <c r="BG339" s="3" t="str">
        <v>ILRI, Debre Zeit</v>
      </c>
      <c r="BH339" s="3" t="str">
        <v>ILRI, Debre Zeit</v>
      </c>
      <c r="BI339" s="3" t="str">
        <v>ILRI, Debre Zeit</v>
      </c>
      <c r="BJ339" s="3" t="str">
        <v>ILRI, Debre Zeit</v>
      </c>
      <c r="BK339" s="3" t="str">
        <v>ILRI, Debre Zeit</v>
      </c>
      <c r="BL339" s="3" t="str">
        <v>ILRI, Debre Zeit</v>
      </c>
      <c r="BM339" s="3" t="str">
        <v>ILRI, Debre Zeit</v>
      </c>
      <c r="BN339" s="3" t="str">
        <v>ILRI, Debre Zeit</v>
      </c>
      <c r="BO339" s="3" t="str">
        <v>ILRI, Debre Zeit</v>
      </c>
      <c r="BP339" s="3" t="str">
        <v>ILRI, Debre Zeit</v>
      </c>
      <c r="BQ339" s="3" t="str">
        <v>ILRI, Debre Zeit</v>
      </c>
      <c r="BR339" s="3" t="str">
        <v>ILRI, Debre Zeit</v>
      </c>
      <c r="BS339" s="3" t="str">
        <v>ILRI, Debre Zeit</v>
      </c>
      <c r="BT339" s="3" t="str">
        <v>ILRI, Debre Zeit</v>
      </c>
      <c r="BU339" s="3" t="str">
        <v>ILRI, Debre Zeit</v>
      </c>
      <c r="BV339" s="3" t="str">
        <v>ILRI, Debre Zeit</v>
      </c>
      <c r="BW339" s="3" t="str">
        <v>ILRI, Debre Zeit</v>
      </c>
      <c r="BX339" s="3" t="str">
        <v>ILRI, Debre Zeit</v>
      </c>
      <c r="BY339" s="3" t="str">
        <v>ILRI, Debre Zeit</v>
      </c>
      <c r="BZ339" s="3" t="str">
        <v>ILRI, Debre Zeit</v>
      </c>
      <c r="CA339" s="3" t="str">
        <v>ILRI, Debre Zeit</v>
      </c>
      <c r="CB339" s="3" t="str">
        <v>ILRI, Debre Zeit</v>
      </c>
      <c r="CC339" s="3" t="str">
        <v>ILRI, Debre Zeit</v>
      </c>
      <c r="CD339" s="3" t="str">
        <v>ILRI, Debre Zeit</v>
      </c>
      <c r="CE339" s="3" t="str">
        <v>ILRI, Debre Zeit</v>
      </c>
      <c r="CF339" s="3" t="str">
        <v>ILRI, Debre Zeit</v>
      </c>
      <c r="CG339" s="3" t="str">
        <v>ILRI, Debre Zeit</v>
      </c>
      <c r="CK339" s="3" t="str">
        <v>ILRI, Debre Zeit</v>
      </c>
      <c r="CM339" s="3" t="str">
        <v>ILRI, Debre Zeit</v>
      </c>
      <c r="CN339" s="3" t="str">
        <v>ILRI, Debre Zeit</v>
      </c>
      <c r="CO339" s="3" t="str">
        <v>ILRI, Debre Zeit</v>
      </c>
      <c r="CP339" s="3" t="str">
        <v>ILRI, Debre Zeit</v>
      </c>
      <c r="CQ339" s="3" t="str">
        <v>ILRI, Debre Zeit</v>
      </c>
      <c r="CR339" s="3" t="str">
        <v>ILRI, Debre Zeit</v>
      </c>
      <c r="CS339" s="3" t="str">
        <v>ILRI, Debre Zeit</v>
      </c>
      <c r="CT339" s="3" t="str">
        <v>ILRI, Debre Zeit</v>
      </c>
      <c r="CU339" s="3" t="str">
        <v>ILRI, Debre Zeit</v>
      </c>
      <c r="CV339" s="3" t="str">
        <v>ILRI, Debre Zeit</v>
      </c>
      <c r="CW339" s="3" t="str">
        <v>ILRI, Debre Zeit</v>
      </c>
      <c r="CX339" s="3" t="str">
        <v>ILRI, Debre Zeit</v>
      </c>
      <c r="CY339" s="3" t="str">
        <v>ILRI, Debre Zeit</v>
      </c>
      <c r="CZ339" s="3" t="str">
        <v>ILRI, Debre Zeit</v>
      </c>
      <c r="DA339" s="3" t="str">
        <v>ILRI, Debre Zeit</v>
      </c>
      <c r="DB339" s="3" t="str">
        <v>ILRI, Debre Zeit</v>
      </c>
      <c r="DC339" s="3" t="str">
        <v>ILRI, Debre Zeit</v>
      </c>
      <c r="DD339" s="3" t="str">
        <v>ILRI, Debre Zeit</v>
      </c>
      <c r="DE339" s="3" t="str">
        <v>ILRI, Debre Zeit</v>
      </c>
      <c r="DF339" s="3" t="str">
        <v>ILRI, Debre Zeit</v>
      </c>
      <c r="DG339" s="3" t="str">
        <v>ILRI, Debre Zeit</v>
      </c>
      <c r="DH339" s="3" t="str">
        <v>ILRI, Debre Zeit</v>
      </c>
      <c r="DI339" s="3" t="str">
        <v>ILRI, Debre Zeit</v>
      </c>
      <c r="DJ339" s="3" t="str">
        <v>ILRI, Debre Zeit</v>
      </c>
      <c r="DK339" s="3" t="str">
        <v>ILRI, Debre Zeit</v>
      </c>
      <c r="DL339" s="3" t="str">
        <v>ILRI, Debre Zeit</v>
      </c>
      <c r="DM339" s="3" t="str">
        <v>ILRI, Debre Zeit</v>
      </c>
      <c r="DN339" s="3" t="str">
        <v>ILRI, Debre Zeit</v>
      </c>
      <c r="DO339" s="3" t="str">
        <v>ILRI, Debre Zeit</v>
      </c>
      <c r="DP339" s="3" t="str">
        <v>ILRI, Debre Zeit</v>
      </c>
    </row>
    <row r="340" spans="1:120" ht="14.5" x14ac:dyDescent="0.35">
      <c r="A340" s="3">
        <v>12.084</v>
      </c>
      <c r="B340" s="3">
        <v>-1.4810000000000001</v>
      </c>
      <c r="C340" s="3" t="s">
        <v>113</v>
      </c>
      <c r="D340" s="3" t="s">
        <v>107</v>
      </c>
      <c r="E340" s="3" t="s">
        <v>219</v>
      </c>
      <c r="F340" s="3">
        <v>300</v>
      </c>
      <c r="G340"/>
      <c r="H340" s="3" t="str">
        <f>CONCATENATE(site_list[[#This Row],[Country]],site_list[[#This Row],[Site.ID]])</f>
        <v>Burkina FasoINAGOR Research Centre</v>
      </c>
      <c r="BB340" s="3" t="str">
        <v>INAGOR Research Centre</v>
      </c>
      <c r="BC340" s="3" t="str">
        <v>INAGOR Research Centre</v>
      </c>
      <c r="BD340" s="3" t="str">
        <v>INAGOR Research Centre</v>
      </c>
      <c r="BE340" s="3" t="str">
        <v>INAGOR Research Centre</v>
      </c>
      <c r="BF340" s="3" t="str">
        <v>INAGOR Research Centre</v>
      </c>
      <c r="BG340" s="3" t="str">
        <v>INAGOR Research Centre</v>
      </c>
      <c r="BH340" s="3" t="str">
        <v>INAGOR Research Centre</v>
      </c>
      <c r="BI340" s="3" t="str">
        <v>INAGOR Research Centre</v>
      </c>
      <c r="BJ340" s="3" t="str">
        <v>INAGOR Research Centre</v>
      </c>
      <c r="BK340" s="3" t="str">
        <v>INAGOR Research Centre</v>
      </c>
      <c r="BL340" s="3" t="str">
        <v>INAGOR Research Centre</v>
      </c>
      <c r="BM340" s="3" t="str">
        <v>INAGOR Research Centre</v>
      </c>
      <c r="BN340" s="3" t="str">
        <v>INAGOR Research Centre</v>
      </c>
      <c r="BO340" s="3" t="str">
        <v>INAGOR Research Centre</v>
      </c>
      <c r="BP340" s="3" t="str">
        <v>INAGOR Research Centre</v>
      </c>
      <c r="BQ340" s="3" t="str">
        <v>INAGOR Research Centre</v>
      </c>
      <c r="BR340" s="3" t="str">
        <v>INAGOR Research Centre</v>
      </c>
      <c r="BS340" s="3" t="str">
        <v>INAGOR Research Centre</v>
      </c>
      <c r="BT340" s="3" t="str">
        <v>INAGOR Research Centre</v>
      </c>
      <c r="BU340" s="3" t="str">
        <v>INAGOR Research Centre</v>
      </c>
      <c r="BV340" s="3" t="str">
        <v>INAGOR Research Centre</v>
      </c>
      <c r="BW340" s="3" t="str">
        <v>INAGOR Research Centre</v>
      </c>
      <c r="BX340" s="3" t="str">
        <v>INAGOR Research Centre</v>
      </c>
      <c r="BY340" s="3" t="str">
        <v>INAGOR Research Centre</v>
      </c>
      <c r="BZ340" s="3" t="str">
        <v>INAGOR Research Centre</v>
      </c>
      <c r="CA340" s="3" t="str">
        <v>INAGOR Research Centre</v>
      </c>
      <c r="CB340" s="3" t="str">
        <v>INAGOR Research Centre</v>
      </c>
      <c r="CC340" s="3" t="str">
        <v>INAGOR Research Centre</v>
      </c>
      <c r="CD340" s="3" t="str">
        <v>INAGOR Research Centre</v>
      </c>
      <c r="CE340" s="3" t="str">
        <v>INAGOR Research Centre</v>
      </c>
      <c r="CF340" s="3" t="str">
        <v>INAGOR Research Centre</v>
      </c>
      <c r="CG340" s="3" t="str">
        <v>INAGOR Research Centre</v>
      </c>
      <c r="CK340" s="3" t="str">
        <v>INAGOR Research Centre</v>
      </c>
      <c r="CM340" s="3" t="str">
        <v>INAGOR Research Centre</v>
      </c>
      <c r="CN340" s="3" t="str">
        <v>INAGOR Research Centre</v>
      </c>
      <c r="CO340" s="3" t="str">
        <v>INAGOR Research Centre</v>
      </c>
      <c r="CP340" s="3" t="str">
        <v>INAGOR Research Centre</v>
      </c>
      <c r="CQ340" s="3" t="str">
        <v>INAGOR Research Centre</v>
      </c>
      <c r="CR340" s="3" t="str">
        <v>INAGOR Research Centre</v>
      </c>
      <c r="CS340" s="3" t="str">
        <v>INAGOR Research Centre</v>
      </c>
      <c r="CT340" s="3" t="str">
        <v>INAGOR Research Centre</v>
      </c>
      <c r="CU340" s="3" t="str">
        <v>INAGOR Research Centre</v>
      </c>
      <c r="CV340" s="3" t="str">
        <v>INAGOR Research Centre</v>
      </c>
      <c r="CW340" s="3" t="str">
        <v>INAGOR Research Centre</v>
      </c>
      <c r="CX340" s="3" t="str">
        <v>INAGOR Research Centre</v>
      </c>
      <c r="CY340" s="3" t="str">
        <v>INAGOR Research Centre</v>
      </c>
      <c r="CZ340" s="3" t="str">
        <v>INAGOR Research Centre</v>
      </c>
      <c r="DA340" s="3" t="str">
        <v>INAGOR Research Centre</v>
      </c>
      <c r="DB340" s="3" t="str">
        <v>INAGOR Research Centre</v>
      </c>
      <c r="DC340" s="3" t="str">
        <v>INAGOR Research Centre</v>
      </c>
      <c r="DD340" s="3" t="str">
        <v>INAGOR Research Centre</v>
      </c>
      <c r="DE340" s="3" t="str">
        <v>INAGOR Research Centre</v>
      </c>
      <c r="DF340" s="3" t="str">
        <v>INAGOR Research Centre</v>
      </c>
      <c r="DG340" s="3" t="str">
        <v>INAGOR Research Centre</v>
      </c>
      <c r="DH340" s="3" t="str">
        <v>INAGOR Research Centre</v>
      </c>
      <c r="DI340" s="3" t="str">
        <v>INAGOR Research Centre</v>
      </c>
      <c r="DJ340" s="3" t="str">
        <v>INAGOR Research Centre</v>
      </c>
      <c r="DK340" s="3" t="str">
        <v>INAGOR Research Centre</v>
      </c>
      <c r="DL340" s="3" t="str">
        <v>INAGOR Research Centre</v>
      </c>
      <c r="DM340" s="3" t="str">
        <v>INAGOR Research Centre</v>
      </c>
      <c r="DN340" s="3" t="str">
        <v>INAGOR Research Centre</v>
      </c>
      <c r="DO340" s="3" t="str">
        <v>INAGOR Research Centre</v>
      </c>
      <c r="DP340" s="3" t="str">
        <v>INAGOR Research Centre</v>
      </c>
    </row>
    <row r="341" spans="1:120" ht="14.5" x14ac:dyDescent="0.35">
      <c r="A341" s="3">
        <v>28.637799999999999</v>
      </c>
      <c r="B341" s="3">
        <v>77.160399999999996</v>
      </c>
      <c r="C341" s="3" t="s">
        <v>13662</v>
      </c>
      <c r="D341" s="3" t="s">
        <v>112</v>
      </c>
      <c r="E341" s="3" t="s">
        <v>13688</v>
      </c>
      <c r="F341" s="3">
        <v>200</v>
      </c>
      <c r="G341"/>
      <c r="H341" s="3" t="str">
        <f>CONCATENATE(site_list[[#This Row],[Country]],site_list[[#This Row],[Site.ID]])</f>
        <v>IndiaIndian Agricultural Research Institute, New Delhi</v>
      </c>
      <c r="BB341" s="3" t="str">
        <v>Indian Agricultural Research Institute, New Delhi</v>
      </c>
      <c r="BC341" s="3" t="str">
        <v>Indian Agricultural Research Institute, New Delhi</v>
      </c>
      <c r="BD341" s="3" t="str">
        <v>Indian Agricultural Research Institute, New Delhi</v>
      </c>
      <c r="BE341" s="3" t="str">
        <v>Indian Agricultural Research Institute, New Delhi</v>
      </c>
      <c r="BF341" s="3" t="str">
        <v>Indian Agricultural Research Institute, New Delhi</v>
      </c>
      <c r="BG341" s="3" t="str">
        <v>Indian Agricultural Research Institute, New Delhi</v>
      </c>
      <c r="BH341" s="3" t="str">
        <v>Indian Agricultural Research Institute, New Delhi</v>
      </c>
      <c r="BI341" s="3" t="str">
        <v>Indian Agricultural Research Institute, New Delhi</v>
      </c>
      <c r="BJ341" s="3" t="str">
        <v>Indian Agricultural Research Institute, New Delhi</v>
      </c>
      <c r="BK341" s="3" t="str">
        <v>Indian Agricultural Research Institute, New Delhi</v>
      </c>
      <c r="BL341" s="3" t="str">
        <v>Indian Agricultural Research Institute, New Delhi</v>
      </c>
      <c r="BM341" s="3" t="str">
        <v>Indian Agricultural Research Institute, New Delhi</v>
      </c>
      <c r="BN341" s="3" t="str">
        <v>Indian Agricultural Research Institute, New Delhi</v>
      </c>
      <c r="BO341" s="3" t="str">
        <v>Indian Agricultural Research Institute, New Delhi</v>
      </c>
      <c r="BP341" s="3" t="str">
        <v>Indian Agricultural Research Institute, New Delhi</v>
      </c>
      <c r="BQ341" s="3" t="str">
        <v>Indian Agricultural Research Institute, New Delhi</v>
      </c>
      <c r="BR341" s="3" t="str">
        <v>Indian Agricultural Research Institute, New Delhi</v>
      </c>
      <c r="BS341" s="3" t="str">
        <v>Indian Agricultural Research Institute, New Delhi</v>
      </c>
      <c r="BT341" s="3" t="str">
        <v>Indian Agricultural Research Institute, New Delhi</v>
      </c>
      <c r="BU341" s="3" t="str">
        <v>Indian Agricultural Research Institute, New Delhi</v>
      </c>
      <c r="BV341" s="3" t="str">
        <v>Indian Agricultural Research Institute, New Delhi</v>
      </c>
      <c r="BW341" s="3" t="str">
        <v>Indian Agricultural Research Institute, New Delhi</v>
      </c>
      <c r="BX341" s="3" t="str">
        <v>Indian Agricultural Research Institute, New Delhi</v>
      </c>
      <c r="BY341" s="3" t="str">
        <v>Indian Agricultural Research Institute, New Delhi</v>
      </c>
      <c r="BZ341" s="3" t="str">
        <v>Indian Agricultural Research Institute, New Delhi</v>
      </c>
      <c r="CA341" s="3" t="str">
        <v>Indian Agricultural Research Institute, New Delhi</v>
      </c>
      <c r="CB341" s="3" t="str">
        <v>Indian Agricultural Research Institute, New Delhi</v>
      </c>
      <c r="CC341" s="3" t="str">
        <v>Indian Agricultural Research Institute, New Delhi</v>
      </c>
      <c r="CD341" s="3" t="str">
        <v>Indian Agricultural Research Institute, New Delhi</v>
      </c>
      <c r="CE341" s="3" t="str">
        <v>Indian Agricultural Research Institute, New Delhi</v>
      </c>
      <c r="CF341" s="3" t="str">
        <v>Indian Agricultural Research Institute, New Delhi</v>
      </c>
      <c r="CG341" s="3" t="str">
        <v>Indian Agricultural Research Institute, New Delhi</v>
      </c>
      <c r="CK341" s="3" t="str">
        <v>Indian Agricultural Research Institute, New Delhi</v>
      </c>
      <c r="CM341" s="3" t="str">
        <v>Indian Agricultural Research Institute, New Delhi</v>
      </c>
      <c r="CN341" s="3" t="str">
        <v>Indian Agricultural Research Institute, New Delhi</v>
      </c>
      <c r="CO341" s="3" t="str">
        <v>Indian Agricultural Research Institute, New Delhi</v>
      </c>
      <c r="CP341" s="3" t="str">
        <v>Indian Agricultural Research Institute, New Delhi</v>
      </c>
      <c r="CQ341" s="3" t="str">
        <v>Indian Agricultural Research Institute, New Delhi</v>
      </c>
      <c r="CR341" s="3" t="str">
        <v>Indian Agricultural Research Institute, New Delhi</v>
      </c>
      <c r="CS341" s="3" t="str">
        <v>Indian Agricultural Research Institute, New Delhi</v>
      </c>
      <c r="CT341" s="3" t="str">
        <v>Indian Agricultural Research Institute, New Delhi</v>
      </c>
      <c r="CU341" s="3" t="str">
        <v>Indian Agricultural Research Institute, New Delhi</v>
      </c>
      <c r="CV341" s="3" t="str">
        <v>Indian Agricultural Research Institute, New Delhi</v>
      </c>
      <c r="CW341" s="3" t="str">
        <v>Indian Agricultural Research Institute, New Delhi</v>
      </c>
      <c r="CX341" s="3" t="str">
        <v>Indian Agricultural Research Institute, New Delhi</v>
      </c>
      <c r="CY341" s="3" t="str">
        <v>Indian Agricultural Research Institute, New Delhi</v>
      </c>
      <c r="CZ341" s="3" t="str">
        <v>Indian Agricultural Research Institute, New Delhi</v>
      </c>
      <c r="DA341" s="3" t="str">
        <v>Indian Agricultural Research Institute, New Delhi</v>
      </c>
      <c r="DB341" s="3" t="str">
        <v>Indian Agricultural Research Institute, New Delhi</v>
      </c>
      <c r="DC341" s="3" t="str">
        <v>Indian Agricultural Research Institute, New Delhi</v>
      </c>
      <c r="DD341" s="3" t="str">
        <v>Indian Agricultural Research Institute, New Delhi</v>
      </c>
      <c r="DE341" s="3" t="str">
        <v>Indian Agricultural Research Institute, New Delhi</v>
      </c>
      <c r="DF341" s="3" t="str">
        <v>Indian Agricultural Research Institute, New Delhi</v>
      </c>
      <c r="DG341" s="3" t="str">
        <v>Indian Agricultural Research Institute, New Delhi</v>
      </c>
      <c r="DH341" s="3" t="str">
        <v>Indian Agricultural Research Institute, New Delhi</v>
      </c>
      <c r="DI341" s="3" t="str">
        <v>Indian Agricultural Research Institute, New Delhi</v>
      </c>
      <c r="DJ341" s="3" t="str">
        <v>Indian Agricultural Research Institute, New Delhi</v>
      </c>
      <c r="DK341" s="3" t="str">
        <v>Indian Agricultural Research Institute, New Delhi</v>
      </c>
      <c r="DL341" s="3" t="str">
        <v>Indian Agricultural Research Institute, New Delhi</v>
      </c>
      <c r="DM341" s="3" t="str">
        <v>Indian Agricultural Research Institute, New Delhi</v>
      </c>
      <c r="DN341" s="3" t="str">
        <v>Indian Agricultural Research Institute, New Delhi</v>
      </c>
      <c r="DO341" s="3" t="str">
        <v>Indian Agricultural Research Institute, New Delhi</v>
      </c>
      <c r="DP341" s="3" t="str">
        <v>Indian Agricultural Research Institute, New Delhi</v>
      </c>
    </row>
    <row r="342" spans="1:120" ht="14.5" x14ac:dyDescent="0.35">
      <c r="A342" s="3">
        <v>29.076799999999999</v>
      </c>
      <c r="B342" s="3">
        <v>77.704873000000006</v>
      </c>
      <c r="C342" s="3" t="s">
        <v>13662</v>
      </c>
      <c r="D342" s="3" t="s">
        <v>112</v>
      </c>
      <c r="E342" s="3" t="s">
        <v>13690</v>
      </c>
      <c r="F342" s="3">
        <v>100</v>
      </c>
      <c r="G342"/>
      <c r="H342" s="3" t="str">
        <f>CONCATENATE(site_list[[#This Row],[Country]],site_list[[#This Row],[Site.ID]])</f>
        <v>IndiaIndian Institute of Farming Systems Research (IIFSR), Modipuram</v>
      </c>
      <c r="BB342" s="3" t="str">
        <v>Indian Institute of Farming Systems Research (IIFSR), Modipuram</v>
      </c>
      <c r="BC342" s="3" t="str">
        <v>Indian Institute of Farming Systems Research (IIFSR), Modipuram</v>
      </c>
      <c r="BD342" s="3" t="str">
        <v>Indian Institute of Farming Systems Research (IIFSR), Modipuram</v>
      </c>
      <c r="BE342" s="3" t="str">
        <v>Indian Institute of Farming Systems Research (IIFSR), Modipuram</v>
      </c>
      <c r="BF342" s="3" t="str">
        <v>Indian Institute of Farming Systems Research (IIFSR), Modipuram</v>
      </c>
      <c r="BG342" s="3" t="str">
        <v>Indian Institute of Farming Systems Research (IIFSR), Modipuram</v>
      </c>
      <c r="BH342" s="3" t="str">
        <v>Indian Institute of Farming Systems Research (IIFSR), Modipuram</v>
      </c>
      <c r="BI342" s="3" t="str">
        <v>Indian Institute of Farming Systems Research (IIFSR), Modipuram</v>
      </c>
      <c r="BJ342" s="3" t="str">
        <v>Indian Institute of Farming Systems Research (IIFSR), Modipuram</v>
      </c>
      <c r="BK342" s="3" t="str">
        <v>Indian Institute of Farming Systems Research (IIFSR), Modipuram</v>
      </c>
      <c r="BL342" s="3" t="str">
        <v>Indian Institute of Farming Systems Research (IIFSR), Modipuram</v>
      </c>
      <c r="BM342" s="3" t="str">
        <v>Indian Institute of Farming Systems Research (IIFSR), Modipuram</v>
      </c>
      <c r="BN342" s="3" t="str">
        <v>Indian Institute of Farming Systems Research (IIFSR), Modipuram</v>
      </c>
      <c r="BO342" s="3" t="str">
        <v>Indian Institute of Farming Systems Research (IIFSR), Modipuram</v>
      </c>
      <c r="BP342" s="3" t="str">
        <v>Indian Institute of Farming Systems Research (IIFSR), Modipuram</v>
      </c>
      <c r="BQ342" s="3" t="str">
        <v>Indian Institute of Farming Systems Research (IIFSR), Modipuram</v>
      </c>
      <c r="BR342" s="3" t="str">
        <v>Indian Institute of Farming Systems Research (IIFSR), Modipuram</v>
      </c>
      <c r="BS342" s="3" t="str">
        <v>Indian Institute of Farming Systems Research (IIFSR), Modipuram</v>
      </c>
      <c r="BT342" s="3" t="str">
        <v>Indian Institute of Farming Systems Research (IIFSR), Modipuram</v>
      </c>
      <c r="BU342" s="3" t="str">
        <v>Indian Institute of Farming Systems Research (IIFSR), Modipuram</v>
      </c>
      <c r="BV342" s="3" t="str">
        <v>Indian Institute of Farming Systems Research (IIFSR), Modipuram</v>
      </c>
      <c r="BW342" s="3" t="str">
        <v>Indian Institute of Farming Systems Research (IIFSR), Modipuram</v>
      </c>
      <c r="BX342" s="3" t="str">
        <v>Indian Institute of Farming Systems Research (IIFSR), Modipuram</v>
      </c>
      <c r="BY342" s="3" t="str">
        <v>Indian Institute of Farming Systems Research (IIFSR), Modipuram</v>
      </c>
      <c r="BZ342" s="3" t="str">
        <v>Indian Institute of Farming Systems Research (IIFSR), Modipuram</v>
      </c>
      <c r="CA342" s="3" t="str">
        <v>Indian Institute of Farming Systems Research (IIFSR), Modipuram</v>
      </c>
      <c r="CB342" s="3" t="str">
        <v>Indian Institute of Farming Systems Research (IIFSR), Modipuram</v>
      </c>
      <c r="CC342" s="3" t="str">
        <v>Indian Institute of Farming Systems Research (IIFSR), Modipuram</v>
      </c>
      <c r="CD342" s="3" t="str">
        <v>Indian Institute of Farming Systems Research (IIFSR), Modipuram</v>
      </c>
      <c r="CE342" s="3" t="str">
        <v>Indian Institute of Farming Systems Research (IIFSR), Modipuram</v>
      </c>
      <c r="CF342" s="3" t="str">
        <v>Indian Institute of Farming Systems Research (IIFSR), Modipuram</v>
      </c>
      <c r="CG342" s="3" t="str">
        <v>Indian Institute of Farming Systems Research (IIFSR), Modipuram</v>
      </c>
      <c r="CK342" s="3" t="str">
        <v>Indian Institute of Farming Systems Research (IIFSR), Modipuram</v>
      </c>
      <c r="CM342" s="3" t="str">
        <v>Indian Institute of Farming Systems Research (IIFSR), Modipuram</v>
      </c>
      <c r="CN342" s="3" t="str">
        <v>Indian Institute of Farming Systems Research (IIFSR), Modipuram</v>
      </c>
      <c r="CO342" s="3" t="str">
        <v>Indian Institute of Farming Systems Research (IIFSR), Modipuram</v>
      </c>
      <c r="CP342" s="3" t="str">
        <v>Indian Institute of Farming Systems Research (IIFSR), Modipuram</v>
      </c>
      <c r="CQ342" s="3" t="str">
        <v>Indian Institute of Farming Systems Research (IIFSR), Modipuram</v>
      </c>
      <c r="CR342" s="3" t="str">
        <v>Indian Institute of Farming Systems Research (IIFSR), Modipuram</v>
      </c>
      <c r="CS342" s="3" t="str">
        <v>Indian Institute of Farming Systems Research (IIFSR), Modipuram</v>
      </c>
      <c r="CT342" s="3" t="str">
        <v>Indian Institute of Farming Systems Research (IIFSR), Modipuram</v>
      </c>
      <c r="CU342" s="3" t="str">
        <v>Indian Institute of Farming Systems Research (IIFSR), Modipuram</v>
      </c>
      <c r="CV342" s="3" t="str">
        <v>Indian Institute of Farming Systems Research (IIFSR), Modipuram</v>
      </c>
      <c r="CW342" s="3" t="str">
        <v>Indian Institute of Farming Systems Research (IIFSR), Modipuram</v>
      </c>
      <c r="CX342" s="3" t="str">
        <v>Indian Institute of Farming Systems Research (IIFSR), Modipuram</v>
      </c>
      <c r="CY342" s="3" t="str">
        <v>Indian Institute of Farming Systems Research (IIFSR), Modipuram</v>
      </c>
      <c r="CZ342" s="3" t="str">
        <v>Indian Institute of Farming Systems Research (IIFSR), Modipuram</v>
      </c>
      <c r="DA342" s="3" t="str">
        <v>Indian Institute of Farming Systems Research (IIFSR), Modipuram</v>
      </c>
      <c r="DB342" s="3" t="str">
        <v>Indian Institute of Farming Systems Research (IIFSR), Modipuram</v>
      </c>
      <c r="DC342" s="3" t="str">
        <v>Indian Institute of Farming Systems Research (IIFSR), Modipuram</v>
      </c>
      <c r="DD342" s="3" t="str">
        <v>Indian Institute of Farming Systems Research (IIFSR), Modipuram</v>
      </c>
      <c r="DE342" s="3" t="str">
        <v>Indian Institute of Farming Systems Research (IIFSR), Modipuram</v>
      </c>
      <c r="DF342" s="3" t="str">
        <v>Indian Institute of Farming Systems Research (IIFSR), Modipuram</v>
      </c>
      <c r="DG342" s="3" t="str">
        <v>Indian Institute of Farming Systems Research (IIFSR), Modipuram</v>
      </c>
      <c r="DH342" s="3" t="str">
        <v>Indian Institute of Farming Systems Research (IIFSR), Modipuram</v>
      </c>
      <c r="DI342" s="3" t="str">
        <v>Indian Institute of Farming Systems Research (IIFSR), Modipuram</v>
      </c>
      <c r="DJ342" s="3" t="str">
        <v>Indian Institute of Farming Systems Research (IIFSR), Modipuram</v>
      </c>
      <c r="DK342" s="3" t="str">
        <v>Indian Institute of Farming Systems Research (IIFSR), Modipuram</v>
      </c>
      <c r="DL342" s="3" t="str">
        <v>Indian Institute of Farming Systems Research (IIFSR), Modipuram</v>
      </c>
      <c r="DM342" s="3" t="str">
        <v>Indian Institute of Farming Systems Research (IIFSR), Modipuram</v>
      </c>
      <c r="DN342" s="3" t="str">
        <v>Indian Institute of Farming Systems Research (IIFSR), Modipuram</v>
      </c>
      <c r="DO342" s="3" t="str">
        <v>Indian Institute of Farming Systems Research (IIFSR), Modipuram</v>
      </c>
      <c r="DP342" s="3" t="str">
        <v>Indian Institute of Farming Systems Research (IIFSR), Modipuram</v>
      </c>
    </row>
    <row r="343" spans="1:120" ht="14.5" x14ac:dyDescent="0.35">
      <c r="A343" s="3">
        <v>-6.8070000000000004</v>
      </c>
      <c r="B343" s="3">
        <v>23.959</v>
      </c>
      <c r="C343" s="3" t="s">
        <v>131</v>
      </c>
      <c r="D343" s="3" t="s">
        <v>107</v>
      </c>
      <c r="E343" s="3" t="s">
        <v>255</v>
      </c>
      <c r="F343" s="3">
        <v>300</v>
      </c>
      <c r="G343"/>
      <c r="H343" s="3" t="str">
        <f>CONCATENATE(site_list[[#This Row],[Country]],site_list[[#This Row],[Site.ID]])</f>
        <v>DRCINERA</v>
      </c>
      <c r="BB343" s="3" t="str">
        <v>INERA</v>
      </c>
      <c r="BC343" s="3" t="str">
        <v>INERA</v>
      </c>
      <c r="BD343" s="3" t="str">
        <v>INERA</v>
      </c>
      <c r="BE343" s="3" t="str">
        <v>INERA</v>
      </c>
      <c r="BF343" s="3" t="str">
        <v>INERA</v>
      </c>
      <c r="BG343" s="3" t="str">
        <v>INERA</v>
      </c>
      <c r="BH343" s="3" t="str">
        <v>INERA</v>
      </c>
      <c r="BI343" s="3" t="str">
        <v>INERA</v>
      </c>
      <c r="BJ343" s="3" t="str">
        <v>INERA</v>
      </c>
      <c r="BK343" s="3" t="str">
        <v>INERA</v>
      </c>
      <c r="BL343" s="3" t="str">
        <v>INERA</v>
      </c>
      <c r="BM343" s="3" t="str">
        <v>INERA</v>
      </c>
      <c r="BN343" s="3" t="str">
        <v>INERA</v>
      </c>
      <c r="BO343" s="3" t="str">
        <v>INERA</v>
      </c>
      <c r="BP343" s="3" t="str">
        <v>INERA</v>
      </c>
      <c r="BQ343" s="3" t="str">
        <v>INERA</v>
      </c>
      <c r="BR343" s="3" t="str">
        <v>INERA</v>
      </c>
      <c r="BS343" s="3" t="str">
        <v>INERA</v>
      </c>
      <c r="BT343" s="3" t="str">
        <v>INERA</v>
      </c>
      <c r="BU343" s="3" t="str">
        <v>INERA</v>
      </c>
      <c r="BV343" s="3" t="str">
        <v>INERA</v>
      </c>
      <c r="BW343" s="3" t="str">
        <v>INERA</v>
      </c>
      <c r="BX343" s="3" t="str">
        <v>INERA</v>
      </c>
      <c r="BY343" s="3" t="str">
        <v>INERA</v>
      </c>
      <c r="BZ343" s="3" t="str">
        <v>INERA</v>
      </c>
      <c r="CA343" s="3" t="str">
        <v>INERA</v>
      </c>
      <c r="CB343" s="3" t="str">
        <v>INERA</v>
      </c>
      <c r="CC343" s="3" t="str">
        <v>INERA</v>
      </c>
      <c r="CD343" s="3" t="str">
        <v>INERA</v>
      </c>
      <c r="CE343" s="3" t="str">
        <v>INERA</v>
      </c>
      <c r="CF343" s="3" t="str">
        <v>INERA</v>
      </c>
      <c r="CG343" s="3" t="str">
        <v>INERA</v>
      </c>
      <c r="CK343" s="3" t="str">
        <v>INERA</v>
      </c>
      <c r="CM343" s="3" t="str">
        <v>INERA</v>
      </c>
      <c r="CN343" s="3" t="str">
        <v>INERA</v>
      </c>
      <c r="CO343" s="3" t="str">
        <v>INERA</v>
      </c>
      <c r="CP343" s="3" t="str">
        <v>INERA</v>
      </c>
      <c r="CQ343" s="3" t="str">
        <v>INERA</v>
      </c>
      <c r="CR343" s="3" t="str">
        <v>INERA</v>
      </c>
      <c r="CS343" s="3" t="str">
        <v>INERA</v>
      </c>
      <c r="CT343" s="3" t="str">
        <v>INERA</v>
      </c>
      <c r="CU343" s="3" t="str">
        <v>INERA</v>
      </c>
      <c r="CV343" s="3" t="str">
        <v>INERA</v>
      </c>
      <c r="CW343" s="3" t="str">
        <v>INERA</v>
      </c>
      <c r="CX343" s="3" t="str">
        <v>INERA</v>
      </c>
      <c r="CY343" s="3" t="str">
        <v>INERA</v>
      </c>
      <c r="CZ343" s="3" t="str">
        <v>INERA</v>
      </c>
      <c r="DA343" s="3" t="str">
        <v>INERA</v>
      </c>
      <c r="DB343" s="3" t="str">
        <v>INERA</v>
      </c>
      <c r="DC343" s="3" t="str">
        <v>INERA</v>
      </c>
      <c r="DD343" s="3" t="str">
        <v>INERA</v>
      </c>
      <c r="DE343" s="3" t="str">
        <v>INERA</v>
      </c>
      <c r="DF343" s="3" t="str">
        <v>INERA</v>
      </c>
      <c r="DG343" s="3" t="str">
        <v>INERA</v>
      </c>
      <c r="DH343" s="3" t="str">
        <v>INERA</v>
      </c>
      <c r="DI343" s="3" t="str">
        <v>INERA</v>
      </c>
      <c r="DJ343" s="3" t="str">
        <v>INERA</v>
      </c>
      <c r="DK343" s="3" t="str">
        <v>INERA</v>
      </c>
      <c r="DL343" s="3" t="str">
        <v>INERA</v>
      </c>
      <c r="DM343" s="3" t="str">
        <v>INERA</v>
      </c>
      <c r="DN343" s="3" t="str">
        <v>INERA</v>
      </c>
      <c r="DO343" s="3" t="str">
        <v>INERA</v>
      </c>
      <c r="DP343" s="3" t="str">
        <v>INERA</v>
      </c>
    </row>
    <row r="344" spans="1:120" ht="14.5" x14ac:dyDescent="0.35">
      <c r="A344" s="3">
        <v>-2.34</v>
      </c>
      <c r="B344" s="3">
        <v>28.78</v>
      </c>
      <c r="C344" s="3" t="s">
        <v>131</v>
      </c>
      <c r="D344" s="3" t="s">
        <v>112</v>
      </c>
      <c r="E344" s="3" t="s">
        <v>9757</v>
      </c>
      <c r="F344" s="3">
        <v>200</v>
      </c>
      <c r="G344"/>
      <c r="H344" s="3" t="str">
        <f>CONCATENATE(site_list[[#This Row],[Country]],site_list[[#This Row],[Site.ID]])</f>
        <v>DRCINERA Mulungu, DRC</v>
      </c>
      <c r="BB344" s="3" t="str">
        <v>INERA Mulungu, DRC</v>
      </c>
      <c r="BC344" s="3" t="str">
        <v>INERA Mulungu, DRC</v>
      </c>
      <c r="BD344" s="3" t="str">
        <v>INERA Mulungu, DRC</v>
      </c>
      <c r="BE344" s="3" t="str">
        <v>INERA Mulungu, DRC</v>
      </c>
      <c r="BF344" s="3" t="str">
        <v>INERA Mulungu, DRC</v>
      </c>
      <c r="BG344" s="3" t="str">
        <v>INERA Mulungu, DRC</v>
      </c>
      <c r="BH344" s="3" t="str">
        <v>INERA Mulungu, DRC</v>
      </c>
      <c r="BI344" s="3" t="str">
        <v>INERA Mulungu, DRC</v>
      </c>
      <c r="BJ344" s="3" t="str">
        <v>INERA Mulungu, DRC</v>
      </c>
      <c r="BK344" s="3" t="str">
        <v>INERA Mulungu, DRC</v>
      </c>
      <c r="BL344" s="3" t="str">
        <v>INERA Mulungu, DRC</v>
      </c>
      <c r="BM344" s="3" t="str">
        <v>INERA Mulungu, DRC</v>
      </c>
      <c r="BN344" s="3" t="str">
        <v>INERA Mulungu, DRC</v>
      </c>
      <c r="BO344" s="3" t="str">
        <v>INERA Mulungu, DRC</v>
      </c>
      <c r="BP344" s="3" t="str">
        <v>INERA Mulungu, DRC</v>
      </c>
      <c r="BQ344" s="3" t="str">
        <v>INERA Mulungu, DRC</v>
      </c>
      <c r="BR344" s="3" t="str">
        <v>INERA Mulungu, DRC</v>
      </c>
      <c r="BS344" s="3" t="str">
        <v>INERA Mulungu, DRC</v>
      </c>
      <c r="BT344" s="3" t="str">
        <v>INERA Mulungu, DRC</v>
      </c>
      <c r="BU344" s="3" t="str">
        <v>INERA Mulungu, DRC</v>
      </c>
      <c r="BV344" s="3" t="str">
        <v>INERA Mulungu, DRC</v>
      </c>
      <c r="BW344" s="3" t="str">
        <v>INERA Mulungu, DRC</v>
      </c>
      <c r="BX344" s="3" t="str">
        <v>INERA Mulungu, DRC</v>
      </c>
      <c r="BY344" s="3" t="str">
        <v>INERA Mulungu, DRC</v>
      </c>
      <c r="BZ344" s="3" t="str">
        <v>INERA Mulungu, DRC</v>
      </c>
      <c r="CA344" s="3" t="str">
        <v>INERA Mulungu, DRC</v>
      </c>
      <c r="CB344" s="3" t="str">
        <v>INERA Mulungu, DRC</v>
      </c>
      <c r="CC344" s="3" t="str">
        <v>INERA Mulungu, DRC</v>
      </c>
      <c r="CD344" s="3" t="str">
        <v>INERA Mulungu, DRC</v>
      </c>
      <c r="CE344" s="3" t="str">
        <v>INERA Mulungu, DRC</v>
      </c>
      <c r="CF344" s="3" t="str">
        <v>INERA Mulungu, DRC</v>
      </c>
      <c r="CG344" s="3" t="str">
        <v>INERA Mulungu, DRC</v>
      </c>
      <c r="CK344" s="3" t="str">
        <v>INERA Mulungu, DRC</v>
      </c>
      <c r="CM344" s="3" t="str">
        <v>INERA Mulungu, DRC</v>
      </c>
      <c r="CN344" s="3" t="str">
        <v>INERA Mulungu, DRC</v>
      </c>
      <c r="CO344" s="3" t="str">
        <v>INERA Mulungu, DRC</v>
      </c>
      <c r="CP344" s="3" t="str">
        <v>INERA Mulungu, DRC</v>
      </c>
      <c r="CQ344" s="3" t="str">
        <v>INERA Mulungu, DRC</v>
      </c>
      <c r="CR344" s="3" t="str">
        <v>INERA Mulungu, DRC</v>
      </c>
      <c r="CS344" s="3" t="str">
        <v>INERA Mulungu, DRC</v>
      </c>
      <c r="CT344" s="3" t="str">
        <v>INERA Mulungu, DRC</v>
      </c>
      <c r="CU344" s="3" t="str">
        <v>INERA Mulungu, DRC</v>
      </c>
      <c r="CV344" s="3" t="str">
        <v>INERA Mulungu, DRC</v>
      </c>
      <c r="CW344" s="3" t="str">
        <v>INERA Mulungu, DRC</v>
      </c>
      <c r="CX344" s="3" t="str">
        <v>INERA Mulungu, DRC</v>
      </c>
      <c r="CY344" s="3" t="str">
        <v>INERA Mulungu, DRC</v>
      </c>
      <c r="CZ344" s="3" t="str">
        <v>INERA Mulungu, DRC</v>
      </c>
      <c r="DA344" s="3" t="str">
        <v>INERA Mulungu, DRC</v>
      </c>
      <c r="DB344" s="3" t="str">
        <v>INERA Mulungu, DRC</v>
      </c>
      <c r="DC344" s="3" t="str">
        <v>INERA Mulungu, DRC</v>
      </c>
      <c r="DD344" s="3" t="str">
        <v>INERA Mulungu, DRC</v>
      </c>
      <c r="DE344" s="3" t="str">
        <v>INERA Mulungu, DRC</v>
      </c>
      <c r="DF344" s="3" t="str">
        <v>INERA Mulungu, DRC</v>
      </c>
      <c r="DG344" s="3" t="str">
        <v>INERA Mulungu, DRC</v>
      </c>
      <c r="DH344" s="3" t="str">
        <v>INERA Mulungu, DRC</v>
      </c>
      <c r="DI344" s="3" t="str">
        <v>INERA Mulungu, DRC</v>
      </c>
      <c r="DJ344" s="3" t="str">
        <v>INERA Mulungu, DRC</v>
      </c>
      <c r="DK344" s="3" t="str">
        <v>INERA Mulungu, DRC</v>
      </c>
      <c r="DL344" s="3" t="str">
        <v>INERA Mulungu, DRC</v>
      </c>
      <c r="DM344" s="3" t="str">
        <v>INERA Mulungu, DRC</v>
      </c>
      <c r="DN344" s="3" t="str">
        <v>INERA Mulungu, DRC</v>
      </c>
      <c r="DO344" s="3" t="str">
        <v>INERA Mulungu, DRC</v>
      </c>
      <c r="DP344" s="3" t="str">
        <v>INERA Mulungu, DRC</v>
      </c>
    </row>
    <row r="345" spans="1:120" ht="14.5" x14ac:dyDescent="0.35">
      <c r="A345" s="3">
        <v>12.277799999999999</v>
      </c>
      <c r="B345" s="3">
        <v>-2.1551</v>
      </c>
      <c r="C345" s="3" t="s">
        <v>113</v>
      </c>
      <c r="D345" s="3" t="s">
        <v>107</v>
      </c>
      <c r="E345" s="3" t="s">
        <v>222</v>
      </c>
      <c r="F345" s="3">
        <v>1000</v>
      </c>
      <c r="G345"/>
      <c r="H345" s="3" t="str">
        <f>CONCATENATE(site_list[[#This Row],[Country]],site_list[[#This Row],[Site.ID]])</f>
        <v>Burkina FasoINERA, Saria</v>
      </c>
      <c r="BB345" s="3" t="str">
        <v>INERA, Saria</v>
      </c>
      <c r="BC345" s="3" t="str">
        <v>INERA, Saria</v>
      </c>
      <c r="BD345" s="3" t="str">
        <v>INERA, Saria</v>
      </c>
      <c r="BE345" s="3" t="str">
        <v>INERA, Saria</v>
      </c>
      <c r="BF345" s="3" t="str">
        <v>INERA, Saria</v>
      </c>
      <c r="BG345" s="3" t="str">
        <v>INERA, Saria</v>
      </c>
      <c r="BH345" s="3" t="str">
        <v>INERA, Saria</v>
      </c>
      <c r="BI345" s="3" t="str">
        <v>INERA, Saria</v>
      </c>
      <c r="BJ345" s="3" t="str">
        <v>INERA, Saria</v>
      </c>
      <c r="BK345" s="3" t="str">
        <v>INERA, Saria</v>
      </c>
      <c r="BL345" s="3" t="str">
        <v>INERA, Saria</v>
      </c>
      <c r="BM345" s="3" t="str">
        <v>INERA, Saria</v>
      </c>
      <c r="BN345" s="3" t="str">
        <v>INERA, Saria</v>
      </c>
      <c r="BO345" s="3" t="str">
        <v>INERA, Saria</v>
      </c>
      <c r="BP345" s="3" t="str">
        <v>INERA, Saria</v>
      </c>
      <c r="BQ345" s="3" t="str">
        <v>INERA, Saria</v>
      </c>
      <c r="BR345" s="3" t="str">
        <v>INERA, Saria</v>
      </c>
      <c r="BS345" s="3" t="str">
        <v>INERA, Saria</v>
      </c>
      <c r="BT345" s="3" t="str">
        <v>INERA, Saria</v>
      </c>
      <c r="BU345" s="3" t="str">
        <v>INERA, Saria</v>
      </c>
      <c r="BV345" s="3" t="str">
        <v>INERA, Saria</v>
      </c>
      <c r="BW345" s="3" t="str">
        <v>INERA, Saria</v>
      </c>
      <c r="BX345" s="3" t="str">
        <v>INERA, Saria</v>
      </c>
      <c r="BY345" s="3" t="str">
        <v>INERA, Saria</v>
      </c>
      <c r="BZ345" s="3" t="str">
        <v>INERA, Saria</v>
      </c>
      <c r="CA345" s="3" t="str">
        <v>INERA, Saria</v>
      </c>
      <c r="CB345" s="3" t="str">
        <v>INERA, Saria</v>
      </c>
      <c r="CC345" s="3" t="str">
        <v>INERA, Saria</v>
      </c>
      <c r="CD345" s="3" t="str">
        <v>INERA, Saria</v>
      </c>
      <c r="CE345" s="3" t="str">
        <v>INERA, Saria</v>
      </c>
      <c r="CF345" s="3" t="str">
        <v>INERA, Saria</v>
      </c>
      <c r="CG345" s="3" t="str">
        <v>INERA, Saria</v>
      </c>
      <c r="CK345" s="3" t="str">
        <v>INERA, Saria</v>
      </c>
      <c r="CM345" s="3" t="str">
        <v>INERA, Saria</v>
      </c>
      <c r="CN345" s="3" t="str">
        <v>INERA, Saria</v>
      </c>
      <c r="CO345" s="3" t="str">
        <v>INERA, Saria</v>
      </c>
      <c r="CP345" s="3" t="str">
        <v>INERA, Saria</v>
      </c>
      <c r="CQ345" s="3" t="str">
        <v>INERA, Saria</v>
      </c>
      <c r="CR345" s="3" t="str">
        <v>INERA, Saria</v>
      </c>
      <c r="CS345" s="3" t="str">
        <v>INERA, Saria</v>
      </c>
      <c r="CT345" s="3" t="str">
        <v>INERA, Saria</v>
      </c>
      <c r="CU345" s="3" t="str">
        <v>INERA, Saria</v>
      </c>
      <c r="CV345" s="3" t="str">
        <v>INERA, Saria</v>
      </c>
      <c r="CW345" s="3" t="str">
        <v>INERA, Saria</v>
      </c>
      <c r="CX345" s="3" t="str">
        <v>INERA, Saria</v>
      </c>
      <c r="CY345" s="3" t="str">
        <v>INERA, Saria</v>
      </c>
      <c r="CZ345" s="3" t="str">
        <v>INERA, Saria</v>
      </c>
      <c r="DA345" s="3" t="str">
        <v>INERA, Saria</v>
      </c>
      <c r="DB345" s="3" t="str">
        <v>INERA, Saria</v>
      </c>
      <c r="DC345" s="3" t="str">
        <v>INERA, Saria</v>
      </c>
      <c r="DD345" s="3" t="str">
        <v>INERA, Saria</v>
      </c>
      <c r="DE345" s="3" t="str">
        <v>INERA, Saria</v>
      </c>
      <c r="DF345" s="3" t="str">
        <v>INERA, Saria</v>
      </c>
      <c r="DG345" s="3" t="str">
        <v>INERA, Saria</v>
      </c>
      <c r="DH345" s="3" t="str">
        <v>INERA, Saria</v>
      </c>
      <c r="DI345" s="3" t="str">
        <v>INERA, Saria</v>
      </c>
      <c r="DJ345" s="3" t="str">
        <v>INERA, Saria</v>
      </c>
      <c r="DK345" s="3" t="str">
        <v>INERA, Saria</v>
      </c>
      <c r="DL345" s="3" t="str">
        <v>INERA, Saria</v>
      </c>
      <c r="DM345" s="3" t="str">
        <v>INERA, Saria</v>
      </c>
      <c r="DN345" s="3" t="str">
        <v>INERA, Saria</v>
      </c>
      <c r="DO345" s="3" t="str">
        <v>INERA, Saria</v>
      </c>
      <c r="DP345" s="3" t="str">
        <v>INERA, Saria</v>
      </c>
    </row>
    <row r="346" spans="1:120" ht="14.5" x14ac:dyDescent="0.35">
      <c r="A346" s="3">
        <v>11.098100000000001</v>
      </c>
      <c r="B346" s="3">
        <v>-4.3338000000000001</v>
      </c>
      <c r="C346" s="3" t="s">
        <v>113</v>
      </c>
      <c r="D346" s="3" t="s">
        <v>107</v>
      </c>
      <c r="E346" s="3" t="s">
        <v>225</v>
      </c>
      <c r="F346" s="3">
        <v>500</v>
      </c>
      <c r="G346"/>
      <c r="H346" s="3" t="str">
        <f>CONCATENATE(site_list[[#This Row],[Country]],site_list[[#This Row],[Site.ID]])</f>
        <v>Burkina FasoINERA,Farako-Ba</v>
      </c>
      <c r="BB346" s="3" t="str">
        <v>INERA,Farako-Ba</v>
      </c>
      <c r="BC346" s="3" t="str">
        <v>INERA,Farako-Ba</v>
      </c>
      <c r="BD346" s="3" t="str">
        <v>INERA,Farako-Ba</v>
      </c>
      <c r="BE346" s="3" t="str">
        <v>INERA,Farako-Ba</v>
      </c>
      <c r="BF346" s="3" t="str">
        <v>INERA,Farako-Ba</v>
      </c>
      <c r="BG346" s="3" t="str">
        <v>INERA,Farako-Ba</v>
      </c>
      <c r="BH346" s="3" t="str">
        <v>INERA,Farako-Ba</v>
      </c>
      <c r="BI346" s="3" t="str">
        <v>INERA,Farako-Ba</v>
      </c>
      <c r="BJ346" s="3" t="str">
        <v>INERA,Farako-Ba</v>
      </c>
      <c r="BK346" s="3" t="str">
        <v>INERA,Farako-Ba</v>
      </c>
      <c r="BL346" s="3" t="str">
        <v>INERA,Farako-Ba</v>
      </c>
      <c r="BM346" s="3" t="str">
        <v>INERA,Farako-Ba</v>
      </c>
      <c r="BN346" s="3" t="str">
        <v>INERA,Farako-Ba</v>
      </c>
      <c r="BO346" s="3" t="str">
        <v>INERA,Farako-Ba</v>
      </c>
      <c r="BP346" s="3" t="str">
        <v>INERA,Farako-Ba</v>
      </c>
      <c r="BQ346" s="3" t="str">
        <v>INERA,Farako-Ba</v>
      </c>
      <c r="BR346" s="3" t="str">
        <v>INERA,Farako-Ba</v>
      </c>
      <c r="BS346" s="3" t="str">
        <v>INERA,Farako-Ba</v>
      </c>
      <c r="BT346" s="3" t="str">
        <v>INERA,Farako-Ba</v>
      </c>
      <c r="BU346" s="3" t="str">
        <v>INERA,Farako-Ba</v>
      </c>
      <c r="BV346" s="3" t="str">
        <v>INERA,Farako-Ba</v>
      </c>
      <c r="BW346" s="3" t="str">
        <v>INERA,Farako-Ba</v>
      </c>
      <c r="BX346" s="3" t="str">
        <v>INERA,Farako-Ba</v>
      </c>
      <c r="BY346" s="3" t="str">
        <v>INERA,Farako-Ba</v>
      </c>
      <c r="BZ346" s="3" t="str">
        <v>INERA,Farako-Ba</v>
      </c>
      <c r="CA346" s="3" t="str">
        <v>INERA,Farako-Ba</v>
      </c>
      <c r="CB346" s="3" t="str">
        <v>INERA,Farako-Ba</v>
      </c>
      <c r="CC346" s="3" t="str">
        <v>INERA,Farako-Ba</v>
      </c>
      <c r="CD346" s="3" t="str">
        <v>INERA,Farako-Ba</v>
      </c>
      <c r="CE346" s="3" t="str">
        <v>INERA,Farako-Ba</v>
      </c>
      <c r="CF346" s="3" t="str">
        <v>INERA,Farako-Ba</v>
      </c>
      <c r="CG346" s="3" t="str">
        <v>INERA,Farako-Ba</v>
      </c>
      <c r="CK346" s="3" t="str">
        <v>INERA,Farako-Ba</v>
      </c>
      <c r="CM346" s="3" t="str">
        <v>INERA,Farako-Ba</v>
      </c>
      <c r="CN346" s="3" t="str">
        <v>INERA,Farako-Ba</v>
      </c>
      <c r="CO346" s="3" t="str">
        <v>INERA,Farako-Ba</v>
      </c>
      <c r="CP346" s="3" t="str">
        <v>INERA,Farako-Ba</v>
      </c>
      <c r="CQ346" s="3" t="str">
        <v>INERA,Farako-Ba</v>
      </c>
      <c r="CR346" s="3" t="str">
        <v>INERA,Farako-Ba</v>
      </c>
      <c r="CS346" s="3" t="str">
        <v>INERA,Farako-Ba</v>
      </c>
      <c r="CT346" s="3" t="str">
        <v>INERA,Farako-Ba</v>
      </c>
      <c r="CU346" s="3" t="str">
        <v>INERA,Farako-Ba</v>
      </c>
      <c r="CV346" s="3" t="str">
        <v>INERA,Farako-Ba</v>
      </c>
      <c r="CW346" s="3" t="str">
        <v>INERA,Farako-Ba</v>
      </c>
      <c r="CX346" s="3" t="str">
        <v>INERA,Farako-Ba</v>
      </c>
      <c r="CY346" s="3" t="str">
        <v>INERA,Farako-Ba</v>
      </c>
      <c r="CZ346" s="3" t="str">
        <v>INERA,Farako-Ba</v>
      </c>
      <c r="DA346" s="3" t="str">
        <v>INERA,Farako-Ba</v>
      </c>
      <c r="DB346" s="3" t="str">
        <v>INERA,Farako-Ba</v>
      </c>
      <c r="DC346" s="3" t="str">
        <v>INERA,Farako-Ba</v>
      </c>
      <c r="DD346" s="3" t="str">
        <v>INERA,Farako-Ba</v>
      </c>
      <c r="DE346" s="3" t="str">
        <v>INERA,Farako-Ba</v>
      </c>
      <c r="DF346" s="3" t="str">
        <v>INERA,Farako-Ba</v>
      </c>
      <c r="DG346" s="3" t="str">
        <v>INERA,Farako-Ba</v>
      </c>
      <c r="DH346" s="3" t="str">
        <v>INERA,Farako-Ba</v>
      </c>
      <c r="DI346" s="3" t="str">
        <v>INERA,Farako-Ba</v>
      </c>
      <c r="DJ346" s="3" t="str">
        <v>INERA,Farako-Ba</v>
      </c>
      <c r="DK346" s="3" t="str">
        <v>INERA,Farako-Ba</v>
      </c>
      <c r="DL346" s="3" t="str">
        <v>INERA,Farako-Ba</v>
      </c>
      <c r="DM346" s="3" t="str">
        <v>INERA,Farako-Ba</v>
      </c>
      <c r="DN346" s="3" t="str">
        <v>INERA,Farako-Ba</v>
      </c>
      <c r="DO346" s="3" t="str">
        <v>INERA,Farako-Ba</v>
      </c>
      <c r="DP346" s="3" t="str">
        <v>INERA,Farako-Ba</v>
      </c>
    </row>
    <row r="347" spans="1:120" ht="14.5" x14ac:dyDescent="0.35">
      <c r="A347" s="3">
        <v>11.5648</v>
      </c>
      <c r="B347" s="3">
        <v>-3.3986998000000002</v>
      </c>
      <c r="C347" s="3" t="s">
        <v>113</v>
      </c>
      <c r="D347" s="3" t="s">
        <v>112</v>
      </c>
      <c r="E347" s="3" t="s">
        <v>13656</v>
      </c>
      <c r="F347" s="3">
        <v>2500</v>
      </c>
      <c r="G347"/>
      <c r="H347" s="3" t="str">
        <f>CONCATENATE(site_list[[#This Row],[Country]],site_list[[#This Row],[Site.ID]])</f>
        <v>Burkina FasoINERA-Boni</v>
      </c>
      <c r="BB347" s="3" t="str">
        <v>INERA-Boni</v>
      </c>
      <c r="BC347" s="3" t="str">
        <v>INERA-Boni</v>
      </c>
      <c r="BD347" s="3" t="str">
        <v>INERA-Boni</v>
      </c>
      <c r="BE347" s="3" t="str">
        <v>INERA-Boni</v>
      </c>
      <c r="BF347" s="3" t="str">
        <v>INERA-Boni</v>
      </c>
      <c r="BG347" s="3" t="str">
        <v>INERA-Boni</v>
      </c>
      <c r="BH347" s="3" t="str">
        <v>INERA-Boni</v>
      </c>
      <c r="BI347" s="3" t="str">
        <v>INERA-Boni</v>
      </c>
      <c r="BJ347" s="3" t="str">
        <v>INERA-Boni</v>
      </c>
      <c r="BK347" s="3" t="str">
        <v>INERA-Boni</v>
      </c>
      <c r="BL347" s="3" t="str">
        <v>INERA-Boni</v>
      </c>
      <c r="BM347" s="3" t="str">
        <v>INERA-Boni</v>
      </c>
      <c r="BN347" s="3" t="str">
        <v>INERA-Boni</v>
      </c>
      <c r="BO347" s="3" t="str">
        <v>INERA-Boni</v>
      </c>
      <c r="BP347" s="3" t="str">
        <v>INERA-Boni</v>
      </c>
      <c r="BQ347" s="3" t="str">
        <v>INERA-Boni</v>
      </c>
      <c r="BR347" s="3" t="str">
        <v>INERA-Boni</v>
      </c>
      <c r="BS347" s="3" t="str">
        <v>INERA-Boni</v>
      </c>
      <c r="BT347" s="3" t="str">
        <v>INERA-Boni</v>
      </c>
      <c r="BU347" s="3" t="str">
        <v>INERA-Boni</v>
      </c>
      <c r="BV347" s="3" t="str">
        <v>INERA-Boni</v>
      </c>
      <c r="BW347" s="3" t="str">
        <v>INERA-Boni</v>
      </c>
      <c r="BX347" s="3" t="str">
        <v>INERA-Boni</v>
      </c>
      <c r="BY347" s="3" t="str">
        <v>INERA-Boni</v>
      </c>
      <c r="BZ347" s="3" t="str">
        <v>INERA-Boni</v>
      </c>
      <c r="CA347" s="3" t="str">
        <v>INERA-Boni</v>
      </c>
      <c r="CB347" s="3" t="str">
        <v>INERA-Boni</v>
      </c>
      <c r="CC347" s="3" t="str">
        <v>INERA-Boni</v>
      </c>
      <c r="CD347" s="3" t="str">
        <v>INERA-Boni</v>
      </c>
      <c r="CE347" s="3" t="str">
        <v>INERA-Boni</v>
      </c>
      <c r="CF347" s="3" t="str">
        <v>INERA-Boni</v>
      </c>
      <c r="CG347" s="3" t="str">
        <v>INERA-Boni</v>
      </c>
      <c r="CK347" s="3" t="str">
        <v>INERA-Boni</v>
      </c>
      <c r="CM347" s="3" t="str">
        <v>INERA-Boni</v>
      </c>
      <c r="CN347" s="3" t="str">
        <v>INERA-Boni</v>
      </c>
      <c r="CO347" s="3" t="str">
        <v>INERA-Boni</v>
      </c>
      <c r="CP347" s="3" t="str">
        <v>INERA-Boni</v>
      </c>
      <c r="CQ347" s="3" t="str">
        <v>INERA-Boni</v>
      </c>
      <c r="CR347" s="3" t="str">
        <v>INERA-Boni</v>
      </c>
      <c r="CS347" s="3" t="str">
        <v>INERA-Boni</v>
      </c>
      <c r="CT347" s="3" t="str">
        <v>INERA-Boni</v>
      </c>
      <c r="CU347" s="3" t="str">
        <v>INERA-Boni</v>
      </c>
      <c r="CV347" s="3" t="str">
        <v>INERA-Boni</v>
      </c>
      <c r="CW347" s="3" t="str">
        <v>INERA-Boni</v>
      </c>
      <c r="CX347" s="3" t="str">
        <v>INERA-Boni</v>
      </c>
      <c r="CY347" s="3" t="str">
        <v>INERA-Boni</v>
      </c>
      <c r="CZ347" s="3" t="str">
        <v>INERA-Boni</v>
      </c>
      <c r="DA347" s="3" t="str">
        <v>INERA-Boni</v>
      </c>
      <c r="DB347" s="3" t="str">
        <v>INERA-Boni</v>
      </c>
      <c r="DC347" s="3" t="str">
        <v>INERA-Boni</v>
      </c>
      <c r="DD347" s="3" t="str">
        <v>INERA-Boni</v>
      </c>
      <c r="DE347" s="3" t="str">
        <v>INERA-Boni</v>
      </c>
      <c r="DF347" s="3" t="str">
        <v>INERA-Boni</v>
      </c>
      <c r="DG347" s="3" t="str">
        <v>INERA-Boni</v>
      </c>
      <c r="DH347" s="3" t="str">
        <v>INERA-Boni</v>
      </c>
      <c r="DI347" s="3" t="str">
        <v>INERA-Boni</v>
      </c>
      <c r="DJ347" s="3" t="str">
        <v>INERA-Boni</v>
      </c>
      <c r="DK347" s="3" t="str">
        <v>INERA-Boni</v>
      </c>
      <c r="DL347" s="3" t="str">
        <v>INERA-Boni</v>
      </c>
      <c r="DM347" s="3" t="str">
        <v>INERA-Boni</v>
      </c>
      <c r="DN347" s="3" t="str">
        <v>INERA-Boni</v>
      </c>
      <c r="DO347" s="3" t="str">
        <v>INERA-Boni</v>
      </c>
      <c r="DP347" s="3" t="str">
        <v>INERA-Boni</v>
      </c>
    </row>
    <row r="348" spans="1:120" ht="14.5" x14ac:dyDescent="0.35">
      <c r="A348" s="3">
        <v>31.632999999999999</v>
      </c>
      <c r="B348" s="3">
        <v>-8.218</v>
      </c>
      <c r="C348" s="3" t="s">
        <v>189</v>
      </c>
      <c r="D348" s="3" t="s">
        <v>107</v>
      </c>
      <c r="E348" s="3" t="s">
        <v>387</v>
      </c>
      <c r="F348" s="3">
        <v>5000</v>
      </c>
      <c r="G348"/>
      <c r="H348" s="3" t="str">
        <f>CONCATENATE(site_list[[#This Row],[Country]],site_list[[#This Row],[Site.ID]])</f>
        <v>MoroccoINRA Saada</v>
      </c>
      <c r="BB348" s="3" t="str">
        <v>INRA Saada</v>
      </c>
      <c r="BC348" s="3" t="str">
        <v>INRA Saada</v>
      </c>
      <c r="BD348" s="3" t="str">
        <v>INRA Saada</v>
      </c>
      <c r="BE348" s="3" t="str">
        <v>INRA Saada</v>
      </c>
      <c r="BF348" s="3" t="str">
        <v>INRA Saada</v>
      </c>
      <c r="BG348" s="3" t="str">
        <v>INRA Saada</v>
      </c>
      <c r="BH348" s="3" t="str">
        <v>INRA Saada</v>
      </c>
      <c r="BI348" s="3" t="str">
        <v>INRA Saada</v>
      </c>
      <c r="BJ348" s="3" t="str">
        <v>INRA Saada</v>
      </c>
      <c r="BK348" s="3" t="str">
        <v>INRA Saada</v>
      </c>
      <c r="BL348" s="3" t="str">
        <v>INRA Saada</v>
      </c>
      <c r="BM348" s="3" t="str">
        <v>INRA Saada</v>
      </c>
      <c r="BN348" s="3" t="str">
        <v>INRA Saada</v>
      </c>
      <c r="BO348" s="3" t="str">
        <v>INRA Saada</v>
      </c>
      <c r="BP348" s="3" t="str">
        <v>INRA Saada</v>
      </c>
      <c r="BQ348" s="3" t="str">
        <v>INRA Saada</v>
      </c>
      <c r="BR348" s="3" t="str">
        <v>INRA Saada</v>
      </c>
      <c r="BS348" s="3" t="str">
        <v>INRA Saada</v>
      </c>
      <c r="BT348" s="3" t="str">
        <v>INRA Saada</v>
      </c>
      <c r="BU348" s="3" t="str">
        <v>INRA Saada</v>
      </c>
      <c r="BV348" s="3" t="str">
        <v>INRA Saada</v>
      </c>
      <c r="BW348" s="3" t="str">
        <v>INRA Saada</v>
      </c>
      <c r="BX348" s="3" t="str">
        <v>INRA Saada</v>
      </c>
      <c r="BY348" s="3" t="str">
        <v>INRA Saada</v>
      </c>
      <c r="BZ348" s="3" t="str">
        <v>INRA Saada</v>
      </c>
      <c r="CA348" s="3" t="str">
        <v>INRA Saada</v>
      </c>
      <c r="CB348" s="3" t="str">
        <v>INRA Saada</v>
      </c>
      <c r="CC348" s="3" t="str">
        <v>INRA Saada</v>
      </c>
      <c r="CD348" s="3" t="str">
        <v>INRA Saada</v>
      </c>
      <c r="CE348" s="3" t="str">
        <v>INRA Saada</v>
      </c>
      <c r="CF348" s="3" t="str">
        <v>INRA Saada</v>
      </c>
      <c r="CG348" s="3" t="str">
        <v>INRA Saada</v>
      </c>
      <c r="CK348" s="3" t="str">
        <v>INRA Saada</v>
      </c>
      <c r="CM348" s="3" t="str">
        <v>INRA Saada</v>
      </c>
      <c r="CN348" s="3" t="str">
        <v>INRA Saada</v>
      </c>
      <c r="CO348" s="3" t="str">
        <v>INRA Saada</v>
      </c>
      <c r="CP348" s="3" t="str">
        <v>INRA Saada</v>
      </c>
      <c r="CQ348" s="3" t="str">
        <v>INRA Saada</v>
      </c>
      <c r="CR348" s="3" t="str">
        <v>INRA Saada</v>
      </c>
      <c r="CS348" s="3" t="str">
        <v>INRA Saada</v>
      </c>
      <c r="CT348" s="3" t="str">
        <v>INRA Saada</v>
      </c>
      <c r="CU348" s="3" t="str">
        <v>INRA Saada</v>
      </c>
      <c r="CV348" s="3" t="str">
        <v>INRA Saada</v>
      </c>
      <c r="CW348" s="3" t="str">
        <v>INRA Saada</v>
      </c>
      <c r="CX348" s="3" t="str">
        <v>INRA Saada</v>
      </c>
      <c r="CY348" s="3" t="str">
        <v>INRA Saada</v>
      </c>
      <c r="CZ348" s="3" t="str">
        <v>INRA Saada</v>
      </c>
      <c r="DA348" s="3" t="str">
        <v>INRA Saada</v>
      </c>
      <c r="DB348" s="3" t="str">
        <v>INRA Saada</v>
      </c>
      <c r="DC348" s="3" t="str">
        <v>INRA Saada</v>
      </c>
      <c r="DD348" s="3" t="str">
        <v>INRA Saada</v>
      </c>
      <c r="DE348" s="3" t="str">
        <v>INRA Saada</v>
      </c>
      <c r="DF348" s="3" t="str">
        <v>INRA Saada</v>
      </c>
      <c r="DG348" s="3" t="str">
        <v>INRA Saada</v>
      </c>
      <c r="DH348" s="3" t="str">
        <v>INRA Saada</v>
      </c>
      <c r="DI348" s="3" t="str">
        <v>INRA Saada</v>
      </c>
      <c r="DJ348" s="3" t="str">
        <v>INRA Saada</v>
      </c>
      <c r="DK348" s="3" t="str">
        <v>INRA Saada</v>
      </c>
      <c r="DL348" s="3" t="str">
        <v>INRA Saada</v>
      </c>
      <c r="DM348" s="3" t="str">
        <v>INRA Saada</v>
      </c>
      <c r="DN348" s="3" t="str">
        <v>INRA Saada</v>
      </c>
      <c r="DO348" s="3" t="str">
        <v>INRA Saada</v>
      </c>
      <c r="DP348" s="3" t="str">
        <v>INRA Saada</v>
      </c>
    </row>
    <row r="349" spans="1:120" ht="14.5" x14ac:dyDescent="0.35">
      <c r="A349" s="3">
        <v>27.175999999999998</v>
      </c>
      <c r="B349" s="3">
        <v>-13.349</v>
      </c>
      <c r="C349" s="3" t="s">
        <v>189</v>
      </c>
      <c r="D349" s="3" t="s">
        <v>112</v>
      </c>
      <c r="E349" s="3" t="s">
        <v>13686</v>
      </c>
      <c r="F349" s="3">
        <v>1300</v>
      </c>
      <c r="G349"/>
      <c r="H349" s="3" t="str">
        <f>CONCATENATE(site_list[[#This Row],[Country]],site_list[[#This Row],[Site.ID]])</f>
        <v>MoroccoINRA, Foum el Oued</v>
      </c>
      <c r="BB349" s="3" t="str">
        <v>INRA, Foum el Oued</v>
      </c>
      <c r="BC349" s="3" t="str">
        <v>INRA, Foum el Oued</v>
      </c>
      <c r="BD349" s="3" t="str">
        <v>INRA, Foum el Oued</v>
      </c>
      <c r="BE349" s="3" t="str">
        <v>INRA, Foum el Oued</v>
      </c>
      <c r="BF349" s="3" t="str">
        <v>INRA, Foum el Oued</v>
      </c>
      <c r="BG349" s="3" t="str">
        <v>INRA, Foum el Oued</v>
      </c>
      <c r="BH349" s="3" t="str">
        <v>INRA, Foum el Oued</v>
      </c>
      <c r="BI349" s="3" t="str">
        <v>INRA, Foum el Oued</v>
      </c>
      <c r="BJ349" s="3" t="str">
        <v>INRA, Foum el Oued</v>
      </c>
      <c r="BK349" s="3" t="str">
        <v>INRA, Foum el Oued</v>
      </c>
      <c r="BL349" s="3" t="str">
        <v>INRA, Foum el Oued</v>
      </c>
      <c r="BM349" s="3" t="str">
        <v>INRA, Foum el Oued</v>
      </c>
      <c r="BN349" s="3" t="str">
        <v>INRA, Foum el Oued</v>
      </c>
      <c r="BO349" s="3" t="str">
        <v>INRA, Foum el Oued</v>
      </c>
      <c r="BP349" s="3" t="str">
        <v>INRA, Foum el Oued</v>
      </c>
      <c r="BQ349" s="3" t="str">
        <v>INRA, Foum el Oued</v>
      </c>
      <c r="BR349" s="3" t="str">
        <v>INRA, Foum el Oued</v>
      </c>
      <c r="BS349" s="3" t="str">
        <v>INRA, Foum el Oued</v>
      </c>
      <c r="BT349" s="3" t="str">
        <v>INRA, Foum el Oued</v>
      </c>
      <c r="BU349" s="3" t="str">
        <v>INRA, Foum el Oued</v>
      </c>
      <c r="BV349" s="3" t="str">
        <v>INRA, Foum el Oued</v>
      </c>
      <c r="BW349" s="3" t="str">
        <v>INRA, Foum el Oued</v>
      </c>
      <c r="BX349" s="3" t="str">
        <v>INRA, Foum el Oued</v>
      </c>
      <c r="BY349" s="3" t="str">
        <v>INRA, Foum el Oued</v>
      </c>
      <c r="BZ349" s="3" t="str">
        <v>INRA, Foum el Oued</v>
      </c>
      <c r="CA349" s="3" t="str">
        <v>INRA, Foum el Oued</v>
      </c>
      <c r="CB349" s="3" t="str">
        <v>INRA, Foum el Oued</v>
      </c>
      <c r="CC349" s="3" t="str">
        <v>INRA, Foum el Oued</v>
      </c>
      <c r="CD349" s="3" t="str">
        <v>INRA, Foum el Oued</v>
      </c>
      <c r="CE349" s="3" t="str">
        <v>INRA, Foum el Oued</v>
      </c>
      <c r="CF349" s="3" t="str">
        <v>INRA, Foum el Oued</v>
      </c>
      <c r="CG349" s="3" t="str">
        <v>INRA, Foum el Oued</v>
      </c>
      <c r="CK349" s="3" t="str">
        <v>INRA, Foum el Oued</v>
      </c>
      <c r="CM349" s="3" t="str">
        <v>INRA, Foum el Oued</v>
      </c>
      <c r="CN349" s="3" t="str">
        <v>INRA, Foum el Oued</v>
      </c>
      <c r="CO349" s="3" t="str">
        <v>INRA, Foum el Oued</v>
      </c>
      <c r="CP349" s="3" t="str">
        <v>INRA, Foum el Oued</v>
      </c>
      <c r="CQ349" s="3" t="str">
        <v>INRA, Foum el Oued</v>
      </c>
      <c r="CR349" s="3" t="str">
        <v>INRA, Foum el Oued</v>
      </c>
      <c r="CS349" s="3" t="str">
        <v>INRA, Foum el Oued</v>
      </c>
      <c r="CT349" s="3" t="str">
        <v>INRA, Foum el Oued</v>
      </c>
      <c r="CU349" s="3" t="str">
        <v>INRA, Foum el Oued</v>
      </c>
      <c r="CV349" s="3" t="str">
        <v>INRA, Foum el Oued</v>
      </c>
      <c r="CW349" s="3" t="str">
        <v>INRA, Foum el Oued</v>
      </c>
      <c r="CX349" s="3" t="str">
        <v>INRA, Foum el Oued</v>
      </c>
      <c r="CY349" s="3" t="str">
        <v>INRA, Foum el Oued</v>
      </c>
      <c r="CZ349" s="3" t="str">
        <v>INRA, Foum el Oued</v>
      </c>
      <c r="DA349" s="3" t="str">
        <v>INRA, Foum el Oued</v>
      </c>
      <c r="DB349" s="3" t="str">
        <v>INRA, Foum el Oued</v>
      </c>
      <c r="DC349" s="3" t="str">
        <v>INRA, Foum el Oued</v>
      </c>
      <c r="DD349" s="3" t="str">
        <v>INRA, Foum el Oued</v>
      </c>
      <c r="DE349" s="3" t="str">
        <v>INRA, Foum el Oued</v>
      </c>
      <c r="DF349" s="3" t="str">
        <v>INRA, Foum el Oued</v>
      </c>
      <c r="DG349" s="3" t="str">
        <v>INRA, Foum el Oued</v>
      </c>
      <c r="DH349" s="3" t="str">
        <v>INRA, Foum el Oued</v>
      </c>
      <c r="DI349" s="3" t="str">
        <v>INRA, Foum el Oued</v>
      </c>
      <c r="DJ349" s="3" t="str">
        <v>INRA, Foum el Oued</v>
      </c>
      <c r="DK349" s="3" t="str">
        <v>INRA, Foum el Oued</v>
      </c>
      <c r="DL349" s="3" t="str">
        <v>INRA, Foum el Oued</v>
      </c>
      <c r="DM349" s="3" t="str">
        <v>INRA, Foum el Oued</v>
      </c>
      <c r="DN349" s="3" t="str">
        <v>INRA, Foum el Oued</v>
      </c>
      <c r="DO349" s="3" t="str">
        <v>INRA, Foum el Oued</v>
      </c>
      <c r="DP349" s="3" t="str">
        <v>INRA, Foum el Oued</v>
      </c>
    </row>
    <row r="350" spans="1:120" ht="14.5" x14ac:dyDescent="0.35">
      <c r="A350" s="3">
        <v>33.561799999999998</v>
      </c>
      <c r="B350" s="3">
        <v>-6.6890000000000001</v>
      </c>
      <c r="C350" s="3" t="s">
        <v>189</v>
      </c>
      <c r="D350" s="3" t="s">
        <v>107</v>
      </c>
      <c r="E350" s="3" t="s">
        <v>7728</v>
      </c>
      <c r="F350" s="3">
        <v>850</v>
      </c>
      <c r="G350"/>
      <c r="H350" s="3" t="str">
        <f>CONCATENATE(site_list[[#This Row],[Country]],site_list[[#This Row],[Site.ID]])</f>
        <v>MoroccoINRA, Merchouch</v>
      </c>
      <c r="BB350" s="3" t="str">
        <v>INRA, Merchouch</v>
      </c>
      <c r="BC350" s="3" t="str">
        <v>INRA, Merchouch</v>
      </c>
      <c r="BD350" s="3" t="str">
        <v>INRA, Merchouch</v>
      </c>
      <c r="BE350" s="3" t="str">
        <v>INRA, Merchouch</v>
      </c>
      <c r="BF350" s="3" t="str">
        <v>INRA, Merchouch</v>
      </c>
      <c r="BG350" s="3" t="str">
        <v>INRA, Merchouch</v>
      </c>
      <c r="BH350" s="3" t="str">
        <v>INRA, Merchouch</v>
      </c>
      <c r="BI350" s="3" t="str">
        <v>INRA, Merchouch</v>
      </c>
      <c r="BJ350" s="3" t="str">
        <v>INRA, Merchouch</v>
      </c>
      <c r="BK350" s="3" t="str">
        <v>INRA, Merchouch</v>
      </c>
      <c r="BL350" s="3" t="str">
        <v>INRA, Merchouch</v>
      </c>
      <c r="BM350" s="3" t="str">
        <v>INRA, Merchouch</v>
      </c>
      <c r="BN350" s="3" t="str">
        <v>INRA, Merchouch</v>
      </c>
      <c r="BO350" s="3" t="str">
        <v>INRA, Merchouch</v>
      </c>
      <c r="BP350" s="3" t="str">
        <v>INRA, Merchouch</v>
      </c>
      <c r="BQ350" s="3" t="str">
        <v>INRA, Merchouch</v>
      </c>
      <c r="BR350" s="3" t="str">
        <v>INRA, Merchouch</v>
      </c>
      <c r="BS350" s="3" t="str">
        <v>INRA, Merchouch</v>
      </c>
      <c r="BT350" s="3" t="str">
        <v>INRA, Merchouch</v>
      </c>
      <c r="BU350" s="3" t="str">
        <v>INRA, Merchouch</v>
      </c>
      <c r="BV350" s="3" t="str">
        <v>INRA, Merchouch</v>
      </c>
      <c r="BW350" s="3" t="str">
        <v>INRA, Merchouch</v>
      </c>
      <c r="BX350" s="3" t="str">
        <v>INRA, Merchouch</v>
      </c>
      <c r="BY350" s="3" t="str">
        <v>INRA, Merchouch</v>
      </c>
      <c r="BZ350" s="3" t="str">
        <v>INRA, Merchouch</v>
      </c>
      <c r="CA350" s="3" t="str">
        <v>INRA, Merchouch</v>
      </c>
      <c r="CB350" s="3" t="str">
        <v>INRA, Merchouch</v>
      </c>
      <c r="CC350" s="3" t="str">
        <v>INRA, Merchouch</v>
      </c>
      <c r="CD350" s="3" t="str">
        <v>INRA, Merchouch</v>
      </c>
      <c r="CE350" s="3" t="str">
        <v>INRA, Merchouch</v>
      </c>
      <c r="CF350" s="3" t="str">
        <v>INRA, Merchouch</v>
      </c>
      <c r="CG350" s="3" t="str">
        <v>INRA, Merchouch</v>
      </c>
      <c r="CK350" s="3" t="str">
        <v>INRA, Merchouch</v>
      </c>
      <c r="CM350" s="3" t="str">
        <v>INRA, Merchouch</v>
      </c>
      <c r="CN350" s="3" t="str">
        <v>INRA, Merchouch</v>
      </c>
      <c r="CO350" s="3" t="str">
        <v>INRA, Merchouch</v>
      </c>
      <c r="CP350" s="3" t="str">
        <v>INRA, Merchouch</v>
      </c>
      <c r="CQ350" s="3" t="str">
        <v>INRA, Merchouch</v>
      </c>
      <c r="CR350" s="3" t="str">
        <v>INRA, Merchouch</v>
      </c>
      <c r="CS350" s="3" t="str">
        <v>INRA, Merchouch</v>
      </c>
      <c r="CT350" s="3" t="str">
        <v>INRA, Merchouch</v>
      </c>
      <c r="CU350" s="3" t="str">
        <v>INRA, Merchouch</v>
      </c>
      <c r="CV350" s="3" t="str">
        <v>INRA, Merchouch</v>
      </c>
      <c r="CW350" s="3" t="str">
        <v>INRA, Merchouch</v>
      </c>
      <c r="CX350" s="3" t="str">
        <v>INRA, Merchouch</v>
      </c>
      <c r="CY350" s="3" t="str">
        <v>INRA, Merchouch</v>
      </c>
      <c r="CZ350" s="3" t="str">
        <v>INRA, Merchouch</v>
      </c>
      <c r="DA350" s="3" t="str">
        <v>INRA, Merchouch</v>
      </c>
      <c r="DB350" s="3" t="str">
        <v>INRA, Merchouch</v>
      </c>
      <c r="DC350" s="3" t="str">
        <v>INRA, Merchouch</v>
      </c>
      <c r="DD350" s="3" t="str">
        <v>INRA, Merchouch</v>
      </c>
      <c r="DE350" s="3" t="str">
        <v>INRA, Merchouch</v>
      </c>
      <c r="DF350" s="3" t="str">
        <v>INRA, Merchouch</v>
      </c>
      <c r="DG350" s="3" t="str">
        <v>INRA, Merchouch</v>
      </c>
      <c r="DH350" s="3" t="str">
        <v>INRA, Merchouch</v>
      </c>
      <c r="DI350" s="3" t="str">
        <v>INRA, Merchouch</v>
      </c>
      <c r="DJ350" s="3" t="str">
        <v>INRA, Merchouch</v>
      </c>
      <c r="DK350" s="3" t="str">
        <v>INRA, Merchouch</v>
      </c>
      <c r="DL350" s="3" t="str">
        <v>INRA, Merchouch</v>
      </c>
      <c r="DM350" s="3" t="str">
        <v>INRA, Merchouch</v>
      </c>
      <c r="DN350" s="3" t="str">
        <v>INRA, Merchouch</v>
      </c>
      <c r="DO350" s="3" t="str">
        <v>INRA, Merchouch</v>
      </c>
      <c r="DP350" s="3" t="str">
        <v>INRA, Merchouch</v>
      </c>
    </row>
    <row r="351" spans="1:120" ht="14.5" x14ac:dyDescent="0.35">
      <c r="A351" s="3">
        <v>32.954000000000001</v>
      </c>
      <c r="B351" s="3">
        <v>-7.6260000000000003</v>
      </c>
      <c r="C351" s="3" t="s">
        <v>189</v>
      </c>
      <c r="D351" s="3" t="s">
        <v>107</v>
      </c>
      <c r="E351" s="3" t="s">
        <v>388</v>
      </c>
      <c r="F351" s="3">
        <v>1000</v>
      </c>
      <c r="G351"/>
      <c r="H351" s="3" t="str">
        <f>CONCATENATE(site_list[[#This Row],[Country]],site_list[[#This Row],[Site.ID]])</f>
        <v>MoroccoINRA, Settat</v>
      </c>
      <c r="BB351" s="3" t="str">
        <v>INRA, Settat</v>
      </c>
      <c r="BC351" s="3" t="str">
        <v>INRA, Settat</v>
      </c>
      <c r="BD351" s="3" t="str">
        <v>INRA, Settat</v>
      </c>
      <c r="BE351" s="3" t="str">
        <v>INRA, Settat</v>
      </c>
      <c r="BF351" s="3" t="str">
        <v>INRA, Settat</v>
      </c>
      <c r="BG351" s="3" t="str">
        <v>INRA, Settat</v>
      </c>
      <c r="BH351" s="3" t="str">
        <v>INRA, Settat</v>
      </c>
      <c r="BI351" s="3" t="str">
        <v>INRA, Settat</v>
      </c>
      <c r="BJ351" s="3" t="str">
        <v>INRA, Settat</v>
      </c>
      <c r="BK351" s="3" t="str">
        <v>INRA, Settat</v>
      </c>
      <c r="BL351" s="3" t="str">
        <v>INRA, Settat</v>
      </c>
      <c r="BM351" s="3" t="str">
        <v>INRA, Settat</v>
      </c>
      <c r="BN351" s="3" t="str">
        <v>INRA, Settat</v>
      </c>
      <c r="BO351" s="3" t="str">
        <v>INRA, Settat</v>
      </c>
      <c r="BP351" s="3" t="str">
        <v>INRA, Settat</v>
      </c>
      <c r="BQ351" s="3" t="str">
        <v>INRA, Settat</v>
      </c>
      <c r="BR351" s="3" t="str">
        <v>INRA, Settat</v>
      </c>
      <c r="BS351" s="3" t="str">
        <v>INRA, Settat</v>
      </c>
      <c r="BT351" s="3" t="str">
        <v>INRA, Settat</v>
      </c>
      <c r="BU351" s="3" t="str">
        <v>INRA, Settat</v>
      </c>
      <c r="BV351" s="3" t="str">
        <v>INRA, Settat</v>
      </c>
      <c r="BW351" s="3" t="str">
        <v>INRA, Settat</v>
      </c>
      <c r="BX351" s="3" t="str">
        <v>INRA, Settat</v>
      </c>
      <c r="BY351" s="3" t="str">
        <v>INRA, Settat</v>
      </c>
      <c r="BZ351" s="3" t="str">
        <v>INRA, Settat</v>
      </c>
      <c r="CA351" s="3" t="str">
        <v>INRA, Settat</v>
      </c>
      <c r="CB351" s="3" t="str">
        <v>INRA, Settat</v>
      </c>
      <c r="CC351" s="3" t="str">
        <v>INRA, Settat</v>
      </c>
      <c r="CD351" s="3" t="str">
        <v>INRA, Settat</v>
      </c>
      <c r="CE351" s="3" t="str">
        <v>INRA, Settat</v>
      </c>
      <c r="CF351" s="3" t="str">
        <v>INRA, Settat</v>
      </c>
      <c r="CG351" s="3" t="str">
        <v>INRA, Settat</v>
      </c>
      <c r="CK351" s="3" t="str">
        <v>INRA, Settat</v>
      </c>
      <c r="CM351" s="3" t="str">
        <v>INRA, Settat</v>
      </c>
      <c r="CN351" s="3" t="str">
        <v>INRA, Settat</v>
      </c>
      <c r="CO351" s="3" t="str">
        <v>INRA, Settat</v>
      </c>
      <c r="CP351" s="3" t="str">
        <v>INRA, Settat</v>
      </c>
      <c r="CQ351" s="3" t="str">
        <v>INRA, Settat</v>
      </c>
      <c r="CR351" s="3" t="str">
        <v>INRA, Settat</v>
      </c>
      <c r="CS351" s="3" t="str">
        <v>INRA, Settat</v>
      </c>
      <c r="CT351" s="3" t="str">
        <v>INRA, Settat</v>
      </c>
      <c r="CU351" s="3" t="str">
        <v>INRA, Settat</v>
      </c>
      <c r="CV351" s="3" t="str">
        <v>INRA, Settat</v>
      </c>
      <c r="CW351" s="3" t="str">
        <v>INRA, Settat</v>
      </c>
      <c r="CX351" s="3" t="str">
        <v>INRA, Settat</v>
      </c>
      <c r="CY351" s="3" t="str">
        <v>INRA, Settat</v>
      </c>
      <c r="CZ351" s="3" t="str">
        <v>INRA, Settat</v>
      </c>
      <c r="DA351" s="3" t="str">
        <v>INRA, Settat</v>
      </c>
      <c r="DB351" s="3" t="str">
        <v>INRA, Settat</v>
      </c>
      <c r="DC351" s="3" t="str">
        <v>INRA, Settat</v>
      </c>
      <c r="DD351" s="3" t="str">
        <v>INRA, Settat</v>
      </c>
      <c r="DE351" s="3" t="str">
        <v>INRA, Settat</v>
      </c>
      <c r="DF351" s="3" t="str">
        <v>INRA, Settat</v>
      </c>
      <c r="DG351" s="3" t="str">
        <v>INRA, Settat</v>
      </c>
      <c r="DH351" s="3" t="str">
        <v>INRA, Settat</v>
      </c>
      <c r="DI351" s="3" t="str">
        <v>INRA, Settat</v>
      </c>
      <c r="DJ351" s="3" t="str">
        <v>INRA, Settat</v>
      </c>
      <c r="DK351" s="3" t="str">
        <v>INRA, Settat</v>
      </c>
      <c r="DL351" s="3" t="str">
        <v>INRA, Settat</v>
      </c>
      <c r="DM351" s="3" t="str">
        <v>INRA, Settat</v>
      </c>
      <c r="DN351" s="3" t="str">
        <v>INRA, Settat</v>
      </c>
      <c r="DO351" s="3" t="str">
        <v>INRA, Settat</v>
      </c>
      <c r="DP351" s="3" t="str">
        <v>INRA, Settat</v>
      </c>
    </row>
    <row r="352" spans="1:120" ht="14.5" x14ac:dyDescent="0.35">
      <c r="A352" s="3">
        <v>34.526499999999999</v>
      </c>
      <c r="B352" s="3">
        <v>-6.3185799999999999</v>
      </c>
      <c r="C352" s="3" t="s">
        <v>189</v>
      </c>
      <c r="D352" s="3" t="s">
        <v>107</v>
      </c>
      <c r="E352" s="3" t="s">
        <v>7729</v>
      </c>
      <c r="F352" s="3">
        <v>1000</v>
      </c>
      <c r="G352"/>
      <c r="H352" s="3" t="str">
        <f>CONCATENATE(site_list[[#This Row],[Country]],site_list[[#This Row],[Site.ID]])</f>
        <v>MoroccoINRA, Sidi Allal Tazi</v>
      </c>
      <c r="BB352" s="3" t="str">
        <v>INRA, Sidi Allal Tazi</v>
      </c>
      <c r="BC352" s="3" t="str">
        <v>INRA, Sidi Allal Tazi</v>
      </c>
      <c r="BD352" s="3" t="str">
        <v>INRA, Sidi Allal Tazi</v>
      </c>
      <c r="BE352" s="3" t="str">
        <v>INRA, Sidi Allal Tazi</v>
      </c>
      <c r="BF352" s="3" t="str">
        <v>INRA, Sidi Allal Tazi</v>
      </c>
      <c r="BG352" s="3" t="str">
        <v>INRA, Sidi Allal Tazi</v>
      </c>
      <c r="BH352" s="3" t="str">
        <v>INRA, Sidi Allal Tazi</v>
      </c>
      <c r="BI352" s="3" t="str">
        <v>INRA, Sidi Allal Tazi</v>
      </c>
      <c r="BJ352" s="3" t="str">
        <v>INRA, Sidi Allal Tazi</v>
      </c>
      <c r="BK352" s="3" t="str">
        <v>INRA, Sidi Allal Tazi</v>
      </c>
      <c r="BL352" s="3" t="str">
        <v>INRA, Sidi Allal Tazi</v>
      </c>
      <c r="BM352" s="3" t="str">
        <v>INRA, Sidi Allal Tazi</v>
      </c>
      <c r="BN352" s="3" t="str">
        <v>INRA, Sidi Allal Tazi</v>
      </c>
      <c r="BO352" s="3" t="str">
        <v>INRA, Sidi Allal Tazi</v>
      </c>
      <c r="BP352" s="3" t="str">
        <v>INRA, Sidi Allal Tazi</v>
      </c>
      <c r="BQ352" s="3" t="str">
        <v>INRA, Sidi Allal Tazi</v>
      </c>
      <c r="BR352" s="3" t="str">
        <v>INRA, Sidi Allal Tazi</v>
      </c>
      <c r="BS352" s="3" t="str">
        <v>INRA, Sidi Allal Tazi</v>
      </c>
      <c r="BT352" s="3" t="str">
        <v>INRA, Sidi Allal Tazi</v>
      </c>
      <c r="BU352" s="3" t="str">
        <v>INRA, Sidi Allal Tazi</v>
      </c>
      <c r="BV352" s="3" t="str">
        <v>INRA, Sidi Allal Tazi</v>
      </c>
      <c r="BW352" s="3" t="str">
        <v>INRA, Sidi Allal Tazi</v>
      </c>
      <c r="BX352" s="3" t="str">
        <v>INRA, Sidi Allal Tazi</v>
      </c>
      <c r="BY352" s="3" t="str">
        <v>INRA, Sidi Allal Tazi</v>
      </c>
      <c r="BZ352" s="3" t="str">
        <v>INRA, Sidi Allal Tazi</v>
      </c>
      <c r="CA352" s="3" t="str">
        <v>INRA, Sidi Allal Tazi</v>
      </c>
      <c r="CB352" s="3" t="str">
        <v>INRA, Sidi Allal Tazi</v>
      </c>
      <c r="CC352" s="3" t="str">
        <v>INRA, Sidi Allal Tazi</v>
      </c>
      <c r="CD352" s="3" t="str">
        <v>INRA, Sidi Allal Tazi</v>
      </c>
      <c r="CE352" s="3" t="str">
        <v>INRA, Sidi Allal Tazi</v>
      </c>
      <c r="CF352" s="3" t="str">
        <v>INRA, Sidi Allal Tazi</v>
      </c>
      <c r="CG352" s="3" t="str">
        <v>INRA, Sidi Allal Tazi</v>
      </c>
      <c r="CK352" s="3" t="str">
        <v>INRA, Sidi Allal Tazi</v>
      </c>
      <c r="CM352" s="3" t="str">
        <v>INRA, Sidi Allal Tazi</v>
      </c>
      <c r="CN352" s="3" t="str">
        <v>INRA, Sidi Allal Tazi</v>
      </c>
      <c r="CO352" s="3" t="str">
        <v>INRA, Sidi Allal Tazi</v>
      </c>
      <c r="CP352" s="3" t="str">
        <v>INRA, Sidi Allal Tazi</v>
      </c>
      <c r="CQ352" s="3" t="str">
        <v>INRA, Sidi Allal Tazi</v>
      </c>
      <c r="CR352" s="3" t="str">
        <v>INRA, Sidi Allal Tazi</v>
      </c>
      <c r="CS352" s="3" t="str">
        <v>INRA, Sidi Allal Tazi</v>
      </c>
      <c r="CT352" s="3" t="str">
        <v>INRA, Sidi Allal Tazi</v>
      </c>
      <c r="CU352" s="3" t="str">
        <v>INRA, Sidi Allal Tazi</v>
      </c>
      <c r="CV352" s="3" t="str">
        <v>INRA, Sidi Allal Tazi</v>
      </c>
      <c r="CW352" s="3" t="str">
        <v>INRA, Sidi Allal Tazi</v>
      </c>
      <c r="CX352" s="3" t="str">
        <v>INRA, Sidi Allal Tazi</v>
      </c>
      <c r="CY352" s="3" t="str">
        <v>INRA, Sidi Allal Tazi</v>
      </c>
      <c r="CZ352" s="3" t="str">
        <v>INRA, Sidi Allal Tazi</v>
      </c>
      <c r="DA352" s="3" t="str">
        <v>INRA, Sidi Allal Tazi</v>
      </c>
      <c r="DB352" s="3" t="str">
        <v>INRA, Sidi Allal Tazi</v>
      </c>
      <c r="DC352" s="3" t="str">
        <v>INRA, Sidi Allal Tazi</v>
      </c>
      <c r="DD352" s="3" t="str">
        <v>INRA, Sidi Allal Tazi</v>
      </c>
      <c r="DE352" s="3" t="str">
        <v>INRA, Sidi Allal Tazi</v>
      </c>
      <c r="DF352" s="3" t="str">
        <v>INRA, Sidi Allal Tazi</v>
      </c>
      <c r="DG352" s="3" t="str">
        <v>INRA, Sidi Allal Tazi</v>
      </c>
      <c r="DH352" s="3" t="str">
        <v>INRA, Sidi Allal Tazi</v>
      </c>
      <c r="DI352" s="3" t="str">
        <v>INRA, Sidi Allal Tazi</v>
      </c>
      <c r="DJ352" s="3" t="str">
        <v>INRA, Sidi Allal Tazi</v>
      </c>
      <c r="DK352" s="3" t="str">
        <v>INRA, Sidi Allal Tazi</v>
      </c>
      <c r="DL352" s="3" t="str">
        <v>INRA, Sidi Allal Tazi</v>
      </c>
      <c r="DM352" s="3" t="str">
        <v>INRA, Sidi Allal Tazi</v>
      </c>
      <c r="DN352" s="3" t="str">
        <v>INRA, Sidi Allal Tazi</v>
      </c>
      <c r="DO352" s="3" t="str">
        <v>INRA, Sidi Allal Tazi</v>
      </c>
      <c r="DP352" s="3" t="str">
        <v>INRA, Sidi Allal Tazi</v>
      </c>
    </row>
    <row r="353" spans="1:120" ht="14.5" x14ac:dyDescent="0.35">
      <c r="A353" s="3">
        <v>33.123800000000003</v>
      </c>
      <c r="B353" s="3">
        <v>-7.6249000000000002</v>
      </c>
      <c r="C353" s="3" t="s">
        <v>189</v>
      </c>
      <c r="D353" s="3" t="s">
        <v>112</v>
      </c>
      <c r="E353" s="3" t="s">
        <v>13712</v>
      </c>
      <c r="F353" s="3">
        <v>200</v>
      </c>
      <c r="G353"/>
      <c r="H353" s="3" t="str">
        <f>CONCATENATE(site_list[[#This Row],[Country]],site_list[[#This Row],[Site.ID]])</f>
        <v>MoroccoINRA, Sidi El Aydi</v>
      </c>
      <c r="BB353" s="3" t="str">
        <v>INRA, Sidi El Aydi</v>
      </c>
      <c r="BC353" s="3" t="str">
        <v>INRA, Sidi El Aydi</v>
      </c>
      <c r="BD353" s="3" t="str">
        <v>INRA, Sidi El Aydi</v>
      </c>
      <c r="BE353" s="3" t="str">
        <v>INRA, Sidi El Aydi</v>
      </c>
      <c r="BF353" s="3" t="str">
        <v>INRA, Sidi El Aydi</v>
      </c>
      <c r="BG353" s="3" t="str">
        <v>INRA, Sidi El Aydi</v>
      </c>
      <c r="BH353" s="3" t="str">
        <v>INRA, Sidi El Aydi</v>
      </c>
      <c r="BI353" s="3" t="str">
        <v>INRA, Sidi El Aydi</v>
      </c>
      <c r="BJ353" s="3" t="str">
        <v>INRA, Sidi El Aydi</v>
      </c>
      <c r="BK353" s="3" t="str">
        <v>INRA, Sidi El Aydi</v>
      </c>
      <c r="BL353" s="3" t="str">
        <v>INRA, Sidi El Aydi</v>
      </c>
      <c r="BM353" s="3" t="str">
        <v>INRA, Sidi El Aydi</v>
      </c>
      <c r="BN353" s="3" t="str">
        <v>INRA, Sidi El Aydi</v>
      </c>
      <c r="BO353" s="3" t="str">
        <v>INRA, Sidi El Aydi</v>
      </c>
      <c r="BP353" s="3" t="str">
        <v>INRA, Sidi El Aydi</v>
      </c>
      <c r="BQ353" s="3" t="str">
        <v>INRA, Sidi El Aydi</v>
      </c>
      <c r="BR353" s="3" t="str">
        <v>INRA, Sidi El Aydi</v>
      </c>
      <c r="BS353" s="3" t="str">
        <v>INRA, Sidi El Aydi</v>
      </c>
      <c r="BT353" s="3" t="str">
        <v>INRA, Sidi El Aydi</v>
      </c>
      <c r="BU353" s="3" t="str">
        <v>INRA, Sidi El Aydi</v>
      </c>
      <c r="BV353" s="3" t="str">
        <v>INRA, Sidi El Aydi</v>
      </c>
      <c r="BW353" s="3" t="str">
        <v>INRA, Sidi El Aydi</v>
      </c>
      <c r="BX353" s="3" t="str">
        <v>INRA, Sidi El Aydi</v>
      </c>
      <c r="BY353" s="3" t="str">
        <v>INRA, Sidi El Aydi</v>
      </c>
      <c r="BZ353" s="3" t="str">
        <v>INRA, Sidi El Aydi</v>
      </c>
      <c r="CA353" s="3" t="str">
        <v>INRA, Sidi El Aydi</v>
      </c>
      <c r="CB353" s="3" t="str">
        <v>INRA, Sidi El Aydi</v>
      </c>
      <c r="CC353" s="3" t="str">
        <v>INRA, Sidi El Aydi</v>
      </c>
      <c r="CD353" s="3" t="str">
        <v>INRA, Sidi El Aydi</v>
      </c>
      <c r="CE353" s="3" t="str">
        <v>INRA, Sidi El Aydi</v>
      </c>
      <c r="CF353" s="3" t="str">
        <v>INRA, Sidi El Aydi</v>
      </c>
      <c r="CG353" s="3" t="str">
        <v>INRA, Sidi El Aydi</v>
      </c>
      <c r="CK353" s="3" t="str">
        <v>INRA, Sidi El Aydi</v>
      </c>
      <c r="CM353" s="3" t="str">
        <v>INRA, Sidi El Aydi</v>
      </c>
      <c r="CN353" s="3" t="str">
        <v>INRA, Sidi El Aydi</v>
      </c>
      <c r="CO353" s="3" t="str">
        <v>INRA, Sidi El Aydi</v>
      </c>
      <c r="CP353" s="3" t="str">
        <v>INRA, Sidi El Aydi</v>
      </c>
      <c r="CQ353" s="3" t="str">
        <v>INRA, Sidi El Aydi</v>
      </c>
      <c r="CR353" s="3" t="str">
        <v>INRA, Sidi El Aydi</v>
      </c>
      <c r="CS353" s="3" t="str">
        <v>INRA, Sidi El Aydi</v>
      </c>
      <c r="CT353" s="3" t="str">
        <v>INRA, Sidi El Aydi</v>
      </c>
      <c r="CU353" s="3" t="str">
        <v>INRA, Sidi El Aydi</v>
      </c>
      <c r="CV353" s="3" t="str">
        <v>INRA, Sidi El Aydi</v>
      </c>
      <c r="CW353" s="3" t="str">
        <v>INRA, Sidi El Aydi</v>
      </c>
      <c r="CX353" s="3" t="str">
        <v>INRA, Sidi El Aydi</v>
      </c>
      <c r="CY353" s="3" t="str">
        <v>INRA, Sidi El Aydi</v>
      </c>
      <c r="CZ353" s="3" t="str">
        <v>INRA, Sidi El Aydi</v>
      </c>
      <c r="DA353" s="3" t="str">
        <v>INRA, Sidi El Aydi</v>
      </c>
      <c r="DB353" s="3" t="str">
        <v>INRA, Sidi El Aydi</v>
      </c>
      <c r="DC353" s="3" t="str">
        <v>INRA, Sidi El Aydi</v>
      </c>
      <c r="DD353" s="3" t="str">
        <v>INRA, Sidi El Aydi</v>
      </c>
      <c r="DE353" s="3" t="str">
        <v>INRA, Sidi El Aydi</v>
      </c>
      <c r="DF353" s="3" t="str">
        <v>INRA, Sidi El Aydi</v>
      </c>
      <c r="DG353" s="3" t="str">
        <v>INRA, Sidi El Aydi</v>
      </c>
      <c r="DH353" s="3" t="str">
        <v>INRA, Sidi El Aydi</v>
      </c>
      <c r="DI353" s="3" t="str">
        <v>INRA, Sidi El Aydi</v>
      </c>
      <c r="DJ353" s="3" t="str">
        <v>INRA, Sidi El Aydi</v>
      </c>
      <c r="DK353" s="3" t="str">
        <v>INRA, Sidi El Aydi</v>
      </c>
      <c r="DL353" s="3" t="str">
        <v>INRA, Sidi El Aydi</v>
      </c>
      <c r="DM353" s="3" t="str">
        <v>INRA, Sidi El Aydi</v>
      </c>
      <c r="DN353" s="3" t="str">
        <v>INRA, Sidi El Aydi</v>
      </c>
      <c r="DO353" s="3" t="str">
        <v>INRA, Sidi El Aydi</v>
      </c>
      <c r="DP353" s="3" t="str">
        <v>INRA, Sidi El Aydi</v>
      </c>
    </row>
    <row r="354" spans="1:120" ht="14.5" x14ac:dyDescent="0.35">
      <c r="A354" s="3">
        <v>32.259</v>
      </c>
      <c r="B354" s="3">
        <v>-6.5389999999999997</v>
      </c>
      <c r="C354" s="3" t="s">
        <v>189</v>
      </c>
      <c r="D354" s="3" t="s">
        <v>112</v>
      </c>
      <c r="E354" s="3" t="s">
        <v>9774</v>
      </c>
      <c r="F354" s="3">
        <v>500</v>
      </c>
      <c r="G354"/>
      <c r="H354" s="3" t="str">
        <f>CONCATENATE(site_list[[#This Row],[Country]],site_list[[#This Row],[Site.ID]])</f>
        <v>MoroccoINRA, Tadla</v>
      </c>
      <c r="BB354" s="3" t="str">
        <v>INRA, Tadla</v>
      </c>
      <c r="BC354" s="3" t="str">
        <v>INRA, Tadla</v>
      </c>
      <c r="BD354" s="3" t="str">
        <v>INRA, Tadla</v>
      </c>
      <c r="BE354" s="3" t="str">
        <v>INRA, Tadla</v>
      </c>
      <c r="BF354" s="3" t="str">
        <v>INRA, Tadla</v>
      </c>
      <c r="BG354" s="3" t="str">
        <v>INRA, Tadla</v>
      </c>
      <c r="BH354" s="3" t="str">
        <v>INRA, Tadla</v>
      </c>
      <c r="BI354" s="3" t="str">
        <v>INRA, Tadla</v>
      </c>
      <c r="BJ354" s="3" t="str">
        <v>INRA, Tadla</v>
      </c>
      <c r="BK354" s="3" t="str">
        <v>INRA, Tadla</v>
      </c>
      <c r="BL354" s="3" t="str">
        <v>INRA, Tadla</v>
      </c>
      <c r="BM354" s="3" t="str">
        <v>INRA, Tadla</v>
      </c>
      <c r="BN354" s="3" t="str">
        <v>INRA, Tadla</v>
      </c>
      <c r="BO354" s="3" t="str">
        <v>INRA, Tadla</v>
      </c>
      <c r="BP354" s="3" t="str">
        <v>INRA, Tadla</v>
      </c>
      <c r="BQ354" s="3" t="str">
        <v>INRA, Tadla</v>
      </c>
      <c r="BR354" s="3" t="str">
        <v>INRA, Tadla</v>
      </c>
      <c r="BS354" s="3" t="str">
        <v>INRA, Tadla</v>
      </c>
      <c r="BT354" s="3" t="str">
        <v>INRA, Tadla</v>
      </c>
      <c r="BU354" s="3" t="str">
        <v>INRA, Tadla</v>
      </c>
      <c r="BV354" s="3" t="str">
        <v>INRA, Tadla</v>
      </c>
      <c r="BW354" s="3" t="str">
        <v>INRA, Tadla</v>
      </c>
      <c r="BX354" s="3" t="str">
        <v>INRA, Tadla</v>
      </c>
      <c r="BY354" s="3" t="str">
        <v>INRA, Tadla</v>
      </c>
      <c r="BZ354" s="3" t="str">
        <v>INRA, Tadla</v>
      </c>
      <c r="CA354" s="3" t="str">
        <v>INRA, Tadla</v>
      </c>
      <c r="CB354" s="3" t="str">
        <v>INRA, Tadla</v>
      </c>
      <c r="CC354" s="3" t="str">
        <v>INRA, Tadla</v>
      </c>
      <c r="CD354" s="3" t="str">
        <v>INRA, Tadla</v>
      </c>
      <c r="CE354" s="3" t="str">
        <v>INRA, Tadla</v>
      </c>
      <c r="CF354" s="3" t="str">
        <v>INRA, Tadla</v>
      </c>
      <c r="CG354" s="3" t="str">
        <v>INRA, Tadla</v>
      </c>
      <c r="CK354" s="3" t="str">
        <v>INRA, Tadla</v>
      </c>
      <c r="CM354" s="3" t="str">
        <v>INRA, Tadla</v>
      </c>
      <c r="CN354" s="3" t="str">
        <v>INRA, Tadla</v>
      </c>
      <c r="CO354" s="3" t="str">
        <v>INRA, Tadla</v>
      </c>
      <c r="CP354" s="3" t="str">
        <v>INRA, Tadla</v>
      </c>
      <c r="CQ354" s="3" t="str">
        <v>INRA, Tadla</v>
      </c>
      <c r="CR354" s="3" t="str">
        <v>INRA, Tadla</v>
      </c>
      <c r="CS354" s="3" t="str">
        <v>INRA, Tadla</v>
      </c>
      <c r="CT354" s="3" t="str">
        <v>INRA, Tadla</v>
      </c>
      <c r="CU354" s="3" t="str">
        <v>INRA, Tadla</v>
      </c>
      <c r="CV354" s="3" t="str">
        <v>INRA, Tadla</v>
      </c>
      <c r="CW354" s="3" t="str">
        <v>INRA, Tadla</v>
      </c>
      <c r="CX354" s="3" t="str">
        <v>INRA, Tadla</v>
      </c>
      <c r="CY354" s="3" t="str">
        <v>INRA, Tadla</v>
      </c>
      <c r="CZ354" s="3" t="str">
        <v>INRA, Tadla</v>
      </c>
      <c r="DA354" s="3" t="str">
        <v>INRA, Tadla</v>
      </c>
      <c r="DB354" s="3" t="str">
        <v>INRA, Tadla</v>
      </c>
      <c r="DC354" s="3" t="str">
        <v>INRA, Tadla</v>
      </c>
      <c r="DD354" s="3" t="str">
        <v>INRA, Tadla</v>
      </c>
      <c r="DE354" s="3" t="str">
        <v>INRA, Tadla</v>
      </c>
      <c r="DF354" s="3" t="str">
        <v>INRA, Tadla</v>
      </c>
      <c r="DG354" s="3" t="str">
        <v>INRA, Tadla</v>
      </c>
      <c r="DH354" s="3" t="str">
        <v>INRA, Tadla</v>
      </c>
      <c r="DI354" s="3" t="str">
        <v>INRA, Tadla</v>
      </c>
      <c r="DJ354" s="3" t="str">
        <v>INRA, Tadla</v>
      </c>
      <c r="DK354" s="3" t="str">
        <v>INRA, Tadla</v>
      </c>
      <c r="DL354" s="3" t="str">
        <v>INRA, Tadla</v>
      </c>
      <c r="DM354" s="3" t="str">
        <v>INRA, Tadla</v>
      </c>
      <c r="DN354" s="3" t="str">
        <v>INRA, Tadla</v>
      </c>
      <c r="DO354" s="3" t="str">
        <v>INRA, Tadla</v>
      </c>
      <c r="DP354" s="3" t="str">
        <v>INRA, Tadla</v>
      </c>
    </row>
    <row r="355" spans="1:120" ht="14.5" x14ac:dyDescent="0.35">
      <c r="A355" s="3">
        <v>31.817</v>
      </c>
      <c r="B355" s="3">
        <v>-7.2670000000000003</v>
      </c>
      <c r="C355" s="3" t="s">
        <v>189</v>
      </c>
      <c r="D355" s="3" t="s">
        <v>107</v>
      </c>
      <c r="E355" s="3" t="s">
        <v>389</v>
      </c>
      <c r="F355" s="3">
        <v>1000</v>
      </c>
      <c r="G355"/>
      <c r="H355" s="3" t="str">
        <f>CONCATENATE(site_list[[#This Row],[Country]],site_list[[#This Row],[Site.ID]])</f>
        <v>MoroccoINRA, Tassout</v>
      </c>
      <c r="BB355" s="3" t="str">
        <v>INRA, Tassout</v>
      </c>
      <c r="BC355" s="3" t="str">
        <v>INRA, Tassout</v>
      </c>
      <c r="BD355" s="3" t="str">
        <v>INRA, Tassout</v>
      </c>
      <c r="BE355" s="3" t="str">
        <v>INRA, Tassout</v>
      </c>
      <c r="BF355" s="3" t="str">
        <v>INRA, Tassout</v>
      </c>
      <c r="BG355" s="3" t="str">
        <v>INRA, Tassout</v>
      </c>
      <c r="BH355" s="3" t="str">
        <v>INRA, Tassout</v>
      </c>
      <c r="BI355" s="3" t="str">
        <v>INRA, Tassout</v>
      </c>
      <c r="BJ355" s="3" t="str">
        <v>INRA, Tassout</v>
      </c>
      <c r="BK355" s="3" t="str">
        <v>INRA, Tassout</v>
      </c>
      <c r="BL355" s="3" t="str">
        <v>INRA, Tassout</v>
      </c>
      <c r="BM355" s="3" t="str">
        <v>INRA, Tassout</v>
      </c>
      <c r="BN355" s="3" t="str">
        <v>INRA, Tassout</v>
      </c>
      <c r="BO355" s="3" t="str">
        <v>INRA, Tassout</v>
      </c>
      <c r="BP355" s="3" t="str">
        <v>INRA, Tassout</v>
      </c>
      <c r="BQ355" s="3" t="str">
        <v>INRA, Tassout</v>
      </c>
      <c r="BR355" s="3" t="str">
        <v>INRA, Tassout</v>
      </c>
      <c r="BS355" s="3" t="str">
        <v>INRA, Tassout</v>
      </c>
      <c r="BT355" s="3" t="str">
        <v>INRA, Tassout</v>
      </c>
      <c r="BU355" s="3" t="str">
        <v>INRA, Tassout</v>
      </c>
      <c r="BV355" s="3" t="str">
        <v>INRA, Tassout</v>
      </c>
      <c r="BW355" s="3" t="str">
        <v>INRA, Tassout</v>
      </c>
      <c r="BX355" s="3" t="str">
        <v>INRA, Tassout</v>
      </c>
      <c r="BY355" s="3" t="str">
        <v>INRA, Tassout</v>
      </c>
      <c r="BZ355" s="3" t="str">
        <v>INRA, Tassout</v>
      </c>
      <c r="CA355" s="3" t="str">
        <v>INRA, Tassout</v>
      </c>
      <c r="CB355" s="3" t="str">
        <v>INRA, Tassout</v>
      </c>
      <c r="CC355" s="3" t="str">
        <v>INRA, Tassout</v>
      </c>
      <c r="CD355" s="3" t="str">
        <v>INRA, Tassout</v>
      </c>
      <c r="CE355" s="3" t="str">
        <v>INRA, Tassout</v>
      </c>
      <c r="CF355" s="3" t="str">
        <v>INRA, Tassout</v>
      </c>
      <c r="CG355" s="3" t="str">
        <v>INRA, Tassout</v>
      </c>
      <c r="CK355" s="3" t="str">
        <v>INRA, Tassout</v>
      </c>
      <c r="CM355" s="3" t="str">
        <v>INRA, Tassout</v>
      </c>
      <c r="CN355" s="3" t="str">
        <v>INRA, Tassout</v>
      </c>
      <c r="CO355" s="3" t="str">
        <v>INRA, Tassout</v>
      </c>
      <c r="CP355" s="3" t="str">
        <v>INRA, Tassout</v>
      </c>
      <c r="CQ355" s="3" t="str">
        <v>INRA, Tassout</v>
      </c>
      <c r="CR355" s="3" t="str">
        <v>INRA, Tassout</v>
      </c>
      <c r="CS355" s="3" t="str">
        <v>INRA, Tassout</v>
      </c>
      <c r="CT355" s="3" t="str">
        <v>INRA, Tassout</v>
      </c>
      <c r="CU355" s="3" t="str">
        <v>INRA, Tassout</v>
      </c>
      <c r="CV355" s="3" t="str">
        <v>INRA, Tassout</v>
      </c>
      <c r="CW355" s="3" t="str">
        <v>INRA, Tassout</v>
      </c>
      <c r="CX355" s="3" t="str">
        <v>INRA, Tassout</v>
      </c>
      <c r="CY355" s="3" t="str">
        <v>INRA, Tassout</v>
      </c>
      <c r="CZ355" s="3" t="str">
        <v>INRA, Tassout</v>
      </c>
      <c r="DA355" s="3" t="str">
        <v>INRA, Tassout</v>
      </c>
      <c r="DB355" s="3" t="str">
        <v>INRA, Tassout</v>
      </c>
      <c r="DC355" s="3" t="str">
        <v>INRA, Tassout</v>
      </c>
      <c r="DD355" s="3" t="str">
        <v>INRA, Tassout</v>
      </c>
      <c r="DE355" s="3" t="str">
        <v>INRA, Tassout</v>
      </c>
      <c r="DF355" s="3" t="str">
        <v>INRA, Tassout</v>
      </c>
      <c r="DG355" s="3" t="str">
        <v>INRA, Tassout</v>
      </c>
      <c r="DH355" s="3" t="str">
        <v>INRA, Tassout</v>
      </c>
      <c r="DI355" s="3" t="str">
        <v>INRA, Tassout</v>
      </c>
      <c r="DJ355" s="3" t="str">
        <v>INRA, Tassout</v>
      </c>
      <c r="DK355" s="3" t="str">
        <v>INRA, Tassout</v>
      </c>
      <c r="DL355" s="3" t="str">
        <v>INRA, Tassout</v>
      </c>
      <c r="DM355" s="3" t="str">
        <v>INRA, Tassout</v>
      </c>
      <c r="DN355" s="3" t="str">
        <v>INRA, Tassout</v>
      </c>
      <c r="DO355" s="3" t="str">
        <v>INRA, Tassout</v>
      </c>
      <c r="DP355" s="3" t="str">
        <v>INRA, Tassout</v>
      </c>
    </row>
    <row r="356" spans="1:120" ht="14.5" x14ac:dyDescent="0.35">
      <c r="A356" s="3">
        <v>9.9580000000000002</v>
      </c>
      <c r="B356" s="3">
        <v>2.726</v>
      </c>
      <c r="C356" s="3" t="s">
        <v>100</v>
      </c>
      <c r="D356" s="3" t="s">
        <v>107</v>
      </c>
      <c r="E356" s="3" t="s">
        <v>153</v>
      </c>
      <c r="F356" s="3">
        <v>500</v>
      </c>
      <c r="G356"/>
      <c r="H356" s="3" t="str">
        <f>CONCATENATE(site_list[[#This Row],[Country]],site_list[[#This Row],[Site.ID]])</f>
        <v>BeninINRAB, Ina</v>
      </c>
      <c r="BB356" s="3" t="str">
        <v>INRAB, Ina</v>
      </c>
      <c r="BC356" s="3" t="str">
        <v>INRAB, Ina</v>
      </c>
      <c r="BD356" s="3" t="str">
        <v>INRAB, Ina</v>
      </c>
      <c r="BE356" s="3" t="str">
        <v>INRAB, Ina</v>
      </c>
      <c r="BF356" s="3" t="str">
        <v>INRAB, Ina</v>
      </c>
      <c r="BG356" s="3" t="str">
        <v>INRAB, Ina</v>
      </c>
      <c r="BH356" s="3" t="str">
        <v>INRAB, Ina</v>
      </c>
      <c r="BI356" s="3" t="str">
        <v>INRAB, Ina</v>
      </c>
      <c r="BJ356" s="3" t="str">
        <v>INRAB, Ina</v>
      </c>
      <c r="BK356" s="3" t="str">
        <v>INRAB, Ina</v>
      </c>
      <c r="BL356" s="3" t="str">
        <v>INRAB, Ina</v>
      </c>
      <c r="BM356" s="3" t="str">
        <v>INRAB, Ina</v>
      </c>
      <c r="BN356" s="3" t="str">
        <v>INRAB, Ina</v>
      </c>
      <c r="BO356" s="3" t="str">
        <v>INRAB, Ina</v>
      </c>
      <c r="BP356" s="3" t="str">
        <v>INRAB, Ina</v>
      </c>
      <c r="BQ356" s="3" t="str">
        <v>INRAB, Ina</v>
      </c>
      <c r="BR356" s="3" t="str">
        <v>INRAB, Ina</v>
      </c>
      <c r="BS356" s="3" t="str">
        <v>INRAB, Ina</v>
      </c>
      <c r="BT356" s="3" t="str">
        <v>INRAB, Ina</v>
      </c>
      <c r="BU356" s="3" t="str">
        <v>INRAB, Ina</v>
      </c>
      <c r="BV356" s="3" t="str">
        <v>INRAB, Ina</v>
      </c>
      <c r="BW356" s="3" t="str">
        <v>INRAB, Ina</v>
      </c>
      <c r="BX356" s="3" t="str">
        <v>INRAB, Ina</v>
      </c>
      <c r="BY356" s="3" t="str">
        <v>INRAB, Ina</v>
      </c>
      <c r="BZ356" s="3" t="str">
        <v>INRAB, Ina</v>
      </c>
      <c r="CA356" s="3" t="str">
        <v>INRAB, Ina</v>
      </c>
      <c r="CB356" s="3" t="str">
        <v>INRAB, Ina</v>
      </c>
      <c r="CC356" s="3" t="str">
        <v>INRAB, Ina</v>
      </c>
      <c r="CD356" s="3" t="str">
        <v>INRAB, Ina</v>
      </c>
      <c r="CE356" s="3" t="str">
        <v>INRAB, Ina</v>
      </c>
      <c r="CF356" s="3" t="str">
        <v>INRAB, Ina</v>
      </c>
      <c r="CG356" s="3" t="str">
        <v>INRAB, Ina</v>
      </c>
      <c r="CK356" s="3" t="str">
        <v>INRAB, Ina</v>
      </c>
      <c r="CM356" s="3" t="str">
        <v>INRAB, Ina</v>
      </c>
      <c r="CN356" s="3" t="str">
        <v>INRAB, Ina</v>
      </c>
      <c r="CO356" s="3" t="str">
        <v>INRAB, Ina</v>
      </c>
      <c r="CP356" s="3" t="str">
        <v>INRAB, Ina</v>
      </c>
      <c r="CQ356" s="3" t="str">
        <v>INRAB, Ina</v>
      </c>
      <c r="CR356" s="3" t="str">
        <v>INRAB, Ina</v>
      </c>
      <c r="CS356" s="3" t="str">
        <v>INRAB, Ina</v>
      </c>
      <c r="CT356" s="3" t="str">
        <v>INRAB, Ina</v>
      </c>
      <c r="CU356" s="3" t="str">
        <v>INRAB, Ina</v>
      </c>
      <c r="CV356" s="3" t="str">
        <v>INRAB, Ina</v>
      </c>
      <c r="CW356" s="3" t="str">
        <v>INRAB, Ina</v>
      </c>
      <c r="CX356" s="3" t="str">
        <v>INRAB, Ina</v>
      </c>
      <c r="CY356" s="3" t="str">
        <v>INRAB, Ina</v>
      </c>
      <c r="CZ356" s="3" t="str">
        <v>INRAB, Ina</v>
      </c>
      <c r="DA356" s="3" t="str">
        <v>INRAB, Ina</v>
      </c>
      <c r="DB356" s="3" t="str">
        <v>INRAB, Ina</v>
      </c>
      <c r="DC356" s="3" t="str">
        <v>INRAB, Ina</v>
      </c>
      <c r="DD356" s="3" t="str">
        <v>INRAB, Ina</v>
      </c>
      <c r="DE356" s="3" t="str">
        <v>INRAB, Ina</v>
      </c>
      <c r="DF356" s="3" t="str">
        <v>INRAB, Ina</v>
      </c>
      <c r="DG356" s="3" t="str">
        <v>INRAB, Ina</v>
      </c>
      <c r="DH356" s="3" t="str">
        <v>INRAB, Ina</v>
      </c>
      <c r="DI356" s="3" t="str">
        <v>INRAB, Ina</v>
      </c>
      <c r="DJ356" s="3" t="str">
        <v>INRAB, Ina</v>
      </c>
      <c r="DK356" s="3" t="str">
        <v>INRAB, Ina</v>
      </c>
      <c r="DL356" s="3" t="str">
        <v>INRAB, Ina</v>
      </c>
      <c r="DM356" s="3" t="str">
        <v>INRAB, Ina</v>
      </c>
      <c r="DN356" s="3" t="str">
        <v>INRAB, Ina</v>
      </c>
      <c r="DO356" s="3" t="str">
        <v>INRAB, Ina</v>
      </c>
      <c r="DP356" s="3" t="str">
        <v>INRAB, Ina</v>
      </c>
    </row>
    <row r="357" spans="1:120" ht="14.5" x14ac:dyDescent="0.35">
      <c r="A357" s="3">
        <v>13.356</v>
      </c>
      <c r="B357" s="3">
        <v>2.27</v>
      </c>
      <c r="C357" s="3" t="s">
        <v>194</v>
      </c>
      <c r="D357" s="3" t="s">
        <v>107</v>
      </c>
      <c r="E357" s="3" t="s">
        <v>472</v>
      </c>
      <c r="F357" s="3">
        <v>5000</v>
      </c>
      <c r="G357"/>
      <c r="H357" s="3" t="str">
        <f>CONCATENATE(site_list[[#This Row],[Country]],site_list[[#This Row],[Site.ID]])</f>
        <v>NigerINRAN N'Dounga</v>
      </c>
      <c r="BB357" s="3" t="str">
        <v>INRAN N'Dounga</v>
      </c>
      <c r="BC357" s="3" t="str">
        <v>INRAN N'Dounga</v>
      </c>
      <c r="BD357" s="3" t="str">
        <v>INRAN N'Dounga</v>
      </c>
      <c r="BE357" s="3" t="str">
        <v>INRAN N'Dounga</v>
      </c>
      <c r="BF357" s="3" t="str">
        <v>INRAN N'Dounga</v>
      </c>
      <c r="BG357" s="3" t="str">
        <v>INRAN N'Dounga</v>
      </c>
      <c r="BH357" s="3" t="str">
        <v>INRAN N'Dounga</v>
      </c>
      <c r="BI357" s="3" t="str">
        <v>INRAN N'Dounga</v>
      </c>
      <c r="BJ357" s="3" t="str">
        <v>INRAN N'Dounga</v>
      </c>
      <c r="BK357" s="3" t="str">
        <v>INRAN N'Dounga</v>
      </c>
      <c r="BL357" s="3" t="str">
        <v>INRAN N'Dounga</v>
      </c>
      <c r="BM357" s="3" t="str">
        <v>INRAN N'Dounga</v>
      </c>
      <c r="BN357" s="3" t="str">
        <v>INRAN N'Dounga</v>
      </c>
      <c r="BO357" s="3" t="str">
        <v>INRAN N'Dounga</v>
      </c>
      <c r="BP357" s="3" t="str">
        <v>INRAN N'Dounga</v>
      </c>
      <c r="BQ357" s="3" t="str">
        <v>INRAN N'Dounga</v>
      </c>
      <c r="BR357" s="3" t="str">
        <v>INRAN N'Dounga</v>
      </c>
      <c r="BS357" s="3" t="str">
        <v>INRAN N'Dounga</v>
      </c>
      <c r="BT357" s="3" t="str">
        <v>INRAN N'Dounga</v>
      </c>
      <c r="BU357" s="3" t="str">
        <v>INRAN N'Dounga</v>
      </c>
      <c r="BV357" s="3" t="str">
        <v>INRAN N'Dounga</v>
      </c>
      <c r="BW357" s="3" t="str">
        <v>INRAN N'Dounga</v>
      </c>
      <c r="BX357" s="3" t="str">
        <v>INRAN N'Dounga</v>
      </c>
      <c r="BY357" s="3" t="str">
        <v>INRAN N'Dounga</v>
      </c>
      <c r="BZ357" s="3" t="str">
        <v>INRAN N'Dounga</v>
      </c>
      <c r="CA357" s="3" t="str">
        <v>INRAN N'Dounga</v>
      </c>
      <c r="CB357" s="3" t="str">
        <v>INRAN N'Dounga</v>
      </c>
      <c r="CC357" s="3" t="str">
        <v>INRAN N'Dounga</v>
      </c>
      <c r="CD357" s="3" t="str">
        <v>INRAN N'Dounga</v>
      </c>
      <c r="CE357" s="3" t="str">
        <v>INRAN N'Dounga</v>
      </c>
      <c r="CF357" s="3" t="str">
        <v>INRAN N'Dounga</v>
      </c>
      <c r="CG357" s="3" t="str">
        <v>INRAN N'Dounga</v>
      </c>
      <c r="CK357" s="3" t="str">
        <v>INRAN N'Dounga</v>
      </c>
      <c r="CM357" s="3" t="str">
        <v>INRAN N'Dounga</v>
      </c>
      <c r="CN357" s="3" t="str">
        <v>INRAN N'Dounga</v>
      </c>
      <c r="CO357" s="3" t="str">
        <v>INRAN N'Dounga</v>
      </c>
      <c r="CP357" s="3" t="str">
        <v>INRAN N'Dounga</v>
      </c>
      <c r="CQ357" s="3" t="str">
        <v>INRAN N'Dounga</v>
      </c>
      <c r="CR357" s="3" t="str">
        <v>INRAN N'Dounga</v>
      </c>
      <c r="CS357" s="3" t="str">
        <v>INRAN N'Dounga</v>
      </c>
      <c r="CT357" s="3" t="str">
        <v>INRAN N'Dounga</v>
      </c>
      <c r="CU357" s="3" t="str">
        <v>INRAN N'Dounga</v>
      </c>
      <c r="CV357" s="3" t="str">
        <v>INRAN N'Dounga</v>
      </c>
      <c r="CW357" s="3" t="str">
        <v>INRAN N'Dounga</v>
      </c>
      <c r="CX357" s="3" t="str">
        <v>INRAN N'Dounga</v>
      </c>
      <c r="CY357" s="3" t="str">
        <v>INRAN N'Dounga</v>
      </c>
      <c r="CZ357" s="3" t="str">
        <v>INRAN N'Dounga</v>
      </c>
      <c r="DA357" s="3" t="str">
        <v>INRAN N'Dounga</v>
      </c>
      <c r="DB357" s="3" t="str">
        <v>INRAN N'Dounga</v>
      </c>
      <c r="DC357" s="3" t="str">
        <v>INRAN N'Dounga</v>
      </c>
      <c r="DD357" s="3" t="str">
        <v>INRAN N'Dounga</v>
      </c>
      <c r="DE357" s="3" t="str">
        <v>INRAN N'Dounga</v>
      </c>
      <c r="DF357" s="3" t="str">
        <v>INRAN N'Dounga</v>
      </c>
      <c r="DG357" s="3" t="str">
        <v>INRAN N'Dounga</v>
      </c>
      <c r="DH357" s="3" t="str">
        <v>INRAN N'Dounga</v>
      </c>
      <c r="DI357" s="3" t="str">
        <v>INRAN N'Dounga</v>
      </c>
      <c r="DJ357" s="3" t="str">
        <v>INRAN N'Dounga</v>
      </c>
      <c r="DK357" s="3" t="str">
        <v>INRAN N'Dounga</v>
      </c>
      <c r="DL357" s="3" t="str">
        <v>INRAN N'Dounga</v>
      </c>
      <c r="DM357" s="3" t="str">
        <v>INRAN N'Dounga</v>
      </c>
      <c r="DN357" s="3" t="str">
        <v>INRAN N'Dounga</v>
      </c>
      <c r="DO357" s="3" t="str">
        <v>INRAN N'Dounga</v>
      </c>
      <c r="DP357" s="3" t="str">
        <v>INRAN N'Dounga</v>
      </c>
    </row>
    <row r="358" spans="1:120" ht="14.5" x14ac:dyDescent="0.35">
      <c r="A358" s="3">
        <v>13.486000000000001</v>
      </c>
      <c r="B358" s="3">
        <v>2.1309999999999998</v>
      </c>
      <c r="C358" s="3" t="s">
        <v>194</v>
      </c>
      <c r="D358" s="3" t="s">
        <v>107</v>
      </c>
      <c r="E358" s="3" t="s">
        <v>473</v>
      </c>
      <c r="F358" s="3">
        <v>250</v>
      </c>
      <c r="G358"/>
      <c r="H358" s="3" t="str">
        <f>CONCATENATE(site_list[[#This Row],[Country]],site_list[[#This Row],[Site.ID]])</f>
        <v>NigerINRAN, Konni</v>
      </c>
      <c r="BB358" s="3" t="str">
        <v>INRAN, Konni</v>
      </c>
      <c r="BC358" s="3" t="str">
        <v>INRAN, Konni</v>
      </c>
      <c r="BD358" s="3" t="str">
        <v>INRAN, Konni</v>
      </c>
      <c r="BE358" s="3" t="str">
        <v>INRAN, Konni</v>
      </c>
      <c r="BF358" s="3" t="str">
        <v>INRAN, Konni</v>
      </c>
      <c r="BG358" s="3" t="str">
        <v>INRAN, Konni</v>
      </c>
      <c r="BH358" s="3" t="str">
        <v>INRAN, Konni</v>
      </c>
      <c r="BI358" s="3" t="str">
        <v>INRAN, Konni</v>
      </c>
      <c r="BJ358" s="3" t="str">
        <v>INRAN, Konni</v>
      </c>
      <c r="BK358" s="3" t="str">
        <v>INRAN, Konni</v>
      </c>
      <c r="BL358" s="3" t="str">
        <v>INRAN, Konni</v>
      </c>
      <c r="BM358" s="3" t="str">
        <v>INRAN, Konni</v>
      </c>
      <c r="BN358" s="3" t="str">
        <v>INRAN, Konni</v>
      </c>
      <c r="BO358" s="3" t="str">
        <v>INRAN, Konni</v>
      </c>
      <c r="BP358" s="3" t="str">
        <v>INRAN, Konni</v>
      </c>
      <c r="BQ358" s="3" t="str">
        <v>INRAN, Konni</v>
      </c>
      <c r="BR358" s="3" t="str">
        <v>INRAN, Konni</v>
      </c>
      <c r="BS358" s="3" t="str">
        <v>INRAN, Konni</v>
      </c>
      <c r="BT358" s="3" t="str">
        <v>INRAN, Konni</v>
      </c>
      <c r="BU358" s="3" t="str">
        <v>INRAN, Konni</v>
      </c>
      <c r="BV358" s="3" t="str">
        <v>INRAN, Konni</v>
      </c>
      <c r="BW358" s="3" t="str">
        <v>INRAN, Konni</v>
      </c>
      <c r="BX358" s="3" t="str">
        <v>INRAN, Konni</v>
      </c>
      <c r="BY358" s="3" t="str">
        <v>INRAN, Konni</v>
      </c>
      <c r="BZ358" s="3" t="str">
        <v>INRAN, Konni</v>
      </c>
      <c r="CA358" s="3" t="str">
        <v>INRAN, Konni</v>
      </c>
      <c r="CB358" s="3" t="str">
        <v>INRAN, Konni</v>
      </c>
      <c r="CC358" s="3" t="str">
        <v>INRAN, Konni</v>
      </c>
      <c r="CD358" s="3" t="str">
        <v>INRAN, Konni</v>
      </c>
      <c r="CE358" s="3" t="str">
        <v>INRAN, Konni</v>
      </c>
      <c r="CF358" s="3" t="str">
        <v>INRAN, Konni</v>
      </c>
      <c r="CG358" s="3" t="str">
        <v>INRAN, Konni</v>
      </c>
      <c r="CK358" s="3" t="str">
        <v>INRAN, Konni</v>
      </c>
      <c r="CM358" s="3" t="str">
        <v>INRAN, Konni</v>
      </c>
      <c r="CN358" s="3" t="str">
        <v>INRAN, Konni</v>
      </c>
      <c r="CO358" s="3" t="str">
        <v>INRAN, Konni</v>
      </c>
      <c r="CP358" s="3" t="str">
        <v>INRAN, Konni</v>
      </c>
      <c r="CQ358" s="3" t="str">
        <v>INRAN, Konni</v>
      </c>
      <c r="CR358" s="3" t="str">
        <v>INRAN, Konni</v>
      </c>
      <c r="CS358" s="3" t="str">
        <v>INRAN, Konni</v>
      </c>
      <c r="CT358" s="3" t="str">
        <v>INRAN, Konni</v>
      </c>
      <c r="CU358" s="3" t="str">
        <v>INRAN, Konni</v>
      </c>
      <c r="CV358" s="3" t="str">
        <v>INRAN, Konni</v>
      </c>
      <c r="CW358" s="3" t="str">
        <v>INRAN, Konni</v>
      </c>
      <c r="CX358" s="3" t="str">
        <v>INRAN, Konni</v>
      </c>
      <c r="CY358" s="3" t="str">
        <v>INRAN, Konni</v>
      </c>
      <c r="CZ358" s="3" t="str">
        <v>INRAN, Konni</v>
      </c>
      <c r="DA358" s="3" t="str">
        <v>INRAN, Konni</v>
      </c>
      <c r="DB358" s="3" t="str">
        <v>INRAN, Konni</v>
      </c>
      <c r="DC358" s="3" t="str">
        <v>INRAN, Konni</v>
      </c>
      <c r="DD358" s="3" t="str">
        <v>INRAN, Konni</v>
      </c>
      <c r="DE358" s="3" t="str">
        <v>INRAN, Konni</v>
      </c>
      <c r="DF358" s="3" t="str">
        <v>INRAN, Konni</v>
      </c>
      <c r="DG358" s="3" t="str">
        <v>INRAN, Konni</v>
      </c>
      <c r="DH358" s="3" t="str">
        <v>INRAN, Konni</v>
      </c>
      <c r="DI358" s="3" t="str">
        <v>INRAN, Konni</v>
      </c>
      <c r="DJ358" s="3" t="str">
        <v>INRAN, Konni</v>
      </c>
      <c r="DK358" s="3" t="str">
        <v>INRAN, Konni</v>
      </c>
      <c r="DL358" s="3" t="str">
        <v>INRAN, Konni</v>
      </c>
      <c r="DM358" s="3" t="str">
        <v>INRAN, Konni</v>
      </c>
      <c r="DN358" s="3" t="str">
        <v>INRAN, Konni</v>
      </c>
      <c r="DO358" s="3" t="str">
        <v>INRAN, Konni</v>
      </c>
      <c r="DP358" s="3" t="str">
        <v>INRAN, Konni</v>
      </c>
    </row>
    <row r="359" spans="1:120" ht="14.5" x14ac:dyDescent="0.35">
      <c r="A359" s="3">
        <v>13.49879</v>
      </c>
      <c r="B359" s="3">
        <v>7.1042699999999996</v>
      </c>
      <c r="C359" s="3" t="s">
        <v>194</v>
      </c>
      <c r="D359" s="3" t="s">
        <v>107</v>
      </c>
      <c r="E359" s="3" t="s">
        <v>474</v>
      </c>
      <c r="F359" s="3">
        <v>3000</v>
      </c>
      <c r="G359"/>
      <c r="H359" s="3" t="str">
        <f>CONCATENATE(site_list[[#This Row],[Country]],site_list[[#This Row],[Site.ID]])</f>
        <v>NigerINRAN, Maradi</v>
      </c>
      <c r="BB359" s="3" t="str">
        <v>INRAN, Maradi</v>
      </c>
      <c r="BC359" s="3" t="str">
        <v>INRAN, Maradi</v>
      </c>
      <c r="BD359" s="3" t="str">
        <v>INRAN, Maradi</v>
      </c>
      <c r="BE359" s="3" t="str">
        <v>INRAN, Maradi</v>
      </c>
      <c r="BF359" s="3" t="str">
        <v>INRAN, Maradi</v>
      </c>
      <c r="BG359" s="3" t="str">
        <v>INRAN, Maradi</v>
      </c>
      <c r="BH359" s="3" t="str">
        <v>INRAN, Maradi</v>
      </c>
      <c r="BI359" s="3" t="str">
        <v>INRAN, Maradi</v>
      </c>
      <c r="BJ359" s="3" t="str">
        <v>INRAN, Maradi</v>
      </c>
      <c r="BK359" s="3" t="str">
        <v>INRAN, Maradi</v>
      </c>
      <c r="BL359" s="3" t="str">
        <v>INRAN, Maradi</v>
      </c>
      <c r="BM359" s="3" t="str">
        <v>INRAN, Maradi</v>
      </c>
      <c r="BN359" s="3" t="str">
        <v>INRAN, Maradi</v>
      </c>
      <c r="BO359" s="3" t="str">
        <v>INRAN, Maradi</v>
      </c>
      <c r="BP359" s="3" t="str">
        <v>INRAN, Maradi</v>
      </c>
      <c r="BQ359" s="3" t="str">
        <v>INRAN, Maradi</v>
      </c>
      <c r="BR359" s="3" t="str">
        <v>INRAN, Maradi</v>
      </c>
      <c r="BS359" s="3" t="str">
        <v>INRAN, Maradi</v>
      </c>
      <c r="BT359" s="3" t="str">
        <v>INRAN, Maradi</v>
      </c>
      <c r="BU359" s="3" t="str">
        <v>INRAN, Maradi</v>
      </c>
      <c r="BV359" s="3" t="str">
        <v>INRAN, Maradi</v>
      </c>
      <c r="BW359" s="3" t="str">
        <v>INRAN, Maradi</v>
      </c>
      <c r="BX359" s="3" t="str">
        <v>INRAN, Maradi</v>
      </c>
      <c r="BY359" s="3" t="str">
        <v>INRAN, Maradi</v>
      </c>
      <c r="BZ359" s="3" t="str">
        <v>INRAN, Maradi</v>
      </c>
      <c r="CA359" s="3" t="str">
        <v>INRAN, Maradi</v>
      </c>
      <c r="CB359" s="3" t="str">
        <v>INRAN, Maradi</v>
      </c>
      <c r="CC359" s="3" t="str">
        <v>INRAN, Maradi</v>
      </c>
      <c r="CD359" s="3" t="str">
        <v>INRAN, Maradi</v>
      </c>
      <c r="CE359" s="3" t="str">
        <v>INRAN, Maradi</v>
      </c>
      <c r="CF359" s="3" t="str">
        <v>INRAN, Maradi</v>
      </c>
      <c r="CG359" s="3" t="str">
        <v>INRAN, Maradi</v>
      </c>
      <c r="CK359" s="3" t="str">
        <v>INRAN, Maradi</v>
      </c>
      <c r="CM359" s="3" t="str">
        <v>INRAN, Maradi</v>
      </c>
      <c r="CN359" s="3" t="str">
        <v>INRAN, Maradi</v>
      </c>
      <c r="CO359" s="3" t="str">
        <v>INRAN, Maradi</v>
      </c>
      <c r="CP359" s="3" t="str">
        <v>INRAN, Maradi</v>
      </c>
      <c r="CQ359" s="3" t="str">
        <v>INRAN, Maradi</v>
      </c>
      <c r="CR359" s="3" t="str">
        <v>INRAN, Maradi</v>
      </c>
      <c r="CS359" s="3" t="str">
        <v>INRAN, Maradi</v>
      </c>
      <c r="CT359" s="3" t="str">
        <v>INRAN, Maradi</v>
      </c>
      <c r="CU359" s="3" t="str">
        <v>INRAN, Maradi</v>
      </c>
      <c r="CV359" s="3" t="str">
        <v>INRAN, Maradi</v>
      </c>
      <c r="CW359" s="3" t="str">
        <v>INRAN, Maradi</v>
      </c>
      <c r="CX359" s="3" t="str">
        <v>INRAN, Maradi</v>
      </c>
      <c r="CY359" s="3" t="str">
        <v>INRAN, Maradi</v>
      </c>
      <c r="CZ359" s="3" t="str">
        <v>INRAN, Maradi</v>
      </c>
      <c r="DA359" s="3" t="str">
        <v>INRAN, Maradi</v>
      </c>
      <c r="DB359" s="3" t="str">
        <v>INRAN, Maradi</v>
      </c>
      <c r="DC359" s="3" t="str">
        <v>INRAN, Maradi</v>
      </c>
      <c r="DD359" s="3" t="str">
        <v>INRAN, Maradi</v>
      </c>
      <c r="DE359" s="3" t="str">
        <v>INRAN, Maradi</v>
      </c>
      <c r="DF359" s="3" t="str">
        <v>INRAN, Maradi</v>
      </c>
      <c r="DG359" s="3" t="str">
        <v>INRAN, Maradi</v>
      </c>
      <c r="DH359" s="3" t="str">
        <v>INRAN, Maradi</v>
      </c>
      <c r="DI359" s="3" t="str">
        <v>INRAN, Maradi</v>
      </c>
      <c r="DJ359" s="3" t="str">
        <v>INRAN, Maradi</v>
      </c>
      <c r="DK359" s="3" t="str">
        <v>INRAN, Maradi</v>
      </c>
      <c r="DL359" s="3" t="str">
        <v>INRAN, Maradi</v>
      </c>
      <c r="DM359" s="3" t="str">
        <v>INRAN, Maradi</v>
      </c>
      <c r="DN359" s="3" t="str">
        <v>INRAN, Maradi</v>
      </c>
      <c r="DO359" s="3" t="str">
        <v>INRAN, Maradi</v>
      </c>
      <c r="DP359" s="3" t="str">
        <v>INRAN, Maradi</v>
      </c>
    </row>
    <row r="360" spans="1:120" ht="14.5" x14ac:dyDescent="0.35">
      <c r="A360" s="3">
        <v>36.603099999999998</v>
      </c>
      <c r="B360" s="3">
        <v>10.128</v>
      </c>
      <c r="C360" s="3" t="s">
        <v>231</v>
      </c>
      <c r="D360" s="3" t="s">
        <v>107</v>
      </c>
      <c r="E360" s="3" t="s">
        <v>571</v>
      </c>
      <c r="F360" s="3">
        <v>1000</v>
      </c>
      <c r="G360"/>
      <c r="H360" s="3" t="str">
        <f>CONCATENATE(site_list[[#This Row],[Country]],site_list[[#This Row],[Site.ID]])</f>
        <v>TunisiaINRAT Bourbia</v>
      </c>
      <c r="BB360" s="3" t="str">
        <v>INRAT Bourbia</v>
      </c>
      <c r="BC360" s="3" t="str">
        <v>INRAT Bourbia</v>
      </c>
      <c r="BD360" s="3" t="str">
        <v>INRAT Bourbia</v>
      </c>
      <c r="BE360" s="3" t="str">
        <v>INRAT Bourbia</v>
      </c>
      <c r="BF360" s="3" t="str">
        <v>INRAT Bourbia</v>
      </c>
      <c r="BG360" s="3" t="str">
        <v>INRAT Bourbia</v>
      </c>
      <c r="BH360" s="3" t="str">
        <v>INRAT Bourbia</v>
      </c>
      <c r="BI360" s="3" t="str">
        <v>INRAT Bourbia</v>
      </c>
      <c r="BJ360" s="3" t="str">
        <v>INRAT Bourbia</v>
      </c>
      <c r="BK360" s="3" t="str">
        <v>INRAT Bourbia</v>
      </c>
      <c r="BL360" s="3" t="str">
        <v>INRAT Bourbia</v>
      </c>
      <c r="BM360" s="3" t="str">
        <v>INRAT Bourbia</v>
      </c>
      <c r="BN360" s="3" t="str">
        <v>INRAT Bourbia</v>
      </c>
      <c r="BO360" s="3" t="str">
        <v>INRAT Bourbia</v>
      </c>
      <c r="BP360" s="3" t="str">
        <v>INRAT Bourbia</v>
      </c>
      <c r="BQ360" s="3" t="str">
        <v>INRAT Bourbia</v>
      </c>
      <c r="BR360" s="3" t="str">
        <v>INRAT Bourbia</v>
      </c>
      <c r="BS360" s="3" t="str">
        <v>INRAT Bourbia</v>
      </c>
      <c r="BT360" s="3" t="str">
        <v>INRAT Bourbia</v>
      </c>
      <c r="BU360" s="3" t="str">
        <v>INRAT Bourbia</v>
      </c>
      <c r="BV360" s="3" t="str">
        <v>INRAT Bourbia</v>
      </c>
      <c r="BW360" s="3" t="str">
        <v>INRAT Bourbia</v>
      </c>
      <c r="BX360" s="3" t="str">
        <v>INRAT Bourbia</v>
      </c>
      <c r="BY360" s="3" t="str">
        <v>INRAT Bourbia</v>
      </c>
      <c r="BZ360" s="3" t="str">
        <v>INRAT Bourbia</v>
      </c>
      <c r="CA360" s="3" t="str">
        <v>INRAT Bourbia</v>
      </c>
      <c r="CB360" s="3" t="str">
        <v>INRAT Bourbia</v>
      </c>
      <c r="CC360" s="3" t="str">
        <v>INRAT Bourbia</v>
      </c>
      <c r="CD360" s="3" t="str">
        <v>INRAT Bourbia</v>
      </c>
      <c r="CE360" s="3" t="str">
        <v>INRAT Bourbia</v>
      </c>
      <c r="CF360" s="3" t="str">
        <v>INRAT Bourbia</v>
      </c>
      <c r="CG360" s="3" t="str">
        <v>INRAT Bourbia</v>
      </c>
      <c r="CK360" s="3" t="str">
        <v>INRAT Bourbia</v>
      </c>
      <c r="CM360" s="3" t="str">
        <v>INRAT Bourbia</v>
      </c>
      <c r="CN360" s="3" t="str">
        <v>INRAT Bourbia</v>
      </c>
      <c r="CO360" s="3" t="str">
        <v>INRAT Bourbia</v>
      </c>
      <c r="CP360" s="3" t="str">
        <v>INRAT Bourbia</v>
      </c>
      <c r="CQ360" s="3" t="str">
        <v>INRAT Bourbia</v>
      </c>
      <c r="CR360" s="3" t="str">
        <v>INRAT Bourbia</v>
      </c>
      <c r="CS360" s="3" t="str">
        <v>INRAT Bourbia</v>
      </c>
      <c r="CT360" s="3" t="str">
        <v>INRAT Bourbia</v>
      </c>
      <c r="CU360" s="3" t="str">
        <v>INRAT Bourbia</v>
      </c>
      <c r="CV360" s="3" t="str">
        <v>INRAT Bourbia</v>
      </c>
      <c r="CW360" s="3" t="str">
        <v>INRAT Bourbia</v>
      </c>
      <c r="CX360" s="3" t="str">
        <v>INRAT Bourbia</v>
      </c>
      <c r="CY360" s="3" t="str">
        <v>INRAT Bourbia</v>
      </c>
      <c r="CZ360" s="3" t="str">
        <v>INRAT Bourbia</v>
      </c>
      <c r="DA360" s="3" t="str">
        <v>INRAT Bourbia</v>
      </c>
      <c r="DB360" s="3" t="str">
        <v>INRAT Bourbia</v>
      </c>
      <c r="DC360" s="3" t="str">
        <v>INRAT Bourbia</v>
      </c>
      <c r="DD360" s="3" t="str">
        <v>INRAT Bourbia</v>
      </c>
      <c r="DE360" s="3" t="str">
        <v>INRAT Bourbia</v>
      </c>
      <c r="DF360" s="3" t="str">
        <v>INRAT Bourbia</v>
      </c>
      <c r="DG360" s="3" t="str">
        <v>INRAT Bourbia</v>
      </c>
      <c r="DH360" s="3" t="str">
        <v>INRAT Bourbia</v>
      </c>
      <c r="DI360" s="3" t="str">
        <v>INRAT Bourbia</v>
      </c>
      <c r="DJ360" s="3" t="str">
        <v>INRAT Bourbia</v>
      </c>
      <c r="DK360" s="3" t="str">
        <v>INRAT Bourbia</v>
      </c>
      <c r="DL360" s="3" t="str">
        <v>INRAT Bourbia</v>
      </c>
      <c r="DM360" s="3" t="str">
        <v>INRAT Bourbia</v>
      </c>
      <c r="DN360" s="3" t="str">
        <v>INRAT Bourbia</v>
      </c>
      <c r="DO360" s="3" t="str">
        <v>INRAT Bourbia</v>
      </c>
      <c r="DP360" s="3" t="str">
        <v>INRAT Bourbia</v>
      </c>
    </row>
    <row r="361" spans="1:120" ht="14.5" x14ac:dyDescent="0.35">
      <c r="A361" s="3">
        <v>36.730600000000003</v>
      </c>
      <c r="B361" s="3">
        <v>9.2261000000000006</v>
      </c>
      <c r="C361" s="3" t="s">
        <v>231</v>
      </c>
      <c r="D361" s="3" t="s">
        <v>107</v>
      </c>
      <c r="E361" s="3" t="s">
        <v>572</v>
      </c>
      <c r="F361" s="3">
        <v>1000</v>
      </c>
      <c r="G361"/>
      <c r="H361" s="3" t="str">
        <f>CONCATENATE(site_list[[#This Row],[Country]],site_list[[#This Row],[Site.ID]])</f>
        <v>TunisiaINRAT Dairy Experimental Farm, Lafereg, Beja</v>
      </c>
      <c r="BB361" s="3" t="str">
        <v>INRAT Dairy Experimental Farm, Lafereg, Beja</v>
      </c>
      <c r="BC361" s="3" t="str">
        <v>INRAT Dairy Experimental Farm, Lafereg, Beja</v>
      </c>
      <c r="BD361" s="3" t="str">
        <v>INRAT Dairy Experimental Farm, Lafereg, Beja</v>
      </c>
      <c r="BE361" s="3" t="str">
        <v>INRAT Dairy Experimental Farm, Lafereg, Beja</v>
      </c>
      <c r="BF361" s="3" t="str">
        <v>INRAT Dairy Experimental Farm, Lafereg, Beja</v>
      </c>
      <c r="BG361" s="3" t="str">
        <v>INRAT Dairy Experimental Farm, Lafereg, Beja</v>
      </c>
      <c r="BH361" s="3" t="str">
        <v>INRAT Dairy Experimental Farm, Lafereg, Beja</v>
      </c>
      <c r="BI361" s="3" t="str">
        <v>INRAT Dairy Experimental Farm, Lafereg, Beja</v>
      </c>
      <c r="BJ361" s="3" t="str">
        <v>INRAT Dairy Experimental Farm, Lafereg, Beja</v>
      </c>
      <c r="BK361" s="3" t="str">
        <v>INRAT Dairy Experimental Farm, Lafereg, Beja</v>
      </c>
      <c r="BL361" s="3" t="str">
        <v>INRAT Dairy Experimental Farm, Lafereg, Beja</v>
      </c>
      <c r="BM361" s="3" t="str">
        <v>INRAT Dairy Experimental Farm, Lafereg, Beja</v>
      </c>
      <c r="BN361" s="3" t="str">
        <v>INRAT Dairy Experimental Farm, Lafereg, Beja</v>
      </c>
      <c r="BO361" s="3" t="str">
        <v>INRAT Dairy Experimental Farm, Lafereg, Beja</v>
      </c>
      <c r="BP361" s="3" t="str">
        <v>INRAT Dairy Experimental Farm, Lafereg, Beja</v>
      </c>
      <c r="BQ361" s="3" t="str">
        <v>INRAT Dairy Experimental Farm, Lafereg, Beja</v>
      </c>
      <c r="BR361" s="3" t="str">
        <v>INRAT Dairy Experimental Farm, Lafereg, Beja</v>
      </c>
      <c r="BS361" s="3" t="str">
        <v>INRAT Dairy Experimental Farm, Lafereg, Beja</v>
      </c>
      <c r="BT361" s="3" t="str">
        <v>INRAT Dairy Experimental Farm, Lafereg, Beja</v>
      </c>
      <c r="BU361" s="3" t="str">
        <v>INRAT Dairy Experimental Farm, Lafereg, Beja</v>
      </c>
      <c r="BV361" s="3" t="str">
        <v>INRAT Dairy Experimental Farm, Lafereg, Beja</v>
      </c>
      <c r="BW361" s="3" t="str">
        <v>INRAT Dairy Experimental Farm, Lafereg, Beja</v>
      </c>
      <c r="BX361" s="3" t="str">
        <v>INRAT Dairy Experimental Farm, Lafereg, Beja</v>
      </c>
      <c r="BY361" s="3" t="str">
        <v>INRAT Dairy Experimental Farm, Lafereg, Beja</v>
      </c>
      <c r="BZ361" s="3" t="str">
        <v>INRAT Dairy Experimental Farm, Lafereg, Beja</v>
      </c>
      <c r="CA361" s="3" t="str">
        <v>INRAT Dairy Experimental Farm, Lafereg, Beja</v>
      </c>
      <c r="CB361" s="3" t="str">
        <v>INRAT Dairy Experimental Farm, Lafereg, Beja</v>
      </c>
      <c r="CC361" s="3" t="str">
        <v>INRAT Dairy Experimental Farm, Lafereg, Beja</v>
      </c>
      <c r="CD361" s="3" t="str">
        <v>INRAT Dairy Experimental Farm, Lafereg, Beja</v>
      </c>
      <c r="CE361" s="3" t="str">
        <v>INRAT Dairy Experimental Farm, Lafereg, Beja</v>
      </c>
      <c r="CF361" s="3" t="str">
        <v>INRAT Dairy Experimental Farm, Lafereg, Beja</v>
      </c>
      <c r="CG361" s="3" t="str">
        <v>INRAT Dairy Experimental Farm, Lafereg, Beja</v>
      </c>
      <c r="CK361" s="3" t="str">
        <v>INRAT Dairy Experimental Farm, Lafereg, Beja</v>
      </c>
      <c r="CM361" s="3" t="str">
        <v>INRAT Dairy Experimental Farm, Lafereg, Beja</v>
      </c>
      <c r="CN361" s="3" t="str">
        <v>INRAT Dairy Experimental Farm, Lafereg, Beja</v>
      </c>
      <c r="CO361" s="3" t="str">
        <v>INRAT Dairy Experimental Farm, Lafereg, Beja</v>
      </c>
      <c r="CP361" s="3" t="str">
        <v>INRAT Dairy Experimental Farm, Lafereg, Beja</v>
      </c>
      <c r="CQ361" s="3" t="str">
        <v>INRAT Dairy Experimental Farm, Lafereg, Beja</v>
      </c>
      <c r="CR361" s="3" t="str">
        <v>INRAT Dairy Experimental Farm, Lafereg, Beja</v>
      </c>
      <c r="CS361" s="3" t="str">
        <v>INRAT Dairy Experimental Farm, Lafereg, Beja</v>
      </c>
      <c r="CT361" s="3" t="str">
        <v>INRAT Dairy Experimental Farm, Lafereg, Beja</v>
      </c>
      <c r="CU361" s="3" t="str">
        <v>INRAT Dairy Experimental Farm, Lafereg, Beja</v>
      </c>
      <c r="CV361" s="3" t="str">
        <v>INRAT Dairy Experimental Farm, Lafereg, Beja</v>
      </c>
      <c r="CW361" s="3" t="str">
        <v>INRAT Dairy Experimental Farm, Lafereg, Beja</v>
      </c>
      <c r="CX361" s="3" t="str">
        <v>INRAT Dairy Experimental Farm, Lafereg, Beja</v>
      </c>
      <c r="CY361" s="3" t="str">
        <v>INRAT Dairy Experimental Farm, Lafereg, Beja</v>
      </c>
      <c r="CZ361" s="3" t="str">
        <v>INRAT Dairy Experimental Farm, Lafereg, Beja</v>
      </c>
      <c r="DA361" s="3" t="str">
        <v>INRAT Dairy Experimental Farm, Lafereg, Beja</v>
      </c>
      <c r="DB361" s="3" t="str">
        <v>INRAT Dairy Experimental Farm, Lafereg, Beja</v>
      </c>
      <c r="DC361" s="3" t="str">
        <v>INRAT Dairy Experimental Farm, Lafereg, Beja</v>
      </c>
      <c r="DD361" s="3" t="str">
        <v>INRAT Dairy Experimental Farm, Lafereg, Beja</v>
      </c>
      <c r="DE361" s="3" t="str">
        <v>INRAT Dairy Experimental Farm, Lafereg, Beja</v>
      </c>
      <c r="DF361" s="3" t="str">
        <v>INRAT Dairy Experimental Farm, Lafereg, Beja</v>
      </c>
      <c r="DG361" s="3" t="str">
        <v>INRAT Dairy Experimental Farm, Lafereg, Beja</v>
      </c>
      <c r="DH361" s="3" t="str">
        <v>INRAT Dairy Experimental Farm, Lafereg, Beja</v>
      </c>
      <c r="DI361" s="3" t="str">
        <v>INRAT Dairy Experimental Farm, Lafereg, Beja</v>
      </c>
      <c r="DJ361" s="3" t="str">
        <v>INRAT Dairy Experimental Farm, Lafereg, Beja</v>
      </c>
      <c r="DK361" s="3" t="str">
        <v>INRAT Dairy Experimental Farm, Lafereg, Beja</v>
      </c>
      <c r="DL361" s="3" t="str">
        <v>INRAT Dairy Experimental Farm, Lafereg, Beja</v>
      </c>
      <c r="DM361" s="3" t="str">
        <v>INRAT Dairy Experimental Farm, Lafereg, Beja</v>
      </c>
      <c r="DN361" s="3" t="str">
        <v>INRAT Dairy Experimental Farm, Lafereg, Beja</v>
      </c>
      <c r="DO361" s="3" t="str">
        <v>INRAT Dairy Experimental Farm, Lafereg, Beja</v>
      </c>
      <c r="DP361" s="3" t="str">
        <v>INRAT Dairy Experimental Farm, Lafereg, Beja</v>
      </c>
    </row>
    <row r="362" spans="1:120" ht="14.5" x14ac:dyDescent="0.35">
      <c r="A362" s="3">
        <v>36.845120000000001</v>
      </c>
      <c r="B362" s="3">
        <v>10.192449999999999</v>
      </c>
      <c r="C362" s="3" t="s">
        <v>231</v>
      </c>
      <c r="D362" s="3" t="s">
        <v>107</v>
      </c>
      <c r="E362" s="3" t="s">
        <v>7730</v>
      </c>
      <c r="F362" s="3">
        <v>917</v>
      </c>
      <c r="G362"/>
      <c r="H362" s="3" t="str">
        <f>CONCATENATE(site_list[[#This Row],[Country]],site_list[[#This Row],[Site.ID]])</f>
        <v>TunisiaINRAT, Ariana</v>
      </c>
      <c r="BB362" s="3" t="str">
        <v>INRAT, Ariana</v>
      </c>
      <c r="BC362" s="3" t="str">
        <v>INRAT, Ariana</v>
      </c>
      <c r="BD362" s="3" t="str">
        <v>INRAT, Ariana</v>
      </c>
      <c r="BE362" s="3" t="str">
        <v>INRAT, Ariana</v>
      </c>
      <c r="BF362" s="3" t="str">
        <v>INRAT, Ariana</v>
      </c>
      <c r="BG362" s="3" t="str">
        <v>INRAT, Ariana</v>
      </c>
      <c r="BH362" s="3" t="str">
        <v>INRAT, Ariana</v>
      </c>
      <c r="BI362" s="3" t="str">
        <v>INRAT, Ariana</v>
      </c>
      <c r="BJ362" s="3" t="str">
        <v>INRAT, Ariana</v>
      </c>
      <c r="BK362" s="3" t="str">
        <v>INRAT, Ariana</v>
      </c>
      <c r="BL362" s="3" t="str">
        <v>INRAT, Ariana</v>
      </c>
      <c r="BM362" s="3" t="str">
        <v>INRAT, Ariana</v>
      </c>
      <c r="BN362" s="3" t="str">
        <v>INRAT, Ariana</v>
      </c>
      <c r="BO362" s="3" t="str">
        <v>INRAT, Ariana</v>
      </c>
      <c r="BP362" s="3" t="str">
        <v>INRAT, Ariana</v>
      </c>
      <c r="BQ362" s="3" t="str">
        <v>INRAT, Ariana</v>
      </c>
      <c r="BR362" s="3" t="str">
        <v>INRAT, Ariana</v>
      </c>
      <c r="BS362" s="3" t="str">
        <v>INRAT, Ariana</v>
      </c>
      <c r="BT362" s="3" t="str">
        <v>INRAT, Ariana</v>
      </c>
      <c r="BU362" s="3" t="str">
        <v>INRAT, Ariana</v>
      </c>
      <c r="BV362" s="3" t="str">
        <v>INRAT, Ariana</v>
      </c>
      <c r="BW362" s="3" t="str">
        <v>INRAT, Ariana</v>
      </c>
      <c r="BX362" s="3" t="str">
        <v>INRAT, Ariana</v>
      </c>
      <c r="BY362" s="3" t="str">
        <v>INRAT, Ariana</v>
      </c>
      <c r="BZ362" s="3" t="str">
        <v>INRAT, Ariana</v>
      </c>
      <c r="CA362" s="3" t="str">
        <v>INRAT, Ariana</v>
      </c>
      <c r="CB362" s="3" t="str">
        <v>INRAT, Ariana</v>
      </c>
      <c r="CC362" s="3" t="str">
        <v>INRAT, Ariana</v>
      </c>
      <c r="CD362" s="3" t="str">
        <v>INRAT, Ariana</v>
      </c>
      <c r="CE362" s="3" t="str">
        <v>INRAT, Ariana</v>
      </c>
      <c r="CF362" s="3" t="str">
        <v>INRAT, Ariana</v>
      </c>
      <c r="CG362" s="3" t="str">
        <v>INRAT, Ariana</v>
      </c>
      <c r="CK362" s="3" t="str">
        <v>INRAT, Ariana</v>
      </c>
      <c r="CM362" s="3" t="str">
        <v>INRAT, Ariana</v>
      </c>
      <c r="CN362" s="3" t="str">
        <v>INRAT, Ariana</v>
      </c>
      <c r="CO362" s="3" t="str">
        <v>INRAT, Ariana</v>
      </c>
      <c r="CP362" s="3" t="str">
        <v>INRAT, Ariana</v>
      </c>
      <c r="CQ362" s="3" t="str">
        <v>INRAT, Ariana</v>
      </c>
      <c r="CR362" s="3" t="str">
        <v>INRAT, Ariana</v>
      </c>
      <c r="CS362" s="3" t="str">
        <v>INRAT, Ariana</v>
      </c>
      <c r="CT362" s="3" t="str">
        <v>INRAT, Ariana</v>
      </c>
      <c r="CU362" s="3" t="str">
        <v>INRAT, Ariana</v>
      </c>
      <c r="CV362" s="3" t="str">
        <v>INRAT, Ariana</v>
      </c>
      <c r="CW362" s="3" t="str">
        <v>INRAT, Ariana</v>
      </c>
      <c r="CX362" s="3" t="str">
        <v>INRAT, Ariana</v>
      </c>
      <c r="CY362" s="3" t="str">
        <v>INRAT, Ariana</v>
      </c>
      <c r="CZ362" s="3" t="str">
        <v>INRAT, Ariana</v>
      </c>
      <c r="DA362" s="3" t="str">
        <v>INRAT, Ariana</v>
      </c>
      <c r="DB362" s="3" t="str">
        <v>INRAT, Ariana</v>
      </c>
      <c r="DC362" s="3" t="str">
        <v>INRAT, Ariana</v>
      </c>
      <c r="DD362" s="3" t="str">
        <v>INRAT, Ariana</v>
      </c>
      <c r="DE362" s="3" t="str">
        <v>INRAT, Ariana</v>
      </c>
      <c r="DF362" s="3" t="str">
        <v>INRAT, Ariana</v>
      </c>
      <c r="DG362" s="3" t="str">
        <v>INRAT, Ariana</v>
      </c>
      <c r="DH362" s="3" t="str">
        <v>INRAT, Ariana</v>
      </c>
      <c r="DI362" s="3" t="str">
        <v>INRAT, Ariana</v>
      </c>
      <c r="DJ362" s="3" t="str">
        <v>INRAT, Ariana</v>
      </c>
      <c r="DK362" s="3" t="str">
        <v>INRAT, Ariana</v>
      </c>
      <c r="DL362" s="3" t="str">
        <v>INRAT, Ariana</v>
      </c>
      <c r="DM362" s="3" t="str">
        <v>INRAT, Ariana</v>
      </c>
      <c r="DN362" s="3" t="str">
        <v>INRAT, Ariana</v>
      </c>
      <c r="DO362" s="3" t="str">
        <v>INRAT, Ariana</v>
      </c>
      <c r="DP362" s="3" t="str">
        <v>INRAT, Ariana</v>
      </c>
    </row>
    <row r="363" spans="1:120" ht="14.5" x14ac:dyDescent="0.35">
      <c r="A363" s="3">
        <v>36.68</v>
      </c>
      <c r="B363" s="3">
        <v>10.29</v>
      </c>
      <c r="C363" s="3" t="s">
        <v>231</v>
      </c>
      <c r="D363" s="3" t="s">
        <v>107</v>
      </c>
      <c r="E363" s="3" t="s">
        <v>573</v>
      </c>
      <c r="F363" s="3">
        <v>2000</v>
      </c>
      <c r="G363"/>
      <c r="H363" s="3" t="str">
        <f>CONCATENATE(site_list[[#This Row],[Country]],site_list[[#This Row],[Site.ID]])</f>
        <v>TunisiaINRAT, Mornag</v>
      </c>
      <c r="BB363" s="3" t="str">
        <v>INRAT, Mornag</v>
      </c>
      <c r="BC363" s="3" t="str">
        <v>INRAT, Mornag</v>
      </c>
      <c r="BD363" s="3" t="str">
        <v>INRAT, Mornag</v>
      </c>
      <c r="BE363" s="3" t="str">
        <v>INRAT, Mornag</v>
      </c>
      <c r="BF363" s="3" t="str">
        <v>INRAT, Mornag</v>
      </c>
      <c r="BG363" s="3" t="str">
        <v>INRAT, Mornag</v>
      </c>
      <c r="BH363" s="3" t="str">
        <v>INRAT, Mornag</v>
      </c>
      <c r="BI363" s="3" t="str">
        <v>INRAT, Mornag</v>
      </c>
      <c r="BJ363" s="3" t="str">
        <v>INRAT, Mornag</v>
      </c>
      <c r="BK363" s="3" t="str">
        <v>INRAT, Mornag</v>
      </c>
      <c r="BL363" s="3" t="str">
        <v>INRAT, Mornag</v>
      </c>
      <c r="BM363" s="3" t="str">
        <v>INRAT, Mornag</v>
      </c>
      <c r="BN363" s="3" t="str">
        <v>INRAT, Mornag</v>
      </c>
      <c r="BO363" s="3" t="str">
        <v>INRAT, Mornag</v>
      </c>
      <c r="BP363" s="3" t="str">
        <v>INRAT, Mornag</v>
      </c>
      <c r="BQ363" s="3" t="str">
        <v>INRAT, Mornag</v>
      </c>
      <c r="BR363" s="3" t="str">
        <v>INRAT, Mornag</v>
      </c>
      <c r="BS363" s="3" t="str">
        <v>INRAT, Mornag</v>
      </c>
      <c r="BT363" s="3" t="str">
        <v>INRAT, Mornag</v>
      </c>
      <c r="BU363" s="3" t="str">
        <v>INRAT, Mornag</v>
      </c>
      <c r="BV363" s="3" t="str">
        <v>INRAT, Mornag</v>
      </c>
      <c r="BW363" s="3" t="str">
        <v>INRAT, Mornag</v>
      </c>
      <c r="BX363" s="3" t="str">
        <v>INRAT, Mornag</v>
      </c>
      <c r="BY363" s="3" t="str">
        <v>INRAT, Mornag</v>
      </c>
      <c r="BZ363" s="3" t="str">
        <v>INRAT, Mornag</v>
      </c>
      <c r="CA363" s="3" t="str">
        <v>INRAT, Mornag</v>
      </c>
      <c r="CB363" s="3" t="str">
        <v>INRAT, Mornag</v>
      </c>
      <c r="CC363" s="3" t="str">
        <v>INRAT, Mornag</v>
      </c>
      <c r="CD363" s="3" t="str">
        <v>INRAT, Mornag</v>
      </c>
      <c r="CE363" s="3" t="str">
        <v>INRAT, Mornag</v>
      </c>
      <c r="CF363" s="3" t="str">
        <v>INRAT, Mornag</v>
      </c>
      <c r="CG363" s="3" t="str">
        <v>INRAT, Mornag</v>
      </c>
      <c r="CK363" s="3" t="str">
        <v>INRAT, Mornag</v>
      </c>
      <c r="CM363" s="3" t="str">
        <v>INRAT, Mornag</v>
      </c>
      <c r="CN363" s="3" t="str">
        <v>INRAT, Mornag</v>
      </c>
      <c r="CO363" s="3" t="str">
        <v>INRAT, Mornag</v>
      </c>
      <c r="CP363" s="3" t="str">
        <v>INRAT, Mornag</v>
      </c>
      <c r="CQ363" s="3" t="str">
        <v>INRAT, Mornag</v>
      </c>
      <c r="CR363" s="3" t="str">
        <v>INRAT, Mornag</v>
      </c>
      <c r="CS363" s="3" t="str">
        <v>INRAT, Mornag</v>
      </c>
      <c r="CT363" s="3" t="str">
        <v>INRAT, Mornag</v>
      </c>
      <c r="CU363" s="3" t="str">
        <v>INRAT, Mornag</v>
      </c>
      <c r="CV363" s="3" t="str">
        <v>INRAT, Mornag</v>
      </c>
      <c r="CW363" s="3" t="str">
        <v>INRAT, Mornag</v>
      </c>
      <c r="CX363" s="3" t="str">
        <v>INRAT, Mornag</v>
      </c>
      <c r="CY363" s="3" t="str">
        <v>INRAT, Mornag</v>
      </c>
      <c r="CZ363" s="3" t="str">
        <v>INRAT, Mornag</v>
      </c>
      <c r="DA363" s="3" t="str">
        <v>INRAT, Mornag</v>
      </c>
      <c r="DB363" s="3" t="str">
        <v>INRAT, Mornag</v>
      </c>
      <c r="DC363" s="3" t="str">
        <v>INRAT, Mornag</v>
      </c>
      <c r="DD363" s="3" t="str">
        <v>INRAT, Mornag</v>
      </c>
      <c r="DE363" s="3" t="str">
        <v>INRAT, Mornag</v>
      </c>
      <c r="DF363" s="3" t="str">
        <v>INRAT, Mornag</v>
      </c>
      <c r="DG363" s="3" t="str">
        <v>INRAT, Mornag</v>
      </c>
      <c r="DH363" s="3" t="str">
        <v>INRAT, Mornag</v>
      </c>
      <c r="DI363" s="3" t="str">
        <v>INRAT, Mornag</v>
      </c>
      <c r="DJ363" s="3" t="str">
        <v>INRAT, Mornag</v>
      </c>
      <c r="DK363" s="3" t="str">
        <v>INRAT, Mornag</v>
      </c>
      <c r="DL363" s="3" t="str">
        <v>INRAT, Mornag</v>
      </c>
      <c r="DM363" s="3" t="str">
        <v>INRAT, Mornag</v>
      </c>
      <c r="DN363" s="3" t="str">
        <v>INRAT, Mornag</v>
      </c>
      <c r="DO363" s="3" t="str">
        <v>INRAT, Mornag</v>
      </c>
      <c r="DP363" s="3" t="str">
        <v>INRAT, Mornag</v>
      </c>
    </row>
    <row r="364" spans="1:120" ht="14.5" x14ac:dyDescent="0.35">
      <c r="A364" s="3">
        <v>33.973999999999997</v>
      </c>
      <c r="B364" s="3">
        <v>-6.8677000000000001</v>
      </c>
      <c r="C364" s="3" t="s">
        <v>189</v>
      </c>
      <c r="D364" s="3" t="s">
        <v>107</v>
      </c>
      <c r="E364" s="3" t="s">
        <v>390</v>
      </c>
      <c r="F364" s="3">
        <v>250</v>
      </c>
      <c r="G364"/>
      <c r="H364" s="3" t="str">
        <f>CONCATENATE(site_list[[#This Row],[Country]],site_list[[#This Row],[Site.ID]])</f>
        <v>MoroccoInstitut Agronomique et Vétérinaire Hassan II, Rabat</v>
      </c>
      <c r="BB364" s="3" t="str">
        <v>Institut Agronomique et Vétérinaire Hassan II, Rabat</v>
      </c>
      <c r="BC364" s="3" t="str">
        <v>Institut Agronomique et Vétérinaire Hassan II, Rabat</v>
      </c>
      <c r="BD364" s="3" t="str">
        <v>Institut Agronomique et Vétérinaire Hassan II, Rabat</v>
      </c>
      <c r="BE364" s="3" t="str">
        <v>Institut Agronomique et Vétérinaire Hassan II, Rabat</v>
      </c>
      <c r="BF364" s="3" t="str">
        <v>Institut Agronomique et Vétérinaire Hassan II, Rabat</v>
      </c>
      <c r="BG364" s="3" t="str">
        <v>Institut Agronomique et Vétérinaire Hassan II, Rabat</v>
      </c>
      <c r="BH364" s="3" t="str">
        <v>Institut Agronomique et Vétérinaire Hassan II, Rabat</v>
      </c>
      <c r="BI364" s="3" t="str">
        <v>Institut Agronomique et Vétérinaire Hassan II, Rabat</v>
      </c>
      <c r="BJ364" s="3" t="str">
        <v>Institut Agronomique et Vétérinaire Hassan II, Rabat</v>
      </c>
      <c r="BK364" s="3" t="str">
        <v>Institut Agronomique et Vétérinaire Hassan II, Rabat</v>
      </c>
      <c r="BL364" s="3" t="str">
        <v>Institut Agronomique et Vétérinaire Hassan II, Rabat</v>
      </c>
      <c r="BM364" s="3" t="str">
        <v>Institut Agronomique et Vétérinaire Hassan II, Rabat</v>
      </c>
      <c r="BN364" s="3" t="str">
        <v>Institut Agronomique et Vétérinaire Hassan II, Rabat</v>
      </c>
      <c r="BO364" s="3" t="str">
        <v>Institut Agronomique et Vétérinaire Hassan II, Rabat</v>
      </c>
      <c r="BP364" s="3" t="str">
        <v>Institut Agronomique et Vétérinaire Hassan II, Rabat</v>
      </c>
      <c r="BQ364" s="3" t="str">
        <v>Institut Agronomique et Vétérinaire Hassan II, Rabat</v>
      </c>
      <c r="BR364" s="3" t="str">
        <v>Institut Agronomique et Vétérinaire Hassan II, Rabat</v>
      </c>
      <c r="BS364" s="3" t="str">
        <v>Institut Agronomique et Vétérinaire Hassan II, Rabat</v>
      </c>
      <c r="BT364" s="3" t="str">
        <v>Institut Agronomique et Vétérinaire Hassan II, Rabat</v>
      </c>
      <c r="BU364" s="3" t="str">
        <v>Institut Agronomique et Vétérinaire Hassan II, Rabat</v>
      </c>
      <c r="BV364" s="3" t="str">
        <v>Institut Agronomique et Vétérinaire Hassan II, Rabat</v>
      </c>
      <c r="BW364" s="3" t="str">
        <v>Institut Agronomique et Vétérinaire Hassan II, Rabat</v>
      </c>
      <c r="BX364" s="3" t="str">
        <v>Institut Agronomique et Vétérinaire Hassan II, Rabat</v>
      </c>
      <c r="BY364" s="3" t="str">
        <v>Institut Agronomique et Vétérinaire Hassan II, Rabat</v>
      </c>
      <c r="BZ364" s="3" t="str">
        <v>Institut Agronomique et Vétérinaire Hassan II, Rabat</v>
      </c>
      <c r="CA364" s="3" t="str">
        <v>Institut Agronomique et Vétérinaire Hassan II, Rabat</v>
      </c>
      <c r="CB364" s="3" t="str">
        <v>Institut Agronomique et Vétérinaire Hassan II, Rabat</v>
      </c>
      <c r="CC364" s="3" t="str">
        <v>Institut Agronomique et Vétérinaire Hassan II, Rabat</v>
      </c>
      <c r="CD364" s="3" t="str">
        <v>Institut Agronomique et Vétérinaire Hassan II, Rabat</v>
      </c>
      <c r="CE364" s="3" t="str">
        <v>Institut Agronomique et Vétérinaire Hassan II, Rabat</v>
      </c>
      <c r="CF364" s="3" t="str">
        <v>Institut Agronomique et Vétérinaire Hassan II, Rabat</v>
      </c>
      <c r="CG364" s="3" t="str">
        <v>Institut Agronomique et Vétérinaire Hassan II, Rabat</v>
      </c>
      <c r="CK364" s="3" t="str">
        <v>Institut Agronomique et Vétérinaire Hassan II, Rabat</v>
      </c>
      <c r="CM364" s="3" t="str">
        <v>Institut Agronomique et Vétérinaire Hassan II, Rabat</v>
      </c>
      <c r="CN364" s="3" t="str">
        <v>Institut Agronomique et Vétérinaire Hassan II, Rabat</v>
      </c>
      <c r="CO364" s="3" t="str">
        <v>Institut Agronomique et Vétérinaire Hassan II, Rabat</v>
      </c>
      <c r="CP364" s="3" t="str">
        <v>Institut Agronomique et Vétérinaire Hassan II, Rabat</v>
      </c>
      <c r="CQ364" s="3" t="str">
        <v>Institut Agronomique et Vétérinaire Hassan II, Rabat</v>
      </c>
      <c r="CR364" s="3" t="str">
        <v>Institut Agronomique et Vétérinaire Hassan II, Rabat</v>
      </c>
      <c r="CS364" s="3" t="str">
        <v>Institut Agronomique et Vétérinaire Hassan II, Rabat</v>
      </c>
      <c r="CT364" s="3" t="str">
        <v>Institut Agronomique et Vétérinaire Hassan II, Rabat</v>
      </c>
      <c r="CU364" s="3" t="str">
        <v>Institut Agronomique et Vétérinaire Hassan II, Rabat</v>
      </c>
      <c r="CV364" s="3" t="str">
        <v>Institut Agronomique et Vétérinaire Hassan II, Rabat</v>
      </c>
      <c r="CW364" s="3" t="str">
        <v>Institut Agronomique et Vétérinaire Hassan II, Rabat</v>
      </c>
      <c r="CX364" s="3" t="str">
        <v>Institut Agronomique et Vétérinaire Hassan II, Rabat</v>
      </c>
      <c r="CY364" s="3" t="str">
        <v>Institut Agronomique et Vétérinaire Hassan II, Rabat</v>
      </c>
      <c r="CZ364" s="3" t="str">
        <v>Institut Agronomique et Vétérinaire Hassan II, Rabat</v>
      </c>
      <c r="DA364" s="3" t="str">
        <v>Institut Agronomique et Vétérinaire Hassan II, Rabat</v>
      </c>
      <c r="DB364" s="3" t="str">
        <v>Institut Agronomique et Vétérinaire Hassan II, Rabat</v>
      </c>
      <c r="DC364" s="3" t="str">
        <v>Institut Agronomique et Vétérinaire Hassan II, Rabat</v>
      </c>
      <c r="DD364" s="3" t="str">
        <v>Institut Agronomique et Vétérinaire Hassan II, Rabat</v>
      </c>
      <c r="DE364" s="3" t="str">
        <v>Institut Agronomique et Vétérinaire Hassan II, Rabat</v>
      </c>
      <c r="DF364" s="3" t="str">
        <v>Institut Agronomique et Vétérinaire Hassan II, Rabat</v>
      </c>
      <c r="DG364" s="3" t="str">
        <v>Institut Agronomique et Vétérinaire Hassan II, Rabat</v>
      </c>
      <c r="DH364" s="3" t="str">
        <v>Institut Agronomique et Vétérinaire Hassan II, Rabat</v>
      </c>
      <c r="DI364" s="3" t="str">
        <v>Institut Agronomique et Vétérinaire Hassan II, Rabat</v>
      </c>
      <c r="DJ364" s="3" t="str">
        <v>Institut Agronomique et Vétérinaire Hassan II, Rabat</v>
      </c>
      <c r="DK364" s="3" t="str">
        <v>Institut Agronomique et Vétérinaire Hassan II, Rabat</v>
      </c>
      <c r="DL364" s="3" t="str">
        <v>Institut Agronomique et Vétérinaire Hassan II, Rabat</v>
      </c>
      <c r="DM364" s="3" t="str">
        <v>Institut Agronomique et Vétérinaire Hassan II, Rabat</v>
      </c>
      <c r="DN364" s="3" t="str">
        <v>Institut Agronomique et Vétérinaire Hassan II, Rabat</v>
      </c>
      <c r="DO364" s="3" t="str">
        <v>Institut Agronomique et Vétérinaire Hassan II, Rabat</v>
      </c>
      <c r="DP364" s="3" t="str">
        <v>Institut Agronomique et Vétérinaire Hassan II, Rabat</v>
      </c>
    </row>
    <row r="365" spans="1:120" ht="14.5" x14ac:dyDescent="0.35">
      <c r="A365" s="3">
        <v>36.756700000000002</v>
      </c>
      <c r="B365" s="3">
        <v>2.8855599999999999</v>
      </c>
      <c r="C365" s="3" t="s">
        <v>102</v>
      </c>
      <c r="D365" s="3" t="s">
        <v>112</v>
      </c>
      <c r="E365" s="3" t="s">
        <v>9775</v>
      </c>
      <c r="F365" s="3">
        <v>170</v>
      </c>
      <c r="G365"/>
      <c r="H365" s="3" t="str">
        <f>CONCATENATE(site_list[[#This Row],[Country]],site_list[[#This Row],[Site.ID]])</f>
        <v>AlgeriaInstitut Technique des Cultures Maraîchères et Industrielles (ITCMI), Staoueli region.</v>
      </c>
      <c r="BB365" s="3" t="str">
        <v>Institut Technique des Cultures Maraîchères et Industrielles (ITCMI), Staoueli region.</v>
      </c>
      <c r="BC365" s="3" t="str">
        <v>Institut Technique des Cultures Maraîchères et Industrielles (ITCMI), Staoueli region.</v>
      </c>
      <c r="BD365" s="3" t="str">
        <v>Institut Technique des Cultures Maraîchères et Industrielles (ITCMI), Staoueli region.</v>
      </c>
      <c r="BE365" s="3" t="str">
        <v>Institut Technique des Cultures Maraîchères et Industrielles (ITCMI), Staoueli region.</v>
      </c>
      <c r="BF365" s="3" t="str">
        <v>Institut Technique des Cultures Maraîchères et Industrielles (ITCMI), Staoueli region.</v>
      </c>
      <c r="BG365" s="3" t="str">
        <v>Institut Technique des Cultures Maraîchères et Industrielles (ITCMI), Staoueli region.</v>
      </c>
      <c r="BH365" s="3" t="str">
        <v>Institut Technique des Cultures Maraîchères et Industrielles (ITCMI), Staoueli region.</v>
      </c>
      <c r="BI365" s="3" t="str">
        <v>Institut Technique des Cultures Maraîchères et Industrielles (ITCMI), Staoueli region.</v>
      </c>
      <c r="BJ365" s="3" t="str">
        <v>Institut Technique des Cultures Maraîchères et Industrielles (ITCMI), Staoueli region.</v>
      </c>
      <c r="BK365" s="3" t="str">
        <v>Institut Technique des Cultures Maraîchères et Industrielles (ITCMI), Staoueli region.</v>
      </c>
      <c r="BL365" s="3" t="str">
        <v>Institut Technique des Cultures Maraîchères et Industrielles (ITCMI), Staoueli region.</v>
      </c>
      <c r="BM365" s="3" t="str">
        <v>Institut Technique des Cultures Maraîchères et Industrielles (ITCMI), Staoueli region.</v>
      </c>
      <c r="BN365" s="3" t="str">
        <v>Institut Technique des Cultures Maraîchères et Industrielles (ITCMI), Staoueli region.</v>
      </c>
      <c r="BO365" s="3" t="str">
        <v>Institut Technique des Cultures Maraîchères et Industrielles (ITCMI), Staoueli region.</v>
      </c>
      <c r="BP365" s="3" t="str">
        <v>Institut Technique des Cultures Maraîchères et Industrielles (ITCMI), Staoueli region.</v>
      </c>
      <c r="BQ365" s="3" t="str">
        <v>Institut Technique des Cultures Maraîchères et Industrielles (ITCMI), Staoueli region.</v>
      </c>
      <c r="BR365" s="3" t="str">
        <v>Institut Technique des Cultures Maraîchères et Industrielles (ITCMI), Staoueli region.</v>
      </c>
      <c r="BS365" s="3" t="str">
        <v>Institut Technique des Cultures Maraîchères et Industrielles (ITCMI), Staoueli region.</v>
      </c>
      <c r="BT365" s="3" t="str">
        <v>Institut Technique des Cultures Maraîchères et Industrielles (ITCMI), Staoueli region.</v>
      </c>
      <c r="BU365" s="3" t="str">
        <v>Institut Technique des Cultures Maraîchères et Industrielles (ITCMI), Staoueli region.</v>
      </c>
      <c r="BV365" s="3" t="str">
        <v>Institut Technique des Cultures Maraîchères et Industrielles (ITCMI), Staoueli region.</v>
      </c>
      <c r="BW365" s="3" t="str">
        <v>Institut Technique des Cultures Maraîchères et Industrielles (ITCMI), Staoueli region.</v>
      </c>
      <c r="BX365" s="3" t="str">
        <v>Institut Technique des Cultures Maraîchères et Industrielles (ITCMI), Staoueli region.</v>
      </c>
      <c r="BY365" s="3" t="str">
        <v>Institut Technique des Cultures Maraîchères et Industrielles (ITCMI), Staoueli region.</v>
      </c>
      <c r="BZ365" s="3" t="str">
        <v>Institut Technique des Cultures Maraîchères et Industrielles (ITCMI), Staoueli region.</v>
      </c>
      <c r="CA365" s="3" t="str">
        <v>Institut Technique des Cultures Maraîchères et Industrielles (ITCMI), Staoueli region.</v>
      </c>
      <c r="CB365" s="3" t="str">
        <v>Institut Technique des Cultures Maraîchères et Industrielles (ITCMI), Staoueli region.</v>
      </c>
      <c r="CC365" s="3" t="str">
        <v>Institut Technique des Cultures Maraîchères et Industrielles (ITCMI), Staoueli region.</v>
      </c>
      <c r="CD365" s="3" t="str">
        <v>Institut Technique des Cultures Maraîchères et Industrielles (ITCMI), Staoueli region.</v>
      </c>
      <c r="CE365" s="3" t="str">
        <v>Institut Technique des Cultures Maraîchères et Industrielles (ITCMI), Staoueli region.</v>
      </c>
      <c r="CF365" s="3" t="str">
        <v>Institut Technique des Cultures Maraîchères et Industrielles (ITCMI), Staoueli region.</v>
      </c>
      <c r="CG365" s="3" t="str">
        <v>Institut Technique des Cultures Maraîchères et Industrielles (ITCMI), Staoueli region.</v>
      </c>
      <c r="CK365" s="3" t="str">
        <v>Institut Technique des Cultures Maraîchères et Industrielles (ITCMI), Staoueli region.</v>
      </c>
      <c r="CM365" s="3" t="str">
        <v>Institut Technique des Cultures Maraîchères et Industrielles (ITCMI), Staoueli region.</v>
      </c>
      <c r="CN365" s="3" t="str">
        <v>Institut Technique des Cultures Maraîchères et Industrielles (ITCMI), Staoueli region.</v>
      </c>
      <c r="CO365" s="3" t="str">
        <v>Institut Technique des Cultures Maraîchères et Industrielles (ITCMI), Staoueli region.</v>
      </c>
      <c r="CP365" s="3" t="str">
        <v>Institut Technique des Cultures Maraîchères et Industrielles (ITCMI), Staoueli region.</v>
      </c>
      <c r="CQ365" s="3" t="str">
        <v>Institut Technique des Cultures Maraîchères et Industrielles (ITCMI), Staoueli region.</v>
      </c>
      <c r="CR365" s="3" t="str">
        <v>Institut Technique des Cultures Maraîchères et Industrielles (ITCMI), Staoueli region.</v>
      </c>
      <c r="CS365" s="3" t="str">
        <v>Institut Technique des Cultures Maraîchères et Industrielles (ITCMI), Staoueli region.</v>
      </c>
      <c r="CT365" s="3" t="str">
        <v>Institut Technique des Cultures Maraîchères et Industrielles (ITCMI), Staoueli region.</v>
      </c>
      <c r="CU365" s="3" t="str">
        <v>Institut Technique des Cultures Maraîchères et Industrielles (ITCMI), Staoueli region.</v>
      </c>
      <c r="CV365" s="3" t="str">
        <v>Institut Technique des Cultures Maraîchères et Industrielles (ITCMI), Staoueli region.</v>
      </c>
      <c r="CW365" s="3" t="str">
        <v>Institut Technique des Cultures Maraîchères et Industrielles (ITCMI), Staoueli region.</v>
      </c>
      <c r="CX365" s="3" t="str">
        <v>Institut Technique des Cultures Maraîchères et Industrielles (ITCMI), Staoueli region.</v>
      </c>
      <c r="CY365" s="3" t="str">
        <v>Institut Technique des Cultures Maraîchères et Industrielles (ITCMI), Staoueli region.</v>
      </c>
      <c r="CZ365" s="3" t="str">
        <v>Institut Technique des Cultures Maraîchères et Industrielles (ITCMI), Staoueli region.</v>
      </c>
      <c r="DA365" s="3" t="str">
        <v>Institut Technique des Cultures Maraîchères et Industrielles (ITCMI), Staoueli region.</v>
      </c>
      <c r="DB365" s="3" t="str">
        <v>Institut Technique des Cultures Maraîchères et Industrielles (ITCMI), Staoueli region.</v>
      </c>
      <c r="DC365" s="3" t="str">
        <v>Institut Technique des Cultures Maraîchères et Industrielles (ITCMI), Staoueli region.</v>
      </c>
      <c r="DD365" s="3" t="str">
        <v>Institut Technique des Cultures Maraîchères et Industrielles (ITCMI), Staoueli region.</v>
      </c>
      <c r="DE365" s="3" t="str">
        <v>Institut Technique des Cultures Maraîchères et Industrielles (ITCMI), Staoueli region.</v>
      </c>
      <c r="DF365" s="3" t="str">
        <v>Institut Technique des Cultures Maraîchères et Industrielles (ITCMI), Staoueli region.</v>
      </c>
      <c r="DG365" s="3" t="str">
        <v>Institut Technique des Cultures Maraîchères et Industrielles (ITCMI), Staoueli region.</v>
      </c>
      <c r="DH365" s="3" t="str">
        <v>Institut Technique des Cultures Maraîchères et Industrielles (ITCMI), Staoueli region.</v>
      </c>
      <c r="DI365" s="3" t="str">
        <v>Institut Technique des Cultures Maraîchères et Industrielles (ITCMI), Staoueli region.</v>
      </c>
      <c r="DJ365" s="3" t="str">
        <v>Institut Technique des Cultures Maraîchères et Industrielles (ITCMI), Staoueli region.</v>
      </c>
      <c r="DK365" s="3" t="str">
        <v>Institut Technique des Cultures Maraîchères et Industrielles (ITCMI), Staoueli region.</v>
      </c>
      <c r="DL365" s="3" t="str">
        <v>Institut Technique des Cultures Maraîchères et Industrielles (ITCMI), Staoueli region.</v>
      </c>
      <c r="DM365" s="3" t="str">
        <v>Institut Technique des Cultures Maraîchères et Industrielles (ITCMI), Staoueli region.</v>
      </c>
      <c r="DN365" s="3" t="str">
        <v>Institut Technique des Cultures Maraîchères et Industrielles (ITCMI), Staoueli region.</v>
      </c>
      <c r="DO365" s="3" t="str">
        <v>Institut Technique des Cultures Maraîchères et Industrielles (ITCMI), Staoueli region.</v>
      </c>
      <c r="DP365" s="3" t="str">
        <v>Institut Technique des Cultures Maraîchères et Industrielles (ITCMI), Staoueli region.</v>
      </c>
    </row>
    <row r="366" spans="1:120" ht="14.5" x14ac:dyDescent="0.35">
      <c r="A366" s="3">
        <v>34.933900000000001</v>
      </c>
      <c r="B366" s="3">
        <v>10.6137</v>
      </c>
      <c r="C366" s="3" t="s">
        <v>231</v>
      </c>
      <c r="D366" s="3" t="s">
        <v>107</v>
      </c>
      <c r="E366" s="3" t="s">
        <v>574</v>
      </c>
      <c r="F366" s="3">
        <v>500</v>
      </c>
      <c r="G366"/>
      <c r="H366" s="3" t="str">
        <f>CONCATENATE(site_list[[#This Row],[Country]],site_list[[#This Row],[Site.ID]])</f>
        <v>TunisiaInstitute De L'olivier Taous Experimental Station, Sfax</v>
      </c>
      <c r="BB366" s="3" t="str">
        <v>Institute De L'olivier Taous Experimental Station, Sfax</v>
      </c>
      <c r="BC366" s="3" t="str">
        <v>Institute De L'olivier Taous Experimental Station, Sfax</v>
      </c>
      <c r="BD366" s="3" t="str">
        <v>Institute De L'olivier Taous Experimental Station, Sfax</v>
      </c>
      <c r="BE366" s="3" t="str">
        <v>Institute De L'olivier Taous Experimental Station, Sfax</v>
      </c>
      <c r="BF366" s="3" t="str">
        <v>Institute De L'olivier Taous Experimental Station, Sfax</v>
      </c>
      <c r="BG366" s="3" t="str">
        <v>Institute De L'olivier Taous Experimental Station, Sfax</v>
      </c>
      <c r="BH366" s="3" t="str">
        <v>Institute De L'olivier Taous Experimental Station, Sfax</v>
      </c>
      <c r="BI366" s="3" t="str">
        <v>Institute De L'olivier Taous Experimental Station, Sfax</v>
      </c>
      <c r="BJ366" s="3" t="str">
        <v>Institute De L'olivier Taous Experimental Station, Sfax</v>
      </c>
      <c r="BK366" s="3" t="str">
        <v>Institute De L'olivier Taous Experimental Station, Sfax</v>
      </c>
      <c r="BL366" s="3" t="str">
        <v>Institute De L'olivier Taous Experimental Station, Sfax</v>
      </c>
      <c r="BM366" s="3" t="str">
        <v>Institute De L'olivier Taous Experimental Station, Sfax</v>
      </c>
      <c r="BN366" s="3" t="str">
        <v>Institute De L'olivier Taous Experimental Station, Sfax</v>
      </c>
      <c r="BO366" s="3" t="str">
        <v>Institute De L'olivier Taous Experimental Station, Sfax</v>
      </c>
      <c r="BP366" s="3" t="str">
        <v>Institute De L'olivier Taous Experimental Station, Sfax</v>
      </c>
      <c r="BQ366" s="3" t="str">
        <v>Institute De L'olivier Taous Experimental Station, Sfax</v>
      </c>
      <c r="BR366" s="3" t="str">
        <v>Institute De L'olivier Taous Experimental Station, Sfax</v>
      </c>
      <c r="BS366" s="3" t="str">
        <v>Institute De L'olivier Taous Experimental Station, Sfax</v>
      </c>
      <c r="BT366" s="3" t="str">
        <v>Institute De L'olivier Taous Experimental Station, Sfax</v>
      </c>
      <c r="BU366" s="3" t="str">
        <v>Institute De L'olivier Taous Experimental Station, Sfax</v>
      </c>
      <c r="BV366" s="3" t="str">
        <v>Institute De L'olivier Taous Experimental Station, Sfax</v>
      </c>
      <c r="BW366" s="3" t="str">
        <v>Institute De L'olivier Taous Experimental Station, Sfax</v>
      </c>
      <c r="BX366" s="3" t="str">
        <v>Institute De L'olivier Taous Experimental Station, Sfax</v>
      </c>
      <c r="BY366" s="3" t="str">
        <v>Institute De L'olivier Taous Experimental Station, Sfax</v>
      </c>
      <c r="BZ366" s="3" t="str">
        <v>Institute De L'olivier Taous Experimental Station, Sfax</v>
      </c>
      <c r="CA366" s="3" t="str">
        <v>Institute De L'olivier Taous Experimental Station, Sfax</v>
      </c>
      <c r="CB366" s="3" t="str">
        <v>Institute De L'olivier Taous Experimental Station, Sfax</v>
      </c>
      <c r="CC366" s="3" t="str">
        <v>Institute De L'olivier Taous Experimental Station, Sfax</v>
      </c>
      <c r="CD366" s="3" t="str">
        <v>Institute De L'olivier Taous Experimental Station, Sfax</v>
      </c>
      <c r="CE366" s="3" t="str">
        <v>Institute De L'olivier Taous Experimental Station, Sfax</v>
      </c>
      <c r="CF366" s="3" t="str">
        <v>Institute De L'olivier Taous Experimental Station, Sfax</v>
      </c>
      <c r="CG366" s="3" t="str">
        <v>Institute De L'olivier Taous Experimental Station, Sfax</v>
      </c>
      <c r="CK366" s="3" t="str">
        <v>Institute De L'olivier Taous Experimental Station, Sfax</v>
      </c>
      <c r="CM366" s="3" t="str">
        <v>Institute De L'olivier Taous Experimental Station, Sfax</v>
      </c>
      <c r="CN366" s="3" t="str">
        <v>Institute De L'olivier Taous Experimental Station, Sfax</v>
      </c>
      <c r="CO366" s="3" t="str">
        <v>Institute De L'olivier Taous Experimental Station, Sfax</v>
      </c>
      <c r="CP366" s="3" t="str">
        <v>Institute De L'olivier Taous Experimental Station, Sfax</v>
      </c>
      <c r="CQ366" s="3" t="str">
        <v>Institute De L'olivier Taous Experimental Station, Sfax</v>
      </c>
      <c r="CR366" s="3" t="str">
        <v>Institute De L'olivier Taous Experimental Station, Sfax</v>
      </c>
      <c r="CS366" s="3" t="str">
        <v>Institute De L'olivier Taous Experimental Station, Sfax</v>
      </c>
      <c r="CT366" s="3" t="str">
        <v>Institute De L'olivier Taous Experimental Station, Sfax</v>
      </c>
      <c r="CU366" s="3" t="str">
        <v>Institute De L'olivier Taous Experimental Station, Sfax</v>
      </c>
      <c r="CV366" s="3" t="str">
        <v>Institute De L'olivier Taous Experimental Station, Sfax</v>
      </c>
      <c r="CW366" s="3" t="str">
        <v>Institute De L'olivier Taous Experimental Station, Sfax</v>
      </c>
      <c r="CX366" s="3" t="str">
        <v>Institute De L'olivier Taous Experimental Station, Sfax</v>
      </c>
      <c r="CY366" s="3" t="str">
        <v>Institute De L'olivier Taous Experimental Station, Sfax</v>
      </c>
      <c r="CZ366" s="3" t="str">
        <v>Institute De L'olivier Taous Experimental Station, Sfax</v>
      </c>
      <c r="DA366" s="3" t="str">
        <v>Institute De L'olivier Taous Experimental Station, Sfax</v>
      </c>
      <c r="DB366" s="3" t="str">
        <v>Institute De L'olivier Taous Experimental Station, Sfax</v>
      </c>
      <c r="DC366" s="3" t="str">
        <v>Institute De L'olivier Taous Experimental Station, Sfax</v>
      </c>
      <c r="DD366" s="3" t="str">
        <v>Institute De L'olivier Taous Experimental Station, Sfax</v>
      </c>
      <c r="DE366" s="3" t="str">
        <v>Institute De L'olivier Taous Experimental Station, Sfax</v>
      </c>
      <c r="DF366" s="3" t="str">
        <v>Institute De L'olivier Taous Experimental Station, Sfax</v>
      </c>
      <c r="DG366" s="3" t="str">
        <v>Institute De L'olivier Taous Experimental Station, Sfax</v>
      </c>
      <c r="DH366" s="3" t="str">
        <v>Institute De L'olivier Taous Experimental Station, Sfax</v>
      </c>
      <c r="DI366" s="3" t="str">
        <v>Institute De L'olivier Taous Experimental Station, Sfax</v>
      </c>
      <c r="DJ366" s="3" t="str">
        <v>Institute De L'olivier Taous Experimental Station, Sfax</v>
      </c>
      <c r="DK366" s="3" t="str">
        <v>Institute De L'olivier Taous Experimental Station, Sfax</v>
      </c>
      <c r="DL366" s="3" t="str">
        <v>Institute De L'olivier Taous Experimental Station, Sfax</v>
      </c>
      <c r="DM366" s="3" t="str">
        <v>Institute De L'olivier Taous Experimental Station, Sfax</v>
      </c>
      <c r="DN366" s="3" t="str">
        <v>Institute De L'olivier Taous Experimental Station, Sfax</v>
      </c>
      <c r="DO366" s="3" t="str">
        <v>Institute De L'olivier Taous Experimental Station, Sfax</v>
      </c>
      <c r="DP366" s="3" t="str">
        <v>Institute De L'olivier Taous Experimental Station, Sfax</v>
      </c>
    </row>
    <row r="367" spans="1:120" ht="14.5" x14ac:dyDescent="0.35">
      <c r="A367" s="3">
        <v>6.8520000000000003</v>
      </c>
      <c r="B367" s="3">
        <v>3.6960000000000002</v>
      </c>
      <c r="C367" s="3" t="s">
        <v>196</v>
      </c>
      <c r="D367" s="3" t="s">
        <v>107</v>
      </c>
      <c r="E367" s="3" t="s">
        <v>438</v>
      </c>
      <c r="F367" s="3">
        <v>200</v>
      </c>
      <c r="G367"/>
      <c r="H367" s="3" t="str">
        <f>CONCATENATE(site_list[[#This Row],[Country]],site_list[[#This Row],[Site.ID]])</f>
        <v>NigeriaInstitute for Agricultural Research, Ikenne</v>
      </c>
      <c r="BB367" s="3" t="str">
        <v>Institute for Agricultural Research, Ikenne</v>
      </c>
      <c r="BC367" s="3" t="str">
        <v>Institute for Agricultural Research, Ikenne</v>
      </c>
      <c r="BD367" s="3" t="str">
        <v>Institute for Agricultural Research, Ikenne</v>
      </c>
      <c r="BE367" s="3" t="str">
        <v>Institute for Agricultural Research, Ikenne</v>
      </c>
      <c r="BF367" s="3" t="str">
        <v>Institute for Agricultural Research, Ikenne</v>
      </c>
      <c r="BG367" s="3" t="str">
        <v>Institute for Agricultural Research, Ikenne</v>
      </c>
      <c r="BH367" s="3" t="str">
        <v>Institute for Agricultural Research, Ikenne</v>
      </c>
      <c r="BI367" s="3" t="str">
        <v>Institute for Agricultural Research, Ikenne</v>
      </c>
      <c r="BJ367" s="3" t="str">
        <v>Institute for Agricultural Research, Ikenne</v>
      </c>
      <c r="BK367" s="3" t="str">
        <v>Institute for Agricultural Research, Ikenne</v>
      </c>
      <c r="BL367" s="3" t="str">
        <v>Institute for Agricultural Research, Ikenne</v>
      </c>
      <c r="BM367" s="3" t="str">
        <v>Institute for Agricultural Research, Ikenne</v>
      </c>
      <c r="BN367" s="3" t="str">
        <v>Institute for Agricultural Research, Ikenne</v>
      </c>
      <c r="BO367" s="3" t="str">
        <v>Institute for Agricultural Research, Ikenne</v>
      </c>
      <c r="BP367" s="3" t="str">
        <v>Institute for Agricultural Research, Ikenne</v>
      </c>
      <c r="BQ367" s="3" t="str">
        <v>Institute for Agricultural Research, Ikenne</v>
      </c>
      <c r="BR367" s="3" t="str">
        <v>Institute for Agricultural Research, Ikenne</v>
      </c>
      <c r="BS367" s="3" t="str">
        <v>Institute for Agricultural Research, Ikenne</v>
      </c>
      <c r="BT367" s="3" t="str">
        <v>Institute for Agricultural Research, Ikenne</v>
      </c>
      <c r="BU367" s="3" t="str">
        <v>Institute for Agricultural Research, Ikenne</v>
      </c>
      <c r="BV367" s="3" t="str">
        <v>Institute for Agricultural Research, Ikenne</v>
      </c>
      <c r="BW367" s="3" t="str">
        <v>Institute for Agricultural Research, Ikenne</v>
      </c>
      <c r="BX367" s="3" t="str">
        <v>Institute for Agricultural Research, Ikenne</v>
      </c>
      <c r="BY367" s="3" t="str">
        <v>Institute for Agricultural Research, Ikenne</v>
      </c>
      <c r="BZ367" s="3" t="str">
        <v>Institute for Agricultural Research, Ikenne</v>
      </c>
      <c r="CA367" s="3" t="str">
        <v>Institute for Agricultural Research, Ikenne</v>
      </c>
      <c r="CB367" s="3" t="str">
        <v>Institute for Agricultural Research, Ikenne</v>
      </c>
      <c r="CC367" s="3" t="str">
        <v>Institute for Agricultural Research, Ikenne</v>
      </c>
      <c r="CD367" s="3" t="str">
        <v>Institute for Agricultural Research, Ikenne</v>
      </c>
      <c r="CE367" s="3" t="str">
        <v>Institute for Agricultural Research, Ikenne</v>
      </c>
      <c r="CF367" s="3" t="str">
        <v>Institute for Agricultural Research, Ikenne</v>
      </c>
      <c r="CG367" s="3" t="str">
        <v>Institute for Agricultural Research, Ikenne</v>
      </c>
      <c r="CK367" s="3" t="str">
        <v>Institute for Agricultural Research, Ikenne</v>
      </c>
      <c r="CM367" s="3" t="str">
        <v>Institute for Agricultural Research, Ikenne</v>
      </c>
      <c r="CN367" s="3" t="str">
        <v>Institute for Agricultural Research, Ikenne</v>
      </c>
      <c r="CO367" s="3" t="str">
        <v>Institute for Agricultural Research, Ikenne</v>
      </c>
      <c r="CP367" s="3" t="str">
        <v>Institute for Agricultural Research, Ikenne</v>
      </c>
      <c r="CQ367" s="3" t="str">
        <v>Institute for Agricultural Research, Ikenne</v>
      </c>
      <c r="CR367" s="3" t="str">
        <v>Institute for Agricultural Research, Ikenne</v>
      </c>
      <c r="CS367" s="3" t="str">
        <v>Institute for Agricultural Research, Ikenne</v>
      </c>
      <c r="CT367" s="3" t="str">
        <v>Institute for Agricultural Research, Ikenne</v>
      </c>
      <c r="CU367" s="3" t="str">
        <v>Institute for Agricultural Research, Ikenne</v>
      </c>
      <c r="CV367" s="3" t="str">
        <v>Institute for Agricultural Research, Ikenne</v>
      </c>
      <c r="CW367" s="3" t="str">
        <v>Institute for Agricultural Research, Ikenne</v>
      </c>
      <c r="CX367" s="3" t="str">
        <v>Institute for Agricultural Research, Ikenne</v>
      </c>
      <c r="CY367" s="3" t="str">
        <v>Institute for Agricultural Research, Ikenne</v>
      </c>
      <c r="CZ367" s="3" t="str">
        <v>Institute for Agricultural Research, Ikenne</v>
      </c>
      <c r="DA367" s="3" t="str">
        <v>Institute for Agricultural Research, Ikenne</v>
      </c>
      <c r="DB367" s="3" t="str">
        <v>Institute for Agricultural Research, Ikenne</v>
      </c>
      <c r="DC367" s="3" t="str">
        <v>Institute for Agricultural Research, Ikenne</v>
      </c>
      <c r="DD367" s="3" t="str">
        <v>Institute for Agricultural Research, Ikenne</v>
      </c>
      <c r="DE367" s="3" t="str">
        <v>Institute for Agricultural Research, Ikenne</v>
      </c>
      <c r="DF367" s="3" t="str">
        <v>Institute for Agricultural Research, Ikenne</v>
      </c>
      <c r="DG367" s="3" t="str">
        <v>Institute for Agricultural Research, Ikenne</v>
      </c>
      <c r="DH367" s="3" t="str">
        <v>Institute for Agricultural Research, Ikenne</v>
      </c>
      <c r="DI367" s="3" t="str">
        <v>Institute for Agricultural Research, Ikenne</v>
      </c>
      <c r="DJ367" s="3" t="str">
        <v>Institute for Agricultural Research, Ikenne</v>
      </c>
      <c r="DK367" s="3" t="str">
        <v>Institute for Agricultural Research, Ikenne</v>
      </c>
      <c r="DL367" s="3" t="str">
        <v>Institute for Agricultural Research, Ikenne</v>
      </c>
      <c r="DM367" s="3" t="str">
        <v>Institute for Agricultural Research, Ikenne</v>
      </c>
      <c r="DN367" s="3" t="str">
        <v>Institute for Agricultural Research, Ikenne</v>
      </c>
      <c r="DO367" s="3" t="str">
        <v>Institute for Agricultural Research, Ikenne</v>
      </c>
      <c r="DP367" s="3" t="str">
        <v>Institute for Agricultural Research, Ikenne</v>
      </c>
    </row>
    <row r="368" spans="1:120" ht="14.5" x14ac:dyDescent="0.35">
      <c r="A368" s="3">
        <v>7.2317999999999998</v>
      </c>
      <c r="B368" s="3">
        <v>3.3917999999999999</v>
      </c>
      <c r="C368" s="3" t="s">
        <v>196</v>
      </c>
      <c r="D368" s="3" t="s">
        <v>112</v>
      </c>
      <c r="E368" s="3" t="s">
        <v>13640</v>
      </c>
      <c r="F368" s="3">
        <v>300</v>
      </c>
      <c r="G368"/>
      <c r="H368" s="3" t="str">
        <f>CONCATENATE(site_list[[#This Row],[Country]],site_list[[#This Row],[Site.ID]])</f>
        <v>NigeriaInstitute of Food Security, Environmental Resources and Agricultural Research</v>
      </c>
      <c r="BB368" s="3" t="str">
        <v>Institute of Food Security, Environmental Resources and Agricultural Research</v>
      </c>
      <c r="BC368" s="3" t="str">
        <v>Institute of Food Security, Environmental Resources and Agricultural Research</v>
      </c>
      <c r="BD368" s="3" t="str">
        <v>Institute of Food Security, Environmental Resources and Agricultural Research</v>
      </c>
      <c r="BE368" s="3" t="str">
        <v>Institute of Food Security, Environmental Resources and Agricultural Research</v>
      </c>
      <c r="BF368" s="3" t="str">
        <v>Institute of Food Security, Environmental Resources and Agricultural Research</v>
      </c>
      <c r="BG368" s="3" t="str">
        <v>Institute of Food Security, Environmental Resources and Agricultural Research</v>
      </c>
      <c r="BH368" s="3" t="str">
        <v>Institute of Food Security, Environmental Resources and Agricultural Research</v>
      </c>
      <c r="BI368" s="3" t="str">
        <v>Institute of Food Security, Environmental Resources and Agricultural Research</v>
      </c>
      <c r="BJ368" s="3" t="str">
        <v>Institute of Food Security, Environmental Resources and Agricultural Research</v>
      </c>
      <c r="BK368" s="3" t="str">
        <v>Institute of Food Security, Environmental Resources and Agricultural Research</v>
      </c>
      <c r="BL368" s="3" t="str">
        <v>Institute of Food Security, Environmental Resources and Agricultural Research</v>
      </c>
      <c r="BM368" s="3" t="str">
        <v>Institute of Food Security, Environmental Resources and Agricultural Research</v>
      </c>
      <c r="BN368" s="3" t="str">
        <v>Institute of Food Security, Environmental Resources and Agricultural Research</v>
      </c>
      <c r="BO368" s="3" t="str">
        <v>Institute of Food Security, Environmental Resources and Agricultural Research</v>
      </c>
      <c r="BP368" s="3" t="str">
        <v>Institute of Food Security, Environmental Resources and Agricultural Research</v>
      </c>
      <c r="BQ368" s="3" t="str">
        <v>Institute of Food Security, Environmental Resources and Agricultural Research</v>
      </c>
      <c r="BR368" s="3" t="str">
        <v>Institute of Food Security, Environmental Resources and Agricultural Research</v>
      </c>
      <c r="BS368" s="3" t="str">
        <v>Institute of Food Security, Environmental Resources and Agricultural Research</v>
      </c>
      <c r="BT368" s="3" t="str">
        <v>Institute of Food Security, Environmental Resources and Agricultural Research</v>
      </c>
      <c r="BU368" s="3" t="str">
        <v>Institute of Food Security, Environmental Resources and Agricultural Research</v>
      </c>
      <c r="BV368" s="3" t="str">
        <v>Institute of Food Security, Environmental Resources and Agricultural Research</v>
      </c>
      <c r="BW368" s="3" t="str">
        <v>Institute of Food Security, Environmental Resources and Agricultural Research</v>
      </c>
      <c r="BX368" s="3" t="str">
        <v>Institute of Food Security, Environmental Resources and Agricultural Research</v>
      </c>
      <c r="BY368" s="3" t="str">
        <v>Institute of Food Security, Environmental Resources and Agricultural Research</v>
      </c>
      <c r="BZ368" s="3" t="str">
        <v>Institute of Food Security, Environmental Resources and Agricultural Research</v>
      </c>
      <c r="CA368" s="3" t="str">
        <v>Institute of Food Security, Environmental Resources and Agricultural Research</v>
      </c>
      <c r="CB368" s="3" t="str">
        <v>Institute of Food Security, Environmental Resources and Agricultural Research</v>
      </c>
      <c r="CC368" s="3" t="str">
        <v>Institute of Food Security, Environmental Resources and Agricultural Research</v>
      </c>
      <c r="CD368" s="3" t="str">
        <v>Institute of Food Security, Environmental Resources and Agricultural Research</v>
      </c>
      <c r="CE368" s="3" t="str">
        <v>Institute of Food Security, Environmental Resources and Agricultural Research</v>
      </c>
      <c r="CF368" s="3" t="str">
        <v>Institute of Food Security, Environmental Resources and Agricultural Research</v>
      </c>
      <c r="CG368" s="3" t="str">
        <v>Institute of Food Security, Environmental Resources and Agricultural Research</v>
      </c>
      <c r="CK368" s="3" t="str">
        <v>Institute of Food Security, Environmental Resources and Agricultural Research</v>
      </c>
      <c r="CM368" s="3" t="str">
        <v>Institute of Food Security, Environmental Resources and Agricultural Research</v>
      </c>
      <c r="CN368" s="3" t="str">
        <v>Institute of Food Security, Environmental Resources and Agricultural Research</v>
      </c>
      <c r="CO368" s="3" t="str">
        <v>Institute of Food Security, Environmental Resources and Agricultural Research</v>
      </c>
      <c r="CP368" s="3" t="str">
        <v>Institute of Food Security, Environmental Resources and Agricultural Research</v>
      </c>
      <c r="CQ368" s="3" t="str">
        <v>Institute of Food Security, Environmental Resources and Agricultural Research</v>
      </c>
      <c r="CR368" s="3" t="str">
        <v>Institute of Food Security, Environmental Resources and Agricultural Research</v>
      </c>
      <c r="CS368" s="3" t="str">
        <v>Institute of Food Security, Environmental Resources and Agricultural Research</v>
      </c>
      <c r="CT368" s="3" t="str">
        <v>Institute of Food Security, Environmental Resources and Agricultural Research</v>
      </c>
      <c r="CU368" s="3" t="str">
        <v>Institute of Food Security, Environmental Resources and Agricultural Research</v>
      </c>
      <c r="CV368" s="3" t="str">
        <v>Institute of Food Security, Environmental Resources and Agricultural Research</v>
      </c>
      <c r="CW368" s="3" t="str">
        <v>Institute of Food Security, Environmental Resources and Agricultural Research</v>
      </c>
      <c r="CX368" s="3" t="str">
        <v>Institute of Food Security, Environmental Resources and Agricultural Research</v>
      </c>
      <c r="CY368" s="3" t="str">
        <v>Institute of Food Security, Environmental Resources and Agricultural Research</v>
      </c>
      <c r="CZ368" s="3" t="str">
        <v>Institute of Food Security, Environmental Resources and Agricultural Research</v>
      </c>
      <c r="DA368" s="3" t="str">
        <v>Institute of Food Security, Environmental Resources and Agricultural Research</v>
      </c>
      <c r="DB368" s="3" t="str">
        <v>Institute of Food Security, Environmental Resources and Agricultural Research</v>
      </c>
      <c r="DC368" s="3" t="str">
        <v>Institute of Food Security, Environmental Resources and Agricultural Research</v>
      </c>
      <c r="DD368" s="3" t="str">
        <v>Institute of Food Security, Environmental Resources and Agricultural Research</v>
      </c>
      <c r="DE368" s="3" t="str">
        <v>Institute of Food Security, Environmental Resources and Agricultural Research</v>
      </c>
      <c r="DF368" s="3" t="str">
        <v>Institute of Food Security, Environmental Resources and Agricultural Research</v>
      </c>
      <c r="DG368" s="3" t="str">
        <v>Institute of Food Security, Environmental Resources and Agricultural Research</v>
      </c>
      <c r="DH368" s="3" t="str">
        <v>Institute of Food Security, Environmental Resources and Agricultural Research</v>
      </c>
      <c r="DI368" s="3" t="str">
        <v>Institute of Food Security, Environmental Resources and Agricultural Research</v>
      </c>
      <c r="DJ368" s="3" t="str">
        <v>Institute of Food Security, Environmental Resources and Agricultural Research</v>
      </c>
      <c r="DK368" s="3" t="str">
        <v>Institute of Food Security, Environmental Resources and Agricultural Research</v>
      </c>
      <c r="DL368" s="3" t="str">
        <v>Institute of Food Security, Environmental Resources and Agricultural Research</v>
      </c>
      <c r="DM368" s="3" t="str">
        <v>Institute of Food Security, Environmental Resources and Agricultural Research</v>
      </c>
      <c r="DN368" s="3" t="str">
        <v>Institute of Food Security, Environmental Resources and Agricultural Research</v>
      </c>
      <c r="DO368" s="3" t="str">
        <v>Institute of Food Security, Environmental Resources and Agricultural Research</v>
      </c>
      <c r="DP368" s="3" t="str">
        <v>Institute of Food Security, Environmental Resources and Agricultural Research</v>
      </c>
    </row>
    <row r="369" spans="1:120" ht="14.5" x14ac:dyDescent="0.35">
      <c r="A369" s="3">
        <v>-26.5121</v>
      </c>
      <c r="B369" s="3">
        <v>-51.983559999999997</v>
      </c>
      <c r="C369" s="3" t="s">
        <v>9239</v>
      </c>
      <c r="D369" s="3" t="s">
        <v>112</v>
      </c>
      <c r="E369" s="3" t="s">
        <v>13590</v>
      </c>
      <c r="F369" s="3">
        <v>1300</v>
      </c>
      <c r="G369"/>
      <c r="H369" s="3" t="str">
        <f>CONCATENATE(site_list[[#This Row],[Country]],site_list[[#This Row],[Site.ID]])</f>
        <v>BrazilInstituto Federal do Paraná (IFPR) - Campus Palmas</v>
      </c>
      <c r="BB369" s="3" t="str">
        <v>Instituto Federal do Paraná (IFPR) - Campus Palmas</v>
      </c>
      <c r="BC369" s="3" t="str">
        <v>Instituto Federal do Paraná (IFPR) - Campus Palmas</v>
      </c>
      <c r="BD369" s="3" t="str">
        <v>Instituto Federal do Paraná (IFPR) - Campus Palmas</v>
      </c>
      <c r="BE369" s="3" t="str">
        <v>Instituto Federal do Paraná (IFPR) - Campus Palmas</v>
      </c>
      <c r="BF369" s="3" t="str">
        <v>Instituto Federal do Paraná (IFPR) - Campus Palmas</v>
      </c>
      <c r="BG369" s="3" t="str">
        <v>Instituto Federal do Paraná (IFPR) - Campus Palmas</v>
      </c>
      <c r="BH369" s="3" t="str">
        <v>Instituto Federal do Paraná (IFPR) - Campus Palmas</v>
      </c>
      <c r="BI369" s="3" t="str">
        <v>Instituto Federal do Paraná (IFPR) - Campus Palmas</v>
      </c>
      <c r="BJ369" s="3" t="str">
        <v>Instituto Federal do Paraná (IFPR) - Campus Palmas</v>
      </c>
      <c r="BK369" s="3" t="str">
        <v>Instituto Federal do Paraná (IFPR) - Campus Palmas</v>
      </c>
      <c r="BL369" s="3" t="str">
        <v>Instituto Federal do Paraná (IFPR) - Campus Palmas</v>
      </c>
      <c r="BM369" s="3" t="str">
        <v>Instituto Federal do Paraná (IFPR) - Campus Palmas</v>
      </c>
      <c r="BN369" s="3" t="str">
        <v>Instituto Federal do Paraná (IFPR) - Campus Palmas</v>
      </c>
      <c r="BO369" s="3" t="str">
        <v>Instituto Federal do Paraná (IFPR) - Campus Palmas</v>
      </c>
      <c r="BP369" s="3" t="str">
        <v>Instituto Federal do Paraná (IFPR) - Campus Palmas</v>
      </c>
      <c r="BQ369" s="3" t="str">
        <v>Instituto Federal do Paraná (IFPR) - Campus Palmas</v>
      </c>
      <c r="BR369" s="3" t="str">
        <v>Instituto Federal do Paraná (IFPR) - Campus Palmas</v>
      </c>
      <c r="BS369" s="3" t="str">
        <v>Instituto Federal do Paraná (IFPR) - Campus Palmas</v>
      </c>
      <c r="BT369" s="3" t="str">
        <v>Instituto Federal do Paraná (IFPR) - Campus Palmas</v>
      </c>
      <c r="BU369" s="3" t="str">
        <v>Instituto Federal do Paraná (IFPR) - Campus Palmas</v>
      </c>
      <c r="BV369" s="3" t="str">
        <v>Instituto Federal do Paraná (IFPR) - Campus Palmas</v>
      </c>
      <c r="BW369" s="3" t="str">
        <v>Instituto Federal do Paraná (IFPR) - Campus Palmas</v>
      </c>
      <c r="BX369" s="3" t="str">
        <v>Instituto Federal do Paraná (IFPR) - Campus Palmas</v>
      </c>
      <c r="BY369" s="3" t="str">
        <v>Instituto Federal do Paraná (IFPR) - Campus Palmas</v>
      </c>
      <c r="BZ369" s="3" t="str">
        <v>Instituto Federal do Paraná (IFPR) - Campus Palmas</v>
      </c>
      <c r="CA369" s="3" t="str">
        <v>Instituto Federal do Paraná (IFPR) - Campus Palmas</v>
      </c>
      <c r="CB369" s="3" t="str">
        <v>Instituto Federal do Paraná (IFPR) - Campus Palmas</v>
      </c>
      <c r="CC369" s="3" t="str">
        <v>Instituto Federal do Paraná (IFPR) - Campus Palmas</v>
      </c>
      <c r="CD369" s="3" t="str">
        <v>Instituto Federal do Paraná (IFPR) - Campus Palmas</v>
      </c>
      <c r="CE369" s="3" t="str">
        <v>Instituto Federal do Paraná (IFPR) - Campus Palmas</v>
      </c>
      <c r="CF369" s="3" t="str">
        <v>Instituto Federal do Paraná (IFPR) - Campus Palmas</v>
      </c>
      <c r="CG369" s="3" t="str">
        <v>Instituto Federal do Paraná (IFPR) - Campus Palmas</v>
      </c>
      <c r="CK369" s="3" t="str">
        <v>Instituto Federal do Paraná (IFPR) - Campus Palmas</v>
      </c>
      <c r="CM369" s="3" t="str">
        <v>Instituto Federal do Paraná (IFPR) - Campus Palmas</v>
      </c>
      <c r="CN369" s="3" t="str">
        <v>Instituto Federal do Paraná (IFPR) - Campus Palmas</v>
      </c>
      <c r="CO369" s="3" t="str">
        <v>Instituto Federal do Paraná (IFPR) - Campus Palmas</v>
      </c>
      <c r="CP369" s="3" t="str">
        <v>Instituto Federal do Paraná (IFPR) - Campus Palmas</v>
      </c>
      <c r="CQ369" s="3" t="str">
        <v>Instituto Federal do Paraná (IFPR) - Campus Palmas</v>
      </c>
      <c r="CR369" s="3" t="str">
        <v>Instituto Federal do Paraná (IFPR) - Campus Palmas</v>
      </c>
      <c r="CS369" s="3" t="str">
        <v>Instituto Federal do Paraná (IFPR) - Campus Palmas</v>
      </c>
      <c r="CT369" s="3" t="str">
        <v>Instituto Federal do Paraná (IFPR) - Campus Palmas</v>
      </c>
      <c r="CU369" s="3" t="str">
        <v>Instituto Federal do Paraná (IFPR) - Campus Palmas</v>
      </c>
      <c r="CV369" s="3" t="str">
        <v>Instituto Federal do Paraná (IFPR) - Campus Palmas</v>
      </c>
      <c r="CW369" s="3" t="str">
        <v>Instituto Federal do Paraná (IFPR) - Campus Palmas</v>
      </c>
      <c r="CX369" s="3" t="str">
        <v>Instituto Federal do Paraná (IFPR) - Campus Palmas</v>
      </c>
      <c r="CY369" s="3" t="str">
        <v>Instituto Federal do Paraná (IFPR) - Campus Palmas</v>
      </c>
      <c r="CZ369" s="3" t="str">
        <v>Instituto Federal do Paraná (IFPR) - Campus Palmas</v>
      </c>
      <c r="DA369" s="3" t="str">
        <v>Instituto Federal do Paraná (IFPR) - Campus Palmas</v>
      </c>
      <c r="DB369" s="3" t="str">
        <v>Instituto Federal do Paraná (IFPR) - Campus Palmas</v>
      </c>
      <c r="DC369" s="3" t="str">
        <v>Instituto Federal do Paraná (IFPR) - Campus Palmas</v>
      </c>
      <c r="DD369" s="3" t="str">
        <v>Instituto Federal do Paraná (IFPR) - Campus Palmas</v>
      </c>
      <c r="DE369" s="3" t="str">
        <v>Instituto Federal do Paraná (IFPR) - Campus Palmas</v>
      </c>
      <c r="DF369" s="3" t="str">
        <v>Instituto Federal do Paraná (IFPR) - Campus Palmas</v>
      </c>
      <c r="DG369" s="3" t="str">
        <v>Instituto Federal do Paraná (IFPR) - Campus Palmas</v>
      </c>
      <c r="DH369" s="3" t="str">
        <v>Instituto Federal do Paraná (IFPR) - Campus Palmas</v>
      </c>
      <c r="DI369" s="3" t="str">
        <v>Instituto Federal do Paraná (IFPR) - Campus Palmas</v>
      </c>
      <c r="DJ369" s="3" t="str">
        <v>Instituto Federal do Paraná (IFPR) - Campus Palmas</v>
      </c>
      <c r="DK369" s="3" t="str">
        <v>Instituto Federal do Paraná (IFPR) - Campus Palmas</v>
      </c>
      <c r="DL369" s="3" t="str">
        <v>Instituto Federal do Paraná (IFPR) - Campus Palmas</v>
      </c>
      <c r="DM369" s="3" t="str">
        <v>Instituto Federal do Paraná (IFPR) - Campus Palmas</v>
      </c>
      <c r="DN369" s="3" t="str">
        <v>Instituto Federal do Paraná (IFPR) - Campus Palmas</v>
      </c>
      <c r="DO369" s="3" t="str">
        <v>Instituto Federal do Paraná (IFPR) - Campus Palmas</v>
      </c>
      <c r="DP369" s="3" t="str">
        <v>Instituto Federal do Paraná (IFPR) - Campus Palmas</v>
      </c>
    </row>
    <row r="370" spans="1:120" ht="14.5" x14ac:dyDescent="0.35">
      <c r="A370" s="3">
        <v>20.579270000000001</v>
      </c>
      <c r="B370" s="3">
        <v>-100.81929</v>
      </c>
      <c r="C370" s="3" t="s">
        <v>9265</v>
      </c>
      <c r="D370" s="3" t="s">
        <v>112</v>
      </c>
      <c r="E370" s="3" t="s">
        <v>9330</v>
      </c>
      <c r="F370" s="3">
        <v>1050</v>
      </c>
      <c r="G370"/>
      <c r="H370" s="3" t="str">
        <f>CONCATENATE(site_list[[#This Row],[Country]],site_list[[#This Row],[Site.ID]])</f>
        <v>MexicoInstituto Nacional de Investigaciones Forestales Agricolas y Pecuarias (INIFAP), Celaya</v>
      </c>
      <c r="BB370" s="3" t="str">
        <v>Instituto Nacional de Investigaciones Forestales Agricolas y Pecuarias (INIFAP), Celaya</v>
      </c>
      <c r="BC370" s="3" t="str">
        <v>Instituto Nacional de Investigaciones Forestales Agricolas y Pecuarias (INIFAP), Celaya</v>
      </c>
      <c r="BD370" s="3" t="str">
        <v>Instituto Nacional de Investigaciones Forestales Agricolas y Pecuarias (INIFAP), Celaya</v>
      </c>
      <c r="BE370" s="3" t="str">
        <v>Instituto Nacional de Investigaciones Forestales Agricolas y Pecuarias (INIFAP), Celaya</v>
      </c>
      <c r="BF370" s="3" t="str">
        <v>Instituto Nacional de Investigaciones Forestales Agricolas y Pecuarias (INIFAP), Celaya</v>
      </c>
      <c r="BG370" s="3" t="str">
        <v>Instituto Nacional de Investigaciones Forestales Agricolas y Pecuarias (INIFAP), Celaya</v>
      </c>
      <c r="BH370" s="3" t="str">
        <v>Instituto Nacional de Investigaciones Forestales Agricolas y Pecuarias (INIFAP), Celaya</v>
      </c>
      <c r="BI370" s="3" t="str">
        <v>Instituto Nacional de Investigaciones Forestales Agricolas y Pecuarias (INIFAP), Celaya</v>
      </c>
      <c r="BJ370" s="3" t="str">
        <v>Instituto Nacional de Investigaciones Forestales Agricolas y Pecuarias (INIFAP), Celaya</v>
      </c>
      <c r="BK370" s="3" t="str">
        <v>Instituto Nacional de Investigaciones Forestales Agricolas y Pecuarias (INIFAP), Celaya</v>
      </c>
      <c r="BL370" s="3" t="str">
        <v>Instituto Nacional de Investigaciones Forestales Agricolas y Pecuarias (INIFAP), Celaya</v>
      </c>
      <c r="BM370" s="3" t="str">
        <v>Instituto Nacional de Investigaciones Forestales Agricolas y Pecuarias (INIFAP), Celaya</v>
      </c>
      <c r="BN370" s="3" t="str">
        <v>Instituto Nacional de Investigaciones Forestales Agricolas y Pecuarias (INIFAP), Celaya</v>
      </c>
      <c r="BO370" s="3" t="str">
        <v>Instituto Nacional de Investigaciones Forestales Agricolas y Pecuarias (INIFAP), Celaya</v>
      </c>
      <c r="BP370" s="3" t="str">
        <v>Instituto Nacional de Investigaciones Forestales Agricolas y Pecuarias (INIFAP), Celaya</v>
      </c>
      <c r="BQ370" s="3" t="str">
        <v>Instituto Nacional de Investigaciones Forestales Agricolas y Pecuarias (INIFAP), Celaya</v>
      </c>
      <c r="BR370" s="3" t="str">
        <v>Instituto Nacional de Investigaciones Forestales Agricolas y Pecuarias (INIFAP), Celaya</v>
      </c>
      <c r="BS370" s="3" t="str">
        <v>Instituto Nacional de Investigaciones Forestales Agricolas y Pecuarias (INIFAP), Celaya</v>
      </c>
      <c r="BT370" s="3" t="str">
        <v>Instituto Nacional de Investigaciones Forestales Agricolas y Pecuarias (INIFAP), Celaya</v>
      </c>
      <c r="BU370" s="3" t="str">
        <v>Instituto Nacional de Investigaciones Forestales Agricolas y Pecuarias (INIFAP), Celaya</v>
      </c>
      <c r="BV370" s="3" t="str">
        <v>Instituto Nacional de Investigaciones Forestales Agricolas y Pecuarias (INIFAP), Celaya</v>
      </c>
      <c r="BW370" s="3" t="str">
        <v>Instituto Nacional de Investigaciones Forestales Agricolas y Pecuarias (INIFAP), Celaya</v>
      </c>
      <c r="BX370" s="3" t="str">
        <v>Instituto Nacional de Investigaciones Forestales Agricolas y Pecuarias (INIFAP), Celaya</v>
      </c>
      <c r="BY370" s="3" t="str">
        <v>Instituto Nacional de Investigaciones Forestales Agricolas y Pecuarias (INIFAP), Celaya</v>
      </c>
      <c r="BZ370" s="3" t="str">
        <v>Instituto Nacional de Investigaciones Forestales Agricolas y Pecuarias (INIFAP), Celaya</v>
      </c>
      <c r="CA370" s="3" t="str">
        <v>Instituto Nacional de Investigaciones Forestales Agricolas y Pecuarias (INIFAP), Celaya</v>
      </c>
      <c r="CB370" s="3" t="str">
        <v>Instituto Nacional de Investigaciones Forestales Agricolas y Pecuarias (INIFAP), Celaya</v>
      </c>
      <c r="CC370" s="3" t="str">
        <v>Instituto Nacional de Investigaciones Forestales Agricolas y Pecuarias (INIFAP), Celaya</v>
      </c>
      <c r="CD370" s="3" t="str">
        <v>Instituto Nacional de Investigaciones Forestales Agricolas y Pecuarias (INIFAP), Celaya</v>
      </c>
      <c r="CE370" s="3" t="str">
        <v>Instituto Nacional de Investigaciones Forestales Agricolas y Pecuarias (INIFAP), Celaya</v>
      </c>
      <c r="CF370" s="3" t="str">
        <v>Instituto Nacional de Investigaciones Forestales Agricolas y Pecuarias (INIFAP), Celaya</v>
      </c>
      <c r="CG370" s="3" t="str">
        <v>Instituto Nacional de Investigaciones Forestales Agricolas y Pecuarias (INIFAP), Celaya</v>
      </c>
      <c r="CK370" s="3" t="str">
        <v>Instituto Nacional de Investigaciones Forestales Agricolas y Pecuarias (INIFAP), Celaya</v>
      </c>
      <c r="CM370" s="3" t="str">
        <v>Instituto Nacional de Investigaciones Forestales Agricolas y Pecuarias (INIFAP), Celaya</v>
      </c>
      <c r="CN370" s="3" t="str">
        <v>Instituto Nacional de Investigaciones Forestales Agricolas y Pecuarias (INIFAP), Celaya</v>
      </c>
      <c r="CO370" s="3" t="str">
        <v>Instituto Nacional de Investigaciones Forestales Agricolas y Pecuarias (INIFAP), Celaya</v>
      </c>
      <c r="CP370" s="3" t="str">
        <v>Instituto Nacional de Investigaciones Forestales Agricolas y Pecuarias (INIFAP), Celaya</v>
      </c>
      <c r="CQ370" s="3" t="str">
        <v>Instituto Nacional de Investigaciones Forestales Agricolas y Pecuarias (INIFAP), Celaya</v>
      </c>
      <c r="CR370" s="3" t="str">
        <v>Instituto Nacional de Investigaciones Forestales Agricolas y Pecuarias (INIFAP), Celaya</v>
      </c>
      <c r="CS370" s="3" t="str">
        <v>Instituto Nacional de Investigaciones Forestales Agricolas y Pecuarias (INIFAP), Celaya</v>
      </c>
      <c r="CT370" s="3" t="str">
        <v>Instituto Nacional de Investigaciones Forestales Agricolas y Pecuarias (INIFAP), Celaya</v>
      </c>
      <c r="CU370" s="3" t="str">
        <v>Instituto Nacional de Investigaciones Forestales Agricolas y Pecuarias (INIFAP), Celaya</v>
      </c>
      <c r="CV370" s="3" t="str">
        <v>Instituto Nacional de Investigaciones Forestales Agricolas y Pecuarias (INIFAP), Celaya</v>
      </c>
      <c r="CW370" s="3" t="str">
        <v>Instituto Nacional de Investigaciones Forestales Agricolas y Pecuarias (INIFAP), Celaya</v>
      </c>
      <c r="CX370" s="3" t="str">
        <v>Instituto Nacional de Investigaciones Forestales Agricolas y Pecuarias (INIFAP), Celaya</v>
      </c>
      <c r="CY370" s="3" t="str">
        <v>Instituto Nacional de Investigaciones Forestales Agricolas y Pecuarias (INIFAP), Celaya</v>
      </c>
      <c r="CZ370" s="3" t="str">
        <v>Instituto Nacional de Investigaciones Forestales Agricolas y Pecuarias (INIFAP), Celaya</v>
      </c>
      <c r="DA370" s="3" t="str">
        <v>Instituto Nacional de Investigaciones Forestales Agricolas y Pecuarias (INIFAP), Celaya</v>
      </c>
      <c r="DB370" s="3" t="str">
        <v>Instituto Nacional de Investigaciones Forestales Agricolas y Pecuarias (INIFAP), Celaya</v>
      </c>
      <c r="DC370" s="3" t="str">
        <v>Instituto Nacional de Investigaciones Forestales Agricolas y Pecuarias (INIFAP), Celaya</v>
      </c>
      <c r="DD370" s="3" t="str">
        <v>Instituto Nacional de Investigaciones Forestales Agricolas y Pecuarias (INIFAP), Celaya</v>
      </c>
      <c r="DE370" s="3" t="str">
        <v>Instituto Nacional de Investigaciones Forestales Agricolas y Pecuarias (INIFAP), Celaya</v>
      </c>
      <c r="DF370" s="3" t="str">
        <v>Instituto Nacional de Investigaciones Forestales Agricolas y Pecuarias (INIFAP), Celaya</v>
      </c>
      <c r="DG370" s="3" t="str">
        <v>Instituto Nacional de Investigaciones Forestales Agricolas y Pecuarias (INIFAP), Celaya</v>
      </c>
      <c r="DH370" s="3" t="str">
        <v>Instituto Nacional de Investigaciones Forestales Agricolas y Pecuarias (INIFAP), Celaya</v>
      </c>
      <c r="DI370" s="3" t="str">
        <v>Instituto Nacional de Investigaciones Forestales Agricolas y Pecuarias (INIFAP), Celaya</v>
      </c>
      <c r="DJ370" s="3" t="str">
        <v>Instituto Nacional de Investigaciones Forestales Agricolas y Pecuarias (INIFAP), Celaya</v>
      </c>
      <c r="DK370" s="3" t="str">
        <v>Instituto Nacional de Investigaciones Forestales Agricolas y Pecuarias (INIFAP), Celaya</v>
      </c>
      <c r="DL370" s="3" t="str">
        <v>Instituto Nacional de Investigaciones Forestales Agricolas y Pecuarias (INIFAP), Celaya</v>
      </c>
      <c r="DM370" s="3" t="str">
        <v>Instituto Nacional de Investigaciones Forestales Agricolas y Pecuarias (INIFAP), Celaya</v>
      </c>
      <c r="DN370" s="3" t="str">
        <v>Instituto Nacional de Investigaciones Forestales Agricolas y Pecuarias (INIFAP), Celaya</v>
      </c>
      <c r="DO370" s="3" t="str">
        <v>Instituto Nacional de Investigaciones Forestales Agricolas y Pecuarias (INIFAP), Celaya</v>
      </c>
      <c r="DP370" s="3" t="str">
        <v>Instituto Nacional de Investigaciones Forestales Agricolas y Pecuarias (INIFAP), Celaya</v>
      </c>
    </row>
    <row r="371" spans="1:120" ht="14.5" x14ac:dyDescent="0.35">
      <c r="A371" s="3">
        <v>19.438300000000002</v>
      </c>
      <c r="B371" s="3">
        <v>-98.887299999999996</v>
      </c>
      <c r="C371" s="3" t="s">
        <v>9265</v>
      </c>
      <c r="D371" s="3" t="s">
        <v>112</v>
      </c>
      <c r="E371" s="3" t="s">
        <v>9767</v>
      </c>
      <c r="F371" s="3">
        <v>1200</v>
      </c>
      <c r="G371"/>
      <c r="H371" s="3" t="str">
        <f>CONCATENATE(site_list[[#This Row],[Country]],site_list[[#This Row],[Site.ID]])</f>
        <v>MexicoInstituto Nacional de Investigaciones Forestales Agricolas y Pecuarias (INIFAP), CEVAMEX</v>
      </c>
      <c r="BB371" s="3" t="str">
        <v>Instituto Nacional de Investigaciones Forestales Agricolas y Pecuarias (INIFAP), CEVAMEX</v>
      </c>
      <c r="BC371" s="3" t="str">
        <v>Instituto Nacional de Investigaciones Forestales Agricolas y Pecuarias (INIFAP), CEVAMEX</v>
      </c>
      <c r="BD371" s="3" t="str">
        <v>Instituto Nacional de Investigaciones Forestales Agricolas y Pecuarias (INIFAP), CEVAMEX</v>
      </c>
      <c r="BE371" s="3" t="str">
        <v>Instituto Nacional de Investigaciones Forestales Agricolas y Pecuarias (INIFAP), CEVAMEX</v>
      </c>
      <c r="BF371" s="3" t="str">
        <v>Instituto Nacional de Investigaciones Forestales Agricolas y Pecuarias (INIFAP), CEVAMEX</v>
      </c>
      <c r="BG371" s="3" t="str">
        <v>Instituto Nacional de Investigaciones Forestales Agricolas y Pecuarias (INIFAP), CEVAMEX</v>
      </c>
      <c r="BH371" s="3" t="str">
        <v>Instituto Nacional de Investigaciones Forestales Agricolas y Pecuarias (INIFAP), CEVAMEX</v>
      </c>
      <c r="BI371" s="3" t="str">
        <v>Instituto Nacional de Investigaciones Forestales Agricolas y Pecuarias (INIFAP), CEVAMEX</v>
      </c>
      <c r="BJ371" s="3" t="str">
        <v>Instituto Nacional de Investigaciones Forestales Agricolas y Pecuarias (INIFAP), CEVAMEX</v>
      </c>
      <c r="BK371" s="3" t="str">
        <v>Instituto Nacional de Investigaciones Forestales Agricolas y Pecuarias (INIFAP), CEVAMEX</v>
      </c>
      <c r="BL371" s="3" t="str">
        <v>Instituto Nacional de Investigaciones Forestales Agricolas y Pecuarias (INIFAP), CEVAMEX</v>
      </c>
      <c r="BM371" s="3" t="str">
        <v>Instituto Nacional de Investigaciones Forestales Agricolas y Pecuarias (INIFAP), CEVAMEX</v>
      </c>
      <c r="BN371" s="3" t="str">
        <v>Instituto Nacional de Investigaciones Forestales Agricolas y Pecuarias (INIFAP), CEVAMEX</v>
      </c>
      <c r="BO371" s="3" t="str">
        <v>Instituto Nacional de Investigaciones Forestales Agricolas y Pecuarias (INIFAP), CEVAMEX</v>
      </c>
      <c r="BP371" s="3" t="str">
        <v>Instituto Nacional de Investigaciones Forestales Agricolas y Pecuarias (INIFAP), CEVAMEX</v>
      </c>
      <c r="BQ371" s="3" t="str">
        <v>Instituto Nacional de Investigaciones Forestales Agricolas y Pecuarias (INIFAP), CEVAMEX</v>
      </c>
      <c r="BR371" s="3" t="str">
        <v>Instituto Nacional de Investigaciones Forestales Agricolas y Pecuarias (INIFAP), CEVAMEX</v>
      </c>
      <c r="BS371" s="3" t="str">
        <v>Instituto Nacional de Investigaciones Forestales Agricolas y Pecuarias (INIFAP), CEVAMEX</v>
      </c>
      <c r="BT371" s="3" t="str">
        <v>Instituto Nacional de Investigaciones Forestales Agricolas y Pecuarias (INIFAP), CEVAMEX</v>
      </c>
      <c r="BU371" s="3" t="str">
        <v>Instituto Nacional de Investigaciones Forestales Agricolas y Pecuarias (INIFAP), CEVAMEX</v>
      </c>
      <c r="BV371" s="3" t="str">
        <v>Instituto Nacional de Investigaciones Forestales Agricolas y Pecuarias (INIFAP), CEVAMEX</v>
      </c>
      <c r="BW371" s="3" t="str">
        <v>Instituto Nacional de Investigaciones Forestales Agricolas y Pecuarias (INIFAP), CEVAMEX</v>
      </c>
      <c r="BX371" s="3" t="str">
        <v>Instituto Nacional de Investigaciones Forestales Agricolas y Pecuarias (INIFAP), CEVAMEX</v>
      </c>
      <c r="BY371" s="3" t="str">
        <v>Instituto Nacional de Investigaciones Forestales Agricolas y Pecuarias (INIFAP), CEVAMEX</v>
      </c>
      <c r="BZ371" s="3" t="str">
        <v>Instituto Nacional de Investigaciones Forestales Agricolas y Pecuarias (INIFAP), CEVAMEX</v>
      </c>
      <c r="CA371" s="3" t="str">
        <v>Instituto Nacional de Investigaciones Forestales Agricolas y Pecuarias (INIFAP), CEVAMEX</v>
      </c>
      <c r="CB371" s="3" t="str">
        <v>Instituto Nacional de Investigaciones Forestales Agricolas y Pecuarias (INIFAP), CEVAMEX</v>
      </c>
      <c r="CC371" s="3" t="str">
        <v>Instituto Nacional de Investigaciones Forestales Agricolas y Pecuarias (INIFAP), CEVAMEX</v>
      </c>
      <c r="CD371" s="3" t="str">
        <v>Instituto Nacional de Investigaciones Forestales Agricolas y Pecuarias (INIFAP), CEVAMEX</v>
      </c>
      <c r="CE371" s="3" t="str">
        <v>Instituto Nacional de Investigaciones Forestales Agricolas y Pecuarias (INIFAP), CEVAMEX</v>
      </c>
      <c r="CF371" s="3" t="str">
        <v>Instituto Nacional de Investigaciones Forestales Agricolas y Pecuarias (INIFAP), CEVAMEX</v>
      </c>
      <c r="CG371" s="3" t="str">
        <v>Instituto Nacional de Investigaciones Forestales Agricolas y Pecuarias (INIFAP), CEVAMEX</v>
      </c>
      <c r="CK371" s="3" t="str">
        <v>Instituto Nacional de Investigaciones Forestales Agricolas y Pecuarias (INIFAP), CEVAMEX</v>
      </c>
      <c r="CM371" s="3" t="str">
        <v>Instituto Nacional de Investigaciones Forestales Agricolas y Pecuarias (INIFAP), CEVAMEX</v>
      </c>
      <c r="CN371" s="3" t="str">
        <v>Instituto Nacional de Investigaciones Forestales Agricolas y Pecuarias (INIFAP), CEVAMEX</v>
      </c>
      <c r="CO371" s="3" t="str">
        <v>Instituto Nacional de Investigaciones Forestales Agricolas y Pecuarias (INIFAP), CEVAMEX</v>
      </c>
      <c r="CP371" s="3" t="str">
        <v>Instituto Nacional de Investigaciones Forestales Agricolas y Pecuarias (INIFAP), CEVAMEX</v>
      </c>
      <c r="CQ371" s="3" t="str">
        <v>Instituto Nacional de Investigaciones Forestales Agricolas y Pecuarias (INIFAP), CEVAMEX</v>
      </c>
      <c r="CR371" s="3" t="str">
        <v>Instituto Nacional de Investigaciones Forestales Agricolas y Pecuarias (INIFAP), CEVAMEX</v>
      </c>
      <c r="CS371" s="3" t="str">
        <v>Instituto Nacional de Investigaciones Forestales Agricolas y Pecuarias (INIFAP), CEVAMEX</v>
      </c>
      <c r="CT371" s="3" t="str">
        <v>Instituto Nacional de Investigaciones Forestales Agricolas y Pecuarias (INIFAP), CEVAMEX</v>
      </c>
      <c r="CU371" s="3" t="str">
        <v>Instituto Nacional de Investigaciones Forestales Agricolas y Pecuarias (INIFAP), CEVAMEX</v>
      </c>
      <c r="CV371" s="3" t="str">
        <v>Instituto Nacional de Investigaciones Forestales Agricolas y Pecuarias (INIFAP), CEVAMEX</v>
      </c>
      <c r="CW371" s="3" t="str">
        <v>Instituto Nacional de Investigaciones Forestales Agricolas y Pecuarias (INIFAP), CEVAMEX</v>
      </c>
      <c r="CX371" s="3" t="str">
        <v>Instituto Nacional de Investigaciones Forestales Agricolas y Pecuarias (INIFAP), CEVAMEX</v>
      </c>
      <c r="CY371" s="3" t="str">
        <v>Instituto Nacional de Investigaciones Forestales Agricolas y Pecuarias (INIFAP), CEVAMEX</v>
      </c>
      <c r="CZ371" s="3" t="str">
        <v>Instituto Nacional de Investigaciones Forestales Agricolas y Pecuarias (INIFAP), CEVAMEX</v>
      </c>
      <c r="DA371" s="3" t="str">
        <v>Instituto Nacional de Investigaciones Forestales Agricolas y Pecuarias (INIFAP), CEVAMEX</v>
      </c>
      <c r="DB371" s="3" t="str">
        <v>Instituto Nacional de Investigaciones Forestales Agricolas y Pecuarias (INIFAP), CEVAMEX</v>
      </c>
      <c r="DC371" s="3" t="str">
        <v>Instituto Nacional de Investigaciones Forestales Agricolas y Pecuarias (INIFAP), CEVAMEX</v>
      </c>
      <c r="DD371" s="3" t="str">
        <v>Instituto Nacional de Investigaciones Forestales Agricolas y Pecuarias (INIFAP), CEVAMEX</v>
      </c>
      <c r="DE371" s="3" t="str">
        <v>Instituto Nacional de Investigaciones Forestales Agricolas y Pecuarias (INIFAP), CEVAMEX</v>
      </c>
      <c r="DF371" s="3" t="str">
        <v>Instituto Nacional de Investigaciones Forestales Agricolas y Pecuarias (INIFAP), CEVAMEX</v>
      </c>
      <c r="DG371" s="3" t="str">
        <v>Instituto Nacional de Investigaciones Forestales Agricolas y Pecuarias (INIFAP), CEVAMEX</v>
      </c>
      <c r="DH371" s="3" t="str">
        <v>Instituto Nacional de Investigaciones Forestales Agricolas y Pecuarias (INIFAP), CEVAMEX</v>
      </c>
      <c r="DI371" s="3" t="str">
        <v>Instituto Nacional de Investigaciones Forestales Agricolas y Pecuarias (INIFAP), CEVAMEX</v>
      </c>
      <c r="DJ371" s="3" t="str">
        <v>Instituto Nacional de Investigaciones Forestales Agricolas y Pecuarias (INIFAP), CEVAMEX</v>
      </c>
      <c r="DK371" s="3" t="str">
        <v>Instituto Nacional de Investigaciones Forestales Agricolas y Pecuarias (INIFAP), CEVAMEX</v>
      </c>
      <c r="DL371" s="3" t="str">
        <v>Instituto Nacional de Investigaciones Forestales Agricolas y Pecuarias (INIFAP), CEVAMEX</v>
      </c>
      <c r="DM371" s="3" t="str">
        <v>Instituto Nacional de Investigaciones Forestales Agricolas y Pecuarias (INIFAP), CEVAMEX</v>
      </c>
      <c r="DN371" s="3" t="str">
        <v>Instituto Nacional de Investigaciones Forestales Agricolas y Pecuarias (INIFAP), CEVAMEX</v>
      </c>
      <c r="DO371" s="3" t="str">
        <v>Instituto Nacional de Investigaciones Forestales Agricolas y Pecuarias (INIFAP), CEVAMEX</v>
      </c>
      <c r="DP371" s="3" t="str">
        <v>Instituto Nacional de Investigaciones Forestales Agricolas y Pecuarias (INIFAP), CEVAMEX</v>
      </c>
    </row>
    <row r="372" spans="1:120" ht="14.5" x14ac:dyDescent="0.35">
      <c r="A372" s="3">
        <v>25.95</v>
      </c>
      <c r="B372" s="3">
        <v>-98.0167</v>
      </c>
      <c r="C372" s="3" t="s">
        <v>9265</v>
      </c>
      <c r="D372" s="3" t="s">
        <v>112</v>
      </c>
      <c r="E372" s="3" t="s">
        <v>13682</v>
      </c>
      <c r="F372" s="3">
        <v>1600</v>
      </c>
      <c r="G372"/>
      <c r="H372" s="3" t="str">
        <f>CONCATENATE(site_list[[#This Row],[Country]],site_list[[#This Row],[Site.ID]])</f>
        <v>MexicoInstituto Nacional De Investigaciones Forestales, Rio Bravo experimental site</v>
      </c>
      <c r="BB372" s="3" t="str">
        <v>Instituto Nacional De Investigaciones Forestales, Rio Bravo experimental site</v>
      </c>
      <c r="BC372" s="3" t="str">
        <v>Instituto Nacional De Investigaciones Forestales, Rio Bravo experimental site</v>
      </c>
      <c r="BD372" s="3" t="str">
        <v>Instituto Nacional De Investigaciones Forestales, Rio Bravo experimental site</v>
      </c>
      <c r="BE372" s="3" t="str">
        <v>Instituto Nacional De Investigaciones Forestales, Rio Bravo experimental site</v>
      </c>
      <c r="BF372" s="3" t="str">
        <v>Instituto Nacional De Investigaciones Forestales, Rio Bravo experimental site</v>
      </c>
      <c r="BG372" s="3" t="str">
        <v>Instituto Nacional De Investigaciones Forestales, Rio Bravo experimental site</v>
      </c>
      <c r="BH372" s="3" t="str">
        <v>Instituto Nacional De Investigaciones Forestales, Rio Bravo experimental site</v>
      </c>
      <c r="BI372" s="3" t="str">
        <v>Instituto Nacional De Investigaciones Forestales, Rio Bravo experimental site</v>
      </c>
      <c r="BJ372" s="3" t="str">
        <v>Instituto Nacional De Investigaciones Forestales, Rio Bravo experimental site</v>
      </c>
      <c r="BK372" s="3" t="str">
        <v>Instituto Nacional De Investigaciones Forestales, Rio Bravo experimental site</v>
      </c>
      <c r="BL372" s="3" t="str">
        <v>Instituto Nacional De Investigaciones Forestales, Rio Bravo experimental site</v>
      </c>
      <c r="BM372" s="3" t="str">
        <v>Instituto Nacional De Investigaciones Forestales, Rio Bravo experimental site</v>
      </c>
      <c r="BN372" s="3" t="str">
        <v>Instituto Nacional De Investigaciones Forestales, Rio Bravo experimental site</v>
      </c>
      <c r="BO372" s="3" t="str">
        <v>Instituto Nacional De Investigaciones Forestales, Rio Bravo experimental site</v>
      </c>
      <c r="BP372" s="3" t="str">
        <v>Instituto Nacional De Investigaciones Forestales, Rio Bravo experimental site</v>
      </c>
      <c r="BQ372" s="3" t="str">
        <v>Instituto Nacional De Investigaciones Forestales, Rio Bravo experimental site</v>
      </c>
      <c r="BR372" s="3" t="str">
        <v>Instituto Nacional De Investigaciones Forestales, Rio Bravo experimental site</v>
      </c>
      <c r="BS372" s="3" t="str">
        <v>Instituto Nacional De Investigaciones Forestales, Rio Bravo experimental site</v>
      </c>
      <c r="BT372" s="3" t="str">
        <v>Instituto Nacional De Investigaciones Forestales, Rio Bravo experimental site</v>
      </c>
      <c r="BU372" s="3" t="str">
        <v>Instituto Nacional De Investigaciones Forestales, Rio Bravo experimental site</v>
      </c>
      <c r="BV372" s="3" t="str">
        <v>Instituto Nacional De Investigaciones Forestales, Rio Bravo experimental site</v>
      </c>
      <c r="BW372" s="3" t="str">
        <v>Instituto Nacional De Investigaciones Forestales, Rio Bravo experimental site</v>
      </c>
      <c r="BX372" s="3" t="str">
        <v>Instituto Nacional De Investigaciones Forestales, Rio Bravo experimental site</v>
      </c>
      <c r="BY372" s="3" t="str">
        <v>Instituto Nacional De Investigaciones Forestales, Rio Bravo experimental site</v>
      </c>
      <c r="BZ372" s="3" t="str">
        <v>Instituto Nacional De Investigaciones Forestales, Rio Bravo experimental site</v>
      </c>
      <c r="CA372" s="3" t="str">
        <v>Instituto Nacional De Investigaciones Forestales, Rio Bravo experimental site</v>
      </c>
      <c r="CB372" s="3" t="str">
        <v>Instituto Nacional De Investigaciones Forestales, Rio Bravo experimental site</v>
      </c>
      <c r="CC372" s="3" t="str">
        <v>Instituto Nacional De Investigaciones Forestales, Rio Bravo experimental site</v>
      </c>
      <c r="CD372" s="3" t="str">
        <v>Instituto Nacional De Investigaciones Forestales, Rio Bravo experimental site</v>
      </c>
      <c r="CE372" s="3" t="str">
        <v>Instituto Nacional De Investigaciones Forestales, Rio Bravo experimental site</v>
      </c>
      <c r="CF372" s="3" t="str">
        <v>Instituto Nacional De Investigaciones Forestales, Rio Bravo experimental site</v>
      </c>
      <c r="CG372" s="3" t="str">
        <v>Instituto Nacional De Investigaciones Forestales, Rio Bravo experimental site</v>
      </c>
      <c r="CK372" s="3" t="str">
        <v>Instituto Nacional De Investigaciones Forestales, Rio Bravo experimental site</v>
      </c>
      <c r="CM372" s="3" t="str">
        <v>Instituto Nacional De Investigaciones Forestales, Rio Bravo experimental site</v>
      </c>
      <c r="CN372" s="3" t="str">
        <v>Instituto Nacional De Investigaciones Forestales, Rio Bravo experimental site</v>
      </c>
      <c r="CO372" s="3" t="str">
        <v>Instituto Nacional De Investigaciones Forestales, Rio Bravo experimental site</v>
      </c>
      <c r="CP372" s="3" t="str">
        <v>Instituto Nacional De Investigaciones Forestales, Rio Bravo experimental site</v>
      </c>
      <c r="CQ372" s="3" t="str">
        <v>Instituto Nacional De Investigaciones Forestales, Rio Bravo experimental site</v>
      </c>
      <c r="CR372" s="3" t="str">
        <v>Instituto Nacional De Investigaciones Forestales, Rio Bravo experimental site</v>
      </c>
      <c r="CS372" s="3" t="str">
        <v>Instituto Nacional De Investigaciones Forestales, Rio Bravo experimental site</v>
      </c>
      <c r="CT372" s="3" t="str">
        <v>Instituto Nacional De Investigaciones Forestales, Rio Bravo experimental site</v>
      </c>
      <c r="CU372" s="3" t="str">
        <v>Instituto Nacional De Investigaciones Forestales, Rio Bravo experimental site</v>
      </c>
      <c r="CV372" s="3" t="str">
        <v>Instituto Nacional De Investigaciones Forestales, Rio Bravo experimental site</v>
      </c>
      <c r="CW372" s="3" t="str">
        <v>Instituto Nacional De Investigaciones Forestales, Rio Bravo experimental site</v>
      </c>
      <c r="CX372" s="3" t="str">
        <v>Instituto Nacional De Investigaciones Forestales, Rio Bravo experimental site</v>
      </c>
      <c r="CY372" s="3" t="str">
        <v>Instituto Nacional De Investigaciones Forestales, Rio Bravo experimental site</v>
      </c>
      <c r="CZ372" s="3" t="str">
        <v>Instituto Nacional De Investigaciones Forestales, Rio Bravo experimental site</v>
      </c>
      <c r="DA372" s="3" t="str">
        <v>Instituto Nacional De Investigaciones Forestales, Rio Bravo experimental site</v>
      </c>
      <c r="DB372" s="3" t="str">
        <v>Instituto Nacional De Investigaciones Forestales, Rio Bravo experimental site</v>
      </c>
      <c r="DC372" s="3" t="str">
        <v>Instituto Nacional De Investigaciones Forestales, Rio Bravo experimental site</v>
      </c>
      <c r="DD372" s="3" t="str">
        <v>Instituto Nacional De Investigaciones Forestales, Rio Bravo experimental site</v>
      </c>
      <c r="DE372" s="3" t="str">
        <v>Instituto Nacional De Investigaciones Forestales, Rio Bravo experimental site</v>
      </c>
      <c r="DF372" s="3" t="str">
        <v>Instituto Nacional De Investigaciones Forestales, Rio Bravo experimental site</v>
      </c>
      <c r="DG372" s="3" t="str">
        <v>Instituto Nacional De Investigaciones Forestales, Rio Bravo experimental site</v>
      </c>
      <c r="DH372" s="3" t="str">
        <v>Instituto Nacional De Investigaciones Forestales, Rio Bravo experimental site</v>
      </c>
      <c r="DI372" s="3" t="str">
        <v>Instituto Nacional De Investigaciones Forestales, Rio Bravo experimental site</v>
      </c>
      <c r="DJ372" s="3" t="str">
        <v>Instituto Nacional De Investigaciones Forestales, Rio Bravo experimental site</v>
      </c>
      <c r="DK372" s="3" t="str">
        <v>Instituto Nacional De Investigaciones Forestales, Rio Bravo experimental site</v>
      </c>
      <c r="DL372" s="3" t="str">
        <v>Instituto Nacional De Investigaciones Forestales, Rio Bravo experimental site</v>
      </c>
      <c r="DM372" s="3" t="str">
        <v>Instituto Nacional De Investigaciones Forestales, Rio Bravo experimental site</v>
      </c>
      <c r="DN372" s="3" t="str">
        <v>Instituto Nacional De Investigaciones Forestales, Rio Bravo experimental site</v>
      </c>
      <c r="DO372" s="3" t="str">
        <v>Instituto Nacional De Investigaciones Forestales, Rio Bravo experimental site</v>
      </c>
      <c r="DP372" s="3" t="str">
        <v>Instituto Nacional De Investigaciones Forestales, Rio Bravo experimental site</v>
      </c>
    </row>
    <row r="373" spans="1:120" ht="14.5" x14ac:dyDescent="0.35">
      <c r="A373" s="3">
        <v>-28.4391</v>
      </c>
      <c r="B373" s="3">
        <v>-54.006700000000002</v>
      </c>
      <c r="C373" s="3" t="s">
        <v>9239</v>
      </c>
      <c r="D373" s="3" t="s">
        <v>112</v>
      </c>
      <c r="E373" s="3" t="s">
        <v>10212</v>
      </c>
      <c r="F373" s="3">
        <v>1000</v>
      </c>
      <c r="G373"/>
      <c r="H373" s="3" t="str">
        <f>CONCATENATE(site_list[[#This Row],[Country]],site_list[[#This Row],[Site.ID]])</f>
        <v>BrazilInstituto Regional De Desenvolvimento Rural (IRDeR), Augusto Pestana</v>
      </c>
      <c r="BB373" s="3" t="str">
        <v>Instituto Regional De Desenvolvimento Rural (IRDeR), Augusto Pestana</v>
      </c>
      <c r="BC373" s="3" t="str">
        <v>Instituto Regional De Desenvolvimento Rural (IRDeR), Augusto Pestana</v>
      </c>
      <c r="BD373" s="3" t="str">
        <v>Instituto Regional De Desenvolvimento Rural (IRDeR), Augusto Pestana</v>
      </c>
      <c r="BE373" s="3" t="str">
        <v>Instituto Regional De Desenvolvimento Rural (IRDeR), Augusto Pestana</v>
      </c>
      <c r="BF373" s="3" t="str">
        <v>Instituto Regional De Desenvolvimento Rural (IRDeR), Augusto Pestana</v>
      </c>
      <c r="BG373" s="3" t="str">
        <v>Instituto Regional De Desenvolvimento Rural (IRDeR), Augusto Pestana</v>
      </c>
      <c r="BH373" s="3" t="str">
        <v>Instituto Regional De Desenvolvimento Rural (IRDeR), Augusto Pestana</v>
      </c>
      <c r="BI373" s="3" t="str">
        <v>Instituto Regional De Desenvolvimento Rural (IRDeR), Augusto Pestana</v>
      </c>
      <c r="BJ373" s="3" t="str">
        <v>Instituto Regional De Desenvolvimento Rural (IRDeR), Augusto Pestana</v>
      </c>
      <c r="BK373" s="3" t="str">
        <v>Instituto Regional De Desenvolvimento Rural (IRDeR), Augusto Pestana</v>
      </c>
      <c r="BL373" s="3" t="str">
        <v>Instituto Regional De Desenvolvimento Rural (IRDeR), Augusto Pestana</v>
      </c>
      <c r="BM373" s="3" t="str">
        <v>Instituto Regional De Desenvolvimento Rural (IRDeR), Augusto Pestana</v>
      </c>
      <c r="BN373" s="3" t="str">
        <v>Instituto Regional De Desenvolvimento Rural (IRDeR), Augusto Pestana</v>
      </c>
      <c r="BO373" s="3" t="str">
        <v>Instituto Regional De Desenvolvimento Rural (IRDeR), Augusto Pestana</v>
      </c>
      <c r="BP373" s="3" t="str">
        <v>Instituto Regional De Desenvolvimento Rural (IRDeR), Augusto Pestana</v>
      </c>
      <c r="BQ373" s="3" t="str">
        <v>Instituto Regional De Desenvolvimento Rural (IRDeR), Augusto Pestana</v>
      </c>
      <c r="BR373" s="3" t="str">
        <v>Instituto Regional De Desenvolvimento Rural (IRDeR), Augusto Pestana</v>
      </c>
      <c r="BS373" s="3" t="str">
        <v>Instituto Regional De Desenvolvimento Rural (IRDeR), Augusto Pestana</v>
      </c>
      <c r="BT373" s="3" t="str">
        <v>Instituto Regional De Desenvolvimento Rural (IRDeR), Augusto Pestana</v>
      </c>
      <c r="BU373" s="3" t="str">
        <v>Instituto Regional De Desenvolvimento Rural (IRDeR), Augusto Pestana</v>
      </c>
      <c r="BV373" s="3" t="str">
        <v>Instituto Regional De Desenvolvimento Rural (IRDeR), Augusto Pestana</v>
      </c>
      <c r="BW373" s="3" t="str">
        <v>Instituto Regional De Desenvolvimento Rural (IRDeR), Augusto Pestana</v>
      </c>
      <c r="BX373" s="3" t="str">
        <v>Instituto Regional De Desenvolvimento Rural (IRDeR), Augusto Pestana</v>
      </c>
      <c r="BY373" s="3" t="str">
        <v>Instituto Regional De Desenvolvimento Rural (IRDeR), Augusto Pestana</v>
      </c>
      <c r="BZ373" s="3" t="str">
        <v>Instituto Regional De Desenvolvimento Rural (IRDeR), Augusto Pestana</v>
      </c>
      <c r="CA373" s="3" t="str">
        <v>Instituto Regional De Desenvolvimento Rural (IRDeR), Augusto Pestana</v>
      </c>
      <c r="CB373" s="3" t="str">
        <v>Instituto Regional De Desenvolvimento Rural (IRDeR), Augusto Pestana</v>
      </c>
      <c r="CC373" s="3" t="str">
        <v>Instituto Regional De Desenvolvimento Rural (IRDeR), Augusto Pestana</v>
      </c>
      <c r="CD373" s="3" t="str">
        <v>Instituto Regional De Desenvolvimento Rural (IRDeR), Augusto Pestana</v>
      </c>
      <c r="CE373" s="3" t="str">
        <v>Instituto Regional De Desenvolvimento Rural (IRDeR), Augusto Pestana</v>
      </c>
      <c r="CF373" s="3" t="str">
        <v>Instituto Regional De Desenvolvimento Rural (IRDeR), Augusto Pestana</v>
      </c>
      <c r="CG373" s="3" t="str">
        <v>Instituto Regional De Desenvolvimento Rural (IRDeR), Augusto Pestana</v>
      </c>
      <c r="CK373" s="3" t="str">
        <v>Instituto Regional De Desenvolvimento Rural (IRDeR), Augusto Pestana</v>
      </c>
      <c r="CM373" s="3" t="str">
        <v>Instituto Regional De Desenvolvimento Rural (IRDeR), Augusto Pestana</v>
      </c>
      <c r="CN373" s="3" t="str">
        <v>Instituto Regional De Desenvolvimento Rural (IRDeR), Augusto Pestana</v>
      </c>
      <c r="CO373" s="3" t="str">
        <v>Instituto Regional De Desenvolvimento Rural (IRDeR), Augusto Pestana</v>
      </c>
      <c r="CP373" s="3" t="str">
        <v>Instituto Regional De Desenvolvimento Rural (IRDeR), Augusto Pestana</v>
      </c>
      <c r="CQ373" s="3" t="str">
        <v>Instituto Regional De Desenvolvimento Rural (IRDeR), Augusto Pestana</v>
      </c>
      <c r="CR373" s="3" t="str">
        <v>Instituto Regional De Desenvolvimento Rural (IRDeR), Augusto Pestana</v>
      </c>
      <c r="CS373" s="3" t="str">
        <v>Instituto Regional De Desenvolvimento Rural (IRDeR), Augusto Pestana</v>
      </c>
      <c r="CT373" s="3" t="str">
        <v>Instituto Regional De Desenvolvimento Rural (IRDeR), Augusto Pestana</v>
      </c>
      <c r="CU373" s="3" t="str">
        <v>Instituto Regional De Desenvolvimento Rural (IRDeR), Augusto Pestana</v>
      </c>
      <c r="CV373" s="3" t="str">
        <v>Instituto Regional De Desenvolvimento Rural (IRDeR), Augusto Pestana</v>
      </c>
      <c r="CW373" s="3" t="str">
        <v>Instituto Regional De Desenvolvimento Rural (IRDeR), Augusto Pestana</v>
      </c>
      <c r="CX373" s="3" t="str">
        <v>Instituto Regional De Desenvolvimento Rural (IRDeR), Augusto Pestana</v>
      </c>
      <c r="CY373" s="3" t="str">
        <v>Instituto Regional De Desenvolvimento Rural (IRDeR), Augusto Pestana</v>
      </c>
      <c r="CZ373" s="3" t="str">
        <v>Instituto Regional De Desenvolvimento Rural (IRDeR), Augusto Pestana</v>
      </c>
      <c r="DA373" s="3" t="str">
        <v>Instituto Regional De Desenvolvimento Rural (IRDeR), Augusto Pestana</v>
      </c>
      <c r="DB373" s="3" t="str">
        <v>Instituto Regional De Desenvolvimento Rural (IRDeR), Augusto Pestana</v>
      </c>
      <c r="DC373" s="3" t="str">
        <v>Instituto Regional De Desenvolvimento Rural (IRDeR), Augusto Pestana</v>
      </c>
      <c r="DD373" s="3" t="str">
        <v>Instituto Regional De Desenvolvimento Rural (IRDeR), Augusto Pestana</v>
      </c>
      <c r="DE373" s="3" t="str">
        <v>Instituto Regional De Desenvolvimento Rural (IRDeR), Augusto Pestana</v>
      </c>
      <c r="DF373" s="3" t="str">
        <v>Instituto Regional De Desenvolvimento Rural (IRDeR), Augusto Pestana</v>
      </c>
      <c r="DG373" s="3" t="str">
        <v>Instituto Regional De Desenvolvimento Rural (IRDeR), Augusto Pestana</v>
      </c>
      <c r="DH373" s="3" t="str">
        <v>Instituto Regional De Desenvolvimento Rural (IRDeR), Augusto Pestana</v>
      </c>
      <c r="DI373" s="3" t="str">
        <v>Instituto Regional De Desenvolvimento Rural (IRDeR), Augusto Pestana</v>
      </c>
      <c r="DJ373" s="3" t="str">
        <v>Instituto Regional De Desenvolvimento Rural (IRDeR), Augusto Pestana</v>
      </c>
      <c r="DK373" s="3" t="str">
        <v>Instituto Regional De Desenvolvimento Rural (IRDeR), Augusto Pestana</v>
      </c>
      <c r="DL373" s="3" t="str">
        <v>Instituto Regional De Desenvolvimento Rural (IRDeR), Augusto Pestana</v>
      </c>
      <c r="DM373" s="3" t="str">
        <v>Instituto Regional De Desenvolvimento Rural (IRDeR), Augusto Pestana</v>
      </c>
      <c r="DN373" s="3" t="str">
        <v>Instituto Regional De Desenvolvimento Rural (IRDeR), Augusto Pestana</v>
      </c>
      <c r="DO373" s="3" t="str">
        <v>Instituto Regional De Desenvolvimento Rural (IRDeR), Augusto Pestana</v>
      </c>
      <c r="DP373" s="3" t="str">
        <v>Instituto Regional De Desenvolvimento Rural (IRDeR), Augusto Pestana</v>
      </c>
    </row>
    <row r="374" spans="1:120" ht="14.5" x14ac:dyDescent="0.35">
      <c r="A374" s="3">
        <v>33.9009</v>
      </c>
      <c r="B374" s="3">
        <v>9.7225000000000001</v>
      </c>
      <c r="C374" s="3" t="s">
        <v>231</v>
      </c>
      <c r="D374" s="3" t="s">
        <v>107</v>
      </c>
      <c r="E374" s="3" t="s">
        <v>575</v>
      </c>
      <c r="F374" s="3">
        <v>100</v>
      </c>
      <c r="G374"/>
      <c r="H374" s="3" t="str">
        <f>CONCATENATE(site_list[[#This Row],[Country]],site_list[[#This Row],[Site.ID]])</f>
        <v>TunisiaINSTM, Bechima, Gabes</v>
      </c>
      <c r="BB374" s="3" t="str">
        <v>INSTM, Bechima, Gabes</v>
      </c>
      <c r="BC374" s="3" t="str">
        <v>INSTM, Bechima, Gabes</v>
      </c>
      <c r="BD374" s="3" t="str">
        <v>INSTM, Bechima, Gabes</v>
      </c>
      <c r="BE374" s="3" t="str">
        <v>INSTM, Bechima, Gabes</v>
      </c>
      <c r="BF374" s="3" t="str">
        <v>INSTM, Bechima, Gabes</v>
      </c>
      <c r="BG374" s="3" t="str">
        <v>INSTM, Bechima, Gabes</v>
      </c>
      <c r="BH374" s="3" t="str">
        <v>INSTM, Bechima, Gabes</v>
      </c>
      <c r="BI374" s="3" t="str">
        <v>INSTM, Bechima, Gabes</v>
      </c>
      <c r="BJ374" s="3" t="str">
        <v>INSTM, Bechima, Gabes</v>
      </c>
      <c r="BK374" s="3" t="str">
        <v>INSTM, Bechima, Gabes</v>
      </c>
      <c r="BL374" s="3" t="str">
        <v>INSTM, Bechima, Gabes</v>
      </c>
      <c r="BM374" s="3" t="str">
        <v>INSTM, Bechima, Gabes</v>
      </c>
      <c r="BN374" s="3" t="str">
        <v>INSTM, Bechima, Gabes</v>
      </c>
      <c r="BO374" s="3" t="str">
        <v>INSTM, Bechima, Gabes</v>
      </c>
      <c r="BP374" s="3" t="str">
        <v>INSTM, Bechima, Gabes</v>
      </c>
      <c r="BQ374" s="3" t="str">
        <v>INSTM, Bechima, Gabes</v>
      </c>
      <c r="BR374" s="3" t="str">
        <v>INSTM, Bechima, Gabes</v>
      </c>
      <c r="BS374" s="3" t="str">
        <v>INSTM, Bechima, Gabes</v>
      </c>
      <c r="BT374" s="3" t="str">
        <v>INSTM, Bechima, Gabes</v>
      </c>
      <c r="BU374" s="3" t="str">
        <v>INSTM, Bechima, Gabes</v>
      </c>
      <c r="BV374" s="3" t="str">
        <v>INSTM, Bechima, Gabes</v>
      </c>
      <c r="BW374" s="3" t="str">
        <v>INSTM, Bechima, Gabes</v>
      </c>
      <c r="BX374" s="3" t="str">
        <v>INSTM, Bechima, Gabes</v>
      </c>
      <c r="BY374" s="3" t="str">
        <v>INSTM, Bechima, Gabes</v>
      </c>
      <c r="BZ374" s="3" t="str">
        <v>INSTM, Bechima, Gabes</v>
      </c>
      <c r="CA374" s="3" t="str">
        <v>INSTM, Bechima, Gabes</v>
      </c>
      <c r="CB374" s="3" t="str">
        <v>INSTM, Bechima, Gabes</v>
      </c>
      <c r="CC374" s="3" t="str">
        <v>INSTM, Bechima, Gabes</v>
      </c>
      <c r="CD374" s="3" t="str">
        <v>INSTM, Bechima, Gabes</v>
      </c>
      <c r="CE374" s="3" t="str">
        <v>INSTM, Bechima, Gabes</v>
      </c>
      <c r="CF374" s="3" t="str">
        <v>INSTM, Bechima, Gabes</v>
      </c>
      <c r="CG374" s="3" t="str">
        <v>INSTM, Bechima, Gabes</v>
      </c>
      <c r="CK374" s="3" t="str">
        <v>INSTM, Bechima, Gabes</v>
      </c>
      <c r="CM374" s="3" t="str">
        <v>INSTM, Bechima, Gabes</v>
      </c>
      <c r="CN374" s="3" t="str">
        <v>INSTM, Bechima, Gabes</v>
      </c>
      <c r="CO374" s="3" t="str">
        <v>INSTM, Bechima, Gabes</v>
      </c>
      <c r="CP374" s="3" t="str">
        <v>INSTM, Bechima, Gabes</v>
      </c>
      <c r="CQ374" s="3" t="str">
        <v>INSTM, Bechima, Gabes</v>
      </c>
      <c r="CR374" s="3" t="str">
        <v>INSTM, Bechima, Gabes</v>
      </c>
      <c r="CS374" s="3" t="str">
        <v>INSTM, Bechima, Gabes</v>
      </c>
      <c r="CT374" s="3" t="str">
        <v>INSTM, Bechima, Gabes</v>
      </c>
      <c r="CU374" s="3" t="str">
        <v>INSTM, Bechima, Gabes</v>
      </c>
      <c r="CV374" s="3" t="str">
        <v>INSTM, Bechima, Gabes</v>
      </c>
      <c r="CW374" s="3" t="str">
        <v>INSTM, Bechima, Gabes</v>
      </c>
      <c r="CX374" s="3" t="str">
        <v>INSTM, Bechima, Gabes</v>
      </c>
      <c r="CY374" s="3" t="str">
        <v>INSTM, Bechima, Gabes</v>
      </c>
      <c r="CZ374" s="3" t="str">
        <v>INSTM, Bechima, Gabes</v>
      </c>
      <c r="DA374" s="3" t="str">
        <v>INSTM, Bechima, Gabes</v>
      </c>
      <c r="DB374" s="3" t="str">
        <v>INSTM, Bechima, Gabes</v>
      </c>
      <c r="DC374" s="3" t="str">
        <v>INSTM, Bechima, Gabes</v>
      </c>
      <c r="DD374" s="3" t="str">
        <v>INSTM, Bechima, Gabes</v>
      </c>
      <c r="DE374" s="3" t="str">
        <v>INSTM, Bechima, Gabes</v>
      </c>
      <c r="DF374" s="3" t="str">
        <v>INSTM, Bechima, Gabes</v>
      </c>
      <c r="DG374" s="3" t="str">
        <v>INSTM, Bechima, Gabes</v>
      </c>
      <c r="DH374" s="3" t="str">
        <v>INSTM, Bechima, Gabes</v>
      </c>
      <c r="DI374" s="3" t="str">
        <v>INSTM, Bechima, Gabes</v>
      </c>
      <c r="DJ374" s="3" t="str">
        <v>INSTM, Bechima, Gabes</v>
      </c>
      <c r="DK374" s="3" t="str">
        <v>INSTM, Bechima, Gabes</v>
      </c>
      <c r="DL374" s="3" t="str">
        <v>INSTM, Bechima, Gabes</v>
      </c>
      <c r="DM374" s="3" t="str">
        <v>INSTM, Bechima, Gabes</v>
      </c>
      <c r="DN374" s="3" t="str">
        <v>INSTM, Bechima, Gabes</v>
      </c>
      <c r="DO374" s="3" t="str">
        <v>INSTM, Bechima, Gabes</v>
      </c>
      <c r="DP374" s="3" t="str">
        <v>INSTM, Bechima, Gabes</v>
      </c>
    </row>
    <row r="375" spans="1:120" ht="14.5" x14ac:dyDescent="0.35">
      <c r="A375" s="3">
        <v>-22.757000000000001</v>
      </c>
      <c r="B375" s="3">
        <v>-43.674700000000001</v>
      </c>
      <c r="C375" s="3" t="s">
        <v>9239</v>
      </c>
      <c r="D375" s="3" t="s">
        <v>112</v>
      </c>
      <c r="E375" s="3" t="s">
        <v>13595</v>
      </c>
      <c r="F375" s="3">
        <v>500</v>
      </c>
      <c r="G375"/>
      <c r="H375" s="3" t="str">
        <f>CONCATENATE(site_list[[#This Row],[Country]],site_list[[#This Row],[Site.ID]])</f>
        <v>BrazilIntegrated Agroecology Production Experimental Station</v>
      </c>
      <c r="BB375" s="3" t="str">
        <v>Integrated Agroecology Production Experimental Station</v>
      </c>
      <c r="BC375" s="3" t="str">
        <v>Integrated Agroecology Production Experimental Station</v>
      </c>
      <c r="BD375" s="3" t="str">
        <v>Integrated Agroecology Production Experimental Station</v>
      </c>
      <c r="BE375" s="3" t="str">
        <v>Integrated Agroecology Production Experimental Station</v>
      </c>
      <c r="BF375" s="3" t="str">
        <v>Integrated Agroecology Production Experimental Station</v>
      </c>
      <c r="BG375" s="3" t="str">
        <v>Integrated Agroecology Production Experimental Station</v>
      </c>
      <c r="BH375" s="3" t="str">
        <v>Integrated Agroecology Production Experimental Station</v>
      </c>
      <c r="BI375" s="3" t="str">
        <v>Integrated Agroecology Production Experimental Station</v>
      </c>
      <c r="BJ375" s="3" t="str">
        <v>Integrated Agroecology Production Experimental Station</v>
      </c>
      <c r="BK375" s="3" t="str">
        <v>Integrated Agroecology Production Experimental Station</v>
      </c>
      <c r="BL375" s="3" t="str">
        <v>Integrated Agroecology Production Experimental Station</v>
      </c>
      <c r="BM375" s="3" t="str">
        <v>Integrated Agroecology Production Experimental Station</v>
      </c>
      <c r="BN375" s="3" t="str">
        <v>Integrated Agroecology Production Experimental Station</v>
      </c>
      <c r="BO375" s="3" t="str">
        <v>Integrated Agroecology Production Experimental Station</v>
      </c>
      <c r="BP375" s="3" t="str">
        <v>Integrated Agroecology Production Experimental Station</v>
      </c>
      <c r="BQ375" s="3" t="str">
        <v>Integrated Agroecology Production Experimental Station</v>
      </c>
      <c r="BR375" s="3" t="str">
        <v>Integrated Agroecology Production Experimental Station</v>
      </c>
      <c r="BS375" s="3" t="str">
        <v>Integrated Agroecology Production Experimental Station</v>
      </c>
      <c r="BT375" s="3" t="str">
        <v>Integrated Agroecology Production Experimental Station</v>
      </c>
      <c r="BU375" s="3" t="str">
        <v>Integrated Agroecology Production Experimental Station</v>
      </c>
      <c r="BV375" s="3" t="str">
        <v>Integrated Agroecology Production Experimental Station</v>
      </c>
      <c r="BW375" s="3" t="str">
        <v>Integrated Agroecology Production Experimental Station</v>
      </c>
      <c r="BX375" s="3" t="str">
        <v>Integrated Agroecology Production Experimental Station</v>
      </c>
      <c r="BY375" s="3" t="str">
        <v>Integrated Agroecology Production Experimental Station</v>
      </c>
      <c r="BZ375" s="3" t="str">
        <v>Integrated Agroecology Production Experimental Station</v>
      </c>
      <c r="CA375" s="3" t="str">
        <v>Integrated Agroecology Production Experimental Station</v>
      </c>
      <c r="CB375" s="3" t="str">
        <v>Integrated Agroecology Production Experimental Station</v>
      </c>
      <c r="CC375" s="3" t="str">
        <v>Integrated Agroecology Production Experimental Station</v>
      </c>
      <c r="CD375" s="3" t="str">
        <v>Integrated Agroecology Production Experimental Station</v>
      </c>
      <c r="CE375" s="3" t="str">
        <v>Integrated Agroecology Production Experimental Station</v>
      </c>
      <c r="CF375" s="3" t="str">
        <v>Integrated Agroecology Production Experimental Station</v>
      </c>
      <c r="CG375" s="3" t="str">
        <v>Integrated Agroecology Production Experimental Station</v>
      </c>
      <c r="CK375" s="3" t="str">
        <v>Integrated Agroecology Production Experimental Station</v>
      </c>
      <c r="CM375" s="3" t="str">
        <v>Integrated Agroecology Production Experimental Station</v>
      </c>
      <c r="CN375" s="3" t="str">
        <v>Integrated Agroecology Production Experimental Station</v>
      </c>
      <c r="CO375" s="3" t="str">
        <v>Integrated Agroecology Production Experimental Station</v>
      </c>
      <c r="CP375" s="3" t="str">
        <v>Integrated Agroecology Production Experimental Station</v>
      </c>
      <c r="CQ375" s="3" t="str">
        <v>Integrated Agroecology Production Experimental Station</v>
      </c>
      <c r="CR375" s="3" t="str">
        <v>Integrated Agroecology Production Experimental Station</v>
      </c>
      <c r="CS375" s="3" t="str">
        <v>Integrated Agroecology Production Experimental Station</v>
      </c>
      <c r="CT375" s="3" t="str">
        <v>Integrated Agroecology Production Experimental Station</v>
      </c>
      <c r="CU375" s="3" t="str">
        <v>Integrated Agroecology Production Experimental Station</v>
      </c>
      <c r="CV375" s="3" t="str">
        <v>Integrated Agroecology Production Experimental Station</v>
      </c>
      <c r="CW375" s="3" t="str">
        <v>Integrated Agroecology Production Experimental Station</v>
      </c>
      <c r="CX375" s="3" t="str">
        <v>Integrated Agroecology Production Experimental Station</v>
      </c>
      <c r="CY375" s="3" t="str">
        <v>Integrated Agroecology Production Experimental Station</v>
      </c>
      <c r="CZ375" s="3" t="str">
        <v>Integrated Agroecology Production Experimental Station</v>
      </c>
      <c r="DA375" s="3" t="str">
        <v>Integrated Agroecology Production Experimental Station</v>
      </c>
      <c r="DB375" s="3" t="str">
        <v>Integrated Agroecology Production Experimental Station</v>
      </c>
      <c r="DC375" s="3" t="str">
        <v>Integrated Agroecology Production Experimental Station</v>
      </c>
      <c r="DD375" s="3" t="str">
        <v>Integrated Agroecology Production Experimental Station</v>
      </c>
      <c r="DE375" s="3" t="str">
        <v>Integrated Agroecology Production Experimental Station</v>
      </c>
      <c r="DF375" s="3" t="str">
        <v>Integrated Agroecology Production Experimental Station</v>
      </c>
      <c r="DG375" s="3" t="str">
        <v>Integrated Agroecology Production Experimental Station</v>
      </c>
      <c r="DH375" s="3" t="str">
        <v>Integrated Agroecology Production Experimental Station</v>
      </c>
      <c r="DI375" s="3" t="str">
        <v>Integrated Agroecology Production Experimental Station</v>
      </c>
      <c r="DJ375" s="3" t="str">
        <v>Integrated Agroecology Production Experimental Station</v>
      </c>
      <c r="DK375" s="3" t="str">
        <v>Integrated Agroecology Production Experimental Station</v>
      </c>
      <c r="DL375" s="3" t="str">
        <v>Integrated Agroecology Production Experimental Station</v>
      </c>
      <c r="DM375" s="3" t="str">
        <v>Integrated Agroecology Production Experimental Station</v>
      </c>
      <c r="DN375" s="3" t="str">
        <v>Integrated Agroecology Production Experimental Station</v>
      </c>
      <c r="DO375" s="3" t="str">
        <v>Integrated Agroecology Production Experimental Station</v>
      </c>
      <c r="DP375" s="3" t="str">
        <v>Integrated Agroecology Production Experimental Station</v>
      </c>
    </row>
    <row r="376" spans="1:120" ht="14.5" x14ac:dyDescent="0.35">
      <c r="A376" s="3">
        <v>9.0163100000000007</v>
      </c>
      <c r="B376" s="3">
        <v>38.814279999999997</v>
      </c>
      <c r="C376" s="3" t="s">
        <v>148</v>
      </c>
      <c r="D376" s="3" t="s">
        <v>107</v>
      </c>
      <c r="E376" s="3" t="s">
        <v>7731</v>
      </c>
      <c r="F376" s="3">
        <v>500</v>
      </c>
      <c r="G376"/>
      <c r="H376" s="3" t="str">
        <f>CONCATENATE(site_list[[#This Row],[Country]],site_list[[#This Row],[Site.ID]])</f>
        <v>EthiopiaInternational Livestock Centre for Africa</v>
      </c>
      <c r="BB376" s="3" t="str">
        <v>International Livestock Centre for Africa</v>
      </c>
      <c r="BC376" s="3" t="str">
        <v>International Livestock Centre for Africa</v>
      </c>
      <c r="BD376" s="3" t="str">
        <v>International Livestock Centre for Africa</v>
      </c>
      <c r="BE376" s="3" t="str">
        <v>International Livestock Centre for Africa</v>
      </c>
      <c r="BF376" s="3" t="str">
        <v>International Livestock Centre for Africa</v>
      </c>
      <c r="BG376" s="3" t="str">
        <v>International Livestock Centre for Africa</v>
      </c>
      <c r="BH376" s="3" t="str">
        <v>International Livestock Centre for Africa</v>
      </c>
      <c r="BI376" s="3" t="str">
        <v>International Livestock Centre for Africa</v>
      </c>
      <c r="BJ376" s="3" t="str">
        <v>International Livestock Centre for Africa</v>
      </c>
      <c r="BK376" s="3" t="str">
        <v>International Livestock Centre for Africa</v>
      </c>
      <c r="BL376" s="3" t="str">
        <v>International Livestock Centre for Africa</v>
      </c>
      <c r="BM376" s="3" t="str">
        <v>International Livestock Centre for Africa</v>
      </c>
      <c r="BN376" s="3" t="str">
        <v>International Livestock Centre for Africa</v>
      </c>
      <c r="BO376" s="3" t="str">
        <v>International Livestock Centre for Africa</v>
      </c>
      <c r="BP376" s="3" t="str">
        <v>International Livestock Centre for Africa</v>
      </c>
      <c r="BQ376" s="3" t="str">
        <v>International Livestock Centre for Africa</v>
      </c>
      <c r="BR376" s="3" t="str">
        <v>International Livestock Centre for Africa</v>
      </c>
      <c r="BS376" s="3" t="str">
        <v>International Livestock Centre for Africa</v>
      </c>
      <c r="BT376" s="3" t="str">
        <v>International Livestock Centre for Africa</v>
      </c>
      <c r="BU376" s="3" t="str">
        <v>International Livestock Centre for Africa</v>
      </c>
      <c r="BV376" s="3" t="str">
        <v>International Livestock Centre for Africa</v>
      </c>
      <c r="BW376" s="3" t="str">
        <v>International Livestock Centre for Africa</v>
      </c>
      <c r="BX376" s="3" t="str">
        <v>International Livestock Centre for Africa</v>
      </c>
      <c r="BY376" s="3" t="str">
        <v>International Livestock Centre for Africa</v>
      </c>
      <c r="BZ376" s="3" t="str">
        <v>International Livestock Centre for Africa</v>
      </c>
      <c r="CA376" s="3" t="str">
        <v>International Livestock Centre for Africa</v>
      </c>
      <c r="CB376" s="3" t="str">
        <v>International Livestock Centre for Africa</v>
      </c>
      <c r="CC376" s="3" t="str">
        <v>International Livestock Centre for Africa</v>
      </c>
      <c r="CD376" s="3" t="str">
        <v>International Livestock Centre for Africa</v>
      </c>
      <c r="CE376" s="3" t="str">
        <v>International Livestock Centre for Africa</v>
      </c>
      <c r="CF376" s="3" t="str">
        <v>International Livestock Centre for Africa</v>
      </c>
      <c r="CG376" s="3" t="str">
        <v>International Livestock Centre for Africa</v>
      </c>
      <c r="CK376" s="3" t="str">
        <v>International Livestock Centre for Africa</v>
      </c>
      <c r="CM376" s="3" t="str">
        <v>International Livestock Centre for Africa</v>
      </c>
      <c r="CN376" s="3" t="str">
        <v>International Livestock Centre for Africa</v>
      </c>
      <c r="CO376" s="3" t="str">
        <v>International Livestock Centre for Africa</v>
      </c>
      <c r="CP376" s="3" t="str">
        <v>International Livestock Centre for Africa</v>
      </c>
      <c r="CQ376" s="3" t="str">
        <v>International Livestock Centre for Africa</v>
      </c>
      <c r="CR376" s="3" t="str">
        <v>International Livestock Centre for Africa</v>
      </c>
      <c r="CS376" s="3" t="str">
        <v>International Livestock Centre for Africa</v>
      </c>
      <c r="CT376" s="3" t="str">
        <v>International Livestock Centre for Africa</v>
      </c>
      <c r="CU376" s="3" t="str">
        <v>International Livestock Centre for Africa</v>
      </c>
      <c r="CV376" s="3" t="str">
        <v>International Livestock Centre for Africa</v>
      </c>
      <c r="CW376" s="3" t="str">
        <v>International Livestock Centre for Africa</v>
      </c>
      <c r="CX376" s="3" t="str">
        <v>International Livestock Centre for Africa</v>
      </c>
      <c r="CY376" s="3" t="str">
        <v>International Livestock Centre for Africa</v>
      </c>
      <c r="CZ376" s="3" t="str">
        <v>International Livestock Centre for Africa</v>
      </c>
      <c r="DA376" s="3" t="str">
        <v>International Livestock Centre for Africa</v>
      </c>
      <c r="DB376" s="3" t="str">
        <v>International Livestock Centre for Africa</v>
      </c>
      <c r="DC376" s="3" t="str">
        <v>International Livestock Centre for Africa</v>
      </c>
      <c r="DD376" s="3" t="str">
        <v>International Livestock Centre for Africa</v>
      </c>
      <c r="DE376" s="3" t="str">
        <v>International Livestock Centre for Africa</v>
      </c>
      <c r="DF376" s="3" t="str">
        <v>International Livestock Centre for Africa</v>
      </c>
      <c r="DG376" s="3" t="str">
        <v>International Livestock Centre for Africa</v>
      </c>
      <c r="DH376" s="3" t="str">
        <v>International Livestock Centre for Africa</v>
      </c>
      <c r="DI376" s="3" t="str">
        <v>International Livestock Centre for Africa</v>
      </c>
      <c r="DJ376" s="3" t="str">
        <v>International Livestock Centre for Africa</v>
      </c>
      <c r="DK376" s="3" t="str">
        <v>International Livestock Centre for Africa</v>
      </c>
      <c r="DL376" s="3" t="str">
        <v>International Livestock Centre for Africa</v>
      </c>
      <c r="DM376" s="3" t="str">
        <v>International Livestock Centre for Africa</v>
      </c>
      <c r="DN376" s="3" t="str">
        <v>International Livestock Centre for Africa</v>
      </c>
      <c r="DO376" s="3" t="str">
        <v>International Livestock Centre for Africa</v>
      </c>
      <c r="DP376" s="3" t="str">
        <v>International Livestock Centre for Africa</v>
      </c>
    </row>
    <row r="377" spans="1:120" ht="14.5" x14ac:dyDescent="0.35">
      <c r="A377" s="3">
        <v>6.0666700000000002</v>
      </c>
      <c r="B377" s="3">
        <v>10.43333</v>
      </c>
      <c r="C377" s="3" t="s">
        <v>121</v>
      </c>
      <c r="D377" s="3" t="s">
        <v>107</v>
      </c>
      <c r="E377" s="3" t="s">
        <v>251</v>
      </c>
      <c r="F377" s="3">
        <v>917</v>
      </c>
      <c r="G377"/>
      <c r="H377" s="3" t="str">
        <f>CONCATENATE(site_list[[#This Row],[Country]],site_list[[#This Row],[Site.ID]])</f>
        <v>CameroonIRA Babungo</v>
      </c>
      <c r="BB377" s="3" t="str">
        <v>IRA Babungo</v>
      </c>
      <c r="BC377" s="3" t="str">
        <v>IRA Babungo</v>
      </c>
      <c r="BD377" s="3" t="str">
        <v>IRA Babungo</v>
      </c>
      <c r="BE377" s="3" t="str">
        <v>IRA Babungo</v>
      </c>
      <c r="BF377" s="3" t="str">
        <v>IRA Babungo</v>
      </c>
      <c r="BG377" s="3" t="str">
        <v>IRA Babungo</v>
      </c>
      <c r="BH377" s="3" t="str">
        <v>IRA Babungo</v>
      </c>
      <c r="BI377" s="3" t="str">
        <v>IRA Babungo</v>
      </c>
      <c r="BJ377" s="3" t="str">
        <v>IRA Babungo</v>
      </c>
      <c r="BK377" s="3" t="str">
        <v>IRA Babungo</v>
      </c>
      <c r="BL377" s="3" t="str">
        <v>IRA Babungo</v>
      </c>
      <c r="BM377" s="3" t="str">
        <v>IRA Babungo</v>
      </c>
      <c r="BN377" s="3" t="str">
        <v>IRA Babungo</v>
      </c>
      <c r="BO377" s="3" t="str">
        <v>IRA Babungo</v>
      </c>
      <c r="BP377" s="3" t="str">
        <v>IRA Babungo</v>
      </c>
      <c r="BQ377" s="3" t="str">
        <v>IRA Babungo</v>
      </c>
      <c r="BR377" s="3" t="str">
        <v>IRA Babungo</v>
      </c>
      <c r="BS377" s="3" t="str">
        <v>IRA Babungo</v>
      </c>
      <c r="BT377" s="3" t="str">
        <v>IRA Babungo</v>
      </c>
      <c r="BU377" s="3" t="str">
        <v>IRA Babungo</v>
      </c>
      <c r="BV377" s="3" t="str">
        <v>IRA Babungo</v>
      </c>
      <c r="BW377" s="3" t="str">
        <v>IRA Babungo</v>
      </c>
      <c r="BX377" s="3" t="str">
        <v>IRA Babungo</v>
      </c>
      <c r="BY377" s="3" t="str">
        <v>IRA Babungo</v>
      </c>
      <c r="BZ377" s="3" t="str">
        <v>IRA Babungo</v>
      </c>
      <c r="CA377" s="3" t="str">
        <v>IRA Babungo</v>
      </c>
      <c r="CB377" s="3" t="str">
        <v>IRA Babungo</v>
      </c>
      <c r="CC377" s="3" t="str">
        <v>IRA Babungo</v>
      </c>
      <c r="CD377" s="3" t="str">
        <v>IRA Babungo</v>
      </c>
      <c r="CE377" s="3" t="str">
        <v>IRA Babungo</v>
      </c>
      <c r="CF377" s="3" t="str">
        <v>IRA Babungo</v>
      </c>
      <c r="CG377" s="3" t="str">
        <v>IRA Babungo</v>
      </c>
      <c r="CK377" s="3" t="str">
        <v>IRA Babungo</v>
      </c>
      <c r="CM377" s="3" t="str">
        <v>IRA Babungo</v>
      </c>
      <c r="CN377" s="3" t="str">
        <v>IRA Babungo</v>
      </c>
      <c r="CO377" s="3" t="str">
        <v>IRA Babungo</v>
      </c>
      <c r="CP377" s="3" t="str">
        <v>IRA Babungo</v>
      </c>
      <c r="CQ377" s="3" t="str">
        <v>IRA Babungo</v>
      </c>
      <c r="CR377" s="3" t="str">
        <v>IRA Babungo</v>
      </c>
      <c r="CS377" s="3" t="str">
        <v>IRA Babungo</v>
      </c>
      <c r="CT377" s="3" t="str">
        <v>IRA Babungo</v>
      </c>
      <c r="CU377" s="3" t="str">
        <v>IRA Babungo</v>
      </c>
      <c r="CV377" s="3" t="str">
        <v>IRA Babungo</v>
      </c>
      <c r="CW377" s="3" t="str">
        <v>IRA Babungo</v>
      </c>
      <c r="CX377" s="3" t="str">
        <v>IRA Babungo</v>
      </c>
      <c r="CY377" s="3" t="str">
        <v>IRA Babungo</v>
      </c>
      <c r="CZ377" s="3" t="str">
        <v>IRA Babungo</v>
      </c>
      <c r="DA377" s="3" t="str">
        <v>IRA Babungo</v>
      </c>
      <c r="DB377" s="3" t="str">
        <v>IRA Babungo</v>
      </c>
      <c r="DC377" s="3" t="str">
        <v>IRA Babungo</v>
      </c>
      <c r="DD377" s="3" t="str">
        <v>IRA Babungo</v>
      </c>
      <c r="DE377" s="3" t="str">
        <v>IRA Babungo</v>
      </c>
      <c r="DF377" s="3" t="str">
        <v>IRA Babungo</v>
      </c>
      <c r="DG377" s="3" t="str">
        <v>IRA Babungo</v>
      </c>
      <c r="DH377" s="3" t="str">
        <v>IRA Babungo</v>
      </c>
      <c r="DI377" s="3" t="str">
        <v>IRA Babungo</v>
      </c>
      <c r="DJ377" s="3" t="str">
        <v>IRA Babungo</v>
      </c>
      <c r="DK377" s="3" t="str">
        <v>IRA Babungo</v>
      </c>
      <c r="DL377" s="3" t="str">
        <v>IRA Babungo</v>
      </c>
      <c r="DM377" s="3" t="str">
        <v>IRA Babungo</v>
      </c>
      <c r="DN377" s="3" t="str">
        <v>IRA Babungo</v>
      </c>
      <c r="DO377" s="3" t="str">
        <v>IRA Babungo</v>
      </c>
      <c r="DP377" s="3" t="str">
        <v>IRA Babungo</v>
      </c>
    </row>
    <row r="378" spans="1:120" ht="14.5" x14ac:dyDescent="0.35">
      <c r="A378" s="3">
        <v>6.0170000000000003</v>
      </c>
      <c r="B378" s="3">
        <v>10.27</v>
      </c>
      <c r="C378" s="3" t="s">
        <v>121</v>
      </c>
      <c r="D378" s="3" t="s">
        <v>107</v>
      </c>
      <c r="E378" s="3" t="s">
        <v>252</v>
      </c>
      <c r="F378" s="3">
        <v>500</v>
      </c>
      <c r="G378"/>
      <c r="H378" s="3" t="str">
        <f>CONCATENATE(site_list[[#This Row],[Country]],site_list[[#This Row],[Site.ID]])</f>
        <v>CameroonIRA Mfonta, Bambui</v>
      </c>
      <c r="BB378" s="3" t="str">
        <v>IRA Mfonta, Bambui</v>
      </c>
      <c r="BC378" s="3" t="str">
        <v>IRA Mfonta, Bambui</v>
      </c>
      <c r="BD378" s="3" t="str">
        <v>IRA Mfonta, Bambui</v>
      </c>
      <c r="BE378" s="3" t="str">
        <v>IRA Mfonta, Bambui</v>
      </c>
      <c r="BF378" s="3" t="str">
        <v>IRA Mfonta, Bambui</v>
      </c>
      <c r="BG378" s="3" t="str">
        <v>IRA Mfonta, Bambui</v>
      </c>
      <c r="BH378" s="3" t="str">
        <v>IRA Mfonta, Bambui</v>
      </c>
      <c r="BI378" s="3" t="str">
        <v>IRA Mfonta, Bambui</v>
      </c>
      <c r="BJ378" s="3" t="str">
        <v>IRA Mfonta, Bambui</v>
      </c>
      <c r="BK378" s="3" t="str">
        <v>IRA Mfonta, Bambui</v>
      </c>
      <c r="BL378" s="3" t="str">
        <v>IRA Mfonta, Bambui</v>
      </c>
      <c r="BM378" s="3" t="str">
        <v>IRA Mfonta, Bambui</v>
      </c>
      <c r="BN378" s="3" t="str">
        <v>IRA Mfonta, Bambui</v>
      </c>
      <c r="BO378" s="3" t="str">
        <v>IRA Mfonta, Bambui</v>
      </c>
      <c r="BP378" s="3" t="str">
        <v>IRA Mfonta, Bambui</v>
      </c>
      <c r="BQ378" s="3" t="str">
        <v>IRA Mfonta, Bambui</v>
      </c>
      <c r="BR378" s="3" t="str">
        <v>IRA Mfonta, Bambui</v>
      </c>
      <c r="BS378" s="3" t="str">
        <v>IRA Mfonta, Bambui</v>
      </c>
      <c r="BT378" s="3" t="str">
        <v>IRA Mfonta, Bambui</v>
      </c>
      <c r="BU378" s="3" t="str">
        <v>IRA Mfonta, Bambui</v>
      </c>
      <c r="BV378" s="3" t="str">
        <v>IRA Mfonta, Bambui</v>
      </c>
      <c r="BW378" s="3" t="str">
        <v>IRA Mfonta, Bambui</v>
      </c>
      <c r="BX378" s="3" t="str">
        <v>IRA Mfonta, Bambui</v>
      </c>
      <c r="BY378" s="3" t="str">
        <v>IRA Mfonta, Bambui</v>
      </c>
      <c r="BZ378" s="3" t="str">
        <v>IRA Mfonta, Bambui</v>
      </c>
      <c r="CA378" s="3" t="str">
        <v>IRA Mfonta, Bambui</v>
      </c>
      <c r="CB378" s="3" t="str">
        <v>IRA Mfonta, Bambui</v>
      </c>
      <c r="CC378" s="3" t="str">
        <v>IRA Mfonta, Bambui</v>
      </c>
      <c r="CD378" s="3" t="str">
        <v>IRA Mfonta, Bambui</v>
      </c>
      <c r="CE378" s="3" t="str">
        <v>IRA Mfonta, Bambui</v>
      </c>
      <c r="CF378" s="3" t="str">
        <v>IRA Mfonta, Bambui</v>
      </c>
      <c r="CG378" s="3" t="str">
        <v>IRA Mfonta, Bambui</v>
      </c>
      <c r="CK378" s="3" t="str">
        <v>IRA Mfonta, Bambui</v>
      </c>
      <c r="CM378" s="3" t="str">
        <v>IRA Mfonta, Bambui</v>
      </c>
      <c r="CN378" s="3" t="str">
        <v>IRA Mfonta, Bambui</v>
      </c>
      <c r="CO378" s="3" t="str">
        <v>IRA Mfonta, Bambui</v>
      </c>
      <c r="CP378" s="3" t="str">
        <v>IRA Mfonta, Bambui</v>
      </c>
      <c r="CQ378" s="3" t="str">
        <v>IRA Mfonta, Bambui</v>
      </c>
      <c r="CR378" s="3" t="str">
        <v>IRA Mfonta, Bambui</v>
      </c>
      <c r="CS378" s="3" t="str">
        <v>IRA Mfonta, Bambui</v>
      </c>
      <c r="CT378" s="3" t="str">
        <v>IRA Mfonta, Bambui</v>
      </c>
      <c r="CU378" s="3" t="str">
        <v>IRA Mfonta, Bambui</v>
      </c>
      <c r="CV378" s="3" t="str">
        <v>IRA Mfonta, Bambui</v>
      </c>
      <c r="CW378" s="3" t="str">
        <v>IRA Mfonta, Bambui</v>
      </c>
      <c r="CX378" s="3" t="str">
        <v>IRA Mfonta, Bambui</v>
      </c>
      <c r="CY378" s="3" t="str">
        <v>IRA Mfonta, Bambui</v>
      </c>
      <c r="CZ378" s="3" t="str">
        <v>IRA Mfonta, Bambui</v>
      </c>
      <c r="DA378" s="3" t="str">
        <v>IRA Mfonta, Bambui</v>
      </c>
      <c r="DB378" s="3" t="str">
        <v>IRA Mfonta, Bambui</v>
      </c>
      <c r="DC378" s="3" t="str">
        <v>IRA Mfonta, Bambui</v>
      </c>
      <c r="DD378" s="3" t="str">
        <v>IRA Mfonta, Bambui</v>
      </c>
      <c r="DE378" s="3" t="str">
        <v>IRA Mfonta, Bambui</v>
      </c>
      <c r="DF378" s="3" t="str">
        <v>IRA Mfonta, Bambui</v>
      </c>
      <c r="DG378" s="3" t="str">
        <v>IRA Mfonta, Bambui</v>
      </c>
      <c r="DH378" s="3" t="str">
        <v>IRA Mfonta, Bambui</v>
      </c>
      <c r="DI378" s="3" t="str">
        <v>IRA Mfonta, Bambui</v>
      </c>
      <c r="DJ378" s="3" t="str">
        <v>IRA Mfonta, Bambui</v>
      </c>
      <c r="DK378" s="3" t="str">
        <v>IRA Mfonta, Bambui</v>
      </c>
      <c r="DL378" s="3" t="str">
        <v>IRA Mfonta, Bambui</v>
      </c>
      <c r="DM378" s="3" t="str">
        <v>IRA Mfonta, Bambui</v>
      </c>
      <c r="DN378" s="3" t="str">
        <v>IRA Mfonta, Bambui</v>
      </c>
      <c r="DO378" s="3" t="str">
        <v>IRA Mfonta, Bambui</v>
      </c>
      <c r="DP378" s="3" t="str">
        <v>IRA Mfonta, Bambui</v>
      </c>
    </row>
    <row r="379" spans="1:120" ht="14.5" x14ac:dyDescent="0.35">
      <c r="A379" s="3">
        <v>5.4470000000000001</v>
      </c>
      <c r="B379" s="3">
        <v>10.064</v>
      </c>
      <c r="C379" s="3" t="s">
        <v>121</v>
      </c>
      <c r="D379" s="3" t="s">
        <v>107</v>
      </c>
      <c r="E379" s="3" t="s">
        <v>253</v>
      </c>
      <c r="F379" s="3">
        <v>4000</v>
      </c>
      <c r="G379"/>
      <c r="H379" s="3" t="str">
        <f>CONCATENATE(site_list[[#This Row],[Country]],site_list[[#This Row],[Site.ID]])</f>
        <v>CameroonIRAD Dschang</v>
      </c>
      <c r="BB379" s="3" t="str">
        <v>IRAD Dschang</v>
      </c>
      <c r="BC379" s="3" t="str">
        <v>IRAD Dschang</v>
      </c>
      <c r="BD379" s="3" t="str">
        <v>IRAD Dschang</v>
      </c>
      <c r="BE379" s="3" t="str">
        <v>IRAD Dschang</v>
      </c>
      <c r="BF379" s="3" t="str">
        <v>IRAD Dschang</v>
      </c>
      <c r="BG379" s="3" t="str">
        <v>IRAD Dschang</v>
      </c>
      <c r="BH379" s="3" t="str">
        <v>IRAD Dschang</v>
      </c>
      <c r="BI379" s="3" t="str">
        <v>IRAD Dschang</v>
      </c>
      <c r="BJ379" s="3" t="str">
        <v>IRAD Dschang</v>
      </c>
      <c r="BK379" s="3" t="str">
        <v>IRAD Dschang</v>
      </c>
      <c r="BL379" s="3" t="str">
        <v>IRAD Dschang</v>
      </c>
      <c r="BM379" s="3" t="str">
        <v>IRAD Dschang</v>
      </c>
      <c r="BN379" s="3" t="str">
        <v>IRAD Dschang</v>
      </c>
      <c r="BO379" s="3" t="str">
        <v>IRAD Dschang</v>
      </c>
      <c r="BP379" s="3" t="str">
        <v>IRAD Dschang</v>
      </c>
      <c r="BQ379" s="3" t="str">
        <v>IRAD Dschang</v>
      </c>
      <c r="BR379" s="3" t="str">
        <v>IRAD Dschang</v>
      </c>
      <c r="BS379" s="3" t="str">
        <v>IRAD Dschang</v>
      </c>
      <c r="BT379" s="3" t="str">
        <v>IRAD Dschang</v>
      </c>
      <c r="BU379" s="3" t="str">
        <v>IRAD Dschang</v>
      </c>
      <c r="BV379" s="3" t="str">
        <v>IRAD Dschang</v>
      </c>
      <c r="BW379" s="3" t="str">
        <v>IRAD Dschang</v>
      </c>
      <c r="BX379" s="3" t="str">
        <v>IRAD Dschang</v>
      </c>
      <c r="BY379" s="3" t="str">
        <v>IRAD Dschang</v>
      </c>
      <c r="BZ379" s="3" t="str">
        <v>IRAD Dschang</v>
      </c>
      <c r="CA379" s="3" t="str">
        <v>IRAD Dschang</v>
      </c>
      <c r="CB379" s="3" t="str">
        <v>IRAD Dschang</v>
      </c>
      <c r="CC379" s="3" t="str">
        <v>IRAD Dschang</v>
      </c>
      <c r="CD379" s="3" t="str">
        <v>IRAD Dschang</v>
      </c>
      <c r="CE379" s="3" t="str">
        <v>IRAD Dschang</v>
      </c>
      <c r="CF379" s="3" t="str">
        <v>IRAD Dschang</v>
      </c>
      <c r="CG379" s="3" t="str">
        <v>IRAD Dschang</v>
      </c>
      <c r="CK379" s="3" t="str">
        <v>IRAD Dschang</v>
      </c>
      <c r="CM379" s="3" t="str">
        <v>IRAD Dschang</v>
      </c>
      <c r="CN379" s="3" t="str">
        <v>IRAD Dschang</v>
      </c>
      <c r="CO379" s="3" t="str">
        <v>IRAD Dschang</v>
      </c>
      <c r="CP379" s="3" t="str">
        <v>IRAD Dschang</v>
      </c>
      <c r="CQ379" s="3" t="str">
        <v>IRAD Dschang</v>
      </c>
      <c r="CR379" s="3" t="str">
        <v>IRAD Dschang</v>
      </c>
      <c r="CS379" s="3" t="str">
        <v>IRAD Dschang</v>
      </c>
      <c r="CT379" s="3" t="str">
        <v>IRAD Dschang</v>
      </c>
      <c r="CU379" s="3" t="str">
        <v>IRAD Dschang</v>
      </c>
      <c r="CV379" s="3" t="str">
        <v>IRAD Dschang</v>
      </c>
      <c r="CW379" s="3" t="str">
        <v>IRAD Dschang</v>
      </c>
      <c r="CX379" s="3" t="str">
        <v>IRAD Dschang</v>
      </c>
      <c r="CY379" s="3" t="str">
        <v>IRAD Dschang</v>
      </c>
      <c r="CZ379" s="3" t="str">
        <v>IRAD Dschang</v>
      </c>
      <c r="DA379" s="3" t="str">
        <v>IRAD Dschang</v>
      </c>
      <c r="DB379" s="3" t="str">
        <v>IRAD Dschang</v>
      </c>
      <c r="DC379" s="3" t="str">
        <v>IRAD Dschang</v>
      </c>
      <c r="DD379" s="3" t="str">
        <v>IRAD Dschang</v>
      </c>
      <c r="DE379" s="3" t="str">
        <v>IRAD Dschang</v>
      </c>
      <c r="DF379" s="3" t="str">
        <v>IRAD Dschang</v>
      </c>
      <c r="DG379" s="3" t="str">
        <v>IRAD Dschang</v>
      </c>
      <c r="DH379" s="3" t="str">
        <v>IRAD Dschang</v>
      </c>
      <c r="DI379" s="3" t="str">
        <v>IRAD Dschang</v>
      </c>
      <c r="DJ379" s="3" t="str">
        <v>IRAD Dschang</v>
      </c>
      <c r="DK379" s="3" t="str">
        <v>IRAD Dschang</v>
      </c>
      <c r="DL379" s="3" t="str">
        <v>IRAD Dschang</v>
      </c>
      <c r="DM379" s="3" t="str">
        <v>IRAD Dschang</v>
      </c>
      <c r="DN379" s="3" t="str">
        <v>IRAD Dschang</v>
      </c>
      <c r="DO379" s="3" t="str">
        <v>IRAD Dschang</v>
      </c>
      <c r="DP379" s="3" t="str">
        <v>IRAD Dschang</v>
      </c>
    </row>
    <row r="380" spans="1:120" ht="14.5" x14ac:dyDescent="0.35">
      <c r="A380" s="3">
        <v>6</v>
      </c>
      <c r="B380" s="3">
        <v>10.1</v>
      </c>
      <c r="C380" s="3" t="s">
        <v>121</v>
      </c>
      <c r="D380" s="3" t="s">
        <v>107</v>
      </c>
      <c r="E380" s="3" t="s">
        <v>254</v>
      </c>
      <c r="F380" s="3">
        <v>5000</v>
      </c>
      <c r="G380"/>
      <c r="H380" s="3" t="str">
        <f>CONCATENATE(site_list[[#This Row],[Country]],site_list[[#This Row],[Site.ID]])</f>
        <v>CameroonIRAD, Mankon</v>
      </c>
      <c r="BB380" s="3" t="str">
        <v>IRAD, Mankon</v>
      </c>
      <c r="BC380" s="3" t="str">
        <v>IRAD, Mankon</v>
      </c>
      <c r="BD380" s="3" t="str">
        <v>IRAD, Mankon</v>
      </c>
      <c r="BE380" s="3" t="str">
        <v>IRAD, Mankon</v>
      </c>
      <c r="BF380" s="3" t="str">
        <v>IRAD, Mankon</v>
      </c>
      <c r="BG380" s="3" t="str">
        <v>IRAD, Mankon</v>
      </c>
      <c r="BH380" s="3" t="str">
        <v>IRAD, Mankon</v>
      </c>
      <c r="BI380" s="3" t="str">
        <v>IRAD, Mankon</v>
      </c>
      <c r="BJ380" s="3" t="str">
        <v>IRAD, Mankon</v>
      </c>
      <c r="BK380" s="3" t="str">
        <v>IRAD, Mankon</v>
      </c>
      <c r="BL380" s="3" t="str">
        <v>IRAD, Mankon</v>
      </c>
      <c r="BM380" s="3" t="str">
        <v>IRAD, Mankon</v>
      </c>
      <c r="BN380" s="3" t="str">
        <v>IRAD, Mankon</v>
      </c>
      <c r="BO380" s="3" t="str">
        <v>IRAD, Mankon</v>
      </c>
      <c r="BP380" s="3" t="str">
        <v>IRAD, Mankon</v>
      </c>
      <c r="BQ380" s="3" t="str">
        <v>IRAD, Mankon</v>
      </c>
      <c r="BR380" s="3" t="str">
        <v>IRAD, Mankon</v>
      </c>
      <c r="BS380" s="3" t="str">
        <v>IRAD, Mankon</v>
      </c>
      <c r="BT380" s="3" t="str">
        <v>IRAD, Mankon</v>
      </c>
      <c r="BU380" s="3" t="str">
        <v>IRAD, Mankon</v>
      </c>
      <c r="BV380" s="3" t="str">
        <v>IRAD, Mankon</v>
      </c>
      <c r="BW380" s="3" t="str">
        <v>IRAD, Mankon</v>
      </c>
      <c r="BX380" s="3" t="str">
        <v>IRAD, Mankon</v>
      </c>
      <c r="BY380" s="3" t="str">
        <v>IRAD, Mankon</v>
      </c>
      <c r="BZ380" s="3" t="str">
        <v>IRAD, Mankon</v>
      </c>
      <c r="CA380" s="3" t="str">
        <v>IRAD, Mankon</v>
      </c>
      <c r="CB380" s="3" t="str">
        <v>IRAD, Mankon</v>
      </c>
      <c r="CC380" s="3" t="str">
        <v>IRAD, Mankon</v>
      </c>
      <c r="CD380" s="3" t="str">
        <v>IRAD, Mankon</v>
      </c>
      <c r="CE380" s="3" t="str">
        <v>IRAD, Mankon</v>
      </c>
      <c r="CF380" s="3" t="str">
        <v>IRAD, Mankon</v>
      </c>
      <c r="CG380" s="3" t="str">
        <v>IRAD, Mankon</v>
      </c>
      <c r="CK380" s="3" t="str">
        <v>IRAD, Mankon</v>
      </c>
      <c r="CM380" s="3" t="str">
        <v>IRAD, Mankon</v>
      </c>
      <c r="CN380" s="3" t="str">
        <v>IRAD, Mankon</v>
      </c>
      <c r="CO380" s="3" t="str">
        <v>IRAD, Mankon</v>
      </c>
      <c r="CP380" s="3" t="str">
        <v>IRAD, Mankon</v>
      </c>
      <c r="CQ380" s="3" t="str">
        <v>IRAD, Mankon</v>
      </c>
      <c r="CR380" s="3" t="str">
        <v>IRAD, Mankon</v>
      </c>
      <c r="CS380" s="3" t="str">
        <v>IRAD, Mankon</v>
      </c>
      <c r="CT380" s="3" t="str">
        <v>IRAD, Mankon</v>
      </c>
      <c r="CU380" s="3" t="str">
        <v>IRAD, Mankon</v>
      </c>
      <c r="CV380" s="3" t="str">
        <v>IRAD, Mankon</v>
      </c>
      <c r="CW380" s="3" t="str">
        <v>IRAD, Mankon</v>
      </c>
      <c r="CX380" s="3" t="str">
        <v>IRAD, Mankon</v>
      </c>
      <c r="CY380" s="3" t="str">
        <v>IRAD, Mankon</v>
      </c>
      <c r="CZ380" s="3" t="str">
        <v>IRAD, Mankon</v>
      </c>
      <c r="DA380" s="3" t="str">
        <v>IRAD, Mankon</v>
      </c>
      <c r="DB380" s="3" t="str">
        <v>IRAD, Mankon</v>
      </c>
      <c r="DC380" s="3" t="str">
        <v>IRAD, Mankon</v>
      </c>
      <c r="DD380" s="3" t="str">
        <v>IRAD, Mankon</v>
      </c>
      <c r="DE380" s="3" t="str">
        <v>IRAD, Mankon</v>
      </c>
      <c r="DF380" s="3" t="str">
        <v>IRAD, Mankon</v>
      </c>
      <c r="DG380" s="3" t="str">
        <v>IRAD, Mankon</v>
      </c>
      <c r="DH380" s="3" t="str">
        <v>IRAD, Mankon</v>
      </c>
      <c r="DI380" s="3" t="str">
        <v>IRAD, Mankon</v>
      </c>
      <c r="DJ380" s="3" t="str">
        <v>IRAD, Mankon</v>
      </c>
      <c r="DK380" s="3" t="str">
        <v>IRAD, Mankon</v>
      </c>
      <c r="DL380" s="3" t="str">
        <v>IRAD, Mankon</v>
      </c>
      <c r="DM380" s="3" t="str">
        <v>IRAD, Mankon</v>
      </c>
      <c r="DN380" s="3" t="str">
        <v>IRAD, Mankon</v>
      </c>
      <c r="DO380" s="3" t="str">
        <v>IRAD, Mankon</v>
      </c>
      <c r="DP380" s="3" t="str">
        <v>IRAD, Mankon</v>
      </c>
    </row>
    <row r="381" spans="1:120" ht="14.5" x14ac:dyDescent="0.35">
      <c r="A381" s="3">
        <v>3.8652000000000002</v>
      </c>
      <c r="B381" s="3">
        <v>11.46055</v>
      </c>
      <c r="C381" s="3" t="s">
        <v>121</v>
      </c>
      <c r="D381" s="3" t="s">
        <v>107</v>
      </c>
      <c r="E381" s="3" t="s">
        <v>7732</v>
      </c>
      <c r="F381" s="3">
        <v>200</v>
      </c>
      <c r="G381"/>
      <c r="H381" s="3" t="str">
        <f>CONCATENATE(site_list[[#This Row],[Country]],site_list[[#This Row],[Site.ID]])</f>
        <v>CameroonIRAD, Nkolbisson</v>
      </c>
      <c r="BB381" s="3" t="str">
        <v>IRAD, Nkolbisson</v>
      </c>
      <c r="BC381" s="3" t="str">
        <v>IRAD, Nkolbisson</v>
      </c>
      <c r="BD381" s="3" t="str">
        <v>IRAD, Nkolbisson</v>
      </c>
      <c r="BE381" s="3" t="str">
        <v>IRAD, Nkolbisson</v>
      </c>
      <c r="BF381" s="3" t="str">
        <v>IRAD, Nkolbisson</v>
      </c>
      <c r="BG381" s="3" t="str">
        <v>IRAD, Nkolbisson</v>
      </c>
      <c r="BH381" s="3" t="str">
        <v>IRAD, Nkolbisson</v>
      </c>
      <c r="BI381" s="3" t="str">
        <v>IRAD, Nkolbisson</v>
      </c>
      <c r="BJ381" s="3" t="str">
        <v>IRAD, Nkolbisson</v>
      </c>
      <c r="BK381" s="3" t="str">
        <v>IRAD, Nkolbisson</v>
      </c>
      <c r="BL381" s="3" t="str">
        <v>IRAD, Nkolbisson</v>
      </c>
      <c r="BM381" s="3" t="str">
        <v>IRAD, Nkolbisson</v>
      </c>
      <c r="BN381" s="3" t="str">
        <v>IRAD, Nkolbisson</v>
      </c>
      <c r="BO381" s="3" t="str">
        <v>IRAD, Nkolbisson</v>
      </c>
      <c r="BP381" s="3" t="str">
        <v>IRAD, Nkolbisson</v>
      </c>
      <c r="BQ381" s="3" t="str">
        <v>IRAD, Nkolbisson</v>
      </c>
      <c r="BR381" s="3" t="str">
        <v>IRAD, Nkolbisson</v>
      </c>
      <c r="BS381" s="3" t="str">
        <v>IRAD, Nkolbisson</v>
      </c>
      <c r="BT381" s="3" t="str">
        <v>IRAD, Nkolbisson</v>
      </c>
      <c r="BU381" s="3" t="str">
        <v>IRAD, Nkolbisson</v>
      </c>
      <c r="BV381" s="3" t="str">
        <v>IRAD, Nkolbisson</v>
      </c>
      <c r="BW381" s="3" t="str">
        <v>IRAD, Nkolbisson</v>
      </c>
      <c r="BX381" s="3" t="str">
        <v>IRAD, Nkolbisson</v>
      </c>
      <c r="BY381" s="3" t="str">
        <v>IRAD, Nkolbisson</v>
      </c>
      <c r="BZ381" s="3" t="str">
        <v>IRAD, Nkolbisson</v>
      </c>
      <c r="CA381" s="3" t="str">
        <v>IRAD, Nkolbisson</v>
      </c>
      <c r="CB381" s="3" t="str">
        <v>IRAD, Nkolbisson</v>
      </c>
      <c r="CC381" s="3" t="str">
        <v>IRAD, Nkolbisson</v>
      </c>
      <c r="CD381" s="3" t="str">
        <v>IRAD, Nkolbisson</v>
      </c>
      <c r="CE381" s="3" t="str">
        <v>IRAD, Nkolbisson</v>
      </c>
      <c r="CF381" s="3" t="str">
        <v>IRAD, Nkolbisson</v>
      </c>
      <c r="CG381" s="3" t="str">
        <v>IRAD, Nkolbisson</v>
      </c>
      <c r="CK381" s="3" t="str">
        <v>IRAD, Nkolbisson</v>
      </c>
      <c r="CM381" s="3" t="str">
        <v>IRAD, Nkolbisson</v>
      </c>
      <c r="CN381" s="3" t="str">
        <v>IRAD, Nkolbisson</v>
      </c>
      <c r="CO381" s="3" t="str">
        <v>IRAD, Nkolbisson</v>
      </c>
      <c r="CP381" s="3" t="str">
        <v>IRAD, Nkolbisson</v>
      </c>
      <c r="CQ381" s="3" t="str">
        <v>IRAD, Nkolbisson</v>
      </c>
      <c r="CR381" s="3" t="str">
        <v>IRAD, Nkolbisson</v>
      </c>
      <c r="CS381" s="3" t="str">
        <v>IRAD, Nkolbisson</v>
      </c>
      <c r="CT381" s="3" t="str">
        <v>IRAD, Nkolbisson</v>
      </c>
      <c r="CU381" s="3" t="str">
        <v>IRAD, Nkolbisson</v>
      </c>
      <c r="CV381" s="3" t="str">
        <v>IRAD, Nkolbisson</v>
      </c>
      <c r="CW381" s="3" t="str">
        <v>IRAD, Nkolbisson</v>
      </c>
      <c r="CX381" s="3" t="str">
        <v>IRAD, Nkolbisson</v>
      </c>
      <c r="CY381" s="3" t="str">
        <v>IRAD, Nkolbisson</v>
      </c>
      <c r="CZ381" s="3" t="str">
        <v>IRAD, Nkolbisson</v>
      </c>
      <c r="DA381" s="3" t="str">
        <v>IRAD, Nkolbisson</v>
      </c>
      <c r="DB381" s="3" t="str">
        <v>IRAD, Nkolbisson</v>
      </c>
      <c r="DC381" s="3" t="str">
        <v>IRAD, Nkolbisson</v>
      </c>
      <c r="DD381" s="3" t="str">
        <v>IRAD, Nkolbisson</v>
      </c>
      <c r="DE381" s="3" t="str">
        <v>IRAD, Nkolbisson</v>
      </c>
      <c r="DF381" s="3" t="str">
        <v>IRAD, Nkolbisson</v>
      </c>
      <c r="DG381" s="3" t="str">
        <v>IRAD, Nkolbisson</v>
      </c>
      <c r="DH381" s="3" t="str">
        <v>IRAD, Nkolbisson</v>
      </c>
      <c r="DI381" s="3" t="str">
        <v>IRAD, Nkolbisson</v>
      </c>
      <c r="DJ381" s="3" t="str">
        <v>IRAD, Nkolbisson</v>
      </c>
      <c r="DK381" s="3" t="str">
        <v>IRAD, Nkolbisson</v>
      </c>
      <c r="DL381" s="3" t="str">
        <v>IRAD, Nkolbisson</v>
      </c>
      <c r="DM381" s="3" t="str">
        <v>IRAD, Nkolbisson</v>
      </c>
      <c r="DN381" s="3" t="str">
        <v>IRAD, Nkolbisson</v>
      </c>
      <c r="DO381" s="3" t="str">
        <v>IRAD, Nkolbisson</v>
      </c>
      <c r="DP381" s="3" t="str">
        <v>IRAD, Nkolbisson</v>
      </c>
    </row>
    <row r="382" spans="1:120" ht="14.5" x14ac:dyDescent="0.35">
      <c r="A382" s="3">
        <v>-25.88111</v>
      </c>
      <c r="B382" s="3">
        <v>28.227209999999999</v>
      </c>
      <c r="C382" s="3" t="s">
        <v>215</v>
      </c>
      <c r="D382" s="3" t="s">
        <v>107</v>
      </c>
      <c r="E382" s="3" t="s">
        <v>1582</v>
      </c>
      <c r="F382" s="3">
        <v>3000</v>
      </c>
      <c r="G382"/>
      <c r="H382" s="3" t="str">
        <f>CONCATENATE(site_list[[#This Row],[Country]],site_list[[#This Row],[Site.ID]])</f>
        <v>South AfricaIrene</v>
      </c>
      <c r="BB382" s="3" t="str">
        <v>Irene</v>
      </c>
      <c r="BC382" s="3" t="str">
        <v>Irene</v>
      </c>
      <c r="BD382" s="3" t="str">
        <v>Irene</v>
      </c>
      <c r="BE382" s="3" t="str">
        <v>Irene</v>
      </c>
      <c r="BF382" s="3" t="str">
        <v>Irene</v>
      </c>
      <c r="BG382" s="3" t="str">
        <v>Irene</v>
      </c>
      <c r="BH382" s="3" t="str">
        <v>Irene</v>
      </c>
      <c r="BI382" s="3" t="str">
        <v>Irene</v>
      </c>
      <c r="BJ382" s="3" t="str">
        <v>Irene</v>
      </c>
      <c r="BK382" s="3" t="str">
        <v>Irene</v>
      </c>
      <c r="BL382" s="3" t="str">
        <v>Irene</v>
      </c>
      <c r="BM382" s="3" t="str">
        <v>Irene</v>
      </c>
      <c r="BN382" s="3" t="str">
        <v>Irene</v>
      </c>
      <c r="BO382" s="3" t="str">
        <v>Irene</v>
      </c>
      <c r="BP382" s="3" t="str">
        <v>Irene</v>
      </c>
      <c r="BQ382" s="3" t="str">
        <v>Irene</v>
      </c>
      <c r="BR382" s="3" t="str">
        <v>Irene</v>
      </c>
      <c r="BS382" s="3" t="str">
        <v>Irene</v>
      </c>
      <c r="BT382" s="3" t="str">
        <v>Irene</v>
      </c>
      <c r="BU382" s="3" t="str">
        <v>Irene</v>
      </c>
      <c r="BV382" s="3" t="str">
        <v>Irene</v>
      </c>
      <c r="BW382" s="3" t="str">
        <v>Irene</v>
      </c>
      <c r="BX382" s="3" t="str">
        <v>Irene</v>
      </c>
      <c r="BY382" s="3" t="str">
        <v>Irene</v>
      </c>
      <c r="BZ382" s="3" t="str">
        <v>Irene</v>
      </c>
      <c r="CA382" s="3" t="str">
        <v>Irene</v>
      </c>
      <c r="CB382" s="3" t="str">
        <v>Irene</v>
      </c>
      <c r="CC382" s="3" t="str">
        <v>Irene</v>
      </c>
      <c r="CD382" s="3" t="str">
        <v>Irene</v>
      </c>
      <c r="CE382" s="3" t="str">
        <v>Irene</v>
      </c>
      <c r="CF382" s="3" t="str">
        <v>Irene</v>
      </c>
      <c r="CG382" s="3" t="str">
        <v>Irene</v>
      </c>
      <c r="CK382" s="3" t="str">
        <v>Irene</v>
      </c>
      <c r="CM382" s="3" t="str">
        <v>Irene</v>
      </c>
      <c r="CN382" s="3" t="str">
        <v>Irene</v>
      </c>
      <c r="CO382" s="3" t="str">
        <v>Irene</v>
      </c>
      <c r="CP382" s="3" t="str">
        <v>Irene</v>
      </c>
      <c r="CQ382" s="3" t="str">
        <v>Irene</v>
      </c>
      <c r="CR382" s="3" t="str">
        <v>Irene</v>
      </c>
      <c r="CS382" s="3" t="str">
        <v>Irene</v>
      </c>
      <c r="CT382" s="3" t="str">
        <v>Irene</v>
      </c>
      <c r="CU382" s="3" t="str">
        <v>Irene</v>
      </c>
      <c r="CV382" s="3" t="str">
        <v>Irene</v>
      </c>
      <c r="CW382" s="3" t="str">
        <v>Irene</v>
      </c>
      <c r="CX382" s="3" t="str">
        <v>Irene</v>
      </c>
      <c r="CY382" s="3" t="str">
        <v>Irene</v>
      </c>
      <c r="CZ382" s="3" t="str">
        <v>Irene</v>
      </c>
      <c r="DA382" s="3" t="str">
        <v>Irene</v>
      </c>
      <c r="DB382" s="3" t="str">
        <v>Irene</v>
      </c>
      <c r="DC382" s="3" t="str">
        <v>Irene</v>
      </c>
      <c r="DD382" s="3" t="str">
        <v>Irene</v>
      </c>
      <c r="DE382" s="3" t="str">
        <v>Irene</v>
      </c>
      <c r="DF382" s="3" t="str">
        <v>Irene</v>
      </c>
      <c r="DG382" s="3" t="str">
        <v>Irene</v>
      </c>
      <c r="DH382" s="3" t="str">
        <v>Irene</v>
      </c>
      <c r="DI382" s="3" t="str">
        <v>Irene</v>
      </c>
      <c r="DJ382" s="3" t="str">
        <v>Irene</v>
      </c>
      <c r="DK382" s="3" t="str">
        <v>Irene</v>
      </c>
      <c r="DL382" s="3" t="str">
        <v>Irene</v>
      </c>
      <c r="DM382" s="3" t="str">
        <v>Irene</v>
      </c>
      <c r="DN382" s="3" t="str">
        <v>Irene</v>
      </c>
      <c r="DO382" s="3" t="str">
        <v>Irene</v>
      </c>
      <c r="DP382" s="3" t="str">
        <v>Irene</v>
      </c>
    </row>
    <row r="383" spans="1:120" ht="14.5" x14ac:dyDescent="0.35">
      <c r="A383" s="3">
        <v>-1.2705599999999999</v>
      </c>
      <c r="B383" s="3">
        <v>36.724440000000001</v>
      </c>
      <c r="C383" s="3" t="s">
        <v>166</v>
      </c>
      <c r="D383" s="3" t="s">
        <v>107</v>
      </c>
      <c r="E383" s="3" t="s">
        <v>347</v>
      </c>
      <c r="F383" s="3">
        <v>400</v>
      </c>
      <c r="G383"/>
      <c r="H383" s="3" t="str">
        <f>CONCATENATE(site_list[[#This Row],[Country]],site_list[[#This Row],[Site.ID]])</f>
        <v>KenyaIRLI, Nairobi</v>
      </c>
      <c r="BB383" s="3" t="str">
        <v>IRLI, Nairobi</v>
      </c>
      <c r="BC383" s="3" t="str">
        <v>IRLI, Nairobi</v>
      </c>
      <c r="BD383" s="3" t="str">
        <v>IRLI, Nairobi</v>
      </c>
      <c r="BE383" s="3" t="str">
        <v>IRLI, Nairobi</v>
      </c>
      <c r="BF383" s="3" t="str">
        <v>IRLI, Nairobi</v>
      </c>
      <c r="BG383" s="3" t="str">
        <v>IRLI, Nairobi</v>
      </c>
      <c r="BH383" s="3" t="str">
        <v>IRLI, Nairobi</v>
      </c>
      <c r="BI383" s="3" t="str">
        <v>IRLI, Nairobi</v>
      </c>
      <c r="BJ383" s="3" t="str">
        <v>IRLI, Nairobi</v>
      </c>
      <c r="BK383" s="3" t="str">
        <v>IRLI, Nairobi</v>
      </c>
      <c r="BL383" s="3" t="str">
        <v>IRLI, Nairobi</v>
      </c>
      <c r="BM383" s="3" t="str">
        <v>IRLI, Nairobi</v>
      </c>
      <c r="BN383" s="3" t="str">
        <v>IRLI, Nairobi</v>
      </c>
      <c r="BO383" s="3" t="str">
        <v>IRLI, Nairobi</v>
      </c>
      <c r="BP383" s="3" t="str">
        <v>IRLI, Nairobi</v>
      </c>
      <c r="BQ383" s="3" t="str">
        <v>IRLI, Nairobi</v>
      </c>
      <c r="BR383" s="3" t="str">
        <v>IRLI, Nairobi</v>
      </c>
      <c r="BS383" s="3" t="str">
        <v>IRLI, Nairobi</v>
      </c>
      <c r="BT383" s="3" t="str">
        <v>IRLI, Nairobi</v>
      </c>
      <c r="BU383" s="3" t="str">
        <v>IRLI, Nairobi</v>
      </c>
      <c r="BV383" s="3" t="str">
        <v>IRLI, Nairobi</v>
      </c>
      <c r="BW383" s="3" t="str">
        <v>IRLI, Nairobi</v>
      </c>
      <c r="BX383" s="3" t="str">
        <v>IRLI, Nairobi</v>
      </c>
      <c r="BY383" s="3" t="str">
        <v>IRLI, Nairobi</v>
      </c>
      <c r="BZ383" s="3" t="str">
        <v>IRLI, Nairobi</v>
      </c>
      <c r="CA383" s="3" t="str">
        <v>IRLI, Nairobi</v>
      </c>
      <c r="CB383" s="3" t="str">
        <v>IRLI, Nairobi</v>
      </c>
      <c r="CC383" s="3" t="str">
        <v>IRLI, Nairobi</v>
      </c>
      <c r="CD383" s="3" t="str">
        <v>IRLI, Nairobi</v>
      </c>
      <c r="CE383" s="3" t="str">
        <v>IRLI, Nairobi</v>
      </c>
      <c r="CF383" s="3" t="str">
        <v>IRLI, Nairobi</v>
      </c>
      <c r="CG383" s="3" t="str">
        <v>IRLI, Nairobi</v>
      </c>
      <c r="CK383" s="3" t="str">
        <v>IRLI, Nairobi</v>
      </c>
      <c r="CM383" s="3" t="str">
        <v>IRLI, Nairobi</v>
      </c>
      <c r="CN383" s="3" t="str">
        <v>IRLI, Nairobi</v>
      </c>
      <c r="CO383" s="3" t="str">
        <v>IRLI, Nairobi</v>
      </c>
      <c r="CP383" s="3" t="str">
        <v>IRLI, Nairobi</v>
      </c>
      <c r="CQ383" s="3" t="str">
        <v>IRLI, Nairobi</v>
      </c>
      <c r="CR383" s="3" t="str">
        <v>IRLI, Nairobi</v>
      </c>
      <c r="CS383" s="3" t="str">
        <v>IRLI, Nairobi</v>
      </c>
      <c r="CT383" s="3" t="str">
        <v>IRLI, Nairobi</v>
      </c>
      <c r="CU383" s="3" t="str">
        <v>IRLI, Nairobi</v>
      </c>
      <c r="CV383" s="3" t="str">
        <v>IRLI, Nairobi</v>
      </c>
      <c r="CW383" s="3" t="str">
        <v>IRLI, Nairobi</v>
      </c>
      <c r="CX383" s="3" t="str">
        <v>IRLI, Nairobi</v>
      </c>
      <c r="CY383" s="3" t="str">
        <v>IRLI, Nairobi</v>
      </c>
      <c r="CZ383" s="3" t="str">
        <v>IRLI, Nairobi</v>
      </c>
      <c r="DA383" s="3" t="str">
        <v>IRLI, Nairobi</v>
      </c>
      <c r="DB383" s="3" t="str">
        <v>IRLI, Nairobi</v>
      </c>
      <c r="DC383" s="3" t="str">
        <v>IRLI, Nairobi</v>
      </c>
      <c r="DD383" s="3" t="str">
        <v>IRLI, Nairobi</v>
      </c>
      <c r="DE383" s="3" t="str">
        <v>IRLI, Nairobi</v>
      </c>
      <c r="DF383" s="3" t="str">
        <v>IRLI, Nairobi</v>
      </c>
      <c r="DG383" s="3" t="str">
        <v>IRLI, Nairobi</v>
      </c>
      <c r="DH383" s="3" t="str">
        <v>IRLI, Nairobi</v>
      </c>
      <c r="DI383" s="3" t="str">
        <v>IRLI, Nairobi</v>
      </c>
      <c r="DJ383" s="3" t="str">
        <v>IRLI, Nairobi</v>
      </c>
      <c r="DK383" s="3" t="str">
        <v>IRLI, Nairobi</v>
      </c>
      <c r="DL383" s="3" t="str">
        <v>IRLI, Nairobi</v>
      </c>
      <c r="DM383" s="3" t="str">
        <v>IRLI, Nairobi</v>
      </c>
      <c r="DN383" s="3" t="str">
        <v>IRLI, Nairobi</v>
      </c>
      <c r="DO383" s="3" t="str">
        <v>IRLI, Nairobi</v>
      </c>
      <c r="DP383" s="3" t="str">
        <v>IRLI, Nairobi</v>
      </c>
    </row>
    <row r="384" spans="1:120" ht="14.5" x14ac:dyDescent="0.35">
      <c r="A384" s="3">
        <v>11.647</v>
      </c>
      <c r="B384" s="3">
        <v>8.4480000000000004</v>
      </c>
      <c r="C384" s="3" t="s">
        <v>196</v>
      </c>
      <c r="D384" s="3" t="s">
        <v>107</v>
      </c>
      <c r="E384" s="3" t="s">
        <v>439</v>
      </c>
      <c r="F384" s="3">
        <v>2000</v>
      </c>
      <c r="G384"/>
      <c r="H384" s="3" t="str">
        <f>CONCATENATE(site_list[[#This Row],[Country]],site_list[[#This Row],[Site.ID]])</f>
        <v>NigeriaIrrigation Research Station, Kadawa</v>
      </c>
      <c r="BB384" s="3" t="str">
        <v>Irrigation Research Station, Kadawa</v>
      </c>
      <c r="BC384" s="3" t="str">
        <v>Irrigation Research Station, Kadawa</v>
      </c>
      <c r="BD384" s="3" t="str">
        <v>Irrigation Research Station, Kadawa</v>
      </c>
      <c r="BE384" s="3" t="str">
        <v>Irrigation Research Station, Kadawa</v>
      </c>
      <c r="BF384" s="3" t="str">
        <v>Irrigation Research Station, Kadawa</v>
      </c>
      <c r="BG384" s="3" t="str">
        <v>Irrigation Research Station, Kadawa</v>
      </c>
      <c r="BH384" s="3" t="str">
        <v>Irrigation Research Station, Kadawa</v>
      </c>
      <c r="BI384" s="3" t="str">
        <v>Irrigation Research Station, Kadawa</v>
      </c>
      <c r="BJ384" s="3" t="str">
        <v>Irrigation Research Station, Kadawa</v>
      </c>
      <c r="BK384" s="3" t="str">
        <v>Irrigation Research Station, Kadawa</v>
      </c>
      <c r="BL384" s="3" t="str">
        <v>Irrigation Research Station, Kadawa</v>
      </c>
      <c r="BM384" s="3" t="str">
        <v>Irrigation Research Station, Kadawa</v>
      </c>
      <c r="BN384" s="3" t="str">
        <v>Irrigation Research Station, Kadawa</v>
      </c>
      <c r="BO384" s="3" t="str">
        <v>Irrigation Research Station, Kadawa</v>
      </c>
      <c r="BP384" s="3" t="str">
        <v>Irrigation Research Station, Kadawa</v>
      </c>
      <c r="BQ384" s="3" t="str">
        <v>Irrigation Research Station, Kadawa</v>
      </c>
      <c r="BR384" s="3" t="str">
        <v>Irrigation Research Station, Kadawa</v>
      </c>
      <c r="BS384" s="3" t="str">
        <v>Irrigation Research Station, Kadawa</v>
      </c>
      <c r="BT384" s="3" t="str">
        <v>Irrigation Research Station, Kadawa</v>
      </c>
      <c r="BU384" s="3" t="str">
        <v>Irrigation Research Station, Kadawa</v>
      </c>
      <c r="BV384" s="3" t="str">
        <v>Irrigation Research Station, Kadawa</v>
      </c>
      <c r="BW384" s="3" t="str">
        <v>Irrigation Research Station, Kadawa</v>
      </c>
      <c r="BX384" s="3" t="str">
        <v>Irrigation Research Station, Kadawa</v>
      </c>
      <c r="BY384" s="3" t="str">
        <v>Irrigation Research Station, Kadawa</v>
      </c>
      <c r="BZ384" s="3" t="str">
        <v>Irrigation Research Station, Kadawa</v>
      </c>
      <c r="CA384" s="3" t="str">
        <v>Irrigation Research Station, Kadawa</v>
      </c>
      <c r="CB384" s="3" t="str">
        <v>Irrigation Research Station, Kadawa</v>
      </c>
      <c r="CC384" s="3" t="str">
        <v>Irrigation Research Station, Kadawa</v>
      </c>
      <c r="CD384" s="3" t="str">
        <v>Irrigation Research Station, Kadawa</v>
      </c>
      <c r="CE384" s="3" t="str">
        <v>Irrigation Research Station, Kadawa</v>
      </c>
      <c r="CF384" s="3" t="str">
        <v>Irrigation Research Station, Kadawa</v>
      </c>
      <c r="CG384" s="3" t="str">
        <v>Irrigation Research Station, Kadawa</v>
      </c>
      <c r="CK384" s="3" t="str">
        <v>Irrigation Research Station, Kadawa</v>
      </c>
      <c r="CM384" s="3" t="str">
        <v>Irrigation Research Station, Kadawa</v>
      </c>
      <c r="CN384" s="3" t="str">
        <v>Irrigation Research Station, Kadawa</v>
      </c>
      <c r="CO384" s="3" t="str">
        <v>Irrigation Research Station, Kadawa</v>
      </c>
      <c r="CP384" s="3" t="str">
        <v>Irrigation Research Station, Kadawa</v>
      </c>
      <c r="CQ384" s="3" t="str">
        <v>Irrigation Research Station, Kadawa</v>
      </c>
      <c r="CR384" s="3" t="str">
        <v>Irrigation Research Station, Kadawa</v>
      </c>
      <c r="CS384" s="3" t="str">
        <v>Irrigation Research Station, Kadawa</v>
      </c>
      <c r="CT384" s="3" t="str">
        <v>Irrigation Research Station, Kadawa</v>
      </c>
      <c r="CU384" s="3" t="str">
        <v>Irrigation Research Station, Kadawa</v>
      </c>
      <c r="CV384" s="3" t="str">
        <v>Irrigation Research Station, Kadawa</v>
      </c>
      <c r="CW384" s="3" t="str">
        <v>Irrigation Research Station, Kadawa</v>
      </c>
      <c r="CX384" s="3" t="str">
        <v>Irrigation Research Station, Kadawa</v>
      </c>
      <c r="CY384" s="3" t="str">
        <v>Irrigation Research Station, Kadawa</v>
      </c>
      <c r="CZ384" s="3" t="str">
        <v>Irrigation Research Station, Kadawa</v>
      </c>
      <c r="DA384" s="3" t="str">
        <v>Irrigation Research Station, Kadawa</v>
      </c>
      <c r="DB384" s="3" t="str">
        <v>Irrigation Research Station, Kadawa</v>
      </c>
      <c r="DC384" s="3" t="str">
        <v>Irrigation Research Station, Kadawa</v>
      </c>
      <c r="DD384" s="3" t="str">
        <v>Irrigation Research Station, Kadawa</v>
      </c>
      <c r="DE384" s="3" t="str">
        <v>Irrigation Research Station, Kadawa</v>
      </c>
      <c r="DF384" s="3" t="str">
        <v>Irrigation Research Station, Kadawa</v>
      </c>
      <c r="DG384" s="3" t="str">
        <v>Irrigation Research Station, Kadawa</v>
      </c>
      <c r="DH384" s="3" t="str">
        <v>Irrigation Research Station, Kadawa</v>
      </c>
      <c r="DI384" s="3" t="str">
        <v>Irrigation Research Station, Kadawa</v>
      </c>
      <c r="DJ384" s="3" t="str">
        <v>Irrigation Research Station, Kadawa</v>
      </c>
      <c r="DK384" s="3" t="str">
        <v>Irrigation Research Station, Kadawa</v>
      </c>
      <c r="DL384" s="3" t="str">
        <v>Irrigation Research Station, Kadawa</v>
      </c>
      <c r="DM384" s="3" t="str">
        <v>Irrigation Research Station, Kadawa</v>
      </c>
      <c r="DN384" s="3" t="str">
        <v>Irrigation Research Station, Kadawa</v>
      </c>
      <c r="DO384" s="3" t="str">
        <v>Irrigation Research Station, Kadawa</v>
      </c>
      <c r="DP384" s="3" t="str">
        <v>Irrigation Research Station, Kadawa</v>
      </c>
    </row>
    <row r="385" spans="1:120" ht="14.5" x14ac:dyDescent="0.35">
      <c r="A385" s="3">
        <v>-3.2399</v>
      </c>
      <c r="B385" s="3">
        <v>29.331299999999999</v>
      </c>
      <c r="C385" s="3" t="s">
        <v>115</v>
      </c>
      <c r="D385" s="3" t="s">
        <v>107</v>
      </c>
      <c r="E385" s="3" t="s">
        <v>243</v>
      </c>
      <c r="F385" s="3">
        <v>400</v>
      </c>
      <c r="G385"/>
      <c r="H385" s="3" t="str">
        <f>CONCATENATE(site_list[[#This Row],[Country]],site_list[[#This Row],[Site.ID]])</f>
        <v>BurundiISABU Mugerero</v>
      </c>
      <c r="BB385" s="3" t="str">
        <v>ISABU Mugerero</v>
      </c>
      <c r="BC385" s="3" t="str">
        <v>ISABU Mugerero</v>
      </c>
      <c r="BD385" s="3" t="str">
        <v>ISABU Mugerero</v>
      </c>
      <c r="BE385" s="3" t="str">
        <v>ISABU Mugerero</v>
      </c>
      <c r="BF385" s="3" t="str">
        <v>ISABU Mugerero</v>
      </c>
      <c r="BG385" s="3" t="str">
        <v>ISABU Mugerero</v>
      </c>
      <c r="BH385" s="3" t="str">
        <v>ISABU Mugerero</v>
      </c>
      <c r="BI385" s="3" t="str">
        <v>ISABU Mugerero</v>
      </c>
      <c r="BJ385" s="3" t="str">
        <v>ISABU Mugerero</v>
      </c>
      <c r="BK385" s="3" t="str">
        <v>ISABU Mugerero</v>
      </c>
      <c r="BL385" s="3" t="str">
        <v>ISABU Mugerero</v>
      </c>
      <c r="BM385" s="3" t="str">
        <v>ISABU Mugerero</v>
      </c>
      <c r="BN385" s="3" t="str">
        <v>ISABU Mugerero</v>
      </c>
      <c r="BO385" s="3" t="str">
        <v>ISABU Mugerero</v>
      </c>
      <c r="BP385" s="3" t="str">
        <v>ISABU Mugerero</v>
      </c>
      <c r="BQ385" s="3" t="str">
        <v>ISABU Mugerero</v>
      </c>
      <c r="BR385" s="3" t="str">
        <v>ISABU Mugerero</v>
      </c>
      <c r="BS385" s="3" t="str">
        <v>ISABU Mugerero</v>
      </c>
      <c r="BT385" s="3" t="str">
        <v>ISABU Mugerero</v>
      </c>
      <c r="BU385" s="3" t="str">
        <v>ISABU Mugerero</v>
      </c>
      <c r="BV385" s="3" t="str">
        <v>ISABU Mugerero</v>
      </c>
      <c r="BW385" s="3" t="str">
        <v>ISABU Mugerero</v>
      </c>
      <c r="BX385" s="3" t="str">
        <v>ISABU Mugerero</v>
      </c>
      <c r="BY385" s="3" t="str">
        <v>ISABU Mugerero</v>
      </c>
      <c r="BZ385" s="3" t="str">
        <v>ISABU Mugerero</v>
      </c>
      <c r="CA385" s="3" t="str">
        <v>ISABU Mugerero</v>
      </c>
      <c r="CB385" s="3" t="str">
        <v>ISABU Mugerero</v>
      </c>
      <c r="CC385" s="3" t="str">
        <v>ISABU Mugerero</v>
      </c>
      <c r="CD385" s="3" t="str">
        <v>ISABU Mugerero</v>
      </c>
      <c r="CE385" s="3" t="str">
        <v>ISABU Mugerero</v>
      </c>
      <c r="CF385" s="3" t="str">
        <v>ISABU Mugerero</v>
      </c>
      <c r="CG385" s="3" t="str">
        <v>ISABU Mugerero</v>
      </c>
      <c r="CK385" s="3" t="str">
        <v>ISABU Mugerero</v>
      </c>
      <c r="CM385" s="3" t="str">
        <v>ISABU Mugerero</v>
      </c>
      <c r="CN385" s="3" t="str">
        <v>ISABU Mugerero</v>
      </c>
      <c r="CO385" s="3" t="str">
        <v>ISABU Mugerero</v>
      </c>
      <c r="CP385" s="3" t="str">
        <v>ISABU Mugerero</v>
      </c>
      <c r="CQ385" s="3" t="str">
        <v>ISABU Mugerero</v>
      </c>
      <c r="CR385" s="3" t="str">
        <v>ISABU Mugerero</v>
      </c>
      <c r="CS385" s="3" t="str">
        <v>ISABU Mugerero</v>
      </c>
      <c r="CT385" s="3" t="str">
        <v>ISABU Mugerero</v>
      </c>
      <c r="CU385" s="3" t="str">
        <v>ISABU Mugerero</v>
      </c>
      <c r="CV385" s="3" t="str">
        <v>ISABU Mugerero</v>
      </c>
      <c r="CW385" s="3" t="str">
        <v>ISABU Mugerero</v>
      </c>
      <c r="CX385" s="3" t="str">
        <v>ISABU Mugerero</v>
      </c>
      <c r="CY385" s="3" t="str">
        <v>ISABU Mugerero</v>
      </c>
      <c r="CZ385" s="3" t="str">
        <v>ISABU Mugerero</v>
      </c>
      <c r="DA385" s="3" t="str">
        <v>ISABU Mugerero</v>
      </c>
      <c r="DB385" s="3" t="str">
        <v>ISABU Mugerero</v>
      </c>
      <c r="DC385" s="3" t="str">
        <v>ISABU Mugerero</v>
      </c>
      <c r="DD385" s="3" t="str">
        <v>ISABU Mugerero</v>
      </c>
      <c r="DE385" s="3" t="str">
        <v>ISABU Mugerero</v>
      </c>
      <c r="DF385" s="3" t="str">
        <v>ISABU Mugerero</v>
      </c>
      <c r="DG385" s="3" t="str">
        <v>ISABU Mugerero</v>
      </c>
      <c r="DH385" s="3" t="str">
        <v>ISABU Mugerero</v>
      </c>
      <c r="DI385" s="3" t="str">
        <v>ISABU Mugerero</v>
      </c>
      <c r="DJ385" s="3" t="str">
        <v>ISABU Mugerero</v>
      </c>
      <c r="DK385" s="3" t="str">
        <v>ISABU Mugerero</v>
      </c>
      <c r="DL385" s="3" t="str">
        <v>ISABU Mugerero</v>
      </c>
      <c r="DM385" s="3" t="str">
        <v>ISABU Mugerero</v>
      </c>
      <c r="DN385" s="3" t="str">
        <v>ISABU Mugerero</v>
      </c>
      <c r="DO385" s="3" t="str">
        <v>ISABU Mugerero</v>
      </c>
      <c r="DP385" s="3" t="str">
        <v>ISABU Mugerero</v>
      </c>
    </row>
    <row r="386" spans="1:120" ht="14.5" x14ac:dyDescent="0.35">
      <c r="A386" s="3">
        <v>-1.5333300000000001</v>
      </c>
      <c r="B386" s="3">
        <v>29.883330000000001</v>
      </c>
      <c r="C386" s="3" t="s">
        <v>198</v>
      </c>
      <c r="D386" s="3" t="s">
        <v>107</v>
      </c>
      <c r="E386" s="3" t="s">
        <v>480</v>
      </c>
      <c r="F386" s="3">
        <v>917</v>
      </c>
      <c r="G386"/>
      <c r="H386" s="3" t="str">
        <f>CONCATENATE(site_list[[#This Row],[Country]],site_list[[#This Row],[Site.ID]])</f>
        <v>RwandaISAR, Buberuka</v>
      </c>
      <c r="BB386" s="3" t="str">
        <v>ISAR, Buberuka</v>
      </c>
      <c r="BC386" s="3" t="str">
        <v>ISAR, Buberuka</v>
      </c>
      <c r="BD386" s="3" t="str">
        <v>ISAR, Buberuka</v>
      </c>
      <c r="BE386" s="3" t="str">
        <v>ISAR, Buberuka</v>
      </c>
      <c r="BF386" s="3" t="str">
        <v>ISAR, Buberuka</v>
      </c>
      <c r="BG386" s="3" t="str">
        <v>ISAR, Buberuka</v>
      </c>
      <c r="BH386" s="3" t="str">
        <v>ISAR, Buberuka</v>
      </c>
      <c r="BI386" s="3" t="str">
        <v>ISAR, Buberuka</v>
      </c>
      <c r="BJ386" s="3" t="str">
        <v>ISAR, Buberuka</v>
      </c>
      <c r="BK386" s="3" t="str">
        <v>ISAR, Buberuka</v>
      </c>
      <c r="BL386" s="3" t="str">
        <v>ISAR, Buberuka</v>
      </c>
      <c r="BM386" s="3" t="str">
        <v>ISAR, Buberuka</v>
      </c>
      <c r="BN386" s="3" t="str">
        <v>ISAR, Buberuka</v>
      </c>
      <c r="BO386" s="3" t="str">
        <v>ISAR, Buberuka</v>
      </c>
      <c r="BP386" s="3" t="str">
        <v>ISAR, Buberuka</v>
      </c>
      <c r="BQ386" s="3" t="str">
        <v>ISAR, Buberuka</v>
      </c>
      <c r="BR386" s="3" t="str">
        <v>ISAR, Buberuka</v>
      </c>
      <c r="BS386" s="3" t="str">
        <v>ISAR, Buberuka</v>
      </c>
      <c r="BT386" s="3" t="str">
        <v>ISAR, Buberuka</v>
      </c>
      <c r="BU386" s="3" t="str">
        <v>ISAR, Buberuka</v>
      </c>
      <c r="BV386" s="3" t="str">
        <v>ISAR, Buberuka</v>
      </c>
      <c r="BW386" s="3" t="str">
        <v>ISAR, Buberuka</v>
      </c>
      <c r="BX386" s="3" t="str">
        <v>ISAR, Buberuka</v>
      </c>
      <c r="BY386" s="3" t="str">
        <v>ISAR, Buberuka</v>
      </c>
      <c r="BZ386" s="3" t="str">
        <v>ISAR, Buberuka</v>
      </c>
      <c r="CA386" s="3" t="str">
        <v>ISAR, Buberuka</v>
      </c>
      <c r="CB386" s="3" t="str">
        <v>ISAR, Buberuka</v>
      </c>
      <c r="CC386" s="3" t="str">
        <v>ISAR, Buberuka</v>
      </c>
      <c r="CD386" s="3" t="str">
        <v>ISAR, Buberuka</v>
      </c>
      <c r="CE386" s="3" t="str">
        <v>ISAR, Buberuka</v>
      </c>
      <c r="CF386" s="3" t="str">
        <v>ISAR, Buberuka</v>
      </c>
      <c r="CG386" s="3" t="str">
        <v>ISAR, Buberuka</v>
      </c>
      <c r="CK386" s="3" t="str">
        <v>ISAR, Buberuka</v>
      </c>
      <c r="CM386" s="3" t="str">
        <v>ISAR, Buberuka</v>
      </c>
      <c r="CN386" s="3" t="str">
        <v>ISAR, Buberuka</v>
      </c>
      <c r="CO386" s="3" t="str">
        <v>ISAR, Buberuka</v>
      </c>
      <c r="CP386" s="3" t="str">
        <v>ISAR, Buberuka</v>
      </c>
      <c r="CQ386" s="3" t="str">
        <v>ISAR, Buberuka</v>
      </c>
      <c r="CR386" s="3" t="str">
        <v>ISAR, Buberuka</v>
      </c>
      <c r="CS386" s="3" t="str">
        <v>ISAR, Buberuka</v>
      </c>
      <c r="CT386" s="3" t="str">
        <v>ISAR, Buberuka</v>
      </c>
      <c r="CU386" s="3" t="str">
        <v>ISAR, Buberuka</v>
      </c>
      <c r="CV386" s="3" t="str">
        <v>ISAR, Buberuka</v>
      </c>
      <c r="CW386" s="3" t="str">
        <v>ISAR, Buberuka</v>
      </c>
      <c r="CX386" s="3" t="str">
        <v>ISAR, Buberuka</v>
      </c>
      <c r="CY386" s="3" t="str">
        <v>ISAR, Buberuka</v>
      </c>
      <c r="CZ386" s="3" t="str">
        <v>ISAR, Buberuka</v>
      </c>
      <c r="DA386" s="3" t="str">
        <v>ISAR, Buberuka</v>
      </c>
      <c r="DB386" s="3" t="str">
        <v>ISAR, Buberuka</v>
      </c>
      <c r="DC386" s="3" t="str">
        <v>ISAR, Buberuka</v>
      </c>
      <c r="DD386" s="3" t="str">
        <v>ISAR, Buberuka</v>
      </c>
      <c r="DE386" s="3" t="str">
        <v>ISAR, Buberuka</v>
      </c>
      <c r="DF386" s="3" t="str">
        <v>ISAR, Buberuka</v>
      </c>
      <c r="DG386" s="3" t="str">
        <v>ISAR, Buberuka</v>
      </c>
      <c r="DH386" s="3" t="str">
        <v>ISAR, Buberuka</v>
      </c>
      <c r="DI386" s="3" t="str">
        <v>ISAR, Buberuka</v>
      </c>
      <c r="DJ386" s="3" t="str">
        <v>ISAR, Buberuka</v>
      </c>
      <c r="DK386" s="3" t="str">
        <v>ISAR, Buberuka</v>
      </c>
      <c r="DL386" s="3" t="str">
        <v>ISAR, Buberuka</v>
      </c>
      <c r="DM386" s="3" t="str">
        <v>ISAR, Buberuka</v>
      </c>
      <c r="DN386" s="3" t="str">
        <v>ISAR, Buberuka</v>
      </c>
      <c r="DO386" s="3" t="str">
        <v>ISAR, Buberuka</v>
      </c>
      <c r="DP386" s="3" t="str">
        <v>ISAR, Buberuka</v>
      </c>
    </row>
    <row r="387" spans="1:120" ht="14.5" x14ac:dyDescent="0.35">
      <c r="A387" s="3">
        <v>-2.6150000000000002</v>
      </c>
      <c r="B387" s="3">
        <v>29.748000000000001</v>
      </c>
      <c r="C387" s="3" t="s">
        <v>198</v>
      </c>
      <c r="D387" s="3" t="s">
        <v>107</v>
      </c>
      <c r="E387" s="3" t="s">
        <v>481</v>
      </c>
      <c r="F387" s="3">
        <v>500</v>
      </c>
      <c r="G387"/>
      <c r="H387" s="3" t="str">
        <f>CONCATENATE(site_list[[#This Row],[Country]],site_list[[#This Row],[Site.ID]])</f>
        <v>RwandaISAR, Butare</v>
      </c>
      <c r="BB387" s="3" t="str">
        <v>ISAR, Butare</v>
      </c>
      <c r="BC387" s="3" t="str">
        <v>ISAR, Butare</v>
      </c>
      <c r="BD387" s="3" t="str">
        <v>ISAR, Butare</v>
      </c>
      <c r="BE387" s="3" t="str">
        <v>ISAR, Butare</v>
      </c>
      <c r="BF387" s="3" t="str">
        <v>ISAR, Butare</v>
      </c>
      <c r="BG387" s="3" t="str">
        <v>ISAR, Butare</v>
      </c>
      <c r="BH387" s="3" t="str">
        <v>ISAR, Butare</v>
      </c>
      <c r="BI387" s="3" t="str">
        <v>ISAR, Butare</v>
      </c>
      <c r="BJ387" s="3" t="str">
        <v>ISAR, Butare</v>
      </c>
      <c r="BK387" s="3" t="str">
        <v>ISAR, Butare</v>
      </c>
      <c r="BL387" s="3" t="str">
        <v>ISAR, Butare</v>
      </c>
      <c r="BM387" s="3" t="str">
        <v>ISAR, Butare</v>
      </c>
      <c r="BN387" s="3" t="str">
        <v>ISAR, Butare</v>
      </c>
      <c r="BO387" s="3" t="str">
        <v>ISAR, Butare</v>
      </c>
      <c r="BP387" s="3" t="str">
        <v>ISAR, Butare</v>
      </c>
      <c r="BQ387" s="3" t="str">
        <v>ISAR, Butare</v>
      </c>
      <c r="BR387" s="3" t="str">
        <v>ISAR, Butare</v>
      </c>
      <c r="BS387" s="3" t="str">
        <v>ISAR, Butare</v>
      </c>
      <c r="BT387" s="3" t="str">
        <v>ISAR, Butare</v>
      </c>
      <c r="BU387" s="3" t="str">
        <v>ISAR, Butare</v>
      </c>
      <c r="BV387" s="3" t="str">
        <v>ISAR, Butare</v>
      </c>
      <c r="BW387" s="3" t="str">
        <v>ISAR, Butare</v>
      </c>
      <c r="BX387" s="3" t="str">
        <v>ISAR, Butare</v>
      </c>
      <c r="BY387" s="3" t="str">
        <v>ISAR, Butare</v>
      </c>
      <c r="BZ387" s="3" t="str">
        <v>ISAR, Butare</v>
      </c>
      <c r="CA387" s="3" t="str">
        <v>ISAR, Butare</v>
      </c>
      <c r="CB387" s="3" t="str">
        <v>ISAR, Butare</v>
      </c>
      <c r="CC387" s="3" t="str">
        <v>ISAR, Butare</v>
      </c>
      <c r="CD387" s="3" t="str">
        <v>ISAR, Butare</v>
      </c>
      <c r="CE387" s="3" t="str">
        <v>ISAR, Butare</v>
      </c>
      <c r="CF387" s="3" t="str">
        <v>ISAR, Butare</v>
      </c>
      <c r="CG387" s="3" t="str">
        <v>ISAR, Butare</v>
      </c>
      <c r="CK387" s="3" t="str">
        <v>ISAR, Butare</v>
      </c>
      <c r="CM387" s="3" t="str">
        <v>ISAR, Butare</v>
      </c>
      <c r="CN387" s="3" t="str">
        <v>ISAR, Butare</v>
      </c>
      <c r="CO387" s="3" t="str">
        <v>ISAR, Butare</v>
      </c>
      <c r="CP387" s="3" t="str">
        <v>ISAR, Butare</v>
      </c>
      <c r="CQ387" s="3" t="str">
        <v>ISAR, Butare</v>
      </c>
      <c r="CR387" s="3" t="str">
        <v>ISAR, Butare</v>
      </c>
      <c r="CS387" s="3" t="str">
        <v>ISAR, Butare</v>
      </c>
      <c r="CT387" s="3" t="str">
        <v>ISAR, Butare</v>
      </c>
      <c r="CU387" s="3" t="str">
        <v>ISAR, Butare</v>
      </c>
      <c r="CV387" s="3" t="str">
        <v>ISAR, Butare</v>
      </c>
      <c r="CW387" s="3" t="str">
        <v>ISAR, Butare</v>
      </c>
      <c r="CX387" s="3" t="str">
        <v>ISAR, Butare</v>
      </c>
      <c r="CY387" s="3" t="str">
        <v>ISAR, Butare</v>
      </c>
      <c r="CZ387" s="3" t="str">
        <v>ISAR, Butare</v>
      </c>
      <c r="DA387" s="3" t="str">
        <v>ISAR, Butare</v>
      </c>
      <c r="DB387" s="3" t="str">
        <v>ISAR, Butare</v>
      </c>
      <c r="DC387" s="3" t="str">
        <v>ISAR, Butare</v>
      </c>
      <c r="DD387" s="3" t="str">
        <v>ISAR, Butare</v>
      </c>
      <c r="DE387" s="3" t="str">
        <v>ISAR, Butare</v>
      </c>
      <c r="DF387" s="3" t="str">
        <v>ISAR, Butare</v>
      </c>
      <c r="DG387" s="3" t="str">
        <v>ISAR, Butare</v>
      </c>
      <c r="DH387" s="3" t="str">
        <v>ISAR, Butare</v>
      </c>
      <c r="DI387" s="3" t="str">
        <v>ISAR, Butare</v>
      </c>
      <c r="DJ387" s="3" t="str">
        <v>ISAR, Butare</v>
      </c>
      <c r="DK387" s="3" t="str">
        <v>ISAR, Butare</v>
      </c>
      <c r="DL387" s="3" t="str">
        <v>ISAR, Butare</v>
      </c>
      <c r="DM387" s="3" t="str">
        <v>ISAR, Butare</v>
      </c>
      <c r="DN387" s="3" t="str">
        <v>ISAR, Butare</v>
      </c>
      <c r="DO387" s="3" t="str">
        <v>ISAR, Butare</v>
      </c>
      <c r="DP387" s="3" t="str">
        <v>ISAR, Butare</v>
      </c>
    </row>
    <row r="388" spans="1:120" ht="14.5" x14ac:dyDescent="0.35">
      <c r="A388" s="3">
        <v>-19.04335</v>
      </c>
      <c r="B388" s="3">
        <v>33.404649999999997</v>
      </c>
      <c r="C388" s="3" t="s">
        <v>192</v>
      </c>
      <c r="D388" s="3" t="s">
        <v>107</v>
      </c>
      <c r="E388" s="3" t="s">
        <v>7733</v>
      </c>
      <c r="F388" s="3">
        <v>100</v>
      </c>
      <c r="G388"/>
      <c r="H388" s="3" t="str">
        <f>CONCATENATE(site_list[[#This Row],[Country]],site_list[[#This Row],[Site.ID]])</f>
        <v>MozambiqueISPM, Manica</v>
      </c>
      <c r="BB388" s="3" t="str">
        <v>ISPM, Manica</v>
      </c>
      <c r="BC388" s="3" t="str">
        <v>ISPM, Manica</v>
      </c>
      <c r="BD388" s="3" t="str">
        <v>ISPM, Manica</v>
      </c>
      <c r="BE388" s="3" t="str">
        <v>ISPM, Manica</v>
      </c>
      <c r="BF388" s="3" t="str">
        <v>ISPM, Manica</v>
      </c>
      <c r="BG388" s="3" t="str">
        <v>ISPM, Manica</v>
      </c>
      <c r="BH388" s="3" t="str">
        <v>ISPM, Manica</v>
      </c>
      <c r="BI388" s="3" t="str">
        <v>ISPM, Manica</v>
      </c>
      <c r="BJ388" s="3" t="str">
        <v>ISPM, Manica</v>
      </c>
      <c r="BK388" s="3" t="str">
        <v>ISPM, Manica</v>
      </c>
      <c r="BL388" s="3" t="str">
        <v>ISPM, Manica</v>
      </c>
      <c r="BM388" s="3" t="str">
        <v>ISPM, Manica</v>
      </c>
      <c r="BN388" s="3" t="str">
        <v>ISPM, Manica</v>
      </c>
      <c r="BO388" s="3" t="str">
        <v>ISPM, Manica</v>
      </c>
      <c r="BP388" s="3" t="str">
        <v>ISPM, Manica</v>
      </c>
      <c r="BQ388" s="3" t="str">
        <v>ISPM, Manica</v>
      </c>
      <c r="BR388" s="3" t="str">
        <v>ISPM, Manica</v>
      </c>
      <c r="BS388" s="3" t="str">
        <v>ISPM, Manica</v>
      </c>
      <c r="BT388" s="3" t="str">
        <v>ISPM, Manica</v>
      </c>
      <c r="BU388" s="3" t="str">
        <v>ISPM, Manica</v>
      </c>
      <c r="BV388" s="3" t="str">
        <v>ISPM, Manica</v>
      </c>
      <c r="BW388" s="3" t="str">
        <v>ISPM, Manica</v>
      </c>
      <c r="BX388" s="3" t="str">
        <v>ISPM, Manica</v>
      </c>
      <c r="BY388" s="3" t="str">
        <v>ISPM, Manica</v>
      </c>
      <c r="BZ388" s="3" t="str">
        <v>ISPM, Manica</v>
      </c>
      <c r="CA388" s="3" t="str">
        <v>ISPM, Manica</v>
      </c>
      <c r="CB388" s="3" t="str">
        <v>ISPM, Manica</v>
      </c>
      <c r="CC388" s="3" t="str">
        <v>ISPM, Manica</v>
      </c>
      <c r="CD388" s="3" t="str">
        <v>ISPM, Manica</v>
      </c>
      <c r="CE388" s="3" t="str">
        <v>ISPM, Manica</v>
      </c>
      <c r="CF388" s="3" t="str">
        <v>ISPM, Manica</v>
      </c>
      <c r="CG388" s="3" t="str">
        <v>ISPM, Manica</v>
      </c>
      <c r="CK388" s="3" t="str">
        <v>ISPM, Manica</v>
      </c>
      <c r="CM388" s="3" t="str">
        <v>ISPM, Manica</v>
      </c>
      <c r="CN388" s="3" t="str">
        <v>ISPM, Manica</v>
      </c>
      <c r="CO388" s="3" t="str">
        <v>ISPM, Manica</v>
      </c>
      <c r="CP388" s="3" t="str">
        <v>ISPM, Manica</v>
      </c>
      <c r="CQ388" s="3" t="str">
        <v>ISPM, Manica</v>
      </c>
      <c r="CR388" s="3" t="str">
        <v>ISPM, Manica</v>
      </c>
      <c r="CS388" s="3" t="str">
        <v>ISPM, Manica</v>
      </c>
      <c r="CT388" s="3" t="str">
        <v>ISPM, Manica</v>
      </c>
      <c r="CU388" s="3" t="str">
        <v>ISPM, Manica</v>
      </c>
      <c r="CV388" s="3" t="str">
        <v>ISPM, Manica</v>
      </c>
      <c r="CW388" s="3" t="str">
        <v>ISPM, Manica</v>
      </c>
      <c r="CX388" s="3" t="str">
        <v>ISPM, Manica</v>
      </c>
      <c r="CY388" s="3" t="str">
        <v>ISPM, Manica</v>
      </c>
      <c r="CZ388" s="3" t="str">
        <v>ISPM, Manica</v>
      </c>
      <c r="DA388" s="3" t="str">
        <v>ISPM, Manica</v>
      </c>
      <c r="DB388" s="3" t="str">
        <v>ISPM, Manica</v>
      </c>
      <c r="DC388" s="3" t="str">
        <v>ISPM, Manica</v>
      </c>
      <c r="DD388" s="3" t="str">
        <v>ISPM, Manica</v>
      </c>
      <c r="DE388" s="3" t="str">
        <v>ISPM, Manica</v>
      </c>
      <c r="DF388" s="3" t="str">
        <v>ISPM, Manica</v>
      </c>
      <c r="DG388" s="3" t="str">
        <v>ISPM, Manica</v>
      </c>
      <c r="DH388" s="3" t="str">
        <v>ISPM, Manica</v>
      </c>
      <c r="DI388" s="3" t="str">
        <v>ISPM, Manica</v>
      </c>
      <c r="DJ388" s="3" t="str">
        <v>ISPM, Manica</v>
      </c>
      <c r="DK388" s="3" t="str">
        <v>ISPM, Manica</v>
      </c>
      <c r="DL388" s="3" t="str">
        <v>ISPM, Manica</v>
      </c>
      <c r="DM388" s="3" t="str">
        <v>ISPM, Manica</v>
      </c>
      <c r="DN388" s="3" t="str">
        <v>ISPM, Manica</v>
      </c>
      <c r="DO388" s="3" t="str">
        <v>ISPM, Manica</v>
      </c>
      <c r="DP388" s="3" t="str">
        <v>ISPM, Manica</v>
      </c>
    </row>
    <row r="389" spans="1:120" ht="14.5" x14ac:dyDescent="0.35">
      <c r="A389" s="3">
        <v>13.7333</v>
      </c>
      <c r="B389" s="3">
        <v>-15.76667</v>
      </c>
      <c r="C389" s="3" t="s">
        <v>204</v>
      </c>
      <c r="D389" s="3" t="s">
        <v>112</v>
      </c>
      <c r="E389" s="3" t="s">
        <v>10315</v>
      </c>
      <c r="F389" s="3">
        <v>2000</v>
      </c>
      <c r="G389"/>
      <c r="H389" s="3" t="str">
        <f>CONCATENATE(site_list[[#This Row],[Country]],site_list[[#This Row],[Site.ID]])</f>
        <v>SenegalISRA, Nioro du Rip</v>
      </c>
      <c r="BB389" s="3" t="str">
        <v>ISRA, Nioro du Rip</v>
      </c>
      <c r="BC389" s="3" t="str">
        <v>ISRA, Nioro du Rip</v>
      </c>
      <c r="BD389" s="3" t="str">
        <v>ISRA, Nioro du Rip</v>
      </c>
      <c r="BE389" s="3" t="str">
        <v>ISRA, Nioro du Rip</v>
      </c>
      <c r="BF389" s="3" t="str">
        <v>ISRA, Nioro du Rip</v>
      </c>
      <c r="BG389" s="3" t="str">
        <v>ISRA, Nioro du Rip</v>
      </c>
      <c r="BH389" s="3" t="str">
        <v>ISRA, Nioro du Rip</v>
      </c>
      <c r="BI389" s="3" t="str">
        <v>ISRA, Nioro du Rip</v>
      </c>
      <c r="BJ389" s="3" t="str">
        <v>ISRA, Nioro du Rip</v>
      </c>
      <c r="BK389" s="3" t="str">
        <v>ISRA, Nioro du Rip</v>
      </c>
      <c r="BL389" s="3" t="str">
        <v>ISRA, Nioro du Rip</v>
      </c>
      <c r="BM389" s="3" t="str">
        <v>ISRA, Nioro du Rip</v>
      </c>
      <c r="BN389" s="3" t="str">
        <v>ISRA, Nioro du Rip</v>
      </c>
      <c r="BO389" s="3" t="str">
        <v>ISRA, Nioro du Rip</v>
      </c>
      <c r="BP389" s="3" t="str">
        <v>ISRA, Nioro du Rip</v>
      </c>
      <c r="BQ389" s="3" t="str">
        <v>ISRA, Nioro du Rip</v>
      </c>
      <c r="BR389" s="3" t="str">
        <v>ISRA, Nioro du Rip</v>
      </c>
      <c r="BS389" s="3" t="str">
        <v>ISRA, Nioro du Rip</v>
      </c>
      <c r="BT389" s="3" t="str">
        <v>ISRA, Nioro du Rip</v>
      </c>
      <c r="BU389" s="3" t="str">
        <v>ISRA, Nioro du Rip</v>
      </c>
      <c r="BV389" s="3" t="str">
        <v>ISRA, Nioro du Rip</v>
      </c>
      <c r="BW389" s="3" t="str">
        <v>ISRA, Nioro du Rip</v>
      </c>
      <c r="BX389" s="3" t="str">
        <v>ISRA, Nioro du Rip</v>
      </c>
      <c r="BY389" s="3" t="str">
        <v>ISRA, Nioro du Rip</v>
      </c>
      <c r="BZ389" s="3" t="str">
        <v>ISRA, Nioro du Rip</v>
      </c>
      <c r="CA389" s="3" t="str">
        <v>ISRA, Nioro du Rip</v>
      </c>
      <c r="CB389" s="3" t="str">
        <v>ISRA, Nioro du Rip</v>
      </c>
      <c r="CC389" s="3" t="str">
        <v>ISRA, Nioro du Rip</v>
      </c>
      <c r="CD389" s="3" t="str">
        <v>ISRA, Nioro du Rip</v>
      </c>
      <c r="CE389" s="3" t="str">
        <v>ISRA, Nioro du Rip</v>
      </c>
      <c r="CF389" s="3" t="str">
        <v>ISRA, Nioro du Rip</v>
      </c>
      <c r="CG389" s="3" t="str">
        <v>ISRA, Nioro du Rip</v>
      </c>
      <c r="CK389" s="3" t="str">
        <v>ISRA, Nioro du Rip</v>
      </c>
      <c r="CM389" s="3" t="str">
        <v>ISRA, Nioro du Rip</v>
      </c>
      <c r="CN389" s="3" t="str">
        <v>ISRA, Nioro du Rip</v>
      </c>
      <c r="CO389" s="3" t="str">
        <v>ISRA, Nioro du Rip</v>
      </c>
      <c r="CP389" s="3" t="str">
        <v>ISRA, Nioro du Rip</v>
      </c>
      <c r="CQ389" s="3" t="str">
        <v>ISRA, Nioro du Rip</v>
      </c>
      <c r="CR389" s="3" t="str">
        <v>ISRA, Nioro du Rip</v>
      </c>
      <c r="CS389" s="3" t="str">
        <v>ISRA, Nioro du Rip</v>
      </c>
      <c r="CT389" s="3" t="str">
        <v>ISRA, Nioro du Rip</v>
      </c>
      <c r="CU389" s="3" t="str">
        <v>ISRA, Nioro du Rip</v>
      </c>
      <c r="CV389" s="3" t="str">
        <v>ISRA, Nioro du Rip</v>
      </c>
      <c r="CW389" s="3" t="str">
        <v>ISRA, Nioro du Rip</v>
      </c>
      <c r="CX389" s="3" t="str">
        <v>ISRA, Nioro du Rip</v>
      </c>
      <c r="CY389" s="3" t="str">
        <v>ISRA, Nioro du Rip</v>
      </c>
      <c r="CZ389" s="3" t="str">
        <v>ISRA, Nioro du Rip</v>
      </c>
      <c r="DA389" s="3" t="str">
        <v>ISRA, Nioro du Rip</v>
      </c>
      <c r="DB389" s="3" t="str">
        <v>ISRA, Nioro du Rip</v>
      </c>
      <c r="DC389" s="3" t="str">
        <v>ISRA, Nioro du Rip</v>
      </c>
      <c r="DD389" s="3" t="str">
        <v>ISRA, Nioro du Rip</v>
      </c>
      <c r="DE389" s="3" t="str">
        <v>ISRA, Nioro du Rip</v>
      </c>
      <c r="DF389" s="3" t="str">
        <v>ISRA, Nioro du Rip</v>
      </c>
      <c r="DG389" s="3" t="str">
        <v>ISRA, Nioro du Rip</v>
      </c>
      <c r="DH389" s="3" t="str">
        <v>ISRA, Nioro du Rip</v>
      </c>
      <c r="DI389" s="3" t="str">
        <v>ISRA, Nioro du Rip</v>
      </c>
      <c r="DJ389" s="3" t="str">
        <v>ISRA, Nioro du Rip</v>
      </c>
      <c r="DK389" s="3" t="str">
        <v>ISRA, Nioro du Rip</v>
      </c>
      <c r="DL389" s="3" t="str">
        <v>ISRA, Nioro du Rip</v>
      </c>
      <c r="DM389" s="3" t="str">
        <v>ISRA, Nioro du Rip</v>
      </c>
      <c r="DN389" s="3" t="str">
        <v>ISRA, Nioro du Rip</v>
      </c>
      <c r="DO389" s="3" t="str">
        <v>ISRA, Nioro du Rip</v>
      </c>
      <c r="DP389" s="3" t="str">
        <v>ISRA, Nioro du Rip</v>
      </c>
    </row>
    <row r="390" spans="1:120" ht="14.5" x14ac:dyDescent="0.35">
      <c r="A390" s="3">
        <v>13.827500000000001</v>
      </c>
      <c r="B390" s="3">
        <v>-13.913016000000001</v>
      </c>
      <c r="C390" s="3" t="s">
        <v>204</v>
      </c>
      <c r="D390" s="3" t="s">
        <v>112</v>
      </c>
      <c r="E390" s="3" t="s">
        <v>10316</v>
      </c>
      <c r="F390" s="3">
        <v>1000</v>
      </c>
      <c r="G390"/>
      <c r="H390" s="3" t="str">
        <f>CONCATENATE(site_list[[#This Row],[Country]],site_list[[#This Row],[Site.ID]])</f>
        <v>SenegalISRA, Sinthiou Maleme</v>
      </c>
      <c r="BB390" s="3" t="str">
        <v>ISRA, Sinthiou Maleme</v>
      </c>
      <c r="BC390" s="3" t="str">
        <v>ISRA, Sinthiou Maleme</v>
      </c>
      <c r="BD390" s="3" t="str">
        <v>ISRA, Sinthiou Maleme</v>
      </c>
      <c r="BE390" s="3" t="str">
        <v>ISRA, Sinthiou Maleme</v>
      </c>
      <c r="BF390" s="3" t="str">
        <v>ISRA, Sinthiou Maleme</v>
      </c>
      <c r="BG390" s="3" t="str">
        <v>ISRA, Sinthiou Maleme</v>
      </c>
      <c r="BH390" s="3" t="str">
        <v>ISRA, Sinthiou Maleme</v>
      </c>
      <c r="BI390" s="3" t="str">
        <v>ISRA, Sinthiou Maleme</v>
      </c>
      <c r="BJ390" s="3" t="str">
        <v>ISRA, Sinthiou Maleme</v>
      </c>
      <c r="BK390" s="3" t="str">
        <v>ISRA, Sinthiou Maleme</v>
      </c>
      <c r="BL390" s="3" t="str">
        <v>ISRA, Sinthiou Maleme</v>
      </c>
      <c r="BM390" s="3" t="str">
        <v>ISRA, Sinthiou Maleme</v>
      </c>
      <c r="BN390" s="3" t="str">
        <v>ISRA, Sinthiou Maleme</v>
      </c>
      <c r="BO390" s="3" t="str">
        <v>ISRA, Sinthiou Maleme</v>
      </c>
      <c r="BP390" s="3" t="str">
        <v>ISRA, Sinthiou Maleme</v>
      </c>
      <c r="BQ390" s="3" t="str">
        <v>ISRA, Sinthiou Maleme</v>
      </c>
      <c r="BR390" s="3" t="str">
        <v>ISRA, Sinthiou Maleme</v>
      </c>
      <c r="BS390" s="3" t="str">
        <v>ISRA, Sinthiou Maleme</v>
      </c>
      <c r="BT390" s="3" t="str">
        <v>ISRA, Sinthiou Maleme</v>
      </c>
      <c r="BU390" s="3" t="str">
        <v>ISRA, Sinthiou Maleme</v>
      </c>
      <c r="BV390" s="3" t="str">
        <v>ISRA, Sinthiou Maleme</v>
      </c>
      <c r="BW390" s="3" t="str">
        <v>ISRA, Sinthiou Maleme</v>
      </c>
      <c r="BX390" s="3" t="str">
        <v>ISRA, Sinthiou Maleme</v>
      </c>
      <c r="BY390" s="3" t="str">
        <v>ISRA, Sinthiou Maleme</v>
      </c>
      <c r="BZ390" s="3" t="str">
        <v>ISRA, Sinthiou Maleme</v>
      </c>
      <c r="CA390" s="3" t="str">
        <v>ISRA, Sinthiou Maleme</v>
      </c>
      <c r="CB390" s="3" t="str">
        <v>ISRA, Sinthiou Maleme</v>
      </c>
      <c r="CC390" s="3" t="str">
        <v>ISRA, Sinthiou Maleme</v>
      </c>
      <c r="CD390" s="3" t="str">
        <v>ISRA, Sinthiou Maleme</v>
      </c>
      <c r="CE390" s="3" t="str">
        <v>ISRA, Sinthiou Maleme</v>
      </c>
      <c r="CF390" s="3" t="str">
        <v>ISRA, Sinthiou Maleme</v>
      </c>
      <c r="CG390" s="3" t="str">
        <v>ISRA, Sinthiou Maleme</v>
      </c>
      <c r="CK390" s="3" t="str">
        <v>ISRA, Sinthiou Maleme</v>
      </c>
      <c r="CM390" s="3" t="str">
        <v>ISRA, Sinthiou Maleme</v>
      </c>
      <c r="CN390" s="3" t="str">
        <v>ISRA, Sinthiou Maleme</v>
      </c>
      <c r="CO390" s="3" t="str">
        <v>ISRA, Sinthiou Maleme</v>
      </c>
      <c r="CP390" s="3" t="str">
        <v>ISRA, Sinthiou Maleme</v>
      </c>
      <c r="CQ390" s="3" t="str">
        <v>ISRA, Sinthiou Maleme</v>
      </c>
      <c r="CR390" s="3" t="str">
        <v>ISRA, Sinthiou Maleme</v>
      </c>
      <c r="CS390" s="3" t="str">
        <v>ISRA, Sinthiou Maleme</v>
      </c>
      <c r="CT390" s="3" t="str">
        <v>ISRA, Sinthiou Maleme</v>
      </c>
      <c r="CU390" s="3" t="str">
        <v>ISRA, Sinthiou Maleme</v>
      </c>
      <c r="CV390" s="3" t="str">
        <v>ISRA, Sinthiou Maleme</v>
      </c>
      <c r="CW390" s="3" t="str">
        <v>ISRA, Sinthiou Maleme</v>
      </c>
      <c r="CX390" s="3" t="str">
        <v>ISRA, Sinthiou Maleme</v>
      </c>
      <c r="CY390" s="3" t="str">
        <v>ISRA, Sinthiou Maleme</v>
      </c>
      <c r="CZ390" s="3" t="str">
        <v>ISRA, Sinthiou Maleme</v>
      </c>
      <c r="DA390" s="3" t="str">
        <v>ISRA, Sinthiou Maleme</v>
      </c>
      <c r="DB390" s="3" t="str">
        <v>ISRA, Sinthiou Maleme</v>
      </c>
      <c r="DC390" s="3" t="str">
        <v>ISRA, Sinthiou Maleme</v>
      </c>
      <c r="DD390" s="3" t="str">
        <v>ISRA, Sinthiou Maleme</v>
      </c>
      <c r="DE390" s="3" t="str">
        <v>ISRA, Sinthiou Maleme</v>
      </c>
      <c r="DF390" s="3" t="str">
        <v>ISRA, Sinthiou Maleme</v>
      </c>
      <c r="DG390" s="3" t="str">
        <v>ISRA, Sinthiou Maleme</v>
      </c>
      <c r="DH390" s="3" t="str">
        <v>ISRA, Sinthiou Maleme</v>
      </c>
      <c r="DI390" s="3" t="str">
        <v>ISRA, Sinthiou Maleme</v>
      </c>
      <c r="DJ390" s="3" t="str">
        <v>ISRA, Sinthiou Maleme</v>
      </c>
      <c r="DK390" s="3" t="str">
        <v>ISRA, Sinthiou Maleme</v>
      </c>
      <c r="DL390" s="3" t="str">
        <v>ISRA, Sinthiou Maleme</v>
      </c>
      <c r="DM390" s="3" t="str">
        <v>ISRA, Sinthiou Maleme</v>
      </c>
      <c r="DN390" s="3" t="str">
        <v>ISRA, Sinthiou Maleme</v>
      </c>
      <c r="DO390" s="3" t="str">
        <v>ISRA, Sinthiou Maleme</v>
      </c>
      <c r="DP390" s="3" t="str">
        <v>ISRA, Sinthiou Maleme</v>
      </c>
    </row>
    <row r="391" spans="1:120" ht="14.5" x14ac:dyDescent="0.35">
      <c r="A391" s="3">
        <v>14.712300000000001</v>
      </c>
      <c r="B391" s="3">
        <v>-16.480699999999999</v>
      </c>
      <c r="C391" s="3" t="s">
        <v>204</v>
      </c>
      <c r="D391" s="3" t="s">
        <v>107</v>
      </c>
      <c r="E391" s="3" t="s">
        <v>485</v>
      </c>
      <c r="F391" s="3">
        <v>500</v>
      </c>
      <c r="G391"/>
      <c r="H391" s="3" t="str">
        <f>CONCATENATE(site_list[[#This Row],[Country]],site_list[[#This Row],[Site.ID]])</f>
        <v>SenegalISRA/CNRA, Bambey</v>
      </c>
      <c r="BB391" s="3" t="str">
        <v>ISRA/CNRA, Bambey</v>
      </c>
      <c r="BC391" s="3" t="str">
        <v>ISRA/CNRA, Bambey</v>
      </c>
      <c r="BD391" s="3" t="str">
        <v>ISRA/CNRA, Bambey</v>
      </c>
      <c r="BE391" s="3" t="str">
        <v>ISRA/CNRA, Bambey</v>
      </c>
      <c r="BF391" s="3" t="str">
        <v>ISRA/CNRA, Bambey</v>
      </c>
      <c r="BG391" s="3" t="str">
        <v>ISRA/CNRA, Bambey</v>
      </c>
      <c r="BH391" s="3" t="str">
        <v>ISRA/CNRA, Bambey</v>
      </c>
      <c r="BI391" s="3" t="str">
        <v>ISRA/CNRA, Bambey</v>
      </c>
      <c r="BJ391" s="3" t="str">
        <v>ISRA/CNRA, Bambey</v>
      </c>
      <c r="BK391" s="3" t="str">
        <v>ISRA/CNRA, Bambey</v>
      </c>
      <c r="BL391" s="3" t="str">
        <v>ISRA/CNRA, Bambey</v>
      </c>
      <c r="BM391" s="3" t="str">
        <v>ISRA/CNRA, Bambey</v>
      </c>
      <c r="BN391" s="3" t="str">
        <v>ISRA/CNRA, Bambey</v>
      </c>
      <c r="BO391" s="3" t="str">
        <v>ISRA/CNRA, Bambey</v>
      </c>
      <c r="BP391" s="3" t="str">
        <v>ISRA/CNRA, Bambey</v>
      </c>
      <c r="BQ391" s="3" t="str">
        <v>ISRA/CNRA, Bambey</v>
      </c>
      <c r="BR391" s="3" t="str">
        <v>ISRA/CNRA, Bambey</v>
      </c>
      <c r="BS391" s="3" t="str">
        <v>ISRA/CNRA, Bambey</v>
      </c>
      <c r="BT391" s="3" t="str">
        <v>ISRA/CNRA, Bambey</v>
      </c>
      <c r="BU391" s="3" t="str">
        <v>ISRA/CNRA, Bambey</v>
      </c>
      <c r="BV391" s="3" t="str">
        <v>ISRA/CNRA, Bambey</v>
      </c>
      <c r="BW391" s="3" t="str">
        <v>ISRA/CNRA, Bambey</v>
      </c>
      <c r="BX391" s="3" t="str">
        <v>ISRA/CNRA, Bambey</v>
      </c>
      <c r="BY391" s="3" t="str">
        <v>ISRA/CNRA, Bambey</v>
      </c>
      <c r="BZ391" s="3" t="str">
        <v>ISRA/CNRA, Bambey</v>
      </c>
      <c r="CA391" s="3" t="str">
        <v>ISRA/CNRA, Bambey</v>
      </c>
      <c r="CB391" s="3" t="str">
        <v>ISRA/CNRA, Bambey</v>
      </c>
      <c r="CC391" s="3" t="str">
        <v>ISRA/CNRA, Bambey</v>
      </c>
      <c r="CD391" s="3" t="str">
        <v>ISRA/CNRA, Bambey</v>
      </c>
      <c r="CE391" s="3" t="str">
        <v>ISRA/CNRA, Bambey</v>
      </c>
      <c r="CF391" s="3" t="str">
        <v>ISRA/CNRA, Bambey</v>
      </c>
      <c r="CG391" s="3" t="str">
        <v>ISRA/CNRA, Bambey</v>
      </c>
      <c r="CK391" s="3" t="str">
        <v>ISRA/CNRA, Bambey</v>
      </c>
      <c r="CM391" s="3" t="str">
        <v>ISRA/CNRA, Bambey</v>
      </c>
      <c r="CN391" s="3" t="str">
        <v>ISRA/CNRA, Bambey</v>
      </c>
      <c r="CO391" s="3" t="str">
        <v>ISRA/CNRA, Bambey</v>
      </c>
      <c r="CP391" s="3" t="str">
        <v>ISRA/CNRA, Bambey</v>
      </c>
      <c r="CQ391" s="3" t="str">
        <v>ISRA/CNRA, Bambey</v>
      </c>
      <c r="CR391" s="3" t="str">
        <v>ISRA/CNRA, Bambey</v>
      </c>
      <c r="CS391" s="3" t="str">
        <v>ISRA/CNRA, Bambey</v>
      </c>
      <c r="CT391" s="3" t="str">
        <v>ISRA/CNRA, Bambey</v>
      </c>
      <c r="CU391" s="3" t="str">
        <v>ISRA/CNRA, Bambey</v>
      </c>
      <c r="CV391" s="3" t="str">
        <v>ISRA/CNRA, Bambey</v>
      </c>
      <c r="CW391" s="3" t="str">
        <v>ISRA/CNRA, Bambey</v>
      </c>
      <c r="CX391" s="3" t="str">
        <v>ISRA/CNRA, Bambey</v>
      </c>
      <c r="CY391" s="3" t="str">
        <v>ISRA/CNRA, Bambey</v>
      </c>
      <c r="CZ391" s="3" t="str">
        <v>ISRA/CNRA, Bambey</v>
      </c>
      <c r="DA391" s="3" t="str">
        <v>ISRA/CNRA, Bambey</v>
      </c>
      <c r="DB391" s="3" t="str">
        <v>ISRA/CNRA, Bambey</v>
      </c>
      <c r="DC391" s="3" t="str">
        <v>ISRA/CNRA, Bambey</v>
      </c>
      <c r="DD391" s="3" t="str">
        <v>ISRA/CNRA, Bambey</v>
      </c>
      <c r="DE391" s="3" t="str">
        <v>ISRA/CNRA, Bambey</v>
      </c>
      <c r="DF391" s="3" t="str">
        <v>ISRA/CNRA, Bambey</v>
      </c>
      <c r="DG391" s="3" t="str">
        <v>ISRA/CNRA, Bambey</v>
      </c>
      <c r="DH391" s="3" t="str">
        <v>ISRA/CNRA, Bambey</v>
      </c>
      <c r="DI391" s="3" t="str">
        <v>ISRA/CNRA, Bambey</v>
      </c>
      <c r="DJ391" s="3" t="str">
        <v>ISRA/CNRA, Bambey</v>
      </c>
      <c r="DK391" s="3" t="str">
        <v>ISRA/CNRA, Bambey</v>
      </c>
      <c r="DL391" s="3" t="str">
        <v>ISRA/CNRA, Bambey</v>
      </c>
      <c r="DM391" s="3" t="str">
        <v>ISRA/CNRA, Bambey</v>
      </c>
      <c r="DN391" s="3" t="str">
        <v>ISRA/CNRA, Bambey</v>
      </c>
      <c r="DO391" s="3" t="str">
        <v>ISRA/CNRA, Bambey</v>
      </c>
      <c r="DP391" s="3" t="str">
        <v>ISRA/CNRA, Bambey</v>
      </c>
    </row>
    <row r="392" spans="1:120" ht="14.5" x14ac:dyDescent="0.35">
      <c r="A392" s="3">
        <v>13.433999999999999</v>
      </c>
      <c r="B392" s="3">
        <v>-16.724</v>
      </c>
      <c r="C392" s="3" t="s">
        <v>154</v>
      </c>
      <c r="D392" s="3" t="s">
        <v>107</v>
      </c>
      <c r="E392" s="3" t="s">
        <v>310</v>
      </c>
      <c r="F392" s="3">
        <v>150</v>
      </c>
      <c r="G392"/>
      <c r="H392" s="3" t="str">
        <f>CONCATENATE(site_list[[#This Row],[Country]],site_list[[#This Row],[Site.ID]])</f>
        <v>GambiaITC HQ, Kerr Serigne</v>
      </c>
      <c r="BB392" s="3" t="str">
        <v>ITC HQ, Kerr Serigne</v>
      </c>
      <c r="BC392" s="3" t="str">
        <v>ITC HQ, Kerr Serigne</v>
      </c>
      <c r="BD392" s="3" t="str">
        <v>ITC HQ, Kerr Serigne</v>
      </c>
      <c r="BE392" s="3" t="str">
        <v>ITC HQ, Kerr Serigne</v>
      </c>
      <c r="BF392" s="3" t="str">
        <v>ITC HQ, Kerr Serigne</v>
      </c>
      <c r="BG392" s="3" t="str">
        <v>ITC HQ, Kerr Serigne</v>
      </c>
      <c r="BH392" s="3" t="str">
        <v>ITC HQ, Kerr Serigne</v>
      </c>
      <c r="BI392" s="3" t="str">
        <v>ITC HQ, Kerr Serigne</v>
      </c>
      <c r="BJ392" s="3" t="str">
        <v>ITC HQ, Kerr Serigne</v>
      </c>
      <c r="BK392" s="3" t="str">
        <v>ITC HQ, Kerr Serigne</v>
      </c>
      <c r="BL392" s="3" t="str">
        <v>ITC HQ, Kerr Serigne</v>
      </c>
      <c r="BM392" s="3" t="str">
        <v>ITC HQ, Kerr Serigne</v>
      </c>
      <c r="BN392" s="3" t="str">
        <v>ITC HQ, Kerr Serigne</v>
      </c>
      <c r="BO392" s="3" t="str">
        <v>ITC HQ, Kerr Serigne</v>
      </c>
      <c r="BP392" s="3" t="str">
        <v>ITC HQ, Kerr Serigne</v>
      </c>
      <c r="BQ392" s="3" t="str">
        <v>ITC HQ, Kerr Serigne</v>
      </c>
      <c r="BR392" s="3" t="str">
        <v>ITC HQ, Kerr Serigne</v>
      </c>
      <c r="BS392" s="3" t="str">
        <v>ITC HQ, Kerr Serigne</v>
      </c>
      <c r="BT392" s="3" t="str">
        <v>ITC HQ, Kerr Serigne</v>
      </c>
      <c r="BU392" s="3" t="str">
        <v>ITC HQ, Kerr Serigne</v>
      </c>
      <c r="BV392" s="3" t="str">
        <v>ITC HQ, Kerr Serigne</v>
      </c>
      <c r="BW392" s="3" t="str">
        <v>ITC HQ, Kerr Serigne</v>
      </c>
      <c r="BX392" s="3" t="str">
        <v>ITC HQ, Kerr Serigne</v>
      </c>
      <c r="BY392" s="3" t="str">
        <v>ITC HQ, Kerr Serigne</v>
      </c>
      <c r="BZ392" s="3" t="str">
        <v>ITC HQ, Kerr Serigne</v>
      </c>
      <c r="CA392" s="3" t="str">
        <v>ITC HQ, Kerr Serigne</v>
      </c>
      <c r="CB392" s="3" t="str">
        <v>ITC HQ, Kerr Serigne</v>
      </c>
      <c r="CC392" s="3" t="str">
        <v>ITC HQ, Kerr Serigne</v>
      </c>
      <c r="CD392" s="3" t="str">
        <v>ITC HQ, Kerr Serigne</v>
      </c>
      <c r="CE392" s="3" t="str">
        <v>ITC HQ, Kerr Serigne</v>
      </c>
      <c r="CF392" s="3" t="str">
        <v>ITC HQ, Kerr Serigne</v>
      </c>
      <c r="CG392" s="3" t="str">
        <v>ITC HQ, Kerr Serigne</v>
      </c>
      <c r="CK392" s="3" t="str">
        <v>ITC HQ, Kerr Serigne</v>
      </c>
      <c r="CM392" s="3" t="str">
        <v>ITC HQ, Kerr Serigne</v>
      </c>
      <c r="CN392" s="3" t="str">
        <v>ITC HQ, Kerr Serigne</v>
      </c>
      <c r="CO392" s="3" t="str">
        <v>ITC HQ, Kerr Serigne</v>
      </c>
      <c r="CP392" s="3" t="str">
        <v>ITC HQ, Kerr Serigne</v>
      </c>
      <c r="CQ392" s="3" t="str">
        <v>ITC HQ, Kerr Serigne</v>
      </c>
      <c r="CR392" s="3" t="str">
        <v>ITC HQ, Kerr Serigne</v>
      </c>
      <c r="CS392" s="3" t="str">
        <v>ITC HQ, Kerr Serigne</v>
      </c>
      <c r="CT392" s="3" t="str">
        <v>ITC HQ, Kerr Serigne</v>
      </c>
      <c r="CU392" s="3" t="str">
        <v>ITC HQ, Kerr Serigne</v>
      </c>
      <c r="CV392" s="3" t="str">
        <v>ITC HQ, Kerr Serigne</v>
      </c>
      <c r="CW392" s="3" t="str">
        <v>ITC HQ, Kerr Serigne</v>
      </c>
      <c r="CX392" s="3" t="str">
        <v>ITC HQ, Kerr Serigne</v>
      </c>
      <c r="CY392" s="3" t="str">
        <v>ITC HQ, Kerr Serigne</v>
      </c>
      <c r="CZ392" s="3" t="str">
        <v>ITC HQ, Kerr Serigne</v>
      </c>
      <c r="DA392" s="3" t="str">
        <v>ITC HQ, Kerr Serigne</v>
      </c>
      <c r="DB392" s="3" t="str">
        <v>ITC HQ, Kerr Serigne</v>
      </c>
      <c r="DC392" s="3" t="str">
        <v>ITC HQ, Kerr Serigne</v>
      </c>
      <c r="DD392" s="3" t="str">
        <v>ITC HQ, Kerr Serigne</v>
      </c>
      <c r="DE392" s="3" t="str">
        <v>ITC HQ, Kerr Serigne</v>
      </c>
      <c r="DF392" s="3" t="str">
        <v>ITC HQ, Kerr Serigne</v>
      </c>
      <c r="DG392" s="3" t="str">
        <v>ITC HQ, Kerr Serigne</v>
      </c>
      <c r="DH392" s="3" t="str">
        <v>ITC HQ, Kerr Serigne</v>
      </c>
      <c r="DI392" s="3" t="str">
        <v>ITC HQ, Kerr Serigne</v>
      </c>
      <c r="DJ392" s="3" t="str">
        <v>ITC HQ, Kerr Serigne</v>
      </c>
      <c r="DK392" s="3" t="str">
        <v>ITC HQ, Kerr Serigne</v>
      </c>
      <c r="DL392" s="3" t="str">
        <v>ITC HQ, Kerr Serigne</v>
      </c>
      <c r="DM392" s="3" t="str">
        <v>ITC HQ, Kerr Serigne</v>
      </c>
      <c r="DN392" s="3" t="str">
        <v>ITC HQ, Kerr Serigne</v>
      </c>
      <c r="DO392" s="3" t="str">
        <v>ITC HQ, Kerr Serigne</v>
      </c>
      <c r="DP392" s="3" t="str">
        <v>ITC HQ, Kerr Serigne</v>
      </c>
    </row>
    <row r="393" spans="1:120" ht="14.5" x14ac:dyDescent="0.35">
      <c r="A393" s="3">
        <v>35.40222</v>
      </c>
      <c r="B393" s="3">
        <v>1.5747199999999999</v>
      </c>
      <c r="C393" s="3" t="s">
        <v>102</v>
      </c>
      <c r="D393" s="3" t="s">
        <v>107</v>
      </c>
      <c r="E393" s="3" t="s">
        <v>7734</v>
      </c>
      <c r="F393" s="3">
        <v>1000</v>
      </c>
      <c r="G393"/>
      <c r="H393" s="3" t="str">
        <f>CONCATENATE(site_list[[#This Row],[Country]],site_list[[#This Row],[Site.ID]])</f>
        <v>AlgeriaITGC</v>
      </c>
      <c r="BB393" s="3" t="str">
        <v>ITGC</v>
      </c>
      <c r="BC393" s="3" t="str">
        <v>ITGC</v>
      </c>
      <c r="BD393" s="3" t="str">
        <v>ITGC</v>
      </c>
      <c r="BE393" s="3" t="str">
        <v>ITGC</v>
      </c>
      <c r="BF393" s="3" t="str">
        <v>ITGC</v>
      </c>
      <c r="BG393" s="3" t="str">
        <v>ITGC</v>
      </c>
      <c r="BH393" s="3" t="str">
        <v>ITGC</v>
      </c>
      <c r="BI393" s="3" t="str">
        <v>ITGC</v>
      </c>
      <c r="BJ393" s="3" t="str">
        <v>ITGC</v>
      </c>
      <c r="BK393" s="3" t="str">
        <v>ITGC</v>
      </c>
      <c r="BL393" s="3" t="str">
        <v>ITGC</v>
      </c>
      <c r="BM393" s="3" t="str">
        <v>ITGC</v>
      </c>
      <c r="BN393" s="3" t="str">
        <v>ITGC</v>
      </c>
      <c r="BO393" s="3" t="str">
        <v>ITGC</v>
      </c>
      <c r="BP393" s="3" t="str">
        <v>ITGC</v>
      </c>
      <c r="BQ393" s="3" t="str">
        <v>ITGC</v>
      </c>
      <c r="BR393" s="3" t="str">
        <v>ITGC</v>
      </c>
      <c r="BS393" s="3" t="str">
        <v>ITGC</v>
      </c>
      <c r="BT393" s="3" t="str">
        <v>ITGC</v>
      </c>
      <c r="BU393" s="3" t="str">
        <v>ITGC</v>
      </c>
      <c r="BV393" s="3" t="str">
        <v>ITGC</v>
      </c>
      <c r="BW393" s="3" t="str">
        <v>ITGC</v>
      </c>
      <c r="BX393" s="3" t="str">
        <v>ITGC</v>
      </c>
      <c r="BY393" s="3" t="str">
        <v>ITGC</v>
      </c>
      <c r="BZ393" s="3" t="str">
        <v>ITGC</v>
      </c>
      <c r="CA393" s="3" t="str">
        <v>ITGC</v>
      </c>
      <c r="CB393" s="3" t="str">
        <v>ITGC</v>
      </c>
      <c r="CC393" s="3" t="str">
        <v>ITGC</v>
      </c>
      <c r="CD393" s="3" t="str">
        <v>ITGC</v>
      </c>
      <c r="CE393" s="3" t="str">
        <v>ITGC</v>
      </c>
      <c r="CF393" s="3" t="str">
        <v>ITGC</v>
      </c>
      <c r="CG393" s="3" t="str">
        <v>ITGC</v>
      </c>
      <c r="CK393" s="3" t="str">
        <v>ITGC</v>
      </c>
      <c r="CM393" s="3" t="str">
        <v>ITGC</v>
      </c>
      <c r="CN393" s="3" t="str">
        <v>ITGC</v>
      </c>
      <c r="CO393" s="3" t="str">
        <v>ITGC</v>
      </c>
      <c r="CP393" s="3" t="str">
        <v>ITGC</v>
      </c>
      <c r="CQ393" s="3" t="str">
        <v>ITGC</v>
      </c>
      <c r="CR393" s="3" t="str">
        <v>ITGC</v>
      </c>
      <c r="CS393" s="3" t="str">
        <v>ITGC</v>
      </c>
      <c r="CT393" s="3" t="str">
        <v>ITGC</v>
      </c>
      <c r="CU393" s="3" t="str">
        <v>ITGC</v>
      </c>
      <c r="CV393" s="3" t="str">
        <v>ITGC</v>
      </c>
      <c r="CW393" s="3" t="str">
        <v>ITGC</v>
      </c>
      <c r="CX393" s="3" t="str">
        <v>ITGC</v>
      </c>
      <c r="CY393" s="3" t="str">
        <v>ITGC</v>
      </c>
      <c r="CZ393" s="3" t="str">
        <v>ITGC</v>
      </c>
      <c r="DA393" s="3" t="str">
        <v>ITGC</v>
      </c>
      <c r="DB393" s="3" t="str">
        <v>ITGC</v>
      </c>
      <c r="DC393" s="3" t="str">
        <v>ITGC</v>
      </c>
      <c r="DD393" s="3" t="str">
        <v>ITGC</v>
      </c>
      <c r="DE393" s="3" t="str">
        <v>ITGC</v>
      </c>
      <c r="DF393" s="3" t="str">
        <v>ITGC</v>
      </c>
      <c r="DG393" s="3" t="str">
        <v>ITGC</v>
      </c>
      <c r="DH393" s="3" t="str">
        <v>ITGC</v>
      </c>
      <c r="DI393" s="3" t="str">
        <v>ITGC</v>
      </c>
      <c r="DJ393" s="3" t="str">
        <v>ITGC</v>
      </c>
      <c r="DK393" s="3" t="str">
        <v>ITGC</v>
      </c>
      <c r="DL393" s="3" t="str">
        <v>ITGC</v>
      </c>
      <c r="DM393" s="3" t="str">
        <v>ITGC</v>
      </c>
      <c r="DN393" s="3" t="str">
        <v>ITGC</v>
      </c>
      <c r="DO393" s="3" t="str">
        <v>ITGC</v>
      </c>
      <c r="DP393" s="3" t="str">
        <v>ITGC</v>
      </c>
    </row>
    <row r="394" spans="1:120" ht="14.5" x14ac:dyDescent="0.35">
      <c r="A394" s="3">
        <v>-19.555299999999999</v>
      </c>
      <c r="B394" s="3">
        <v>46.414949999999997</v>
      </c>
      <c r="C394" s="3" t="s">
        <v>176</v>
      </c>
      <c r="D394" s="3" t="s">
        <v>117</v>
      </c>
      <c r="E394" s="3" t="s">
        <v>10299</v>
      </c>
      <c r="F394" s="3">
        <v>1000</v>
      </c>
      <c r="G394"/>
      <c r="H394" s="3" t="str">
        <f>CONCATENATE(site_list[[#This Row],[Country]],site_list[[#This Row],[Site.ID]])</f>
        <v>MadagascarIvory Station</v>
      </c>
      <c r="BB394" s="3" t="str">
        <v>Ivory Station</v>
      </c>
      <c r="BC394" s="3" t="str">
        <v>Ivory Station</v>
      </c>
      <c r="BD394" s="3" t="str">
        <v>Ivory Station</v>
      </c>
      <c r="BE394" s="3" t="str">
        <v>Ivory Station</v>
      </c>
      <c r="BF394" s="3" t="str">
        <v>Ivory Station</v>
      </c>
      <c r="BG394" s="3" t="str">
        <v>Ivory Station</v>
      </c>
      <c r="BH394" s="3" t="str">
        <v>Ivory Station</v>
      </c>
      <c r="BI394" s="3" t="str">
        <v>Ivory Station</v>
      </c>
      <c r="BJ394" s="3" t="str">
        <v>Ivory Station</v>
      </c>
      <c r="BK394" s="3" t="str">
        <v>Ivory Station</v>
      </c>
      <c r="BL394" s="3" t="str">
        <v>Ivory Station</v>
      </c>
      <c r="BM394" s="3" t="str">
        <v>Ivory Station</v>
      </c>
      <c r="BN394" s="3" t="str">
        <v>Ivory Station</v>
      </c>
      <c r="BO394" s="3" t="str">
        <v>Ivory Station</v>
      </c>
      <c r="BP394" s="3" t="str">
        <v>Ivory Station</v>
      </c>
      <c r="BQ394" s="3" t="str">
        <v>Ivory Station</v>
      </c>
      <c r="BR394" s="3" t="str">
        <v>Ivory Station</v>
      </c>
      <c r="BS394" s="3" t="str">
        <v>Ivory Station</v>
      </c>
      <c r="BT394" s="3" t="str">
        <v>Ivory Station</v>
      </c>
      <c r="BU394" s="3" t="str">
        <v>Ivory Station</v>
      </c>
      <c r="BV394" s="3" t="str">
        <v>Ivory Station</v>
      </c>
      <c r="BW394" s="3" t="str">
        <v>Ivory Station</v>
      </c>
      <c r="BX394" s="3" t="str">
        <v>Ivory Station</v>
      </c>
      <c r="BY394" s="3" t="str">
        <v>Ivory Station</v>
      </c>
      <c r="BZ394" s="3" t="str">
        <v>Ivory Station</v>
      </c>
      <c r="CA394" s="3" t="str">
        <v>Ivory Station</v>
      </c>
      <c r="CB394" s="3" t="str">
        <v>Ivory Station</v>
      </c>
      <c r="CC394" s="3" t="str">
        <v>Ivory Station</v>
      </c>
      <c r="CD394" s="3" t="str">
        <v>Ivory Station</v>
      </c>
      <c r="CE394" s="3" t="str">
        <v>Ivory Station</v>
      </c>
      <c r="CF394" s="3" t="str">
        <v>Ivory Station</v>
      </c>
      <c r="CG394" s="3" t="str">
        <v>Ivory Station</v>
      </c>
      <c r="CK394" s="3" t="str">
        <v>Ivory Station</v>
      </c>
      <c r="CM394" s="3" t="str">
        <v>Ivory Station</v>
      </c>
      <c r="CN394" s="3" t="str">
        <v>Ivory Station</v>
      </c>
      <c r="CO394" s="3" t="str">
        <v>Ivory Station</v>
      </c>
      <c r="CP394" s="3" t="str">
        <v>Ivory Station</v>
      </c>
      <c r="CQ394" s="3" t="str">
        <v>Ivory Station</v>
      </c>
      <c r="CR394" s="3" t="str">
        <v>Ivory Station</v>
      </c>
      <c r="CS394" s="3" t="str">
        <v>Ivory Station</v>
      </c>
      <c r="CT394" s="3" t="str">
        <v>Ivory Station</v>
      </c>
      <c r="CU394" s="3" t="str">
        <v>Ivory Station</v>
      </c>
      <c r="CV394" s="3" t="str">
        <v>Ivory Station</v>
      </c>
      <c r="CW394" s="3" t="str">
        <v>Ivory Station</v>
      </c>
      <c r="CX394" s="3" t="str">
        <v>Ivory Station</v>
      </c>
      <c r="CY394" s="3" t="str">
        <v>Ivory Station</v>
      </c>
      <c r="CZ394" s="3" t="str">
        <v>Ivory Station</v>
      </c>
      <c r="DA394" s="3" t="str">
        <v>Ivory Station</v>
      </c>
      <c r="DB394" s="3" t="str">
        <v>Ivory Station</v>
      </c>
      <c r="DC394" s="3" t="str">
        <v>Ivory Station</v>
      </c>
      <c r="DD394" s="3" t="str">
        <v>Ivory Station</v>
      </c>
      <c r="DE394" s="3" t="str">
        <v>Ivory Station</v>
      </c>
      <c r="DF394" s="3" t="str">
        <v>Ivory Station</v>
      </c>
      <c r="DG394" s="3" t="str">
        <v>Ivory Station</v>
      </c>
      <c r="DH394" s="3" t="str">
        <v>Ivory Station</v>
      </c>
      <c r="DI394" s="3" t="str">
        <v>Ivory Station</v>
      </c>
      <c r="DJ394" s="3" t="str">
        <v>Ivory Station</v>
      </c>
      <c r="DK394" s="3" t="str">
        <v>Ivory Station</v>
      </c>
      <c r="DL394" s="3" t="str">
        <v>Ivory Station</v>
      </c>
      <c r="DM394" s="3" t="str">
        <v>Ivory Station</v>
      </c>
      <c r="DN394" s="3" t="str">
        <v>Ivory Station</v>
      </c>
      <c r="DO394" s="3" t="str">
        <v>Ivory Station</v>
      </c>
      <c r="DP394" s="3" t="str">
        <v>Ivory Station</v>
      </c>
    </row>
    <row r="395" spans="1:120" ht="14.5" x14ac:dyDescent="0.35">
      <c r="A395" s="3">
        <v>7.6680999999999999</v>
      </c>
      <c r="B395" s="3">
        <v>36.786299999999997</v>
      </c>
      <c r="C395" s="3" t="s">
        <v>148</v>
      </c>
      <c r="D395" s="3" t="s">
        <v>112</v>
      </c>
      <c r="E395" s="3" t="s">
        <v>10312</v>
      </c>
      <c r="F395" s="3">
        <v>500</v>
      </c>
      <c r="G395"/>
      <c r="H395" s="3" t="str">
        <f>CONCATENATE(site_list[[#This Row],[Country]],site_list[[#This Row],[Site.ID]])</f>
        <v>EthiopiaJimma Agricultural Research Center (JARC)</v>
      </c>
      <c r="BB395" s="3" t="str">
        <v>Jimma Agricultural Research Center (JARC)</v>
      </c>
      <c r="BC395" s="3" t="str">
        <v>Jimma Agricultural Research Center (JARC)</v>
      </c>
      <c r="BD395" s="3" t="str">
        <v>Jimma Agricultural Research Center (JARC)</v>
      </c>
      <c r="BE395" s="3" t="str">
        <v>Jimma Agricultural Research Center (JARC)</v>
      </c>
      <c r="BF395" s="3" t="str">
        <v>Jimma Agricultural Research Center (JARC)</v>
      </c>
      <c r="BG395" s="3" t="str">
        <v>Jimma Agricultural Research Center (JARC)</v>
      </c>
      <c r="BH395" s="3" t="str">
        <v>Jimma Agricultural Research Center (JARC)</v>
      </c>
      <c r="BI395" s="3" t="str">
        <v>Jimma Agricultural Research Center (JARC)</v>
      </c>
      <c r="BJ395" s="3" t="str">
        <v>Jimma Agricultural Research Center (JARC)</v>
      </c>
      <c r="BK395" s="3" t="str">
        <v>Jimma Agricultural Research Center (JARC)</v>
      </c>
      <c r="BL395" s="3" t="str">
        <v>Jimma Agricultural Research Center (JARC)</v>
      </c>
      <c r="BM395" s="3" t="str">
        <v>Jimma Agricultural Research Center (JARC)</v>
      </c>
      <c r="BN395" s="3" t="str">
        <v>Jimma Agricultural Research Center (JARC)</v>
      </c>
      <c r="BO395" s="3" t="str">
        <v>Jimma Agricultural Research Center (JARC)</v>
      </c>
      <c r="BP395" s="3" t="str">
        <v>Jimma Agricultural Research Center (JARC)</v>
      </c>
      <c r="BQ395" s="3" t="str">
        <v>Jimma Agricultural Research Center (JARC)</v>
      </c>
      <c r="BR395" s="3" t="str">
        <v>Jimma Agricultural Research Center (JARC)</v>
      </c>
      <c r="BS395" s="3" t="str">
        <v>Jimma Agricultural Research Center (JARC)</v>
      </c>
      <c r="BT395" s="3" t="str">
        <v>Jimma Agricultural Research Center (JARC)</v>
      </c>
      <c r="BU395" s="3" t="str">
        <v>Jimma Agricultural Research Center (JARC)</v>
      </c>
      <c r="BV395" s="3" t="str">
        <v>Jimma Agricultural Research Center (JARC)</v>
      </c>
      <c r="BW395" s="3" t="str">
        <v>Jimma Agricultural Research Center (JARC)</v>
      </c>
      <c r="BX395" s="3" t="str">
        <v>Jimma Agricultural Research Center (JARC)</v>
      </c>
      <c r="BY395" s="3" t="str">
        <v>Jimma Agricultural Research Center (JARC)</v>
      </c>
      <c r="BZ395" s="3" t="str">
        <v>Jimma Agricultural Research Center (JARC)</v>
      </c>
      <c r="CA395" s="3" t="str">
        <v>Jimma Agricultural Research Center (JARC)</v>
      </c>
      <c r="CB395" s="3" t="str">
        <v>Jimma Agricultural Research Center (JARC)</v>
      </c>
      <c r="CC395" s="3" t="str">
        <v>Jimma Agricultural Research Center (JARC)</v>
      </c>
      <c r="CD395" s="3" t="str">
        <v>Jimma Agricultural Research Center (JARC)</v>
      </c>
      <c r="CE395" s="3" t="str">
        <v>Jimma Agricultural Research Center (JARC)</v>
      </c>
      <c r="CF395" s="3" t="str">
        <v>Jimma Agricultural Research Center (JARC)</v>
      </c>
      <c r="CG395" s="3" t="str">
        <v>Jimma Agricultural Research Center (JARC)</v>
      </c>
      <c r="CK395" s="3" t="str">
        <v>Jimma Agricultural Research Center (JARC)</v>
      </c>
      <c r="CM395" s="3" t="str">
        <v>Jimma Agricultural Research Center (JARC)</v>
      </c>
      <c r="CN395" s="3" t="str">
        <v>Jimma Agricultural Research Center (JARC)</v>
      </c>
      <c r="CO395" s="3" t="str">
        <v>Jimma Agricultural Research Center (JARC)</v>
      </c>
      <c r="CP395" s="3" t="str">
        <v>Jimma Agricultural Research Center (JARC)</v>
      </c>
      <c r="CQ395" s="3" t="str">
        <v>Jimma Agricultural Research Center (JARC)</v>
      </c>
      <c r="CR395" s="3" t="str">
        <v>Jimma Agricultural Research Center (JARC)</v>
      </c>
      <c r="CS395" s="3" t="str">
        <v>Jimma Agricultural Research Center (JARC)</v>
      </c>
      <c r="CT395" s="3" t="str">
        <v>Jimma Agricultural Research Center (JARC)</v>
      </c>
      <c r="CU395" s="3" t="str">
        <v>Jimma Agricultural Research Center (JARC)</v>
      </c>
      <c r="CV395" s="3" t="str">
        <v>Jimma Agricultural Research Center (JARC)</v>
      </c>
      <c r="CW395" s="3" t="str">
        <v>Jimma Agricultural Research Center (JARC)</v>
      </c>
      <c r="CX395" s="3" t="str">
        <v>Jimma Agricultural Research Center (JARC)</v>
      </c>
      <c r="CY395" s="3" t="str">
        <v>Jimma Agricultural Research Center (JARC)</v>
      </c>
      <c r="CZ395" s="3" t="str">
        <v>Jimma Agricultural Research Center (JARC)</v>
      </c>
      <c r="DA395" s="3" t="str">
        <v>Jimma Agricultural Research Center (JARC)</v>
      </c>
      <c r="DB395" s="3" t="str">
        <v>Jimma Agricultural Research Center (JARC)</v>
      </c>
      <c r="DC395" s="3" t="str">
        <v>Jimma Agricultural Research Center (JARC)</v>
      </c>
      <c r="DD395" s="3" t="str">
        <v>Jimma Agricultural Research Center (JARC)</v>
      </c>
      <c r="DE395" s="3" t="str">
        <v>Jimma Agricultural Research Center (JARC)</v>
      </c>
      <c r="DF395" s="3" t="str">
        <v>Jimma Agricultural Research Center (JARC)</v>
      </c>
      <c r="DG395" s="3" t="str">
        <v>Jimma Agricultural Research Center (JARC)</v>
      </c>
      <c r="DH395" s="3" t="str">
        <v>Jimma Agricultural Research Center (JARC)</v>
      </c>
      <c r="DI395" s="3" t="str">
        <v>Jimma Agricultural Research Center (JARC)</v>
      </c>
      <c r="DJ395" s="3" t="str">
        <v>Jimma Agricultural Research Center (JARC)</v>
      </c>
      <c r="DK395" s="3" t="str">
        <v>Jimma Agricultural Research Center (JARC)</v>
      </c>
      <c r="DL395" s="3" t="str">
        <v>Jimma Agricultural Research Center (JARC)</v>
      </c>
      <c r="DM395" s="3" t="str">
        <v>Jimma Agricultural Research Center (JARC)</v>
      </c>
      <c r="DN395" s="3" t="str">
        <v>Jimma Agricultural Research Center (JARC)</v>
      </c>
      <c r="DO395" s="3" t="str">
        <v>Jimma Agricultural Research Center (JARC)</v>
      </c>
      <c r="DP395" s="3" t="str">
        <v>Jimma Agricultural Research Center (JARC)</v>
      </c>
    </row>
    <row r="396" spans="1:120" ht="14.5" x14ac:dyDescent="0.35">
      <c r="A396" s="3">
        <v>7.6852999999999998</v>
      </c>
      <c r="B396" s="3">
        <v>36.830399999999997</v>
      </c>
      <c r="C396" s="3" t="s">
        <v>148</v>
      </c>
      <c r="D396" s="3" t="s">
        <v>107</v>
      </c>
      <c r="E396" s="3" t="s">
        <v>297</v>
      </c>
      <c r="F396" s="3">
        <v>200</v>
      </c>
      <c r="G396"/>
      <c r="H396" s="3" t="str">
        <f>CONCATENATE(site_list[[#This Row],[Country]],site_list[[#This Row],[Site.ID]])</f>
        <v>EthiopiaJimma University College of Agriculture and Veterinary Medicine</v>
      </c>
      <c r="BB396" s="3" t="str">
        <v>Jimma University College of Agriculture and Veterinary Medicine</v>
      </c>
      <c r="BC396" s="3" t="str">
        <v>Jimma University College of Agriculture and Veterinary Medicine</v>
      </c>
      <c r="BD396" s="3" t="str">
        <v>Jimma University College of Agriculture and Veterinary Medicine</v>
      </c>
      <c r="BE396" s="3" t="str">
        <v>Jimma University College of Agriculture and Veterinary Medicine</v>
      </c>
      <c r="BF396" s="3" t="str">
        <v>Jimma University College of Agriculture and Veterinary Medicine</v>
      </c>
      <c r="BG396" s="3" t="str">
        <v>Jimma University College of Agriculture and Veterinary Medicine</v>
      </c>
      <c r="BH396" s="3" t="str">
        <v>Jimma University College of Agriculture and Veterinary Medicine</v>
      </c>
      <c r="BI396" s="3" t="str">
        <v>Jimma University College of Agriculture and Veterinary Medicine</v>
      </c>
      <c r="BJ396" s="3" t="str">
        <v>Jimma University College of Agriculture and Veterinary Medicine</v>
      </c>
      <c r="BK396" s="3" t="str">
        <v>Jimma University College of Agriculture and Veterinary Medicine</v>
      </c>
      <c r="BL396" s="3" t="str">
        <v>Jimma University College of Agriculture and Veterinary Medicine</v>
      </c>
      <c r="BM396" s="3" t="str">
        <v>Jimma University College of Agriculture and Veterinary Medicine</v>
      </c>
      <c r="BN396" s="3" t="str">
        <v>Jimma University College of Agriculture and Veterinary Medicine</v>
      </c>
      <c r="BO396" s="3" t="str">
        <v>Jimma University College of Agriculture and Veterinary Medicine</v>
      </c>
      <c r="BP396" s="3" t="str">
        <v>Jimma University College of Agriculture and Veterinary Medicine</v>
      </c>
      <c r="BQ396" s="3" t="str">
        <v>Jimma University College of Agriculture and Veterinary Medicine</v>
      </c>
      <c r="BR396" s="3" t="str">
        <v>Jimma University College of Agriculture and Veterinary Medicine</v>
      </c>
      <c r="BS396" s="3" t="str">
        <v>Jimma University College of Agriculture and Veterinary Medicine</v>
      </c>
      <c r="BT396" s="3" t="str">
        <v>Jimma University College of Agriculture and Veterinary Medicine</v>
      </c>
      <c r="BU396" s="3" t="str">
        <v>Jimma University College of Agriculture and Veterinary Medicine</v>
      </c>
      <c r="BV396" s="3" t="str">
        <v>Jimma University College of Agriculture and Veterinary Medicine</v>
      </c>
      <c r="BW396" s="3" t="str">
        <v>Jimma University College of Agriculture and Veterinary Medicine</v>
      </c>
      <c r="BX396" s="3" t="str">
        <v>Jimma University College of Agriculture and Veterinary Medicine</v>
      </c>
      <c r="BY396" s="3" t="str">
        <v>Jimma University College of Agriculture and Veterinary Medicine</v>
      </c>
      <c r="BZ396" s="3" t="str">
        <v>Jimma University College of Agriculture and Veterinary Medicine</v>
      </c>
      <c r="CA396" s="3" t="str">
        <v>Jimma University College of Agriculture and Veterinary Medicine</v>
      </c>
      <c r="CB396" s="3" t="str">
        <v>Jimma University College of Agriculture and Veterinary Medicine</v>
      </c>
      <c r="CC396" s="3" t="str">
        <v>Jimma University College of Agriculture and Veterinary Medicine</v>
      </c>
      <c r="CD396" s="3" t="str">
        <v>Jimma University College of Agriculture and Veterinary Medicine</v>
      </c>
      <c r="CE396" s="3" t="str">
        <v>Jimma University College of Agriculture and Veterinary Medicine</v>
      </c>
      <c r="CF396" s="3" t="str">
        <v>Jimma University College of Agriculture and Veterinary Medicine</v>
      </c>
      <c r="CG396" s="3" t="str">
        <v>Jimma University College of Agriculture and Veterinary Medicine</v>
      </c>
      <c r="CK396" s="3" t="str">
        <v>Jimma University College of Agriculture and Veterinary Medicine</v>
      </c>
      <c r="CM396" s="3" t="str">
        <v>Jimma University College of Agriculture and Veterinary Medicine</v>
      </c>
      <c r="CN396" s="3" t="str">
        <v>Jimma University College of Agriculture and Veterinary Medicine</v>
      </c>
      <c r="CO396" s="3" t="str">
        <v>Jimma University College of Agriculture and Veterinary Medicine</v>
      </c>
      <c r="CP396" s="3" t="str">
        <v>Jimma University College of Agriculture and Veterinary Medicine</v>
      </c>
      <c r="CQ396" s="3" t="str">
        <v>Jimma University College of Agriculture and Veterinary Medicine</v>
      </c>
      <c r="CR396" s="3" t="str">
        <v>Jimma University College of Agriculture and Veterinary Medicine</v>
      </c>
      <c r="CS396" s="3" t="str">
        <v>Jimma University College of Agriculture and Veterinary Medicine</v>
      </c>
      <c r="CT396" s="3" t="str">
        <v>Jimma University College of Agriculture and Veterinary Medicine</v>
      </c>
      <c r="CU396" s="3" t="str">
        <v>Jimma University College of Agriculture and Veterinary Medicine</v>
      </c>
      <c r="CV396" s="3" t="str">
        <v>Jimma University College of Agriculture and Veterinary Medicine</v>
      </c>
      <c r="CW396" s="3" t="str">
        <v>Jimma University College of Agriculture and Veterinary Medicine</v>
      </c>
      <c r="CX396" s="3" t="str">
        <v>Jimma University College of Agriculture and Veterinary Medicine</v>
      </c>
      <c r="CY396" s="3" t="str">
        <v>Jimma University College of Agriculture and Veterinary Medicine</v>
      </c>
      <c r="CZ396" s="3" t="str">
        <v>Jimma University College of Agriculture and Veterinary Medicine</v>
      </c>
      <c r="DA396" s="3" t="str">
        <v>Jimma University College of Agriculture and Veterinary Medicine</v>
      </c>
      <c r="DB396" s="3" t="str">
        <v>Jimma University College of Agriculture and Veterinary Medicine</v>
      </c>
      <c r="DC396" s="3" t="str">
        <v>Jimma University College of Agriculture and Veterinary Medicine</v>
      </c>
      <c r="DD396" s="3" t="str">
        <v>Jimma University College of Agriculture and Veterinary Medicine</v>
      </c>
      <c r="DE396" s="3" t="str">
        <v>Jimma University College of Agriculture and Veterinary Medicine</v>
      </c>
      <c r="DF396" s="3" t="str">
        <v>Jimma University College of Agriculture and Veterinary Medicine</v>
      </c>
      <c r="DG396" s="3" t="str">
        <v>Jimma University College of Agriculture and Veterinary Medicine</v>
      </c>
      <c r="DH396" s="3" t="str">
        <v>Jimma University College of Agriculture and Veterinary Medicine</v>
      </c>
      <c r="DI396" s="3" t="str">
        <v>Jimma University College of Agriculture and Veterinary Medicine</v>
      </c>
      <c r="DJ396" s="3" t="str">
        <v>Jimma University College of Agriculture and Veterinary Medicine</v>
      </c>
      <c r="DK396" s="3" t="str">
        <v>Jimma University College of Agriculture and Veterinary Medicine</v>
      </c>
      <c r="DL396" s="3" t="str">
        <v>Jimma University College of Agriculture and Veterinary Medicine</v>
      </c>
      <c r="DM396" s="3" t="str">
        <v>Jimma University College of Agriculture and Veterinary Medicine</v>
      </c>
      <c r="DN396" s="3" t="str">
        <v>Jimma University College of Agriculture and Veterinary Medicine</v>
      </c>
      <c r="DO396" s="3" t="str">
        <v>Jimma University College of Agriculture and Veterinary Medicine</v>
      </c>
      <c r="DP396" s="3" t="str">
        <v>Jimma University College of Agriculture and Veterinary Medicine</v>
      </c>
    </row>
    <row r="397" spans="1:120" ht="14.5" x14ac:dyDescent="0.35">
      <c r="A397" s="3">
        <v>5.7840199999999999</v>
      </c>
      <c r="B397" s="3">
        <v>36.553100000000001</v>
      </c>
      <c r="C397" s="3" t="s">
        <v>148</v>
      </c>
      <c r="D397" s="3" t="s">
        <v>107</v>
      </c>
      <c r="E397" s="3" t="s">
        <v>7735</v>
      </c>
      <c r="F397" s="3">
        <v>500</v>
      </c>
      <c r="G397"/>
      <c r="H397" s="3" t="str">
        <f>CONCATENATE(site_list[[#This Row],[Country]],site_list[[#This Row],[Site.ID]])</f>
        <v>EthiopiaJinka Agricultural Research Center</v>
      </c>
      <c r="BB397" s="3" t="str">
        <v>Jinka Agricultural Research Center</v>
      </c>
      <c r="BC397" s="3" t="str">
        <v>Jinka Agricultural Research Center</v>
      </c>
      <c r="BD397" s="3" t="str">
        <v>Jinka Agricultural Research Center</v>
      </c>
      <c r="BE397" s="3" t="str">
        <v>Jinka Agricultural Research Center</v>
      </c>
      <c r="BF397" s="3" t="str">
        <v>Jinka Agricultural Research Center</v>
      </c>
      <c r="BG397" s="3" t="str">
        <v>Jinka Agricultural Research Center</v>
      </c>
      <c r="BH397" s="3" t="str">
        <v>Jinka Agricultural Research Center</v>
      </c>
      <c r="BI397" s="3" t="str">
        <v>Jinka Agricultural Research Center</v>
      </c>
      <c r="BJ397" s="3" t="str">
        <v>Jinka Agricultural Research Center</v>
      </c>
      <c r="BK397" s="3" t="str">
        <v>Jinka Agricultural Research Center</v>
      </c>
      <c r="BL397" s="3" t="str">
        <v>Jinka Agricultural Research Center</v>
      </c>
      <c r="BM397" s="3" t="str">
        <v>Jinka Agricultural Research Center</v>
      </c>
      <c r="BN397" s="3" t="str">
        <v>Jinka Agricultural Research Center</v>
      </c>
      <c r="BO397" s="3" t="str">
        <v>Jinka Agricultural Research Center</v>
      </c>
      <c r="BP397" s="3" t="str">
        <v>Jinka Agricultural Research Center</v>
      </c>
      <c r="BQ397" s="3" t="str">
        <v>Jinka Agricultural Research Center</v>
      </c>
      <c r="BR397" s="3" t="str">
        <v>Jinka Agricultural Research Center</v>
      </c>
      <c r="BS397" s="3" t="str">
        <v>Jinka Agricultural Research Center</v>
      </c>
      <c r="BT397" s="3" t="str">
        <v>Jinka Agricultural Research Center</v>
      </c>
      <c r="BU397" s="3" t="str">
        <v>Jinka Agricultural Research Center</v>
      </c>
      <c r="BV397" s="3" t="str">
        <v>Jinka Agricultural Research Center</v>
      </c>
      <c r="BW397" s="3" t="str">
        <v>Jinka Agricultural Research Center</v>
      </c>
      <c r="BX397" s="3" t="str">
        <v>Jinka Agricultural Research Center</v>
      </c>
      <c r="BY397" s="3" t="str">
        <v>Jinka Agricultural Research Center</v>
      </c>
      <c r="BZ397" s="3" t="str">
        <v>Jinka Agricultural Research Center</v>
      </c>
      <c r="CA397" s="3" t="str">
        <v>Jinka Agricultural Research Center</v>
      </c>
      <c r="CB397" s="3" t="str">
        <v>Jinka Agricultural Research Center</v>
      </c>
      <c r="CC397" s="3" t="str">
        <v>Jinka Agricultural Research Center</v>
      </c>
      <c r="CD397" s="3" t="str">
        <v>Jinka Agricultural Research Center</v>
      </c>
      <c r="CE397" s="3" t="str">
        <v>Jinka Agricultural Research Center</v>
      </c>
      <c r="CF397" s="3" t="str">
        <v>Jinka Agricultural Research Center</v>
      </c>
      <c r="CG397" s="3" t="str">
        <v>Jinka Agricultural Research Center</v>
      </c>
      <c r="CK397" s="3" t="str">
        <v>Jinka Agricultural Research Center</v>
      </c>
      <c r="CM397" s="3" t="str">
        <v>Jinka Agricultural Research Center</v>
      </c>
      <c r="CN397" s="3" t="str">
        <v>Jinka Agricultural Research Center</v>
      </c>
      <c r="CO397" s="3" t="str">
        <v>Jinka Agricultural Research Center</v>
      </c>
      <c r="CP397" s="3" t="str">
        <v>Jinka Agricultural Research Center</v>
      </c>
      <c r="CQ397" s="3" t="str">
        <v>Jinka Agricultural Research Center</v>
      </c>
      <c r="CR397" s="3" t="str">
        <v>Jinka Agricultural Research Center</v>
      </c>
      <c r="CS397" s="3" t="str">
        <v>Jinka Agricultural Research Center</v>
      </c>
      <c r="CT397" s="3" t="str">
        <v>Jinka Agricultural Research Center</v>
      </c>
      <c r="CU397" s="3" t="str">
        <v>Jinka Agricultural Research Center</v>
      </c>
      <c r="CV397" s="3" t="str">
        <v>Jinka Agricultural Research Center</v>
      </c>
      <c r="CW397" s="3" t="str">
        <v>Jinka Agricultural Research Center</v>
      </c>
      <c r="CX397" s="3" t="str">
        <v>Jinka Agricultural Research Center</v>
      </c>
      <c r="CY397" s="3" t="str">
        <v>Jinka Agricultural Research Center</v>
      </c>
      <c r="CZ397" s="3" t="str">
        <v>Jinka Agricultural Research Center</v>
      </c>
      <c r="DA397" s="3" t="str">
        <v>Jinka Agricultural Research Center</v>
      </c>
      <c r="DB397" s="3" t="str">
        <v>Jinka Agricultural Research Center</v>
      </c>
      <c r="DC397" s="3" t="str">
        <v>Jinka Agricultural Research Center</v>
      </c>
      <c r="DD397" s="3" t="str">
        <v>Jinka Agricultural Research Center</v>
      </c>
      <c r="DE397" s="3" t="str">
        <v>Jinka Agricultural Research Center</v>
      </c>
      <c r="DF397" s="3" t="str">
        <v>Jinka Agricultural Research Center</v>
      </c>
      <c r="DG397" s="3" t="str">
        <v>Jinka Agricultural Research Center</v>
      </c>
      <c r="DH397" s="3" t="str">
        <v>Jinka Agricultural Research Center</v>
      </c>
      <c r="DI397" s="3" t="str">
        <v>Jinka Agricultural Research Center</v>
      </c>
      <c r="DJ397" s="3" t="str">
        <v>Jinka Agricultural Research Center</v>
      </c>
      <c r="DK397" s="3" t="str">
        <v>Jinka Agricultural Research Center</v>
      </c>
      <c r="DL397" s="3" t="str">
        <v>Jinka Agricultural Research Center</v>
      </c>
      <c r="DM397" s="3" t="str">
        <v>Jinka Agricultural Research Center</v>
      </c>
      <c r="DN397" s="3" t="str">
        <v>Jinka Agricultural Research Center</v>
      </c>
      <c r="DO397" s="3" t="str">
        <v>Jinka Agricultural Research Center</v>
      </c>
      <c r="DP397" s="3" t="str">
        <v>Jinka Agricultural Research Center</v>
      </c>
    </row>
    <row r="398" spans="1:120" ht="14.5" x14ac:dyDescent="0.35">
      <c r="A398" s="3">
        <v>-1.085</v>
      </c>
      <c r="B398" s="3">
        <v>37.009169999999997</v>
      </c>
      <c r="C398" s="3" t="s">
        <v>166</v>
      </c>
      <c r="D398" s="3" t="s">
        <v>112</v>
      </c>
      <c r="E398" s="3" t="s">
        <v>13622</v>
      </c>
      <c r="F398" s="3">
        <v>500</v>
      </c>
      <c r="G398"/>
      <c r="H398" s="3" t="str">
        <f>CONCATENATE(site_list[[#This Row],[Country]],site_list[[#This Row],[Site.ID]])</f>
        <v>KenyaJKUAT, Juja</v>
      </c>
      <c r="BB398" s="3" t="str">
        <v>JKUAT, Juja</v>
      </c>
      <c r="BC398" s="3" t="str">
        <v>JKUAT, Juja</v>
      </c>
      <c r="BD398" s="3" t="str">
        <v>JKUAT, Juja</v>
      </c>
      <c r="BE398" s="3" t="str">
        <v>JKUAT, Juja</v>
      </c>
      <c r="BF398" s="3" t="str">
        <v>JKUAT, Juja</v>
      </c>
      <c r="BG398" s="3" t="str">
        <v>JKUAT, Juja</v>
      </c>
      <c r="BH398" s="3" t="str">
        <v>JKUAT, Juja</v>
      </c>
      <c r="BI398" s="3" t="str">
        <v>JKUAT, Juja</v>
      </c>
      <c r="BJ398" s="3" t="str">
        <v>JKUAT, Juja</v>
      </c>
      <c r="BK398" s="3" t="str">
        <v>JKUAT, Juja</v>
      </c>
      <c r="BL398" s="3" t="str">
        <v>JKUAT, Juja</v>
      </c>
      <c r="BM398" s="3" t="str">
        <v>JKUAT, Juja</v>
      </c>
      <c r="BN398" s="3" t="str">
        <v>JKUAT, Juja</v>
      </c>
      <c r="BO398" s="3" t="str">
        <v>JKUAT, Juja</v>
      </c>
      <c r="BP398" s="3" t="str">
        <v>JKUAT, Juja</v>
      </c>
      <c r="BQ398" s="3" t="str">
        <v>JKUAT, Juja</v>
      </c>
      <c r="BR398" s="3" t="str">
        <v>JKUAT, Juja</v>
      </c>
      <c r="BS398" s="3" t="str">
        <v>JKUAT, Juja</v>
      </c>
      <c r="BT398" s="3" t="str">
        <v>JKUAT, Juja</v>
      </c>
      <c r="BU398" s="3" t="str">
        <v>JKUAT, Juja</v>
      </c>
      <c r="BV398" s="3" t="str">
        <v>JKUAT, Juja</v>
      </c>
      <c r="BW398" s="3" t="str">
        <v>JKUAT, Juja</v>
      </c>
      <c r="BX398" s="3" t="str">
        <v>JKUAT, Juja</v>
      </c>
      <c r="BY398" s="3" t="str">
        <v>JKUAT, Juja</v>
      </c>
      <c r="BZ398" s="3" t="str">
        <v>JKUAT, Juja</v>
      </c>
      <c r="CA398" s="3" t="str">
        <v>JKUAT, Juja</v>
      </c>
      <c r="CB398" s="3" t="str">
        <v>JKUAT, Juja</v>
      </c>
      <c r="CC398" s="3" t="str">
        <v>JKUAT, Juja</v>
      </c>
      <c r="CD398" s="3" t="str">
        <v>JKUAT, Juja</v>
      </c>
      <c r="CE398" s="3" t="str">
        <v>JKUAT, Juja</v>
      </c>
      <c r="CF398" s="3" t="str">
        <v>JKUAT, Juja</v>
      </c>
      <c r="CG398" s="3" t="str">
        <v>JKUAT, Juja</v>
      </c>
      <c r="CK398" s="3" t="str">
        <v>JKUAT, Juja</v>
      </c>
      <c r="CM398" s="3" t="str">
        <v>JKUAT, Juja</v>
      </c>
      <c r="CN398" s="3" t="str">
        <v>JKUAT, Juja</v>
      </c>
      <c r="CO398" s="3" t="str">
        <v>JKUAT, Juja</v>
      </c>
      <c r="CP398" s="3" t="str">
        <v>JKUAT, Juja</v>
      </c>
      <c r="CQ398" s="3" t="str">
        <v>JKUAT, Juja</v>
      </c>
      <c r="CR398" s="3" t="str">
        <v>JKUAT, Juja</v>
      </c>
      <c r="CS398" s="3" t="str">
        <v>JKUAT, Juja</v>
      </c>
      <c r="CT398" s="3" t="str">
        <v>JKUAT, Juja</v>
      </c>
      <c r="CU398" s="3" t="str">
        <v>JKUAT, Juja</v>
      </c>
      <c r="CV398" s="3" t="str">
        <v>JKUAT, Juja</v>
      </c>
      <c r="CW398" s="3" t="str">
        <v>JKUAT, Juja</v>
      </c>
      <c r="CX398" s="3" t="str">
        <v>JKUAT, Juja</v>
      </c>
      <c r="CY398" s="3" t="str">
        <v>JKUAT, Juja</v>
      </c>
      <c r="CZ398" s="3" t="str">
        <v>JKUAT, Juja</v>
      </c>
      <c r="DA398" s="3" t="str">
        <v>JKUAT, Juja</v>
      </c>
      <c r="DB398" s="3" t="str">
        <v>JKUAT, Juja</v>
      </c>
      <c r="DC398" s="3" t="str">
        <v>JKUAT, Juja</v>
      </c>
      <c r="DD398" s="3" t="str">
        <v>JKUAT, Juja</v>
      </c>
      <c r="DE398" s="3" t="str">
        <v>JKUAT, Juja</v>
      </c>
      <c r="DF398" s="3" t="str">
        <v>JKUAT, Juja</v>
      </c>
      <c r="DG398" s="3" t="str">
        <v>JKUAT, Juja</v>
      </c>
      <c r="DH398" s="3" t="str">
        <v>JKUAT, Juja</v>
      </c>
      <c r="DI398" s="3" t="str">
        <v>JKUAT, Juja</v>
      </c>
      <c r="DJ398" s="3" t="str">
        <v>JKUAT, Juja</v>
      </c>
      <c r="DK398" s="3" t="str">
        <v>JKUAT, Juja</v>
      </c>
      <c r="DL398" s="3" t="str">
        <v>JKUAT, Juja</v>
      </c>
      <c r="DM398" s="3" t="str">
        <v>JKUAT, Juja</v>
      </c>
      <c r="DN398" s="3" t="str">
        <v>JKUAT, Juja</v>
      </c>
      <c r="DO398" s="3" t="str">
        <v>JKUAT, Juja</v>
      </c>
      <c r="DP398" s="3" t="str">
        <v>JKUAT, Juja</v>
      </c>
    </row>
    <row r="399" spans="1:120" ht="14.5" x14ac:dyDescent="0.35">
      <c r="A399" s="3">
        <v>-1.0871</v>
      </c>
      <c r="B399" s="3">
        <v>37.010100000000001</v>
      </c>
      <c r="C399" s="3" t="s">
        <v>166</v>
      </c>
      <c r="D399" s="3" t="s">
        <v>107</v>
      </c>
      <c r="E399" s="3" t="s">
        <v>348</v>
      </c>
      <c r="F399" s="3">
        <v>500</v>
      </c>
      <c r="G399"/>
      <c r="H399" s="3" t="str">
        <f>CONCATENATE(site_list[[#This Row],[Country]],site_list[[#This Row],[Site.ID]])</f>
        <v>KenyaJKUAT, Thika</v>
      </c>
      <c r="BB399" s="3" t="str">
        <v>JKUAT, Thika</v>
      </c>
      <c r="BC399" s="3" t="str">
        <v>JKUAT, Thika</v>
      </c>
      <c r="BD399" s="3" t="str">
        <v>JKUAT, Thika</v>
      </c>
      <c r="BE399" s="3" t="str">
        <v>JKUAT, Thika</v>
      </c>
      <c r="BF399" s="3" t="str">
        <v>JKUAT, Thika</v>
      </c>
      <c r="BG399" s="3" t="str">
        <v>JKUAT, Thika</v>
      </c>
      <c r="BH399" s="3" t="str">
        <v>JKUAT, Thika</v>
      </c>
      <c r="BI399" s="3" t="str">
        <v>JKUAT, Thika</v>
      </c>
      <c r="BJ399" s="3" t="str">
        <v>JKUAT, Thika</v>
      </c>
      <c r="BK399" s="3" t="str">
        <v>JKUAT, Thika</v>
      </c>
      <c r="BL399" s="3" t="str">
        <v>JKUAT, Thika</v>
      </c>
      <c r="BM399" s="3" t="str">
        <v>JKUAT, Thika</v>
      </c>
      <c r="BN399" s="3" t="str">
        <v>JKUAT, Thika</v>
      </c>
      <c r="BO399" s="3" t="str">
        <v>JKUAT, Thika</v>
      </c>
      <c r="BP399" s="3" t="str">
        <v>JKUAT, Thika</v>
      </c>
      <c r="BQ399" s="3" t="str">
        <v>JKUAT, Thika</v>
      </c>
      <c r="BR399" s="3" t="str">
        <v>JKUAT, Thika</v>
      </c>
      <c r="BS399" s="3" t="str">
        <v>JKUAT, Thika</v>
      </c>
      <c r="BT399" s="3" t="str">
        <v>JKUAT, Thika</v>
      </c>
      <c r="BU399" s="3" t="str">
        <v>JKUAT, Thika</v>
      </c>
      <c r="BV399" s="3" t="str">
        <v>JKUAT, Thika</v>
      </c>
      <c r="BW399" s="3" t="str">
        <v>JKUAT, Thika</v>
      </c>
      <c r="BX399" s="3" t="str">
        <v>JKUAT, Thika</v>
      </c>
      <c r="BY399" s="3" t="str">
        <v>JKUAT, Thika</v>
      </c>
      <c r="BZ399" s="3" t="str">
        <v>JKUAT, Thika</v>
      </c>
      <c r="CA399" s="3" t="str">
        <v>JKUAT, Thika</v>
      </c>
      <c r="CB399" s="3" t="str">
        <v>JKUAT, Thika</v>
      </c>
      <c r="CC399" s="3" t="str">
        <v>JKUAT, Thika</v>
      </c>
      <c r="CD399" s="3" t="str">
        <v>JKUAT, Thika</v>
      </c>
      <c r="CE399" s="3" t="str">
        <v>JKUAT, Thika</v>
      </c>
      <c r="CF399" s="3" t="str">
        <v>JKUAT, Thika</v>
      </c>
      <c r="CG399" s="3" t="str">
        <v>JKUAT, Thika</v>
      </c>
      <c r="CK399" s="3" t="str">
        <v>JKUAT, Thika</v>
      </c>
      <c r="CM399" s="3" t="str">
        <v>JKUAT, Thika</v>
      </c>
      <c r="CN399" s="3" t="str">
        <v>JKUAT, Thika</v>
      </c>
      <c r="CO399" s="3" t="str">
        <v>JKUAT, Thika</v>
      </c>
      <c r="CP399" s="3" t="str">
        <v>JKUAT, Thika</v>
      </c>
      <c r="CQ399" s="3" t="str">
        <v>JKUAT, Thika</v>
      </c>
      <c r="CR399" s="3" t="str">
        <v>JKUAT, Thika</v>
      </c>
      <c r="CS399" s="3" t="str">
        <v>JKUAT, Thika</v>
      </c>
      <c r="CT399" s="3" t="str">
        <v>JKUAT, Thika</v>
      </c>
      <c r="CU399" s="3" t="str">
        <v>JKUAT, Thika</v>
      </c>
      <c r="CV399" s="3" t="str">
        <v>JKUAT, Thika</v>
      </c>
      <c r="CW399" s="3" t="str">
        <v>JKUAT, Thika</v>
      </c>
      <c r="CX399" s="3" t="str">
        <v>JKUAT, Thika</v>
      </c>
      <c r="CY399" s="3" t="str">
        <v>JKUAT, Thika</v>
      </c>
      <c r="CZ399" s="3" t="str">
        <v>JKUAT, Thika</v>
      </c>
      <c r="DA399" s="3" t="str">
        <v>JKUAT, Thika</v>
      </c>
      <c r="DB399" s="3" t="str">
        <v>JKUAT, Thika</v>
      </c>
      <c r="DC399" s="3" t="str">
        <v>JKUAT, Thika</v>
      </c>
      <c r="DD399" s="3" t="str">
        <v>JKUAT, Thika</v>
      </c>
      <c r="DE399" s="3" t="str">
        <v>JKUAT, Thika</v>
      </c>
      <c r="DF399" s="3" t="str">
        <v>JKUAT, Thika</v>
      </c>
      <c r="DG399" s="3" t="str">
        <v>JKUAT, Thika</v>
      </c>
      <c r="DH399" s="3" t="str">
        <v>JKUAT, Thika</v>
      </c>
      <c r="DI399" s="3" t="str">
        <v>JKUAT, Thika</v>
      </c>
      <c r="DJ399" s="3" t="str">
        <v>JKUAT, Thika</v>
      </c>
      <c r="DK399" s="3" t="str">
        <v>JKUAT, Thika</v>
      </c>
      <c r="DL399" s="3" t="str">
        <v>JKUAT, Thika</v>
      </c>
      <c r="DM399" s="3" t="str">
        <v>JKUAT, Thika</v>
      </c>
      <c r="DN399" s="3" t="str">
        <v>JKUAT, Thika</v>
      </c>
      <c r="DO399" s="3" t="str">
        <v>JKUAT, Thika</v>
      </c>
      <c r="DP399" s="3" t="str">
        <v>JKUAT, Thika</v>
      </c>
    </row>
    <row r="400" spans="1:120" ht="14.5" x14ac:dyDescent="0.35">
      <c r="A400" s="3">
        <v>23.215399999999999</v>
      </c>
      <c r="B400" s="3">
        <v>79.965999999999994</v>
      </c>
      <c r="C400" s="3" t="s">
        <v>13662</v>
      </c>
      <c r="D400" s="3" t="s">
        <v>112</v>
      </c>
      <c r="E400" s="3" t="s">
        <v>13672</v>
      </c>
      <c r="F400" s="3">
        <v>1000</v>
      </c>
      <c r="G400"/>
      <c r="H400" s="3" t="str">
        <f>CONCATENATE(site_list[[#This Row],[Country]],site_list[[#This Row],[Site.ID]])</f>
        <v>IndiaJNKVV-Experimental Farm</v>
      </c>
      <c r="BB400" s="3" t="str">
        <v>JNKVV-Experimental Farm</v>
      </c>
      <c r="BC400" s="3" t="str">
        <v>JNKVV-Experimental Farm</v>
      </c>
      <c r="BD400" s="3" t="str">
        <v>JNKVV-Experimental Farm</v>
      </c>
      <c r="BE400" s="3" t="str">
        <v>JNKVV-Experimental Farm</v>
      </c>
      <c r="BF400" s="3" t="str">
        <v>JNKVV-Experimental Farm</v>
      </c>
      <c r="BG400" s="3" t="str">
        <v>JNKVV-Experimental Farm</v>
      </c>
      <c r="BH400" s="3" t="str">
        <v>JNKVV-Experimental Farm</v>
      </c>
      <c r="BI400" s="3" t="str">
        <v>JNKVV-Experimental Farm</v>
      </c>
      <c r="BJ400" s="3" t="str">
        <v>JNKVV-Experimental Farm</v>
      </c>
      <c r="BK400" s="3" t="str">
        <v>JNKVV-Experimental Farm</v>
      </c>
      <c r="BL400" s="3" t="str">
        <v>JNKVV-Experimental Farm</v>
      </c>
      <c r="BM400" s="3" t="str">
        <v>JNKVV-Experimental Farm</v>
      </c>
      <c r="BN400" s="3" t="str">
        <v>JNKVV-Experimental Farm</v>
      </c>
      <c r="BO400" s="3" t="str">
        <v>JNKVV-Experimental Farm</v>
      </c>
      <c r="BP400" s="3" t="str">
        <v>JNKVV-Experimental Farm</v>
      </c>
      <c r="BQ400" s="3" t="str">
        <v>JNKVV-Experimental Farm</v>
      </c>
      <c r="BR400" s="3" t="str">
        <v>JNKVV-Experimental Farm</v>
      </c>
      <c r="BS400" s="3" t="str">
        <v>JNKVV-Experimental Farm</v>
      </c>
      <c r="BT400" s="3" t="str">
        <v>JNKVV-Experimental Farm</v>
      </c>
      <c r="BU400" s="3" t="str">
        <v>JNKVV-Experimental Farm</v>
      </c>
      <c r="BV400" s="3" t="str">
        <v>JNKVV-Experimental Farm</v>
      </c>
      <c r="BW400" s="3" t="str">
        <v>JNKVV-Experimental Farm</v>
      </c>
      <c r="BX400" s="3" t="str">
        <v>JNKVV-Experimental Farm</v>
      </c>
      <c r="BY400" s="3" t="str">
        <v>JNKVV-Experimental Farm</v>
      </c>
      <c r="BZ400" s="3" t="str">
        <v>JNKVV-Experimental Farm</v>
      </c>
      <c r="CA400" s="3" t="str">
        <v>JNKVV-Experimental Farm</v>
      </c>
      <c r="CB400" s="3" t="str">
        <v>JNKVV-Experimental Farm</v>
      </c>
      <c r="CC400" s="3" t="str">
        <v>JNKVV-Experimental Farm</v>
      </c>
      <c r="CD400" s="3" t="str">
        <v>JNKVV-Experimental Farm</v>
      </c>
      <c r="CE400" s="3" t="str">
        <v>JNKVV-Experimental Farm</v>
      </c>
      <c r="CF400" s="3" t="str">
        <v>JNKVV-Experimental Farm</v>
      </c>
      <c r="CG400" s="3" t="str">
        <v>JNKVV-Experimental Farm</v>
      </c>
      <c r="CK400" s="3" t="str">
        <v>JNKVV-Experimental Farm</v>
      </c>
      <c r="CM400" s="3" t="str">
        <v>JNKVV-Experimental Farm</v>
      </c>
      <c r="CN400" s="3" t="str">
        <v>JNKVV-Experimental Farm</v>
      </c>
      <c r="CO400" s="3" t="str">
        <v>JNKVV-Experimental Farm</v>
      </c>
      <c r="CP400" s="3" t="str">
        <v>JNKVV-Experimental Farm</v>
      </c>
      <c r="CQ400" s="3" t="str">
        <v>JNKVV-Experimental Farm</v>
      </c>
      <c r="CR400" s="3" t="str">
        <v>JNKVV-Experimental Farm</v>
      </c>
      <c r="CS400" s="3" t="str">
        <v>JNKVV-Experimental Farm</v>
      </c>
      <c r="CT400" s="3" t="str">
        <v>JNKVV-Experimental Farm</v>
      </c>
      <c r="CU400" s="3" t="str">
        <v>JNKVV-Experimental Farm</v>
      </c>
      <c r="CV400" s="3" t="str">
        <v>JNKVV-Experimental Farm</v>
      </c>
      <c r="CW400" s="3" t="str">
        <v>JNKVV-Experimental Farm</v>
      </c>
      <c r="CX400" s="3" t="str">
        <v>JNKVV-Experimental Farm</v>
      </c>
      <c r="CY400" s="3" t="str">
        <v>JNKVV-Experimental Farm</v>
      </c>
      <c r="CZ400" s="3" t="str">
        <v>JNKVV-Experimental Farm</v>
      </c>
      <c r="DA400" s="3" t="str">
        <v>JNKVV-Experimental Farm</v>
      </c>
      <c r="DB400" s="3" t="str">
        <v>JNKVV-Experimental Farm</v>
      </c>
      <c r="DC400" s="3" t="str">
        <v>JNKVV-Experimental Farm</v>
      </c>
      <c r="DD400" s="3" t="str">
        <v>JNKVV-Experimental Farm</v>
      </c>
      <c r="DE400" s="3" t="str">
        <v>JNKVV-Experimental Farm</v>
      </c>
      <c r="DF400" s="3" t="str">
        <v>JNKVV-Experimental Farm</v>
      </c>
      <c r="DG400" s="3" t="str">
        <v>JNKVV-Experimental Farm</v>
      </c>
      <c r="DH400" s="3" t="str">
        <v>JNKVV-Experimental Farm</v>
      </c>
      <c r="DI400" s="3" t="str">
        <v>JNKVV-Experimental Farm</v>
      </c>
      <c r="DJ400" s="3" t="str">
        <v>JNKVV-Experimental Farm</v>
      </c>
      <c r="DK400" s="3" t="str">
        <v>JNKVV-Experimental Farm</v>
      </c>
      <c r="DL400" s="3" t="str">
        <v>JNKVV-Experimental Farm</v>
      </c>
      <c r="DM400" s="3" t="str">
        <v>JNKVV-Experimental Farm</v>
      </c>
      <c r="DN400" s="3" t="str">
        <v>JNKVV-Experimental Farm</v>
      </c>
      <c r="DO400" s="3" t="str">
        <v>JNKVV-Experimental Farm</v>
      </c>
      <c r="DP400" s="3" t="str">
        <v>JNKVV-Experimental Farm</v>
      </c>
    </row>
    <row r="401" spans="1:120" ht="14.5" x14ac:dyDescent="0.35">
      <c r="A401" s="3">
        <v>-21.9848</v>
      </c>
      <c r="B401" s="3">
        <v>35.16189</v>
      </c>
      <c r="C401" s="3" t="s">
        <v>192</v>
      </c>
      <c r="D401" s="3" t="s">
        <v>112</v>
      </c>
      <c r="E401" s="3" t="s">
        <v>9329</v>
      </c>
      <c r="F401" s="3">
        <v>600</v>
      </c>
      <c r="G401"/>
      <c r="H401" s="3" t="str">
        <f>CONCATENATE(site_list[[#This Row],[Country]],site_list[[#This Row],[Site.ID]])</f>
        <v>MozambiqueJoint Aid Management Life (JAM-Life), Vilankulo</v>
      </c>
      <c r="BB401" s="3" t="str">
        <v>Joint Aid Management Life (JAM-Life), Vilankulo</v>
      </c>
      <c r="BC401" s="3" t="str">
        <v>Joint Aid Management Life (JAM-Life), Vilankulo</v>
      </c>
      <c r="BD401" s="3" t="str">
        <v>Joint Aid Management Life (JAM-Life), Vilankulo</v>
      </c>
      <c r="BE401" s="3" t="str">
        <v>Joint Aid Management Life (JAM-Life), Vilankulo</v>
      </c>
      <c r="BF401" s="3" t="str">
        <v>Joint Aid Management Life (JAM-Life), Vilankulo</v>
      </c>
      <c r="BG401" s="3" t="str">
        <v>Joint Aid Management Life (JAM-Life), Vilankulo</v>
      </c>
      <c r="BH401" s="3" t="str">
        <v>Joint Aid Management Life (JAM-Life), Vilankulo</v>
      </c>
      <c r="BI401" s="3" t="str">
        <v>Joint Aid Management Life (JAM-Life), Vilankulo</v>
      </c>
      <c r="BJ401" s="3" t="str">
        <v>Joint Aid Management Life (JAM-Life), Vilankulo</v>
      </c>
      <c r="BK401" s="3" t="str">
        <v>Joint Aid Management Life (JAM-Life), Vilankulo</v>
      </c>
      <c r="BL401" s="3" t="str">
        <v>Joint Aid Management Life (JAM-Life), Vilankulo</v>
      </c>
      <c r="BM401" s="3" t="str">
        <v>Joint Aid Management Life (JAM-Life), Vilankulo</v>
      </c>
      <c r="BN401" s="3" t="str">
        <v>Joint Aid Management Life (JAM-Life), Vilankulo</v>
      </c>
      <c r="BO401" s="3" t="str">
        <v>Joint Aid Management Life (JAM-Life), Vilankulo</v>
      </c>
      <c r="BP401" s="3" t="str">
        <v>Joint Aid Management Life (JAM-Life), Vilankulo</v>
      </c>
      <c r="BQ401" s="3" t="str">
        <v>Joint Aid Management Life (JAM-Life), Vilankulo</v>
      </c>
      <c r="BR401" s="3" t="str">
        <v>Joint Aid Management Life (JAM-Life), Vilankulo</v>
      </c>
      <c r="BS401" s="3" t="str">
        <v>Joint Aid Management Life (JAM-Life), Vilankulo</v>
      </c>
      <c r="BT401" s="3" t="str">
        <v>Joint Aid Management Life (JAM-Life), Vilankulo</v>
      </c>
      <c r="BU401" s="3" t="str">
        <v>Joint Aid Management Life (JAM-Life), Vilankulo</v>
      </c>
      <c r="BV401" s="3" t="str">
        <v>Joint Aid Management Life (JAM-Life), Vilankulo</v>
      </c>
      <c r="BW401" s="3" t="str">
        <v>Joint Aid Management Life (JAM-Life), Vilankulo</v>
      </c>
      <c r="BX401" s="3" t="str">
        <v>Joint Aid Management Life (JAM-Life), Vilankulo</v>
      </c>
      <c r="BY401" s="3" t="str">
        <v>Joint Aid Management Life (JAM-Life), Vilankulo</v>
      </c>
      <c r="BZ401" s="3" t="str">
        <v>Joint Aid Management Life (JAM-Life), Vilankulo</v>
      </c>
      <c r="CA401" s="3" t="str">
        <v>Joint Aid Management Life (JAM-Life), Vilankulo</v>
      </c>
      <c r="CB401" s="3" t="str">
        <v>Joint Aid Management Life (JAM-Life), Vilankulo</v>
      </c>
      <c r="CC401" s="3" t="str">
        <v>Joint Aid Management Life (JAM-Life), Vilankulo</v>
      </c>
      <c r="CD401" s="3" t="str">
        <v>Joint Aid Management Life (JAM-Life), Vilankulo</v>
      </c>
      <c r="CE401" s="3" t="str">
        <v>Joint Aid Management Life (JAM-Life), Vilankulo</v>
      </c>
      <c r="CF401" s="3" t="str">
        <v>Joint Aid Management Life (JAM-Life), Vilankulo</v>
      </c>
      <c r="CG401" s="3" t="str">
        <v>Joint Aid Management Life (JAM-Life), Vilankulo</v>
      </c>
      <c r="CK401" s="3" t="str">
        <v>Joint Aid Management Life (JAM-Life), Vilankulo</v>
      </c>
      <c r="CM401" s="3" t="str">
        <v>Joint Aid Management Life (JAM-Life), Vilankulo</v>
      </c>
      <c r="CN401" s="3" t="str">
        <v>Joint Aid Management Life (JAM-Life), Vilankulo</v>
      </c>
      <c r="CO401" s="3" t="str">
        <v>Joint Aid Management Life (JAM-Life), Vilankulo</v>
      </c>
      <c r="CP401" s="3" t="str">
        <v>Joint Aid Management Life (JAM-Life), Vilankulo</v>
      </c>
      <c r="CQ401" s="3" t="str">
        <v>Joint Aid Management Life (JAM-Life), Vilankulo</v>
      </c>
      <c r="CR401" s="3" t="str">
        <v>Joint Aid Management Life (JAM-Life), Vilankulo</v>
      </c>
      <c r="CS401" s="3" t="str">
        <v>Joint Aid Management Life (JAM-Life), Vilankulo</v>
      </c>
      <c r="CT401" s="3" t="str">
        <v>Joint Aid Management Life (JAM-Life), Vilankulo</v>
      </c>
      <c r="CU401" s="3" t="str">
        <v>Joint Aid Management Life (JAM-Life), Vilankulo</v>
      </c>
      <c r="CV401" s="3" t="str">
        <v>Joint Aid Management Life (JAM-Life), Vilankulo</v>
      </c>
      <c r="CW401" s="3" t="str">
        <v>Joint Aid Management Life (JAM-Life), Vilankulo</v>
      </c>
      <c r="CX401" s="3" t="str">
        <v>Joint Aid Management Life (JAM-Life), Vilankulo</v>
      </c>
      <c r="CY401" s="3" t="str">
        <v>Joint Aid Management Life (JAM-Life), Vilankulo</v>
      </c>
      <c r="CZ401" s="3" t="str">
        <v>Joint Aid Management Life (JAM-Life), Vilankulo</v>
      </c>
      <c r="DA401" s="3" t="str">
        <v>Joint Aid Management Life (JAM-Life), Vilankulo</v>
      </c>
      <c r="DB401" s="3" t="str">
        <v>Joint Aid Management Life (JAM-Life), Vilankulo</v>
      </c>
      <c r="DC401" s="3" t="str">
        <v>Joint Aid Management Life (JAM-Life), Vilankulo</v>
      </c>
      <c r="DD401" s="3" t="str">
        <v>Joint Aid Management Life (JAM-Life), Vilankulo</v>
      </c>
      <c r="DE401" s="3" t="str">
        <v>Joint Aid Management Life (JAM-Life), Vilankulo</v>
      </c>
      <c r="DF401" s="3" t="str">
        <v>Joint Aid Management Life (JAM-Life), Vilankulo</v>
      </c>
      <c r="DG401" s="3" t="str">
        <v>Joint Aid Management Life (JAM-Life), Vilankulo</v>
      </c>
      <c r="DH401" s="3" t="str">
        <v>Joint Aid Management Life (JAM-Life), Vilankulo</v>
      </c>
      <c r="DI401" s="3" t="str">
        <v>Joint Aid Management Life (JAM-Life), Vilankulo</v>
      </c>
      <c r="DJ401" s="3" t="str">
        <v>Joint Aid Management Life (JAM-Life), Vilankulo</v>
      </c>
      <c r="DK401" s="3" t="str">
        <v>Joint Aid Management Life (JAM-Life), Vilankulo</v>
      </c>
      <c r="DL401" s="3" t="str">
        <v>Joint Aid Management Life (JAM-Life), Vilankulo</v>
      </c>
      <c r="DM401" s="3" t="str">
        <v>Joint Aid Management Life (JAM-Life), Vilankulo</v>
      </c>
      <c r="DN401" s="3" t="str">
        <v>Joint Aid Management Life (JAM-Life), Vilankulo</v>
      </c>
      <c r="DO401" s="3" t="str">
        <v>Joint Aid Management Life (JAM-Life), Vilankulo</v>
      </c>
      <c r="DP401" s="3" t="str">
        <v>Joint Aid Management Life (JAM-Life), Vilankulo</v>
      </c>
    </row>
    <row r="402" spans="1:120" ht="14.5" x14ac:dyDescent="0.35">
      <c r="A402" s="3">
        <v>6.5883000000000003</v>
      </c>
      <c r="B402" s="3">
        <v>-1.1214</v>
      </c>
      <c r="C402" s="3" t="s">
        <v>157</v>
      </c>
      <c r="D402" s="3" t="s">
        <v>107</v>
      </c>
      <c r="E402" s="3" t="s">
        <v>319</v>
      </c>
      <c r="F402" s="3">
        <v>3000</v>
      </c>
      <c r="G402"/>
      <c r="H402" s="3" t="str">
        <f>CONCATENATE(site_list[[#This Row],[Country]],site_list[[#This Row],[Site.ID]])</f>
        <v>GhanaJuaso</v>
      </c>
      <c r="BB402" s="3" t="str">
        <v>Juaso</v>
      </c>
      <c r="BC402" s="3" t="str">
        <v>Juaso</v>
      </c>
      <c r="BD402" s="3" t="str">
        <v>Juaso</v>
      </c>
      <c r="BE402" s="3" t="str">
        <v>Juaso</v>
      </c>
      <c r="BF402" s="3" t="str">
        <v>Juaso</v>
      </c>
      <c r="BG402" s="3" t="str">
        <v>Juaso</v>
      </c>
      <c r="BH402" s="3" t="str">
        <v>Juaso</v>
      </c>
      <c r="BI402" s="3" t="str">
        <v>Juaso</v>
      </c>
      <c r="BJ402" s="3" t="str">
        <v>Juaso</v>
      </c>
      <c r="BK402" s="3" t="str">
        <v>Juaso</v>
      </c>
      <c r="BL402" s="3" t="str">
        <v>Juaso</v>
      </c>
      <c r="BM402" s="3" t="str">
        <v>Juaso</v>
      </c>
      <c r="BN402" s="3" t="str">
        <v>Juaso</v>
      </c>
      <c r="BO402" s="3" t="str">
        <v>Juaso</v>
      </c>
      <c r="BP402" s="3" t="str">
        <v>Juaso</v>
      </c>
      <c r="BQ402" s="3" t="str">
        <v>Juaso</v>
      </c>
      <c r="BR402" s="3" t="str">
        <v>Juaso</v>
      </c>
      <c r="BS402" s="3" t="str">
        <v>Juaso</v>
      </c>
      <c r="BT402" s="3" t="str">
        <v>Juaso</v>
      </c>
      <c r="BU402" s="3" t="str">
        <v>Juaso</v>
      </c>
      <c r="BV402" s="3" t="str">
        <v>Juaso</v>
      </c>
      <c r="BW402" s="3" t="str">
        <v>Juaso</v>
      </c>
      <c r="BX402" s="3" t="str">
        <v>Juaso</v>
      </c>
      <c r="BY402" s="3" t="str">
        <v>Juaso</v>
      </c>
      <c r="BZ402" s="3" t="str">
        <v>Juaso</v>
      </c>
      <c r="CA402" s="3" t="str">
        <v>Juaso</v>
      </c>
      <c r="CB402" s="3" t="str">
        <v>Juaso</v>
      </c>
      <c r="CC402" s="3" t="str">
        <v>Juaso</v>
      </c>
      <c r="CD402" s="3" t="str">
        <v>Juaso</v>
      </c>
      <c r="CE402" s="3" t="str">
        <v>Juaso</v>
      </c>
      <c r="CF402" s="3" t="str">
        <v>Juaso</v>
      </c>
      <c r="CG402" s="3" t="str">
        <v>Juaso</v>
      </c>
      <c r="CK402" s="3" t="str">
        <v>Juaso</v>
      </c>
      <c r="CM402" s="3" t="str">
        <v>Juaso</v>
      </c>
      <c r="CN402" s="3" t="str">
        <v>Juaso</v>
      </c>
      <c r="CO402" s="3" t="str">
        <v>Juaso</v>
      </c>
      <c r="CP402" s="3" t="str">
        <v>Juaso</v>
      </c>
      <c r="CQ402" s="3" t="str">
        <v>Juaso</v>
      </c>
      <c r="CR402" s="3" t="str">
        <v>Juaso</v>
      </c>
      <c r="CS402" s="3" t="str">
        <v>Juaso</v>
      </c>
      <c r="CT402" s="3" t="str">
        <v>Juaso</v>
      </c>
      <c r="CU402" s="3" t="str">
        <v>Juaso</v>
      </c>
      <c r="CV402" s="3" t="str">
        <v>Juaso</v>
      </c>
      <c r="CW402" s="3" t="str">
        <v>Juaso</v>
      </c>
      <c r="CX402" s="3" t="str">
        <v>Juaso</v>
      </c>
      <c r="CY402" s="3" t="str">
        <v>Juaso</v>
      </c>
      <c r="CZ402" s="3" t="str">
        <v>Juaso</v>
      </c>
      <c r="DA402" s="3" t="str">
        <v>Juaso</v>
      </c>
      <c r="DB402" s="3" t="str">
        <v>Juaso</v>
      </c>
      <c r="DC402" s="3" t="str">
        <v>Juaso</v>
      </c>
      <c r="DD402" s="3" t="str">
        <v>Juaso</v>
      </c>
      <c r="DE402" s="3" t="str">
        <v>Juaso</v>
      </c>
      <c r="DF402" s="3" t="str">
        <v>Juaso</v>
      </c>
      <c r="DG402" s="3" t="str">
        <v>Juaso</v>
      </c>
      <c r="DH402" s="3" t="str">
        <v>Juaso</v>
      </c>
      <c r="DI402" s="3" t="str">
        <v>Juaso</v>
      </c>
      <c r="DJ402" s="3" t="str">
        <v>Juaso</v>
      </c>
      <c r="DK402" s="3" t="str">
        <v>Juaso</v>
      </c>
      <c r="DL402" s="3" t="str">
        <v>Juaso</v>
      </c>
      <c r="DM402" s="3" t="str">
        <v>Juaso</v>
      </c>
      <c r="DN402" s="3" t="str">
        <v>Juaso</v>
      </c>
      <c r="DO402" s="3" t="str">
        <v>Juaso</v>
      </c>
      <c r="DP402" s="3" t="str">
        <v>Juaso</v>
      </c>
    </row>
    <row r="403" spans="1:120" ht="14.5" x14ac:dyDescent="0.35">
      <c r="A403" s="3">
        <v>-16.383299999999998</v>
      </c>
      <c r="B403" s="3">
        <v>-46.883330000000001</v>
      </c>
      <c r="C403" s="3" t="s">
        <v>9239</v>
      </c>
      <c r="D403" s="3" t="s">
        <v>112</v>
      </c>
      <c r="E403" s="3" t="s">
        <v>13602</v>
      </c>
      <c r="F403" s="3">
        <v>2000</v>
      </c>
      <c r="G403"/>
      <c r="H403" s="3" t="str">
        <f>CONCATENATE(site_list[[#This Row],[Country]],site_list[[#This Row],[Site.ID]])</f>
        <v>BrazilJuvencio Martins Ferreira Agricultural School, Unaí</v>
      </c>
      <c r="BB403" s="3" t="str">
        <v>Juvencio Martins Ferreira Agricultural School, Unaí</v>
      </c>
      <c r="BC403" s="3" t="str">
        <v>Juvencio Martins Ferreira Agricultural School, Unaí</v>
      </c>
      <c r="BD403" s="3" t="str">
        <v>Juvencio Martins Ferreira Agricultural School, Unaí</v>
      </c>
      <c r="BE403" s="3" t="str">
        <v>Juvencio Martins Ferreira Agricultural School, Unaí</v>
      </c>
      <c r="BF403" s="3" t="str">
        <v>Juvencio Martins Ferreira Agricultural School, Unaí</v>
      </c>
      <c r="BG403" s="3" t="str">
        <v>Juvencio Martins Ferreira Agricultural School, Unaí</v>
      </c>
      <c r="BH403" s="3" t="str">
        <v>Juvencio Martins Ferreira Agricultural School, Unaí</v>
      </c>
      <c r="BI403" s="3" t="str">
        <v>Juvencio Martins Ferreira Agricultural School, Unaí</v>
      </c>
      <c r="BJ403" s="3" t="str">
        <v>Juvencio Martins Ferreira Agricultural School, Unaí</v>
      </c>
      <c r="BK403" s="3" t="str">
        <v>Juvencio Martins Ferreira Agricultural School, Unaí</v>
      </c>
      <c r="BL403" s="3" t="str">
        <v>Juvencio Martins Ferreira Agricultural School, Unaí</v>
      </c>
      <c r="BM403" s="3" t="str">
        <v>Juvencio Martins Ferreira Agricultural School, Unaí</v>
      </c>
      <c r="BN403" s="3" t="str">
        <v>Juvencio Martins Ferreira Agricultural School, Unaí</v>
      </c>
      <c r="BO403" s="3" t="str">
        <v>Juvencio Martins Ferreira Agricultural School, Unaí</v>
      </c>
      <c r="BP403" s="3" t="str">
        <v>Juvencio Martins Ferreira Agricultural School, Unaí</v>
      </c>
      <c r="BQ403" s="3" t="str">
        <v>Juvencio Martins Ferreira Agricultural School, Unaí</v>
      </c>
      <c r="BR403" s="3" t="str">
        <v>Juvencio Martins Ferreira Agricultural School, Unaí</v>
      </c>
      <c r="BS403" s="3" t="str">
        <v>Juvencio Martins Ferreira Agricultural School, Unaí</v>
      </c>
      <c r="BT403" s="3" t="str">
        <v>Juvencio Martins Ferreira Agricultural School, Unaí</v>
      </c>
      <c r="BU403" s="3" t="str">
        <v>Juvencio Martins Ferreira Agricultural School, Unaí</v>
      </c>
      <c r="BV403" s="3" t="str">
        <v>Juvencio Martins Ferreira Agricultural School, Unaí</v>
      </c>
      <c r="BW403" s="3" t="str">
        <v>Juvencio Martins Ferreira Agricultural School, Unaí</v>
      </c>
      <c r="BX403" s="3" t="str">
        <v>Juvencio Martins Ferreira Agricultural School, Unaí</v>
      </c>
      <c r="BY403" s="3" t="str">
        <v>Juvencio Martins Ferreira Agricultural School, Unaí</v>
      </c>
      <c r="BZ403" s="3" t="str">
        <v>Juvencio Martins Ferreira Agricultural School, Unaí</v>
      </c>
      <c r="CA403" s="3" t="str">
        <v>Juvencio Martins Ferreira Agricultural School, Unaí</v>
      </c>
      <c r="CB403" s="3" t="str">
        <v>Juvencio Martins Ferreira Agricultural School, Unaí</v>
      </c>
      <c r="CC403" s="3" t="str">
        <v>Juvencio Martins Ferreira Agricultural School, Unaí</v>
      </c>
      <c r="CD403" s="3" t="str">
        <v>Juvencio Martins Ferreira Agricultural School, Unaí</v>
      </c>
      <c r="CE403" s="3" t="str">
        <v>Juvencio Martins Ferreira Agricultural School, Unaí</v>
      </c>
      <c r="CF403" s="3" t="str">
        <v>Juvencio Martins Ferreira Agricultural School, Unaí</v>
      </c>
      <c r="CG403" s="3" t="str">
        <v>Juvencio Martins Ferreira Agricultural School, Unaí</v>
      </c>
      <c r="CK403" s="3" t="str">
        <v>Juvencio Martins Ferreira Agricultural School, Unaí</v>
      </c>
      <c r="CM403" s="3" t="str">
        <v>Juvencio Martins Ferreira Agricultural School, Unaí</v>
      </c>
      <c r="CN403" s="3" t="str">
        <v>Juvencio Martins Ferreira Agricultural School, Unaí</v>
      </c>
      <c r="CO403" s="3" t="str">
        <v>Juvencio Martins Ferreira Agricultural School, Unaí</v>
      </c>
      <c r="CP403" s="3" t="str">
        <v>Juvencio Martins Ferreira Agricultural School, Unaí</v>
      </c>
      <c r="CQ403" s="3" t="str">
        <v>Juvencio Martins Ferreira Agricultural School, Unaí</v>
      </c>
      <c r="CR403" s="3" t="str">
        <v>Juvencio Martins Ferreira Agricultural School, Unaí</v>
      </c>
      <c r="CS403" s="3" t="str">
        <v>Juvencio Martins Ferreira Agricultural School, Unaí</v>
      </c>
      <c r="CT403" s="3" t="str">
        <v>Juvencio Martins Ferreira Agricultural School, Unaí</v>
      </c>
      <c r="CU403" s="3" t="str">
        <v>Juvencio Martins Ferreira Agricultural School, Unaí</v>
      </c>
      <c r="CV403" s="3" t="str">
        <v>Juvencio Martins Ferreira Agricultural School, Unaí</v>
      </c>
      <c r="CW403" s="3" t="str">
        <v>Juvencio Martins Ferreira Agricultural School, Unaí</v>
      </c>
      <c r="CX403" s="3" t="str">
        <v>Juvencio Martins Ferreira Agricultural School, Unaí</v>
      </c>
      <c r="CY403" s="3" t="str">
        <v>Juvencio Martins Ferreira Agricultural School, Unaí</v>
      </c>
      <c r="CZ403" s="3" t="str">
        <v>Juvencio Martins Ferreira Agricultural School, Unaí</v>
      </c>
      <c r="DA403" s="3" t="str">
        <v>Juvencio Martins Ferreira Agricultural School, Unaí</v>
      </c>
      <c r="DB403" s="3" t="str">
        <v>Juvencio Martins Ferreira Agricultural School, Unaí</v>
      </c>
      <c r="DC403" s="3" t="str">
        <v>Juvencio Martins Ferreira Agricultural School, Unaí</v>
      </c>
      <c r="DD403" s="3" t="str">
        <v>Juvencio Martins Ferreira Agricultural School, Unaí</v>
      </c>
      <c r="DE403" s="3" t="str">
        <v>Juvencio Martins Ferreira Agricultural School, Unaí</v>
      </c>
      <c r="DF403" s="3" t="str">
        <v>Juvencio Martins Ferreira Agricultural School, Unaí</v>
      </c>
      <c r="DG403" s="3" t="str">
        <v>Juvencio Martins Ferreira Agricultural School, Unaí</v>
      </c>
      <c r="DH403" s="3" t="str">
        <v>Juvencio Martins Ferreira Agricultural School, Unaí</v>
      </c>
      <c r="DI403" s="3" t="str">
        <v>Juvencio Martins Ferreira Agricultural School, Unaí</v>
      </c>
      <c r="DJ403" s="3" t="str">
        <v>Juvencio Martins Ferreira Agricultural School, Unaí</v>
      </c>
      <c r="DK403" s="3" t="str">
        <v>Juvencio Martins Ferreira Agricultural School, Unaí</v>
      </c>
      <c r="DL403" s="3" t="str">
        <v>Juvencio Martins Ferreira Agricultural School, Unaí</v>
      </c>
      <c r="DM403" s="3" t="str">
        <v>Juvencio Martins Ferreira Agricultural School, Unaí</v>
      </c>
      <c r="DN403" s="3" t="str">
        <v>Juvencio Martins Ferreira Agricultural School, Unaí</v>
      </c>
      <c r="DO403" s="3" t="str">
        <v>Juvencio Martins Ferreira Agricultural School, Unaí</v>
      </c>
      <c r="DP403" s="3" t="str">
        <v>Juvencio Martins Ferreira Agricultural School, Unaí</v>
      </c>
    </row>
    <row r="404" spans="1:120" ht="14.5" x14ac:dyDescent="0.35">
      <c r="A404" s="3">
        <v>0.86</v>
      </c>
      <c r="B404" s="3">
        <v>34.69</v>
      </c>
      <c r="C404" s="3" t="s">
        <v>166</v>
      </c>
      <c r="D404" s="3" t="s">
        <v>107</v>
      </c>
      <c r="E404" s="3" t="s">
        <v>349</v>
      </c>
      <c r="F404" s="3">
        <v>550</v>
      </c>
      <c r="G404"/>
      <c r="H404" s="3" t="str">
        <f>CONCATENATE(site_list[[#This Row],[Country]],site_list[[#This Row],[Site.ID]])</f>
        <v>KenyaKaberwa Forest Station, Mount Elgon</v>
      </c>
      <c r="BB404" s="3" t="str">
        <v>Kaberwa Forest Station, Mount Elgon</v>
      </c>
      <c r="BC404" s="3" t="str">
        <v>Kaberwa Forest Station, Mount Elgon</v>
      </c>
      <c r="BD404" s="3" t="str">
        <v>Kaberwa Forest Station, Mount Elgon</v>
      </c>
      <c r="BE404" s="3" t="str">
        <v>Kaberwa Forest Station, Mount Elgon</v>
      </c>
      <c r="BF404" s="3" t="str">
        <v>Kaberwa Forest Station, Mount Elgon</v>
      </c>
      <c r="BG404" s="3" t="str">
        <v>Kaberwa Forest Station, Mount Elgon</v>
      </c>
      <c r="BH404" s="3" t="str">
        <v>Kaberwa Forest Station, Mount Elgon</v>
      </c>
      <c r="BI404" s="3" t="str">
        <v>Kaberwa Forest Station, Mount Elgon</v>
      </c>
      <c r="BJ404" s="3" t="str">
        <v>Kaberwa Forest Station, Mount Elgon</v>
      </c>
      <c r="BK404" s="3" t="str">
        <v>Kaberwa Forest Station, Mount Elgon</v>
      </c>
      <c r="BL404" s="3" t="str">
        <v>Kaberwa Forest Station, Mount Elgon</v>
      </c>
      <c r="BM404" s="3" t="str">
        <v>Kaberwa Forest Station, Mount Elgon</v>
      </c>
      <c r="BN404" s="3" t="str">
        <v>Kaberwa Forest Station, Mount Elgon</v>
      </c>
      <c r="BO404" s="3" t="str">
        <v>Kaberwa Forest Station, Mount Elgon</v>
      </c>
      <c r="BP404" s="3" t="str">
        <v>Kaberwa Forest Station, Mount Elgon</v>
      </c>
      <c r="BQ404" s="3" t="str">
        <v>Kaberwa Forest Station, Mount Elgon</v>
      </c>
      <c r="BR404" s="3" t="str">
        <v>Kaberwa Forest Station, Mount Elgon</v>
      </c>
      <c r="BS404" s="3" t="str">
        <v>Kaberwa Forest Station, Mount Elgon</v>
      </c>
      <c r="BT404" s="3" t="str">
        <v>Kaberwa Forest Station, Mount Elgon</v>
      </c>
      <c r="BU404" s="3" t="str">
        <v>Kaberwa Forest Station, Mount Elgon</v>
      </c>
      <c r="BV404" s="3" t="str">
        <v>Kaberwa Forest Station, Mount Elgon</v>
      </c>
      <c r="BW404" s="3" t="str">
        <v>Kaberwa Forest Station, Mount Elgon</v>
      </c>
      <c r="BX404" s="3" t="str">
        <v>Kaberwa Forest Station, Mount Elgon</v>
      </c>
      <c r="BY404" s="3" t="str">
        <v>Kaberwa Forest Station, Mount Elgon</v>
      </c>
      <c r="BZ404" s="3" t="str">
        <v>Kaberwa Forest Station, Mount Elgon</v>
      </c>
      <c r="CA404" s="3" t="str">
        <v>Kaberwa Forest Station, Mount Elgon</v>
      </c>
      <c r="CB404" s="3" t="str">
        <v>Kaberwa Forest Station, Mount Elgon</v>
      </c>
      <c r="CC404" s="3" t="str">
        <v>Kaberwa Forest Station, Mount Elgon</v>
      </c>
      <c r="CD404" s="3" t="str">
        <v>Kaberwa Forest Station, Mount Elgon</v>
      </c>
      <c r="CE404" s="3" t="str">
        <v>Kaberwa Forest Station, Mount Elgon</v>
      </c>
      <c r="CF404" s="3" t="str">
        <v>Kaberwa Forest Station, Mount Elgon</v>
      </c>
      <c r="CG404" s="3" t="str">
        <v>Kaberwa Forest Station, Mount Elgon</v>
      </c>
      <c r="CK404" s="3" t="str">
        <v>Kaberwa Forest Station, Mount Elgon</v>
      </c>
      <c r="CM404" s="3" t="str">
        <v>Kaberwa Forest Station, Mount Elgon</v>
      </c>
      <c r="CN404" s="3" t="str">
        <v>Kaberwa Forest Station, Mount Elgon</v>
      </c>
      <c r="CO404" s="3" t="str">
        <v>Kaberwa Forest Station, Mount Elgon</v>
      </c>
      <c r="CP404" s="3" t="str">
        <v>Kaberwa Forest Station, Mount Elgon</v>
      </c>
      <c r="CQ404" s="3" t="str">
        <v>Kaberwa Forest Station, Mount Elgon</v>
      </c>
      <c r="CR404" s="3" t="str">
        <v>Kaberwa Forest Station, Mount Elgon</v>
      </c>
      <c r="CS404" s="3" t="str">
        <v>Kaberwa Forest Station, Mount Elgon</v>
      </c>
      <c r="CT404" s="3" t="str">
        <v>Kaberwa Forest Station, Mount Elgon</v>
      </c>
      <c r="CU404" s="3" t="str">
        <v>Kaberwa Forest Station, Mount Elgon</v>
      </c>
      <c r="CV404" s="3" t="str">
        <v>Kaberwa Forest Station, Mount Elgon</v>
      </c>
      <c r="CW404" s="3" t="str">
        <v>Kaberwa Forest Station, Mount Elgon</v>
      </c>
      <c r="CX404" s="3" t="str">
        <v>Kaberwa Forest Station, Mount Elgon</v>
      </c>
      <c r="CY404" s="3" t="str">
        <v>Kaberwa Forest Station, Mount Elgon</v>
      </c>
      <c r="CZ404" s="3" t="str">
        <v>Kaberwa Forest Station, Mount Elgon</v>
      </c>
      <c r="DA404" s="3" t="str">
        <v>Kaberwa Forest Station, Mount Elgon</v>
      </c>
      <c r="DB404" s="3" t="str">
        <v>Kaberwa Forest Station, Mount Elgon</v>
      </c>
      <c r="DC404" s="3" t="str">
        <v>Kaberwa Forest Station, Mount Elgon</v>
      </c>
      <c r="DD404" s="3" t="str">
        <v>Kaberwa Forest Station, Mount Elgon</v>
      </c>
      <c r="DE404" s="3" t="str">
        <v>Kaberwa Forest Station, Mount Elgon</v>
      </c>
      <c r="DF404" s="3" t="str">
        <v>Kaberwa Forest Station, Mount Elgon</v>
      </c>
      <c r="DG404" s="3" t="str">
        <v>Kaberwa Forest Station, Mount Elgon</v>
      </c>
      <c r="DH404" s="3" t="str">
        <v>Kaberwa Forest Station, Mount Elgon</v>
      </c>
      <c r="DI404" s="3" t="str">
        <v>Kaberwa Forest Station, Mount Elgon</v>
      </c>
      <c r="DJ404" s="3" t="str">
        <v>Kaberwa Forest Station, Mount Elgon</v>
      </c>
      <c r="DK404" s="3" t="str">
        <v>Kaberwa Forest Station, Mount Elgon</v>
      </c>
      <c r="DL404" s="3" t="str">
        <v>Kaberwa Forest Station, Mount Elgon</v>
      </c>
      <c r="DM404" s="3" t="str">
        <v>Kaberwa Forest Station, Mount Elgon</v>
      </c>
      <c r="DN404" s="3" t="str">
        <v>Kaberwa Forest Station, Mount Elgon</v>
      </c>
      <c r="DO404" s="3" t="str">
        <v>Kaberwa Forest Station, Mount Elgon</v>
      </c>
      <c r="DP404" s="3" t="str">
        <v>Kaberwa Forest Station, Mount Elgon</v>
      </c>
    </row>
    <row r="405" spans="1:120" ht="14.5" x14ac:dyDescent="0.35">
      <c r="A405" s="3">
        <v>-1.23333</v>
      </c>
      <c r="B405" s="3">
        <v>29.933330000000002</v>
      </c>
      <c r="C405" s="3" t="s">
        <v>233</v>
      </c>
      <c r="D405" s="3" t="s">
        <v>107</v>
      </c>
      <c r="E405" s="3" t="s">
        <v>584</v>
      </c>
      <c r="F405" s="3">
        <v>917</v>
      </c>
      <c r="G405"/>
      <c r="H405" s="3" t="str">
        <f>CONCATENATE(site_list[[#This Row],[Country]],site_list[[#This Row],[Site.ID]])</f>
        <v>UgandaKachwekano District Farm Institute</v>
      </c>
      <c r="BB405" s="3" t="str">
        <v>Kachwekano District Farm Institute</v>
      </c>
      <c r="BC405" s="3" t="str">
        <v>Kachwekano District Farm Institute</v>
      </c>
      <c r="BD405" s="3" t="str">
        <v>Kachwekano District Farm Institute</v>
      </c>
      <c r="BE405" s="3" t="str">
        <v>Kachwekano District Farm Institute</v>
      </c>
      <c r="BF405" s="3" t="str">
        <v>Kachwekano District Farm Institute</v>
      </c>
      <c r="BG405" s="3" t="str">
        <v>Kachwekano District Farm Institute</v>
      </c>
      <c r="BH405" s="3" t="str">
        <v>Kachwekano District Farm Institute</v>
      </c>
      <c r="BI405" s="3" t="str">
        <v>Kachwekano District Farm Institute</v>
      </c>
      <c r="BJ405" s="3" t="str">
        <v>Kachwekano District Farm Institute</v>
      </c>
      <c r="BK405" s="3" t="str">
        <v>Kachwekano District Farm Institute</v>
      </c>
      <c r="BL405" s="3" t="str">
        <v>Kachwekano District Farm Institute</v>
      </c>
      <c r="BM405" s="3" t="str">
        <v>Kachwekano District Farm Institute</v>
      </c>
      <c r="BN405" s="3" t="str">
        <v>Kachwekano District Farm Institute</v>
      </c>
      <c r="BO405" s="3" t="str">
        <v>Kachwekano District Farm Institute</v>
      </c>
      <c r="BP405" s="3" t="str">
        <v>Kachwekano District Farm Institute</v>
      </c>
      <c r="BQ405" s="3" t="str">
        <v>Kachwekano District Farm Institute</v>
      </c>
      <c r="BR405" s="3" t="str">
        <v>Kachwekano District Farm Institute</v>
      </c>
      <c r="BS405" s="3" t="str">
        <v>Kachwekano District Farm Institute</v>
      </c>
      <c r="BT405" s="3" t="str">
        <v>Kachwekano District Farm Institute</v>
      </c>
      <c r="BU405" s="3" t="str">
        <v>Kachwekano District Farm Institute</v>
      </c>
      <c r="BV405" s="3" t="str">
        <v>Kachwekano District Farm Institute</v>
      </c>
      <c r="BW405" s="3" t="str">
        <v>Kachwekano District Farm Institute</v>
      </c>
      <c r="BX405" s="3" t="str">
        <v>Kachwekano District Farm Institute</v>
      </c>
      <c r="BY405" s="3" t="str">
        <v>Kachwekano District Farm Institute</v>
      </c>
      <c r="BZ405" s="3" t="str">
        <v>Kachwekano District Farm Institute</v>
      </c>
      <c r="CA405" s="3" t="str">
        <v>Kachwekano District Farm Institute</v>
      </c>
      <c r="CB405" s="3" t="str">
        <v>Kachwekano District Farm Institute</v>
      </c>
      <c r="CC405" s="3" t="str">
        <v>Kachwekano District Farm Institute</v>
      </c>
      <c r="CD405" s="3" t="str">
        <v>Kachwekano District Farm Institute</v>
      </c>
      <c r="CE405" s="3" t="str">
        <v>Kachwekano District Farm Institute</v>
      </c>
      <c r="CF405" s="3" t="str">
        <v>Kachwekano District Farm Institute</v>
      </c>
      <c r="CG405" s="3" t="str">
        <v>Kachwekano District Farm Institute</v>
      </c>
      <c r="CK405" s="3" t="str">
        <v>Kachwekano District Farm Institute</v>
      </c>
      <c r="CM405" s="3" t="str">
        <v>Kachwekano District Farm Institute</v>
      </c>
      <c r="CN405" s="3" t="str">
        <v>Kachwekano District Farm Institute</v>
      </c>
      <c r="CO405" s="3" t="str">
        <v>Kachwekano District Farm Institute</v>
      </c>
      <c r="CP405" s="3" t="str">
        <v>Kachwekano District Farm Institute</v>
      </c>
      <c r="CQ405" s="3" t="str">
        <v>Kachwekano District Farm Institute</v>
      </c>
      <c r="CR405" s="3" t="str">
        <v>Kachwekano District Farm Institute</v>
      </c>
      <c r="CS405" s="3" t="str">
        <v>Kachwekano District Farm Institute</v>
      </c>
      <c r="CT405" s="3" t="str">
        <v>Kachwekano District Farm Institute</v>
      </c>
      <c r="CU405" s="3" t="str">
        <v>Kachwekano District Farm Institute</v>
      </c>
      <c r="CV405" s="3" t="str">
        <v>Kachwekano District Farm Institute</v>
      </c>
      <c r="CW405" s="3" t="str">
        <v>Kachwekano District Farm Institute</v>
      </c>
      <c r="CX405" s="3" t="str">
        <v>Kachwekano District Farm Institute</v>
      </c>
      <c r="CY405" s="3" t="str">
        <v>Kachwekano District Farm Institute</v>
      </c>
      <c r="CZ405" s="3" t="str">
        <v>Kachwekano District Farm Institute</v>
      </c>
      <c r="DA405" s="3" t="str">
        <v>Kachwekano District Farm Institute</v>
      </c>
      <c r="DB405" s="3" t="str">
        <v>Kachwekano District Farm Institute</v>
      </c>
      <c r="DC405" s="3" t="str">
        <v>Kachwekano District Farm Institute</v>
      </c>
      <c r="DD405" s="3" t="str">
        <v>Kachwekano District Farm Institute</v>
      </c>
      <c r="DE405" s="3" t="str">
        <v>Kachwekano District Farm Institute</v>
      </c>
      <c r="DF405" s="3" t="str">
        <v>Kachwekano District Farm Institute</v>
      </c>
      <c r="DG405" s="3" t="str">
        <v>Kachwekano District Farm Institute</v>
      </c>
      <c r="DH405" s="3" t="str">
        <v>Kachwekano District Farm Institute</v>
      </c>
      <c r="DI405" s="3" t="str">
        <v>Kachwekano District Farm Institute</v>
      </c>
      <c r="DJ405" s="3" t="str">
        <v>Kachwekano District Farm Institute</v>
      </c>
      <c r="DK405" s="3" t="str">
        <v>Kachwekano District Farm Institute</v>
      </c>
      <c r="DL405" s="3" t="str">
        <v>Kachwekano District Farm Institute</v>
      </c>
      <c r="DM405" s="3" t="str">
        <v>Kachwekano District Farm Institute</v>
      </c>
      <c r="DN405" s="3" t="str">
        <v>Kachwekano District Farm Institute</v>
      </c>
      <c r="DO405" s="3" t="str">
        <v>Kachwekano District Farm Institute</v>
      </c>
      <c r="DP405" s="3" t="str">
        <v>Kachwekano District Farm Institute</v>
      </c>
    </row>
    <row r="406" spans="1:120" ht="14.5" x14ac:dyDescent="0.35">
      <c r="A406" s="3">
        <v>31.33</v>
      </c>
      <c r="B406" s="3">
        <v>30.9</v>
      </c>
      <c r="C406" s="3" t="s">
        <v>142</v>
      </c>
      <c r="D406" s="3" t="s">
        <v>107</v>
      </c>
      <c r="E406" s="3" t="s">
        <v>265</v>
      </c>
      <c r="F406" s="3">
        <v>30000</v>
      </c>
      <c r="G406"/>
      <c r="H406" s="3" t="str">
        <f>CONCATENATE(site_list[[#This Row],[Country]],site_list[[#This Row],[Site.ID]])</f>
        <v>EgyptKafr El-Sheikh Governorate</v>
      </c>
      <c r="BB406" s="3" t="str">
        <v>Kafr El-Sheikh Governorate</v>
      </c>
      <c r="BC406" s="3" t="str">
        <v>Kafr El-Sheikh Governorate</v>
      </c>
      <c r="BD406" s="3" t="str">
        <v>Kafr El-Sheikh Governorate</v>
      </c>
      <c r="BE406" s="3" t="str">
        <v>Kafr El-Sheikh Governorate</v>
      </c>
      <c r="BF406" s="3" t="str">
        <v>Kafr El-Sheikh Governorate</v>
      </c>
      <c r="BG406" s="3" t="str">
        <v>Kafr El-Sheikh Governorate</v>
      </c>
      <c r="BH406" s="3" t="str">
        <v>Kafr El-Sheikh Governorate</v>
      </c>
      <c r="BI406" s="3" t="str">
        <v>Kafr El-Sheikh Governorate</v>
      </c>
      <c r="BJ406" s="3" t="str">
        <v>Kafr El-Sheikh Governorate</v>
      </c>
      <c r="BK406" s="3" t="str">
        <v>Kafr El-Sheikh Governorate</v>
      </c>
      <c r="BL406" s="3" t="str">
        <v>Kafr El-Sheikh Governorate</v>
      </c>
      <c r="BM406" s="3" t="str">
        <v>Kafr El-Sheikh Governorate</v>
      </c>
      <c r="BN406" s="3" t="str">
        <v>Kafr El-Sheikh Governorate</v>
      </c>
      <c r="BO406" s="3" t="str">
        <v>Kafr El-Sheikh Governorate</v>
      </c>
      <c r="BP406" s="3" t="str">
        <v>Kafr El-Sheikh Governorate</v>
      </c>
      <c r="BQ406" s="3" t="str">
        <v>Kafr El-Sheikh Governorate</v>
      </c>
      <c r="BR406" s="3" t="str">
        <v>Kafr El-Sheikh Governorate</v>
      </c>
      <c r="BS406" s="3" t="str">
        <v>Kafr El-Sheikh Governorate</v>
      </c>
      <c r="BT406" s="3" t="str">
        <v>Kafr El-Sheikh Governorate</v>
      </c>
      <c r="BU406" s="3" t="str">
        <v>Kafr El-Sheikh Governorate</v>
      </c>
      <c r="BV406" s="3" t="str">
        <v>Kafr El-Sheikh Governorate</v>
      </c>
      <c r="BW406" s="3" t="str">
        <v>Kafr El-Sheikh Governorate</v>
      </c>
      <c r="BX406" s="3" t="str">
        <v>Kafr El-Sheikh Governorate</v>
      </c>
      <c r="BY406" s="3" t="str">
        <v>Kafr El-Sheikh Governorate</v>
      </c>
      <c r="BZ406" s="3" t="str">
        <v>Kafr El-Sheikh Governorate</v>
      </c>
      <c r="CA406" s="3" t="str">
        <v>Kafr El-Sheikh Governorate</v>
      </c>
      <c r="CB406" s="3" t="str">
        <v>Kafr El-Sheikh Governorate</v>
      </c>
      <c r="CC406" s="3" t="str">
        <v>Kafr El-Sheikh Governorate</v>
      </c>
      <c r="CD406" s="3" t="str">
        <v>Kafr El-Sheikh Governorate</v>
      </c>
      <c r="CE406" s="3" t="str">
        <v>Kafr El-Sheikh Governorate</v>
      </c>
      <c r="CF406" s="3" t="str">
        <v>Kafr El-Sheikh Governorate</v>
      </c>
      <c r="CG406" s="3" t="str">
        <v>Kafr El-Sheikh Governorate</v>
      </c>
      <c r="CK406" s="3" t="str">
        <v>Kafr El-Sheikh Governorate</v>
      </c>
      <c r="CM406" s="3" t="str">
        <v>Kafr El-Sheikh Governorate</v>
      </c>
      <c r="CN406" s="3" t="str">
        <v>Kafr El-Sheikh Governorate</v>
      </c>
      <c r="CO406" s="3" t="str">
        <v>Kafr El-Sheikh Governorate</v>
      </c>
      <c r="CP406" s="3" t="str">
        <v>Kafr El-Sheikh Governorate</v>
      </c>
      <c r="CQ406" s="3" t="str">
        <v>Kafr El-Sheikh Governorate</v>
      </c>
      <c r="CR406" s="3" t="str">
        <v>Kafr El-Sheikh Governorate</v>
      </c>
      <c r="CS406" s="3" t="str">
        <v>Kafr El-Sheikh Governorate</v>
      </c>
      <c r="CT406" s="3" t="str">
        <v>Kafr El-Sheikh Governorate</v>
      </c>
      <c r="CU406" s="3" t="str">
        <v>Kafr El-Sheikh Governorate</v>
      </c>
      <c r="CV406" s="3" t="str">
        <v>Kafr El-Sheikh Governorate</v>
      </c>
      <c r="CW406" s="3" t="str">
        <v>Kafr El-Sheikh Governorate</v>
      </c>
      <c r="CX406" s="3" t="str">
        <v>Kafr El-Sheikh Governorate</v>
      </c>
      <c r="CY406" s="3" t="str">
        <v>Kafr El-Sheikh Governorate</v>
      </c>
      <c r="CZ406" s="3" t="str">
        <v>Kafr El-Sheikh Governorate</v>
      </c>
      <c r="DA406" s="3" t="str">
        <v>Kafr El-Sheikh Governorate</v>
      </c>
      <c r="DB406" s="3" t="str">
        <v>Kafr El-Sheikh Governorate</v>
      </c>
      <c r="DC406" s="3" t="str">
        <v>Kafr El-Sheikh Governorate</v>
      </c>
      <c r="DD406" s="3" t="str">
        <v>Kafr El-Sheikh Governorate</v>
      </c>
      <c r="DE406" s="3" t="str">
        <v>Kafr El-Sheikh Governorate</v>
      </c>
      <c r="DF406" s="3" t="str">
        <v>Kafr El-Sheikh Governorate</v>
      </c>
      <c r="DG406" s="3" t="str">
        <v>Kafr El-Sheikh Governorate</v>
      </c>
      <c r="DH406" s="3" t="str">
        <v>Kafr El-Sheikh Governorate</v>
      </c>
      <c r="DI406" s="3" t="str">
        <v>Kafr El-Sheikh Governorate</v>
      </c>
      <c r="DJ406" s="3" t="str">
        <v>Kafr El-Sheikh Governorate</v>
      </c>
      <c r="DK406" s="3" t="str">
        <v>Kafr El-Sheikh Governorate</v>
      </c>
      <c r="DL406" s="3" t="str">
        <v>Kafr El-Sheikh Governorate</v>
      </c>
      <c r="DM406" s="3" t="str">
        <v>Kafr El-Sheikh Governorate</v>
      </c>
      <c r="DN406" s="3" t="str">
        <v>Kafr El-Sheikh Governorate</v>
      </c>
      <c r="DO406" s="3" t="str">
        <v>Kafr El-Sheikh Governorate</v>
      </c>
      <c r="DP406" s="3" t="str">
        <v>Kafr El-Sheikh Governorate</v>
      </c>
    </row>
    <row r="407" spans="1:120" ht="14.5" x14ac:dyDescent="0.35">
      <c r="A407" s="3">
        <v>-8.6940000000000003E-2</v>
      </c>
      <c r="B407" s="3">
        <v>37.663899999999998</v>
      </c>
      <c r="C407" s="3" t="s">
        <v>166</v>
      </c>
      <c r="D407" s="3" t="s">
        <v>112</v>
      </c>
      <c r="E407" s="3" t="s">
        <v>13627</v>
      </c>
      <c r="F407" s="3">
        <v>1000</v>
      </c>
      <c r="G407"/>
      <c r="H407" s="3" t="str">
        <f>CONCATENATE(site_list[[#This Row],[Country]],site_list[[#This Row],[Site.ID]])</f>
        <v>KenyaKaguru Agricultural Training College</v>
      </c>
      <c r="BB407" s="3" t="str">
        <v>Kaguru Agricultural Training College</v>
      </c>
      <c r="BC407" s="3" t="str">
        <v>Kaguru Agricultural Training College</v>
      </c>
      <c r="BD407" s="3" t="str">
        <v>Kaguru Agricultural Training College</v>
      </c>
      <c r="BE407" s="3" t="str">
        <v>Kaguru Agricultural Training College</v>
      </c>
      <c r="BF407" s="3" t="str">
        <v>Kaguru Agricultural Training College</v>
      </c>
      <c r="BG407" s="3" t="str">
        <v>Kaguru Agricultural Training College</v>
      </c>
      <c r="BH407" s="3" t="str">
        <v>Kaguru Agricultural Training College</v>
      </c>
      <c r="BI407" s="3" t="str">
        <v>Kaguru Agricultural Training College</v>
      </c>
      <c r="BJ407" s="3" t="str">
        <v>Kaguru Agricultural Training College</v>
      </c>
      <c r="BK407" s="3" t="str">
        <v>Kaguru Agricultural Training College</v>
      </c>
      <c r="BL407" s="3" t="str">
        <v>Kaguru Agricultural Training College</v>
      </c>
      <c r="BM407" s="3" t="str">
        <v>Kaguru Agricultural Training College</v>
      </c>
      <c r="BN407" s="3" t="str">
        <v>Kaguru Agricultural Training College</v>
      </c>
      <c r="BO407" s="3" t="str">
        <v>Kaguru Agricultural Training College</v>
      </c>
      <c r="BP407" s="3" t="str">
        <v>Kaguru Agricultural Training College</v>
      </c>
      <c r="BQ407" s="3" t="str">
        <v>Kaguru Agricultural Training College</v>
      </c>
      <c r="BR407" s="3" t="str">
        <v>Kaguru Agricultural Training College</v>
      </c>
      <c r="BS407" s="3" t="str">
        <v>Kaguru Agricultural Training College</v>
      </c>
      <c r="BT407" s="3" t="str">
        <v>Kaguru Agricultural Training College</v>
      </c>
      <c r="BU407" s="3" t="str">
        <v>Kaguru Agricultural Training College</v>
      </c>
      <c r="BV407" s="3" t="str">
        <v>Kaguru Agricultural Training College</v>
      </c>
      <c r="BW407" s="3" t="str">
        <v>Kaguru Agricultural Training College</v>
      </c>
      <c r="BX407" s="3" t="str">
        <v>Kaguru Agricultural Training College</v>
      </c>
      <c r="BY407" s="3" t="str">
        <v>Kaguru Agricultural Training College</v>
      </c>
      <c r="BZ407" s="3" t="str">
        <v>Kaguru Agricultural Training College</v>
      </c>
      <c r="CA407" s="3" t="str">
        <v>Kaguru Agricultural Training College</v>
      </c>
      <c r="CB407" s="3" t="str">
        <v>Kaguru Agricultural Training College</v>
      </c>
      <c r="CC407" s="3" t="str">
        <v>Kaguru Agricultural Training College</v>
      </c>
      <c r="CD407" s="3" t="str">
        <v>Kaguru Agricultural Training College</v>
      </c>
      <c r="CE407" s="3" t="str">
        <v>Kaguru Agricultural Training College</v>
      </c>
      <c r="CF407" s="3" t="str">
        <v>Kaguru Agricultural Training College</v>
      </c>
      <c r="CG407" s="3" t="str">
        <v>Kaguru Agricultural Training College</v>
      </c>
      <c r="CK407" s="3" t="str">
        <v>Kaguru Agricultural Training College</v>
      </c>
      <c r="CM407" s="3" t="str">
        <v>Kaguru Agricultural Training College</v>
      </c>
      <c r="CN407" s="3" t="str">
        <v>Kaguru Agricultural Training College</v>
      </c>
      <c r="CO407" s="3" t="str">
        <v>Kaguru Agricultural Training College</v>
      </c>
      <c r="CP407" s="3" t="str">
        <v>Kaguru Agricultural Training College</v>
      </c>
      <c r="CQ407" s="3" t="str">
        <v>Kaguru Agricultural Training College</v>
      </c>
      <c r="CR407" s="3" t="str">
        <v>Kaguru Agricultural Training College</v>
      </c>
      <c r="CS407" s="3" t="str">
        <v>Kaguru Agricultural Training College</v>
      </c>
      <c r="CT407" s="3" t="str">
        <v>Kaguru Agricultural Training College</v>
      </c>
      <c r="CU407" s="3" t="str">
        <v>Kaguru Agricultural Training College</v>
      </c>
      <c r="CV407" s="3" t="str">
        <v>Kaguru Agricultural Training College</v>
      </c>
      <c r="CW407" s="3" t="str">
        <v>Kaguru Agricultural Training College</v>
      </c>
      <c r="CX407" s="3" t="str">
        <v>Kaguru Agricultural Training College</v>
      </c>
      <c r="CY407" s="3" t="str">
        <v>Kaguru Agricultural Training College</v>
      </c>
      <c r="CZ407" s="3" t="str">
        <v>Kaguru Agricultural Training College</v>
      </c>
      <c r="DA407" s="3" t="str">
        <v>Kaguru Agricultural Training College</v>
      </c>
      <c r="DB407" s="3" t="str">
        <v>Kaguru Agricultural Training College</v>
      </c>
      <c r="DC407" s="3" t="str">
        <v>Kaguru Agricultural Training College</v>
      </c>
      <c r="DD407" s="3" t="str">
        <v>Kaguru Agricultural Training College</v>
      </c>
      <c r="DE407" s="3" t="str">
        <v>Kaguru Agricultural Training College</v>
      </c>
      <c r="DF407" s="3" t="str">
        <v>Kaguru Agricultural Training College</v>
      </c>
      <c r="DG407" s="3" t="str">
        <v>Kaguru Agricultural Training College</v>
      </c>
      <c r="DH407" s="3" t="str">
        <v>Kaguru Agricultural Training College</v>
      </c>
      <c r="DI407" s="3" t="str">
        <v>Kaguru Agricultural Training College</v>
      </c>
      <c r="DJ407" s="3" t="str">
        <v>Kaguru Agricultural Training College</v>
      </c>
      <c r="DK407" s="3" t="str">
        <v>Kaguru Agricultural Training College</v>
      </c>
      <c r="DL407" s="3" t="str">
        <v>Kaguru Agricultural Training College</v>
      </c>
      <c r="DM407" s="3" t="str">
        <v>Kaguru Agricultural Training College</v>
      </c>
      <c r="DN407" s="3" t="str">
        <v>Kaguru Agricultural Training College</v>
      </c>
      <c r="DO407" s="3" t="str">
        <v>Kaguru Agricultural Training College</v>
      </c>
      <c r="DP407" s="3" t="str">
        <v>Kaguru Agricultural Training College</v>
      </c>
    </row>
    <row r="408" spans="1:120" ht="14.5" x14ac:dyDescent="0.35">
      <c r="A408" s="3">
        <v>0.27853</v>
      </c>
      <c r="B408" s="3">
        <v>34.767760000000003</v>
      </c>
      <c r="C408" s="3" t="s">
        <v>166</v>
      </c>
      <c r="D408" s="3" t="s">
        <v>107</v>
      </c>
      <c r="E408" s="3" t="s">
        <v>7736</v>
      </c>
      <c r="F408" s="3">
        <v>500</v>
      </c>
      <c r="G408"/>
      <c r="H408" s="3" t="str">
        <f>CONCATENATE(site_list[[#This Row],[Country]],site_list[[#This Row],[Site.ID]])</f>
        <v>KenyaKakamega Agricultural Research Center</v>
      </c>
      <c r="BB408" s="3" t="str">
        <v>Kakamega Agricultural Research Center</v>
      </c>
      <c r="BC408" s="3" t="str">
        <v>Kakamega Agricultural Research Center</v>
      </c>
      <c r="BD408" s="3" t="str">
        <v>Kakamega Agricultural Research Center</v>
      </c>
      <c r="BE408" s="3" t="str">
        <v>Kakamega Agricultural Research Center</v>
      </c>
      <c r="BF408" s="3" t="str">
        <v>Kakamega Agricultural Research Center</v>
      </c>
      <c r="BG408" s="3" t="str">
        <v>Kakamega Agricultural Research Center</v>
      </c>
      <c r="BH408" s="3" t="str">
        <v>Kakamega Agricultural Research Center</v>
      </c>
      <c r="BI408" s="3" t="str">
        <v>Kakamega Agricultural Research Center</v>
      </c>
      <c r="BJ408" s="3" t="str">
        <v>Kakamega Agricultural Research Center</v>
      </c>
      <c r="BK408" s="3" t="str">
        <v>Kakamega Agricultural Research Center</v>
      </c>
      <c r="BL408" s="3" t="str">
        <v>Kakamega Agricultural Research Center</v>
      </c>
      <c r="BM408" s="3" t="str">
        <v>Kakamega Agricultural Research Center</v>
      </c>
      <c r="BN408" s="3" t="str">
        <v>Kakamega Agricultural Research Center</v>
      </c>
      <c r="BO408" s="3" t="str">
        <v>Kakamega Agricultural Research Center</v>
      </c>
      <c r="BP408" s="3" t="str">
        <v>Kakamega Agricultural Research Center</v>
      </c>
      <c r="BQ408" s="3" t="str">
        <v>Kakamega Agricultural Research Center</v>
      </c>
      <c r="BR408" s="3" t="str">
        <v>Kakamega Agricultural Research Center</v>
      </c>
      <c r="BS408" s="3" t="str">
        <v>Kakamega Agricultural Research Center</v>
      </c>
      <c r="BT408" s="3" t="str">
        <v>Kakamega Agricultural Research Center</v>
      </c>
      <c r="BU408" s="3" t="str">
        <v>Kakamega Agricultural Research Center</v>
      </c>
      <c r="BV408" s="3" t="str">
        <v>Kakamega Agricultural Research Center</v>
      </c>
      <c r="BW408" s="3" t="str">
        <v>Kakamega Agricultural Research Center</v>
      </c>
      <c r="BX408" s="3" t="str">
        <v>Kakamega Agricultural Research Center</v>
      </c>
      <c r="BY408" s="3" t="str">
        <v>Kakamega Agricultural Research Center</v>
      </c>
      <c r="BZ408" s="3" t="str">
        <v>Kakamega Agricultural Research Center</v>
      </c>
      <c r="CA408" s="3" t="str">
        <v>Kakamega Agricultural Research Center</v>
      </c>
      <c r="CB408" s="3" t="str">
        <v>Kakamega Agricultural Research Center</v>
      </c>
      <c r="CC408" s="3" t="str">
        <v>Kakamega Agricultural Research Center</v>
      </c>
      <c r="CD408" s="3" t="str">
        <v>Kakamega Agricultural Research Center</v>
      </c>
      <c r="CE408" s="3" t="str">
        <v>Kakamega Agricultural Research Center</v>
      </c>
      <c r="CF408" s="3" t="str">
        <v>Kakamega Agricultural Research Center</v>
      </c>
      <c r="CG408" s="3" t="str">
        <v>Kakamega Agricultural Research Center</v>
      </c>
      <c r="CK408" s="3" t="str">
        <v>Kakamega Agricultural Research Center</v>
      </c>
      <c r="CM408" s="3" t="str">
        <v>Kakamega Agricultural Research Center</v>
      </c>
      <c r="CN408" s="3" t="str">
        <v>Kakamega Agricultural Research Center</v>
      </c>
      <c r="CO408" s="3" t="str">
        <v>Kakamega Agricultural Research Center</v>
      </c>
      <c r="CP408" s="3" t="str">
        <v>Kakamega Agricultural Research Center</v>
      </c>
      <c r="CQ408" s="3" t="str">
        <v>Kakamega Agricultural Research Center</v>
      </c>
      <c r="CR408" s="3" t="str">
        <v>Kakamega Agricultural Research Center</v>
      </c>
      <c r="CS408" s="3" t="str">
        <v>Kakamega Agricultural Research Center</v>
      </c>
      <c r="CT408" s="3" t="str">
        <v>Kakamega Agricultural Research Center</v>
      </c>
      <c r="CU408" s="3" t="str">
        <v>Kakamega Agricultural Research Center</v>
      </c>
      <c r="CV408" s="3" t="str">
        <v>Kakamega Agricultural Research Center</v>
      </c>
      <c r="CW408" s="3" t="str">
        <v>Kakamega Agricultural Research Center</v>
      </c>
      <c r="CX408" s="3" t="str">
        <v>Kakamega Agricultural Research Center</v>
      </c>
      <c r="CY408" s="3" t="str">
        <v>Kakamega Agricultural Research Center</v>
      </c>
      <c r="CZ408" s="3" t="str">
        <v>Kakamega Agricultural Research Center</v>
      </c>
      <c r="DA408" s="3" t="str">
        <v>Kakamega Agricultural Research Center</v>
      </c>
      <c r="DB408" s="3" t="str">
        <v>Kakamega Agricultural Research Center</v>
      </c>
      <c r="DC408" s="3" t="str">
        <v>Kakamega Agricultural Research Center</v>
      </c>
      <c r="DD408" s="3" t="str">
        <v>Kakamega Agricultural Research Center</v>
      </c>
      <c r="DE408" s="3" t="str">
        <v>Kakamega Agricultural Research Center</v>
      </c>
      <c r="DF408" s="3" t="str">
        <v>Kakamega Agricultural Research Center</v>
      </c>
      <c r="DG408" s="3" t="str">
        <v>Kakamega Agricultural Research Center</v>
      </c>
      <c r="DH408" s="3" t="str">
        <v>Kakamega Agricultural Research Center</v>
      </c>
      <c r="DI408" s="3" t="str">
        <v>Kakamega Agricultural Research Center</v>
      </c>
      <c r="DJ408" s="3" t="str">
        <v>Kakamega Agricultural Research Center</v>
      </c>
      <c r="DK408" s="3" t="str">
        <v>Kakamega Agricultural Research Center</v>
      </c>
      <c r="DL408" s="3" t="str">
        <v>Kakamega Agricultural Research Center</v>
      </c>
      <c r="DM408" s="3" t="str">
        <v>Kakamega Agricultural Research Center</v>
      </c>
      <c r="DN408" s="3" t="str">
        <v>Kakamega Agricultural Research Center</v>
      </c>
      <c r="DO408" s="3" t="str">
        <v>Kakamega Agricultural Research Center</v>
      </c>
      <c r="DP408" s="3" t="str">
        <v>Kakamega Agricultural Research Center</v>
      </c>
    </row>
    <row r="409" spans="1:120" ht="14.5" x14ac:dyDescent="0.35">
      <c r="A409" s="3">
        <v>13.206899999999999</v>
      </c>
      <c r="B409" s="3">
        <v>2.9384000000000001</v>
      </c>
      <c r="C409" s="3" t="s">
        <v>194</v>
      </c>
      <c r="D409" s="3" t="s">
        <v>107</v>
      </c>
      <c r="E409" s="3" t="s">
        <v>475</v>
      </c>
      <c r="F409" s="3">
        <v>200</v>
      </c>
      <c r="G409"/>
      <c r="H409" s="3" t="str">
        <f>CONCATENATE(site_list[[#This Row],[Country]],site_list[[#This Row],[Site.ID]])</f>
        <v>NigerKalapate ARS</v>
      </c>
      <c r="BB409" s="3" t="str">
        <v>Kalapate ARS</v>
      </c>
      <c r="BC409" s="3" t="str">
        <v>Kalapate ARS</v>
      </c>
      <c r="BD409" s="3" t="str">
        <v>Kalapate ARS</v>
      </c>
      <c r="BE409" s="3" t="str">
        <v>Kalapate ARS</v>
      </c>
      <c r="BF409" s="3" t="str">
        <v>Kalapate ARS</v>
      </c>
      <c r="BG409" s="3" t="str">
        <v>Kalapate ARS</v>
      </c>
      <c r="BH409" s="3" t="str">
        <v>Kalapate ARS</v>
      </c>
      <c r="BI409" s="3" t="str">
        <v>Kalapate ARS</v>
      </c>
      <c r="BJ409" s="3" t="str">
        <v>Kalapate ARS</v>
      </c>
      <c r="BK409" s="3" t="str">
        <v>Kalapate ARS</v>
      </c>
      <c r="BL409" s="3" t="str">
        <v>Kalapate ARS</v>
      </c>
      <c r="BM409" s="3" t="str">
        <v>Kalapate ARS</v>
      </c>
      <c r="BN409" s="3" t="str">
        <v>Kalapate ARS</v>
      </c>
      <c r="BO409" s="3" t="str">
        <v>Kalapate ARS</v>
      </c>
      <c r="BP409" s="3" t="str">
        <v>Kalapate ARS</v>
      </c>
      <c r="BQ409" s="3" t="str">
        <v>Kalapate ARS</v>
      </c>
      <c r="BR409" s="3" t="str">
        <v>Kalapate ARS</v>
      </c>
      <c r="BS409" s="3" t="str">
        <v>Kalapate ARS</v>
      </c>
      <c r="BT409" s="3" t="str">
        <v>Kalapate ARS</v>
      </c>
      <c r="BU409" s="3" t="str">
        <v>Kalapate ARS</v>
      </c>
      <c r="BV409" s="3" t="str">
        <v>Kalapate ARS</v>
      </c>
      <c r="BW409" s="3" t="str">
        <v>Kalapate ARS</v>
      </c>
      <c r="BX409" s="3" t="str">
        <v>Kalapate ARS</v>
      </c>
      <c r="BY409" s="3" t="str">
        <v>Kalapate ARS</v>
      </c>
      <c r="BZ409" s="3" t="str">
        <v>Kalapate ARS</v>
      </c>
      <c r="CA409" s="3" t="str">
        <v>Kalapate ARS</v>
      </c>
      <c r="CB409" s="3" t="str">
        <v>Kalapate ARS</v>
      </c>
      <c r="CC409" s="3" t="str">
        <v>Kalapate ARS</v>
      </c>
      <c r="CD409" s="3" t="str">
        <v>Kalapate ARS</v>
      </c>
      <c r="CE409" s="3" t="str">
        <v>Kalapate ARS</v>
      </c>
      <c r="CF409" s="3" t="str">
        <v>Kalapate ARS</v>
      </c>
      <c r="CG409" s="3" t="str">
        <v>Kalapate ARS</v>
      </c>
      <c r="CK409" s="3" t="str">
        <v>Kalapate ARS</v>
      </c>
      <c r="CM409" s="3" t="str">
        <v>Kalapate ARS</v>
      </c>
      <c r="CN409" s="3" t="str">
        <v>Kalapate ARS</v>
      </c>
      <c r="CO409" s="3" t="str">
        <v>Kalapate ARS</v>
      </c>
      <c r="CP409" s="3" t="str">
        <v>Kalapate ARS</v>
      </c>
      <c r="CQ409" s="3" t="str">
        <v>Kalapate ARS</v>
      </c>
      <c r="CR409" s="3" t="str">
        <v>Kalapate ARS</v>
      </c>
      <c r="CS409" s="3" t="str">
        <v>Kalapate ARS</v>
      </c>
      <c r="CT409" s="3" t="str">
        <v>Kalapate ARS</v>
      </c>
      <c r="CU409" s="3" t="str">
        <v>Kalapate ARS</v>
      </c>
      <c r="CV409" s="3" t="str">
        <v>Kalapate ARS</v>
      </c>
      <c r="CW409" s="3" t="str">
        <v>Kalapate ARS</v>
      </c>
      <c r="CX409" s="3" t="str">
        <v>Kalapate ARS</v>
      </c>
      <c r="CY409" s="3" t="str">
        <v>Kalapate ARS</v>
      </c>
      <c r="CZ409" s="3" t="str">
        <v>Kalapate ARS</v>
      </c>
      <c r="DA409" s="3" t="str">
        <v>Kalapate ARS</v>
      </c>
      <c r="DB409" s="3" t="str">
        <v>Kalapate ARS</v>
      </c>
      <c r="DC409" s="3" t="str">
        <v>Kalapate ARS</v>
      </c>
      <c r="DD409" s="3" t="str">
        <v>Kalapate ARS</v>
      </c>
      <c r="DE409" s="3" t="str">
        <v>Kalapate ARS</v>
      </c>
      <c r="DF409" s="3" t="str">
        <v>Kalapate ARS</v>
      </c>
      <c r="DG409" s="3" t="str">
        <v>Kalapate ARS</v>
      </c>
      <c r="DH409" s="3" t="str">
        <v>Kalapate ARS</v>
      </c>
      <c r="DI409" s="3" t="str">
        <v>Kalapate ARS</v>
      </c>
      <c r="DJ409" s="3" t="str">
        <v>Kalapate ARS</v>
      </c>
      <c r="DK409" s="3" t="str">
        <v>Kalapate ARS</v>
      </c>
      <c r="DL409" s="3" t="str">
        <v>Kalapate ARS</v>
      </c>
      <c r="DM409" s="3" t="str">
        <v>Kalapate ARS</v>
      </c>
      <c r="DN409" s="3" t="str">
        <v>Kalapate ARS</v>
      </c>
      <c r="DO409" s="3" t="str">
        <v>Kalapate ARS</v>
      </c>
      <c r="DP409" s="3" t="str">
        <v>Kalapate ARS</v>
      </c>
    </row>
    <row r="410" spans="1:120" ht="14.5" x14ac:dyDescent="0.35">
      <c r="A410" s="3">
        <v>-0.33950000000000002</v>
      </c>
      <c r="B410" s="3">
        <v>35.941890000000001</v>
      </c>
      <c r="C410" s="3" t="s">
        <v>166</v>
      </c>
      <c r="D410" s="3" t="s">
        <v>112</v>
      </c>
      <c r="E410" s="3" t="s">
        <v>13626</v>
      </c>
      <c r="F410" s="3">
        <v>800</v>
      </c>
      <c r="G410"/>
      <c r="H410" s="3" t="str">
        <f>CONCATENATE(site_list[[#This Row],[Country]],site_list[[#This Row],[Site.ID]])</f>
        <v>KenyaKALRO,  Njoro</v>
      </c>
      <c r="BB410" s="3" t="str">
        <v>KALRO,  Njoro</v>
      </c>
      <c r="BC410" s="3" t="str">
        <v>KALRO,  Njoro</v>
      </c>
      <c r="BD410" s="3" t="str">
        <v>KALRO,  Njoro</v>
      </c>
      <c r="BE410" s="3" t="str">
        <v>KALRO,  Njoro</v>
      </c>
      <c r="BF410" s="3" t="str">
        <v>KALRO,  Njoro</v>
      </c>
      <c r="BG410" s="3" t="str">
        <v>KALRO,  Njoro</v>
      </c>
      <c r="BH410" s="3" t="str">
        <v>KALRO,  Njoro</v>
      </c>
      <c r="BI410" s="3" t="str">
        <v>KALRO,  Njoro</v>
      </c>
      <c r="BJ410" s="3" t="str">
        <v>KALRO,  Njoro</v>
      </c>
      <c r="BK410" s="3" t="str">
        <v>KALRO,  Njoro</v>
      </c>
      <c r="BL410" s="3" t="str">
        <v>KALRO,  Njoro</v>
      </c>
      <c r="BM410" s="3" t="str">
        <v>KALRO,  Njoro</v>
      </c>
      <c r="BN410" s="3" t="str">
        <v>KALRO,  Njoro</v>
      </c>
      <c r="BO410" s="3" t="str">
        <v>KALRO,  Njoro</v>
      </c>
      <c r="BP410" s="3" t="str">
        <v>KALRO,  Njoro</v>
      </c>
      <c r="BQ410" s="3" t="str">
        <v>KALRO,  Njoro</v>
      </c>
      <c r="BR410" s="3" t="str">
        <v>KALRO,  Njoro</v>
      </c>
      <c r="BS410" s="3" t="str">
        <v>KALRO,  Njoro</v>
      </c>
      <c r="BT410" s="3" t="str">
        <v>KALRO,  Njoro</v>
      </c>
      <c r="BU410" s="3" t="str">
        <v>KALRO,  Njoro</v>
      </c>
      <c r="BV410" s="3" t="str">
        <v>KALRO,  Njoro</v>
      </c>
      <c r="BW410" s="3" t="str">
        <v>KALRO,  Njoro</v>
      </c>
      <c r="BX410" s="3" t="str">
        <v>KALRO,  Njoro</v>
      </c>
      <c r="BY410" s="3" t="str">
        <v>KALRO,  Njoro</v>
      </c>
      <c r="BZ410" s="3" t="str">
        <v>KALRO,  Njoro</v>
      </c>
      <c r="CA410" s="3" t="str">
        <v>KALRO,  Njoro</v>
      </c>
      <c r="CB410" s="3" t="str">
        <v>KALRO,  Njoro</v>
      </c>
      <c r="CC410" s="3" t="str">
        <v>KALRO,  Njoro</v>
      </c>
      <c r="CD410" s="3" t="str">
        <v>KALRO,  Njoro</v>
      </c>
      <c r="CE410" s="3" t="str">
        <v>KALRO,  Njoro</v>
      </c>
      <c r="CF410" s="3" t="str">
        <v>KALRO,  Njoro</v>
      </c>
      <c r="CG410" s="3" t="str">
        <v>KALRO,  Njoro</v>
      </c>
      <c r="CK410" s="3" t="str">
        <v>KALRO,  Njoro</v>
      </c>
      <c r="CM410" s="3" t="str">
        <v>KALRO,  Njoro</v>
      </c>
      <c r="CN410" s="3" t="str">
        <v>KALRO,  Njoro</v>
      </c>
      <c r="CO410" s="3" t="str">
        <v>KALRO,  Njoro</v>
      </c>
      <c r="CP410" s="3" t="str">
        <v>KALRO,  Njoro</v>
      </c>
      <c r="CQ410" s="3" t="str">
        <v>KALRO,  Njoro</v>
      </c>
      <c r="CR410" s="3" t="str">
        <v>KALRO,  Njoro</v>
      </c>
      <c r="CS410" s="3" t="str">
        <v>KALRO,  Njoro</v>
      </c>
      <c r="CT410" s="3" t="str">
        <v>KALRO,  Njoro</v>
      </c>
      <c r="CU410" s="3" t="str">
        <v>KALRO,  Njoro</v>
      </c>
      <c r="CV410" s="3" t="str">
        <v>KALRO,  Njoro</v>
      </c>
      <c r="CW410" s="3" t="str">
        <v>KALRO,  Njoro</v>
      </c>
      <c r="CX410" s="3" t="str">
        <v>KALRO,  Njoro</v>
      </c>
      <c r="CY410" s="3" t="str">
        <v>KALRO,  Njoro</v>
      </c>
      <c r="CZ410" s="3" t="str">
        <v>KALRO,  Njoro</v>
      </c>
      <c r="DA410" s="3" t="str">
        <v>KALRO,  Njoro</v>
      </c>
      <c r="DB410" s="3" t="str">
        <v>KALRO,  Njoro</v>
      </c>
      <c r="DC410" s="3" t="str">
        <v>KALRO,  Njoro</v>
      </c>
      <c r="DD410" s="3" t="str">
        <v>KALRO,  Njoro</v>
      </c>
      <c r="DE410" s="3" t="str">
        <v>KALRO,  Njoro</v>
      </c>
      <c r="DF410" s="3" t="str">
        <v>KALRO,  Njoro</v>
      </c>
      <c r="DG410" s="3" t="str">
        <v>KALRO,  Njoro</v>
      </c>
      <c r="DH410" s="3" t="str">
        <v>KALRO,  Njoro</v>
      </c>
      <c r="DI410" s="3" t="str">
        <v>KALRO,  Njoro</v>
      </c>
      <c r="DJ410" s="3" t="str">
        <v>KALRO,  Njoro</v>
      </c>
      <c r="DK410" s="3" t="str">
        <v>KALRO,  Njoro</v>
      </c>
      <c r="DL410" s="3" t="str">
        <v>KALRO,  Njoro</v>
      </c>
      <c r="DM410" s="3" t="str">
        <v>KALRO,  Njoro</v>
      </c>
      <c r="DN410" s="3" t="str">
        <v>KALRO,  Njoro</v>
      </c>
      <c r="DO410" s="3" t="str">
        <v>KALRO,  Njoro</v>
      </c>
      <c r="DP410" s="3" t="str">
        <v>KALRO,  Njoro</v>
      </c>
    </row>
    <row r="411" spans="1:120" ht="14.5" x14ac:dyDescent="0.35">
      <c r="A411" s="3">
        <v>0.61268999999999996</v>
      </c>
      <c r="B411" s="3">
        <v>35.991250000000001</v>
      </c>
      <c r="C411" s="3" t="s">
        <v>166</v>
      </c>
      <c r="D411" s="3" t="s">
        <v>107</v>
      </c>
      <c r="E411" s="3" t="s">
        <v>7737</v>
      </c>
      <c r="F411" s="3">
        <v>917</v>
      </c>
      <c r="G411"/>
      <c r="H411" s="3" t="str">
        <f>CONCATENATE(site_list[[#This Row],[Country]],site_list[[#This Row],[Site.ID]])</f>
        <v>KenyaKALRO, Baringo</v>
      </c>
      <c r="BB411" s="3" t="str">
        <v>KALRO, Baringo</v>
      </c>
      <c r="BC411" s="3" t="str">
        <v>KALRO, Baringo</v>
      </c>
      <c r="BD411" s="3" t="str">
        <v>KALRO, Baringo</v>
      </c>
      <c r="BE411" s="3" t="str">
        <v>KALRO, Baringo</v>
      </c>
      <c r="BF411" s="3" t="str">
        <v>KALRO, Baringo</v>
      </c>
      <c r="BG411" s="3" t="str">
        <v>KALRO, Baringo</v>
      </c>
      <c r="BH411" s="3" t="str">
        <v>KALRO, Baringo</v>
      </c>
      <c r="BI411" s="3" t="str">
        <v>KALRO, Baringo</v>
      </c>
      <c r="BJ411" s="3" t="str">
        <v>KALRO, Baringo</v>
      </c>
      <c r="BK411" s="3" t="str">
        <v>KALRO, Baringo</v>
      </c>
      <c r="BL411" s="3" t="str">
        <v>KALRO, Baringo</v>
      </c>
      <c r="BM411" s="3" t="str">
        <v>KALRO, Baringo</v>
      </c>
      <c r="BN411" s="3" t="str">
        <v>KALRO, Baringo</v>
      </c>
      <c r="BO411" s="3" t="str">
        <v>KALRO, Baringo</v>
      </c>
      <c r="BP411" s="3" t="str">
        <v>KALRO, Baringo</v>
      </c>
      <c r="BQ411" s="3" t="str">
        <v>KALRO, Baringo</v>
      </c>
      <c r="BR411" s="3" t="str">
        <v>KALRO, Baringo</v>
      </c>
      <c r="BS411" s="3" t="str">
        <v>KALRO, Baringo</v>
      </c>
      <c r="BT411" s="3" t="str">
        <v>KALRO, Baringo</v>
      </c>
      <c r="BU411" s="3" t="str">
        <v>KALRO, Baringo</v>
      </c>
      <c r="BV411" s="3" t="str">
        <v>KALRO, Baringo</v>
      </c>
      <c r="BW411" s="3" t="str">
        <v>KALRO, Baringo</v>
      </c>
      <c r="BX411" s="3" t="str">
        <v>KALRO, Baringo</v>
      </c>
      <c r="BY411" s="3" t="str">
        <v>KALRO, Baringo</v>
      </c>
      <c r="BZ411" s="3" t="str">
        <v>KALRO, Baringo</v>
      </c>
      <c r="CA411" s="3" t="str">
        <v>KALRO, Baringo</v>
      </c>
      <c r="CB411" s="3" t="str">
        <v>KALRO, Baringo</v>
      </c>
      <c r="CC411" s="3" t="str">
        <v>KALRO, Baringo</v>
      </c>
      <c r="CD411" s="3" t="str">
        <v>KALRO, Baringo</v>
      </c>
      <c r="CE411" s="3" t="str">
        <v>KALRO, Baringo</v>
      </c>
      <c r="CF411" s="3" t="str">
        <v>KALRO, Baringo</v>
      </c>
      <c r="CG411" s="3" t="str">
        <v>KALRO, Baringo</v>
      </c>
      <c r="CK411" s="3" t="str">
        <v>KALRO, Baringo</v>
      </c>
      <c r="CM411" s="3" t="str">
        <v>KALRO, Baringo</v>
      </c>
      <c r="CN411" s="3" t="str">
        <v>KALRO, Baringo</v>
      </c>
      <c r="CO411" s="3" t="str">
        <v>KALRO, Baringo</v>
      </c>
      <c r="CP411" s="3" t="str">
        <v>KALRO, Baringo</v>
      </c>
      <c r="CQ411" s="3" t="str">
        <v>KALRO, Baringo</v>
      </c>
      <c r="CR411" s="3" t="str">
        <v>KALRO, Baringo</v>
      </c>
      <c r="CS411" s="3" t="str">
        <v>KALRO, Baringo</v>
      </c>
      <c r="CT411" s="3" t="str">
        <v>KALRO, Baringo</v>
      </c>
      <c r="CU411" s="3" t="str">
        <v>KALRO, Baringo</v>
      </c>
      <c r="CV411" s="3" t="str">
        <v>KALRO, Baringo</v>
      </c>
      <c r="CW411" s="3" t="str">
        <v>KALRO, Baringo</v>
      </c>
      <c r="CX411" s="3" t="str">
        <v>KALRO, Baringo</v>
      </c>
      <c r="CY411" s="3" t="str">
        <v>KALRO, Baringo</v>
      </c>
      <c r="CZ411" s="3" t="str">
        <v>KALRO, Baringo</v>
      </c>
      <c r="DA411" s="3" t="str">
        <v>KALRO, Baringo</v>
      </c>
      <c r="DB411" s="3" t="str">
        <v>KALRO, Baringo</v>
      </c>
      <c r="DC411" s="3" t="str">
        <v>KALRO, Baringo</v>
      </c>
      <c r="DD411" s="3" t="str">
        <v>KALRO, Baringo</v>
      </c>
      <c r="DE411" s="3" t="str">
        <v>KALRO, Baringo</v>
      </c>
      <c r="DF411" s="3" t="str">
        <v>KALRO, Baringo</v>
      </c>
      <c r="DG411" s="3" t="str">
        <v>KALRO, Baringo</v>
      </c>
      <c r="DH411" s="3" t="str">
        <v>KALRO, Baringo</v>
      </c>
      <c r="DI411" s="3" t="str">
        <v>KALRO, Baringo</v>
      </c>
      <c r="DJ411" s="3" t="str">
        <v>KALRO, Baringo</v>
      </c>
      <c r="DK411" s="3" t="str">
        <v>KALRO, Baringo</v>
      </c>
      <c r="DL411" s="3" t="str">
        <v>KALRO, Baringo</v>
      </c>
      <c r="DM411" s="3" t="str">
        <v>KALRO, Baringo</v>
      </c>
      <c r="DN411" s="3" t="str">
        <v>KALRO, Baringo</v>
      </c>
      <c r="DO411" s="3" t="str">
        <v>KALRO, Baringo</v>
      </c>
      <c r="DP411" s="3" t="str">
        <v>KALRO, Baringo</v>
      </c>
    </row>
    <row r="412" spans="1:120" ht="14.5" x14ac:dyDescent="0.35">
      <c r="A412" s="3">
        <v>0.25569999999999998</v>
      </c>
      <c r="B412" s="3">
        <v>34.525500000000001</v>
      </c>
      <c r="C412" s="3" t="s">
        <v>166</v>
      </c>
      <c r="D412" s="3" t="s">
        <v>112</v>
      </c>
      <c r="E412" s="3" t="s">
        <v>10306</v>
      </c>
      <c r="F412" s="3">
        <v>500</v>
      </c>
      <c r="G412"/>
      <c r="H412" s="3" t="str">
        <f>CONCATENATE(site_list[[#This Row],[Country]],site_list[[#This Row],[Site.ID]])</f>
        <v>KenyaKALRO, Kakamega</v>
      </c>
      <c r="BB412" s="3" t="str">
        <v>KALRO, Kakamega</v>
      </c>
      <c r="BC412" s="3" t="str">
        <v>KALRO, Kakamega</v>
      </c>
      <c r="BD412" s="3" t="str">
        <v>KALRO, Kakamega</v>
      </c>
      <c r="BE412" s="3" t="str">
        <v>KALRO, Kakamega</v>
      </c>
      <c r="BF412" s="3" t="str">
        <v>KALRO, Kakamega</v>
      </c>
      <c r="BG412" s="3" t="str">
        <v>KALRO, Kakamega</v>
      </c>
      <c r="BH412" s="3" t="str">
        <v>KALRO, Kakamega</v>
      </c>
      <c r="BI412" s="3" t="str">
        <v>KALRO, Kakamega</v>
      </c>
      <c r="BJ412" s="3" t="str">
        <v>KALRO, Kakamega</v>
      </c>
      <c r="BK412" s="3" t="str">
        <v>KALRO, Kakamega</v>
      </c>
      <c r="BL412" s="3" t="str">
        <v>KALRO, Kakamega</v>
      </c>
      <c r="BM412" s="3" t="str">
        <v>KALRO, Kakamega</v>
      </c>
      <c r="BN412" s="3" t="str">
        <v>KALRO, Kakamega</v>
      </c>
      <c r="BO412" s="3" t="str">
        <v>KALRO, Kakamega</v>
      </c>
      <c r="BP412" s="3" t="str">
        <v>KALRO, Kakamega</v>
      </c>
      <c r="BQ412" s="3" t="str">
        <v>KALRO, Kakamega</v>
      </c>
      <c r="BR412" s="3" t="str">
        <v>KALRO, Kakamega</v>
      </c>
      <c r="BS412" s="3" t="str">
        <v>KALRO, Kakamega</v>
      </c>
      <c r="BT412" s="3" t="str">
        <v>KALRO, Kakamega</v>
      </c>
      <c r="BU412" s="3" t="str">
        <v>KALRO, Kakamega</v>
      </c>
      <c r="BV412" s="3" t="str">
        <v>KALRO, Kakamega</v>
      </c>
      <c r="BW412" s="3" t="str">
        <v>KALRO, Kakamega</v>
      </c>
      <c r="BX412" s="3" t="str">
        <v>KALRO, Kakamega</v>
      </c>
      <c r="BY412" s="3" t="str">
        <v>KALRO, Kakamega</v>
      </c>
      <c r="BZ412" s="3" t="str">
        <v>KALRO, Kakamega</v>
      </c>
      <c r="CA412" s="3" t="str">
        <v>KALRO, Kakamega</v>
      </c>
      <c r="CB412" s="3" t="str">
        <v>KALRO, Kakamega</v>
      </c>
      <c r="CC412" s="3" t="str">
        <v>KALRO, Kakamega</v>
      </c>
      <c r="CD412" s="3" t="str">
        <v>KALRO, Kakamega</v>
      </c>
      <c r="CE412" s="3" t="str">
        <v>KALRO, Kakamega</v>
      </c>
      <c r="CF412" s="3" t="str">
        <v>KALRO, Kakamega</v>
      </c>
      <c r="CG412" s="3" t="str">
        <v>KALRO, Kakamega</v>
      </c>
      <c r="CK412" s="3" t="str">
        <v>KALRO, Kakamega</v>
      </c>
      <c r="CM412" s="3" t="str">
        <v>KALRO, Kakamega</v>
      </c>
      <c r="CN412" s="3" t="str">
        <v>KALRO, Kakamega</v>
      </c>
      <c r="CO412" s="3" t="str">
        <v>KALRO, Kakamega</v>
      </c>
      <c r="CP412" s="3" t="str">
        <v>KALRO, Kakamega</v>
      </c>
      <c r="CQ412" s="3" t="str">
        <v>KALRO, Kakamega</v>
      </c>
      <c r="CR412" s="3" t="str">
        <v>KALRO, Kakamega</v>
      </c>
      <c r="CS412" s="3" t="str">
        <v>KALRO, Kakamega</v>
      </c>
      <c r="CT412" s="3" t="str">
        <v>KALRO, Kakamega</v>
      </c>
      <c r="CU412" s="3" t="str">
        <v>KALRO, Kakamega</v>
      </c>
      <c r="CV412" s="3" t="str">
        <v>KALRO, Kakamega</v>
      </c>
      <c r="CW412" s="3" t="str">
        <v>KALRO, Kakamega</v>
      </c>
      <c r="CX412" s="3" t="str">
        <v>KALRO, Kakamega</v>
      </c>
      <c r="CY412" s="3" t="str">
        <v>KALRO, Kakamega</v>
      </c>
      <c r="CZ412" s="3" t="str">
        <v>KALRO, Kakamega</v>
      </c>
      <c r="DA412" s="3" t="str">
        <v>KALRO, Kakamega</v>
      </c>
      <c r="DB412" s="3" t="str">
        <v>KALRO, Kakamega</v>
      </c>
      <c r="DC412" s="3" t="str">
        <v>KALRO, Kakamega</v>
      </c>
      <c r="DD412" s="3" t="str">
        <v>KALRO, Kakamega</v>
      </c>
      <c r="DE412" s="3" t="str">
        <v>KALRO, Kakamega</v>
      </c>
      <c r="DF412" s="3" t="str">
        <v>KALRO, Kakamega</v>
      </c>
      <c r="DG412" s="3" t="str">
        <v>KALRO, Kakamega</v>
      </c>
      <c r="DH412" s="3" t="str">
        <v>KALRO, Kakamega</v>
      </c>
      <c r="DI412" s="3" t="str">
        <v>KALRO, Kakamega</v>
      </c>
      <c r="DJ412" s="3" t="str">
        <v>KALRO, Kakamega</v>
      </c>
      <c r="DK412" s="3" t="str">
        <v>KALRO, Kakamega</v>
      </c>
      <c r="DL412" s="3" t="str">
        <v>KALRO, Kakamega</v>
      </c>
      <c r="DM412" s="3" t="str">
        <v>KALRO, Kakamega</v>
      </c>
      <c r="DN412" s="3" t="str">
        <v>KALRO, Kakamega</v>
      </c>
      <c r="DO412" s="3" t="str">
        <v>KALRO, Kakamega</v>
      </c>
      <c r="DP412" s="3" t="str">
        <v>KALRO, Kakamega</v>
      </c>
    </row>
    <row r="413" spans="1:120" ht="14.5" x14ac:dyDescent="0.35">
      <c r="A413" s="3">
        <v>-1.00116</v>
      </c>
      <c r="B413" s="3">
        <v>37.076009999999997</v>
      </c>
      <c r="C413" s="3" t="s">
        <v>166</v>
      </c>
      <c r="D413" s="3" t="s">
        <v>107</v>
      </c>
      <c r="E413" s="3" t="s">
        <v>7738</v>
      </c>
      <c r="F413" s="3">
        <v>300</v>
      </c>
      <c r="G413"/>
      <c r="H413" s="3" t="str">
        <f>CONCATENATE(site_list[[#This Row],[Country]],site_list[[#This Row],[Site.ID]])</f>
        <v>KenyaKALRO, Kandara Sub-county</v>
      </c>
      <c r="BB413" s="3" t="str">
        <v>KALRO, Kandara Sub-county</v>
      </c>
      <c r="BC413" s="3" t="str">
        <v>KALRO, Kandara Sub-county</v>
      </c>
      <c r="BD413" s="3" t="str">
        <v>KALRO, Kandara Sub-county</v>
      </c>
      <c r="BE413" s="3" t="str">
        <v>KALRO, Kandara Sub-county</v>
      </c>
      <c r="BF413" s="3" t="str">
        <v>KALRO, Kandara Sub-county</v>
      </c>
      <c r="BG413" s="3" t="str">
        <v>KALRO, Kandara Sub-county</v>
      </c>
      <c r="BH413" s="3" t="str">
        <v>KALRO, Kandara Sub-county</v>
      </c>
      <c r="BI413" s="3" t="str">
        <v>KALRO, Kandara Sub-county</v>
      </c>
      <c r="BJ413" s="3" t="str">
        <v>KALRO, Kandara Sub-county</v>
      </c>
      <c r="BK413" s="3" t="str">
        <v>KALRO, Kandara Sub-county</v>
      </c>
      <c r="BL413" s="3" t="str">
        <v>KALRO, Kandara Sub-county</v>
      </c>
      <c r="BM413" s="3" t="str">
        <v>KALRO, Kandara Sub-county</v>
      </c>
      <c r="BN413" s="3" t="str">
        <v>KALRO, Kandara Sub-county</v>
      </c>
      <c r="BO413" s="3" t="str">
        <v>KALRO, Kandara Sub-county</v>
      </c>
      <c r="BP413" s="3" t="str">
        <v>KALRO, Kandara Sub-county</v>
      </c>
      <c r="BQ413" s="3" t="str">
        <v>KALRO, Kandara Sub-county</v>
      </c>
      <c r="BR413" s="3" t="str">
        <v>KALRO, Kandara Sub-county</v>
      </c>
      <c r="BS413" s="3" t="str">
        <v>KALRO, Kandara Sub-county</v>
      </c>
      <c r="BT413" s="3" t="str">
        <v>KALRO, Kandara Sub-county</v>
      </c>
      <c r="BU413" s="3" t="str">
        <v>KALRO, Kandara Sub-county</v>
      </c>
      <c r="BV413" s="3" t="str">
        <v>KALRO, Kandara Sub-county</v>
      </c>
      <c r="BW413" s="3" t="str">
        <v>KALRO, Kandara Sub-county</v>
      </c>
      <c r="BX413" s="3" t="str">
        <v>KALRO, Kandara Sub-county</v>
      </c>
      <c r="BY413" s="3" t="str">
        <v>KALRO, Kandara Sub-county</v>
      </c>
      <c r="BZ413" s="3" t="str">
        <v>KALRO, Kandara Sub-county</v>
      </c>
      <c r="CA413" s="3" t="str">
        <v>KALRO, Kandara Sub-county</v>
      </c>
      <c r="CB413" s="3" t="str">
        <v>KALRO, Kandara Sub-county</v>
      </c>
      <c r="CC413" s="3" t="str">
        <v>KALRO, Kandara Sub-county</v>
      </c>
      <c r="CD413" s="3" t="str">
        <v>KALRO, Kandara Sub-county</v>
      </c>
      <c r="CE413" s="3" t="str">
        <v>KALRO, Kandara Sub-county</v>
      </c>
      <c r="CF413" s="3" t="str">
        <v>KALRO, Kandara Sub-county</v>
      </c>
      <c r="CG413" s="3" t="str">
        <v>KALRO, Kandara Sub-county</v>
      </c>
      <c r="CK413" s="3" t="str">
        <v>KALRO, Kandara Sub-county</v>
      </c>
      <c r="CM413" s="3" t="str">
        <v>KALRO, Kandara Sub-county</v>
      </c>
      <c r="CN413" s="3" t="str">
        <v>KALRO, Kandara Sub-county</v>
      </c>
      <c r="CO413" s="3" t="str">
        <v>KALRO, Kandara Sub-county</v>
      </c>
      <c r="CP413" s="3" t="str">
        <v>KALRO, Kandara Sub-county</v>
      </c>
      <c r="CQ413" s="3" t="str">
        <v>KALRO, Kandara Sub-county</v>
      </c>
      <c r="CR413" s="3" t="str">
        <v>KALRO, Kandara Sub-county</v>
      </c>
      <c r="CS413" s="3" t="str">
        <v>KALRO, Kandara Sub-county</v>
      </c>
      <c r="CT413" s="3" t="str">
        <v>KALRO, Kandara Sub-county</v>
      </c>
      <c r="CU413" s="3" t="str">
        <v>KALRO, Kandara Sub-county</v>
      </c>
      <c r="CV413" s="3" t="str">
        <v>KALRO, Kandara Sub-county</v>
      </c>
      <c r="CW413" s="3" t="str">
        <v>KALRO, Kandara Sub-county</v>
      </c>
      <c r="CX413" s="3" t="str">
        <v>KALRO, Kandara Sub-county</v>
      </c>
      <c r="CY413" s="3" t="str">
        <v>KALRO, Kandara Sub-county</v>
      </c>
      <c r="CZ413" s="3" t="str">
        <v>KALRO, Kandara Sub-county</v>
      </c>
      <c r="DA413" s="3" t="str">
        <v>KALRO, Kandara Sub-county</v>
      </c>
      <c r="DB413" s="3" t="str">
        <v>KALRO, Kandara Sub-county</v>
      </c>
      <c r="DC413" s="3" t="str">
        <v>KALRO, Kandara Sub-county</v>
      </c>
      <c r="DD413" s="3" t="str">
        <v>KALRO, Kandara Sub-county</v>
      </c>
      <c r="DE413" s="3" t="str">
        <v>KALRO, Kandara Sub-county</v>
      </c>
      <c r="DF413" s="3" t="str">
        <v>KALRO, Kandara Sub-county</v>
      </c>
      <c r="DG413" s="3" t="str">
        <v>KALRO, Kandara Sub-county</v>
      </c>
      <c r="DH413" s="3" t="str">
        <v>KALRO, Kandara Sub-county</v>
      </c>
      <c r="DI413" s="3" t="str">
        <v>KALRO, Kandara Sub-county</v>
      </c>
      <c r="DJ413" s="3" t="str">
        <v>KALRO, Kandara Sub-county</v>
      </c>
      <c r="DK413" s="3" t="str">
        <v>KALRO, Kandara Sub-county</v>
      </c>
      <c r="DL413" s="3" t="str">
        <v>KALRO, Kandara Sub-county</v>
      </c>
      <c r="DM413" s="3" t="str">
        <v>KALRO, Kandara Sub-county</v>
      </c>
      <c r="DN413" s="3" t="str">
        <v>KALRO, Kandara Sub-county</v>
      </c>
      <c r="DO413" s="3" t="str">
        <v>KALRO, Kandara Sub-county</v>
      </c>
      <c r="DP413" s="3" t="str">
        <v>KALRO, Kandara Sub-county</v>
      </c>
    </row>
    <row r="414" spans="1:120" ht="14.5" x14ac:dyDescent="0.35">
      <c r="A414" s="3">
        <v>-1.5833299999999999</v>
      </c>
      <c r="B414" s="3">
        <v>37.233330000000002</v>
      </c>
      <c r="C414" s="3" t="s">
        <v>166</v>
      </c>
      <c r="D414" s="3" t="s">
        <v>107</v>
      </c>
      <c r="E414" s="3" t="s">
        <v>7739</v>
      </c>
      <c r="F414" s="3">
        <v>800</v>
      </c>
      <c r="G414"/>
      <c r="H414" s="3" t="str">
        <f>CONCATENATE(site_list[[#This Row],[Country]],site_list[[#This Row],[Site.ID]])</f>
        <v>KenyaKALRO, Katumani Research Centre</v>
      </c>
      <c r="BB414" s="3" t="str">
        <v>KALRO, Katumani Research Centre</v>
      </c>
      <c r="BC414" s="3" t="str">
        <v>KALRO, Katumani Research Centre</v>
      </c>
      <c r="BD414" s="3" t="str">
        <v>KALRO, Katumani Research Centre</v>
      </c>
      <c r="BE414" s="3" t="str">
        <v>KALRO, Katumani Research Centre</v>
      </c>
      <c r="BF414" s="3" t="str">
        <v>KALRO, Katumani Research Centre</v>
      </c>
      <c r="BG414" s="3" t="str">
        <v>KALRO, Katumani Research Centre</v>
      </c>
      <c r="BH414" s="3" t="str">
        <v>KALRO, Katumani Research Centre</v>
      </c>
      <c r="BI414" s="3" t="str">
        <v>KALRO, Katumani Research Centre</v>
      </c>
      <c r="BJ414" s="3" t="str">
        <v>KALRO, Katumani Research Centre</v>
      </c>
      <c r="BK414" s="3" t="str">
        <v>KALRO, Katumani Research Centre</v>
      </c>
      <c r="BL414" s="3" t="str">
        <v>KALRO, Katumani Research Centre</v>
      </c>
      <c r="BM414" s="3" t="str">
        <v>KALRO, Katumani Research Centre</v>
      </c>
      <c r="BN414" s="3" t="str">
        <v>KALRO, Katumani Research Centre</v>
      </c>
      <c r="BO414" s="3" t="str">
        <v>KALRO, Katumani Research Centre</v>
      </c>
      <c r="BP414" s="3" t="str">
        <v>KALRO, Katumani Research Centre</v>
      </c>
      <c r="BQ414" s="3" t="str">
        <v>KALRO, Katumani Research Centre</v>
      </c>
      <c r="BR414" s="3" t="str">
        <v>KALRO, Katumani Research Centre</v>
      </c>
      <c r="BS414" s="3" t="str">
        <v>KALRO, Katumani Research Centre</v>
      </c>
      <c r="BT414" s="3" t="str">
        <v>KALRO, Katumani Research Centre</v>
      </c>
      <c r="BU414" s="3" t="str">
        <v>KALRO, Katumani Research Centre</v>
      </c>
      <c r="BV414" s="3" t="str">
        <v>KALRO, Katumani Research Centre</v>
      </c>
      <c r="BW414" s="3" t="str">
        <v>KALRO, Katumani Research Centre</v>
      </c>
      <c r="BX414" s="3" t="str">
        <v>KALRO, Katumani Research Centre</v>
      </c>
      <c r="BY414" s="3" t="str">
        <v>KALRO, Katumani Research Centre</v>
      </c>
      <c r="BZ414" s="3" t="str">
        <v>KALRO, Katumani Research Centre</v>
      </c>
      <c r="CA414" s="3" t="str">
        <v>KALRO, Katumani Research Centre</v>
      </c>
      <c r="CB414" s="3" t="str">
        <v>KALRO, Katumani Research Centre</v>
      </c>
      <c r="CC414" s="3" t="str">
        <v>KALRO, Katumani Research Centre</v>
      </c>
      <c r="CD414" s="3" t="str">
        <v>KALRO, Katumani Research Centre</v>
      </c>
      <c r="CE414" s="3" t="str">
        <v>KALRO, Katumani Research Centre</v>
      </c>
      <c r="CF414" s="3" t="str">
        <v>KALRO, Katumani Research Centre</v>
      </c>
      <c r="CG414" s="3" t="str">
        <v>KALRO, Katumani Research Centre</v>
      </c>
      <c r="CK414" s="3" t="str">
        <v>KALRO, Katumani Research Centre</v>
      </c>
      <c r="CM414" s="3" t="str">
        <v>KALRO, Katumani Research Centre</v>
      </c>
      <c r="CN414" s="3" t="str">
        <v>KALRO, Katumani Research Centre</v>
      </c>
      <c r="CO414" s="3" t="str">
        <v>KALRO, Katumani Research Centre</v>
      </c>
      <c r="CP414" s="3" t="str">
        <v>KALRO, Katumani Research Centre</v>
      </c>
      <c r="CQ414" s="3" t="str">
        <v>KALRO, Katumani Research Centre</v>
      </c>
      <c r="CR414" s="3" t="str">
        <v>KALRO, Katumani Research Centre</v>
      </c>
      <c r="CS414" s="3" t="str">
        <v>KALRO, Katumani Research Centre</v>
      </c>
      <c r="CT414" s="3" t="str">
        <v>KALRO, Katumani Research Centre</v>
      </c>
      <c r="CU414" s="3" t="str">
        <v>KALRO, Katumani Research Centre</v>
      </c>
      <c r="CV414" s="3" t="str">
        <v>KALRO, Katumani Research Centre</v>
      </c>
      <c r="CW414" s="3" t="str">
        <v>KALRO, Katumani Research Centre</v>
      </c>
      <c r="CX414" s="3" t="str">
        <v>KALRO, Katumani Research Centre</v>
      </c>
      <c r="CY414" s="3" t="str">
        <v>KALRO, Katumani Research Centre</v>
      </c>
      <c r="CZ414" s="3" t="str">
        <v>KALRO, Katumani Research Centre</v>
      </c>
      <c r="DA414" s="3" t="str">
        <v>KALRO, Katumani Research Centre</v>
      </c>
      <c r="DB414" s="3" t="str">
        <v>KALRO, Katumani Research Centre</v>
      </c>
      <c r="DC414" s="3" t="str">
        <v>KALRO, Katumani Research Centre</v>
      </c>
      <c r="DD414" s="3" t="str">
        <v>KALRO, Katumani Research Centre</v>
      </c>
      <c r="DE414" s="3" t="str">
        <v>KALRO, Katumani Research Centre</v>
      </c>
      <c r="DF414" s="3" t="str">
        <v>KALRO, Katumani Research Centre</v>
      </c>
      <c r="DG414" s="3" t="str">
        <v>KALRO, Katumani Research Centre</v>
      </c>
      <c r="DH414" s="3" t="str">
        <v>KALRO, Katumani Research Centre</v>
      </c>
      <c r="DI414" s="3" t="str">
        <v>KALRO, Katumani Research Centre</v>
      </c>
      <c r="DJ414" s="3" t="str">
        <v>KALRO, Katumani Research Centre</v>
      </c>
      <c r="DK414" s="3" t="str">
        <v>KALRO, Katumani Research Centre</v>
      </c>
      <c r="DL414" s="3" t="str">
        <v>KALRO, Katumani Research Centre</v>
      </c>
      <c r="DM414" s="3" t="str">
        <v>KALRO, Katumani Research Centre</v>
      </c>
      <c r="DN414" s="3" t="str">
        <v>KALRO, Katumani Research Centre</v>
      </c>
      <c r="DO414" s="3" t="str">
        <v>KALRO, Katumani Research Centre</v>
      </c>
      <c r="DP414" s="3" t="str">
        <v>KALRO, Katumani Research Centre</v>
      </c>
    </row>
    <row r="415" spans="1:120" ht="14.5" x14ac:dyDescent="0.35">
      <c r="A415" s="3">
        <v>-0.65</v>
      </c>
      <c r="B415" s="3">
        <v>37.366669999999999</v>
      </c>
      <c r="C415" s="3" t="s">
        <v>166</v>
      </c>
      <c r="D415" s="3" t="s">
        <v>112</v>
      </c>
      <c r="E415" s="3" t="s">
        <v>10305</v>
      </c>
      <c r="F415" s="3">
        <v>500</v>
      </c>
      <c r="G415"/>
      <c r="H415" s="3" t="str">
        <f>CONCATENATE(site_list[[#This Row],[Country]],site_list[[#This Row],[Site.ID]])</f>
        <v>KenyaKALRO, Mwea</v>
      </c>
      <c r="BB415" s="3" t="str">
        <v>KALRO, Mwea</v>
      </c>
      <c r="BC415" s="3" t="str">
        <v>KALRO, Mwea</v>
      </c>
      <c r="BD415" s="3" t="str">
        <v>KALRO, Mwea</v>
      </c>
      <c r="BE415" s="3" t="str">
        <v>KALRO, Mwea</v>
      </c>
      <c r="BF415" s="3" t="str">
        <v>KALRO, Mwea</v>
      </c>
      <c r="BG415" s="3" t="str">
        <v>KALRO, Mwea</v>
      </c>
      <c r="BH415" s="3" t="str">
        <v>KALRO, Mwea</v>
      </c>
      <c r="BI415" s="3" t="str">
        <v>KALRO, Mwea</v>
      </c>
      <c r="BJ415" s="3" t="str">
        <v>KALRO, Mwea</v>
      </c>
      <c r="BK415" s="3" t="str">
        <v>KALRO, Mwea</v>
      </c>
      <c r="BL415" s="3" t="str">
        <v>KALRO, Mwea</v>
      </c>
      <c r="BM415" s="3" t="str">
        <v>KALRO, Mwea</v>
      </c>
      <c r="BN415" s="3" t="str">
        <v>KALRO, Mwea</v>
      </c>
      <c r="BO415" s="3" t="str">
        <v>KALRO, Mwea</v>
      </c>
      <c r="BP415" s="3" t="str">
        <v>KALRO, Mwea</v>
      </c>
      <c r="BQ415" s="3" t="str">
        <v>KALRO, Mwea</v>
      </c>
      <c r="BR415" s="3" t="str">
        <v>KALRO, Mwea</v>
      </c>
      <c r="BS415" s="3" t="str">
        <v>KALRO, Mwea</v>
      </c>
      <c r="BT415" s="3" t="str">
        <v>KALRO, Mwea</v>
      </c>
      <c r="BU415" s="3" t="str">
        <v>KALRO, Mwea</v>
      </c>
      <c r="BV415" s="3" t="str">
        <v>KALRO, Mwea</v>
      </c>
      <c r="BW415" s="3" t="str">
        <v>KALRO, Mwea</v>
      </c>
      <c r="BX415" s="3" t="str">
        <v>KALRO, Mwea</v>
      </c>
      <c r="BY415" s="3" t="str">
        <v>KALRO, Mwea</v>
      </c>
      <c r="BZ415" s="3" t="str">
        <v>KALRO, Mwea</v>
      </c>
      <c r="CA415" s="3" t="str">
        <v>KALRO, Mwea</v>
      </c>
      <c r="CB415" s="3" t="str">
        <v>KALRO, Mwea</v>
      </c>
      <c r="CC415" s="3" t="str">
        <v>KALRO, Mwea</v>
      </c>
      <c r="CD415" s="3" t="str">
        <v>KALRO, Mwea</v>
      </c>
      <c r="CE415" s="3" t="str">
        <v>KALRO, Mwea</v>
      </c>
      <c r="CF415" s="3" t="str">
        <v>KALRO, Mwea</v>
      </c>
      <c r="CG415" s="3" t="str">
        <v>KALRO, Mwea</v>
      </c>
      <c r="CK415" s="3" t="str">
        <v>KALRO, Mwea</v>
      </c>
      <c r="CM415" s="3" t="str">
        <v>KALRO, Mwea</v>
      </c>
      <c r="CN415" s="3" t="str">
        <v>KALRO, Mwea</v>
      </c>
      <c r="CO415" s="3" t="str">
        <v>KALRO, Mwea</v>
      </c>
      <c r="CP415" s="3" t="str">
        <v>KALRO, Mwea</v>
      </c>
      <c r="CQ415" s="3" t="str">
        <v>KALRO, Mwea</v>
      </c>
      <c r="CR415" s="3" t="str">
        <v>KALRO, Mwea</v>
      </c>
      <c r="CS415" s="3" t="str">
        <v>KALRO, Mwea</v>
      </c>
      <c r="CT415" s="3" t="str">
        <v>KALRO, Mwea</v>
      </c>
      <c r="CU415" s="3" t="str">
        <v>KALRO, Mwea</v>
      </c>
      <c r="CV415" s="3" t="str">
        <v>KALRO, Mwea</v>
      </c>
      <c r="CW415" s="3" t="str">
        <v>KALRO, Mwea</v>
      </c>
      <c r="CX415" s="3" t="str">
        <v>KALRO, Mwea</v>
      </c>
      <c r="CY415" s="3" t="str">
        <v>KALRO, Mwea</v>
      </c>
      <c r="CZ415" s="3" t="str">
        <v>KALRO, Mwea</v>
      </c>
      <c r="DA415" s="3" t="str">
        <v>KALRO, Mwea</v>
      </c>
      <c r="DB415" s="3" t="str">
        <v>KALRO, Mwea</v>
      </c>
      <c r="DC415" s="3" t="str">
        <v>KALRO, Mwea</v>
      </c>
      <c r="DD415" s="3" t="str">
        <v>KALRO, Mwea</v>
      </c>
      <c r="DE415" s="3" t="str">
        <v>KALRO, Mwea</v>
      </c>
      <c r="DF415" s="3" t="str">
        <v>KALRO, Mwea</v>
      </c>
      <c r="DG415" s="3" t="str">
        <v>KALRO, Mwea</v>
      </c>
      <c r="DH415" s="3" t="str">
        <v>KALRO, Mwea</v>
      </c>
      <c r="DI415" s="3" t="str">
        <v>KALRO, Mwea</v>
      </c>
      <c r="DJ415" s="3" t="str">
        <v>KALRO, Mwea</v>
      </c>
      <c r="DK415" s="3" t="str">
        <v>KALRO, Mwea</v>
      </c>
      <c r="DL415" s="3" t="str">
        <v>KALRO, Mwea</v>
      </c>
      <c r="DM415" s="3" t="str">
        <v>KALRO, Mwea</v>
      </c>
      <c r="DN415" s="3" t="str">
        <v>KALRO, Mwea</v>
      </c>
      <c r="DO415" s="3" t="str">
        <v>KALRO, Mwea</v>
      </c>
      <c r="DP415" s="3" t="str">
        <v>KALRO, Mwea</v>
      </c>
    </row>
    <row r="416" spans="1:120" ht="14.5" x14ac:dyDescent="0.35">
      <c r="A416" s="3">
        <v>-0.71830000000000005</v>
      </c>
      <c r="B416" s="3">
        <v>36.4298</v>
      </c>
      <c r="C416" s="3" t="s">
        <v>166</v>
      </c>
      <c r="D416" s="3" t="s">
        <v>107</v>
      </c>
      <c r="E416" s="3" t="s">
        <v>7740</v>
      </c>
      <c r="F416" s="3">
        <v>300</v>
      </c>
      <c r="G416"/>
      <c r="H416" s="3" t="str">
        <f>CONCATENATE(site_list[[#This Row],[Country]],site_list[[#This Row],[Site.ID]])</f>
        <v>KenyaKALRO, Naivasha</v>
      </c>
      <c r="BB416" s="3" t="str">
        <v>KALRO, Naivasha</v>
      </c>
      <c r="BC416" s="3" t="str">
        <v>KALRO, Naivasha</v>
      </c>
      <c r="BD416" s="3" t="str">
        <v>KALRO, Naivasha</v>
      </c>
      <c r="BE416" s="3" t="str">
        <v>KALRO, Naivasha</v>
      </c>
      <c r="BF416" s="3" t="str">
        <v>KALRO, Naivasha</v>
      </c>
      <c r="BG416" s="3" t="str">
        <v>KALRO, Naivasha</v>
      </c>
      <c r="BH416" s="3" t="str">
        <v>KALRO, Naivasha</v>
      </c>
      <c r="BI416" s="3" t="str">
        <v>KALRO, Naivasha</v>
      </c>
      <c r="BJ416" s="3" t="str">
        <v>KALRO, Naivasha</v>
      </c>
      <c r="BK416" s="3" t="str">
        <v>KALRO, Naivasha</v>
      </c>
      <c r="BL416" s="3" t="str">
        <v>KALRO, Naivasha</v>
      </c>
      <c r="BM416" s="3" t="str">
        <v>KALRO, Naivasha</v>
      </c>
      <c r="BN416" s="3" t="str">
        <v>KALRO, Naivasha</v>
      </c>
      <c r="BO416" s="3" t="str">
        <v>KALRO, Naivasha</v>
      </c>
      <c r="BP416" s="3" t="str">
        <v>KALRO, Naivasha</v>
      </c>
      <c r="BQ416" s="3" t="str">
        <v>KALRO, Naivasha</v>
      </c>
      <c r="BR416" s="3" t="str">
        <v>KALRO, Naivasha</v>
      </c>
      <c r="BS416" s="3" t="str">
        <v>KALRO, Naivasha</v>
      </c>
      <c r="BT416" s="3" t="str">
        <v>KALRO, Naivasha</v>
      </c>
      <c r="BU416" s="3" t="str">
        <v>KALRO, Naivasha</v>
      </c>
      <c r="BV416" s="3" t="str">
        <v>KALRO, Naivasha</v>
      </c>
      <c r="BW416" s="3" t="str">
        <v>KALRO, Naivasha</v>
      </c>
      <c r="BX416" s="3" t="str">
        <v>KALRO, Naivasha</v>
      </c>
      <c r="BY416" s="3" t="str">
        <v>KALRO, Naivasha</v>
      </c>
      <c r="BZ416" s="3" t="str">
        <v>KALRO, Naivasha</v>
      </c>
      <c r="CA416" s="3" t="str">
        <v>KALRO, Naivasha</v>
      </c>
      <c r="CB416" s="3" t="str">
        <v>KALRO, Naivasha</v>
      </c>
      <c r="CC416" s="3" t="str">
        <v>KALRO, Naivasha</v>
      </c>
      <c r="CD416" s="3" t="str">
        <v>KALRO, Naivasha</v>
      </c>
      <c r="CE416" s="3" t="str">
        <v>KALRO, Naivasha</v>
      </c>
      <c r="CF416" s="3" t="str">
        <v>KALRO, Naivasha</v>
      </c>
      <c r="CG416" s="3" t="str">
        <v>KALRO, Naivasha</v>
      </c>
      <c r="CK416" s="3" t="str">
        <v>KALRO, Naivasha</v>
      </c>
      <c r="CM416" s="3" t="str">
        <v>KALRO, Naivasha</v>
      </c>
      <c r="CN416" s="3" t="str">
        <v>KALRO, Naivasha</v>
      </c>
      <c r="CO416" s="3" t="str">
        <v>KALRO, Naivasha</v>
      </c>
      <c r="CP416" s="3" t="str">
        <v>KALRO, Naivasha</v>
      </c>
      <c r="CQ416" s="3" t="str">
        <v>KALRO, Naivasha</v>
      </c>
      <c r="CR416" s="3" t="str">
        <v>KALRO, Naivasha</v>
      </c>
      <c r="CS416" s="3" t="str">
        <v>KALRO, Naivasha</v>
      </c>
      <c r="CT416" s="3" t="str">
        <v>KALRO, Naivasha</v>
      </c>
      <c r="CU416" s="3" t="str">
        <v>KALRO, Naivasha</v>
      </c>
      <c r="CV416" s="3" t="str">
        <v>KALRO, Naivasha</v>
      </c>
      <c r="CW416" s="3" t="str">
        <v>KALRO, Naivasha</v>
      </c>
      <c r="CX416" s="3" t="str">
        <v>KALRO, Naivasha</v>
      </c>
      <c r="CY416" s="3" t="str">
        <v>KALRO, Naivasha</v>
      </c>
      <c r="CZ416" s="3" t="str">
        <v>KALRO, Naivasha</v>
      </c>
      <c r="DA416" s="3" t="str">
        <v>KALRO, Naivasha</v>
      </c>
      <c r="DB416" s="3" t="str">
        <v>KALRO, Naivasha</v>
      </c>
      <c r="DC416" s="3" t="str">
        <v>KALRO, Naivasha</v>
      </c>
      <c r="DD416" s="3" t="str">
        <v>KALRO, Naivasha</v>
      </c>
      <c r="DE416" s="3" t="str">
        <v>KALRO, Naivasha</v>
      </c>
      <c r="DF416" s="3" t="str">
        <v>KALRO, Naivasha</v>
      </c>
      <c r="DG416" s="3" t="str">
        <v>KALRO, Naivasha</v>
      </c>
      <c r="DH416" s="3" t="str">
        <v>KALRO, Naivasha</v>
      </c>
      <c r="DI416" s="3" t="str">
        <v>KALRO, Naivasha</v>
      </c>
      <c r="DJ416" s="3" t="str">
        <v>KALRO, Naivasha</v>
      </c>
      <c r="DK416" s="3" t="str">
        <v>KALRO, Naivasha</v>
      </c>
      <c r="DL416" s="3" t="str">
        <v>KALRO, Naivasha</v>
      </c>
      <c r="DM416" s="3" t="str">
        <v>KALRO, Naivasha</v>
      </c>
      <c r="DN416" s="3" t="str">
        <v>KALRO, Naivasha</v>
      </c>
      <c r="DO416" s="3" t="str">
        <v>KALRO, Naivasha</v>
      </c>
      <c r="DP416" s="3" t="str">
        <v>KALRO, Naivasha</v>
      </c>
    </row>
    <row r="417" spans="1:120" ht="14.5" x14ac:dyDescent="0.35">
      <c r="A417" s="3">
        <v>-0.33779999999999999</v>
      </c>
      <c r="B417" s="3">
        <v>37.614100000000001</v>
      </c>
      <c r="C417" s="3" t="s">
        <v>166</v>
      </c>
      <c r="D417" s="3" t="s">
        <v>107</v>
      </c>
      <c r="E417" s="3" t="s">
        <v>351</v>
      </c>
      <c r="F417" s="3">
        <v>200</v>
      </c>
      <c r="G417" t="s">
        <v>530</v>
      </c>
      <c r="H417" s="3" t="str">
        <f>CONCATENATE(site_list[[#This Row],[Country]],site_list[[#This Row],[Site.ID]])</f>
        <v>KenyaKALRO/Kirege Primary School, Chuka</v>
      </c>
      <c r="BB417" s="3" t="str">
        <v>KALRO/Kirege Primary School, Chuka</v>
      </c>
      <c r="BC417" s="3" t="str">
        <v>KALRO/Kirege Primary School, Chuka</v>
      </c>
      <c r="BD417" s="3" t="str">
        <v>KALRO/Kirege Primary School, Chuka</v>
      </c>
      <c r="BE417" s="3" t="str">
        <v>KALRO/Kirege Primary School, Chuka</v>
      </c>
      <c r="BF417" s="3" t="str">
        <v>KALRO/Kirege Primary School, Chuka</v>
      </c>
      <c r="BG417" s="3" t="str">
        <v>KALRO/Kirege Primary School, Chuka</v>
      </c>
      <c r="BH417" s="3" t="str">
        <v>KALRO/Kirege Primary School, Chuka</v>
      </c>
      <c r="BI417" s="3" t="str">
        <v>KALRO/Kirege Primary School, Chuka</v>
      </c>
      <c r="BJ417" s="3" t="str">
        <v>KALRO/Kirege Primary School, Chuka</v>
      </c>
      <c r="BK417" s="3" t="str">
        <v>KALRO/Kirege Primary School, Chuka</v>
      </c>
      <c r="BL417" s="3" t="str">
        <v>KALRO/Kirege Primary School, Chuka</v>
      </c>
      <c r="BM417" s="3" t="str">
        <v>KALRO/Kirege Primary School, Chuka</v>
      </c>
      <c r="BN417" s="3" t="str">
        <v>KALRO/Kirege Primary School, Chuka</v>
      </c>
      <c r="BO417" s="3" t="str">
        <v>KALRO/Kirege Primary School, Chuka</v>
      </c>
      <c r="BP417" s="3" t="str">
        <v>KALRO/Kirege Primary School, Chuka</v>
      </c>
      <c r="BQ417" s="3" t="str">
        <v>KALRO/Kirege Primary School, Chuka</v>
      </c>
      <c r="BR417" s="3" t="str">
        <v>KALRO/Kirege Primary School, Chuka</v>
      </c>
      <c r="BS417" s="3" t="str">
        <v>KALRO/Kirege Primary School, Chuka</v>
      </c>
      <c r="BT417" s="3" t="str">
        <v>KALRO/Kirege Primary School, Chuka</v>
      </c>
      <c r="BU417" s="3" t="str">
        <v>KALRO/Kirege Primary School, Chuka</v>
      </c>
      <c r="BV417" s="3" t="str">
        <v>KALRO/Kirege Primary School, Chuka</v>
      </c>
      <c r="BW417" s="3" t="str">
        <v>KALRO/Kirege Primary School, Chuka</v>
      </c>
      <c r="BX417" s="3" t="str">
        <v>KALRO/Kirege Primary School, Chuka</v>
      </c>
      <c r="BY417" s="3" t="str">
        <v>KALRO/Kirege Primary School, Chuka</v>
      </c>
      <c r="BZ417" s="3" t="str">
        <v>KALRO/Kirege Primary School, Chuka</v>
      </c>
      <c r="CA417" s="3" t="str">
        <v>KALRO/Kirege Primary School, Chuka</v>
      </c>
      <c r="CB417" s="3" t="str">
        <v>KALRO/Kirege Primary School, Chuka</v>
      </c>
      <c r="CC417" s="3" t="str">
        <v>KALRO/Kirege Primary School, Chuka</v>
      </c>
      <c r="CD417" s="3" t="str">
        <v>KALRO/Kirege Primary School, Chuka</v>
      </c>
      <c r="CE417" s="3" t="str">
        <v>KALRO/Kirege Primary School, Chuka</v>
      </c>
      <c r="CF417" s="3" t="str">
        <v>KALRO/Kirege Primary School, Chuka</v>
      </c>
      <c r="CG417" s="3" t="str">
        <v>KALRO/Kirege Primary School, Chuka</v>
      </c>
      <c r="CK417" s="3" t="str">
        <v>KALRO/Kirege Primary School, Chuka</v>
      </c>
      <c r="CM417" s="3" t="str">
        <v>KALRO/Kirege Primary School, Chuka</v>
      </c>
      <c r="CN417" s="3" t="str">
        <v>KALRO/Kirege Primary School, Chuka</v>
      </c>
      <c r="CO417" s="3" t="str">
        <v>KALRO/Kirege Primary School, Chuka</v>
      </c>
      <c r="CP417" s="3" t="str">
        <v>KALRO/Kirege Primary School, Chuka</v>
      </c>
      <c r="CQ417" s="3" t="str">
        <v>KALRO/Kirege Primary School, Chuka</v>
      </c>
      <c r="CR417" s="3" t="str">
        <v>KALRO/Kirege Primary School, Chuka</v>
      </c>
      <c r="CS417" s="3" t="str">
        <v>KALRO/Kirege Primary School, Chuka</v>
      </c>
      <c r="CT417" s="3" t="str">
        <v>KALRO/Kirege Primary School, Chuka</v>
      </c>
      <c r="CU417" s="3" t="str">
        <v>KALRO/Kirege Primary School, Chuka</v>
      </c>
      <c r="CV417" s="3" t="str">
        <v>KALRO/Kirege Primary School, Chuka</v>
      </c>
      <c r="CW417" s="3" t="str">
        <v>KALRO/Kirege Primary School, Chuka</v>
      </c>
      <c r="CX417" s="3" t="str">
        <v>KALRO/Kirege Primary School, Chuka</v>
      </c>
      <c r="CY417" s="3" t="str">
        <v>KALRO/Kirege Primary School, Chuka</v>
      </c>
      <c r="CZ417" s="3" t="str">
        <v>KALRO/Kirege Primary School, Chuka</v>
      </c>
      <c r="DA417" s="3" t="str">
        <v>KALRO/Kirege Primary School, Chuka</v>
      </c>
      <c r="DB417" s="3" t="str">
        <v>KALRO/Kirege Primary School, Chuka</v>
      </c>
      <c r="DC417" s="3" t="str">
        <v>KALRO/Kirege Primary School, Chuka</v>
      </c>
      <c r="DD417" s="3" t="str">
        <v>KALRO/Kirege Primary School, Chuka</v>
      </c>
      <c r="DE417" s="3" t="str">
        <v>KALRO/Kirege Primary School, Chuka</v>
      </c>
      <c r="DF417" s="3" t="str">
        <v>KALRO/Kirege Primary School, Chuka</v>
      </c>
      <c r="DG417" s="3" t="str">
        <v>KALRO/Kirege Primary School, Chuka</v>
      </c>
      <c r="DH417" s="3" t="str">
        <v>KALRO/Kirege Primary School, Chuka</v>
      </c>
      <c r="DI417" s="3" t="str">
        <v>KALRO/Kirege Primary School, Chuka</v>
      </c>
      <c r="DJ417" s="3" t="str">
        <v>KALRO/Kirege Primary School, Chuka</v>
      </c>
      <c r="DK417" s="3" t="str">
        <v>KALRO/Kirege Primary School, Chuka</v>
      </c>
      <c r="DL417" s="3" t="str">
        <v>KALRO/Kirege Primary School, Chuka</v>
      </c>
      <c r="DM417" s="3" t="str">
        <v>KALRO/Kirege Primary School, Chuka</v>
      </c>
      <c r="DN417" s="3" t="str">
        <v>KALRO/Kirege Primary School, Chuka</v>
      </c>
      <c r="DO417" s="3" t="str">
        <v>KALRO/Kirege Primary School, Chuka</v>
      </c>
      <c r="DP417" s="3" t="str">
        <v>KALRO/Kirege Primary School, Chuka</v>
      </c>
    </row>
    <row r="418" spans="1:120" ht="14.5" x14ac:dyDescent="0.35">
      <c r="A418" s="3">
        <v>12.446999999999999</v>
      </c>
      <c r="B418" s="3">
        <v>-1.5629999999999999</v>
      </c>
      <c r="C418" s="3" t="s">
        <v>113</v>
      </c>
      <c r="D418" s="3" t="s">
        <v>107</v>
      </c>
      <c r="E418" s="3" t="s">
        <v>230</v>
      </c>
      <c r="F418" s="3">
        <v>500</v>
      </c>
      <c r="G418"/>
      <c r="H418" s="3" t="str">
        <f>CONCATENATE(site_list[[#This Row],[Country]],site_list[[#This Row],[Site.ID]])</f>
        <v>Burkina FasoKamboinse</v>
      </c>
      <c r="BB418" s="3" t="str">
        <v>Kamboinse</v>
      </c>
      <c r="BC418" s="3" t="str">
        <v>Kamboinse</v>
      </c>
      <c r="BD418" s="3" t="str">
        <v>Kamboinse</v>
      </c>
      <c r="BE418" s="3" t="str">
        <v>Kamboinse</v>
      </c>
      <c r="BF418" s="3" t="str">
        <v>Kamboinse</v>
      </c>
      <c r="BG418" s="3" t="str">
        <v>Kamboinse</v>
      </c>
      <c r="BH418" s="3" t="str">
        <v>Kamboinse</v>
      </c>
      <c r="BI418" s="3" t="str">
        <v>Kamboinse</v>
      </c>
      <c r="BJ418" s="3" t="str">
        <v>Kamboinse</v>
      </c>
      <c r="BK418" s="3" t="str">
        <v>Kamboinse</v>
      </c>
      <c r="BL418" s="3" t="str">
        <v>Kamboinse</v>
      </c>
      <c r="BM418" s="3" t="str">
        <v>Kamboinse</v>
      </c>
      <c r="BN418" s="3" t="str">
        <v>Kamboinse</v>
      </c>
      <c r="BO418" s="3" t="str">
        <v>Kamboinse</v>
      </c>
      <c r="BP418" s="3" t="str">
        <v>Kamboinse</v>
      </c>
      <c r="BQ418" s="3" t="str">
        <v>Kamboinse</v>
      </c>
      <c r="BR418" s="3" t="str">
        <v>Kamboinse</v>
      </c>
      <c r="BS418" s="3" t="str">
        <v>Kamboinse</v>
      </c>
      <c r="BT418" s="3" t="str">
        <v>Kamboinse</v>
      </c>
      <c r="BU418" s="3" t="str">
        <v>Kamboinse</v>
      </c>
      <c r="BV418" s="3" t="str">
        <v>Kamboinse</v>
      </c>
      <c r="BW418" s="3" t="str">
        <v>Kamboinse</v>
      </c>
      <c r="BX418" s="3" t="str">
        <v>Kamboinse</v>
      </c>
      <c r="BY418" s="3" t="str">
        <v>Kamboinse</v>
      </c>
      <c r="BZ418" s="3" t="str">
        <v>Kamboinse</v>
      </c>
      <c r="CA418" s="3" t="str">
        <v>Kamboinse</v>
      </c>
      <c r="CB418" s="3" t="str">
        <v>Kamboinse</v>
      </c>
      <c r="CC418" s="3" t="str">
        <v>Kamboinse</v>
      </c>
      <c r="CD418" s="3" t="str">
        <v>Kamboinse</v>
      </c>
      <c r="CE418" s="3" t="str">
        <v>Kamboinse</v>
      </c>
      <c r="CF418" s="3" t="str">
        <v>Kamboinse</v>
      </c>
      <c r="CG418" s="3" t="str">
        <v>Kamboinse</v>
      </c>
      <c r="CK418" s="3" t="str">
        <v>Kamboinse</v>
      </c>
      <c r="CM418" s="3" t="str">
        <v>Kamboinse</v>
      </c>
      <c r="CN418" s="3" t="str">
        <v>Kamboinse</v>
      </c>
      <c r="CO418" s="3" t="str">
        <v>Kamboinse</v>
      </c>
      <c r="CP418" s="3" t="str">
        <v>Kamboinse</v>
      </c>
      <c r="CQ418" s="3" t="str">
        <v>Kamboinse</v>
      </c>
      <c r="CR418" s="3" t="str">
        <v>Kamboinse</v>
      </c>
      <c r="CS418" s="3" t="str">
        <v>Kamboinse</v>
      </c>
      <c r="CT418" s="3" t="str">
        <v>Kamboinse</v>
      </c>
      <c r="CU418" s="3" t="str">
        <v>Kamboinse</v>
      </c>
      <c r="CV418" s="3" t="str">
        <v>Kamboinse</v>
      </c>
      <c r="CW418" s="3" t="str">
        <v>Kamboinse</v>
      </c>
      <c r="CX418" s="3" t="str">
        <v>Kamboinse</v>
      </c>
      <c r="CY418" s="3" t="str">
        <v>Kamboinse</v>
      </c>
      <c r="CZ418" s="3" t="str">
        <v>Kamboinse</v>
      </c>
      <c r="DA418" s="3" t="str">
        <v>Kamboinse</v>
      </c>
      <c r="DB418" s="3" t="str">
        <v>Kamboinse</v>
      </c>
      <c r="DC418" s="3" t="str">
        <v>Kamboinse</v>
      </c>
      <c r="DD418" s="3" t="str">
        <v>Kamboinse</v>
      </c>
      <c r="DE418" s="3" t="str">
        <v>Kamboinse</v>
      </c>
      <c r="DF418" s="3" t="str">
        <v>Kamboinse</v>
      </c>
      <c r="DG418" s="3" t="str">
        <v>Kamboinse</v>
      </c>
      <c r="DH418" s="3" t="str">
        <v>Kamboinse</v>
      </c>
      <c r="DI418" s="3" t="str">
        <v>Kamboinse</v>
      </c>
      <c r="DJ418" s="3" t="str">
        <v>Kamboinse</v>
      </c>
      <c r="DK418" s="3" t="str">
        <v>Kamboinse</v>
      </c>
      <c r="DL418" s="3" t="str">
        <v>Kamboinse</v>
      </c>
      <c r="DM418" s="3" t="str">
        <v>Kamboinse</v>
      </c>
      <c r="DN418" s="3" t="str">
        <v>Kamboinse</v>
      </c>
      <c r="DO418" s="3" t="str">
        <v>Kamboinse</v>
      </c>
      <c r="DP418" s="3" t="str">
        <v>Kamboinse</v>
      </c>
    </row>
    <row r="419" spans="1:120" ht="14.5" x14ac:dyDescent="0.35">
      <c r="A419" s="3">
        <v>-1.8333299999999999</v>
      </c>
      <c r="B419" s="3">
        <v>37.666670000000003</v>
      </c>
      <c r="C419" s="3" t="s">
        <v>166</v>
      </c>
      <c r="D419" s="3" t="s">
        <v>107</v>
      </c>
      <c r="E419" s="3" t="s">
        <v>352</v>
      </c>
      <c r="F419" s="3">
        <v>917</v>
      </c>
      <c r="G419"/>
      <c r="H419" s="3" t="str">
        <f>CONCATENATE(site_list[[#This Row],[Country]],site_list[[#This Row],[Site.ID]])</f>
        <v>KenyaKampi ya Mawe Agricultural Field Station</v>
      </c>
      <c r="BB419" s="3" t="str">
        <v>Kampi ya Mawe Agricultural Field Station</v>
      </c>
      <c r="BC419" s="3" t="str">
        <v>Kampi ya Mawe Agricultural Field Station</v>
      </c>
      <c r="BD419" s="3" t="str">
        <v>Kampi ya Mawe Agricultural Field Station</v>
      </c>
      <c r="BE419" s="3" t="str">
        <v>Kampi ya Mawe Agricultural Field Station</v>
      </c>
      <c r="BF419" s="3" t="str">
        <v>Kampi ya Mawe Agricultural Field Station</v>
      </c>
      <c r="BG419" s="3" t="str">
        <v>Kampi ya Mawe Agricultural Field Station</v>
      </c>
      <c r="BH419" s="3" t="str">
        <v>Kampi ya Mawe Agricultural Field Station</v>
      </c>
      <c r="BI419" s="3" t="str">
        <v>Kampi ya Mawe Agricultural Field Station</v>
      </c>
      <c r="BJ419" s="3" t="str">
        <v>Kampi ya Mawe Agricultural Field Station</v>
      </c>
      <c r="BK419" s="3" t="str">
        <v>Kampi ya Mawe Agricultural Field Station</v>
      </c>
      <c r="BL419" s="3" t="str">
        <v>Kampi ya Mawe Agricultural Field Station</v>
      </c>
      <c r="BM419" s="3" t="str">
        <v>Kampi ya Mawe Agricultural Field Station</v>
      </c>
      <c r="BN419" s="3" t="str">
        <v>Kampi ya Mawe Agricultural Field Station</v>
      </c>
      <c r="BO419" s="3" t="str">
        <v>Kampi ya Mawe Agricultural Field Station</v>
      </c>
      <c r="BP419" s="3" t="str">
        <v>Kampi ya Mawe Agricultural Field Station</v>
      </c>
      <c r="BQ419" s="3" t="str">
        <v>Kampi ya Mawe Agricultural Field Station</v>
      </c>
      <c r="BR419" s="3" t="str">
        <v>Kampi ya Mawe Agricultural Field Station</v>
      </c>
      <c r="BS419" s="3" t="str">
        <v>Kampi ya Mawe Agricultural Field Station</v>
      </c>
      <c r="BT419" s="3" t="str">
        <v>Kampi ya Mawe Agricultural Field Station</v>
      </c>
      <c r="BU419" s="3" t="str">
        <v>Kampi ya Mawe Agricultural Field Station</v>
      </c>
      <c r="BV419" s="3" t="str">
        <v>Kampi ya Mawe Agricultural Field Station</v>
      </c>
      <c r="BW419" s="3" t="str">
        <v>Kampi ya Mawe Agricultural Field Station</v>
      </c>
      <c r="BX419" s="3" t="str">
        <v>Kampi ya Mawe Agricultural Field Station</v>
      </c>
      <c r="BY419" s="3" t="str">
        <v>Kampi ya Mawe Agricultural Field Station</v>
      </c>
      <c r="BZ419" s="3" t="str">
        <v>Kampi ya Mawe Agricultural Field Station</v>
      </c>
      <c r="CA419" s="3" t="str">
        <v>Kampi ya Mawe Agricultural Field Station</v>
      </c>
      <c r="CB419" s="3" t="str">
        <v>Kampi ya Mawe Agricultural Field Station</v>
      </c>
      <c r="CC419" s="3" t="str">
        <v>Kampi ya Mawe Agricultural Field Station</v>
      </c>
      <c r="CD419" s="3" t="str">
        <v>Kampi ya Mawe Agricultural Field Station</v>
      </c>
      <c r="CE419" s="3" t="str">
        <v>Kampi ya Mawe Agricultural Field Station</v>
      </c>
      <c r="CF419" s="3" t="str">
        <v>Kampi ya Mawe Agricultural Field Station</v>
      </c>
      <c r="CG419" s="3" t="str">
        <v>Kampi ya Mawe Agricultural Field Station</v>
      </c>
      <c r="CK419" s="3" t="str">
        <v>Kampi ya Mawe Agricultural Field Station</v>
      </c>
      <c r="CM419" s="3" t="str">
        <v>Kampi ya Mawe Agricultural Field Station</v>
      </c>
      <c r="CN419" s="3" t="str">
        <v>Kampi ya Mawe Agricultural Field Station</v>
      </c>
      <c r="CO419" s="3" t="str">
        <v>Kampi ya Mawe Agricultural Field Station</v>
      </c>
      <c r="CP419" s="3" t="str">
        <v>Kampi ya Mawe Agricultural Field Station</v>
      </c>
      <c r="CQ419" s="3" t="str">
        <v>Kampi ya Mawe Agricultural Field Station</v>
      </c>
      <c r="CR419" s="3" t="str">
        <v>Kampi ya Mawe Agricultural Field Station</v>
      </c>
      <c r="CS419" s="3" t="str">
        <v>Kampi ya Mawe Agricultural Field Station</v>
      </c>
      <c r="CT419" s="3" t="str">
        <v>Kampi ya Mawe Agricultural Field Station</v>
      </c>
      <c r="CU419" s="3" t="str">
        <v>Kampi ya Mawe Agricultural Field Station</v>
      </c>
      <c r="CV419" s="3" t="str">
        <v>Kampi ya Mawe Agricultural Field Station</v>
      </c>
      <c r="CW419" s="3" t="str">
        <v>Kampi ya Mawe Agricultural Field Station</v>
      </c>
      <c r="CX419" s="3" t="str">
        <v>Kampi ya Mawe Agricultural Field Station</v>
      </c>
      <c r="CY419" s="3" t="str">
        <v>Kampi ya Mawe Agricultural Field Station</v>
      </c>
      <c r="CZ419" s="3" t="str">
        <v>Kampi ya Mawe Agricultural Field Station</v>
      </c>
      <c r="DA419" s="3" t="str">
        <v>Kampi ya Mawe Agricultural Field Station</v>
      </c>
      <c r="DB419" s="3" t="str">
        <v>Kampi ya Mawe Agricultural Field Station</v>
      </c>
      <c r="DC419" s="3" t="str">
        <v>Kampi ya Mawe Agricultural Field Station</v>
      </c>
      <c r="DD419" s="3" t="str">
        <v>Kampi ya Mawe Agricultural Field Station</v>
      </c>
      <c r="DE419" s="3" t="str">
        <v>Kampi ya Mawe Agricultural Field Station</v>
      </c>
      <c r="DF419" s="3" t="str">
        <v>Kampi ya Mawe Agricultural Field Station</v>
      </c>
      <c r="DG419" s="3" t="str">
        <v>Kampi ya Mawe Agricultural Field Station</v>
      </c>
      <c r="DH419" s="3" t="str">
        <v>Kampi ya Mawe Agricultural Field Station</v>
      </c>
      <c r="DI419" s="3" t="str">
        <v>Kampi ya Mawe Agricultural Field Station</v>
      </c>
      <c r="DJ419" s="3" t="str">
        <v>Kampi ya Mawe Agricultural Field Station</v>
      </c>
      <c r="DK419" s="3" t="str">
        <v>Kampi ya Mawe Agricultural Field Station</v>
      </c>
      <c r="DL419" s="3" t="str">
        <v>Kampi ya Mawe Agricultural Field Station</v>
      </c>
      <c r="DM419" s="3" t="str">
        <v>Kampi ya Mawe Agricultural Field Station</v>
      </c>
      <c r="DN419" s="3" t="str">
        <v>Kampi ya Mawe Agricultural Field Station</v>
      </c>
      <c r="DO419" s="3" t="str">
        <v>Kampi ya Mawe Agricultural Field Station</v>
      </c>
      <c r="DP419" s="3" t="str">
        <v>Kampi ya Mawe Agricultural Field Station</v>
      </c>
    </row>
    <row r="420" spans="1:120" ht="14.5" x14ac:dyDescent="0.35">
      <c r="A420" s="3">
        <v>-13.916700000000001</v>
      </c>
      <c r="B420" s="3">
        <v>33.65</v>
      </c>
      <c r="C420" s="3" t="s">
        <v>178</v>
      </c>
      <c r="D420" s="3" t="s">
        <v>112</v>
      </c>
      <c r="E420" s="3" t="s">
        <v>10301</v>
      </c>
      <c r="F420" s="3">
        <v>1000</v>
      </c>
      <c r="G420"/>
      <c r="H420" s="3" t="str">
        <f>CONCATENATE(site_list[[#This Row],[Country]],site_list[[#This Row],[Site.ID]])</f>
        <v>MalawiKandiyani</v>
      </c>
      <c r="BB420" s="3" t="str">
        <v>Kandiyani</v>
      </c>
      <c r="BC420" s="3" t="str">
        <v>Kandiyani</v>
      </c>
      <c r="BD420" s="3" t="str">
        <v>Kandiyani</v>
      </c>
      <c r="BE420" s="3" t="str">
        <v>Kandiyani</v>
      </c>
      <c r="BF420" s="3" t="str">
        <v>Kandiyani</v>
      </c>
      <c r="BG420" s="3" t="str">
        <v>Kandiyani</v>
      </c>
      <c r="BH420" s="3" t="str">
        <v>Kandiyani</v>
      </c>
      <c r="BI420" s="3" t="str">
        <v>Kandiyani</v>
      </c>
      <c r="BJ420" s="3" t="str">
        <v>Kandiyani</v>
      </c>
      <c r="BK420" s="3" t="str">
        <v>Kandiyani</v>
      </c>
      <c r="BL420" s="3" t="str">
        <v>Kandiyani</v>
      </c>
      <c r="BM420" s="3" t="str">
        <v>Kandiyani</v>
      </c>
      <c r="BN420" s="3" t="str">
        <v>Kandiyani</v>
      </c>
      <c r="BO420" s="3" t="str">
        <v>Kandiyani</v>
      </c>
      <c r="BP420" s="3" t="str">
        <v>Kandiyani</v>
      </c>
      <c r="BQ420" s="3" t="str">
        <v>Kandiyani</v>
      </c>
      <c r="BR420" s="3" t="str">
        <v>Kandiyani</v>
      </c>
      <c r="BS420" s="3" t="str">
        <v>Kandiyani</v>
      </c>
      <c r="BT420" s="3" t="str">
        <v>Kandiyani</v>
      </c>
      <c r="BU420" s="3" t="str">
        <v>Kandiyani</v>
      </c>
      <c r="BV420" s="3" t="str">
        <v>Kandiyani</v>
      </c>
      <c r="BW420" s="3" t="str">
        <v>Kandiyani</v>
      </c>
      <c r="BX420" s="3" t="str">
        <v>Kandiyani</v>
      </c>
      <c r="BY420" s="3" t="str">
        <v>Kandiyani</v>
      </c>
      <c r="BZ420" s="3" t="str">
        <v>Kandiyani</v>
      </c>
      <c r="CA420" s="3" t="str">
        <v>Kandiyani</v>
      </c>
      <c r="CB420" s="3" t="str">
        <v>Kandiyani</v>
      </c>
      <c r="CC420" s="3" t="str">
        <v>Kandiyani</v>
      </c>
      <c r="CD420" s="3" t="str">
        <v>Kandiyani</v>
      </c>
      <c r="CE420" s="3" t="str">
        <v>Kandiyani</v>
      </c>
      <c r="CF420" s="3" t="str">
        <v>Kandiyani</v>
      </c>
      <c r="CG420" s="3" t="str">
        <v>Kandiyani</v>
      </c>
      <c r="CK420" s="3" t="str">
        <v>Kandiyani</v>
      </c>
      <c r="CM420" s="3" t="str">
        <v>Kandiyani</v>
      </c>
      <c r="CN420" s="3" t="str">
        <v>Kandiyani</v>
      </c>
      <c r="CO420" s="3" t="str">
        <v>Kandiyani</v>
      </c>
      <c r="CP420" s="3" t="str">
        <v>Kandiyani</v>
      </c>
      <c r="CQ420" s="3" t="str">
        <v>Kandiyani</v>
      </c>
      <c r="CR420" s="3" t="str">
        <v>Kandiyani</v>
      </c>
      <c r="CS420" s="3" t="str">
        <v>Kandiyani</v>
      </c>
      <c r="CT420" s="3" t="str">
        <v>Kandiyani</v>
      </c>
      <c r="CU420" s="3" t="str">
        <v>Kandiyani</v>
      </c>
      <c r="CV420" s="3" t="str">
        <v>Kandiyani</v>
      </c>
      <c r="CW420" s="3" t="str">
        <v>Kandiyani</v>
      </c>
      <c r="CX420" s="3" t="str">
        <v>Kandiyani</v>
      </c>
      <c r="CY420" s="3" t="str">
        <v>Kandiyani</v>
      </c>
      <c r="CZ420" s="3" t="str">
        <v>Kandiyani</v>
      </c>
      <c r="DA420" s="3" t="str">
        <v>Kandiyani</v>
      </c>
      <c r="DB420" s="3" t="str">
        <v>Kandiyani</v>
      </c>
      <c r="DC420" s="3" t="str">
        <v>Kandiyani</v>
      </c>
      <c r="DD420" s="3" t="str">
        <v>Kandiyani</v>
      </c>
      <c r="DE420" s="3" t="str">
        <v>Kandiyani</v>
      </c>
      <c r="DF420" s="3" t="str">
        <v>Kandiyani</v>
      </c>
      <c r="DG420" s="3" t="str">
        <v>Kandiyani</v>
      </c>
      <c r="DH420" s="3" t="str">
        <v>Kandiyani</v>
      </c>
      <c r="DI420" s="3" t="str">
        <v>Kandiyani</v>
      </c>
      <c r="DJ420" s="3" t="str">
        <v>Kandiyani</v>
      </c>
      <c r="DK420" s="3" t="str">
        <v>Kandiyani</v>
      </c>
      <c r="DL420" s="3" t="str">
        <v>Kandiyani</v>
      </c>
      <c r="DM420" s="3" t="str">
        <v>Kandiyani</v>
      </c>
      <c r="DN420" s="3" t="str">
        <v>Kandiyani</v>
      </c>
      <c r="DO420" s="3" t="str">
        <v>Kandiyani</v>
      </c>
      <c r="DP420" s="3" t="str">
        <v>Kandiyani</v>
      </c>
    </row>
    <row r="421" spans="1:120" ht="14.5" x14ac:dyDescent="0.35">
      <c r="A421" s="3">
        <v>-0.33333000000000002</v>
      </c>
      <c r="B421" s="3">
        <v>37.683329999999998</v>
      </c>
      <c r="C421" s="3" t="s">
        <v>166</v>
      </c>
      <c r="D421" s="3" t="s">
        <v>107</v>
      </c>
      <c r="E421" s="3" t="s">
        <v>7741</v>
      </c>
      <c r="F421" s="3">
        <v>550</v>
      </c>
      <c r="G421"/>
      <c r="H421" s="3" t="str">
        <f>CONCATENATE(site_list[[#This Row],[Country]],site_list[[#This Row],[Site.ID]])</f>
        <v>KenyaKangutu Primary School</v>
      </c>
      <c r="BB421" s="3" t="str">
        <v>Kangutu Primary School</v>
      </c>
      <c r="BC421" s="3" t="str">
        <v>Kangutu Primary School</v>
      </c>
      <c r="BD421" s="3" t="str">
        <v>Kangutu Primary School</v>
      </c>
      <c r="BE421" s="3" t="str">
        <v>Kangutu Primary School</v>
      </c>
      <c r="BF421" s="3" t="str">
        <v>Kangutu Primary School</v>
      </c>
      <c r="BG421" s="3" t="str">
        <v>Kangutu Primary School</v>
      </c>
      <c r="BH421" s="3" t="str">
        <v>Kangutu Primary School</v>
      </c>
      <c r="BI421" s="3" t="str">
        <v>Kangutu Primary School</v>
      </c>
      <c r="BJ421" s="3" t="str">
        <v>Kangutu Primary School</v>
      </c>
      <c r="BK421" s="3" t="str">
        <v>Kangutu Primary School</v>
      </c>
      <c r="BL421" s="3" t="str">
        <v>Kangutu Primary School</v>
      </c>
      <c r="BM421" s="3" t="str">
        <v>Kangutu Primary School</v>
      </c>
      <c r="BN421" s="3" t="str">
        <v>Kangutu Primary School</v>
      </c>
      <c r="BO421" s="3" t="str">
        <v>Kangutu Primary School</v>
      </c>
      <c r="BP421" s="3" t="str">
        <v>Kangutu Primary School</v>
      </c>
      <c r="BQ421" s="3" t="str">
        <v>Kangutu Primary School</v>
      </c>
      <c r="BR421" s="3" t="str">
        <v>Kangutu Primary School</v>
      </c>
      <c r="BS421" s="3" t="str">
        <v>Kangutu Primary School</v>
      </c>
      <c r="BT421" s="3" t="str">
        <v>Kangutu Primary School</v>
      </c>
      <c r="BU421" s="3" t="str">
        <v>Kangutu Primary School</v>
      </c>
      <c r="BV421" s="3" t="str">
        <v>Kangutu Primary School</v>
      </c>
      <c r="BW421" s="3" t="str">
        <v>Kangutu Primary School</v>
      </c>
      <c r="BX421" s="3" t="str">
        <v>Kangutu Primary School</v>
      </c>
      <c r="BY421" s="3" t="str">
        <v>Kangutu Primary School</v>
      </c>
      <c r="BZ421" s="3" t="str">
        <v>Kangutu Primary School</v>
      </c>
      <c r="CA421" s="3" t="str">
        <v>Kangutu Primary School</v>
      </c>
      <c r="CB421" s="3" t="str">
        <v>Kangutu Primary School</v>
      </c>
      <c r="CC421" s="3" t="str">
        <v>Kangutu Primary School</v>
      </c>
      <c r="CD421" s="3" t="str">
        <v>Kangutu Primary School</v>
      </c>
      <c r="CE421" s="3" t="str">
        <v>Kangutu Primary School</v>
      </c>
      <c r="CF421" s="3" t="str">
        <v>Kangutu Primary School</v>
      </c>
      <c r="CG421" s="3" t="str">
        <v>Kangutu Primary School</v>
      </c>
      <c r="CK421" s="3" t="str">
        <v>Kangutu Primary School</v>
      </c>
      <c r="CM421" s="3" t="str">
        <v>Kangutu Primary School</v>
      </c>
      <c r="CN421" s="3" t="str">
        <v>Kangutu Primary School</v>
      </c>
      <c r="CO421" s="3" t="str">
        <v>Kangutu Primary School</v>
      </c>
      <c r="CP421" s="3" t="str">
        <v>Kangutu Primary School</v>
      </c>
      <c r="CQ421" s="3" t="str">
        <v>Kangutu Primary School</v>
      </c>
      <c r="CR421" s="3" t="str">
        <v>Kangutu Primary School</v>
      </c>
      <c r="CS421" s="3" t="str">
        <v>Kangutu Primary School</v>
      </c>
      <c r="CT421" s="3" t="str">
        <v>Kangutu Primary School</v>
      </c>
      <c r="CU421" s="3" t="str">
        <v>Kangutu Primary School</v>
      </c>
      <c r="CV421" s="3" t="str">
        <v>Kangutu Primary School</v>
      </c>
      <c r="CW421" s="3" t="str">
        <v>Kangutu Primary School</v>
      </c>
      <c r="CX421" s="3" t="str">
        <v>Kangutu Primary School</v>
      </c>
      <c r="CY421" s="3" t="str">
        <v>Kangutu Primary School</v>
      </c>
      <c r="CZ421" s="3" t="str">
        <v>Kangutu Primary School</v>
      </c>
      <c r="DA421" s="3" t="str">
        <v>Kangutu Primary School</v>
      </c>
      <c r="DB421" s="3" t="str">
        <v>Kangutu Primary School</v>
      </c>
      <c r="DC421" s="3" t="str">
        <v>Kangutu Primary School</v>
      </c>
      <c r="DD421" s="3" t="str">
        <v>Kangutu Primary School</v>
      </c>
      <c r="DE421" s="3" t="str">
        <v>Kangutu Primary School</v>
      </c>
      <c r="DF421" s="3" t="str">
        <v>Kangutu Primary School</v>
      </c>
      <c r="DG421" s="3" t="str">
        <v>Kangutu Primary School</v>
      </c>
      <c r="DH421" s="3" t="str">
        <v>Kangutu Primary School</v>
      </c>
      <c r="DI421" s="3" t="str">
        <v>Kangutu Primary School</v>
      </c>
      <c r="DJ421" s="3" t="str">
        <v>Kangutu Primary School</v>
      </c>
      <c r="DK421" s="3" t="str">
        <v>Kangutu Primary School</v>
      </c>
      <c r="DL421" s="3" t="str">
        <v>Kangutu Primary School</v>
      </c>
      <c r="DM421" s="3" t="str">
        <v>Kangutu Primary School</v>
      </c>
      <c r="DN421" s="3" t="str">
        <v>Kangutu Primary School</v>
      </c>
      <c r="DO421" s="3" t="str">
        <v>Kangutu Primary School</v>
      </c>
      <c r="DP421" s="3" t="str">
        <v>Kangutu Primary School</v>
      </c>
    </row>
    <row r="422" spans="1:120" ht="14.5" x14ac:dyDescent="0.35">
      <c r="A422" s="3">
        <v>12.002190000000001</v>
      </c>
      <c r="B422" s="3">
        <v>8.5919399999999992</v>
      </c>
      <c r="C422" s="3" t="s">
        <v>196</v>
      </c>
      <c r="D422" s="3" t="s">
        <v>107</v>
      </c>
      <c r="E422" s="3" t="s">
        <v>440</v>
      </c>
      <c r="F422" s="3">
        <v>10000</v>
      </c>
      <c r="G422"/>
      <c r="H422" s="3" t="str">
        <f>CONCATENATE(site_list[[#This Row],[Country]],site_list[[#This Row],[Site.ID]])</f>
        <v>NigeriaKano</v>
      </c>
      <c r="BB422" s="3" t="str">
        <v>Kano</v>
      </c>
      <c r="BC422" s="3" t="str">
        <v>Kano</v>
      </c>
      <c r="BD422" s="3" t="str">
        <v>Kano</v>
      </c>
      <c r="BE422" s="3" t="str">
        <v>Kano</v>
      </c>
      <c r="BF422" s="3" t="str">
        <v>Kano</v>
      </c>
      <c r="BG422" s="3" t="str">
        <v>Kano</v>
      </c>
      <c r="BH422" s="3" t="str">
        <v>Kano</v>
      </c>
      <c r="BI422" s="3" t="str">
        <v>Kano</v>
      </c>
      <c r="BJ422" s="3" t="str">
        <v>Kano</v>
      </c>
      <c r="BK422" s="3" t="str">
        <v>Kano</v>
      </c>
      <c r="BL422" s="3" t="str">
        <v>Kano</v>
      </c>
      <c r="BM422" s="3" t="str">
        <v>Kano</v>
      </c>
      <c r="BN422" s="3" t="str">
        <v>Kano</v>
      </c>
      <c r="BO422" s="3" t="str">
        <v>Kano</v>
      </c>
      <c r="BP422" s="3" t="str">
        <v>Kano</v>
      </c>
      <c r="BQ422" s="3" t="str">
        <v>Kano</v>
      </c>
      <c r="BR422" s="3" t="str">
        <v>Kano</v>
      </c>
      <c r="BS422" s="3" t="str">
        <v>Kano</v>
      </c>
      <c r="BT422" s="3" t="str">
        <v>Kano</v>
      </c>
      <c r="BU422" s="3" t="str">
        <v>Kano</v>
      </c>
      <c r="BV422" s="3" t="str">
        <v>Kano</v>
      </c>
      <c r="BW422" s="3" t="str">
        <v>Kano</v>
      </c>
      <c r="BX422" s="3" t="str">
        <v>Kano</v>
      </c>
      <c r="BY422" s="3" t="str">
        <v>Kano</v>
      </c>
      <c r="BZ422" s="3" t="str">
        <v>Kano</v>
      </c>
      <c r="CA422" s="3" t="str">
        <v>Kano</v>
      </c>
      <c r="CB422" s="3" t="str">
        <v>Kano</v>
      </c>
      <c r="CC422" s="3" t="str">
        <v>Kano</v>
      </c>
      <c r="CD422" s="3" t="str">
        <v>Kano</v>
      </c>
      <c r="CE422" s="3" t="str">
        <v>Kano</v>
      </c>
      <c r="CF422" s="3" t="str">
        <v>Kano</v>
      </c>
      <c r="CG422" s="3" t="str">
        <v>Kano</v>
      </c>
      <c r="CK422" s="3" t="str">
        <v>Kano</v>
      </c>
      <c r="CM422" s="3" t="str">
        <v>Kano</v>
      </c>
      <c r="CN422" s="3" t="str">
        <v>Kano</v>
      </c>
      <c r="CO422" s="3" t="str">
        <v>Kano</v>
      </c>
      <c r="CP422" s="3" t="str">
        <v>Kano</v>
      </c>
      <c r="CQ422" s="3" t="str">
        <v>Kano</v>
      </c>
      <c r="CR422" s="3" t="str">
        <v>Kano</v>
      </c>
      <c r="CS422" s="3" t="str">
        <v>Kano</v>
      </c>
      <c r="CT422" s="3" t="str">
        <v>Kano</v>
      </c>
      <c r="CU422" s="3" t="str">
        <v>Kano</v>
      </c>
      <c r="CV422" s="3" t="str">
        <v>Kano</v>
      </c>
      <c r="CW422" s="3" t="str">
        <v>Kano</v>
      </c>
      <c r="CX422" s="3" t="str">
        <v>Kano</v>
      </c>
      <c r="CY422" s="3" t="str">
        <v>Kano</v>
      </c>
      <c r="CZ422" s="3" t="str">
        <v>Kano</v>
      </c>
      <c r="DA422" s="3" t="str">
        <v>Kano</v>
      </c>
      <c r="DB422" s="3" t="str">
        <v>Kano</v>
      </c>
      <c r="DC422" s="3" t="str">
        <v>Kano</v>
      </c>
      <c r="DD422" s="3" t="str">
        <v>Kano</v>
      </c>
      <c r="DE422" s="3" t="str">
        <v>Kano</v>
      </c>
      <c r="DF422" s="3" t="str">
        <v>Kano</v>
      </c>
      <c r="DG422" s="3" t="str">
        <v>Kano</v>
      </c>
      <c r="DH422" s="3" t="str">
        <v>Kano</v>
      </c>
      <c r="DI422" s="3" t="str">
        <v>Kano</v>
      </c>
      <c r="DJ422" s="3" t="str">
        <v>Kano</v>
      </c>
      <c r="DK422" s="3" t="str">
        <v>Kano</v>
      </c>
      <c r="DL422" s="3" t="str">
        <v>Kano</v>
      </c>
      <c r="DM422" s="3" t="str">
        <v>Kano</v>
      </c>
      <c r="DN422" s="3" t="str">
        <v>Kano</v>
      </c>
      <c r="DO422" s="3" t="str">
        <v>Kano</v>
      </c>
      <c r="DP422" s="3" t="str">
        <v>Kano</v>
      </c>
    </row>
    <row r="423" spans="1:120" ht="14.5" x14ac:dyDescent="0.35">
      <c r="A423" s="3">
        <v>-1.22</v>
      </c>
      <c r="B423" s="3">
        <v>29.796669999999999</v>
      </c>
      <c r="C423" s="3" t="s">
        <v>233</v>
      </c>
      <c r="D423" s="3" t="s">
        <v>107</v>
      </c>
      <c r="E423" s="3" t="s">
        <v>7742</v>
      </c>
      <c r="F423" s="3">
        <v>1000</v>
      </c>
      <c r="G423"/>
      <c r="H423" s="3" t="str">
        <f>CONCATENATE(site_list[[#This Row],[Country]],site_list[[#This Row],[Site.ID]])</f>
        <v>UgandaKarengyere</v>
      </c>
      <c r="BB423" s="3" t="str">
        <v>Karengyere</v>
      </c>
      <c r="BC423" s="3" t="str">
        <v>Karengyere</v>
      </c>
      <c r="BD423" s="3" t="str">
        <v>Karengyere</v>
      </c>
      <c r="BE423" s="3" t="str">
        <v>Karengyere</v>
      </c>
      <c r="BF423" s="3" t="str">
        <v>Karengyere</v>
      </c>
      <c r="BG423" s="3" t="str">
        <v>Karengyere</v>
      </c>
      <c r="BH423" s="3" t="str">
        <v>Karengyere</v>
      </c>
      <c r="BI423" s="3" t="str">
        <v>Karengyere</v>
      </c>
      <c r="BJ423" s="3" t="str">
        <v>Karengyere</v>
      </c>
      <c r="BK423" s="3" t="str">
        <v>Karengyere</v>
      </c>
      <c r="BL423" s="3" t="str">
        <v>Karengyere</v>
      </c>
      <c r="BM423" s="3" t="str">
        <v>Karengyere</v>
      </c>
      <c r="BN423" s="3" t="str">
        <v>Karengyere</v>
      </c>
      <c r="BO423" s="3" t="str">
        <v>Karengyere</v>
      </c>
      <c r="BP423" s="3" t="str">
        <v>Karengyere</v>
      </c>
      <c r="BQ423" s="3" t="str">
        <v>Karengyere</v>
      </c>
      <c r="BR423" s="3" t="str">
        <v>Karengyere</v>
      </c>
      <c r="BS423" s="3" t="str">
        <v>Karengyere</v>
      </c>
      <c r="BT423" s="3" t="str">
        <v>Karengyere</v>
      </c>
      <c r="BU423" s="3" t="str">
        <v>Karengyere</v>
      </c>
      <c r="BV423" s="3" t="str">
        <v>Karengyere</v>
      </c>
      <c r="BW423" s="3" t="str">
        <v>Karengyere</v>
      </c>
      <c r="BX423" s="3" t="str">
        <v>Karengyere</v>
      </c>
      <c r="BY423" s="3" t="str">
        <v>Karengyere</v>
      </c>
      <c r="BZ423" s="3" t="str">
        <v>Karengyere</v>
      </c>
      <c r="CA423" s="3" t="str">
        <v>Karengyere</v>
      </c>
      <c r="CB423" s="3" t="str">
        <v>Karengyere</v>
      </c>
      <c r="CC423" s="3" t="str">
        <v>Karengyere</v>
      </c>
      <c r="CD423" s="3" t="str">
        <v>Karengyere</v>
      </c>
      <c r="CE423" s="3" t="str">
        <v>Karengyere</v>
      </c>
      <c r="CF423" s="3" t="str">
        <v>Karengyere</v>
      </c>
      <c r="CG423" s="3" t="str">
        <v>Karengyere</v>
      </c>
      <c r="CK423" s="3" t="str">
        <v>Karengyere</v>
      </c>
      <c r="CM423" s="3" t="str">
        <v>Karengyere</v>
      </c>
      <c r="CN423" s="3" t="str">
        <v>Karengyere</v>
      </c>
      <c r="CO423" s="3" t="str">
        <v>Karengyere</v>
      </c>
      <c r="CP423" s="3" t="str">
        <v>Karengyere</v>
      </c>
      <c r="CQ423" s="3" t="str">
        <v>Karengyere</v>
      </c>
      <c r="CR423" s="3" t="str">
        <v>Karengyere</v>
      </c>
      <c r="CS423" s="3" t="str">
        <v>Karengyere</v>
      </c>
      <c r="CT423" s="3" t="str">
        <v>Karengyere</v>
      </c>
      <c r="CU423" s="3" t="str">
        <v>Karengyere</v>
      </c>
      <c r="CV423" s="3" t="str">
        <v>Karengyere</v>
      </c>
      <c r="CW423" s="3" t="str">
        <v>Karengyere</v>
      </c>
      <c r="CX423" s="3" t="str">
        <v>Karengyere</v>
      </c>
      <c r="CY423" s="3" t="str">
        <v>Karengyere</v>
      </c>
      <c r="CZ423" s="3" t="str">
        <v>Karengyere</v>
      </c>
      <c r="DA423" s="3" t="str">
        <v>Karengyere</v>
      </c>
      <c r="DB423" s="3" t="str">
        <v>Karengyere</v>
      </c>
      <c r="DC423" s="3" t="str">
        <v>Karengyere</v>
      </c>
      <c r="DD423" s="3" t="str">
        <v>Karengyere</v>
      </c>
      <c r="DE423" s="3" t="str">
        <v>Karengyere</v>
      </c>
      <c r="DF423" s="3" t="str">
        <v>Karengyere</v>
      </c>
      <c r="DG423" s="3" t="str">
        <v>Karengyere</v>
      </c>
      <c r="DH423" s="3" t="str">
        <v>Karengyere</v>
      </c>
      <c r="DI423" s="3" t="str">
        <v>Karengyere</v>
      </c>
      <c r="DJ423" s="3" t="str">
        <v>Karengyere</v>
      </c>
      <c r="DK423" s="3" t="str">
        <v>Karengyere</v>
      </c>
      <c r="DL423" s="3" t="str">
        <v>Karengyere</v>
      </c>
      <c r="DM423" s="3" t="str">
        <v>Karengyere</v>
      </c>
      <c r="DN423" s="3" t="str">
        <v>Karengyere</v>
      </c>
      <c r="DO423" s="3" t="str">
        <v>Karengyere</v>
      </c>
      <c r="DP423" s="3" t="str">
        <v>Karengyere</v>
      </c>
    </row>
    <row r="424" spans="1:120" ht="14.5" x14ac:dyDescent="0.35">
      <c r="A424" s="3">
        <v>-0.50349999999999995</v>
      </c>
      <c r="B424" s="3">
        <v>37.457799999999999</v>
      </c>
      <c r="C424" s="3" t="s">
        <v>166</v>
      </c>
      <c r="D424" s="3" t="s">
        <v>107</v>
      </c>
      <c r="E424" s="3" t="s">
        <v>353</v>
      </c>
      <c r="F424" s="3">
        <v>300</v>
      </c>
      <c r="G424"/>
      <c r="H424" s="3" t="str">
        <f>CONCATENATE(site_list[[#This Row],[Country]],site_list[[#This Row],[Site.ID]])</f>
        <v>KenyaKARI Embu</v>
      </c>
      <c r="BB424" s="3" t="str">
        <v>KARI Embu</v>
      </c>
      <c r="BC424" s="3" t="str">
        <v>KARI Embu</v>
      </c>
      <c r="BD424" s="3" t="str">
        <v>KARI Embu</v>
      </c>
      <c r="BE424" s="3" t="str">
        <v>KARI Embu</v>
      </c>
      <c r="BF424" s="3" t="str">
        <v>KARI Embu</v>
      </c>
      <c r="BG424" s="3" t="str">
        <v>KARI Embu</v>
      </c>
      <c r="BH424" s="3" t="str">
        <v>KARI Embu</v>
      </c>
      <c r="BI424" s="3" t="str">
        <v>KARI Embu</v>
      </c>
      <c r="BJ424" s="3" t="str">
        <v>KARI Embu</v>
      </c>
      <c r="BK424" s="3" t="str">
        <v>KARI Embu</v>
      </c>
      <c r="BL424" s="3" t="str">
        <v>KARI Embu</v>
      </c>
      <c r="BM424" s="3" t="str">
        <v>KARI Embu</v>
      </c>
      <c r="BN424" s="3" t="str">
        <v>KARI Embu</v>
      </c>
      <c r="BO424" s="3" t="str">
        <v>KARI Embu</v>
      </c>
      <c r="BP424" s="3" t="str">
        <v>KARI Embu</v>
      </c>
      <c r="BQ424" s="3" t="str">
        <v>KARI Embu</v>
      </c>
      <c r="BR424" s="3" t="str">
        <v>KARI Embu</v>
      </c>
      <c r="BS424" s="3" t="str">
        <v>KARI Embu</v>
      </c>
      <c r="BT424" s="3" t="str">
        <v>KARI Embu</v>
      </c>
      <c r="BU424" s="3" t="str">
        <v>KARI Embu</v>
      </c>
      <c r="BV424" s="3" t="str">
        <v>KARI Embu</v>
      </c>
      <c r="BW424" s="3" t="str">
        <v>KARI Embu</v>
      </c>
      <c r="BX424" s="3" t="str">
        <v>KARI Embu</v>
      </c>
      <c r="BY424" s="3" t="str">
        <v>KARI Embu</v>
      </c>
      <c r="BZ424" s="3" t="str">
        <v>KARI Embu</v>
      </c>
      <c r="CA424" s="3" t="str">
        <v>KARI Embu</v>
      </c>
      <c r="CB424" s="3" t="str">
        <v>KARI Embu</v>
      </c>
      <c r="CC424" s="3" t="str">
        <v>KARI Embu</v>
      </c>
      <c r="CD424" s="3" t="str">
        <v>KARI Embu</v>
      </c>
      <c r="CE424" s="3" t="str">
        <v>KARI Embu</v>
      </c>
      <c r="CF424" s="3" t="str">
        <v>KARI Embu</v>
      </c>
      <c r="CG424" s="3" t="str">
        <v>KARI Embu</v>
      </c>
      <c r="CK424" s="3" t="str">
        <v>KARI Embu</v>
      </c>
      <c r="CM424" s="3" t="str">
        <v>KARI Embu</v>
      </c>
      <c r="CN424" s="3" t="str">
        <v>KARI Embu</v>
      </c>
      <c r="CO424" s="3" t="str">
        <v>KARI Embu</v>
      </c>
      <c r="CP424" s="3" t="str">
        <v>KARI Embu</v>
      </c>
      <c r="CQ424" s="3" t="str">
        <v>KARI Embu</v>
      </c>
      <c r="CR424" s="3" t="str">
        <v>KARI Embu</v>
      </c>
      <c r="CS424" s="3" t="str">
        <v>KARI Embu</v>
      </c>
      <c r="CT424" s="3" t="str">
        <v>KARI Embu</v>
      </c>
      <c r="CU424" s="3" t="str">
        <v>KARI Embu</v>
      </c>
      <c r="CV424" s="3" t="str">
        <v>KARI Embu</v>
      </c>
      <c r="CW424" s="3" t="str">
        <v>KARI Embu</v>
      </c>
      <c r="CX424" s="3" t="str">
        <v>KARI Embu</v>
      </c>
      <c r="CY424" s="3" t="str">
        <v>KARI Embu</v>
      </c>
      <c r="CZ424" s="3" t="str">
        <v>KARI Embu</v>
      </c>
      <c r="DA424" s="3" t="str">
        <v>KARI Embu</v>
      </c>
      <c r="DB424" s="3" t="str">
        <v>KARI Embu</v>
      </c>
      <c r="DC424" s="3" t="str">
        <v>KARI Embu</v>
      </c>
      <c r="DD424" s="3" t="str">
        <v>KARI Embu</v>
      </c>
      <c r="DE424" s="3" t="str">
        <v>KARI Embu</v>
      </c>
      <c r="DF424" s="3" t="str">
        <v>KARI Embu</v>
      </c>
      <c r="DG424" s="3" t="str">
        <v>KARI Embu</v>
      </c>
      <c r="DH424" s="3" t="str">
        <v>KARI Embu</v>
      </c>
      <c r="DI424" s="3" t="str">
        <v>KARI Embu</v>
      </c>
      <c r="DJ424" s="3" t="str">
        <v>KARI Embu</v>
      </c>
      <c r="DK424" s="3" t="str">
        <v>KARI Embu</v>
      </c>
      <c r="DL424" s="3" t="str">
        <v>KARI Embu</v>
      </c>
      <c r="DM424" s="3" t="str">
        <v>KARI Embu</v>
      </c>
      <c r="DN424" s="3" t="str">
        <v>KARI Embu</v>
      </c>
      <c r="DO424" s="3" t="str">
        <v>KARI Embu</v>
      </c>
      <c r="DP424" s="3" t="str">
        <v>KARI Embu</v>
      </c>
    </row>
    <row r="425" spans="1:120" ht="14.5" x14ac:dyDescent="0.35">
      <c r="A425" s="3">
        <v>-3.9346999999999999</v>
      </c>
      <c r="B425" s="3">
        <v>39.739800000000002</v>
      </c>
      <c r="C425" s="3" t="s">
        <v>166</v>
      </c>
      <c r="D425" s="3" t="s">
        <v>107</v>
      </c>
      <c r="E425" s="3" t="s">
        <v>354</v>
      </c>
      <c r="F425" s="3">
        <v>400</v>
      </c>
      <c r="G425"/>
      <c r="H425" s="3" t="str">
        <f>CONCATENATE(site_list[[#This Row],[Country]],site_list[[#This Row],[Site.ID]])</f>
        <v>KenyaKARI Mtwapa</v>
      </c>
      <c r="BB425" s="3" t="str">
        <v>KARI Mtwapa</v>
      </c>
      <c r="BC425" s="3" t="str">
        <v>KARI Mtwapa</v>
      </c>
      <c r="BD425" s="3" t="str">
        <v>KARI Mtwapa</v>
      </c>
      <c r="BE425" s="3" t="str">
        <v>KARI Mtwapa</v>
      </c>
      <c r="BF425" s="3" t="str">
        <v>KARI Mtwapa</v>
      </c>
      <c r="BG425" s="3" t="str">
        <v>KARI Mtwapa</v>
      </c>
      <c r="BH425" s="3" t="str">
        <v>KARI Mtwapa</v>
      </c>
      <c r="BI425" s="3" t="str">
        <v>KARI Mtwapa</v>
      </c>
      <c r="BJ425" s="3" t="str">
        <v>KARI Mtwapa</v>
      </c>
      <c r="BK425" s="3" t="str">
        <v>KARI Mtwapa</v>
      </c>
      <c r="BL425" s="3" t="str">
        <v>KARI Mtwapa</v>
      </c>
      <c r="BM425" s="3" t="str">
        <v>KARI Mtwapa</v>
      </c>
      <c r="BN425" s="3" t="str">
        <v>KARI Mtwapa</v>
      </c>
      <c r="BO425" s="3" t="str">
        <v>KARI Mtwapa</v>
      </c>
      <c r="BP425" s="3" t="str">
        <v>KARI Mtwapa</v>
      </c>
      <c r="BQ425" s="3" t="str">
        <v>KARI Mtwapa</v>
      </c>
      <c r="BR425" s="3" t="str">
        <v>KARI Mtwapa</v>
      </c>
      <c r="BS425" s="3" t="str">
        <v>KARI Mtwapa</v>
      </c>
      <c r="BT425" s="3" t="str">
        <v>KARI Mtwapa</v>
      </c>
      <c r="BU425" s="3" t="str">
        <v>KARI Mtwapa</v>
      </c>
      <c r="BV425" s="3" t="str">
        <v>KARI Mtwapa</v>
      </c>
      <c r="BW425" s="3" t="str">
        <v>KARI Mtwapa</v>
      </c>
      <c r="BX425" s="3" t="str">
        <v>KARI Mtwapa</v>
      </c>
      <c r="BY425" s="3" t="str">
        <v>KARI Mtwapa</v>
      </c>
      <c r="BZ425" s="3" t="str">
        <v>KARI Mtwapa</v>
      </c>
      <c r="CA425" s="3" t="str">
        <v>KARI Mtwapa</v>
      </c>
      <c r="CB425" s="3" t="str">
        <v>KARI Mtwapa</v>
      </c>
      <c r="CC425" s="3" t="str">
        <v>KARI Mtwapa</v>
      </c>
      <c r="CD425" s="3" t="str">
        <v>KARI Mtwapa</v>
      </c>
      <c r="CE425" s="3" t="str">
        <v>KARI Mtwapa</v>
      </c>
      <c r="CF425" s="3" t="str">
        <v>KARI Mtwapa</v>
      </c>
      <c r="CG425" s="3" t="str">
        <v>KARI Mtwapa</v>
      </c>
      <c r="CK425" s="3" t="str">
        <v>KARI Mtwapa</v>
      </c>
      <c r="CM425" s="3" t="str">
        <v>KARI Mtwapa</v>
      </c>
      <c r="CN425" s="3" t="str">
        <v>KARI Mtwapa</v>
      </c>
      <c r="CO425" s="3" t="str">
        <v>KARI Mtwapa</v>
      </c>
      <c r="CP425" s="3" t="str">
        <v>KARI Mtwapa</v>
      </c>
      <c r="CQ425" s="3" t="str">
        <v>KARI Mtwapa</v>
      </c>
      <c r="CR425" s="3" t="str">
        <v>KARI Mtwapa</v>
      </c>
      <c r="CS425" s="3" t="str">
        <v>KARI Mtwapa</v>
      </c>
      <c r="CT425" s="3" t="str">
        <v>KARI Mtwapa</v>
      </c>
      <c r="CU425" s="3" t="str">
        <v>KARI Mtwapa</v>
      </c>
      <c r="CV425" s="3" t="str">
        <v>KARI Mtwapa</v>
      </c>
      <c r="CW425" s="3" t="str">
        <v>KARI Mtwapa</v>
      </c>
      <c r="CX425" s="3" t="str">
        <v>KARI Mtwapa</v>
      </c>
      <c r="CY425" s="3" t="str">
        <v>KARI Mtwapa</v>
      </c>
      <c r="CZ425" s="3" t="str">
        <v>KARI Mtwapa</v>
      </c>
      <c r="DA425" s="3" t="str">
        <v>KARI Mtwapa</v>
      </c>
      <c r="DB425" s="3" t="str">
        <v>KARI Mtwapa</v>
      </c>
      <c r="DC425" s="3" t="str">
        <v>KARI Mtwapa</v>
      </c>
      <c r="DD425" s="3" t="str">
        <v>KARI Mtwapa</v>
      </c>
      <c r="DE425" s="3" t="str">
        <v>KARI Mtwapa</v>
      </c>
      <c r="DF425" s="3" t="str">
        <v>KARI Mtwapa</v>
      </c>
      <c r="DG425" s="3" t="str">
        <v>KARI Mtwapa</v>
      </c>
      <c r="DH425" s="3" t="str">
        <v>KARI Mtwapa</v>
      </c>
      <c r="DI425" s="3" t="str">
        <v>KARI Mtwapa</v>
      </c>
      <c r="DJ425" s="3" t="str">
        <v>KARI Mtwapa</v>
      </c>
      <c r="DK425" s="3" t="str">
        <v>KARI Mtwapa</v>
      </c>
      <c r="DL425" s="3" t="str">
        <v>KARI Mtwapa</v>
      </c>
      <c r="DM425" s="3" t="str">
        <v>KARI Mtwapa</v>
      </c>
      <c r="DN425" s="3" t="str">
        <v>KARI Mtwapa</v>
      </c>
      <c r="DO425" s="3" t="str">
        <v>KARI Mtwapa</v>
      </c>
      <c r="DP425" s="3" t="str">
        <v>KARI Mtwapa</v>
      </c>
    </row>
    <row r="426" spans="1:120" ht="14.5" x14ac:dyDescent="0.35">
      <c r="A426" s="3">
        <v>0.49619999999999997</v>
      </c>
      <c r="B426" s="3">
        <v>34.130800000000001</v>
      </c>
      <c r="C426" s="3" t="s">
        <v>166</v>
      </c>
      <c r="D426" s="3" t="s">
        <v>107</v>
      </c>
      <c r="E426" s="3" t="s">
        <v>355</v>
      </c>
      <c r="F426" s="3">
        <v>200</v>
      </c>
      <c r="G426" t="s">
        <v>350</v>
      </c>
      <c r="H426" s="3" t="str">
        <f>CONCATENATE(site_list[[#This Row],[Country]],site_list[[#This Row],[Site.ID]])</f>
        <v>KenyaKARI, Alupe</v>
      </c>
      <c r="BB426" s="3" t="str">
        <v>KARI, Alupe</v>
      </c>
      <c r="BC426" s="3" t="str">
        <v>KARI, Alupe</v>
      </c>
      <c r="BD426" s="3" t="str">
        <v>KARI, Alupe</v>
      </c>
      <c r="BE426" s="3" t="str">
        <v>KARI, Alupe</v>
      </c>
      <c r="BF426" s="3" t="str">
        <v>KARI, Alupe</v>
      </c>
      <c r="BG426" s="3" t="str">
        <v>KARI, Alupe</v>
      </c>
      <c r="BH426" s="3" t="str">
        <v>KARI, Alupe</v>
      </c>
      <c r="BI426" s="3" t="str">
        <v>KARI, Alupe</v>
      </c>
      <c r="BJ426" s="3" t="str">
        <v>KARI, Alupe</v>
      </c>
      <c r="BK426" s="3" t="str">
        <v>KARI, Alupe</v>
      </c>
      <c r="BL426" s="3" t="str">
        <v>KARI, Alupe</v>
      </c>
      <c r="BM426" s="3" t="str">
        <v>KARI, Alupe</v>
      </c>
      <c r="BN426" s="3" t="str">
        <v>KARI, Alupe</v>
      </c>
      <c r="BO426" s="3" t="str">
        <v>KARI, Alupe</v>
      </c>
      <c r="BP426" s="3" t="str">
        <v>KARI, Alupe</v>
      </c>
      <c r="BQ426" s="3" t="str">
        <v>KARI, Alupe</v>
      </c>
      <c r="BR426" s="3" t="str">
        <v>KARI, Alupe</v>
      </c>
      <c r="BS426" s="3" t="str">
        <v>KARI, Alupe</v>
      </c>
      <c r="BT426" s="3" t="str">
        <v>KARI, Alupe</v>
      </c>
      <c r="BU426" s="3" t="str">
        <v>KARI, Alupe</v>
      </c>
      <c r="BV426" s="3" t="str">
        <v>KARI, Alupe</v>
      </c>
      <c r="BW426" s="3" t="str">
        <v>KARI, Alupe</v>
      </c>
      <c r="BX426" s="3" t="str">
        <v>KARI, Alupe</v>
      </c>
      <c r="BY426" s="3" t="str">
        <v>KARI, Alupe</v>
      </c>
      <c r="BZ426" s="3" t="str">
        <v>KARI, Alupe</v>
      </c>
      <c r="CA426" s="3" t="str">
        <v>KARI, Alupe</v>
      </c>
      <c r="CB426" s="3" t="str">
        <v>KARI, Alupe</v>
      </c>
      <c r="CC426" s="3" t="str">
        <v>KARI, Alupe</v>
      </c>
      <c r="CD426" s="3" t="str">
        <v>KARI, Alupe</v>
      </c>
      <c r="CE426" s="3" t="str">
        <v>KARI, Alupe</v>
      </c>
      <c r="CF426" s="3" t="str">
        <v>KARI, Alupe</v>
      </c>
      <c r="CG426" s="3" t="str">
        <v>KARI, Alupe</v>
      </c>
      <c r="CK426" s="3" t="str">
        <v>KARI, Alupe</v>
      </c>
      <c r="CM426" s="3" t="str">
        <v>KARI, Alupe</v>
      </c>
      <c r="CN426" s="3" t="str">
        <v>KARI, Alupe</v>
      </c>
      <c r="CO426" s="3" t="str">
        <v>KARI, Alupe</v>
      </c>
      <c r="CP426" s="3" t="str">
        <v>KARI, Alupe</v>
      </c>
      <c r="CQ426" s="3" t="str">
        <v>KARI, Alupe</v>
      </c>
      <c r="CR426" s="3" t="str">
        <v>KARI, Alupe</v>
      </c>
      <c r="CS426" s="3" t="str">
        <v>KARI, Alupe</v>
      </c>
      <c r="CT426" s="3" t="str">
        <v>KARI, Alupe</v>
      </c>
      <c r="CU426" s="3" t="str">
        <v>KARI, Alupe</v>
      </c>
      <c r="CV426" s="3" t="str">
        <v>KARI, Alupe</v>
      </c>
      <c r="CW426" s="3" t="str">
        <v>KARI, Alupe</v>
      </c>
      <c r="CX426" s="3" t="str">
        <v>KARI, Alupe</v>
      </c>
      <c r="CY426" s="3" t="str">
        <v>KARI, Alupe</v>
      </c>
      <c r="CZ426" s="3" t="str">
        <v>KARI, Alupe</v>
      </c>
      <c r="DA426" s="3" t="str">
        <v>KARI, Alupe</v>
      </c>
      <c r="DB426" s="3" t="str">
        <v>KARI, Alupe</v>
      </c>
      <c r="DC426" s="3" t="str">
        <v>KARI, Alupe</v>
      </c>
      <c r="DD426" s="3" t="str">
        <v>KARI, Alupe</v>
      </c>
      <c r="DE426" s="3" t="str">
        <v>KARI, Alupe</v>
      </c>
      <c r="DF426" s="3" t="str">
        <v>KARI, Alupe</v>
      </c>
      <c r="DG426" s="3" t="str">
        <v>KARI, Alupe</v>
      </c>
      <c r="DH426" s="3" t="str">
        <v>KARI, Alupe</v>
      </c>
      <c r="DI426" s="3" t="str">
        <v>KARI, Alupe</v>
      </c>
      <c r="DJ426" s="3" t="str">
        <v>KARI, Alupe</v>
      </c>
      <c r="DK426" s="3" t="str">
        <v>KARI, Alupe</v>
      </c>
      <c r="DL426" s="3" t="str">
        <v>KARI, Alupe</v>
      </c>
      <c r="DM426" s="3" t="str">
        <v>KARI, Alupe</v>
      </c>
      <c r="DN426" s="3" t="str">
        <v>KARI, Alupe</v>
      </c>
      <c r="DO426" s="3" t="str">
        <v>KARI, Alupe</v>
      </c>
      <c r="DP426" s="3" t="str">
        <v>KARI, Alupe</v>
      </c>
    </row>
    <row r="427" spans="1:120" ht="14.5" x14ac:dyDescent="0.35">
      <c r="A427" s="3">
        <v>0.28100000000000003</v>
      </c>
      <c r="B427" s="3">
        <v>34.768000000000001</v>
      </c>
      <c r="C427" s="3" t="s">
        <v>166</v>
      </c>
      <c r="D427" s="3" t="s">
        <v>107</v>
      </c>
      <c r="E427" s="3" t="s">
        <v>356</v>
      </c>
      <c r="F427" s="3">
        <v>500</v>
      </c>
      <c r="G427"/>
      <c r="H427" s="3" t="str">
        <f>CONCATENATE(site_list[[#This Row],[Country]],site_list[[#This Row],[Site.ID]])</f>
        <v>KenyaKARI, Kakamega</v>
      </c>
      <c r="BB427" s="3" t="str">
        <v>KARI, Kakamega</v>
      </c>
      <c r="BC427" s="3" t="str">
        <v>KARI, Kakamega</v>
      </c>
      <c r="BD427" s="3" t="str">
        <v>KARI, Kakamega</v>
      </c>
      <c r="BE427" s="3" t="str">
        <v>KARI, Kakamega</v>
      </c>
      <c r="BF427" s="3" t="str">
        <v>KARI, Kakamega</v>
      </c>
      <c r="BG427" s="3" t="str">
        <v>KARI, Kakamega</v>
      </c>
      <c r="BH427" s="3" t="str">
        <v>KARI, Kakamega</v>
      </c>
      <c r="BI427" s="3" t="str">
        <v>KARI, Kakamega</v>
      </c>
      <c r="BJ427" s="3" t="str">
        <v>KARI, Kakamega</v>
      </c>
      <c r="BK427" s="3" t="str">
        <v>KARI, Kakamega</v>
      </c>
      <c r="BL427" s="3" t="str">
        <v>KARI, Kakamega</v>
      </c>
      <c r="BM427" s="3" t="str">
        <v>KARI, Kakamega</v>
      </c>
      <c r="BN427" s="3" t="str">
        <v>KARI, Kakamega</v>
      </c>
      <c r="BO427" s="3" t="str">
        <v>KARI, Kakamega</v>
      </c>
      <c r="BP427" s="3" t="str">
        <v>KARI, Kakamega</v>
      </c>
      <c r="BQ427" s="3" t="str">
        <v>KARI, Kakamega</v>
      </c>
      <c r="BR427" s="3" t="str">
        <v>KARI, Kakamega</v>
      </c>
      <c r="BS427" s="3" t="str">
        <v>KARI, Kakamega</v>
      </c>
      <c r="BT427" s="3" t="str">
        <v>KARI, Kakamega</v>
      </c>
      <c r="BU427" s="3" t="str">
        <v>KARI, Kakamega</v>
      </c>
      <c r="BV427" s="3" t="str">
        <v>KARI, Kakamega</v>
      </c>
      <c r="BW427" s="3" t="str">
        <v>KARI, Kakamega</v>
      </c>
      <c r="BX427" s="3" t="str">
        <v>KARI, Kakamega</v>
      </c>
      <c r="BY427" s="3" t="str">
        <v>KARI, Kakamega</v>
      </c>
      <c r="BZ427" s="3" t="str">
        <v>KARI, Kakamega</v>
      </c>
      <c r="CA427" s="3" t="str">
        <v>KARI, Kakamega</v>
      </c>
      <c r="CB427" s="3" t="str">
        <v>KARI, Kakamega</v>
      </c>
      <c r="CC427" s="3" t="str">
        <v>KARI, Kakamega</v>
      </c>
      <c r="CD427" s="3" t="str">
        <v>KARI, Kakamega</v>
      </c>
      <c r="CE427" s="3" t="str">
        <v>KARI, Kakamega</v>
      </c>
      <c r="CF427" s="3" t="str">
        <v>KARI, Kakamega</v>
      </c>
      <c r="CG427" s="3" t="str">
        <v>KARI, Kakamega</v>
      </c>
      <c r="CK427" s="3" t="str">
        <v>KARI, Kakamega</v>
      </c>
      <c r="CM427" s="3" t="str">
        <v>KARI, Kakamega</v>
      </c>
      <c r="CN427" s="3" t="str">
        <v>KARI, Kakamega</v>
      </c>
      <c r="CO427" s="3" t="str">
        <v>KARI, Kakamega</v>
      </c>
      <c r="CP427" s="3" t="str">
        <v>KARI, Kakamega</v>
      </c>
      <c r="CQ427" s="3" t="str">
        <v>KARI, Kakamega</v>
      </c>
      <c r="CR427" s="3" t="str">
        <v>KARI, Kakamega</v>
      </c>
      <c r="CS427" s="3" t="str">
        <v>KARI, Kakamega</v>
      </c>
      <c r="CT427" s="3" t="str">
        <v>KARI, Kakamega</v>
      </c>
      <c r="CU427" s="3" t="str">
        <v>KARI, Kakamega</v>
      </c>
      <c r="CV427" s="3" t="str">
        <v>KARI, Kakamega</v>
      </c>
      <c r="CW427" s="3" t="str">
        <v>KARI, Kakamega</v>
      </c>
      <c r="CX427" s="3" t="str">
        <v>KARI, Kakamega</v>
      </c>
      <c r="CY427" s="3" t="str">
        <v>KARI, Kakamega</v>
      </c>
      <c r="CZ427" s="3" t="str">
        <v>KARI, Kakamega</v>
      </c>
      <c r="DA427" s="3" t="str">
        <v>KARI, Kakamega</v>
      </c>
      <c r="DB427" s="3" t="str">
        <v>KARI, Kakamega</v>
      </c>
      <c r="DC427" s="3" t="str">
        <v>KARI, Kakamega</v>
      </c>
      <c r="DD427" s="3" t="str">
        <v>KARI, Kakamega</v>
      </c>
      <c r="DE427" s="3" t="str">
        <v>KARI, Kakamega</v>
      </c>
      <c r="DF427" s="3" t="str">
        <v>KARI, Kakamega</v>
      </c>
      <c r="DG427" s="3" t="str">
        <v>KARI, Kakamega</v>
      </c>
      <c r="DH427" s="3" t="str">
        <v>KARI, Kakamega</v>
      </c>
      <c r="DI427" s="3" t="str">
        <v>KARI, Kakamega</v>
      </c>
      <c r="DJ427" s="3" t="str">
        <v>KARI, Kakamega</v>
      </c>
      <c r="DK427" s="3" t="str">
        <v>KARI, Kakamega</v>
      </c>
      <c r="DL427" s="3" t="str">
        <v>KARI, Kakamega</v>
      </c>
      <c r="DM427" s="3" t="str">
        <v>KARI, Kakamega</v>
      </c>
      <c r="DN427" s="3" t="str">
        <v>KARI, Kakamega</v>
      </c>
      <c r="DO427" s="3" t="str">
        <v>KARI, Kakamega</v>
      </c>
      <c r="DP427" s="3" t="str">
        <v>KARI, Kakamega</v>
      </c>
    </row>
    <row r="428" spans="1:120" ht="14.5" x14ac:dyDescent="0.35">
      <c r="A428" s="3">
        <v>-1.5824</v>
      </c>
      <c r="B428" s="3">
        <v>37.243200000000002</v>
      </c>
      <c r="C428" s="3" t="s">
        <v>166</v>
      </c>
      <c r="D428" s="3" t="s">
        <v>107</v>
      </c>
      <c r="E428" s="3" t="s">
        <v>357</v>
      </c>
      <c r="F428" s="3">
        <v>800</v>
      </c>
      <c r="G428"/>
      <c r="H428" s="3" t="str">
        <f>CONCATENATE(site_list[[#This Row],[Country]],site_list[[#This Row],[Site.ID]])</f>
        <v>KenyaKARI, Katumani (ICRAF Machakos)</v>
      </c>
      <c r="BB428" s="3" t="str">
        <v>KARI, Katumani (ICRAF Machakos)</v>
      </c>
      <c r="BC428" s="3" t="str">
        <v>KARI, Katumani (ICRAF Machakos)</v>
      </c>
      <c r="BD428" s="3" t="str">
        <v>KARI, Katumani (ICRAF Machakos)</v>
      </c>
      <c r="BE428" s="3" t="str">
        <v>KARI, Katumani (ICRAF Machakos)</v>
      </c>
      <c r="BF428" s="3" t="str">
        <v>KARI, Katumani (ICRAF Machakos)</v>
      </c>
      <c r="BG428" s="3" t="str">
        <v>KARI, Katumani (ICRAF Machakos)</v>
      </c>
      <c r="BH428" s="3" t="str">
        <v>KARI, Katumani (ICRAF Machakos)</v>
      </c>
      <c r="BI428" s="3" t="str">
        <v>KARI, Katumani (ICRAF Machakos)</v>
      </c>
      <c r="BJ428" s="3" t="str">
        <v>KARI, Katumani (ICRAF Machakos)</v>
      </c>
      <c r="BK428" s="3" t="str">
        <v>KARI, Katumani (ICRAF Machakos)</v>
      </c>
      <c r="BL428" s="3" t="str">
        <v>KARI, Katumani (ICRAF Machakos)</v>
      </c>
      <c r="BM428" s="3" t="str">
        <v>KARI, Katumani (ICRAF Machakos)</v>
      </c>
      <c r="BN428" s="3" t="str">
        <v>KARI, Katumani (ICRAF Machakos)</v>
      </c>
      <c r="BO428" s="3" t="str">
        <v>KARI, Katumani (ICRAF Machakos)</v>
      </c>
      <c r="BP428" s="3" t="str">
        <v>KARI, Katumani (ICRAF Machakos)</v>
      </c>
      <c r="BQ428" s="3" t="str">
        <v>KARI, Katumani (ICRAF Machakos)</v>
      </c>
      <c r="BR428" s="3" t="str">
        <v>KARI, Katumani (ICRAF Machakos)</v>
      </c>
      <c r="BS428" s="3" t="str">
        <v>KARI, Katumani (ICRAF Machakos)</v>
      </c>
      <c r="BT428" s="3" t="str">
        <v>KARI, Katumani (ICRAF Machakos)</v>
      </c>
      <c r="BU428" s="3" t="str">
        <v>KARI, Katumani (ICRAF Machakos)</v>
      </c>
      <c r="BV428" s="3" t="str">
        <v>KARI, Katumani (ICRAF Machakos)</v>
      </c>
      <c r="BW428" s="3" t="str">
        <v>KARI, Katumani (ICRAF Machakos)</v>
      </c>
      <c r="BX428" s="3" t="str">
        <v>KARI, Katumani (ICRAF Machakos)</v>
      </c>
      <c r="BY428" s="3" t="str">
        <v>KARI, Katumani (ICRAF Machakos)</v>
      </c>
      <c r="BZ428" s="3" t="str">
        <v>KARI, Katumani (ICRAF Machakos)</v>
      </c>
      <c r="CA428" s="3" t="str">
        <v>KARI, Katumani (ICRAF Machakos)</v>
      </c>
      <c r="CB428" s="3" t="str">
        <v>KARI, Katumani (ICRAF Machakos)</v>
      </c>
      <c r="CC428" s="3" t="str">
        <v>KARI, Katumani (ICRAF Machakos)</v>
      </c>
      <c r="CD428" s="3" t="str">
        <v>KARI, Katumani (ICRAF Machakos)</v>
      </c>
      <c r="CE428" s="3" t="str">
        <v>KARI, Katumani (ICRAF Machakos)</v>
      </c>
      <c r="CF428" s="3" t="str">
        <v>KARI, Katumani (ICRAF Machakos)</v>
      </c>
      <c r="CG428" s="3" t="str">
        <v>KARI, Katumani (ICRAF Machakos)</v>
      </c>
      <c r="CK428" s="3" t="str">
        <v>KARI, Katumani (ICRAF Machakos)</v>
      </c>
      <c r="CM428" s="3" t="str">
        <v>KARI, Katumani (ICRAF Machakos)</v>
      </c>
      <c r="CN428" s="3" t="str">
        <v>KARI, Katumani (ICRAF Machakos)</v>
      </c>
      <c r="CO428" s="3" t="str">
        <v>KARI, Katumani (ICRAF Machakos)</v>
      </c>
      <c r="CP428" s="3" t="str">
        <v>KARI, Katumani (ICRAF Machakos)</v>
      </c>
      <c r="CQ428" s="3" t="str">
        <v>KARI, Katumani (ICRAF Machakos)</v>
      </c>
      <c r="CR428" s="3" t="str">
        <v>KARI, Katumani (ICRAF Machakos)</v>
      </c>
      <c r="CS428" s="3" t="str">
        <v>KARI, Katumani (ICRAF Machakos)</v>
      </c>
      <c r="CT428" s="3" t="str">
        <v>KARI, Katumani (ICRAF Machakos)</v>
      </c>
      <c r="CU428" s="3" t="str">
        <v>KARI, Katumani (ICRAF Machakos)</v>
      </c>
      <c r="CV428" s="3" t="str">
        <v>KARI, Katumani (ICRAF Machakos)</v>
      </c>
      <c r="CW428" s="3" t="str">
        <v>KARI, Katumani (ICRAF Machakos)</v>
      </c>
      <c r="CX428" s="3" t="str">
        <v>KARI, Katumani (ICRAF Machakos)</v>
      </c>
      <c r="CY428" s="3" t="str">
        <v>KARI, Katumani (ICRAF Machakos)</v>
      </c>
      <c r="CZ428" s="3" t="str">
        <v>KARI, Katumani (ICRAF Machakos)</v>
      </c>
      <c r="DA428" s="3" t="str">
        <v>KARI, Katumani (ICRAF Machakos)</v>
      </c>
      <c r="DB428" s="3" t="str">
        <v>KARI, Katumani (ICRAF Machakos)</v>
      </c>
      <c r="DC428" s="3" t="str">
        <v>KARI, Katumani (ICRAF Machakos)</v>
      </c>
      <c r="DD428" s="3" t="str">
        <v>KARI, Katumani (ICRAF Machakos)</v>
      </c>
      <c r="DE428" s="3" t="str">
        <v>KARI, Katumani (ICRAF Machakos)</v>
      </c>
      <c r="DF428" s="3" t="str">
        <v>KARI, Katumani (ICRAF Machakos)</v>
      </c>
      <c r="DG428" s="3" t="str">
        <v>KARI, Katumani (ICRAF Machakos)</v>
      </c>
      <c r="DH428" s="3" t="str">
        <v>KARI, Katumani (ICRAF Machakos)</v>
      </c>
      <c r="DI428" s="3" t="str">
        <v>KARI, Katumani (ICRAF Machakos)</v>
      </c>
      <c r="DJ428" s="3" t="str">
        <v>KARI, Katumani (ICRAF Machakos)</v>
      </c>
      <c r="DK428" s="3" t="str">
        <v>KARI, Katumani (ICRAF Machakos)</v>
      </c>
      <c r="DL428" s="3" t="str">
        <v>KARI, Katumani (ICRAF Machakos)</v>
      </c>
      <c r="DM428" s="3" t="str">
        <v>KARI, Katumani (ICRAF Machakos)</v>
      </c>
      <c r="DN428" s="3" t="str">
        <v>KARI, Katumani (ICRAF Machakos)</v>
      </c>
      <c r="DO428" s="3" t="str">
        <v>KARI, Katumani (ICRAF Machakos)</v>
      </c>
      <c r="DP428" s="3" t="str">
        <v>KARI, Katumani (ICRAF Machakos)</v>
      </c>
    </row>
    <row r="429" spans="1:120" ht="14.5" x14ac:dyDescent="0.35">
      <c r="A429" s="3">
        <v>-2.2170000000000001</v>
      </c>
      <c r="B429" s="3">
        <v>37.720999999999997</v>
      </c>
      <c r="C429" s="3" t="s">
        <v>166</v>
      </c>
      <c r="D429" s="3" t="s">
        <v>107</v>
      </c>
      <c r="E429" s="3" t="s">
        <v>358</v>
      </c>
      <c r="F429" s="3">
        <v>500</v>
      </c>
      <c r="G429"/>
      <c r="H429" s="3" t="str">
        <f>CONCATENATE(site_list[[#This Row],[Country]],site_list[[#This Row],[Site.ID]])</f>
        <v>KenyaKARI, Kiboko</v>
      </c>
      <c r="BB429" s="3" t="str">
        <v>KARI, Kiboko</v>
      </c>
      <c r="BC429" s="3" t="str">
        <v>KARI, Kiboko</v>
      </c>
      <c r="BD429" s="3" t="str">
        <v>KARI, Kiboko</v>
      </c>
      <c r="BE429" s="3" t="str">
        <v>KARI, Kiboko</v>
      </c>
      <c r="BF429" s="3" t="str">
        <v>KARI, Kiboko</v>
      </c>
      <c r="BG429" s="3" t="str">
        <v>KARI, Kiboko</v>
      </c>
      <c r="BH429" s="3" t="str">
        <v>KARI, Kiboko</v>
      </c>
      <c r="BI429" s="3" t="str">
        <v>KARI, Kiboko</v>
      </c>
      <c r="BJ429" s="3" t="str">
        <v>KARI, Kiboko</v>
      </c>
      <c r="BK429" s="3" t="str">
        <v>KARI, Kiboko</v>
      </c>
      <c r="BL429" s="3" t="str">
        <v>KARI, Kiboko</v>
      </c>
      <c r="BM429" s="3" t="str">
        <v>KARI, Kiboko</v>
      </c>
      <c r="BN429" s="3" t="str">
        <v>KARI, Kiboko</v>
      </c>
      <c r="BO429" s="3" t="str">
        <v>KARI, Kiboko</v>
      </c>
      <c r="BP429" s="3" t="str">
        <v>KARI, Kiboko</v>
      </c>
      <c r="BQ429" s="3" t="str">
        <v>KARI, Kiboko</v>
      </c>
      <c r="BR429" s="3" t="str">
        <v>KARI, Kiboko</v>
      </c>
      <c r="BS429" s="3" t="str">
        <v>KARI, Kiboko</v>
      </c>
      <c r="BT429" s="3" t="str">
        <v>KARI, Kiboko</v>
      </c>
      <c r="BU429" s="3" t="str">
        <v>KARI, Kiboko</v>
      </c>
      <c r="BV429" s="3" t="str">
        <v>KARI, Kiboko</v>
      </c>
      <c r="BW429" s="3" t="str">
        <v>KARI, Kiboko</v>
      </c>
      <c r="BX429" s="3" t="str">
        <v>KARI, Kiboko</v>
      </c>
      <c r="BY429" s="3" t="str">
        <v>KARI, Kiboko</v>
      </c>
      <c r="BZ429" s="3" t="str">
        <v>KARI, Kiboko</v>
      </c>
      <c r="CA429" s="3" t="str">
        <v>KARI, Kiboko</v>
      </c>
      <c r="CB429" s="3" t="str">
        <v>KARI, Kiboko</v>
      </c>
      <c r="CC429" s="3" t="str">
        <v>KARI, Kiboko</v>
      </c>
      <c r="CD429" s="3" t="str">
        <v>KARI, Kiboko</v>
      </c>
      <c r="CE429" s="3" t="str">
        <v>KARI, Kiboko</v>
      </c>
      <c r="CF429" s="3" t="str">
        <v>KARI, Kiboko</v>
      </c>
      <c r="CG429" s="3" t="str">
        <v>KARI, Kiboko</v>
      </c>
      <c r="CK429" s="3" t="str">
        <v>KARI, Kiboko</v>
      </c>
      <c r="CM429" s="3" t="str">
        <v>KARI, Kiboko</v>
      </c>
      <c r="CN429" s="3" t="str">
        <v>KARI, Kiboko</v>
      </c>
      <c r="CO429" s="3" t="str">
        <v>KARI, Kiboko</v>
      </c>
      <c r="CP429" s="3" t="str">
        <v>KARI, Kiboko</v>
      </c>
      <c r="CQ429" s="3" t="str">
        <v>KARI, Kiboko</v>
      </c>
      <c r="CR429" s="3" t="str">
        <v>KARI, Kiboko</v>
      </c>
      <c r="CS429" s="3" t="str">
        <v>KARI, Kiboko</v>
      </c>
      <c r="CT429" s="3" t="str">
        <v>KARI, Kiboko</v>
      </c>
      <c r="CU429" s="3" t="str">
        <v>KARI, Kiboko</v>
      </c>
      <c r="CV429" s="3" t="str">
        <v>KARI, Kiboko</v>
      </c>
      <c r="CW429" s="3" t="str">
        <v>KARI, Kiboko</v>
      </c>
      <c r="CX429" s="3" t="str">
        <v>KARI, Kiboko</v>
      </c>
      <c r="CY429" s="3" t="str">
        <v>KARI, Kiboko</v>
      </c>
      <c r="CZ429" s="3" t="str">
        <v>KARI, Kiboko</v>
      </c>
      <c r="DA429" s="3" t="str">
        <v>KARI, Kiboko</v>
      </c>
      <c r="DB429" s="3" t="str">
        <v>KARI, Kiboko</v>
      </c>
      <c r="DC429" s="3" t="str">
        <v>KARI, Kiboko</v>
      </c>
      <c r="DD429" s="3" t="str">
        <v>KARI, Kiboko</v>
      </c>
      <c r="DE429" s="3" t="str">
        <v>KARI, Kiboko</v>
      </c>
      <c r="DF429" s="3" t="str">
        <v>KARI, Kiboko</v>
      </c>
      <c r="DG429" s="3" t="str">
        <v>KARI, Kiboko</v>
      </c>
      <c r="DH429" s="3" t="str">
        <v>KARI, Kiboko</v>
      </c>
      <c r="DI429" s="3" t="str">
        <v>KARI, Kiboko</v>
      </c>
      <c r="DJ429" s="3" t="str">
        <v>KARI, Kiboko</v>
      </c>
      <c r="DK429" s="3" t="str">
        <v>KARI, Kiboko</v>
      </c>
      <c r="DL429" s="3" t="str">
        <v>KARI, Kiboko</v>
      </c>
      <c r="DM429" s="3" t="str">
        <v>KARI, Kiboko</v>
      </c>
      <c r="DN429" s="3" t="str">
        <v>KARI, Kiboko</v>
      </c>
      <c r="DO429" s="3" t="str">
        <v>KARI, Kiboko</v>
      </c>
      <c r="DP429" s="3" t="str">
        <v>KARI, Kiboko</v>
      </c>
    </row>
    <row r="430" spans="1:120" ht="14.5" x14ac:dyDescent="0.35">
      <c r="A430" s="3">
        <v>1.01667</v>
      </c>
      <c r="B430" s="3">
        <v>35</v>
      </c>
      <c r="C430" s="3" t="s">
        <v>166</v>
      </c>
      <c r="D430" s="3" t="s">
        <v>107</v>
      </c>
      <c r="E430" s="3" t="s">
        <v>359</v>
      </c>
      <c r="F430" s="3">
        <v>300</v>
      </c>
      <c r="G430"/>
      <c r="H430" s="3" t="str">
        <f>CONCATENATE(site_list[[#This Row],[Country]],site_list[[#This Row],[Site.ID]])</f>
        <v>KenyaKARI, Kitale</v>
      </c>
      <c r="BB430" s="3" t="str">
        <v>KARI, Kitale</v>
      </c>
      <c r="BC430" s="3" t="str">
        <v>KARI, Kitale</v>
      </c>
      <c r="BD430" s="3" t="str">
        <v>KARI, Kitale</v>
      </c>
      <c r="BE430" s="3" t="str">
        <v>KARI, Kitale</v>
      </c>
      <c r="BF430" s="3" t="str">
        <v>KARI, Kitale</v>
      </c>
      <c r="BG430" s="3" t="str">
        <v>KARI, Kitale</v>
      </c>
      <c r="BH430" s="3" t="str">
        <v>KARI, Kitale</v>
      </c>
      <c r="BI430" s="3" t="str">
        <v>KARI, Kitale</v>
      </c>
      <c r="BJ430" s="3" t="str">
        <v>KARI, Kitale</v>
      </c>
      <c r="BK430" s="3" t="str">
        <v>KARI, Kitale</v>
      </c>
      <c r="BL430" s="3" t="str">
        <v>KARI, Kitale</v>
      </c>
      <c r="BM430" s="3" t="str">
        <v>KARI, Kitale</v>
      </c>
      <c r="BN430" s="3" t="str">
        <v>KARI, Kitale</v>
      </c>
      <c r="BO430" s="3" t="str">
        <v>KARI, Kitale</v>
      </c>
      <c r="BP430" s="3" t="str">
        <v>KARI, Kitale</v>
      </c>
      <c r="BQ430" s="3" t="str">
        <v>KARI, Kitale</v>
      </c>
      <c r="BR430" s="3" t="str">
        <v>KARI, Kitale</v>
      </c>
      <c r="BS430" s="3" t="str">
        <v>KARI, Kitale</v>
      </c>
      <c r="BT430" s="3" t="str">
        <v>KARI, Kitale</v>
      </c>
      <c r="BU430" s="3" t="str">
        <v>KARI, Kitale</v>
      </c>
      <c r="BV430" s="3" t="str">
        <v>KARI, Kitale</v>
      </c>
      <c r="BW430" s="3" t="str">
        <v>KARI, Kitale</v>
      </c>
      <c r="BX430" s="3" t="str">
        <v>KARI, Kitale</v>
      </c>
      <c r="BY430" s="3" t="str">
        <v>KARI, Kitale</v>
      </c>
      <c r="BZ430" s="3" t="str">
        <v>KARI, Kitale</v>
      </c>
      <c r="CA430" s="3" t="str">
        <v>KARI, Kitale</v>
      </c>
      <c r="CB430" s="3" t="str">
        <v>KARI, Kitale</v>
      </c>
      <c r="CC430" s="3" t="str">
        <v>KARI, Kitale</v>
      </c>
      <c r="CD430" s="3" t="str">
        <v>KARI, Kitale</v>
      </c>
      <c r="CE430" s="3" t="str">
        <v>KARI, Kitale</v>
      </c>
      <c r="CF430" s="3" t="str">
        <v>KARI, Kitale</v>
      </c>
      <c r="CG430" s="3" t="str">
        <v>KARI, Kitale</v>
      </c>
      <c r="CK430" s="3" t="str">
        <v>KARI, Kitale</v>
      </c>
      <c r="CM430" s="3" t="str">
        <v>KARI, Kitale</v>
      </c>
      <c r="CN430" s="3" t="str">
        <v>KARI, Kitale</v>
      </c>
      <c r="CO430" s="3" t="str">
        <v>KARI, Kitale</v>
      </c>
      <c r="CP430" s="3" t="str">
        <v>KARI, Kitale</v>
      </c>
      <c r="CQ430" s="3" t="str">
        <v>KARI, Kitale</v>
      </c>
      <c r="CR430" s="3" t="str">
        <v>KARI, Kitale</v>
      </c>
      <c r="CS430" s="3" t="str">
        <v>KARI, Kitale</v>
      </c>
      <c r="CT430" s="3" t="str">
        <v>KARI, Kitale</v>
      </c>
      <c r="CU430" s="3" t="str">
        <v>KARI, Kitale</v>
      </c>
      <c r="CV430" s="3" t="str">
        <v>KARI, Kitale</v>
      </c>
      <c r="CW430" s="3" t="str">
        <v>KARI, Kitale</v>
      </c>
      <c r="CX430" s="3" t="str">
        <v>KARI, Kitale</v>
      </c>
      <c r="CY430" s="3" t="str">
        <v>KARI, Kitale</v>
      </c>
      <c r="CZ430" s="3" t="str">
        <v>KARI, Kitale</v>
      </c>
      <c r="DA430" s="3" t="str">
        <v>KARI, Kitale</v>
      </c>
      <c r="DB430" s="3" t="str">
        <v>KARI, Kitale</v>
      </c>
      <c r="DC430" s="3" t="str">
        <v>KARI, Kitale</v>
      </c>
      <c r="DD430" s="3" t="str">
        <v>KARI, Kitale</v>
      </c>
      <c r="DE430" s="3" t="str">
        <v>KARI, Kitale</v>
      </c>
      <c r="DF430" s="3" t="str">
        <v>KARI, Kitale</v>
      </c>
      <c r="DG430" s="3" t="str">
        <v>KARI, Kitale</v>
      </c>
      <c r="DH430" s="3" t="str">
        <v>KARI, Kitale</v>
      </c>
      <c r="DI430" s="3" t="str">
        <v>KARI, Kitale</v>
      </c>
      <c r="DJ430" s="3" t="str">
        <v>KARI, Kitale</v>
      </c>
      <c r="DK430" s="3" t="str">
        <v>KARI, Kitale</v>
      </c>
      <c r="DL430" s="3" t="str">
        <v>KARI, Kitale</v>
      </c>
      <c r="DM430" s="3" t="str">
        <v>KARI, Kitale</v>
      </c>
      <c r="DN430" s="3" t="str">
        <v>KARI, Kitale</v>
      </c>
      <c r="DO430" s="3" t="str">
        <v>KARI, Kitale</v>
      </c>
      <c r="DP430" s="3" t="str">
        <v>KARI, Kitale</v>
      </c>
    </row>
    <row r="431" spans="1:120" ht="14.5" x14ac:dyDescent="0.35">
      <c r="A431" s="3">
        <v>-0.50364100000000001</v>
      </c>
      <c r="B431" s="3">
        <v>37.459499999999998</v>
      </c>
      <c r="C431" s="3" t="s">
        <v>166</v>
      </c>
      <c r="D431" s="3" t="s">
        <v>112</v>
      </c>
      <c r="E431" s="3" t="s">
        <v>13624</v>
      </c>
      <c r="F431" s="3">
        <v>100</v>
      </c>
      <c r="G431"/>
      <c r="H431" s="3" t="str">
        <f>CONCATENATE(site_list[[#This Row],[Country]],site_list[[#This Row],[Site.ID]])</f>
        <v>KenyaKARLO, Embu</v>
      </c>
      <c r="BB431" s="3" t="str">
        <v>KARLO, Embu</v>
      </c>
      <c r="BC431" s="3" t="str">
        <v>KARLO, Embu</v>
      </c>
      <c r="BD431" s="3" t="str">
        <v>KARLO, Embu</v>
      </c>
      <c r="BE431" s="3" t="str">
        <v>KARLO, Embu</v>
      </c>
      <c r="BF431" s="3" t="str">
        <v>KARLO, Embu</v>
      </c>
      <c r="BG431" s="3" t="str">
        <v>KARLO, Embu</v>
      </c>
      <c r="BH431" s="3" t="str">
        <v>KARLO, Embu</v>
      </c>
      <c r="BI431" s="3" t="str">
        <v>KARLO, Embu</v>
      </c>
      <c r="BJ431" s="3" t="str">
        <v>KARLO, Embu</v>
      </c>
      <c r="BK431" s="3" t="str">
        <v>KARLO, Embu</v>
      </c>
      <c r="BL431" s="3" t="str">
        <v>KARLO, Embu</v>
      </c>
      <c r="BM431" s="3" t="str">
        <v>KARLO, Embu</v>
      </c>
      <c r="BN431" s="3" t="str">
        <v>KARLO, Embu</v>
      </c>
      <c r="BO431" s="3" t="str">
        <v>KARLO, Embu</v>
      </c>
      <c r="BP431" s="3" t="str">
        <v>KARLO, Embu</v>
      </c>
      <c r="BQ431" s="3" t="str">
        <v>KARLO, Embu</v>
      </c>
      <c r="BR431" s="3" t="str">
        <v>KARLO, Embu</v>
      </c>
      <c r="BS431" s="3" t="str">
        <v>KARLO, Embu</v>
      </c>
      <c r="BT431" s="3" t="str">
        <v>KARLO, Embu</v>
      </c>
      <c r="BU431" s="3" t="str">
        <v>KARLO, Embu</v>
      </c>
      <c r="BV431" s="3" t="str">
        <v>KARLO, Embu</v>
      </c>
      <c r="BW431" s="3" t="str">
        <v>KARLO, Embu</v>
      </c>
      <c r="BX431" s="3" t="str">
        <v>KARLO, Embu</v>
      </c>
      <c r="BY431" s="3" t="str">
        <v>KARLO, Embu</v>
      </c>
      <c r="BZ431" s="3" t="str">
        <v>KARLO, Embu</v>
      </c>
      <c r="CA431" s="3" t="str">
        <v>KARLO, Embu</v>
      </c>
      <c r="CB431" s="3" t="str">
        <v>KARLO, Embu</v>
      </c>
      <c r="CC431" s="3" t="str">
        <v>KARLO, Embu</v>
      </c>
      <c r="CD431" s="3" t="str">
        <v>KARLO, Embu</v>
      </c>
      <c r="CE431" s="3" t="str">
        <v>KARLO, Embu</v>
      </c>
      <c r="CF431" s="3" t="str">
        <v>KARLO, Embu</v>
      </c>
      <c r="CG431" s="3" t="str">
        <v>KARLO, Embu</v>
      </c>
      <c r="CK431" s="3" t="str">
        <v>KARLO, Embu</v>
      </c>
      <c r="CM431" s="3" t="str">
        <v>KARLO, Embu</v>
      </c>
      <c r="CN431" s="3" t="str">
        <v>KARLO, Embu</v>
      </c>
      <c r="CO431" s="3" t="str">
        <v>KARLO, Embu</v>
      </c>
      <c r="CP431" s="3" t="str">
        <v>KARLO, Embu</v>
      </c>
      <c r="CQ431" s="3" t="str">
        <v>KARLO, Embu</v>
      </c>
      <c r="CR431" s="3" t="str">
        <v>KARLO, Embu</v>
      </c>
      <c r="CS431" s="3" t="str">
        <v>KARLO, Embu</v>
      </c>
      <c r="CT431" s="3" t="str">
        <v>KARLO, Embu</v>
      </c>
      <c r="CU431" s="3" t="str">
        <v>KARLO, Embu</v>
      </c>
      <c r="CV431" s="3" t="str">
        <v>KARLO, Embu</v>
      </c>
      <c r="CW431" s="3" t="str">
        <v>KARLO, Embu</v>
      </c>
      <c r="CX431" s="3" t="str">
        <v>KARLO, Embu</v>
      </c>
      <c r="CY431" s="3" t="str">
        <v>KARLO, Embu</v>
      </c>
      <c r="CZ431" s="3" t="str">
        <v>KARLO, Embu</v>
      </c>
      <c r="DA431" s="3" t="str">
        <v>KARLO, Embu</v>
      </c>
      <c r="DB431" s="3" t="str">
        <v>KARLO, Embu</v>
      </c>
      <c r="DC431" s="3" t="str">
        <v>KARLO, Embu</v>
      </c>
      <c r="DD431" s="3" t="str">
        <v>KARLO, Embu</v>
      </c>
      <c r="DE431" s="3" t="str">
        <v>KARLO, Embu</v>
      </c>
      <c r="DF431" s="3" t="str">
        <v>KARLO, Embu</v>
      </c>
      <c r="DG431" s="3" t="str">
        <v>KARLO, Embu</v>
      </c>
      <c r="DH431" s="3" t="str">
        <v>KARLO, Embu</v>
      </c>
      <c r="DI431" s="3" t="str">
        <v>KARLO, Embu</v>
      </c>
      <c r="DJ431" s="3" t="str">
        <v>KARLO, Embu</v>
      </c>
      <c r="DK431" s="3" t="str">
        <v>KARLO, Embu</v>
      </c>
      <c r="DL431" s="3" t="str">
        <v>KARLO, Embu</v>
      </c>
      <c r="DM431" s="3" t="str">
        <v>KARLO, Embu</v>
      </c>
      <c r="DN431" s="3" t="str">
        <v>KARLO, Embu</v>
      </c>
      <c r="DO431" s="3" t="str">
        <v>KARLO, Embu</v>
      </c>
      <c r="DP431" s="3" t="str">
        <v>KARLO, Embu</v>
      </c>
    </row>
    <row r="432" spans="1:120" ht="14.5" x14ac:dyDescent="0.35">
      <c r="A432" s="3">
        <v>-16.078499999999998</v>
      </c>
      <c r="B432" s="3">
        <v>34.824399999999997</v>
      </c>
      <c r="C432" s="3" t="s">
        <v>178</v>
      </c>
      <c r="D432" s="3" t="s">
        <v>107</v>
      </c>
      <c r="E432" s="3" t="s">
        <v>377</v>
      </c>
      <c r="F432" s="3">
        <v>200</v>
      </c>
      <c r="G432"/>
      <c r="H432" s="3" t="str">
        <f>CONCATENATE(site_list[[#This Row],[Country]],site_list[[#This Row],[Site.ID]])</f>
        <v>MalawiKasinthula ARC, Chikwawa</v>
      </c>
      <c r="BB432" s="3" t="str">
        <v>Kasinthula ARC, Chikwawa</v>
      </c>
      <c r="BC432" s="3" t="str">
        <v>Kasinthula ARC, Chikwawa</v>
      </c>
      <c r="BD432" s="3" t="str">
        <v>Kasinthula ARC, Chikwawa</v>
      </c>
      <c r="BE432" s="3" t="str">
        <v>Kasinthula ARC, Chikwawa</v>
      </c>
      <c r="BF432" s="3" t="str">
        <v>Kasinthula ARC, Chikwawa</v>
      </c>
      <c r="BG432" s="3" t="str">
        <v>Kasinthula ARC, Chikwawa</v>
      </c>
      <c r="BH432" s="3" t="str">
        <v>Kasinthula ARC, Chikwawa</v>
      </c>
      <c r="BI432" s="3" t="str">
        <v>Kasinthula ARC, Chikwawa</v>
      </c>
      <c r="BJ432" s="3" t="str">
        <v>Kasinthula ARC, Chikwawa</v>
      </c>
      <c r="BK432" s="3" t="str">
        <v>Kasinthula ARC, Chikwawa</v>
      </c>
      <c r="BL432" s="3" t="str">
        <v>Kasinthula ARC, Chikwawa</v>
      </c>
      <c r="BM432" s="3" t="str">
        <v>Kasinthula ARC, Chikwawa</v>
      </c>
      <c r="BN432" s="3" t="str">
        <v>Kasinthula ARC, Chikwawa</v>
      </c>
      <c r="BO432" s="3" t="str">
        <v>Kasinthula ARC, Chikwawa</v>
      </c>
      <c r="BP432" s="3" t="str">
        <v>Kasinthula ARC, Chikwawa</v>
      </c>
      <c r="BQ432" s="3" t="str">
        <v>Kasinthula ARC, Chikwawa</v>
      </c>
      <c r="BR432" s="3" t="str">
        <v>Kasinthula ARC, Chikwawa</v>
      </c>
      <c r="BS432" s="3" t="str">
        <v>Kasinthula ARC, Chikwawa</v>
      </c>
      <c r="BT432" s="3" t="str">
        <v>Kasinthula ARC, Chikwawa</v>
      </c>
      <c r="BU432" s="3" t="str">
        <v>Kasinthula ARC, Chikwawa</v>
      </c>
      <c r="BV432" s="3" t="str">
        <v>Kasinthula ARC, Chikwawa</v>
      </c>
      <c r="BW432" s="3" t="str">
        <v>Kasinthula ARC, Chikwawa</v>
      </c>
      <c r="BX432" s="3" t="str">
        <v>Kasinthula ARC, Chikwawa</v>
      </c>
      <c r="BY432" s="3" t="str">
        <v>Kasinthula ARC, Chikwawa</v>
      </c>
      <c r="BZ432" s="3" t="str">
        <v>Kasinthula ARC, Chikwawa</v>
      </c>
      <c r="CA432" s="3" t="str">
        <v>Kasinthula ARC, Chikwawa</v>
      </c>
      <c r="CB432" s="3" t="str">
        <v>Kasinthula ARC, Chikwawa</v>
      </c>
      <c r="CC432" s="3" t="str">
        <v>Kasinthula ARC, Chikwawa</v>
      </c>
      <c r="CD432" s="3" t="str">
        <v>Kasinthula ARC, Chikwawa</v>
      </c>
      <c r="CE432" s="3" t="str">
        <v>Kasinthula ARC, Chikwawa</v>
      </c>
      <c r="CF432" s="3" t="str">
        <v>Kasinthula ARC, Chikwawa</v>
      </c>
      <c r="CG432" s="3" t="str">
        <v>Kasinthula ARC, Chikwawa</v>
      </c>
      <c r="CK432" s="3" t="str">
        <v>Kasinthula ARC, Chikwawa</v>
      </c>
      <c r="CM432" s="3" t="str">
        <v>Kasinthula ARC, Chikwawa</v>
      </c>
      <c r="CN432" s="3" t="str">
        <v>Kasinthula ARC, Chikwawa</v>
      </c>
      <c r="CO432" s="3" t="str">
        <v>Kasinthula ARC, Chikwawa</v>
      </c>
      <c r="CP432" s="3" t="str">
        <v>Kasinthula ARC, Chikwawa</v>
      </c>
      <c r="CQ432" s="3" t="str">
        <v>Kasinthula ARC, Chikwawa</v>
      </c>
      <c r="CR432" s="3" t="str">
        <v>Kasinthula ARC, Chikwawa</v>
      </c>
      <c r="CS432" s="3" t="str">
        <v>Kasinthula ARC, Chikwawa</v>
      </c>
      <c r="CT432" s="3" t="str">
        <v>Kasinthula ARC, Chikwawa</v>
      </c>
      <c r="CU432" s="3" t="str">
        <v>Kasinthula ARC, Chikwawa</v>
      </c>
      <c r="CV432" s="3" t="str">
        <v>Kasinthula ARC, Chikwawa</v>
      </c>
      <c r="CW432" s="3" t="str">
        <v>Kasinthula ARC, Chikwawa</v>
      </c>
      <c r="CX432" s="3" t="str">
        <v>Kasinthula ARC, Chikwawa</v>
      </c>
      <c r="CY432" s="3" t="str">
        <v>Kasinthula ARC, Chikwawa</v>
      </c>
      <c r="CZ432" s="3" t="str">
        <v>Kasinthula ARC, Chikwawa</v>
      </c>
      <c r="DA432" s="3" t="str">
        <v>Kasinthula ARC, Chikwawa</v>
      </c>
      <c r="DB432" s="3" t="str">
        <v>Kasinthula ARC, Chikwawa</v>
      </c>
      <c r="DC432" s="3" t="str">
        <v>Kasinthula ARC, Chikwawa</v>
      </c>
      <c r="DD432" s="3" t="str">
        <v>Kasinthula ARC, Chikwawa</v>
      </c>
      <c r="DE432" s="3" t="str">
        <v>Kasinthula ARC, Chikwawa</v>
      </c>
      <c r="DF432" s="3" t="str">
        <v>Kasinthula ARC, Chikwawa</v>
      </c>
      <c r="DG432" s="3" t="str">
        <v>Kasinthula ARC, Chikwawa</v>
      </c>
      <c r="DH432" s="3" t="str">
        <v>Kasinthula ARC, Chikwawa</v>
      </c>
      <c r="DI432" s="3" t="str">
        <v>Kasinthula ARC, Chikwawa</v>
      </c>
      <c r="DJ432" s="3" t="str">
        <v>Kasinthula ARC, Chikwawa</v>
      </c>
      <c r="DK432" s="3" t="str">
        <v>Kasinthula ARC, Chikwawa</v>
      </c>
      <c r="DL432" s="3" t="str">
        <v>Kasinthula ARC, Chikwawa</v>
      </c>
      <c r="DM432" s="3" t="str">
        <v>Kasinthula ARC, Chikwawa</v>
      </c>
      <c r="DN432" s="3" t="str">
        <v>Kasinthula ARC, Chikwawa</v>
      </c>
      <c r="DO432" s="3" t="str">
        <v>Kasinthula ARC, Chikwawa</v>
      </c>
      <c r="DP432" s="3" t="str">
        <v>Kasinthula ARC, Chikwawa</v>
      </c>
    </row>
    <row r="433" spans="1:120" ht="14.5" x14ac:dyDescent="0.35">
      <c r="A433" s="3">
        <v>-15.2477</v>
      </c>
      <c r="B433" s="3">
        <v>28.482099999999999</v>
      </c>
      <c r="C433" s="3" t="s">
        <v>238</v>
      </c>
      <c r="D433" s="3" t="s">
        <v>112</v>
      </c>
      <c r="E433" s="3" t="s">
        <v>13604</v>
      </c>
      <c r="F433" s="3">
        <v>2500</v>
      </c>
      <c r="G433"/>
      <c r="H433" s="3" t="str">
        <f>CONCATENATE(site_list[[#This Row],[Country]],site_list[[#This Row],[Site.ID]])</f>
        <v>ZambiaKasisi Agricultural Training Center</v>
      </c>
      <c r="BB433" s="3" t="str">
        <v>Kasisi Agricultural Training Center</v>
      </c>
      <c r="BC433" s="3" t="str">
        <v>Kasisi Agricultural Training Center</v>
      </c>
      <c r="BD433" s="3" t="str">
        <v>Kasisi Agricultural Training Center</v>
      </c>
      <c r="BE433" s="3" t="str">
        <v>Kasisi Agricultural Training Center</v>
      </c>
      <c r="BF433" s="3" t="str">
        <v>Kasisi Agricultural Training Center</v>
      </c>
      <c r="BG433" s="3" t="str">
        <v>Kasisi Agricultural Training Center</v>
      </c>
      <c r="BH433" s="3" t="str">
        <v>Kasisi Agricultural Training Center</v>
      </c>
      <c r="BI433" s="3" t="str">
        <v>Kasisi Agricultural Training Center</v>
      </c>
      <c r="BJ433" s="3" t="str">
        <v>Kasisi Agricultural Training Center</v>
      </c>
      <c r="BK433" s="3" t="str">
        <v>Kasisi Agricultural Training Center</v>
      </c>
      <c r="BL433" s="3" t="str">
        <v>Kasisi Agricultural Training Center</v>
      </c>
      <c r="BM433" s="3" t="str">
        <v>Kasisi Agricultural Training Center</v>
      </c>
      <c r="BN433" s="3" t="str">
        <v>Kasisi Agricultural Training Center</v>
      </c>
      <c r="BO433" s="3" t="str">
        <v>Kasisi Agricultural Training Center</v>
      </c>
      <c r="BP433" s="3" t="str">
        <v>Kasisi Agricultural Training Center</v>
      </c>
      <c r="BQ433" s="3" t="str">
        <v>Kasisi Agricultural Training Center</v>
      </c>
      <c r="BR433" s="3" t="str">
        <v>Kasisi Agricultural Training Center</v>
      </c>
      <c r="BS433" s="3" t="str">
        <v>Kasisi Agricultural Training Center</v>
      </c>
      <c r="BT433" s="3" t="str">
        <v>Kasisi Agricultural Training Center</v>
      </c>
      <c r="BU433" s="3" t="str">
        <v>Kasisi Agricultural Training Center</v>
      </c>
      <c r="BV433" s="3" t="str">
        <v>Kasisi Agricultural Training Center</v>
      </c>
      <c r="BW433" s="3" t="str">
        <v>Kasisi Agricultural Training Center</v>
      </c>
      <c r="BX433" s="3" t="str">
        <v>Kasisi Agricultural Training Center</v>
      </c>
      <c r="BY433" s="3" t="str">
        <v>Kasisi Agricultural Training Center</v>
      </c>
      <c r="BZ433" s="3" t="str">
        <v>Kasisi Agricultural Training Center</v>
      </c>
      <c r="CA433" s="3" t="str">
        <v>Kasisi Agricultural Training Center</v>
      </c>
      <c r="CB433" s="3" t="str">
        <v>Kasisi Agricultural Training Center</v>
      </c>
      <c r="CC433" s="3" t="str">
        <v>Kasisi Agricultural Training Center</v>
      </c>
      <c r="CD433" s="3" t="str">
        <v>Kasisi Agricultural Training Center</v>
      </c>
      <c r="CE433" s="3" t="str">
        <v>Kasisi Agricultural Training Center</v>
      </c>
      <c r="CF433" s="3" t="str">
        <v>Kasisi Agricultural Training Center</v>
      </c>
      <c r="CG433" s="3" t="str">
        <v>Kasisi Agricultural Training Center</v>
      </c>
      <c r="CK433" s="3" t="str">
        <v>Kasisi Agricultural Training Center</v>
      </c>
      <c r="CM433" s="3" t="str">
        <v>Kasisi Agricultural Training Center</v>
      </c>
      <c r="CN433" s="3" t="str">
        <v>Kasisi Agricultural Training Center</v>
      </c>
      <c r="CO433" s="3" t="str">
        <v>Kasisi Agricultural Training Center</v>
      </c>
      <c r="CP433" s="3" t="str">
        <v>Kasisi Agricultural Training Center</v>
      </c>
      <c r="CQ433" s="3" t="str">
        <v>Kasisi Agricultural Training Center</v>
      </c>
      <c r="CR433" s="3" t="str">
        <v>Kasisi Agricultural Training Center</v>
      </c>
      <c r="CS433" s="3" t="str">
        <v>Kasisi Agricultural Training Center</v>
      </c>
      <c r="CT433" s="3" t="str">
        <v>Kasisi Agricultural Training Center</v>
      </c>
      <c r="CU433" s="3" t="str">
        <v>Kasisi Agricultural Training Center</v>
      </c>
      <c r="CV433" s="3" t="str">
        <v>Kasisi Agricultural Training Center</v>
      </c>
      <c r="CW433" s="3" t="str">
        <v>Kasisi Agricultural Training Center</v>
      </c>
      <c r="CX433" s="3" t="str">
        <v>Kasisi Agricultural Training Center</v>
      </c>
      <c r="CY433" s="3" t="str">
        <v>Kasisi Agricultural Training Center</v>
      </c>
      <c r="CZ433" s="3" t="str">
        <v>Kasisi Agricultural Training Center</v>
      </c>
      <c r="DA433" s="3" t="str">
        <v>Kasisi Agricultural Training Center</v>
      </c>
      <c r="DB433" s="3" t="str">
        <v>Kasisi Agricultural Training Center</v>
      </c>
      <c r="DC433" s="3" t="str">
        <v>Kasisi Agricultural Training Center</v>
      </c>
      <c r="DD433" s="3" t="str">
        <v>Kasisi Agricultural Training Center</v>
      </c>
      <c r="DE433" s="3" t="str">
        <v>Kasisi Agricultural Training Center</v>
      </c>
      <c r="DF433" s="3" t="str">
        <v>Kasisi Agricultural Training Center</v>
      </c>
      <c r="DG433" s="3" t="str">
        <v>Kasisi Agricultural Training Center</v>
      </c>
      <c r="DH433" s="3" t="str">
        <v>Kasisi Agricultural Training Center</v>
      </c>
      <c r="DI433" s="3" t="str">
        <v>Kasisi Agricultural Training Center</v>
      </c>
      <c r="DJ433" s="3" t="str">
        <v>Kasisi Agricultural Training Center</v>
      </c>
      <c r="DK433" s="3" t="str">
        <v>Kasisi Agricultural Training Center</v>
      </c>
      <c r="DL433" s="3" t="str">
        <v>Kasisi Agricultural Training Center</v>
      </c>
      <c r="DM433" s="3" t="str">
        <v>Kasisi Agricultural Training Center</v>
      </c>
      <c r="DN433" s="3" t="str">
        <v>Kasisi Agricultural Training Center</v>
      </c>
      <c r="DO433" s="3" t="str">
        <v>Kasisi Agricultural Training Center</v>
      </c>
      <c r="DP433" s="3" t="str">
        <v>Kasisi Agricultural Training Center</v>
      </c>
    </row>
    <row r="434" spans="1:120" ht="14.5" x14ac:dyDescent="0.35">
      <c r="A434" s="3">
        <v>-3.45194</v>
      </c>
      <c r="B434" s="3">
        <v>37.396940000000001</v>
      </c>
      <c r="C434" s="3" t="s">
        <v>226</v>
      </c>
      <c r="D434" s="3" t="s">
        <v>107</v>
      </c>
      <c r="E434" s="3" t="s">
        <v>7743</v>
      </c>
      <c r="F434" s="3">
        <v>300</v>
      </c>
      <c r="G434" t="s">
        <v>309</v>
      </c>
      <c r="H434" s="3" t="str">
        <f>CONCATENATE(site_list[[#This Row],[Country]],site_list[[#This Row],[Site.ID]])</f>
        <v>TanzaniaKATC</v>
      </c>
      <c r="BB434" s="3" t="str">
        <v>KATC</v>
      </c>
      <c r="BC434" s="3" t="str">
        <v>KATC</v>
      </c>
      <c r="BD434" s="3" t="str">
        <v>KATC</v>
      </c>
      <c r="BE434" s="3" t="str">
        <v>KATC</v>
      </c>
      <c r="BF434" s="3" t="str">
        <v>KATC</v>
      </c>
      <c r="BG434" s="3" t="str">
        <v>KATC</v>
      </c>
      <c r="BH434" s="3" t="str">
        <v>KATC</v>
      </c>
      <c r="BI434" s="3" t="str">
        <v>KATC</v>
      </c>
      <c r="BJ434" s="3" t="str">
        <v>KATC</v>
      </c>
      <c r="BK434" s="3" t="str">
        <v>KATC</v>
      </c>
      <c r="BL434" s="3" t="str">
        <v>KATC</v>
      </c>
      <c r="BM434" s="3" t="str">
        <v>KATC</v>
      </c>
      <c r="BN434" s="3" t="str">
        <v>KATC</v>
      </c>
      <c r="BO434" s="3" t="str">
        <v>KATC</v>
      </c>
      <c r="BP434" s="3" t="str">
        <v>KATC</v>
      </c>
      <c r="BQ434" s="3" t="str">
        <v>KATC</v>
      </c>
      <c r="BR434" s="3" t="str">
        <v>KATC</v>
      </c>
      <c r="BS434" s="3" t="str">
        <v>KATC</v>
      </c>
      <c r="BT434" s="3" t="str">
        <v>KATC</v>
      </c>
      <c r="BU434" s="3" t="str">
        <v>KATC</v>
      </c>
      <c r="BV434" s="3" t="str">
        <v>KATC</v>
      </c>
      <c r="BW434" s="3" t="str">
        <v>KATC</v>
      </c>
      <c r="BX434" s="3" t="str">
        <v>KATC</v>
      </c>
      <c r="BY434" s="3" t="str">
        <v>KATC</v>
      </c>
      <c r="BZ434" s="3" t="str">
        <v>KATC</v>
      </c>
      <c r="CA434" s="3" t="str">
        <v>KATC</v>
      </c>
      <c r="CB434" s="3" t="str">
        <v>KATC</v>
      </c>
      <c r="CC434" s="3" t="str">
        <v>KATC</v>
      </c>
      <c r="CD434" s="3" t="str">
        <v>KATC</v>
      </c>
      <c r="CE434" s="3" t="str">
        <v>KATC</v>
      </c>
      <c r="CF434" s="3" t="str">
        <v>KATC</v>
      </c>
      <c r="CG434" s="3" t="str">
        <v>KATC</v>
      </c>
      <c r="CK434" s="3" t="str">
        <v>KATC</v>
      </c>
      <c r="CM434" s="3" t="str">
        <v>KATC</v>
      </c>
      <c r="CN434" s="3" t="str">
        <v>KATC</v>
      </c>
      <c r="CO434" s="3" t="str">
        <v>KATC</v>
      </c>
      <c r="CP434" s="3" t="str">
        <v>KATC</v>
      </c>
      <c r="CQ434" s="3" t="str">
        <v>KATC</v>
      </c>
      <c r="CR434" s="3" t="str">
        <v>KATC</v>
      </c>
      <c r="CS434" s="3" t="str">
        <v>KATC</v>
      </c>
      <c r="CT434" s="3" t="str">
        <v>KATC</v>
      </c>
      <c r="CU434" s="3" t="str">
        <v>KATC</v>
      </c>
      <c r="CV434" s="3" t="str">
        <v>KATC</v>
      </c>
      <c r="CW434" s="3" t="str">
        <v>KATC</v>
      </c>
      <c r="CX434" s="3" t="str">
        <v>KATC</v>
      </c>
      <c r="CY434" s="3" t="str">
        <v>KATC</v>
      </c>
      <c r="CZ434" s="3" t="str">
        <v>KATC</v>
      </c>
      <c r="DA434" s="3" t="str">
        <v>KATC</v>
      </c>
      <c r="DB434" s="3" t="str">
        <v>KATC</v>
      </c>
      <c r="DC434" s="3" t="str">
        <v>KATC</v>
      </c>
      <c r="DD434" s="3" t="str">
        <v>KATC</v>
      </c>
      <c r="DE434" s="3" t="str">
        <v>KATC</v>
      </c>
      <c r="DF434" s="3" t="str">
        <v>KATC</v>
      </c>
      <c r="DG434" s="3" t="str">
        <v>KATC</v>
      </c>
      <c r="DH434" s="3" t="str">
        <v>KATC</v>
      </c>
      <c r="DI434" s="3" t="str">
        <v>KATC</v>
      </c>
      <c r="DJ434" s="3" t="str">
        <v>KATC</v>
      </c>
      <c r="DK434" s="3" t="str">
        <v>KATC</v>
      </c>
      <c r="DL434" s="3" t="str">
        <v>KATC</v>
      </c>
      <c r="DM434" s="3" t="str">
        <v>KATC</v>
      </c>
      <c r="DN434" s="3" t="str">
        <v>KATC</v>
      </c>
      <c r="DO434" s="3" t="str">
        <v>KATC</v>
      </c>
      <c r="DP434" s="3" t="str">
        <v>KATC</v>
      </c>
    </row>
    <row r="435" spans="1:120" ht="14.5" x14ac:dyDescent="0.35">
      <c r="A435" s="3">
        <v>0.41099999999999998</v>
      </c>
      <c r="B435" s="3">
        <v>32.533000000000001</v>
      </c>
      <c r="C435" s="3" t="s">
        <v>233</v>
      </c>
      <c r="D435" s="3" t="s">
        <v>107</v>
      </c>
      <c r="E435" s="3" t="s">
        <v>585</v>
      </c>
      <c r="F435" s="3">
        <v>400</v>
      </c>
      <c r="G435"/>
      <c r="H435" s="3" t="str">
        <f>CONCATENATE(site_list[[#This Row],[Country]],site_list[[#This Row],[Site.ID]])</f>
        <v>UgandaKawanda ARS</v>
      </c>
      <c r="BB435" s="3" t="str">
        <v>Kawanda ARS</v>
      </c>
      <c r="BC435" s="3" t="str">
        <v>Kawanda ARS</v>
      </c>
      <c r="BD435" s="3" t="str">
        <v>Kawanda ARS</v>
      </c>
      <c r="BE435" s="3" t="str">
        <v>Kawanda ARS</v>
      </c>
      <c r="BF435" s="3" t="str">
        <v>Kawanda ARS</v>
      </c>
      <c r="BG435" s="3" t="str">
        <v>Kawanda ARS</v>
      </c>
      <c r="BH435" s="3" t="str">
        <v>Kawanda ARS</v>
      </c>
      <c r="BI435" s="3" t="str">
        <v>Kawanda ARS</v>
      </c>
      <c r="BJ435" s="3" t="str">
        <v>Kawanda ARS</v>
      </c>
      <c r="BK435" s="3" t="str">
        <v>Kawanda ARS</v>
      </c>
      <c r="BL435" s="3" t="str">
        <v>Kawanda ARS</v>
      </c>
      <c r="BM435" s="3" t="str">
        <v>Kawanda ARS</v>
      </c>
      <c r="BN435" s="3" t="str">
        <v>Kawanda ARS</v>
      </c>
      <c r="BO435" s="3" t="str">
        <v>Kawanda ARS</v>
      </c>
      <c r="BP435" s="3" t="str">
        <v>Kawanda ARS</v>
      </c>
      <c r="BQ435" s="3" t="str">
        <v>Kawanda ARS</v>
      </c>
      <c r="BR435" s="3" t="str">
        <v>Kawanda ARS</v>
      </c>
      <c r="BS435" s="3" t="str">
        <v>Kawanda ARS</v>
      </c>
      <c r="BT435" s="3" t="str">
        <v>Kawanda ARS</v>
      </c>
      <c r="BU435" s="3" t="str">
        <v>Kawanda ARS</v>
      </c>
      <c r="BV435" s="3" t="str">
        <v>Kawanda ARS</v>
      </c>
      <c r="BW435" s="3" t="str">
        <v>Kawanda ARS</v>
      </c>
      <c r="BX435" s="3" t="str">
        <v>Kawanda ARS</v>
      </c>
      <c r="BY435" s="3" t="str">
        <v>Kawanda ARS</v>
      </c>
      <c r="BZ435" s="3" t="str">
        <v>Kawanda ARS</v>
      </c>
      <c r="CA435" s="3" t="str">
        <v>Kawanda ARS</v>
      </c>
      <c r="CB435" s="3" t="str">
        <v>Kawanda ARS</v>
      </c>
      <c r="CC435" s="3" t="str">
        <v>Kawanda ARS</v>
      </c>
      <c r="CD435" s="3" t="str">
        <v>Kawanda ARS</v>
      </c>
      <c r="CE435" s="3" t="str">
        <v>Kawanda ARS</v>
      </c>
      <c r="CF435" s="3" t="str">
        <v>Kawanda ARS</v>
      </c>
      <c r="CG435" s="3" t="str">
        <v>Kawanda ARS</v>
      </c>
      <c r="CK435" s="3" t="str">
        <v>Kawanda ARS</v>
      </c>
      <c r="CM435" s="3" t="str">
        <v>Kawanda ARS</v>
      </c>
      <c r="CN435" s="3" t="str">
        <v>Kawanda ARS</v>
      </c>
      <c r="CO435" s="3" t="str">
        <v>Kawanda ARS</v>
      </c>
      <c r="CP435" s="3" t="str">
        <v>Kawanda ARS</v>
      </c>
      <c r="CQ435" s="3" t="str">
        <v>Kawanda ARS</v>
      </c>
      <c r="CR435" s="3" t="str">
        <v>Kawanda ARS</v>
      </c>
      <c r="CS435" s="3" t="str">
        <v>Kawanda ARS</v>
      </c>
      <c r="CT435" s="3" t="str">
        <v>Kawanda ARS</v>
      </c>
      <c r="CU435" s="3" t="str">
        <v>Kawanda ARS</v>
      </c>
      <c r="CV435" s="3" t="str">
        <v>Kawanda ARS</v>
      </c>
      <c r="CW435" s="3" t="str">
        <v>Kawanda ARS</v>
      </c>
      <c r="CX435" s="3" t="str">
        <v>Kawanda ARS</v>
      </c>
      <c r="CY435" s="3" t="str">
        <v>Kawanda ARS</v>
      </c>
      <c r="CZ435" s="3" t="str">
        <v>Kawanda ARS</v>
      </c>
      <c r="DA435" s="3" t="str">
        <v>Kawanda ARS</v>
      </c>
      <c r="DB435" s="3" t="str">
        <v>Kawanda ARS</v>
      </c>
      <c r="DC435" s="3" t="str">
        <v>Kawanda ARS</v>
      </c>
      <c r="DD435" s="3" t="str">
        <v>Kawanda ARS</v>
      </c>
      <c r="DE435" s="3" t="str">
        <v>Kawanda ARS</v>
      </c>
      <c r="DF435" s="3" t="str">
        <v>Kawanda ARS</v>
      </c>
      <c r="DG435" s="3" t="str">
        <v>Kawanda ARS</v>
      </c>
      <c r="DH435" s="3" t="str">
        <v>Kawanda ARS</v>
      </c>
      <c r="DI435" s="3" t="str">
        <v>Kawanda ARS</v>
      </c>
      <c r="DJ435" s="3" t="str">
        <v>Kawanda ARS</v>
      </c>
      <c r="DK435" s="3" t="str">
        <v>Kawanda ARS</v>
      </c>
      <c r="DL435" s="3" t="str">
        <v>Kawanda ARS</v>
      </c>
      <c r="DM435" s="3" t="str">
        <v>Kawanda ARS</v>
      </c>
      <c r="DN435" s="3" t="str">
        <v>Kawanda ARS</v>
      </c>
      <c r="DO435" s="3" t="str">
        <v>Kawanda ARS</v>
      </c>
      <c r="DP435" s="3" t="str">
        <v>Kawanda ARS</v>
      </c>
    </row>
    <row r="436" spans="1:120" ht="14.5" x14ac:dyDescent="0.35">
      <c r="A436" s="3">
        <v>-29.016670000000001</v>
      </c>
      <c r="B436" s="3">
        <v>26.15</v>
      </c>
      <c r="C436" s="3" t="s">
        <v>215</v>
      </c>
      <c r="D436" s="3" t="s">
        <v>107</v>
      </c>
      <c r="E436" s="3" t="s">
        <v>506</v>
      </c>
      <c r="F436" s="3">
        <v>917</v>
      </c>
      <c r="G436"/>
      <c r="H436" s="3" t="str">
        <f>CONCATENATE(site_list[[#This Row],[Country]],site_list[[#This Row],[Site.ID]])</f>
        <v>South AfricaKenilworth Experimental Farm</v>
      </c>
      <c r="BB436" s="3" t="str">
        <v>Kenilworth Experimental Farm</v>
      </c>
      <c r="BC436" s="3" t="str">
        <v>Kenilworth Experimental Farm</v>
      </c>
      <c r="BD436" s="3" t="str">
        <v>Kenilworth Experimental Farm</v>
      </c>
      <c r="BE436" s="3" t="str">
        <v>Kenilworth Experimental Farm</v>
      </c>
      <c r="BF436" s="3" t="str">
        <v>Kenilworth Experimental Farm</v>
      </c>
      <c r="BG436" s="3" t="str">
        <v>Kenilworth Experimental Farm</v>
      </c>
      <c r="BH436" s="3" t="str">
        <v>Kenilworth Experimental Farm</v>
      </c>
      <c r="BI436" s="3" t="str">
        <v>Kenilworth Experimental Farm</v>
      </c>
      <c r="BJ436" s="3" t="str">
        <v>Kenilworth Experimental Farm</v>
      </c>
      <c r="BK436" s="3" t="str">
        <v>Kenilworth Experimental Farm</v>
      </c>
      <c r="BL436" s="3" t="str">
        <v>Kenilworth Experimental Farm</v>
      </c>
      <c r="BM436" s="3" t="str">
        <v>Kenilworth Experimental Farm</v>
      </c>
      <c r="BN436" s="3" t="str">
        <v>Kenilworth Experimental Farm</v>
      </c>
      <c r="BO436" s="3" t="str">
        <v>Kenilworth Experimental Farm</v>
      </c>
      <c r="BP436" s="3" t="str">
        <v>Kenilworth Experimental Farm</v>
      </c>
      <c r="BQ436" s="3" t="str">
        <v>Kenilworth Experimental Farm</v>
      </c>
      <c r="BR436" s="3" t="str">
        <v>Kenilworth Experimental Farm</v>
      </c>
      <c r="BS436" s="3" t="str">
        <v>Kenilworth Experimental Farm</v>
      </c>
      <c r="BT436" s="3" t="str">
        <v>Kenilworth Experimental Farm</v>
      </c>
      <c r="BU436" s="3" t="str">
        <v>Kenilworth Experimental Farm</v>
      </c>
      <c r="BV436" s="3" t="str">
        <v>Kenilworth Experimental Farm</v>
      </c>
      <c r="BW436" s="3" t="str">
        <v>Kenilworth Experimental Farm</v>
      </c>
      <c r="BX436" s="3" t="str">
        <v>Kenilworth Experimental Farm</v>
      </c>
      <c r="BY436" s="3" t="str">
        <v>Kenilworth Experimental Farm</v>
      </c>
      <c r="BZ436" s="3" t="str">
        <v>Kenilworth Experimental Farm</v>
      </c>
      <c r="CA436" s="3" t="str">
        <v>Kenilworth Experimental Farm</v>
      </c>
      <c r="CB436" s="3" t="str">
        <v>Kenilworth Experimental Farm</v>
      </c>
      <c r="CC436" s="3" t="str">
        <v>Kenilworth Experimental Farm</v>
      </c>
      <c r="CD436" s="3" t="str">
        <v>Kenilworth Experimental Farm</v>
      </c>
      <c r="CE436" s="3" t="str">
        <v>Kenilworth Experimental Farm</v>
      </c>
      <c r="CF436" s="3" t="str">
        <v>Kenilworth Experimental Farm</v>
      </c>
      <c r="CG436" s="3" t="str">
        <v>Kenilworth Experimental Farm</v>
      </c>
      <c r="CK436" s="3" t="str">
        <v>Kenilworth Experimental Farm</v>
      </c>
      <c r="CM436" s="3" t="str">
        <v>Kenilworth Experimental Farm</v>
      </c>
      <c r="CN436" s="3" t="str">
        <v>Kenilworth Experimental Farm</v>
      </c>
      <c r="CO436" s="3" t="str">
        <v>Kenilworth Experimental Farm</v>
      </c>
      <c r="CP436" s="3" t="str">
        <v>Kenilworth Experimental Farm</v>
      </c>
      <c r="CQ436" s="3" t="str">
        <v>Kenilworth Experimental Farm</v>
      </c>
      <c r="CR436" s="3" t="str">
        <v>Kenilworth Experimental Farm</v>
      </c>
      <c r="CS436" s="3" t="str">
        <v>Kenilworth Experimental Farm</v>
      </c>
      <c r="CT436" s="3" t="str">
        <v>Kenilworth Experimental Farm</v>
      </c>
      <c r="CU436" s="3" t="str">
        <v>Kenilworth Experimental Farm</v>
      </c>
      <c r="CV436" s="3" t="str">
        <v>Kenilworth Experimental Farm</v>
      </c>
      <c r="CW436" s="3" t="str">
        <v>Kenilworth Experimental Farm</v>
      </c>
      <c r="CX436" s="3" t="str">
        <v>Kenilworth Experimental Farm</v>
      </c>
      <c r="CY436" s="3" t="str">
        <v>Kenilworth Experimental Farm</v>
      </c>
      <c r="CZ436" s="3" t="str">
        <v>Kenilworth Experimental Farm</v>
      </c>
      <c r="DA436" s="3" t="str">
        <v>Kenilworth Experimental Farm</v>
      </c>
      <c r="DB436" s="3" t="str">
        <v>Kenilworth Experimental Farm</v>
      </c>
      <c r="DC436" s="3" t="str">
        <v>Kenilworth Experimental Farm</v>
      </c>
      <c r="DD436" s="3" t="str">
        <v>Kenilworth Experimental Farm</v>
      </c>
      <c r="DE436" s="3" t="str">
        <v>Kenilworth Experimental Farm</v>
      </c>
      <c r="DF436" s="3" t="str">
        <v>Kenilworth Experimental Farm</v>
      </c>
      <c r="DG436" s="3" t="str">
        <v>Kenilworth Experimental Farm</v>
      </c>
      <c r="DH436" s="3" t="str">
        <v>Kenilworth Experimental Farm</v>
      </c>
      <c r="DI436" s="3" t="str">
        <v>Kenilworth Experimental Farm</v>
      </c>
      <c r="DJ436" s="3" t="str">
        <v>Kenilworth Experimental Farm</v>
      </c>
      <c r="DK436" s="3" t="str">
        <v>Kenilworth Experimental Farm</v>
      </c>
      <c r="DL436" s="3" t="str">
        <v>Kenilworth Experimental Farm</v>
      </c>
      <c r="DM436" s="3" t="str">
        <v>Kenilworth Experimental Farm</v>
      </c>
      <c r="DN436" s="3" t="str">
        <v>Kenilworth Experimental Farm</v>
      </c>
      <c r="DO436" s="3" t="str">
        <v>Kenilworth Experimental Farm</v>
      </c>
      <c r="DP436" s="3" t="str">
        <v>Kenilworth Experimental Farm</v>
      </c>
    </row>
    <row r="437" spans="1:120" ht="14.5" x14ac:dyDescent="0.35">
      <c r="A437" s="3">
        <v>-1.1829000000000001</v>
      </c>
      <c r="B437" s="3">
        <v>36.924551899999997</v>
      </c>
      <c r="C437" s="3" t="s">
        <v>166</v>
      </c>
      <c r="D437" s="3" t="s">
        <v>112</v>
      </c>
      <c r="E437" s="3" t="s">
        <v>13621</v>
      </c>
      <c r="F437" s="3">
        <v>100</v>
      </c>
      <c r="G437"/>
      <c r="H437" s="3" t="str">
        <f>CONCATENATE(site_list[[#This Row],[Country]],site_list[[#This Row],[Site.ID]])</f>
        <v>KenyaKenyatta University teaching and demonstration farm</v>
      </c>
      <c r="BB437" s="3" t="str">
        <v>Kenyatta University teaching and demonstration farm</v>
      </c>
      <c r="BC437" s="3" t="str">
        <v>Kenyatta University teaching and demonstration farm</v>
      </c>
      <c r="BD437" s="3" t="str">
        <v>Kenyatta University teaching and demonstration farm</v>
      </c>
      <c r="BE437" s="3" t="str">
        <v>Kenyatta University teaching and demonstration farm</v>
      </c>
      <c r="BF437" s="3" t="str">
        <v>Kenyatta University teaching and demonstration farm</v>
      </c>
      <c r="BG437" s="3" t="str">
        <v>Kenyatta University teaching and demonstration farm</v>
      </c>
      <c r="BH437" s="3" t="str">
        <v>Kenyatta University teaching and demonstration farm</v>
      </c>
      <c r="BI437" s="3" t="str">
        <v>Kenyatta University teaching and demonstration farm</v>
      </c>
      <c r="BJ437" s="3" t="str">
        <v>Kenyatta University teaching and demonstration farm</v>
      </c>
      <c r="BK437" s="3" t="str">
        <v>Kenyatta University teaching and demonstration farm</v>
      </c>
      <c r="BL437" s="3" t="str">
        <v>Kenyatta University teaching and demonstration farm</v>
      </c>
      <c r="BM437" s="3" t="str">
        <v>Kenyatta University teaching and demonstration farm</v>
      </c>
      <c r="BN437" s="3" t="str">
        <v>Kenyatta University teaching and demonstration farm</v>
      </c>
      <c r="BO437" s="3" t="str">
        <v>Kenyatta University teaching and demonstration farm</v>
      </c>
      <c r="BP437" s="3" t="str">
        <v>Kenyatta University teaching and demonstration farm</v>
      </c>
      <c r="BQ437" s="3" t="str">
        <v>Kenyatta University teaching and demonstration farm</v>
      </c>
      <c r="BR437" s="3" t="str">
        <v>Kenyatta University teaching and demonstration farm</v>
      </c>
      <c r="BS437" s="3" t="str">
        <v>Kenyatta University teaching and demonstration farm</v>
      </c>
      <c r="BT437" s="3" t="str">
        <v>Kenyatta University teaching and demonstration farm</v>
      </c>
      <c r="BU437" s="3" t="str">
        <v>Kenyatta University teaching and demonstration farm</v>
      </c>
      <c r="BV437" s="3" t="str">
        <v>Kenyatta University teaching and demonstration farm</v>
      </c>
      <c r="BW437" s="3" t="str">
        <v>Kenyatta University teaching and demonstration farm</v>
      </c>
      <c r="BX437" s="3" t="str">
        <v>Kenyatta University teaching and demonstration farm</v>
      </c>
      <c r="BY437" s="3" t="str">
        <v>Kenyatta University teaching and demonstration farm</v>
      </c>
      <c r="BZ437" s="3" t="str">
        <v>Kenyatta University teaching and demonstration farm</v>
      </c>
      <c r="CA437" s="3" t="str">
        <v>Kenyatta University teaching and demonstration farm</v>
      </c>
      <c r="CB437" s="3" t="str">
        <v>Kenyatta University teaching and demonstration farm</v>
      </c>
      <c r="CC437" s="3" t="str">
        <v>Kenyatta University teaching and demonstration farm</v>
      </c>
      <c r="CD437" s="3" t="str">
        <v>Kenyatta University teaching and demonstration farm</v>
      </c>
      <c r="CE437" s="3" t="str">
        <v>Kenyatta University teaching and demonstration farm</v>
      </c>
      <c r="CF437" s="3" t="str">
        <v>Kenyatta University teaching and demonstration farm</v>
      </c>
      <c r="CG437" s="3" t="str">
        <v>Kenyatta University teaching and demonstration farm</v>
      </c>
      <c r="CK437" s="3" t="str">
        <v>Kenyatta University teaching and demonstration farm</v>
      </c>
      <c r="CM437" s="3" t="str">
        <v>Kenyatta University teaching and demonstration farm</v>
      </c>
      <c r="CN437" s="3" t="str">
        <v>Kenyatta University teaching and demonstration farm</v>
      </c>
      <c r="CO437" s="3" t="str">
        <v>Kenyatta University teaching and demonstration farm</v>
      </c>
      <c r="CP437" s="3" t="str">
        <v>Kenyatta University teaching and demonstration farm</v>
      </c>
      <c r="CQ437" s="3" t="str">
        <v>Kenyatta University teaching and demonstration farm</v>
      </c>
      <c r="CR437" s="3" t="str">
        <v>Kenyatta University teaching and demonstration farm</v>
      </c>
      <c r="CS437" s="3" t="str">
        <v>Kenyatta University teaching and demonstration farm</v>
      </c>
      <c r="CT437" s="3" t="str">
        <v>Kenyatta University teaching and demonstration farm</v>
      </c>
      <c r="CU437" s="3" t="str">
        <v>Kenyatta University teaching and demonstration farm</v>
      </c>
      <c r="CV437" s="3" t="str">
        <v>Kenyatta University teaching and demonstration farm</v>
      </c>
      <c r="CW437" s="3" t="str">
        <v>Kenyatta University teaching and demonstration farm</v>
      </c>
      <c r="CX437" s="3" t="str">
        <v>Kenyatta University teaching and demonstration farm</v>
      </c>
      <c r="CY437" s="3" t="str">
        <v>Kenyatta University teaching and demonstration farm</v>
      </c>
      <c r="CZ437" s="3" t="str">
        <v>Kenyatta University teaching and demonstration farm</v>
      </c>
      <c r="DA437" s="3" t="str">
        <v>Kenyatta University teaching and demonstration farm</v>
      </c>
      <c r="DB437" s="3" t="str">
        <v>Kenyatta University teaching and demonstration farm</v>
      </c>
      <c r="DC437" s="3" t="str">
        <v>Kenyatta University teaching and demonstration farm</v>
      </c>
      <c r="DD437" s="3" t="str">
        <v>Kenyatta University teaching and demonstration farm</v>
      </c>
      <c r="DE437" s="3" t="str">
        <v>Kenyatta University teaching and demonstration farm</v>
      </c>
      <c r="DF437" s="3" t="str">
        <v>Kenyatta University teaching and demonstration farm</v>
      </c>
      <c r="DG437" s="3" t="str">
        <v>Kenyatta University teaching and demonstration farm</v>
      </c>
      <c r="DH437" s="3" t="str">
        <v>Kenyatta University teaching and demonstration farm</v>
      </c>
      <c r="DI437" s="3" t="str">
        <v>Kenyatta University teaching and demonstration farm</v>
      </c>
      <c r="DJ437" s="3" t="str">
        <v>Kenyatta University teaching and demonstration farm</v>
      </c>
      <c r="DK437" s="3" t="str">
        <v>Kenyatta University teaching and demonstration farm</v>
      </c>
      <c r="DL437" s="3" t="str">
        <v>Kenyatta University teaching and demonstration farm</v>
      </c>
      <c r="DM437" s="3" t="str">
        <v>Kenyatta University teaching and demonstration farm</v>
      </c>
      <c r="DN437" s="3" t="str">
        <v>Kenyatta University teaching and demonstration farm</v>
      </c>
      <c r="DO437" s="3" t="str">
        <v>Kenyatta University teaching and demonstration farm</v>
      </c>
      <c r="DP437" s="3" t="str">
        <v>Kenyatta University teaching and demonstration farm</v>
      </c>
    </row>
    <row r="438" spans="1:120" ht="14.5" x14ac:dyDescent="0.35">
      <c r="A438" s="3">
        <v>15.477220000000001</v>
      </c>
      <c r="B438" s="3">
        <v>32.55556</v>
      </c>
      <c r="C438" s="3" t="s">
        <v>217</v>
      </c>
      <c r="D438" s="3" t="s">
        <v>107</v>
      </c>
      <c r="E438" s="3" t="s">
        <v>532</v>
      </c>
      <c r="F438" s="3">
        <v>10000</v>
      </c>
      <c r="G438"/>
      <c r="H438" s="3" t="str">
        <f>CONCATENATE(site_list[[#This Row],[Country]],site_list[[#This Row],[Site.ID]])</f>
        <v>SudanKhartoum</v>
      </c>
      <c r="BB438" s="3" t="str">
        <v>Khartoum</v>
      </c>
      <c r="BC438" s="3" t="str">
        <v>Khartoum</v>
      </c>
      <c r="BD438" s="3" t="str">
        <v>Khartoum</v>
      </c>
      <c r="BE438" s="3" t="str">
        <v>Khartoum</v>
      </c>
      <c r="BF438" s="3" t="str">
        <v>Khartoum</v>
      </c>
      <c r="BG438" s="3" t="str">
        <v>Khartoum</v>
      </c>
      <c r="BH438" s="3" t="str">
        <v>Khartoum</v>
      </c>
      <c r="BI438" s="3" t="str">
        <v>Khartoum</v>
      </c>
      <c r="BJ438" s="3" t="str">
        <v>Khartoum</v>
      </c>
      <c r="BK438" s="3" t="str">
        <v>Khartoum</v>
      </c>
      <c r="BL438" s="3" t="str">
        <v>Khartoum</v>
      </c>
      <c r="BM438" s="3" t="str">
        <v>Khartoum</v>
      </c>
      <c r="BN438" s="3" t="str">
        <v>Khartoum</v>
      </c>
      <c r="BO438" s="3" t="str">
        <v>Khartoum</v>
      </c>
      <c r="BP438" s="3" t="str">
        <v>Khartoum</v>
      </c>
      <c r="BQ438" s="3" t="str">
        <v>Khartoum</v>
      </c>
      <c r="BR438" s="3" t="str">
        <v>Khartoum</v>
      </c>
      <c r="BS438" s="3" t="str">
        <v>Khartoum</v>
      </c>
      <c r="BT438" s="3" t="str">
        <v>Khartoum</v>
      </c>
      <c r="BU438" s="3" t="str">
        <v>Khartoum</v>
      </c>
      <c r="BV438" s="3" t="str">
        <v>Khartoum</v>
      </c>
      <c r="BW438" s="3" t="str">
        <v>Khartoum</v>
      </c>
      <c r="BX438" s="3" t="str">
        <v>Khartoum</v>
      </c>
      <c r="BY438" s="3" t="str">
        <v>Khartoum</v>
      </c>
      <c r="BZ438" s="3" t="str">
        <v>Khartoum</v>
      </c>
      <c r="CA438" s="3" t="str">
        <v>Khartoum</v>
      </c>
      <c r="CB438" s="3" t="str">
        <v>Khartoum</v>
      </c>
      <c r="CC438" s="3" t="str">
        <v>Khartoum</v>
      </c>
      <c r="CD438" s="3" t="str">
        <v>Khartoum</v>
      </c>
      <c r="CE438" s="3" t="str">
        <v>Khartoum</v>
      </c>
      <c r="CF438" s="3" t="str">
        <v>Khartoum</v>
      </c>
      <c r="CG438" s="3" t="str">
        <v>Khartoum</v>
      </c>
      <c r="CK438" s="3" t="str">
        <v>Khartoum</v>
      </c>
      <c r="CM438" s="3" t="str">
        <v>Khartoum</v>
      </c>
      <c r="CN438" s="3" t="str">
        <v>Khartoum</v>
      </c>
      <c r="CO438" s="3" t="str">
        <v>Khartoum</v>
      </c>
      <c r="CP438" s="3" t="str">
        <v>Khartoum</v>
      </c>
      <c r="CQ438" s="3" t="str">
        <v>Khartoum</v>
      </c>
      <c r="CR438" s="3" t="str">
        <v>Khartoum</v>
      </c>
      <c r="CS438" s="3" t="str">
        <v>Khartoum</v>
      </c>
      <c r="CT438" s="3" t="str">
        <v>Khartoum</v>
      </c>
      <c r="CU438" s="3" t="str">
        <v>Khartoum</v>
      </c>
      <c r="CV438" s="3" t="str">
        <v>Khartoum</v>
      </c>
      <c r="CW438" s="3" t="str">
        <v>Khartoum</v>
      </c>
      <c r="CX438" s="3" t="str">
        <v>Khartoum</v>
      </c>
      <c r="CY438" s="3" t="str">
        <v>Khartoum</v>
      </c>
      <c r="CZ438" s="3" t="str">
        <v>Khartoum</v>
      </c>
      <c r="DA438" s="3" t="str">
        <v>Khartoum</v>
      </c>
      <c r="DB438" s="3" t="str">
        <v>Khartoum</v>
      </c>
      <c r="DC438" s="3" t="str">
        <v>Khartoum</v>
      </c>
      <c r="DD438" s="3" t="str">
        <v>Khartoum</v>
      </c>
      <c r="DE438" s="3" t="str">
        <v>Khartoum</v>
      </c>
      <c r="DF438" s="3" t="str">
        <v>Khartoum</v>
      </c>
      <c r="DG438" s="3" t="str">
        <v>Khartoum</v>
      </c>
      <c r="DH438" s="3" t="str">
        <v>Khartoum</v>
      </c>
      <c r="DI438" s="3" t="str">
        <v>Khartoum</v>
      </c>
      <c r="DJ438" s="3" t="str">
        <v>Khartoum</v>
      </c>
      <c r="DK438" s="3" t="str">
        <v>Khartoum</v>
      </c>
      <c r="DL438" s="3" t="str">
        <v>Khartoum</v>
      </c>
      <c r="DM438" s="3" t="str">
        <v>Khartoum</v>
      </c>
      <c r="DN438" s="3" t="str">
        <v>Khartoum</v>
      </c>
      <c r="DO438" s="3" t="str">
        <v>Khartoum</v>
      </c>
      <c r="DP438" s="3" t="str">
        <v>Khartoum</v>
      </c>
    </row>
    <row r="439" spans="1:120" ht="14.5" x14ac:dyDescent="0.35">
      <c r="A439" s="3">
        <v>-0.5</v>
      </c>
      <c r="B439" s="3">
        <v>37.450000000000003</v>
      </c>
      <c r="C439" s="3" t="s">
        <v>166</v>
      </c>
      <c r="D439" s="3" t="s">
        <v>107</v>
      </c>
      <c r="E439" s="3" t="s">
        <v>360</v>
      </c>
      <c r="F439" s="3">
        <v>917</v>
      </c>
      <c r="G439"/>
      <c r="H439" s="3" t="str">
        <f>CONCATENATE(site_list[[#This Row],[Country]],site_list[[#This Row],[Site.ID]])</f>
        <v>KenyaKianjuki</v>
      </c>
      <c r="BB439" s="3" t="str">
        <v>Kianjuki</v>
      </c>
      <c r="BC439" s="3" t="str">
        <v>Kianjuki</v>
      </c>
      <c r="BD439" s="3" t="str">
        <v>Kianjuki</v>
      </c>
      <c r="BE439" s="3" t="str">
        <v>Kianjuki</v>
      </c>
      <c r="BF439" s="3" t="str">
        <v>Kianjuki</v>
      </c>
      <c r="BG439" s="3" t="str">
        <v>Kianjuki</v>
      </c>
      <c r="BH439" s="3" t="str">
        <v>Kianjuki</v>
      </c>
      <c r="BI439" s="3" t="str">
        <v>Kianjuki</v>
      </c>
      <c r="BJ439" s="3" t="str">
        <v>Kianjuki</v>
      </c>
      <c r="BK439" s="3" t="str">
        <v>Kianjuki</v>
      </c>
      <c r="BL439" s="3" t="str">
        <v>Kianjuki</v>
      </c>
      <c r="BM439" s="3" t="str">
        <v>Kianjuki</v>
      </c>
      <c r="BN439" s="3" t="str">
        <v>Kianjuki</v>
      </c>
      <c r="BO439" s="3" t="str">
        <v>Kianjuki</v>
      </c>
      <c r="BP439" s="3" t="str">
        <v>Kianjuki</v>
      </c>
      <c r="BQ439" s="3" t="str">
        <v>Kianjuki</v>
      </c>
      <c r="BR439" s="3" t="str">
        <v>Kianjuki</v>
      </c>
      <c r="BS439" s="3" t="str">
        <v>Kianjuki</v>
      </c>
      <c r="BT439" s="3" t="str">
        <v>Kianjuki</v>
      </c>
      <c r="BU439" s="3" t="str">
        <v>Kianjuki</v>
      </c>
      <c r="BV439" s="3" t="str">
        <v>Kianjuki</v>
      </c>
      <c r="BW439" s="3" t="str">
        <v>Kianjuki</v>
      </c>
      <c r="BX439" s="3" t="str">
        <v>Kianjuki</v>
      </c>
      <c r="BY439" s="3" t="str">
        <v>Kianjuki</v>
      </c>
      <c r="BZ439" s="3" t="str">
        <v>Kianjuki</v>
      </c>
      <c r="CA439" s="3" t="str">
        <v>Kianjuki</v>
      </c>
      <c r="CB439" s="3" t="str">
        <v>Kianjuki</v>
      </c>
      <c r="CC439" s="3" t="str">
        <v>Kianjuki</v>
      </c>
      <c r="CD439" s="3" t="str">
        <v>Kianjuki</v>
      </c>
      <c r="CE439" s="3" t="str">
        <v>Kianjuki</v>
      </c>
      <c r="CF439" s="3" t="str">
        <v>Kianjuki</v>
      </c>
      <c r="CG439" s="3" t="str">
        <v>Kianjuki</v>
      </c>
      <c r="CK439" s="3" t="str">
        <v>Kianjuki</v>
      </c>
      <c r="CM439" s="3" t="str">
        <v>Kianjuki</v>
      </c>
      <c r="CN439" s="3" t="str">
        <v>Kianjuki</v>
      </c>
      <c r="CO439" s="3" t="str">
        <v>Kianjuki</v>
      </c>
      <c r="CP439" s="3" t="str">
        <v>Kianjuki</v>
      </c>
      <c r="CQ439" s="3" t="str">
        <v>Kianjuki</v>
      </c>
      <c r="CR439" s="3" t="str">
        <v>Kianjuki</v>
      </c>
      <c r="CS439" s="3" t="str">
        <v>Kianjuki</v>
      </c>
      <c r="CT439" s="3" t="str">
        <v>Kianjuki</v>
      </c>
      <c r="CU439" s="3" t="str">
        <v>Kianjuki</v>
      </c>
      <c r="CV439" s="3" t="str">
        <v>Kianjuki</v>
      </c>
      <c r="CW439" s="3" t="str">
        <v>Kianjuki</v>
      </c>
      <c r="CX439" s="3" t="str">
        <v>Kianjuki</v>
      </c>
      <c r="CY439" s="3" t="str">
        <v>Kianjuki</v>
      </c>
      <c r="CZ439" s="3" t="str">
        <v>Kianjuki</v>
      </c>
      <c r="DA439" s="3" t="str">
        <v>Kianjuki</v>
      </c>
      <c r="DB439" s="3" t="str">
        <v>Kianjuki</v>
      </c>
      <c r="DC439" s="3" t="str">
        <v>Kianjuki</v>
      </c>
      <c r="DD439" s="3" t="str">
        <v>Kianjuki</v>
      </c>
      <c r="DE439" s="3" t="str">
        <v>Kianjuki</v>
      </c>
      <c r="DF439" s="3" t="str">
        <v>Kianjuki</v>
      </c>
      <c r="DG439" s="3" t="str">
        <v>Kianjuki</v>
      </c>
      <c r="DH439" s="3" t="str">
        <v>Kianjuki</v>
      </c>
      <c r="DI439" s="3" t="str">
        <v>Kianjuki</v>
      </c>
      <c r="DJ439" s="3" t="str">
        <v>Kianjuki</v>
      </c>
      <c r="DK439" s="3" t="str">
        <v>Kianjuki</v>
      </c>
      <c r="DL439" s="3" t="str">
        <v>Kianjuki</v>
      </c>
      <c r="DM439" s="3" t="str">
        <v>Kianjuki</v>
      </c>
      <c r="DN439" s="3" t="str">
        <v>Kianjuki</v>
      </c>
      <c r="DO439" s="3" t="str">
        <v>Kianjuki</v>
      </c>
      <c r="DP439" s="3" t="str">
        <v>Kianjuki</v>
      </c>
    </row>
    <row r="440" spans="1:120" ht="14.5" x14ac:dyDescent="0.35">
      <c r="A440" s="3">
        <v>1.2</v>
      </c>
      <c r="B440" s="3">
        <v>33.783329999999999</v>
      </c>
      <c r="C440" s="3" t="s">
        <v>233</v>
      </c>
      <c r="D440" s="3" t="s">
        <v>107</v>
      </c>
      <c r="E440" s="3" t="s">
        <v>586</v>
      </c>
      <c r="F440" s="3">
        <v>2000</v>
      </c>
      <c r="G440"/>
      <c r="H440" s="3" t="str">
        <f>CONCATENATE(site_list[[#This Row],[Country]],site_list[[#This Row],[Site.ID]])</f>
        <v>UgandaKibale Technology Verification Centre (TVC)</v>
      </c>
      <c r="BB440" s="3" t="str">
        <v>Kibale Technology Verification Centre (TVC)</v>
      </c>
      <c r="BC440" s="3" t="str">
        <v>Kibale Technology Verification Centre (TVC)</v>
      </c>
      <c r="BD440" s="3" t="str">
        <v>Kibale Technology Verification Centre (TVC)</v>
      </c>
      <c r="BE440" s="3" t="str">
        <v>Kibale Technology Verification Centre (TVC)</v>
      </c>
      <c r="BF440" s="3" t="str">
        <v>Kibale Technology Verification Centre (TVC)</v>
      </c>
      <c r="BG440" s="3" t="str">
        <v>Kibale Technology Verification Centre (TVC)</v>
      </c>
      <c r="BH440" s="3" t="str">
        <v>Kibale Technology Verification Centre (TVC)</v>
      </c>
      <c r="BI440" s="3" t="str">
        <v>Kibale Technology Verification Centre (TVC)</v>
      </c>
      <c r="BJ440" s="3" t="str">
        <v>Kibale Technology Verification Centre (TVC)</v>
      </c>
      <c r="BK440" s="3" t="str">
        <v>Kibale Technology Verification Centre (TVC)</v>
      </c>
      <c r="BL440" s="3" t="str">
        <v>Kibale Technology Verification Centre (TVC)</v>
      </c>
      <c r="BM440" s="3" t="str">
        <v>Kibale Technology Verification Centre (TVC)</v>
      </c>
      <c r="BN440" s="3" t="str">
        <v>Kibale Technology Verification Centre (TVC)</v>
      </c>
      <c r="BO440" s="3" t="str">
        <v>Kibale Technology Verification Centre (TVC)</v>
      </c>
      <c r="BP440" s="3" t="str">
        <v>Kibale Technology Verification Centre (TVC)</v>
      </c>
      <c r="BQ440" s="3" t="str">
        <v>Kibale Technology Verification Centre (TVC)</v>
      </c>
      <c r="BR440" s="3" t="str">
        <v>Kibale Technology Verification Centre (TVC)</v>
      </c>
      <c r="BS440" s="3" t="str">
        <v>Kibale Technology Verification Centre (TVC)</v>
      </c>
      <c r="BT440" s="3" t="str">
        <v>Kibale Technology Verification Centre (TVC)</v>
      </c>
      <c r="BU440" s="3" t="str">
        <v>Kibale Technology Verification Centre (TVC)</v>
      </c>
      <c r="BV440" s="3" t="str">
        <v>Kibale Technology Verification Centre (TVC)</v>
      </c>
      <c r="BW440" s="3" t="str">
        <v>Kibale Technology Verification Centre (TVC)</v>
      </c>
      <c r="BX440" s="3" t="str">
        <v>Kibale Technology Verification Centre (TVC)</v>
      </c>
      <c r="BY440" s="3" t="str">
        <v>Kibale Technology Verification Centre (TVC)</v>
      </c>
      <c r="BZ440" s="3" t="str">
        <v>Kibale Technology Verification Centre (TVC)</v>
      </c>
      <c r="CA440" s="3" t="str">
        <v>Kibale Technology Verification Centre (TVC)</v>
      </c>
      <c r="CB440" s="3" t="str">
        <v>Kibale Technology Verification Centre (TVC)</v>
      </c>
      <c r="CC440" s="3" t="str">
        <v>Kibale Technology Verification Centre (TVC)</v>
      </c>
      <c r="CD440" s="3" t="str">
        <v>Kibale Technology Verification Centre (TVC)</v>
      </c>
      <c r="CE440" s="3" t="str">
        <v>Kibale Technology Verification Centre (TVC)</v>
      </c>
      <c r="CF440" s="3" t="str">
        <v>Kibale Technology Verification Centre (TVC)</v>
      </c>
      <c r="CG440" s="3" t="str">
        <v>Kibale Technology Verification Centre (TVC)</v>
      </c>
      <c r="CK440" s="3" t="str">
        <v>Kibale Technology Verification Centre (TVC)</v>
      </c>
      <c r="CM440" s="3" t="str">
        <v>Kibale Technology Verification Centre (TVC)</v>
      </c>
      <c r="CN440" s="3" t="str">
        <v>Kibale Technology Verification Centre (TVC)</v>
      </c>
      <c r="CO440" s="3" t="str">
        <v>Kibale Technology Verification Centre (TVC)</v>
      </c>
      <c r="CP440" s="3" t="str">
        <v>Kibale Technology Verification Centre (TVC)</v>
      </c>
      <c r="CQ440" s="3" t="str">
        <v>Kibale Technology Verification Centre (TVC)</v>
      </c>
      <c r="CR440" s="3" t="str">
        <v>Kibale Technology Verification Centre (TVC)</v>
      </c>
      <c r="CS440" s="3" t="str">
        <v>Kibale Technology Verification Centre (TVC)</v>
      </c>
      <c r="CT440" s="3" t="str">
        <v>Kibale Technology Verification Centre (TVC)</v>
      </c>
      <c r="CU440" s="3" t="str">
        <v>Kibale Technology Verification Centre (TVC)</v>
      </c>
      <c r="CV440" s="3" t="str">
        <v>Kibale Technology Verification Centre (TVC)</v>
      </c>
      <c r="CW440" s="3" t="str">
        <v>Kibale Technology Verification Centre (TVC)</v>
      </c>
      <c r="CX440" s="3" t="str">
        <v>Kibale Technology Verification Centre (TVC)</v>
      </c>
      <c r="CY440" s="3" t="str">
        <v>Kibale Technology Verification Centre (TVC)</v>
      </c>
      <c r="CZ440" s="3" t="str">
        <v>Kibale Technology Verification Centre (TVC)</v>
      </c>
      <c r="DA440" s="3" t="str">
        <v>Kibale Technology Verification Centre (TVC)</v>
      </c>
      <c r="DB440" s="3" t="str">
        <v>Kibale Technology Verification Centre (TVC)</v>
      </c>
      <c r="DC440" s="3" t="str">
        <v>Kibale Technology Verification Centre (TVC)</v>
      </c>
      <c r="DD440" s="3" t="str">
        <v>Kibale Technology Verification Centre (TVC)</v>
      </c>
      <c r="DE440" s="3" t="str">
        <v>Kibale Technology Verification Centre (TVC)</v>
      </c>
      <c r="DF440" s="3" t="str">
        <v>Kibale Technology Verification Centre (TVC)</v>
      </c>
      <c r="DG440" s="3" t="str">
        <v>Kibale Technology Verification Centre (TVC)</v>
      </c>
      <c r="DH440" s="3" t="str">
        <v>Kibale Technology Verification Centre (TVC)</v>
      </c>
      <c r="DI440" s="3" t="str">
        <v>Kibale Technology Verification Centre (TVC)</v>
      </c>
      <c r="DJ440" s="3" t="str">
        <v>Kibale Technology Verification Centre (TVC)</v>
      </c>
      <c r="DK440" s="3" t="str">
        <v>Kibale Technology Verification Centre (TVC)</v>
      </c>
      <c r="DL440" s="3" t="str">
        <v>Kibale Technology Verification Centre (TVC)</v>
      </c>
      <c r="DM440" s="3" t="str">
        <v>Kibale Technology Verification Centre (TVC)</v>
      </c>
      <c r="DN440" s="3" t="str">
        <v>Kibale Technology Verification Centre (TVC)</v>
      </c>
      <c r="DO440" s="3" t="str">
        <v>Kibale Technology Verification Centre (TVC)</v>
      </c>
      <c r="DP440" s="3" t="str">
        <v>Kibale Technology Verification Centre (TVC)</v>
      </c>
    </row>
    <row r="441" spans="1:120" ht="14.5" x14ac:dyDescent="0.35">
      <c r="A441" s="3">
        <v>-1.238</v>
      </c>
      <c r="B441" s="3">
        <v>29.978999999999999</v>
      </c>
      <c r="C441" s="3" t="s">
        <v>233</v>
      </c>
      <c r="D441" s="3" t="s">
        <v>107</v>
      </c>
      <c r="E441" s="3" t="s">
        <v>587</v>
      </c>
      <c r="F441" s="3">
        <v>300</v>
      </c>
      <c r="G441"/>
      <c r="H441" s="3" t="str">
        <f>CONCATENATE(site_list[[#This Row],[Country]],site_list[[#This Row],[Site.ID]])</f>
        <v>UgandaKigezi High School, Kabale</v>
      </c>
      <c r="BB441" s="3" t="str">
        <v>Kigezi High School, Kabale</v>
      </c>
      <c r="BC441" s="3" t="str">
        <v>Kigezi High School, Kabale</v>
      </c>
      <c r="BD441" s="3" t="str">
        <v>Kigezi High School, Kabale</v>
      </c>
      <c r="BE441" s="3" t="str">
        <v>Kigezi High School, Kabale</v>
      </c>
      <c r="BF441" s="3" t="str">
        <v>Kigezi High School, Kabale</v>
      </c>
      <c r="BG441" s="3" t="str">
        <v>Kigezi High School, Kabale</v>
      </c>
      <c r="BH441" s="3" t="str">
        <v>Kigezi High School, Kabale</v>
      </c>
      <c r="BI441" s="3" t="str">
        <v>Kigezi High School, Kabale</v>
      </c>
      <c r="BJ441" s="3" t="str">
        <v>Kigezi High School, Kabale</v>
      </c>
      <c r="BK441" s="3" t="str">
        <v>Kigezi High School, Kabale</v>
      </c>
      <c r="BL441" s="3" t="str">
        <v>Kigezi High School, Kabale</v>
      </c>
      <c r="BM441" s="3" t="str">
        <v>Kigezi High School, Kabale</v>
      </c>
      <c r="BN441" s="3" t="str">
        <v>Kigezi High School, Kabale</v>
      </c>
      <c r="BO441" s="3" t="str">
        <v>Kigezi High School, Kabale</v>
      </c>
      <c r="BP441" s="3" t="str">
        <v>Kigezi High School, Kabale</v>
      </c>
      <c r="BQ441" s="3" t="str">
        <v>Kigezi High School, Kabale</v>
      </c>
      <c r="BR441" s="3" t="str">
        <v>Kigezi High School, Kabale</v>
      </c>
      <c r="BS441" s="3" t="str">
        <v>Kigezi High School, Kabale</v>
      </c>
      <c r="BT441" s="3" t="str">
        <v>Kigezi High School, Kabale</v>
      </c>
      <c r="BU441" s="3" t="str">
        <v>Kigezi High School, Kabale</v>
      </c>
      <c r="BV441" s="3" t="str">
        <v>Kigezi High School, Kabale</v>
      </c>
      <c r="BW441" s="3" t="str">
        <v>Kigezi High School, Kabale</v>
      </c>
      <c r="BX441" s="3" t="str">
        <v>Kigezi High School, Kabale</v>
      </c>
      <c r="BY441" s="3" t="str">
        <v>Kigezi High School, Kabale</v>
      </c>
      <c r="BZ441" s="3" t="str">
        <v>Kigezi High School, Kabale</v>
      </c>
      <c r="CA441" s="3" t="str">
        <v>Kigezi High School, Kabale</v>
      </c>
      <c r="CB441" s="3" t="str">
        <v>Kigezi High School, Kabale</v>
      </c>
      <c r="CC441" s="3" t="str">
        <v>Kigezi High School, Kabale</v>
      </c>
      <c r="CD441" s="3" t="str">
        <v>Kigezi High School, Kabale</v>
      </c>
      <c r="CE441" s="3" t="str">
        <v>Kigezi High School, Kabale</v>
      </c>
      <c r="CF441" s="3" t="str">
        <v>Kigezi High School, Kabale</v>
      </c>
      <c r="CG441" s="3" t="str">
        <v>Kigezi High School, Kabale</v>
      </c>
      <c r="CK441" s="3" t="str">
        <v>Kigezi High School, Kabale</v>
      </c>
      <c r="CM441" s="3" t="str">
        <v>Kigezi High School, Kabale</v>
      </c>
      <c r="CN441" s="3" t="str">
        <v>Kigezi High School, Kabale</v>
      </c>
      <c r="CO441" s="3" t="str">
        <v>Kigezi High School, Kabale</v>
      </c>
      <c r="CP441" s="3" t="str">
        <v>Kigezi High School, Kabale</v>
      </c>
      <c r="CQ441" s="3" t="str">
        <v>Kigezi High School, Kabale</v>
      </c>
      <c r="CR441" s="3" t="str">
        <v>Kigezi High School, Kabale</v>
      </c>
      <c r="CS441" s="3" t="str">
        <v>Kigezi High School, Kabale</v>
      </c>
      <c r="CT441" s="3" t="str">
        <v>Kigezi High School, Kabale</v>
      </c>
      <c r="CU441" s="3" t="str">
        <v>Kigezi High School, Kabale</v>
      </c>
      <c r="CV441" s="3" t="str">
        <v>Kigezi High School, Kabale</v>
      </c>
      <c r="CW441" s="3" t="str">
        <v>Kigezi High School, Kabale</v>
      </c>
      <c r="CX441" s="3" t="str">
        <v>Kigezi High School, Kabale</v>
      </c>
      <c r="CY441" s="3" t="str">
        <v>Kigezi High School, Kabale</v>
      </c>
      <c r="CZ441" s="3" t="str">
        <v>Kigezi High School, Kabale</v>
      </c>
      <c r="DA441" s="3" t="str">
        <v>Kigezi High School, Kabale</v>
      </c>
      <c r="DB441" s="3" t="str">
        <v>Kigezi High School, Kabale</v>
      </c>
      <c r="DC441" s="3" t="str">
        <v>Kigezi High School, Kabale</v>
      </c>
      <c r="DD441" s="3" t="str">
        <v>Kigezi High School, Kabale</v>
      </c>
      <c r="DE441" s="3" t="str">
        <v>Kigezi High School, Kabale</v>
      </c>
      <c r="DF441" s="3" t="str">
        <v>Kigezi High School, Kabale</v>
      </c>
      <c r="DG441" s="3" t="str">
        <v>Kigezi High School, Kabale</v>
      </c>
      <c r="DH441" s="3" t="str">
        <v>Kigezi High School, Kabale</v>
      </c>
      <c r="DI441" s="3" t="str">
        <v>Kigezi High School, Kabale</v>
      </c>
      <c r="DJ441" s="3" t="str">
        <v>Kigezi High School, Kabale</v>
      </c>
      <c r="DK441" s="3" t="str">
        <v>Kigezi High School, Kabale</v>
      </c>
      <c r="DL441" s="3" t="str">
        <v>Kigezi High School, Kabale</v>
      </c>
      <c r="DM441" s="3" t="str">
        <v>Kigezi High School, Kabale</v>
      </c>
      <c r="DN441" s="3" t="str">
        <v>Kigezi High School, Kabale</v>
      </c>
      <c r="DO441" s="3" t="str">
        <v>Kigezi High School, Kabale</v>
      </c>
      <c r="DP441" s="3" t="str">
        <v>Kigezi High School, Kabale</v>
      </c>
    </row>
    <row r="442" spans="1:120" ht="14.5" x14ac:dyDescent="0.35">
      <c r="A442" s="3">
        <v>6.7178000000000004</v>
      </c>
      <c r="B442" s="3">
        <v>1.6719999999999999</v>
      </c>
      <c r="C442" s="3" t="s">
        <v>100</v>
      </c>
      <c r="D442" s="3" t="s">
        <v>107</v>
      </c>
      <c r="E442" s="3" t="s">
        <v>156</v>
      </c>
      <c r="F442" s="3">
        <v>800</v>
      </c>
      <c r="G442"/>
      <c r="H442" s="3" t="str">
        <f>CONCATENATE(site_list[[#This Row],[Country]],site_list[[#This Row],[Site.ID]])</f>
        <v>BeninKinwedji</v>
      </c>
      <c r="BB442" s="3" t="str">
        <v>Kinwedji</v>
      </c>
      <c r="BC442" s="3" t="str">
        <v>Kinwedji</v>
      </c>
      <c r="BD442" s="3" t="str">
        <v>Kinwedji</v>
      </c>
      <c r="BE442" s="3" t="str">
        <v>Kinwedji</v>
      </c>
      <c r="BF442" s="3" t="str">
        <v>Kinwedji</v>
      </c>
      <c r="BG442" s="3" t="str">
        <v>Kinwedji</v>
      </c>
      <c r="BH442" s="3" t="str">
        <v>Kinwedji</v>
      </c>
      <c r="BI442" s="3" t="str">
        <v>Kinwedji</v>
      </c>
      <c r="BJ442" s="3" t="str">
        <v>Kinwedji</v>
      </c>
      <c r="BK442" s="3" t="str">
        <v>Kinwedji</v>
      </c>
      <c r="BL442" s="3" t="str">
        <v>Kinwedji</v>
      </c>
      <c r="BM442" s="3" t="str">
        <v>Kinwedji</v>
      </c>
      <c r="BN442" s="3" t="str">
        <v>Kinwedji</v>
      </c>
      <c r="BO442" s="3" t="str">
        <v>Kinwedji</v>
      </c>
      <c r="BP442" s="3" t="str">
        <v>Kinwedji</v>
      </c>
      <c r="BQ442" s="3" t="str">
        <v>Kinwedji</v>
      </c>
      <c r="BR442" s="3" t="str">
        <v>Kinwedji</v>
      </c>
      <c r="BS442" s="3" t="str">
        <v>Kinwedji</v>
      </c>
      <c r="BT442" s="3" t="str">
        <v>Kinwedji</v>
      </c>
      <c r="BU442" s="3" t="str">
        <v>Kinwedji</v>
      </c>
      <c r="BV442" s="3" t="str">
        <v>Kinwedji</v>
      </c>
      <c r="BW442" s="3" t="str">
        <v>Kinwedji</v>
      </c>
      <c r="BX442" s="3" t="str">
        <v>Kinwedji</v>
      </c>
      <c r="BY442" s="3" t="str">
        <v>Kinwedji</v>
      </c>
      <c r="BZ442" s="3" t="str">
        <v>Kinwedji</v>
      </c>
      <c r="CA442" s="3" t="str">
        <v>Kinwedji</v>
      </c>
      <c r="CB442" s="3" t="str">
        <v>Kinwedji</v>
      </c>
      <c r="CC442" s="3" t="str">
        <v>Kinwedji</v>
      </c>
      <c r="CD442" s="3" t="str">
        <v>Kinwedji</v>
      </c>
      <c r="CE442" s="3" t="str">
        <v>Kinwedji</v>
      </c>
      <c r="CF442" s="3" t="str">
        <v>Kinwedji</v>
      </c>
      <c r="CG442" s="3" t="str">
        <v>Kinwedji</v>
      </c>
      <c r="CK442" s="3" t="str">
        <v>Kinwedji</v>
      </c>
      <c r="CM442" s="3" t="str">
        <v>Kinwedji</v>
      </c>
      <c r="CN442" s="3" t="str">
        <v>Kinwedji</v>
      </c>
      <c r="CO442" s="3" t="str">
        <v>Kinwedji</v>
      </c>
      <c r="CP442" s="3" t="str">
        <v>Kinwedji</v>
      </c>
      <c r="CQ442" s="3" t="str">
        <v>Kinwedji</v>
      </c>
      <c r="CR442" s="3" t="str">
        <v>Kinwedji</v>
      </c>
      <c r="CS442" s="3" t="str">
        <v>Kinwedji</v>
      </c>
      <c r="CT442" s="3" t="str">
        <v>Kinwedji</v>
      </c>
      <c r="CU442" s="3" t="str">
        <v>Kinwedji</v>
      </c>
      <c r="CV442" s="3" t="str">
        <v>Kinwedji</v>
      </c>
      <c r="CW442" s="3" t="str">
        <v>Kinwedji</v>
      </c>
      <c r="CX442" s="3" t="str">
        <v>Kinwedji</v>
      </c>
      <c r="CY442" s="3" t="str">
        <v>Kinwedji</v>
      </c>
      <c r="CZ442" s="3" t="str">
        <v>Kinwedji</v>
      </c>
      <c r="DA442" s="3" t="str">
        <v>Kinwedji</v>
      </c>
      <c r="DB442" s="3" t="str">
        <v>Kinwedji</v>
      </c>
      <c r="DC442" s="3" t="str">
        <v>Kinwedji</v>
      </c>
      <c r="DD442" s="3" t="str">
        <v>Kinwedji</v>
      </c>
      <c r="DE442" s="3" t="str">
        <v>Kinwedji</v>
      </c>
      <c r="DF442" s="3" t="str">
        <v>Kinwedji</v>
      </c>
      <c r="DG442" s="3" t="str">
        <v>Kinwedji</v>
      </c>
      <c r="DH442" s="3" t="str">
        <v>Kinwedji</v>
      </c>
      <c r="DI442" s="3" t="str">
        <v>Kinwedji</v>
      </c>
      <c r="DJ442" s="3" t="str">
        <v>Kinwedji</v>
      </c>
      <c r="DK442" s="3" t="str">
        <v>Kinwedji</v>
      </c>
      <c r="DL442" s="3" t="str">
        <v>Kinwedji</v>
      </c>
      <c r="DM442" s="3" t="str">
        <v>Kinwedji</v>
      </c>
      <c r="DN442" s="3" t="str">
        <v>Kinwedji</v>
      </c>
      <c r="DO442" s="3" t="str">
        <v>Kinwedji</v>
      </c>
      <c r="DP442" s="3" t="str">
        <v>Kinwedji</v>
      </c>
    </row>
    <row r="443" spans="1:120" ht="14.5" x14ac:dyDescent="0.35">
      <c r="A443" s="3">
        <v>6.6841799999999996</v>
      </c>
      <c r="B443" s="3">
        <v>-1.55139</v>
      </c>
      <c r="C443" s="3" t="s">
        <v>157</v>
      </c>
      <c r="D443" s="3" t="s">
        <v>107</v>
      </c>
      <c r="E443" s="3" t="s">
        <v>320</v>
      </c>
      <c r="F443" s="3">
        <v>1000</v>
      </c>
      <c r="G443"/>
      <c r="H443" s="3" t="str">
        <f>CONCATENATE(site_list[[#This Row],[Country]],site_list[[#This Row],[Site.ID]])</f>
        <v>GhanaKNUST, Kumasi</v>
      </c>
      <c r="BB443" s="3" t="str">
        <v>KNUST, Kumasi</v>
      </c>
      <c r="BC443" s="3" t="str">
        <v>KNUST, Kumasi</v>
      </c>
      <c r="BD443" s="3" t="str">
        <v>KNUST, Kumasi</v>
      </c>
      <c r="BE443" s="3" t="str">
        <v>KNUST, Kumasi</v>
      </c>
      <c r="BF443" s="3" t="str">
        <v>KNUST, Kumasi</v>
      </c>
      <c r="BG443" s="3" t="str">
        <v>KNUST, Kumasi</v>
      </c>
      <c r="BH443" s="3" t="str">
        <v>KNUST, Kumasi</v>
      </c>
      <c r="BI443" s="3" t="str">
        <v>KNUST, Kumasi</v>
      </c>
      <c r="BJ443" s="3" t="str">
        <v>KNUST, Kumasi</v>
      </c>
      <c r="BK443" s="3" t="str">
        <v>KNUST, Kumasi</v>
      </c>
      <c r="BL443" s="3" t="str">
        <v>KNUST, Kumasi</v>
      </c>
      <c r="BM443" s="3" t="str">
        <v>KNUST, Kumasi</v>
      </c>
      <c r="BN443" s="3" t="str">
        <v>KNUST, Kumasi</v>
      </c>
      <c r="BO443" s="3" t="str">
        <v>KNUST, Kumasi</v>
      </c>
      <c r="BP443" s="3" t="str">
        <v>KNUST, Kumasi</v>
      </c>
      <c r="BQ443" s="3" t="str">
        <v>KNUST, Kumasi</v>
      </c>
      <c r="BR443" s="3" t="str">
        <v>KNUST, Kumasi</v>
      </c>
      <c r="BS443" s="3" t="str">
        <v>KNUST, Kumasi</v>
      </c>
      <c r="BT443" s="3" t="str">
        <v>KNUST, Kumasi</v>
      </c>
      <c r="BU443" s="3" t="str">
        <v>KNUST, Kumasi</v>
      </c>
      <c r="BV443" s="3" t="str">
        <v>KNUST, Kumasi</v>
      </c>
      <c r="BW443" s="3" t="str">
        <v>KNUST, Kumasi</v>
      </c>
      <c r="BX443" s="3" t="str">
        <v>KNUST, Kumasi</v>
      </c>
      <c r="BY443" s="3" t="str">
        <v>KNUST, Kumasi</v>
      </c>
      <c r="BZ443" s="3" t="str">
        <v>KNUST, Kumasi</v>
      </c>
      <c r="CA443" s="3" t="str">
        <v>KNUST, Kumasi</v>
      </c>
      <c r="CB443" s="3" t="str">
        <v>KNUST, Kumasi</v>
      </c>
      <c r="CC443" s="3" t="str">
        <v>KNUST, Kumasi</v>
      </c>
      <c r="CD443" s="3" t="str">
        <v>KNUST, Kumasi</v>
      </c>
      <c r="CE443" s="3" t="str">
        <v>KNUST, Kumasi</v>
      </c>
      <c r="CF443" s="3" t="str">
        <v>KNUST, Kumasi</v>
      </c>
      <c r="CG443" s="3" t="str">
        <v>KNUST, Kumasi</v>
      </c>
      <c r="CK443" s="3" t="str">
        <v>KNUST, Kumasi</v>
      </c>
      <c r="CM443" s="3" t="str">
        <v>KNUST, Kumasi</v>
      </c>
      <c r="CN443" s="3" t="str">
        <v>KNUST, Kumasi</v>
      </c>
      <c r="CO443" s="3" t="str">
        <v>KNUST, Kumasi</v>
      </c>
      <c r="CP443" s="3" t="str">
        <v>KNUST, Kumasi</v>
      </c>
      <c r="CQ443" s="3" t="str">
        <v>KNUST, Kumasi</v>
      </c>
      <c r="CR443" s="3" t="str">
        <v>KNUST, Kumasi</v>
      </c>
      <c r="CS443" s="3" t="str">
        <v>KNUST, Kumasi</v>
      </c>
      <c r="CT443" s="3" t="str">
        <v>KNUST, Kumasi</v>
      </c>
      <c r="CU443" s="3" t="str">
        <v>KNUST, Kumasi</v>
      </c>
      <c r="CV443" s="3" t="str">
        <v>KNUST, Kumasi</v>
      </c>
      <c r="CW443" s="3" t="str">
        <v>KNUST, Kumasi</v>
      </c>
      <c r="CX443" s="3" t="str">
        <v>KNUST, Kumasi</v>
      </c>
      <c r="CY443" s="3" t="str">
        <v>KNUST, Kumasi</v>
      </c>
      <c r="CZ443" s="3" t="str">
        <v>KNUST, Kumasi</v>
      </c>
      <c r="DA443" s="3" t="str">
        <v>KNUST, Kumasi</v>
      </c>
      <c r="DB443" s="3" t="str">
        <v>KNUST, Kumasi</v>
      </c>
      <c r="DC443" s="3" t="str">
        <v>KNUST, Kumasi</v>
      </c>
      <c r="DD443" s="3" t="str">
        <v>KNUST, Kumasi</v>
      </c>
      <c r="DE443" s="3" t="str">
        <v>KNUST, Kumasi</v>
      </c>
      <c r="DF443" s="3" t="str">
        <v>KNUST, Kumasi</v>
      </c>
      <c r="DG443" s="3" t="str">
        <v>KNUST, Kumasi</v>
      </c>
      <c r="DH443" s="3" t="str">
        <v>KNUST, Kumasi</v>
      </c>
      <c r="DI443" s="3" t="str">
        <v>KNUST, Kumasi</v>
      </c>
      <c r="DJ443" s="3" t="str">
        <v>KNUST, Kumasi</v>
      </c>
      <c r="DK443" s="3" t="str">
        <v>KNUST, Kumasi</v>
      </c>
      <c r="DL443" s="3" t="str">
        <v>KNUST, Kumasi</v>
      </c>
      <c r="DM443" s="3" t="str">
        <v>KNUST, Kumasi</v>
      </c>
      <c r="DN443" s="3" t="str">
        <v>KNUST, Kumasi</v>
      </c>
      <c r="DO443" s="3" t="str">
        <v>KNUST, Kumasi</v>
      </c>
      <c r="DP443" s="3" t="str">
        <v>KNUST, Kumasi</v>
      </c>
    </row>
    <row r="444" spans="1:120" ht="14.5" x14ac:dyDescent="0.35">
      <c r="A444" s="3">
        <v>12.0741</v>
      </c>
      <c r="B444" s="3">
        <v>-1.3425199999999999</v>
      </c>
      <c r="C444" s="3" t="s">
        <v>113</v>
      </c>
      <c r="D444" s="3" t="s">
        <v>107</v>
      </c>
      <c r="E444" s="3" t="s">
        <v>7744</v>
      </c>
      <c r="F444" s="3">
        <v>500</v>
      </c>
      <c r="G444"/>
      <c r="H444" s="3" t="str">
        <f>CONCATENATE(site_list[[#This Row],[Country]],site_list[[#This Row],[Site.ID]])</f>
        <v>Burkina FasoKombissiri</v>
      </c>
      <c r="BB444" s="3" t="str">
        <v>Kombissiri</v>
      </c>
      <c r="BC444" s="3" t="str">
        <v>Kombissiri</v>
      </c>
      <c r="BD444" s="3" t="str">
        <v>Kombissiri</v>
      </c>
      <c r="BE444" s="3" t="str">
        <v>Kombissiri</v>
      </c>
      <c r="BF444" s="3" t="str">
        <v>Kombissiri</v>
      </c>
      <c r="BG444" s="3" t="str">
        <v>Kombissiri</v>
      </c>
      <c r="BH444" s="3" t="str">
        <v>Kombissiri</v>
      </c>
      <c r="BI444" s="3" t="str">
        <v>Kombissiri</v>
      </c>
      <c r="BJ444" s="3" t="str">
        <v>Kombissiri</v>
      </c>
      <c r="BK444" s="3" t="str">
        <v>Kombissiri</v>
      </c>
      <c r="BL444" s="3" t="str">
        <v>Kombissiri</v>
      </c>
      <c r="BM444" s="3" t="str">
        <v>Kombissiri</v>
      </c>
      <c r="BN444" s="3" t="str">
        <v>Kombissiri</v>
      </c>
      <c r="BO444" s="3" t="str">
        <v>Kombissiri</v>
      </c>
      <c r="BP444" s="3" t="str">
        <v>Kombissiri</v>
      </c>
      <c r="BQ444" s="3" t="str">
        <v>Kombissiri</v>
      </c>
      <c r="BR444" s="3" t="str">
        <v>Kombissiri</v>
      </c>
      <c r="BS444" s="3" t="str">
        <v>Kombissiri</v>
      </c>
      <c r="BT444" s="3" t="str">
        <v>Kombissiri</v>
      </c>
      <c r="BU444" s="3" t="str">
        <v>Kombissiri</v>
      </c>
      <c r="BV444" s="3" t="str">
        <v>Kombissiri</v>
      </c>
      <c r="BW444" s="3" t="str">
        <v>Kombissiri</v>
      </c>
      <c r="BX444" s="3" t="str">
        <v>Kombissiri</v>
      </c>
      <c r="BY444" s="3" t="str">
        <v>Kombissiri</v>
      </c>
      <c r="BZ444" s="3" t="str">
        <v>Kombissiri</v>
      </c>
      <c r="CA444" s="3" t="str">
        <v>Kombissiri</v>
      </c>
      <c r="CB444" s="3" t="str">
        <v>Kombissiri</v>
      </c>
      <c r="CC444" s="3" t="str">
        <v>Kombissiri</v>
      </c>
      <c r="CD444" s="3" t="str">
        <v>Kombissiri</v>
      </c>
      <c r="CE444" s="3" t="str">
        <v>Kombissiri</v>
      </c>
      <c r="CF444" s="3" t="str">
        <v>Kombissiri</v>
      </c>
      <c r="CG444" s="3" t="str">
        <v>Kombissiri</v>
      </c>
      <c r="CK444" s="3" t="str">
        <v>Kombissiri</v>
      </c>
      <c r="CM444" s="3" t="str">
        <v>Kombissiri</v>
      </c>
      <c r="CN444" s="3" t="str">
        <v>Kombissiri</v>
      </c>
      <c r="CO444" s="3" t="str">
        <v>Kombissiri</v>
      </c>
      <c r="CP444" s="3" t="str">
        <v>Kombissiri</v>
      </c>
      <c r="CQ444" s="3" t="str">
        <v>Kombissiri</v>
      </c>
      <c r="CR444" s="3" t="str">
        <v>Kombissiri</v>
      </c>
      <c r="CS444" s="3" t="str">
        <v>Kombissiri</v>
      </c>
      <c r="CT444" s="3" t="str">
        <v>Kombissiri</v>
      </c>
      <c r="CU444" s="3" t="str">
        <v>Kombissiri</v>
      </c>
      <c r="CV444" s="3" t="str">
        <v>Kombissiri</v>
      </c>
      <c r="CW444" s="3" t="str">
        <v>Kombissiri</v>
      </c>
      <c r="CX444" s="3" t="str">
        <v>Kombissiri</v>
      </c>
      <c r="CY444" s="3" t="str">
        <v>Kombissiri</v>
      </c>
      <c r="CZ444" s="3" t="str">
        <v>Kombissiri</v>
      </c>
      <c r="DA444" s="3" t="str">
        <v>Kombissiri</v>
      </c>
      <c r="DB444" s="3" t="str">
        <v>Kombissiri</v>
      </c>
      <c r="DC444" s="3" t="str">
        <v>Kombissiri</v>
      </c>
      <c r="DD444" s="3" t="str">
        <v>Kombissiri</v>
      </c>
      <c r="DE444" s="3" t="str">
        <v>Kombissiri</v>
      </c>
      <c r="DF444" s="3" t="str">
        <v>Kombissiri</v>
      </c>
      <c r="DG444" s="3" t="str">
        <v>Kombissiri</v>
      </c>
      <c r="DH444" s="3" t="str">
        <v>Kombissiri</v>
      </c>
      <c r="DI444" s="3" t="str">
        <v>Kombissiri</v>
      </c>
      <c r="DJ444" s="3" t="str">
        <v>Kombissiri</v>
      </c>
      <c r="DK444" s="3" t="str">
        <v>Kombissiri</v>
      </c>
      <c r="DL444" s="3" t="str">
        <v>Kombissiri</v>
      </c>
      <c r="DM444" s="3" t="str">
        <v>Kombissiri</v>
      </c>
      <c r="DN444" s="3" t="str">
        <v>Kombissiri</v>
      </c>
      <c r="DO444" s="3" t="str">
        <v>Kombissiri</v>
      </c>
      <c r="DP444" s="3" t="str">
        <v>Kombissiri</v>
      </c>
    </row>
    <row r="445" spans="1:120" ht="14.5" x14ac:dyDescent="0.35">
      <c r="A445" s="3">
        <v>9.4333299999999998</v>
      </c>
      <c r="B445" s="3">
        <v>42.116669999999999</v>
      </c>
      <c r="C445" s="3" t="s">
        <v>148</v>
      </c>
      <c r="D445" s="3" t="s">
        <v>107</v>
      </c>
      <c r="E445" s="3" t="s">
        <v>298</v>
      </c>
      <c r="F445" s="3">
        <v>250</v>
      </c>
      <c r="G445"/>
      <c r="H445" s="3" t="str">
        <f>CONCATENATE(site_list[[#This Row],[Country]],site_list[[#This Row],[Site.ID]])</f>
        <v>EthiopiaKombolcha ATVETC</v>
      </c>
      <c r="BB445" s="3" t="str">
        <v>Kombolcha ATVETC</v>
      </c>
      <c r="BC445" s="3" t="str">
        <v>Kombolcha ATVETC</v>
      </c>
      <c r="BD445" s="3" t="str">
        <v>Kombolcha ATVETC</v>
      </c>
      <c r="BE445" s="3" t="str">
        <v>Kombolcha ATVETC</v>
      </c>
      <c r="BF445" s="3" t="str">
        <v>Kombolcha ATVETC</v>
      </c>
      <c r="BG445" s="3" t="str">
        <v>Kombolcha ATVETC</v>
      </c>
      <c r="BH445" s="3" t="str">
        <v>Kombolcha ATVETC</v>
      </c>
      <c r="BI445" s="3" t="str">
        <v>Kombolcha ATVETC</v>
      </c>
      <c r="BJ445" s="3" t="str">
        <v>Kombolcha ATVETC</v>
      </c>
      <c r="BK445" s="3" t="str">
        <v>Kombolcha ATVETC</v>
      </c>
      <c r="BL445" s="3" t="str">
        <v>Kombolcha ATVETC</v>
      </c>
      <c r="BM445" s="3" t="str">
        <v>Kombolcha ATVETC</v>
      </c>
      <c r="BN445" s="3" t="str">
        <v>Kombolcha ATVETC</v>
      </c>
      <c r="BO445" s="3" t="str">
        <v>Kombolcha ATVETC</v>
      </c>
      <c r="BP445" s="3" t="str">
        <v>Kombolcha ATVETC</v>
      </c>
      <c r="BQ445" s="3" t="str">
        <v>Kombolcha ATVETC</v>
      </c>
      <c r="BR445" s="3" t="str">
        <v>Kombolcha ATVETC</v>
      </c>
      <c r="BS445" s="3" t="str">
        <v>Kombolcha ATVETC</v>
      </c>
      <c r="BT445" s="3" t="str">
        <v>Kombolcha ATVETC</v>
      </c>
      <c r="BU445" s="3" t="str">
        <v>Kombolcha ATVETC</v>
      </c>
      <c r="BV445" s="3" t="str">
        <v>Kombolcha ATVETC</v>
      </c>
      <c r="BW445" s="3" t="str">
        <v>Kombolcha ATVETC</v>
      </c>
      <c r="BX445" s="3" t="str">
        <v>Kombolcha ATVETC</v>
      </c>
      <c r="BY445" s="3" t="str">
        <v>Kombolcha ATVETC</v>
      </c>
      <c r="BZ445" s="3" t="str">
        <v>Kombolcha ATVETC</v>
      </c>
      <c r="CA445" s="3" t="str">
        <v>Kombolcha ATVETC</v>
      </c>
      <c r="CB445" s="3" t="str">
        <v>Kombolcha ATVETC</v>
      </c>
      <c r="CC445" s="3" t="str">
        <v>Kombolcha ATVETC</v>
      </c>
      <c r="CD445" s="3" t="str">
        <v>Kombolcha ATVETC</v>
      </c>
      <c r="CE445" s="3" t="str">
        <v>Kombolcha ATVETC</v>
      </c>
      <c r="CF445" s="3" t="str">
        <v>Kombolcha ATVETC</v>
      </c>
      <c r="CG445" s="3" t="str">
        <v>Kombolcha ATVETC</v>
      </c>
      <c r="CK445" s="3" t="str">
        <v>Kombolcha ATVETC</v>
      </c>
      <c r="CM445" s="3" t="str">
        <v>Kombolcha ATVETC</v>
      </c>
      <c r="CN445" s="3" t="str">
        <v>Kombolcha ATVETC</v>
      </c>
      <c r="CO445" s="3" t="str">
        <v>Kombolcha ATVETC</v>
      </c>
      <c r="CP445" s="3" t="str">
        <v>Kombolcha ATVETC</v>
      </c>
      <c r="CQ445" s="3" t="str">
        <v>Kombolcha ATVETC</v>
      </c>
      <c r="CR445" s="3" t="str">
        <v>Kombolcha ATVETC</v>
      </c>
      <c r="CS445" s="3" t="str">
        <v>Kombolcha ATVETC</v>
      </c>
      <c r="CT445" s="3" t="str">
        <v>Kombolcha ATVETC</v>
      </c>
      <c r="CU445" s="3" t="str">
        <v>Kombolcha ATVETC</v>
      </c>
      <c r="CV445" s="3" t="str">
        <v>Kombolcha ATVETC</v>
      </c>
      <c r="CW445" s="3" t="str">
        <v>Kombolcha ATVETC</v>
      </c>
      <c r="CX445" s="3" t="str">
        <v>Kombolcha ATVETC</v>
      </c>
      <c r="CY445" s="3" t="str">
        <v>Kombolcha ATVETC</v>
      </c>
      <c r="CZ445" s="3" t="str">
        <v>Kombolcha ATVETC</v>
      </c>
      <c r="DA445" s="3" t="str">
        <v>Kombolcha ATVETC</v>
      </c>
      <c r="DB445" s="3" t="str">
        <v>Kombolcha ATVETC</v>
      </c>
      <c r="DC445" s="3" t="str">
        <v>Kombolcha ATVETC</v>
      </c>
      <c r="DD445" s="3" t="str">
        <v>Kombolcha ATVETC</v>
      </c>
      <c r="DE445" s="3" t="str">
        <v>Kombolcha ATVETC</v>
      </c>
      <c r="DF445" s="3" t="str">
        <v>Kombolcha ATVETC</v>
      </c>
      <c r="DG445" s="3" t="str">
        <v>Kombolcha ATVETC</v>
      </c>
      <c r="DH445" s="3" t="str">
        <v>Kombolcha ATVETC</v>
      </c>
      <c r="DI445" s="3" t="str">
        <v>Kombolcha ATVETC</v>
      </c>
      <c r="DJ445" s="3" t="str">
        <v>Kombolcha ATVETC</v>
      </c>
      <c r="DK445" s="3" t="str">
        <v>Kombolcha ATVETC</v>
      </c>
      <c r="DL445" s="3" t="str">
        <v>Kombolcha ATVETC</v>
      </c>
      <c r="DM445" s="3" t="str">
        <v>Kombolcha ATVETC</v>
      </c>
      <c r="DN445" s="3" t="str">
        <v>Kombolcha ATVETC</v>
      </c>
      <c r="DO445" s="3" t="str">
        <v>Kombolcha ATVETC</v>
      </c>
      <c r="DP445" s="3" t="str">
        <v>Kombolcha ATVETC</v>
      </c>
    </row>
    <row r="446" spans="1:120" ht="14.5" x14ac:dyDescent="0.35">
      <c r="A446" s="3">
        <v>11.066700000000001</v>
      </c>
      <c r="B446" s="3">
        <v>39.735399999999998</v>
      </c>
      <c r="C446" s="3" t="s">
        <v>148</v>
      </c>
      <c r="D446" s="3" t="s">
        <v>107</v>
      </c>
      <c r="E446" s="3" t="s">
        <v>299</v>
      </c>
      <c r="F446" s="3">
        <v>1500</v>
      </c>
      <c r="G446"/>
      <c r="H446" s="3" t="str">
        <f>CONCATENATE(site_list[[#This Row],[Country]],site_list[[#This Row],[Site.ID]])</f>
        <v>EthiopiaKombolcha ATVETC, South Wollo</v>
      </c>
      <c r="BB446" s="3" t="str">
        <v>Kombolcha ATVETC, South Wollo</v>
      </c>
      <c r="BC446" s="3" t="str">
        <v>Kombolcha ATVETC, South Wollo</v>
      </c>
      <c r="BD446" s="3" t="str">
        <v>Kombolcha ATVETC, South Wollo</v>
      </c>
      <c r="BE446" s="3" t="str">
        <v>Kombolcha ATVETC, South Wollo</v>
      </c>
      <c r="BF446" s="3" t="str">
        <v>Kombolcha ATVETC, South Wollo</v>
      </c>
      <c r="BG446" s="3" t="str">
        <v>Kombolcha ATVETC, South Wollo</v>
      </c>
      <c r="BH446" s="3" t="str">
        <v>Kombolcha ATVETC, South Wollo</v>
      </c>
      <c r="BI446" s="3" t="str">
        <v>Kombolcha ATVETC, South Wollo</v>
      </c>
      <c r="BJ446" s="3" t="str">
        <v>Kombolcha ATVETC, South Wollo</v>
      </c>
      <c r="BK446" s="3" t="str">
        <v>Kombolcha ATVETC, South Wollo</v>
      </c>
      <c r="BL446" s="3" t="str">
        <v>Kombolcha ATVETC, South Wollo</v>
      </c>
      <c r="BM446" s="3" t="str">
        <v>Kombolcha ATVETC, South Wollo</v>
      </c>
      <c r="BN446" s="3" t="str">
        <v>Kombolcha ATVETC, South Wollo</v>
      </c>
      <c r="BO446" s="3" t="str">
        <v>Kombolcha ATVETC, South Wollo</v>
      </c>
      <c r="BP446" s="3" t="str">
        <v>Kombolcha ATVETC, South Wollo</v>
      </c>
      <c r="BQ446" s="3" t="str">
        <v>Kombolcha ATVETC, South Wollo</v>
      </c>
      <c r="BR446" s="3" t="str">
        <v>Kombolcha ATVETC, South Wollo</v>
      </c>
      <c r="BS446" s="3" t="str">
        <v>Kombolcha ATVETC, South Wollo</v>
      </c>
      <c r="BT446" s="3" t="str">
        <v>Kombolcha ATVETC, South Wollo</v>
      </c>
      <c r="BU446" s="3" t="str">
        <v>Kombolcha ATVETC, South Wollo</v>
      </c>
      <c r="BV446" s="3" t="str">
        <v>Kombolcha ATVETC, South Wollo</v>
      </c>
      <c r="BW446" s="3" t="str">
        <v>Kombolcha ATVETC, South Wollo</v>
      </c>
      <c r="BX446" s="3" t="str">
        <v>Kombolcha ATVETC, South Wollo</v>
      </c>
      <c r="BY446" s="3" t="str">
        <v>Kombolcha ATVETC, South Wollo</v>
      </c>
      <c r="BZ446" s="3" t="str">
        <v>Kombolcha ATVETC, South Wollo</v>
      </c>
      <c r="CA446" s="3" t="str">
        <v>Kombolcha ATVETC, South Wollo</v>
      </c>
      <c r="CB446" s="3" t="str">
        <v>Kombolcha ATVETC, South Wollo</v>
      </c>
      <c r="CC446" s="3" t="str">
        <v>Kombolcha ATVETC, South Wollo</v>
      </c>
      <c r="CD446" s="3" t="str">
        <v>Kombolcha ATVETC, South Wollo</v>
      </c>
      <c r="CE446" s="3" t="str">
        <v>Kombolcha ATVETC, South Wollo</v>
      </c>
      <c r="CF446" s="3" t="str">
        <v>Kombolcha ATVETC, South Wollo</v>
      </c>
      <c r="CG446" s="3" t="str">
        <v>Kombolcha ATVETC, South Wollo</v>
      </c>
      <c r="CK446" s="3" t="str">
        <v>Kombolcha ATVETC, South Wollo</v>
      </c>
      <c r="CM446" s="3" t="str">
        <v>Kombolcha ATVETC, South Wollo</v>
      </c>
      <c r="CN446" s="3" t="str">
        <v>Kombolcha ATVETC, South Wollo</v>
      </c>
      <c r="CO446" s="3" t="str">
        <v>Kombolcha ATVETC, South Wollo</v>
      </c>
      <c r="CP446" s="3" t="str">
        <v>Kombolcha ATVETC, South Wollo</v>
      </c>
      <c r="CQ446" s="3" t="str">
        <v>Kombolcha ATVETC, South Wollo</v>
      </c>
      <c r="CR446" s="3" t="str">
        <v>Kombolcha ATVETC, South Wollo</v>
      </c>
      <c r="CS446" s="3" t="str">
        <v>Kombolcha ATVETC, South Wollo</v>
      </c>
      <c r="CT446" s="3" t="str">
        <v>Kombolcha ATVETC, South Wollo</v>
      </c>
      <c r="CU446" s="3" t="str">
        <v>Kombolcha ATVETC, South Wollo</v>
      </c>
      <c r="CV446" s="3" t="str">
        <v>Kombolcha ATVETC, South Wollo</v>
      </c>
      <c r="CW446" s="3" t="str">
        <v>Kombolcha ATVETC, South Wollo</v>
      </c>
      <c r="CX446" s="3" t="str">
        <v>Kombolcha ATVETC, South Wollo</v>
      </c>
      <c r="CY446" s="3" t="str">
        <v>Kombolcha ATVETC, South Wollo</v>
      </c>
      <c r="CZ446" s="3" t="str">
        <v>Kombolcha ATVETC, South Wollo</v>
      </c>
      <c r="DA446" s="3" t="str">
        <v>Kombolcha ATVETC, South Wollo</v>
      </c>
      <c r="DB446" s="3" t="str">
        <v>Kombolcha ATVETC, South Wollo</v>
      </c>
      <c r="DC446" s="3" t="str">
        <v>Kombolcha ATVETC, South Wollo</v>
      </c>
      <c r="DD446" s="3" t="str">
        <v>Kombolcha ATVETC, South Wollo</v>
      </c>
      <c r="DE446" s="3" t="str">
        <v>Kombolcha ATVETC, South Wollo</v>
      </c>
      <c r="DF446" s="3" t="str">
        <v>Kombolcha ATVETC, South Wollo</v>
      </c>
      <c r="DG446" s="3" t="str">
        <v>Kombolcha ATVETC, South Wollo</v>
      </c>
      <c r="DH446" s="3" t="str">
        <v>Kombolcha ATVETC, South Wollo</v>
      </c>
      <c r="DI446" s="3" t="str">
        <v>Kombolcha ATVETC, South Wollo</v>
      </c>
      <c r="DJ446" s="3" t="str">
        <v>Kombolcha ATVETC, South Wollo</v>
      </c>
      <c r="DK446" s="3" t="str">
        <v>Kombolcha ATVETC, South Wollo</v>
      </c>
      <c r="DL446" s="3" t="str">
        <v>Kombolcha ATVETC, South Wollo</v>
      </c>
      <c r="DM446" s="3" t="str">
        <v>Kombolcha ATVETC, South Wollo</v>
      </c>
      <c r="DN446" s="3" t="str">
        <v>Kombolcha ATVETC, South Wollo</v>
      </c>
      <c r="DO446" s="3" t="str">
        <v>Kombolcha ATVETC, South Wollo</v>
      </c>
      <c r="DP446" s="3" t="str">
        <v>Kombolcha ATVETC, South Wollo</v>
      </c>
    </row>
    <row r="447" spans="1:120" ht="14.5" x14ac:dyDescent="0.35">
      <c r="A447" s="3">
        <v>6.7191700000000001</v>
      </c>
      <c r="B447" s="3">
        <v>0.34083000000000002</v>
      </c>
      <c r="C447" s="3" t="s">
        <v>157</v>
      </c>
      <c r="D447" s="3" t="s">
        <v>107</v>
      </c>
      <c r="E447" s="3" t="s">
        <v>7745</v>
      </c>
      <c r="F447" s="3">
        <v>500</v>
      </c>
      <c r="G447"/>
      <c r="H447" s="3" t="str">
        <f>CONCATENATE(site_list[[#This Row],[Country]],site_list[[#This Row],[Site.ID]])</f>
        <v>GhanaKpeve AES</v>
      </c>
      <c r="BB447" s="3" t="str">
        <v>Kpeve AES</v>
      </c>
      <c r="BC447" s="3" t="str">
        <v>Kpeve AES</v>
      </c>
      <c r="BD447" s="3" t="str">
        <v>Kpeve AES</v>
      </c>
      <c r="BE447" s="3" t="str">
        <v>Kpeve AES</v>
      </c>
      <c r="BF447" s="3" t="str">
        <v>Kpeve AES</v>
      </c>
      <c r="BG447" s="3" t="str">
        <v>Kpeve AES</v>
      </c>
      <c r="BH447" s="3" t="str">
        <v>Kpeve AES</v>
      </c>
      <c r="BI447" s="3" t="str">
        <v>Kpeve AES</v>
      </c>
      <c r="BJ447" s="3" t="str">
        <v>Kpeve AES</v>
      </c>
      <c r="BK447" s="3" t="str">
        <v>Kpeve AES</v>
      </c>
      <c r="BL447" s="3" t="str">
        <v>Kpeve AES</v>
      </c>
      <c r="BM447" s="3" t="str">
        <v>Kpeve AES</v>
      </c>
      <c r="BN447" s="3" t="str">
        <v>Kpeve AES</v>
      </c>
      <c r="BO447" s="3" t="str">
        <v>Kpeve AES</v>
      </c>
      <c r="BP447" s="3" t="str">
        <v>Kpeve AES</v>
      </c>
      <c r="BQ447" s="3" t="str">
        <v>Kpeve AES</v>
      </c>
      <c r="BR447" s="3" t="str">
        <v>Kpeve AES</v>
      </c>
      <c r="BS447" s="3" t="str">
        <v>Kpeve AES</v>
      </c>
      <c r="BT447" s="3" t="str">
        <v>Kpeve AES</v>
      </c>
      <c r="BU447" s="3" t="str">
        <v>Kpeve AES</v>
      </c>
      <c r="BV447" s="3" t="str">
        <v>Kpeve AES</v>
      </c>
      <c r="BW447" s="3" t="str">
        <v>Kpeve AES</v>
      </c>
      <c r="BX447" s="3" t="str">
        <v>Kpeve AES</v>
      </c>
      <c r="BY447" s="3" t="str">
        <v>Kpeve AES</v>
      </c>
      <c r="BZ447" s="3" t="str">
        <v>Kpeve AES</v>
      </c>
      <c r="CA447" s="3" t="str">
        <v>Kpeve AES</v>
      </c>
      <c r="CB447" s="3" t="str">
        <v>Kpeve AES</v>
      </c>
      <c r="CC447" s="3" t="str">
        <v>Kpeve AES</v>
      </c>
      <c r="CD447" s="3" t="str">
        <v>Kpeve AES</v>
      </c>
      <c r="CE447" s="3" t="str">
        <v>Kpeve AES</v>
      </c>
      <c r="CF447" s="3" t="str">
        <v>Kpeve AES</v>
      </c>
      <c r="CG447" s="3" t="str">
        <v>Kpeve AES</v>
      </c>
      <c r="CK447" s="3" t="str">
        <v>Kpeve AES</v>
      </c>
      <c r="CM447" s="3" t="str">
        <v>Kpeve AES</v>
      </c>
      <c r="CN447" s="3" t="str">
        <v>Kpeve AES</v>
      </c>
      <c r="CO447" s="3" t="str">
        <v>Kpeve AES</v>
      </c>
      <c r="CP447" s="3" t="str">
        <v>Kpeve AES</v>
      </c>
      <c r="CQ447" s="3" t="str">
        <v>Kpeve AES</v>
      </c>
      <c r="CR447" s="3" t="str">
        <v>Kpeve AES</v>
      </c>
      <c r="CS447" s="3" t="str">
        <v>Kpeve AES</v>
      </c>
      <c r="CT447" s="3" t="str">
        <v>Kpeve AES</v>
      </c>
      <c r="CU447" s="3" t="str">
        <v>Kpeve AES</v>
      </c>
      <c r="CV447" s="3" t="str">
        <v>Kpeve AES</v>
      </c>
      <c r="CW447" s="3" t="str">
        <v>Kpeve AES</v>
      </c>
      <c r="CX447" s="3" t="str">
        <v>Kpeve AES</v>
      </c>
      <c r="CY447" s="3" t="str">
        <v>Kpeve AES</v>
      </c>
      <c r="CZ447" s="3" t="str">
        <v>Kpeve AES</v>
      </c>
      <c r="DA447" s="3" t="str">
        <v>Kpeve AES</v>
      </c>
      <c r="DB447" s="3" t="str">
        <v>Kpeve AES</v>
      </c>
      <c r="DC447" s="3" t="str">
        <v>Kpeve AES</v>
      </c>
      <c r="DD447" s="3" t="str">
        <v>Kpeve AES</v>
      </c>
      <c r="DE447" s="3" t="str">
        <v>Kpeve AES</v>
      </c>
      <c r="DF447" s="3" t="str">
        <v>Kpeve AES</v>
      </c>
      <c r="DG447" s="3" t="str">
        <v>Kpeve AES</v>
      </c>
      <c r="DH447" s="3" t="str">
        <v>Kpeve AES</v>
      </c>
      <c r="DI447" s="3" t="str">
        <v>Kpeve AES</v>
      </c>
      <c r="DJ447" s="3" t="str">
        <v>Kpeve AES</v>
      </c>
      <c r="DK447" s="3" t="str">
        <v>Kpeve AES</v>
      </c>
      <c r="DL447" s="3" t="str">
        <v>Kpeve AES</v>
      </c>
      <c r="DM447" s="3" t="str">
        <v>Kpeve AES</v>
      </c>
      <c r="DN447" s="3" t="str">
        <v>Kpeve AES</v>
      </c>
      <c r="DO447" s="3" t="str">
        <v>Kpeve AES</v>
      </c>
      <c r="DP447" s="3" t="str">
        <v>Kpeve AES</v>
      </c>
    </row>
    <row r="448" spans="1:120" ht="14.5" x14ac:dyDescent="0.35">
      <c r="A448" s="3">
        <v>6.13</v>
      </c>
      <c r="B448" s="3">
        <v>-7.1999999999999995E-2</v>
      </c>
      <c r="C448" s="3" t="s">
        <v>157</v>
      </c>
      <c r="D448" s="3" t="s">
        <v>107</v>
      </c>
      <c r="E448" s="3" t="s">
        <v>321</v>
      </c>
      <c r="F448" s="3">
        <v>300</v>
      </c>
      <c r="G448"/>
      <c r="H448" s="3" t="str">
        <f>CONCATENATE(site_list[[#This Row],[Country]],site_list[[#This Row],[Site.ID]])</f>
        <v>GhanaKpong</v>
      </c>
      <c r="BB448" s="3" t="str">
        <v>Kpong</v>
      </c>
      <c r="BC448" s="3" t="str">
        <v>Kpong</v>
      </c>
      <c r="BD448" s="3" t="str">
        <v>Kpong</v>
      </c>
      <c r="BE448" s="3" t="str">
        <v>Kpong</v>
      </c>
      <c r="BF448" s="3" t="str">
        <v>Kpong</v>
      </c>
      <c r="BG448" s="3" t="str">
        <v>Kpong</v>
      </c>
      <c r="BH448" s="3" t="str">
        <v>Kpong</v>
      </c>
      <c r="BI448" s="3" t="str">
        <v>Kpong</v>
      </c>
      <c r="BJ448" s="3" t="str">
        <v>Kpong</v>
      </c>
      <c r="BK448" s="3" t="str">
        <v>Kpong</v>
      </c>
      <c r="BL448" s="3" t="str">
        <v>Kpong</v>
      </c>
      <c r="BM448" s="3" t="str">
        <v>Kpong</v>
      </c>
      <c r="BN448" s="3" t="str">
        <v>Kpong</v>
      </c>
      <c r="BO448" s="3" t="str">
        <v>Kpong</v>
      </c>
      <c r="BP448" s="3" t="str">
        <v>Kpong</v>
      </c>
      <c r="BQ448" s="3" t="str">
        <v>Kpong</v>
      </c>
      <c r="BR448" s="3" t="str">
        <v>Kpong</v>
      </c>
      <c r="BS448" s="3" t="str">
        <v>Kpong</v>
      </c>
      <c r="BT448" s="3" t="str">
        <v>Kpong</v>
      </c>
      <c r="BU448" s="3" t="str">
        <v>Kpong</v>
      </c>
      <c r="BV448" s="3" t="str">
        <v>Kpong</v>
      </c>
      <c r="BW448" s="3" t="str">
        <v>Kpong</v>
      </c>
      <c r="BX448" s="3" t="str">
        <v>Kpong</v>
      </c>
      <c r="BY448" s="3" t="str">
        <v>Kpong</v>
      </c>
      <c r="BZ448" s="3" t="str">
        <v>Kpong</v>
      </c>
      <c r="CA448" s="3" t="str">
        <v>Kpong</v>
      </c>
      <c r="CB448" s="3" t="str">
        <v>Kpong</v>
      </c>
      <c r="CC448" s="3" t="str">
        <v>Kpong</v>
      </c>
      <c r="CD448" s="3" t="str">
        <v>Kpong</v>
      </c>
      <c r="CE448" s="3" t="str">
        <v>Kpong</v>
      </c>
      <c r="CF448" s="3" t="str">
        <v>Kpong</v>
      </c>
      <c r="CG448" s="3" t="str">
        <v>Kpong</v>
      </c>
      <c r="CK448" s="3" t="str">
        <v>Kpong</v>
      </c>
      <c r="CM448" s="3" t="str">
        <v>Kpong</v>
      </c>
      <c r="CN448" s="3" t="str">
        <v>Kpong</v>
      </c>
      <c r="CO448" s="3" t="str">
        <v>Kpong</v>
      </c>
      <c r="CP448" s="3" t="str">
        <v>Kpong</v>
      </c>
      <c r="CQ448" s="3" t="str">
        <v>Kpong</v>
      </c>
      <c r="CR448" s="3" t="str">
        <v>Kpong</v>
      </c>
      <c r="CS448" s="3" t="str">
        <v>Kpong</v>
      </c>
      <c r="CT448" s="3" t="str">
        <v>Kpong</v>
      </c>
      <c r="CU448" s="3" t="str">
        <v>Kpong</v>
      </c>
      <c r="CV448" s="3" t="str">
        <v>Kpong</v>
      </c>
      <c r="CW448" s="3" t="str">
        <v>Kpong</v>
      </c>
      <c r="CX448" s="3" t="str">
        <v>Kpong</v>
      </c>
      <c r="CY448" s="3" t="str">
        <v>Kpong</v>
      </c>
      <c r="CZ448" s="3" t="str">
        <v>Kpong</v>
      </c>
      <c r="DA448" s="3" t="str">
        <v>Kpong</v>
      </c>
      <c r="DB448" s="3" t="str">
        <v>Kpong</v>
      </c>
      <c r="DC448" s="3" t="str">
        <v>Kpong</v>
      </c>
      <c r="DD448" s="3" t="str">
        <v>Kpong</v>
      </c>
      <c r="DE448" s="3" t="str">
        <v>Kpong</v>
      </c>
      <c r="DF448" s="3" t="str">
        <v>Kpong</v>
      </c>
      <c r="DG448" s="3" t="str">
        <v>Kpong</v>
      </c>
      <c r="DH448" s="3" t="str">
        <v>Kpong</v>
      </c>
      <c r="DI448" s="3" t="str">
        <v>Kpong</v>
      </c>
      <c r="DJ448" s="3" t="str">
        <v>Kpong</v>
      </c>
      <c r="DK448" s="3" t="str">
        <v>Kpong</v>
      </c>
      <c r="DL448" s="3" t="str">
        <v>Kpong</v>
      </c>
      <c r="DM448" s="3" t="str">
        <v>Kpong</v>
      </c>
      <c r="DN448" s="3" t="str">
        <v>Kpong</v>
      </c>
      <c r="DO448" s="3" t="str">
        <v>Kpong</v>
      </c>
      <c r="DP448" s="3" t="str">
        <v>Kpong</v>
      </c>
    </row>
    <row r="449" spans="1:120" ht="14.5" x14ac:dyDescent="0.35">
      <c r="A449" s="3">
        <v>8.0210000000000008</v>
      </c>
      <c r="B449" s="3">
        <v>39.149000000000001</v>
      </c>
      <c r="C449" s="3" t="s">
        <v>148</v>
      </c>
      <c r="D449" s="3" t="s">
        <v>107</v>
      </c>
      <c r="E449" s="3" t="s">
        <v>300</v>
      </c>
      <c r="F449" s="3">
        <v>500</v>
      </c>
      <c r="G449"/>
      <c r="H449" s="3" t="str">
        <f>CONCATENATE(site_list[[#This Row],[Country]],site_list[[#This Row],[Site.ID]])</f>
        <v>EthiopiaKulumsa</v>
      </c>
      <c r="BB449" s="3" t="str">
        <v>Kulumsa</v>
      </c>
      <c r="BC449" s="3" t="str">
        <v>Kulumsa</v>
      </c>
      <c r="BD449" s="3" t="str">
        <v>Kulumsa</v>
      </c>
      <c r="BE449" s="3" t="str">
        <v>Kulumsa</v>
      </c>
      <c r="BF449" s="3" t="str">
        <v>Kulumsa</v>
      </c>
      <c r="BG449" s="3" t="str">
        <v>Kulumsa</v>
      </c>
      <c r="BH449" s="3" t="str">
        <v>Kulumsa</v>
      </c>
      <c r="BI449" s="3" t="str">
        <v>Kulumsa</v>
      </c>
      <c r="BJ449" s="3" t="str">
        <v>Kulumsa</v>
      </c>
      <c r="BK449" s="3" t="str">
        <v>Kulumsa</v>
      </c>
      <c r="BL449" s="3" t="str">
        <v>Kulumsa</v>
      </c>
      <c r="BM449" s="3" t="str">
        <v>Kulumsa</v>
      </c>
      <c r="BN449" s="3" t="str">
        <v>Kulumsa</v>
      </c>
      <c r="BO449" s="3" t="str">
        <v>Kulumsa</v>
      </c>
      <c r="BP449" s="3" t="str">
        <v>Kulumsa</v>
      </c>
      <c r="BQ449" s="3" t="str">
        <v>Kulumsa</v>
      </c>
      <c r="BR449" s="3" t="str">
        <v>Kulumsa</v>
      </c>
      <c r="BS449" s="3" t="str">
        <v>Kulumsa</v>
      </c>
      <c r="BT449" s="3" t="str">
        <v>Kulumsa</v>
      </c>
      <c r="BU449" s="3" t="str">
        <v>Kulumsa</v>
      </c>
      <c r="BV449" s="3" t="str">
        <v>Kulumsa</v>
      </c>
      <c r="BW449" s="3" t="str">
        <v>Kulumsa</v>
      </c>
      <c r="BX449" s="3" t="str">
        <v>Kulumsa</v>
      </c>
      <c r="BY449" s="3" t="str">
        <v>Kulumsa</v>
      </c>
      <c r="BZ449" s="3" t="str">
        <v>Kulumsa</v>
      </c>
      <c r="CA449" s="3" t="str">
        <v>Kulumsa</v>
      </c>
      <c r="CB449" s="3" t="str">
        <v>Kulumsa</v>
      </c>
      <c r="CC449" s="3" t="str">
        <v>Kulumsa</v>
      </c>
      <c r="CD449" s="3" t="str">
        <v>Kulumsa</v>
      </c>
      <c r="CE449" s="3" t="str">
        <v>Kulumsa</v>
      </c>
      <c r="CF449" s="3" t="str">
        <v>Kulumsa</v>
      </c>
      <c r="CG449" s="3" t="str">
        <v>Kulumsa</v>
      </c>
      <c r="CK449" s="3" t="str">
        <v>Kulumsa</v>
      </c>
      <c r="CM449" s="3" t="str">
        <v>Kulumsa</v>
      </c>
      <c r="CN449" s="3" t="str">
        <v>Kulumsa</v>
      </c>
      <c r="CO449" s="3" t="str">
        <v>Kulumsa</v>
      </c>
      <c r="CP449" s="3" t="str">
        <v>Kulumsa</v>
      </c>
      <c r="CQ449" s="3" t="str">
        <v>Kulumsa</v>
      </c>
      <c r="CR449" s="3" t="str">
        <v>Kulumsa</v>
      </c>
      <c r="CS449" s="3" t="str">
        <v>Kulumsa</v>
      </c>
      <c r="CT449" s="3" t="str">
        <v>Kulumsa</v>
      </c>
      <c r="CU449" s="3" t="str">
        <v>Kulumsa</v>
      </c>
      <c r="CV449" s="3" t="str">
        <v>Kulumsa</v>
      </c>
      <c r="CW449" s="3" t="str">
        <v>Kulumsa</v>
      </c>
      <c r="CX449" s="3" t="str">
        <v>Kulumsa</v>
      </c>
      <c r="CY449" s="3" t="str">
        <v>Kulumsa</v>
      </c>
      <c r="CZ449" s="3" t="str">
        <v>Kulumsa</v>
      </c>
      <c r="DA449" s="3" t="str">
        <v>Kulumsa</v>
      </c>
      <c r="DB449" s="3" t="str">
        <v>Kulumsa</v>
      </c>
      <c r="DC449" s="3" t="str">
        <v>Kulumsa</v>
      </c>
      <c r="DD449" s="3" t="str">
        <v>Kulumsa</v>
      </c>
      <c r="DE449" s="3" t="str">
        <v>Kulumsa</v>
      </c>
      <c r="DF449" s="3" t="str">
        <v>Kulumsa</v>
      </c>
      <c r="DG449" s="3" t="str">
        <v>Kulumsa</v>
      </c>
      <c r="DH449" s="3" t="str">
        <v>Kulumsa</v>
      </c>
      <c r="DI449" s="3" t="str">
        <v>Kulumsa</v>
      </c>
      <c r="DJ449" s="3" t="str">
        <v>Kulumsa</v>
      </c>
      <c r="DK449" s="3" t="str">
        <v>Kulumsa</v>
      </c>
      <c r="DL449" s="3" t="str">
        <v>Kulumsa</v>
      </c>
      <c r="DM449" s="3" t="str">
        <v>Kulumsa</v>
      </c>
      <c r="DN449" s="3" t="str">
        <v>Kulumsa</v>
      </c>
      <c r="DO449" s="3" t="str">
        <v>Kulumsa</v>
      </c>
      <c r="DP449" s="3" t="str">
        <v>Kulumsa</v>
      </c>
    </row>
    <row r="450" spans="1:120" ht="14.5" x14ac:dyDescent="0.35">
      <c r="A450" s="3">
        <v>7.8833000000000002</v>
      </c>
      <c r="B450" s="3">
        <v>39.416699999999999</v>
      </c>
      <c r="C450" s="3" t="s">
        <v>148</v>
      </c>
      <c r="D450" s="3" t="s">
        <v>112</v>
      </c>
      <c r="E450" s="3" t="s">
        <v>13643</v>
      </c>
      <c r="F450" s="3">
        <v>5000</v>
      </c>
      <c r="G450"/>
      <c r="H450" s="3" t="str">
        <f>CONCATENATE(site_list[[#This Row],[Country]],site_list[[#This Row],[Site.ID]])</f>
        <v>EthiopiaKulumsa Agricultural Research Center, IAR,  Bekoji</v>
      </c>
      <c r="BB450" s="3" t="str">
        <v>Kulumsa Agricultural Research Center, IAR,  Bekoji</v>
      </c>
      <c r="BC450" s="3" t="str">
        <v>Kulumsa Agricultural Research Center, IAR,  Bekoji</v>
      </c>
      <c r="BD450" s="3" t="str">
        <v>Kulumsa Agricultural Research Center, IAR,  Bekoji</v>
      </c>
      <c r="BE450" s="3" t="str">
        <v>Kulumsa Agricultural Research Center, IAR,  Bekoji</v>
      </c>
      <c r="BF450" s="3" t="str">
        <v>Kulumsa Agricultural Research Center, IAR,  Bekoji</v>
      </c>
      <c r="BG450" s="3" t="str">
        <v>Kulumsa Agricultural Research Center, IAR,  Bekoji</v>
      </c>
      <c r="BH450" s="3" t="str">
        <v>Kulumsa Agricultural Research Center, IAR,  Bekoji</v>
      </c>
      <c r="BI450" s="3" t="str">
        <v>Kulumsa Agricultural Research Center, IAR,  Bekoji</v>
      </c>
      <c r="BJ450" s="3" t="str">
        <v>Kulumsa Agricultural Research Center, IAR,  Bekoji</v>
      </c>
      <c r="BK450" s="3" t="str">
        <v>Kulumsa Agricultural Research Center, IAR,  Bekoji</v>
      </c>
      <c r="BL450" s="3" t="str">
        <v>Kulumsa Agricultural Research Center, IAR,  Bekoji</v>
      </c>
      <c r="BM450" s="3" t="str">
        <v>Kulumsa Agricultural Research Center, IAR,  Bekoji</v>
      </c>
      <c r="BN450" s="3" t="str">
        <v>Kulumsa Agricultural Research Center, IAR,  Bekoji</v>
      </c>
      <c r="BO450" s="3" t="str">
        <v>Kulumsa Agricultural Research Center, IAR,  Bekoji</v>
      </c>
      <c r="BP450" s="3" t="str">
        <v>Kulumsa Agricultural Research Center, IAR,  Bekoji</v>
      </c>
      <c r="BQ450" s="3" t="str">
        <v>Kulumsa Agricultural Research Center, IAR,  Bekoji</v>
      </c>
      <c r="BR450" s="3" t="str">
        <v>Kulumsa Agricultural Research Center, IAR,  Bekoji</v>
      </c>
      <c r="BS450" s="3" t="str">
        <v>Kulumsa Agricultural Research Center, IAR,  Bekoji</v>
      </c>
      <c r="BT450" s="3" t="str">
        <v>Kulumsa Agricultural Research Center, IAR,  Bekoji</v>
      </c>
      <c r="BU450" s="3" t="str">
        <v>Kulumsa Agricultural Research Center, IAR,  Bekoji</v>
      </c>
      <c r="BV450" s="3" t="str">
        <v>Kulumsa Agricultural Research Center, IAR,  Bekoji</v>
      </c>
      <c r="BW450" s="3" t="str">
        <v>Kulumsa Agricultural Research Center, IAR,  Bekoji</v>
      </c>
      <c r="BX450" s="3" t="str">
        <v>Kulumsa Agricultural Research Center, IAR,  Bekoji</v>
      </c>
      <c r="BY450" s="3" t="str">
        <v>Kulumsa Agricultural Research Center, IAR,  Bekoji</v>
      </c>
      <c r="BZ450" s="3" t="str">
        <v>Kulumsa Agricultural Research Center, IAR,  Bekoji</v>
      </c>
      <c r="CA450" s="3" t="str">
        <v>Kulumsa Agricultural Research Center, IAR,  Bekoji</v>
      </c>
      <c r="CB450" s="3" t="str">
        <v>Kulumsa Agricultural Research Center, IAR,  Bekoji</v>
      </c>
      <c r="CC450" s="3" t="str">
        <v>Kulumsa Agricultural Research Center, IAR,  Bekoji</v>
      </c>
      <c r="CD450" s="3" t="str">
        <v>Kulumsa Agricultural Research Center, IAR,  Bekoji</v>
      </c>
      <c r="CE450" s="3" t="str">
        <v>Kulumsa Agricultural Research Center, IAR,  Bekoji</v>
      </c>
      <c r="CF450" s="3" t="str">
        <v>Kulumsa Agricultural Research Center, IAR,  Bekoji</v>
      </c>
      <c r="CG450" s="3" t="str">
        <v>Kulumsa Agricultural Research Center, IAR,  Bekoji</v>
      </c>
      <c r="CK450" s="3" t="str">
        <v>Kulumsa Agricultural Research Center, IAR,  Bekoji</v>
      </c>
      <c r="CM450" s="3" t="str">
        <v>Kulumsa Agricultural Research Center, IAR,  Bekoji</v>
      </c>
      <c r="CN450" s="3" t="str">
        <v>Kulumsa Agricultural Research Center, IAR,  Bekoji</v>
      </c>
      <c r="CO450" s="3" t="str">
        <v>Kulumsa Agricultural Research Center, IAR,  Bekoji</v>
      </c>
      <c r="CP450" s="3" t="str">
        <v>Kulumsa Agricultural Research Center, IAR,  Bekoji</v>
      </c>
      <c r="CQ450" s="3" t="str">
        <v>Kulumsa Agricultural Research Center, IAR,  Bekoji</v>
      </c>
      <c r="CR450" s="3" t="str">
        <v>Kulumsa Agricultural Research Center, IAR,  Bekoji</v>
      </c>
      <c r="CS450" s="3" t="str">
        <v>Kulumsa Agricultural Research Center, IAR,  Bekoji</v>
      </c>
      <c r="CT450" s="3" t="str">
        <v>Kulumsa Agricultural Research Center, IAR,  Bekoji</v>
      </c>
      <c r="CU450" s="3" t="str">
        <v>Kulumsa Agricultural Research Center, IAR,  Bekoji</v>
      </c>
      <c r="CV450" s="3" t="str">
        <v>Kulumsa Agricultural Research Center, IAR,  Bekoji</v>
      </c>
      <c r="CW450" s="3" t="str">
        <v>Kulumsa Agricultural Research Center, IAR,  Bekoji</v>
      </c>
      <c r="CX450" s="3" t="str">
        <v>Kulumsa Agricultural Research Center, IAR,  Bekoji</v>
      </c>
      <c r="CY450" s="3" t="str">
        <v>Kulumsa Agricultural Research Center, IAR,  Bekoji</v>
      </c>
      <c r="CZ450" s="3" t="str">
        <v>Kulumsa Agricultural Research Center, IAR,  Bekoji</v>
      </c>
      <c r="DA450" s="3" t="str">
        <v>Kulumsa Agricultural Research Center, IAR,  Bekoji</v>
      </c>
      <c r="DB450" s="3" t="str">
        <v>Kulumsa Agricultural Research Center, IAR,  Bekoji</v>
      </c>
      <c r="DC450" s="3" t="str">
        <v>Kulumsa Agricultural Research Center, IAR,  Bekoji</v>
      </c>
      <c r="DD450" s="3" t="str">
        <v>Kulumsa Agricultural Research Center, IAR,  Bekoji</v>
      </c>
      <c r="DE450" s="3" t="str">
        <v>Kulumsa Agricultural Research Center, IAR,  Bekoji</v>
      </c>
      <c r="DF450" s="3" t="str">
        <v>Kulumsa Agricultural Research Center, IAR,  Bekoji</v>
      </c>
      <c r="DG450" s="3" t="str">
        <v>Kulumsa Agricultural Research Center, IAR,  Bekoji</v>
      </c>
      <c r="DH450" s="3" t="str">
        <v>Kulumsa Agricultural Research Center, IAR,  Bekoji</v>
      </c>
      <c r="DI450" s="3" t="str">
        <v>Kulumsa Agricultural Research Center, IAR,  Bekoji</v>
      </c>
      <c r="DJ450" s="3" t="str">
        <v>Kulumsa Agricultural Research Center, IAR,  Bekoji</v>
      </c>
      <c r="DK450" s="3" t="str">
        <v>Kulumsa Agricultural Research Center, IAR,  Bekoji</v>
      </c>
      <c r="DL450" s="3" t="str">
        <v>Kulumsa Agricultural Research Center, IAR,  Bekoji</v>
      </c>
      <c r="DM450" s="3" t="str">
        <v>Kulumsa Agricultural Research Center, IAR,  Bekoji</v>
      </c>
      <c r="DN450" s="3" t="str">
        <v>Kulumsa Agricultural Research Center, IAR,  Bekoji</v>
      </c>
      <c r="DO450" s="3" t="str">
        <v>Kulumsa Agricultural Research Center, IAR,  Bekoji</v>
      </c>
      <c r="DP450" s="3" t="str">
        <v>Kulumsa Agricultural Research Center, IAR,  Bekoji</v>
      </c>
    </row>
    <row r="451" spans="1:120" ht="14.5" x14ac:dyDescent="0.35">
      <c r="A451" s="3">
        <v>10.305</v>
      </c>
      <c r="B451" s="3">
        <v>7.1429999999999998</v>
      </c>
      <c r="C451" s="3" t="s">
        <v>196</v>
      </c>
      <c r="D451" s="3" t="s">
        <v>107</v>
      </c>
      <c r="E451" s="3" t="s">
        <v>441</v>
      </c>
      <c r="F451" s="3">
        <v>10000</v>
      </c>
      <c r="G451"/>
      <c r="H451" s="3" t="str">
        <f>CONCATENATE(site_list[[#This Row],[Country]],site_list[[#This Row],[Site.ID]])</f>
        <v>NigeriaKurmin Biri</v>
      </c>
      <c r="BB451" s="3" t="str">
        <v>Kurmin Biri</v>
      </c>
      <c r="BC451" s="3" t="str">
        <v>Kurmin Biri</v>
      </c>
      <c r="BD451" s="3" t="str">
        <v>Kurmin Biri</v>
      </c>
      <c r="BE451" s="3" t="str">
        <v>Kurmin Biri</v>
      </c>
      <c r="BF451" s="3" t="str">
        <v>Kurmin Biri</v>
      </c>
      <c r="BG451" s="3" t="str">
        <v>Kurmin Biri</v>
      </c>
      <c r="BH451" s="3" t="str">
        <v>Kurmin Biri</v>
      </c>
      <c r="BI451" s="3" t="str">
        <v>Kurmin Biri</v>
      </c>
      <c r="BJ451" s="3" t="str">
        <v>Kurmin Biri</v>
      </c>
      <c r="BK451" s="3" t="str">
        <v>Kurmin Biri</v>
      </c>
      <c r="BL451" s="3" t="str">
        <v>Kurmin Biri</v>
      </c>
      <c r="BM451" s="3" t="str">
        <v>Kurmin Biri</v>
      </c>
      <c r="BN451" s="3" t="str">
        <v>Kurmin Biri</v>
      </c>
      <c r="BO451" s="3" t="str">
        <v>Kurmin Biri</v>
      </c>
      <c r="BP451" s="3" t="str">
        <v>Kurmin Biri</v>
      </c>
      <c r="BQ451" s="3" t="str">
        <v>Kurmin Biri</v>
      </c>
      <c r="BR451" s="3" t="str">
        <v>Kurmin Biri</v>
      </c>
      <c r="BS451" s="3" t="str">
        <v>Kurmin Biri</v>
      </c>
      <c r="BT451" s="3" t="str">
        <v>Kurmin Biri</v>
      </c>
      <c r="BU451" s="3" t="str">
        <v>Kurmin Biri</v>
      </c>
      <c r="BV451" s="3" t="str">
        <v>Kurmin Biri</v>
      </c>
      <c r="BW451" s="3" t="str">
        <v>Kurmin Biri</v>
      </c>
      <c r="BX451" s="3" t="str">
        <v>Kurmin Biri</v>
      </c>
      <c r="BY451" s="3" t="str">
        <v>Kurmin Biri</v>
      </c>
      <c r="BZ451" s="3" t="str">
        <v>Kurmin Biri</v>
      </c>
      <c r="CA451" s="3" t="str">
        <v>Kurmin Biri</v>
      </c>
      <c r="CB451" s="3" t="str">
        <v>Kurmin Biri</v>
      </c>
      <c r="CC451" s="3" t="str">
        <v>Kurmin Biri</v>
      </c>
      <c r="CD451" s="3" t="str">
        <v>Kurmin Biri</v>
      </c>
      <c r="CE451" s="3" t="str">
        <v>Kurmin Biri</v>
      </c>
      <c r="CF451" s="3" t="str">
        <v>Kurmin Biri</v>
      </c>
      <c r="CG451" s="3" t="str">
        <v>Kurmin Biri</v>
      </c>
      <c r="CK451" s="3" t="str">
        <v>Kurmin Biri</v>
      </c>
      <c r="CM451" s="3" t="str">
        <v>Kurmin Biri</v>
      </c>
      <c r="CN451" s="3" t="str">
        <v>Kurmin Biri</v>
      </c>
      <c r="CO451" s="3" t="str">
        <v>Kurmin Biri</v>
      </c>
      <c r="CP451" s="3" t="str">
        <v>Kurmin Biri</v>
      </c>
      <c r="CQ451" s="3" t="str">
        <v>Kurmin Biri</v>
      </c>
      <c r="CR451" s="3" t="str">
        <v>Kurmin Biri</v>
      </c>
      <c r="CS451" s="3" t="str">
        <v>Kurmin Biri</v>
      </c>
      <c r="CT451" s="3" t="str">
        <v>Kurmin Biri</v>
      </c>
      <c r="CU451" s="3" t="str">
        <v>Kurmin Biri</v>
      </c>
      <c r="CV451" s="3" t="str">
        <v>Kurmin Biri</v>
      </c>
      <c r="CW451" s="3" t="str">
        <v>Kurmin Biri</v>
      </c>
      <c r="CX451" s="3" t="str">
        <v>Kurmin Biri</v>
      </c>
      <c r="CY451" s="3" t="str">
        <v>Kurmin Biri</v>
      </c>
      <c r="CZ451" s="3" t="str">
        <v>Kurmin Biri</v>
      </c>
      <c r="DA451" s="3" t="str">
        <v>Kurmin Biri</v>
      </c>
      <c r="DB451" s="3" t="str">
        <v>Kurmin Biri</v>
      </c>
      <c r="DC451" s="3" t="str">
        <v>Kurmin Biri</v>
      </c>
      <c r="DD451" s="3" t="str">
        <v>Kurmin Biri</v>
      </c>
      <c r="DE451" s="3" t="str">
        <v>Kurmin Biri</v>
      </c>
      <c r="DF451" s="3" t="str">
        <v>Kurmin Biri</v>
      </c>
      <c r="DG451" s="3" t="str">
        <v>Kurmin Biri</v>
      </c>
      <c r="DH451" s="3" t="str">
        <v>Kurmin Biri</v>
      </c>
      <c r="DI451" s="3" t="str">
        <v>Kurmin Biri</v>
      </c>
      <c r="DJ451" s="3" t="str">
        <v>Kurmin Biri</v>
      </c>
      <c r="DK451" s="3" t="str">
        <v>Kurmin Biri</v>
      </c>
      <c r="DL451" s="3" t="str">
        <v>Kurmin Biri</v>
      </c>
      <c r="DM451" s="3" t="str">
        <v>Kurmin Biri</v>
      </c>
      <c r="DN451" s="3" t="str">
        <v>Kurmin Biri</v>
      </c>
      <c r="DO451" s="3" t="str">
        <v>Kurmin Biri</v>
      </c>
      <c r="DP451" s="3" t="str">
        <v>Kurmin Biri</v>
      </c>
    </row>
    <row r="452" spans="1:120" ht="14.5" x14ac:dyDescent="0.35">
      <c r="A452" s="3">
        <v>7.008</v>
      </c>
      <c r="B452" s="3">
        <v>-1.425</v>
      </c>
      <c r="C452" s="3" t="s">
        <v>157</v>
      </c>
      <c r="D452" s="3" t="s">
        <v>107</v>
      </c>
      <c r="E452" s="3" t="s">
        <v>322</v>
      </c>
      <c r="F452" s="3">
        <v>3000</v>
      </c>
      <c r="G452"/>
      <c r="H452" s="3" t="str">
        <f>CONCATENATE(site_list[[#This Row],[Country]],site_list[[#This Row],[Site.ID]])</f>
        <v>GhanaKwadaso</v>
      </c>
      <c r="BB452" s="3" t="str">
        <v>Kwadaso</v>
      </c>
      <c r="BC452" s="3" t="str">
        <v>Kwadaso</v>
      </c>
      <c r="BD452" s="3" t="str">
        <v>Kwadaso</v>
      </c>
      <c r="BE452" s="3" t="str">
        <v>Kwadaso</v>
      </c>
      <c r="BF452" s="3" t="str">
        <v>Kwadaso</v>
      </c>
      <c r="BG452" s="3" t="str">
        <v>Kwadaso</v>
      </c>
      <c r="BH452" s="3" t="str">
        <v>Kwadaso</v>
      </c>
      <c r="BI452" s="3" t="str">
        <v>Kwadaso</v>
      </c>
      <c r="BJ452" s="3" t="str">
        <v>Kwadaso</v>
      </c>
      <c r="BK452" s="3" t="str">
        <v>Kwadaso</v>
      </c>
      <c r="BL452" s="3" t="str">
        <v>Kwadaso</v>
      </c>
      <c r="BM452" s="3" t="str">
        <v>Kwadaso</v>
      </c>
      <c r="BN452" s="3" t="str">
        <v>Kwadaso</v>
      </c>
      <c r="BO452" s="3" t="str">
        <v>Kwadaso</v>
      </c>
      <c r="BP452" s="3" t="str">
        <v>Kwadaso</v>
      </c>
      <c r="BQ452" s="3" t="str">
        <v>Kwadaso</v>
      </c>
      <c r="BR452" s="3" t="str">
        <v>Kwadaso</v>
      </c>
      <c r="BS452" s="3" t="str">
        <v>Kwadaso</v>
      </c>
      <c r="BT452" s="3" t="str">
        <v>Kwadaso</v>
      </c>
      <c r="BU452" s="3" t="str">
        <v>Kwadaso</v>
      </c>
      <c r="BV452" s="3" t="str">
        <v>Kwadaso</v>
      </c>
      <c r="BW452" s="3" t="str">
        <v>Kwadaso</v>
      </c>
      <c r="BX452" s="3" t="str">
        <v>Kwadaso</v>
      </c>
      <c r="BY452" s="3" t="str">
        <v>Kwadaso</v>
      </c>
      <c r="BZ452" s="3" t="str">
        <v>Kwadaso</v>
      </c>
      <c r="CA452" s="3" t="str">
        <v>Kwadaso</v>
      </c>
      <c r="CB452" s="3" t="str">
        <v>Kwadaso</v>
      </c>
      <c r="CC452" s="3" t="str">
        <v>Kwadaso</v>
      </c>
      <c r="CD452" s="3" t="str">
        <v>Kwadaso</v>
      </c>
      <c r="CE452" s="3" t="str">
        <v>Kwadaso</v>
      </c>
      <c r="CF452" s="3" t="str">
        <v>Kwadaso</v>
      </c>
      <c r="CG452" s="3" t="str">
        <v>Kwadaso</v>
      </c>
      <c r="CK452" s="3" t="str">
        <v>Kwadaso</v>
      </c>
      <c r="CM452" s="3" t="str">
        <v>Kwadaso</v>
      </c>
      <c r="CN452" s="3" t="str">
        <v>Kwadaso</v>
      </c>
      <c r="CO452" s="3" t="str">
        <v>Kwadaso</v>
      </c>
      <c r="CP452" s="3" t="str">
        <v>Kwadaso</v>
      </c>
      <c r="CQ452" s="3" t="str">
        <v>Kwadaso</v>
      </c>
      <c r="CR452" s="3" t="str">
        <v>Kwadaso</v>
      </c>
      <c r="CS452" s="3" t="str">
        <v>Kwadaso</v>
      </c>
      <c r="CT452" s="3" t="str">
        <v>Kwadaso</v>
      </c>
      <c r="CU452" s="3" t="str">
        <v>Kwadaso</v>
      </c>
      <c r="CV452" s="3" t="str">
        <v>Kwadaso</v>
      </c>
      <c r="CW452" s="3" t="str">
        <v>Kwadaso</v>
      </c>
      <c r="CX452" s="3" t="str">
        <v>Kwadaso</v>
      </c>
      <c r="CY452" s="3" t="str">
        <v>Kwadaso</v>
      </c>
      <c r="CZ452" s="3" t="str">
        <v>Kwadaso</v>
      </c>
      <c r="DA452" s="3" t="str">
        <v>Kwadaso</v>
      </c>
      <c r="DB452" s="3" t="str">
        <v>Kwadaso</v>
      </c>
      <c r="DC452" s="3" t="str">
        <v>Kwadaso</v>
      </c>
      <c r="DD452" s="3" t="str">
        <v>Kwadaso</v>
      </c>
      <c r="DE452" s="3" t="str">
        <v>Kwadaso</v>
      </c>
      <c r="DF452" s="3" t="str">
        <v>Kwadaso</v>
      </c>
      <c r="DG452" s="3" t="str">
        <v>Kwadaso</v>
      </c>
      <c r="DH452" s="3" t="str">
        <v>Kwadaso</v>
      </c>
      <c r="DI452" s="3" t="str">
        <v>Kwadaso</v>
      </c>
      <c r="DJ452" s="3" t="str">
        <v>Kwadaso</v>
      </c>
      <c r="DK452" s="3" t="str">
        <v>Kwadaso</v>
      </c>
      <c r="DL452" s="3" t="str">
        <v>Kwadaso</v>
      </c>
      <c r="DM452" s="3" t="str">
        <v>Kwadaso</v>
      </c>
      <c r="DN452" s="3" t="str">
        <v>Kwadaso</v>
      </c>
      <c r="DO452" s="3" t="str">
        <v>Kwadaso</v>
      </c>
      <c r="DP452" s="3" t="str">
        <v>Kwadaso</v>
      </c>
    </row>
    <row r="453" spans="1:120" ht="14.5" x14ac:dyDescent="0.35">
      <c r="A453" s="3">
        <v>8.7102199999999996</v>
      </c>
      <c r="B453" s="3">
        <v>4.4665999999999997</v>
      </c>
      <c r="C453" s="3" t="s">
        <v>196</v>
      </c>
      <c r="D453" s="3" t="s">
        <v>107</v>
      </c>
      <c r="E453" s="3" t="s">
        <v>7746</v>
      </c>
      <c r="F453" s="3">
        <v>1500</v>
      </c>
      <c r="G453"/>
      <c r="H453" s="3" t="str">
        <f>CONCATENATE(site_list[[#This Row],[Country]],site_list[[#This Row],[Site.ID]])</f>
        <v>NigeriaKwara State University, Malete</v>
      </c>
      <c r="BB453" s="3" t="str">
        <v>Kwara State University, Malete</v>
      </c>
      <c r="BC453" s="3" t="str">
        <v>Kwara State University, Malete</v>
      </c>
      <c r="BD453" s="3" t="str">
        <v>Kwara State University, Malete</v>
      </c>
      <c r="BE453" s="3" t="str">
        <v>Kwara State University, Malete</v>
      </c>
      <c r="BF453" s="3" t="str">
        <v>Kwara State University, Malete</v>
      </c>
      <c r="BG453" s="3" t="str">
        <v>Kwara State University, Malete</v>
      </c>
      <c r="BH453" s="3" t="str">
        <v>Kwara State University, Malete</v>
      </c>
      <c r="BI453" s="3" t="str">
        <v>Kwara State University, Malete</v>
      </c>
      <c r="BJ453" s="3" t="str">
        <v>Kwara State University, Malete</v>
      </c>
      <c r="BK453" s="3" t="str">
        <v>Kwara State University, Malete</v>
      </c>
      <c r="BL453" s="3" t="str">
        <v>Kwara State University, Malete</v>
      </c>
      <c r="BM453" s="3" t="str">
        <v>Kwara State University, Malete</v>
      </c>
      <c r="BN453" s="3" t="str">
        <v>Kwara State University, Malete</v>
      </c>
      <c r="BO453" s="3" t="str">
        <v>Kwara State University, Malete</v>
      </c>
      <c r="BP453" s="3" t="str">
        <v>Kwara State University, Malete</v>
      </c>
      <c r="BQ453" s="3" t="str">
        <v>Kwara State University, Malete</v>
      </c>
      <c r="BR453" s="3" t="str">
        <v>Kwara State University, Malete</v>
      </c>
      <c r="BS453" s="3" t="str">
        <v>Kwara State University, Malete</v>
      </c>
      <c r="BT453" s="3" t="str">
        <v>Kwara State University, Malete</v>
      </c>
      <c r="BU453" s="3" t="str">
        <v>Kwara State University, Malete</v>
      </c>
      <c r="BV453" s="3" t="str">
        <v>Kwara State University, Malete</v>
      </c>
      <c r="BW453" s="3" t="str">
        <v>Kwara State University, Malete</v>
      </c>
      <c r="BX453" s="3" t="str">
        <v>Kwara State University, Malete</v>
      </c>
      <c r="BY453" s="3" t="str">
        <v>Kwara State University, Malete</v>
      </c>
      <c r="BZ453" s="3" t="str">
        <v>Kwara State University, Malete</v>
      </c>
      <c r="CA453" s="3" t="str">
        <v>Kwara State University, Malete</v>
      </c>
      <c r="CB453" s="3" t="str">
        <v>Kwara State University, Malete</v>
      </c>
      <c r="CC453" s="3" t="str">
        <v>Kwara State University, Malete</v>
      </c>
      <c r="CD453" s="3" t="str">
        <v>Kwara State University, Malete</v>
      </c>
      <c r="CE453" s="3" t="str">
        <v>Kwara State University, Malete</v>
      </c>
      <c r="CF453" s="3" t="str">
        <v>Kwara State University, Malete</v>
      </c>
      <c r="CG453" s="3" t="str">
        <v>Kwara State University, Malete</v>
      </c>
      <c r="CK453" s="3" t="str">
        <v>Kwara State University, Malete</v>
      </c>
      <c r="CM453" s="3" t="str">
        <v>Kwara State University, Malete</v>
      </c>
      <c r="CN453" s="3" t="str">
        <v>Kwara State University, Malete</v>
      </c>
      <c r="CO453" s="3" t="str">
        <v>Kwara State University, Malete</v>
      </c>
      <c r="CP453" s="3" t="str">
        <v>Kwara State University, Malete</v>
      </c>
      <c r="CQ453" s="3" t="str">
        <v>Kwara State University, Malete</v>
      </c>
      <c r="CR453" s="3" t="str">
        <v>Kwara State University, Malete</v>
      </c>
      <c r="CS453" s="3" t="str">
        <v>Kwara State University, Malete</v>
      </c>
      <c r="CT453" s="3" t="str">
        <v>Kwara State University, Malete</v>
      </c>
      <c r="CU453" s="3" t="str">
        <v>Kwara State University, Malete</v>
      </c>
      <c r="CV453" s="3" t="str">
        <v>Kwara State University, Malete</v>
      </c>
      <c r="CW453" s="3" t="str">
        <v>Kwara State University, Malete</v>
      </c>
      <c r="CX453" s="3" t="str">
        <v>Kwara State University, Malete</v>
      </c>
      <c r="CY453" s="3" t="str">
        <v>Kwara State University, Malete</v>
      </c>
      <c r="CZ453" s="3" t="str">
        <v>Kwara State University, Malete</v>
      </c>
      <c r="DA453" s="3" t="str">
        <v>Kwara State University, Malete</v>
      </c>
      <c r="DB453" s="3" t="str">
        <v>Kwara State University, Malete</v>
      </c>
      <c r="DC453" s="3" t="str">
        <v>Kwara State University, Malete</v>
      </c>
      <c r="DD453" s="3" t="str">
        <v>Kwara State University, Malete</v>
      </c>
      <c r="DE453" s="3" t="str">
        <v>Kwara State University, Malete</v>
      </c>
      <c r="DF453" s="3" t="str">
        <v>Kwara State University, Malete</v>
      </c>
      <c r="DG453" s="3" t="str">
        <v>Kwara State University, Malete</v>
      </c>
      <c r="DH453" s="3" t="str">
        <v>Kwara State University, Malete</v>
      </c>
      <c r="DI453" s="3" t="str">
        <v>Kwara State University, Malete</v>
      </c>
      <c r="DJ453" s="3" t="str">
        <v>Kwara State University, Malete</v>
      </c>
      <c r="DK453" s="3" t="str">
        <v>Kwara State University, Malete</v>
      </c>
      <c r="DL453" s="3" t="str">
        <v>Kwara State University, Malete</v>
      </c>
      <c r="DM453" s="3" t="str">
        <v>Kwara State University, Malete</v>
      </c>
      <c r="DN453" s="3" t="str">
        <v>Kwara State University, Malete</v>
      </c>
      <c r="DO453" s="3" t="str">
        <v>Kwara State University, Malete</v>
      </c>
      <c r="DP453" s="3" t="str">
        <v>Kwara State University, Malete</v>
      </c>
    </row>
    <row r="454" spans="1:120" ht="14.5" x14ac:dyDescent="0.35">
      <c r="A454" s="3">
        <v>-28.9237</v>
      </c>
      <c r="B454" s="3">
        <v>29.5611</v>
      </c>
      <c r="C454" s="3" t="s">
        <v>215</v>
      </c>
      <c r="D454" s="3" t="s">
        <v>112</v>
      </c>
      <c r="E454" s="3" t="s">
        <v>10297</v>
      </c>
      <c r="F454" s="3">
        <v>150</v>
      </c>
      <c r="G454"/>
      <c r="H454" s="3" t="str">
        <f>CONCATENATE(site_list[[#This Row],[Country]],site_list[[#This Row],[Site.ID]])</f>
        <v>South AfricaKZNU Research &amp; Training Farm (Grouton Farm), Wintertone Bergille</v>
      </c>
      <c r="BB454" s="3" t="str">
        <v>KZNU Research &amp; Training Farm (Grouton Farm), Wintertone Bergille</v>
      </c>
      <c r="BC454" s="3" t="str">
        <v>KZNU Research &amp; Training Farm (Grouton Farm), Wintertone Bergille</v>
      </c>
      <c r="BD454" s="3" t="str">
        <v>KZNU Research &amp; Training Farm (Grouton Farm), Wintertone Bergille</v>
      </c>
      <c r="BE454" s="3" t="str">
        <v>KZNU Research &amp; Training Farm (Grouton Farm), Wintertone Bergille</v>
      </c>
      <c r="BF454" s="3" t="str">
        <v>KZNU Research &amp; Training Farm (Grouton Farm), Wintertone Bergille</v>
      </c>
      <c r="BG454" s="3" t="str">
        <v>KZNU Research &amp; Training Farm (Grouton Farm), Wintertone Bergille</v>
      </c>
      <c r="BH454" s="3" t="str">
        <v>KZNU Research &amp; Training Farm (Grouton Farm), Wintertone Bergille</v>
      </c>
      <c r="BI454" s="3" t="str">
        <v>KZNU Research &amp; Training Farm (Grouton Farm), Wintertone Bergille</v>
      </c>
      <c r="BJ454" s="3" t="str">
        <v>KZNU Research &amp; Training Farm (Grouton Farm), Wintertone Bergille</v>
      </c>
      <c r="BK454" s="3" t="str">
        <v>KZNU Research &amp; Training Farm (Grouton Farm), Wintertone Bergille</v>
      </c>
      <c r="BL454" s="3" t="str">
        <v>KZNU Research &amp; Training Farm (Grouton Farm), Wintertone Bergille</v>
      </c>
      <c r="BM454" s="3" t="str">
        <v>KZNU Research &amp; Training Farm (Grouton Farm), Wintertone Bergille</v>
      </c>
      <c r="BN454" s="3" t="str">
        <v>KZNU Research &amp; Training Farm (Grouton Farm), Wintertone Bergille</v>
      </c>
      <c r="BO454" s="3" t="str">
        <v>KZNU Research &amp; Training Farm (Grouton Farm), Wintertone Bergille</v>
      </c>
      <c r="BP454" s="3" t="str">
        <v>KZNU Research &amp; Training Farm (Grouton Farm), Wintertone Bergille</v>
      </c>
      <c r="BQ454" s="3" t="str">
        <v>KZNU Research &amp; Training Farm (Grouton Farm), Wintertone Bergille</v>
      </c>
      <c r="BR454" s="3" t="str">
        <v>KZNU Research &amp; Training Farm (Grouton Farm), Wintertone Bergille</v>
      </c>
      <c r="BS454" s="3" t="str">
        <v>KZNU Research &amp; Training Farm (Grouton Farm), Wintertone Bergille</v>
      </c>
      <c r="BT454" s="3" t="str">
        <v>KZNU Research &amp; Training Farm (Grouton Farm), Wintertone Bergille</v>
      </c>
      <c r="BU454" s="3" t="str">
        <v>KZNU Research &amp; Training Farm (Grouton Farm), Wintertone Bergille</v>
      </c>
      <c r="BV454" s="3" t="str">
        <v>KZNU Research &amp; Training Farm (Grouton Farm), Wintertone Bergille</v>
      </c>
      <c r="BW454" s="3" t="str">
        <v>KZNU Research &amp; Training Farm (Grouton Farm), Wintertone Bergille</v>
      </c>
      <c r="BX454" s="3" t="str">
        <v>KZNU Research &amp; Training Farm (Grouton Farm), Wintertone Bergille</v>
      </c>
      <c r="BY454" s="3" t="str">
        <v>KZNU Research &amp; Training Farm (Grouton Farm), Wintertone Bergille</v>
      </c>
      <c r="BZ454" s="3" t="str">
        <v>KZNU Research &amp; Training Farm (Grouton Farm), Wintertone Bergille</v>
      </c>
      <c r="CA454" s="3" t="str">
        <v>KZNU Research &amp; Training Farm (Grouton Farm), Wintertone Bergille</v>
      </c>
      <c r="CB454" s="3" t="str">
        <v>KZNU Research &amp; Training Farm (Grouton Farm), Wintertone Bergille</v>
      </c>
      <c r="CC454" s="3" t="str">
        <v>KZNU Research &amp; Training Farm (Grouton Farm), Wintertone Bergille</v>
      </c>
      <c r="CD454" s="3" t="str">
        <v>KZNU Research &amp; Training Farm (Grouton Farm), Wintertone Bergille</v>
      </c>
      <c r="CE454" s="3" t="str">
        <v>KZNU Research &amp; Training Farm (Grouton Farm), Wintertone Bergille</v>
      </c>
      <c r="CF454" s="3" t="str">
        <v>KZNU Research &amp; Training Farm (Grouton Farm), Wintertone Bergille</v>
      </c>
      <c r="CG454" s="3" t="str">
        <v>KZNU Research &amp; Training Farm (Grouton Farm), Wintertone Bergille</v>
      </c>
      <c r="CK454" s="3" t="str">
        <v>KZNU Research &amp; Training Farm (Grouton Farm), Wintertone Bergille</v>
      </c>
      <c r="CM454" s="3" t="str">
        <v>KZNU Research &amp; Training Farm (Grouton Farm), Wintertone Bergille</v>
      </c>
      <c r="CN454" s="3" t="str">
        <v>KZNU Research &amp; Training Farm (Grouton Farm), Wintertone Bergille</v>
      </c>
      <c r="CO454" s="3" t="str">
        <v>KZNU Research &amp; Training Farm (Grouton Farm), Wintertone Bergille</v>
      </c>
      <c r="CP454" s="3" t="str">
        <v>KZNU Research &amp; Training Farm (Grouton Farm), Wintertone Bergille</v>
      </c>
      <c r="CQ454" s="3" t="str">
        <v>KZNU Research &amp; Training Farm (Grouton Farm), Wintertone Bergille</v>
      </c>
      <c r="CR454" s="3" t="str">
        <v>KZNU Research &amp; Training Farm (Grouton Farm), Wintertone Bergille</v>
      </c>
      <c r="CS454" s="3" t="str">
        <v>KZNU Research &amp; Training Farm (Grouton Farm), Wintertone Bergille</v>
      </c>
      <c r="CT454" s="3" t="str">
        <v>KZNU Research &amp; Training Farm (Grouton Farm), Wintertone Bergille</v>
      </c>
      <c r="CU454" s="3" t="str">
        <v>KZNU Research &amp; Training Farm (Grouton Farm), Wintertone Bergille</v>
      </c>
      <c r="CV454" s="3" t="str">
        <v>KZNU Research &amp; Training Farm (Grouton Farm), Wintertone Bergille</v>
      </c>
      <c r="CW454" s="3" t="str">
        <v>KZNU Research &amp; Training Farm (Grouton Farm), Wintertone Bergille</v>
      </c>
      <c r="CX454" s="3" t="str">
        <v>KZNU Research &amp; Training Farm (Grouton Farm), Wintertone Bergille</v>
      </c>
      <c r="CY454" s="3" t="str">
        <v>KZNU Research &amp; Training Farm (Grouton Farm), Wintertone Bergille</v>
      </c>
      <c r="CZ454" s="3" t="str">
        <v>KZNU Research &amp; Training Farm (Grouton Farm), Wintertone Bergille</v>
      </c>
      <c r="DA454" s="3" t="str">
        <v>KZNU Research &amp; Training Farm (Grouton Farm), Wintertone Bergille</v>
      </c>
      <c r="DB454" s="3" t="str">
        <v>KZNU Research &amp; Training Farm (Grouton Farm), Wintertone Bergille</v>
      </c>
      <c r="DC454" s="3" t="str">
        <v>KZNU Research &amp; Training Farm (Grouton Farm), Wintertone Bergille</v>
      </c>
      <c r="DD454" s="3" t="str">
        <v>KZNU Research &amp; Training Farm (Grouton Farm), Wintertone Bergille</v>
      </c>
      <c r="DE454" s="3" t="str">
        <v>KZNU Research &amp; Training Farm (Grouton Farm), Wintertone Bergille</v>
      </c>
      <c r="DF454" s="3" t="str">
        <v>KZNU Research &amp; Training Farm (Grouton Farm), Wintertone Bergille</v>
      </c>
      <c r="DG454" s="3" t="str">
        <v>KZNU Research &amp; Training Farm (Grouton Farm), Wintertone Bergille</v>
      </c>
      <c r="DH454" s="3" t="str">
        <v>KZNU Research &amp; Training Farm (Grouton Farm), Wintertone Bergille</v>
      </c>
      <c r="DI454" s="3" t="str">
        <v>KZNU Research &amp; Training Farm (Grouton Farm), Wintertone Bergille</v>
      </c>
      <c r="DJ454" s="3" t="str">
        <v>KZNU Research &amp; Training Farm (Grouton Farm), Wintertone Bergille</v>
      </c>
      <c r="DK454" s="3" t="str">
        <v>KZNU Research &amp; Training Farm (Grouton Farm), Wintertone Bergille</v>
      </c>
      <c r="DL454" s="3" t="str">
        <v>KZNU Research &amp; Training Farm (Grouton Farm), Wintertone Bergille</v>
      </c>
      <c r="DM454" s="3" t="str">
        <v>KZNU Research &amp; Training Farm (Grouton Farm), Wintertone Bergille</v>
      </c>
      <c r="DN454" s="3" t="str">
        <v>KZNU Research &amp; Training Farm (Grouton Farm), Wintertone Bergille</v>
      </c>
      <c r="DO454" s="3" t="str">
        <v>KZNU Research &amp; Training Farm (Grouton Farm), Wintertone Bergille</v>
      </c>
      <c r="DP454" s="3" t="str">
        <v>KZNU Research &amp; Training Farm (Grouton Farm), Wintertone Bergille</v>
      </c>
    </row>
    <row r="455" spans="1:120" ht="14.5" x14ac:dyDescent="0.35">
      <c r="A455" s="3">
        <v>-29.663</v>
      </c>
      <c r="B455" s="3">
        <v>30.405000000000001</v>
      </c>
      <c r="C455" s="3" t="s">
        <v>215</v>
      </c>
      <c r="D455" s="3" t="s">
        <v>107</v>
      </c>
      <c r="E455" s="3" t="s">
        <v>507</v>
      </c>
      <c r="F455" s="3">
        <v>500</v>
      </c>
      <c r="G455"/>
      <c r="H455" s="3" t="str">
        <f>CONCATENATE(site_list[[#This Row],[Country]],site_list[[#This Row],[Site.ID]])</f>
        <v>South AfricaKZNU Research &amp; Training Farm, Ukulinga</v>
      </c>
      <c r="BB455" s="3" t="str">
        <v>KZNU Research &amp; Training Farm, Ukulinga</v>
      </c>
      <c r="BC455" s="3" t="str">
        <v>KZNU Research &amp; Training Farm, Ukulinga</v>
      </c>
      <c r="BD455" s="3" t="str">
        <v>KZNU Research &amp; Training Farm, Ukulinga</v>
      </c>
      <c r="BE455" s="3" t="str">
        <v>KZNU Research &amp; Training Farm, Ukulinga</v>
      </c>
      <c r="BF455" s="3" t="str">
        <v>KZNU Research &amp; Training Farm, Ukulinga</v>
      </c>
      <c r="BG455" s="3" t="str">
        <v>KZNU Research &amp; Training Farm, Ukulinga</v>
      </c>
      <c r="BH455" s="3" t="str">
        <v>KZNU Research &amp; Training Farm, Ukulinga</v>
      </c>
      <c r="BI455" s="3" t="str">
        <v>KZNU Research &amp; Training Farm, Ukulinga</v>
      </c>
      <c r="BJ455" s="3" t="str">
        <v>KZNU Research &amp; Training Farm, Ukulinga</v>
      </c>
      <c r="BK455" s="3" t="str">
        <v>KZNU Research &amp; Training Farm, Ukulinga</v>
      </c>
      <c r="BL455" s="3" t="str">
        <v>KZNU Research &amp; Training Farm, Ukulinga</v>
      </c>
      <c r="BM455" s="3" t="str">
        <v>KZNU Research &amp; Training Farm, Ukulinga</v>
      </c>
      <c r="BN455" s="3" t="str">
        <v>KZNU Research &amp; Training Farm, Ukulinga</v>
      </c>
      <c r="BO455" s="3" t="str">
        <v>KZNU Research &amp; Training Farm, Ukulinga</v>
      </c>
      <c r="BP455" s="3" t="str">
        <v>KZNU Research &amp; Training Farm, Ukulinga</v>
      </c>
      <c r="BQ455" s="3" t="str">
        <v>KZNU Research &amp; Training Farm, Ukulinga</v>
      </c>
      <c r="BR455" s="3" t="str">
        <v>KZNU Research &amp; Training Farm, Ukulinga</v>
      </c>
      <c r="BS455" s="3" t="str">
        <v>KZNU Research &amp; Training Farm, Ukulinga</v>
      </c>
      <c r="BT455" s="3" t="str">
        <v>KZNU Research &amp; Training Farm, Ukulinga</v>
      </c>
      <c r="BU455" s="3" t="str">
        <v>KZNU Research &amp; Training Farm, Ukulinga</v>
      </c>
      <c r="BV455" s="3" t="str">
        <v>KZNU Research &amp; Training Farm, Ukulinga</v>
      </c>
      <c r="BW455" s="3" t="str">
        <v>KZNU Research &amp; Training Farm, Ukulinga</v>
      </c>
      <c r="BX455" s="3" t="str">
        <v>KZNU Research &amp; Training Farm, Ukulinga</v>
      </c>
      <c r="BY455" s="3" t="str">
        <v>KZNU Research &amp; Training Farm, Ukulinga</v>
      </c>
      <c r="BZ455" s="3" t="str">
        <v>KZNU Research &amp; Training Farm, Ukulinga</v>
      </c>
      <c r="CA455" s="3" t="str">
        <v>KZNU Research &amp; Training Farm, Ukulinga</v>
      </c>
      <c r="CB455" s="3" t="str">
        <v>KZNU Research &amp; Training Farm, Ukulinga</v>
      </c>
      <c r="CC455" s="3" t="str">
        <v>KZNU Research &amp; Training Farm, Ukulinga</v>
      </c>
      <c r="CD455" s="3" t="str">
        <v>KZNU Research &amp; Training Farm, Ukulinga</v>
      </c>
      <c r="CE455" s="3" t="str">
        <v>KZNU Research &amp; Training Farm, Ukulinga</v>
      </c>
      <c r="CF455" s="3" t="str">
        <v>KZNU Research &amp; Training Farm, Ukulinga</v>
      </c>
      <c r="CG455" s="3" t="str">
        <v>KZNU Research &amp; Training Farm, Ukulinga</v>
      </c>
      <c r="CK455" s="3" t="str">
        <v>KZNU Research &amp; Training Farm, Ukulinga</v>
      </c>
      <c r="CM455" s="3" t="str">
        <v>KZNU Research &amp; Training Farm, Ukulinga</v>
      </c>
      <c r="CN455" s="3" t="str">
        <v>KZNU Research &amp; Training Farm, Ukulinga</v>
      </c>
      <c r="CO455" s="3" t="str">
        <v>KZNU Research &amp; Training Farm, Ukulinga</v>
      </c>
      <c r="CP455" s="3" t="str">
        <v>KZNU Research &amp; Training Farm, Ukulinga</v>
      </c>
      <c r="CQ455" s="3" t="str">
        <v>KZNU Research &amp; Training Farm, Ukulinga</v>
      </c>
      <c r="CR455" s="3" t="str">
        <v>KZNU Research &amp; Training Farm, Ukulinga</v>
      </c>
      <c r="CS455" s="3" t="str">
        <v>KZNU Research &amp; Training Farm, Ukulinga</v>
      </c>
      <c r="CT455" s="3" t="str">
        <v>KZNU Research &amp; Training Farm, Ukulinga</v>
      </c>
      <c r="CU455" s="3" t="str">
        <v>KZNU Research &amp; Training Farm, Ukulinga</v>
      </c>
      <c r="CV455" s="3" t="str">
        <v>KZNU Research &amp; Training Farm, Ukulinga</v>
      </c>
      <c r="CW455" s="3" t="str">
        <v>KZNU Research &amp; Training Farm, Ukulinga</v>
      </c>
      <c r="CX455" s="3" t="str">
        <v>KZNU Research &amp; Training Farm, Ukulinga</v>
      </c>
      <c r="CY455" s="3" t="str">
        <v>KZNU Research &amp; Training Farm, Ukulinga</v>
      </c>
      <c r="CZ455" s="3" t="str">
        <v>KZNU Research &amp; Training Farm, Ukulinga</v>
      </c>
      <c r="DA455" s="3" t="str">
        <v>KZNU Research &amp; Training Farm, Ukulinga</v>
      </c>
      <c r="DB455" s="3" t="str">
        <v>KZNU Research &amp; Training Farm, Ukulinga</v>
      </c>
      <c r="DC455" s="3" t="str">
        <v>KZNU Research &amp; Training Farm, Ukulinga</v>
      </c>
      <c r="DD455" s="3" t="str">
        <v>KZNU Research &amp; Training Farm, Ukulinga</v>
      </c>
      <c r="DE455" s="3" t="str">
        <v>KZNU Research &amp; Training Farm, Ukulinga</v>
      </c>
      <c r="DF455" s="3" t="str">
        <v>KZNU Research &amp; Training Farm, Ukulinga</v>
      </c>
      <c r="DG455" s="3" t="str">
        <v>KZNU Research &amp; Training Farm, Ukulinga</v>
      </c>
      <c r="DH455" s="3" t="str">
        <v>KZNU Research &amp; Training Farm, Ukulinga</v>
      </c>
      <c r="DI455" s="3" t="str">
        <v>KZNU Research &amp; Training Farm, Ukulinga</v>
      </c>
      <c r="DJ455" s="3" t="str">
        <v>KZNU Research &amp; Training Farm, Ukulinga</v>
      </c>
      <c r="DK455" s="3" t="str">
        <v>KZNU Research &amp; Training Farm, Ukulinga</v>
      </c>
      <c r="DL455" s="3" t="str">
        <v>KZNU Research &amp; Training Farm, Ukulinga</v>
      </c>
      <c r="DM455" s="3" t="str">
        <v>KZNU Research &amp; Training Farm, Ukulinga</v>
      </c>
      <c r="DN455" s="3" t="str">
        <v>KZNU Research &amp; Training Farm, Ukulinga</v>
      </c>
      <c r="DO455" s="3" t="str">
        <v>KZNU Research &amp; Training Farm, Ukulinga</v>
      </c>
      <c r="DP455" s="3" t="str">
        <v>KZNU Research &amp; Training Farm, Ukulinga</v>
      </c>
    </row>
    <row r="456" spans="1:120" ht="14.5" x14ac:dyDescent="0.35">
      <c r="A456" s="3">
        <v>11.9</v>
      </c>
      <c r="B456" s="3">
        <v>-86.15</v>
      </c>
      <c r="C456" s="3" t="s">
        <v>9267</v>
      </c>
      <c r="D456" s="3" t="s">
        <v>112</v>
      </c>
      <c r="E456" s="3" t="s">
        <v>13657</v>
      </c>
      <c r="F456" s="3">
        <v>250</v>
      </c>
      <c r="G456"/>
      <c r="H456" s="3" t="str">
        <f>CONCATENATE(site_list[[#This Row],[Country]],site_list[[#This Row],[Site.ID]])</f>
        <v>NicaraguaLa Compañía experimental station</v>
      </c>
      <c r="BB456" s="3" t="str">
        <v>La Compañía experimental station</v>
      </c>
      <c r="BC456" s="3" t="str">
        <v>La Compañía experimental station</v>
      </c>
      <c r="BD456" s="3" t="str">
        <v>La Compañía experimental station</v>
      </c>
      <c r="BE456" s="3" t="str">
        <v>La Compañía experimental station</v>
      </c>
      <c r="BF456" s="3" t="str">
        <v>La Compañía experimental station</v>
      </c>
      <c r="BG456" s="3" t="str">
        <v>La Compañía experimental station</v>
      </c>
      <c r="BH456" s="3" t="str">
        <v>La Compañía experimental station</v>
      </c>
      <c r="BI456" s="3" t="str">
        <v>La Compañía experimental station</v>
      </c>
      <c r="BJ456" s="3" t="str">
        <v>La Compañía experimental station</v>
      </c>
      <c r="BK456" s="3" t="str">
        <v>La Compañía experimental station</v>
      </c>
      <c r="BL456" s="3" t="str">
        <v>La Compañía experimental station</v>
      </c>
      <c r="BM456" s="3" t="str">
        <v>La Compañía experimental station</v>
      </c>
      <c r="BN456" s="3" t="str">
        <v>La Compañía experimental station</v>
      </c>
      <c r="BO456" s="3" t="str">
        <v>La Compañía experimental station</v>
      </c>
      <c r="BP456" s="3" t="str">
        <v>La Compañía experimental station</v>
      </c>
      <c r="BQ456" s="3" t="str">
        <v>La Compañía experimental station</v>
      </c>
      <c r="BR456" s="3" t="str">
        <v>La Compañía experimental station</v>
      </c>
      <c r="BS456" s="3" t="str">
        <v>La Compañía experimental station</v>
      </c>
      <c r="BT456" s="3" t="str">
        <v>La Compañía experimental station</v>
      </c>
      <c r="BU456" s="3" t="str">
        <v>La Compañía experimental station</v>
      </c>
      <c r="BV456" s="3" t="str">
        <v>La Compañía experimental station</v>
      </c>
      <c r="BW456" s="3" t="str">
        <v>La Compañía experimental station</v>
      </c>
      <c r="BX456" s="3" t="str">
        <v>La Compañía experimental station</v>
      </c>
      <c r="BY456" s="3" t="str">
        <v>La Compañía experimental station</v>
      </c>
      <c r="BZ456" s="3" t="str">
        <v>La Compañía experimental station</v>
      </c>
      <c r="CA456" s="3" t="str">
        <v>La Compañía experimental station</v>
      </c>
      <c r="CB456" s="3" t="str">
        <v>La Compañía experimental station</v>
      </c>
      <c r="CC456" s="3" t="str">
        <v>La Compañía experimental station</v>
      </c>
      <c r="CD456" s="3" t="str">
        <v>La Compañía experimental station</v>
      </c>
      <c r="CE456" s="3" t="str">
        <v>La Compañía experimental station</v>
      </c>
      <c r="CF456" s="3" t="str">
        <v>La Compañía experimental station</v>
      </c>
      <c r="CG456" s="3" t="str">
        <v>La Compañía experimental station</v>
      </c>
      <c r="CK456" s="3" t="str">
        <v>La Compañía experimental station</v>
      </c>
      <c r="CM456" s="3" t="str">
        <v>La Compañía experimental station</v>
      </c>
      <c r="CN456" s="3" t="str">
        <v>La Compañía experimental station</v>
      </c>
      <c r="CO456" s="3" t="str">
        <v>La Compañía experimental station</v>
      </c>
      <c r="CP456" s="3" t="str">
        <v>La Compañía experimental station</v>
      </c>
      <c r="CQ456" s="3" t="str">
        <v>La Compañía experimental station</v>
      </c>
      <c r="CR456" s="3" t="str">
        <v>La Compañía experimental station</v>
      </c>
      <c r="CS456" s="3" t="str">
        <v>La Compañía experimental station</v>
      </c>
      <c r="CT456" s="3" t="str">
        <v>La Compañía experimental station</v>
      </c>
      <c r="CU456" s="3" t="str">
        <v>La Compañía experimental station</v>
      </c>
      <c r="CV456" s="3" t="str">
        <v>La Compañía experimental station</v>
      </c>
      <c r="CW456" s="3" t="str">
        <v>La Compañía experimental station</v>
      </c>
      <c r="CX456" s="3" t="str">
        <v>La Compañía experimental station</v>
      </c>
      <c r="CY456" s="3" t="str">
        <v>La Compañía experimental station</v>
      </c>
      <c r="CZ456" s="3" t="str">
        <v>La Compañía experimental station</v>
      </c>
      <c r="DA456" s="3" t="str">
        <v>La Compañía experimental station</v>
      </c>
      <c r="DB456" s="3" t="str">
        <v>La Compañía experimental station</v>
      </c>
      <c r="DC456" s="3" t="str">
        <v>La Compañía experimental station</v>
      </c>
      <c r="DD456" s="3" t="str">
        <v>La Compañía experimental station</v>
      </c>
      <c r="DE456" s="3" t="str">
        <v>La Compañía experimental station</v>
      </c>
      <c r="DF456" s="3" t="str">
        <v>La Compañía experimental station</v>
      </c>
      <c r="DG456" s="3" t="str">
        <v>La Compañía experimental station</v>
      </c>
      <c r="DH456" s="3" t="str">
        <v>La Compañía experimental station</v>
      </c>
      <c r="DI456" s="3" t="str">
        <v>La Compañía experimental station</v>
      </c>
      <c r="DJ456" s="3" t="str">
        <v>La Compañía experimental station</v>
      </c>
      <c r="DK456" s="3" t="str">
        <v>La Compañía experimental station</v>
      </c>
      <c r="DL456" s="3" t="str">
        <v>La Compañía experimental station</v>
      </c>
      <c r="DM456" s="3" t="str">
        <v>La Compañía experimental station</v>
      </c>
      <c r="DN456" s="3" t="str">
        <v>La Compañía experimental station</v>
      </c>
      <c r="DO456" s="3" t="str">
        <v>La Compañía experimental station</v>
      </c>
      <c r="DP456" s="3" t="str">
        <v>La Compañía experimental station</v>
      </c>
    </row>
    <row r="457" spans="1:120" ht="14.5" x14ac:dyDescent="0.35">
      <c r="A457" s="3">
        <v>25.532900000000001</v>
      </c>
      <c r="B457" s="3">
        <v>-103.24159</v>
      </c>
      <c r="C457" s="3" t="s">
        <v>9265</v>
      </c>
      <c r="D457" s="3" t="s">
        <v>112</v>
      </c>
      <c r="E457" s="3" t="s">
        <v>9770</v>
      </c>
      <c r="F457" s="3">
        <v>200</v>
      </c>
      <c r="G457"/>
      <c r="H457" s="3" t="str">
        <f>CONCATENATE(site_list[[#This Row],[Country]],site_list[[#This Row],[Site.ID]])</f>
        <v>MexicoLa Laguna Experimental Station, INIFAP</v>
      </c>
      <c r="BB457" s="3" t="str">
        <v>La Laguna Experimental Station, INIFAP</v>
      </c>
      <c r="BC457" s="3" t="str">
        <v>La Laguna Experimental Station, INIFAP</v>
      </c>
      <c r="BD457" s="3" t="str">
        <v>La Laguna Experimental Station, INIFAP</v>
      </c>
      <c r="BE457" s="3" t="str">
        <v>La Laguna Experimental Station, INIFAP</v>
      </c>
      <c r="BF457" s="3" t="str">
        <v>La Laguna Experimental Station, INIFAP</v>
      </c>
      <c r="BG457" s="3" t="str">
        <v>La Laguna Experimental Station, INIFAP</v>
      </c>
      <c r="BH457" s="3" t="str">
        <v>La Laguna Experimental Station, INIFAP</v>
      </c>
      <c r="BI457" s="3" t="str">
        <v>La Laguna Experimental Station, INIFAP</v>
      </c>
      <c r="BJ457" s="3" t="str">
        <v>La Laguna Experimental Station, INIFAP</v>
      </c>
      <c r="BK457" s="3" t="str">
        <v>La Laguna Experimental Station, INIFAP</v>
      </c>
      <c r="BL457" s="3" t="str">
        <v>La Laguna Experimental Station, INIFAP</v>
      </c>
      <c r="BM457" s="3" t="str">
        <v>La Laguna Experimental Station, INIFAP</v>
      </c>
      <c r="BN457" s="3" t="str">
        <v>La Laguna Experimental Station, INIFAP</v>
      </c>
      <c r="BO457" s="3" t="str">
        <v>La Laguna Experimental Station, INIFAP</v>
      </c>
      <c r="BP457" s="3" t="str">
        <v>La Laguna Experimental Station, INIFAP</v>
      </c>
      <c r="BQ457" s="3" t="str">
        <v>La Laguna Experimental Station, INIFAP</v>
      </c>
      <c r="BR457" s="3" t="str">
        <v>La Laguna Experimental Station, INIFAP</v>
      </c>
      <c r="BS457" s="3" t="str">
        <v>La Laguna Experimental Station, INIFAP</v>
      </c>
      <c r="BT457" s="3" t="str">
        <v>La Laguna Experimental Station, INIFAP</v>
      </c>
      <c r="BU457" s="3" t="str">
        <v>La Laguna Experimental Station, INIFAP</v>
      </c>
      <c r="BV457" s="3" t="str">
        <v>La Laguna Experimental Station, INIFAP</v>
      </c>
      <c r="BW457" s="3" t="str">
        <v>La Laguna Experimental Station, INIFAP</v>
      </c>
      <c r="BX457" s="3" t="str">
        <v>La Laguna Experimental Station, INIFAP</v>
      </c>
      <c r="BY457" s="3" t="str">
        <v>La Laguna Experimental Station, INIFAP</v>
      </c>
      <c r="BZ457" s="3" t="str">
        <v>La Laguna Experimental Station, INIFAP</v>
      </c>
      <c r="CA457" s="3" t="str">
        <v>La Laguna Experimental Station, INIFAP</v>
      </c>
      <c r="CB457" s="3" t="str">
        <v>La Laguna Experimental Station, INIFAP</v>
      </c>
      <c r="CC457" s="3" t="str">
        <v>La Laguna Experimental Station, INIFAP</v>
      </c>
      <c r="CD457" s="3" t="str">
        <v>La Laguna Experimental Station, INIFAP</v>
      </c>
      <c r="CE457" s="3" t="str">
        <v>La Laguna Experimental Station, INIFAP</v>
      </c>
      <c r="CF457" s="3" t="str">
        <v>La Laguna Experimental Station, INIFAP</v>
      </c>
      <c r="CG457" s="3" t="str">
        <v>La Laguna Experimental Station, INIFAP</v>
      </c>
      <c r="CK457" s="3" t="str">
        <v>La Laguna Experimental Station, INIFAP</v>
      </c>
      <c r="CM457" s="3" t="str">
        <v>La Laguna Experimental Station, INIFAP</v>
      </c>
      <c r="CN457" s="3" t="str">
        <v>La Laguna Experimental Station, INIFAP</v>
      </c>
      <c r="CO457" s="3" t="str">
        <v>La Laguna Experimental Station, INIFAP</v>
      </c>
      <c r="CP457" s="3" t="str">
        <v>La Laguna Experimental Station, INIFAP</v>
      </c>
      <c r="CQ457" s="3" t="str">
        <v>La Laguna Experimental Station, INIFAP</v>
      </c>
      <c r="CR457" s="3" t="str">
        <v>La Laguna Experimental Station, INIFAP</v>
      </c>
      <c r="CS457" s="3" t="str">
        <v>La Laguna Experimental Station, INIFAP</v>
      </c>
      <c r="CT457" s="3" t="str">
        <v>La Laguna Experimental Station, INIFAP</v>
      </c>
      <c r="CU457" s="3" t="str">
        <v>La Laguna Experimental Station, INIFAP</v>
      </c>
      <c r="CV457" s="3" t="str">
        <v>La Laguna Experimental Station, INIFAP</v>
      </c>
      <c r="CW457" s="3" t="str">
        <v>La Laguna Experimental Station, INIFAP</v>
      </c>
      <c r="CX457" s="3" t="str">
        <v>La Laguna Experimental Station, INIFAP</v>
      </c>
      <c r="CY457" s="3" t="str">
        <v>La Laguna Experimental Station, INIFAP</v>
      </c>
      <c r="CZ457" s="3" t="str">
        <v>La Laguna Experimental Station, INIFAP</v>
      </c>
      <c r="DA457" s="3" t="str">
        <v>La Laguna Experimental Station, INIFAP</v>
      </c>
      <c r="DB457" s="3" t="str">
        <v>La Laguna Experimental Station, INIFAP</v>
      </c>
      <c r="DC457" s="3" t="str">
        <v>La Laguna Experimental Station, INIFAP</v>
      </c>
      <c r="DD457" s="3" t="str">
        <v>La Laguna Experimental Station, INIFAP</v>
      </c>
      <c r="DE457" s="3" t="str">
        <v>La Laguna Experimental Station, INIFAP</v>
      </c>
      <c r="DF457" s="3" t="str">
        <v>La Laguna Experimental Station, INIFAP</v>
      </c>
      <c r="DG457" s="3" t="str">
        <v>La Laguna Experimental Station, INIFAP</v>
      </c>
      <c r="DH457" s="3" t="str">
        <v>La Laguna Experimental Station, INIFAP</v>
      </c>
      <c r="DI457" s="3" t="str">
        <v>La Laguna Experimental Station, INIFAP</v>
      </c>
      <c r="DJ457" s="3" t="str">
        <v>La Laguna Experimental Station, INIFAP</v>
      </c>
      <c r="DK457" s="3" t="str">
        <v>La Laguna Experimental Station, INIFAP</v>
      </c>
      <c r="DL457" s="3" t="str">
        <v>La Laguna Experimental Station, INIFAP</v>
      </c>
      <c r="DM457" s="3" t="str">
        <v>La Laguna Experimental Station, INIFAP</v>
      </c>
      <c r="DN457" s="3" t="str">
        <v>La Laguna Experimental Station, INIFAP</v>
      </c>
      <c r="DO457" s="3" t="str">
        <v>La Laguna Experimental Station, INIFAP</v>
      </c>
      <c r="DP457" s="3" t="str">
        <v>La Laguna Experimental Station, INIFAP</v>
      </c>
    </row>
    <row r="458" spans="1:120" ht="14.5" x14ac:dyDescent="0.35">
      <c r="A458" s="3">
        <v>8.1240000000000006</v>
      </c>
      <c r="B458" s="3">
        <v>5.0830000000000002</v>
      </c>
      <c r="C458" s="3" t="s">
        <v>196</v>
      </c>
      <c r="D458" s="3" t="s">
        <v>107</v>
      </c>
      <c r="E458" s="3" t="s">
        <v>7747</v>
      </c>
      <c r="F458" s="3">
        <v>800</v>
      </c>
      <c r="G458"/>
      <c r="H458" s="3" t="str">
        <f>CONCATENATE(site_list[[#This Row],[Country]],site_list[[#This Row],[Site.ID]])</f>
        <v>NigeriaLandmark University</v>
      </c>
      <c r="BB458" s="3" t="str">
        <v>Landmark University</v>
      </c>
      <c r="BC458" s="3" t="str">
        <v>Landmark University</v>
      </c>
      <c r="BD458" s="3" t="str">
        <v>Landmark University</v>
      </c>
      <c r="BE458" s="3" t="str">
        <v>Landmark University</v>
      </c>
      <c r="BF458" s="3" t="str">
        <v>Landmark University</v>
      </c>
      <c r="BG458" s="3" t="str">
        <v>Landmark University</v>
      </c>
      <c r="BH458" s="3" t="str">
        <v>Landmark University</v>
      </c>
      <c r="BI458" s="3" t="str">
        <v>Landmark University</v>
      </c>
      <c r="BJ458" s="3" t="str">
        <v>Landmark University</v>
      </c>
      <c r="BK458" s="3" t="str">
        <v>Landmark University</v>
      </c>
      <c r="BL458" s="3" t="str">
        <v>Landmark University</v>
      </c>
      <c r="BM458" s="3" t="str">
        <v>Landmark University</v>
      </c>
      <c r="BN458" s="3" t="str">
        <v>Landmark University</v>
      </c>
      <c r="BO458" s="3" t="str">
        <v>Landmark University</v>
      </c>
      <c r="BP458" s="3" t="str">
        <v>Landmark University</v>
      </c>
      <c r="BQ458" s="3" t="str">
        <v>Landmark University</v>
      </c>
      <c r="BR458" s="3" t="str">
        <v>Landmark University</v>
      </c>
      <c r="BS458" s="3" t="str">
        <v>Landmark University</v>
      </c>
      <c r="BT458" s="3" t="str">
        <v>Landmark University</v>
      </c>
      <c r="BU458" s="3" t="str">
        <v>Landmark University</v>
      </c>
      <c r="BV458" s="3" t="str">
        <v>Landmark University</v>
      </c>
      <c r="BW458" s="3" t="str">
        <v>Landmark University</v>
      </c>
      <c r="BX458" s="3" t="str">
        <v>Landmark University</v>
      </c>
      <c r="BY458" s="3" t="str">
        <v>Landmark University</v>
      </c>
      <c r="BZ458" s="3" t="str">
        <v>Landmark University</v>
      </c>
      <c r="CA458" s="3" t="str">
        <v>Landmark University</v>
      </c>
      <c r="CB458" s="3" t="str">
        <v>Landmark University</v>
      </c>
      <c r="CC458" s="3" t="str">
        <v>Landmark University</v>
      </c>
      <c r="CD458" s="3" t="str">
        <v>Landmark University</v>
      </c>
      <c r="CE458" s="3" t="str">
        <v>Landmark University</v>
      </c>
      <c r="CF458" s="3" t="str">
        <v>Landmark University</v>
      </c>
      <c r="CG458" s="3" t="str">
        <v>Landmark University</v>
      </c>
      <c r="CK458" s="3" t="str">
        <v>Landmark University</v>
      </c>
      <c r="CM458" s="3" t="str">
        <v>Landmark University</v>
      </c>
      <c r="CN458" s="3" t="str">
        <v>Landmark University</v>
      </c>
      <c r="CO458" s="3" t="str">
        <v>Landmark University</v>
      </c>
      <c r="CP458" s="3" t="str">
        <v>Landmark University</v>
      </c>
      <c r="CQ458" s="3" t="str">
        <v>Landmark University</v>
      </c>
      <c r="CR458" s="3" t="str">
        <v>Landmark University</v>
      </c>
      <c r="CS458" s="3" t="str">
        <v>Landmark University</v>
      </c>
      <c r="CT458" s="3" t="str">
        <v>Landmark University</v>
      </c>
      <c r="CU458" s="3" t="str">
        <v>Landmark University</v>
      </c>
      <c r="CV458" s="3" t="str">
        <v>Landmark University</v>
      </c>
      <c r="CW458" s="3" t="str">
        <v>Landmark University</v>
      </c>
      <c r="CX458" s="3" t="str">
        <v>Landmark University</v>
      </c>
      <c r="CY458" s="3" t="str">
        <v>Landmark University</v>
      </c>
      <c r="CZ458" s="3" t="str">
        <v>Landmark University</v>
      </c>
      <c r="DA458" s="3" t="str">
        <v>Landmark University</v>
      </c>
      <c r="DB458" s="3" t="str">
        <v>Landmark University</v>
      </c>
      <c r="DC458" s="3" t="str">
        <v>Landmark University</v>
      </c>
      <c r="DD458" s="3" t="str">
        <v>Landmark University</v>
      </c>
      <c r="DE458" s="3" t="str">
        <v>Landmark University</v>
      </c>
      <c r="DF458" s="3" t="str">
        <v>Landmark University</v>
      </c>
      <c r="DG458" s="3" t="str">
        <v>Landmark University</v>
      </c>
      <c r="DH458" s="3" t="str">
        <v>Landmark University</v>
      </c>
      <c r="DI458" s="3" t="str">
        <v>Landmark University</v>
      </c>
      <c r="DJ458" s="3" t="str">
        <v>Landmark University</v>
      </c>
      <c r="DK458" s="3" t="str">
        <v>Landmark University</v>
      </c>
      <c r="DL458" s="3" t="str">
        <v>Landmark University</v>
      </c>
      <c r="DM458" s="3" t="str">
        <v>Landmark University</v>
      </c>
      <c r="DN458" s="3" t="str">
        <v>Landmark University</v>
      </c>
      <c r="DO458" s="3" t="str">
        <v>Landmark University</v>
      </c>
      <c r="DP458" s="3" t="str">
        <v>Landmark University</v>
      </c>
    </row>
    <row r="459" spans="1:120" ht="14.5" x14ac:dyDescent="0.35">
      <c r="A459" s="3">
        <v>-33.276829999999997</v>
      </c>
      <c r="B459" s="3">
        <v>18.704350000000002</v>
      </c>
      <c r="C459" s="3" t="s">
        <v>215</v>
      </c>
      <c r="D459" s="3" t="s">
        <v>107</v>
      </c>
      <c r="E459" s="3" t="s">
        <v>7748</v>
      </c>
      <c r="F459" s="3">
        <v>500</v>
      </c>
      <c r="G459"/>
      <c r="H459" s="3" t="str">
        <f>CONCATENATE(site_list[[#This Row],[Country]],site_list[[#This Row],[Site.ID]])</f>
        <v>South AfricaLanggewens Research Farm</v>
      </c>
      <c r="BB459" s="3" t="str">
        <v>Langgewens Research Farm</v>
      </c>
      <c r="BC459" s="3" t="str">
        <v>Langgewens Research Farm</v>
      </c>
      <c r="BD459" s="3" t="str">
        <v>Langgewens Research Farm</v>
      </c>
      <c r="BE459" s="3" t="str">
        <v>Langgewens Research Farm</v>
      </c>
      <c r="BF459" s="3" t="str">
        <v>Langgewens Research Farm</v>
      </c>
      <c r="BG459" s="3" t="str">
        <v>Langgewens Research Farm</v>
      </c>
      <c r="BH459" s="3" t="str">
        <v>Langgewens Research Farm</v>
      </c>
      <c r="BI459" s="3" t="str">
        <v>Langgewens Research Farm</v>
      </c>
      <c r="BJ459" s="3" t="str">
        <v>Langgewens Research Farm</v>
      </c>
      <c r="BK459" s="3" t="str">
        <v>Langgewens Research Farm</v>
      </c>
      <c r="BL459" s="3" t="str">
        <v>Langgewens Research Farm</v>
      </c>
      <c r="BM459" s="3" t="str">
        <v>Langgewens Research Farm</v>
      </c>
      <c r="BN459" s="3" t="str">
        <v>Langgewens Research Farm</v>
      </c>
      <c r="BO459" s="3" t="str">
        <v>Langgewens Research Farm</v>
      </c>
      <c r="BP459" s="3" t="str">
        <v>Langgewens Research Farm</v>
      </c>
      <c r="BQ459" s="3" t="str">
        <v>Langgewens Research Farm</v>
      </c>
      <c r="BR459" s="3" t="str">
        <v>Langgewens Research Farm</v>
      </c>
      <c r="BS459" s="3" t="str">
        <v>Langgewens Research Farm</v>
      </c>
      <c r="BT459" s="3" t="str">
        <v>Langgewens Research Farm</v>
      </c>
      <c r="BU459" s="3" t="str">
        <v>Langgewens Research Farm</v>
      </c>
      <c r="BV459" s="3" t="str">
        <v>Langgewens Research Farm</v>
      </c>
      <c r="BW459" s="3" t="str">
        <v>Langgewens Research Farm</v>
      </c>
      <c r="BX459" s="3" t="str">
        <v>Langgewens Research Farm</v>
      </c>
      <c r="BY459" s="3" t="str">
        <v>Langgewens Research Farm</v>
      </c>
      <c r="BZ459" s="3" t="str">
        <v>Langgewens Research Farm</v>
      </c>
      <c r="CA459" s="3" t="str">
        <v>Langgewens Research Farm</v>
      </c>
      <c r="CB459" s="3" t="str">
        <v>Langgewens Research Farm</v>
      </c>
      <c r="CC459" s="3" t="str">
        <v>Langgewens Research Farm</v>
      </c>
      <c r="CD459" s="3" t="str">
        <v>Langgewens Research Farm</v>
      </c>
      <c r="CE459" s="3" t="str">
        <v>Langgewens Research Farm</v>
      </c>
      <c r="CF459" s="3" t="str">
        <v>Langgewens Research Farm</v>
      </c>
      <c r="CG459" s="3" t="str">
        <v>Langgewens Research Farm</v>
      </c>
      <c r="CK459" s="3" t="str">
        <v>Langgewens Research Farm</v>
      </c>
      <c r="CM459" s="3" t="str">
        <v>Langgewens Research Farm</v>
      </c>
      <c r="CN459" s="3" t="str">
        <v>Langgewens Research Farm</v>
      </c>
      <c r="CO459" s="3" t="str">
        <v>Langgewens Research Farm</v>
      </c>
      <c r="CP459" s="3" t="str">
        <v>Langgewens Research Farm</v>
      </c>
      <c r="CQ459" s="3" t="str">
        <v>Langgewens Research Farm</v>
      </c>
      <c r="CR459" s="3" t="str">
        <v>Langgewens Research Farm</v>
      </c>
      <c r="CS459" s="3" t="str">
        <v>Langgewens Research Farm</v>
      </c>
      <c r="CT459" s="3" t="str">
        <v>Langgewens Research Farm</v>
      </c>
      <c r="CU459" s="3" t="str">
        <v>Langgewens Research Farm</v>
      </c>
      <c r="CV459" s="3" t="str">
        <v>Langgewens Research Farm</v>
      </c>
      <c r="CW459" s="3" t="str">
        <v>Langgewens Research Farm</v>
      </c>
      <c r="CX459" s="3" t="str">
        <v>Langgewens Research Farm</v>
      </c>
      <c r="CY459" s="3" t="str">
        <v>Langgewens Research Farm</v>
      </c>
      <c r="CZ459" s="3" t="str">
        <v>Langgewens Research Farm</v>
      </c>
      <c r="DA459" s="3" t="str">
        <v>Langgewens Research Farm</v>
      </c>
      <c r="DB459" s="3" t="str">
        <v>Langgewens Research Farm</v>
      </c>
      <c r="DC459" s="3" t="str">
        <v>Langgewens Research Farm</v>
      </c>
      <c r="DD459" s="3" t="str">
        <v>Langgewens Research Farm</v>
      </c>
      <c r="DE459" s="3" t="str">
        <v>Langgewens Research Farm</v>
      </c>
      <c r="DF459" s="3" t="str">
        <v>Langgewens Research Farm</v>
      </c>
      <c r="DG459" s="3" t="str">
        <v>Langgewens Research Farm</v>
      </c>
      <c r="DH459" s="3" t="str">
        <v>Langgewens Research Farm</v>
      </c>
      <c r="DI459" s="3" t="str">
        <v>Langgewens Research Farm</v>
      </c>
      <c r="DJ459" s="3" t="str">
        <v>Langgewens Research Farm</v>
      </c>
      <c r="DK459" s="3" t="str">
        <v>Langgewens Research Farm</v>
      </c>
      <c r="DL459" s="3" t="str">
        <v>Langgewens Research Farm</v>
      </c>
      <c r="DM459" s="3" t="str">
        <v>Langgewens Research Farm</v>
      </c>
      <c r="DN459" s="3" t="str">
        <v>Langgewens Research Farm</v>
      </c>
      <c r="DO459" s="3" t="str">
        <v>Langgewens Research Farm</v>
      </c>
      <c r="DP459" s="3" t="str">
        <v>Langgewens Research Farm</v>
      </c>
    </row>
    <row r="460" spans="1:120" ht="14.5" x14ac:dyDescent="0.35">
      <c r="A460" s="3">
        <v>8.1660000000000004</v>
      </c>
      <c r="B460" s="3">
        <v>4.2670000000000003</v>
      </c>
      <c r="C460" s="3" t="s">
        <v>196</v>
      </c>
      <c r="D460" s="3" t="s">
        <v>107</v>
      </c>
      <c r="E460" s="3" t="s">
        <v>442</v>
      </c>
      <c r="F460" s="3">
        <v>1000</v>
      </c>
      <c r="G460"/>
      <c r="H460" s="3" t="str">
        <f>CONCATENATE(site_list[[#This Row],[Country]],site_list[[#This Row],[Site.ID]])</f>
        <v>NigeriaLAUTECH Farm, Ogbomoso</v>
      </c>
      <c r="BB460" s="3" t="str">
        <v>LAUTECH Farm, Ogbomoso</v>
      </c>
      <c r="BC460" s="3" t="str">
        <v>LAUTECH Farm, Ogbomoso</v>
      </c>
      <c r="BD460" s="3" t="str">
        <v>LAUTECH Farm, Ogbomoso</v>
      </c>
      <c r="BE460" s="3" t="str">
        <v>LAUTECH Farm, Ogbomoso</v>
      </c>
      <c r="BF460" s="3" t="str">
        <v>LAUTECH Farm, Ogbomoso</v>
      </c>
      <c r="BG460" s="3" t="str">
        <v>LAUTECH Farm, Ogbomoso</v>
      </c>
      <c r="BH460" s="3" t="str">
        <v>LAUTECH Farm, Ogbomoso</v>
      </c>
      <c r="BI460" s="3" t="str">
        <v>LAUTECH Farm, Ogbomoso</v>
      </c>
      <c r="BJ460" s="3" t="str">
        <v>LAUTECH Farm, Ogbomoso</v>
      </c>
      <c r="BK460" s="3" t="str">
        <v>LAUTECH Farm, Ogbomoso</v>
      </c>
      <c r="BL460" s="3" t="str">
        <v>LAUTECH Farm, Ogbomoso</v>
      </c>
      <c r="BM460" s="3" t="str">
        <v>LAUTECH Farm, Ogbomoso</v>
      </c>
      <c r="BN460" s="3" t="str">
        <v>LAUTECH Farm, Ogbomoso</v>
      </c>
      <c r="BO460" s="3" t="str">
        <v>LAUTECH Farm, Ogbomoso</v>
      </c>
      <c r="BP460" s="3" t="str">
        <v>LAUTECH Farm, Ogbomoso</v>
      </c>
      <c r="BQ460" s="3" t="str">
        <v>LAUTECH Farm, Ogbomoso</v>
      </c>
      <c r="BR460" s="3" t="str">
        <v>LAUTECH Farm, Ogbomoso</v>
      </c>
      <c r="BS460" s="3" t="str">
        <v>LAUTECH Farm, Ogbomoso</v>
      </c>
      <c r="BT460" s="3" t="str">
        <v>LAUTECH Farm, Ogbomoso</v>
      </c>
      <c r="BU460" s="3" t="str">
        <v>LAUTECH Farm, Ogbomoso</v>
      </c>
      <c r="BV460" s="3" t="str">
        <v>LAUTECH Farm, Ogbomoso</v>
      </c>
      <c r="BW460" s="3" t="str">
        <v>LAUTECH Farm, Ogbomoso</v>
      </c>
      <c r="BX460" s="3" t="str">
        <v>LAUTECH Farm, Ogbomoso</v>
      </c>
      <c r="BY460" s="3" t="str">
        <v>LAUTECH Farm, Ogbomoso</v>
      </c>
      <c r="BZ460" s="3" t="str">
        <v>LAUTECH Farm, Ogbomoso</v>
      </c>
      <c r="CA460" s="3" t="str">
        <v>LAUTECH Farm, Ogbomoso</v>
      </c>
      <c r="CB460" s="3" t="str">
        <v>LAUTECH Farm, Ogbomoso</v>
      </c>
      <c r="CC460" s="3" t="str">
        <v>LAUTECH Farm, Ogbomoso</v>
      </c>
      <c r="CD460" s="3" t="str">
        <v>LAUTECH Farm, Ogbomoso</v>
      </c>
      <c r="CE460" s="3" t="str">
        <v>LAUTECH Farm, Ogbomoso</v>
      </c>
      <c r="CF460" s="3" t="str">
        <v>LAUTECH Farm, Ogbomoso</v>
      </c>
      <c r="CG460" s="3" t="str">
        <v>LAUTECH Farm, Ogbomoso</v>
      </c>
      <c r="CK460" s="3" t="str">
        <v>LAUTECH Farm, Ogbomoso</v>
      </c>
      <c r="CM460" s="3" t="str">
        <v>LAUTECH Farm, Ogbomoso</v>
      </c>
      <c r="CN460" s="3" t="str">
        <v>LAUTECH Farm, Ogbomoso</v>
      </c>
      <c r="CO460" s="3" t="str">
        <v>LAUTECH Farm, Ogbomoso</v>
      </c>
      <c r="CP460" s="3" t="str">
        <v>LAUTECH Farm, Ogbomoso</v>
      </c>
      <c r="CQ460" s="3" t="str">
        <v>LAUTECH Farm, Ogbomoso</v>
      </c>
      <c r="CR460" s="3" t="str">
        <v>LAUTECH Farm, Ogbomoso</v>
      </c>
      <c r="CS460" s="3" t="str">
        <v>LAUTECH Farm, Ogbomoso</v>
      </c>
      <c r="CT460" s="3" t="str">
        <v>LAUTECH Farm, Ogbomoso</v>
      </c>
      <c r="CU460" s="3" t="str">
        <v>LAUTECH Farm, Ogbomoso</v>
      </c>
      <c r="CV460" s="3" t="str">
        <v>LAUTECH Farm, Ogbomoso</v>
      </c>
      <c r="CW460" s="3" t="str">
        <v>LAUTECH Farm, Ogbomoso</v>
      </c>
      <c r="CX460" s="3" t="str">
        <v>LAUTECH Farm, Ogbomoso</v>
      </c>
      <c r="CY460" s="3" t="str">
        <v>LAUTECH Farm, Ogbomoso</v>
      </c>
      <c r="CZ460" s="3" t="str">
        <v>LAUTECH Farm, Ogbomoso</v>
      </c>
      <c r="DA460" s="3" t="str">
        <v>LAUTECH Farm, Ogbomoso</v>
      </c>
      <c r="DB460" s="3" t="str">
        <v>LAUTECH Farm, Ogbomoso</v>
      </c>
      <c r="DC460" s="3" t="str">
        <v>LAUTECH Farm, Ogbomoso</v>
      </c>
      <c r="DD460" s="3" t="str">
        <v>LAUTECH Farm, Ogbomoso</v>
      </c>
      <c r="DE460" s="3" t="str">
        <v>LAUTECH Farm, Ogbomoso</v>
      </c>
      <c r="DF460" s="3" t="str">
        <v>LAUTECH Farm, Ogbomoso</v>
      </c>
      <c r="DG460" s="3" t="str">
        <v>LAUTECH Farm, Ogbomoso</v>
      </c>
      <c r="DH460" s="3" t="str">
        <v>LAUTECH Farm, Ogbomoso</v>
      </c>
      <c r="DI460" s="3" t="str">
        <v>LAUTECH Farm, Ogbomoso</v>
      </c>
      <c r="DJ460" s="3" t="str">
        <v>LAUTECH Farm, Ogbomoso</v>
      </c>
      <c r="DK460" s="3" t="str">
        <v>LAUTECH Farm, Ogbomoso</v>
      </c>
      <c r="DL460" s="3" t="str">
        <v>LAUTECH Farm, Ogbomoso</v>
      </c>
      <c r="DM460" s="3" t="str">
        <v>LAUTECH Farm, Ogbomoso</v>
      </c>
      <c r="DN460" s="3" t="str">
        <v>LAUTECH Farm, Ogbomoso</v>
      </c>
      <c r="DO460" s="3" t="str">
        <v>LAUTECH Farm, Ogbomoso</v>
      </c>
      <c r="DP460" s="3" t="str">
        <v>LAUTECH Farm, Ogbomoso</v>
      </c>
    </row>
    <row r="461" spans="1:120" ht="14.5" x14ac:dyDescent="0.35">
      <c r="A461" s="3">
        <v>36.352699999999999</v>
      </c>
      <c r="B461" s="3">
        <v>9.9570000000000007</v>
      </c>
      <c r="C461" s="3" t="s">
        <v>231</v>
      </c>
      <c r="D461" s="3" t="s">
        <v>107</v>
      </c>
      <c r="E461" s="3" t="s">
        <v>576</v>
      </c>
      <c r="F461" s="3">
        <v>5000</v>
      </c>
      <c r="G461"/>
      <c r="H461" s="3" t="str">
        <f>CONCATENATE(site_list[[#This Row],[Country]],site_list[[#This Row],[Site.ID]])</f>
        <v>TunisiaLe Fahs</v>
      </c>
      <c r="BB461" s="3" t="str">
        <v>Le Fahs</v>
      </c>
      <c r="BC461" s="3" t="str">
        <v>Le Fahs</v>
      </c>
      <c r="BD461" s="3" t="str">
        <v>Le Fahs</v>
      </c>
      <c r="BE461" s="3" t="str">
        <v>Le Fahs</v>
      </c>
      <c r="BF461" s="3" t="str">
        <v>Le Fahs</v>
      </c>
      <c r="BG461" s="3" t="str">
        <v>Le Fahs</v>
      </c>
      <c r="BH461" s="3" t="str">
        <v>Le Fahs</v>
      </c>
      <c r="BI461" s="3" t="str">
        <v>Le Fahs</v>
      </c>
      <c r="BJ461" s="3" t="str">
        <v>Le Fahs</v>
      </c>
      <c r="BK461" s="3" t="str">
        <v>Le Fahs</v>
      </c>
      <c r="BL461" s="3" t="str">
        <v>Le Fahs</v>
      </c>
      <c r="BM461" s="3" t="str">
        <v>Le Fahs</v>
      </c>
      <c r="BN461" s="3" t="str">
        <v>Le Fahs</v>
      </c>
      <c r="BO461" s="3" t="str">
        <v>Le Fahs</v>
      </c>
      <c r="BP461" s="3" t="str">
        <v>Le Fahs</v>
      </c>
      <c r="BQ461" s="3" t="str">
        <v>Le Fahs</v>
      </c>
      <c r="BR461" s="3" t="str">
        <v>Le Fahs</v>
      </c>
      <c r="BS461" s="3" t="str">
        <v>Le Fahs</v>
      </c>
      <c r="BT461" s="3" t="str">
        <v>Le Fahs</v>
      </c>
      <c r="BU461" s="3" t="str">
        <v>Le Fahs</v>
      </c>
      <c r="BV461" s="3" t="str">
        <v>Le Fahs</v>
      </c>
      <c r="BW461" s="3" t="str">
        <v>Le Fahs</v>
      </c>
      <c r="BX461" s="3" t="str">
        <v>Le Fahs</v>
      </c>
      <c r="BY461" s="3" t="str">
        <v>Le Fahs</v>
      </c>
      <c r="BZ461" s="3" t="str">
        <v>Le Fahs</v>
      </c>
      <c r="CA461" s="3" t="str">
        <v>Le Fahs</v>
      </c>
      <c r="CB461" s="3" t="str">
        <v>Le Fahs</v>
      </c>
      <c r="CC461" s="3" t="str">
        <v>Le Fahs</v>
      </c>
      <c r="CD461" s="3" t="str">
        <v>Le Fahs</v>
      </c>
      <c r="CE461" s="3" t="str">
        <v>Le Fahs</v>
      </c>
      <c r="CF461" s="3" t="str">
        <v>Le Fahs</v>
      </c>
      <c r="CG461" s="3" t="str">
        <v>Le Fahs</v>
      </c>
      <c r="CK461" s="3" t="str">
        <v>Le Fahs</v>
      </c>
      <c r="CM461" s="3" t="str">
        <v>Le Fahs</v>
      </c>
      <c r="CN461" s="3" t="str">
        <v>Le Fahs</v>
      </c>
      <c r="CO461" s="3" t="str">
        <v>Le Fahs</v>
      </c>
      <c r="CP461" s="3" t="str">
        <v>Le Fahs</v>
      </c>
      <c r="CQ461" s="3" t="str">
        <v>Le Fahs</v>
      </c>
      <c r="CR461" s="3" t="str">
        <v>Le Fahs</v>
      </c>
      <c r="CS461" s="3" t="str">
        <v>Le Fahs</v>
      </c>
      <c r="CT461" s="3" t="str">
        <v>Le Fahs</v>
      </c>
      <c r="CU461" s="3" t="str">
        <v>Le Fahs</v>
      </c>
      <c r="CV461" s="3" t="str">
        <v>Le Fahs</v>
      </c>
      <c r="CW461" s="3" t="str">
        <v>Le Fahs</v>
      </c>
      <c r="CX461" s="3" t="str">
        <v>Le Fahs</v>
      </c>
      <c r="CY461" s="3" t="str">
        <v>Le Fahs</v>
      </c>
      <c r="CZ461" s="3" t="str">
        <v>Le Fahs</v>
      </c>
      <c r="DA461" s="3" t="str">
        <v>Le Fahs</v>
      </c>
      <c r="DB461" s="3" t="str">
        <v>Le Fahs</v>
      </c>
      <c r="DC461" s="3" t="str">
        <v>Le Fahs</v>
      </c>
      <c r="DD461" s="3" t="str">
        <v>Le Fahs</v>
      </c>
      <c r="DE461" s="3" t="str">
        <v>Le Fahs</v>
      </c>
      <c r="DF461" s="3" t="str">
        <v>Le Fahs</v>
      </c>
      <c r="DG461" s="3" t="str">
        <v>Le Fahs</v>
      </c>
      <c r="DH461" s="3" t="str">
        <v>Le Fahs</v>
      </c>
      <c r="DI461" s="3" t="str">
        <v>Le Fahs</v>
      </c>
      <c r="DJ461" s="3" t="str">
        <v>Le Fahs</v>
      </c>
      <c r="DK461" s="3" t="str">
        <v>Le Fahs</v>
      </c>
      <c r="DL461" s="3" t="str">
        <v>Le Fahs</v>
      </c>
      <c r="DM461" s="3" t="str">
        <v>Le Fahs</v>
      </c>
      <c r="DN461" s="3" t="str">
        <v>Le Fahs</v>
      </c>
      <c r="DO461" s="3" t="str">
        <v>Le Fahs</v>
      </c>
      <c r="DP461" s="3" t="str">
        <v>Le Fahs</v>
      </c>
    </row>
    <row r="462" spans="1:120" ht="14.5" x14ac:dyDescent="0.35">
      <c r="A462" s="3">
        <v>-13.675000000000001</v>
      </c>
      <c r="B462" s="3">
        <v>34.582000000000001</v>
      </c>
      <c r="C462" s="3" t="s">
        <v>178</v>
      </c>
      <c r="D462" s="3" t="s">
        <v>107</v>
      </c>
      <c r="E462" s="3" t="s">
        <v>378</v>
      </c>
      <c r="F462" s="3">
        <v>350</v>
      </c>
      <c r="G462"/>
      <c r="H462" s="3" t="str">
        <f>CONCATENATE(site_list[[#This Row],[Country]],site_list[[#This Row],[Site.ID]])</f>
        <v>MalawiLifuwu</v>
      </c>
      <c r="BB462" s="3" t="str">
        <v>Lifuwu</v>
      </c>
      <c r="BC462" s="3" t="str">
        <v>Lifuwu</v>
      </c>
      <c r="BD462" s="3" t="str">
        <v>Lifuwu</v>
      </c>
      <c r="BE462" s="3" t="str">
        <v>Lifuwu</v>
      </c>
      <c r="BF462" s="3" t="str">
        <v>Lifuwu</v>
      </c>
      <c r="BG462" s="3" t="str">
        <v>Lifuwu</v>
      </c>
      <c r="BH462" s="3" t="str">
        <v>Lifuwu</v>
      </c>
      <c r="BI462" s="3" t="str">
        <v>Lifuwu</v>
      </c>
      <c r="BJ462" s="3" t="str">
        <v>Lifuwu</v>
      </c>
      <c r="BK462" s="3" t="str">
        <v>Lifuwu</v>
      </c>
      <c r="BL462" s="3" t="str">
        <v>Lifuwu</v>
      </c>
      <c r="BM462" s="3" t="str">
        <v>Lifuwu</v>
      </c>
      <c r="BN462" s="3" t="str">
        <v>Lifuwu</v>
      </c>
      <c r="BO462" s="3" t="str">
        <v>Lifuwu</v>
      </c>
      <c r="BP462" s="3" t="str">
        <v>Lifuwu</v>
      </c>
      <c r="BQ462" s="3" t="str">
        <v>Lifuwu</v>
      </c>
      <c r="BR462" s="3" t="str">
        <v>Lifuwu</v>
      </c>
      <c r="BS462" s="3" t="str">
        <v>Lifuwu</v>
      </c>
      <c r="BT462" s="3" t="str">
        <v>Lifuwu</v>
      </c>
      <c r="BU462" s="3" t="str">
        <v>Lifuwu</v>
      </c>
      <c r="BV462" s="3" t="str">
        <v>Lifuwu</v>
      </c>
      <c r="BW462" s="3" t="str">
        <v>Lifuwu</v>
      </c>
      <c r="BX462" s="3" t="str">
        <v>Lifuwu</v>
      </c>
      <c r="BY462" s="3" t="str">
        <v>Lifuwu</v>
      </c>
      <c r="BZ462" s="3" t="str">
        <v>Lifuwu</v>
      </c>
      <c r="CA462" s="3" t="str">
        <v>Lifuwu</v>
      </c>
      <c r="CB462" s="3" t="str">
        <v>Lifuwu</v>
      </c>
      <c r="CC462" s="3" t="str">
        <v>Lifuwu</v>
      </c>
      <c r="CD462" s="3" t="str">
        <v>Lifuwu</v>
      </c>
      <c r="CE462" s="3" t="str">
        <v>Lifuwu</v>
      </c>
      <c r="CF462" s="3" t="str">
        <v>Lifuwu</v>
      </c>
      <c r="CG462" s="3" t="str">
        <v>Lifuwu</v>
      </c>
      <c r="CK462" s="3" t="str">
        <v>Lifuwu</v>
      </c>
      <c r="CM462" s="3" t="str">
        <v>Lifuwu</v>
      </c>
      <c r="CN462" s="3" t="str">
        <v>Lifuwu</v>
      </c>
      <c r="CO462" s="3" t="str">
        <v>Lifuwu</v>
      </c>
      <c r="CP462" s="3" t="str">
        <v>Lifuwu</v>
      </c>
      <c r="CQ462" s="3" t="str">
        <v>Lifuwu</v>
      </c>
      <c r="CR462" s="3" t="str">
        <v>Lifuwu</v>
      </c>
      <c r="CS462" s="3" t="str">
        <v>Lifuwu</v>
      </c>
      <c r="CT462" s="3" t="str">
        <v>Lifuwu</v>
      </c>
      <c r="CU462" s="3" t="str">
        <v>Lifuwu</v>
      </c>
      <c r="CV462" s="3" t="str">
        <v>Lifuwu</v>
      </c>
      <c r="CW462" s="3" t="str">
        <v>Lifuwu</v>
      </c>
      <c r="CX462" s="3" t="str">
        <v>Lifuwu</v>
      </c>
      <c r="CY462" s="3" t="str">
        <v>Lifuwu</v>
      </c>
      <c r="CZ462" s="3" t="str">
        <v>Lifuwu</v>
      </c>
      <c r="DA462" s="3" t="str">
        <v>Lifuwu</v>
      </c>
      <c r="DB462" s="3" t="str">
        <v>Lifuwu</v>
      </c>
      <c r="DC462" s="3" t="str">
        <v>Lifuwu</v>
      </c>
      <c r="DD462" s="3" t="str">
        <v>Lifuwu</v>
      </c>
      <c r="DE462" s="3" t="str">
        <v>Lifuwu</v>
      </c>
      <c r="DF462" s="3" t="str">
        <v>Lifuwu</v>
      </c>
      <c r="DG462" s="3" t="str">
        <v>Lifuwu</v>
      </c>
      <c r="DH462" s="3" t="str">
        <v>Lifuwu</v>
      </c>
      <c r="DI462" s="3" t="str">
        <v>Lifuwu</v>
      </c>
      <c r="DJ462" s="3" t="str">
        <v>Lifuwu</v>
      </c>
      <c r="DK462" s="3" t="str">
        <v>Lifuwu</v>
      </c>
      <c r="DL462" s="3" t="str">
        <v>Lifuwu</v>
      </c>
      <c r="DM462" s="3" t="str">
        <v>Lifuwu</v>
      </c>
      <c r="DN462" s="3" t="str">
        <v>Lifuwu</v>
      </c>
      <c r="DO462" s="3" t="str">
        <v>Lifuwu</v>
      </c>
      <c r="DP462" s="3" t="str">
        <v>Lifuwu</v>
      </c>
    </row>
    <row r="463" spans="1:120" ht="14.5" x14ac:dyDescent="0.35">
      <c r="A463" s="3">
        <v>-23.888999999999999</v>
      </c>
      <c r="B463" s="3">
        <v>29.739000000000001</v>
      </c>
      <c r="C463" s="3" t="s">
        <v>215</v>
      </c>
      <c r="D463" s="3" t="s">
        <v>107</v>
      </c>
      <c r="E463" s="3" t="s">
        <v>509</v>
      </c>
      <c r="F463" s="3">
        <v>500</v>
      </c>
      <c r="G463"/>
      <c r="H463" s="3" t="str">
        <f>CONCATENATE(site_list[[#This Row],[Country]],site_list[[#This Row],[Site.ID]])</f>
        <v>South AfricaLimpopo University</v>
      </c>
      <c r="BB463" s="3" t="str">
        <v>Limpopo University</v>
      </c>
      <c r="BC463" s="3" t="str">
        <v>Limpopo University</v>
      </c>
      <c r="BD463" s="3" t="str">
        <v>Limpopo University</v>
      </c>
      <c r="BE463" s="3" t="str">
        <v>Limpopo University</v>
      </c>
      <c r="BF463" s="3" t="str">
        <v>Limpopo University</v>
      </c>
      <c r="BG463" s="3" t="str">
        <v>Limpopo University</v>
      </c>
      <c r="BH463" s="3" t="str">
        <v>Limpopo University</v>
      </c>
      <c r="BI463" s="3" t="str">
        <v>Limpopo University</v>
      </c>
      <c r="BJ463" s="3" t="str">
        <v>Limpopo University</v>
      </c>
      <c r="BK463" s="3" t="str">
        <v>Limpopo University</v>
      </c>
      <c r="BL463" s="3" t="str">
        <v>Limpopo University</v>
      </c>
      <c r="BM463" s="3" t="str">
        <v>Limpopo University</v>
      </c>
      <c r="BN463" s="3" t="str">
        <v>Limpopo University</v>
      </c>
      <c r="BO463" s="3" t="str">
        <v>Limpopo University</v>
      </c>
      <c r="BP463" s="3" t="str">
        <v>Limpopo University</v>
      </c>
      <c r="BQ463" s="3" t="str">
        <v>Limpopo University</v>
      </c>
      <c r="BR463" s="3" t="str">
        <v>Limpopo University</v>
      </c>
      <c r="BS463" s="3" t="str">
        <v>Limpopo University</v>
      </c>
      <c r="BT463" s="3" t="str">
        <v>Limpopo University</v>
      </c>
      <c r="BU463" s="3" t="str">
        <v>Limpopo University</v>
      </c>
      <c r="BV463" s="3" t="str">
        <v>Limpopo University</v>
      </c>
      <c r="BW463" s="3" t="str">
        <v>Limpopo University</v>
      </c>
      <c r="BX463" s="3" t="str">
        <v>Limpopo University</v>
      </c>
      <c r="BY463" s="3" t="str">
        <v>Limpopo University</v>
      </c>
      <c r="BZ463" s="3" t="str">
        <v>Limpopo University</v>
      </c>
      <c r="CA463" s="3" t="str">
        <v>Limpopo University</v>
      </c>
      <c r="CB463" s="3" t="str">
        <v>Limpopo University</v>
      </c>
      <c r="CC463" s="3" t="str">
        <v>Limpopo University</v>
      </c>
      <c r="CD463" s="3" t="str">
        <v>Limpopo University</v>
      </c>
      <c r="CE463" s="3" t="str">
        <v>Limpopo University</v>
      </c>
      <c r="CF463" s="3" t="str">
        <v>Limpopo University</v>
      </c>
      <c r="CG463" s="3" t="str">
        <v>Limpopo University</v>
      </c>
      <c r="CK463" s="3" t="str">
        <v>Limpopo University</v>
      </c>
      <c r="CM463" s="3" t="str">
        <v>Limpopo University</v>
      </c>
      <c r="CN463" s="3" t="str">
        <v>Limpopo University</v>
      </c>
      <c r="CO463" s="3" t="str">
        <v>Limpopo University</v>
      </c>
      <c r="CP463" s="3" t="str">
        <v>Limpopo University</v>
      </c>
      <c r="CQ463" s="3" t="str">
        <v>Limpopo University</v>
      </c>
      <c r="CR463" s="3" t="str">
        <v>Limpopo University</v>
      </c>
      <c r="CS463" s="3" t="str">
        <v>Limpopo University</v>
      </c>
      <c r="CT463" s="3" t="str">
        <v>Limpopo University</v>
      </c>
      <c r="CU463" s="3" t="str">
        <v>Limpopo University</v>
      </c>
      <c r="CV463" s="3" t="str">
        <v>Limpopo University</v>
      </c>
      <c r="CW463" s="3" t="str">
        <v>Limpopo University</v>
      </c>
      <c r="CX463" s="3" t="str">
        <v>Limpopo University</v>
      </c>
      <c r="CY463" s="3" t="str">
        <v>Limpopo University</v>
      </c>
      <c r="CZ463" s="3" t="str">
        <v>Limpopo University</v>
      </c>
      <c r="DA463" s="3" t="str">
        <v>Limpopo University</v>
      </c>
      <c r="DB463" s="3" t="str">
        <v>Limpopo University</v>
      </c>
      <c r="DC463" s="3" t="str">
        <v>Limpopo University</v>
      </c>
      <c r="DD463" s="3" t="str">
        <v>Limpopo University</v>
      </c>
      <c r="DE463" s="3" t="str">
        <v>Limpopo University</v>
      </c>
      <c r="DF463" s="3" t="str">
        <v>Limpopo University</v>
      </c>
      <c r="DG463" s="3" t="str">
        <v>Limpopo University</v>
      </c>
      <c r="DH463" s="3" t="str">
        <v>Limpopo University</v>
      </c>
      <c r="DI463" s="3" t="str">
        <v>Limpopo University</v>
      </c>
      <c r="DJ463" s="3" t="str">
        <v>Limpopo University</v>
      </c>
      <c r="DK463" s="3" t="str">
        <v>Limpopo University</v>
      </c>
      <c r="DL463" s="3" t="str">
        <v>Limpopo University</v>
      </c>
      <c r="DM463" s="3" t="str">
        <v>Limpopo University</v>
      </c>
      <c r="DN463" s="3" t="str">
        <v>Limpopo University</v>
      </c>
      <c r="DO463" s="3" t="str">
        <v>Limpopo University</v>
      </c>
      <c r="DP463" s="3" t="str">
        <v>Limpopo University</v>
      </c>
    </row>
    <row r="464" spans="1:120" ht="14.5" x14ac:dyDescent="0.35">
      <c r="A464" s="3">
        <v>15.599</v>
      </c>
      <c r="B464" s="3">
        <v>-13.554</v>
      </c>
      <c r="C464" s="3" t="s">
        <v>204</v>
      </c>
      <c r="D464" s="3" t="s">
        <v>107</v>
      </c>
      <c r="E464" s="3" t="s">
        <v>486</v>
      </c>
      <c r="F464" s="3">
        <v>600</v>
      </c>
      <c r="G464"/>
      <c r="H464" s="3" t="str">
        <f>CONCATENATE(site_list[[#This Row],[Country]],site_list[[#This Row],[Site.ID]])</f>
        <v>SenegalLouga</v>
      </c>
      <c r="BB464" s="3" t="str">
        <v>Louga</v>
      </c>
      <c r="BC464" s="3" t="str">
        <v>Louga</v>
      </c>
      <c r="BD464" s="3" t="str">
        <v>Louga</v>
      </c>
      <c r="BE464" s="3" t="str">
        <v>Louga</v>
      </c>
      <c r="BF464" s="3" t="str">
        <v>Louga</v>
      </c>
      <c r="BG464" s="3" t="str">
        <v>Louga</v>
      </c>
      <c r="BH464" s="3" t="str">
        <v>Louga</v>
      </c>
      <c r="BI464" s="3" t="str">
        <v>Louga</v>
      </c>
      <c r="BJ464" s="3" t="str">
        <v>Louga</v>
      </c>
      <c r="BK464" s="3" t="str">
        <v>Louga</v>
      </c>
      <c r="BL464" s="3" t="str">
        <v>Louga</v>
      </c>
      <c r="BM464" s="3" t="str">
        <v>Louga</v>
      </c>
      <c r="BN464" s="3" t="str">
        <v>Louga</v>
      </c>
      <c r="BO464" s="3" t="str">
        <v>Louga</v>
      </c>
      <c r="BP464" s="3" t="str">
        <v>Louga</v>
      </c>
      <c r="BQ464" s="3" t="str">
        <v>Louga</v>
      </c>
      <c r="BR464" s="3" t="str">
        <v>Louga</v>
      </c>
      <c r="BS464" s="3" t="str">
        <v>Louga</v>
      </c>
      <c r="BT464" s="3" t="str">
        <v>Louga</v>
      </c>
      <c r="BU464" s="3" t="str">
        <v>Louga</v>
      </c>
      <c r="BV464" s="3" t="str">
        <v>Louga</v>
      </c>
      <c r="BW464" s="3" t="str">
        <v>Louga</v>
      </c>
      <c r="BX464" s="3" t="str">
        <v>Louga</v>
      </c>
      <c r="BY464" s="3" t="str">
        <v>Louga</v>
      </c>
      <c r="BZ464" s="3" t="str">
        <v>Louga</v>
      </c>
      <c r="CA464" s="3" t="str">
        <v>Louga</v>
      </c>
      <c r="CB464" s="3" t="str">
        <v>Louga</v>
      </c>
      <c r="CC464" s="3" t="str">
        <v>Louga</v>
      </c>
      <c r="CD464" s="3" t="str">
        <v>Louga</v>
      </c>
      <c r="CE464" s="3" t="str">
        <v>Louga</v>
      </c>
      <c r="CF464" s="3" t="str">
        <v>Louga</v>
      </c>
      <c r="CG464" s="3" t="str">
        <v>Louga</v>
      </c>
      <c r="CK464" s="3" t="str">
        <v>Louga</v>
      </c>
      <c r="CM464" s="3" t="str">
        <v>Louga</v>
      </c>
      <c r="CN464" s="3" t="str">
        <v>Louga</v>
      </c>
      <c r="CO464" s="3" t="str">
        <v>Louga</v>
      </c>
      <c r="CP464" s="3" t="str">
        <v>Louga</v>
      </c>
      <c r="CQ464" s="3" t="str">
        <v>Louga</v>
      </c>
      <c r="CR464" s="3" t="str">
        <v>Louga</v>
      </c>
      <c r="CS464" s="3" t="str">
        <v>Louga</v>
      </c>
      <c r="CT464" s="3" t="str">
        <v>Louga</v>
      </c>
      <c r="CU464" s="3" t="str">
        <v>Louga</v>
      </c>
      <c r="CV464" s="3" t="str">
        <v>Louga</v>
      </c>
      <c r="CW464" s="3" t="str">
        <v>Louga</v>
      </c>
      <c r="CX464" s="3" t="str">
        <v>Louga</v>
      </c>
      <c r="CY464" s="3" t="str">
        <v>Louga</v>
      </c>
      <c r="CZ464" s="3" t="str">
        <v>Louga</v>
      </c>
      <c r="DA464" s="3" t="str">
        <v>Louga</v>
      </c>
      <c r="DB464" s="3" t="str">
        <v>Louga</v>
      </c>
      <c r="DC464" s="3" t="str">
        <v>Louga</v>
      </c>
      <c r="DD464" s="3" t="str">
        <v>Louga</v>
      </c>
      <c r="DE464" s="3" t="str">
        <v>Louga</v>
      </c>
      <c r="DF464" s="3" t="str">
        <v>Louga</v>
      </c>
      <c r="DG464" s="3" t="str">
        <v>Louga</v>
      </c>
      <c r="DH464" s="3" t="str">
        <v>Louga</v>
      </c>
      <c r="DI464" s="3" t="str">
        <v>Louga</v>
      </c>
      <c r="DJ464" s="3" t="str">
        <v>Louga</v>
      </c>
      <c r="DK464" s="3" t="str">
        <v>Louga</v>
      </c>
      <c r="DL464" s="3" t="str">
        <v>Louga</v>
      </c>
      <c r="DM464" s="3" t="str">
        <v>Louga</v>
      </c>
      <c r="DN464" s="3" t="str">
        <v>Louga</v>
      </c>
      <c r="DO464" s="3" t="str">
        <v>Louga</v>
      </c>
      <c r="DP464" s="3" t="str">
        <v>Louga</v>
      </c>
    </row>
    <row r="465" spans="1:120" ht="14.5" x14ac:dyDescent="0.35">
      <c r="A465" s="3">
        <v>-6.335</v>
      </c>
      <c r="B465" s="3">
        <v>36.5</v>
      </c>
      <c r="C465" s="3" t="s">
        <v>226</v>
      </c>
      <c r="D465" s="3" t="s">
        <v>107</v>
      </c>
      <c r="E465" s="3" t="s">
        <v>544</v>
      </c>
      <c r="F465" s="3">
        <v>400</v>
      </c>
      <c r="G465"/>
      <c r="H465" s="3" t="str">
        <f>CONCATENATE(site_list[[#This Row],[Country]],site_list[[#This Row],[Site.ID]])</f>
        <v>TanzaniaLPRI Mpwapwa</v>
      </c>
      <c r="BB465" s="3" t="str">
        <v>LPRI Mpwapwa</v>
      </c>
      <c r="BC465" s="3" t="str">
        <v>LPRI Mpwapwa</v>
      </c>
      <c r="BD465" s="3" t="str">
        <v>LPRI Mpwapwa</v>
      </c>
      <c r="BE465" s="3" t="str">
        <v>LPRI Mpwapwa</v>
      </c>
      <c r="BF465" s="3" t="str">
        <v>LPRI Mpwapwa</v>
      </c>
      <c r="BG465" s="3" t="str">
        <v>LPRI Mpwapwa</v>
      </c>
      <c r="BH465" s="3" t="str">
        <v>LPRI Mpwapwa</v>
      </c>
      <c r="BI465" s="3" t="str">
        <v>LPRI Mpwapwa</v>
      </c>
      <c r="BJ465" s="3" t="str">
        <v>LPRI Mpwapwa</v>
      </c>
      <c r="BK465" s="3" t="str">
        <v>LPRI Mpwapwa</v>
      </c>
      <c r="BL465" s="3" t="str">
        <v>LPRI Mpwapwa</v>
      </c>
      <c r="BM465" s="3" t="str">
        <v>LPRI Mpwapwa</v>
      </c>
      <c r="BN465" s="3" t="str">
        <v>LPRI Mpwapwa</v>
      </c>
      <c r="BO465" s="3" t="str">
        <v>LPRI Mpwapwa</v>
      </c>
      <c r="BP465" s="3" t="str">
        <v>LPRI Mpwapwa</v>
      </c>
      <c r="BQ465" s="3" t="str">
        <v>LPRI Mpwapwa</v>
      </c>
      <c r="BR465" s="3" t="str">
        <v>LPRI Mpwapwa</v>
      </c>
      <c r="BS465" s="3" t="str">
        <v>LPRI Mpwapwa</v>
      </c>
      <c r="BT465" s="3" t="str">
        <v>LPRI Mpwapwa</v>
      </c>
      <c r="BU465" s="3" t="str">
        <v>LPRI Mpwapwa</v>
      </c>
      <c r="BV465" s="3" t="str">
        <v>LPRI Mpwapwa</v>
      </c>
      <c r="BW465" s="3" t="str">
        <v>LPRI Mpwapwa</v>
      </c>
      <c r="BX465" s="3" t="str">
        <v>LPRI Mpwapwa</v>
      </c>
      <c r="BY465" s="3" t="str">
        <v>LPRI Mpwapwa</v>
      </c>
      <c r="BZ465" s="3" t="str">
        <v>LPRI Mpwapwa</v>
      </c>
      <c r="CA465" s="3" t="str">
        <v>LPRI Mpwapwa</v>
      </c>
      <c r="CB465" s="3" t="str">
        <v>LPRI Mpwapwa</v>
      </c>
      <c r="CC465" s="3" t="str">
        <v>LPRI Mpwapwa</v>
      </c>
      <c r="CD465" s="3" t="str">
        <v>LPRI Mpwapwa</v>
      </c>
      <c r="CE465" s="3" t="str">
        <v>LPRI Mpwapwa</v>
      </c>
      <c r="CF465" s="3" t="str">
        <v>LPRI Mpwapwa</v>
      </c>
      <c r="CG465" s="3" t="str">
        <v>LPRI Mpwapwa</v>
      </c>
      <c r="CK465" s="3" t="str">
        <v>LPRI Mpwapwa</v>
      </c>
      <c r="CM465" s="3" t="str">
        <v>LPRI Mpwapwa</v>
      </c>
      <c r="CN465" s="3" t="str">
        <v>LPRI Mpwapwa</v>
      </c>
      <c r="CO465" s="3" t="str">
        <v>LPRI Mpwapwa</v>
      </c>
      <c r="CP465" s="3" t="str">
        <v>LPRI Mpwapwa</v>
      </c>
      <c r="CQ465" s="3" t="str">
        <v>LPRI Mpwapwa</v>
      </c>
      <c r="CR465" s="3" t="str">
        <v>LPRI Mpwapwa</v>
      </c>
      <c r="CS465" s="3" t="str">
        <v>LPRI Mpwapwa</v>
      </c>
      <c r="CT465" s="3" t="str">
        <v>LPRI Mpwapwa</v>
      </c>
      <c r="CU465" s="3" t="str">
        <v>LPRI Mpwapwa</v>
      </c>
      <c r="CV465" s="3" t="str">
        <v>LPRI Mpwapwa</v>
      </c>
      <c r="CW465" s="3" t="str">
        <v>LPRI Mpwapwa</v>
      </c>
      <c r="CX465" s="3" t="str">
        <v>LPRI Mpwapwa</v>
      </c>
      <c r="CY465" s="3" t="str">
        <v>LPRI Mpwapwa</v>
      </c>
      <c r="CZ465" s="3" t="str">
        <v>LPRI Mpwapwa</v>
      </c>
      <c r="DA465" s="3" t="str">
        <v>LPRI Mpwapwa</v>
      </c>
      <c r="DB465" s="3" t="str">
        <v>LPRI Mpwapwa</v>
      </c>
      <c r="DC465" s="3" t="str">
        <v>LPRI Mpwapwa</v>
      </c>
      <c r="DD465" s="3" t="str">
        <v>LPRI Mpwapwa</v>
      </c>
      <c r="DE465" s="3" t="str">
        <v>LPRI Mpwapwa</v>
      </c>
      <c r="DF465" s="3" t="str">
        <v>LPRI Mpwapwa</v>
      </c>
      <c r="DG465" s="3" t="str">
        <v>LPRI Mpwapwa</v>
      </c>
      <c r="DH465" s="3" t="str">
        <v>LPRI Mpwapwa</v>
      </c>
      <c r="DI465" s="3" t="str">
        <v>LPRI Mpwapwa</v>
      </c>
      <c r="DJ465" s="3" t="str">
        <v>LPRI Mpwapwa</v>
      </c>
      <c r="DK465" s="3" t="str">
        <v>LPRI Mpwapwa</v>
      </c>
      <c r="DL465" s="3" t="str">
        <v>LPRI Mpwapwa</v>
      </c>
      <c r="DM465" s="3" t="str">
        <v>LPRI Mpwapwa</v>
      </c>
      <c r="DN465" s="3" t="str">
        <v>LPRI Mpwapwa</v>
      </c>
      <c r="DO465" s="3" t="str">
        <v>LPRI Mpwapwa</v>
      </c>
      <c r="DP465" s="3" t="str">
        <v>LPRI Mpwapwa</v>
      </c>
    </row>
    <row r="466" spans="1:120" ht="14.5" x14ac:dyDescent="0.35">
      <c r="A466" s="3">
        <v>6.47</v>
      </c>
      <c r="B466" s="3">
        <v>3.2</v>
      </c>
      <c r="C466" s="3" t="s">
        <v>196</v>
      </c>
      <c r="D466" s="3" t="s">
        <v>107</v>
      </c>
      <c r="E466" s="3" t="s">
        <v>443</v>
      </c>
      <c r="F466" s="3">
        <v>500</v>
      </c>
      <c r="G466"/>
      <c r="H466" s="3" t="str">
        <f>CONCATENATE(site_list[[#This Row],[Country]],site_list[[#This Row],[Site.ID]])</f>
        <v>NigeriaLSU, Ojo, Lagos</v>
      </c>
      <c r="BB466" s="3" t="str">
        <v>LSU, Ojo, Lagos</v>
      </c>
      <c r="BC466" s="3" t="str">
        <v>LSU, Ojo, Lagos</v>
      </c>
      <c r="BD466" s="3" t="str">
        <v>LSU, Ojo, Lagos</v>
      </c>
      <c r="BE466" s="3" t="str">
        <v>LSU, Ojo, Lagos</v>
      </c>
      <c r="BF466" s="3" t="str">
        <v>LSU, Ojo, Lagos</v>
      </c>
      <c r="BG466" s="3" t="str">
        <v>LSU, Ojo, Lagos</v>
      </c>
      <c r="BH466" s="3" t="str">
        <v>LSU, Ojo, Lagos</v>
      </c>
      <c r="BI466" s="3" t="str">
        <v>LSU, Ojo, Lagos</v>
      </c>
      <c r="BJ466" s="3" t="str">
        <v>LSU, Ojo, Lagos</v>
      </c>
      <c r="BK466" s="3" t="str">
        <v>LSU, Ojo, Lagos</v>
      </c>
      <c r="BL466" s="3" t="str">
        <v>LSU, Ojo, Lagos</v>
      </c>
      <c r="BM466" s="3" t="str">
        <v>LSU, Ojo, Lagos</v>
      </c>
      <c r="BN466" s="3" t="str">
        <v>LSU, Ojo, Lagos</v>
      </c>
      <c r="BO466" s="3" t="str">
        <v>LSU, Ojo, Lagos</v>
      </c>
      <c r="BP466" s="3" t="str">
        <v>LSU, Ojo, Lagos</v>
      </c>
      <c r="BQ466" s="3" t="str">
        <v>LSU, Ojo, Lagos</v>
      </c>
      <c r="BR466" s="3" t="str">
        <v>LSU, Ojo, Lagos</v>
      </c>
      <c r="BS466" s="3" t="str">
        <v>LSU, Ojo, Lagos</v>
      </c>
      <c r="BT466" s="3" t="str">
        <v>LSU, Ojo, Lagos</v>
      </c>
      <c r="BU466" s="3" t="str">
        <v>LSU, Ojo, Lagos</v>
      </c>
      <c r="BV466" s="3" t="str">
        <v>LSU, Ojo, Lagos</v>
      </c>
      <c r="BW466" s="3" t="str">
        <v>LSU, Ojo, Lagos</v>
      </c>
      <c r="BX466" s="3" t="str">
        <v>LSU, Ojo, Lagos</v>
      </c>
      <c r="BY466" s="3" t="str">
        <v>LSU, Ojo, Lagos</v>
      </c>
      <c r="BZ466" s="3" t="str">
        <v>LSU, Ojo, Lagos</v>
      </c>
      <c r="CA466" s="3" t="str">
        <v>LSU, Ojo, Lagos</v>
      </c>
      <c r="CB466" s="3" t="str">
        <v>LSU, Ojo, Lagos</v>
      </c>
      <c r="CC466" s="3" t="str">
        <v>LSU, Ojo, Lagos</v>
      </c>
      <c r="CD466" s="3" t="str">
        <v>LSU, Ojo, Lagos</v>
      </c>
      <c r="CE466" s="3" t="str">
        <v>LSU, Ojo, Lagos</v>
      </c>
      <c r="CF466" s="3" t="str">
        <v>LSU, Ojo, Lagos</v>
      </c>
      <c r="CG466" s="3" t="str">
        <v>LSU, Ojo, Lagos</v>
      </c>
      <c r="CK466" s="3" t="str">
        <v>LSU, Ojo, Lagos</v>
      </c>
      <c r="CM466" s="3" t="str">
        <v>LSU, Ojo, Lagos</v>
      </c>
      <c r="CN466" s="3" t="str">
        <v>LSU, Ojo, Lagos</v>
      </c>
      <c r="CO466" s="3" t="str">
        <v>LSU, Ojo, Lagos</v>
      </c>
      <c r="CP466" s="3" t="str">
        <v>LSU, Ojo, Lagos</v>
      </c>
      <c r="CQ466" s="3" t="str">
        <v>LSU, Ojo, Lagos</v>
      </c>
      <c r="CR466" s="3" t="str">
        <v>LSU, Ojo, Lagos</v>
      </c>
      <c r="CS466" s="3" t="str">
        <v>LSU, Ojo, Lagos</v>
      </c>
      <c r="CT466" s="3" t="str">
        <v>LSU, Ojo, Lagos</v>
      </c>
      <c r="CU466" s="3" t="str">
        <v>LSU, Ojo, Lagos</v>
      </c>
      <c r="CV466" s="3" t="str">
        <v>LSU, Ojo, Lagos</v>
      </c>
      <c r="CW466" s="3" t="str">
        <v>LSU, Ojo, Lagos</v>
      </c>
      <c r="CX466" s="3" t="str">
        <v>LSU, Ojo, Lagos</v>
      </c>
      <c r="CY466" s="3" t="str">
        <v>LSU, Ojo, Lagos</v>
      </c>
      <c r="CZ466" s="3" t="str">
        <v>LSU, Ojo, Lagos</v>
      </c>
      <c r="DA466" s="3" t="str">
        <v>LSU, Ojo, Lagos</v>
      </c>
      <c r="DB466" s="3" t="str">
        <v>LSU, Ojo, Lagos</v>
      </c>
      <c r="DC466" s="3" t="str">
        <v>LSU, Ojo, Lagos</v>
      </c>
      <c r="DD466" s="3" t="str">
        <v>LSU, Ojo, Lagos</v>
      </c>
      <c r="DE466" s="3" t="str">
        <v>LSU, Ojo, Lagos</v>
      </c>
      <c r="DF466" s="3" t="str">
        <v>LSU, Ojo, Lagos</v>
      </c>
      <c r="DG466" s="3" t="str">
        <v>LSU, Ojo, Lagos</v>
      </c>
      <c r="DH466" s="3" t="str">
        <v>LSU, Ojo, Lagos</v>
      </c>
      <c r="DI466" s="3" t="str">
        <v>LSU, Ojo, Lagos</v>
      </c>
      <c r="DJ466" s="3" t="str">
        <v>LSU, Ojo, Lagos</v>
      </c>
      <c r="DK466" s="3" t="str">
        <v>LSU, Ojo, Lagos</v>
      </c>
      <c r="DL466" s="3" t="str">
        <v>LSU, Ojo, Lagos</v>
      </c>
      <c r="DM466" s="3" t="str">
        <v>LSU, Ojo, Lagos</v>
      </c>
      <c r="DN466" s="3" t="str">
        <v>LSU, Ojo, Lagos</v>
      </c>
      <c r="DO466" s="3" t="str">
        <v>LSU, Ojo, Lagos</v>
      </c>
      <c r="DP466" s="3" t="str">
        <v>LSU, Ojo, Lagos</v>
      </c>
    </row>
    <row r="467" spans="1:120" ht="14.5" x14ac:dyDescent="0.35">
      <c r="A467" s="3">
        <v>-14.1915</v>
      </c>
      <c r="B467" s="3">
        <v>33.776299999999999</v>
      </c>
      <c r="C467" s="3" t="s">
        <v>178</v>
      </c>
      <c r="D467" s="3" t="s">
        <v>107</v>
      </c>
      <c r="E467" s="3" t="s">
        <v>379</v>
      </c>
      <c r="F467" s="3">
        <v>100</v>
      </c>
      <c r="G467"/>
      <c r="H467" s="3" t="str">
        <f>CONCATENATE(site_list[[#This Row],[Country]],site_list[[#This Row],[Site.ID]])</f>
        <v>MalawiLUANAR Bunda College</v>
      </c>
      <c r="BB467" s="3" t="str">
        <v>LUANAR Bunda College</v>
      </c>
      <c r="BC467" s="3" t="str">
        <v>LUANAR Bunda College</v>
      </c>
      <c r="BD467" s="3" t="str">
        <v>LUANAR Bunda College</v>
      </c>
      <c r="BE467" s="3" t="str">
        <v>LUANAR Bunda College</v>
      </c>
      <c r="BF467" s="3" t="str">
        <v>LUANAR Bunda College</v>
      </c>
      <c r="BG467" s="3" t="str">
        <v>LUANAR Bunda College</v>
      </c>
      <c r="BH467" s="3" t="str">
        <v>LUANAR Bunda College</v>
      </c>
      <c r="BI467" s="3" t="str">
        <v>LUANAR Bunda College</v>
      </c>
      <c r="BJ467" s="3" t="str">
        <v>LUANAR Bunda College</v>
      </c>
      <c r="BK467" s="3" t="str">
        <v>LUANAR Bunda College</v>
      </c>
      <c r="BL467" s="3" t="str">
        <v>LUANAR Bunda College</v>
      </c>
      <c r="BM467" s="3" t="str">
        <v>LUANAR Bunda College</v>
      </c>
      <c r="BN467" s="3" t="str">
        <v>LUANAR Bunda College</v>
      </c>
      <c r="BO467" s="3" t="str">
        <v>LUANAR Bunda College</v>
      </c>
      <c r="BP467" s="3" t="str">
        <v>LUANAR Bunda College</v>
      </c>
      <c r="BQ467" s="3" t="str">
        <v>LUANAR Bunda College</v>
      </c>
      <c r="BR467" s="3" t="str">
        <v>LUANAR Bunda College</v>
      </c>
      <c r="BS467" s="3" t="str">
        <v>LUANAR Bunda College</v>
      </c>
      <c r="BT467" s="3" t="str">
        <v>LUANAR Bunda College</v>
      </c>
      <c r="BU467" s="3" t="str">
        <v>LUANAR Bunda College</v>
      </c>
      <c r="BV467" s="3" t="str">
        <v>LUANAR Bunda College</v>
      </c>
      <c r="BW467" s="3" t="str">
        <v>LUANAR Bunda College</v>
      </c>
      <c r="BX467" s="3" t="str">
        <v>LUANAR Bunda College</v>
      </c>
      <c r="BY467" s="3" t="str">
        <v>LUANAR Bunda College</v>
      </c>
      <c r="BZ467" s="3" t="str">
        <v>LUANAR Bunda College</v>
      </c>
      <c r="CA467" s="3" t="str">
        <v>LUANAR Bunda College</v>
      </c>
      <c r="CB467" s="3" t="str">
        <v>LUANAR Bunda College</v>
      </c>
      <c r="CC467" s="3" t="str">
        <v>LUANAR Bunda College</v>
      </c>
      <c r="CD467" s="3" t="str">
        <v>LUANAR Bunda College</v>
      </c>
      <c r="CE467" s="3" t="str">
        <v>LUANAR Bunda College</v>
      </c>
      <c r="CF467" s="3" t="str">
        <v>LUANAR Bunda College</v>
      </c>
      <c r="CG467" s="3" t="str">
        <v>LUANAR Bunda College</v>
      </c>
      <c r="CK467" s="3" t="str">
        <v>LUANAR Bunda College</v>
      </c>
      <c r="CM467" s="3" t="str">
        <v>LUANAR Bunda College</v>
      </c>
      <c r="CN467" s="3" t="str">
        <v>LUANAR Bunda College</v>
      </c>
      <c r="CO467" s="3" t="str">
        <v>LUANAR Bunda College</v>
      </c>
      <c r="CP467" s="3" t="str">
        <v>LUANAR Bunda College</v>
      </c>
      <c r="CQ467" s="3" t="str">
        <v>LUANAR Bunda College</v>
      </c>
      <c r="CR467" s="3" t="str">
        <v>LUANAR Bunda College</v>
      </c>
      <c r="CS467" s="3" t="str">
        <v>LUANAR Bunda College</v>
      </c>
      <c r="CT467" s="3" t="str">
        <v>LUANAR Bunda College</v>
      </c>
      <c r="CU467" s="3" t="str">
        <v>LUANAR Bunda College</v>
      </c>
      <c r="CV467" s="3" t="str">
        <v>LUANAR Bunda College</v>
      </c>
      <c r="CW467" s="3" t="str">
        <v>LUANAR Bunda College</v>
      </c>
      <c r="CX467" s="3" t="str">
        <v>LUANAR Bunda College</v>
      </c>
      <c r="CY467" s="3" t="str">
        <v>LUANAR Bunda College</v>
      </c>
      <c r="CZ467" s="3" t="str">
        <v>LUANAR Bunda College</v>
      </c>
      <c r="DA467" s="3" t="str">
        <v>LUANAR Bunda College</v>
      </c>
      <c r="DB467" s="3" t="str">
        <v>LUANAR Bunda College</v>
      </c>
      <c r="DC467" s="3" t="str">
        <v>LUANAR Bunda College</v>
      </c>
      <c r="DD467" s="3" t="str">
        <v>LUANAR Bunda College</v>
      </c>
      <c r="DE467" s="3" t="str">
        <v>LUANAR Bunda College</v>
      </c>
      <c r="DF467" s="3" t="str">
        <v>LUANAR Bunda College</v>
      </c>
      <c r="DG467" s="3" t="str">
        <v>LUANAR Bunda College</v>
      </c>
      <c r="DH467" s="3" t="str">
        <v>LUANAR Bunda College</v>
      </c>
      <c r="DI467" s="3" t="str">
        <v>LUANAR Bunda College</v>
      </c>
      <c r="DJ467" s="3" t="str">
        <v>LUANAR Bunda College</v>
      </c>
      <c r="DK467" s="3" t="str">
        <v>LUANAR Bunda College</v>
      </c>
      <c r="DL467" s="3" t="str">
        <v>LUANAR Bunda College</v>
      </c>
      <c r="DM467" s="3" t="str">
        <v>LUANAR Bunda College</v>
      </c>
      <c r="DN467" s="3" t="str">
        <v>LUANAR Bunda College</v>
      </c>
      <c r="DO467" s="3" t="str">
        <v>LUANAR Bunda College</v>
      </c>
      <c r="DP467" s="3" t="str">
        <v>LUANAR Bunda College</v>
      </c>
    </row>
    <row r="468" spans="1:120" ht="14.5" x14ac:dyDescent="0.35">
      <c r="A468" s="3">
        <v>-9.3833300000000008</v>
      </c>
      <c r="B468" s="3">
        <v>34.766669999999998</v>
      </c>
      <c r="C468" s="3" t="s">
        <v>226</v>
      </c>
      <c r="D468" s="3" t="s">
        <v>107</v>
      </c>
      <c r="E468" s="3" t="s">
        <v>545</v>
      </c>
      <c r="F468" s="3">
        <v>30000</v>
      </c>
      <c r="G468"/>
      <c r="H468" s="3" t="str">
        <f>CONCATENATE(site_list[[#This Row],[Country]],site_list[[#This Row],[Site.ID]])</f>
        <v>TanzaniaLubonde</v>
      </c>
      <c r="BB468" s="3" t="str">
        <v>Lubonde</v>
      </c>
      <c r="BC468" s="3" t="str">
        <v>Lubonde</v>
      </c>
      <c r="BD468" s="3" t="str">
        <v>Lubonde</v>
      </c>
      <c r="BE468" s="3" t="str">
        <v>Lubonde</v>
      </c>
      <c r="BF468" s="3" t="str">
        <v>Lubonde</v>
      </c>
      <c r="BG468" s="3" t="str">
        <v>Lubonde</v>
      </c>
      <c r="BH468" s="3" t="str">
        <v>Lubonde</v>
      </c>
      <c r="BI468" s="3" t="str">
        <v>Lubonde</v>
      </c>
      <c r="BJ468" s="3" t="str">
        <v>Lubonde</v>
      </c>
      <c r="BK468" s="3" t="str">
        <v>Lubonde</v>
      </c>
      <c r="BL468" s="3" t="str">
        <v>Lubonde</v>
      </c>
      <c r="BM468" s="3" t="str">
        <v>Lubonde</v>
      </c>
      <c r="BN468" s="3" t="str">
        <v>Lubonde</v>
      </c>
      <c r="BO468" s="3" t="str">
        <v>Lubonde</v>
      </c>
      <c r="BP468" s="3" t="str">
        <v>Lubonde</v>
      </c>
      <c r="BQ468" s="3" t="str">
        <v>Lubonde</v>
      </c>
      <c r="BR468" s="3" t="str">
        <v>Lubonde</v>
      </c>
      <c r="BS468" s="3" t="str">
        <v>Lubonde</v>
      </c>
      <c r="BT468" s="3" t="str">
        <v>Lubonde</v>
      </c>
      <c r="BU468" s="3" t="str">
        <v>Lubonde</v>
      </c>
      <c r="BV468" s="3" t="str">
        <v>Lubonde</v>
      </c>
      <c r="BW468" s="3" t="str">
        <v>Lubonde</v>
      </c>
      <c r="BX468" s="3" t="str">
        <v>Lubonde</v>
      </c>
      <c r="BY468" s="3" t="str">
        <v>Lubonde</v>
      </c>
      <c r="BZ468" s="3" t="str">
        <v>Lubonde</v>
      </c>
      <c r="CA468" s="3" t="str">
        <v>Lubonde</v>
      </c>
      <c r="CB468" s="3" t="str">
        <v>Lubonde</v>
      </c>
      <c r="CC468" s="3" t="str">
        <v>Lubonde</v>
      </c>
      <c r="CD468" s="3" t="str">
        <v>Lubonde</v>
      </c>
      <c r="CE468" s="3" t="str">
        <v>Lubonde</v>
      </c>
      <c r="CF468" s="3" t="str">
        <v>Lubonde</v>
      </c>
      <c r="CG468" s="3" t="str">
        <v>Lubonde</v>
      </c>
      <c r="CK468" s="3" t="str">
        <v>Lubonde</v>
      </c>
      <c r="CM468" s="3" t="str">
        <v>Lubonde</v>
      </c>
      <c r="CN468" s="3" t="str">
        <v>Lubonde</v>
      </c>
      <c r="CO468" s="3" t="str">
        <v>Lubonde</v>
      </c>
      <c r="CP468" s="3" t="str">
        <v>Lubonde</v>
      </c>
      <c r="CQ468" s="3" t="str">
        <v>Lubonde</v>
      </c>
      <c r="CR468" s="3" t="str">
        <v>Lubonde</v>
      </c>
      <c r="CS468" s="3" t="str">
        <v>Lubonde</v>
      </c>
      <c r="CT468" s="3" t="str">
        <v>Lubonde</v>
      </c>
      <c r="CU468" s="3" t="str">
        <v>Lubonde</v>
      </c>
      <c r="CV468" s="3" t="str">
        <v>Lubonde</v>
      </c>
      <c r="CW468" s="3" t="str">
        <v>Lubonde</v>
      </c>
      <c r="CX468" s="3" t="str">
        <v>Lubonde</v>
      </c>
      <c r="CY468" s="3" t="str">
        <v>Lubonde</v>
      </c>
      <c r="CZ468" s="3" t="str">
        <v>Lubonde</v>
      </c>
      <c r="DA468" s="3" t="str">
        <v>Lubonde</v>
      </c>
      <c r="DB468" s="3" t="str">
        <v>Lubonde</v>
      </c>
      <c r="DC468" s="3" t="str">
        <v>Lubonde</v>
      </c>
      <c r="DD468" s="3" t="str">
        <v>Lubonde</v>
      </c>
      <c r="DE468" s="3" t="str">
        <v>Lubonde</v>
      </c>
      <c r="DF468" s="3" t="str">
        <v>Lubonde</v>
      </c>
      <c r="DG468" s="3" t="str">
        <v>Lubonde</v>
      </c>
      <c r="DH468" s="3" t="str">
        <v>Lubonde</v>
      </c>
      <c r="DI468" s="3" t="str">
        <v>Lubonde</v>
      </c>
      <c r="DJ468" s="3" t="str">
        <v>Lubonde</v>
      </c>
      <c r="DK468" s="3" t="str">
        <v>Lubonde</v>
      </c>
      <c r="DL468" s="3" t="str">
        <v>Lubonde</v>
      </c>
      <c r="DM468" s="3" t="str">
        <v>Lubonde</v>
      </c>
      <c r="DN468" s="3" t="str">
        <v>Lubonde</v>
      </c>
      <c r="DO468" s="3" t="str">
        <v>Lubonde</v>
      </c>
      <c r="DP468" s="3" t="str">
        <v>Lubonde</v>
      </c>
    </row>
    <row r="469" spans="1:120" ht="14.5" x14ac:dyDescent="0.35">
      <c r="A469" s="3">
        <v>-20.427900000000001</v>
      </c>
      <c r="B469" s="3">
        <v>28.4084</v>
      </c>
      <c r="C469" s="3" t="s">
        <v>240</v>
      </c>
      <c r="D469" s="3" t="s">
        <v>107</v>
      </c>
      <c r="E469" s="3" t="s">
        <v>612</v>
      </c>
      <c r="F469" s="3">
        <v>300</v>
      </c>
      <c r="G469"/>
      <c r="H469" s="3" t="str">
        <f>CONCATENATE(site_list[[#This Row],[Country]],site_list[[#This Row],[Site.ID]])</f>
        <v>ZimbabweLucydale</v>
      </c>
      <c r="BB469" s="3" t="str">
        <v>Lucydale</v>
      </c>
      <c r="BC469" s="3" t="str">
        <v>Lucydale</v>
      </c>
      <c r="BD469" s="3" t="str">
        <v>Lucydale</v>
      </c>
      <c r="BE469" s="3" t="str">
        <v>Lucydale</v>
      </c>
      <c r="BF469" s="3" t="str">
        <v>Lucydale</v>
      </c>
      <c r="BG469" s="3" t="str">
        <v>Lucydale</v>
      </c>
      <c r="BH469" s="3" t="str">
        <v>Lucydale</v>
      </c>
      <c r="BI469" s="3" t="str">
        <v>Lucydale</v>
      </c>
      <c r="BJ469" s="3" t="str">
        <v>Lucydale</v>
      </c>
      <c r="BK469" s="3" t="str">
        <v>Lucydale</v>
      </c>
      <c r="BL469" s="3" t="str">
        <v>Lucydale</v>
      </c>
      <c r="BM469" s="3" t="str">
        <v>Lucydale</v>
      </c>
      <c r="BN469" s="3" t="str">
        <v>Lucydale</v>
      </c>
      <c r="BO469" s="3" t="str">
        <v>Lucydale</v>
      </c>
      <c r="BP469" s="3" t="str">
        <v>Lucydale</v>
      </c>
      <c r="BQ469" s="3" t="str">
        <v>Lucydale</v>
      </c>
      <c r="BR469" s="3" t="str">
        <v>Lucydale</v>
      </c>
      <c r="BS469" s="3" t="str">
        <v>Lucydale</v>
      </c>
      <c r="BT469" s="3" t="str">
        <v>Lucydale</v>
      </c>
      <c r="BU469" s="3" t="str">
        <v>Lucydale</v>
      </c>
      <c r="BV469" s="3" t="str">
        <v>Lucydale</v>
      </c>
      <c r="BW469" s="3" t="str">
        <v>Lucydale</v>
      </c>
      <c r="BX469" s="3" t="str">
        <v>Lucydale</v>
      </c>
      <c r="BY469" s="3" t="str">
        <v>Lucydale</v>
      </c>
      <c r="BZ469" s="3" t="str">
        <v>Lucydale</v>
      </c>
      <c r="CA469" s="3" t="str">
        <v>Lucydale</v>
      </c>
      <c r="CB469" s="3" t="str">
        <v>Lucydale</v>
      </c>
      <c r="CC469" s="3" t="str">
        <v>Lucydale</v>
      </c>
      <c r="CD469" s="3" t="str">
        <v>Lucydale</v>
      </c>
      <c r="CE469" s="3" t="str">
        <v>Lucydale</v>
      </c>
      <c r="CF469" s="3" t="str">
        <v>Lucydale</v>
      </c>
      <c r="CG469" s="3" t="str">
        <v>Lucydale</v>
      </c>
      <c r="CK469" s="3" t="str">
        <v>Lucydale</v>
      </c>
      <c r="CM469" s="3" t="str">
        <v>Lucydale</v>
      </c>
      <c r="CN469" s="3" t="str">
        <v>Lucydale</v>
      </c>
      <c r="CO469" s="3" t="str">
        <v>Lucydale</v>
      </c>
      <c r="CP469" s="3" t="str">
        <v>Lucydale</v>
      </c>
      <c r="CQ469" s="3" t="str">
        <v>Lucydale</v>
      </c>
      <c r="CR469" s="3" t="str">
        <v>Lucydale</v>
      </c>
      <c r="CS469" s="3" t="str">
        <v>Lucydale</v>
      </c>
      <c r="CT469" s="3" t="str">
        <v>Lucydale</v>
      </c>
      <c r="CU469" s="3" t="str">
        <v>Lucydale</v>
      </c>
      <c r="CV469" s="3" t="str">
        <v>Lucydale</v>
      </c>
      <c r="CW469" s="3" t="str">
        <v>Lucydale</v>
      </c>
      <c r="CX469" s="3" t="str">
        <v>Lucydale</v>
      </c>
      <c r="CY469" s="3" t="str">
        <v>Lucydale</v>
      </c>
      <c r="CZ469" s="3" t="str">
        <v>Lucydale</v>
      </c>
      <c r="DA469" s="3" t="str">
        <v>Lucydale</v>
      </c>
      <c r="DB469" s="3" t="str">
        <v>Lucydale</v>
      </c>
      <c r="DC469" s="3" t="str">
        <v>Lucydale</v>
      </c>
      <c r="DD469" s="3" t="str">
        <v>Lucydale</v>
      </c>
      <c r="DE469" s="3" t="str">
        <v>Lucydale</v>
      </c>
      <c r="DF469" s="3" t="str">
        <v>Lucydale</v>
      </c>
      <c r="DG469" s="3" t="str">
        <v>Lucydale</v>
      </c>
      <c r="DH469" s="3" t="str">
        <v>Lucydale</v>
      </c>
      <c r="DI469" s="3" t="str">
        <v>Lucydale</v>
      </c>
      <c r="DJ469" s="3" t="str">
        <v>Lucydale</v>
      </c>
      <c r="DK469" s="3" t="str">
        <v>Lucydale</v>
      </c>
      <c r="DL469" s="3" t="str">
        <v>Lucydale</v>
      </c>
      <c r="DM469" s="3" t="str">
        <v>Lucydale</v>
      </c>
      <c r="DN469" s="3" t="str">
        <v>Lucydale</v>
      </c>
      <c r="DO469" s="3" t="str">
        <v>Lucydale</v>
      </c>
      <c r="DP469" s="3" t="str">
        <v>Lucydale</v>
      </c>
    </row>
    <row r="470" spans="1:120" ht="14.5" x14ac:dyDescent="0.35">
      <c r="A470" s="3">
        <v>-11.4253</v>
      </c>
      <c r="B470" s="3">
        <v>34.045499999999997</v>
      </c>
      <c r="C470" s="3" t="s">
        <v>178</v>
      </c>
      <c r="D470" s="3" t="s">
        <v>112</v>
      </c>
      <c r="E470" s="3" t="s">
        <v>10303</v>
      </c>
      <c r="F470" s="3">
        <v>500</v>
      </c>
      <c r="G470"/>
      <c r="H470" s="3" t="str">
        <f>CONCATENATE(site_list[[#This Row],[Country]],site_list[[#This Row],[Site.ID]])</f>
        <v>MalawiLunyangwa</v>
      </c>
      <c r="BB470" s="3" t="str">
        <v>Lunyangwa</v>
      </c>
      <c r="BC470" s="3" t="str">
        <v>Lunyangwa</v>
      </c>
      <c r="BD470" s="3" t="str">
        <v>Lunyangwa</v>
      </c>
      <c r="BE470" s="3" t="str">
        <v>Lunyangwa</v>
      </c>
      <c r="BF470" s="3" t="str">
        <v>Lunyangwa</v>
      </c>
      <c r="BG470" s="3" t="str">
        <v>Lunyangwa</v>
      </c>
      <c r="BH470" s="3" t="str">
        <v>Lunyangwa</v>
      </c>
      <c r="BI470" s="3" t="str">
        <v>Lunyangwa</v>
      </c>
      <c r="BJ470" s="3" t="str">
        <v>Lunyangwa</v>
      </c>
      <c r="BK470" s="3" t="str">
        <v>Lunyangwa</v>
      </c>
      <c r="BL470" s="3" t="str">
        <v>Lunyangwa</v>
      </c>
      <c r="BM470" s="3" t="str">
        <v>Lunyangwa</v>
      </c>
      <c r="BN470" s="3" t="str">
        <v>Lunyangwa</v>
      </c>
      <c r="BO470" s="3" t="str">
        <v>Lunyangwa</v>
      </c>
      <c r="BP470" s="3" t="str">
        <v>Lunyangwa</v>
      </c>
      <c r="BQ470" s="3" t="str">
        <v>Lunyangwa</v>
      </c>
      <c r="BR470" s="3" t="str">
        <v>Lunyangwa</v>
      </c>
      <c r="BS470" s="3" t="str">
        <v>Lunyangwa</v>
      </c>
      <c r="BT470" s="3" t="str">
        <v>Lunyangwa</v>
      </c>
      <c r="BU470" s="3" t="str">
        <v>Lunyangwa</v>
      </c>
      <c r="BV470" s="3" t="str">
        <v>Lunyangwa</v>
      </c>
      <c r="BW470" s="3" t="str">
        <v>Lunyangwa</v>
      </c>
      <c r="BX470" s="3" t="str">
        <v>Lunyangwa</v>
      </c>
      <c r="BY470" s="3" t="str">
        <v>Lunyangwa</v>
      </c>
      <c r="BZ470" s="3" t="str">
        <v>Lunyangwa</v>
      </c>
      <c r="CA470" s="3" t="str">
        <v>Lunyangwa</v>
      </c>
      <c r="CB470" s="3" t="str">
        <v>Lunyangwa</v>
      </c>
      <c r="CC470" s="3" t="str">
        <v>Lunyangwa</v>
      </c>
      <c r="CD470" s="3" t="str">
        <v>Lunyangwa</v>
      </c>
      <c r="CE470" s="3" t="str">
        <v>Lunyangwa</v>
      </c>
      <c r="CF470" s="3" t="str">
        <v>Lunyangwa</v>
      </c>
      <c r="CG470" s="3" t="str">
        <v>Lunyangwa</v>
      </c>
      <c r="CK470" s="3" t="str">
        <v>Lunyangwa</v>
      </c>
      <c r="CM470" s="3" t="str">
        <v>Lunyangwa</v>
      </c>
      <c r="CN470" s="3" t="str">
        <v>Lunyangwa</v>
      </c>
      <c r="CO470" s="3" t="str">
        <v>Lunyangwa</v>
      </c>
      <c r="CP470" s="3" t="str">
        <v>Lunyangwa</v>
      </c>
      <c r="CQ470" s="3" t="str">
        <v>Lunyangwa</v>
      </c>
      <c r="CR470" s="3" t="str">
        <v>Lunyangwa</v>
      </c>
      <c r="CS470" s="3" t="str">
        <v>Lunyangwa</v>
      </c>
      <c r="CT470" s="3" t="str">
        <v>Lunyangwa</v>
      </c>
      <c r="CU470" s="3" t="str">
        <v>Lunyangwa</v>
      </c>
      <c r="CV470" s="3" t="str">
        <v>Lunyangwa</v>
      </c>
      <c r="CW470" s="3" t="str">
        <v>Lunyangwa</v>
      </c>
      <c r="CX470" s="3" t="str">
        <v>Lunyangwa</v>
      </c>
      <c r="CY470" s="3" t="str">
        <v>Lunyangwa</v>
      </c>
      <c r="CZ470" s="3" t="str">
        <v>Lunyangwa</v>
      </c>
      <c r="DA470" s="3" t="str">
        <v>Lunyangwa</v>
      </c>
      <c r="DB470" s="3" t="str">
        <v>Lunyangwa</v>
      </c>
      <c r="DC470" s="3" t="str">
        <v>Lunyangwa</v>
      </c>
      <c r="DD470" s="3" t="str">
        <v>Lunyangwa</v>
      </c>
      <c r="DE470" s="3" t="str">
        <v>Lunyangwa</v>
      </c>
      <c r="DF470" s="3" t="str">
        <v>Lunyangwa</v>
      </c>
      <c r="DG470" s="3" t="str">
        <v>Lunyangwa</v>
      </c>
      <c r="DH470" s="3" t="str">
        <v>Lunyangwa</v>
      </c>
      <c r="DI470" s="3" t="str">
        <v>Lunyangwa</v>
      </c>
      <c r="DJ470" s="3" t="str">
        <v>Lunyangwa</v>
      </c>
      <c r="DK470" s="3" t="str">
        <v>Lunyangwa</v>
      </c>
      <c r="DL470" s="3" t="str">
        <v>Lunyangwa</v>
      </c>
      <c r="DM470" s="3" t="str">
        <v>Lunyangwa</v>
      </c>
      <c r="DN470" s="3" t="str">
        <v>Lunyangwa</v>
      </c>
      <c r="DO470" s="3" t="str">
        <v>Lunyangwa</v>
      </c>
      <c r="DP470" s="3" t="str">
        <v>Lunyangwa</v>
      </c>
    </row>
    <row r="471" spans="1:120" ht="14.5" x14ac:dyDescent="0.35">
      <c r="A471" s="3">
        <v>6.6211000000000002</v>
      </c>
      <c r="B471" s="3">
        <v>2.2370999999999999</v>
      </c>
      <c r="C471" s="3" t="s">
        <v>100</v>
      </c>
      <c r="D471" s="3" t="s">
        <v>107</v>
      </c>
      <c r="E471" s="3" t="s">
        <v>163</v>
      </c>
      <c r="F471" s="3">
        <v>500</v>
      </c>
      <c r="G471"/>
      <c r="H471" s="3" t="str">
        <f>CONCATENATE(site_list[[#This Row],[Country]],site_list[[#This Row],[Site.ID]])</f>
        <v>BeninLycé Agricole Médji de Sekou</v>
      </c>
      <c r="BB471" s="3" t="str">
        <v>Lycé Agricole Médji de Sekou</v>
      </c>
      <c r="BC471" s="3" t="str">
        <v>Lycé Agricole Médji de Sekou</v>
      </c>
      <c r="BD471" s="3" t="str">
        <v>Lycé Agricole Médji de Sekou</v>
      </c>
      <c r="BE471" s="3" t="str">
        <v>Lycé Agricole Médji de Sekou</v>
      </c>
      <c r="BF471" s="3" t="str">
        <v>Lycé Agricole Médji de Sekou</v>
      </c>
      <c r="BG471" s="3" t="str">
        <v>Lycé Agricole Médji de Sekou</v>
      </c>
      <c r="BH471" s="3" t="str">
        <v>Lycé Agricole Médji de Sekou</v>
      </c>
      <c r="BI471" s="3" t="str">
        <v>Lycé Agricole Médji de Sekou</v>
      </c>
      <c r="BJ471" s="3" t="str">
        <v>Lycé Agricole Médji de Sekou</v>
      </c>
      <c r="BK471" s="3" t="str">
        <v>Lycé Agricole Médji de Sekou</v>
      </c>
      <c r="BL471" s="3" t="str">
        <v>Lycé Agricole Médji de Sekou</v>
      </c>
      <c r="BM471" s="3" t="str">
        <v>Lycé Agricole Médji de Sekou</v>
      </c>
      <c r="BN471" s="3" t="str">
        <v>Lycé Agricole Médji de Sekou</v>
      </c>
      <c r="BO471" s="3" t="str">
        <v>Lycé Agricole Médji de Sekou</v>
      </c>
      <c r="BP471" s="3" t="str">
        <v>Lycé Agricole Médji de Sekou</v>
      </c>
      <c r="BQ471" s="3" t="str">
        <v>Lycé Agricole Médji de Sekou</v>
      </c>
      <c r="BR471" s="3" t="str">
        <v>Lycé Agricole Médji de Sekou</v>
      </c>
      <c r="BS471" s="3" t="str">
        <v>Lycé Agricole Médji de Sekou</v>
      </c>
      <c r="BT471" s="3" t="str">
        <v>Lycé Agricole Médji de Sekou</v>
      </c>
      <c r="BU471" s="3" t="str">
        <v>Lycé Agricole Médji de Sekou</v>
      </c>
      <c r="BV471" s="3" t="str">
        <v>Lycé Agricole Médji de Sekou</v>
      </c>
      <c r="BW471" s="3" t="str">
        <v>Lycé Agricole Médji de Sekou</v>
      </c>
      <c r="BX471" s="3" t="str">
        <v>Lycé Agricole Médji de Sekou</v>
      </c>
      <c r="BY471" s="3" t="str">
        <v>Lycé Agricole Médji de Sekou</v>
      </c>
      <c r="BZ471" s="3" t="str">
        <v>Lycé Agricole Médji de Sekou</v>
      </c>
      <c r="CA471" s="3" t="str">
        <v>Lycé Agricole Médji de Sekou</v>
      </c>
      <c r="CB471" s="3" t="str">
        <v>Lycé Agricole Médji de Sekou</v>
      </c>
      <c r="CC471" s="3" t="str">
        <v>Lycé Agricole Médji de Sekou</v>
      </c>
      <c r="CD471" s="3" t="str">
        <v>Lycé Agricole Médji de Sekou</v>
      </c>
      <c r="CE471" s="3" t="str">
        <v>Lycé Agricole Médji de Sekou</v>
      </c>
      <c r="CF471" s="3" t="str">
        <v>Lycé Agricole Médji de Sekou</v>
      </c>
      <c r="CG471" s="3" t="str">
        <v>Lycé Agricole Médji de Sekou</v>
      </c>
      <c r="CK471" s="3" t="str">
        <v>Lycé Agricole Médji de Sekou</v>
      </c>
      <c r="CM471" s="3" t="str">
        <v>Lycé Agricole Médji de Sekou</v>
      </c>
      <c r="CN471" s="3" t="str">
        <v>Lycé Agricole Médji de Sekou</v>
      </c>
      <c r="CO471" s="3" t="str">
        <v>Lycé Agricole Médji de Sekou</v>
      </c>
      <c r="CP471" s="3" t="str">
        <v>Lycé Agricole Médji de Sekou</v>
      </c>
      <c r="CQ471" s="3" t="str">
        <v>Lycé Agricole Médji de Sekou</v>
      </c>
      <c r="CR471" s="3" t="str">
        <v>Lycé Agricole Médji de Sekou</v>
      </c>
      <c r="CS471" s="3" t="str">
        <v>Lycé Agricole Médji de Sekou</v>
      </c>
      <c r="CT471" s="3" t="str">
        <v>Lycé Agricole Médji de Sekou</v>
      </c>
      <c r="CU471" s="3" t="str">
        <v>Lycé Agricole Médji de Sekou</v>
      </c>
      <c r="CV471" s="3" t="str">
        <v>Lycé Agricole Médji de Sekou</v>
      </c>
      <c r="CW471" s="3" t="str">
        <v>Lycé Agricole Médji de Sekou</v>
      </c>
      <c r="CX471" s="3" t="str">
        <v>Lycé Agricole Médji de Sekou</v>
      </c>
      <c r="CY471" s="3" t="str">
        <v>Lycé Agricole Médji de Sekou</v>
      </c>
      <c r="CZ471" s="3" t="str">
        <v>Lycé Agricole Médji de Sekou</v>
      </c>
      <c r="DA471" s="3" t="str">
        <v>Lycé Agricole Médji de Sekou</v>
      </c>
      <c r="DB471" s="3" t="str">
        <v>Lycé Agricole Médji de Sekou</v>
      </c>
      <c r="DC471" s="3" t="str">
        <v>Lycé Agricole Médji de Sekou</v>
      </c>
      <c r="DD471" s="3" t="str">
        <v>Lycé Agricole Médji de Sekou</v>
      </c>
      <c r="DE471" s="3" t="str">
        <v>Lycé Agricole Médji de Sekou</v>
      </c>
      <c r="DF471" s="3" t="str">
        <v>Lycé Agricole Médji de Sekou</v>
      </c>
      <c r="DG471" s="3" t="str">
        <v>Lycé Agricole Médji de Sekou</v>
      </c>
      <c r="DH471" s="3" t="str">
        <v>Lycé Agricole Médji de Sekou</v>
      </c>
      <c r="DI471" s="3" t="str">
        <v>Lycé Agricole Médji de Sekou</v>
      </c>
      <c r="DJ471" s="3" t="str">
        <v>Lycé Agricole Médji de Sekou</v>
      </c>
      <c r="DK471" s="3" t="str">
        <v>Lycé Agricole Médji de Sekou</v>
      </c>
      <c r="DL471" s="3" t="str">
        <v>Lycé Agricole Médji de Sekou</v>
      </c>
      <c r="DM471" s="3" t="str">
        <v>Lycé Agricole Médji de Sekou</v>
      </c>
      <c r="DN471" s="3" t="str">
        <v>Lycé Agricole Médji de Sekou</v>
      </c>
      <c r="DO471" s="3" t="str">
        <v>Lycé Agricole Médji de Sekou</v>
      </c>
      <c r="DP471" s="3" t="str">
        <v>Lycé Agricole Médji de Sekou</v>
      </c>
    </row>
    <row r="472" spans="1:120" ht="14.5" x14ac:dyDescent="0.35">
      <c r="A472" s="3">
        <v>-2.7191000000000001</v>
      </c>
      <c r="B472" s="3">
        <v>33.023099999999999</v>
      </c>
      <c r="C472" s="3" t="s">
        <v>226</v>
      </c>
      <c r="D472" s="3" t="s">
        <v>107</v>
      </c>
      <c r="E472" s="3" t="s">
        <v>546</v>
      </c>
      <c r="F472" s="3">
        <v>250</v>
      </c>
      <c r="G472"/>
      <c r="H472" s="3" t="str">
        <f>CONCATENATE(site_list[[#This Row],[Country]],site_list[[#This Row],[Site.ID]])</f>
        <v>TanzaniaLZARDI, Ukiriguru</v>
      </c>
      <c r="BB472" s="3" t="str">
        <v>LZARDI, Ukiriguru</v>
      </c>
      <c r="BC472" s="3" t="str">
        <v>LZARDI, Ukiriguru</v>
      </c>
      <c r="BD472" s="3" t="str">
        <v>LZARDI, Ukiriguru</v>
      </c>
      <c r="BE472" s="3" t="str">
        <v>LZARDI, Ukiriguru</v>
      </c>
      <c r="BF472" s="3" t="str">
        <v>LZARDI, Ukiriguru</v>
      </c>
      <c r="BG472" s="3" t="str">
        <v>LZARDI, Ukiriguru</v>
      </c>
      <c r="BH472" s="3" t="str">
        <v>LZARDI, Ukiriguru</v>
      </c>
      <c r="BI472" s="3" t="str">
        <v>LZARDI, Ukiriguru</v>
      </c>
      <c r="BJ472" s="3" t="str">
        <v>LZARDI, Ukiriguru</v>
      </c>
      <c r="BK472" s="3" t="str">
        <v>LZARDI, Ukiriguru</v>
      </c>
      <c r="BL472" s="3" t="str">
        <v>LZARDI, Ukiriguru</v>
      </c>
      <c r="BM472" s="3" t="str">
        <v>LZARDI, Ukiriguru</v>
      </c>
      <c r="BN472" s="3" t="str">
        <v>LZARDI, Ukiriguru</v>
      </c>
      <c r="BO472" s="3" t="str">
        <v>LZARDI, Ukiriguru</v>
      </c>
      <c r="BP472" s="3" t="str">
        <v>LZARDI, Ukiriguru</v>
      </c>
      <c r="BQ472" s="3" t="str">
        <v>LZARDI, Ukiriguru</v>
      </c>
      <c r="BR472" s="3" t="str">
        <v>LZARDI, Ukiriguru</v>
      </c>
      <c r="BS472" s="3" t="str">
        <v>LZARDI, Ukiriguru</v>
      </c>
      <c r="BT472" s="3" t="str">
        <v>LZARDI, Ukiriguru</v>
      </c>
      <c r="BU472" s="3" t="str">
        <v>LZARDI, Ukiriguru</v>
      </c>
      <c r="BV472" s="3" t="str">
        <v>LZARDI, Ukiriguru</v>
      </c>
      <c r="BW472" s="3" t="str">
        <v>LZARDI, Ukiriguru</v>
      </c>
      <c r="BX472" s="3" t="str">
        <v>LZARDI, Ukiriguru</v>
      </c>
      <c r="BY472" s="3" t="str">
        <v>LZARDI, Ukiriguru</v>
      </c>
      <c r="BZ472" s="3" t="str">
        <v>LZARDI, Ukiriguru</v>
      </c>
      <c r="CA472" s="3" t="str">
        <v>LZARDI, Ukiriguru</v>
      </c>
      <c r="CB472" s="3" t="str">
        <v>LZARDI, Ukiriguru</v>
      </c>
      <c r="CC472" s="3" t="str">
        <v>LZARDI, Ukiriguru</v>
      </c>
      <c r="CD472" s="3" t="str">
        <v>LZARDI, Ukiriguru</v>
      </c>
      <c r="CE472" s="3" t="str">
        <v>LZARDI, Ukiriguru</v>
      </c>
      <c r="CF472" s="3" t="str">
        <v>LZARDI, Ukiriguru</v>
      </c>
      <c r="CG472" s="3" t="str">
        <v>LZARDI, Ukiriguru</v>
      </c>
      <c r="CK472" s="3" t="str">
        <v>LZARDI, Ukiriguru</v>
      </c>
      <c r="CM472" s="3" t="str">
        <v>LZARDI, Ukiriguru</v>
      </c>
      <c r="CN472" s="3" t="str">
        <v>LZARDI, Ukiriguru</v>
      </c>
      <c r="CO472" s="3" t="str">
        <v>LZARDI, Ukiriguru</v>
      </c>
      <c r="CP472" s="3" t="str">
        <v>LZARDI, Ukiriguru</v>
      </c>
      <c r="CQ472" s="3" t="str">
        <v>LZARDI, Ukiriguru</v>
      </c>
      <c r="CR472" s="3" t="str">
        <v>LZARDI, Ukiriguru</v>
      </c>
      <c r="CS472" s="3" t="str">
        <v>LZARDI, Ukiriguru</v>
      </c>
      <c r="CT472" s="3" t="str">
        <v>LZARDI, Ukiriguru</v>
      </c>
      <c r="CU472" s="3" t="str">
        <v>LZARDI, Ukiriguru</v>
      </c>
      <c r="CV472" s="3" t="str">
        <v>LZARDI, Ukiriguru</v>
      </c>
      <c r="CW472" s="3" t="str">
        <v>LZARDI, Ukiriguru</v>
      </c>
      <c r="CX472" s="3" t="str">
        <v>LZARDI, Ukiriguru</v>
      </c>
      <c r="CY472" s="3" t="str">
        <v>LZARDI, Ukiriguru</v>
      </c>
      <c r="CZ472" s="3" t="str">
        <v>LZARDI, Ukiriguru</v>
      </c>
      <c r="DA472" s="3" t="str">
        <v>LZARDI, Ukiriguru</v>
      </c>
      <c r="DB472" s="3" t="str">
        <v>LZARDI, Ukiriguru</v>
      </c>
      <c r="DC472" s="3" t="str">
        <v>LZARDI, Ukiriguru</v>
      </c>
      <c r="DD472" s="3" t="str">
        <v>LZARDI, Ukiriguru</v>
      </c>
      <c r="DE472" s="3" t="str">
        <v>LZARDI, Ukiriguru</v>
      </c>
      <c r="DF472" s="3" t="str">
        <v>LZARDI, Ukiriguru</v>
      </c>
      <c r="DG472" s="3" t="str">
        <v>LZARDI, Ukiriguru</v>
      </c>
      <c r="DH472" s="3" t="str">
        <v>LZARDI, Ukiriguru</v>
      </c>
      <c r="DI472" s="3" t="str">
        <v>LZARDI, Ukiriguru</v>
      </c>
      <c r="DJ472" s="3" t="str">
        <v>LZARDI, Ukiriguru</v>
      </c>
      <c r="DK472" s="3" t="str">
        <v>LZARDI, Ukiriguru</v>
      </c>
      <c r="DL472" s="3" t="str">
        <v>LZARDI, Ukiriguru</v>
      </c>
      <c r="DM472" s="3" t="str">
        <v>LZARDI, Ukiriguru</v>
      </c>
      <c r="DN472" s="3" t="str">
        <v>LZARDI, Ukiriguru</v>
      </c>
      <c r="DO472" s="3" t="str">
        <v>LZARDI, Ukiriguru</v>
      </c>
      <c r="DP472" s="3" t="str">
        <v>LZARDI, Ukiriguru</v>
      </c>
    </row>
    <row r="473" spans="1:120" ht="14.5" x14ac:dyDescent="0.35">
      <c r="A473" s="3">
        <v>14.23333</v>
      </c>
      <c r="B473" s="3">
        <v>32.816670000000002</v>
      </c>
      <c r="C473" s="3" t="s">
        <v>217</v>
      </c>
      <c r="D473" s="3" t="s">
        <v>107</v>
      </c>
      <c r="E473" s="3" t="s">
        <v>533</v>
      </c>
      <c r="F473" s="3">
        <v>917</v>
      </c>
      <c r="G473"/>
      <c r="H473" s="3" t="str">
        <f>CONCATENATE(site_list[[#This Row],[Country]],site_list[[#This Row],[Site.ID]])</f>
        <v>SudanMaatug Research Substation, Gezira Scheme</v>
      </c>
      <c r="BB473" s="3" t="str">
        <v>Maatug Research Substation, Gezira Scheme</v>
      </c>
      <c r="BC473" s="3" t="str">
        <v>Maatug Research Substation, Gezira Scheme</v>
      </c>
      <c r="BD473" s="3" t="str">
        <v>Maatug Research Substation, Gezira Scheme</v>
      </c>
      <c r="BE473" s="3" t="str">
        <v>Maatug Research Substation, Gezira Scheme</v>
      </c>
      <c r="BF473" s="3" t="str">
        <v>Maatug Research Substation, Gezira Scheme</v>
      </c>
      <c r="BG473" s="3" t="str">
        <v>Maatug Research Substation, Gezira Scheme</v>
      </c>
      <c r="BH473" s="3" t="str">
        <v>Maatug Research Substation, Gezira Scheme</v>
      </c>
      <c r="BI473" s="3" t="str">
        <v>Maatug Research Substation, Gezira Scheme</v>
      </c>
      <c r="BJ473" s="3" t="str">
        <v>Maatug Research Substation, Gezira Scheme</v>
      </c>
      <c r="BK473" s="3" t="str">
        <v>Maatug Research Substation, Gezira Scheme</v>
      </c>
      <c r="BL473" s="3" t="str">
        <v>Maatug Research Substation, Gezira Scheme</v>
      </c>
      <c r="BM473" s="3" t="str">
        <v>Maatug Research Substation, Gezira Scheme</v>
      </c>
      <c r="BN473" s="3" t="str">
        <v>Maatug Research Substation, Gezira Scheme</v>
      </c>
      <c r="BO473" s="3" t="str">
        <v>Maatug Research Substation, Gezira Scheme</v>
      </c>
      <c r="BP473" s="3" t="str">
        <v>Maatug Research Substation, Gezira Scheme</v>
      </c>
      <c r="BQ473" s="3" t="str">
        <v>Maatug Research Substation, Gezira Scheme</v>
      </c>
      <c r="BR473" s="3" t="str">
        <v>Maatug Research Substation, Gezira Scheme</v>
      </c>
      <c r="BS473" s="3" t="str">
        <v>Maatug Research Substation, Gezira Scheme</v>
      </c>
      <c r="BT473" s="3" t="str">
        <v>Maatug Research Substation, Gezira Scheme</v>
      </c>
      <c r="BU473" s="3" t="str">
        <v>Maatug Research Substation, Gezira Scheme</v>
      </c>
      <c r="BV473" s="3" t="str">
        <v>Maatug Research Substation, Gezira Scheme</v>
      </c>
      <c r="BW473" s="3" t="str">
        <v>Maatug Research Substation, Gezira Scheme</v>
      </c>
      <c r="BX473" s="3" t="str">
        <v>Maatug Research Substation, Gezira Scheme</v>
      </c>
      <c r="BY473" s="3" t="str">
        <v>Maatug Research Substation, Gezira Scheme</v>
      </c>
      <c r="BZ473" s="3" t="str">
        <v>Maatug Research Substation, Gezira Scheme</v>
      </c>
      <c r="CA473" s="3" t="str">
        <v>Maatug Research Substation, Gezira Scheme</v>
      </c>
      <c r="CB473" s="3" t="str">
        <v>Maatug Research Substation, Gezira Scheme</v>
      </c>
      <c r="CC473" s="3" t="str">
        <v>Maatug Research Substation, Gezira Scheme</v>
      </c>
      <c r="CD473" s="3" t="str">
        <v>Maatug Research Substation, Gezira Scheme</v>
      </c>
      <c r="CE473" s="3" t="str">
        <v>Maatug Research Substation, Gezira Scheme</v>
      </c>
      <c r="CF473" s="3" t="str">
        <v>Maatug Research Substation, Gezira Scheme</v>
      </c>
      <c r="CG473" s="3" t="str">
        <v>Maatug Research Substation, Gezira Scheme</v>
      </c>
      <c r="CK473" s="3" t="str">
        <v>Maatug Research Substation, Gezira Scheme</v>
      </c>
      <c r="CM473" s="3" t="str">
        <v>Maatug Research Substation, Gezira Scheme</v>
      </c>
      <c r="CN473" s="3" t="str">
        <v>Maatug Research Substation, Gezira Scheme</v>
      </c>
      <c r="CO473" s="3" t="str">
        <v>Maatug Research Substation, Gezira Scheme</v>
      </c>
      <c r="CP473" s="3" t="str">
        <v>Maatug Research Substation, Gezira Scheme</v>
      </c>
      <c r="CQ473" s="3" t="str">
        <v>Maatug Research Substation, Gezira Scheme</v>
      </c>
      <c r="CR473" s="3" t="str">
        <v>Maatug Research Substation, Gezira Scheme</v>
      </c>
      <c r="CS473" s="3" t="str">
        <v>Maatug Research Substation, Gezira Scheme</v>
      </c>
      <c r="CT473" s="3" t="str">
        <v>Maatug Research Substation, Gezira Scheme</v>
      </c>
      <c r="CU473" s="3" t="str">
        <v>Maatug Research Substation, Gezira Scheme</v>
      </c>
      <c r="CV473" s="3" t="str">
        <v>Maatug Research Substation, Gezira Scheme</v>
      </c>
      <c r="CW473" s="3" t="str">
        <v>Maatug Research Substation, Gezira Scheme</v>
      </c>
      <c r="CX473" s="3" t="str">
        <v>Maatug Research Substation, Gezira Scheme</v>
      </c>
      <c r="CY473" s="3" t="str">
        <v>Maatug Research Substation, Gezira Scheme</v>
      </c>
      <c r="CZ473" s="3" t="str">
        <v>Maatug Research Substation, Gezira Scheme</v>
      </c>
      <c r="DA473" s="3" t="str">
        <v>Maatug Research Substation, Gezira Scheme</v>
      </c>
      <c r="DB473" s="3" t="str">
        <v>Maatug Research Substation, Gezira Scheme</v>
      </c>
      <c r="DC473" s="3" t="str">
        <v>Maatug Research Substation, Gezira Scheme</v>
      </c>
      <c r="DD473" s="3" t="str">
        <v>Maatug Research Substation, Gezira Scheme</v>
      </c>
      <c r="DE473" s="3" t="str">
        <v>Maatug Research Substation, Gezira Scheme</v>
      </c>
      <c r="DF473" s="3" t="str">
        <v>Maatug Research Substation, Gezira Scheme</v>
      </c>
      <c r="DG473" s="3" t="str">
        <v>Maatug Research Substation, Gezira Scheme</v>
      </c>
      <c r="DH473" s="3" t="str">
        <v>Maatug Research Substation, Gezira Scheme</v>
      </c>
      <c r="DI473" s="3" t="str">
        <v>Maatug Research Substation, Gezira Scheme</v>
      </c>
      <c r="DJ473" s="3" t="str">
        <v>Maatug Research Substation, Gezira Scheme</v>
      </c>
      <c r="DK473" s="3" t="str">
        <v>Maatug Research Substation, Gezira Scheme</v>
      </c>
      <c r="DL473" s="3" t="str">
        <v>Maatug Research Substation, Gezira Scheme</v>
      </c>
      <c r="DM473" s="3" t="str">
        <v>Maatug Research Substation, Gezira Scheme</v>
      </c>
      <c r="DN473" s="3" t="str">
        <v>Maatug Research Substation, Gezira Scheme</v>
      </c>
      <c r="DO473" s="3" t="str">
        <v>Maatug Research Substation, Gezira Scheme</v>
      </c>
      <c r="DP473" s="3" t="str">
        <v>Maatug Research Substation, Gezira Scheme</v>
      </c>
    </row>
    <row r="474" spans="1:120" ht="14.5" x14ac:dyDescent="0.35">
      <c r="A474" s="3">
        <v>0.59</v>
      </c>
      <c r="B474" s="3">
        <v>34.6</v>
      </c>
      <c r="C474" s="3" t="s">
        <v>166</v>
      </c>
      <c r="D474" s="3" t="s">
        <v>112</v>
      </c>
      <c r="E474" s="3" t="s">
        <v>9760</v>
      </c>
      <c r="F474" s="3">
        <v>200</v>
      </c>
      <c r="G474"/>
      <c r="H474" s="3" t="str">
        <f>CONCATENATE(site_list[[#This Row],[Country]],site_list[[#This Row],[Site.ID]])</f>
        <v>KenyaMabanga Farmers Training Center-Mabanga</v>
      </c>
      <c r="BB474" s="3" t="str">
        <v>Mabanga Farmers Training Center-Mabanga</v>
      </c>
      <c r="BC474" s="3" t="str">
        <v>Mabanga Farmers Training Center-Mabanga</v>
      </c>
      <c r="BD474" s="3" t="str">
        <v>Mabanga Farmers Training Center-Mabanga</v>
      </c>
      <c r="BE474" s="3" t="str">
        <v>Mabanga Farmers Training Center-Mabanga</v>
      </c>
      <c r="BF474" s="3" t="str">
        <v>Mabanga Farmers Training Center-Mabanga</v>
      </c>
      <c r="BG474" s="3" t="str">
        <v>Mabanga Farmers Training Center-Mabanga</v>
      </c>
      <c r="BH474" s="3" t="str">
        <v>Mabanga Farmers Training Center-Mabanga</v>
      </c>
      <c r="BI474" s="3" t="str">
        <v>Mabanga Farmers Training Center-Mabanga</v>
      </c>
      <c r="BJ474" s="3" t="str">
        <v>Mabanga Farmers Training Center-Mabanga</v>
      </c>
      <c r="BK474" s="3" t="str">
        <v>Mabanga Farmers Training Center-Mabanga</v>
      </c>
      <c r="BL474" s="3" t="str">
        <v>Mabanga Farmers Training Center-Mabanga</v>
      </c>
      <c r="BM474" s="3" t="str">
        <v>Mabanga Farmers Training Center-Mabanga</v>
      </c>
      <c r="BN474" s="3" t="str">
        <v>Mabanga Farmers Training Center-Mabanga</v>
      </c>
      <c r="BO474" s="3" t="str">
        <v>Mabanga Farmers Training Center-Mabanga</v>
      </c>
      <c r="BP474" s="3" t="str">
        <v>Mabanga Farmers Training Center-Mabanga</v>
      </c>
      <c r="BQ474" s="3" t="str">
        <v>Mabanga Farmers Training Center-Mabanga</v>
      </c>
      <c r="BR474" s="3" t="str">
        <v>Mabanga Farmers Training Center-Mabanga</v>
      </c>
      <c r="BS474" s="3" t="str">
        <v>Mabanga Farmers Training Center-Mabanga</v>
      </c>
      <c r="BT474" s="3" t="str">
        <v>Mabanga Farmers Training Center-Mabanga</v>
      </c>
      <c r="BU474" s="3" t="str">
        <v>Mabanga Farmers Training Center-Mabanga</v>
      </c>
      <c r="BV474" s="3" t="str">
        <v>Mabanga Farmers Training Center-Mabanga</v>
      </c>
      <c r="BW474" s="3" t="str">
        <v>Mabanga Farmers Training Center-Mabanga</v>
      </c>
      <c r="BX474" s="3" t="str">
        <v>Mabanga Farmers Training Center-Mabanga</v>
      </c>
      <c r="BY474" s="3" t="str">
        <v>Mabanga Farmers Training Center-Mabanga</v>
      </c>
      <c r="BZ474" s="3" t="str">
        <v>Mabanga Farmers Training Center-Mabanga</v>
      </c>
      <c r="CA474" s="3" t="str">
        <v>Mabanga Farmers Training Center-Mabanga</v>
      </c>
      <c r="CB474" s="3" t="str">
        <v>Mabanga Farmers Training Center-Mabanga</v>
      </c>
      <c r="CC474" s="3" t="str">
        <v>Mabanga Farmers Training Center-Mabanga</v>
      </c>
      <c r="CD474" s="3" t="str">
        <v>Mabanga Farmers Training Center-Mabanga</v>
      </c>
      <c r="CE474" s="3" t="str">
        <v>Mabanga Farmers Training Center-Mabanga</v>
      </c>
      <c r="CF474" s="3" t="str">
        <v>Mabanga Farmers Training Center-Mabanga</v>
      </c>
      <c r="CG474" s="3" t="str">
        <v>Mabanga Farmers Training Center-Mabanga</v>
      </c>
      <c r="CK474" s="3" t="str">
        <v>Mabanga Farmers Training Center-Mabanga</v>
      </c>
      <c r="CM474" s="3" t="str">
        <v>Mabanga Farmers Training Center-Mabanga</v>
      </c>
      <c r="CN474" s="3" t="str">
        <v>Mabanga Farmers Training Center-Mabanga</v>
      </c>
      <c r="CO474" s="3" t="str">
        <v>Mabanga Farmers Training Center-Mabanga</v>
      </c>
      <c r="CP474" s="3" t="str">
        <v>Mabanga Farmers Training Center-Mabanga</v>
      </c>
      <c r="CQ474" s="3" t="str">
        <v>Mabanga Farmers Training Center-Mabanga</v>
      </c>
      <c r="CR474" s="3" t="str">
        <v>Mabanga Farmers Training Center-Mabanga</v>
      </c>
      <c r="CS474" s="3" t="str">
        <v>Mabanga Farmers Training Center-Mabanga</v>
      </c>
      <c r="CT474" s="3" t="str">
        <v>Mabanga Farmers Training Center-Mabanga</v>
      </c>
      <c r="CU474" s="3" t="str">
        <v>Mabanga Farmers Training Center-Mabanga</v>
      </c>
      <c r="CV474" s="3" t="str">
        <v>Mabanga Farmers Training Center-Mabanga</v>
      </c>
      <c r="CW474" s="3" t="str">
        <v>Mabanga Farmers Training Center-Mabanga</v>
      </c>
      <c r="CX474" s="3" t="str">
        <v>Mabanga Farmers Training Center-Mabanga</v>
      </c>
      <c r="CY474" s="3" t="str">
        <v>Mabanga Farmers Training Center-Mabanga</v>
      </c>
      <c r="CZ474" s="3" t="str">
        <v>Mabanga Farmers Training Center-Mabanga</v>
      </c>
      <c r="DA474" s="3" t="str">
        <v>Mabanga Farmers Training Center-Mabanga</v>
      </c>
      <c r="DB474" s="3" t="str">
        <v>Mabanga Farmers Training Center-Mabanga</v>
      </c>
      <c r="DC474" s="3" t="str">
        <v>Mabanga Farmers Training Center-Mabanga</v>
      </c>
      <c r="DD474" s="3" t="str">
        <v>Mabanga Farmers Training Center-Mabanga</v>
      </c>
      <c r="DE474" s="3" t="str">
        <v>Mabanga Farmers Training Center-Mabanga</v>
      </c>
      <c r="DF474" s="3" t="str">
        <v>Mabanga Farmers Training Center-Mabanga</v>
      </c>
      <c r="DG474" s="3" t="str">
        <v>Mabanga Farmers Training Center-Mabanga</v>
      </c>
      <c r="DH474" s="3" t="str">
        <v>Mabanga Farmers Training Center-Mabanga</v>
      </c>
      <c r="DI474" s="3" t="str">
        <v>Mabanga Farmers Training Center-Mabanga</v>
      </c>
      <c r="DJ474" s="3" t="str">
        <v>Mabanga Farmers Training Center-Mabanga</v>
      </c>
      <c r="DK474" s="3" t="str">
        <v>Mabanga Farmers Training Center-Mabanga</v>
      </c>
      <c r="DL474" s="3" t="str">
        <v>Mabanga Farmers Training Center-Mabanga</v>
      </c>
      <c r="DM474" s="3" t="str">
        <v>Mabanga Farmers Training Center-Mabanga</v>
      </c>
      <c r="DN474" s="3" t="str">
        <v>Mabanga Farmers Training Center-Mabanga</v>
      </c>
      <c r="DO474" s="3" t="str">
        <v>Mabanga Farmers Training Center-Mabanga</v>
      </c>
      <c r="DP474" s="3" t="str">
        <v>Mabanga Farmers Training Center-Mabanga</v>
      </c>
    </row>
    <row r="475" spans="1:120" ht="14.5" x14ac:dyDescent="0.35">
      <c r="A475" s="3">
        <v>1.6194</v>
      </c>
      <c r="B475" s="3">
        <v>75.602999999999994</v>
      </c>
      <c r="C475" s="3" t="s">
        <v>9243</v>
      </c>
      <c r="D475" s="3" t="s">
        <v>112</v>
      </c>
      <c r="E475" s="3" t="s">
        <v>9762</v>
      </c>
      <c r="F475" s="3">
        <v>895</v>
      </c>
      <c r="G475"/>
      <c r="H475" s="3" t="str">
        <f>CONCATENATE(site_list[[#This Row],[Country]],site_list[[#This Row],[Site.ID]])</f>
        <v>ColombiaMacagual Research Center of the University of Amazonia</v>
      </c>
      <c r="BB475" s="3" t="str">
        <v>Macagual Research Center of the University of Amazonia</v>
      </c>
      <c r="BC475" s="3" t="str">
        <v>Macagual Research Center of the University of Amazonia</v>
      </c>
      <c r="BD475" s="3" t="str">
        <v>Macagual Research Center of the University of Amazonia</v>
      </c>
      <c r="BE475" s="3" t="str">
        <v>Macagual Research Center of the University of Amazonia</v>
      </c>
      <c r="BF475" s="3" t="str">
        <v>Macagual Research Center of the University of Amazonia</v>
      </c>
      <c r="BG475" s="3" t="str">
        <v>Macagual Research Center of the University of Amazonia</v>
      </c>
      <c r="BH475" s="3" t="str">
        <v>Macagual Research Center of the University of Amazonia</v>
      </c>
      <c r="BI475" s="3" t="str">
        <v>Macagual Research Center of the University of Amazonia</v>
      </c>
      <c r="BJ475" s="3" t="str">
        <v>Macagual Research Center of the University of Amazonia</v>
      </c>
      <c r="BK475" s="3" t="str">
        <v>Macagual Research Center of the University of Amazonia</v>
      </c>
      <c r="BL475" s="3" t="str">
        <v>Macagual Research Center of the University of Amazonia</v>
      </c>
      <c r="BM475" s="3" t="str">
        <v>Macagual Research Center of the University of Amazonia</v>
      </c>
      <c r="BN475" s="3" t="str">
        <v>Macagual Research Center of the University of Amazonia</v>
      </c>
      <c r="BO475" s="3" t="str">
        <v>Macagual Research Center of the University of Amazonia</v>
      </c>
      <c r="BP475" s="3" t="str">
        <v>Macagual Research Center of the University of Amazonia</v>
      </c>
      <c r="BQ475" s="3" t="str">
        <v>Macagual Research Center of the University of Amazonia</v>
      </c>
      <c r="BR475" s="3" t="str">
        <v>Macagual Research Center of the University of Amazonia</v>
      </c>
      <c r="BS475" s="3" t="str">
        <v>Macagual Research Center of the University of Amazonia</v>
      </c>
      <c r="BT475" s="3" t="str">
        <v>Macagual Research Center of the University of Amazonia</v>
      </c>
      <c r="BU475" s="3" t="str">
        <v>Macagual Research Center of the University of Amazonia</v>
      </c>
      <c r="BV475" s="3" t="str">
        <v>Macagual Research Center of the University of Amazonia</v>
      </c>
      <c r="BW475" s="3" t="str">
        <v>Macagual Research Center of the University of Amazonia</v>
      </c>
      <c r="BX475" s="3" t="str">
        <v>Macagual Research Center of the University of Amazonia</v>
      </c>
      <c r="BY475" s="3" t="str">
        <v>Macagual Research Center of the University of Amazonia</v>
      </c>
      <c r="BZ475" s="3" t="str">
        <v>Macagual Research Center of the University of Amazonia</v>
      </c>
      <c r="CA475" s="3" t="str">
        <v>Macagual Research Center of the University of Amazonia</v>
      </c>
      <c r="CB475" s="3" t="str">
        <v>Macagual Research Center of the University of Amazonia</v>
      </c>
      <c r="CC475" s="3" t="str">
        <v>Macagual Research Center of the University of Amazonia</v>
      </c>
      <c r="CD475" s="3" t="str">
        <v>Macagual Research Center of the University of Amazonia</v>
      </c>
      <c r="CE475" s="3" t="str">
        <v>Macagual Research Center of the University of Amazonia</v>
      </c>
      <c r="CF475" s="3" t="str">
        <v>Macagual Research Center of the University of Amazonia</v>
      </c>
      <c r="CG475" s="3" t="str">
        <v>Macagual Research Center of the University of Amazonia</v>
      </c>
      <c r="CK475" s="3" t="str">
        <v>Macagual Research Center of the University of Amazonia</v>
      </c>
      <c r="CM475" s="3" t="str">
        <v>Macagual Research Center of the University of Amazonia</v>
      </c>
      <c r="CN475" s="3" t="str">
        <v>Macagual Research Center of the University of Amazonia</v>
      </c>
      <c r="CO475" s="3" t="str">
        <v>Macagual Research Center of the University of Amazonia</v>
      </c>
      <c r="CP475" s="3" t="str">
        <v>Macagual Research Center of the University of Amazonia</v>
      </c>
      <c r="CQ475" s="3" t="str">
        <v>Macagual Research Center of the University of Amazonia</v>
      </c>
      <c r="CR475" s="3" t="str">
        <v>Macagual Research Center of the University of Amazonia</v>
      </c>
      <c r="CS475" s="3" t="str">
        <v>Macagual Research Center of the University of Amazonia</v>
      </c>
      <c r="CT475" s="3" t="str">
        <v>Macagual Research Center of the University of Amazonia</v>
      </c>
      <c r="CU475" s="3" t="str">
        <v>Macagual Research Center of the University of Amazonia</v>
      </c>
      <c r="CV475" s="3" t="str">
        <v>Macagual Research Center of the University of Amazonia</v>
      </c>
      <c r="CW475" s="3" t="str">
        <v>Macagual Research Center of the University of Amazonia</v>
      </c>
      <c r="CX475" s="3" t="str">
        <v>Macagual Research Center of the University of Amazonia</v>
      </c>
      <c r="CY475" s="3" t="str">
        <v>Macagual Research Center of the University of Amazonia</v>
      </c>
      <c r="CZ475" s="3" t="str">
        <v>Macagual Research Center of the University of Amazonia</v>
      </c>
      <c r="DA475" s="3" t="str">
        <v>Macagual Research Center of the University of Amazonia</v>
      </c>
      <c r="DB475" s="3" t="str">
        <v>Macagual Research Center of the University of Amazonia</v>
      </c>
      <c r="DC475" s="3" t="str">
        <v>Macagual Research Center of the University of Amazonia</v>
      </c>
      <c r="DD475" s="3" t="str">
        <v>Macagual Research Center of the University of Amazonia</v>
      </c>
      <c r="DE475" s="3" t="str">
        <v>Macagual Research Center of the University of Amazonia</v>
      </c>
      <c r="DF475" s="3" t="str">
        <v>Macagual Research Center of the University of Amazonia</v>
      </c>
      <c r="DG475" s="3" t="str">
        <v>Macagual Research Center of the University of Amazonia</v>
      </c>
      <c r="DH475" s="3" t="str">
        <v>Macagual Research Center of the University of Amazonia</v>
      </c>
      <c r="DI475" s="3" t="str">
        <v>Macagual Research Center of the University of Amazonia</v>
      </c>
      <c r="DJ475" s="3" t="str">
        <v>Macagual Research Center of the University of Amazonia</v>
      </c>
      <c r="DK475" s="3" t="str">
        <v>Macagual Research Center of the University of Amazonia</v>
      </c>
      <c r="DL475" s="3" t="str">
        <v>Macagual Research Center of the University of Amazonia</v>
      </c>
      <c r="DM475" s="3" t="str">
        <v>Macagual Research Center of the University of Amazonia</v>
      </c>
      <c r="DN475" s="3" t="str">
        <v>Macagual Research Center of the University of Amazonia</v>
      </c>
      <c r="DO475" s="3" t="str">
        <v>Macagual Research Center of the University of Amazonia</v>
      </c>
      <c r="DP475" s="3" t="str">
        <v>Macagual Research Center of the University of Amazonia</v>
      </c>
    </row>
    <row r="476" spans="1:120" ht="14.5" x14ac:dyDescent="0.35">
      <c r="A476" s="3">
        <v>-0.77600000000000002</v>
      </c>
      <c r="B476" s="3">
        <v>37.659999999999997</v>
      </c>
      <c r="C476" s="3" t="s">
        <v>166</v>
      </c>
      <c r="D476" s="3" t="s">
        <v>107</v>
      </c>
      <c r="E476" s="3" t="s">
        <v>361</v>
      </c>
      <c r="F476" s="3">
        <v>1000</v>
      </c>
      <c r="G476"/>
      <c r="H476" s="3" t="str">
        <f>CONCATENATE(site_list[[#This Row],[Country]],site_list[[#This Row],[Site.ID]])</f>
        <v>KenyaMachanga</v>
      </c>
      <c r="BB476" s="3" t="str">
        <v>Machanga</v>
      </c>
      <c r="BC476" s="3" t="str">
        <v>Machanga</v>
      </c>
      <c r="BD476" s="3" t="str">
        <v>Machanga</v>
      </c>
      <c r="BE476" s="3" t="str">
        <v>Machanga</v>
      </c>
      <c r="BF476" s="3" t="str">
        <v>Machanga</v>
      </c>
      <c r="BG476" s="3" t="str">
        <v>Machanga</v>
      </c>
      <c r="BH476" s="3" t="str">
        <v>Machanga</v>
      </c>
      <c r="BI476" s="3" t="str">
        <v>Machanga</v>
      </c>
      <c r="BJ476" s="3" t="str">
        <v>Machanga</v>
      </c>
      <c r="BK476" s="3" t="str">
        <v>Machanga</v>
      </c>
      <c r="BL476" s="3" t="str">
        <v>Machanga</v>
      </c>
      <c r="BM476" s="3" t="str">
        <v>Machanga</v>
      </c>
      <c r="BN476" s="3" t="str">
        <v>Machanga</v>
      </c>
      <c r="BO476" s="3" t="str">
        <v>Machanga</v>
      </c>
      <c r="BP476" s="3" t="str">
        <v>Machanga</v>
      </c>
      <c r="BQ476" s="3" t="str">
        <v>Machanga</v>
      </c>
      <c r="BR476" s="3" t="str">
        <v>Machanga</v>
      </c>
      <c r="BS476" s="3" t="str">
        <v>Machanga</v>
      </c>
      <c r="BT476" s="3" t="str">
        <v>Machanga</v>
      </c>
      <c r="BU476" s="3" t="str">
        <v>Machanga</v>
      </c>
      <c r="BV476" s="3" t="str">
        <v>Machanga</v>
      </c>
      <c r="BW476" s="3" t="str">
        <v>Machanga</v>
      </c>
      <c r="BX476" s="3" t="str">
        <v>Machanga</v>
      </c>
      <c r="BY476" s="3" t="str">
        <v>Machanga</v>
      </c>
      <c r="BZ476" s="3" t="str">
        <v>Machanga</v>
      </c>
      <c r="CA476" s="3" t="str">
        <v>Machanga</v>
      </c>
      <c r="CB476" s="3" t="str">
        <v>Machanga</v>
      </c>
      <c r="CC476" s="3" t="str">
        <v>Machanga</v>
      </c>
      <c r="CD476" s="3" t="str">
        <v>Machanga</v>
      </c>
      <c r="CE476" s="3" t="str">
        <v>Machanga</v>
      </c>
      <c r="CF476" s="3" t="str">
        <v>Machanga</v>
      </c>
      <c r="CG476" s="3" t="str">
        <v>Machanga</v>
      </c>
      <c r="CK476" s="3" t="str">
        <v>Machanga</v>
      </c>
      <c r="CM476" s="3" t="str">
        <v>Machanga</v>
      </c>
      <c r="CN476" s="3" t="str">
        <v>Machanga</v>
      </c>
      <c r="CO476" s="3" t="str">
        <v>Machanga</v>
      </c>
      <c r="CP476" s="3" t="str">
        <v>Machanga</v>
      </c>
      <c r="CQ476" s="3" t="str">
        <v>Machanga</v>
      </c>
      <c r="CR476" s="3" t="str">
        <v>Machanga</v>
      </c>
      <c r="CS476" s="3" t="str">
        <v>Machanga</v>
      </c>
      <c r="CT476" s="3" t="str">
        <v>Machanga</v>
      </c>
      <c r="CU476" s="3" t="str">
        <v>Machanga</v>
      </c>
      <c r="CV476" s="3" t="str">
        <v>Machanga</v>
      </c>
      <c r="CW476" s="3" t="str">
        <v>Machanga</v>
      </c>
      <c r="CX476" s="3" t="str">
        <v>Machanga</v>
      </c>
      <c r="CY476" s="3" t="str">
        <v>Machanga</v>
      </c>
      <c r="CZ476" s="3" t="str">
        <v>Machanga</v>
      </c>
      <c r="DA476" s="3" t="str">
        <v>Machanga</v>
      </c>
      <c r="DB476" s="3" t="str">
        <v>Machanga</v>
      </c>
      <c r="DC476" s="3" t="str">
        <v>Machanga</v>
      </c>
      <c r="DD476" s="3" t="str">
        <v>Machanga</v>
      </c>
      <c r="DE476" s="3" t="str">
        <v>Machanga</v>
      </c>
      <c r="DF476" s="3" t="str">
        <v>Machanga</v>
      </c>
      <c r="DG476" s="3" t="str">
        <v>Machanga</v>
      </c>
      <c r="DH476" s="3" t="str">
        <v>Machanga</v>
      </c>
      <c r="DI476" s="3" t="str">
        <v>Machanga</v>
      </c>
      <c r="DJ476" s="3" t="str">
        <v>Machanga</v>
      </c>
      <c r="DK476" s="3" t="str">
        <v>Machanga</v>
      </c>
      <c r="DL476" s="3" t="str">
        <v>Machanga</v>
      </c>
      <c r="DM476" s="3" t="str">
        <v>Machanga</v>
      </c>
      <c r="DN476" s="3" t="str">
        <v>Machanga</v>
      </c>
      <c r="DO476" s="3" t="str">
        <v>Machanga</v>
      </c>
      <c r="DP476" s="3" t="str">
        <v>Machanga</v>
      </c>
    </row>
    <row r="477" spans="1:120" ht="14.5" x14ac:dyDescent="0.35">
      <c r="A477" s="3">
        <v>-6.8333300000000001</v>
      </c>
      <c r="B477" s="3">
        <v>37.633330000000001</v>
      </c>
      <c r="C477" s="3" t="s">
        <v>226</v>
      </c>
      <c r="D477" s="3" t="s">
        <v>107</v>
      </c>
      <c r="E477" s="3" t="s">
        <v>547</v>
      </c>
      <c r="F477" s="3">
        <v>917</v>
      </c>
      <c r="G477"/>
      <c r="H477" s="3" t="str">
        <f>CONCATENATE(site_list[[#This Row],[Country]],site_list[[#This Row],[Site.ID]])</f>
        <v>TanzaniaMafiga</v>
      </c>
      <c r="BB477" s="3" t="str">
        <v>Mafiga</v>
      </c>
      <c r="BC477" s="3" t="str">
        <v>Mafiga</v>
      </c>
      <c r="BD477" s="3" t="str">
        <v>Mafiga</v>
      </c>
      <c r="BE477" s="3" t="str">
        <v>Mafiga</v>
      </c>
      <c r="BF477" s="3" t="str">
        <v>Mafiga</v>
      </c>
      <c r="BG477" s="3" t="str">
        <v>Mafiga</v>
      </c>
      <c r="BH477" s="3" t="str">
        <v>Mafiga</v>
      </c>
      <c r="BI477" s="3" t="str">
        <v>Mafiga</v>
      </c>
      <c r="BJ477" s="3" t="str">
        <v>Mafiga</v>
      </c>
      <c r="BK477" s="3" t="str">
        <v>Mafiga</v>
      </c>
      <c r="BL477" s="3" t="str">
        <v>Mafiga</v>
      </c>
      <c r="BM477" s="3" t="str">
        <v>Mafiga</v>
      </c>
      <c r="BN477" s="3" t="str">
        <v>Mafiga</v>
      </c>
      <c r="BO477" s="3" t="str">
        <v>Mafiga</v>
      </c>
      <c r="BP477" s="3" t="str">
        <v>Mafiga</v>
      </c>
      <c r="BQ477" s="3" t="str">
        <v>Mafiga</v>
      </c>
      <c r="BR477" s="3" t="str">
        <v>Mafiga</v>
      </c>
      <c r="BS477" s="3" t="str">
        <v>Mafiga</v>
      </c>
      <c r="BT477" s="3" t="str">
        <v>Mafiga</v>
      </c>
      <c r="BU477" s="3" t="str">
        <v>Mafiga</v>
      </c>
      <c r="BV477" s="3" t="str">
        <v>Mafiga</v>
      </c>
      <c r="BW477" s="3" t="str">
        <v>Mafiga</v>
      </c>
      <c r="BX477" s="3" t="str">
        <v>Mafiga</v>
      </c>
      <c r="BY477" s="3" t="str">
        <v>Mafiga</v>
      </c>
      <c r="BZ477" s="3" t="str">
        <v>Mafiga</v>
      </c>
      <c r="CA477" s="3" t="str">
        <v>Mafiga</v>
      </c>
      <c r="CB477" s="3" t="str">
        <v>Mafiga</v>
      </c>
      <c r="CC477" s="3" t="str">
        <v>Mafiga</v>
      </c>
      <c r="CD477" s="3" t="str">
        <v>Mafiga</v>
      </c>
      <c r="CE477" s="3" t="str">
        <v>Mafiga</v>
      </c>
      <c r="CF477" s="3" t="str">
        <v>Mafiga</v>
      </c>
      <c r="CG477" s="3" t="str">
        <v>Mafiga</v>
      </c>
      <c r="CK477" s="3" t="str">
        <v>Mafiga</v>
      </c>
      <c r="CM477" s="3" t="str">
        <v>Mafiga</v>
      </c>
      <c r="CN477" s="3" t="str">
        <v>Mafiga</v>
      </c>
      <c r="CO477" s="3" t="str">
        <v>Mafiga</v>
      </c>
      <c r="CP477" s="3" t="str">
        <v>Mafiga</v>
      </c>
      <c r="CQ477" s="3" t="str">
        <v>Mafiga</v>
      </c>
      <c r="CR477" s="3" t="str">
        <v>Mafiga</v>
      </c>
      <c r="CS477" s="3" t="str">
        <v>Mafiga</v>
      </c>
      <c r="CT477" s="3" t="str">
        <v>Mafiga</v>
      </c>
      <c r="CU477" s="3" t="str">
        <v>Mafiga</v>
      </c>
      <c r="CV477" s="3" t="str">
        <v>Mafiga</v>
      </c>
      <c r="CW477" s="3" t="str">
        <v>Mafiga</v>
      </c>
      <c r="CX477" s="3" t="str">
        <v>Mafiga</v>
      </c>
      <c r="CY477" s="3" t="str">
        <v>Mafiga</v>
      </c>
      <c r="CZ477" s="3" t="str">
        <v>Mafiga</v>
      </c>
      <c r="DA477" s="3" t="str">
        <v>Mafiga</v>
      </c>
      <c r="DB477" s="3" t="str">
        <v>Mafiga</v>
      </c>
      <c r="DC477" s="3" t="str">
        <v>Mafiga</v>
      </c>
      <c r="DD477" s="3" t="str">
        <v>Mafiga</v>
      </c>
      <c r="DE477" s="3" t="str">
        <v>Mafiga</v>
      </c>
      <c r="DF477" s="3" t="str">
        <v>Mafiga</v>
      </c>
      <c r="DG477" s="3" t="str">
        <v>Mafiga</v>
      </c>
      <c r="DH477" s="3" t="str">
        <v>Mafiga</v>
      </c>
      <c r="DI477" s="3" t="str">
        <v>Mafiga</v>
      </c>
      <c r="DJ477" s="3" t="str">
        <v>Mafiga</v>
      </c>
      <c r="DK477" s="3" t="str">
        <v>Mafiga</v>
      </c>
      <c r="DL477" s="3" t="str">
        <v>Mafiga</v>
      </c>
      <c r="DM477" s="3" t="str">
        <v>Mafiga</v>
      </c>
      <c r="DN477" s="3" t="str">
        <v>Mafiga</v>
      </c>
      <c r="DO477" s="3" t="str">
        <v>Mafiga</v>
      </c>
      <c r="DP477" s="3" t="str">
        <v>Mafiga</v>
      </c>
    </row>
    <row r="478" spans="1:120" ht="14.5" x14ac:dyDescent="0.35">
      <c r="A478" s="3">
        <v>-6.859</v>
      </c>
      <c r="B478" s="3">
        <v>37.640999999999998</v>
      </c>
      <c r="C478" s="3" t="s">
        <v>226</v>
      </c>
      <c r="D478" s="3" t="s">
        <v>107</v>
      </c>
      <c r="E478" s="3" t="s">
        <v>548</v>
      </c>
      <c r="F478" s="3">
        <v>1000</v>
      </c>
      <c r="G478"/>
      <c r="H478" s="3" t="str">
        <f>CONCATENATE(site_list[[#This Row],[Country]],site_list[[#This Row],[Site.ID]])</f>
        <v>TanzaniaMagadu Research Farm, University of Sokoine</v>
      </c>
      <c r="BB478" s="3" t="str">
        <v>Magadu Research Farm, University of Sokoine</v>
      </c>
      <c r="BC478" s="3" t="str">
        <v>Magadu Research Farm, University of Sokoine</v>
      </c>
      <c r="BD478" s="3" t="str">
        <v>Magadu Research Farm, University of Sokoine</v>
      </c>
      <c r="BE478" s="3" t="str">
        <v>Magadu Research Farm, University of Sokoine</v>
      </c>
      <c r="BF478" s="3" t="str">
        <v>Magadu Research Farm, University of Sokoine</v>
      </c>
      <c r="BG478" s="3" t="str">
        <v>Magadu Research Farm, University of Sokoine</v>
      </c>
      <c r="BH478" s="3" t="str">
        <v>Magadu Research Farm, University of Sokoine</v>
      </c>
      <c r="BI478" s="3" t="str">
        <v>Magadu Research Farm, University of Sokoine</v>
      </c>
      <c r="BJ478" s="3" t="str">
        <v>Magadu Research Farm, University of Sokoine</v>
      </c>
      <c r="BK478" s="3" t="str">
        <v>Magadu Research Farm, University of Sokoine</v>
      </c>
      <c r="BL478" s="3" t="str">
        <v>Magadu Research Farm, University of Sokoine</v>
      </c>
      <c r="BM478" s="3" t="str">
        <v>Magadu Research Farm, University of Sokoine</v>
      </c>
      <c r="BN478" s="3" t="str">
        <v>Magadu Research Farm, University of Sokoine</v>
      </c>
      <c r="BO478" s="3" t="str">
        <v>Magadu Research Farm, University of Sokoine</v>
      </c>
      <c r="BP478" s="3" t="str">
        <v>Magadu Research Farm, University of Sokoine</v>
      </c>
      <c r="BQ478" s="3" t="str">
        <v>Magadu Research Farm, University of Sokoine</v>
      </c>
      <c r="BR478" s="3" t="str">
        <v>Magadu Research Farm, University of Sokoine</v>
      </c>
      <c r="BS478" s="3" t="str">
        <v>Magadu Research Farm, University of Sokoine</v>
      </c>
      <c r="BT478" s="3" t="str">
        <v>Magadu Research Farm, University of Sokoine</v>
      </c>
      <c r="BU478" s="3" t="str">
        <v>Magadu Research Farm, University of Sokoine</v>
      </c>
      <c r="BV478" s="3" t="str">
        <v>Magadu Research Farm, University of Sokoine</v>
      </c>
      <c r="BW478" s="3" t="str">
        <v>Magadu Research Farm, University of Sokoine</v>
      </c>
      <c r="BX478" s="3" t="str">
        <v>Magadu Research Farm, University of Sokoine</v>
      </c>
      <c r="BY478" s="3" t="str">
        <v>Magadu Research Farm, University of Sokoine</v>
      </c>
      <c r="BZ478" s="3" t="str">
        <v>Magadu Research Farm, University of Sokoine</v>
      </c>
      <c r="CA478" s="3" t="str">
        <v>Magadu Research Farm, University of Sokoine</v>
      </c>
      <c r="CB478" s="3" t="str">
        <v>Magadu Research Farm, University of Sokoine</v>
      </c>
      <c r="CC478" s="3" t="str">
        <v>Magadu Research Farm, University of Sokoine</v>
      </c>
      <c r="CD478" s="3" t="str">
        <v>Magadu Research Farm, University of Sokoine</v>
      </c>
      <c r="CE478" s="3" t="str">
        <v>Magadu Research Farm, University of Sokoine</v>
      </c>
      <c r="CF478" s="3" t="str">
        <v>Magadu Research Farm, University of Sokoine</v>
      </c>
      <c r="CG478" s="3" t="str">
        <v>Magadu Research Farm, University of Sokoine</v>
      </c>
      <c r="CK478" s="3" t="str">
        <v>Magadu Research Farm, University of Sokoine</v>
      </c>
      <c r="CM478" s="3" t="str">
        <v>Magadu Research Farm, University of Sokoine</v>
      </c>
      <c r="CN478" s="3" t="str">
        <v>Magadu Research Farm, University of Sokoine</v>
      </c>
      <c r="CO478" s="3" t="str">
        <v>Magadu Research Farm, University of Sokoine</v>
      </c>
      <c r="CP478" s="3" t="str">
        <v>Magadu Research Farm, University of Sokoine</v>
      </c>
      <c r="CQ478" s="3" t="str">
        <v>Magadu Research Farm, University of Sokoine</v>
      </c>
      <c r="CR478" s="3" t="str">
        <v>Magadu Research Farm, University of Sokoine</v>
      </c>
      <c r="CS478" s="3" t="str">
        <v>Magadu Research Farm, University of Sokoine</v>
      </c>
      <c r="CT478" s="3" t="str">
        <v>Magadu Research Farm, University of Sokoine</v>
      </c>
      <c r="CU478" s="3" t="str">
        <v>Magadu Research Farm, University of Sokoine</v>
      </c>
      <c r="CV478" s="3" t="str">
        <v>Magadu Research Farm, University of Sokoine</v>
      </c>
      <c r="CW478" s="3" t="str">
        <v>Magadu Research Farm, University of Sokoine</v>
      </c>
      <c r="CX478" s="3" t="str">
        <v>Magadu Research Farm, University of Sokoine</v>
      </c>
      <c r="CY478" s="3" t="str">
        <v>Magadu Research Farm, University of Sokoine</v>
      </c>
      <c r="CZ478" s="3" t="str">
        <v>Magadu Research Farm, University of Sokoine</v>
      </c>
      <c r="DA478" s="3" t="str">
        <v>Magadu Research Farm, University of Sokoine</v>
      </c>
      <c r="DB478" s="3" t="str">
        <v>Magadu Research Farm, University of Sokoine</v>
      </c>
      <c r="DC478" s="3" t="str">
        <v>Magadu Research Farm, University of Sokoine</v>
      </c>
      <c r="DD478" s="3" t="str">
        <v>Magadu Research Farm, University of Sokoine</v>
      </c>
      <c r="DE478" s="3" t="str">
        <v>Magadu Research Farm, University of Sokoine</v>
      </c>
      <c r="DF478" s="3" t="str">
        <v>Magadu Research Farm, University of Sokoine</v>
      </c>
      <c r="DG478" s="3" t="str">
        <v>Magadu Research Farm, University of Sokoine</v>
      </c>
      <c r="DH478" s="3" t="str">
        <v>Magadu Research Farm, University of Sokoine</v>
      </c>
      <c r="DI478" s="3" t="str">
        <v>Magadu Research Farm, University of Sokoine</v>
      </c>
      <c r="DJ478" s="3" t="str">
        <v>Magadu Research Farm, University of Sokoine</v>
      </c>
      <c r="DK478" s="3" t="str">
        <v>Magadu Research Farm, University of Sokoine</v>
      </c>
      <c r="DL478" s="3" t="str">
        <v>Magadu Research Farm, University of Sokoine</v>
      </c>
      <c r="DM478" s="3" t="str">
        <v>Magadu Research Farm, University of Sokoine</v>
      </c>
      <c r="DN478" s="3" t="str">
        <v>Magadu Research Farm, University of Sokoine</v>
      </c>
      <c r="DO478" s="3" t="str">
        <v>Magadu Research Farm, University of Sokoine</v>
      </c>
      <c r="DP478" s="3" t="str">
        <v>Magadu Research Farm, University of Sokoine</v>
      </c>
    </row>
    <row r="479" spans="1:120" ht="14.5" x14ac:dyDescent="0.35">
      <c r="A479" s="3">
        <v>-20.716699999999999</v>
      </c>
      <c r="B479" s="3">
        <v>30.566700000000001</v>
      </c>
      <c r="C479" s="3" t="s">
        <v>240</v>
      </c>
      <c r="D479" s="3" t="s">
        <v>107</v>
      </c>
      <c r="E479" s="3" t="s">
        <v>7749</v>
      </c>
      <c r="F479" s="3">
        <v>450</v>
      </c>
      <c r="G479"/>
      <c r="H479" s="3" t="str">
        <f>CONCATENATE(site_list[[#This Row],[Country]],site_list[[#This Row],[Site.ID]])</f>
        <v>ZimbabweMahuwe Rural Service Centre</v>
      </c>
      <c r="BB479" s="3" t="str">
        <v>Mahuwe Rural Service Centre</v>
      </c>
      <c r="BC479" s="3" t="str">
        <v>Mahuwe Rural Service Centre</v>
      </c>
      <c r="BD479" s="3" t="str">
        <v>Mahuwe Rural Service Centre</v>
      </c>
      <c r="BE479" s="3" t="str">
        <v>Mahuwe Rural Service Centre</v>
      </c>
      <c r="BF479" s="3" t="str">
        <v>Mahuwe Rural Service Centre</v>
      </c>
      <c r="BG479" s="3" t="str">
        <v>Mahuwe Rural Service Centre</v>
      </c>
      <c r="BH479" s="3" t="str">
        <v>Mahuwe Rural Service Centre</v>
      </c>
      <c r="BI479" s="3" t="str">
        <v>Mahuwe Rural Service Centre</v>
      </c>
      <c r="BJ479" s="3" t="str">
        <v>Mahuwe Rural Service Centre</v>
      </c>
      <c r="BK479" s="3" t="str">
        <v>Mahuwe Rural Service Centre</v>
      </c>
      <c r="BL479" s="3" t="str">
        <v>Mahuwe Rural Service Centre</v>
      </c>
      <c r="BM479" s="3" t="str">
        <v>Mahuwe Rural Service Centre</v>
      </c>
      <c r="BN479" s="3" t="str">
        <v>Mahuwe Rural Service Centre</v>
      </c>
      <c r="BO479" s="3" t="str">
        <v>Mahuwe Rural Service Centre</v>
      </c>
      <c r="BP479" s="3" t="str">
        <v>Mahuwe Rural Service Centre</v>
      </c>
      <c r="BQ479" s="3" t="str">
        <v>Mahuwe Rural Service Centre</v>
      </c>
      <c r="BR479" s="3" t="str">
        <v>Mahuwe Rural Service Centre</v>
      </c>
      <c r="BS479" s="3" t="str">
        <v>Mahuwe Rural Service Centre</v>
      </c>
      <c r="BT479" s="3" t="str">
        <v>Mahuwe Rural Service Centre</v>
      </c>
      <c r="BU479" s="3" t="str">
        <v>Mahuwe Rural Service Centre</v>
      </c>
      <c r="BV479" s="3" t="str">
        <v>Mahuwe Rural Service Centre</v>
      </c>
      <c r="BW479" s="3" t="str">
        <v>Mahuwe Rural Service Centre</v>
      </c>
      <c r="BX479" s="3" t="str">
        <v>Mahuwe Rural Service Centre</v>
      </c>
      <c r="BY479" s="3" t="str">
        <v>Mahuwe Rural Service Centre</v>
      </c>
      <c r="BZ479" s="3" t="str">
        <v>Mahuwe Rural Service Centre</v>
      </c>
      <c r="CA479" s="3" t="str">
        <v>Mahuwe Rural Service Centre</v>
      </c>
      <c r="CB479" s="3" t="str">
        <v>Mahuwe Rural Service Centre</v>
      </c>
      <c r="CC479" s="3" t="str">
        <v>Mahuwe Rural Service Centre</v>
      </c>
      <c r="CD479" s="3" t="str">
        <v>Mahuwe Rural Service Centre</v>
      </c>
      <c r="CE479" s="3" t="str">
        <v>Mahuwe Rural Service Centre</v>
      </c>
      <c r="CF479" s="3" t="str">
        <v>Mahuwe Rural Service Centre</v>
      </c>
      <c r="CG479" s="3" t="str">
        <v>Mahuwe Rural Service Centre</v>
      </c>
      <c r="CK479" s="3" t="str">
        <v>Mahuwe Rural Service Centre</v>
      </c>
      <c r="CM479" s="3" t="str">
        <v>Mahuwe Rural Service Centre</v>
      </c>
      <c r="CN479" s="3" t="str">
        <v>Mahuwe Rural Service Centre</v>
      </c>
      <c r="CO479" s="3" t="str">
        <v>Mahuwe Rural Service Centre</v>
      </c>
      <c r="CP479" s="3" t="str">
        <v>Mahuwe Rural Service Centre</v>
      </c>
      <c r="CQ479" s="3" t="str">
        <v>Mahuwe Rural Service Centre</v>
      </c>
      <c r="CR479" s="3" t="str">
        <v>Mahuwe Rural Service Centre</v>
      </c>
      <c r="CS479" s="3" t="str">
        <v>Mahuwe Rural Service Centre</v>
      </c>
      <c r="CT479" s="3" t="str">
        <v>Mahuwe Rural Service Centre</v>
      </c>
      <c r="CU479" s="3" t="str">
        <v>Mahuwe Rural Service Centre</v>
      </c>
      <c r="CV479" s="3" t="str">
        <v>Mahuwe Rural Service Centre</v>
      </c>
      <c r="CW479" s="3" t="str">
        <v>Mahuwe Rural Service Centre</v>
      </c>
      <c r="CX479" s="3" t="str">
        <v>Mahuwe Rural Service Centre</v>
      </c>
      <c r="CY479" s="3" t="str">
        <v>Mahuwe Rural Service Centre</v>
      </c>
      <c r="CZ479" s="3" t="str">
        <v>Mahuwe Rural Service Centre</v>
      </c>
      <c r="DA479" s="3" t="str">
        <v>Mahuwe Rural Service Centre</v>
      </c>
      <c r="DB479" s="3" t="str">
        <v>Mahuwe Rural Service Centre</v>
      </c>
      <c r="DC479" s="3" t="str">
        <v>Mahuwe Rural Service Centre</v>
      </c>
      <c r="DD479" s="3" t="str">
        <v>Mahuwe Rural Service Centre</v>
      </c>
      <c r="DE479" s="3" t="str">
        <v>Mahuwe Rural Service Centre</v>
      </c>
      <c r="DF479" s="3" t="str">
        <v>Mahuwe Rural Service Centre</v>
      </c>
      <c r="DG479" s="3" t="str">
        <v>Mahuwe Rural Service Centre</v>
      </c>
      <c r="DH479" s="3" t="str">
        <v>Mahuwe Rural Service Centre</v>
      </c>
      <c r="DI479" s="3" t="str">
        <v>Mahuwe Rural Service Centre</v>
      </c>
      <c r="DJ479" s="3" t="str">
        <v>Mahuwe Rural Service Centre</v>
      </c>
      <c r="DK479" s="3" t="str">
        <v>Mahuwe Rural Service Centre</v>
      </c>
      <c r="DL479" s="3" t="str">
        <v>Mahuwe Rural Service Centre</v>
      </c>
      <c r="DM479" s="3" t="str">
        <v>Mahuwe Rural Service Centre</v>
      </c>
      <c r="DN479" s="3" t="str">
        <v>Mahuwe Rural Service Centre</v>
      </c>
      <c r="DO479" s="3" t="str">
        <v>Mahuwe Rural Service Centre</v>
      </c>
      <c r="DP479" s="3" t="str">
        <v>Mahuwe Rural Service Centre</v>
      </c>
    </row>
    <row r="480" spans="1:120" ht="14.5" x14ac:dyDescent="0.35">
      <c r="A480" s="3">
        <v>12.783329999999999</v>
      </c>
      <c r="B480" s="3">
        <v>39.533329999999999</v>
      </c>
      <c r="C480" s="3" t="s">
        <v>148</v>
      </c>
      <c r="D480" s="3" t="s">
        <v>107</v>
      </c>
      <c r="E480" s="3" t="s">
        <v>301</v>
      </c>
      <c r="F480" s="3">
        <v>917</v>
      </c>
      <c r="G480"/>
      <c r="H480" s="3" t="str">
        <f>CONCATENATE(site_list[[#This Row],[Country]],site_list[[#This Row],[Site.ID]])</f>
        <v>EthiopiaMaichew</v>
      </c>
      <c r="BB480" s="3" t="str">
        <v>Maichew</v>
      </c>
      <c r="BC480" s="3" t="str">
        <v>Maichew</v>
      </c>
      <c r="BD480" s="3" t="str">
        <v>Maichew</v>
      </c>
      <c r="BE480" s="3" t="str">
        <v>Maichew</v>
      </c>
      <c r="BF480" s="3" t="str">
        <v>Maichew</v>
      </c>
      <c r="BG480" s="3" t="str">
        <v>Maichew</v>
      </c>
      <c r="BH480" s="3" t="str">
        <v>Maichew</v>
      </c>
      <c r="BI480" s="3" t="str">
        <v>Maichew</v>
      </c>
      <c r="BJ480" s="3" t="str">
        <v>Maichew</v>
      </c>
      <c r="BK480" s="3" t="str">
        <v>Maichew</v>
      </c>
      <c r="BL480" s="3" t="str">
        <v>Maichew</v>
      </c>
      <c r="BM480" s="3" t="str">
        <v>Maichew</v>
      </c>
      <c r="BN480" s="3" t="str">
        <v>Maichew</v>
      </c>
      <c r="BO480" s="3" t="str">
        <v>Maichew</v>
      </c>
      <c r="BP480" s="3" t="str">
        <v>Maichew</v>
      </c>
      <c r="BQ480" s="3" t="str">
        <v>Maichew</v>
      </c>
      <c r="BR480" s="3" t="str">
        <v>Maichew</v>
      </c>
      <c r="BS480" s="3" t="str">
        <v>Maichew</v>
      </c>
      <c r="BT480" s="3" t="str">
        <v>Maichew</v>
      </c>
      <c r="BU480" s="3" t="str">
        <v>Maichew</v>
      </c>
      <c r="BV480" s="3" t="str">
        <v>Maichew</v>
      </c>
      <c r="BW480" s="3" t="str">
        <v>Maichew</v>
      </c>
      <c r="BX480" s="3" t="str">
        <v>Maichew</v>
      </c>
      <c r="BY480" s="3" t="str">
        <v>Maichew</v>
      </c>
      <c r="BZ480" s="3" t="str">
        <v>Maichew</v>
      </c>
      <c r="CA480" s="3" t="str">
        <v>Maichew</v>
      </c>
      <c r="CB480" s="3" t="str">
        <v>Maichew</v>
      </c>
      <c r="CC480" s="3" t="str">
        <v>Maichew</v>
      </c>
      <c r="CD480" s="3" t="str">
        <v>Maichew</v>
      </c>
      <c r="CE480" s="3" t="str">
        <v>Maichew</v>
      </c>
      <c r="CF480" s="3" t="str">
        <v>Maichew</v>
      </c>
      <c r="CG480" s="3" t="str">
        <v>Maichew</v>
      </c>
      <c r="CK480" s="3" t="str">
        <v>Maichew</v>
      </c>
      <c r="CM480" s="3" t="str">
        <v>Maichew</v>
      </c>
      <c r="CN480" s="3" t="str">
        <v>Maichew</v>
      </c>
      <c r="CO480" s="3" t="str">
        <v>Maichew</v>
      </c>
      <c r="CP480" s="3" t="str">
        <v>Maichew</v>
      </c>
      <c r="CQ480" s="3" t="str">
        <v>Maichew</v>
      </c>
      <c r="CR480" s="3" t="str">
        <v>Maichew</v>
      </c>
      <c r="CS480" s="3" t="str">
        <v>Maichew</v>
      </c>
      <c r="CT480" s="3" t="str">
        <v>Maichew</v>
      </c>
      <c r="CU480" s="3" t="str">
        <v>Maichew</v>
      </c>
      <c r="CV480" s="3" t="str">
        <v>Maichew</v>
      </c>
      <c r="CW480" s="3" t="str">
        <v>Maichew</v>
      </c>
      <c r="CX480" s="3" t="str">
        <v>Maichew</v>
      </c>
      <c r="CY480" s="3" t="str">
        <v>Maichew</v>
      </c>
      <c r="CZ480" s="3" t="str">
        <v>Maichew</v>
      </c>
      <c r="DA480" s="3" t="str">
        <v>Maichew</v>
      </c>
      <c r="DB480" s="3" t="str">
        <v>Maichew</v>
      </c>
      <c r="DC480" s="3" t="str">
        <v>Maichew</v>
      </c>
      <c r="DD480" s="3" t="str">
        <v>Maichew</v>
      </c>
      <c r="DE480" s="3" t="str">
        <v>Maichew</v>
      </c>
      <c r="DF480" s="3" t="str">
        <v>Maichew</v>
      </c>
      <c r="DG480" s="3" t="str">
        <v>Maichew</v>
      </c>
      <c r="DH480" s="3" t="str">
        <v>Maichew</v>
      </c>
      <c r="DI480" s="3" t="str">
        <v>Maichew</v>
      </c>
      <c r="DJ480" s="3" t="str">
        <v>Maichew</v>
      </c>
      <c r="DK480" s="3" t="str">
        <v>Maichew</v>
      </c>
      <c r="DL480" s="3" t="str">
        <v>Maichew</v>
      </c>
      <c r="DM480" s="3" t="str">
        <v>Maichew</v>
      </c>
      <c r="DN480" s="3" t="str">
        <v>Maichew</v>
      </c>
      <c r="DO480" s="3" t="str">
        <v>Maichew</v>
      </c>
      <c r="DP480" s="3" t="str">
        <v>Maichew</v>
      </c>
    </row>
    <row r="481" spans="1:120" ht="14.5" x14ac:dyDescent="0.35">
      <c r="A481" s="3">
        <v>-4.2220000000000004</v>
      </c>
      <c r="B481" s="3">
        <v>37.844999999999999</v>
      </c>
      <c r="C481" s="3" t="s">
        <v>226</v>
      </c>
      <c r="D481" s="3" t="s">
        <v>107</v>
      </c>
      <c r="E481" s="3" t="s">
        <v>549</v>
      </c>
      <c r="F481" s="3">
        <v>750</v>
      </c>
      <c r="G481"/>
      <c r="H481" s="3" t="str">
        <f>CONCATENATE(site_list[[#This Row],[Country]],site_list[[#This Row],[Site.ID]])</f>
        <v>TanzaniaMakanya Catchment</v>
      </c>
      <c r="BB481" s="3" t="str">
        <v>Makanya Catchment</v>
      </c>
      <c r="BC481" s="3" t="str">
        <v>Makanya Catchment</v>
      </c>
      <c r="BD481" s="3" t="str">
        <v>Makanya Catchment</v>
      </c>
      <c r="BE481" s="3" t="str">
        <v>Makanya Catchment</v>
      </c>
      <c r="BF481" s="3" t="str">
        <v>Makanya Catchment</v>
      </c>
      <c r="BG481" s="3" t="str">
        <v>Makanya Catchment</v>
      </c>
      <c r="BH481" s="3" t="str">
        <v>Makanya Catchment</v>
      </c>
      <c r="BI481" s="3" t="str">
        <v>Makanya Catchment</v>
      </c>
      <c r="BJ481" s="3" t="str">
        <v>Makanya Catchment</v>
      </c>
      <c r="BK481" s="3" t="str">
        <v>Makanya Catchment</v>
      </c>
      <c r="BL481" s="3" t="str">
        <v>Makanya Catchment</v>
      </c>
      <c r="BM481" s="3" t="str">
        <v>Makanya Catchment</v>
      </c>
      <c r="BN481" s="3" t="str">
        <v>Makanya Catchment</v>
      </c>
      <c r="BO481" s="3" t="str">
        <v>Makanya Catchment</v>
      </c>
      <c r="BP481" s="3" t="str">
        <v>Makanya Catchment</v>
      </c>
      <c r="BQ481" s="3" t="str">
        <v>Makanya Catchment</v>
      </c>
      <c r="BR481" s="3" t="str">
        <v>Makanya Catchment</v>
      </c>
      <c r="BS481" s="3" t="str">
        <v>Makanya Catchment</v>
      </c>
      <c r="BT481" s="3" t="str">
        <v>Makanya Catchment</v>
      </c>
      <c r="BU481" s="3" t="str">
        <v>Makanya Catchment</v>
      </c>
      <c r="BV481" s="3" t="str">
        <v>Makanya Catchment</v>
      </c>
      <c r="BW481" s="3" t="str">
        <v>Makanya Catchment</v>
      </c>
      <c r="BX481" s="3" t="str">
        <v>Makanya Catchment</v>
      </c>
      <c r="BY481" s="3" t="str">
        <v>Makanya Catchment</v>
      </c>
      <c r="BZ481" s="3" t="str">
        <v>Makanya Catchment</v>
      </c>
      <c r="CA481" s="3" t="str">
        <v>Makanya Catchment</v>
      </c>
      <c r="CB481" s="3" t="str">
        <v>Makanya Catchment</v>
      </c>
      <c r="CC481" s="3" t="str">
        <v>Makanya Catchment</v>
      </c>
      <c r="CD481" s="3" t="str">
        <v>Makanya Catchment</v>
      </c>
      <c r="CE481" s="3" t="str">
        <v>Makanya Catchment</v>
      </c>
      <c r="CF481" s="3" t="str">
        <v>Makanya Catchment</v>
      </c>
      <c r="CG481" s="3" t="str">
        <v>Makanya Catchment</v>
      </c>
      <c r="CK481" s="3" t="str">
        <v>Makanya Catchment</v>
      </c>
      <c r="CM481" s="3" t="str">
        <v>Makanya Catchment</v>
      </c>
      <c r="CN481" s="3" t="str">
        <v>Makanya Catchment</v>
      </c>
      <c r="CO481" s="3" t="str">
        <v>Makanya Catchment</v>
      </c>
      <c r="CP481" s="3" t="str">
        <v>Makanya Catchment</v>
      </c>
      <c r="CQ481" s="3" t="str">
        <v>Makanya Catchment</v>
      </c>
      <c r="CR481" s="3" t="str">
        <v>Makanya Catchment</v>
      </c>
      <c r="CS481" s="3" t="str">
        <v>Makanya Catchment</v>
      </c>
      <c r="CT481" s="3" t="str">
        <v>Makanya Catchment</v>
      </c>
      <c r="CU481" s="3" t="str">
        <v>Makanya Catchment</v>
      </c>
      <c r="CV481" s="3" t="str">
        <v>Makanya Catchment</v>
      </c>
      <c r="CW481" s="3" t="str">
        <v>Makanya Catchment</v>
      </c>
      <c r="CX481" s="3" t="str">
        <v>Makanya Catchment</v>
      </c>
      <c r="CY481" s="3" t="str">
        <v>Makanya Catchment</v>
      </c>
      <c r="CZ481" s="3" t="str">
        <v>Makanya Catchment</v>
      </c>
      <c r="DA481" s="3" t="str">
        <v>Makanya Catchment</v>
      </c>
      <c r="DB481" s="3" t="str">
        <v>Makanya Catchment</v>
      </c>
      <c r="DC481" s="3" t="str">
        <v>Makanya Catchment</v>
      </c>
      <c r="DD481" s="3" t="str">
        <v>Makanya Catchment</v>
      </c>
      <c r="DE481" s="3" t="str">
        <v>Makanya Catchment</v>
      </c>
      <c r="DF481" s="3" t="str">
        <v>Makanya Catchment</v>
      </c>
      <c r="DG481" s="3" t="str">
        <v>Makanya Catchment</v>
      </c>
      <c r="DH481" s="3" t="str">
        <v>Makanya Catchment</v>
      </c>
      <c r="DI481" s="3" t="str">
        <v>Makanya Catchment</v>
      </c>
      <c r="DJ481" s="3" t="str">
        <v>Makanya Catchment</v>
      </c>
      <c r="DK481" s="3" t="str">
        <v>Makanya Catchment</v>
      </c>
      <c r="DL481" s="3" t="str">
        <v>Makanya Catchment</v>
      </c>
      <c r="DM481" s="3" t="str">
        <v>Makanya Catchment</v>
      </c>
      <c r="DN481" s="3" t="str">
        <v>Makanya Catchment</v>
      </c>
      <c r="DO481" s="3" t="str">
        <v>Makanya Catchment</v>
      </c>
      <c r="DP481" s="3" t="str">
        <v>Makanya Catchment</v>
      </c>
    </row>
    <row r="482" spans="1:120" ht="14.5" x14ac:dyDescent="0.35">
      <c r="A482" s="3">
        <v>0.46666999999999997</v>
      </c>
      <c r="B482" s="3">
        <v>32.616669999999999</v>
      </c>
      <c r="C482" s="3" t="s">
        <v>233</v>
      </c>
      <c r="D482" s="3" t="s">
        <v>107</v>
      </c>
      <c r="E482" s="3" t="s">
        <v>7750</v>
      </c>
      <c r="F482" s="3">
        <v>500</v>
      </c>
      <c r="G482"/>
      <c r="H482" s="3" t="str">
        <f>CONCATENATE(site_list[[#This Row],[Country]],site_list[[#This Row],[Site.ID]])</f>
        <v>UgandaMakerere University Agricultural Research Institute, Kabanyolo</v>
      </c>
      <c r="BB482" s="3" t="str">
        <v>Makerere University Agricultural Research Institute, Kabanyolo</v>
      </c>
      <c r="BC482" s="3" t="str">
        <v>Makerere University Agricultural Research Institute, Kabanyolo</v>
      </c>
      <c r="BD482" s="3" t="str">
        <v>Makerere University Agricultural Research Institute, Kabanyolo</v>
      </c>
      <c r="BE482" s="3" t="str">
        <v>Makerere University Agricultural Research Institute, Kabanyolo</v>
      </c>
      <c r="BF482" s="3" t="str">
        <v>Makerere University Agricultural Research Institute, Kabanyolo</v>
      </c>
      <c r="BG482" s="3" t="str">
        <v>Makerere University Agricultural Research Institute, Kabanyolo</v>
      </c>
      <c r="BH482" s="3" t="str">
        <v>Makerere University Agricultural Research Institute, Kabanyolo</v>
      </c>
      <c r="BI482" s="3" t="str">
        <v>Makerere University Agricultural Research Institute, Kabanyolo</v>
      </c>
      <c r="BJ482" s="3" t="str">
        <v>Makerere University Agricultural Research Institute, Kabanyolo</v>
      </c>
      <c r="BK482" s="3" t="str">
        <v>Makerere University Agricultural Research Institute, Kabanyolo</v>
      </c>
      <c r="BL482" s="3" t="str">
        <v>Makerere University Agricultural Research Institute, Kabanyolo</v>
      </c>
      <c r="BM482" s="3" t="str">
        <v>Makerere University Agricultural Research Institute, Kabanyolo</v>
      </c>
      <c r="BN482" s="3" t="str">
        <v>Makerere University Agricultural Research Institute, Kabanyolo</v>
      </c>
      <c r="BO482" s="3" t="str">
        <v>Makerere University Agricultural Research Institute, Kabanyolo</v>
      </c>
      <c r="BP482" s="3" t="str">
        <v>Makerere University Agricultural Research Institute, Kabanyolo</v>
      </c>
      <c r="BQ482" s="3" t="str">
        <v>Makerere University Agricultural Research Institute, Kabanyolo</v>
      </c>
      <c r="BR482" s="3" t="str">
        <v>Makerere University Agricultural Research Institute, Kabanyolo</v>
      </c>
      <c r="BS482" s="3" t="str">
        <v>Makerere University Agricultural Research Institute, Kabanyolo</v>
      </c>
      <c r="BT482" s="3" t="str">
        <v>Makerere University Agricultural Research Institute, Kabanyolo</v>
      </c>
      <c r="BU482" s="3" t="str">
        <v>Makerere University Agricultural Research Institute, Kabanyolo</v>
      </c>
      <c r="BV482" s="3" t="str">
        <v>Makerere University Agricultural Research Institute, Kabanyolo</v>
      </c>
      <c r="BW482" s="3" t="str">
        <v>Makerere University Agricultural Research Institute, Kabanyolo</v>
      </c>
      <c r="BX482" s="3" t="str">
        <v>Makerere University Agricultural Research Institute, Kabanyolo</v>
      </c>
      <c r="BY482" s="3" t="str">
        <v>Makerere University Agricultural Research Institute, Kabanyolo</v>
      </c>
      <c r="BZ482" s="3" t="str">
        <v>Makerere University Agricultural Research Institute, Kabanyolo</v>
      </c>
      <c r="CA482" s="3" t="str">
        <v>Makerere University Agricultural Research Institute, Kabanyolo</v>
      </c>
      <c r="CB482" s="3" t="str">
        <v>Makerere University Agricultural Research Institute, Kabanyolo</v>
      </c>
      <c r="CC482" s="3" t="str">
        <v>Makerere University Agricultural Research Institute, Kabanyolo</v>
      </c>
      <c r="CD482" s="3" t="str">
        <v>Makerere University Agricultural Research Institute, Kabanyolo</v>
      </c>
      <c r="CE482" s="3" t="str">
        <v>Makerere University Agricultural Research Institute, Kabanyolo</v>
      </c>
      <c r="CF482" s="3" t="str">
        <v>Makerere University Agricultural Research Institute, Kabanyolo</v>
      </c>
      <c r="CG482" s="3" t="str">
        <v>Makerere University Agricultural Research Institute, Kabanyolo</v>
      </c>
      <c r="CK482" s="3" t="str">
        <v>Makerere University Agricultural Research Institute, Kabanyolo</v>
      </c>
      <c r="CM482" s="3" t="str">
        <v>Makerere University Agricultural Research Institute, Kabanyolo</v>
      </c>
      <c r="CN482" s="3" t="str">
        <v>Makerere University Agricultural Research Institute, Kabanyolo</v>
      </c>
      <c r="CO482" s="3" t="str">
        <v>Makerere University Agricultural Research Institute, Kabanyolo</v>
      </c>
      <c r="CP482" s="3" t="str">
        <v>Makerere University Agricultural Research Institute, Kabanyolo</v>
      </c>
      <c r="CQ482" s="3" t="str">
        <v>Makerere University Agricultural Research Institute, Kabanyolo</v>
      </c>
      <c r="CR482" s="3" t="str">
        <v>Makerere University Agricultural Research Institute, Kabanyolo</v>
      </c>
      <c r="CS482" s="3" t="str">
        <v>Makerere University Agricultural Research Institute, Kabanyolo</v>
      </c>
      <c r="CT482" s="3" t="str">
        <v>Makerere University Agricultural Research Institute, Kabanyolo</v>
      </c>
      <c r="CU482" s="3" t="str">
        <v>Makerere University Agricultural Research Institute, Kabanyolo</v>
      </c>
      <c r="CV482" s="3" t="str">
        <v>Makerere University Agricultural Research Institute, Kabanyolo</v>
      </c>
      <c r="CW482" s="3" t="str">
        <v>Makerere University Agricultural Research Institute, Kabanyolo</v>
      </c>
      <c r="CX482" s="3" t="str">
        <v>Makerere University Agricultural Research Institute, Kabanyolo</v>
      </c>
      <c r="CY482" s="3" t="str">
        <v>Makerere University Agricultural Research Institute, Kabanyolo</v>
      </c>
      <c r="CZ482" s="3" t="str">
        <v>Makerere University Agricultural Research Institute, Kabanyolo</v>
      </c>
      <c r="DA482" s="3" t="str">
        <v>Makerere University Agricultural Research Institute, Kabanyolo</v>
      </c>
      <c r="DB482" s="3" t="str">
        <v>Makerere University Agricultural Research Institute, Kabanyolo</v>
      </c>
      <c r="DC482" s="3" t="str">
        <v>Makerere University Agricultural Research Institute, Kabanyolo</v>
      </c>
      <c r="DD482" s="3" t="str">
        <v>Makerere University Agricultural Research Institute, Kabanyolo</v>
      </c>
      <c r="DE482" s="3" t="str">
        <v>Makerere University Agricultural Research Institute, Kabanyolo</v>
      </c>
      <c r="DF482" s="3" t="str">
        <v>Makerere University Agricultural Research Institute, Kabanyolo</v>
      </c>
      <c r="DG482" s="3" t="str">
        <v>Makerere University Agricultural Research Institute, Kabanyolo</v>
      </c>
      <c r="DH482" s="3" t="str">
        <v>Makerere University Agricultural Research Institute, Kabanyolo</v>
      </c>
      <c r="DI482" s="3" t="str">
        <v>Makerere University Agricultural Research Institute, Kabanyolo</v>
      </c>
      <c r="DJ482" s="3" t="str">
        <v>Makerere University Agricultural Research Institute, Kabanyolo</v>
      </c>
      <c r="DK482" s="3" t="str">
        <v>Makerere University Agricultural Research Institute, Kabanyolo</v>
      </c>
      <c r="DL482" s="3" t="str">
        <v>Makerere University Agricultural Research Institute, Kabanyolo</v>
      </c>
      <c r="DM482" s="3" t="str">
        <v>Makerere University Agricultural Research Institute, Kabanyolo</v>
      </c>
      <c r="DN482" s="3" t="str">
        <v>Makerere University Agricultural Research Institute, Kabanyolo</v>
      </c>
      <c r="DO482" s="3" t="str">
        <v>Makerere University Agricultural Research Institute, Kabanyolo</v>
      </c>
      <c r="DP482" s="3" t="str">
        <v>Makerere University Agricultural Research Institute, Kabanyolo</v>
      </c>
    </row>
    <row r="483" spans="1:120" ht="14.5" x14ac:dyDescent="0.35">
      <c r="A483" s="3">
        <v>-19.836549999999999</v>
      </c>
      <c r="B483" s="3">
        <v>30.782360000000001</v>
      </c>
      <c r="C483" s="3" t="s">
        <v>240</v>
      </c>
      <c r="D483" s="3" t="s">
        <v>107</v>
      </c>
      <c r="E483" s="3" t="s">
        <v>7751</v>
      </c>
      <c r="F483" s="3">
        <v>1500</v>
      </c>
      <c r="G483"/>
      <c r="H483" s="3" t="str">
        <f>CONCATENATE(site_list[[#This Row],[Country]],site_list[[#This Row],[Site.ID]])</f>
        <v>ZimbabweMakoholi Research Station</v>
      </c>
      <c r="BB483" s="3" t="str">
        <v>Makoholi Research Station</v>
      </c>
      <c r="BC483" s="3" t="str">
        <v>Makoholi Research Station</v>
      </c>
      <c r="BD483" s="3" t="str">
        <v>Makoholi Research Station</v>
      </c>
      <c r="BE483" s="3" t="str">
        <v>Makoholi Research Station</v>
      </c>
      <c r="BF483" s="3" t="str">
        <v>Makoholi Research Station</v>
      </c>
      <c r="BG483" s="3" t="str">
        <v>Makoholi Research Station</v>
      </c>
      <c r="BH483" s="3" t="str">
        <v>Makoholi Research Station</v>
      </c>
      <c r="BI483" s="3" t="str">
        <v>Makoholi Research Station</v>
      </c>
      <c r="BJ483" s="3" t="str">
        <v>Makoholi Research Station</v>
      </c>
      <c r="BK483" s="3" t="str">
        <v>Makoholi Research Station</v>
      </c>
      <c r="BL483" s="3" t="str">
        <v>Makoholi Research Station</v>
      </c>
      <c r="BM483" s="3" t="str">
        <v>Makoholi Research Station</v>
      </c>
      <c r="BN483" s="3" t="str">
        <v>Makoholi Research Station</v>
      </c>
      <c r="BO483" s="3" t="str">
        <v>Makoholi Research Station</v>
      </c>
      <c r="BP483" s="3" t="str">
        <v>Makoholi Research Station</v>
      </c>
      <c r="BQ483" s="3" t="str">
        <v>Makoholi Research Station</v>
      </c>
      <c r="BR483" s="3" t="str">
        <v>Makoholi Research Station</v>
      </c>
      <c r="BS483" s="3" t="str">
        <v>Makoholi Research Station</v>
      </c>
      <c r="BT483" s="3" t="str">
        <v>Makoholi Research Station</v>
      </c>
      <c r="BU483" s="3" t="str">
        <v>Makoholi Research Station</v>
      </c>
      <c r="BV483" s="3" t="str">
        <v>Makoholi Research Station</v>
      </c>
      <c r="BW483" s="3" t="str">
        <v>Makoholi Research Station</v>
      </c>
      <c r="BX483" s="3" t="str">
        <v>Makoholi Research Station</v>
      </c>
      <c r="BY483" s="3" t="str">
        <v>Makoholi Research Station</v>
      </c>
      <c r="BZ483" s="3" t="str">
        <v>Makoholi Research Station</v>
      </c>
      <c r="CA483" s="3" t="str">
        <v>Makoholi Research Station</v>
      </c>
      <c r="CB483" s="3" t="str">
        <v>Makoholi Research Station</v>
      </c>
      <c r="CC483" s="3" t="str">
        <v>Makoholi Research Station</v>
      </c>
      <c r="CD483" s="3" t="str">
        <v>Makoholi Research Station</v>
      </c>
      <c r="CE483" s="3" t="str">
        <v>Makoholi Research Station</v>
      </c>
      <c r="CF483" s="3" t="str">
        <v>Makoholi Research Station</v>
      </c>
      <c r="CG483" s="3" t="str">
        <v>Makoholi Research Station</v>
      </c>
      <c r="CK483" s="3" t="str">
        <v>Makoholi Research Station</v>
      </c>
      <c r="CM483" s="3" t="str">
        <v>Makoholi Research Station</v>
      </c>
      <c r="CN483" s="3" t="str">
        <v>Makoholi Research Station</v>
      </c>
      <c r="CO483" s="3" t="str">
        <v>Makoholi Research Station</v>
      </c>
      <c r="CP483" s="3" t="str">
        <v>Makoholi Research Station</v>
      </c>
      <c r="CQ483" s="3" t="str">
        <v>Makoholi Research Station</v>
      </c>
      <c r="CR483" s="3" t="str">
        <v>Makoholi Research Station</v>
      </c>
      <c r="CS483" s="3" t="str">
        <v>Makoholi Research Station</v>
      </c>
      <c r="CT483" s="3" t="str">
        <v>Makoholi Research Station</v>
      </c>
      <c r="CU483" s="3" t="str">
        <v>Makoholi Research Station</v>
      </c>
      <c r="CV483" s="3" t="str">
        <v>Makoholi Research Station</v>
      </c>
      <c r="CW483" s="3" t="str">
        <v>Makoholi Research Station</v>
      </c>
      <c r="CX483" s="3" t="str">
        <v>Makoholi Research Station</v>
      </c>
      <c r="CY483" s="3" t="str">
        <v>Makoholi Research Station</v>
      </c>
      <c r="CZ483" s="3" t="str">
        <v>Makoholi Research Station</v>
      </c>
      <c r="DA483" s="3" t="str">
        <v>Makoholi Research Station</v>
      </c>
      <c r="DB483" s="3" t="str">
        <v>Makoholi Research Station</v>
      </c>
      <c r="DC483" s="3" t="str">
        <v>Makoholi Research Station</v>
      </c>
      <c r="DD483" s="3" t="str">
        <v>Makoholi Research Station</v>
      </c>
      <c r="DE483" s="3" t="str">
        <v>Makoholi Research Station</v>
      </c>
      <c r="DF483" s="3" t="str">
        <v>Makoholi Research Station</v>
      </c>
      <c r="DG483" s="3" t="str">
        <v>Makoholi Research Station</v>
      </c>
      <c r="DH483" s="3" t="str">
        <v>Makoholi Research Station</v>
      </c>
      <c r="DI483" s="3" t="str">
        <v>Makoholi Research Station</v>
      </c>
      <c r="DJ483" s="3" t="str">
        <v>Makoholi Research Station</v>
      </c>
      <c r="DK483" s="3" t="str">
        <v>Makoholi Research Station</v>
      </c>
      <c r="DL483" s="3" t="str">
        <v>Makoholi Research Station</v>
      </c>
      <c r="DM483" s="3" t="str">
        <v>Makoholi Research Station</v>
      </c>
      <c r="DN483" s="3" t="str">
        <v>Makoholi Research Station</v>
      </c>
      <c r="DO483" s="3" t="str">
        <v>Makoholi Research Station</v>
      </c>
      <c r="DP483" s="3" t="str">
        <v>Makoholi Research Station</v>
      </c>
    </row>
    <row r="484" spans="1:120" ht="14.5" x14ac:dyDescent="0.35">
      <c r="A484" s="3">
        <v>-15.473000000000001</v>
      </c>
      <c r="B484" s="3">
        <v>35.450200000000002</v>
      </c>
      <c r="C484" s="3" t="s">
        <v>178</v>
      </c>
      <c r="D484" s="3" t="s">
        <v>107</v>
      </c>
      <c r="E484" s="3" t="s">
        <v>381</v>
      </c>
      <c r="F484" s="3">
        <v>1000</v>
      </c>
      <c r="G484"/>
      <c r="H484" s="3" t="str">
        <f>CONCATENATE(site_list[[#This Row],[Country]],site_list[[#This Row],[Site.ID]])</f>
        <v>MalawiMakoka ARS, Zomba</v>
      </c>
      <c r="BB484" s="3" t="str">
        <v>Makoka ARS, Zomba</v>
      </c>
      <c r="BC484" s="3" t="str">
        <v>Makoka ARS, Zomba</v>
      </c>
      <c r="BD484" s="3" t="str">
        <v>Makoka ARS, Zomba</v>
      </c>
      <c r="BE484" s="3" t="str">
        <v>Makoka ARS, Zomba</v>
      </c>
      <c r="BF484" s="3" t="str">
        <v>Makoka ARS, Zomba</v>
      </c>
      <c r="BG484" s="3" t="str">
        <v>Makoka ARS, Zomba</v>
      </c>
      <c r="BH484" s="3" t="str">
        <v>Makoka ARS, Zomba</v>
      </c>
      <c r="BI484" s="3" t="str">
        <v>Makoka ARS, Zomba</v>
      </c>
      <c r="BJ484" s="3" t="str">
        <v>Makoka ARS, Zomba</v>
      </c>
      <c r="BK484" s="3" t="str">
        <v>Makoka ARS, Zomba</v>
      </c>
      <c r="BL484" s="3" t="str">
        <v>Makoka ARS, Zomba</v>
      </c>
      <c r="BM484" s="3" t="str">
        <v>Makoka ARS, Zomba</v>
      </c>
      <c r="BN484" s="3" t="str">
        <v>Makoka ARS, Zomba</v>
      </c>
      <c r="BO484" s="3" t="str">
        <v>Makoka ARS, Zomba</v>
      </c>
      <c r="BP484" s="3" t="str">
        <v>Makoka ARS, Zomba</v>
      </c>
      <c r="BQ484" s="3" t="str">
        <v>Makoka ARS, Zomba</v>
      </c>
      <c r="BR484" s="3" t="str">
        <v>Makoka ARS, Zomba</v>
      </c>
      <c r="BS484" s="3" t="str">
        <v>Makoka ARS, Zomba</v>
      </c>
      <c r="BT484" s="3" t="str">
        <v>Makoka ARS, Zomba</v>
      </c>
      <c r="BU484" s="3" t="str">
        <v>Makoka ARS, Zomba</v>
      </c>
      <c r="BV484" s="3" t="str">
        <v>Makoka ARS, Zomba</v>
      </c>
      <c r="BW484" s="3" t="str">
        <v>Makoka ARS, Zomba</v>
      </c>
      <c r="BX484" s="3" t="str">
        <v>Makoka ARS, Zomba</v>
      </c>
      <c r="BY484" s="3" t="str">
        <v>Makoka ARS, Zomba</v>
      </c>
      <c r="BZ484" s="3" t="str">
        <v>Makoka ARS, Zomba</v>
      </c>
      <c r="CA484" s="3" t="str">
        <v>Makoka ARS, Zomba</v>
      </c>
      <c r="CB484" s="3" t="str">
        <v>Makoka ARS, Zomba</v>
      </c>
      <c r="CC484" s="3" t="str">
        <v>Makoka ARS, Zomba</v>
      </c>
      <c r="CD484" s="3" t="str">
        <v>Makoka ARS, Zomba</v>
      </c>
      <c r="CE484" s="3" t="str">
        <v>Makoka ARS, Zomba</v>
      </c>
      <c r="CF484" s="3" t="str">
        <v>Makoka ARS, Zomba</v>
      </c>
      <c r="CG484" s="3" t="str">
        <v>Makoka ARS, Zomba</v>
      </c>
      <c r="CK484" s="3" t="str">
        <v>Makoka ARS, Zomba</v>
      </c>
      <c r="CM484" s="3" t="str">
        <v>Makoka ARS, Zomba</v>
      </c>
      <c r="CN484" s="3" t="str">
        <v>Makoka ARS, Zomba</v>
      </c>
      <c r="CO484" s="3" t="str">
        <v>Makoka ARS, Zomba</v>
      </c>
      <c r="CP484" s="3" t="str">
        <v>Makoka ARS, Zomba</v>
      </c>
      <c r="CQ484" s="3" t="str">
        <v>Makoka ARS, Zomba</v>
      </c>
      <c r="CR484" s="3" t="str">
        <v>Makoka ARS, Zomba</v>
      </c>
      <c r="CS484" s="3" t="str">
        <v>Makoka ARS, Zomba</v>
      </c>
      <c r="CT484" s="3" t="str">
        <v>Makoka ARS, Zomba</v>
      </c>
      <c r="CU484" s="3" t="str">
        <v>Makoka ARS, Zomba</v>
      </c>
      <c r="CV484" s="3" t="str">
        <v>Makoka ARS, Zomba</v>
      </c>
      <c r="CW484" s="3" t="str">
        <v>Makoka ARS, Zomba</v>
      </c>
      <c r="CX484" s="3" t="str">
        <v>Makoka ARS, Zomba</v>
      </c>
      <c r="CY484" s="3" t="str">
        <v>Makoka ARS, Zomba</v>
      </c>
      <c r="CZ484" s="3" t="str">
        <v>Makoka ARS, Zomba</v>
      </c>
      <c r="DA484" s="3" t="str">
        <v>Makoka ARS, Zomba</v>
      </c>
      <c r="DB484" s="3" t="str">
        <v>Makoka ARS, Zomba</v>
      </c>
      <c r="DC484" s="3" t="str">
        <v>Makoka ARS, Zomba</v>
      </c>
      <c r="DD484" s="3" t="str">
        <v>Makoka ARS, Zomba</v>
      </c>
      <c r="DE484" s="3" t="str">
        <v>Makoka ARS, Zomba</v>
      </c>
      <c r="DF484" s="3" t="str">
        <v>Makoka ARS, Zomba</v>
      </c>
      <c r="DG484" s="3" t="str">
        <v>Makoka ARS, Zomba</v>
      </c>
      <c r="DH484" s="3" t="str">
        <v>Makoka ARS, Zomba</v>
      </c>
      <c r="DI484" s="3" t="str">
        <v>Makoka ARS, Zomba</v>
      </c>
      <c r="DJ484" s="3" t="str">
        <v>Makoka ARS, Zomba</v>
      </c>
      <c r="DK484" s="3" t="str">
        <v>Makoka ARS, Zomba</v>
      </c>
      <c r="DL484" s="3" t="str">
        <v>Makoka ARS, Zomba</v>
      </c>
      <c r="DM484" s="3" t="str">
        <v>Makoka ARS, Zomba</v>
      </c>
      <c r="DN484" s="3" t="str">
        <v>Makoka ARS, Zomba</v>
      </c>
      <c r="DO484" s="3" t="str">
        <v>Makoka ARS, Zomba</v>
      </c>
      <c r="DP484" s="3" t="str">
        <v>Makoka ARS, Zomba</v>
      </c>
    </row>
    <row r="485" spans="1:120" ht="14.5" x14ac:dyDescent="0.35">
      <c r="A485" s="3">
        <v>-15.548</v>
      </c>
      <c r="B485" s="3">
        <v>28.251000000000001</v>
      </c>
      <c r="C485" s="3" t="s">
        <v>238</v>
      </c>
      <c r="D485" s="3" t="s">
        <v>107</v>
      </c>
      <c r="E485" s="3" t="s">
        <v>7752</v>
      </c>
      <c r="F485" s="3">
        <v>550</v>
      </c>
      <c r="G485"/>
      <c r="H485" s="3" t="str">
        <f>CONCATENATE(site_list[[#This Row],[Country]],site_list[[#This Row],[Site.ID]])</f>
        <v>ZambiaMakulu</v>
      </c>
      <c r="BB485" s="3" t="str">
        <v>Makulu</v>
      </c>
      <c r="BC485" s="3" t="str">
        <v>Makulu</v>
      </c>
      <c r="BD485" s="3" t="str">
        <v>Makulu</v>
      </c>
      <c r="BE485" s="3" t="str">
        <v>Makulu</v>
      </c>
      <c r="BF485" s="3" t="str">
        <v>Makulu</v>
      </c>
      <c r="BG485" s="3" t="str">
        <v>Makulu</v>
      </c>
      <c r="BH485" s="3" t="str">
        <v>Makulu</v>
      </c>
      <c r="BI485" s="3" t="str">
        <v>Makulu</v>
      </c>
      <c r="BJ485" s="3" t="str">
        <v>Makulu</v>
      </c>
      <c r="BK485" s="3" t="str">
        <v>Makulu</v>
      </c>
      <c r="BL485" s="3" t="str">
        <v>Makulu</v>
      </c>
      <c r="BM485" s="3" t="str">
        <v>Makulu</v>
      </c>
      <c r="BN485" s="3" t="str">
        <v>Makulu</v>
      </c>
      <c r="BO485" s="3" t="str">
        <v>Makulu</v>
      </c>
      <c r="BP485" s="3" t="str">
        <v>Makulu</v>
      </c>
      <c r="BQ485" s="3" t="str">
        <v>Makulu</v>
      </c>
      <c r="BR485" s="3" t="str">
        <v>Makulu</v>
      </c>
      <c r="BS485" s="3" t="str">
        <v>Makulu</v>
      </c>
      <c r="BT485" s="3" t="str">
        <v>Makulu</v>
      </c>
      <c r="BU485" s="3" t="str">
        <v>Makulu</v>
      </c>
      <c r="BV485" s="3" t="str">
        <v>Makulu</v>
      </c>
      <c r="BW485" s="3" t="str">
        <v>Makulu</v>
      </c>
      <c r="BX485" s="3" t="str">
        <v>Makulu</v>
      </c>
      <c r="BY485" s="3" t="str">
        <v>Makulu</v>
      </c>
      <c r="BZ485" s="3" t="str">
        <v>Makulu</v>
      </c>
      <c r="CA485" s="3" t="str">
        <v>Makulu</v>
      </c>
      <c r="CB485" s="3" t="str">
        <v>Makulu</v>
      </c>
      <c r="CC485" s="3" t="str">
        <v>Makulu</v>
      </c>
      <c r="CD485" s="3" t="str">
        <v>Makulu</v>
      </c>
      <c r="CE485" s="3" t="str">
        <v>Makulu</v>
      </c>
      <c r="CF485" s="3" t="str">
        <v>Makulu</v>
      </c>
      <c r="CG485" s="3" t="str">
        <v>Makulu</v>
      </c>
      <c r="CK485" s="3" t="str">
        <v>Makulu</v>
      </c>
      <c r="CM485" s="3" t="str">
        <v>Makulu</v>
      </c>
      <c r="CN485" s="3" t="str">
        <v>Makulu</v>
      </c>
      <c r="CO485" s="3" t="str">
        <v>Makulu</v>
      </c>
      <c r="CP485" s="3" t="str">
        <v>Makulu</v>
      </c>
      <c r="CQ485" s="3" t="str">
        <v>Makulu</v>
      </c>
      <c r="CR485" s="3" t="str">
        <v>Makulu</v>
      </c>
      <c r="CS485" s="3" t="str">
        <v>Makulu</v>
      </c>
      <c r="CT485" s="3" t="str">
        <v>Makulu</v>
      </c>
      <c r="CU485" s="3" t="str">
        <v>Makulu</v>
      </c>
      <c r="CV485" s="3" t="str">
        <v>Makulu</v>
      </c>
      <c r="CW485" s="3" t="str">
        <v>Makulu</v>
      </c>
      <c r="CX485" s="3" t="str">
        <v>Makulu</v>
      </c>
      <c r="CY485" s="3" t="str">
        <v>Makulu</v>
      </c>
      <c r="CZ485" s="3" t="str">
        <v>Makulu</v>
      </c>
      <c r="DA485" s="3" t="str">
        <v>Makulu</v>
      </c>
      <c r="DB485" s="3" t="str">
        <v>Makulu</v>
      </c>
      <c r="DC485" s="3" t="str">
        <v>Makulu</v>
      </c>
      <c r="DD485" s="3" t="str">
        <v>Makulu</v>
      </c>
      <c r="DE485" s="3" t="str">
        <v>Makulu</v>
      </c>
      <c r="DF485" s="3" t="str">
        <v>Makulu</v>
      </c>
      <c r="DG485" s="3" t="str">
        <v>Makulu</v>
      </c>
      <c r="DH485" s="3" t="str">
        <v>Makulu</v>
      </c>
      <c r="DI485" s="3" t="str">
        <v>Makulu</v>
      </c>
      <c r="DJ485" s="3" t="str">
        <v>Makulu</v>
      </c>
      <c r="DK485" s="3" t="str">
        <v>Makulu</v>
      </c>
      <c r="DL485" s="3" t="str">
        <v>Makulu</v>
      </c>
      <c r="DM485" s="3" t="str">
        <v>Makulu</v>
      </c>
      <c r="DN485" s="3" t="str">
        <v>Makulu</v>
      </c>
      <c r="DO485" s="3" t="str">
        <v>Makulu</v>
      </c>
      <c r="DP485" s="3" t="str">
        <v>Makulu</v>
      </c>
    </row>
    <row r="486" spans="1:120" ht="14.5" x14ac:dyDescent="0.35">
      <c r="A486" s="3">
        <v>-26.574300000000001</v>
      </c>
      <c r="B486" s="3">
        <v>31.1767</v>
      </c>
      <c r="C486" s="3" t="s">
        <v>223</v>
      </c>
      <c r="D486" s="3" t="s">
        <v>107</v>
      </c>
      <c r="E486" s="3" t="s">
        <v>537</v>
      </c>
      <c r="F486" s="3">
        <v>300</v>
      </c>
      <c r="G486"/>
      <c r="H486" s="3" t="str">
        <f>CONCATENATE(site_list[[#This Row],[Country]],site_list[[#This Row],[Site.ID]])</f>
        <v>SwazilandMalkerns Research Station</v>
      </c>
      <c r="BB486" s="3" t="str">
        <v>Malkerns Research Station</v>
      </c>
      <c r="BC486" s="3" t="str">
        <v>Malkerns Research Station</v>
      </c>
      <c r="BD486" s="3" t="str">
        <v>Malkerns Research Station</v>
      </c>
      <c r="BE486" s="3" t="str">
        <v>Malkerns Research Station</v>
      </c>
      <c r="BF486" s="3" t="str">
        <v>Malkerns Research Station</v>
      </c>
      <c r="BG486" s="3" t="str">
        <v>Malkerns Research Station</v>
      </c>
      <c r="BH486" s="3" t="str">
        <v>Malkerns Research Station</v>
      </c>
      <c r="BI486" s="3" t="str">
        <v>Malkerns Research Station</v>
      </c>
      <c r="BJ486" s="3" t="str">
        <v>Malkerns Research Station</v>
      </c>
      <c r="BK486" s="3" t="str">
        <v>Malkerns Research Station</v>
      </c>
      <c r="BL486" s="3" t="str">
        <v>Malkerns Research Station</v>
      </c>
      <c r="BM486" s="3" t="str">
        <v>Malkerns Research Station</v>
      </c>
      <c r="BN486" s="3" t="str">
        <v>Malkerns Research Station</v>
      </c>
      <c r="BO486" s="3" t="str">
        <v>Malkerns Research Station</v>
      </c>
      <c r="BP486" s="3" t="str">
        <v>Malkerns Research Station</v>
      </c>
      <c r="BQ486" s="3" t="str">
        <v>Malkerns Research Station</v>
      </c>
      <c r="BR486" s="3" t="str">
        <v>Malkerns Research Station</v>
      </c>
      <c r="BS486" s="3" t="str">
        <v>Malkerns Research Station</v>
      </c>
      <c r="BT486" s="3" t="str">
        <v>Malkerns Research Station</v>
      </c>
      <c r="BU486" s="3" t="str">
        <v>Malkerns Research Station</v>
      </c>
      <c r="BV486" s="3" t="str">
        <v>Malkerns Research Station</v>
      </c>
      <c r="BW486" s="3" t="str">
        <v>Malkerns Research Station</v>
      </c>
      <c r="BX486" s="3" t="str">
        <v>Malkerns Research Station</v>
      </c>
      <c r="BY486" s="3" t="str">
        <v>Malkerns Research Station</v>
      </c>
      <c r="BZ486" s="3" t="str">
        <v>Malkerns Research Station</v>
      </c>
      <c r="CA486" s="3" t="str">
        <v>Malkerns Research Station</v>
      </c>
      <c r="CB486" s="3" t="str">
        <v>Malkerns Research Station</v>
      </c>
      <c r="CC486" s="3" t="str">
        <v>Malkerns Research Station</v>
      </c>
      <c r="CD486" s="3" t="str">
        <v>Malkerns Research Station</v>
      </c>
      <c r="CE486" s="3" t="str">
        <v>Malkerns Research Station</v>
      </c>
      <c r="CF486" s="3" t="str">
        <v>Malkerns Research Station</v>
      </c>
      <c r="CG486" s="3" t="str">
        <v>Malkerns Research Station</v>
      </c>
      <c r="CK486" s="3" t="str">
        <v>Malkerns Research Station</v>
      </c>
      <c r="CM486" s="3" t="str">
        <v>Malkerns Research Station</v>
      </c>
      <c r="CN486" s="3" t="str">
        <v>Malkerns Research Station</v>
      </c>
      <c r="CO486" s="3" t="str">
        <v>Malkerns Research Station</v>
      </c>
      <c r="CP486" s="3" t="str">
        <v>Malkerns Research Station</v>
      </c>
      <c r="CQ486" s="3" t="str">
        <v>Malkerns Research Station</v>
      </c>
      <c r="CR486" s="3" t="str">
        <v>Malkerns Research Station</v>
      </c>
      <c r="CS486" s="3" t="str">
        <v>Malkerns Research Station</v>
      </c>
      <c r="CT486" s="3" t="str">
        <v>Malkerns Research Station</v>
      </c>
      <c r="CU486" s="3" t="str">
        <v>Malkerns Research Station</v>
      </c>
      <c r="CV486" s="3" t="str">
        <v>Malkerns Research Station</v>
      </c>
      <c r="CW486" s="3" t="str">
        <v>Malkerns Research Station</v>
      </c>
      <c r="CX486" s="3" t="str">
        <v>Malkerns Research Station</v>
      </c>
      <c r="CY486" s="3" t="str">
        <v>Malkerns Research Station</v>
      </c>
      <c r="CZ486" s="3" t="str">
        <v>Malkerns Research Station</v>
      </c>
      <c r="DA486" s="3" t="str">
        <v>Malkerns Research Station</v>
      </c>
      <c r="DB486" s="3" t="str">
        <v>Malkerns Research Station</v>
      </c>
      <c r="DC486" s="3" t="str">
        <v>Malkerns Research Station</v>
      </c>
      <c r="DD486" s="3" t="str">
        <v>Malkerns Research Station</v>
      </c>
      <c r="DE486" s="3" t="str">
        <v>Malkerns Research Station</v>
      </c>
      <c r="DF486" s="3" t="str">
        <v>Malkerns Research Station</v>
      </c>
      <c r="DG486" s="3" t="str">
        <v>Malkerns Research Station</v>
      </c>
      <c r="DH486" s="3" t="str">
        <v>Malkerns Research Station</v>
      </c>
      <c r="DI486" s="3" t="str">
        <v>Malkerns Research Station</v>
      </c>
      <c r="DJ486" s="3" t="str">
        <v>Malkerns Research Station</v>
      </c>
      <c r="DK486" s="3" t="str">
        <v>Malkerns Research Station</v>
      </c>
      <c r="DL486" s="3" t="str">
        <v>Malkerns Research Station</v>
      </c>
      <c r="DM486" s="3" t="str">
        <v>Malkerns Research Station</v>
      </c>
      <c r="DN486" s="3" t="str">
        <v>Malkerns Research Station</v>
      </c>
      <c r="DO486" s="3" t="str">
        <v>Malkerns Research Station</v>
      </c>
      <c r="DP486" s="3" t="str">
        <v>Malkerns Research Station</v>
      </c>
    </row>
    <row r="487" spans="1:120" ht="14.5" x14ac:dyDescent="0.35">
      <c r="A487" s="3">
        <v>36.811999999999998</v>
      </c>
      <c r="B487" s="3">
        <v>10.073</v>
      </c>
      <c r="C487" s="3" t="s">
        <v>231</v>
      </c>
      <c r="D487" s="3" t="s">
        <v>107</v>
      </c>
      <c r="E487" s="3" t="s">
        <v>577</v>
      </c>
      <c r="F487" s="3">
        <v>1000</v>
      </c>
      <c r="G487"/>
      <c r="H487" s="3" t="str">
        <f>CONCATENATE(site_list[[#This Row],[Country]],site_list[[#This Row],[Site.ID]])</f>
        <v>TunisiaMannouba Support Research Station</v>
      </c>
      <c r="BB487" s="3" t="str">
        <v>Mannouba Support Research Station</v>
      </c>
      <c r="BC487" s="3" t="str">
        <v>Mannouba Support Research Station</v>
      </c>
      <c r="BD487" s="3" t="str">
        <v>Mannouba Support Research Station</v>
      </c>
      <c r="BE487" s="3" t="str">
        <v>Mannouba Support Research Station</v>
      </c>
      <c r="BF487" s="3" t="str">
        <v>Mannouba Support Research Station</v>
      </c>
      <c r="BG487" s="3" t="str">
        <v>Mannouba Support Research Station</v>
      </c>
      <c r="BH487" s="3" t="str">
        <v>Mannouba Support Research Station</v>
      </c>
      <c r="BI487" s="3" t="str">
        <v>Mannouba Support Research Station</v>
      </c>
      <c r="BJ487" s="3" t="str">
        <v>Mannouba Support Research Station</v>
      </c>
      <c r="BK487" s="3" t="str">
        <v>Mannouba Support Research Station</v>
      </c>
      <c r="BL487" s="3" t="str">
        <v>Mannouba Support Research Station</v>
      </c>
      <c r="BM487" s="3" t="str">
        <v>Mannouba Support Research Station</v>
      </c>
      <c r="BN487" s="3" t="str">
        <v>Mannouba Support Research Station</v>
      </c>
      <c r="BO487" s="3" t="str">
        <v>Mannouba Support Research Station</v>
      </c>
      <c r="BP487" s="3" t="str">
        <v>Mannouba Support Research Station</v>
      </c>
      <c r="BQ487" s="3" t="str">
        <v>Mannouba Support Research Station</v>
      </c>
      <c r="BR487" s="3" t="str">
        <v>Mannouba Support Research Station</v>
      </c>
      <c r="BS487" s="3" t="str">
        <v>Mannouba Support Research Station</v>
      </c>
      <c r="BT487" s="3" t="str">
        <v>Mannouba Support Research Station</v>
      </c>
      <c r="BU487" s="3" t="str">
        <v>Mannouba Support Research Station</v>
      </c>
      <c r="BV487" s="3" t="str">
        <v>Mannouba Support Research Station</v>
      </c>
      <c r="BW487" s="3" t="str">
        <v>Mannouba Support Research Station</v>
      </c>
      <c r="BX487" s="3" t="str">
        <v>Mannouba Support Research Station</v>
      </c>
      <c r="BY487" s="3" t="str">
        <v>Mannouba Support Research Station</v>
      </c>
      <c r="BZ487" s="3" t="str">
        <v>Mannouba Support Research Station</v>
      </c>
      <c r="CA487" s="3" t="str">
        <v>Mannouba Support Research Station</v>
      </c>
      <c r="CB487" s="3" t="str">
        <v>Mannouba Support Research Station</v>
      </c>
      <c r="CC487" s="3" t="str">
        <v>Mannouba Support Research Station</v>
      </c>
      <c r="CD487" s="3" t="str">
        <v>Mannouba Support Research Station</v>
      </c>
      <c r="CE487" s="3" t="str">
        <v>Mannouba Support Research Station</v>
      </c>
      <c r="CF487" s="3" t="str">
        <v>Mannouba Support Research Station</v>
      </c>
      <c r="CG487" s="3" t="str">
        <v>Mannouba Support Research Station</v>
      </c>
      <c r="CK487" s="3" t="str">
        <v>Mannouba Support Research Station</v>
      </c>
      <c r="CM487" s="3" t="str">
        <v>Mannouba Support Research Station</v>
      </c>
      <c r="CN487" s="3" t="str">
        <v>Mannouba Support Research Station</v>
      </c>
      <c r="CO487" s="3" t="str">
        <v>Mannouba Support Research Station</v>
      </c>
      <c r="CP487" s="3" t="str">
        <v>Mannouba Support Research Station</v>
      </c>
      <c r="CQ487" s="3" t="str">
        <v>Mannouba Support Research Station</v>
      </c>
      <c r="CR487" s="3" t="str">
        <v>Mannouba Support Research Station</v>
      </c>
      <c r="CS487" s="3" t="str">
        <v>Mannouba Support Research Station</v>
      </c>
      <c r="CT487" s="3" t="str">
        <v>Mannouba Support Research Station</v>
      </c>
      <c r="CU487" s="3" t="str">
        <v>Mannouba Support Research Station</v>
      </c>
      <c r="CV487" s="3" t="str">
        <v>Mannouba Support Research Station</v>
      </c>
      <c r="CW487" s="3" t="str">
        <v>Mannouba Support Research Station</v>
      </c>
      <c r="CX487" s="3" t="str">
        <v>Mannouba Support Research Station</v>
      </c>
      <c r="CY487" s="3" t="str">
        <v>Mannouba Support Research Station</v>
      </c>
      <c r="CZ487" s="3" t="str">
        <v>Mannouba Support Research Station</v>
      </c>
      <c r="DA487" s="3" t="str">
        <v>Mannouba Support Research Station</v>
      </c>
      <c r="DB487" s="3" t="str">
        <v>Mannouba Support Research Station</v>
      </c>
      <c r="DC487" s="3" t="str">
        <v>Mannouba Support Research Station</v>
      </c>
      <c r="DD487" s="3" t="str">
        <v>Mannouba Support Research Station</v>
      </c>
      <c r="DE487" s="3" t="str">
        <v>Mannouba Support Research Station</v>
      </c>
      <c r="DF487" s="3" t="str">
        <v>Mannouba Support Research Station</v>
      </c>
      <c r="DG487" s="3" t="str">
        <v>Mannouba Support Research Station</v>
      </c>
      <c r="DH487" s="3" t="str">
        <v>Mannouba Support Research Station</v>
      </c>
      <c r="DI487" s="3" t="str">
        <v>Mannouba Support Research Station</v>
      </c>
      <c r="DJ487" s="3" t="str">
        <v>Mannouba Support Research Station</v>
      </c>
      <c r="DK487" s="3" t="str">
        <v>Mannouba Support Research Station</v>
      </c>
      <c r="DL487" s="3" t="str">
        <v>Mannouba Support Research Station</v>
      </c>
      <c r="DM487" s="3" t="str">
        <v>Mannouba Support Research Station</v>
      </c>
      <c r="DN487" s="3" t="str">
        <v>Mannouba Support Research Station</v>
      </c>
      <c r="DO487" s="3" t="str">
        <v>Mannouba Support Research Station</v>
      </c>
      <c r="DP487" s="3" t="str">
        <v>Mannouba Support Research Station</v>
      </c>
    </row>
    <row r="488" spans="1:120" ht="14.5" x14ac:dyDescent="0.35">
      <c r="A488" s="3">
        <v>1</v>
      </c>
      <c r="B488" s="3">
        <v>34.92</v>
      </c>
      <c r="C488" s="3" t="s">
        <v>166</v>
      </c>
      <c r="D488" s="3" t="s">
        <v>112</v>
      </c>
      <c r="E488" s="3" t="s">
        <v>13628</v>
      </c>
      <c r="F488" s="3">
        <v>300</v>
      </c>
      <c r="G488"/>
      <c r="H488" s="3" t="str">
        <f>CONCATENATE(site_list[[#This Row],[Country]],site_list[[#This Row],[Site.ID]])</f>
        <v>KenyaManor House Agricultural Center (Manor House)-Trans-Nzoia</v>
      </c>
      <c r="BB488" s="3" t="str">
        <v>Manor House Agricultural Center (Manor House)-Trans-Nzoia</v>
      </c>
      <c r="BC488" s="3" t="str">
        <v>Manor House Agricultural Center (Manor House)-Trans-Nzoia</v>
      </c>
      <c r="BD488" s="3" t="str">
        <v>Manor House Agricultural Center (Manor House)-Trans-Nzoia</v>
      </c>
      <c r="BE488" s="3" t="str">
        <v>Manor House Agricultural Center (Manor House)-Trans-Nzoia</v>
      </c>
      <c r="BF488" s="3" t="str">
        <v>Manor House Agricultural Center (Manor House)-Trans-Nzoia</v>
      </c>
      <c r="BG488" s="3" t="str">
        <v>Manor House Agricultural Center (Manor House)-Trans-Nzoia</v>
      </c>
      <c r="BH488" s="3" t="str">
        <v>Manor House Agricultural Center (Manor House)-Trans-Nzoia</v>
      </c>
      <c r="BI488" s="3" t="str">
        <v>Manor House Agricultural Center (Manor House)-Trans-Nzoia</v>
      </c>
      <c r="BJ488" s="3" t="str">
        <v>Manor House Agricultural Center (Manor House)-Trans-Nzoia</v>
      </c>
      <c r="BK488" s="3" t="str">
        <v>Manor House Agricultural Center (Manor House)-Trans-Nzoia</v>
      </c>
      <c r="BL488" s="3" t="str">
        <v>Manor House Agricultural Center (Manor House)-Trans-Nzoia</v>
      </c>
      <c r="BM488" s="3" t="str">
        <v>Manor House Agricultural Center (Manor House)-Trans-Nzoia</v>
      </c>
      <c r="BN488" s="3" t="str">
        <v>Manor House Agricultural Center (Manor House)-Trans-Nzoia</v>
      </c>
      <c r="BO488" s="3" t="str">
        <v>Manor House Agricultural Center (Manor House)-Trans-Nzoia</v>
      </c>
      <c r="BP488" s="3" t="str">
        <v>Manor House Agricultural Center (Manor House)-Trans-Nzoia</v>
      </c>
      <c r="BQ488" s="3" t="str">
        <v>Manor House Agricultural Center (Manor House)-Trans-Nzoia</v>
      </c>
      <c r="BR488" s="3" t="str">
        <v>Manor House Agricultural Center (Manor House)-Trans-Nzoia</v>
      </c>
      <c r="BS488" s="3" t="str">
        <v>Manor House Agricultural Center (Manor House)-Trans-Nzoia</v>
      </c>
      <c r="BT488" s="3" t="str">
        <v>Manor House Agricultural Center (Manor House)-Trans-Nzoia</v>
      </c>
      <c r="BU488" s="3" t="str">
        <v>Manor House Agricultural Center (Manor House)-Trans-Nzoia</v>
      </c>
      <c r="BV488" s="3" t="str">
        <v>Manor House Agricultural Center (Manor House)-Trans-Nzoia</v>
      </c>
      <c r="BW488" s="3" t="str">
        <v>Manor House Agricultural Center (Manor House)-Trans-Nzoia</v>
      </c>
      <c r="BX488" s="3" t="str">
        <v>Manor House Agricultural Center (Manor House)-Trans-Nzoia</v>
      </c>
      <c r="BY488" s="3" t="str">
        <v>Manor House Agricultural Center (Manor House)-Trans-Nzoia</v>
      </c>
      <c r="BZ488" s="3" t="str">
        <v>Manor House Agricultural Center (Manor House)-Trans-Nzoia</v>
      </c>
      <c r="CA488" s="3" t="str">
        <v>Manor House Agricultural Center (Manor House)-Trans-Nzoia</v>
      </c>
      <c r="CB488" s="3" t="str">
        <v>Manor House Agricultural Center (Manor House)-Trans-Nzoia</v>
      </c>
      <c r="CC488" s="3" t="str">
        <v>Manor House Agricultural Center (Manor House)-Trans-Nzoia</v>
      </c>
      <c r="CD488" s="3" t="str">
        <v>Manor House Agricultural Center (Manor House)-Trans-Nzoia</v>
      </c>
      <c r="CE488" s="3" t="str">
        <v>Manor House Agricultural Center (Manor House)-Trans-Nzoia</v>
      </c>
      <c r="CF488" s="3" t="str">
        <v>Manor House Agricultural Center (Manor House)-Trans-Nzoia</v>
      </c>
      <c r="CG488" s="3" t="str">
        <v>Manor House Agricultural Center (Manor House)-Trans-Nzoia</v>
      </c>
      <c r="CK488" s="3" t="str">
        <v>Manor House Agricultural Center (Manor House)-Trans-Nzoia</v>
      </c>
      <c r="CM488" s="3" t="str">
        <v>Manor House Agricultural Center (Manor House)-Trans-Nzoia</v>
      </c>
      <c r="CN488" s="3" t="str">
        <v>Manor House Agricultural Center (Manor House)-Trans-Nzoia</v>
      </c>
      <c r="CO488" s="3" t="str">
        <v>Manor House Agricultural Center (Manor House)-Trans-Nzoia</v>
      </c>
      <c r="CP488" s="3" t="str">
        <v>Manor House Agricultural Center (Manor House)-Trans-Nzoia</v>
      </c>
      <c r="CQ488" s="3" t="str">
        <v>Manor House Agricultural Center (Manor House)-Trans-Nzoia</v>
      </c>
      <c r="CR488" s="3" t="str">
        <v>Manor House Agricultural Center (Manor House)-Trans-Nzoia</v>
      </c>
      <c r="CS488" s="3" t="str">
        <v>Manor House Agricultural Center (Manor House)-Trans-Nzoia</v>
      </c>
      <c r="CT488" s="3" t="str">
        <v>Manor House Agricultural Center (Manor House)-Trans-Nzoia</v>
      </c>
      <c r="CU488" s="3" t="str">
        <v>Manor House Agricultural Center (Manor House)-Trans-Nzoia</v>
      </c>
      <c r="CV488" s="3" t="str">
        <v>Manor House Agricultural Center (Manor House)-Trans-Nzoia</v>
      </c>
      <c r="CW488" s="3" t="str">
        <v>Manor House Agricultural Center (Manor House)-Trans-Nzoia</v>
      </c>
      <c r="CX488" s="3" t="str">
        <v>Manor House Agricultural Center (Manor House)-Trans-Nzoia</v>
      </c>
      <c r="CY488" s="3" t="str">
        <v>Manor House Agricultural Center (Manor House)-Trans-Nzoia</v>
      </c>
      <c r="CZ488" s="3" t="str">
        <v>Manor House Agricultural Center (Manor House)-Trans-Nzoia</v>
      </c>
      <c r="DA488" s="3" t="str">
        <v>Manor House Agricultural Center (Manor House)-Trans-Nzoia</v>
      </c>
      <c r="DB488" s="3" t="str">
        <v>Manor House Agricultural Center (Manor House)-Trans-Nzoia</v>
      </c>
      <c r="DC488" s="3" t="str">
        <v>Manor House Agricultural Center (Manor House)-Trans-Nzoia</v>
      </c>
      <c r="DD488" s="3" t="str">
        <v>Manor House Agricultural Center (Manor House)-Trans-Nzoia</v>
      </c>
      <c r="DE488" s="3" t="str">
        <v>Manor House Agricultural Center (Manor House)-Trans-Nzoia</v>
      </c>
      <c r="DF488" s="3" t="str">
        <v>Manor House Agricultural Center (Manor House)-Trans-Nzoia</v>
      </c>
      <c r="DG488" s="3" t="str">
        <v>Manor House Agricultural Center (Manor House)-Trans-Nzoia</v>
      </c>
      <c r="DH488" s="3" t="str">
        <v>Manor House Agricultural Center (Manor House)-Trans-Nzoia</v>
      </c>
      <c r="DI488" s="3" t="str">
        <v>Manor House Agricultural Center (Manor House)-Trans-Nzoia</v>
      </c>
      <c r="DJ488" s="3" t="str">
        <v>Manor House Agricultural Center (Manor House)-Trans-Nzoia</v>
      </c>
      <c r="DK488" s="3" t="str">
        <v>Manor House Agricultural Center (Manor House)-Trans-Nzoia</v>
      </c>
      <c r="DL488" s="3" t="str">
        <v>Manor House Agricultural Center (Manor House)-Trans-Nzoia</v>
      </c>
      <c r="DM488" s="3" t="str">
        <v>Manor House Agricultural Center (Manor House)-Trans-Nzoia</v>
      </c>
      <c r="DN488" s="3" t="str">
        <v>Manor House Agricultural Center (Manor House)-Trans-Nzoia</v>
      </c>
      <c r="DO488" s="3" t="str">
        <v>Manor House Agricultural Center (Manor House)-Trans-Nzoia</v>
      </c>
      <c r="DP488" s="3" t="str">
        <v>Manor House Agricultural Center (Manor House)-Trans-Nzoia</v>
      </c>
    </row>
    <row r="489" spans="1:120" ht="14.5" x14ac:dyDescent="0.35">
      <c r="A489" s="3">
        <v>-11.239699999999999</v>
      </c>
      <c r="B489" s="3">
        <v>28.954699999999999</v>
      </c>
      <c r="C489" s="3" t="s">
        <v>238</v>
      </c>
      <c r="D489" s="3" t="s">
        <v>107</v>
      </c>
      <c r="E489" s="3" t="s">
        <v>598</v>
      </c>
      <c r="F489" s="3">
        <v>500</v>
      </c>
      <c r="G489"/>
      <c r="H489" s="3" t="str">
        <f>CONCATENATE(site_list[[#This Row],[Country]],site_list[[#This Row],[Site.ID]])</f>
        <v>ZambiaMansa TAS</v>
      </c>
      <c r="BB489" s="3" t="str">
        <v>Mansa TAS</v>
      </c>
      <c r="BC489" s="3" t="str">
        <v>Mansa TAS</v>
      </c>
      <c r="BD489" s="3" t="str">
        <v>Mansa TAS</v>
      </c>
      <c r="BE489" s="3" t="str">
        <v>Mansa TAS</v>
      </c>
      <c r="BF489" s="3" t="str">
        <v>Mansa TAS</v>
      </c>
      <c r="BG489" s="3" t="str">
        <v>Mansa TAS</v>
      </c>
      <c r="BH489" s="3" t="str">
        <v>Mansa TAS</v>
      </c>
      <c r="BI489" s="3" t="str">
        <v>Mansa TAS</v>
      </c>
      <c r="BJ489" s="3" t="str">
        <v>Mansa TAS</v>
      </c>
      <c r="BK489" s="3" t="str">
        <v>Mansa TAS</v>
      </c>
      <c r="BL489" s="3" t="str">
        <v>Mansa TAS</v>
      </c>
      <c r="BM489" s="3" t="str">
        <v>Mansa TAS</v>
      </c>
      <c r="BN489" s="3" t="str">
        <v>Mansa TAS</v>
      </c>
      <c r="BO489" s="3" t="str">
        <v>Mansa TAS</v>
      </c>
      <c r="BP489" s="3" t="str">
        <v>Mansa TAS</v>
      </c>
      <c r="BQ489" s="3" t="str">
        <v>Mansa TAS</v>
      </c>
      <c r="BR489" s="3" t="str">
        <v>Mansa TAS</v>
      </c>
      <c r="BS489" s="3" t="str">
        <v>Mansa TAS</v>
      </c>
      <c r="BT489" s="3" t="str">
        <v>Mansa TAS</v>
      </c>
      <c r="BU489" s="3" t="str">
        <v>Mansa TAS</v>
      </c>
      <c r="BV489" s="3" t="str">
        <v>Mansa TAS</v>
      </c>
      <c r="BW489" s="3" t="str">
        <v>Mansa TAS</v>
      </c>
      <c r="BX489" s="3" t="str">
        <v>Mansa TAS</v>
      </c>
      <c r="BY489" s="3" t="str">
        <v>Mansa TAS</v>
      </c>
      <c r="BZ489" s="3" t="str">
        <v>Mansa TAS</v>
      </c>
      <c r="CA489" s="3" t="str">
        <v>Mansa TAS</v>
      </c>
      <c r="CB489" s="3" t="str">
        <v>Mansa TAS</v>
      </c>
      <c r="CC489" s="3" t="str">
        <v>Mansa TAS</v>
      </c>
      <c r="CD489" s="3" t="str">
        <v>Mansa TAS</v>
      </c>
      <c r="CE489" s="3" t="str">
        <v>Mansa TAS</v>
      </c>
      <c r="CF489" s="3" t="str">
        <v>Mansa TAS</v>
      </c>
      <c r="CG489" s="3" t="str">
        <v>Mansa TAS</v>
      </c>
      <c r="CK489" s="3" t="str">
        <v>Mansa TAS</v>
      </c>
      <c r="CM489" s="3" t="str">
        <v>Mansa TAS</v>
      </c>
      <c r="CN489" s="3" t="str">
        <v>Mansa TAS</v>
      </c>
      <c r="CO489" s="3" t="str">
        <v>Mansa TAS</v>
      </c>
      <c r="CP489" s="3" t="str">
        <v>Mansa TAS</v>
      </c>
      <c r="CQ489" s="3" t="str">
        <v>Mansa TAS</v>
      </c>
      <c r="CR489" s="3" t="str">
        <v>Mansa TAS</v>
      </c>
      <c r="CS489" s="3" t="str">
        <v>Mansa TAS</v>
      </c>
      <c r="CT489" s="3" t="str">
        <v>Mansa TAS</v>
      </c>
      <c r="CU489" s="3" t="str">
        <v>Mansa TAS</v>
      </c>
      <c r="CV489" s="3" t="str">
        <v>Mansa TAS</v>
      </c>
      <c r="CW489" s="3" t="str">
        <v>Mansa TAS</v>
      </c>
      <c r="CX489" s="3" t="str">
        <v>Mansa TAS</v>
      </c>
      <c r="CY489" s="3" t="str">
        <v>Mansa TAS</v>
      </c>
      <c r="CZ489" s="3" t="str">
        <v>Mansa TAS</v>
      </c>
      <c r="DA489" s="3" t="str">
        <v>Mansa TAS</v>
      </c>
      <c r="DB489" s="3" t="str">
        <v>Mansa TAS</v>
      </c>
      <c r="DC489" s="3" t="str">
        <v>Mansa TAS</v>
      </c>
      <c r="DD489" s="3" t="str">
        <v>Mansa TAS</v>
      </c>
      <c r="DE489" s="3" t="str">
        <v>Mansa TAS</v>
      </c>
      <c r="DF489" s="3" t="str">
        <v>Mansa TAS</v>
      </c>
      <c r="DG489" s="3" t="str">
        <v>Mansa TAS</v>
      </c>
      <c r="DH489" s="3" t="str">
        <v>Mansa TAS</v>
      </c>
      <c r="DI489" s="3" t="str">
        <v>Mansa TAS</v>
      </c>
      <c r="DJ489" s="3" t="str">
        <v>Mansa TAS</v>
      </c>
      <c r="DK489" s="3" t="str">
        <v>Mansa TAS</v>
      </c>
      <c r="DL489" s="3" t="str">
        <v>Mansa TAS</v>
      </c>
      <c r="DM489" s="3" t="str">
        <v>Mansa TAS</v>
      </c>
      <c r="DN489" s="3" t="str">
        <v>Mansa TAS</v>
      </c>
      <c r="DO489" s="3" t="str">
        <v>Mansa TAS</v>
      </c>
      <c r="DP489" s="3" t="str">
        <v>Mansa TAS</v>
      </c>
    </row>
    <row r="490" spans="1:120" ht="14.5" x14ac:dyDescent="0.35">
      <c r="A490" s="3">
        <v>31.043500000000002</v>
      </c>
      <c r="B490" s="3">
        <v>31.355699999999999</v>
      </c>
      <c r="C490" s="3" t="s">
        <v>142</v>
      </c>
      <c r="D490" s="3" t="s">
        <v>117</v>
      </c>
      <c r="E490" s="3" t="s">
        <v>13706</v>
      </c>
      <c r="F490" s="3">
        <v>3100</v>
      </c>
      <c r="G490"/>
      <c r="H490" s="3" t="str">
        <f>CONCATENATE(site_list[[#This Row],[Country]],site_list[[#This Row],[Site.ID]])</f>
        <v>EgyptMansoura University</v>
      </c>
      <c r="BB490" s="3" t="str">
        <v>Mansoura University</v>
      </c>
      <c r="BC490" s="3" t="str">
        <v>Mansoura University</v>
      </c>
      <c r="BD490" s="3" t="str">
        <v>Mansoura University</v>
      </c>
      <c r="BE490" s="3" t="str">
        <v>Mansoura University</v>
      </c>
      <c r="BF490" s="3" t="str">
        <v>Mansoura University</v>
      </c>
      <c r="BG490" s="3" t="str">
        <v>Mansoura University</v>
      </c>
      <c r="BH490" s="3" t="str">
        <v>Mansoura University</v>
      </c>
      <c r="BI490" s="3" t="str">
        <v>Mansoura University</v>
      </c>
      <c r="BJ490" s="3" t="str">
        <v>Mansoura University</v>
      </c>
      <c r="BK490" s="3" t="str">
        <v>Mansoura University</v>
      </c>
      <c r="BL490" s="3" t="str">
        <v>Mansoura University</v>
      </c>
      <c r="BM490" s="3" t="str">
        <v>Mansoura University</v>
      </c>
      <c r="BN490" s="3" t="str">
        <v>Mansoura University</v>
      </c>
      <c r="BO490" s="3" t="str">
        <v>Mansoura University</v>
      </c>
      <c r="BP490" s="3" t="str">
        <v>Mansoura University</v>
      </c>
      <c r="BQ490" s="3" t="str">
        <v>Mansoura University</v>
      </c>
      <c r="BR490" s="3" t="str">
        <v>Mansoura University</v>
      </c>
      <c r="BS490" s="3" t="str">
        <v>Mansoura University</v>
      </c>
      <c r="BT490" s="3" t="str">
        <v>Mansoura University</v>
      </c>
      <c r="BU490" s="3" t="str">
        <v>Mansoura University</v>
      </c>
      <c r="BV490" s="3" t="str">
        <v>Mansoura University</v>
      </c>
      <c r="BW490" s="3" t="str">
        <v>Mansoura University</v>
      </c>
      <c r="BX490" s="3" t="str">
        <v>Mansoura University</v>
      </c>
      <c r="BY490" s="3" t="str">
        <v>Mansoura University</v>
      </c>
      <c r="BZ490" s="3" t="str">
        <v>Mansoura University</v>
      </c>
      <c r="CA490" s="3" t="str">
        <v>Mansoura University</v>
      </c>
      <c r="CB490" s="3" t="str">
        <v>Mansoura University</v>
      </c>
      <c r="CC490" s="3" t="str">
        <v>Mansoura University</v>
      </c>
      <c r="CD490" s="3" t="str">
        <v>Mansoura University</v>
      </c>
      <c r="CE490" s="3" t="str">
        <v>Mansoura University</v>
      </c>
      <c r="CF490" s="3" t="str">
        <v>Mansoura University</v>
      </c>
      <c r="CG490" s="3" t="str">
        <v>Mansoura University</v>
      </c>
      <c r="CK490" s="3" t="str">
        <v>Mansoura University</v>
      </c>
      <c r="CM490" s="3" t="str">
        <v>Mansoura University</v>
      </c>
      <c r="CN490" s="3" t="str">
        <v>Mansoura University</v>
      </c>
      <c r="CO490" s="3" t="str">
        <v>Mansoura University</v>
      </c>
      <c r="CP490" s="3" t="str">
        <v>Mansoura University</v>
      </c>
      <c r="CQ490" s="3" t="str">
        <v>Mansoura University</v>
      </c>
      <c r="CR490" s="3" t="str">
        <v>Mansoura University</v>
      </c>
      <c r="CS490" s="3" t="str">
        <v>Mansoura University</v>
      </c>
      <c r="CT490" s="3" t="str">
        <v>Mansoura University</v>
      </c>
      <c r="CU490" s="3" t="str">
        <v>Mansoura University</v>
      </c>
      <c r="CV490" s="3" t="str">
        <v>Mansoura University</v>
      </c>
      <c r="CW490" s="3" t="str">
        <v>Mansoura University</v>
      </c>
      <c r="CX490" s="3" t="str">
        <v>Mansoura University</v>
      </c>
      <c r="CY490" s="3" t="str">
        <v>Mansoura University</v>
      </c>
      <c r="CZ490" s="3" t="str">
        <v>Mansoura University</v>
      </c>
      <c r="DA490" s="3" t="str">
        <v>Mansoura University</v>
      </c>
      <c r="DB490" s="3" t="str">
        <v>Mansoura University</v>
      </c>
      <c r="DC490" s="3" t="str">
        <v>Mansoura University</v>
      </c>
      <c r="DD490" s="3" t="str">
        <v>Mansoura University</v>
      </c>
      <c r="DE490" s="3" t="str">
        <v>Mansoura University</v>
      </c>
      <c r="DF490" s="3" t="str">
        <v>Mansoura University</v>
      </c>
      <c r="DG490" s="3" t="str">
        <v>Mansoura University</v>
      </c>
      <c r="DH490" s="3" t="str">
        <v>Mansoura University</v>
      </c>
      <c r="DI490" s="3" t="str">
        <v>Mansoura University</v>
      </c>
      <c r="DJ490" s="3" t="str">
        <v>Mansoura University</v>
      </c>
      <c r="DK490" s="3" t="str">
        <v>Mansoura University</v>
      </c>
      <c r="DL490" s="3" t="str">
        <v>Mansoura University</v>
      </c>
      <c r="DM490" s="3" t="str">
        <v>Mansoura University</v>
      </c>
      <c r="DN490" s="3" t="str">
        <v>Mansoura University</v>
      </c>
      <c r="DO490" s="3" t="str">
        <v>Mansoura University</v>
      </c>
      <c r="DP490" s="3" t="str">
        <v>Mansoura University</v>
      </c>
    </row>
    <row r="491" spans="1:120" ht="14.5" x14ac:dyDescent="0.35">
      <c r="A491" s="3">
        <v>10.333</v>
      </c>
      <c r="B491" s="3">
        <v>37.752000000000002</v>
      </c>
      <c r="C491" s="3" t="s">
        <v>148</v>
      </c>
      <c r="D491" s="3" t="s">
        <v>112</v>
      </c>
      <c r="E491" s="3" t="s">
        <v>13650</v>
      </c>
      <c r="F491" s="3">
        <v>1000</v>
      </c>
      <c r="G491"/>
      <c r="H491" s="3" t="str">
        <f>CONCATENATE(site_list[[#This Row],[Country]],site_list[[#This Row],[Site.ID]])</f>
        <v>EthiopiaMarkos University Research and Demonstration Farm</v>
      </c>
      <c r="BB491" s="3" t="str">
        <v>Markos University Research and Demonstration Farm</v>
      </c>
      <c r="BC491" s="3" t="str">
        <v>Markos University Research and Demonstration Farm</v>
      </c>
      <c r="BD491" s="3" t="str">
        <v>Markos University Research and Demonstration Farm</v>
      </c>
      <c r="BE491" s="3" t="str">
        <v>Markos University Research and Demonstration Farm</v>
      </c>
      <c r="BF491" s="3" t="str">
        <v>Markos University Research and Demonstration Farm</v>
      </c>
      <c r="BG491" s="3" t="str">
        <v>Markos University Research and Demonstration Farm</v>
      </c>
      <c r="BH491" s="3" t="str">
        <v>Markos University Research and Demonstration Farm</v>
      </c>
      <c r="BI491" s="3" t="str">
        <v>Markos University Research and Demonstration Farm</v>
      </c>
      <c r="BJ491" s="3" t="str">
        <v>Markos University Research and Demonstration Farm</v>
      </c>
      <c r="BK491" s="3" t="str">
        <v>Markos University Research and Demonstration Farm</v>
      </c>
      <c r="BL491" s="3" t="str">
        <v>Markos University Research and Demonstration Farm</v>
      </c>
      <c r="BM491" s="3" t="str">
        <v>Markos University Research and Demonstration Farm</v>
      </c>
      <c r="BN491" s="3" t="str">
        <v>Markos University Research and Demonstration Farm</v>
      </c>
      <c r="BO491" s="3" t="str">
        <v>Markos University Research and Demonstration Farm</v>
      </c>
      <c r="BP491" s="3" t="str">
        <v>Markos University Research and Demonstration Farm</v>
      </c>
      <c r="BQ491" s="3" t="str">
        <v>Markos University Research and Demonstration Farm</v>
      </c>
      <c r="BR491" s="3" t="str">
        <v>Markos University Research and Demonstration Farm</v>
      </c>
      <c r="BS491" s="3" t="str">
        <v>Markos University Research and Demonstration Farm</v>
      </c>
      <c r="BT491" s="3" t="str">
        <v>Markos University Research and Demonstration Farm</v>
      </c>
      <c r="BU491" s="3" t="str">
        <v>Markos University Research and Demonstration Farm</v>
      </c>
      <c r="BV491" s="3" t="str">
        <v>Markos University Research and Demonstration Farm</v>
      </c>
      <c r="BW491" s="3" t="str">
        <v>Markos University Research and Demonstration Farm</v>
      </c>
      <c r="BX491" s="3" t="str">
        <v>Markos University Research and Demonstration Farm</v>
      </c>
      <c r="BY491" s="3" t="str">
        <v>Markos University Research and Demonstration Farm</v>
      </c>
      <c r="BZ491" s="3" t="str">
        <v>Markos University Research and Demonstration Farm</v>
      </c>
      <c r="CA491" s="3" t="str">
        <v>Markos University Research and Demonstration Farm</v>
      </c>
      <c r="CB491" s="3" t="str">
        <v>Markos University Research and Demonstration Farm</v>
      </c>
      <c r="CC491" s="3" t="str">
        <v>Markos University Research and Demonstration Farm</v>
      </c>
      <c r="CD491" s="3" t="str">
        <v>Markos University Research and Demonstration Farm</v>
      </c>
      <c r="CE491" s="3" t="str">
        <v>Markos University Research and Demonstration Farm</v>
      </c>
      <c r="CF491" s="3" t="str">
        <v>Markos University Research and Demonstration Farm</v>
      </c>
      <c r="CG491" s="3" t="str">
        <v>Markos University Research and Demonstration Farm</v>
      </c>
      <c r="CK491" s="3" t="str">
        <v>Markos University Research and Demonstration Farm</v>
      </c>
      <c r="CM491" s="3" t="str">
        <v>Markos University Research and Demonstration Farm</v>
      </c>
      <c r="CN491" s="3" t="str">
        <v>Markos University Research and Demonstration Farm</v>
      </c>
      <c r="CO491" s="3" t="str">
        <v>Markos University Research and Demonstration Farm</v>
      </c>
      <c r="CP491" s="3" t="str">
        <v>Markos University Research and Demonstration Farm</v>
      </c>
      <c r="CQ491" s="3" t="str">
        <v>Markos University Research and Demonstration Farm</v>
      </c>
      <c r="CR491" s="3" t="str">
        <v>Markos University Research and Demonstration Farm</v>
      </c>
      <c r="CS491" s="3" t="str">
        <v>Markos University Research and Demonstration Farm</v>
      </c>
      <c r="CT491" s="3" t="str">
        <v>Markos University Research and Demonstration Farm</v>
      </c>
      <c r="CU491" s="3" t="str">
        <v>Markos University Research and Demonstration Farm</v>
      </c>
      <c r="CV491" s="3" t="str">
        <v>Markos University Research and Demonstration Farm</v>
      </c>
      <c r="CW491" s="3" t="str">
        <v>Markos University Research and Demonstration Farm</v>
      </c>
      <c r="CX491" s="3" t="str">
        <v>Markos University Research and Demonstration Farm</v>
      </c>
      <c r="CY491" s="3" t="str">
        <v>Markos University Research and Demonstration Farm</v>
      </c>
      <c r="CZ491" s="3" t="str">
        <v>Markos University Research and Demonstration Farm</v>
      </c>
      <c r="DA491" s="3" t="str">
        <v>Markos University Research and Demonstration Farm</v>
      </c>
      <c r="DB491" s="3" t="str">
        <v>Markos University Research and Demonstration Farm</v>
      </c>
      <c r="DC491" s="3" t="str">
        <v>Markos University Research and Demonstration Farm</v>
      </c>
      <c r="DD491" s="3" t="str">
        <v>Markos University Research and Demonstration Farm</v>
      </c>
      <c r="DE491" s="3" t="str">
        <v>Markos University Research and Demonstration Farm</v>
      </c>
      <c r="DF491" s="3" t="str">
        <v>Markos University Research and Demonstration Farm</v>
      </c>
      <c r="DG491" s="3" t="str">
        <v>Markos University Research and Demonstration Farm</v>
      </c>
      <c r="DH491" s="3" t="str">
        <v>Markos University Research and Demonstration Farm</v>
      </c>
      <c r="DI491" s="3" t="str">
        <v>Markos University Research and Demonstration Farm</v>
      </c>
      <c r="DJ491" s="3" t="str">
        <v>Markos University Research and Demonstration Farm</v>
      </c>
      <c r="DK491" s="3" t="str">
        <v>Markos University Research and Demonstration Farm</v>
      </c>
      <c r="DL491" s="3" t="str">
        <v>Markos University Research and Demonstration Farm</v>
      </c>
      <c r="DM491" s="3" t="str">
        <v>Markos University Research and Demonstration Farm</v>
      </c>
      <c r="DN491" s="3" t="str">
        <v>Markos University Research and Demonstration Farm</v>
      </c>
      <c r="DO491" s="3" t="str">
        <v>Markos University Research and Demonstration Farm</v>
      </c>
      <c r="DP491" s="3" t="str">
        <v>Markos University Research and Demonstration Farm</v>
      </c>
    </row>
    <row r="492" spans="1:120" ht="14.5" x14ac:dyDescent="0.35">
      <c r="A492" s="3">
        <v>-18.3904</v>
      </c>
      <c r="B492" s="3">
        <v>31.797799999999999</v>
      </c>
      <c r="C492" s="3" t="s">
        <v>240</v>
      </c>
      <c r="D492" s="3" t="s">
        <v>107</v>
      </c>
      <c r="E492" s="3" t="s">
        <v>7753</v>
      </c>
      <c r="F492" s="3">
        <v>1000</v>
      </c>
      <c r="G492"/>
      <c r="H492" s="3" t="str">
        <f>CONCATENATE(site_list[[#This Row],[Country]],site_list[[#This Row],[Site.ID]])</f>
        <v>ZimbabweMarondera University of Agricultural Sciences and Technology</v>
      </c>
      <c r="BB492" s="3" t="str">
        <v>Marondera University of Agricultural Sciences and Technology</v>
      </c>
      <c r="BC492" s="3" t="str">
        <v>Marondera University of Agricultural Sciences and Technology</v>
      </c>
      <c r="BD492" s="3" t="str">
        <v>Marondera University of Agricultural Sciences and Technology</v>
      </c>
      <c r="BE492" s="3" t="str">
        <v>Marondera University of Agricultural Sciences and Technology</v>
      </c>
      <c r="BF492" s="3" t="str">
        <v>Marondera University of Agricultural Sciences and Technology</v>
      </c>
      <c r="BG492" s="3" t="str">
        <v>Marondera University of Agricultural Sciences and Technology</v>
      </c>
      <c r="BH492" s="3" t="str">
        <v>Marondera University of Agricultural Sciences and Technology</v>
      </c>
      <c r="BI492" s="3" t="str">
        <v>Marondera University of Agricultural Sciences and Technology</v>
      </c>
      <c r="BJ492" s="3" t="str">
        <v>Marondera University of Agricultural Sciences and Technology</v>
      </c>
      <c r="BK492" s="3" t="str">
        <v>Marondera University of Agricultural Sciences and Technology</v>
      </c>
      <c r="BL492" s="3" t="str">
        <v>Marondera University of Agricultural Sciences and Technology</v>
      </c>
      <c r="BM492" s="3" t="str">
        <v>Marondera University of Agricultural Sciences and Technology</v>
      </c>
      <c r="BN492" s="3" t="str">
        <v>Marondera University of Agricultural Sciences and Technology</v>
      </c>
      <c r="BO492" s="3" t="str">
        <v>Marondera University of Agricultural Sciences and Technology</v>
      </c>
      <c r="BP492" s="3" t="str">
        <v>Marondera University of Agricultural Sciences and Technology</v>
      </c>
      <c r="BQ492" s="3" t="str">
        <v>Marondera University of Agricultural Sciences and Technology</v>
      </c>
      <c r="BR492" s="3" t="str">
        <v>Marondera University of Agricultural Sciences and Technology</v>
      </c>
      <c r="BS492" s="3" t="str">
        <v>Marondera University of Agricultural Sciences and Technology</v>
      </c>
      <c r="BT492" s="3" t="str">
        <v>Marondera University of Agricultural Sciences and Technology</v>
      </c>
      <c r="BU492" s="3" t="str">
        <v>Marondera University of Agricultural Sciences and Technology</v>
      </c>
      <c r="BV492" s="3" t="str">
        <v>Marondera University of Agricultural Sciences and Technology</v>
      </c>
      <c r="BW492" s="3" t="str">
        <v>Marondera University of Agricultural Sciences and Technology</v>
      </c>
      <c r="BX492" s="3" t="str">
        <v>Marondera University of Agricultural Sciences and Technology</v>
      </c>
      <c r="BY492" s="3" t="str">
        <v>Marondera University of Agricultural Sciences and Technology</v>
      </c>
      <c r="BZ492" s="3" t="str">
        <v>Marondera University of Agricultural Sciences and Technology</v>
      </c>
      <c r="CA492" s="3" t="str">
        <v>Marondera University of Agricultural Sciences and Technology</v>
      </c>
      <c r="CB492" s="3" t="str">
        <v>Marondera University of Agricultural Sciences and Technology</v>
      </c>
      <c r="CC492" s="3" t="str">
        <v>Marondera University of Agricultural Sciences and Technology</v>
      </c>
      <c r="CD492" s="3" t="str">
        <v>Marondera University of Agricultural Sciences and Technology</v>
      </c>
      <c r="CE492" s="3" t="str">
        <v>Marondera University of Agricultural Sciences and Technology</v>
      </c>
      <c r="CF492" s="3" t="str">
        <v>Marondera University of Agricultural Sciences and Technology</v>
      </c>
      <c r="CG492" s="3" t="str">
        <v>Marondera University of Agricultural Sciences and Technology</v>
      </c>
      <c r="CK492" s="3" t="str">
        <v>Marondera University of Agricultural Sciences and Technology</v>
      </c>
      <c r="CM492" s="3" t="str">
        <v>Marondera University of Agricultural Sciences and Technology</v>
      </c>
      <c r="CN492" s="3" t="str">
        <v>Marondera University of Agricultural Sciences and Technology</v>
      </c>
      <c r="CO492" s="3" t="str">
        <v>Marondera University of Agricultural Sciences and Technology</v>
      </c>
      <c r="CP492" s="3" t="str">
        <v>Marondera University of Agricultural Sciences and Technology</v>
      </c>
      <c r="CQ492" s="3" t="str">
        <v>Marondera University of Agricultural Sciences and Technology</v>
      </c>
      <c r="CR492" s="3" t="str">
        <v>Marondera University of Agricultural Sciences and Technology</v>
      </c>
      <c r="CS492" s="3" t="str">
        <v>Marondera University of Agricultural Sciences and Technology</v>
      </c>
      <c r="CT492" s="3" t="str">
        <v>Marondera University of Agricultural Sciences and Technology</v>
      </c>
      <c r="CU492" s="3" t="str">
        <v>Marondera University of Agricultural Sciences and Technology</v>
      </c>
      <c r="CV492" s="3" t="str">
        <v>Marondera University of Agricultural Sciences and Technology</v>
      </c>
      <c r="CW492" s="3" t="str">
        <v>Marondera University of Agricultural Sciences and Technology</v>
      </c>
      <c r="CX492" s="3" t="str">
        <v>Marondera University of Agricultural Sciences and Technology</v>
      </c>
      <c r="CY492" s="3" t="str">
        <v>Marondera University of Agricultural Sciences and Technology</v>
      </c>
      <c r="CZ492" s="3" t="str">
        <v>Marondera University of Agricultural Sciences and Technology</v>
      </c>
      <c r="DA492" s="3" t="str">
        <v>Marondera University of Agricultural Sciences and Technology</v>
      </c>
      <c r="DB492" s="3" t="str">
        <v>Marondera University of Agricultural Sciences and Technology</v>
      </c>
      <c r="DC492" s="3" t="str">
        <v>Marondera University of Agricultural Sciences and Technology</v>
      </c>
      <c r="DD492" s="3" t="str">
        <v>Marondera University of Agricultural Sciences and Technology</v>
      </c>
      <c r="DE492" s="3" t="str">
        <v>Marondera University of Agricultural Sciences and Technology</v>
      </c>
      <c r="DF492" s="3" t="str">
        <v>Marondera University of Agricultural Sciences and Technology</v>
      </c>
      <c r="DG492" s="3" t="str">
        <v>Marondera University of Agricultural Sciences and Technology</v>
      </c>
      <c r="DH492" s="3" t="str">
        <v>Marondera University of Agricultural Sciences and Technology</v>
      </c>
      <c r="DI492" s="3" t="str">
        <v>Marondera University of Agricultural Sciences and Technology</v>
      </c>
      <c r="DJ492" s="3" t="str">
        <v>Marondera University of Agricultural Sciences and Technology</v>
      </c>
      <c r="DK492" s="3" t="str">
        <v>Marondera University of Agricultural Sciences and Technology</v>
      </c>
      <c r="DL492" s="3" t="str">
        <v>Marondera University of Agricultural Sciences and Technology</v>
      </c>
      <c r="DM492" s="3" t="str">
        <v>Marondera University of Agricultural Sciences and Technology</v>
      </c>
      <c r="DN492" s="3" t="str">
        <v>Marondera University of Agricultural Sciences and Technology</v>
      </c>
      <c r="DO492" s="3" t="str">
        <v>Marondera University of Agricultural Sciences and Technology</v>
      </c>
      <c r="DP492" s="3" t="str">
        <v>Marondera University of Agricultural Sciences and Technology</v>
      </c>
    </row>
    <row r="493" spans="1:120" ht="14.5" x14ac:dyDescent="0.35">
      <c r="A493" s="3">
        <v>-0.42</v>
      </c>
      <c r="B493" s="3">
        <v>31.88</v>
      </c>
      <c r="C493" s="3" t="s">
        <v>233</v>
      </c>
      <c r="D493" s="3" t="s">
        <v>107</v>
      </c>
      <c r="E493" s="3" t="s">
        <v>589</v>
      </c>
      <c r="F493" s="3">
        <v>550</v>
      </c>
      <c r="G493"/>
      <c r="H493" s="3" t="str">
        <f>CONCATENATE(site_list[[#This Row],[Country]],site_list[[#This Row],[Site.ID]])</f>
        <v>UgandaMasaka</v>
      </c>
      <c r="BB493" s="3" t="str">
        <v>Masaka</v>
      </c>
      <c r="BC493" s="3" t="str">
        <v>Masaka</v>
      </c>
      <c r="BD493" s="3" t="str">
        <v>Masaka</v>
      </c>
      <c r="BE493" s="3" t="str">
        <v>Masaka</v>
      </c>
      <c r="BF493" s="3" t="str">
        <v>Masaka</v>
      </c>
      <c r="BG493" s="3" t="str">
        <v>Masaka</v>
      </c>
      <c r="BH493" s="3" t="str">
        <v>Masaka</v>
      </c>
      <c r="BI493" s="3" t="str">
        <v>Masaka</v>
      </c>
      <c r="BJ493" s="3" t="str">
        <v>Masaka</v>
      </c>
      <c r="BK493" s="3" t="str">
        <v>Masaka</v>
      </c>
      <c r="BL493" s="3" t="str">
        <v>Masaka</v>
      </c>
      <c r="BM493" s="3" t="str">
        <v>Masaka</v>
      </c>
      <c r="BN493" s="3" t="str">
        <v>Masaka</v>
      </c>
      <c r="BO493" s="3" t="str">
        <v>Masaka</v>
      </c>
      <c r="BP493" s="3" t="str">
        <v>Masaka</v>
      </c>
      <c r="BQ493" s="3" t="str">
        <v>Masaka</v>
      </c>
      <c r="BR493" s="3" t="str">
        <v>Masaka</v>
      </c>
      <c r="BS493" s="3" t="str">
        <v>Masaka</v>
      </c>
      <c r="BT493" s="3" t="str">
        <v>Masaka</v>
      </c>
      <c r="BU493" s="3" t="str">
        <v>Masaka</v>
      </c>
      <c r="BV493" s="3" t="str">
        <v>Masaka</v>
      </c>
      <c r="BW493" s="3" t="str">
        <v>Masaka</v>
      </c>
      <c r="BX493" s="3" t="str">
        <v>Masaka</v>
      </c>
      <c r="BY493" s="3" t="str">
        <v>Masaka</v>
      </c>
      <c r="BZ493" s="3" t="str">
        <v>Masaka</v>
      </c>
      <c r="CA493" s="3" t="str">
        <v>Masaka</v>
      </c>
      <c r="CB493" s="3" t="str">
        <v>Masaka</v>
      </c>
      <c r="CC493" s="3" t="str">
        <v>Masaka</v>
      </c>
      <c r="CD493" s="3" t="str">
        <v>Masaka</v>
      </c>
      <c r="CE493" s="3" t="str">
        <v>Masaka</v>
      </c>
      <c r="CF493" s="3" t="str">
        <v>Masaka</v>
      </c>
      <c r="CG493" s="3" t="str">
        <v>Masaka</v>
      </c>
      <c r="CK493" s="3" t="str">
        <v>Masaka</v>
      </c>
      <c r="CM493" s="3" t="str">
        <v>Masaka</v>
      </c>
      <c r="CN493" s="3" t="str">
        <v>Masaka</v>
      </c>
      <c r="CO493" s="3" t="str">
        <v>Masaka</v>
      </c>
      <c r="CP493" s="3" t="str">
        <v>Masaka</v>
      </c>
      <c r="CQ493" s="3" t="str">
        <v>Masaka</v>
      </c>
      <c r="CR493" s="3" t="str">
        <v>Masaka</v>
      </c>
      <c r="CS493" s="3" t="str">
        <v>Masaka</v>
      </c>
      <c r="CT493" s="3" t="str">
        <v>Masaka</v>
      </c>
      <c r="CU493" s="3" t="str">
        <v>Masaka</v>
      </c>
      <c r="CV493" s="3" t="str">
        <v>Masaka</v>
      </c>
      <c r="CW493" s="3" t="str">
        <v>Masaka</v>
      </c>
      <c r="CX493" s="3" t="str">
        <v>Masaka</v>
      </c>
      <c r="CY493" s="3" t="str">
        <v>Masaka</v>
      </c>
      <c r="CZ493" s="3" t="str">
        <v>Masaka</v>
      </c>
      <c r="DA493" s="3" t="str">
        <v>Masaka</v>
      </c>
      <c r="DB493" s="3" t="str">
        <v>Masaka</v>
      </c>
      <c r="DC493" s="3" t="str">
        <v>Masaka</v>
      </c>
      <c r="DD493" s="3" t="str">
        <v>Masaka</v>
      </c>
      <c r="DE493" s="3" t="str">
        <v>Masaka</v>
      </c>
      <c r="DF493" s="3" t="str">
        <v>Masaka</v>
      </c>
      <c r="DG493" s="3" t="str">
        <v>Masaka</v>
      </c>
      <c r="DH493" s="3" t="str">
        <v>Masaka</v>
      </c>
      <c r="DI493" s="3" t="str">
        <v>Masaka</v>
      </c>
      <c r="DJ493" s="3" t="str">
        <v>Masaka</v>
      </c>
      <c r="DK493" s="3" t="str">
        <v>Masaka</v>
      </c>
      <c r="DL493" s="3" t="str">
        <v>Masaka</v>
      </c>
      <c r="DM493" s="3" t="str">
        <v>Masaka</v>
      </c>
      <c r="DN493" s="3" t="str">
        <v>Masaka</v>
      </c>
      <c r="DO493" s="3" t="str">
        <v>Masaka</v>
      </c>
      <c r="DP493" s="3" t="str">
        <v>Masaka</v>
      </c>
    </row>
    <row r="494" spans="1:120" ht="14.5" x14ac:dyDescent="0.35">
      <c r="A494" s="3">
        <v>-2.3E-3</v>
      </c>
      <c r="B494" s="3">
        <v>34.593899999999998</v>
      </c>
      <c r="C494" s="3" t="s">
        <v>166</v>
      </c>
      <c r="D494" s="3" t="s">
        <v>107</v>
      </c>
      <c r="E494" s="3" t="s">
        <v>362</v>
      </c>
      <c r="F494" s="3">
        <v>300</v>
      </c>
      <c r="G494"/>
      <c r="H494" s="3" t="str">
        <f>CONCATENATE(site_list[[#This Row],[Country]],site_list[[#This Row],[Site.ID]])</f>
        <v>KenyaMaseno Research Station</v>
      </c>
      <c r="BB494" s="3" t="str">
        <v>Maseno Research Station</v>
      </c>
      <c r="BC494" s="3" t="str">
        <v>Maseno Research Station</v>
      </c>
      <c r="BD494" s="3" t="str">
        <v>Maseno Research Station</v>
      </c>
      <c r="BE494" s="3" t="str">
        <v>Maseno Research Station</v>
      </c>
      <c r="BF494" s="3" t="str">
        <v>Maseno Research Station</v>
      </c>
      <c r="BG494" s="3" t="str">
        <v>Maseno Research Station</v>
      </c>
      <c r="BH494" s="3" t="str">
        <v>Maseno Research Station</v>
      </c>
      <c r="BI494" s="3" t="str">
        <v>Maseno Research Station</v>
      </c>
      <c r="BJ494" s="3" t="str">
        <v>Maseno Research Station</v>
      </c>
      <c r="BK494" s="3" t="str">
        <v>Maseno Research Station</v>
      </c>
      <c r="BL494" s="3" t="str">
        <v>Maseno Research Station</v>
      </c>
      <c r="BM494" s="3" t="str">
        <v>Maseno Research Station</v>
      </c>
      <c r="BN494" s="3" t="str">
        <v>Maseno Research Station</v>
      </c>
      <c r="BO494" s="3" t="str">
        <v>Maseno Research Station</v>
      </c>
      <c r="BP494" s="3" t="str">
        <v>Maseno Research Station</v>
      </c>
      <c r="BQ494" s="3" t="str">
        <v>Maseno Research Station</v>
      </c>
      <c r="BR494" s="3" t="str">
        <v>Maseno Research Station</v>
      </c>
      <c r="BS494" s="3" t="str">
        <v>Maseno Research Station</v>
      </c>
      <c r="BT494" s="3" t="str">
        <v>Maseno Research Station</v>
      </c>
      <c r="BU494" s="3" t="str">
        <v>Maseno Research Station</v>
      </c>
      <c r="BV494" s="3" t="str">
        <v>Maseno Research Station</v>
      </c>
      <c r="BW494" s="3" t="str">
        <v>Maseno Research Station</v>
      </c>
      <c r="BX494" s="3" t="str">
        <v>Maseno Research Station</v>
      </c>
      <c r="BY494" s="3" t="str">
        <v>Maseno Research Station</v>
      </c>
      <c r="BZ494" s="3" t="str">
        <v>Maseno Research Station</v>
      </c>
      <c r="CA494" s="3" t="str">
        <v>Maseno Research Station</v>
      </c>
      <c r="CB494" s="3" t="str">
        <v>Maseno Research Station</v>
      </c>
      <c r="CC494" s="3" t="str">
        <v>Maseno Research Station</v>
      </c>
      <c r="CD494" s="3" t="str">
        <v>Maseno Research Station</v>
      </c>
      <c r="CE494" s="3" t="str">
        <v>Maseno Research Station</v>
      </c>
      <c r="CF494" s="3" t="str">
        <v>Maseno Research Station</v>
      </c>
      <c r="CG494" s="3" t="str">
        <v>Maseno Research Station</v>
      </c>
      <c r="CK494" s="3" t="str">
        <v>Maseno Research Station</v>
      </c>
      <c r="CM494" s="3" t="str">
        <v>Maseno Research Station</v>
      </c>
      <c r="CN494" s="3" t="str">
        <v>Maseno Research Station</v>
      </c>
      <c r="CO494" s="3" t="str">
        <v>Maseno Research Station</v>
      </c>
      <c r="CP494" s="3" t="str">
        <v>Maseno Research Station</v>
      </c>
      <c r="CQ494" s="3" t="str">
        <v>Maseno Research Station</v>
      </c>
      <c r="CR494" s="3" t="str">
        <v>Maseno Research Station</v>
      </c>
      <c r="CS494" s="3" t="str">
        <v>Maseno Research Station</v>
      </c>
      <c r="CT494" s="3" t="str">
        <v>Maseno Research Station</v>
      </c>
      <c r="CU494" s="3" t="str">
        <v>Maseno Research Station</v>
      </c>
      <c r="CV494" s="3" t="str">
        <v>Maseno Research Station</v>
      </c>
      <c r="CW494" s="3" t="str">
        <v>Maseno Research Station</v>
      </c>
      <c r="CX494" s="3" t="str">
        <v>Maseno Research Station</v>
      </c>
      <c r="CY494" s="3" t="str">
        <v>Maseno Research Station</v>
      </c>
      <c r="CZ494" s="3" t="str">
        <v>Maseno Research Station</v>
      </c>
      <c r="DA494" s="3" t="str">
        <v>Maseno Research Station</v>
      </c>
      <c r="DB494" s="3" t="str">
        <v>Maseno Research Station</v>
      </c>
      <c r="DC494" s="3" t="str">
        <v>Maseno Research Station</v>
      </c>
      <c r="DD494" s="3" t="str">
        <v>Maseno Research Station</v>
      </c>
      <c r="DE494" s="3" t="str">
        <v>Maseno Research Station</v>
      </c>
      <c r="DF494" s="3" t="str">
        <v>Maseno Research Station</v>
      </c>
      <c r="DG494" s="3" t="str">
        <v>Maseno Research Station</v>
      </c>
      <c r="DH494" s="3" t="str">
        <v>Maseno Research Station</v>
      </c>
      <c r="DI494" s="3" t="str">
        <v>Maseno Research Station</v>
      </c>
      <c r="DJ494" s="3" t="str">
        <v>Maseno Research Station</v>
      </c>
      <c r="DK494" s="3" t="str">
        <v>Maseno Research Station</v>
      </c>
      <c r="DL494" s="3" t="str">
        <v>Maseno Research Station</v>
      </c>
      <c r="DM494" s="3" t="str">
        <v>Maseno Research Station</v>
      </c>
      <c r="DN494" s="3" t="str">
        <v>Maseno Research Station</v>
      </c>
      <c r="DO494" s="3" t="str">
        <v>Maseno Research Station</v>
      </c>
      <c r="DP494" s="3" t="str">
        <v>Maseno Research Station</v>
      </c>
    </row>
    <row r="495" spans="1:120" ht="14.5" x14ac:dyDescent="0.35">
      <c r="A495" s="3">
        <v>-2.3E-3</v>
      </c>
      <c r="B495" s="3">
        <v>34.593899999999998</v>
      </c>
      <c r="C495" s="3" t="s">
        <v>166</v>
      </c>
      <c r="D495" s="3" t="s">
        <v>107</v>
      </c>
      <c r="E495" s="3" t="s">
        <v>363</v>
      </c>
      <c r="F495" s="3">
        <v>300</v>
      </c>
      <c r="G495"/>
      <c r="H495" s="3" t="str">
        <f>CONCATENATE(site_list[[#This Row],[Country]],site_list[[#This Row],[Site.ID]])</f>
        <v>KenyaMaseno Veterinary Farm and Agricultural Training Center</v>
      </c>
      <c r="BB495" s="3" t="str">
        <v>Maseno Veterinary Farm and Agricultural Training Center</v>
      </c>
      <c r="BC495" s="3" t="str">
        <v>Maseno Veterinary Farm and Agricultural Training Center</v>
      </c>
      <c r="BD495" s="3" t="str">
        <v>Maseno Veterinary Farm and Agricultural Training Center</v>
      </c>
      <c r="BE495" s="3" t="str">
        <v>Maseno Veterinary Farm and Agricultural Training Center</v>
      </c>
      <c r="BF495" s="3" t="str">
        <v>Maseno Veterinary Farm and Agricultural Training Center</v>
      </c>
      <c r="BG495" s="3" t="str">
        <v>Maseno Veterinary Farm and Agricultural Training Center</v>
      </c>
      <c r="BH495" s="3" t="str">
        <v>Maseno Veterinary Farm and Agricultural Training Center</v>
      </c>
      <c r="BI495" s="3" t="str">
        <v>Maseno Veterinary Farm and Agricultural Training Center</v>
      </c>
      <c r="BJ495" s="3" t="str">
        <v>Maseno Veterinary Farm and Agricultural Training Center</v>
      </c>
      <c r="BK495" s="3" t="str">
        <v>Maseno Veterinary Farm and Agricultural Training Center</v>
      </c>
      <c r="BL495" s="3" t="str">
        <v>Maseno Veterinary Farm and Agricultural Training Center</v>
      </c>
      <c r="BM495" s="3" t="str">
        <v>Maseno Veterinary Farm and Agricultural Training Center</v>
      </c>
      <c r="BN495" s="3" t="str">
        <v>Maseno Veterinary Farm and Agricultural Training Center</v>
      </c>
      <c r="BO495" s="3" t="str">
        <v>Maseno Veterinary Farm and Agricultural Training Center</v>
      </c>
      <c r="BP495" s="3" t="str">
        <v>Maseno Veterinary Farm and Agricultural Training Center</v>
      </c>
      <c r="BQ495" s="3" t="str">
        <v>Maseno Veterinary Farm and Agricultural Training Center</v>
      </c>
      <c r="BR495" s="3" t="str">
        <v>Maseno Veterinary Farm and Agricultural Training Center</v>
      </c>
      <c r="BS495" s="3" t="str">
        <v>Maseno Veterinary Farm and Agricultural Training Center</v>
      </c>
      <c r="BT495" s="3" t="str">
        <v>Maseno Veterinary Farm and Agricultural Training Center</v>
      </c>
      <c r="BU495" s="3" t="str">
        <v>Maseno Veterinary Farm and Agricultural Training Center</v>
      </c>
      <c r="BV495" s="3" t="str">
        <v>Maseno Veterinary Farm and Agricultural Training Center</v>
      </c>
      <c r="BW495" s="3" t="str">
        <v>Maseno Veterinary Farm and Agricultural Training Center</v>
      </c>
      <c r="BX495" s="3" t="str">
        <v>Maseno Veterinary Farm and Agricultural Training Center</v>
      </c>
      <c r="BY495" s="3" t="str">
        <v>Maseno Veterinary Farm and Agricultural Training Center</v>
      </c>
      <c r="BZ495" s="3" t="str">
        <v>Maseno Veterinary Farm and Agricultural Training Center</v>
      </c>
      <c r="CA495" s="3" t="str">
        <v>Maseno Veterinary Farm and Agricultural Training Center</v>
      </c>
      <c r="CB495" s="3" t="str">
        <v>Maseno Veterinary Farm and Agricultural Training Center</v>
      </c>
      <c r="CC495" s="3" t="str">
        <v>Maseno Veterinary Farm and Agricultural Training Center</v>
      </c>
      <c r="CD495" s="3" t="str">
        <v>Maseno Veterinary Farm and Agricultural Training Center</v>
      </c>
      <c r="CE495" s="3" t="str">
        <v>Maseno Veterinary Farm and Agricultural Training Center</v>
      </c>
      <c r="CF495" s="3" t="str">
        <v>Maseno Veterinary Farm and Agricultural Training Center</v>
      </c>
      <c r="CG495" s="3" t="str">
        <v>Maseno Veterinary Farm and Agricultural Training Center</v>
      </c>
      <c r="CK495" s="3" t="str">
        <v>Maseno Veterinary Farm and Agricultural Training Center</v>
      </c>
      <c r="CM495" s="3" t="str">
        <v>Maseno Veterinary Farm and Agricultural Training Center</v>
      </c>
      <c r="CN495" s="3" t="str">
        <v>Maseno Veterinary Farm and Agricultural Training Center</v>
      </c>
      <c r="CO495" s="3" t="str">
        <v>Maseno Veterinary Farm and Agricultural Training Center</v>
      </c>
      <c r="CP495" s="3" t="str">
        <v>Maseno Veterinary Farm and Agricultural Training Center</v>
      </c>
      <c r="CQ495" s="3" t="str">
        <v>Maseno Veterinary Farm and Agricultural Training Center</v>
      </c>
      <c r="CR495" s="3" t="str">
        <v>Maseno Veterinary Farm and Agricultural Training Center</v>
      </c>
      <c r="CS495" s="3" t="str">
        <v>Maseno Veterinary Farm and Agricultural Training Center</v>
      </c>
      <c r="CT495" s="3" t="str">
        <v>Maseno Veterinary Farm and Agricultural Training Center</v>
      </c>
      <c r="CU495" s="3" t="str">
        <v>Maseno Veterinary Farm and Agricultural Training Center</v>
      </c>
      <c r="CV495" s="3" t="str">
        <v>Maseno Veterinary Farm and Agricultural Training Center</v>
      </c>
      <c r="CW495" s="3" t="str">
        <v>Maseno Veterinary Farm and Agricultural Training Center</v>
      </c>
      <c r="CX495" s="3" t="str">
        <v>Maseno Veterinary Farm and Agricultural Training Center</v>
      </c>
      <c r="CY495" s="3" t="str">
        <v>Maseno Veterinary Farm and Agricultural Training Center</v>
      </c>
      <c r="CZ495" s="3" t="str">
        <v>Maseno Veterinary Farm and Agricultural Training Center</v>
      </c>
      <c r="DA495" s="3" t="str">
        <v>Maseno Veterinary Farm and Agricultural Training Center</v>
      </c>
      <c r="DB495" s="3" t="str">
        <v>Maseno Veterinary Farm and Agricultural Training Center</v>
      </c>
      <c r="DC495" s="3" t="str">
        <v>Maseno Veterinary Farm and Agricultural Training Center</v>
      </c>
      <c r="DD495" s="3" t="str">
        <v>Maseno Veterinary Farm and Agricultural Training Center</v>
      </c>
      <c r="DE495" s="3" t="str">
        <v>Maseno Veterinary Farm and Agricultural Training Center</v>
      </c>
      <c r="DF495" s="3" t="str">
        <v>Maseno Veterinary Farm and Agricultural Training Center</v>
      </c>
      <c r="DG495" s="3" t="str">
        <v>Maseno Veterinary Farm and Agricultural Training Center</v>
      </c>
      <c r="DH495" s="3" t="str">
        <v>Maseno Veterinary Farm and Agricultural Training Center</v>
      </c>
      <c r="DI495" s="3" t="str">
        <v>Maseno Veterinary Farm and Agricultural Training Center</v>
      </c>
      <c r="DJ495" s="3" t="str">
        <v>Maseno Veterinary Farm and Agricultural Training Center</v>
      </c>
      <c r="DK495" s="3" t="str">
        <v>Maseno Veterinary Farm and Agricultural Training Center</v>
      </c>
      <c r="DL495" s="3" t="str">
        <v>Maseno Veterinary Farm and Agricultural Training Center</v>
      </c>
      <c r="DM495" s="3" t="str">
        <v>Maseno Veterinary Farm and Agricultural Training Center</v>
      </c>
      <c r="DN495" s="3" t="str">
        <v>Maseno Veterinary Farm and Agricultural Training Center</v>
      </c>
      <c r="DO495" s="3" t="str">
        <v>Maseno Veterinary Farm and Agricultural Training Center</v>
      </c>
      <c r="DP495" s="3" t="str">
        <v>Maseno Veterinary Farm and Agricultural Training Center</v>
      </c>
    </row>
    <row r="496" spans="1:120" ht="14.5" x14ac:dyDescent="0.35">
      <c r="A496" s="3">
        <v>-3.367</v>
      </c>
      <c r="B496" s="3">
        <v>29.85</v>
      </c>
      <c r="C496" s="3" t="s">
        <v>115</v>
      </c>
      <c r="D496" s="3" t="s">
        <v>107</v>
      </c>
      <c r="E496" s="3" t="s">
        <v>244</v>
      </c>
      <c r="F496" s="3">
        <v>2000</v>
      </c>
      <c r="G496"/>
      <c r="H496" s="3" t="str">
        <f>CONCATENATE(site_list[[#This Row],[Country]],site_list[[#This Row],[Site.ID]])</f>
        <v>BurundiMashitsi Research Station</v>
      </c>
      <c r="BB496" s="3" t="str">
        <v>Mashitsi Research Station</v>
      </c>
      <c r="BC496" s="3" t="str">
        <v>Mashitsi Research Station</v>
      </c>
      <c r="BD496" s="3" t="str">
        <v>Mashitsi Research Station</v>
      </c>
      <c r="BE496" s="3" t="str">
        <v>Mashitsi Research Station</v>
      </c>
      <c r="BF496" s="3" t="str">
        <v>Mashitsi Research Station</v>
      </c>
      <c r="BG496" s="3" t="str">
        <v>Mashitsi Research Station</v>
      </c>
      <c r="BH496" s="3" t="str">
        <v>Mashitsi Research Station</v>
      </c>
      <c r="BI496" s="3" t="str">
        <v>Mashitsi Research Station</v>
      </c>
      <c r="BJ496" s="3" t="str">
        <v>Mashitsi Research Station</v>
      </c>
      <c r="BK496" s="3" t="str">
        <v>Mashitsi Research Station</v>
      </c>
      <c r="BL496" s="3" t="str">
        <v>Mashitsi Research Station</v>
      </c>
      <c r="BM496" s="3" t="str">
        <v>Mashitsi Research Station</v>
      </c>
      <c r="BN496" s="3" t="str">
        <v>Mashitsi Research Station</v>
      </c>
      <c r="BO496" s="3" t="str">
        <v>Mashitsi Research Station</v>
      </c>
      <c r="BP496" s="3" t="str">
        <v>Mashitsi Research Station</v>
      </c>
      <c r="BQ496" s="3" t="str">
        <v>Mashitsi Research Station</v>
      </c>
      <c r="BR496" s="3" t="str">
        <v>Mashitsi Research Station</v>
      </c>
      <c r="BS496" s="3" t="str">
        <v>Mashitsi Research Station</v>
      </c>
      <c r="BT496" s="3" t="str">
        <v>Mashitsi Research Station</v>
      </c>
      <c r="BU496" s="3" t="str">
        <v>Mashitsi Research Station</v>
      </c>
      <c r="BV496" s="3" t="str">
        <v>Mashitsi Research Station</v>
      </c>
      <c r="BW496" s="3" t="str">
        <v>Mashitsi Research Station</v>
      </c>
      <c r="BX496" s="3" t="str">
        <v>Mashitsi Research Station</v>
      </c>
      <c r="BY496" s="3" t="str">
        <v>Mashitsi Research Station</v>
      </c>
      <c r="BZ496" s="3" t="str">
        <v>Mashitsi Research Station</v>
      </c>
      <c r="CA496" s="3" t="str">
        <v>Mashitsi Research Station</v>
      </c>
      <c r="CB496" s="3" t="str">
        <v>Mashitsi Research Station</v>
      </c>
      <c r="CC496" s="3" t="str">
        <v>Mashitsi Research Station</v>
      </c>
      <c r="CD496" s="3" t="str">
        <v>Mashitsi Research Station</v>
      </c>
      <c r="CE496" s="3" t="str">
        <v>Mashitsi Research Station</v>
      </c>
      <c r="CF496" s="3" t="str">
        <v>Mashitsi Research Station</v>
      </c>
      <c r="CG496" s="3" t="str">
        <v>Mashitsi Research Station</v>
      </c>
      <c r="CK496" s="3" t="str">
        <v>Mashitsi Research Station</v>
      </c>
      <c r="CM496" s="3" t="str">
        <v>Mashitsi Research Station</v>
      </c>
      <c r="CN496" s="3" t="str">
        <v>Mashitsi Research Station</v>
      </c>
      <c r="CO496" s="3" t="str">
        <v>Mashitsi Research Station</v>
      </c>
      <c r="CP496" s="3" t="str">
        <v>Mashitsi Research Station</v>
      </c>
      <c r="CQ496" s="3" t="str">
        <v>Mashitsi Research Station</v>
      </c>
      <c r="CR496" s="3" t="str">
        <v>Mashitsi Research Station</v>
      </c>
      <c r="CS496" s="3" t="str">
        <v>Mashitsi Research Station</v>
      </c>
      <c r="CT496" s="3" t="str">
        <v>Mashitsi Research Station</v>
      </c>
      <c r="CU496" s="3" t="str">
        <v>Mashitsi Research Station</v>
      </c>
      <c r="CV496" s="3" t="str">
        <v>Mashitsi Research Station</v>
      </c>
      <c r="CW496" s="3" t="str">
        <v>Mashitsi Research Station</v>
      </c>
      <c r="CX496" s="3" t="str">
        <v>Mashitsi Research Station</v>
      </c>
      <c r="CY496" s="3" t="str">
        <v>Mashitsi Research Station</v>
      </c>
      <c r="CZ496" s="3" t="str">
        <v>Mashitsi Research Station</v>
      </c>
      <c r="DA496" s="3" t="str">
        <v>Mashitsi Research Station</v>
      </c>
      <c r="DB496" s="3" t="str">
        <v>Mashitsi Research Station</v>
      </c>
      <c r="DC496" s="3" t="str">
        <v>Mashitsi Research Station</v>
      </c>
      <c r="DD496" s="3" t="str">
        <v>Mashitsi Research Station</v>
      </c>
      <c r="DE496" s="3" t="str">
        <v>Mashitsi Research Station</v>
      </c>
      <c r="DF496" s="3" t="str">
        <v>Mashitsi Research Station</v>
      </c>
      <c r="DG496" s="3" t="str">
        <v>Mashitsi Research Station</v>
      </c>
      <c r="DH496" s="3" t="str">
        <v>Mashitsi Research Station</v>
      </c>
      <c r="DI496" s="3" t="str">
        <v>Mashitsi Research Station</v>
      </c>
      <c r="DJ496" s="3" t="str">
        <v>Mashitsi Research Station</v>
      </c>
      <c r="DK496" s="3" t="str">
        <v>Mashitsi Research Station</v>
      </c>
      <c r="DL496" s="3" t="str">
        <v>Mashitsi Research Station</v>
      </c>
      <c r="DM496" s="3" t="str">
        <v>Mashitsi Research Station</v>
      </c>
      <c r="DN496" s="3" t="str">
        <v>Mashitsi Research Station</v>
      </c>
      <c r="DO496" s="3" t="str">
        <v>Mashitsi Research Station</v>
      </c>
      <c r="DP496" s="3" t="str">
        <v>Mashitsi Research Station</v>
      </c>
    </row>
    <row r="497" spans="1:120" ht="14.5" x14ac:dyDescent="0.35">
      <c r="A497" s="3">
        <v>-6.6669999999999993E-2</v>
      </c>
      <c r="B497" s="3">
        <v>36.950000000000003</v>
      </c>
      <c r="C497" s="3" t="s">
        <v>166</v>
      </c>
      <c r="D497" s="3" t="s">
        <v>107</v>
      </c>
      <c r="E497" s="3" t="s">
        <v>364</v>
      </c>
      <c r="F497" s="3">
        <v>917</v>
      </c>
      <c r="G497"/>
      <c r="H497" s="3" t="str">
        <f>CONCATENATE(site_list[[#This Row],[Country]],site_list[[#This Row],[Site.ID]])</f>
        <v>KenyaMatanya, Laikipia</v>
      </c>
      <c r="BB497" s="3" t="str">
        <v>Matanya, Laikipia</v>
      </c>
      <c r="BC497" s="3" t="str">
        <v>Matanya, Laikipia</v>
      </c>
      <c r="BD497" s="3" t="str">
        <v>Matanya, Laikipia</v>
      </c>
      <c r="BE497" s="3" t="str">
        <v>Matanya, Laikipia</v>
      </c>
      <c r="BF497" s="3" t="str">
        <v>Matanya, Laikipia</v>
      </c>
      <c r="BG497" s="3" t="str">
        <v>Matanya, Laikipia</v>
      </c>
      <c r="BH497" s="3" t="str">
        <v>Matanya, Laikipia</v>
      </c>
      <c r="BI497" s="3" t="str">
        <v>Matanya, Laikipia</v>
      </c>
      <c r="BJ497" s="3" t="str">
        <v>Matanya, Laikipia</v>
      </c>
      <c r="BK497" s="3" t="str">
        <v>Matanya, Laikipia</v>
      </c>
      <c r="BL497" s="3" t="str">
        <v>Matanya, Laikipia</v>
      </c>
      <c r="BM497" s="3" t="str">
        <v>Matanya, Laikipia</v>
      </c>
      <c r="BN497" s="3" t="str">
        <v>Matanya, Laikipia</v>
      </c>
      <c r="BO497" s="3" t="str">
        <v>Matanya, Laikipia</v>
      </c>
      <c r="BP497" s="3" t="str">
        <v>Matanya, Laikipia</v>
      </c>
      <c r="BQ497" s="3" t="str">
        <v>Matanya, Laikipia</v>
      </c>
      <c r="BR497" s="3" t="str">
        <v>Matanya, Laikipia</v>
      </c>
      <c r="BS497" s="3" t="str">
        <v>Matanya, Laikipia</v>
      </c>
      <c r="BT497" s="3" t="str">
        <v>Matanya, Laikipia</v>
      </c>
      <c r="BU497" s="3" t="str">
        <v>Matanya, Laikipia</v>
      </c>
      <c r="BV497" s="3" t="str">
        <v>Matanya, Laikipia</v>
      </c>
      <c r="BW497" s="3" t="str">
        <v>Matanya, Laikipia</v>
      </c>
      <c r="BX497" s="3" t="str">
        <v>Matanya, Laikipia</v>
      </c>
      <c r="BY497" s="3" t="str">
        <v>Matanya, Laikipia</v>
      </c>
      <c r="BZ497" s="3" t="str">
        <v>Matanya, Laikipia</v>
      </c>
      <c r="CA497" s="3" t="str">
        <v>Matanya, Laikipia</v>
      </c>
      <c r="CB497" s="3" t="str">
        <v>Matanya, Laikipia</v>
      </c>
      <c r="CC497" s="3" t="str">
        <v>Matanya, Laikipia</v>
      </c>
      <c r="CD497" s="3" t="str">
        <v>Matanya, Laikipia</v>
      </c>
      <c r="CE497" s="3" t="str">
        <v>Matanya, Laikipia</v>
      </c>
      <c r="CF497" s="3" t="str">
        <v>Matanya, Laikipia</v>
      </c>
      <c r="CG497" s="3" t="str">
        <v>Matanya, Laikipia</v>
      </c>
      <c r="CK497" s="3" t="str">
        <v>Matanya, Laikipia</v>
      </c>
      <c r="CM497" s="3" t="str">
        <v>Matanya, Laikipia</v>
      </c>
      <c r="CN497" s="3" t="str">
        <v>Matanya, Laikipia</v>
      </c>
      <c r="CO497" s="3" t="str">
        <v>Matanya, Laikipia</v>
      </c>
      <c r="CP497" s="3" t="str">
        <v>Matanya, Laikipia</v>
      </c>
      <c r="CQ497" s="3" t="str">
        <v>Matanya, Laikipia</v>
      </c>
      <c r="CR497" s="3" t="str">
        <v>Matanya, Laikipia</v>
      </c>
      <c r="CS497" s="3" t="str">
        <v>Matanya, Laikipia</v>
      </c>
      <c r="CT497" s="3" t="str">
        <v>Matanya, Laikipia</v>
      </c>
      <c r="CU497" s="3" t="str">
        <v>Matanya, Laikipia</v>
      </c>
      <c r="CV497" s="3" t="str">
        <v>Matanya, Laikipia</v>
      </c>
      <c r="CW497" s="3" t="str">
        <v>Matanya, Laikipia</v>
      </c>
      <c r="CX497" s="3" t="str">
        <v>Matanya, Laikipia</v>
      </c>
      <c r="CY497" s="3" t="str">
        <v>Matanya, Laikipia</v>
      </c>
      <c r="CZ497" s="3" t="str">
        <v>Matanya, Laikipia</v>
      </c>
      <c r="DA497" s="3" t="str">
        <v>Matanya, Laikipia</v>
      </c>
      <c r="DB497" s="3" t="str">
        <v>Matanya, Laikipia</v>
      </c>
      <c r="DC497" s="3" t="str">
        <v>Matanya, Laikipia</v>
      </c>
      <c r="DD497" s="3" t="str">
        <v>Matanya, Laikipia</v>
      </c>
      <c r="DE497" s="3" t="str">
        <v>Matanya, Laikipia</v>
      </c>
      <c r="DF497" s="3" t="str">
        <v>Matanya, Laikipia</v>
      </c>
      <c r="DG497" s="3" t="str">
        <v>Matanya, Laikipia</v>
      </c>
      <c r="DH497" s="3" t="str">
        <v>Matanya, Laikipia</v>
      </c>
      <c r="DI497" s="3" t="str">
        <v>Matanya, Laikipia</v>
      </c>
      <c r="DJ497" s="3" t="str">
        <v>Matanya, Laikipia</v>
      </c>
      <c r="DK497" s="3" t="str">
        <v>Matanya, Laikipia</v>
      </c>
      <c r="DL497" s="3" t="str">
        <v>Matanya, Laikipia</v>
      </c>
      <c r="DM497" s="3" t="str">
        <v>Matanya, Laikipia</v>
      </c>
      <c r="DN497" s="3" t="str">
        <v>Matanya, Laikipia</v>
      </c>
      <c r="DO497" s="3" t="str">
        <v>Matanya, Laikipia</v>
      </c>
      <c r="DP497" s="3" t="str">
        <v>Matanya, Laikipia</v>
      </c>
    </row>
    <row r="498" spans="1:120" ht="14.5" x14ac:dyDescent="0.35">
      <c r="A498" s="3">
        <v>-25.922999999999998</v>
      </c>
      <c r="B498" s="3">
        <v>32.465000000000003</v>
      </c>
      <c r="C498" s="3" t="s">
        <v>192</v>
      </c>
      <c r="D498" s="3" t="s">
        <v>107</v>
      </c>
      <c r="E498" s="3" t="s">
        <v>393</v>
      </c>
      <c r="F498" s="3">
        <v>30000</v>
      </c>
      <c r="G498"/>
      <c r="H498" s="3" t="str">
        <f>CONCATENATE(site_list[[#This Row],[Country]],site_list[[#This Row],[Site.ID]])</f>
        <v>MozambiqueMatola</v>
      </c>
      <c r="BB498" s="3" t="str">
        <v>Matola</v>
      </c>
      <c r="BC498" s="3" t="str">
        <v>Matola</v>
      </c>
      <c r="BD498" s="3" t="str">
        <v>Matola</v>
      </c>
      <c r="BE498" s="3" t="str">
        <v>Matola</v>
      </c>
      <c r="BF498" s="3" t="str">
        <v>Matola</v>
      </c>
      <c r="BG498" s="3" t="str">
        <v>Matola</v>
      </c>
      <c r="BH498" s="3" t="str">
        <v>Matola</v>
      </c>
      <c r="BI498" s="3" t="str">
        <v>Matola</v>
      </c>
      <c r="BJ498" s="3" t="str">
        <v>Matola</v>
      </c>
      <c r="BK498" s="3" t="str">
        <v>Matola</v>
      </c>
      <c r="BL498" s="3" t="str">
        <v>Matola</v>
      </c>
      <c r="BM498" s="3" t="str">
        <v>Matola</v>
      </c>
      <c r="BN498" s="3" t="str">
        <v>Matola</v>
      </c>
      <c r="BO498" s="3" t="str">
        <v>Matola</v>
      </c>
      <c r="BP498" s="3" t="str">
        <v>Matola</v>
      </c>
      <c r="BQ498" s="3" t="str">
        <v>Matola</v>
      </c>
      <c r="BR498" s="3" t="str">
        <v>Matola</v>
      </c>
      <c r="BS498" s="3" t="str">
        <v>Matola</v>
      </c>
      <c r="BT498" s="3" t="str">
        <v>Matola</v>
      </c>
      <c r="BU498" s="3" t="str">
        <v>Matola</v>
      </c>
      <c r="BV498" s="3" t="str">
        <v>Matola</v>
      </c>
      <c r="BW498" s="3" t="str">
        <v>Matola</v>
      </c>
      <c r="BX498" s="3" t="str">
        <v>Matola</v>
      </c>
      <c r="BY498" s="3" t="str">
        <v>Matola</v>
      </c>
      <c r="BZ498" s="3" t="str">
        <v>Matola</v>
      </c>
      <c r="CA498" s="3" t="str">
        <v>Matola</v>
      </c>
      <c r="CB498" s="3" t="str">
        <v>Matola</v>
      </c>
      <c r="CC498" s="3" t="str">
        <v>Matola</v>
      </c>
      <c r="CD498" s="3" t="str">
        <v>Matola</v>
      </c>
      <c r="CE498" s="3" t="str">
        <v>Matola</v>
      </c>
      <c r="CF498" s="3" t="str">
        <v>Matola</v>
      </c>
      <c r="CG498" s="3" t="str">
        <v>Matola</v>
      </c>
      <c r="CK498" s="3" t="str">
        <v>Matola</v>
      </c>
      <c r="CM498" s="3" t="str">
        <v>Matola</v>
      </c>
      <c r="CN498" s="3" t="str">
        <v>Matola</v>
      </c>
      <c r="CO498" s="3" t="str">
        <v>Matola</v>
      </c>
      <c r="CP498" s="3" t="str">
        <v>Matola</v>
      </c>
      <c r="CQ498" s="3" t="str">
        <v>Matola</v>
      </c>
      <c r="CR498" s="3" t="str">
        <v>Matola</v>
      </c>
      <c r="CS498" s="3" t="str">
        <v>Matola</v>
      </c>
      <c r="CT498" s="3" t="str">
        <v>Matola</v>
      </c>
      <c r="CU498" s="3" t="str">
        <v>Matola</v>
      </c>
      <c r="CV498" s="3" t="str">
        <v>Matola</v>
      </c>
      <c r="CW498" s="3" t="str">
        <v>Matola</v>
      </c>
      <c r="CX498" s="3" t="str">
        <v>Matola</v>
      </c>
      <c r="CY498" s="3" t="str">
        <v>Matola</v>
      </c>
      <c r="CZ498" s="3" t="str">
        <v>Matola</v>
      </c>
      <c r="DA498" s="3" t="str">
        <v>Matola</v>
      </c>
      <c r="DB498" s="3" t="str">
        <v>Matola</v>
      </c>
      <c r="DC498" s="3" t="str">
        <v>Matola</v>
      </c>
      <c r="DD498" s="3" t="str">
        <v>Matola</v>
      </c>
      <c r="DE498" s="3" t="str">
        <v>Matola</v>
      </c>
      <c r="DF498" s="3" t="str">
        <v>Matola</v>
      </c>
      <c r="DG498" s="3" t="str">
        <v>Matola</v>
      </c>
      <c r="DH498" s="3" t="str">
        <v>Matola</v>
      </c>
      <c r="DI498" s="3" t="str">
        <v>Matola</v>
      </c>
      <c r="DJ498" s="3" t="str">
        <v>Matola</v>
      </c>
      <c r="DK498" s="3" t="str">
        <v>Matola</v>
      </c>
      <c r="DL498" s="3" t="str">
        <v>Matola</v>
      </c>
      <c r="DM498" s="3" t="str">
        <v>Matola</v>
      </c>
      <c r="DN498" s="3" t="str">
        <v>Matola</v>
      </c>
      <c r="DO498" s="3" t="str">
        <v>Matola</v>
      </c>
      <c r="DP498" s="3" t="str">
        <v>Matola</v>
      </c>
    </row>
    <row r="499" spans="1:120" ht="14.5" x14ac:dyDescent="0.35">
      <c r="A499" s="3">
        <v>-20.3889</v>
      </c>
      <c r="B499" s="3">
        <v>28.5152</v>
      </c>
      <c r="C499" s="3" t="s">
        <v>240</v>
      </c>
      <c r="D499" s="3" t="s">
        <v>107</v>
      </c>
      <c r="E499" s="3" t="s">
        <v>613</v>
      </c>
      <c r="F499" s="3">
        <v>750</v>
      </c>
      <c r="G499"/>
      <c r="H499" s="3" t="str">
        <f>CONCATENATE(site_list[[#This Row],[Country]],site_list[[#This Row],[Site.ID]])</f>
        <v>ZimbabweMatopos RS</v>
      </c>
      <c r="BB499" s="3" t="str">
        <v>Matopos RS</v>
      </c>
      <c r="BC499" s="3" t="str">
        <v>Matopos RS</v>
      </c>
      <c r="BD499" s="3" t="str">
        <v>Matopos RS</v>
      </c>
      <c r="BE499" s="3" t="str">
        <v>Matopos RS</v>
      </c>
      <c r="BF499" s="3" t="str">
        <v>Matopos RS</v>
      </c>
      <c r="BG499" s="3" t="str">
        <v>Matopos RS</v>
      </c>
      <c r="BH499" s="3" t="str">
        <v>Matopos RS</v>
      </c>
      <c r="BI499" s="3" t="str">
        <v>Matopos RS</v>
      </c>
      <c r="BJ499" s="3" t="str">
        <v>Matopos RS</v>
      </c>
      <c r="BK499" s="3" t="str">
        <v>Matopos RS</v>
      </c>
      <c r="BL499" s="3" t="str">
        <v>Matopos RS</v>
      </c>
      <c r="BM499" s="3" t="str">
        <v>Matopos RS</v>
      </c>
      <c r="BN499" s="3" t="str">
        <v>Matopos RS</v>
      </c>
      <c r="BO499" s="3" t="str">
        <v>Matopos RS</v>
      </c>
      <c r="BP499" s="3" t="str">
        <v>Matopos RS</v>
      </c>
      <c r="BQ499" s="3" t="str">
        <v>Matopos RS</v>
      </c>
      <c r="BR499" s="3" t="str">
        <v>Matopos RS</v>
      </c>
      <c r="BS499" s="3" t="str">
        <v>Matopos RS</v>
      </c>
      <c r="BT499" s="3" t="str">
        <v>Matopos RS</v>
      </c>
      <c r="BU499" s="3" t="str">
        <v>Matopos RS</v>
      </c>
      <c r="BV499" s="3" t="str">
        <v>Matopos RS</v>
      </c>
      <c r="BW499" s="3" t="str">
        <v>Matopos RS</v>
      </c>
      <c r="BX499" s="3" t="str">
        <v>Matopos RS</v>
      </c>
      <c r="BY499" s="3" t="str">
        <v>Matopos RS</v>
      </c>
      <c r="BZ499" s="3" t="str">
        <v>Matopos RS</v>
      </c>
      <c r="CA499" s="3" t="str">
        <v>Matopos RS</v>
      </c>
      <c r="CB499" s="3" t="str">
        <v>Matopos RS</v>
      </c>
      <c r="CC499" s="3" t="str">
        <v>Matopos RS</v>
      </c>
      <c r="CD499" s="3" t="str">
        <v>Matopos RS</v>
      </c>
      <c r="CE499" s="3" t="str">
        <v>Matopos RS</v>
      </c>
      <c r="CF499" s="3" t="str">
        <v>Matopos RS</v>
      </c>
      <c r="CG499" s="3" t="str">
        <v>Matopos RS</v>
      </c>
      <c r="CK499" s="3" t="str">
        <v>Matopos RS</v>
      </c>
      <c r="CM499" s="3" t="str">
        <v>Matopos RS</v>
      </c>
      <c r="CN499" s="3" t="str">
        <v>Matopos RS</v>
      </c>
      <c r="CO499" s="3" t="str">
        <v>Matopos RS</v>
      </c>
      <c r="CP499" s="3" t="str">
        <v>Matopos RS</v>
      </c>
      <c r="CQ499" s="3" t="str">
        <v>Matopos RS</v>
      </c>
      <c r="CR499" s="3" t="str">
        <v>Matopos RS</v>
      </c>
      <c r="CS499" s="3" t="str">
        <v>Matopos RS</v>
      </c>
      <c r="CT499" s="3" t="str">
        <v>Matopos RS</v>
      </c>
      <c r="CU499" s="3" t="str">
        <v>Matopos RS</v>
      </c>
      <c r="CV499" s="3" t="str">
        <v>Matopos RS</v>
      </c>
      <c r="CW499" s="3" t="str">
        <v>Matopos RS</v>
      </c>
      <c r="CX499" s="3" t="str">
        <v>Matopos RS</v>
      </c>
      <c r="CY499" s="3" t="str">
        <v>Matopos RS</v>
      </c>
      <c r="CZ499" s="3" t="str">
        <v>Matopos RS</v>
      </c>
      <c r="DA499" s="3" t="str">
        <v>Matopos RS</v>
      </c>
      <c r="DB499" s="3" t="str">
        <v>Matopos RS</v>
      </c>
      <c r="DC499" s="3" t="str">
        <v>Matopos RS</v>
      </c>
      <c r="DD499" s="3" t="str">
        <v>Matopos RS</v>
      </c>
      <c r="DE499" s="3" t="str">
        <v>Matopos RS</v>
      </c>
      <c r="DF499" s="3" t="str">
        <v>Matopos RS</v>
      </c>
      <c r="DG499" s="3" t="str">
        <v>Matopos RS</v>
      </c>
      <c r="DH499" s="3" t="str">
        <v>Matopos RS</v>
      </c>
      <c r="DI499" s="3" t="str">
        <v>Matopos RS</v>
      </c>
      <c r="DJ499" s="3" t="str">
        <v>Matopos RS</v>
      </c>
      <c r="DK499" s="3" t="str">
        <v>Matopos RS</v>
      </c>
      <c r="DL499" s="3" t="str">
        <v>Matopos RS</v>
      </c>
      <c r="DM499" s="3" t="str">
        <v>Matopos RS</v>
      </c>
      <c r="DN499" s="3" t="str">
        <v>Matopos RS</v>
      </c>
      <c r="DO499" s="3" t="str">
        <v>Matopos RS</v>
      </c>
      <c r="DP499" s="3" t="str">
        <v>Matopos RS</v>
      </c>
    </row>
    <row r="500" spans="1:120" ht="14.5" x14ac:dyDescent="0.35">
      <c r="A500" s="3">
        <v>0.64470000000000005</v>
      </c>
      <c r="B500" s="3">
        <v>30.600100000000001</v>
      </c>
      <c r="C500" s="3" t="s">
        <v>233</v>
      </c>
      <c r="D500" s="3" t="s">
        <v>107</v>
      </c>
      <c r="E500" s="3" t="s">
        <v>590</v>
      </c>
      <c r="F500" s="3">
        <v>750</v>
      </c>
      <c r="G500"/>
      <c r="H500" s="3" t="str">
        <f>CONCATENATE(site_list[[#This Row],[Country]],site_list[[#This Row],[Site.ID]])</f>
        <v>UgandaMbarara</v>
      </c>
      <c r="BB500" s="3" t="str">
        <v>Mbarara</v>
      </c>
      <c r="BC500" s="3" t="str">
        <v>Mbarara</v>
      </c>
      <c r="BD500" s="3" t="str">
        <v>Mbarara</v>
      </c>
      <c r="BE500" s="3" t="str">
        <v>Mbarara</v>
      </c>
      <c r="BF500" s="3" t="str">
        <v>Mbarara</v>
      </c>
      <c r="BG500" s="3" t="str">
        <v>Mbarara</v>
      </c>
      <c r="BH500" s="3" t="str">
        <v>Mbarara</v>
      </c>
      <c r="BI500" s="3" t="str">
        <v>Mbarara</v>
      </c>
      <c r="BJ500" s="3" t="str">
        <v>Mbarara</v>
      </c>
      <c r="BK500" s="3" t="str">
        <v>Mbarara</v>
      </c>
      <c r="BL500" s="3" t="str">
        <v>Mbarara</v>
      </c>
      <c r="BM500" s="3" t="str">
        <v>Mbarara</v>
      </c>
      <c r="BN500" s="3" t="str">
        <v>Mbarara</v>
      </c>
      <c r="BO500" s="3" t="str">
        <v>Mbarara</v>
      </c>
      <c r="BP500" s="3" t="str">
        <v>Mbarara</v>
      </c>
      <c r="BQ500" s="3" t="str">
        <v>Mbarara</v>
      </c>
      <c r="BR500" s="3" t="str">
        <v>Mbarara</v>
      </c>
      <c r="BS500" s="3" t="str">
        <v>Mbarara</v>
      </c>
      <c r="BT500" s="3" t="str">
        <v>Mbarara</v>
      </c>
      <c r="BU500" s="3" t="str">
        <v>Mbarara</v>
      </c>
      <c r="BV500" s="3" t="str">
        <v>Mbarara</v>
      </c>
      <c r="BW500" s="3" t="str">
        <v>Mbarara</v>
      </c>
      <c r="BX500" s="3" t="str">
        <v>Mbarara</v>
      </c>
      <c r="BY500" s="3" t="str">
        <v>Mbarara</v>
      </c>
      <c r="BZ500" s="3" t="str">
        <v>Mbarara</v>
      </c>
      <c r="CA500" s="3" t="str">
        <v>Mbarara</v>
      </c>
      <c r="CB500" s="3" t="str">
        <v>Mbarara</v>
      </c>
      <c r="CC500" s="3" t="str">
        <v>Mbarara</v>
      </c>
      <c r="CD500" s="3" t="str">
        <v>Mbarara</v>
      </c>
      <c r="CE500" s="3" t="str">
        <v>Mbarara</v>
      </c>
      <c r="CF500" s="3" t="str">
        <v>Mbarara</v>
      </c>
      <c r="CG500" s="3" t="str">
        <v>Mbarara</v>
      </c>
      <c r="CK500" s="3" t="str">
        <v>Mbarara</v>
      </c>
      <c r="CM500" s="3" t="str">
        <v>Mbarara</v>
      </c>
      <c r="CN500" s="3" t="str">
        <v>Mbarara</v>
      </c>
      <c r="CO500" s="3" t="str">
        <v>Mbarara</v>
      </c>
      <c r="CP500" s="3" t="str">
        <v>Mbarara</v>
      </c>
      <c r="CQ500" s="3" t="str">
        <v>Mbarara</v>
      </c>
      <c r="CR500" s="3" t="str">
        <v>Mbarara</v>
      </c>
      <c r="CS500" s="3" t="str">
        <v>Mbarara</v>
      </c>
      <c r="CT500" s="3" t="str">
        <v>Mbarara</v>
      </c>
      <c r="CU500" s="3" t="str">
        <v>Mbarara</v>
      </c>
      <c r="CV500" s="3" t="str">
        <v>Mbarara</v>
      </c>
      <c r="CW500" s="3" t="str">
        <v>Mbarara</v>
      </c>
      <c r="CX500" s="3" t="str">
        <v>Mbarara</v>
      </c>
      <c r="CY500" s="3" t="str">
        <v>Mbarara</v>
      </c>
      <c r="CZ500" s="3" t="str">
        <v>Mbarara</v>
      </c>
      <c r="DA500" s="3" t="str">
        <v>Mbarara</v>
      </c>
      <c r="DB500" s="3" t="str">
        <v>Mbarara</v>
      </c>
      <c r="DC500" s="3" t="str">
        <v>Mbarara</v>
      </c>
      <c r="DD500" s="3" t="str">
        <v>Mbarara</v>
      </c>
      <c r="DE500" s="3" t="str">
        <v>Mbarara</v>
      </c>
      <c r="DF500" s="3" t="str">
        <v>Mbarara</v>
      </c>
      <c r="DG500" s="3" t="str">
        <v>Mbarara</v>
      </c>
      <c r="DH500" s="3" t="str">
        <v>Mbarara</v>
      </c>
      <c r="DI500" s="3" t="str">
        <v>Mbarara</v>
      </c>
      <c r="DJ500" s="3" t="str">
        <v>Mbarara</v>
      </c>
      <c r="DK500" s="3" t="str">
        <v>Mbarara</v>
      </c>
      <c r="DL500" s="3" t="str">
        <v>Mbarara</v>
      </c>
      <c r="DM500" s="3" t="str">
        <v>Mbarara</v>
      </c>
      <c r="DN500" s="3" t="str">
        <v>Mbarara</v>
      </c>
      <c r="DO500" s="3" t="str">
        <v>Mbarara</v>
      </c>
      <c r="DP500" s="3" t="str">
        <v>Mbarara</v>
      </c>
    </row>
    <row r="501" spans="1:120" ht="14.5" x14ac:dyDescent="0.35">
      <c r="A501" s="3">
        <v>-12.111599999999999</v>
      </c>
      <c r="B501" s="3">
        <v>33.411799999999999</v>
      </c>
      <c r="C501" s="3" t="s">
        <v>178</v>
      </c>
      <c r="D501" s="3" t="s">
        <v>112</v>
      </c>
      <c r="E501" s="3" t="s">
        <v>13607</v>
      </c>
      <c r="F501" s="3">
        <v>300</v>
      </c>
      <c r="G501"/>
      <c r="H501" s="3" t="str">
        <f>CONCATENATE(site_list[[#This Row],[Country]],site_list[[#This Row],[Site.ID]])</f>
        <v>MalawiMbawa</v>
      </c>
      <c r="BB501" s="3" t="str">
        <v>Mbawa</v>
      </c>
      <c r="BC501" s="3" t="str">
        <v>Mbawa</v>
      </c>
      <c r="BD501" s="3" t="str">
        <v>Mbawa</v>
      </c>
      <c r="BE501" s="3" t="str">
        <v>Mbawa</v>
      </c>
      <c r="BF501" s="3" t="str">
        <v>Mbawa</v>
      </c>
      <c r="BG501" s="3" t="str">
        <v>Mbawa</v>
      </c>
      <c r="BH501" s="3" t="str">
        <v>Mbawa</v>
      </c>
      <c r="BI501" s="3" t="str">
        <v>Mbawa</v>
      </c>
      <c r="BJ501" s="3" t="str">
        <v>Mbawa</v>
      </c>
      <c r="BK501" s="3" t="str">
        <v>Mbawa</v>
      </c>
      <c r="BL501" s="3" t="str">
        <v>Mbawa</v>
      </c>
      <c r="BM501" s="3" t="str">
        <v>Mbawa</v>
      </c>
      <c r="BN501" s="3" t="str">
        <v>Mbawa</v>
      </c>
      <c r="BO501" s="3" t="str">
        <v>Mbawa</v>
      </c>
      <c r="BP501" s="3" t="str">
        <v>Mbawa</v>
      </c>
      <c r="BQ501" s="3" t="str">
        <v>Mbawa</v>
      </c>
      <c r="BR501" s="3" t="str">
        <v>Mbawa</v>
      </c>
      <c r="BS501" s="3" t="str">
        <v>Mbawa</v>
      </c>
      <c r="BT501" s="3" t="str">
        <v>Mbawa</v>
      </c>
      <c r="BU501" s="3" t="str">
        <v>Mbawa</v>
      </c>
      <c r="BV501" s="3" t="str">
        <v>Mbawa</v>
      </c>
      <c r="BW501" s="3" t="str">
        <v>Mbawa</v>
      </c>
      <c r="BX501" s="3" t="str">
        <v>Mbawa</v>
      </c>
      <c r="BY501" s="3" t="str">
        <v>Mbawa</v>
      </c>
      <c r="BZ501" s="3" t="str">
        <v>Mbawa</v>
      </c>
      <c r="CA501" s="3" t="str">
        <v>Mbawa</v>
      </c>
      <c r="CB501" s="3" t="str">
        <v>Mbawa</v>
      </c>
      <c r="CC501" s="3" t="str">
        <v>Mbawa</v>
      </c>
      <c r="CD501" s="3" t="str">
        <v>Mbawa</v>
      </c>
      <c r="CE501" s="3" t="str">
        <v>Mbawa</v>
      </c>
      <c r="CF501" s="3" t="str">
        <v>Mbawa</v>
      </c>
      <c r="CG501" s="3" t="str">
        <v>Mbawa</v>
      </c>
      <c r="CK501" s="3" t="str">
        <v>Mbawa</v>
      </c>
      <c r="CM501" s="3" t="str">
        <v>Mbawa</v>
      </c>
      <c r="CN501" s="3" t="str">
        <v>Mbawa</v>
      </c>
      <c r="CO501" s="3" t="str">
        <v>Mbawa</v>
      </c>
      <c r="CP501" s="3" t="str">
        <v>Mbawa</v>
      </c>
      <c r="CQ501" s="3" t="str">
        <v>Mbawa</v>
      </c>
      <c r="CR501" s="3" t="str">
        <v>Mbawa</v>
      </c>
      <c r="CS501" s="3" t="str">
        <v>Mbawa</v>
      </c>
      <c r="CT501" s="3" t="str">
        <v>Mbawa</v>
      </c>
      <c r="CU501" s="3" t="str">
        <v>Mbawa</v>
      </c>
      <c r="CV501" s="3" t="str">
        <v>Mbawa</v>
      </c>
      <c r="CW501" s="3" t="str">
        <v>Mbawa</v>
      </c>
      <c r="CX501" s="3" t="str">
        <v>Mbawa</v>
      </c>
      <c r="CY501" s="3" t="str">
        <v>Mbawa</v>
      </c>
      <c r="CZ501" s="3" t="str">
        <v>Mbawa</v>
      </c>
      <c r="DA501" s="3" t="str">
        <v>Mbawa</v>
      </c>
      <c r="DB501" s="3" t="str">
        <v>Mbawa</v>
      </c>
      <c r="DC501" s="3" t="str">
        <v>Mbawa</v>
      </c>
      <c r="DD501" s="3" t="str">
        <v>Mbawa</v>
      </c>
      <c r="DE501" s="3" t="str">
        <v>Mbawa</v>
      </c>
      <c r="DF501" s="3" t="str">
        <v>Mbawa</v>
      </c>
      <c r="DG501" s="3" t="str">
        <v>Mbawa</v>
      </c>
      <c r="DH501" s="3" t="str">
        <v>Mbawa</v>
      </c>
      <c r="DI501" s="3" t="str">
        <v>Mbawa</v>
      </c>
      <c r="DJ501" s="3" t="str">
        <v>Mbawa</v>
      </c>
      <c r="DK501" s="3" t="str">
        <v>Mbawa</v>
      </c>
      <c r="DL501" s="3" t="str">
        <v>Mbawa</v>
      </c>
      <c r="DM501" s="3" t="str">
        <v>Mbawa</v>
      </c>
      <c r="DN501" s="3" t="str">
        <v>Mbawa</v>
      </c>
      <c r="DO501" s="3" t="str">
        <v>Mbawa</v>
      </c>
      <c r="DP501" s="3" t="str">
        <v>Mbawa</v>
      </c>
    </row>
    <row r="502" spans="1:120" ht="14.5" x14ac:dyDescent="0.35">
      <c r="A502" s="3">
        <v>7.8754999999999997</v>
      </c>
      <c r="B502" s="3">
        <v>-5.1136999999999997</v>
      </c>
      <c r="C502" s="3" t="s">
        <v>164</v>
      </c>
      <c r="D502" s="3" t="s">
        <v>107</v>
      </c>
      <c r="E502" s="3" t="s">
        <v>335</v>
      </c>
      <c r="F502" s="3">
        <v>500</v>
      </c>
      <c r="G502"/>
      <c r="H502" s="3" t="str">
        <f>CONCATENATE(site_list[[#This Row],[Country]],site_list[[#This Row],[Site.ID]])</f>
        <v>Ivory CoastMbe</v>
      </c>
      <c r="BB502" s="3" t="str">
        <v>Mbe</v>
      </c>
      <c r="BC502" s="3" t="str">
        <v>Mbe</v>
      </c>
      <c r="BD502" s="3" t="str">
        <v>Mbe</v>
      </c>
      <c r="BE502" s="3" t="str">
        <v>Mbe</v>
      </c>
      <c r="BF502" s="3" t="str">
        <v>Mbe</v>
      </c>
      <c r="BG502" s="3" t="str">
        <v>Mbe</v>
      </c>
      <c r="BH502" s="3" t="str">
        <v>Mbe</v>
      </c>
      <c r="BI502" s="3" t="str">
        <v>Mbe</v>
      </c>
      <c r="BJ502" s="3" t="str">
        <v>Mbe</v>
      </c>
      <c r="BK502" s="3" t="str">
        <v>Mbe</v>
      </c>
      <c r="BL502" s="3" t="str">
        <v>Mbe</v>
      </c>
      <c r="BM502" s="3" t="str">
        <v>Mbe</v>
      </c>
      <c r="BN502" s="3" t="str">
        <v>Mbe</v>
      </c>
      <c r="BO502" s="3" t="str">
        <v>Mbe</v>
      </c>
      <c r="BP502" s="3" t="str">
        <v>Mbe</v>
      </c>
      <c r="BQ502" s="3" t="str">
        <v>Mbe</v>
      </c>
      <c r="BR502" s="3" t="str">
        <v>Mbe</v>
      </c>
      <c r="BS502" s="3" t="str">
        <v>Mbe</v>
      </c>
      <c r="BT502" s="3" t="str">
        <v>Mbe</v>
      </c>
      <c r="BU502" s="3" t="str">
        <v>Mbe</v>
      </c>
      <c r="BV502" s="3" t="str">
        <v>Mbe</v>
      </c>
      <c r="BW502" s="3" t="str">
        <v>Mbe</v>
      </c>
      <c r="BX502" s="3" t="str">
        <v>Mbe</v>
      </c>
      <c r="BY502" s="3" t="str">
        <v>Mbe</v>
      </c>
      <c r="BZ502" s="3" t="str">
        <v>Mbe</v>
      </c>
      <c r="CA502" s="3" t="str">
        <v>Mbe</v>
      </c>
      <c r="CB502" s="3" t="str">
        <v>Mbe</v>
      </c>
      <c r="CC502" s="3" t="str">
        <v>Mbe</v>
      </c>
      <c r="CD502" s="3" t="str">
        <v>Mbe</v>
      </c>
      <c r="CE502" s="3" t="str">
        <v>Mbe</v>
      </c>
      <c r="CF502" s="3" t="str">
        <v>Mbe</v>
      </c>
      <c r="CG502" s="3" t="str">
        <v>Mbe</v>
      </c>
      <c r="CK502" s="3" t="str">
        <v>Mbe</v>
      </c>
      <c r="CM502" s="3" t="str">
        <v>Mbe</v>
      </c>
      <c r="CN502" s="3" t="str">
        <v>Mbe</v>
      </c>
      <c r="CO502" s="3" t="str">
        <v>Mbe</v>
      </c>
      <c r="CP502" s="3" t="str">
        <v>Mbe</v>
      </c>
      <c r="CQ502" s="3" t="str">
        <v>Mbe</v>
      </c>
      <c r="CR502" s="3" t="str">
        <v>Mbe</v>
      </c>
      <c r="CS502" s="3" t="str">
        <v>Mbe</v>
      </c>
      <c r="CT502" s="3" t="str">
        <v>Mbe</v>
      </c>
      <c r="CU502" s="3" t="str">
        <v>Mbe</v>
      </c>
      <c r="CV502" s="3" t="str">
        <v>Mbe</v>
      </c>
      <c r="CW502" s="3" t="str">
        <v>Mbe</v>
      </c>
      <c r="CX502" s="3" t="str">
        <v>Mbe</v>
      </c>
      <c r="CY502" s="3" t="str">
        <v>Mbe</v>
      </c>
      <c r="CZ502" s="3" t="str">
        <v>Mbe</v>
      </c>
      <c r="DA502" s="3" t="str">
        <v>Mbe</v>
      </c>
      <c r="DB502" s="3" t="str">
        <v>Mbe</v>
      </c>
      <c r="DC502" s="3" t="str">
        <v>Mbe</v>
      </c>
      <c r="DD502" s="3" t="str">
        <v>Mbe</v>
      </c>
      <c r="DE502" s="3" t="str">
        <v>Mbe</v>
      </c>
      <c r="DF502" s="3" t="str">
        <v>Mbe</v>
      </c>
      <c r="DG502" s="3" t="str">
        <v>Mbe</v>
      </c>
      <c r="DH502" s="3" t="str">
        <v>Mbe</v>
      </c>
      <c r="DI502" s="3" t="str">
        <v>Mbe</v>
      </c>
      <c r="DJ502" s="3" t="str">
        <v>Mbe</v>
      </c>
      <c r="DK502" s="3" t="str">
        <v>Mbe</v>
      </c>
      <c r="DL502" s="3" t="str">
        <v>Mbe</v>
      </c>
      <c r="DM502" s="3" t="str">
        <v>Mbe</v>
      </c>
      <c r="DN502" s="3" t="str">
        <v>Mbe</v>
      </c>
      <c r="DO502" s="3" t="str">
        <v>Mbe</v>
      </c>
      <c r="DP502" s="3" t="str">
        <v>Mbe</v>
      </c>
    </row>
    <row r="503" spans="1:120" ht="14.5" x14ac:dyDescent="0.35">
      <c r="A503" s="3">
        <v>11.382999999999999</v>
      </c>
      <c r="B503" s="3">
        <v>37.1</v>
      </c>
      <c r="C503" s="3" t="s">
        <v>148</v>
      </c>
      <c r="D503" s="3" t="s">
        <v>13653</v>
      </c>
      <c r="E503" s="3" t="s">
        <v>13654</v>
      </c>
      <c r="F503" s="3">
        <v>200</v>
      </c>
      <c r="G503"/>
      <c r="H503" s="3" t="str">
        <f>CONCATENATE(site_list[[#This Row],[Country]],site_list[[#This Row],[Site.ID]])</f>
        <v>EthiopiaMecha</v>
      </c>
      <c r="BB503" s="3" t="str">
        <v>Mecha</v>
      </c>
      <c r="BC503" s="3" t="str">
        <v>Mecha</v>
      </c>
      <c r="BD503" s="3" t="str">
        <v>Mecha</v>
      </c>
      <c r="BE503" s="3" t="str">
        <v>Mecha</v>
      </c>
      <c r="BF503" s="3" t="str">
        <v>Mecha</v>
      </c>
      <c r="BG503" s="3" t="str">
        <v>Mecha</v>
      </c>
      <c r="BH503" s="3" t="str">
        <v>Mecha</v>
      </c>
      <c r="BI503" s="3" t="str">
        <v>Mecha</v>
      </c>
      <c r="BJ503" s="3" t="str">
        <v>Mecha</v>
      </c>
      <c r="BK503" s="3" t="str">
        <v>Mecha</v>
      </c>
      <c r="BL503" s="3" t="str">
        <v>Mecha</v>
      </c>
      <c r="BM503" s="3" t="str">
        <v>Mecha</v>
      </c>
      <c r="BN503" s="3" t="str">
        <v>Mecha</v>
      </c>
      <c r="BO503" s="3" t="str">
        <v>Mecha</v>
      </c>
      <c r="BP503" s="3" t="str">
        <v>Mecha</v>
      </c>
      <c r="BQ503" s="3" t="str">
        <v>Mecha</v>
      </c>
      <c r="BR503" s="3" t="str">
        <v>Mecha</v>
      </c>
      <c r="BS503" s="3" t="str">
        <v>Mecha</v>
      </c>
      <c r="BT503" s="3" t="str">
        <v>Mecha</v>
      </c>
      <c r="BU503" s="3" t="str">
        <v>Mecha</v>
      </c>
      <c r="BV503" s="3" t="str">
        <v>Mecha</v>
      </c>
      <c r="BW503" s="3" t="str">
        <v>Mecha</v>
      </c>
      <c r="BX503" s="3" t="str">
        <v>Mecha</v>
      </c>
      <c r="BY503" s="3" t="str">
        <v>Mecha</v>
      </c>
      <c r="BZ503" s="3" t="str">
        <v>Mecha</v>
      </c>
      <c r="CA503" s="3" t="str">
        <v>Mecha</v>
      </c>
      <c r="CB503" s="3" t="str">
        <v>Mecha</v>
      </c>
      <c r="CC503" s="3" t="str">
        <v>Mecha</v>
      </c>
      <c r="CD503" s="3" t="str">
        <v>Mecha</v>
      </c>
      <c r="CE503" s="3" t="str">
        <v>Mecha</v>
      </c>
      <c r="CF503" s="3" t="str">
        <v>Mecha</v>
      </c>
      <c r="CG503" s="3" t="str">
        <v>Mecha</v>
      </c>
      <c r="CK503" s="3" t="str">
        <v>Mecha</v>
      </c>
      <c r="CM503" s="3" t="str">
        <v>Mecha</v>
      </c>
      <c r="CN503" s="3" t="str">
        <v>Mecha</v>
      </c>
      <c r="CO503" s="3" t="str">
        <v>Mecha</v>
      </c>
      <c r="CP503" s="3" t="str">
        <v>Mecha</v>
      </c>
      <c r="CQ503" s="3" t="str">
        <v>Mecha</v>
      </c>
      <c r="CR503" s="3" t="str">
        <v>Mecha</v>
      </c>
      <c r="CS503" s="3" t="str">
        <v>Mecha</v>
      </c>
      <c r="CT503" s="3" t="str">
        <v>Mecha</v>
      </c>
      <c r="CU503" s="3" t="str">
        <v>Mecha</v>
      </c>
      <c r="CV503" s="3" t="str">
        <v>Mecha</v>
      </c>
      <c r="CW503" s="3" t="str">
        <v>Mecha</v>
      </c>
      <c r="CX503" s="3" t="str">
        <v>Mecha</v>
      </c>
      <c r="CY503" s="3" t="str">
        <v>Mecha</v>
      </c>
      <c r="CZ503" s="3" t="str">
        <v>Mecha</v>
      </c>
      <c r="DA503" s="3" t="str">
        <v>Mecha</v>
      </c>
      <c r="DB503" s="3" t="str">
        <v>Mecha</v>
      </c>
      <c r="DC503" s="3" t="str">
        <v>Mecha</v>
      </c>
      <c r="DD503" s="3" t="str">
        <v>Mecha</v>
      </c>
      <c r="DE503" s="3" t="str">
        <v>Mecha</v>
      </c>
      <c r="DF503" s="3" t="str">
        <v>Mecha</v>
      </c>
      <c r="DG503" s="3" t="str">
        <v>Mecha</v>
      </c>
      <c r="DH503" s="3" t="str">
        <v>Mecha</v>
      </c>
      <c r="DI503" s="3" t="str">
        <v>Mecha</v>
      </c>
      <c r="DJ503" s="3" t="str">
        <v>Mecha</v>
      </c>
      <c r="DK503" s="3" t="str">
        <v>Mecha</v>
      </c>
      <c r="DL503" s="3" t="str">
        <v>Mecha</v>
      </c>
      <c r="DM503" s="3" t="str">
        <v>Mecha</v>
      </c>
      <c r="DN503" s="3" t="str">
        <v>Mecha</v>
      </c>
      <c r="DO503" s="3" t="str">
        <v>Mecha</v>
      </c>
      <c r="DP503" s="3" t="str">
        <v>Mecha</v>
      </c>
    </row>
    <row r="504" spans="1:120" ht="14.5" x14ac:dyDescent="0.35">
      <c r="A504" s="3">
        <v>13.475</v>
      </c>
      <c r="B504" s="3">
        <v>39.493000000000002</v>
      </c>
      <c r="C504" s="3" t="s">
        <v>148</v>
      </c>
      <c r="D504" s="3" t="s">
        <v>107</v>
      </c>
      <c r="E504" s="3" t="s">
        <v>302</v>
      </c>
      <c r="F504" s="3">
        <v>600</v>
      </c>
      <c r="G504"/>
      <c r="H504" s="3" t="str">
        <f>CONCATENATE(site_list[[#This Row],[Country]],site_list[[#This Row],[Site.ID]])</f>
        <v>EthiopiaMekelle University</v>
      </c>
      <c r="BB504" s="3" t="str">
        <v>Mekelle University</v>
      </c>
      <c r="BC504" s="3" t="str">
        <v>Mekelle University</v>
      </c>
      <c r="BD504" s="3" t="str">
        <v>Mekelle University</v>
      </c>
      <c r="BE504" s="3" t="str">
        <v>Mekelle University</v>
      </c>
      <c r="BF504" s="3" t="str">
        <v>Mekelle University</v>
      </c>
      <c r="BG504" s="3" t="str">
        <v>Mekelle University</v>
      </c>
      <c r="BH504" s="3" t="str">
        <v>Mekelle University</v>
      </c>
      <c r="BI504" s="3" t="str">
        <v>Mekelle University</v>
      </c>
      <c r="BJ504" s="3" t="str">
        <v>Mekelle University</v>
      </c>
      <c r="BK504" s="3" t="str">
        <v>Mekelle University</v>
      </c>
      <c r="BL504" s="3" t="str">
        <v>Mekelle University</v>
      </c>
      <c r="BM504" s="3" t="str">
        <v>Mekelle University</v>
      </c>
      <c r="BN504" s="3" t="str">
        <v>Mekelle University</v>
      </c>
      <c r="BO504" s="3" t="str">
        <v>Mekelle University</v>
      </c>
      <c r="BP504" s="3" t="str">
        <v>Mekelle University</v>
      </c>
      <c r="BQ504" s="3" t="str">
        <v>Mekelle University</v>
      </c>
      <c r="BR504" s="3" t="str">
        <v>Mekelle University</v>
      </c>
      <c r="BS504" s="3" t="str">
        <v>Mekelle University</v>
      </c>
      <c r="BT504" s="3" t="str">
        <v>Mekelle University</v>
      </c>
      <c r="BU504" s="3" t="str">
        <v>Mekelle University</v>
      </c>
      <c r="BV504" s="3" t="str">
        <v>Mekelle University</v>
      </c>
      <c r="BW504" s="3" t="str">
        <v>Mekelle University</v>
      </c>
      <c r="BX504" s="3" t="str">
        <v>Mekelle University</v>
      </c>
      <c r="BY504" s="3" t="str">
        <v>Mekelle University</v>
      </c>
      <c r="BZ504" s="3" t="str">
        <v>Mekelle University</v>
      </c>
      <c r="CA504" s="3" t="str">
        <v>Mekelle University</v>
      </c>
      <c r="CB504" s="3" t="str">
        <v>Mekelle University</v>
      </c>
      <c r="CC504" s="3" t="str">
        <v>Mekelle University</v>
      </c>
      <c r="CD504" s="3" t="str">
        <v>Mekelle University</v>
      </c>
      <c r="CE504" s="3" t="str">
        <v>Mekelle University</v>
      </c>
      <c r="CF504" s="3" t="str">
        <v>Mekelle University</v>
      </c>
      <c r="CG504" s="3" t="str">
        <v>Mekelle University</v>
      </c>
      <c r="CK504" s="3" t="str">
        <v>Mekelle University</v>
      </c>
      <c r="CM504" s="3" t="str">
        <v>Mekelle University</v>
      </c>
      <c r="CN504" s="3" t="str">
        <v>Mekelle University</v>
      </c>
      <c r="CO504" s="3" t="str">
        <v>Mekelle University</v>
      </c>
      <c r="CP504" s="3" t="str">
        <v>Mekelle University</v>
      </c>
      <c r="CQ504" s="3" t="str">
        <v>Mekelle University</v>
      </c>
      <c r="CR504" s="3" t="str">
        <v>Mekelle University</v>
      </c>
      <c r="CS504" s="3" t="str">
        <v>Mekelle University</v>
      </c>
      <c r="CT504" s="3" t="str">
        <v>Mekelle University</v>
      </c>
      <c r="CU504" s="3" t="str">
        <v>Mekelle University</v>
      </c>
      <c r="CV504" s="3" t="str">
        <v>Mekelle University</v>
      </c>
      <c r="CW504" s="3" t="str">
        <v>Mekelle University</v>
      </c>
      <c r="CX504" s="3" t="str">
        <v>Mekelle University</v>
      </c>
      <c r="CY504" s="3" t="str">
        <v>Mekelle University</v>
      </c>
      <c r="CZ504" s="3" t="str">
        <v>Mekelle University</v>
      </c>
      <c r="DA504" s="3" t="str">
        <v>Mekelle University</v>
      </c>
      <c r="DB504" s="3" t="str">
        <v>Mekelle University</v>
      </c>
      <c r="DC504" s="3" t="str">
        <v>Mekelle University</v>
      </c>
      <c r="DD504" s="3" t="str">
        <v>Mekelle University</v>
      </c>
      <c r="DE504" s="3" t="str">
        <v>Mekelle University</v>
      </c>
      <c r="DF504" s="3" t="str">
        <v>Mekelle University</v>
      </c>
      <c r="DG504" s="3" t="str">
        <v>Mekelle University</v>
      </c>
      <c r="DH504" s="3" t="str">
        <v>Mekelle University</v>
      </c>
      <c r="DI504" s="3" t="str">
        <v>Mekelle University</v>
      </c>
      <c r="DJ504" s="3" t="str">
        <v>Mekelle University</v>
      </c>
      <c r="DK504" s="3" t="str">
        <v>Mekelle University</v>
      </c>
      <c r="DL504" s="3" t="str">
        <v>Mekelle University</v>
      </c>
      <c r="DM504" s="3" t="str">
        <v>Mekelle University</v>
      </c>
      <c r="DN504" s="3" t="str">
        <v>Mekelle University</v>
      </c>
      <c r="DO504" s="3" t="str">
        <v>Mekelle University</v>
      </c>
      <c r="DP504" s="3" t="str">
        <v>Mekelle University</v>
      </c>
    </row>
    <row r="505" spans="1:120" ht="14.5" x14ac:dyDescent="0.35">
      <c r="A505" s="3">
        <v>8.4161999999999999</v>
      </c>
      <c r="B505" s="3">
        <v>39.32347</v>
      </c>
      <c r="C505" s="3" t="s">
        <v>148</v>
      </c>
      <c r="D505" s="3" t="s">
        <v>107</v>
      </c>
      <c r="E505" s="3" t="s">
        <v>7754</v>
      </c>
      <c r="F505" s="3">
        <v>600</v>
      </c>
      <c r="G505"/>
      <c r="H505" s="3" t="str">
        <f>CONCATENATE(site_list[[#This Row],[Country]],site_list[[#This Row],[Site.ID]])</f>
        <v>EthiopiaMelkassa ARC</v>
      </c>
      <c r="BB505" s="3" t="str">
        <v>Melkassa ARC</v>
      </c>
      <c r="BC505" s="3" t="str">
        <v>Melkassa ARC</v>
      </c>
      <c r="BD505" s="3" t="str">
        <v>Melkassa ARC</v>
      </c>
      <c r="BE505" s="3" t="str">
        <v>Melkassa ARC</v>
      </c>
      <c r="BF505" s="3" t="str">
        <v>Melkassa ARC</v>
      </c>
      <c r="BG505" s="3" t="str">
        <v>Melkassa ARC</v>
      </c>
      <c r="BH505" s="3" t="str">
        <v>Melkassa ARC</v>
      </c>
      <c r="BI505" s="3" t="str">
        <v>Melkassa ARC</v>
      </c>
      <c r="BJ505" s="3" t="str">
        <v>Melkassa ARC</v>
      </c>
      <c r="BK505" s="3" t="str">
        <v>Melkassa ARC</v>
      </c>
      <c r="BL505" s="3" t="str">
        <v>Melkassa ARC</v>
      </c>
      <c r="BM505" s="3" t="str">
        <v>Melkassa ARC</v>
      </c>
      <c r="BN505" s="3" t="str">
        <v>Melkassa ARC</v>
      </c>
      <c r="BO505" s="3" t="str">
        <v>Melkassa ARC</v>
      </c>
      <c r="BP505" s="3" t="str">
        <v>Melkassa ARC</v>
      </c>
      <c r="BQ505" s="3" t="str">
        <v>Melkassa ARC</v>
      </c>
      <c r="BR505" s="3" t="str">
        <v>Melkassa ARC</v>
      </c>
      <c r="BS505" s="3" t="str">
        <v>Melkassa ARC</v>
      </c>
      <c r="BT505" s="3" t="str">
        <v>Melkassa ARC</v>
      </c>
      <c r="BU505" s="3" t="str">
        <v>Melkassa ARC</v>
      </c>
      <c r="BV505" s="3" t="str">
        <v>Melkassa ARC</v>
      </c>
      <c r="BW505" s="3" t="str">
        <v>Melkassa ARC</v>
      </c>
      <c r="BX505" s="3" t="str">
        <v>Melkassa ARC</v>
      </c>
      <c r="BY505" s="3" t="str">
        <v>Melkassa ARC</v>
      </c>
      <c r="BZ505" s="3" t="str">
        <v>Melkassa ARC</v>
      </c>
      <c r="CA505" s="3" t="str">
        <v>Melkassa ARC</v>
      </c>
      <c r="CB505" s="3" t="str">
        <v>Melkassa ARC</v>
      </c>
      <c r="CC505" s="3" t="str">
        <v>Melkassa ARC</v>
      </c>
      <c r="CD505" s="3" t="str">
        <v>Melkassa ARC</v>
      </c>
      <c r="CE505" s="3" t="str">
        <v>Melkassa ARC</v>
      </c>
      <c r="CF505" s="3" t="str">
        <v>Melkassa ARC</v>
      </c>
      <c r="CG505" s="3" t="str">
        <v>Melkassa ARC</v>
      </c>
      <c r="CK505" s="3" t="str">
        <v>Melkassa ARC</v>
      </c>
      <c r="CM505" s="3" t="str">
        <v>Melkassa ARC</v>
      </c>
      <c r="CN505" s="3" t="str">
        <v>Melkassa ARC</v>
      </c>
      <c r="CO505" s="3" t="str">
        <v>Melkassa ARC</v>
      </c>
      <c r="CP505" s="3" t="str">
        <v>Melkassa ARC</v>
      </c>
      <c r="CQ505" s="3" t="str">
        <v>Melkassa ARC</v>
      </c>
      <c r="CR505" s="3" t="str">
        <v>Melkassa ARC</v>
      </c>
      <c r="CS505" s="3" t="str">
        <v>Melkassa ARC</v>
      </c>
      <c r="CT505" s="3" t="str">
        <v>Melkassa ARC</v>
      </c>
      <c r="CU505" s="3" t="str">
        <v>Melkassa ARC</v>
      </c>
      <c r="CV505" s="3" t="str">
        <v>Melkassa ARC</v>
      </c>
      <c r="CW505" s="3" t="str">
        <v>Melkassa ARC</v>
      </c>
      <c r="CX505" s="3" t="str">
        <v>Melkassa ARC</v>
      </c>
      <c r="CY505" s="3" t="str">
        <v>Melkassa ARC</v>
      </c>
      <c r="CZ505" s="3" t="str">
        <v>Melkassa ARC</v>
      </c>
      <c r="DA505" s="3" t="str">
        <v>Melkassa ARC</v>
      </c>
      <c r="DB505" s="3" t="str">
        <v>Melkassa ARC</v>
      </c>
      <c r="DC505" s="3" t="str">
        <v>Melkassa ARC</v>
      </c>
      <c r="DD505" s="3" t="str">
        <v>Melkassa ARC</v>
      </c>
      <c r="DE505" s="3" t="str">
        <v>Melkassa ARC</v>
      </c>
      <c r="DF505" s="3" t="str">
        <v>Melkassa ARC</v>
      </c>
      <c r="DG505" s="3" t="str">
        <v>Melkassa ARC</v>
      </c>
      <c r="DH505" s="3" t="str">
        <v>Melkassa ARC</v>
      </c>
      <c r="DI505" s="3" t="str">
        <v>Melkassa ARC</v>
      </c>
      <c r="DJ505" s="3" t="str">
        <v>Melkassa ARC</v>
      </c>
      <c r="DK505" s="3" t="str">
        <v>Melkassa ARC</v>
      </c>
      <c r="DL505" s="3" t="str">
        <v>Melkassa ARC</v>
      </c>
      <c r="DM505" s="3" t="str">
        <v>Melkassa ARC</v>
      </c>
      <c r="DN505" s="3" t="str">
        <v>Melkassa ARC</v>
      </c>
      <c r="DO505" s="3" t="str">
        <v>Melkassa ARC</v>
      </c>
      <c r="DP505" s="3" t="str">
        <v>Melkassa ARC</v>
      </c>
    </row>
    <row r="506" spans="1:120" ht="14.5" x14ac:dyDescent="0.35">
      <c r="A506" s="3">
        <v>30.557600000000001</v>
      </c>
      <c r="B506" s="3">
        <v>31.013400000000001</v>
      </c>
      <c r="C506" s="3" t="s">
        <v>142</v>
      </c>
      <c r="D506" s="3" t="s">
        <v>107</v>
      </c>
      <c r="E506" s="3" t="s">
        <v>266</v>
      </c>
      <c r="F506" s="3">
        <v>100</v>
      </c>
      <c r="G506"/>
      <c r="H506" s="3" t="str">
        <f>CONCATENATE(site_list[[#This Row],[Country]],site_list[[#This Row],[Site.ID]])</f>
        <v>EgyptMenoufia University, Shebin El-Kom</v>
      </c>
      <c r="BB506" s="3" t="str">
        <v>Menoufia University, Shebin El-Kom</v>
      </c>
      <c r="BC506" s="3" t="str">
        <v>Menoufia University, Shebin El-Kom</v>
      </c>
      <c r="BD506" s="3" t="str">
        <v>Menoufia University, Shebin El-Kom</v>
      </c>
      <c r="BE506" s="3" t="str">
        <v>Menoufia University, Shebin El-Kom</v>
      </c>
      <c r="BF506" s="3" t="str">
        <v>Menoufia University, Shebin El-Kom</v>
      </c>
      <c r="BG506" s="3" t="str">
        <v>Menoufia University, Shebin El-Kom</v>
      </c>
      <c r="BH506" s="3" t="str">
        <v>Menoufia University, Shebin El-Kom</v>
      </c>
      <c r="BI506" s="3" t="str">
        <v>Menoufia University, Shebin El-Kom</v>
      </c>
      <c r="BJ506" s="3" t="str">
        <v>Menoufia University, Shebin El-Kom</v>
      </c>
      <c r="BK506" s="3" t="str">
        <v>Menoufia University, Shebin El-Kom</v>
      </c>
      <c r="BL506" s="3" t="str">
        <v>Menoufia University, Shebin El-Kom</v>
      </c>
      <c r="BM506" s="3" t="str">
        <v>Menoufia University, Shebin El-Kom</v>
      </c>
      <c r="BN506" s="3" t="str">
        <v>Menoufia University, Shebin El-Kom</v>
      </c>
      <c r="BO506" s="3" t="str">
        <v>Menoufia University, Shebin El-Kom</v>
      </c>
      <c r="BP506" s="3" t="str">
        <v>Menoufia University, Shebin El-Kom</v>
      </c>
      <c r="BQ506" s="3" t="str">
        <v>Menoufia University, Shebin El-Kom</v>
      </c>
      <c r="BR506" s="3" t="str">
        <v>Menoufia University, Shebin El-Kom</v>
      </c>
      <c r="BS506" s="3" t="str">
        <v>Menoufia University, Shebin El-Kom</v>
      </c>
      <c r="BT506" s="3" t="str">
        <v>Menoufia University, Shebin El-Kom</v>
      </c>
      <c r="BU506" s="3" t="str">
        <v>Menoufia University, Shebin El-Kom</v>
      </c>
      <c r="BV506" s="3" t="str">
        <v>Menoufia University, Shebin El-Kom</v>
      </c>
      <c r="BW506" s="3" t="str">
        <v>Menoufia University, Shebin El-Kom</v>
      </c>
      <c r="BX506" s="3" t="str">
        <v>Menoufia University, Shebin El-Kom</v>
      </c>
      <c r="BY506" s="3" t="str">
        <v>Menoufia University, Shebin El-Kom</v>
      </c>
      <c r="BZ506" s="3" t="str">
        <v>Menoufia University, Shebin El-Kom</v>
      </c>
      <c r="CA506" s="3" t="str">
        <v>Menoufia University, Shebin El-Kom</v>
      </c>
      <c r="CB506" s="3" t="str">
        <v>Menoufia University, Shebin El-Kom</v>
      </c>
      <c r="CC506" s="3" t="str">
        <v>Menoufia University, Shebin El-Kom</v>
      </c>
      <c r="CD506" s="3" t="str">
        <v>Menoufia University, Shebin El-Kom</v>
      </c>
      <c r="CE506" s="3" t="str">
        <v>Menoufia University, Shebin El-Kom</v>
      </c>
      <c r="CF506" s="3" t="str">
        <v>Menoufia University, Shebin El-Kom</v>
      </c>
      <c r="CG506" s="3" t="str">
        <v>Menoufia University, Shebin El-Kom</v>
      </c>
      <c r="CK506" s="3" t="str">
        <v>Menoufia University, Shebin El-Kom</v>
      </c>
      <c r="CM506" s="3" t="str">
        <v>Menoufia University, Shebin El-Kom</v>
      </c>
      <c r="CN506" s="3" t="str">
        <v>Menoufia University, Shebin El-Kom</v>
      </c>
      <c r="CO506" s="3" t="str">
        <v>Menoufia University, Shebin El-Kom</v>
      </c>
      <c r="CP506" s="3" t="str">
        <v>Menoufia University, Shebin El-Kom</v>
      </c>
      <c r="CQ506" s="3" t="str">
        <v>Menoufia University, Shebin El-Kom</v>
      </c>
      <c r="CR506" s="3" t="str">
        <v>Menoufia University, Shebin El-Kom</v>
      </c>
      <c r="CS506" s="3" t="str">
        <v>Menoufia University, Shebin El-Kom</v>
      </c>
      <c r="CT506" s="3" t="str">
        <v>Menoufia University, Shebin El-Kom</v>
      </c>
      <c r="CU506" s="3" t="str">
        <v>Menoufia University, Shebin El-Kom</v>
      </c>
      <c r="CV506" s="3" t="str">
        <v>Menoufia University, Shebin El-Kom</v>
      </c>
      <c r="CW506" s="3" t="str">
        <v>Menoufia University, Shebin El-Kom</v>
      </c>
      <c r="CX506" s="3" t="str">
        <v>Menoufia University, Shebin El-Kom</v>
      </c>
      <c r="CY506" s="3" t="str">
        <v>Menoufia University, Shebin El-Kom</v>
      </c>
      <c r="CZ506" s="3" t="str">
        <v>Menoufia University, Shebin El-Kom</v>
      </c>
      <c r="DA506" s="3" t="str">
        <v>Menoufia University, Shebin El-Kom</v>
      </c>
      <c r="DB506" s="3" t="str">
        <v>Menoufia University, Shebin El-Kom</v>
      </c>
      <c r="DC506" s="3" t="str">
        <v>Menoufia University, Shebin El-Kom</v>
      </c>
      <c r="DD506" s="3" t="str">
        <v>Menoufia University, Shebin El-Kom</v>
      </c>
      <c r="DE506" s="3" t="str">
        <v>Menoufia University, Shebin El-Kom</v>
      </c>
      <c r="DF506" s="3" t="str">
        <v>Menoufia University, Shebin El-Kom</v>
      </c>
      <c r="DG506" s="3" t="str">
        <v>Menoufia University, Shebin El-Kom</v>
      </c>
      <c r="DH506" s="3" t="str">
        <v>Menoufia University, Shebin El-Kom</v>
      </c>
      <c r="DI506" s="3" t="str">
        <v>Menoufia University, Shebin El-Kom</v>
      </c>
      <c r="DJ506" s="3" t="str">
        <v>Menoufia University, Shebin El-Kom</v>
      </c>
      <c r="DK506" s="3" t="str">
        <v>Menoufia University, Shebin El-Kom</v>
      </c>
      <c r="DL506" s="3" t="str">
        <v>Menoufia University, Shebin El-Kom</v>
      </c>
      <c r="DM506" s="3" t="str">
        <v>Menoufia University, Shebin El-Kom</v>
      </c>
      <c r="DN506" s="3" t="str">
        <v>Menoufia University, Shebin El-Kom</v>
      </c>
      <c r="DO506" s="3" t="str">
        <v>Menoufia University, Shebin El-Kom</v>
      </c>
      <c r="DP506" s="3" t="str">
        <v>Menoufia University, Shebin El-Kom</v>
      </c>
    </row>
    <row r="507" spans="1:120" ht="14.5" x14ac:dyDescent="0.35">
      <c r="A507" s="3">
        <v>6.6849999999999996</v>
      </c>
      <c r="B507" s="3">
        <v>0.32300000000000001</v>
      </c>
      <c r="C507" s="3" t="s">
        <v>157</v>
      </c>
      <c r="D507" s="3" t="s">
        <v>107</v>
      </c>
      <c r="E507" s="3" t="s">
        <v>324</v>
      </c>
      <c r="F507" s="3">
        <v>750</v>
      </c>
      <c r="G507"/>
      <c r="H507" s="3" t="str">
        <f>CONCATENATE(site_list[[#This Row],[Country]],site_list[[#This Row],[Site.ID]])</f>
        <v>GhanaMFA Experimental Site, Kpeve</v>
      </c>
      <c r="BB507" s="3" t="str">
        <v>MFA Experimental Site, Kpeve</v>
      </c>
      <c r="BC507" s="3" t="str">
        <v>MFA Experimental Site, Kpeve</v>
      </c>
      <c r="BD507" s="3" t="str">
        <v>MFA Experimental Site, Kpeve</v>
      </c>
      <c r="BE507" s="3" t="str">
        <v>MFA Experimental Site, Kpeve</v>
      </c>
      <c r="BF507" s="3" t="str">
        <v>MFA Experimental Site, Kpeve</v>
      </c>
      <c r="BG507" s="3" t="str">
        <v>MFA Experimental Site, Kpeve</v>
      </c>
      <c r="BH507" s="3" t="str">
        <v>MFA Experimental Site, Kpeve</v>
      </c>
      <c r="BI507" s="3" t="str">
        <v>MFA Experimental Site, Kpeve</v>
      </c>
      <c r="BJ507" s="3" t="str">
        <v>MFA Experimental Site, Kpeve</v>
      </c>
      <c r="BK507" s="3" t="str">
        <v>MFA Experimental Site, Kpeve</v>
      </c>
      <c r="BL507" s="3" t="str">
        <v>MFA Experimental Site, Kpeve</v>
      </c>
      <c r="BM507" s="3" t="str">
        <v>MFA Experimental Site, Kpeve</v>
      </c>
      <c r="BN507" s="3" t="str">
        <v>MFA Experimental Site, Kpeve</v>
      </c>
      <c r="BO507" s="3" t="str">
        <v>MFA Experimental Site, Kpeve</v>
      </c>
      <c r="BP507" s="3" t="str">
        <v>MFA Experimental Site, Kpeve</v>
      </c>
      <c r="BQ507" s="3" t="str">
        <v>MFA Experimental Site, Kpeve</v>
      </c>
      <c r="BR507" s="3" t="str">
        <v>MFA Experimental Site, Kpeve</v>
      </c>
      <c r="BS507" s="3" t="str">
        <v>MFA Experimental Site, Kpeve</v>
      </c>
      <c r="BT507" s="3" t="str">
        <v>MFA Experimental Site, Kpeve</v>
      </c>
      <c r="BU507" s="3" t="str">
        <v>MFA Experimental Site, Kpeve</v>
      </c>
      <c r="BV507" s="3" t="str">
        <v>MFA Experimental Site, Kpeve</v>
      </c>
      <c r="BW507" s="3" t="str">
        <v>MFA Experimental Site, Kpeve</v>
      </c>
      <c r="BX507" s="3" t="str">
        <v>MFA Experimental Site, Kpeve</v>
      </c>
      <c r="BY507" s="3" t="str">
        <v>MFA Experimental Site, Kpeve</v>
      </c>
      <c r="BZ507" s="3" t="str">
        <v>MFA Experimental Site, Kpeve</v>
      </c>
      <c r="CA507" s="3" t="str">
        <v>MFA Experimental Site, Kpeve</v>
      </c>
      <c r="CB507" s="3" t="str">
        <v>MFA Experimental Site, Kpeve</v>
      </c>
      <c r="CC507" s="3" t="str">
        <v>MFA Experimental Site, Kpeve</v>
      </c>
      <c r="CD507" s="3" t="str">
        <v>MFA Experimental Site, Kpeve</v>
      </c>
      <c r="CE507" s="3" t="str">
        <v>MFA Experimental Site, Kpeve</v>
      </c>
      <c r="CF507" s="3" t="str">
        <v>MFA Experimental Site, Kpeve</v>
      </c>
      <c r="CG507" s="3" t="str">
        <v>MFA Experimental Site, Kpeve</v>
      </c>
      <c r="CK507" s="3" t="str">
        <v>MFA Experimental Site, Kpeve</v>
      </c>
      <c r="CM507" s="3" t="str">
        <v>MFA Experimental Site, Kpeve</v>
      </c>
      <c r="CN507" s="3" t="str">
        <v>MFA Experimental Site, Kpeve</v>
      </c>
      <c r="CO507" s="3" t="str">
        <v>MFA Experimental Site, Kpeve</v>
      </c>
      <c r="CP507" s="3" t="str">
        <v>MFA Experimental Site, Kpeve</v>
      </c>
      <c r="CQ507" s="3" t="str">
        <v>MFA Experimental Site, Kpeve</v>
      </c>
      <c r="CR507" s="3" t="str">
        <v>MFA Experimental Site, Kpeve</v>
      </c>
      <c r="CS507" s="3" t="str">
        <v>MFA Experimental Site, Kpeve</v>
      </c>
      <c r="CT507" s="3" t="str">
        <v>MFA Experimental Site, Kpeve</v>
      </c>
      <c r="CU507" s="3" t="str">
        <v>MFA Experimental Site, Kpeve</v>
      </c>
      <c r="CV507" s="3" t="str">
        <v>MFA Experimental Site, Kpeve</v>
      </c>
      <c r="CW507" s="3" t="str">
        <v>MFA Experimental Site, Kpeve</v>
      </c>
      <c r="CX507" s="3" t="str">
        <v>MFA Experimental Site, Kpeve</v>
      </c>
      <c r="CY507" s="3" t="str">
        <v>MFA Experimental Site, Kpeve</v>
      </c>
      <c r="CZ507" s="3" t="str">
        <v>MFA Experimental Site, Kpeve</v>
      </c>
      <c r="DA507" s="3" t="str">
        <v>MFA Experimental Site, Kpeve</v>
      </c>
      <c r="DB507" s="3" t="str">
        <v>MFA Experimental Site, Kpeve</v>
      </c>
      <c r="DC507" s="3" t="str">
        <v>MFA Experimental Site, Kpeve</v>
      </c>
      <c r="DD507" s="3" t="str">
        <v>MFA Experimental Site, Kpeve</v>
      </c>
      <c r="DE507" s="3" t="str">
        <v>MFA Experimental Site, Kpeve</v>
      </c>
      <c r="DF507" s="3" t="str">
        <v>MFA Experimental Site, Kpeve</v>
      </c>
      <c r="DG507" s="3" t="str">
        <v>MFA Experimental Site, Kpeve</v>
      </c>
      <c r="DH507" s="3" t="str">
        <v>MFA Experimental Site, Kpeve</v>
      </c>
      <c r="DI507" s="3" t="str">
        <v>MFA Experimental Site, Kpeve</v>
      </c>
      <c r="DJ507" s="3" t="str">
        <v>MFA Experimental Site, Kpeve</v>
      </c>
      <c r="DK507" s="3" t="str">
        <v>MFA Experimental Site, Kpeve</v>
      </c>
      <c r="DL507" s="3" t="str">
        <v>MFA Experimental Site, Kpeve</v>
      </c>
      <c r="DM507" s="3" t="str">
        <v>MFA Experimental Site, Kpeve</v>
      </c>
      <c r="DN507" s="3" t="str">
        <v>MFA Experimental Site, Kpeve</v>
      </c>
      <c r="DO507" s="3" t="str">
        <v>MFA Experimental Site, Kpeve</v>
      </c>
      <c r="DP507" s="3" t="str">
        <v>MFA Experimental Site, Kpeve</v>
      </c>
    </row>
    <row r="508" spans="1:120" ht="14.5" x14ac:dyDescent="0.35">
      <c r="A508" s="3">
        <v>-26.042999999999999</v>
      </c>
      <c r="B508" s="3">
        <v>31.812999999999999</v>
      </c>
      <c r="C508" s="3" t="s">
        <v>223</v>
      </c>
      <c r="D508" s="3" t="s">
        <v>107</v>
      </c>
      <c r="E508" s="3" t="s">
        <v>538</v>
      </c>
      <c r="F508" s="3">
        <v>1000</v>
      </c>
      <c r="G508"/>
      <c r="H508" s="3" t="str">
        <f>CONCATENATE(site_list[[#This Row],[Country]],site_list[[#This Row],[Site.ID]])</f>
        <v>SwazilandMhlume</v>
      </c>
      <c r="BB508" s="3" t="str">
        <v>Mhlume</v>
      </c>
      <c r="BC508" s="3" t="str">
        <v>Mhlume</v>
      </c>
      <c r="BD508" s="3" t="str">
        <v>Mhlume</v>
      </c>
      <c r="BE508" s="3" t="str">
        <v>Mhlume</v>
      </c>
      <c r="BF508" s="3" t="str">
        <v>Mhlume</v>
      </c>
      <c r="BG508" s="3" t="str">
        <v>Mhlume</v>
      </c>
      <c r="BH508" s="3" t="str">
        <v>Mhlume</v>
      </c>
      <c r="BI508" s="3" t="str">
        <v>Mhlume</v>
      </c>
      <c r="BJ508" s="3" t="str">
        <v>Mhlume</v>
      </c>
      <c r="BK508" s="3" t="str">
        <v>Mhlume</v>
      </c>
      <c r="BL508" s="3" t="str">
        <v>Mhlume</v>
      </c>
      <c r="BM508" s="3" t="str">
        <v>Mhlume</v>
      </c>
      <c r="BN508" s="3" t="str">
        <v>Mhlume</v>
      </c>
      <c r="BO508" s="3" t="str">
        <v>Mhlume</v>
      </c>
      <c r="BP508" s="3" t="str">
        <v>Mhlume</v>
      </c>
      <c r="BQ508" s="3" t="str">
        <v>Mhlume</v>
      </c>
      <c r="BR508" s="3" t="str">
        <v>Mhlume</v>
      </c>
      <c r="BS508" s="3" t="str">
        <v>Mhlume</v>
      </c>
      <c r="BT508" s="3" t="str">
        <v>Mhlume</v>
      </c>
      <c r="BU508" s="3" t="str">
        <v>Mhlume</v>
      </c>
      <c r="BV508" s="3" t="str">
        <v>Mhlume</v>
      </c>
      <c r="BW508" s="3" t="str">
        <v>Mhlume</v>
      </c>
      <c r="BX508" s="3" t="str">
        <v>Mhlume</v>
      </c>
      <c r="BY508" s="3" t="str">
        <v>Mhlume</v>
      </c>
      <c r="BZ508" s="3" t="str">
        <v>Mhlume</v>
      </c>
      <c r="CA508" s="3" t="str">
        <v>Mhlume</v>
      </c>
      <c r="CB508" s="3" t="str">
        <v>Mhlume</v>
      </c>
      <c r="CC508" s="3" t="str">
        <v>Mhlume</v>
      </c>
      <c r="CD508" s="3" t="str">
        <v>Mhlume</v>
      </c>
      <c r="CE508" s="3" t="str">
        <v>Mhlume</v>
      </c>
      <c r="CF508" s="3" t="str">
        <v>Mhlume</v>
      </c>
      <c r="CG508" s="3" t="str">
        <v>Mhlume</v>
      </c>
      <c r="CK508" s="3" t="str">
        <v>Mhlume</v>
      </c>
      <c r="CM508" s="3" t="str">
        <v>Mhlume</v>
      </c>
      <c r="CN508" s="3" t="str">
        <v>Mhlume</v>
      </c>
      <c r="CO508" s="3" t="str">
        <v>Mhlume</v>
      </c>
      <c r="CP508" s="3" t="str">
        <v>Mhlume</v>
      </c>
      <c r="CQ508" s="3" t="str">
        <v>Mhlume</v>
      </c>
      <c r="CR508" s="3" t="str">
        <v>Mhlume</v>
      </c>
      <c r="CS508" s="3" t="str">
        <v>Mhlume</v>
      </c>
      <c r="CT508" s="3" t="str">
        <v>Mhlume</v>
      </c>
      <c r="CU508" s="3" t="str">
        <v>Mhlume</v>
      </c>
      <c r="CV508" s="3" t="str">
        <v>Mhlume</v>
      </c>
      <c r="CW508" s="3" t="str">
        <v>Mhlume</v>
      </c>
      <c r="CX508" s="3" t="str">
        <v>Mhlume</v>
      </c>
      <c r="CY508" s="3" t="str">
        <v>Mhlume</v>
      </c>
      <c r="CZ508" s="3" t="str">
        <v>Mhlume</v>
      </c>
      <c r="DA508" s="3" t="str">
        <v>Mhlume</v>
      </c>
      <c r="DB508" s="3" t="str">
        <v>Mhlume</v>
      </c>
      <c r="DC508" s="3" t="str">
        <v>Mhlume</v>
      </c>
      <c r="DD508" s="3" t="str">
        <v>Mhlume</v>
      </c>
      <c r="DE508" s="3" t="str">
        <v>Mhlume</v>
      </c>
      <c r="DF508" s="3" t="str">
        <v>Mhlume</v>
      </c>
      <c r="DG508" s="3" t="str">
        <v>Mhlume</v>
      </c>
      <c r="DH508" s="3" t="str">
        <v>Mhlume</v>
      </c>
      <c r="DI508" s="3" t="str">
        <v>Mhlume</v>
      </c>
      <c r="DJ508" s="3" t="str">
        <v>Mhlume</v>
      </c>
      <c r="DK508" s="3" t="str">
        <v>Mhlume</v>
      </c>
      <c r="DL508" s="3" t="str">
        <v>Mhlume</v>
      </c>
      <c r="DM508" s="3" t="str">
        <v>Mhlume</v>
      </c>
      <c r="DN508" s="3" t="str">
        <v>Mhlume</v>
      </c>
      <c r="DO508" s="3" t="str">
        <v>Mhlume</v>
      </c>
      <c r="DP508" s="3" t="str">
        <v>Mhlume</v>
      </c>
    </row>
    <row r="509" spans="1:120" ht="14.5" x14ac:dyDescent="0.35">
      <c r="A509" s="3">
        <v>-19.513999999999999</v>
      </c>
      <c r="B509" s="3">
        <v>29.835000000000001</v>
      </c>
      <c r="C509" s="3" t="s">
        <v>240</v>
      </c>
      <c r="D509" s="3" t="s">
        <v>107</v>
      </c>
      <c r="E509" s="3" t="s">
        <v>614</v>
      </c>
      <c r="F509" s="3">
        <v>600</v>
      </c>
      <c r="G509"/>
      <c r="H509" s="3" t="str">
        <f>CONCATENATE(site_list[[#This Row],[Country]],site_list[[#This Row],[Site.ID]])</f>
        <v>ZimbabweMidlands State University, Gweru</v>
      </c>
      <c r="BB509" s="3" t="str">
        <v>Midlands State University, Gweru</v>
      </c>
      <c r="BC509" s="3" t="str">
        <v>Midlands State University, Gweru</v>
      </c>
      <c r="BD509" s="3" t="str">
        <v>Midlands State University, Gweru</v>
      </c>
      <c r="BE509" s="3" t="str">
        <v>Midlands State University, Gweru</v>
      </c>
      <c r="BF509" s="3" t="str">
        <v>Midlands State University, Gweru</v>
      </c>
      <c r="BG509" s="3" t="str">
        <v>Midlands State University, Gweru</v>
      </c>
      <c r="BH509" s="3" t="str">
        <v>Midlands State University, Gweru</v>
      </c>
      <c r="BI509" s="3" t="str">
        <v>Midlands State University, Gweru</v>
      </c>
      <c r="BJ509" s="3" t="str">
        <v>Midlands State University, Gweru</v>
      </c>
      <c r="BK509" s="3" t="str">
        <v>Midlands State University, Gweru</v>
      </c>
      <c r="BL509" s="3" t="str">
        <v>Midlands State University, Gweru</v>
      </c>
      <c r="BM509" s="3" t="str">
        <v>Midlands State University, Gweru</v>
      </c>
      <c r="BN509" s="3" t="str">
        <v>Midlands State University, Gweru</v>
      </c>
      <c r="BO509" s="3" t="str">
        <v>Midlands State University, Gweru</v>
      </c>
      <c r="BP509" s="3" t="str">
        <v>Midlands State University, Gweru</v>
      </c>
      <c r="BQ509" s="3" t="str">
        <v>Midlands State University, Gweru</v>
      </c>
      <c r="BR509" s="3" t="str">
        <v>Midlands State University, Gweru</v>
      </c>
      <c r="BS509" s="3" t="str">
        <v>Midlands State University, Gweru</v>
      </c>
      <c r="BT509" s="3" t="str">
        <v>Midlands State University, Gweru</v>
      </c>
      <c r="BU509" s="3" t="str">
        <v>Midlands State University, Gweru</v>
      </c>
      <c r="BV509" s="3" t="str">
        <v>Midlands State University, Gweru</v>
      </c>
      <c r="BW509" s="3" t="str">
        <v>Midlands State University, Gweru</v>
      </c>
      <c r="BX509" s="3" t="str">
        <v>Midlands State University, Gweru</v>
      </c>
      <c r="BY509" s="3" t="str">
        <v>Midlands State University, Gweru</v>
      </c>
      <c r="BZ509" s="3" t="str">
        <v>Midlands State University, Gweru</v>
      </c>
      <c r="CA509" s="3" t="str">
        <v>Midlands State University, Gweru</v>
      </c>
      <c r="CB509" s="3" t="str">
        <v>Midlands State University, Gweru</v>
      </c>
      <c r="CC509" s="3" t="str">
        <v>Midlands State University, Gweru</v>
      </c>
      <c r="CD509" s="3" t="str">
        <v>Midlands State University, Gweru</v>
      </c>
      <c r="CE509" s="3" t="str">
        <v>Midlands State University, Gweru</v>
      </c>
      <c r="CF509" s="3" t="str">
        <v>Midlands State University, Gweru</v>
      </c>
      <c r="CG509" s="3" t="str">
        <v>Midlands State University, Gweru</v>
      </c>
      <c r="CK509" s="3" t="str">
        <v>Midlands State University, Gweru</v>
      </c>
      <c r="CM509" s="3" t="str">
        <v>Midlands State University, Gweru</v>
      </c>
      <c r="CN509" s="3" t="str">
        <v>Midlands State University, Gweru</v>
      </c>
      <c r="CO509" s="3" t="str">
        <v>Midlands State University, Gweru</v>
      </c>
      <c r="CP509" s="3" t="str">
        <v>Midlands State University, Gweru</v>
      </c>
      <c r="CQ509" s="3" t="str">
        <v>Midlands State University, Gweru</v>
      </c>
      <c r="CR509" s="3" t="str">
        <v>Midlands State University, Gweru</v>
      </c>
      <c r="CS509" s="3" t="str">
        <v>Midlands State University, Gweru</v>
      </c>
      <c r="CT509" s="3" t="str">
        <v>Midlands State University, Gweru</v>
      </c>
      <c r="CU509" s="3" t="str">
        <v>Midlands State University, Gweru</v>
      </c>
      <c r="CV509" s="3" t="str">
        <v>Midlands State University, Gweru</v>
      </c>
      <c r="CW509" s="3" t="str">
        <v>Midlands State University, Gweru</v>
      </c>
      <c r="CX509" s="3" t="str">
        <v>Midlands State University, Gweru</v>
      </c>
      <c r="CY509" s="3" t="str">
        <v>Midlands State University, Gweru</v>
      </c>
      <c r="CZ509" s="3" t="str">
        <v>Midlands State University, Gweru</v>
      </c>
      <c r="DA509" s="3" t="str">
        <v>Midlands State University, Gweru</v>
      </c>
      <c r="DB509" s="3" t="str">
        <v>Midlands State University, Gweru</v>
      </c>
      <c r="DC509" s="3" t="str">
        <v>Midlands State University, Gweru</v>
      </c>
      <c r="DD509" s="3" t="str">
        <v>Midlands State University, Gweru</v>
      </c>
      <c r="DE509" s="3" t="str">
        <v>Midlands State University, Gweru</v>
      </c>
      <c r="DF509" s="3" t="str">
        <v>Midlands State University, Gweru</v>
      </c>
      <c r="DG509" s="3" t="str">
        <v>Midlands State University, Gweru</v>
      </c>
      <c r="DH509" s="3" t="str">
        <v>Midlands State University, Gweru</v>
      </c>
      <c r="DI509" s="3" t="str">
        <v>Midlands State University, Gweru</v>
      </c>
      <c r="DJ509" s="3" t="str">
        <v>Midlands State University, Gweru</v>
      </c>
      <c r="DK509" s="3" t="str">
        <v>Midlands State University, Gweru</v>
      </c>
      <c r="DL509" s="3" t="str">
        <v>Midlands State University, Gweru</v>
      </c>
      <c r="DM509" s="3" t="str">
        <v>Midlands State University, Gweru</v>
      </c>
      <c r="DN509" s="3" t="str">
        <v>Midlands State University, Gweru</v>
      </c>
      <c r="DO509" s="3" t="str">
        <v>Midlands State University, Gweru</v>
      </c>
      <c r="DP509" s="3" t="str">
        <v>Midlands State University, Gweru</v>
      </c>
    </row>
    <row r="510" spans="1:120" ht="14.5" x14ac:dyDescent="0.35">
      <c r="A510" s="3">
        <v>4.92</v>
      </c>
      <c r="B510" s="3">
        <v>6.3</v>
      </c>
      <c r="C510" s="3" t="s">
        <v>196</v>
      </c>
      <c r="D510" s="3" t="s">
        <v>107</v>
      </c>
      <c r="E510" s="3" t="s">
        <v>444</v>
      </c>
      <c r="F510" s="3">
        <v>4000</v>
      </c>
      <c r="G510"/>
      <c r="H510" s="3" t="str">
        <f>CONCATENATE(site_list[[#This Row],[Country]],site_list[[#This Row],[Site.ID]])</f>
        <v>NigeriaMinistry of Agriculture Demonstration Farm, Yenagoa</v>
      </c>
      <c r="BB510" s="3" t="str">
        <v>Ministry of Agriculture Demonstration Farm, Yenagoa</v>
      </c>
      <c r="BC510" s="3" t="str">
        <v>Ministry of Agriculture Demonstration Farm, Yenagoa</v>
      </c>
      <c r="BD510" s="3" t="str">
        <v>Ministry of Agriculture Demonstration Farm, Yenagoa</v>
      </c>
      <c r="BE510" s="3" t="str">
        <v>Ministry of Agriculture Demonstration Farm, Yenagoa</v>
      </c>
      <c r="BF510" s="3" t="str">
        <v>Ministry of Agriculture Demonstration Farm, Yenagoa</v>
      </c>
      <c r="BG510" s="3" t="str">
        <v>Ministry of Agriculture Demonstration Farm, Yenagoa</v>
      </c>
      <c r="BH510" s="3" t="str">
        <v>Ministry of Agriculture Demonstration Farm, Yenagoa</v>
      </c>
      <c r="BI510" s="3" t="str">
        <v>Ministry of Agriculture Demonstration Farm, Yenagoa</v>
      </c>
      <c r="BJ510" s="3" t="str">
        <v>Ministry of Agriculture Demonstration Farm, Yenagoa</v>
      </c>
      <c r="BK510" s="3" t="str">
        <v>Ministry of Agriculture Demonstration Farm, Yenagoa</v>
      </c>
      <c r="BL510" s="3" t="str">
        <v>Ministry of Agriculture Demonstration Farm, Yenagoa</v>
      </c>
      <c r="BM510" s="3" t="str">
        <v>Ministry of Agriculture Demonstration Farm, Yenagoa</v>
      </c>
      <c r="BN510" s="3" t="str">
        <v>Ministry of Agriculture Demonstration Farm, Yenagoa</v>
      </c>
      <c r="BO510" s="3" t="str">
        <v>Ministry of Agriculture Demonstration Farm, Yenagoa</v>
      </c>
      <c r="BP510" s="3" t="str">
        <v>Ministry of Agriculture Demonstration Farm, Yenagoa</v>
      </c>
      <c r="BQ510" s="3" t="str">
        <v>Ministry of Agriculture Demonstration Farm, Yenagoa</v>
      </c>
      <c r="BR510" s="3" t="str">
        <v>Ministry of Agriculture Demonstration Farm, Yenagoa</v>
      </c>
      <c r="BS510" s="3" t="str">
        <v>Ministry of Agriculture Demonstration Farm, Yenagoa</v>
      </c>
      <c r="BT510" s="3" t="str">
        <v>Ministry of Agriculture Demonstration Farm, Yenagoa</v>
      </c>
      <c r="BU510" s="3" t="str">
        <v>Ministry of Agriculture Demonstration Farm, Yenagoa</v>
      </c>
      <c r="BV510" s="3" t="str">
        <v>Ministry of Agriculture Demonstration Farm, Yenagoa</v>
      </c>
      <c r="BW510" s="3" t="str">
        <v>Ministry of Agriculture Demonstration Farm, Yenagoa</v>
      </c>
      <c r="BX510" s="3" t="str">
        <v>Ministry of Agriculture Demonstration Farm, Yenagoa</v>
      </c>
      <c r="BY510" s="3" t="str">
        <v>Ministry of Agriculture Demonstration Farm, Yenagoa</v>
      </c>
      <c r="BZ510" s="3" t="str">
        <v>Ministry of Agriculture Demonstration Farm, Yenagoa</v>
      </c>
      <c r="CA510" s="3" t="str">
        <v>Ministry of Agriculture Demonstration Farm, Yenagoa</v>
      </c>
      <c r="CB510" s="3" t="str">
        <v>Ministry of Agriculture Demonstration Farm, Yenagoa</v>
      </c>
      <c r="CC510" s="3" t="str">
        <v>Ministry of Agriculture Demonstration Farm, Yenagoa</v>
      </c>
      <c r="CD510" s="3" t="str">
        <v>Ministry of Agriculture Demonstration Farm, Yenagoa</v>
      </c>
      <c r="CE510" s="3" t="str">
        <v>Ministry of Agriculture Demonstration Farm, Yenagoa</v>
      </c>
      <c r="CF510" s="3" t="str">
        <v>Ministry of Agriculture Demonstration Farm, Yenagoa</v>
      </c>
      <c r="CG510" s="3" t="str">
        <v>Ministry of Agriculture Demonstration Farm, Yenagoa</v>
      </c>
      <c r="CK510" s="3" t="str">
        <v>Ministry of Agriculture Demonstration Farm, Yenagoa</v>
      </c>
      <c r="CM510" s="3" t="str">
        <v>Ministry of Agriculture Demonstration Farm, Yenagoa</v>
      </c>
      <c r="CN510" s="3" t="str">
        <v>Ministry of Agriculture Demonstration Farm, Yenagoa</v>
      </c>
      <c r="CO510" s="3" t="str">
        <v>Ministry of Agriculture Demonstration Farm, Yenagoa</v>
      </c>
      <c r="CP510" s="3" t="str">
        <v>Ministry of Agriculture Demonstration Farm, Yenagoa</v>
      </c>
      <c r="CQ510" s="3" t="str">
        <v>Ministry of Agriculture Demonstration Farm, Yenagoa</v>
      </c>
      <c r="CR510" s="3" t="str">
        <v>Ministry of Agriculture Demonstration Farm, Yenagoa</v>
      </c>
      <c r="CS510" s="3" t="str">
        <v>Ministry of Agriculture Demonstration Farm, Yenagoa</v>
      </c>
      <c r="CT510" s="3" t="str">
        <v>Ministry of Agriculture Demonstration Farm, Yenagoa</v>
      </c>
      <c r="CU510" s="3" t="str">
        <v>Ministry of Agriculture Demonstration Farm, Yenagoa</v>
      </c>
      <c r="CV510" s="3" t="str">
        <v>Ministry of Agriculture Demonstration Farm, Yenagoa</v>
      </c>
      <c r="CW510" s="3" t="str">
        <v>Ministry of Agriculture Demonstration Farm, Yenagoa</v>
      </c>
      <c r="CX510" s="3" t="str">
        <v>Ministry of Agriculture Demonstration Farm, Yenagoa</v>
      </c>
      <c r="CY510" s="3" t="str">
        <v>Ministry of Agriculture Demonstration Farm, Yenagoa</v>
      </c>
      <c r="CZ510" s="3" t="str">
        <v>Ministry of Agriculture Demonstration Farm, Yenagoa</v>
      </c>
      <c r="DA510" s="3" t="str">
        <v>Ministry of Agriculture Demonstration Farm, Yenagoa</v>
      </c>
      <c r="DB510" s="3" t="str">
        <v>Ministry of Agriculture Demonstration Farm, Yenagoa</v>
      </c>
      <c r="DC510" s="3" t="str">
        <v>Ministry of Agriculture Demonstration Farm, Yenagoa</v>
      </c>
      <c r="DD510" s="3" t="str">
        <v>Ministry of Agriculture Demonstration Farm, Yenagoa</v>
      </c>
      <c r="DE510" s="3" t="str">
        <v>Ministry of Agriculture Demonstration Farm, Yenagoa</v>
      </c>
      <c r="DF510" s="3" t="str">
        <v>Ministry of Agriculture Demonstration Farm, Yenagoa</v>
      </c>
      <c r="DG510" s="3" t="str">
        <v>Ministry of Agriculture Demonstration Farm, Yenagoa</v>
      </c>
      <c r="DH510" s="3" t="str">
        <v>Ministry of Agriculture Demonstration Farm, Yenagoa</v>
      </c>
      <c r="DI510" s="3" t="str">
        <v>Ministry of Agriculture Demonstration Farm, Yenagoa</v>
      </c>
      <c r="DJ510" s="3" t="str">
        <v>Ministry of Agriculture Demonstration Farm, Yenagoa</v>
      </c>
      <c r="DK510" s="3" t="str">
        <v>Ministry of Agriculture Demonstration Farm, Yenagoa</v>
      </c>
      <c r="DL510" s="3" t="str">
        <v>Ministry of Agriculture Demonstration Farm, Yenagoa</v>
      </c>
      <c r="DM510" s="3" t="str">
        <v>Ministry of Agriculture Demonstration Farm, Yenagoa</v>
      </c>
      <c r="DN510" s="3" t="str">
        <v>Ministry of Agriculture Demonstration Farm, Yenagoa</v>
      </c>
      <c r="DO510" s="3" t="str">
        <v>Ministry of Agriculture Demonstration Farm, Yenagoa</v>
      </c>
      <c r="DP510" s="3" t="str">
        <v>Ministry of Agriculture Demonstration Farm, Yenagoa</v>
      </c>
    </row>
    <row r="511" spans="1:120" ht="14.5" x14ac:dyDescent="0.35">
      <c r="A511" s="3">
        <v>-10.173999999999999</v>
      </c>
      <c r="B511" s="3">
        <v>31.225999999999999</v>
      </c>
      <c r="C511" s="3" t="s">
        <v>238</v>
      </c>
      <c r="D511" s="3" t="s">
        <v>107</v>
      </c>
      <c r="E511" s="3" t="s">
        <v>599</v>
      </c>
      <c r="F511" s="3">
        <v>500</v>
      </c>
      <c r="G511"/>
      <c r="H511" s="3" t="str">
        <f>CONCATENATE(site_list[[#This Row],[Country]],site_list[[#This Row],[Site.ID]])</f>
        <v>ZambiaMisamfu ARS</v>
      </c>
      <c r="BB511" s="3" t="str">
        <v>Misamfu ARS</v>
      </c>
      <c r="BC511" s="3" t="str">
        <v>Misamfu ARS</v>
      </c>
      <c r="BD511" s="3" t="str">
        <v>Misamfu ARS</v>
      </c>
      <c r="BE511" s="3" t="str">
        <v>Misamfu ARS</v>
      </c>
      <c r="BF511" s="3" t="str">
        <v>Misamfu ARS</v>
      </c>
      <c r="BG511" s="3" t="str">
        <v>Misamfu ARS</v>
      </c>
      <c r="BH511" s="3" t="str">
        <v>Misamfu ARS</v>
      </c>
      <c r="BI511" s="3" t="str">
        <v>Misamfu ARS</v>
      </c>
      <c r="BJ511" s="3" t="str">
        <v>Misamfu ARS</v>
      </c>
      <c r="BK511" s="3" t="str">
        <v>Misamfu ARS</v>
      </c>
      <c r="BL511" s="3" t="str">
        <v>Misamfu ARS</v>
      </c>
      <c r="BM511" s="3" t="str">
        <v>Misamfu ARS</v>
      </c>
      <c r="BN511" s="3" t="str">
        <v>Misamfu ARS</v>
      </c>
      <c r="BO511" s="3" t="str">
        <v>Misamfu ARS</v>
      </c>
      <c r="BP511" s="3" t="str">
        <v>Misamfu ARS</v>
      </c>
      <c r="BQ511" s="3" t="str">
        <v>Misamfu ARS</v>
      </c>
      <c r="BR511" s="3" t="str">
        <v>Misamfu ARS</v>
      </c>
      <c r="BS511" s="3" t="str">
        <v>Misamfu ARS</v>
      </c>
      <c r="BT511" s="3" t="str">
        <v>Misamfu ARS</v>
      </c>
      <c r="BU511" s="3" t="str">
        <v>Misamfu ARS</v>
      </c>
      <c r="BV511" s="3" t="str">
        <v>Misamfu ARS</v>
      </c>
      <c r="BW511" s="3" t="str">
        <v>Misamfu ARS</v>
      </c>
      <c r="BX511" s="3" t="str">
        <v>Misamfu ARS</v>
      </c>
      <c r="BY511" s="3" t="str">
        <v>Misamfu ARS</v>
      </c>
      <c r="BZ511" s="3" t="str">
        <v>Misamfu ARS</v>
      </c>
      <c r="CA511" s="3" t="str">
        <v>Misamfu ARS</v>
      </c>
      <c r="CB511" s="3" t="str">
        <v>Misamfu ARS</v>
      </c>
      <c r="CC511" s="3" t="str">
        <v>Misamfu ARS</v>
      </c>
      <c r="CD511" s="3" t="str">
        <v>Misamfu ARS</v>
      </c>
      <c r="CE511" s="3" t="str">
        <v>Misamfu ARS</v>
      </c>
      <c r="CF511" s="3" t="str">
        <v>Misamfu ARS</v>
      </c>
      <c r="CG511" s="3" t="str">
        <v>Misamfu ARS</v>
      </c>
      <c r="CK511" s="3" t="str">
        <v>Misamfu ARS</v>
      </c>
      <c r="CM511" s="3" t="str">
        <v>Misamfu ARS</v>
      </c>
      <c r="CN511" s="3" t="str">
        <v>Misamfu ARS</v>
      </c>
      <c r="CO511" s="3" t="str">
        <v>Misamfu ARS</v>
      </c>
      <c r="CP511" s="3" t="str">
        <v>Misamfu ARS</v>
      </c>
      <c r="CQ511" s="3" t="str">
        <v>Misamfu ARS</v>
      </c>
      <c r="CR511" s="3" t="str">
        <v>Misamfu ARS</v>
      </c>
      <c r="CS511" s="3" t="str">
        <v>Misamfu ARS</v>
      </c>
      <c r="CT511" s="3" t="str">
        <v>Misamfu ARS</v>
      </c>
      <c r="CU511" s="3" t="str">
        <v>Misamfu ARS</v>
      </c>
      <c r="CV511" s="3" t="str">
        <v>Misamfu ARS</v>
      </c>
      <c r="CW511" s="3" t="str">
        <v>Misamfu ARS</v>
      </c>
      <c r="CX511" s="3" t="str">
        <v>Misamfu ARS</v>
      </c>
      <c r="CY511" s="3" t="str">
        <v>Misamfu ARS</v>
      </c>
      <c r="CZ511" s="3" t="str">
        <v>Misamfu ARS</v>
      </c>
      <c r="DA511" s="3" t="str">
        <v>Misamfu ARS</v>
      </c>
      <c r="DB511" s="3" t="str">
        <v>Misamfu ARS</v>
      </c>
      <c r="DC511" s="3" t="str">
        <v>Misamfu ARS</v>
      </c>
      <c r="DD511" s="3" t="str">
        <v>Misamfu ARS</v>
      </c>
      <c r="DE511" s="3" t="str">
        <v>Misamfu ARS</v>
      </c>
      <c r="DF511" s="3" t="str">
        <v>Misamfu ARS</v>
      </c>
      <c r="DG511" s="3" t="str">
        <v>Misamfu ARS</v>
      </c>
      <c r="DH511" s="3" t="str">
        <v>Misamfu ARS</v>
      </c>
      <c r="DI511" s="3" t="str">
        <v>Misamfu ARS</v>
      </c>
      <c r="DJ511" s="3" t="str">
        <v>Misamfu ARS</v>
      </c>
      <c r="DK511" s="3" t="str">
        <v>Misamfu ARS</v>
      </c>
      <c r="DL511" s="3" t="str">
        <v>Misamfu ARS</v>
      </c>
      <c r="DM511" s="3" t="str">
        <v>Misamfu ARS</v>
      </c>
      <c r="DN511" s="3" t="str">
        <v>Misamfu ARS</v>
      </c>
      <c r="DO511" s="3" t="str">
        <v>Misamfu ARS</v>
      </c>
      <c r="DP511" s="3" t="str">
        <v>Misamfu ARS</v>
      </c>
    </row>
    <row r="512" spans="1:120" ht="14.5" x14ac:dyDescent="0.35">
      <c r="A512" s="3">
        <v>0.28510000000000002</v>
      </c>
      <c r="B512" s="3">
        <v>34.764600000000002</v>
      </c>
      <c r="C512" s="3" t="s">
        <v>166</v>
      </c>
      <c r="D512" s="3" t="s">
        <v>107</v>
      </c>
      <c r="E512" s="3" t="s">
        <v>365</v>
      </c>
      <c r="F512" s="3">
        <v>100</v>
      </c>
      <c r="G512"/>
      <c r="H512" s="3" t="str">
        <f>CONCATENATE(site_list[[#This Row],[Country]],site_list[[#This Row],[Site.ID]])</f>
        <v>KenyaMMUST Kakamega</v>
      </c>
      <c r="BB512" s="3" t="str">
        <v>MMUST Kakamega</v>
      </c>
      <c r="BC512" s="3" t="str">
        <v>MMUST Kakamega</v>
      </c>
      <c r="BD512" s="3" t="str">
        <v>MMUST Kakamega</v>
      </c>
      <c r="BE512" s="3" t="str">
        <v>MMUST Kakamega</v>
      </c>
      <c r="BF512" s="3" t="str">
        <v>MMUST Kakamega</v>
      </c>
      <c r="BG512" s="3" t="str">
        <v>MMUST Kakamega</v>
      </c>
      <c r="BH512" s="3" t="str">
        <v>MMUST Kakamega</v>
      </c>
      <c r="BI512" s="3" t="str">
        <v>MMUST Kakamega</v>
      </c>
      <c r="BJ512" s="3" t="str">
        <v>MMUST Kakamega</v>
      </c>
      <c r="BK512" s="3" t="str">
        <v>MMUST Kakamega</v>
      </c>
      <c r="BL512" s="3" t="str">
        <v>MMUST Kakamega</v>
      </c>
      <c r="BM512" s="3" t="str">
        <v>MMUST Kakamega</v>
      </c>
      <c r="BN512" s="3" t="str">
        <v>MMUST Kakamega</v>
      </c>
      <c r="BO512" s="3" t="str">
        <v>MMUST Kakamega</v>
      </c>
      <c r="BP512" s="3" t="str">
        <v>MMUST Kakamega</v>
      </c>
      <c r="BQ512" s="3" t="str">
        <v>MMUST Kakamega</v>
      </c>
      <c r="BR512" s="3" t="str">
        <v>MMUST Kakamega</v>
      </c>
      <c r="BS512" s="3" t="str">
        <v>MMUST Kakamega</v>
      </c>
      <c r="BT512" s="3" t="str">
        <v>MMUST Kakamega</v>
      </c>
      <c r="BU512" s="3" t="str">
        <v>MMUST Kakamega</v>
      </c>
      <c r="BV512" s="3" t="str">
        <v>MMUST Kakamega</v>
      </c>
      <c r="BW512" s="3" t="str">
        <v>MMUST Kakamega</v>
      </c>
      <c r="BX512" s="3" t="str">
        <v>MMUST Kakamega</v>
      </c>
      <c r="BY512" s="3" t="str">
        <v>MMUST Kakamega</v>
      </c>
      <c r="BZ512" s="3" t="str">
        <v>MMUST Kakamega</v>
      </c>
      <c r="CA512" s="3" t="str">
        <v>MMUST Kakamega</v>
      </c>
      <c r="CB512" s="3" t="str">
        <v>MMUST Kakamega</v>
      </c>
      <c r="CC512" s="3" t="str">
        <v>MMUST Kakamega</v>
      </c>
      <c r="CD512" s="3" t="str">
        <v>MMUST Kakamega</v>
      </c>
      <c r="CE512" s="3" t="str">
        <v>MMUST Kakamega</v>
      </c>
      <c r="CF512" s="3" t="str">
        <v>MMUST Kakamega</v>
      </c>
      <c r="CG512" s="3" t="str">
        <v>MMUST Kakamega</v>
      </c>
      <c r="CK512" s="3" t="str">
        <v>MMUST Kakamega</v>
      </c>
      <c r="CM512" s="3" t="str">
        <v>MMUST Kakamega</v>
      </c>
      <c r="CN512" s="3" t="str">
        <v>MMUST Kakamega</v>
      </c>
      <c r="CO512" s="3" t="str">
        <v>MMUST Kakamega</v>
      </c>
      <c r="CP512" s="3" t="str">
        <v>MMUST Kakamega</v>
      </c>
      <c r="CQ512" s="3" t="str">
        <v>MMUST Kakamega</v>
      </c>
      <c r="CR512" s="3" t="str">
        <v>MMUST Kakamega</v>
      </c>
      <c r="CS512" s="3" t="str">
        <v>MMUST Kakamega</v>
      </c>
      <c r="CT512" s="3" t="str">
        <v>MMUST Kakamega</v>
      </c>
      <c r="CU512" s="3" t="str">
        <v>MMUST Kakamega</v>
      </c>
      <c r="CV512" s="3" t="str">
        <v>MMUST Kakamega</v>
      </c>
      <c r="CW512" s="3" t="str">
        <v>MMUST Kakamega</v>
      </c>
      <c r="CX512" s="3" t="str">
        <v>MMUST Kakamega</v>
      </c>
      <c r="CY512" s="3" t="str">
        <v>MMUST Kakamega</v>
      </c>
      <c r="CZ512" s="3" t="str">
        <v>MMUST Kakamega</v>
      </c>
      <c r="DA512" s="3" t="str">
        <v>MMUST Kakamega</v>
      </c>
      <c r="DB512" s="3" t="str">
        <v>MMUST Kakamega</v>
      </c>
      <c r="DC512" s="3" t="str">
        <v>MMUST Kakamega</v>
      </c>
      <c r="DD512" s="3" t="str">
        <v>MMUST Kakamega</v>
      </c>
      <c r="DE512" s="3" t="str">
        <v>MMUST Kakamega</v>
      </c>
      <c r="DF512" s="3" t="str">
        <v>MMUST Kakamega</v>
      </c>
      <c r="DG512" s="3" t="str">
        <v>MMUST Kakamega</v>
      </c>
      <c r="DH512" s="3" t="str">
        <v>MMUST Kakamega</v>
      </c>
      <c r="DI512" s="3" t="str">
        <v>MMUST Kakamega</v>
      </c>
      <c r="DJ512" s="3" t="str">
        <v>MMUST Kakamega</v>
      </c>
      <c r="DK512" s="3" t="str">
        <v>MMUST Kakamega</v>
      </c>
      <c r="DL512" s="3" t="str">
        <v>MMUST Kakamega</v>
      </c>
      <c r="DM512" s="3" t="str">
        <v>MMUST Kakamega</v>
      </c>
      <c r="DN512" s="3" t="str">
        <v>MMUST Kakamega</v>
      </c>
      <c r="DO512" s="3" t="str">
        <v>MMUST Kakamega</v>
      </c>
      <c r="DP512" s="3" t="str">
        <v>MMUST Kakamega</v>
      </c>
    </row>
    <row r="513" spans="1:120" ht="14.5" x14ac:dyDescent="0.35">
      <c r="A513" s="3">
        <v>-16.795999999999999</v>
      </c>
      <c r="B513" s="3">
        <v>27.074999999999999</v>
      </c>
      <c r="C513" s="3" t="s">
        <v>238</v>
      </c>
      <c r="D513" s="3" t="s">
        <v>107</v>
      </c>
      <c r="E513" s="3" t="s">
        <v>7755</v>
      </c>
      <c r="F513" s="3">
        <v>500</v>
      </c>
      <c r="G513"/>
      <c r="H513" s="3" t="str">
        <f>CONCATENATE(site_list[[#This Row],[Country]],site_list[[#This Row],[Site.ID]])</f>
        <v>ZambiaMochipapa</v>
      </c>
      <c r="BB513" s="3" t="str">
        <v>Mochipapa</v>
      </c>
      <c r="BC513" s="3" t="str">
        <v>Mochipapa</v>
      </c>
      <c r="BD513" s="3" t="str">
        <v>Mochipapa</v>
      </c>
      <c r="BE513" s="3" t="str">
        <v>Mochipapa</v>
      </c>
      <c r="BF513" s="3" t="str">
        <v>Mochipapa</v>
      </c>
      <c r="BG513" s="3" t="str">
        <v>Mochipapa</v>
      </c>
      <c r="BH513" s="3" t="str">
        <v>Mochipapa</v>
      </c>
      <c r="BI513" s="3" t="str">
        <v>Mochipapa</v>
      </c>
      <c r="BJ513" s="3" t="str">
        <v>Mochipapa</v>
      </c>
      <c r="BK513" s="3" t="str">
        <v>Mochipapa</v>
      </c>
      <c r="BL513" s="3" t="str">
        <v>Mochipapa</v>
      </c>
      <c r="BM513" s="3" t="str">
        <v>Mochipapa</v>
      </c>
      <c r="BN513" s="3" t="str">
        <v>Mochipapa</v>
      </c>
      <c r="BO513" s="3" t="str">
        <v>Mochipapa</v>
      </c>
      <c r="BP513" s="3" t="str">
        <v>Mochipapa</v>
      </c>
      <c r="BQ513" s="3" t="str">
        <v>Mochipapa</v>
      </c>
      <c r="BR513" s="3" t="str">
        <v>Mochipapa</v>
      </c>
      <c r="BS513" s="3" t="str">
        <v>Mochipapa</v>
      </c>
      <c r="BT513" s="3" t="str">
        <v>Mochipapa</v>
      </c>
      <c r="BU513" s="3" t="str">
        <v>Mochipapa</v>
      </c>
      <c r="BV513" s="3" t="str">
        <v>Mochipapa</v>
      </c>
      <c r="BW513" s="3" t="str">
        <v>Mochipapa</v>
      </c>
      <c r="BX513" s="3" t="str">
        <v>Mochipapa</v>
      </c>
      <c r="BY513" s="3" t="str">
        <v>Mochipapa</v>
      </c>
      <c r="BZ513" s="3" t="str">
        <v>Mochipapa</v>
      </c>
      <c r="CA513" s="3" t="str">
        <v>Mochipapa</v>
      </c>
      <c r="CB513" s="3" t="str">
        <v>Mochipapa</v>
      </c>
      <c r="CC513" s="3" t="str">
        <v>Mochipapa</v>
      </c>
      <c r="CD513" s="3" t="str">
        <v>Mochipapa</v>
      </c>
      <c r="CE513" s="3" t="str">
        <v>Mochipapa</v>
      </c>
      <c r="CF513" s="3" t="str">
        <v>Mochipapa</v>
      </c>
      <c r="CG513" s="3" t="str">
        <v>Mochipapa</v>
      </c>
      <c r="CK513" s="3" t="str">
        <v>Mochipapa</v>
      </c>
      <c r="CM513" s="3" t="str">
        <v>Mochipapa</v>
      </c>
      <c r="CN513" s="3" t="str">
        <v>Mochipapa</v>
      </c>
      <c r="CO513" s="3" t="str">
        <v>Mochipapa</v>
      </c>
      <c r="CP513" s="3" t="str">
        <v>Mochipapa</v>
      </c>
      <c r="CQ513" s="3" t="str">
        <v>Mochipapa</v>
      </c>
      <c r="CR513" s="3" t="str">
        <v>Mochipapa</v>
      </c>
      <c r="CS513" s="3" t="str">
        <v>Mochipapa</v>
      </c>
      <c r="CT513" s="3" t="str">
        <v>Mochipapa</v>
      </c>
      <c r="CU513" s="3" t="str">
        <v>Mochipapa</v>
      </c>
      <c r="CV513" s="3" t="str">
        <v>Mochipapa</v>
      </c>
      <c r="CW513" s="3" t="str">
        <v>Mochipapa</v>
      </c>
      <c r="CX513" s="3" t="str">
        <v>Mochipapa</v>
      </c>
      <c r="CY513" s="3" t="str">
        <v>Mochipapa</v>
      </c>
      <c r="CZ513" s="3" t="str">
        <v>Mochipapa</v>
      </c>
      <c r="DA513" s="3" t="str">
        <v>Mochipapa</v>
      </c>
      <c r="DB513" s="3" t="str">
        <v>Mochipapa</v>
      </c>
      <c r="DC513" s="3" t="str">
        <v>Mochipapa</v>
      </c>
      <c r="DD513" s="3" t="str">
        <v>Mochipapa</v>
      </c>
      <c r="DE513" s="3" t="str">
        <v>Mochipapa</v>
      </c>
      <c r="DF513" s="3" t="str">
        <v>Mochipapa</v>
      </c>
      <c r="DG513" s="3" t="str">
        <v>Mochipapa</v>
      </c>
      <c r="DH513" s="3" t="str">
        <v>Mochipapa</v>
      </c>
      <c r="DI513" s="3" t="str">
        <v>Mochipapa</v>
      </c>
      <c r="DJ513" s="3" t="str">
        <v>Mochipapa</v>
      </c>
      <c r="DK513" s="3" t="str">
        <v>Mochipapa</v>
      </c>
      <c r="DL513" s="3" t="str">
        <v>Mochipapa</v>
      </c>
      <c r="DM513" s="3" t="str">
        <v>Mochipapa</v>
      </c>
      <c r="DN513" s="3" t="str">
        <v>Mochipapa</v>
      </c>
      <c r="DO513" s="3" t="str">
        <v>Mochipapa</v>
      </c>
      <c r="DP513" s="3" t="str">
        <v>Mochipapa</v>
      </c>
    </row>
    <row r="514" spans="1:120" ht="14.5" x14ac:dyDescent="0.35">
      <c r="A514" s="3">
        <v>0.28799999999999998</v>
      </c>
      <c r="B514" s="3">
        <v>35.295000000000002</v>
      </c>
      <c r="C514" s="3" t="s">
        <v>166</v>
      </c>
      <c r="D514" s="3" t="s">
        <v>107</v>
      </c>
      <c r="E514" s="3" t="s">
        <v>366</v>
      </c>
      <c r="F514" s="3">
        <v>1000</v>
      </c>
      <c r="G514"/>
      <c r="H514" s="3" t="str">
        <f>CONCATENATE(site_list[[#This Row],[Country]],site_list[[#This Row],[Site.ID]])</f>
        <v>KenyaMoi University Farm</v>
      </c>
      <c r="BB514" s="3" t="str">
        <v>Moi University Farm</v>
      </c>
      <c r="BC514" s="3" t="str">
        <v>Moi University Farm</v>
      </c>
      <c r="BD514" s="3" t="str">
        <v>Moi University Farm</v>
      </c>
      <c r="BE514" s="3" t="str">
        <v>Moi University Farm</v>
      </c>
      <c r="BF514" s="3" t="str">
        <v>Moi University Farm</v>
      </c>
      <c r="BG514" s="3" t="str">
        <v>Moi University Farm</v>
      </c>
      <c r="BH514" s="3" t="str">
        <v>Moi University Farm</v>
      </c>
      <c r="BI514" s="3" t="str">
        <v>Moi University Farm</v>
      </c>
      <c r="BJ514" s="3" t="str">
        <v>Moi University Farm</v>
      </c>
      <c r="BK514" s="3" t="str">
        <v>Moi University Farm</v>
      </c>
      <c r="BL514" s="3" t="str">
        <v>Moi University Farm</v>
      </c>
      <c r="BM514" s="3" t="str">
        <v>Moi University Farm</v>
      </c>
      <c r="BN514" s="3" t="str">
        <v>Moi University Farm</v>
      </c>
      <c r="BO514" s="3" t="str">
        <v>Moi University Farm</v>
      </c>
      <c r="BP514" s="3" t="str">
        <v>Moi University Farm</v>
      </c>
      <c r="BQ514" s="3" t="str">
        <v>Moi University Farm</v>
      </c>
      <c r="BR514" s="3" t="str">
        <v>Moi University Farm</v>
      </c>
      <c r="BS514" s="3" t="str">
        <v>Moi University Farm</v>
      </c>
      <c r="BT514" s="3" t="str">
        <v>Moi University Farm</v>
      </c>
      <c r="BU514" s="3" t="str">
        <v>Moi University Farm</v>
      </c>
      <c r="BV514" s="3" t="str">
        <v>Moi University Farm</v>
      </c>
      <c r="BW514" s="3" t="str">
        <v>Moi University Farm</v>
      </c>
      <c r="BX514" s="3" t="str">
        <v>Moi University Farm</v>
      </c>
      <c r="BY514" s="3" t="str">
        <v>Moi University Farm</v>
      </c>
      <c r="BZ514" s="3" t="str">
        <v>Moi University Farm</v>
      </c>
      <c r="CA514" s="3" t="str">
        <v>Moi University Farm</v>
      </c>
      <c r="CB514" s="3" t="str">
        <v>Moi University Farm</v>
      </c>
      <c r="CC514" s="3" t="str">
        <v>Moi University Farm</v>
      </c>
      <c r="CD514" s="3" t="str">
        <v>Moi University Farm</v>
      </c>
      <c r="CE514" s="3" t="str">
        <v>Moi University Farm</v>
      </c>
      <c r="CF514" s="3" t="str">
        <v>Moi University Farm</v>
      </c>
      <c r="CG514" s="3" t="str">
        <v>Moi University Farm</v>
      </c>
      <c r="CK514" s="3" t="str">
        <v>Moi University Farm</v>
      </c>
      <c r="CM514" s="3" t="str">
        <v>Moi University Farm</v>
      </c>
      <c r="CN514" s="3" t="str">
        <v>Moi University Farm</v>
      </c>
      <c r="CO514" s="3" t="str">
        <v>Moi University Farm</v>
      </c>
      <c r="CP514" s="3" t="str">
        <v>Moi University Farm</v>
      </c>
      <c r="CQ514" s="3" t="str">
        <v>Moi University Farm</v>
      </c>
      <c r="CR514" s="3" t="str">
        <v>Moi University Farm</v>
      </c>
      <c r="CS514" s="3" t="str">
        <v>Moi University Farm</v>
      </c>
      <c r="CT514" s="3" t="str">
        <v>Moi University Farm</v>
      </c>
      <c r="CU514" s="3" t="str">
        <v>Moi University Farm</v>
      </c>
      <c r="CV514" s="3" t="str">
        <v>Moi University Farm</v>
      </c>
      <c r="CW514" s="3" t="str">
        <v>Moi University Farm</v>
      </c>
      <c r="CX514" s="3" t="str">
        <v>Moi University Farm</v>
      </c>
      <c r="CY514" s="3" t="str">
        <v>Moi University Farm</v>
      </c>
      <c r="CZ514" s="3" t="str">
        <v>Moi University Farm</v>
      </c>
      <c r="DA514" s="3" t="str">
        <v>Moi University Farm</v>
      </c>
      <c r="DB514" s="3" t="str">
        <v>Moi University Farm</v>
      </c>
      <c r="DC514" s="3" t="str">
        <v>Moi University Farm</v>
      </c>
      <c r="DD514" s="3" t="str">
        <v>Moi University Farm</v>
      </c>
      <c r="DE514" s="3" t="str">
        <v>Moi University Farm</v>
      </c>
      <c r="DF514" s="3" t="str">
        <v>Moi University Farm</v>
      </c>
      <c r="DG514" s="3" t="str">
        <v>Moi University Farm</v>
      </c>
      <c r="DH514" s="3" t="str">
        <v>Moi University Farm</v>
      </c>
      <c r="DI514" s="3" t="str">
        <v>Moi University Farm</v>
      </c>
      <c r="DJ514" s="3" t="str">
        <v>Moi University Farm</v>
      </c>
      <c r="DK514" s="3" t="str">
        <v>Moi University Farm</v>
      </c>
      <c r="DL514" s="3" t="str">
        <v>Moi University Farm</v>
      </c>
      <c r="DM514" s="3" t="str">
        <v>Moi University Farm</v>
      </c>
      <c r="DN514" s="3" t="str">
        <v>Moi University Farm</v>
      </c>
      <c r="DO514" s="3" t="str">
        <v>Moi University Farm</v>
      </c>
      <c r="DP514" s="3" t="str">
        <v>Moi University Farm</v>
      </c>
    </row>
    <row r="515" spans="1:120" ht="14.5" x14ac:dyDescent="0.35">
      <c r="A515" s="3">
        <v>-16.241</v>
      </c>
      <c r="B515" s="3">
        <v>27.442</v>
      </c>
      <c r="C515" s="3" t="s">
        <v>238</v>
      </c>
      <c r="D515" s="3" t="s">
        <v>107</v>
      </c>
      <c r="E515" s="3" t="s">
        <v>7756</v>
      </c>
      <c r="F515" s="3">
        <v>1000</v>
      </c>
      <c r="G515"/>
      <c r="H515" s="3" t="str">
        <f>CONCATENATE(site_list[[#This Row],[Country]],site_list[[#This Row],[Site.ID]])</f>
        <v>ZambiaMonze Farmer Training Centre</v>
      </c>
      <c r="BB515" s="3" t="str">
        <v>Monze Farmer Training Centre</v>
      </c>
      <c r="BC515" s="3" t="str">
        <v>Monze Farmer Training Centre</v>
      </c>
      <c r="BD515" s="3" t="str">
        <v>Monze Farmer Training Centre</v>
      </c>
      <c r="BE515" s="3" t="str">
        <v>Monze Farmer Training Centre</v>
      </c>
      <c r="BF515" s="3" t="str">
        <v>Monze Farmer Training Centre</v>
      </c>
      <c r="BG515" s="3" t="str">
        <v>Monze Farmer Training Centre</v>
      </c>
      <c r="BH515" s="3" t="str">
        <v>Monze Farmer Training Centre</v>
      </c>
      <c r="BI515" s="3" t="str">
        <v>Monze Farmer Training Centre</v>
      </c>
      <c r="BJ515" s="3" t="str">
        <v>Monze Farmer Training Centre</v>
      </c>
      <c r="BK515" s="3" t="str">
        <v>Monze Farmer Training Centre</v>
      </c>
      <c r="BL515" s="3" t="str">
        <v>Monze Farmer Training Centre</v>
      </c>
      <c r="BM515" s="3" t="str">
        <v>Monze Farmer Training Centre</v>
      </c>
      <c r="BN515" s="3" t="str">
        <v>Monze Farmer Training Centre</v>
      </c>
      <c r="BO515" s="3" t="str">
        <v>Monze Farmer Training Centre</v>
      </c>
      <c r="BP515" s="3" t="str">
        <v>Monze Farmer Training Centre</v>
      </c>
      <c r="BQ515" s="3" t="str">
        <v>Monze Farmer Training Centre</v>
      </c>
      <c r="BR515" s="3" t="str">
        <v>Monze Farmer Training Centre</v>
      </c>
      <c r="BS515" s="3" t="str">
        <v>Monze Farmer Training Centre</v>
      </c>
      <c r="BT515" s="3" t="str">
        <v>Monze Farmer Training Centre</v>
      </c>
      <c r="BU515" s="3" t="str">
        <v>Monze Farmer Training Centre</v>
      </c>
      <c r="BV515" s="3" t="str">
        <v>Monze Farmer Training Centre</v>
      </c>
      <c r="BW515" s="3" t="str">
        <v>Monze Farmer Training Centre</v>
      </c>
      <c r="BX515" s="3" t="str">
        <v>Monze Farmer Training Centre</v>
      </c>
      <c r="BY515" s="3" t="str">
        <v>Monze Farmer Training Centre</v>
      </c>
      <c r="BZ515" s="3" t="str">
        <v>Monze Farmer Training Centre</v>
      </c>
      <c r="CA515" s="3" t="str">
        <v>Monze Farmer Training Centre</v>
      </c>
      <c r="CB515" s="3" t="str">
        <v>Monze Farmer Training Centre</v>
      </c>
      <c r="CC515" s="3" t="str">
        <v>Monze Farmer Training Centre</v>
      </c>
      <c r="CD515" s="3" t="str">
        <v>Monze Farmer Training Centre</v>
      </c>
      <c r="CE515" s="3" t="str">
        <v>Monze Farmer Training Centre</v>
      </c>
      <c r="CF515" s="3" t="str">
        <v>Monze Farmer Training Centre</v>
      </c>
      <c r="CG515" s="3" t="str">
        <v>Monze Farmer Training Centre</v>
      </c>
      <c r="CK515" s="3" t="str">
        <v>Monze Farmer Training Centre</v>
      </c>
      <c r="CM515" s="3" t="str">
        <v>Monze Farmer Training Centre</v>
      </c>
      <c r="CN515" s="3" t="str">
        <v>Monze Farmer Training Centre</v>
      </c>
      <c r="CO515" s="3" t="str">
        <v>Monze Farmer Training Centre</v>
      </c>
      <c r="CP515" s="3" t="str">
        <v>Monze Farmer Training Centre</v>
      </c>
      <c r="CQ515" s="3" t="str">
        <v>Monze Farmer Training Centre</v>
      </c>
      <c r="CR515" s="3" t="str">
        <v>Monze Farmer Training Centre</v>
      </c>
      <c r="CS515" s="3" t="str">
        <v>Monze Farmer Training Centre</v>
      </c>
      <c r="CT515" s="3" t="str">
        <v>Monze Farmer Training Centre</v>
      </c>
      <c r="CU515" s="3" t="str">
        <v>Monze Farmer Training Centre</v>
      </c>
      <c r="CV515" s="3" t="str">
        <v>Monze Farmer Training Centre</v>
      </c>
      <c r="CW515" s="3" t="str">
        <v>Monze Farmer Training Centre</v>
      </c>
      <c r="CX515" s="3" t="str">
        <v>Monze Farmer Training Centre</v>
      </c>
      <c r="CY515" s="3" t="str">
        <v>Monze Farmer Training Centre</v>
      </c>
      <c r="CZ515" s="3" t="str">
        <v>Monze Farmer Training Centre</v>
      </c>
      <c r="DA515" s="3" t="str">
        <v>Monze Farmer Training Centre</v>
      </c>
      <c r="DB515" s="3" t="str">
        <v>Monze Farmer Training Centre</v>
      </c>
      <c r="DC515" s="3" t="str">
        <v>Monze Farmer Training Centre</v>
      </c>
      <c r="DD515" s="3" t="str">
        <v>Monze Farmer Training Centre</v>
      </c>
      <c r="DE515" s="3" t="str">
        <v>Monze Farmer Training Centre</v>
      </c>
      <c r="DF515" s="3" t="str">
        <v>Monze Farmer Training Centre</v>
      </c>
      <c r="DG515" s="3" t="str">
        <v>Monze Farmer Training Centre</v>
      </c>
      <c r="DH515" s="3" t="str">
        <v>Monze Farmer Training Centre</v>
      </c>
      <c r="DI515" s="3" t="str">
        <v>Monze Farmer Training Centre</v>
      </c>
      <c r="DJ515" s="3" t="str">
        <v>Monze Farmer Training Centre</v>
      </c>
      <c r="DK515" s="3" t="str">
        <v>Monze Farmer Training Centre</v>
      </c>
      <c r="DL515" s="3" t="str">
        <v>Monze Farmer Training Centre</v>
      </c>
      <c r="DM515" s="3" t="str">
        <v>Monze Farmer Training Centre</v>
      </c>
      <c r="DN515" s="3" t="str">
        <v>Monze Farmer Training Centre</v>
      </c>
      <c r="DO515" s="3" t="str">
        <v>Monze Farmer Training Centre</v>
      </c>
      <c r="DP515" s="3" t="str">
        <v>Monze Farmer Training Centre</v>
      </c>
    </row>
    <row r="516" spans="1:120" ht="14.5" x14ac:dyDescent="0.35">
      <c r="A516" s="3">
        <v>-16.240500000000001</v>
      </c>
      <c r="B516" s="3">
        <v>27.4421</v>
      </c>
      <c r="C516" s="3" t="s">
        <v>238</v>
      </c>
      <c r="D516" s="3" t="s">
        <v>107</v>
      </c>
      <c r="E516" s="3" t="s">
        <v>600</v>
      </c>
      <c r="F516" s="3">
        <v>200</v>
      </c>
      <c r="G516"/>
      <c r="H516" s="3" t="str">
        <f>CONCATENATE(site_list[[#This Row],[Country]],site_list[[#This Row],[Site.ID]])</f>
        <v>ZambiaMonze FTC</v>
      </c>
      <c r="BB516" s="3" t="str">
        <v>Monze FTC</v>
      </c>
      <c r="BC516" s="3" t="str">
        <v>Monze FTC</v>
      </c>
      <c r="BD516" s="3" t="str">
        <v>Monze FTC</v>
      </c>
      <c r="BE516" s="3" t="str">
        <v>Monze FTC</v>
      </c>
      <c r="BF516" s="3" t="str">
        <v>Monze FTC</v>
      </c>
      <c r="BG516" s="3" t="str">
        <v>Monze FTC</v>
      </c>
      <c r="BH516" s="3" t="str">
        <v>Monze FTC</v>
      </c>
      <c r="BI516" s="3" t="str">
        <v>Monze FTC</v>
      </c>
      <c r="BJ516" s="3" t="str">
        <v>Monze FTC</v>
      </c>
      <c r="BK516" s="3" t="str">
        <v>Monze FTC</v>
      </c>
      <c r="BL516" s="3" t="str">
        <v>Monze FTC</v>
      </c>
      <c r="BM516" s="3" t="str">
        <v>Monze FTC</v>
      </c>
      <c r="BN516" s="3" t="str">
        <v>Monze FTC</v>
      </c>
      <c r="BO516" s="3" t="str">
        <v>Monze FTC</v>
      </c>
      <c r="BP516" s="3" t="str">
        <v>Monze FTC</v>
      </c>
      <c r="BQ516" s="3" t="str">
        <v>Monze FTC</v>
      </c>
      <c r="BR516" s="3" t="str">
        <v>Monze FTC</v>
      </c>
      <c r="BS516" s="3" t="str">
        <v>Monze FTC</v>
      </c>
      <c r="BT516" s="3" t="str">
        <v>Monze FTC</v>
      </c>
      <c r="BU516" s="3" t="str">
        <v>Monze FTC</v>
      </c>
      <c r="BV516" s="3" t="str">
        <v>Monze FTC</v>
      </c>
      <c r="BW516" s="3" t="str">
        <v>Monze FTC</v>
      </c>
      <c r="BX516" s="3" t="str">
        <v>Monze FTC</v>
      </c>
      <c r="BY516" s="3" t="str">
        <v>Monze FTC</v>
      </c>
      <c r="BZ516" s="3" t="str">
        <v>Monze FTC</v>
      </c>
      <c r="CA516" s="3" t="str">
        <v>Monze FTC</v>
      </c>
      <c r="CB516" s="3" t="str">
        <v>Monze FTC</v>
      </c>
      <c r="CC516" s="3" t="str">
        <v>Monze FTC</v>
      </c>
      <c r="CD516" s="3" t="str">
        <v>Monze FTC</v>
      </c>
      <c r="CE516" s="3" t="str">
        <v>Monze FTC</v>
      </c>
      <c r="CF516" s="3" t="str">
        <v>Monze FTC</v>
      </c>
      <c r="CG516" s="3" t="str">
        <v>Monze FTC</v>
      </c>
      <c r="CK516" s="3" t="str">
        <v>Monze FTC</v>
      </c>
      <c r="CM516" s="3" t="str">
        <v>Monze FTC</v>
      </c>
      <c r="CN516" s="3" t="str">
        <v>Monze FTC</v>
      </c>
      <c r="CO516" s="3" t="str">
        <v>Monze FTC</v>
      </c>
      <c r="CP516" s="3" t="str">
        <v>Monze FTC</v>
      </c>
      <c r="CQ516" s="3" t="str">
        <v>Monze FTC</v>
      </c>
      <c r="CR516" s="3" t="str">
        <v>Monze FTC</v>
      </c>
      <c r="CS516" s="3" t="str">
        <v>Monze FTC</v>
      </c>
      <c r="CT516" s="3" t="str">
        <v>Monze FTC</v>
      </c>
      <c r="CU516" s="3" t="str">
        <v>Monze FTC</v>
      </c>
      <c r="CV516" s="3" t="str">
        <v>Monze FTC</v>
      </c>
      <c r="CW516" s="3" t="str">
        <v>Monze FTC</v>
      </c>
      <c r="CX516" s="3" t="str">
        <v>Monze FTC</v>
      </c>
      <c r="CY516" s="3" t="str">
        <v>Monze FTC</v>
      </c>
      <c r="CZ516" s="3" t="str">
        <v>Monze FTC</v>
      </c>
      <c r="DA516" s="3" t="str">
        <v>Monze FTC</v>
      </c>
      <c r="DB516" s="3" t="str">
        <v>Monze FTC</v>
      </c>
      <c r="DC516" s="3" t="str">
        <v>Monze FTC</v>
      </c>
      <c r="DD516" s="3" t="str">
        <v>Monze FTC</v>
      </c>
      <c r="DE516" s="3" t="str">
        <v>Monze FTC</v>
      </c>
      <c r="DF516" s="3" t="str">
        <v>Monze FTC</v>
      </c>
      <c r="DG516" s="3" t="str">
        <v>Monze FTC</v>
      </c>
      <c r="DH516" s="3" t="str">
        <v>Monze FTC</v>
      </c>
      <c r="DI516" s="3" t="str">
        <v>Monze FTC</v>
      </c>
      <c r="DJ516" s="3" t="str">
        <v>Monze FTC</v>
      </c>
      <c r="DK516" s="3" t="str">
        <v>Monze FTC</v>
      </c>
      <c r="DL516" s="3" t="str">
        <v>Monze FTC</v>
      </c>
      <c r="DM516" s="3" t="str">
        <v>Monze FTC</v>
      </c>
      <c r="DN516" s="3" t="str">
        <v>Monze FTC</v>
      </c>
      <c r="DO516" s="3" t="str">
        <v>Monze FTC</v>
      </c>
      <c r="DP516" s="3" t="str">
        <v>Monze FTC</v>
      </c>
    </row>
    <row r="517" spans="1:120" ht="14.5" x14ac:dyDescent="0.35">
      <c r="A517" s="3">
        <v>5.4809999999999999</v>
      </c>
      <c r="B517" s="3">
        <v>7.5369999999999999</v>
      </c>
      <c r="C517" s="3" t="s">
        <v>196</v>
      </c>
      <c r="D517" s="3" t="s">
        <v>107</v>
      </c>
      <c r="E517" s="3" t="s">
        <v>445</v>
      </c>
      <c r="F517" s="3">
        <v>300</v>
      </c>
      <c r="G517" t="s">
        <v>9559</v>
      </c>
      <c r="H517" s="3" t="str">
        <f>CONCATENATE(site_list[[#This Row],[Country]],site_list[[#This Row],[Site.ID]])</f>
        <v>NigeriaMOUA Fish Farm, Umudike</v>
      </c>
      <c r="BB517" s="3" t="str">
        <v>MOUA Fish Farm, Umudike</v>
      </c>
      <c r="BC517" s="3" t="str">
        <v>MOUA Fish Farm, Umudike</v>
      </c>
      <c r="BD517" s="3" t="str">
        <v>MOUA Fish Farm, Umudike</v>
      </c>
      <c r="BE517" s="3" t="str">
        <v>MOUA Fish Farm, Umudike</v>
      </c>
      <c r="BF517" s="3" t="str">
        <v>MOUA Fish Farm, Umudike</v>
      </c>
      <c r="BG517" s="3" t="str">
        <v>MOUA Fish Farm, Umudike</v>
      </c>
      <c r="BH517" s="3" t="str">
        <v>MOUA Fish Farm, Umudike</v>
      </c>
      <c r="BI517" s="3" t="str">
        <v>MOUA Fish Farm, Umudike</v>
      </c>
      <c r="BJ517" s="3" t="str">
        <v>MOUA Fish Farm, Umudike</v>
      </c>
      <c r="BK517" s="3" t="str">
        <v>MOUA Fish Farm, Umudike</v>
      </c>
      <c r="BL517" s="3" t="str">
        <v>MOUA Fish Farm, Umudike</v>
      </c>
      <c r="BM517" s="3" t="str">
        <v>MOUA Fish Farm, Umudike</v>
      </c>
      <c r="BN517" s="3" t="str">
        <v>MOUA Fish Farm, Umudike</v>
      </c>
      <c r="BO517" s="3" t="str">
        <v>MOUA Fish Farm, Umudike</v>
      </c>
      <c r="BP517" s="3" t="str">
        <v>MOUA Fish Farm, Umudike</v>
      </c>
      <c r="BQ517" s="3" t="str">
        <v>MOUA Fish Farm, Umudike</v>
      </c>
      <c r="BR517" s="3" t="str">
        <v>MOUA Fish Farm, Umudike</v>
      </c>
      <c r="BS517" s="3" t="str">
        <v>MOUA Fish Farm, Umudike</v>
      </c>
      <c r="BT517" s="3" t="str">
        <v>MOUA Fish Farm, Umudike</v>
      </c>
      <c r="BU517" s="3" t="str">
        <v>MOUA Fish Farm, Umudike</v>
      </c>
      <c r="BV517" s="3" t="str">
        <v>MOUA Fish Farm, Umudike</v>
      </c>
      <c r="BW517" s="3" t="str">
        <v>MOUA Fish Farm, Umudike</v>
      </c>
      <c r="BX517" s="3" t="str">
        <v>MOUA Fish Farm, Umudike</v>
      </c>
      <c r="BY517" s="3" t="str">
        <v>MOUA Fish Farm, Umudike</v>
      </c>
      <c r="BZ517" s="3" t="str">
        <v>MOUA Fish Farm, Umudike</v>
      </c>
      <c r="CA517" s="3" t="str">
        <v>MOUA Fish Farm, Umudike</v>
      </c>
      <c r="CB517" s="3" t="str">
        <v>MOUA Fish Farm, Umudike</v>
      </c>
      <c r="CC517" s="3" t="str">
        <v>MOUA Fish Farm, Umudike</v>
      </c>
      <c r="CD517" s="3" t="str">
        <v>MOUA Fish Farm, Umudike</v>
      </c>
      <c r="CE517" s="3" t="str">
        <v>MOUA Fish Farm, Umudike</v>
      </c>
      <c r="CF517" s="3" t="str">
        <v>MOUA Fish Farm, Umudike</v>
      </c>
      <c r="CG517" s="3" t="str">
        <v>MOUA Fish Farm, Umudike</v>
      </c>
      <c r="CK517" s="3" t="str">
        <v>MOUA Fish Farm, Umudike</v>
      </c>
      <c r="CM517" s="3" t="str">
        <v>MOUA Fish Farm, Umudike</v>
      </c>
      <c r="CN517" s="3" t="str">
        <v>MOUA Fish Farm, Umudike</v>
      </c>
      <c r="CO517" s="3" t="str">
        <v>MOUA Fish Farm, Umudike</v>
      </c>
      <c r="CP517" s="3" t="str">
        <v>MOUA Fish Farm, Umudike</v>
      </c>
      <c r="CQ517" s="3" t="str">
        <v>MOUA Fish Farm, Umudike</v>
      </c>
      <c r="CR517" s="3" t="str">
        <v>MOUA Fish Farm, Umudike</v>
      </c>
      <c r="CS517" s="3" t="str">
        <v>MOUA Fish Farm, Umudike</v>
      </c>
      <c r="CT517" s="3" t="str">
        <v>MOUA Fish Farm, Umudike</v>
      </c>
      <c r="CU517" s="3" t="str">
        <v>MOUA Fish Farm, Umudike</v>
      </c>
      <c r="CV517" s="3" t="str">
        <v>MOUA Fish Farm, Umudike</v>
      </c>
      <c r="CW517" s="3" t="str">
        <v>MOUA Fish Farm, Umudike</v>
      </c>
      <c r="CX517" s="3" t="str">
        <v>MOUA Fish Farm, Umudike</v>
      </c>
      <c r="CY517" s="3" t="str">
        <v>MOUA Fish Farm, Umudike</v>
      </c>
      <c r="CZ517" s="3" t="str">
        <v>MOUA Fish Farm, Umudike</v>
      </c>
      <c r="DA517" s="3" t="str">
        <v>MOUA Fish Farm, Umudike</v>
      </c>
      <c r="DB517" s="3" t="str">
        <v>MOUA Fish Farm, Umudike</v>
      </c>
      <c r="DC517" s="3" t="str">
        <v>MOUA Fish Farm, Umudike</v>
      </c>
      <c r="DD517" s="3" t="str">
        <v>MOUA Fish Farm, Umudike</v>
      </c>
      <c r="DE517" s="3" t="str">
        <v>MOUA Fish Farm, Umudike</v>
      </c>
      <c r="DF517" s="3" t="str">
        <v>MOUA Fish Farm, Umudike</v>
      </c>
      <c r="DG517" s="3" t="str">
        <v>MOUA Fish Farm, Umudike</v>
      </c>
      <c r="DH517" s="3" t="str">
        <v>MOUA Fish Farm, Umudike</v>
      </c>
      <c r="DI517" s="3" t="str">
        <v>MOUA Fish Farm, Umudike</v>
      </c>
      <c r="DJ517" s="3" t="str">
        <v>MOUA Fish Farm, Umudike</v>
      </c>
      <c r="DK517" s="3" t="str">
        <v>MOUA Fish Farm, Umudike</v>
      </c>
      <c r="DL517" s="3" t="str">
        <v>MOUA Fish Farm, Umudike</v>
      </c>
      <c r="DM517" s="3" t="str">
        <v>MOUA Fish Farm, Umudike</v>
      </c>
      <c r="DN517" s="3" t="str">
        <v>MOUA Fish Farm, Umudike</v>
      </c>
      <c r="DO517" s="3" t="str">
        <v>MOUA Fish Farm, Umudike</v>
      </c>
      <c r="DP517" s="3" t="str">
        <v>MOUA Fish Farm, Umudike</v>
      </c>
    </row>
    <row r="518" spans="1:120" ht="14.5" x14ac:dyDescent="0.35">
      <c r="A518" s="3">
        <v>0.311</v>
      </c>
      <c r="B518" s="3">
        <v>36.904000000000003</v>
      </c>
      <c r="C518" s="3" t="s">
        <v>166</v>
      </c>
      <c r="D518" s="3" t="s">
        <v>107</v>
      </c>
      <c r="E518" s="3" t="s">
        <v>367</v>
      </c>
      <c r="F518" s="3">
        <v>5000</v>
      </c>
      <c r="G518"/>
      <c r="H518" s="3" t="str">
        <f>CONCATENATE(site_list[[#This Row],[Country]],site_list[[#This Row],[Site.ID]])</f>
        <v>KenyaMpala Ranch, Laikipia</v>
      </c>
      <c r="BB518" s="3" t="str">
        <v>Mpala Ranch, Laikipia</v>
      </c>
      <c r="BC518" s="3" t="str">
        <v>Mpala Ranch, Laikipia</v>
      </c>
      <c r="BD518" s="3" t="str">
        <v>Mpala Ranch, Laikipia</v>
      </c>
      <c r="BE518" s="3" t="str">
        <v>Mpala Ranch, Laikipia</v>
      </c>
      <c r="BF518" s="3" t="str">
        <v>Mpala Ranch, Laikipia</v>
      </c>
      <c r="BG518" s="3" t="str">
        <v>Mpala Ranch, Laikipia</v>
      </c>
      <c r="BH518" s="3" t="str">
        <v>Mpala Ranch, Laikipia</v>
      </c>
      <c r="BI518" s="3" t="str">
        <v>Mpala Ranch, Laikipia</v>
      </c>
      <c r="BJ518" s="3" t="str">
        <v>Mpala Ranch, Laikipia</v>
      </c>
      <c r="BK518" s="3" t="str">
        <v>Mpala Ranch, Laikipia</v>
      </c>
      <c r="BL518" s="3" t="str">
        <v>Mpala Ranch, Laikipia</v>
      </c>
      <c r="BM518" s="3" t="str">
        <v>Mpala Ranch, Laikipia</v>
      </c>
      <c r="BN518" s="3" t="str">
        <v>Mpala Ranch, Laikipia</v>
      </c>
      <c r="BO518" s="3" t="str">
        <v>Mpala Ranch, Laikipia</v>
      </c>
      <c r="BP518" s="3" t="str">
        <v>Mpala Ranch, Laikipia</v>
      </c>
      <c r="BQ518" s="3" t="str">
        <v>Mpala Ranch, Laikipia</v>
      </c>
      <c r="BR518" s="3" t="str">
        <v>Mpala Ranch, Laikipia</v>
      </c>
      <c r="BS518" s="3" t="str">
        <v>Mpala Ranch, Laikipia</v>
      </c>
      <c r="BT518" s="3" t="str">
        <v>Mpala Ranch, Laikipia</v>
      </c>
      <c r="BU518" s="3" t="str">
        <v>Mpala Ranch, Laikipia</v>
      </c>
      <c r="BV518" s="3" t="str">
        <v>Mpala Ranch, Laikipia</v>
      </c>
      <c r="BW518" s="3" t="str">
        <v>Mpala Ranch, Laikipia</v>
      </c>
      <c r="BX518" s="3" t="str">
        <v>Mpala Ranch, Laikipia</v>
      </c>
      <c r="BY518" s="3" t="str">
        <v>Mpala Ranch, Laikipia</v>
      </c>
      <c r="BZ518" s="3" t="str">
        <v>Mpala Ranch, Laikipia</v>
      </c>
      <c r="CA518" s="3" t="str">
        <v>Mpala Ranch, Laikipia</v>
      </c>
      <c r="CB518" s="3" t="str">
        <v>Mpala Ranch, Laikipia</v>
      </c>
      <c r="CC518" s="3" t="str">
        <v>Mpala Ranch, Laikipia</v>
      </c>
      <c r="CD518" s="3" t="str">
        <v>Mpala Ranch, Laikipia</v>
      </c>
      <c r="CE518" s="3" t="str">
        <v>Mpala Ranch, Laikipia</v>
      </c>
      <c r="CF518" s="3" t="str">
        <v>Mpala Ranch, Laikipia</v>
      </c>
      <c r="CG518" s="3" t="str">
        <v>Mpala Ranch, Laikipia</v>
      </c>
      <c r="CK518" s="3" t="str">
        <v>Mpala Ranch, Laikipia</v>
      </c>
      <c r="CM518" s="3" t="str">
        <v>Mpala Ranch, Laikipia</v>
      </c>
      <c r="CN518" s="3" t="str">
        <v>Mpala Ranch, Laikipia</v>
      </c>
      <c r="CO518" s="3" t="str">
        <v>Mpala Ranch, Laikipia</v>
      </c>
      <c r="CP518" s="3" t="str">
        <v>Mpala Ranch, Laikipia</v>
      </c>
      <c r="CQ518" s="3" t="str">
        <v>Mpala Ranch, Laikipia</v>
      </c>
      <c r="CR518" s="3" t="str">
        <v>Mpala Ranch, Laikipia</v>
      </c>
      <c r="CS518" s="3" t="str">
        <v>Mpala Ranch, Laikipia</v>
      </c>
      <c r="CT518" s="3" t="str">
        <v>Mpala Ranch, Laikipia</v>
      </c>
      <c r="CU518" s="3" t="str">
        <v>Mpala Ranch, Laikipia</v>
      </c>
      <c r="CV518" s="3" t="str">
        <v>Mpala Ranch, Laikipia</v>
      </c>
      <c r="CW518" s="3" t="str">
        <v>Mpala Ranch, Laikipia</v>
      </c>
      <c r="CX518" s="3" t="str">
        <v>Mpala Ranch, Laikipia</v>
      </c>
      <c r="CY518" s="3" t="str">
        <v>Mpala Ranch, Laikipia</v>
      </c>
      <c r="CZ518" s="3" t="str">
        <v>Mpala Ranch, Laikipia</v>
      </c>
      <c r="DA518" s="3" t="str">
        <v>Mpala Ranch, Laikipia</v>
      </c>
      <c r="DB518" s="3" t="str">
        <v>Mpala Ranch, Laikipia</v>
      </c>
      <c r="DC518" s="3" t="str">
        <v>Mpala Ranch, Laikipia</v>
      </c>
      <c r="DD518" s="3" t="str">
        <v>Mpala Ranch, Laikipia</v>
      </c>
      <c r="DE518" s="3" t="str">
        <v>Mpala Ranch, Laikipia</v>
      </c>
      <c r="DF518" s="3" t="str">
        <v>Mpala Ranch, Laikipia</v>
      </c>
      <c r="DG518" s="3" t="str">
        <v>Mpala Ranch, Laikipia</v>
      </c>
      <c r="DH518" s="3" t="str">
        <v>Mpala Ranch, Laikipia</v>
      </c>
      <c r="DI518" s="3" t="str">
        <v>Mpala Ranch, Laikipia</v>
      </c>
      <c r="DJ518" s="3" t="str">
        <v>Mpala Ranch, Laikipia</v>
      </c>
      <c r="DK518" s="3" t="str">
        <v>Mpala Ranch, Laikipia</v>
      </c>
      <c r="DL518" s="3" t="str">
        <v>Mpala Ranch, Laikipia</v>
      </c>
      <c r="DM518" s="3" t="str">
        <v>Mpala Ranch, Laikipia</v>
      </c>
      <c r="DN518" s="3" t="str">
        <v>Mpala Ranch, Laikipia</v>
      </c>
      <c r="DO518" s="3" t="str">
        <v>Mpala Ranch, Laikipia</v>
      </c>
      <c r="DP518" s="3" t="str">
        <v>Mpala Ranch, Laikipia</v>
      </c>
    </row>
    <row r="519" spans="1:120" ht="14.5" x14ac:dyDescent="0.35">
      <c r="A519" s="3">
        <v>-8.9111999999999991</v>
      </c>
      <c r="B519" s="3">
        <v>33.957999999999998</v>
      </c>
      <c r="C519" s="3" t="s">
        <v>226</v>
      </c>
      <c r="D519" s="3" t="s">
        <v>107</v>
      </c>
      <c r="E519" s="3" t="s">
        <v>550</v>
      </c>
      <c r="F519" s="3">
        <v>1000</v>
      </c>
      <c r="G519"/>
      <c r="H519" s="3" t="str">
        <f>CONCATENATE(site_list[[#This Row],[Country]],site_list[[#This Row],[Site.ID]])</f>
        <v>TanzaniaMpangala</v>
      </c>
      <c r="BB519" s="3" t="str">
        <v>Mpangala</v>
      </c>
      <c r="BC519" s="3" t="str">
        <v>Mpangala</v>
      </c>
      <c r="BD519" s="3" t="str">
        <v>Mpangala</v>
      </c>
      <c r="BE519" s="3" t="str">
        <v>Mpangala</v>
      </c>
      <c r="BF519" s="3" t="str">
        <v>Mpangala</v>
      </c>
      <c r="BG519" s="3" t="str">
        <v>Mpangala</v>
      </c>
      <c r="BH519" s="3" t="str">
        <v>Mpangala</v>
      </c>
      <c r="BI519" s="3" t="str">
        <v>Mpangala</v>
      </c>
      <c r="BJ519" s="3" t="str">
        <v>Mpangala</v>
      </c>
      <c r="BK519" s="3" t="str">
        <v>Mpangala</v>
      </c>
      <c r="BL519" s="3" t="str">
        <v>Mpangala</v>
      </c>
      <c r="BM519" s="3" t="str">
        <v>Mpangala</v>
      </c>
      <c r="BN519" s="3" t="str">
        <v>Mpangala</v>
      </c>
      <c r="BO519" s="3" t="str">
        <v>Mpangala</v>
      </c>
      <c r="BP519" s="3" t="str">
        <v>Mpangala</v>
      </c>
      <c r="BQ519" s="3" t="str">
        <v>Mpangala</v>
      </c>
      <c r="BR519" s="3" t="str">
        <v>Mpangala</v>
      </c>
      <c r="BS519" s="3" t="str">
        <v>Mpangala</v>
      </c>
      <c r="BT519" s="3" t="str">
        <v>Mpangala</v>
      </c>
      <c r="BU519" s="3" t="str">
        <v>Mpangala</v>
      </c>
      <c r="BV519" s="3" t="str">
        <v>Mpangala</v>
      </c>
      <c r="BW519" s="3" t="str">
        <v>Mpangala</v>
      </c>
      <c r="BX519" s="3" t="str">
        <v>Mpangala</v>
      </c>
      <c r="BY519" s="3" t="str">
        <v>Mpangala</v>
      </c>
      <c r="BZ519" s="3" t="str">
        <v>Mpangala</v>
      </c>
      <c r="CA519" s="3" t="str">
        <v>Mpangala</v>
      </c>
      <c r="CB519" s="3" t="str">
        <v>Mpangala</v>
      </c>
      <c r="CC519" s="3" t="str">
        <v>Mpangala</v>
      </c>
      <c r="CD519" s="3" t="str">
        <v>Mpangala</v>
      </c>
      <c r="CE519" s="3" t="str">
        <v>Mpangala</v>
      </c>
      <c r="CF519" s="3" t="str">
        <v>Mpangala</v>
      </c>
      <c r="CG519" s="3" t="str">
        <v>Mpangala</v>
      </c>
      <c r="CK519" s="3" t="str">
        <v>Mpangala</v>
      </c>
      <c r="CM519" s="3" t="str">
        <v>Mpangala</v>
      </c>
      <c r="CN519" s="3" t="str">
        <v>Mpangala</v>
      </c>
      <c r="CO519" s="3" t="str">
        <v>Mpangala</v>
      </c>
      <c r="CP519" s="3" t="str">
        <v>Mpangala</v>
      </c>
      <c r="CQ519" s="3" t="str">
        <v>Mpangala</v>
      </c>
      <c r="CR519" s="3" t="str">
        <v>Mpangala</v>
      </c>
      <c r="CS519" s="3" t="str">
        <v>Mpangala</v>
      </c>
      <c r="CT519" s="3" t="str">
        <v>Mpangala</v>
      </c>
      <c r="CU519" s="3" t="str">
        <v>Mpangala</v>
      </c>
      <c r="CV519" s="3" t="str">
        <v>Mpangala</v>
      </c>
      <c r="CW519" s="3" t="str">
        <v>Mpangala</v>
      </c>
      <c r="CX519" s="3" t="str">
        <v>Mpangala</v>
      </c>
      <c r="CY519" s="3" t="str">
        <v>Mpangala</v>
      </c>
      <c r="CZ519" s="3" t="str">
        <v>Mpangala</v>
      </c>
      <c r="DA519" s="3" t="str">
        <v>Mpangala</v>
      </c>
      <c r="DB519" s="3" t="str">
        <v>Mpangala</v>
      </c>
      <c r="DC519" s="3" t="str">
        <v>Mpangala</v>
      </c>
      <c r="DD519" s="3" t="str">
        <v>Mpangala</v>
      </c>
      <c r="DE519" s="3" t="str">
        <v>Mpangala</v>
      </c>
      <c r="DF519" s="3" t="str">
        <v>Mpangala</v>
      </c>
      <c r="DG519" s="3" t="str">
        <v>Mpangala</v>
      </c>
      <c r="DH519" s="3" t="str">
        <v>Mpangala</v>
      </c>
      <c r="DI519" s="3" t="str">
        <v>Mpangala</v>
      </c>
      <c r="DJ519" s="3" t="str">
        <v>Mpangala</v>
      </c>
      <c r="DK519" s="3" t="str">
        <v>Mpangala</v>
      </c>
      <c r="DL519" s="3" t="str">
        <v>Mpangala</v>
      </c>
      <c r="DM519" s="3" t="str">
        <v>Mpangala</v>
      </c>
      <c r="DN519" s="3" t="str">
        <v>Mpangala</v>
      </c>
      <c r="DO519" s="3" t="str">
        <v>Mpangala</v>
      </c>
      <c r="DP519" s="3" t="str">
        <v>Mpangala</v>
      </c>
    </row>
    <row r="520" spans="1:120" ht="14.5" x14ac:dyDescent="0.35">
      <c r="A520" s="3">
        <v>-2.8330000000000002</v>
      </c>
      <c r="B520" s="3">
        <v>29.07</v>
      </c>
      <c r="C520" s="3" t="s">
        <v>115</v>
      </c>
      <c r="D520" s="3" t="s">
        <v>107</v>
      </c>
      <c r="E520" s="3" t="s">
        <v>245</v>
      </c>
      <c r="F520" s="3">
        <v>300</v>
      </c>
      <c r="G520"/>
      <c r="H520" s="3" t="str">
        <f>CONCATENATE(site_list[[#This Row],[Country]],site_list[[#This Row],[Site.ID]])</f>
        <v>BurundiMparambo</v>
      </c>
      <c r="BB520" s="3" t="str">
        <v>Mparambo</v>
      </c>
      <c r="BC520" s="3" t="str">
        <v>Mparambo</v>
      </c>
      <c r="BD520" s="3" t="str">
        <v>Mparambo</v>
      </c>
      <c r="BE520" s="3" t="str">
        <v>Mparambo</v>
      </c>
      <c r="BF520" s="3" t="str">
        <v>Mparambo</v>
      </c>
      <c r="BG520" s="3" t="str">
        <v>Mparambo</v>
      </c>
      <c r="BH520" s="3" t="str">
        <v>Mparambo</v>
      </c>
      <c r="BI520" s="3" t="str">
        <v>Mparambo</v>
      </c>
      <c r="BJ520" s="3" t="str">
        <v>Mparambo</v>
      </c>
      <c r="BK520" s="3" t="str">
        <v>Mparambo</v>
      </c>
      <c r="BL520" s="3" t="str">
        <v>Mparambo</v>
      </c>
      <c r="BM520" s="3" t="str">
        <v>Mparambo</v>
      </c>
      <c r="BN520" s="3" t="str">
        <v>Mparambo</v>
      </c>
      <c r="BO520" s="3" t="str">
        <v>Mparambo</v>
      </c>
      <c r="BP520" s="3" t="str">
        <v>Mparambo</v>
      </c>
      <c r="BQ520" s="3" t="str">
        <v>Mparambo</v>
      </c>
      <c r="BR520" s="3" t="str">
        <v>Mparambo</v>
      </c>
      <c r="BS520" s="3" t="str">
        <v>Mparambo</v>
      </c>
      <c r="BT520" s="3" t="str">
        <v>Mparambo</v>
      </c>
      <c r="BU520" s="3" t="str">
        <v>Mparambo</v>
      </c>
      <c r="BV520" s="3" t="str">
        <v>Mparambo</v>
      </c>
      <c r="BW520" s="3" t="str">
        <v>Mparambo</v>
      </c>
      <c r="BX520" s="3" t="str">
        <v>Mparambo</v>
      </c>
      <c r="BY520" s="3" t="str">
        <v>Mparambo</v>
      </c>
      <c r="BZ520" s="3" t="str">
        <v>Mparambo</v>
      </c>
      <c r="CA520" s="3" t="str">
        <v>Mparambo</v>
      </c>
      <c r="CB520" s="3" t="str">
        <v>Mparambo</v>
      </c>
      <c r="CC520" s="3" t="str">
        <v>Mparambo</v>
      </c>
      <c r="CD520" s="3" t="str">
        <v>Mparambo</v>
      </c>
      <c r="CE520" s="3" t="str">
        <v>Mparambo</v>
      </c>
      <c r="CF520" s="3" t="str">
        <v>Mparambo</v>
      </c>
      <c r="CG520" s="3" t="str">
        <v>Mparambo</v>
      </c>
      <c r="CK520" s="3" t="str">
        <v>Mparambo</v>
      </c>
      <c r="CM520" s="3" t="str">
        <v>Mparambo</v>
      </c>
      <c r="CN520" s="3" t="str">
        <v>Mparambo</v>
      </c>
      <c r="CO520" s="3" t="str">
        <v>Mparambo</v>
      </c>
      <c r="CP520" s="3" t="str">
        <v>Mparambo</v>
      </c>
      <c r="CQ520" s="3" t="str">
        <v>Mparambo</v>
      </c>
      <c r="CR520" s="3" t="str">
        <v>Mparambo</v>
      </c>
      <c r="CS520" s="3" t="str">
        <v>Mparambo</v>
      </c>
      <c r="CT520" s="3" t="str">
        <v>Mparambo</v>
      </c>
      <c r="CU520" s="3" t="str">
        <v>Mparambo</v>
      </c>
      <c r="CV520" s="3" t="str">
        <v>Mparambo</v>
      </c>
      <c r="CW520" s="3" t="str">
        <v>Mparambo</v>
      </c>
      <c r="CX520" s="3" t="str">
        <v>Mparambo</v>
      </c>
      <c r="CY520" s="3" t="str">
        <v>Mparambo</v>
      </c>
      <c r="CZ520" s="3" t="str">
        <v>Mparambo</v>
      </c>
      <c r="DA520" s="3" t="str">
        <v>Mparambo</v>
      </c>
      <c r="DB520" s="3" t="str">
        <v>Mparambo</v>
      </c>
      <c r="DC520" s="3" t="str">
        <v>Mparambo</v>
      </c>
      <c r="DD520" s="3" t="str">
        <v>Mparambo</v>
      </c>
      <c r="DE520" s="3" t="str">
        <v>Mparambo</v>
      </c>
      <c r="DF520" s="3" t="str">
        <v>Mparambo</v>
      </c>
      <c r="DG520" s="3" t="str">
        <v>Mparambo</v>
      </c>
      <c r="DH520" s="3" t="str">
        <v>Mparambo</v>
      </c>
      <c r="DI520" s="3" t="str">
        <v>Mparambo</v>
      </c>
      <c r="DJ520" s="3" t="str">
        <v>Mparambo</v>
      </c>
      <c r="DK520" s="3" t="str">
        <v>Mparambo</v>
      </c>
      <c r="DL520" s="3" t="str">
        <v>Mparambo</v>
      </c>
      <c r="DM520" s="3" t="str">
        <v>Mparambo</v>
      </c>
      <c r="DN520" s="3" t="str">
        <v>Mparambo</v>
      </c>
      <c r="DO520" s="3" t="str">
        <v>Mparambo</v>
      </c>
      <c r="DP520" s="3" t="str">
        <v>Mparambo</v>
      </c>
    </row>
    <row r="521" spans="1:120" ht="14.5" x14ac:dyDescent="0.35">
      <c r="A521" s="3">
        <v>-13.644399999999999</v>
      </c>
      <c r="B521" s="3">
        <v>32.555</v>
      </c>
      <c r="C521" s="3" t="s">
        <v>238</v>
      </c>
      <c r="D521" s="3" t="s">
        <v>107</v>
      </c>
      <c r="E521" s="3" t="s">
        <v>7757</v>
      </c>
      <c r="F521" s="3">
        <v>500</v>
      </c>
      <c r="G521"/>
      <c r="H521" s="3" t="str">
        <f>CONCATENATE(site_list[[#This Row],[Country]],site_list[[#This Row],[Site.ID]])</f>
        <v>ZambiaMsekera</v>
      </c>
      <c r="BB521" s="3" t="str">
        <v>Msekera</v>
      </c>
      <c r="BC521" s="3" t="str">
        <v>Msekera</v>
      </c>
      <c r="BD521" s="3" t="str">
        <v>Msekera</v>
      </c>
      <c r="BE521" s="3" t="str">
        <v>Msekera</v>
      </c>
      <c r="BF521" s="3" t="str">
        <v>Msekera</v>
      </c>
      <c r="BG521" s="3" t="str">
        <v>Msekera</v>
      </c>
      <c r="BH521" s="3" t="str">
        <v>Msekera</v>
      </c>
      <c r="BI521" s="3" t="str">
        <v>Msekera</v>
      </c>
      <c r="BJ521" s="3" t="str">
        <v>Msekera</v>
      </c>
      <c r="BK521" s="3" t="str">
        <v>Msekera</v>
      </c>
      <c r="BL521" s="3" t="str">
        <v>Msekera</v>
      </c>
      <c r="BM521" s="3" t="str">
        <v>Msekera</v>
      </c>
      <c r="BN521" s="3" t="str">
        <v>Msekera</v>
      </c>
      <c r="BO521" s="3" t="str">
        <v>Msekera</v>
      </c>
      <c r="BP521" s="3" t="str">
        <v>Msekera</v>
      </c>
      <c r="BQ521" s="3" t="str">
        <v>Msekera</v>
      </c>
      <c r="BR521" s="3" t="str">
        <v>Msekera</v>
      </c>
      <c r="BS521" s="3" t="str">
        <v>Msekera</v>
      </c>
      <c r="BT521" s="3" t="str">
        <v>Msekera</v>
      </c>
      <c r="BU521" s="3" t="str">
        <v>Msekera</v>
      </c>
      <c r="BV521" s="3" t="str">
        <v>Msekera</v>
      </c>
      <c r="BW521" s="3" t="str">
        <v>Msekera</v>
      </c>
      <c r="BX521" s="3" t="str">
        <v>Msekera</v>
      </c>
      <c r="BY521" s="3" t="str">
        <v>Msekera</v>
      </c>
      <c r="BZ521" s="3" t="str">
        <v>Msekera</v>
      </c>
      <c r="CA521" s="3" t="str">
        <v>Msekera</v>
      </c>
      <c r="CB521" s="3" t="str">
        <v>Msekera</v>
      </c>
      <c r="CC521" s="3" t="str">
        <v>Msekera</v>
      </c>
      <c r="CD521" s="3" t="str">
        <v>Msekera</v>
      </c>
      <c r="CE521" s="3" t="str">
        <v>Msekera</v>
      </c>
      <c r="CF521" s="3" t="str">
        <v>Msekera</v>
      </c>
      <c r="CG521" s="3" t="str">
        <v>Msekera</v>
      </c>
      <c r="CK521" s="3" t="str">
        <v>Msekera</v>
      </c>
      <c r="CM521" s="3" t="str">
        <v>Msekera</v>
      </c>
      <c r="CN521" s="3" t="str">
        <v>Msekera</v>
      </c>
      <c r="CO521" s="3" t="str">
        <v>Msekera</v>
      </c>
      <c r="CP521" s="3" t="str">
        <v>Msekera</v>
      </c>
      <c r="CQ521" s="3" t="str">
        <v>Msekera</v>
      </c>
      <c r="CR521" s="3" t="str">
        <v>Msekera</v>
      </c>
      <c r="CS521" s="3" t="str">
        <v>Msekera</v>
      </c>
      <c r="CT521" s="3" t="str">
        <v>Msekera</v>
      </c>
      <c r="CU521" s="3" t="str">
        <v>Msekera</v>
      </c>
      <c r="CV521" s="3" t="str">
        <v>Msekera</v>
      </c>
      <c r="CW521" s="3" t="str">
        <v>Msekera</v>
      </c>
      <c r="CX521" s="3" t="str">
        <v>Msekera</v>
      </c>
      <c r="CY521" s="3" t="str">
        <v>Msekera</v>
      </c>
      <c r="CZ521" s="3" t="str">
        <v>Msekera</v>
      </c>
      <c r="DA521" s="3" t="str">
        <v>Msekera</v>
      </c>
      <c r="DB521" s="3" t="str">
        <v>Msekera</v>
      </c>
      <c r="DC521" s="3" t="str">
        <v>Msekera</v>
      </c>
      <c r="DD521" s="3" t="str">
        <v>Msekera</v>
      </c>
      <c r="DE521" s="3" t="str">
        <v>Msekera</v>
      </c>
      <c r="DF521" s="3" t="str">
        <v>Msekera</v>
      </c>
      <c r="DG521" s="3" t="str">
        <v>Msekera</v>
      </c>
      <c r="DH521" s="3" t="str">
        <v>Msekera</v>
      </c>
      <c r="DI521" s="3" t="str">
        <v>Msekera</v>
      </c>
      <c r="DJ521" s="3" t="str">
        <v>Msekera</v>
      </c>
      <c r="DK521" s="3" t="str">
        <v>Msekera</v>
      </c>
      <c r="DL521" s="3" t="str">
        <v>Msekera</v>
      </c>
      <c r="DM521" s="3" t="str">
        <v>Msekera</v>
      </c>
      <c r="DN521" s="3" t="str">
        <v>Msekera</v>
      </c>
      <c r="DO521" s="3" t="str">
        <v>Msekera</v>
      </c>
      <c r="DP521" s="3" t="str">
        <v>Msekera</v>
      </c>
    </row>
    <row r="522" spans="1:120" ht="14.5" x14ac:dyDescent="0.35">
      <c r="A522" s="3">
        <v>-13.6456</v>
      </c>
      <c r="B522" s="3">
        <v>32.560299999999998</v>
      </c>
      <c r="C522" s="3" t="s">
        <v>238</v>
      </c>
      <c r="D522" s="3" t="s">
        <v>107</v>
      </c>
      <c r="E522" s="3" t="s">
        <v>601</v>
      </c>
      <c r="F522" s="3">
        <v>300</v>
      </c>
      <c r="G522"/>
      <c r="H522" s="3" t="str">
        <f>CONCATENATE(site_list[[#This Row],[Country]],site_list[[#This Row],[Site.ID]])</f>
        <v>ZambiaMsekera RS</v>
      </c>
      <c r="BB522" s="3" t="str">
        <v>Msekera RS</v>
      </c>
      <c r="BC522" s="3" t="str">
        <v>Msekera RS</v>
      </c>
      <c r="BD522" s="3" t="str">
        <v>Msekera RS</v>
      </c>
      <c r="BE522" s="3" t="str">
        <v>Msekera RS</v>
      </c>
      <c r="BF522" s="3" t="str">
        <v>Msekera RS</v>
      </c>
      <c r="BG522" s="3" t="str">
        <v>Msekera RS</v>
      </c>
      <c r="BH522" s="3" t="str">
        <v>Msekera RS</v>
      </c>
      <c r="BI522" s="3" t="str">
        <v>Msekera RS</v>
      </c>
      <c r="BJ522" s="3" t="str">
        <v>Msekera RS</v>
      </c>
      <c r="BK522" s="3" t="str">
        <v>Msekera RS</v>
      </c>
      <c r="BL522" s="3" t="str">
        <v>Msekera RS</v>
      </c>
      <c r="BM522" s="3" t="str">
        <v>Msekera RS</v>
      </c>
      <c r="BN522" s="3" t="str">
        <v>Msekera RS</v>
      </c>
      <c r="BO522" s="3" t="str">
        <v>Msekera RS</v>
      </c>
      <c r="BP522" s="3" t="str">
        <v>Msekera RS</v>
      </c>
      <c r="BQ522" s="3" t="str">
        <v>Msekera RS</v>
      </c>
      <c r="BR522" s="3" t="str">
        <v>Msekera RS</v>
      </c>
      <c r="BS522" s="3" t="str">
        <v>Msekera RS</v>
      </c>
      <c r="BT522" s="3" t="str">
        <v>Msekera RS</v>
      </c>
      <c r="BU522" s="3" t="str">
        <v>Msekera RS</v>
      </c>
      <c r="BV522" s="3" t="str">
        <v>Msekera RS</v>
      </c>
      <c r="BW522" s="3" t="str">
        <v>Msekera RS</v>
      </c>
      <c r="BX522" s="3" t="str">
        <v>Msekera RS</v>
      </c>
      <c r="BY522" s="3" t="str">
        <v>Msekera RS</v>
      </c>
      <c r="BZ522" s="3" t="str">
        <v>Msekera RS</v>
      </c>
      <c r="CA522" s="3" t="str">
        <v>Msekera RS</v>
      </c>
      <c r="CB522" s="3" t="str">
        <v>Msekera RS</v>
      </c>
      <c r="CC522" s="3" t="str">
        <v>Msekera RS</v>
      </c>
      <c r="CD522" s="3" t="str">
        <v>Msekera RS</v>
      </c>
      <c r="CE522" s="3" t="str">
        <v>Msekera RS</v>
      </c>
      <c r="CF522" s="3" t="str">
        <v>Msekera RS</v>
      </c>
      <c r="CG522" s="3" t="str">
        <v>Msekera RS</v>
      </c>
      <c r="CK522" s="3" t="str">
        <v>Msekera RS</v>
      </c>
      <c r="CM522" s="3" t="str">
        <v>Msekera RS</v>
      </c>
      <c r="CN522" s="3" t="str">
        <v>Msekera RS</v>
      </c>
      <c r="CO522" s="3" t="str">
        <v>Msekera RS</v>
      </c>
      <c r="CP522" s="3" t="str">
        <v>Msekera RS</v>
      </c>
      <c r="CQ522" s="3" t="str">
        <v>Msekera RS</v>
      </c>
      <c r="CR522" s="3" t="str">
        <v>Msekera RS</v>
      </c>
      <c r="CS522" s="3" t="str">
        <v>Msekera RS</v>
      </c>
      <c r="CT522" s="3" t="str">
        <v>Msekera RS</v>
      </c>
      <c r="CU522" s="3" t="str">
        <v>Msekera RS</v>
      </c>
      <c r="CV522" s="3" t="str">
        <v>Msekera RS</v>
      </c>
      <c r="CW522" s="3" t="str">
        <v>Msekera RS</v>
      </c>
      <c r="CX522" s="3" t="str">
        <v>Msekera RS</v>
      </c>
      <c r="CY522" s="3" t="str">
        <v>Msekera RS</v>
      </c>
      <c r="CZ522" s="3" t="str">
        <v>Msekera RS</v>
      </c>
      <c r="DA522" s="3" t="str">
        <v>Msekera RS</v>
      </c>
      <c r="DB522" s="3" t="str">
        <v>Msekera RS</v>
      </c>
      <c r="DC522" s="3" t="str">
        <v>Msekera RS</v>
      </c>
      <c r="DD522" s="3" t="str">
        <v>Msekera RS</v>
      </c>
      <c r="DE522" s="3" t="str">
        <v>Msekera RS</v>
      </c>
      <c r="DF522" s="3" t="str">
        <v>Msekera RS</v>
      </c>
      <c r="DG522" s="3" t="str">
        <v>Msekera RS</v>
      </c>
      <c r="DH522" s="3" t="str">
        <v>Msekera RS</v>
      </c>
      <c r="DI522" s="3" t="str">
        <v>Msekera RS</v>
      </c>
      <c r="DJ522" s="3" t="str">
        <v>Msekera RS</v>
      </c>
      <c r="DK522" s="3" t="str">
        <v>Msekera RS</v>
      </c>
      <c r="DL522" s="3" t="str">
        <v>Msekera RS</v>
      </c>
      <c r="DM522" s="3" t="str">
        <v>Msekera RS</v>
      </c>
      <c r="DN522" s="3" t="str">
        <v>Msekera RS</v>
      </c>
      <c r="DO522" s="3" t="str">
        <v>Msekera RS</v>
      </c>
      <c r="DP522" s="3" t="str">
        <v>Msekera RS</v>
      </c>
    </row>
    <row r="523" spans="1:120" ht="14.5" x14ac:dyDescent="0.35">
      <c r="A523" s="3">
        <v>-7.4139999999999997</v>
      </c>
      <c r="B523" s="3">
        <v>36.960999999999999</v>
      </c>
      <c r="C523" s="3" t="s">
        <v>226</v>
      </c>
      <c r="D523" s="3" t="s">
        <v>107</v>
      </c>
      <c r="E523" s="3" t="s">
        <v>551</v>
      </c>
      <c r="F523" s="3">
        <v>5000</v>
      </c>
      <c r="G523"/>
      <c r="H523" s="3" t="str">
        <f>CONCATENATE(site_list[[#This Row],[Country]],site_list[[#This Row],[Site.ID]])</f>
        <v>TanzaniaMsimba</v>
      </c>
      <c r="BB523" s="3" t="str">
        <v>Msimba</v>
      </c>
      <c r="BC523" s="3" t="str">
        <v>Msimba</v>
      </c>
      <c r="BD523" s="3" t="str">
        <v>Msimba</v>
      </c>
      <c r="BE523" s="3" t="str">
        <v>Msimba</v>
      </c>
      <c r="BF523" s="3" t="str">
        <v>Msimba</v>
      </c>
      <c r="BG523" s="3" t="str">
        <v>Msimba</v>
      </c>
      <c r="BH523" s="3" t="str">
        <v>Msimba</v>
      </c>
      <c r="BI523" s="3" t="str">
        <v>Msimba</v>
      </c>
      <c r="BJ523" s="3" t="str">
        <v>Msimba</v>
      </c>
      <c r="BK523" s="3" t="str">
        <v>Msimba</v>
      </c>
      <c r="BL523" s="3" t="str">
        <v>Msimba</v>
      </c>
      <c r="BM523" s="3" t="str">
        <v>Msimba</v>
      </c>
      <c r="BN523" s="3" t="str">
        <v>Msimba</v>
      </c>
      <c r="BO523" s="3" t="str">
        <v>Msimba</v>
      </c>
      <c r="BP523" s="3" t="str">
        <v>Msimba</v>
      </c>
      <c r="BQ523" s="3" t="str">
        <v>Msimba</v>
      </c>
      <c r="BR523" s="3" t="str">
        <v>Msimba</v>
      </c>
      <c r="BS523" s="3" t="str">
        <v>Msimba</v>
      </c>
      <c r="BT523" s="3" t="str">
        <v>Msimba</v>
      </c>
      <c r="BU523" s="3" t="str">
        <v>Msimba</v>
      </c>
      <c r="BV523" s="3" t="str">
        <v>Msimba</v>
      </c>
      <c r="BW523" s="3" t="str">
        <v>Msimba</v>
      </c>
      <c r="BX523" s="3" t="str">
        <v>Msimba</v>
      </c>
      <c r="BY523" s="3" t="str">
        <v>Msimba</v>
      </c>
      <c r="BZ523" s="3" t="str">
        <v>Msimba</v>
      </c>
      <c r="CA523" s="3" t="str">
        <v>Msimba</v>
      </c>
      <c r="CB523" s="3" t="str">
        <v>Msimba</v>
      </c>
      <c r="CC523" s="3" t="str">
        <v>Msimba</v>
      </c>
      <c r="CD523" s="3" t="str">
        <v>Msimba</v>
      </c>
      <c r="CE523" s="3" t="str">
        <v>Msimba</v>
      </c>
      <c r="CF523" s="3" t="str">
        <v>Msimba</v>
      </c>
      <c r="CG523" s="3" t="str">
        <v>Msimba</v>
      </c>
      <c r="CK523" s="3" t="str">
        <v>Msimba</v>
      </c>
      <c r="CM523" s="3" t="str">
        <v>Msimba</v>
      </c>
      <c r="CN523" s="3" t="str">
        <v>Msimba</v>
      </c>
      <c r="CO523" s="3" t="str">
        <v>Msimba</v>
      </c>
      <c r="CP523" s="3" t="str">
        <v>Msimba</v>
      </c>
      <c r="CQ523" s="3" t="str">
        <v>Msimba</v>
      </c>
      <c r="CR523" s="3" t="str">
        <v>Msimba</v>
      </c>
      <c r="CS523" s="3" t="str">
        <v>Msimba</v>
      </c>
      <c r="CT523" s="3" t="str">
        <v>Msimba</v>
      </c>
      <c r="CU523" s="3" t="str">
        <v>Msimba</v>
      </c>
      <c r="CV523" s="3" t="str">
        <v>Msimba</v>
      </c>
      <c r="CW523" s="3" t="str">
        <v>Msimba</v>
      </c>
      <c r="CX523" s="3" t="str">
        <v>Msimba</v>
      </c>
      <c r="CY523" s="3" t="str">
        <v>Msimba</v>
      </c>
      <c r="CZ523" s="3" t="str">
        <v>Msimba</v>
      </c>
      <c r="DA523" s="3" t="str">
        <v>Msimba</v>
      </c>
      <c r="DB523" s="3" t="str">
        <v>Msimba</v>
      </c>
      <c r="DC523" s="3" t="str">
        <v>Msimba</v>
      </c>
      <c r="DD523" s="3" t="str">
        <v>Msimba</v>
      </c>
      <c r="DE523" s="3" t="str">
        <v>Msimba</v>
      </c>
      <c r="DF523" s="3" t="str">
        <v>Msimba</v>
      </c>
      <c r="DG523" s="3" t="str">
        <v>Msimba</v>
      </c>
      <c r="DH523" s="3" t="str">
        <v>Msimba</v>
      </c>
      <c r="DI523" s="3" t="str">
        <v>Msimba</v>
      </c>
      <c r="DJ523" s="3" t="str">
        <v>Msimba</v>
      </c>
      <c r="DK523" s="3" t="str">
        <v>Msimba</v>
      </c>
      <c r="DL523" s="3" t="str">
        <v>Msimba</v>
      </c>
      <c r="DM523" s="3" t="str">
        <v>Msimba</v>
      </c>
      <c r="DN523" s="3" t="str">
        <v>Msimba</v>
      </c>
      <c r="DO523" s="3" t="str">
        <v>Msimba</v>
      </c>
      <c r="DP523" s="3" t="str">
        <v>Msimba</v>
      </c>
    </row>
    <row r="524" spans="1:120" ht="14.5" x14ac:dyDescent="0.35">
      <c r="A524" s="3">
        <v>-1.50183</v>
      </c>
      <c r="B524" s="3">
        <v>29.62922</v>
      </c>
      <c r="C524" s="3" t="s">
        <v>198</v>
      </c>
      <c r="D524" s="3" t="s">
        <v>107</v>
      </c>
      <c r="E524" s="3" t="s">
        <v>7758</v>
      </c>
      <c r="F524" s="3">
        <v>200</v>
      </c>
      <c r="G524"/>
      <c r="H524" s="3" t="str">
        <f>CONCATENATE(site_list[[#This Row],[Country]],site_list[[#This Row],[Site.ID]])</f>
        <v>RwandaMusanze</v>
      </c>
      <c r="BB524" s="3" t="str">
        <v>Musanze</v>
      </c>
      <c r="BC524" s="3" t="str">
        <v>Musanze</v>
      </c>
      <c r="BD524" s="3" t="str">
        <v>Musanze</v>
      </c>
      <c r="BE524" s="3" t="str">
        <v>Musanze</v>
      </c>
      <c r="BF524" s="3" t="str">
        <v>Musanze</v>
      </c>
      <c r="BG524" s="3" t="str">
        <v>Musanze</v>
      </c>
      <c r="BH524" s="3" t="str">
        <v>Musanze</v>
      </c>
      <c r="BI524" s="3" t="str">
        <v>Musanze</v>
      </c>
      <c r="BJ524" s="3" t="str">
        <v>Musanze</v>
      </c>
      <c r="BK524" s="3" t="str">
        <v>Musanze</v>
      </c>
      <c r="BL524" s="3" t="str">
        <v>Musanze</v>
      </c>
      <c r="BM524" s="3" t="str">
        <v>Musanze</v>
      </c>
      <c r="BN524" s="3" t="str">
        <v>Musanze</v>
      </c>
      <c r="BO524" s="3" t="str">
        <v>Musanze</v>
      </c>
      <c r="BP524" s="3" t="str">
        <v>Musanze</v>
      </c>
      <c r="BQ524" s="3" t="str">
        <v>Musanze</v>
      </c>
      <c r="BR524" s="3" t="str">
        <v>Musanze</v>
      </c>
      <c r="BS524" s="3" t="str">
        <v>Musanze</v>
      </c>
      <c r="BT524" s="3" t="str">
        <v>Musanze</v>
      </c>
      <c r="BU524" s="3" t="str">
        <v>Musanze</v>
      </c>
      <c r="BV524" s="3" t="str">
        <v>Musanze</v>
      </c>
      <c r="BW524" s="3" t="str">
        <v>Musanze</v>
      </c>
      <c r="BX524" s="3" t="str">
        <v>Musanze</v>
      </c>
      <c r="BY524" s="3" t="str">
        <v>Musanze</v>
      </c>
      <c r="BZ524" s="3" t="str">
        <v>Musanze</v>
      </c>
      <c r="CA524" s="3" t="str">
        <v>Musanze</v>
      </c>
      <c r="CB524" s="3" t="str">
        <v>Musanze</v>
      </c>
      <c r="CC524" s="3" t="str">
        <v>Musanze</v>
      </c>
      <c r="CD524" s="3" t="str">
        <v>Musanze</v>
      </c>
      <c r="CE524" s="3" t="str">
        <v>Musanze</v>
      </c>
      <c r="CF524" s="3" t="str">
        <v>Musanze</v>
      </c>
      <c r="CG524" s="3" t="str">
        <v>Musanze</v>
      </c>
      <c r="CK524" s="3" t="str">
        <v>Musanze</v>
      </c>
      <c r="CM524" s="3" t="str">
        <v>Musanze</v>
      </c>
      <c r="CN524" s="3" t="str">
        <v>Musanze</v>
      </c>
      <c r="CO524" s="3" t="str">
        <v>Musanze</v>
      </c>
      <c r="CP524" s="3" t="str">
        <v>Musanze</v>
      </c>
      <c r="CQ524" s="3" t="str">
        <v>Musanze</v>
      </c>
      <c r="CR524" s="3" t="str">
        <v>Musanze</v>
      </c>
      <c r="CS524" s="3" t="str">
        <v>Musanze</v>
      </c>
      <c r="CT524" s="3" t="str">
        <v>Musanze</v>
      </c>
      <c r="CU524" s="3" t="str">
        <v>Musanze</v>
      </c>
      <c r="CV524" s="3" t="str">
        <v>Musanze</v>
      </c>
      <c r="CW524" s="3" t="str">
        <v>Musanze</v>
      </c>
      <c r="CX524" s="3" t="str">
        <v>Musanze</v>
      </c>
      <c r="CY524" s="3" t="str">
        <v>Musanze</v>
      </c>
      <c r="CZ524" s="3" t="str">
        <v>Musanze</v>
      </c>
      <c r="DA524" s="3" t="str">
        <v>Musanze</v>
      </c>
      <c r="DB524" s="3" t="str">
        <v>Musanze</v>
      </c>
      <c r="DC524" s="3" t="str">
        <v>Musanze</v>
      </c>
      <c r="DD524" s="3" t="str">
        <v>Musanze</v>
      </c>
      <c r="DE524" s="3" t="str">
        <v>Musanze</v>
      </c>
      <c r="DF524" s="3" t="str">
        <v>Musanze</v>
      </c>
      <c r="DG524" s="3" t="str">
        <v>Musanze</v>
      </c>
      <c r="DH524" s="3" t="str">
        <v>Musanze</v>
      </c>
      <c r="DI524" s="3" t="str">
        <v>Musanze</v>
      </c>
      <c r="DJ524" s="3" t="str">
        <v>Musanze</v>
      </c>
      <c r="DK524" s="3" t="str">
        <v>Musanze</v>
      </c>
      <c r="DL524" s="3" t="str">
        <v>Musanze</v>
      </c>
      <c r="DM524" s="3" t="str">
        <v>Musanze</v>
      </c>
      <c r="DN524" s="3" t="str">
        <v>Musanze</v>
      </c>
      <c r="DO524" s="3" t="str">
        <v>Musanze</v>
      </c>
      <c r="DP524" s="3" t="str">
        <v>Musanze</v>
      </c>
    </row>
    <row r="525" spans="1:120" ht="14.5" x14ac:dyDescent="0.35">
      <c r="A525" s="3">
        <v>12.058</v>
      </c>
      <c r="B525" s="3">
        <v>30.332000000000001</v>
      </c>
      <c r="C525" s="3" t="s">
        <v>217</v>
      </c>
      <c r="D525" s="3" t="s">
        <v>107</v>
      </c>
      <c r="E525" s="3" t="s">
        <v>534</v>
      </c>
      <c r="F525" s="3">
        <v>5000</v>
      </c>
      <c r="G525"/>
      <c r="H525" s="3" t="str">
        <f>CONCATENATE(site_list[[#This Row],[Country]],site_list[[#This Row],[Site.ID]])</f>
        <v>SudanNabag</v>
      </c>
      <c r="BB525" s="3" t="str">
        <v>Nabag</v>
      </c>
      <c r="BC525" s="3" t="str">
        <v>Nabag</v>
      </c>
      <c r="BD525" s="3" t="str">
        <v>Nabag</v>
      </c>
      <c r="BE525" s="3" t="str">
        <v>Nabag</v>
      </c>
      <c r="BF525" s="3" t="str">
        <v>Nabag</v>
      </c>
      <c r="BG525" s="3" t="str">
        <v>Nabag</v>
      </c>
      <c r="BH525" s="3" t="str">
        <v>Nabag</v>
      </c>
      <c r="BI525" s="3" t="str">
        <v>Nabag</v>
      </c>
      <c r="BJ525" s="3" t="str">
        <v>Nabag</v>
      </c>
      <c r="BK525" s="3" t="str">
        <v>Nabag</v>
      </c>
      <c r="BL525" s="3" t="str">
        <v>Nabag</v>
      </c>
      <c r="BM525" s="3" t="str">
        <v>Nabag</v>
      </c>
      <c r="BN525" s="3" t="str">
        <v>Nabag</v>
      </c>
      <c r="BO525" s="3" t="str">
        <v>Nabag</v>
      </c>
      <c r="BP525" s="3" t="str">
        <v>Nabag</v>
      </c>
      <c r="BQ525" s="3" t="str">
        <v>Nabag</v>
      </c>
      <c r="BR525" s="3" t="str">
        <v>Nabag</v>
      </c>
      <c r="BS525" s="3" t="str">
        <v>Nabag</v>
      </c>
      <c r="BT525" s="3" t="str">
        <v>Nabag</v>
      </c>
      <c r="BU525" s="3" t="str">
        <v>Nabag</v>
      </c>
      <c r="BV525" s="3" t="str">
        <v>Nabag</v>
      </c>
      <c r="BW525" s="3" t="str">
        <v>Nabag</v>
      </c>
      <c r="BX525" s="3" t="str">
        <v>Nabag</v>
      </c>
      <c r="BY525" s="3" t="str">
        <v>Nabag</v>
      </c>
      <c r="BZ525" s="3" t="str">
        <v>Nabag</v>
      </c>
      <c r="CA525" s="3" t="str">
        <v>Nabag</v>
      </c>
      <c r="CB525" s="3" t="str">
        <v>Nabag</v>
      </c>
      <c r="CC525" s="3" t="str">
        <v>Nabag</v>
      </c>
      <c r="CD525" s="3" t="str">
        <v>Nabag</v>
      </c>
      <c r="CE525" s="3" t="str">
        <v>Nabag</v>
      </c>
      <c r="CF525" s="3" t="str">
        <v>Nabag</v>
      </c>
      <c r="CG525" s="3" t="str">
        <v>Nabag</v>
      </c>
      <c r="CK525" s="3" t="str">
        <v>Nabag</v>
      </c>
      <c r="CM525" s="3" t="str">
        <v>Nabag</v>
      </c>
      <c r="CN525" s="3" t="str">
        <v>Nabag</v>
      </c>
      <c r="CO525" s="3" t="str">
        <v>Nabag</v>
      </c>
      <c r="CP525" s="3" t="str">
        <v>Nabag</v>
      </c>
      <c r="CQ525" s="3" t="str">
        <v>Nabag</v>
      </c>
      <c r="CR525" s="3" t="str">
        <v>Nabag</v>
      </c>
      <c r="CS525" s="3" t="str">
        <v>Nabag</v>
      </c>
      <c r="CT525" s="3" t="str">
        <v>Nabag</v>
      </c>
      <c r="CU525" s="3" t="str">
        <v>Nabag</v>
      </c>
      <c r="CV525" s="3" t="str">
        <v>Nabag</v>
      </c>
      <c r="CW525" s="3" t="str">
        <v>Nabag</v>
      </c>
      <c r="CX525" s="3" t="str">
        <v>Nabag</v>
      </c>
      <c r="CY525" s="3" t="str">
        <v>Nabag</v>
      </c>
      <c r="CZ525" s="3" t="str">
        <v>Nabag</v>
      </c>
      <c r="DA525" s="3" t="str">
        <v>Nabag</v>
      </c>
      <c r="DB525" s="3" t="str">
        <v>Nabag</v>
      </c>
      <c r="DC525" s="3" t="str">
        <v>Nabag</v>
      </c>
      <c r="DD525" s="3" t="str">
        <v>Nabag</v>
      </c>
      <c r="DE525" s="3" t="str">
        <v>Nabag</v>
      </c>
      <c r="DF525" s="3" t="str">
        <v>Nabag</v>
      </c>
      <c r="DG525" s="3" t="str">
        <v>Nabag</v>
      </c>
      <c r="DH525" s="3" t="str">
        <v>Nabag</v>
      </c>
      <c r="DI525" s="3" t="str">
        <v>Nabag</v>
      </c>
      <c r="DJ525" s="3" t="str">
        <v>Nabag</v>
      </c>
      <c r="DK525" s="3" t="str">
        <v>Nabag</v>
      </c>
      <c r="DL525" s="3" t="str">
        <v>Nabag</v>
      </c>
      <c r="DM525" s="3" t="str">
        <v>Nabag</v>
      </c>
      <c r="DN525" s="3" t="str">
        <v>Nabag</v>
      </c>
      <c r="DO525" s="3" t="str">
        <v>Nabag</v>
      </c>
      <c r="DP525" s="3" t="str">
        <v>Nabag</v>
      </c>
    </row>
    <row r="526" spans="1:120" ht="14.5" x14ac:dyDescent="0.35">
      <c r="A526" s="3">
        <v>-13.6167</v>
      </c>
      <c r="B526" s="3">
        <v>33.933</v>
      </c>
      <c r="C526" s="3" t="s">
        <v>178</v>
      </c>
      <c r="D526" s="3" t="s">
        <v>112</v>
      </c>
      <c r="E526" s="3" t="s">
        <v>10302</v>
      </c>
      <c r="F526" s="3">
        <v>500</v>
      </c>
      <c r="G526"/>
      <c r="H526" s="3" t="str">
        <f>CONCATENATE(site_list[[#This Row],[Country]],site_list[[#This Row],[Site.ID]])</f>
        <v>MalawiNachisaka Extension Planning-(EPA)</v>
      </c>
      <c r="BB526" s="3" t="str">
        <v>Nachisaka Extension Planning-(EPA)</v>
      </c>
      <c r="BC526" s="3" t="str">
        <v>Nachisaka Extension Planning-(EPA)</v>
      </c>
      <c r="BD526" s="3" t="str">
        <v>Nachisaka Extension Planning-(EPA)</v>
      </c>
      <c r="BE526" s="3" t="str">
        <v>Nachisaka Extension Planning-(EPA)</v>
      </c>
      <c r="BF526" s="3" t="str">
        <v>Nachisaka Extension Planning-(EPA)</v>
      </c>
      <c r="BG526" s="3" t="str">
        <v>Nachisaka Extension Planning-(EPA)</v>
      </c>
      <c r="BH526" s="3" t="str">
        <v>Nachisaka Extension Planning-(EPA)</v>
      </c>
      <c r="BI526" s="3" t="str">
        <v>Nachisaka Extension Planning-(EPA)</v>
      </c>
      <c r="BJ526" s="3" t="str">
        <v>Nachisaka Extension Planning-(EPA)</v>
      </c>
      <c r="BK526" s="3" t="str">
        <v>Nachisaka Extension Planning-(EPA)</v>
      </c>
      <c r="BL526" s="3" t="str">
        <v>Nachisaka Extension Planning-(EPA)</v>
      </c>
      <c r="BM526" s="3" t="str">
        <v>Nachisaka Extension Planning-(EPA)</v>
      </c>
      <c r="BN526" s="3" t="str">
        <v>Nachisaka Extension Planning-(EPA)</v>
      </c>
      <c r="BO526" s="3" t="str">
        <v>Nachisaka Extension Planning-(EPA)</v>
      </c>
      <c r="BP526" s="3" t="str">
        <v>Nachisaka Extension Planning-(EPA)</v>
      </c>
      <c r="BQ526" s="3" t="str">
        <v>Nachisaka Extension Planning-(EPA)</v>
      </c>
      <c r="BR526" s="3" t="str">
        <v>Nachisaka Extension Planning-(EPA)</v>
      </c>
      <c r="BS526" s="3" t="str">
        <v>Nachisaka Extension Planning-(EPA)</v>
      </c>
      <c r="BT526" s="3" t="str">
        <v>Nachisaka Extension Planning-(EPA)</v>
      </c>
      <c r="BU526" s="3" t="str">
        <v>Nachisaka Extension Planning-(EPA)</v>
      </c>
      <c r="BV526" s="3" t="str">
        <v>Nachisaka Extension Planning-(EPA)</v>
      </c>
      <c r="BW526" s="3" t="str">
        <v>Nachisaka Extension Planning-(EPA)</v>
      </c>
      <c r="BX526" s="3" t="str">
        <v>Nachisaka Extension Planning-(EPA)</v>
      </c>
      <c r="BY526" s="3" t="str">
        <v>Nachisaka Extension Planning-(EPA)</v>
      </c>
      <c r="BZ526" s="3" t="str">
        <v>Nachisaka Extension Planning-(EPA)</v>
      </c>
      <c r="CA526" s="3" t="str">
        <v>Nachisaka Extension Planning-(EPA)</v>
      </c>
      <c r="CB526" s="3" t="str">
        <v>Nachisaka Extension Planning-(EPA)</v>
      </c>
      <c r="CC526" s="3" t="str">
        <v>Nachisaka Extension Planning-(EPA)</v>
      </c>
      <c r="CD526" s="3" t="str">
        <v>Nachisaka Extension Planning-(EPA)</v>
      </c>
      <c r="CE526" s="3" t="str">
        <v>Nachisaka Extension Planning-(EPA)</v>
      </c>
      <c r="CF526" s="3" t="str">
        <v>Nachisaka Extension Planning-(EPA)</v>
      </c>
      <c r="CG526" s="3" t="str">
        <v>Nachisaka Extension Planning-(EPA)</v>
      </c>
      <c r="CK526" s="3" t="str">
        <v>Nachisaka Extension Planning-(EPA)</v>
      </c>
      <c r="CM526" s="3" t="str">
        <v>Nachisaka Extension Planning-(EPA)</v>
      </c>
      <c r="CN526" s="3" t="str">
        <v>Nachisaka Extension Planning-(EPA)</v>
      </c>
      <c r="CO526" s="3" t="str">
        <v>Nachisaka Extension Planning-(EPA)</v>
      </c>
      <c r="CP526" s="3" t="str">
        <v>Nachisaka Extension Planning-(EPA)</v>
      </c>
      <c r="CQ526" s="3" t="str">
        <v>Nachisaka Extension Planning-(EPA)</v>
      </c>
      <c r="CR526" s="3" t="str">
        <v>Nachisaka Extension Planning-(EPA)</v>
      </c>
      <c r="CS526" s="3" t="str">
        <v>Nachisaka Extension Planning-(EPA)</v>
      </c>
      <c r="CT526" s="3" t="str">
        <v>Nachisaka Extension Planning-(EPA)</v>
      </c>
      <c r="CU526" s="3" t="str">
        <v>Nachisaka Extension Planning-(EPA)</v>
      </c>
      <c r="CV526" s="3" t="str">
        <v>Nachisaka Extension Planning-(EPA)</v>
      </c>
      <c r="CW526" s="3" t="str">
        <v>Nachisaka Extension Planning-(EPA)</v>
      </c>
      <c r="CX526" s="3" t="str">
        <v>Nachisaka Extension Planning-(EPA)</v>
      </c>
      <c r="CY526" s="3" t="str">
        <v>Nachisaka Extension Planning-(EPA)</v>
      </c>
      <c r="CZ526" s="3" t="str">
        <v>Nachisaka Extension Planning-(EPA)</v>
      </c>
      <c r="DA526" s="3" t="str">
        <v>Nachisaka Extension Planning-(EPA)</v>
      </c>
      <c r="DB526" s="3" t="str">
        <v>Nachisaka Extension Planning-(EPA)</v>
      </c>
      <c r="DC526" s="3" t="str">
        <v>Nachisaka Extension Planning-(EPA)</v>
      </c>
      <c r="DD526" s="3" t="str">
        <v>Nachisaka Extension Planning-(EPA)</v>
      </c>
      <c r="DE526" s="3" t="str">
        <v>Nachisaka Extension Planning-(EPA)</v>
      </c>
      <c r="DF526" s="3" t="str">
        <v>Nachisaka Extension Planning-(EPA)</v>
      </c>
      <c r="DG526" s="3" t="str">
        <v>Nachisaka Extension Planning-(EPA)</v>
      </c>
      <c r="DH526" s="3" t="str">
        <v>Nachisaka Extension Planning-(EPA)</v>
      </c>
      <c r="DI526" s="3" t="str">
        <v>Nachisaka Extension Planning-(EPA)</v>
      </c>
      <c r="DJ526" s="3" t="str">
        <v>Nachisaka Extension Planning-(EPA)</v>
      </c>
      <c r="DK526" s="3" t="str">
        <v>Nachisaka Extension Planning-(EPA)</v>
      </c>
      <c r="DL526" s="3" t="str">
        <v>Nachisaka Extension Planning-(EPA)</v>
      </c>
      <c r="DM526" s="3" t="str">
        <v>Nachisaka Extension Planning-(EPA)</v>
      </c>
      <c r="DN526" s="3" t="str">
        <v>Nachisaka Extension Planning-(EPA)</v>
      </c>
      <c r="DO526" s="3" t="str">
        <v>Nachisaka Extension Planning-(EPA)</v>
      </c>
      <c r="DP526" s="3" t="str">
        <v>Nachisaka Extension Planning-(EPA)</v>
      </c>
    </row>
    <row r="527" spans="1:120" ht="14.5" x14ac:dyDescent="0.35">
      <c r="A527" s="3">
        <v>0.53120000000000001</v>
      </c>
      <c r="B527" s="3">
        <v>32.611800000000002</v>
      </c>
      <c r="C527" s="3" t="s">
        <v>233</v>
      </c>
      <c r="D527" s="3" t="s">
        <v>107</v>
      </c>
      <c r="E527" s="3" t="s">
        <v>591</v>
      </c>
      <c r="F527" s="3">
        <v>500</v>
      </c>
      <c r="G527"/>
      <c r="H527" s="3" t="str">
        <f>CONCATENATE(site_list[[#This Row],[Country]],site_list[[#This Row],[Site.ID]])</f>
        <v>UgandaNaCRRI, Namulonge</v>
      </c>
      <c r="BB527" s="3" t="str">
        <v>NaCRRI, Namulonge</v>
      </c>
      <c r="BC527" s="3" t="str">
        <v>NaCRRI, Namulonge</v>
      </c>
      <c r="BD527" s="3" t="str">
        <v>NaCRRI, Namulonge</v>
      </c>
      <c r="BE527" s="3" t="str">
        <v>NaCRRI, Namulonge</v>
      </c>
      <c r="BF527" s="3" t="str">
        <v>NaCRRI, Namulonge</v>
      </c>
      <c r="BG527" s="3" t="str">
        <v>NaCRRI, Namulonge</v>
      </c>
      <c r="BH527" s="3" t="str">
        <v>NaCRRI, Namulonge</v>
      </c>
      <c r="BI527" s="3" t="str">
        <v>NaCRRI, Namulonge</v>
      </c>
      <c r="BJ527" s="3" t="str">
        <v>NaCRRI, Namulonge</v>
      </c>
      <c r="BK527" s="3" t="str">
        <v>NaCRRI, Namulonge</v>
      </c>
      <c r="BL527" s="3" t="str">
        <v>NaCRRI, Namulonge</v>
      </c>
      <c r="BM527" s="3" t="str">
        <v>NaCRRI, Namulonge</v>
      </c>
      <c r="BN527" s="3" t="str">
        <v>NaCRRI, Namulonge</v>
      </c>
      <c r="BO527" s="3" t="str">
        <v>NaCRRI, Namulonge</v>
      </c>
      <c r="BP527" s="3" t="str">
        <v>NaCRRI, Namulonge</v>
      </c>
      <c r="BQ527" s="3" t="str">
        <v>NaCRRI, Namulonge</v>
      </c>
      <c r="BR527" s="3" t="str">
        <v>NaCRRI, Namulonge</v>
      </c>
      <c r="BS527" s="3" t="str">
        <v>NaCRRI, Namulonge</v>
      </c>
      <c r="BT527" s="3" t="str">
        <v>NaCRRI, Namulonge</v>
      </c>
      <c r="BU527" s="3" t="str">
        <v>NaCRRI, Namulonge</v>
      </c>
      <c r="BV527" s="3" t="str">
        <v>NaCRRI, Namulonge</v>
      </c>
      <c r="BW527" s="3" t="str">
        <v>NaCRRI, Namulonge</v>
      </c>
      <c r="BX527" s="3" t="str">
        <v>NaCRRI, Namulonge</v>
      </c>
      <c r="BY527" s="3" t="str">
        <v>NaCRRI, Namulonge</v>
      </c>
      <c r="BZ527" s="3" t="str">
        <v>NaCRRI, Namulonge</v>
      </c>
      <c r="CA527" s="3" t="str">
        <v>NaCRRI, Namulonge</v>
      </c>
      <c r="CB527" s="3" t="str">
        <v>NaCRRI, Namulonge</v>
      </c>
      <c r="CC527" s="3" t="str">
        <v>NaCRRI, Namulonge</v>
      </c>
      <c r="CD527" s="3" t="str">
        <v>NaCRRI, Namulonge</v>
      </c>
      <c r="CE527" s="3" t="str">
        <v>NaCRRI, Namulonge</v>
      </c>
      <c r="CF527" s="3" t="str">
        <v>NaCRRI, Namulonge</v>
      </c>
      <c r="CG527" s="3" t="str">
        <v>NaCRRI, Namulonge</v>
      </c>
      <c r="CK527" s="3" t="str">
        <v>NaCRRI, Namulonge</v>
      </c>
      <c r="CM527" s="3" t="str">
        <v>NaCRRI, Namulonge</v>
      </c>
      <c r="CN527" s="3" t="str">
        <v>NaCRRI, Namulonge</v>
      </c>
      <c r="CO527" s="3" t="str">
        <v>NaCRRI, Namulonge</v>
      </c>
      <c r="CP527" s="3" t="str">
        <v>NaCRRI, Namulonge</v>
      </c>
      <c r="CQ527" s="3" t="str">
        <v>NaCRRI, Namulonge</v>
      </c>
      <c r="CR527" s="3" t="str">
        <v>NaCRRI, Namulonge</v>
      </c>
      <c r="CS527" s="3" t="str">
        <v>NaCRRI, Namulonge</v>
      </c>
      <c r="CT527" s="3" t="str">
        <v>NaCRRI, Namulonge</v>
      </c>
      <c r="CU527" s="3" t="str">
        <v>NaCRRI, Namulonge</v>
      </c>
      <c r="CV527" s="3" t="str">
        <v>NaCRRI, Namulonge</v>
      </c>
      <c r="CW527" s="3" t="str">
        <v>NaCRRI, Namulonge</v>
      </c>
      <c r="CX527" s="3" t="str">
        <v>NaCRRI, Namulonge</v>
      </c>
      <c r="CY527" s="3" t="str">
        <v>NaCRRI, Namulonge</v>
      </c>
      <c r="CZ527" s="3" t="str">
        <v>NaCRRI, Namulonge</v>
      </c>
      <c r="DA527" s="3" t="str">
        <v>NaCRRI, Namulonge</v>
      </c>
      <c r="DB527" s="3" t="str">
        <v>NaCRRI, Namulonge</v>
      </c>
      <c r="DC527" s="3" t="str">
        <v>NaCRRI, Namulonge</v>
      </c>
      <c r="DD527" s="3" t="str">
        <v>NaCRRI, Namulonge</v>
      </c>
      <c r="DE527" s="3" t="str">
        <v>NaCRRI, Namulonge</v>
      </c>
      <c r="DF527" s="3" t="str">
        <v>NaCRRI, Namulonge</v>
      </c>
      <c r="DG527" s="3" t="str">
        <v>NaCRRI, Namulonge</v>
      </c>
      <c r="DH527" s="3" t="str">
        <v>NaCRRI, Namulonge</v>
      </c>
      <c r="DI527" s="3" t="str">
        <v>NaCRRI, Namulonge</v>
      </c>
      <c r="DJ527" s="3" t="str">
        <v>NaCRRI, Namulonge</v>
      </c>
      <c r="DK527" s="3" t="str">
        <v>NaCRRI, Namulonge</v>
      </c>
      <c r="DL527" s="3" t="str">
        <v>NaCRRI, Namulonge</v>
      </c>
      <c r="DM527" s="3" t="str">
        <v>NaCRRI, Namulonge</v>
      </c>
      <c r="DN527" s="3" t="str">
        <v>NaCRRI, Namulonge</v>
      </c>
      <c r="DO527" s="3" t="str">
        <v>NaCRRI, Namulonge</v>
      </c>
      <c r="DP527" s="3" t="str">
        <v>NaCRRI, Namulonge</v>
      </c>
    </row>
    <row r="528" spans="1:120" ht="14.5" x14ac:dyDescent="0.35">
      <c r="A528" s="3">
        <v>0.433</v>
      </c>
      <c r="B528" s="3">
        <v>32.712000000000003</v>
      </c>
      <c r="C528" s="3" t="s">
        <v>233</v>
      </c>
      <c r="D528" s="3" t="s">
        <v>107</v>
      </c>
      <c r="E528" s="3" t="s">
        <v>592</v>
      </c>
      <c r="F528" s="3">
        <v>5000</v>
      </c>
      <c r="G528"/>
      <c r="H528" s="3" t="str">
        <f>CONCATENATE(site_list[[#This Row],[Country]],site_list[[#This Row],[Site.ID]])</f>
        <v>UgandaNaFORRI, Kifu</v>
      </c>
      <c r="BB528" s="3" t="str">
        <v>NaFORRI, Kifu</v>
      </c>
      <c r="BC528" s="3" t="str">
        <v>NaFORRI, Kifu</v>
      </c>
      <c r="BD528" s="3" t="str">
        <v>NaFORRI, Kifu</v>
      </c>
      <c r="BE528" s="3" t="str">
        <v>NaFORRI, Kifu</v>
      </c>
      <c r="BF528" s="3" t="str">
        <v>NaFORRI, Kifu</v>
      </c>
      <c r="BG528" s="3" t="str">
        <v>NaFORRI, Kifu</v>
      </c>
      <c r="BH528" s="3" t="str">
        <v>NaFORRI, Kifu</v>
      </c>
      <c r="BI528" s="3" t="str">
        <v>NaFORRI, Kifu</v>
      </c>
      <c r="BJ528" s="3" t="str">
        <v>NaFORRI, Kifu</v>
      </c>
      <c r="BK528" s="3" t="str">
        <v>NaFORRI, Kifu</v>
      </c>
      <c r="BL528" s="3" t="str">
        <v>NaFORRI, Kifu</v>
      </c>
      <c r="BM528" s="3" t="str">
        <v>NaFORRI, Kifu</v>
      </c>
      <c r="BN528" s="3" t="str">
        <v>NaFORRI, Kifu</v>
      </c>
      <c r="BO528" s="3" t="str">
        <v>NaFORRI, Kifu</v>
      </c>
      <c r="BP528" s="3" t="str">
        <v>NaFORRI, Kifu</v>
      </c>
      <c r="BQ528" s="3" t="str">
        <v>NaFORRI, Kifu</v>
      </c>
      <c r="BR528" s="3" t="str">
        <v>NaFORRI, Kifu</v>
      </c>
      <c r="BS528" s="3" t="str">
        <v>NaFORRI, Kifu</v>
      </c>
      <c r="BT528" s="3" t="str">
        <v>NaFORRI, Kifu</v>
      </c>
      <c r="BU528" s="3" t="str">
        <v>NaFORRI, Kifu</v>
      </c>
      <c r="BV528" s="3" t="str">
        <v>NaFORRI, Kifu</v>
      </c>
      <c r="BW528" s="3" t="str">
        <v>NaFORRI, Kifu</v>
      </c>
      <c r="BX528" s="3" t="str">
        <v>NaFORRI, Kifu</v>
      </c>
      <c r="BY528" s="3" t="str">
        <v>NaFORRI, Kifu</v>
      </c>
      <c r="BZ528" s="3" t="str">
        <v>NaFORRI, Kifu</v>
      </c>
      <c r="CA528" s="3" t="str">
        <v>NaFORRI, Kifu</v>
      </c>
      <c r="CB528" s="3" t="str">
        <v>NaFORRI, Kifu</v>
      </c>
      <c r="CC528" s="3" t="str">
        <v>NaFORRI, Kifu</v>
      </c>
      <c r="CD528" s="3" t="str">
        <v>NaFORRI, Kifu</v>
      </c>
      <c r="CE528" s="3" t="str">
        <v>NaFORRI, Kifu</v>
      </c>
      <c r="CF528" s="3" t="str">
        <v>NaFORRI, Kifu</v>
      </c>
      <c r="CG528" s="3" t="str">
        <v>NaFORRI, Kifu</v>
      </c>
      <c r="CK528" s="3" t="str">
        <v>NaFORRI, Kifu</v>
      </c>
      <c r="CM528" s="3" t="str">
        <v>NaFORRI, Kifu</v>
      </c>
      <c r="CN528" s="3" t="str">
        <v>NaFORRI, Kifu</v>
      </c>
      <c r="CO528" s="3" t="str">
        <v>NaFORRI, Kifu</v>
      </c>
      <c r="CP528" s="3" t="str">
        <v>NaFORRI, Kifu</v>
      </c>
      <c r="CQ528" s="3" t="str">
        <v>NaFORRI, Kifu</v>
      </c>
      <c r="CR528" s="3" t="str">
        <v>NaFORRI, Kifu</v>
      </c>
      <c r="CS528" s="3" t="str">
        <v>NaFORRI, Kifu</v>
      </c>
      <c r="CT528" s="3" t="str">
        <v>NaFORRI, Kifu</v>
      </c>
      <c r="CU528" s="3" t="str">
        <v>NaFORRI, Kifu</v>
      </c>
      <c r="CV528" s="3" t="str">
        <v>NaFORRI, Kifu</v>
      </c>
      <c r="CW528" s="3" t="str">
        <v>NaFORRI, Kifu</v>
      </c>
      <c r="CX528" s="3" t="str">
        <v>NaFORRI, Kifu</v>
      </c>
      <c r="CY528" s="3" t="str">
        <v>NaFORRI, Kifu</v>
      </c>
      <c r="CZ528" s="3" t="str">
        <v>NaFORRI, Kifu</v>
      </c>
      <c r="DA528" s="3" t="str">
        <v>NaFORRI, Kifu</v>
      </c>
      <c r="DB528" s="3" t="str">
        <v>NaFORRI, Kifu</v>
      </c>
      <c r="DC528" s="3" t="str">
        <v>NaFORRI, Kifu</v>
      </c>
      <c r="DD528" s="3" t="str">
        <v>NaFORRI, Kifu</v>
      </c>
      <c r="DE528" s="3" t="str">
        <v>NaFORRI, Kifu</v>
      </c>
      <c r="DF528" s="3" t="str">
        <v>NaFORRI, Kifu</v>
      </c>
      <c r="DG528" s="3" t="str">
        <v>NaFORRI, Kifu</v>
      </c>
      <c r="DH528" s="3" t="str">
        <v>NaFORRI, Kifu</v>
      </c>
      <c r="DI528" s="3" t="str">
        <v>NaFORRI, Kifu</v>
      </c>
      <c r="DJ528" s="3" t="str">
        <v>NaFORRI, Kifu</v>
      </c>
      <c r="DK528" s="3" t="str">
        <v>NaFORRI, Kifu</v>
      </c>
      <c r="DL528" s="3" t="str">
        <v>NaFORRI, Kifu</v>
      </c>
      <c r="DM528" s="3" t="str">
        <v>NaFORRI, Kifu</v>
      </c>
      <c r="DN528" s="3" t="str">
        <v>NaFORRI, Kifu</v>
      </c>
      <c r="DO528" s="3" t="str">
        <v>NaFORRI, Kifu</v>
      </c>
      <c r="DP528" s="3" t="str">
        <v>NaFORRI, Kifu</v>
      </c>
    </row>
    <row r="529" spans="1:120" ht="14.5" x14ac:dyDescent="0.35">
      <c r="A529" s="3">
        <v>11.209899999999999</v>
      </c>
      <c r="B529" s="3">
        <v>7.5617000000000001</v>
      </c>
      <c r="C529" s="3" t="s">
        <v>196</v>
      </c>
      <c r="D529" s="3" t="s">
        <v>107</v>
      </c>
      <c r="E529" s="3" t="s">
        <v>446</v>
      </c>
      <c r="F529" s="3">
        <v>800</v>
      </c>
      <c r="G529" t="s">
        <v>9562</v>
      </c>
      <c r="H529" s="3" t="str">
        <f>CONCATENATE(site_list[[#This Row],[Country]],site_list[[#This Row],[Site.ID]])</f>
        <v>NigeriaNAPRI, Shika</v>
      </c>
      <c r="BB529" s="3" t="str">
        <v>NAPRI, Shika</v>
      </c>
      <c r="BC529" s="3" t="str">
        <v>NAPRI, Shika</v>
      </c>
      <c r="BD529" s="3" t="str">
        <v>NAPRI, Shika</v>
      </c>
      <c r="BE529" s="3" t="str">
        <v>NAPRI, Shika</v>
      </c>
      <c r="BF529" s="3" t="str">
        <v>NAPRI, Shika</v>
      </c>
      <c r="BG529" s="3" t="str">
        <v>NAPRI, Shika</v>
      </c>
      <c r="BH529" s="3" t="str">
        <v>NAPRI, Shika</v>
      </c>
      <c r="BI529" s="3" t="str">
        <v>NAPRI, Shika</v>
      </c>
      <c r="BJ529" s="3" t="str">
        <v>NAPRI, Shika</v>
      </c>
      <c r="BK529" s="3" t="str">
        <v>NAPRI, Shika</v>
      </c>
      <c r="BL529" s="3" t="str">
        <v>NAPRI, Shika</v>
      </c>
      <c r="BM529" s="3" t="str">
        <v>NAPRI, Shika</v>
      </c>
      <c r="BN529" s="3" t="str">
        <v>NAPRI, Shika</v>
      </c>
      <c r="BO529" s="3" t="str">
        <v>NAPRI, Shika</v>
      </c>
      <c r="BP529" s="3" t="str">
        <v>NAPRI, Shika</v>
      </c>
      <c r="BQ529" s="3" t="str">
        <v>NAPRI, Shika</v>
      </c>
      <c r="BR529" s="3" t="str">
        <v>NAPRI, Shika</v>
      </c>
      <c r="BS529" s="3" t="str">
        <v>NAPRI, Shika</v>
      </c>
      <c r="BT529" s="3" t="str">
        <v>NAPRI, Shika</v>
      </c>
      <c r="BU529" s="3" t="str">
        <v>NAPRI, Shika</v>
      </c>
      <c r="BV529" s="3" t="str">
        <v>NAPRI, Shika</v>
      </c>
      <c r="BW529" s="3" t="str">
        <v>NAPRI, Shika</v>
      </c>
      <c r="BX529" s="3" t="str">
        <v>NAPRI, Shika</v>
      </c>
      <c r="BY529" s="3" t="str">
        <v>NAPRI, Shika</v>
      </c>
      <c r="BZ529" s="3" t="str">
        <v>NAPRI, Shika</v>
      </c>
      <c r="CA529" s="3" t="str">
        <v>NAPRI, Shika</v>
      </c>
      <c r="CB529" s="3" t="str">
        <v>NAPRI, Shika</v>
      </c>
      <c r="CC529" s="3" t="str">
        <v>NAPRI, Shika</v>
      </c>
      <c r="CD529" s="3" t="str">
        <v>NAPRI, Shika</v>
      </c>
      <c r="CE529" s="3" t="str">
        <v>NAPRI, Shika</v>
      </c>
      <c r="CF529" s="3" t="str">
        <v>NAPRI, Shika</v>
      </c>
      <c r="CG529" s="3" t="str">
        <v>NAPRI, Shika</v>
      </c>
      <c r="CK529" s="3" t="str">
        <v>NAPRI, Shika</v>
      </c>
      <c r="CM529" s="3" t="str">
        <v>NAPRI, Shika</v>
      </c>
      <c r="CN529" s="3" t="str">
        <v>NAPRI, Shika</v>
      </c>
      <c r="CO529" s="3" t="str">
        <v>NAPRI, Shika</v>
      </c>
      <c r="CP529" s="3" t="str">
        <v>NAPRI, Shika</v>
      </c>
      <c r="CQ529" s="3" t="str">
        <v>NAPRI, Shika</v>
      </c>
      <c r="CR529" s="3" t="str">
        <v>NAPRI, Shika</v>
      </c>
      <c r="CS529" s="3" t="str">
        <v>NAPRI, Shika</v>
      </c>
      <c r="CT529" s="3" t="str">
        <v>NAPRI, Shika</v>
      </c>
      <c r="CU529" s="3" t="str">
        <v>NAPRI, Shika</v>
      </c>
      <c r="CV529" s="3" t="str">
        <v>NAPRI, Shika</v>
      </c>
      <c r="CW529" s="3" t="str">
        <v>NAPRI, Shika</v>
      </c>
      <c r="CX529" s="3" t="str">
        <v>NAPRI, Shika</v>
      </c>
      <c r="CY529" s="3" t="str">
        <v>NAPRI, Shika</v>
      </c>
      <c r="CZ529" s="3" t="str">
        <v>NAPRI, Shika</v>
      </c>
      <c r="DA529" s="3" t="str">
        <v>NAPRI, Shika</v>
      </c>
      <c r="DB529" s="3" t="str">
        <v>NAPRI, Shika</v>
      </c>
      <c r="DC529" s="3" t="str">
        <v>NAPRI, Shika</v>
      </c>
      <c r="DD529" s="3" t="str">
        <v>NAPRI, Shika</v>
      </c>
      <c r="DE529" s="3" t="str">
        <v>NAPRI, Shika</v>
      </c>
      <c r="DF529" s="3" t="str">
        <v>NAPRI, Shika</v>
      </c>
      <c r="DG529" s="3" t="str">
        <v>NAPRI, Shika</v>
      </c>
      <c r="DH529" s="3" t="str">
        <v>NAPRI, Shika</v>
      </c>
      <c r="DI529" s="3" t="str">
        <v>NAPRI, Shika</v>
      </c>
      <c r="DJ529" s="3" t="str">
        <v>NAPRI, Shika</v>
      </c>
      <c r="DK529" s="3" t="str">
        <v>NAPRI, Shika</v>
      </c>
      <c r="DL529" s="3" t="str">
        <v>NAPRI, Shika</v>
      </c>
      <c r="DM529" s="3" t="str">
        <v>NAPRI, Shika</v>
      </c>
      <c r="DN529" s="3" t="str">
        <v>NAPRI, Shika</v>
      </c>
      <c r="DO529" s="3" t="str">
        <v>NAPRI, Shika</v>
      </c>
      <c r="DP529" s="3" t="str">
        <v>NAPRI, Shika</v>
      </c>
    </row>
    <row r="530" spans="1:120" ht="14.5" x14ac:dyDescent="0.35">
      <c r="A530" s="3">
        <v>-24.512699999999999</v>
      </c>
      <c r="B530" s="3">
        <v>33.004800000000003</v>
      </c>
      <c r="C530" s="3" t="s">
        <v>192</v>
      </c>
      <c r="D530" s="3" t="s">
        <v>107</v>
      </c>
      <c r="E530" s="3" t="s">
        <v>394</v>
      </c>
      <c r="F530" s="3">
        <v>500</v>
      </c>
      <c r="G530"/>
      <c r="H530" s="3" t="str">
        <f>CONCATENATE(site_list[[#This Row],[Country]],site_list[[#This Row],[Site.ID]])</f>
        <v>MozambiqueNARI, Chokwé</v>
      </c>
      <c r="BB530" s="3" t="str">
        <v>NARI, Chokwé</v>
      </c>
      <c r="BC530" s="3" t="str">
        <v>NARI, Chokwé</v>
      </c>
      <c r="BD530" s="3" t="str">
        <v>NARI, Chokwé</v>
      </c>
      <c r="BE530" s="3" t="str">
        <v>NARI, Chokwé</v>
      </c>
      <c r="BF530" s="3" t="str">
        <v>NARI, Chokwé</v>
      </c>
      <c r="BG530" s="3" t="str">
        <v>NARI, Chokwé</v>
      </c>
      <c r="BH530" s="3" t="str">
        <v>NARI, Chokwé</v>
      </c>
      <c r="BI530" s="3" t="str">
        <v>NARI, Chokwé</v>
      </c>
      <c r="BJ530" s="3" t="str">
        <v>NARI, Chokwé</v>
      </c>
      <c r="BK530" s="3" t="str">
        <v>NARI, Chokwé</v>
      </c>
      <c r="BL530" s="3" t="str">
        <v>NARI, Chokwé</v>
      </c>
      <c r="BM530" s="3" t="str">
        <v>NARI, Chokwé</v>
      </c>
      <c r="BN530" s="3" t="str">
        <v>NARI, Chokwé</v>
      </c>
      <c r="BO530" s="3" t="str">
        <v>NARI, Chokwé</v>
      </c>
      <c r="BP530" s="3" t="str">
        <v>NARI, Chokwé</v>
      </c>
      <c r="BQ530" s="3" t="str">
        <v>NARI, Chokwé</v>
      </c>
      <c r="BR530" s="3" t="str">
        <v>NARI, Chokwé</v>
      </c>
      <c r="BS530" s="3" t="str">
        <v>NARI, Chokwé</v>
      </c>
      <c r="BT530" s="3" t="str">
        <v>NARI, Chokwé</v>
      </c>
      <c r="BU530" s="3" t="str">
        <v>NARI, Chokwé</v>
      </c>
      <c r="BV530" s="3" t="str">
        <v>NARI, Chokwé</v>
      </c>
      <c r="BW530" s="3" t="str">
        <v>NARI, Chokwé</v>
      </c>
      <c r="BX530" s="3" t="str">
        <v>NARI, Chokwé</v>
      </c>
      <c r="BY530" s="3" t="str">
        <v>NARI, Chokwé</v>
      </c>
      <c r="BZ530" s="3" t="str">
        <v>NARI, Chokwé</v>
      </c>
      <c r="CA530" s="3" t="str">
        <v>NARI, Chokwé</v>
      </c>
      <c r="CB530" s="3" t="str">
        <v>NARI, Chokwé</v>
      </c>
      <c r="CC530" s="3" t="str">
        <v>NARI, Chokwé</v>
      </c>
      <c r="CD530" s="3" t="str">
        <v>NARI, Chokwé</v>
      </c>
      <c r="CE530" s="3" t="str">
        <v>NARI, Chokwé</v>
      </c>
      <c r="CF530" s="3" t="str">
        <v>NARI, Chokwé</v>
      </c>
      <c r="CG530" s="3" t="str">
        <v>NARI, Chokwé</v>
      </c>
      <c r="CK530" s="3" t="str">
        <v>NARI, Chokwé</v>
      </c>
      <c r="CM530" s="3" t="str">
        <v>NARI, Chokwé</v>
      </c>
      <c r="CN530" s="3" t="str">
        <v>NARI, Chokwé</v>
      </c>
      <c r="CO530" s="3" t="str">
        <v>NARI, Chokwé</v>
      </c>
      <c r="CP530" s="3" t="str">
        <v>NARI, Chokwé</v>
      </c>
      <c r="CQ530" s="3" t="str">
        <v>NARI, Chokwé</v>
      </c>
      <c r="CR530" s="3" t="str">
        <v>NARI, Chokwé</v>
      </c>
      <c r="CS530" s="3" t="str">
        <v>NARI, Chokwé</v>
      </c>
      <c r="CT530" s="3" t="str">
        <v>NARI, Chokwé</v>
      </c>
      <c r="CU530" s="3" t="str">
        <v>NARI, Chokwé</v>
      </c>
      <c r="CV530" s="3" t="str">
        <v>NARI, Chokwé</v>
      </c>
      <c r="CW530" s="3" t="str">
        <v>NARI, Chokwé</v>
      </c>
      <c r="CX530" s="3" t="str">
        <v>NARI, Chokwé</v>
      </c>
      <c r="CY530" s="3" t="str">
        <v>NARI, Chokwé</v>
      </c>
      <c r="CZ530" s="3" t="str">
        <v>NARI, Chokwé</v>
      </c>
      <c r="DA530" s="3" t="str">
        <v>NARI, Chokwé</v>
      </c>
      <c r="DB530" s="3" t="str">
        <v>NARI, Chokwé</v>
      </c>
      <c r="DC530" s="3" t="str">
        <v>NARI, Chokwé</v>
      </c>
      <c r="DD530" s="3" t="str">
        <v>NARI, Chokwé</v>
      </c>
      <c r="DE530" s="3" t="str">
        <v>NARI, Chokwé</v>
      </c>
      <c r="DF530" s="3" t="str">
        <v>NARI, Chokwé</v>
      </c>
      <c r="DG530" s="3" t="str">
        <v>NARI, Chokwé</v>
      </c>
      <c r="DH530" s="3" t="str">
        <v>NARI, Chokwé</v>
      </c>
      <c r="DI530" s="3" t="str">
        <v>NARI, Chokwé</v>
      </c>
      <c r="DJ530" s="3" t="str">
        <v>NARI, Chokwé</v>
      </c>
      <c r="DK530" s="3" t="str">
        <v>NARI, Chokwé</v>
      </c>
      <c r="DL530" s="3" t="str">
        <v>NARI, Chokwé</v>
      </c>
      <c r="DM530" s="3" t="str">
        <v>NARI, Chokwé</v>
      </c>
      <c r="DN530" s="3" t="str">
        <v>NARI, Chokwé</v>
      </c>
      <c r="DO530" s="3" t="str">
        <v>NARI, Chokwé</v>
      </c>
      <c r="DP530" s="3" t="str">
        <v>NARI, Chokwé</v>
      </c>
    </row>
    <row r="531" spans="1:120" ht="14.5" x14ac:dyDescent="0.35">
      <c r="A531" s="3">
        <v>6.7350000000000003</v>
      </c>
      <c r="B531" s="3">
        <v>2.1429999999999998</v>
      </c>
      <c r="C531" s="3" t="s">
        <v>100</v>
      </c>
      <c r="D531" s="3" t="s">
        <v>107</v>
      </c>
      <c r="E531" s="3" t="s">
        <v>170</v>
      </c>
      <c r="F531" s="3">
        <v>300</v>
      </c>
      <c r="G531"/>
      <c r="H531" s="3" t="str">
        <f>CONCATENATE(site_list[[#This Row],[Country]],site_list[[#This Row],[Site.ID]])</f>
        <v>BeninNARI, Niaouli</v>
      </c>
      <c r="BB531" s="3" t="str">
        <v>NARI, Niaouli</v>
      </c>
      <c r="BC531" s="3" t="str">
        <v>NARI, Niaouli</v>
      </c>
      <c r="BD531" s="3" t="str">
        <v>NARI, Niaouli</v>
      </c>
      <c r="BE531" s="3" t="str">
        <v>NARI, Niaouli</v>
      </c>
      <c r="BF531" s="3" t="str">
        <v>NARI, Niaouli</v>
      </c>
      <c r="BG531" s="3" t="str">
        <v>NARI, Niaouli</v>
      </c>
      <c r="BH531" s="3" t="str">
        <v>NARI, Niaouli</v>
      </c>
      <c r="BI531" s="3" t="str">
        <v>NARI, Niaouli</v>
      </c>
      <c r="BJ531" s="3" t="str">
        <v>NARI, Niaouli</v>
      </c>
      <c r="BK531" s="3" t="str">
        <v>NARI, Niaouli</v>
      </c>
      <c r="BL531" s="3" t="str">
        <v>NARI, Niaouli</v>
      </c>
      <c r="BM531" s="3" t="str">
        <v>NARI, Niaouli</v>
      </c>
      <c r="BN531" s="3" t="str">
        <v>NARI, Niaouli</v>
      </c>
      <c r="BO531" s="3" t="str">
        <v>NARI, Niaouli</v>
      </c>
      <c r="BP531" s="3" t="str">
        <v>NARI, Niaouli</v>
      </c>
      <c r="BQ531" s="3" t="str">
        <v>NARI, Niaouli</v>
      </c>
      <c r="BR531" s="3" t="str">
        <v>NARI, Niaouli</v>
      </c>
      <c r="BS531" s="3" t="str">
        <v>NARI, Niaouli</v>
      </c>
      <c r="BT531" s="3" t="str">
        <v>NARI, Niaouli</v>
      </c>
      <c r="BU531" s="3" t="str">
        <v>NARI, Niaouli</v>
      </c>
      <c r="BV531" s="3" t="str">
        <v>NARI, Niaouli</v>
      </c>
      <c r="BW531" s="3" t="str">
        <v>NARI, Niaouli</v>
      </c>
      <c r="BX531" s="3" t="str">
        <v>NARI, Niaouli</v>
      </c>
      <c r="BY531" s="3" t="str">
        <v>NARI, Niaouli</v>
      </c>
      <c r="BZ531" s="3" t="str">
        <v>NARI, Niaouli</v>
      </c>
      <c r="CA531" s="3" t="str">
        <v>NARI, Niaouli</v>
      </c>
      <c r="CB531" s="3" t="str">
        <v>NARI, Niaouli</v>
      </c>
      <c r="CC531" s="3" t="str">
        <v>NARI, Niaouli</v>
      </c>
      <c r="CD531" s="3" t="str">
        <v>NARI, Niaouli</v>
      </c>
      <c r="CE531" s="3" t="str">
        <v>NARI, Niaouli</v>
      </c>
      <c r="CF531" s="3" t="str">
        <v>NARI, Niaouli</v>
      </c>
      <c r="CG531" s="3" t="str">
        <v>NARI, Niaouli</v>
      </c>
      <c r="CK531" s="3" t="str">
        <v>NARI, Niaouli</v>
      </c>
      <c r="CM531" s="3" t="str">
        <v>NARI, Niaouli</v>
      </c>
      <c r="CN531" s="3" t="str">
        <v>NARI, Niaouli</v>
      </c>
      <c r="CO531" s="3" t="str">
        <v>NARI, Niaouli</v>
      </c>
      <c r="CP531" s="3" t="str">
        <v>NARI, Niaouli</v>
      </c>
      <c r="CQ531" s="3" t="str">
        <v>NARI, Niaouli</v>
      </c>
      <c r="CR531" s="3" t="str">
        <v>NARI, Niaouli</v>
      </c>
      <c r="CS531" s="3" t="str">
        <v>NARI, Niaouli</v>
      </c>
      <c r="CT531" s="3" t="str">
        <v>NARI, Niaouli</v>
      </c>
      <c r="CU531" s="3" t="str">
        <v>NARI, Niaouli</v>
      </c>
      <c r="CV531" s="3" t="str">
        <v>NARI, Niaouli</v>
      </c>
      <c r="CW531" s="3" t="str">
        <v>NARI, Niaouli</v>
      </c>
      <c r="CX531" s="3" t="str">
        <v>NARI, Niaouli</v>
      </c>
      <c r="CY531" s="3" t="str">
        <v>NARI, Niaouli</v>
      </c>
      <c r="CZ531" s="3" t="str">
        <v>NARI, Niaouli</v>
      </c>
      <c r="DA531" s="3" t="str">
        <v>NARI, Niaouli</v>
      </c>
      <c r="DB531" s="3" t="str">
        <v>NARI, Niaouli</v>
      </c>
      <c r="DC531" s="3" t="str">
        <v>NARI, Niaouli</v>
      </c>
      <c r="DD531" s="3" t="str">
        <v>NARI, Niaouli</v>
      </c>
      <c r="DE531" s="3" t="str">
        <v>NARI, Niaouli</v>
      </c>
      <c r="DF531" s="3" t="str">
        <v>NARI, Niaouli</v>
      </c>
      <c r="DG531" s="3" t="str">
        <v>NARI, Niaouli</v>
      </c>
      <c r="DH531" s="3" t="str">
        <v>NARI, Niaouli</v>
      </c>
      <c r="DI531" s="3" t="str">
        <v>NARI, Niaouli</v>
      </c>
      <c r="DJ531" s="3" t="str">
        <v>NARI, Niaouli</v>
      </c>
      <c r="DK531" s="3" t="str">
        <v>NARI, Niaouli</v>
      </c>
      <c r="DL531" s="3" t="str">
        <v>NARI, Niaouli</v>
      </c>
      <c r="DM531" s="3" t="str">
        <v>NARI, Niaouli</v>
      </c>
      <c r="DN531" s="3" t="str">
        <v>NARI, Niaouli</v>
      </c>
      <c r="DO531" s="3" t="str">
        <v>NARI, Niaouli</v>
      </c>
      <c r="DP531" s="3" t="str">
        <v>NARI, Niaouli</v>
      </c>
    </row>
    <row r="532" spans="1:120" ht="14.5" x14ac:dyDescent="0.35">
      <c r="A532" s="3">
        <v>-1.25</v>
      </c>
      <c r="B532" s="3">
        <v>36.729999999999997</v>
      </c>
      <c r="C532" s="3" t="s">
        <v>166</v>
      </c>
      <c r="D532" s="3" t="s">
        <v>107</v>
      </c>
      <c r="E532" s="3" t="s">
        <v>368</v>
      </c>
      <c r="F532" s="3">
        <v>1000</v>
      </c>
      <c r="G532"/>
      <c r="H532" s="3" t="str">
        <f>CONCATENATE(site_list[[#This Row],[Country]],site_list[[#This Row],[Site.ID]])</f>
        <v>KenyaNARL, Kabete</v>
      </c>
      <c r="BB532" s="3" t="str">
        <v>NARL, Kabete</v>
      </c>
      <c r="BC532" s="3" t="str">
        <v>NARL, Kabete</v>
      </c>
      <c r="BD532" s="3" t="str">
        <v>NARL, Kabete</v>
      </c>
      <c r="BE532" s="3" t="str">
        <v>NARL, Kabete</v>
      </c>
      <c r="BF532" s="3" t="str">
        <v>NARL, Kabete</v>
      </c>
      <c r="BG532" s="3" t="str">
        <v>NARL, Kabete</v>
      </c>
      <c r="BH532" s="3" t="str">
        <v>NARL, Kabete</v>
      </c>
      <c r="BI532" s="3" t="str">
        <v>NARL, Kabete</v>
      </c>
      <c r="BJ532" s="3" t="str">
        <v>NARL, Kabete</v>
      </c>
      <c r="BK532" s="3" t="str">
        <v>NARL, Kabete</v>
      </c>
      <c r="BL532" s="3" t="str">
        <v>NARL, Kabete</v>
      </c>
      <c r="BM532" s="3" t="str">
        <v>NARL, Kabete</v>
      </c>
      <c r="BN532" s="3" t="str">
        <v>NARL, Kabete</v>
      </c>
      <c r="BO532" s="3" t="str">
        <v>NARL, Kabete</v>
      </c>
      <c r="BP532" s="3" t="str">
        <v>NARL, Kabete</v>
      </c>
      <c r="BQ532" s="3" t="str">
        <v>NARL, Kabete</v>
      </c>
      <c r="BR532" s="3" t="str">
        <v>NARL, Kabete</v>
      </c>
      <c r="BS532" s="3" t="str">
        <v>NARL, Kabete</v>
      </c>
      <c r="BT532" s="3" t="str">
        <v>NARL, Kabete</v>
      </c>
      <c r="BU532" s="3" t="str">
        <v>NARL, Kabete</v>
      </c>
      <c r="BV532" s="3" t="str">
        <v>NARL, Kabete</v>
      </c>
      <c r="BW532" s="3" t="str">
        <v>NARL, Kabete</v>
      </c>
      <c r="BX532" s="3" t="str">
        <v>NARL, Kabete</v>
      </c>
      <c r="BY532" s="3" t="str">
        <v>NARL, Kabete</v>
      </c>
      <c r="BZ532" s="3" t="str">
        <v>NARL, Kabete</v>
      </c>
      <c r="CA532" s="3" t="str">
        <v>NARL, Kabete</v>
      </c>
      <c r="CB532" s="3" t="str">
        <v>NARL, Kabete</v>
      </c>
      <c r="CC532" s="3" t="str">
        <v>NARL, Kabete</v>
      </c>
      <c r="CD532" s="3" t="str">
        <v>NARL, Kabete</v>
      </c>
      <c r="CE532" s="3" t="str">
        <v>NARL, Kabete</v>
      </c>
      <c r="CF532" s="3" t="str">
        <v>NARL, Kabete</v>
      </c>
      <c r="CG532" s="3" t="str">
        <v>NARL, Kabete</v>
      </c>
      <c r="CK532" s="3" t="str">
        <v>NARL, Kabete</v>
      </c>
      <c r="CM532" s="3" t="str">
        <v>NARL, Kabete</v>
      </c>
      <c r="CN532" s="3" t="str">
        <v>NARL, Kabete</v>
      </c>
      <c r="CO532" s="3" t="str">
        <v>NARL, Kabete</v>
      </c>
      <c r="CP532" s="3" t="str">
        <v>NARL, Kabete</v>
      </c>
      <c r="CQ532" s="3" t="str">
        <v>NARL, Kabete</v>
      </c>
      <c r="CR532" s="3" t="str">
        <v>NARL, Kabete</v>
      </c>
      <c r="CS532" s="3" t="str">
        <v>NARL, Kabete</v>
      </c>
      <c r="CT532" s="3" t="str">
        <v>NARL, Kabete</v>
      </c>
      <c r="CU532" s="3" t="str">
        <v>NARL, Kabete</v>
      </c>
      <c r="CV532" s="3" t="str">
        <v>NARL, Kabete</v>
      </c>
      <c r="CW532" s="3" t="str">
        <v>NARL, Kabete</v>
      </c>
      <c r="CX532" s="3" t="str">
        <v>NARL, Kabete</v>
      </c>
      <c r="CY532" s="3" t="str">
        <v>NARL, Kabete</v>
      </c>
      <c r="CZ532" s="3" t="str">
        <v>NARL, Kabete</v>
      </c>
      <c r="DA532" s="3" t="str">
        <v>NARL, Kabete</v>
      </c>
      <c r="DB532" s="3" t="str">
        <v>NARL, Kabete</v>
      </c>
      <c r="DC532" s="3" t="str">
        <v>NARL, Kabete</v>
      </c>
      <c r="DD532" s="3" t="str">
        <v>NARL, Kabete</v>
      </c>
      <c r="DE532" s="3" t="str">
        <v>NARL, Kabete</v>
      </c>
      <c r="DF532" s="3" t="str">
        <v>NARL, Kabete</v>
      </c>
      <c r="DG532" s="3" t="str">
        <v>NARL, Kabete</v>
      </c>
      <c r="DH532" s="3" t="str">
        <v>NARL, Kabete</v>
      </c>
      <c r="DI532" s="3" t="str">
        <v>NARL, Kabete</v>
      </c>
      <c r="DJ532" s="3" t="str">
        <v>NARL, Kabete</v>
      </c>
      <c r="DK532" s="3" t="str">
        <v>NARL, Kabete</v>
      </c>
      <c r="DL532" s="3" t="str">
        <v>NARL, Kabete</v>
      </c>
      <c r="DM532" s="3" t="str">
        <v>NARL, Kabete</v>
      </c>
      <c r="DN532" s="3" t="str">
        <v>NARL, Kabete</v>
      </c>
      <c r="DO532" s="3" t="str">
        <v>NARL, Kabete</v>
      </c>
      <c r="DP532" s="3" t="str">
        <v>NARL, Kabete</v>
      </c>
    </row>
    <row r="533" spans="1:120" ht="14.5" x14ac:dyDescent="0.35">
      <c r="A533" s="3">
        <v>0.51519999999999999</v>
      </c>
      <c r="B533" s="3">
        <v>32.640799999999999</v>
      </c>
      <c r="C533" s="3" t="s">
        <v>233</v>
      </c>
      <c r="D533" s="3" t="s">
        <v>107</v>
      </c>
      <c r="E533" s="3" t="s">
        <v>593</v>
      </c>
      <c r="F533" s="3">
        <v>300</v>
      </c>
      <c r="G533"/>
      <c r="H533" s="3" t="str">
        <f>CONCATENATE(site_list[[#This Row],[Country]],site_list[[#This Row],[Site.ID]])</f>
        <v>UgandaNARO/NLRRI Namulonge</v>
      </c>
      <c r="BB533" s="3" t="str">
        <v>NARO/NLRRI Namulonge</v>
      </c>
      <c r="BC533" s="3" t="str">
        <v>NARO/NLRRI Namulonge</v>
      </c>
      <c r="BD533" s="3" t="str">
        <v>NARO/NLRRI Namulonge</v>
      </c>
      <c r="BE533" s="3" t="str">
        <v>NARO/NLRRI Namulonge</v>
      </c>
      <c r="BF533" s="3" t="str">
        <v>NARO/NLRRI Namulonge</v>
      </c>
      <c r="BG533" s="3" t="str">
        <v>NARO/NLRRI Namulonge</v>
      </c>
      <c r="BH533" s="3" t="str">
        <v>NARO/NLRRI Namulonge</v>
      </c>
      <c r="BI533" s="3" t="str">
        <v>NARO/NLRRI Namulonge</v>
      </c>
      <c r="BJ533" s="3" t="str">
        <v>NARO/NLRRI Namulonge</v>
      </c>
      <c r="BK533" s="3" t="str">
        <v>NARO/NLRRI Namulonge</v>
      </c>
      <c r="BL533" s="3" t="str">
        <v>NARO/NLRRI Namulonge</v>
      </c>
      <c r="BM533" s="3" t="str">
        <v>NARO/NLRRI Namulonge</v>
      </c>
      <c r="BN533" s="3" t="str">
        <v>NARO/NLRRI Namulonge</v>
      </c>
      <c r="BO533" s="3" t="str">
        <v>NARO/NLRRI Namulonge</v>
      </c>
      <c r="BP533" s="3" t="str">
        <v>NARO/NLRRI Namulonge</v>
      </c>
      <c r="BQ533" s="3" t="str">
        <v>NARO/NLRRI Namulonge</v>
      </c>
      <c r="BR533" s="3" t="str">
        <v>NARO/NLRRI Namulonge</v>
      </c>
      <c r="BS533" s="3" t="str">
        <v>NARO/NLRRI Namulonge</v>
      </c>
      <c r="BT533" s="3" t="str">
        <v>NARO/NLRRI Namulonge</v>
      </c>
      <c r="BU533" s="3" t="str">
        <v>NARO/NLRRI Namulonge</v>
      </c>
      <c r="BV533" s="3" t="str">
        <v>NARO/NLRRI Namulonge</v>
      </c>
      <c r="BW533" s="3" t="str">
        <v>NARO/NLRRI Namulonge</v>
      </c>
      <c r="BX533" s="3" t="str">
        <v>NARO/NLRRI Namulonge</v>
      </c>
      <c r="BY533" s="3" t="str">
        <v>NARO/NLRRI Namulonge</v>
      </c>
      <c r="BZ533" s="3" t="str">
        <v>NARO/NLRRI Namulonge</v>
      </c>
      <c r="CA533" s="3" t="str">
        <v>NARO/NLRRI Namulonge</v>
      </c>
      <c r="CB533" s="3" t="str">
        <v>NARO/NLRRI Namulonge</v>
      </c>
      <c r="CC533" s="3" t="str">
        <v>NARO/NLRRI Namulonge</v>
      </c>
      <c r="CD533" s="3" t="str">
        <v>NARO/NLRRI Namulonge</v>
      </c>
      <c r="CE533" s="3" t="str">
        <v>NARO/NLRRI Namulonge</v>
      </c>
      <c r="CF533" s="3" t="str">
        <v>NARO/NLRRI Namulonge</v>
      </c>
      <c r="CG533" s="3" t="str">
        <v>NARO/NLRRI Namulonge</v>
      </c>
      <c r="CK533" s="3" t="str">
        <v>NARO/NLRRI Namulonge</v>
      </c>
      <c r="CM533" s="3" t="str">
        <v>NARO/NLRRI Namulonge</v>
      </c>
      <c r="CN533" s="3" t="str">
        <v>NARO/NLRRI Namulonge</v>
      </c>
      <c r="CO533" s="3" t="str">
        <v>NARO/NLRRI Namulonge</v>
      </c>
      <c r="CP533" s="3" t="str">
        <v>NARO/NLRRI Namulonge</v>
      </c>
      <c r="CQ533" s="3" t="str">
        <v>NARO/NLRRI Namulonge</v>
      </c>
      <c r="CR533" s="3" t="str">
        <v>NARO/NLRRI Namulonge</v>
      </c>
      <c r="CS533" s="3" t="str">
        <v>NARO/NLRRI Namulonge</v>
      </c>
      <c r="CT533" s="3" t="str">
        <v>NARO/NLRRI Namulonge</v>
      </c>
      <c r="CU533" s="3" t="str">
        <v>NARO/NLRRI Namulonge</v>
      </c>
      <c r="CV533" s="3" t="str">
        <v>NARO/NLRRI Namulonge</v>
      </c>
      <c r="CW533" s="3" t="str">
        <v>NARO/NLRRI Namulonge</v>
      </c>
      <c r="CX533" s="3" t="str">
        <v>NARO/NLRRI Namulonge</v>
      </c>
      <c r="CY533" s="3" t="str">
        <v>NARO/NLRRI Namulonge</v>
      </c>
      <c r="CZ533" s="3" t="str">
        <v>NARO/NLRRI Namulonge</v>
      </c>
      <c r="DA533" s="3" t="str">
        <v>NARO/NLRRI Namulonge</v>
      </c>
      <c r="DB533" s="3" t="str">
        <v>NARO/NLRRI Namulonge</v>
      </c>
      <c r="DC533" s="3" t="str">
        <v>NARO/NLRRI Namulonge</v>
      </c>
      <c r="DD533" s="3" t="str">
        <v>NARO/NLRRI Namulonge</v>
      </c>
      <c r="DE533" s="3" t="str">
        <v>NARO/NLRRI Namulonge</v>
      </c>
      <c r="DF533" s="3" t="str">
        <v>NARO/NLRRI Namulonge</v>
      </c>
      <c r="DG533" s="3" t="str">
        <v>NARO/NLRRI Namulonge</v>
      </c>
      <c r="DH533" s="3" t="str">
        <v>NARO/NLRRI Namulonge</v>
      </c>
      <c r="DI533" s="3" t="str">
        <v>NARO/NLRRI Namulonge</v>
      </c>
      <c r="DJ533" s="3" t="str">
        <v>NARO/NLRRI Namulonge</v>
      </c>
      <c r="DK533" s="3" t="str">
        <v>NARO/NLRRI Namulonge</v>
      </c>
      <c r="DL533" s="3" t="str">
        <v>NARO/NLRRI Namulonge</v>
      </c>
      <c r="DM533" s="3" t="str">
        <v>NARO/NLRRI Namulonge</v>
      </c>
      <c r="DN533" s="3" t="str">
        <v>NARO/NLRRI Namulonge</v>
      </c>
      <c r="DO533" s="3" t="str">
        <v>NARO/NLRRI Namulonge</v>
      </c>
      <c r="DP533" s="3" t="str">
        <v>NARO/NLRRI Namulonge</v>
      </c>
    </row>
    <row r="534" spans="1:120" ht="14.5" x14ac:dyDescent="0.35">
      <c r="A534" s="3">
        <v>11.207269999999999</v>
      </c>
      <c r="B534" s="3">
        <v>7.5599100000000004</v>
      </c>
      <c r="C534" s="3" t="s">
        <v>196</v>
      </c>
      <c r="D534" s="3" t="s">
        <v>107</v>
      </c>
      <c r="E534" s="3" t="s">
        <v>7759</v>
      </c>
      <c r="F534" s="3">
        <v>900</v>
      </c>
      <c r="G534"/>
      <c r="H534" s="3" t="str">
        <f>CONCATENATE(site_list[[#This Row],[Country]],site_list[[#This Row],[Site.ID]])</f>
        <v>NigeriaNational Animal Production Research Institute, Shika</v>
      </c>
      <c r="BB534" s="3" t="str">
        <v>National Animal Production Research Institute, Shika</v>
      </c>
      <c r="BC534" s="3" t="str">
        <v>National Animal Production Research Institute, Shika</v>
      </c>
      <c r="BD534" s="3" t="str">
        <v>National Animal Production Research Institute, Shika</v>
      </c>
      <c r="BE534" s="3" t="str">
        <v>National Animal Production Research Institute, Shika</v>
      </c>
      <c r="BF534" s="3" t="str">
        <v>National Animal Production Research Institute, Shika</v>
      </c>
      <c r="BG534" s="3" t="str">
        <v>National Animal Production Research Institute, Shika</v>
      </c>
      <c r="BH534" s="3" t="str">
        <v>National Animal Production Research Institute, Shika</v>
      </c>
      <c r="BI534" s="3" t="str">
        <v>National Animal Production Research Institute, Shika</v>
      </c>
      <c r="BJ534" s="3" t="str">
        <v>National Animal Production Research Institute, Shika</v>
      </c>
      <c r="BK534" s="3" t="str">
        <v>National Animal Production Research Institute, Shika</v>
      </c>
      <c r="BL534" s="3" t="str">
        <v>National Animal Production Research Institute, Shika</v>
      </c>
      <c r="BM534" s="3" t="str">
        <v>National Animal Production Research Institute, Shika</v>
      </c>
      <c r="BN534" s="3" t="str">
        <v>National Animal Production Research Institute, Shika</v>
      </c>
      <c r="BO534" s="3" t="str">
        <v>National Animal Production Research Institute, Shika</v>
      </c>
      <c r="BP534" s="3" t="str">
        <v>National Animal Production Research Institute, Shika</v>
      </c>
      <c r="BQ534" s="3" t="str">
        <v>National Animal Production Research Institute, Shika</v>
      </c>
      <c r="BR534" s="3" t="str">
        <v>National Animal Production Research Institute, Shika</v>
      </c>
      <c r="BS534" s="3" t="str">
        <v>National Animal Production Research Institute, Shika</v>
      </c>
      <c r="BT534" s="3" t="str">
        <v>National Animal Production Research Institute, Shika</v>
      </c>
      <c r="BU534" s="3" t="str">
        <v>National Animal Production Research Institute, Shika</v>
      </c>
      <c r="BV534" s="3" t="str">
        <v>National Animal Production Research Institute, Shika</v>
      </c>
      <c r="BW534" s="3" t="str">
        <v>National Animal Production Research Institute, Shika</v>
      </c>
      <c r="BX534" s="3" t="str">
        <v>National Animal Production Research Institute, Shika</v>
      </c>
      <c r="BY534" s="3" t="str">
        <v>National Animal Production Research Institute, Shika</v>
      </c>
      <c r="BZ534" s="3" t="str">
        <v>National Animal Production Research Institute, Shika</v>
      </c>
      <c r="CA534" s="3" t="str">
        <v>National Animal Production Research Institute, Shika</v>
      </c>
      <c r="CB534" s="3" t="str">
        <v>National Animal Production Research Institute, Shika</v>
      </c>
      <c r="CC534" s="3" t="str">
        <v>National Animal Production Research Institute, Shika</v>
      </c>
      <c r="CD534" s="3" t="str">
        <v>National Animal Production Research Institute, Shika</v>
      </c>
      <c r="CE534" s="3" t="str">
        <v>National Animal Production Research Institute, Shika</v>
      </c>
      <c r="CF534" s="3" t="str">
        <v>National Animal Production Research Institute, Shika</v>
      </c>
      <c r="CG534" s="3" t="str">
        <v>National Animal Production Research Institute, Shika</v>
      </c>
      <c r="CK534" s="3" t="str">
        <v>National Animal Production Research Institute, Shika</v>
      </c>
      <c r="CM534" s="3" t="str">
        <v>National Animal Production Research Institute, Shika</v>
      </c>
      <c r="CN534" s="3" t="str">
        <v>National Animal Production Research Institute, Shika</v>
      </c>
      <c r="CO534" s="3" t="str">
        <v>National Animal Production Research Institute, Shika</v>
      </c>
      <c r="CP534" s="3" t="str">
        <v>National Animal Production Research Institute, Shika</v>
      </c>
      <c r="CQ534" s="3" t="str">
        <v>National Animal Production Research Institute, Shika</v>
      </c>
      <c r="CR534" s="3" t="str">
        <v>National Animal Production Research Institute, Shika</v>
      </c>
      <c r="CS534" s="3" t="str">
        <v>National Animal Production Research Institute, Shika</v>
      </c>
      <c r="CT534" s="3" t="str">
        <v>National Animal Production Research Institute, Shika</v>
      </c>
      <c r="CU534" s="3" t="str">
        <v>National Animal Production Research Institute, Shika</v>
      </c>
      <c r="CV534" s="3" t="str">
        <v>National Animal Production Research Institute, Shika</v>
      </c>
      <c r="CW534" s="3" t="str">
        <v>National Animal Production Research Institute, Shika</v>
      </c>
      <c r="CX534" s="3" t="str">
        <v>National Animal Production Research Institute, Shika</v>
      </c>
      <c r="CY534" s="3" t="str">
        <v>National Animal Production Research Institute, Shika</v>
      </c>
      <c r="CZ534" s="3" t="str">
        <v>National Animal Production Research Institute, Shika</v>
      </c>
      <c r="DA534" s="3" t="str">
        <v>National Animal Production Research Institute, Shika</v>
      </c>
      <c r="DB534" s="3" t="str">
        <v>National Animal Production Research Institute, Shika</v>
      </c>
      <c r="DC534" s="3" t="str">
        <v>National Animal Production Research Institute, Shika</v>
      </c>
      <c r="DD534" s="3" t="str">
        <v>National Animal Production Research Institute, Shika</v>
      </c>
      <c r="DE534" s="3" t="str">
        <v>National Animal Production Research Institute, Shika</v>
      </c>
      <c r="DF534" s="3" t="str">
        <v>National Animal Production Research Institute, Shika</v>
      </c>
      <c r="DG534" s="3" t="str">
        <v>National Animal Production Research Institute, Shika</v>
      </c>
      <c r="DH534" s="3" t="str">
        <v>National Animal Production Research Institute, Shika</v>
      </c>
      <c r="DI534" s="3" t="str">
        <v>National Animal Production Research Institute, Shika</v>
      </c>
      <c r="DJ534" s="3" t="str">
        <v>National Animal Production Research Institute, Shika</v>
      </c>
      <c r="DK534" s="3" t="str">
        <v>National Animal Production Research Institute, Shika</v>
      </c>
      <c r="DL534" s="3" t="str">
        <v>National Animal Production Research Institute, Shika</v>
      </c>
      <c r="DM534" s="3" t="str">
        <v>National Animal Production Research Institute, Shika</v>
      </c>
      <c r="DN534" s="3" t="str">
        <v>National Animal Production Research Institute, Shika</v>
      </c>
      <c r="DO534" s="3" t="str">
        <v>National Animal Production Research Institute, Shika</v>
      </c>
      <c r="DP534" s="3" t="str">
        <v>National Animal Production Research Institute, Shika</v>
      </c>
    </row>
    <row r="535" spans="1:120" ht="14.5" x14ac:dyDescent="0.35">
      <c r="A535" s="3">
        <v>-15.283200000000001</v>
      </c>
      <c r="B535" s="3">
        <v>35.404800000000002</v>
      </c>
      <c r="C535" s="3" t="s">
        <v>178</v>
      </c>
      <c r="D535" s="3" t="s">
        <v>107</v>
      </c>
      <c r="E535" s="3" t="s">
        <v>382</v>
      </c>
      <c r="F535" s="3">
        <v>200</v>
      </c>
      <c r="G535"/>
      <c r="H535" s="3" t="str">
        <f>CONCATENATE(site_list[[#This Row],[Country]],site_list[[#This Row],[Site.ID]])</f>
        <v>MalawiNational Aquaculture Centre, Domasi</v>
      </c>
      <c r="BB535" s="3" t="str">
        <v>National Aquaculture Centre, Domasi</v>
      </c>
      <c r="BC535" s="3" t="str">
        <v>National Aquaculture Centre, Domasi</v>
      </c>
      <c r="BD535" s="3" t="str">
        <v>National Aquaculture Centre, Domasi</v>
      </c>
      <c r="BE535" s="3" t="str">
        <v>National Aquaculture Centre, Domasi</v>
      </c>
      <c r="BF535" s="3" t="str">
        <v>National Aquaculture Centre, Domasi</v>
      </c>
      <c r="BG535" s="3" t="str">
        <v>National Aquaculture Centre, Domasi</v>
      </c>
      <c r="BH535" s="3" t="str">
        <v>National Aquaculture Centre, Domasi</v>
      </c>
      <c r="BI535" s="3" t="str">
        <v>National Aquaculture Centre, Domasi</v>
      </c>
      <c r="BJ535" s="3" t="str">
        <v>National Aquaculture Centre, Domasi</v>
      </c>
      <c r="BK535" s="3" t="str">
        <v>National Aquaculture Centre, Domasi</v>
      </c>
      <c r="BL535" s="3" t="str">
        <v>National Aquaculture Centre, Domasi</v>
      </c>
      <c r="BM535" s="3" t="str">
        <v>National Aquaculture Centre, Domasi</v>
      </c>
      <c r="BN535" s="3" t="str">
        <v>National Aquaculture Centre, Domasi</v>
      </c>
      <c r="BO535" s="3" t="str">
        <v>National Aquaculture Centre, Domasi</v>
      </c>
      <c r="BP535" s="3" t="str">
        <v>National Aquaculture Centre, Domasi</v>
      </c>
      <c r="BQ535" s="3" t="str">
        <v>National Aquaculture Centre, Domasi</v>
      </c>
      <c r="BR535" s="3" t="str">
        <v>National Aquaculture Centre, Domasi</v>
      </c>
      <c r="BS535" s="3" t="str">
        <v>National Aquaculture Centre, Domasi</v>
      </c>
      <c r="BT535" s="3" t="str">
        <v>National Aquaculture Centre, Domasi</v>
      </c>
      <c r="BU535" s="3" t="str">
        <v>National Aquaculture Centre, Domasi</v>
      </c>
      <c r="BV535" s="3" t="str">
        <v>National Aquaculture Centre, Domasi</v>
      </c>
      <c r="BW535" s="3" t="str">
        <v>National Aquaculture Centre, Domasi</v>
      </c>
      <c r="BX535" s="3" t="str">
        <v>National Aquaculture Centre, Domasi</v>
      </c>
      <c r="BY535" s="3" t="str">
        <v>National Aquaculture Centre, Domasi</v>
      </c>
      <c r="BZ535" s="3" t="str">
        <v>National Aquaculture Centre, Domasi</v>
      </c>
      <c r="CA535" s="3" t="str">
        <v>National Aquaculture Centre, Domasi</v>
      </c>
      <c r="CB535" s="3" t="str">
        <v>National Aquaculture Centre, Domasi</v>
      </c>
      <c r="CC535" s="3" t="str">
        <v>National Aquaculture Centre, Domasi</v>
      </c>
      <c r="CD535" s="3" t="str">
        <v>National Aquaculture Centre, Domasi</v>
      </c>
      <c r="CE535" s="3" t="str">
        <v>National Aquaculture Centre, Domasi</v>
      </c>
      <c r="CF535" s="3" t="str">
        <v>National Aquaculture Centre, Domasi</v>
      </c>
      <c r="CG535" s="3" t="str">
        <v>National Aquaculture Centre, Domasi</v>
      </c>
      <c r="CK535" s="3" t="str">
        <v>National Aquaculture Centre, Domasi</v>
      </c>
      <c r="CM535" s="3" t="str">
        <v>National Aquaculture Centre, Domasi</v>
      </c>
      <c r="CN535" s="3" t="str">
        <v>National Aquaculture Centre, Domasi</v>
      </c>
      <c r="CO535" s="3" t="str">
        <v>National Aquaculture Centre, Domasi</v>
      </c>
      <c r="CP535" s="3" t="str">
        <v>National Aquaculture Centre, Domasi</v>
      </c>
      <c r="CQ535" s="3" t="str">
        <v>National Aquaculture Centre, Domasi</v>
      </c>
      <c r="CR535" s="3" t="str">
        <v>National Aquaculture Centre, Domasi</v>
      </c>
      <c r="CS535" s="3" t="str">
        <v>National Aquaculture Centre, Domasi</v>
      </c>
      <c r="CT535" s="3" t="str">
        <v>National Aquaculture Centre, Domasi</v>
      </c>
      <c r="CU535" s="3" t="str">
        <v>National Aquaculture Centre, Domasi</v>
      </c>
      <c r="CV535" s="3" t="str">
        <v>National Aquaculture Centre, Domasi</v>
      </c>
      <c r="CW535" s="3" t="str">
        <v>National Aquaculture Centre, Domasi</v>
      </c>
      <c r="CX535" s="3" t="str">
        <v>National Aquaculture Centre, Domasi</v>
      </c>
      <c r="CY535" s="3" t="str">
        <v>National Aquaculture Centre, Domasi</v>
      </c>
      <c r="CZ535" s="3" t="str">
        <v>National Aquaculture Centre, Domasi</v>
      </c>
      <c r="DA535" s="3" t="str">
        <v>National Aquaculture Centre, Domasi</v>
      </c>
      <c r="DB535" s="3" t="str">
        <v>National Aquaculture Centre, Domasi</v>
      </c>
      <c r="DC535" s="3" t="str">
        <v>National Aquaculture Centre, Domasi</v>
      </c>
      <c r="DD535" s="3" t="str">
        <v>National Aquaculture Centre, Domasi</v>
      </c>
      <c r="DE535" s="3" t="str">
        <v>National Aquaculture Centre, Domasi</v>
      </c>
      <c r="DF535" s="3" t="str">
        <v>National Aquaculture Centre, Domasi</v>
      </c>
      <c r="DG535" s="3" t="str">
        <v>National Aquaculture Centre, Domasi</v>
      </c>
      <c r="DH535" s="3" t="str">
        <v>National Aquaculture Centre, Domasi</v>
      </c>
      <c r="DI535" s="3" t="str">
        <v>National Aquaculture Centre, Domasi</v>
      </c>
      <c r="DJ535" s="3" t="str">
        <v>National Aquaculture Centre, Domasi</v>
      </c>
      <c r="DK535" s="3" t="str">
        <v>National Aquaculture Centre, Domasi</v>
      </c>
      <c r="DL535" s="3" t="str">
        <v>National Aquaculture Centre, Domasi</v>
      </c>
      <c r="DM535" s="3" t="str">
        <v>National Aquaculture Centre, Domasi</v>
      </c>
      <c r="DN535" s="3" t="str">
        <v>National Aquaculture Centre, Domasi</v>
      </c>
      <c r="DO535" s="3" t="str">
        <v>National Aquaculture Centre, Domasi</v>
      </c>
      <c r="DP535" s="3" t="str">
        <v>National Aquaculture Centre, Domasi</v>
      </c>
    </row>
    <row r="536" spans="1:120" ht="14.5" x14ac:dyDescent="0.35">
      <c r="A536" s="3">
        <v>7.4054000000000002</v>
      </c>
      <c r="B536" s="3">
        <v>3.8498999999999999</v>
      </c>
      <c r="C536" s="3" t="s">
        <v>196</v>
      </c>
      <c r="D536" s="3" t="s">
        <v>112</v>
      </c>
      <c r="E536" s="3" t="s">
        <v>13641</v>
      </c>
      <c r="F536" s="3">
        <v>100</v>
      </c>
      <c r="G536"/>
      <c r="H536" s="3" t="str">
        <f>CONCATENATE(site_list[[#This Row],[Country]],site_list[[#This Row],[Site.ID]])</f>
        <v>NigeriaNational Horticultural Research Institute (NIHORT)</v>
      </c>
      <c r="BB536" s="3" t="str">
        <v>National Horticultural Research Institute (NIHORT)</v>
      </c>
      <c r="BC536" s="3" t="str">
        <v>National Horticultural Research Institute (NIHORT)</v>
      </c>
      <c r="BD536" s="3" t="str">
        <v>National Horticultural Research Institute (NIHORT)</v>
      </c>
      <c r="BE536" s="3" t="str">
        <v>National Horticultural Research Institute (NIHORT)</v>
      </c>
      <c r="BF536" s="3" t="str">
        <v>National Horticultural Research Institute (NIHORT)</v>
      </c>
      <c r="BG536" s="3" t="str">
        <v>National Horticultural Research Institute (NIHORT)</v>
      </c>
      <c r="BH536" s="3" t="str">
        <v>National Horticultural Research Institute (NIHORT)</v>
      </c>
      <c r="BI536" s="3" t="str">
        <v>National Horticultural Research Institute (NIHORT)</v>
      </c>
      <c r="BJ536" s="3" t="str">
        <v>National Horticultural Research Institute (NIHORT)</v>
      </c>
      <c r="BK536" s="3" t="str">
        <v>National Horticultural Research Institute (NIHORT)</v>
      </c>
      <c r="BL536" s="3" t="str">
        <v>National Horticultural Research Institute (NIHORT)</v>
      </c>
      <c r="BM536" s="3" t="str">
        <v>National Horticultural Research Institute (NIHORT)</v>
      </c>
      <c r="BN536" s="3" t="str">
        <v>National Horticultural Research Institute (NIHORT)</v>
      </c>
      <c r="BO536" s="3" t="str">
        <v>National Horticultural Research Institute (NIHORT)</v>
      </c>
      <c r="BP536" s="3" t="str">
        <v>National Horticultural Research Institute (NIHORT)</v>
      </c>
      <c r="BQ536" s="3" t="str">
        <v>National Horticultural Research Institute (NIHORT)</v>
      </c>
      <c r="BR536" s="3" t="str">
        <v>National Horticultural Research Institute (NIHORT)</v>
      </c>
      <c r="BS536" s="3" t="str">
        <v>National Horticultural Research Institute (NIHORT)</v>
      </c>
      <c r="BT536" s="3" t="str">
        <v>National Horticultural Research Institute (NIHORT)</v>
      </c>
      <c r="BU536" s="3" t="str">
        <v>National Horticultural Research Institute (NIHORT)</v>
      </c>
      <c r="BV536" s="3" t="str">
        <v>National Horticultural Research Institute (NIHORT)</v>
      </c>
      <c r="BW536" s="3" t="str">
        <v>National Horticultural Research Institute (NIHORT)</v>
      </c>
      <c r="BX536" s="3" t="str">
        <v>National Horticultural Research Institute (NIHORT)</v>
      </c>
      <c r="BY536" s="3" t="str">
        <v>National Horticultural Research Institute (NIHORT)</v>
      </c>
      <c r="BZ536" s="3" t="str">
        <v>National Horticultural Research Institute (NIHORT)</v>
      </c>
      <c r="CA536" s="3" t="str">
        <v>National Horticultural Research Institute (NIHORT)</v>
      </c>
      <c r="CB536" s="3" t="str">
        <v>National Horticultural Research Institute (NIHORT)</v>
      </c>
      <c r="CC536" s="3" t="str">
        <v>National Horticultural Research Institute (NIHORT)</v>
      </c>
      <c r="CD536" s="3" t="str">
        <v>National Horticultural Research Institute (NIHORT)</v>
      </c>
      <c r="CE536" s="3" t="str">
        <v>National Horticultural Research Institute (NIHORT)</v>
      </c>
      <c r="CF536" s="3" t="str">
        <v>National Horticultural Research Institute (NIHORT)</v>
      </c>
      <c r="CG536" s="3" t="str">
        <v>National Horticultural Research Institute (NIHORT)</v>
      </c>
      <c r="CK536" s="3" t="str">
        <v>National Horticultural Research Institute (NIHORT)</v>
      </c>
      <c r="CM536" s="3" t="str">
        <v>National Horticultural Research Institute (NIHORT)</v>
      </c>
      <c r="CN536" s="3" t="str">
        <v>National Horticultural Research Institute (NIHORT)</v>
      </c>
      <c r="CO536" s="3" t="str">
        <v>National Horticultural Research Institute (NIHORT)</v>
      </c>
      <c r="CP536" s="3" t="str">
        <v>National Horticultural Research Institute (NIHORT)</v>
      </c>
      <c r="CQ536" s="3" t="str">
        <v>National Horticultural Research Institute (NIHORT)</v>
      </c>
      <c r="CR536" s="3" t="str">
        <v>National Horticultural Research Institute (NIHORT)</v>
      </c>
      <c r="CS536" s="3" t="str">
        <v>National Horticultural Research Institute (NIHORT)</v>
      </c>
      <c r="CT536" s="3" t="str">
        <v>National Horticultural Research Institute (NIHORT)</v>
      </c>
      <c r="CU536" s="3" t="str">
        <v>National Horticultural Research Institute (NIHORT)</v>
      </c>
      <c r="CV536" s="3" t="str">
        <v>National Horticultural Research Institute (NIHORT)</v>
      </c>
      <c r="CW536" s="3" t="str">
        <v>National Horticultural Research Institute (NIHORT)</v>
      </c>
      <c r="CX536" s="3" t="str">
        <v>National Horticultural Research Institute (NIHORT)</v>
      </c>
      <c r="CY536" s="3" t="str">
        <v>National Horticultural Research Institute (NIHORT)</v>
      </c>
      <c r="CZ536" s="3" t="str">
        <v>National Horticultural Research Institute (NIHORT)</v>
      </c>
      <c r="DA536" s="3" t="str">
        <v>National Horticultural Research Institute (NIHORT)</v>
      </c>
      <c r="DB536" s="3" t="str">
        <v>National Horticultural Research Institute (NIHORT)</v>
      </c>
      <c r="DC536" s="3" t="str">
        <v>National Horticultural Research Institute (NIHORT)</v>
      </c>
      <c r="DD536" s="3" t="str">
        <v>National Horticultural Research Institute (NIHORT)</v>
      </c>
      <c r="DE536" s="3" t="str">
        <v>National Horticultural Research Institute (NIHORT)</v>
      </c>
      <c r="DF536" s="3" t="str">
        <v>National Horticultural Research Institute (NIHORT)</v>
      </c>
      <c r="DG536" s="3" t="str">
        <v>National Horticultural Research Institute (NIHORT)</v>
      </c>
      <c r="DH536" s="3" t="str">
        <v>National Horticultural Research Institute (NIHORT)</v>
      </c>
      <c r="DI536" s="3" t="str">
        <v>National Horticultural Research Institute (NIHORT)</v>
      </c>
      <c r="DJ536" s="3" t="str">
        <v>National Horticultural Research Institute (NIHORT)</v>
      </c>
      <c r="DK536" s="3" t="str">
        <v>National Horticultural Research Institute (NIHORT)</v>
      </c>
      <c r="DL536" s="3" t="str">
        <v>National Horticultural Research Institute (NIHORT)</v>
      </c>
      <c r="DM536" s="3" t="str">
        <v>National Horticultural Research Institute (NIHORT)</v>
      </c>
      <c r="DN536" s="3" t="str">
        <v>National Horticultural Research Institute (NIHORT)</v>
      </c>
      <c r="DO536" s="3" t="str">
        <v>National Horticultural Research Institute (NIHORT)</v>
      </c>
      <c r="DP536" s="3" t="str">
        <v>National Horticultural Research Institute (NIHORT)</v>
      </c>
    </row>
    <row r="537" spans="1:120" ht="14.5" x14ac:dyDescent="0.35">
      <c r="A537" s="3">
        <v>-17.699400000000001</v>
      </c>
      <c r="B537" s="3">
        <v>48.469900000000003</v>
      </c>
      <c r="C537" s="3" t="s">
        <v>176</v>
      </c>
      <c r="D537" s="3" t="s">
        <v>107</v>
      </c>
      <c r="E537" s="3" t="s">
        <v>7760</v>
      </c>
      <c r="F537" s="3">
        <v>750</v>
      </c>
      <c r="G537"/>
      <c r="H537" s="3" t="str">
        <f>CONCATENATE(site_list[[#This Row],[Country]],site_list[[#This Row],[Site.ID]])</f>
        <v>MadagascarNational Research Center for Rural Development, FOFIFA</v>
      </c>
      <c r="BB537" s="3" t="str">
        <v>National Research Center for Rural Development, FOFIFA</v>
      </c>
      <c r="BC537" s="3" t="str">
        <v>National Research Center for Rural Development, FOFIFA</v>
      </c>
      <c r="BD537" s="3" t="str">
        <v>National Research Center for Rural Development, FOFIFA</v>
      </c>
      <c r="BE537" s="3" t="str">
        <v>National Research Center for Rural Development, FOFIFA</v>
      </c>
      <c r="BF537" s="3" t="str">
        <v>National Research Center for Rural Development, FOFIFA</v>
      </c>
      <c r="BG537" s="3" t="str">
        <v>National Research Center for Rural Development, FOFIFA</v>
      </c>
      <c r="BH537" s="3" t="str">
        <v>National Research Center for Rural Development, FOFIFA</v>
      </c>
      <c r="BI537" s="3" t="str">
        <v>National Research Center for Rural Development, FOFIFA</v>
      </c>
      <c r="BJ537" s="3" t="str">
        <v>National Research Center for Rural Development, FOFIFA</v>
      </c>
      <c r="BK537" s="3" t="str">
        <v>National Research Center for Rural Development, FOFIFA</v>
      </c>
      <c r="BL537" s="3" t="str">
        <v>National Research Center for Rural Development, FOFIFA</v>
      </c>
      <c r="BM537" s="3" t="str">
        <v>National Research Center for Rural Development, FOFIFA</v>
      </c>
      <c r="BN537" s="3" t="str">
        <v>National Research Center for Rural Development, FOFIFA</v>
      </c>
      <c r="BO537" s="3" t="str">
        <v>National Research Center for Rural Development, FOFIFA</v>
      </c>
      <c r="BP537" s="3" t="str">
        <v>National Research Center for Rural Development, FOFIFA</v>
      </c>
      <c r="BQ537" s="3" t="str">
        <v>National Research Center for Rural Development, FOFIFA</v>
      </c>
      <c r="BR537" s="3" t="str">
        <v>National Research Center for Rural Development, FOFIFA</v>
      </c>
      <c r="BS537" s="3" t="str">
        <v>National Research Center for Rural Development, FOFIFA</v>
      </c>
      <c r="BT537" s="3" t="str">
        <v>National Research Center for Rural Development, FOFIFA</v>
      </c>
      <c r="BU537" s="3" t="str">
        <v>National Research Center for Rural Development, FOFIFA</v>
      </c>
      <c r="BV537" s="3" t="str">
        <v>National Research Center for Rural Development, FOFIFA</v>
      </c>
      <c r="BW537" s="3" t="str">
        <v>National Research Center for Rural Development, FOFIFA</v>
      </c>
      <c r="BX537" s="3" t="str">
        <v>National Research Center for Rural Development, FOFIFA</v>
      </c>
      <c r="BY537" s="3" t="str">
        <v>National Research Center for Rural Development, FOFIFA</v>
      </c>
      <c r="BZ537" s="3" t="str">
        <v>National Research Center for Rural Development, FOFIFA</v>
      </c>
      <c r="CA537" s="3" t="str">
        <v>National Research Center for Rural Development, FOFIFA</v>
      </c>
      <c r="CB537" s="3" t="str">
        <v>National Research Center for Rural Development, FOFIFA</v>
      </c>
      <c r="CC537" s="3" t="str">
        <v>National Research Center for Rural Development, FOFIFA</v>
      </c>
      <c r="CD537" s="3" t="str">
        <v>National Research Center for Rural Development, FOFIFA</v>
      </c>
      <c r="CE537" s="3" t="str">
        <v>National Research Center for Rural Development, FOFIFA</v>
      </c>
      <c r="CF537" s="3" t="str">
        <v>National Research Center for Rural Development, FOFIFA</v>
      </c>
      <c r="CG537" s="3" t="str">
        <v>National Research Center for Rural Development, FOFIFA</v>
      </c>
      <c r="CK537" s="3" t="str">
        <v>National Research Center for Rural Development, FOFIFA</v>
      </c>
      <c r="CM537" s="3" t="str">
        <v>National Research Center for Rural Development, FOFIFA</v>
      </c>
      <c r="CN537" s="3" t="str">
        <v>National Research Center for Rural Development, FOFIFA</v>
      </c>
      <c r="CO537" s="3" t="str">
        <v>National Research Center for Rural Development, FOFIFA</v>
      </c>
      <c r="CP537" s="3" t="str">
        <v>National Research Center for Rural Development, FOFIFA</v>
      </c>
      <c r="CQ537" s="3" t="str">
        <v>National Research Center for Rural Development, FOFIFA</v>
      </c>
      <c r="CR537" s="3" t="str">
        <v>National Research Center for Rural Development, FOFIFA</v>
      </c>
      <c r="CS537" s="3" t="str">
        <v>National Research Center for Rural Development, FOFIFA</v>
      </c>
      <c r="CT537" s="3" t="str">
        <v>National Research Center for Rural Development, FOFIFA</v>
      </c>
      <c r="CU537" s="3" t="str">
        <v>National Research Center for Rural Development, FOFIFA</v>
      </c>
      <c r="CV537" s="3" t="str">
        <v>National Research Center for Rural Development, FOFIFA</v>
      </c>
      <c r="CW537" s="3" t="str">
        <v>National Research Center for Rural Development, FOFIFA</v>
      </c>
      <c r="CX537" s="3" t="str">
        <v>National Research Center for Rural Development, FOFIFA</v>
      </c>
      <c r="CY537" s="3" t="str">
        <v>National Research Center for Rural Development, FOFIFA</v>
      </c>
      <c r="CZ537" s="3" t="str">
        <v>National Research Center for Rural Development, FOFIFA</v>
      </c>
      <c r="DA537" s="3" t="str">
        <v>National Research Center for Rural Development, FOFIFA</v>
      </c>
      <c r="DB537" s="3" t="str">
        <v>National Research Center for Rural Development, FOFIFA</v>
      </c>
      <c r="DC537" s="3" t="str">
        <v>National Research Center for Rural Development, FOFIFA</v>
      </c>
      <c r="DD537" s="3" t="str">
        <v>National Research Center for Rural Development, FOFIFA</v>
      </c>
      <c r="DE537" s="3" t="str">
        <v>National Research Center for Rural Development, FOFIFA</v>
      </c>
      <c r="DF537" s="3" t="str">
        <v>National Research Center for Rural Development, FOFIFA</v>
      </c>
      <c r="DG537" s="3" t="str">
        <v>National Research Center for Rural Development, FOFIFA</v>
      </c>
      <c r="DH537" s="3" t="str">
        <v>National Research Center for Rural Development, FOFIFA</v>
      </c>
      <c r="DI537" s="3" t="str">
        <v>National Research Center for Rural Development, FOFIFA</v>
      </c>
      <c r="DJ537" s="3" t="str">
        <v>National Research Center for Rural Development, FOFIFA</v>
      </c>
      <c r="DK537" s="3" t="str">
        <v>National Research Center for Rural Development, FOFIFA</v>
      </c>
      <c r="DL537" s="3" t="str">
        <v>National Research Center for Rural Development, FOFIFA</v>
      </c>
      <c r="DM537" s="3" t="str">
        <v>National Research Center for Rural Development, FOFIFA</v>
      </c>
      <c r="DN537" s="3" t="str">
        <v>National Research Center for Rural Development, FOFIFA</v>
      </c>
      <c r="DO537" s="3" t="str">
        <v>National Research Center for Rural Development, FOFIFA</v>
      </c>
      <c r="DP537" s="3" t="str">
        <v>National Research Center for Rural Development, FOFIFA</v>
      </c>
    </row>
    <row r="538" spans="1:120" ht="14.5" x14ac:dyDescent="0.35">
      <c r="A538" s="3">
        <v>30.866700000000002</v>
      </c>
      <c r="B538" s="3">
        <v>31.166699999999999</v>
      </c>
      <c r="C538" s="3" t="s">
        <v>142</v>
      </c>
      <c r="D538" s="3" t="s">
        <v>107</v>
      </c>
      <c r="E538" s="3" t="s">
        <v>7761</v>
      </c>
      <c r="F538" s="3">
        <v>1000</v>
      </c>
      <c r="G538"/>
      <c r="H538" s="3" t="str">
        <f>CONCATENATE(site_list[[#This Row],[Country]],site_list[[#This Row],[Site.ID]])</f>
        <v>EgyptNational Research Centre, Nubaria</v>
      </c>
      <c r="BB538" s="3" t="str">
        <v>National Research Centre, Nubaria</v>
      </c>
      <c r="BC538" s="3" t="str">
        <v>National Research Centre, Nubaria</v>
      </c>
      <c r="BD538" s="3" t="str">
        <v>National Research Centre, Nubaria</v>
      </c>
      <c r="BE538" s="3" t="str">
        <v>National Research Centre, Nubaria</v>
      </c>
      <c r="BF538" s="3" t="str">
        <v>National Research Centre, Nubaria</v>
      </c>
      <c r="BG538" s="3" t="str">
        <v>National Research Centre, Nubaria</v>
      </c>
      <c r="BH538" s="3" t="str">
        <v>National Research Centre, Nubaria</v>
      </c>
      <c r="BI538" s="3" t="str">
        <v>National Research Centre, Nubaria</v>
      </c>
      <c r="BJ538" s="3" t="str">
        <v>National Research Centre, Nubaria</v>
      </c>
      <c r="BK538" s="3" t="str">
        <v>National Research Centre, Nubaria</v>
      </c>
      <c r="BL538" s="3" t="str">
        <v>National Research Centre, Nubaria</v>
      </c>
      <c r="BM538" s="3" t="str">
        <v>National Research Centre, Nubaria</v>
      </c>
      <c r="BN538" s="3" t="str">
        <v>National Research Centre, Nubaria</v>
      </c>
      <c r="BO538" s="3" t="str">
        <v>National Research Centre, Nubaria</v>
      </c>
      <c r="BP538" s="3" t="str">
        <v>National Research Centre, Nubaria</v>
      </c>
      <c r="BQ538" s="3" t="str">
        <v>National Research Centre, Nubaria</v>
      </c>
      <c r="BR538" s="3" t="str">
        <v>National Research Centre, Nubaria</v>
      </c>
      <c r="BS538" s="3" t="str">
        <v>National Research Centre, Nubaria</v>
      </c>
      <c r="BT538" s="3" t="str">
        <v>National Research Centre, Nubaria</v>
      </c>
      <c r="BU538" s="3" t="str">
        <v>National Research Centre, Nubaria</v>
      </c>
      <c r="BV538" s="3" t="str">
        <v>National Research Centre, Nubaria</v>
      </c>
      <c r="BW538" s="3" t="str">
        <v>National Research Centre, Nubaria</v>
      </c>
      <c r="BX538" s="3" t="str">
        <v>National Research Centre, Nubaria</v>
      </c>
      <c r="BY538" s="3" t="str">
        <v>National Research Centre, Nubaria</v>
      </c>
      <c r="BZ538" s="3" t="str">
        <v>National Research Centre, Nubaria</v>
      </c>
      <c r="CA538" s="3" t="str">
        <v>National Research Centre, Nubaria</v>
      </c>
      <c r="CB538" s="3" t="str">
        <v>National Research Centre, Nubaria</v>
      </c>
      <c r="CC538" s="3" t="str">
        <v>National Research Centre, Nubaria</v>
      </c>
      <c r="CD538" s="3" t="str">
        <v>National Research Centre, Nubaria</v>
      </c>
      <c r="CE538" s="3" t="str">
        <v>National Research Centre, Nubaria</v>
      </c>
      <c r="CF538" s="3" t="str">
        <v>National Research Centre, Nubaria</v>
      </c>
      <c r="CG538" s="3" t="str">
        <v>National Research Centre, Nubaria</v>
      </c>
      <c r="CK538" s="3" t="str">
        <v>National Research Centre, Nubaria</v>
      </c>
      <c r="CM538" s="3" t="str">
        <v>National Research Centre, Nubaria</v>
      </c>
      <c r="CN538" s="3" t="str">
        <v>National Research Centre, Nubaria</v>
      </c>
      <c r="CO538" s="3" t="str">
        <v>National Research Centre, Nubaria</v>
      </c>
      <c r="CP538" s="3" t="str">
        <v>National Research Centre, Nubaria</v>
      </c>
      <c r="CQ538" s="3" t="str">
        <v>National Research Centre, Nubaria</v>
      </c>
      <c r="CR538" s="3" t="str">
        <v>National Research Centre, Nubaria</v>
      </c>
      <c r="CS538" s="3" t="str">
        <v>National Research Centre, Nubaria</v>
      </c>
      <c r="CT538" s="3" t="str">
        <v>National Research Centre, Nubaria</v>
      </c>
      <c r="CU538" s="3" t="str">
        <v>National Research Centre, Nubaria</v>
      </c>
      <c r="CV538" s="3" t="str">
        <v>National Research Centre, Nubaria</v>
      </c>
      <c r="CW538" s="3" t="str">
        <v>National Research Centre, Nubaria</v>
      </c>
      <c r="CX538" s="3" t="str">
        <v>National Research Centre, Nubaria</v>
      </c>
      <c r="CY538" s="3" t="str">
        <v>National Research Centre, Nubaria</v>
      </c>
      <c r="CZ538" s="3" t="str">
        <v>National Research Centre, Nubaria</v>
      </c>
      <c r="DA538" s="3" t="str">
        <v>National Research Centre, Nubaria</v>
      </c>
      <c r="DB538" s="3" t="str">
        <v>National Research Centre, Nubaria</v>
      </c>
      <c r="DC538" s="3" t="str">
        <v>National Research Centre, Nubaria</v>
      </c>
      <c r="DD538" s="3" t="str">
        <v>National Research Centre, Nubaria</v>
      </c>
      <c r="DE538" s="3" t="str">
        <v>National Research Centre, Nubaria</v>
      </c>
      <c r="DF538" s="3" t="str">
        <v>National Research Centre, Nubaria</v>
      </c>
      <c r="DG538" s="3" t="str">
        <v>National Research Centre, Nubaria</v>
      </c>
      <c r="DH538" s="3" t="str">
        <v>National Research Centre, Nubaria</v>
      </c>
      <c r="DI538" s="3" t="str">
        <v>National Research Centre, Nubaria</v>
      </c>
      <c r="DJ538" s="3" t="str">
        <v>National Research Centre, Nubaria</v>
      </c>
      <c r="DK538" s="3" t="str">
        <v>National Research Centre, Nubaria</v>
      </c>
      <c r="DL538" s="3" t="str">
        <v>National Research Centre, Nubaria</v>
      </c>
      <c r="DM538" s="3" t="str">
        <v>National Research Centre, Nubaria</v>
      </c>
      <c r="DN538" s="3" t="str">
        <v>National Research Centre, Nubaria</v>
      </c>
      <c r="DO538" s="3" t="str">
        <v>National Research Centre, Nubaria</v>
      </c>
      <c r="DP538" s="3" t="str">
        <v>National Research Centre, Nubaria</v>
      </c>
    </row>
    <row r="539" spans="1:120" ht="14.5" x14ac:dyDescent="0.35">
      <c r="A539" s="3">
        <v>27.530999999999999</v>
      </c>
      <c r="B539" s="3">
        <v>83.457700000000003</v>
      </c>
      <c r="C539" s="3" t="s">
        <v>13684</v>
      </c>
      <c r="D539" s="3" t="s">
        <v>112</v>
      </c>
      <c r="E539" s="3" t="s">
        <v>13687</v>
      </c>
      <c r="F539" s="3">
        <v>500</v>
      </c>
      <c r="G539"/>
      <c r="H539" s="3" t="str">
        <f>CONCATENATE(site_list[[#This Row],[Country]],site_list[[#This Row],[Site.ID]])</f>
        <v>NepalNational Wheat Research Program, Bhairahawa</v>
      </c>
      <c r="BB539" s="3" t="str">
        <v>National Wheat Research Program, Bhairahawa</v>
      </c>
      <c r="BC539" s="3" t="str">
        <v>National Wheat Research Program, Bhairahawa</v>
      </c>
      <c r="BD539" s="3" t="str">
        <v>National Wheat Research Program, Bhairahawa</v>
      </c>
      <c r="BE539" s="3" t="str">
        <v>National Wheat Research Program, Bhairahawa</v>
      </c>
      <c r="BF539" s="3" t="str">
        <v>National Wheat Research Program, Bhairahawa</v>
      </c>
      <c r="BG539" s="3" t="str">
        <v>National Wheat Research Program, Bhairahawa</v>
      </c>
      <c r="BH539" s="3" t="str">
        <v>National Wheat Research Program, Bhairahawa</v>
      </c>
      <c r="BI539" s="3" t="str">
        <v>National Wheat Research Program, Bhairahawa</v>
      </c>
      <c r="BJ539" s="3" t="str">
        <v>National Wheat Research Program, Bhairahawa</v>
      </c>
      <c r="BK539" s="3" t="str">
        <v>National Wheat Research Program, Bhairahawa</v>
      </c>
      <c r="BL539" s="3" t="str">
        <v>National Wheat Research Program, Bhairahawa</v>
      </c>
      <c r="BM539" s="3" t="str">
        <v>National Wheat Research Program, Bhairahawa</v>
      </c>
      <c r="BN539" s="3" t="str">
        <v>National Wheat Research Program, Bhairahawa</v>
      </c>
      <c r="BO539" s="3" t="str">
        <v>National Wheat Research Program, Bhairahawa</v>
      </c>
      <c r="BP539" s="3" t="str">
        <v>National Wheat Research Program, Bhairahawa</v>
      </c>
      <c r="BQ539" s="3" t="str">
        <v>National Wheat Research Program, Bhairahawa</v>
      </c>
      <c r="BR539" s="3" t="str">
        <v>National Wheat Research Program, Bhairahawa</v>
      </c>
      <c r="BS539" s="3" t="str">
        <v>National Wheat Research Program, Bhairahawa</v>
      </c>
      <c r="BT539" s="3" t="str">
        <v>National Wheat Research Program, Bhairahawa</v>
      </c>
      <c r="BU539" s="3" t="str">
        <v>National Wheat Research Program, Bhairahawa</v>
      </c>
      <c r="BV539" s="3" t="str">
        <v>National Wheat Research Program, Bhairahawa</v>
      </c>
      <c r="BW539" s="3" t="str">
        <v>National Wheat Research Program, Bhairahawa</v>
      </c>
      <c r="BX539" s="3" t="str">
        <v>National Wheat Research Program, Bhairahawa</v>
      </c>
      <c r="BY539" s="3" t="str">
        <v>National Wheat Research Program, Bhairahawa</v>
      </c>
      <c r="BZ539" s="3" t="str">
        <v>National Wheat Research Program, Bhairahawa</v>
      </c>
      <c r="CA539" s="3" t="str">
        <v>National Wheat Research Program, Bhairahawa</v>
      </c>
      <c r="CB539" s="3" t="str">
        <v>National Wheat Research Program, Bhairahawa</v>
      </c>
      <c r="CC539" s="3" t="str">
        <v>National Wheat Research Program, Bhairahawa</v>
      </c>
      <c r="CD539" s="3" t="str">
        <v>National Wheat Research Program, Bhairahawa</v>
      </c>
      <c r="CE539" s="3" t="str">
        <v>National Wheat Research Program, Bhairahawa</v>
      </c>
      <c r="CF539" s="3" t="str">
        <v>National Wheat Research Program, Bhairahawa</v>
      </c>
      <c r="CG539" s="3" t="str">
        <v>National Wheat Research Program, Bhairahawa</v>
      </c>
      <c r="CK539" s="3" t="str">
        <v>National Wheat Research Program, Bhairahawa</v>
      </c>
      <c r="CM539" s="3" t="str">
        <v>National Wheat Research Program, Bhairahawa</v>
      </c>
      <c r="CN539" s="3" t="str">
        <v>National Wheat Research Program, Bhairahawa</v>
      </c>
      <c r="CO539" s="3" t="str">
        <v>National Wheat Research Program, Bhairahawa</v>
      </c>
      <c r="CP539" s="3" t="str">
        <v>National Wheat Research Program, Bhairahawa</v>
      </c>
      <c r="CQ539" s="3" t="str">
        <v>National Wheat Research Program, Bhairahawa</v>
      </c>
      <c r="CR539" s="3" t="str">
        <v>National Wheat Research Program, Bhairahawa</v>
      </c>
      <c r="CS539" s="3" t="str">
        <v>National Wheat Research Program, Bhairahawa</v>
      </c>
      <c r="CT539" s="3" t="str">
        <v>National Wheat Research Program, Bhairahawa</v>
      </c>
      <c r="CU539" s="3" t="str">
        <v>National Wheat Research Program, Bhairahawa</v>
      </c>
      <c r="CV539" s="3" t="str">
        <v>National Wheat Research Program, Bhairahawa</v>
      </c>
      <c r="CW539" s="3" t="str">
        <v>National Wheat Research Program, Bhairahawa</v>
      </c>
      <c r="CX539" s="3" t="str">
        <v>National Wheat Research Program, Bhairahawa</v>
      </c>
      <c r="CY539" s="3" t="str">
        <v>National Wheat Research Program, Bhairahawa</v>
      </c>
      <c r="CZ539" s="3" t="str">
        <v>National Wheat Research Program, Bhairahawa</v>
      </c>
      <c r="DA539" s="3" t="str">
        <v>National Wheat Research Program, Bhairahawa</v>
      </c>
      <c r="DB539" s="3" t="str">
        <v>National Wheat Research Program, Bhairahawa</v>
      </c>
      <c r="DC539" s="3" t="str">
        <v>National Wheat Research Program, Bhairahawa</v>
      </c>
      <c r="DD539" s="3" t="str">
        <v>National Wheat Research Program, Bhairahawa</v>
      </c>
      <c r="DE539" s="3" t="str">
        <v>National Wheat Research Program, Bhairahawa</v>
      </c>
      <c r="DF539" s="3" t="str">
        <v>National Wheat Research Program, Bhairahawa</v>
      </c>
      <c r="DG539" s="3" t="str">
        <v>National Wheat Research Program, Bhairahawa</v>
      </c>
      <c r="DH539" s="3" t="str">
        <v>National Wheat Research Program, Bhairahawa</v>
      </c>
      <c r="DI539" s="3" t="str">
        <v>National Wheat Research Program, Bhairahawa</v>
      </c>
      <c r="DJ539" s="3" t="str">
        <v>National Wheat Research Program, Bhairahawa</v>
      </c>
      <c r="DK539" s="3" t="str">
        <v>National Wheat Research Program, Bhairahawa</v>
      </c>
      <c r="DL539" s="3" t="str">
        <v>National Wheat Research Program, Bhairahawa</v>
      </c>
      <c r="DM539" s="3" t="str">
        <v>National Wheat Research Program, Bhairahawa</v>
      </c>
      <c r="DN539" s="3" t="str">
        <v>National Wheat Research Program, Bhairahawa</v>
      </c>
      <c r="DO539" s="3" t="str">
        <v>National Wheat Research Program, Bhairahawa</v>
      </c>
      <c r="DP539" s="3" t="str">
        <v>National Wheat Research Program, Bhairahawa</v>
      </c>
    </row>
    <row r="540" spans="1:120" ht="14.5" x14ac:dyDescent="0.35">
      <c r="A540" s="3">
        <v>9.0500000000000007</v>
      </c>
      <c r="B540" s="3">
        <v>6.15</v>
      </c>
      <c r="C540" s="3" t="s">
        <v>196</v>
      </c>
      <c r="D540" s="3" t="s">
        <v>107</v>
      </c>
      <c r="E540" s="3" t="s">
        <v>447</v>
      </c>
      <c r="F540" s="3">
        <v>917</v>
      </c>
      <c r="G540"/>
      <c r="H540" s="3" t="str">
        <f>CONCATENATE(site_list[[#This Row],[Country]],site_list[[#This Row],[Site.ID]])</f>
        <v>NigeriaNCRI Badeggi Farm</v>
      </c>
      <c r="BB540" s="3" t="str">
        <v>NCRI Badeggi Farm</v>
      </c>
      <c r="BC540" s="3" t="str">
        <v>NCRI Badeggi Farm</v>
      </c>
      <c r="BD540" s="3" t="str">
        <v>NCRI Badeggi Farm</v>
      </c>
      <c r="BE540" s="3" t="str">
        <v>NCRI Badeggi Farm</v>
      </c>
      <c r="BF540" s="3" t="str">
        <v>NCRI Badeggi Farm</v>
      </c>
      <c r="BG540" s="3" t="str">
        <v>NCRI Badeggi Farm</v>
      </c>
      <c r="BH540" s="3" t="str">
        <v>NCRI Badeggi Farm</v>
      </c>
      <c r="BI540" s="3" t="str">
        <v>NCRI Badeggi Farm</v>
      </c>
      <c r="BJ540" s="3" t="str">
        <v>NCRI Badeggi Farm</v>
      </c>
      <c r="BK540" s="3" t="str">
        <v>NCRI Badeggi Farm</v>
      </c>
      <c r="BL540" s="3" t="str">
        <v>NCRI Badeggi Farm</v>
      </c>
      <c r="BM540" s="3" t="str">
        <v>NCRI Badeggi Farm</v>
      </c>
      <c r="BN540" s="3" t="str">
        <v>NCRI Badeggi Farm</v>
      </c>
      <c r="BO540" s="3" t="str">
        <v>NCRI Badeggi Farm</v>
      </c>
      <c r="BP540" s="3" t="str">
        <v>NCRI Badeggi Farm</v>
      </c>
      <c r="BQ540" s="3" t="str">
        <v>NCRI Badeggi Farm</v>
      </c>
      <c r="BR540" s="3" t="str">
        <v>NCRI Badeggi Farm</v>
      </c>
      <c r="BS540" s="3" t="str">
        <v>NCRI Badeggi Farm</v>
      </c>
      <c r="BT540" s="3" t="str">
        <v>NCRI Badeggi Farm</v>
      </c>
      <c r="BU540" s="3" t="str">
        <v>NCRI Badeggi Farm</v>
      </c>
      <c r="BV540" s="3" t="str">
        <v>NCRI Badeggi Farm</v>
      </c>
      <c r="BW540" s="3" t="str">
        <v>NCRI Badeggi Farm</v>
      </c>
      <c r="BX540" s="3" t="str">
        <v>NCRI Badeggi Farm</v>
      </c>
      <c r="BY540" s="3" t="str">
        <v>NCRI Badeggi Farm</v>
      </c>
      <c r="BZ540" s="3" t="str">
        <v>NCRI Badeggi Farm</v>
      </c>
      <c r="CA540" s="3" t="str">
        <v>NCRI Badeggi Farm</v>
      </c>
      <c r="CB540" s="3" t="str">
        <v>NCRI Badeggi Farm</v>
      </c>
      <c r="CC540" s="3" t="str">
        <v>NCRI Badeggi Farm</v>
      </c>
      <c r="CD540" s="3" t="str">
        <v>NCRI Badeggi Farm</v>
      </c>
      <c r="CE540" s="3" t="str">
        <v>NCRI Badeggi Farm</v>
      </c>
      <c r="CF540" s="3" t="str">
        <v>NCRI Badeggi Farm</v>
      </c>
      <c r="CG540" s="3" t="str">
        <v>NCRI Badeggi Farm</v>
      </c>
      <c r="CK540" s="3" t="str">
        <v>NCRI Badeggi Farm</v>
      </c>
      <c r="CM540" s="3" t="str">
        <v>NCRI Badeggi Farm</v>
      </c>
      <c r="CN540" s="3" t="str">
        <v>NCRI Badeggi Farm</v>
      </c>
      <c r="CO540" s="3" t="str">
        <v>NCRI Badeggi Farm</v>
      </c>
      <c r="CP540" s="3" t="str">
        <v>NCRI Badeggi Farm</v>
      </c>
      <c r="CQ540" s="3" t="str">
        <v>NCRI Badeggi Farm</v>
      </c>
      <c r="CR540" s="3" t="str">
        <v>NCRI Badeggi Farm</v>
      </c>
      <c r="CS540" s="3" t="str">
        <v>NCRI Badeggi Farm</v>
      </c>
      <c r="CT540" s="3" t="str">
        <v>NCRI Badeggi Farm</v>
      </c>
      <c r="CU540" s="3" t="str">
        <v>NCRI Badeggi Farm</v>
      </c>
      <c r="CV540" s="3" t="str">
        <v>NCRI Badeggi Farm</v>
      </c>
      <c r="CW540" s="3" t="str">
        <v>NCRI Badeggi Farm</v>
      </c>
      <c r="CX540" s="3" t="str">
        <v>NCRI Badeggi Farm</v>
      </c>
      <c r="CY540" s="3" t="str">
        <v>NCRI Badeggi Farm</v>
      </c>
      <c r="CZ540" s="3" t="str">
        <v>NCRI Badeggi Farm</v>
      </c>
      <c r="DA540" s="3" t="str">
        <v>NCRI Badeggi Farm</v>
      </c>
      <c r="DB540" s="3" t="str">
        <v>NCRI Badeggi Farm</v>
      </c>
      <c r="DC540" s="3" t="str">
        <v>NCRI Badeggi Farm</v>
      </c>
      <c r="DD540" s="3" t="str">
        <v>NCRI Badeggi Farm</v>
      </c>
      <c r="DE540" s="3" t="str">
        <v>NCRI Badeggi Farm</v>
      </c>
      <c r="DF540" s="3" t="str">
        <v>NCRI Badeggi Farm</v>
      </c>
      <c r="DG540" s="3" t="str">
        <v>NCRI Badeggi Farm</v>
      </c>
      <c r="DH540" s="3" t="str">
        <v>NCRI Badeggi Farm</v>
      </c>
      <c r="DI540" s="3" t="str">
        <v>NCRI Badeggi Farm</v>
      </c>
      <c r="DJ540" s="3" t="str">
        <v>NCRI Badeggi Farm</v>
      </c>
      <c r="DK540" s="3" t="str">
        <v>NCRI Badeggi Farm</v>
      </c>
      <c r="DL540" s="3" t="str">
        <v>NCRI Badeggi Farm</v>
      </c>
      <c r="DM540" s="3" t="str">
        <v>NCRI Badeggi Farm</v>
      </c>
      <c r="DN540" s="3" t="str">
        <v>NCRI Badeggi Farm</v>
      </c>
      <c r="DO540" s="3" t="str">
        <v>NCRI Badeggi Farm</v>
      </c>
      <c r="DP540" s="3" t="str">
        <v>NCRI Badeggi Farm</v>
      </c>
    </row>
    <row r="541" spans="1:120" ht="14.5" x14ac:dyDescent="0.35">
      <c r="A541" s="3">
        <v>-3.3994</v>
      </c>
      <c r="B541" s="3">
        <v>37.590249999999997</v>
      </c>
      <c r="C541" s="3" t="s">
        <v>226</v>
      </c>
      <c r="D541" s="3" t="s">
        <v>117</v>
      </c>
      <c r="E541" s="3" t="s">
        <v>13619</v>
      </c>
      <c r="F541" s="3">
        <v>1000</v>
      </c>
      <c r="G541"/>
      <c r="H541" s="3" t="str">
        <f>CONCATENATE(site_list[[#This Row],[Country]],site_list[[#This Row],[Site.ID]])</f>
        <v xml:space="preserve">TanzaniaNelson Mandela African Institution of Science and Technology land, Tengeru
</v>
      </c>
      <c r="BB541" s="3" t="str">
        <v xml:space="preserve">Nelson Mandela African Institution of Science and Technology land, Tengeru
</v>
      </c>
      <c r="BC541" s="3" t="str">
        <v xml:space="preserve">Nelson Mandela African Institution of Science and Technology land, Tengeru
</v>
      </c>
      <c r="BD541" s="3" t="str">
        <v xml:space="preserve">Nelson Mandela African Institution of Science and Technology land, Tengeru
</v>
      </c>
      <c r="BE541" s="3" t="str">
        <v xml:space="preserve">Nelson Mandela African Institution of Science and Technology land, Tengeru
</v>
      </c>
      <c r="BF541" s="3" t="str">
        <v xml:space="preserve">Nelson Mandela African Institution of Science and Technology land, Tengeru
</v>
      </c>
      <c r="BG541" s="3" t="str">
        <v xml:space="preserve">Nelson Mandela African Institution of Science and Technology land, Tengeru
</v>
      </c>
      <c r="BH541" s="3" t="str">
        <v xml:space="preserve">Nelson Mandela African Institution of Science and Technology land, Tengeru
</v>
      </c>
      <c r="BI541" s="3" t="str">
        <v xml:space="preserve">Nelson Mandela African Institution of Science and Technology land, Tengeru
</v>
      </c>
      <c r="BJ541" s="3" t="str">
        <v xml:space="preserve">Nelson Mandela African Institution of Science and Technology land, Tengeru
</v>
      </c>
      <c r="BK541" s="3" t="str">
        <v xml:space="preserve">Nelson Mandela African Institution of Science and Technology land, Tengeru
</v>
      </c>
      <c r="BL541" s="3" t="str">
        <v xml:space="preserve">Nelson Mandela African Institution of Science and Technology land, Tengeru
</v>
      </c>
      <c r="BM541" s="3" t="str">
        <v xml:space="preserve">Nelson Mandela African Institution of Science and Technology land, Tengeru
</v>
      </c>
      <c r="BN541" s="3" t="str">
        <v xml:space="preserve">Nelson Mandela African Institution of Science and Technology land, Tengeru
</v>
      </c>
      <c r="BO541" s="3" t="str">
        <v xml:space="preserve">Nelson Mandela African Institution of Science and Technology land, Tengeru
</v>
      </c>
      <c r="BP541" s="3" t="str">
        <v xml:space="preserve">Nelson Mandela African Institution of Science and Technology land, Tengeru
</v>
      </c>
      <c r="BQ541" s="3" t="str">
        <v xml:space="preserve">Nelson Mandela African Institution of Science and Technology land, Tengeru
</v>
      </c>
      <c r="BR541" s="3" t="str">
        <v xml:space="preserve">Nelson Mandela African Institution of Science and Technology land, Tengeru
</v>
      </c>
      <c r="BS541" s="3" t="str">
        <v xml:space="preserve">Nelson Mandela African Institution of Science and Technology land, Tengeru
</v>
      </c>
      <c r="BT541" s="3" t="str">
        <v xml:space="preserve">Nelson Mandela African Institution of Science and Technology land, Tengeru
</v>
      </c>
      <c r="BU541" s="3" t="str">
        <v xml:space="preserve">Nelson Mandela African Institution of Science and Technology land, Tengeru
</v>
      </c>
      <c r="BV541" s="3" t="str">
        <v xml:space="preserve">Nelson Mandela African Institution of Science and Technology land, Tengeru
</v>
      </c>
      <c r="BW541" s="3" t="str">
        <v xml:space="preserve">Nelson Mandela African Institution of Science and Technology land, Tengeru
</v>
      </c>
      <c r="BX541" s="3" t="str">
        <v xml:space="preserve">Nelson Mandela African Institution of Science and Technology land, Tengeru
</v>
      </c>
      <c r="BY541" s="3" t="str">
        <v xml:space="preserve">Nelson Mandela African Institution of Science and Technology land, Tengeru
</v>
      </c>
      <c r="BZ541" s="3" t="str">
        <v xml:space="preserve">Nelson Mandela African Institution of Science and Technology land, Tengeru
</v>
      </c>
      <c r="CA541" s="3" t="str">
        <v xml:space="preserve">Nelson Mandela African Institution of Science and Technology land, Tengeru
</v>
      </c>
      <c r="CB541" s="3" t="str">
        <v xml:space="preserve">Nelson Mandela African Institution of Science and Technology land, Tengeru
</v>
      </c>
      <c r="CC541" s="3" t="str">
        <v xml:space="preserve">Nelson Mandela African Institution of Science and Technology land, Tengeru
</v>
      </c>
      <c r="CD541" s="3" t="str">
        <v xml:space="preserve">Nelson Mandela African Institution of Science and Technology land, Tengeru
</v>
      </c>
      <c r="CE541" s="3" t="str">
        <v xml:space="preserve">Nelson Mandela African Institution of Science and Technology land, Tengeru
</v>
      </c>
      <c r="CF541" s="3" t="str">
        <v xml:space="preserve">Nelson Mandela African Institution of Science and Technology land, Tengeru
</v>
      </c>
      <c r="CG541" s="3" t="str">
        <v xml:space="preserve">Nelson Mandela African Institution of Science and Technology land, Tengeru
</v>
      </c>
      <c r="CK541" s="3" t="str">
        <v xml:space="preserve">Nelson Mandela African Institution of Science and Technology land, Tengeru
</v>
      </c>
      <c r="CM541" s="3" t="str">
        <v xml:space="preserve">Nelson Mandela African Institution of Science and Technology land, Tengeru
</v>
      </c>
      <c r="CN541" s="3" t="str">
        <v xml:space="preserve">Nelson Mandela African Institution of Science and Technology land, Tengeru
</v>
      </c>
      <c r="CO541" s="3" t="str">
        <v xml:space="preserve">Nelson Mandela African Institution of Science and Technology land, Tengeru
</v>
      </c>
      <c r="CP541" s="3" t="str">
        <v xml:space="preserve">Nelson Mandela African Institution of Science and Technology land, Tengeru
</v>
      </c>
      <c r="CQ541" s="3" t="str">
        <v xml:space="preserve">Nelson Mandela African Institution of Science and Technology land, Tengeru
</v>
      </c>
      <c r="CR541" s="3" t="str">
        <v xml:space="preserve">Nelson Mandela African Institution of Science and Technology land, Tengeru
</v>
      </c>
      <c r="CS541" s="3" t="str">
        <v xml:space="preserve">Nelson Mandela African Institution of Science and Technology land, Tengeru
</v>
      </c>
      <c r="CT541" s="3" t="str">
        <v xml:space="preserve">Nelson Mandela African Institution of Science and Technology land, Tengeru
</v>
      </c>
      <c r="CU541" s="3" t="str">
        <v xml:space="preserve">Nelson Mandela African Institution of Science and Technology land, Tengeru
</v>
      </c>
      <c r="CV541" s="3" t="str">
        <v xml:space="preserve">Nelson Mandela African Institution of Science and Technology land, Tengeru
</v>
      </c>
      <c r="CW541" s="3" t="str">
        <v xml:space="preserve">Nelson Mandela African Institution of Science and Technology land, Tengeru
</v>
      </c>
      <c r="CX541" s="3" t="str">
        <v xml:space="preserve">Nelson Mandela African Institution of Science and Technology land, Tengeru
</v>
      </c>
      <c r="CY541" s="3" t="str">
        <v xml:space="preserve">Nelson Mandela African Institution of Science and Technology land, Tengeru
</v>
      </c>
      <c r="CZ541" s="3" t="str">
        <v xml:space="preserve">Nelson Mandela African Institution of Science and Technology land, Tengeru
</v>
      </c>
      <c r="DA541" s="3" t="str">
        <v xml:space="preserve">Nelson Mandela African Institution of Science and Technology land, Tengeru
</v>
      </c>
      <c r="DB541" s="3" t="str">
        <v xml:space="preserve">Nelson Mandela African Institution of Science and Technology land, Tengeru
</v>
      </c>
      <c r="DC541" s="3" t="str">
        <v xml:space="preserve">Nelson Mandela African Institution of Science and Technology land, Tengeru
</v>
      </c>
      <c r="DD541" s="3" t="str">
        <v xml:space="preserve">Nelson Mandela African Institution of Science and Technology land, Tengeru
</v>
      </c>
      <c r="DE541" s="3" t="str">
        <v xml:space="preserve">Nelson Mandela African Institution of Science and Technology land, Tengeru
</v>
      </c>
      <c r="DF541" s="3" t="str">
        <v xml:space="preserve">Nelson Mandela African Institution of Science and Technology land, Tengeru
</v>
      </c>
      <c r="DG541" s="3" t="str">
        <v xml:space="preserve">Nelson Mandela African Institution of Science and Technology land, Tengeru
</v>
      </c>
      <c r="DH541" s="3" t="str">
        <v xml:space="preserve">Nelson Mandela African Institution of Science and Technology land, Tengeru
</v>
      </c>
      <c r="DI541" s="3" t="str">
        <v xml:space="preserve">Nelson Mandela African Institution of Science and Technology land, Tengeru
</v>
      </c>
      <c r="DJ541" s="3" t="str">
        <v xml:space="preserve">Nelson Mandela African Institution of Science and Technology land, Tengeru
</v>
      </c>
      <c r="DK541" s="3" t="str">
        <v xml:space="preserve">Nelson Mandela African Institution of Science and Technology land, Tengeru
</v>
      </c>
      <c r="DL541" s="3" t="str">
        <v xml:space="preserve">Nelson Mandela African Institution of Science and Technology land, Tengeru
</v>
      </c>
      <c r="DM541" s="3" t="str">
        <v xml:space="preserve">Nelson Mandela African Institution of Science and Technology land, Tengeru
</v>
      </c>
      <c r="DN541" s="3" t="str">
        <v xml:space="preserve">Nelson Mandela African Institution of Science and Technology land, Tengeru
</v>
      </c>
      <c r="DO541" s="3" t="str">
        <v xml:space="preserve">Nelson Mandela African Institution of Science and Technology land, Tengeru
</v>
      </c>
      <c r="DP541" s="3" t="str">
        <v xml:space="preserve">Nelson Mandela African Institution of Science and Technology land, Tengeru
</v>
      </c>
    </row>
    <row r="542" spans="1:120" ht="14.5" x14ac:dyDescent="0.35">
      <c r="A542" s="3">
        <v>-33.963700000000003</v>
      </c>
      <c r="B542" s="3">
        <v>22.5352</v>
      </c>
      <c r="C542" s="3" t="s">
        <v>215</v>
      </c>
      <c r="D542" s="3" t="s">
        <v>107</v>
      </c>
      <c r="E542" s="3" t="s">
        <v>7762</v>
      </c>
      <c r="F542" s="3">
        <v>500</v>
      </c>
      <c r="G542"/>
      <c r="H542" s="3" t="str">
        <f>CONCATENATE(site_list[[#This Row],[Country]],site_list[[#This Row],[Site.ID]])</f>
        <v>South AfricaNelson Mandela Metropolitan University’s George Campus</v>
      </c>
      <c r="BB542" s="3" t="str">
        <v>Nelson Mandela Metropolitan University’s George Campus</v>
      </c>
      <c r="BC542" s="3" t="str">
        <v>Nelson Mandela Metropolitan University’s George Campus</v>
      </c>
      <c r="BD542" s="3" t="str">
        <v>Nelson Mandela Metropolitan University’s George Campus</v>
      </c>
      <c r="BE542" s="3" t="str">
        <v>Nelson Mandela Metropolitan University’s George Campus</v>
      </c>
      <c r="BF542" s="3" t="str">
        <v>Nelson Mandela Metropolitan University’s George Campus</v>
      </c>
      <c r="BG542" s="3" t="str">
        <v>Nelson Mandela Metropolitan University’s George Campus</v>
      </c>
      <c r="BH542" s="3" t="str">
        <v>Nelson Mandela Metropolitan University’s George Campus</v>
      </c>
      <c r="BI542" s="3" t="str">
        <v>Nelson Mandela Metropolitan University’s George Campus</v>
      </c>
      <c r="BJ542" s="3" t="str">
        <v>Nelson Mandela Metropolitan University’s George Campus</v>
      </c>
      <c r="BK542" s="3" t="str">
        <v>Nelson Mandela Metropolitan University’s George Campus</v>
      </c>
      <c r="BL542" s="3" t="str">
        <v>Nelson Mandela Metropolitan University’s George Campus</v>
      </c>
      <c r="BM542" s="3" t="str">
        <v>Nelson Mandela Metropolitan University’s George Campus</v>
      </c>
      <c r="BN542" s="3" t="str">
        <v>Nelson Mandela Metropolitan University’s George Campus</v>
      </c>
      <c r="BO542" s="3" t="str">
        <v>Nelson Mandela Metropolitan University’s George Campus</v>
      </c>
      <c r="BP542" s="3" t="str">
        <v>Nelson Mandela Metropolitan University’s George Campus</v>
      </c>
      <c r="BQ542" s="3" t="str">
        <v>Nelson Mandela Metropolitan University’s George Campus</v>
      </c>
      <c r="BR542" s="3" t="str">
        <v>Nelson Mandela Metropolitan University’s George Campus</v>
      </c>
      <c r="BS542" s="3" t="str">
        <v>Nelson Mandela Metropolitan University’s George Campus</v>
      </c>
      <c r="BT542" s="3" t="str">
        <v>Nelson Mandela Metropolitan University’s George Campus</v>
      </c>
      <c r="BU542" s="3" t="str">
        <v>Nelson Mandela Metropolitan University’s George Campus</v>
      </c>
      <c r="BV542" s="3" t="str">
        <v>Nelson Mandela Metropolitan University’s George Campus</v>
      </c>
      <c r="BW542" s="3" t="str">
        <v>Nelson Mandela Metropolitan University’s George Campus</v>
      </c>
      <c r="BX542" s="3" t="str">
        <v>Nelson Mandela Metropolitan University’s George Campus</v>
      </c>
      <c r="BY542" s="3" t="str">
        <v>Nelson Mandela Metropolitan University’s George Campus</v>
      </c>
      <c r="BZ542" s="3" t="str">
        <v>Nelson Mandela Metropolitan University’s George Campus</v>
      </c>
      <c r="CA542" s="3" t="str">
        <v>Nelson Mandela Metropolitan University’s George Campus</v>
      </c>
      <c r="CB542" s="3" t="str">
        <v>Nelson Mandela Metropolitan University’s George Campus</v>
      </c>
      <c r="CC542" s="3" t="str">
        <v>Nelson Mandela Metropolitan University’s George Campus</v>
      </c>
      <c r="CD542" s="3" t="str">
        <v>Nelson Mandela Metropolitan University’s George Campus</v>
      </c>
      <c r="CE542" s="3" t="str">
        <v>Nelson Mandela Metropolitan University’s George Campus</v>
      </c>
      <c r="CF542" s="3" t="str">
        <v>Nelson Mandela Metropolitan University’s George Campus</v>
      </c>
      <c r="CG542" s="3" t="str">
        <v>Nelson Mandela Metropolitan University’s George Campus</v>
      </c>
      <c r="CK542" s="3" t="str">
        <v>Nelson Mandela Metropolitan University’s George Campus</v>
      </c>
      <c r="CM542" s="3" t="str">
        <v>Nelson Mandela Metropolitan University’s George Campus</v>
      </c>
      <c r="CN542" s="3" t="str">
        <v>Nelson Mandela Metropolitan University’s George Campus</v>
      </c>
      <c r="CO542" s="3" t="str">
        <v>Nelson Mandela Metropolitan University’s George Campus</v>
      </c>
      <c r="CP542" s="3" t="str">
        <v>Nelson Mandela Metropolitan University’s George Campus</v>
      </c>
      <c r="CQ542" s="3" t="str">
        <v>Nelson Mandela Metropolitan University’s George Campus</v>
      </c>
      <c r="CR542" s="3" t="str">
        <v>Nelson Mandela Metropolitan University’s George Campus</v>
      </c>
      <c r="CS542" s="3" t="str">
        <v>Nelson Mandela Metropolitan University’s George Campus</v>
      </c>
      <c r="CT542" s="3" t="str">
        <v>Nelson Mandela Metropolitan University’s George Campus</v>
      </c>
      <c r="CU542" s="3" t="str">
        <v>Nelson Mandela Metropolitan University’s George Campus</v>
      </c>
      <c r="CV542" s="3" t="str">
        <v>Nelson Mandela Metropolitan University’s George Campus</v>
      </c>
      <c r="CW542" s="3" t="str">
        <v>Nelson Mandela Metropolitan University’s George Campus</v>
      </c>
      <c r="CX542" s="3" t="str">
        <v>Nelson Mandela Metropolitan University’s George Campus</v>
      </c>
      <c r="CY542" s="3" t="str">
        <v>Nelson Mandela Metropolitan University’s George Campus</v>
      </c>
      <c r="CZ542" s="3" t="str">
        <v>Nelson Mandela Metropolitan University’s George Campus</v>
      </c>
      <c r="DA542" s="3" t="str">
        <v>Nelson Mandela Metropolitan University’s George Campus</v>
      </c>
      <c r="DB542" s="3" t="str">
        <v>Nelson Mandela Metropolitan University’s George Campus</v>
      </c>
      <c r="DC542" s="3" t="str">
        <v>Nelson Mandela Metropolitan University’s George Campus</v>
      </c>
      <c r="DD542" s="3" t="str">
        <v>Nelson Mandela Metropolitan University’s George Campus</v>
      </c>
      <c r="DE542" s="3" t="str">
        <v>Nelson Mandela Metropolitan University’s George Campus</v>
      </c>
      <c r="DF542" s="3" t="str">
        <v>Nelson Mandela Metropolitan University’s George Campus</v>
      </c>
      <c r="DG542" s="3" t="str">
        <v>Nelson Mandela Metropolitan University’s George Campus</v>
      </c>
      <c r="DH542" s="3" t="str">
        <v>Nelson Mandela Metropolitan University’s George Campus</v>
      </c>
      <c r="DI542" s="3" t="str">
        <v>Nelson Mandela Metropolitan University’s George Campus</v>
      </c>
      <c r="DJ542" s="3" t="str">
        <v>Nelson Mandela Metropolitan University’s George Campus</v>
      </c>
      <c r="DK542" s="3" t="str">
        <v>Nelson Mandela Metropolitan University’s George Campus</v>
      </c>
      <c r="DL542" s="3" t="str">
        <v>Nelson Mandela Metropolitan University’s George Campus</v>
      </c>
      <c r="DM542" s="3" t="str">
        <v>Nelson Mandela Metropolitan University’s George Campus</v>
      </c>
      <c r="DN542" s="3" t="str">
        <v>Nelson Mandela Metropolitan University’s George Campus</v>
      </c>
      <c r="DO542" s="3" t="str">
        <v>Nelson Mandela Metropolitan University’s George Campus</v>
      </c>
      <c r="DP542" s="3" t="str">
        <v>Nelson Mandela Metropolitan University’s George Campus</v>
      </c>
    </row>
    <row r="543" spans="1:120" ht="14.5" x14ac:dyDescent="0.35">
      <c r="A543" s="3">
        <v>25.466439999999999</v>
      </c>
      <c r="B543" s="3">
        <v>30.542439999999999</v>
      </c>
      <c r="C543" s="3" t="s">
        <v>142</v>
      </c>
      <c r="D543" s="3" t="s">
        <v>107</v>
      </c>
      <c r="E543" s="3" t="s">
        <v>7763</v>
      </c>
      <c r="F543" s="3">
        <v>300</v>
      </c>
      <c r="G543"/>
      <c r="H543" s="3" t="str">
        <f>CONCATENATE(site_list[[#This Row],[Country]],site_list[[#This Row],[Site.ID]])</f>
        <v>EgyptNew Valley Regional ARS</v>
      </c>
      <c r="BB543" s="3" t="str">
        <v>New Valley Regional ARS</v>
      </c>
      <c r="BC543" s="3" t="str">
        <v>New Valley Regional ARS</v>
      </c>
      <c r="BD543" s="3" t="str">
        <v>New Valley Regional ARS</v>
      </c>
      <c r="BE543" s="3" t="str">
        <v>New Valley Regional ARS</v>
      </c>
      <c r="BF543" s="3" t="str">
        <v>New Valley Regional ARS</v>
      </c>
      <c r="BG543" s="3" t="str">
        <v>New Valley Regional ARS</v>
      </c>
      <c r="BH543" s="3" t="str">
        <v>New Valley Regional ARS</v>
      </c>
      <c r="BI543" s="3" t="str">
        <v>New Valley Regional ARS</v>
      </c>
      <c r="BJ543" s="3" t="str">
        <v>New Valley Regional ARS</v>
      </c>
      <c r="BK543" s="3" t="str">
        <v>New Valley Regional ARS</v>
      </c>
      <c r="BL543" s="3" t="str">
        <v>New Valley Regional ARS</v>
      </c>
      <c r="BM543" s="3" t="str">
        <v>New Valley Regional ARS</v>
      </c>
      <c r="BN543" s="3" t="str">
        <v>New Valley Regional ARS</v>
      </c>
      <c r="BO543" s="3" t="str">
        <v>New Valley Regional ARS</v>
      </c>
      <c r="BP543" s="3" t="str">
        <v>New Valley Regional ARS</v>
      </c>
      <c r="BQ543" s="3" t="str">
        <v>New Valley Regional ARS</v>
      </c>
      <c r="BR543" s="3" t="str">
        <v>New Valley Regional ARS</v>
      </c>
      <c r="BS543" s="3" t="str">
        <v>New Valley Regional ARS</v>
      </c>
      <c r="BT543" s="3" t="str">
        <v>New Valley Regional ARS</v>
      </c>
      <c r="BU543" s="3" t="str">
        <v>New Valley Regional ARS</v>
      </c>
      <c r="BV543" s="3" t="str">
        <v>New Valley Regional ARS</v>
      </c>
      <c r="BW543" s="3" t="str">
        <v>New Valley Regional ARS</v>
      </c>
      <c r="BX543" s="3" t="str">
        <v>New Valley Regional ARS</v>
      </c>
      <c r="BY543" s="3" t="str">
        <v>New Valley Regional ARS</v>
      </c>
      <c r="BZ543" s="3" t="str">
        <v>New Valley Regional ARS</v>
      </c>
      <c r="CA543" s="3" t="str">
        <v>New Valley Regional ARS</v>
      </c>
      <c r="CB543" s="3" t="str">
        <v>New Valley Regional ARS</v>
      </c>
      <c r="CC543" s="3" t="str">
        <v>New Valley Regional ARS</v>
      </c>
      <c r="CD543" s="3" t="str">
        <v>New Valley Regional ARS</v>
      </c>
      <c r="CE543" s="3" t="str">
        <v>New Valley Regional ARS</v>
      </c>
      <c r="CF543" s="3" t="str">
        <v>New Valley Regional ARS</v>
      </c>
      <c r="CG543" s="3" t="str">
        <v>New Valley Regional ARS</v>
      </c>
      <c r="CK543" s="3" t="str">
        <v>New Valley Regional ARS</v>
      </c>
      <c r="CM543" s="3" t="str">
        <v>New Valley Regional ARS</v>
      </c>
      <c r="CN543" s="3" t="str">
        <v>New Valley Regional ARS</v>
      </c>
      <c r="CO543" s="3" t="str">
        <v>New Valley Regional ARS</v>
      </c>
      <c r="CP543" s="3" t="str">
        <v>New Valley Regional ARS</v>
      </c>
      <c r="CQ543" s="3" t="str">
        <v>New Valley Regional ARS</v>
      </c>
      <c r="CR543" s="3" t="str">
        <v>New Valley Regional ARS</v>
      </c>
      <c r="CS543" s="3" t="str">
        <v>New Valley Regional ARS</v>
      </c>
      <c r="CT543" s="3" t="str">
        <v>New Valley Regional ARS</v>
      </c>
      <c r="CU543" s="3" t="str">
        <v>New Valley Regional ARS</v>
      </c>
      <c r="CV543" s="3" t="str">
        <v>New Valley Regional ARS</v>
      </c>
      <c r="CW543" s="3" t="str">
        <v>New Valley Regional ARS</v>
      </c>
      <c r="CX543" s="3" t="str">
        <v>New Valley Regional ARS</v>
      </c>
      <c r="CY543" s="3" t="str">
        <v>New Valley Regional ARS</v>
      </c>
      <c r="CZ543" s="3" t="str">
        <v>New Valley Regional ARS</v>
      </c>
      <c r="DA543" s="3" t="str">
        <v>New Valley Regional ARS</v>
      </c>
      <c r="DB543" s="3" t="str">
        <v>New Valley Regional ARS</v>
      </c>
      <c r="DC543" s="3" t="str">
        <v>New Valley Regional ARS</v>
      </c>
      <c r="DD543" s="3" t="str">
        <v>New Valley Regional ARS</v>
      </c>
      <c r="DE543" s="3" t="str">
        <v>New Valley Regional ARS</v>
      </c>
      <c r="DF543" s="3" t="str">
        <v>New Valley Regional ARS</v>
      </c>
      <c r="DG543" s="3" t="str">
        <v>New Valley Regional ARS</v>
      </c>
      <c r="DH543" s="3" t="str">
        <v>New Valley Regional ARS</v>
      </c>
      <c r="DI543" s="3" t="str">
        <v>New Valley Regional ARS</v>
      </c>
      <c r="DJ543" s="3" t="str">
        <v>New Valley Regional ARS</v>
      </c>
      <c r="DK543" s="3" t="str">
        <v>New Valley Regional ARS</v>
      </c>
      <c r="DL543" s="3" t="str">
        <v>New Valley Regional ARS</v>
      </c>
      <c r="DM543" s="3" t="str">
        <v>New Valley Regional ARS</v>
      </c>
      <c r="DN543" s="3" t="str">
        <v>New Valley Regional ARS</v>
      </c>
      <c r="DO543" s="3" t="str">
        <v>New Valley Regional ARS</v>
      </c>
      <c r="DP543" s="3" t="str">
        <v>New Valley Regional ARS</v>
      </c>
    </row>
    <row r="544" spans="1:120" ht="14.5" x14ac:dyDescent="0.35">
      <c r="A544" s="3">
        <v>-8.5410000000000004</v>
      </c>
      <c r="B544" s="3">
        <v>35.168999999999997</v>
      </c>
      <c r="C544" s="3" t="s">
        <v>226</v>
      </c>
      <c r="D544" s="3" t="s">
        <v>107</v>
      </c>
      <c r="E544" s="3" t="s">
        <v>552</v>
      </c>
      <c r="F544" s="3">
        <v>750</v>
      </c>
      <c r="G544"/>
      <c r="H544" s="3" t="str">
        <f>CONCATENATE(site_list[[#This Row],[Country]],site_list[[#This Row],[Site.ID]])</f>
        <v>TanzaniaNgwazi, Mufindi</v>
      </c>
      <c r="BB544" s="3" t="str">
        <v>Ngwazi, Mufindi</v>
      </c>
      <c r="BC544" s="3" t="str">
        <v>Ngwazi, Mufindi</v>
      </c>
      <c r="BD544" s="3" t="str">
        <v>Ngwazi, Mufindi</v>
      </c>
      <c r="BE544" s="3" t="str">
        <v>Ngwazi, Mufindi</v>
      </c>
      <c r="BF544" s="3" t="str">
        <v>Ngwazi, Mufindi</v>
      </c>
      <c r="BG544" s="3" t="str">
        <v>Ngwazi, Mufindi</v>
      </c>
      <c r="BH544" s="3" t="str">
        <v>Ngwazi, Mufindi</v>
      </c>
      <c r="BI544" s="3" t="str">
        <v>Ngwazi, Mufindi</v>
      </c>
      <c r="BJ544" s="3" t="str">
        <v>Ngwazi, Mufindi</v>
      </c>
      <c r="BK544" s="3" t="str">
        <v>Ngwazi, Mufindi</v>
      </c>
      <c r="BL544" s="3" t="str">
        <v>Ngwazi, Mufindi</v>
      </c>
      <c r="BM544" s="3" t="str">
        <v>Ngwazi, Mufindi</v>
      </c>
      <c r="BN544" s="3" t="str">
        <v>Ngwazi, Mufindi</v>
      </c>
      <c r="BO544" s="3" t="str">
        <v>Ngwazi, Mufindi</v>
      </c>
      <c r="BP544" s="3" t="str">
        <v>Ngwazi, Mufindi</v>
      </c>
      <c r="BQ544" s="3" t="str">
        <v>Ngwazi, Mufindi</v>
      </c>
      <c r="BR544" s="3" t="str">
        <v>Ngwazi, Mufindi</v>
      </c>
      <c r="BS544" s="3" t="str">
        <v>Ngwazi, Mufindi</v>
      </c>
      <c r="BT544" s="3" t="str">
        <v>Ngwazi, Mufindi</v>
      </c>
      <c r="BU544" s="3" t="str">
        <v>Ngwazi, Mufindi</v>
      </c>
      <c r="BV544" s="3" t="str">
        <v>Ngwazi, Mufindi</v>
      </c>
      <c r="BW544" s="3" t="str">
        <v>Ngwazi, Mufindi</v>
      </c>
      <c r="BX544" s="3" t="str">
        <v>Ngwazi, Mufindi</v>
      </c>
      <c r="BY544" s="3" t="str">
        <v>Ngwazi, Mufindi</v>
      </c>
      <c r="BZ544" s="3" t="str">
        <v>Ngwazi, Mufindi</v>
      </c>
      <c r="CA544" s="3" t="str">
        <v>Ngwazi, Mufindi</v>
      </c>
      <c r="CB544" s="3" t="str">
        <v>Ngwazi, Mufindi</v>
      </c>
      <c r="CC544" s="3" t="str">
        <v>Ngwazi, Mufindi</v>
      </c>
      <c r="CD544" s="3" t="str">
        <v>Ngwazi, Mufindi</v>
      </c>
      <c r="CE544" s="3" t="str">
        <v>Ngwazi, Mufindi</v>
      </c>
      <c r="CF544" s="3" t="str">
        <v>Ngwazi, Mufindi</v>
      </c>
      <c r="CG544" s="3" t="str">
        <v>Ngwazi, Mufindi</v>
      </c>
      <c r="CK544" s="3" t="str">
        <v>Ngwazi, Mufindi</v>
      </c>
      <c r="CM544" s="3" t="str">
        <v>Ngwazi, Mufindi</v>
      </c>
      <c r="CN544" s="3" t="str">
        <v>Ngwazi, Mufindi</v>
      </c>
      <c r="CO544" s="3" t="str">
        <v>Ngwazi, Mufindi</v>
      </c>
      <c r="CP544" s="3" t="str">
        <v>Ngwazi, Mufindi</v>
      </c>
      <c r="CQ544" s="3" t="str">
        <v>Ngwazi, Mufindi</v>
      </c>
      <c r="CR544" s="3" t="str">
        <v>Ngwazi, Mufindi</v>
      </c>
      <c r="CS544" s="3" t="str">
        <v>Ngwazi, Mufindi</v>
      </c>
      <c r="CT544" s="3" t="str">
        <v>Ngwazi, Mufindi</v>
      </c>
      <c r="CU544" s="3" t="str">
        <v>Ngwazi, Mufindi</v>
      </c>
      <c r="CV544" s="3" t="str">
        <v>Ngwazi, Mufindi</v>
      </c>
      <c r="CW544" s="3" t="str">
        <v>Ngwazi, Mufindi</v>
      </c>
      <c r="CX544" s="3" t="str">
        <v>Ngwazi, Mufindi</v>
      </c>
      <c r="CY544" s="3" t="str">
        <v>Ngwazi, Mufindi</v>
      </c>
      <c r="CZ544" s="3" t="str">
        <v>Ngwazi, Mufindi</v>
      </c>
      <c r="DA544" s="3" t="str">
        <v>Ngwazi, Mufindi</v>
      </c>
      <c r="DB544" s="3" t="str">
        <v>Ngwazi, Mufindi</v>
      </c>
      <c r="DC544" s="3" t="str">
        <v>Ngwazi, Mufindi</v>
      </c>
      <c r="DD544" s="3" t="str">
        <v>Ngwazi, Mufindi</v>
      </c>
      <c r="DE544" s="3" t="str">
        <v>Ngwazi, Mufindi</v>
      </c>
      <c r="DF544" s="3" t="str">
        <v>Ngwazi, Mufindi</v>
      </c>
      <c r="DG544" s="3" t="str">
        <v>Ngwazi, Mufindi</v>
      </c>
      <c r="DH544" s="3" t="str">
        <v>Ngwazi, Mufindi</v>
      </c>
      <c r="DI544" s="3" t="str">
        <v>Ngwazi, Mufindi</v>
      </c>
      <c r="DJ544" s="3" t="str">
        <v>Ngwazi, Mufindi</v>
      </c>
      <c r="DK544" s="3" t="str">
        <v>Ngwazi, Mufindi</v>
      </c>
      <c r="DL544" s="3" t="str">
        <v>Ngwazi, Mufindi</v>
      </c>
      <c r="DM544" s="3" t="str">
        <v>Ngwazi, Mufindi</v>
      </c>
      <c r="DN544" s="3" t="str">
        <v>Ngwazi, Mufindi</v>
      </c>
      <c r="DO544" s="3" t="str">
        <v>Ngwazi, Mufindi</v>
      </c>
      <c r="DP544" s="3" t="str">
        <v>Ngwazi, Mufindi</v>
      </c>
    </row>
    <row r="545" spans="1:120" ht="14.5" x14ac:dyDescent="0.35">
      <c r="A545" s="3">
        <v>-24.330300000000001</v>
      </c>
      <c r="B545" s="3">
        <v>35.21528</v>
      </c>
      <c r="C545" s="3" t="s">
        <v>192</v>
      </c>
      <c r="D545" s="3" t="s">
        <v>112</v>
      </c>
      <c r="E545" s="3" t="s">
        <v>13593</v>
      </c>
      <c r="F545" s="3">
        <v>1000</v>
      </c>
      <c r="G545"/>
      <c r="H545" s="3" t="str">
        <f>CONCATENATE(site_list[[#This Row],[Country]],site_list[[#This Row],[Site.ID]])</f>
        <v>MozambiqueNhacoongo Research Station experimental farm of the Agricultural Research Institute of Mozambique (IIAM)</v>
      </c>
      <c r="BB545" s="3" t="str">
        <v>Nhacoongo Research Station experimental farm of the Agricultural Research Institute of Mozambique (IIAM)</v>
      </c>
      <c r="BC545" s="3" t="str">
        <v>Nhacoongo Research Station experimental farm of the Agricultural Research Institute of Mozambique (IIAM)</v>
      </c>
      <c r="BD545" s="3" t="str">
        <v>Nhacoongo Research Station experimental farm of the Agricultural Research Institute of Mozambique (IIAM)</v>
      </c>
      <c r="BE545" s="3" t="str">
        <v>Nhacoongo Research Station experimental farm of the Agricultural Research Institute of Mozambique (IIAM)</v>
      </c>
      <c r="BF545" s="3" t="str">
        <v>Nhacoongo Research Station experimental farm of the Agricultural Research Institute of Mozambique (IIAM)</v>
      </c>
      <c r="BG545" s="3" t="str">
        <v>Nhacoongo Research Station experimental farm of the Agricultural Research Institute of Mozambique (IIAM)</v>
      </c>
      <c r="BH545" s="3" t="str">
        <v>Nhacoongo Research Station experimental farm of the Agricultural Research Institute of Mozambique (IIAM)</v>
      </c>
      <c r="BI545" s="3" t="str">
        <v>Nhacoongo Research Station experimental farm of the Agricultural Research Institute of Mozambique (IIAM)</v>
      </c>
      <c r="BJ545" s="3" t="str">
        <v>Nhacoongo Research Station experimental farm of the Agricultural Research Institute of Mozambique (IIAM)</v>
      </c>
      <c r="BK545" s="3" t="str">
        <v>Nhacoongo Research Station experimental farm of the Agricultural Research Institute of Mozambique (IIAM)</v>
      </c>
      <c r="BL545" s="3" t="str">
        <v>Nhacoongo Research Station experimental farm of the Agricultural Research Institute of Mozambique (IIAM)</v>
      </c>
      <c r="BM545" s="3" t="str">
        <v>Nhacoongo Research Station experimental farm of the Agricultural Research Institute of Mozambique (IIAM)</v>
      </c>
      <c r="BN545" s="3" t="str">
        <v>Nhacoongo Research Station experimental farm of the Agricultural Research Institute of Mozambique (IIAM)</v>
      </c>
      <c r="BO545" s="3" t="str">
        <v>Nhacoongo Research Station experimental farm of the Agricultural Research Institute of Mozambique (IIAM)</v>
      </c>
      <c r="BP545" s="3" t="str">
        <v>Nhacoongo Research Station experimental farm of the Agricultural Research Institute of Mozambique (IIAM)</v>
      </c>
      <c r="BQ545" s="3" t="str">
        <v>Nhacoongo Research Station experimental farm of the Agricultural Research Institute of Mozambique (IIAM)</v>
      </c>
      <c r="BR545" s="3" t="str">
        <v>Nhacoongo Research Station experimental farm of the Agricultural Research Institute of Mozambique (IIAM)</v>
      </c>
      <c r="BS545" s="3" t="str">
        <v>Nhacoongo Research Station experimental farm of the Agricultural Research Institute of Mozambique (IIAM)</v>
      </c>
      <c r="BT545" s="3" t="str">
        <v>Nhacoongo Research Station experimental farm of the Agricultural Research Institute of Mozambique (IIAM)</v>
      </c>
      <c r="BU545" s="3" t="str">
        <v>Nhacoongo Research Station experimental farm of the Agricultural Research Institute of Mozambique (IIAM)</v>
      </c>
      <c r="BV545" s="3" t="str">
        <v>Nhacoongo Research Station experimental farm of the Agricultural Research Institute of Mozambique (IIAM)</v>
      </c>
      <c r="BW545" s="3" t="str">
        <v>Nhacoongo Research Station experimental farm of the Agricultural Research Institute of Mozambique (IIAM)</v>
      </c>
      <c r="BX545" s="3" t="str">
        <v>Nhacoongo Research Station experimental farm of the Agricultural Research Institute of Mozambique (IIAM)</v>
      </c>
      <c r="BY545" s="3" t="str">
        <v>Nhacoongo Research Station experimental farm of the Agricultural Research Institute of Mozambique (IIAM)</v>
      </c>
      <c r="BZ545" s="3" t="str">
        <v>Nhacoongo Research Station experimental farm of the Agricultural Research Institute of Mozambique (IIAM)</v>
      </c>
      <c r="CA545" s="3" t="str">
        <v>Nhacoongo Research Station experimental farm of the Agricultural Research Institute of Mozambique (IIAM)</v>
      </c>
      <c r="CB545" s="3" t="str">
        <v>Nhacoongo Research Station experimental farm of the Agricultural Research Institute of Mozambique (IIAM)</v>
      </c>
      <c r="CC545" s="3" t="str">
        <v>Nhacoongo Research Station experimental farm of the Agricultural Research Institute of Mozambique (IIAM)</v>
      </c>
      <c r="CD545" s="3" t="str">
        <v>Nhacoongo Research Station experimental farm of the Agricultural Research Institute of Mozambique (IIAM)</v>
      </c>
      <c r="CE545" s="3" t="str">
        <v>Nhacoongo Research Station experimental farm of the Agricultural Research Institute of Mozambique (IIAM)</v>
      </c>
      <c r="CF545" s="3" t="str">
        <v>Nhacoongo Research Station experimental farm of the Agricultural Research Institute of Mozambique (IIAM)</v>
      </c>
      <c r="CG545" s="3" t="str">
        <v>Nhacoongo Research Station experimental farm of the Agricultural Research Institute of Mozambique (IIAM)</v>
      </c>
      <c r="CK545" s="3" t="str">
        <v>Nhacoongo Research Station experimental farm of the Agricultural Research Institute of Mozambique (IIAM)</v>
      </c>
      <c r="CM545" s="3" t="str">
        <v>Nhacoongo Research Station experimental farm of the Agricultural Research Institute of Mozambique (IIAM)</v>
      </c>
      <c r="CN545" s="3" t="str">
        <v>Nhacoongo Research Station experimental farm of the Agricultural Research Institute of Mozambique (IIAM)</v>
      </c>
      <c r="CO545" s="3" t="str">
        <v>Nhacoongo Research Station experimental farm of the Agricultural Research Institute of Mozambique (IIAM)</v>
      </c>
      <c r="CP545" s="3" t="str">
        <v>Nhacoongo Research Station experimental farm of the Agricultural Research Institute of Mozambique (IIAM)</v>
      </c>
      <c r="CQ545" s="3" t="str">
        <v>Nhacoongo Research Station experimental farm of the Agricultural Research Institute of Mozambique (IIAM)</v>
      </c>
      <c r="CR545" s="3" t="str">
        <v>Nhacoongo Research Station experimental farm of the Agricultural Research Institute of Mozambique (IIAM)</v>
      </c>
      <c r="CS545" s="3" t="str">
        <v>Nhacoongo Research Station experimental farm of the Agricultural Research Institute of Mozambique (IIAM)</v>
      </c>
      <c r="CT545" s="3" t="str">
        <v>Nhacoongo Research Station experimental farm of the Agricultural Research Institute of Mozambique (IIAM)</v>
      </c>
      <c r="CU545" s="3" t="str">
        <v>Nhacoongo Research Station experimental farm of the Agricultural Research Institute of Mozambique (IIAM)</v>
      </c>
      <c r="CV545" s="3" t="str">
        <v>Nhacoongo Research Station experimental farm of the Agricultural Research Institute of Mozambique (IIAM)</v>
      </c>
      <c r="CW545" s="3" t="str">
        <v>Nhacoongo Research Station experimental farm of the Agricultural Research Institute of Mozambique (IIAM)</v>
      </c>
      <c r="CX545" s="3" t="str">
        <v>Nhacoongo Research Station experimental farm of the Agricultural Research Institute of Mozambique (IIAM)</v>
      </c>
      <c r="CY545" s="3" t="str">
        <v>Nhacoongo Research Station experimental farm of the Agricultural Research Institute of Mozambique (IIAM)</v>
      </c>
      <c r="CZ545" s="3" t="str">
        <v>Nhacoongo Research Station experimental farm of the Agricultural Research Institute of Mozambique (IIAM)</v>
      </c>
      <c r="DA545" s="3" t="str">
        <v>Nhacoongo Research Station experimental farm of the Agricultural Research Institute of Mozambique (IIAM)</v>
      </c>
      <c r="DB545" s="3" t="str">
        <v>Nhacoongo Research Station experimental farm of the Agricultural Research Institute of Mozambique (IIAM)</v>
      </c>
      <c r="DC545" s="3" t="str">
        <v>Nhacoongo Research Station experimental farm of the Agricultural Research Institute of Mozambique (IIAM)</v>
      </c>
      <c r="DD545" s="3" t="str">
        <v>Nhacoongo Research Station experimental farm of the Agricultural Research Institute of Mozambique (IIAM)</v>
      </c>
      <c r="DE545" s="3" t="str">
        <v>Nhacoongo Research Station experimental farm of the Agricultural Research Institute of Mozambique (IIAM)</v>
      </c>
      <c r="DF545" s="3" t="str">
        <v>Nhacoongo Research Station experimental farm of the Agricultural Research Institute of Mozambique (IIAM)</v>
      </c>
      <c r="DG545" s="3" t="str">
        <v>Nhacoongo Research Station experimental farm of the Agricultural Research Institute of Mozambique (IIAM)</v>
      </c>
      <c r="DH545" s="3" t="str">
        <v>Nhacoongo Research Station experimental farm of the Agricultural Research Institute of Mozambique (IIAM)</v>
      </c>
      <c r="DI545" s="3" t="str">
        <v>Nhacoongo Research Station experimental farm of the Agricultural Research Institute of Mozambique (IIAM)</v>
      </c>
      <c r="DJ545" s="3" t="str">
        <v>Nhacoongo Research Station experimental farm of the Agricultural Research Institute of Mozambique (IIAM)</v>
      </c>
      <c r="DK545" s="3" t="str">
        <v>Nhacoongo Research Station experimental farm of the Agricultural Research Institute of Mozambique (IIAM)</v>
      </c>
      <c r="DL545" s="3" t="str">
        <v>Nhacoongo Research Station experimental farm of the Agricultural Research Institute of Mozambique (IIAM)</v>
      </c>
      <c r="DM545" s="3" t="str">
        <v>Nhacoongo Research Station experimental farm of the Agricultural Research Institute of Mozambique (IIAM)</v>
      </c>
      <c r="DN545" s="3" t="str">
        <v>Nhacoongo Research Station experimental farm of the Agricultural Research Institute of Mozambique (IIAM)</v>
      </c>
      <c r="DO545" s="3" t="str">
        <v>Nhacoongo Research Station experimental farm of the Agricultural Research Institute of Mozambique (IIAM)</v>
      </c>
      <c r="DP545" s="3" t="str">
        <v>Nhacoongo Research Station experimental farm of the Agricultural Research Institute of Mozambique (IIAM)</v>
      </c>
    </row>
    <row r="546" spans="1:120" ht="14.5" x14ac:dyDescent="0.35">
      <c r="A546" s="3">
        <v>7.3875000000000002</v>
      </c>
      <c r="B546" s="3">
        <v>3.9224999999999999</v>
      </c>
      <c r="C546" s="3" t="s">
        <v>196</v>
      </c>
      <c r="D546" s="3" t="s">
        <v>107</v>
      </c>
      <c r="E546" s="3" t="s">
        <v>448</v>
      </c>
      <c r="F546" s="3">
        <v>250</v>
      </c>
      <c r="G546"/>
      <c r="H546" s="3" t="str">
        <f>CONCATENATE(site_list[[#This Row],[Country]],site_list[[#This Row],[Site.ID]])</f>
        <v>NigeriaNHRI, Ibadan</v>
      </c>
      <c r="BB546" s="3" t="str">
        <v>NHRI, Ibadan</v>
      </c>
      <c r="BC546" s="3" t="str">
        <v>NHRI, Ibadan</v>
      </c>
      <c r="BD546" s="3" t="str">
        <v>NHRI, Ibadan</v>
      </c>
      <c r="BE546" s="3" t="str">
        <v>NHRI, Ibadan</v>
      </c>
      <c r="BF546" s="3" t="str">
        <v>NHRI, Ibadan</v>
      </c>
      <c r="BG546" s="3" t="str">
        <v>NHRI, Ibadan</v>
      </c>
      <c r="BH546" s="3" t="str">
        <v>NHRI, Ibadan</v>
      </c>
      <c r="BI546" s="3" t="str">
        <v>NHRI, Ibadan</v>
      </c>
      <c r="BJ546" s="3" t="str">
        <v>NHRI, Ibadan</v>
      </c>
      <c r="BK546" s="3" t="str">
        <v>NHRI, Ibadan</v>
      </c>
      <c r="BL546" s="3" t="str">
        <v>NHRI, Ibadan</v>
      </c>
      <c r="BM546" s="3" t="str">
        <v>NHRI, Ibadan</v>
      </c>
      <c r="BN546" s="3" t="str">
        <v>NHRI, Ibadan</v>
      </c>
      <c r="BO546" s="3" t="str">
        <v>NHRI, Ibadan</v>
      </c>
      <c r="BP546" s="3" t="str">
        <v>NHRI, Ibadan</v>
      </c>
      <c r="BQ546" s="3" t="str">
        <v>NHRI, Ibadan</v>
      </c>
      <c r="BR546" s="3" t="str">
        <v>NHRI, Ibadan</v>
      </c>
      <c r="BS546" s="3" t="str">
        <v>NHRI, Ibadan</v>
      </c>
      <c r="BT546" s="3" t="str">
        <v>NHRI, Ibadan</v>
      </c>
      <c r="BU546" s="3" t="str">
        <v>NHRI, Ibadan</v>
      </c>
      <c r="BV546" s="3" t="str">
        <v>NHRI, Ibadan</v>
      </c>
      <c r="BW546" s="3" t="str">
        <v>NHRI, Ibadan</v>
      </c>
      <c r="BX546" s="3" t="str">
        <v>NHRI, Ibadan</v>
      </c>
      <c r="BY546" s="3" t="str">
        <v>NHRI, Ibadan</v>
      </c>
      <c r="BZ546" s="3" t="str">
        <v>NHRI, Ibadan</v>
      </c>
      <c r="CA546" s="3" t="str">
        <v>NHRI, Ibadan</v>
      </c>
      <c r="CB546" s="3" t="str">
        <v>NHRI, Ibadan</v>
      </c>
      <c r="CC546" s="3" t="str">
        <v>NHRI, Ibadan</v>
      </c>
      <c r="CD546" s="3" t="str">
        <v>NHRI, Ibadan</v>
      </c>
      <c r="CE546" s="3" t="str">
        <v>NHRI, Ibadan</v>
      </c>
      <c r="CF546" s="3" t="str">
        <v>NHRI, Ibadan</v>
      </c>
      <c r="CG546" s="3" t="str">
        <v>NHRI, Ibadan</v>
      </c>
      <c r="CK546" s="3" t="str">
        <v>NHRI, Ibadan</v>
      </c>
      <c r="CM546" s="3" t="str">
        <v>NHRI, Ibadan</v>
      </c>
      <c r="CN546" s="3" t="str">
        <v>NHRI, Ibadan</v>
      </c>
      <c r="CO546" s="3" t="str">
        <v>NHRI, Ibadan</v>
      </c>
      <c r="CP546" s="3" t="str">
        <v>NHRI, Ibadan</v>
      </c>
      <c r="CQ546" s="3" t="str">
        <v>NHRI, Ibadan</v>
      </c>
      <c r="CR546" s="3" t="str">
        <v>NHRI, Ibadan</v>
      </c>
      <c r="CS546" s="3" t="str">
        <v>NHRI, Ibadan</v>
      </c>
      <c r="CT546" s="3" t="str">
        <v>NHRI, Ibadan</v>
      </c>
      <c r="CU546" s="3" t="str">
        <v>NHRI, Ibadan</v>
      </c>
      <c r="CV546" s="3" t="str">
        <v>NHRI, Ibadan</v>
      </c>
      <c r="CW546" s="3" t="str">
        <v>NHRI, Ibadan</v>
      </c>
      <c r="CX546" s="3" t="str">
        <v>NHRI, Ibadan</v>
      </c>
      <c r="CY546" s="3" t="str">
        <v>NHRI, Ibadan</v>
      </c>
      <c r="CZ546" s="3" t="str">
        <v>NHRI, Ibadan</v>
      </c>
      <c r="DA546" s="3" t="str">
        <v>NHRI, Ibadan</v>
      </c>
      <c r="DB546" s="3" t="str">
        <v>NHRI, Ibadan</v>
      </c>
      <c r="DC546" s="3" t="str">
        <v>NHRI, Ibadan</v>
      </c>
      <c r="DD546" s="3" t="str">
        <v>NHRI, Ibadan</v>
      </c>
      <c r="DE546" s="3" t="str">
        <v>NHRI, Ibadan</v>
      </c>
      <c r="DF546" s="3" t="str">
        <v>NHRI, Ibadan</v>
      </c>
      <c r="DG546" s="3" t="str">
        <v>NHRI, Ibadan</v>
      </c>
      <c r="DH546" s="3" t="str">
        <v>NHRI, Ibadan</v>
      </c>
      <c r="DI546" s="3" t="str">
        <v>NHRI, Ibadan</v>
      </c>
      <c r="DJ546" s="3" t="str">
        <v>NHRI, Ibadan</v>
      </c>
      <c r="DK546" s="3" t="str">
        <v>NHRI, Ibadan</v>
      </c>
      <c r="DL546" s="3" t="str">
        <v>NHRI, Ibadan</v>
      </c>
      <c r="DM546" s="3" t="str">
        <v>NHRI, Ibadan</v>
      </c>
      <c r="DN546" s="3" t="str">
        <v>NHRI, Ibadan</v>
      </c>
      <c r="DO546" s="3" t="str">
        <v>NHRI, Ibadan</v>
      </c>
      <c r="DP546" s="3" t="str">
        <v>NHRI, Ibadan</v>
      </c>
    </row>
    <row r="547" spans="1:120" ht="14.5" x14ac:dyDescent="0.35">
      <c r="A547" s="3">
        <v>14.86</v>
      </c>
      <c r="B547" s="3">
        <v>-15.679</v>
      </c>
      <c r="C547" s="3" t="s">
        <v>204</v>
      </c>
      <c r="D547" s="3" t="s">
        <v>107</v>
      </c>
      <c r="E547" s="3" t="s">
        <v>487</v>
      </c>
      <c r="F547" s="3">
        <v>10000</v>
      </c>
      <c r="G547"/>
      <c r="H547" s="3" t="str">
        <f>CONCATENATE(site_list[[#This Row],[Country]],site_list[[#This Row],[Site.ID]])</f>
        <v>SenegalNiayes</v>
      </c>
      <c r="BB547" s="3" t="str">
        <v>Niayes</v>
      </c>
      <c r="BC547" s="3" t="str">
        <v>Niayes</v>
      </c>
      <c r="BD547" s="3" t="str">
        <v>Niayes</v>
      </c>
      <c r="BE547" s="3" t="str">
        <v>Niayes</v>
      </c>
      <c r="BF547" s="3" t="str">
        <v>Niayes</v>
      </c>
      <c r="BG547" s="3" t="str">
        <v>Niayes</v>
      </c>
      <c r="BH547" s="3" t="str">
        <v>Niayes</v>
      </c>
      <c r="BI547" s="3" t="str">
        <v>Niayes</v>
      </c>
      <c r="BJ547" s="3" t="str">
        <v>Niayes</v>
      </c>
      <c r="BK547" s="3" t="str">
        <v>Niayes</v>
      </c>
      <c r="BL547" s="3" t="str">
        <v>Niayes</v>
      </c>
      <c r="BM547" s="3" t="str">
        <v>Niayes</v>
      </c>
      <c r="BN547" s="3" t="str">
        <v>Niayes</v>
      </c>
      <c r="BO547" s="3" t="str">
        <v>Niayes</v>
      </c>
      <c r="BP547" s="3" t="str">
        <v>Niayes</v>
      </c>
      <c r="BQ547" s="3" t="str">
        <v>Niayes</v>
      </c>
      <c r="BR547" s="3" t="str">
        <v>Niayes</v>
      </c>
      <c r="BS547" s="3" t="str">
        <v>Niayes</v>
      </c>
      <c r="BT547" s="3" t="str">
        <v>Niayes</v>
      </c>
      <c r="BU547" s="3" t="str">
        <v>Niayes</v>
      </c>
      <c r="BV547" s="3" t="str">
        <v>Niayes</v>
      </c>
      <c r="BW547" s="3" t="str">
        <v>Niayes</v>
      </c>
      <c r="BX547" s="3" t="str">
        <v>Niayes</v>
      </c>
      <c r="BY547" s="3" t="str">
        <v>Niayes</v>
      </c>
      <c r="BZ547" s="3" t="str">
        <v>Niayes</v>
      </c>
      <c r="CA547" s="3" t="str">
        <v>Niayes</v>
      </c>
      <c r="CB547" s="3" t="str">
        <v>Niayes</v>
      </c>
      <c r="CC547" s="3" t="str">
        <v>Niayes</v>
      </c>
      <c r="CD547" s="3" t="str">
        <v>Niayes</v>
      </c>
      <c r="CE547" s="3" t="str">
        <v>Niayes</v>
      </c>
      <c r="CF547" s="3" t="str">
        <v>Niayes</v>
      </c>
      <c r="CG547" s="3" t="str">
        <v>Niayes</v>
      </c>
      <c r="CK547" s="3" t="str">
        <v>Niayes</v>
      </c>
      <c r="CM547" s="3" t="str">
        <v>Niayes</v>
      </c>
      <c r="CN547" s="3" t="str">
        <v>Niayes</v>
      </c>
      <c r="CO547" s="3" t="str">
        <v>Niayes</v>
      </c>
      <c r="CP547" s="3" t="str">
        <v>Niayes</v>
      </c>
      <c r="CQ547" s="3" t="str">
        <v>Niayes</v>
      </c>
      <c r="CR547" s="3" t="str">
        <v>Niayes</v>
      </c>
      <c r="CS547" s="3" t="str">
        <v>Niayes</v>
      </c>
      <c r="CT547" s="3" t="str">
        <v>Niayes</v>
      </c>
      <c r="CU547" s="3" t="str">
        <v>Niayes</v>
      </c>
      <c r="CV547" s="3" t="str">
        <v>Niayes</v>
      </c>
      <c r="CW547" s="3" t="str">
        <v>Niayes</v>
      </c>
      <c r="CX547" s="3" t="str">
        <v>Niayes</v>
      </c>
      <c r="CY547" s="3" t="str">
        <v>Niayes</v>
      </c>
      <c r="CZ547" s="3" t="str">
        <v>Niayes</v>
      </c>
      <c r="DA547" s="3" t="str">
        <v>Niayes</v>
      </c>
      <c r="DB547" s="3" t="str">
        <v>Niayes</v>
      </c>
      <c r="DC547" s="3" t="str">
        <v>Niayes</v>
      </c>
      <c r="DD547" s="3" t="str">
        <v>Niayes</v>
      </c>
      <c r="DE547" s="3" t="str">
        <v>Niayes</v>
      </c>
      <c r="DF547" s="3" t="str">
        <v>Niayes</v>
      </c>
      <c r="DG547" s="3" t="str">
        <v>Niayes</v>
      </c>
      <c r="DH547" s="3" t="str">
        <v>Niayes</v>
      </c>
      <c r="DI547" s="3" t="str">
        <v>Niayes</v>
      </c>
      <c r="DJ547" s="3" t="str">
        <v>Niayes</v>
      </c>
      <c r="DK547" s="3" t="str">
        <v>Niayes</v>
      </c>
      <c r="DL547" s="3" t="str">
        <v>Niayes</v>
      </c>
      <c r="DM547" s="3" t="str">
        <v>Niayes</v>
      </c>
      <c r="DN547" s="3" t="str">
        <v>Niayes</v>
      </c>
      <c r="DO547" s="3" t="str">
        <v>Niayes</v>
      </c>
      <c r="DP547" s="3" t="str">
        <v>Niayes</v>
      </c>
    </row>
    <row r="548" spans="1:120" ht="14.5" x14ac:dyDescent="0.35">
      <c r="A548" s="3">
        <v>-31.585799999999999</v>
      </c>
      <c r="B548" s="3">
        <v>18.3751</v>
      </c>
      <c r="C548" s="3" t="s">
        <v>215</v>
      </c>
      <c r="D548" s="3" t="s">
        <v>112</v>
      </c>
      <c r="E548" s="3" t="s">
        <v>13587</v>
      </c>
      <c r="F548" s="3">
        <v>1000</v>
      </c>
      <c r="G548"/>
      <c r="H548" s="3" t="str">
        <f>CONCATENATE(site_list[[#This Row],[Country]],site_list[[#This Row],[Site.ID]])</f>
        <v>South AfricaNietvoorbij Research Farm Lutzville</v>
      </c>
      <c r="BB548" s="3" t="str">
        <v>Nietvoorbij Research Farm Lutzville</v>
      </c>
      <c r="BC548" s="3" t="str">
        <v>Nietvoorbij Research Farm Lutzville</v>
      </c>
      <c r="BD548" s="3" t="str">
        <v>Nietvoorbij Research Farm Lutzville</v>
      </c>
      <c r="BE548" s="3" t="str">
        <v>Nietvoorbij Research Farm Lutzville</v>
      </c>
      <c r="BF548" s="3" t="str">
        <v>Nietvoorbij Research Farm Lutzville</v>
      </c>
      <c r="BG548" s="3" t="str">
        <v>Nietvoorbij Research Farm Lutzville</v>
      </c>
      <c r="BH548" s="3" t="str">
        <v>Nietvoorbij Research Farm Lutzville</v>
      </c>
      <c r="BI548" s="3" t="str">
        <v>Nietvoorbij Research Farm Lutzville</v>
      </c>
      <c r="BJ548" s="3" t="str">
        <v>Nietvoorbij Research Farm Lutzville</v>
      </c>
      <c r="BK548" s="3" t="str">
        <v>Nietvoorbij Research Farm Lutzville</v>
      </c>
      <c r="BL548" s="3" t="str">
        <v>Nietvoorbij Research Farm Lutzville</v>
      </c>
      <c r="BM548" s="3" t="str">
        <v>Nietvoorbij Research Farm Lutzville</v>
      </c>
      <c r="BN548" s="3" t="str">
        <v>Nietvoorbij Research Farm Lutzville</v>
      </c>
      <c r="BO548" s="3" t="str">
        <v>Nietvoorbij Research Farm Lutzville</v>
      </c>
      <c r="BP548" s="3" t="str">
        <v>Nietvoorbij Research Farm Lutzville</v>
      </c>
      <c r="BQ548" s="3" t="str">
        <v>Nietvoorbij Research Farm Lutzville</v>
      </c>
      <c r="BR548" s="3" t="str">
        <v>Nietvoorbij Research Farm Lutzville</v>
      </c>
      <c r="BS548" s="3" t="str">
        <v>Nietvoorbij Research Farm Lutzville</v>
      </c>
      <c r="BT548" s="3" t="str">
        <v>Nietvoorbij Research Farm Lutzville</v>
      </c>
      <c r="BU548" s="3" t="str">
        <v>Nietvoorbij Research Farm Lutzville</v>
      </c>
      <c r="BV548" s="3" t="str">
        <v>Nietvoorbij Research Farm Lutzville</v>
      </c>
      <c r="BW548" s="3" t="str">
        <v>Nietvoorbij Research Farm Lutzville</v>
      </c>
      <c r="BX548" s="3" t="str">
        <v>Nietvoorbij Research Farm Lutzville</v>
      </c>
      <c r="BY548" s="3" t="str">
        <v>Nietvoorbij Research Farm Lutzville</v>
      </c>
      <c r="BZ548" s="3" t="str">
        <v>Nietvoorbij Research Farm Lutzville</v>
      </c>
      <c r="CA548" s="3" t="str">
        <v>Nietvoorbij Research Farm Lutzville</v>
      </c>
      <c r="CB548" s="3" t="str">
        <v>Nietvoorbij Research Farm Lutzville</v>
      </c>
      <c r="CC548" s="3" t="str">
        <v>Nietvoorbij Research Farm Lutzville</v>
      </c>
      <c r="CD548" s="3" t="str">
        <v>Nietvoorbij Research Farm Lutzville</v>
      </c>
      <c r="CE548" s="3" t="str">
        <v>Nietvoorbij Research Farm Lutzville</v>
      </c>
      <c r="CF548" s="3" t="str">
        <v>Nietvoorbij Research Farm Lutzville</v>
      </c>
      <c r="CG548" s="3" t="str">
        <v>Nietvoorbij Research Farm Lutzville</v>
      </c>
      <c r="CK548" s="3" t="str">
        <v>Nietvoorbij Research Farm Lutzville</v>
      </c>
      <c r="CM548" s="3" t="str">
        <v>Nietvoorbij Research Farm Lutzville</v>
      </c>
      <c r="CN548" s="3" t="str">
        <v>Nietvoorbij Research Farm Lutzville</v>
      </c>
      <c r="CO548" s="3" t="str">
        <v>Nietvoorbij Research Farm Lutzville</v>
      </c>
      <c r="CP548" s="3" t="str">
        <v>Nietvoorbij Research Farm Lutzville</v>
      </c>
      <c r="CQ548" s="3" t="str">
        <v>Nietvoorbij Research Farm Lutzville</v>
      </c>
      <c r="CR548" s="3" t="str">
        <v>Nietvoorbij Research Farm Lutzville</v>
      </c>
      <c r="CS548" s="3" t="str">
        <v>Nietvoorbij Research Farm Lutzville</v>
      </c>
      <c r="CT548" s="3" t="str">
        <v>Nietvoorbij Research Farm Lutzville</v>
      </c>
      <c r="CU548" s="3" t="str">
        <v>Nietvoorbij Research Farm Lutzville</v>
      </c>
      <c r="CV548" s="3" t="str">
        <v>Nietvoorbij Research Farm Lutzville</v>
      </c>
      <c r="CW548" s="3" t="str">
        <v>Nietvoorbij Research Farm Lutzville</v>
      </c>
      <c r="CX548" s="3" t="str">
        <v>Nietvoorbij Research Farm Lutzville</v>
      </c>
      <c r="CY548" s="3" t="str">
        <v>Nietvoorbij Research Farm Lutzville</v>
      </c>
      <c r="CZ548" s="3" t="str">
        <v>Nietvoorbij Research Farm Lutzville</v>
      </c>
      <c r="DA548" s="3" t="str">
        <v>Nietvoorbij Research Farm Lutzville</v>
      </c>
      <c r="DB548" s="3" t="str">
        <v>Nietvoorbij Research Farm Lutzville</v>
      </c>
      <c r="DC548" s="3" t="str">
        <v>Nietvoorbij Research Farm Lutzville</v>
      </c>
      <c r="DD548" s="3" t="str">
        <v>Nietvoorbij Research Farm Lutzville</v>
      </c>
      <c r="DE548" s="3" t="str">
        <v>Nietvoorbij Research Farm Lutzville</v>
      </c>
      <c r="DF548" s="3" t="str">
        <v>Nietvoorbij Research Farm Lutzville</v>
      </c>
      <c r="DG548" s="3" t="str">
        <v>Nietvoorbij Research Farm Lutzville</v>
      </c>
      <c r="DH548" s="3" t="str">
        <v>Nietvoorbij Research Farm Lutzville</v>
      </c>
      <c r="DI548" s="3" t="str">
        <v>Nietvoorbij Research Farm Lutzville</v>
      </c>
      <c r="DJ548" s="3" t="str">
        <v>Nietvoorbij Research Farm Lutzville</v>
      </c>
      <c r="DK548" s="3" t="str">
        <v>Nietvoorbij Research Farm Lutzville</v>
      </c>
      <c r="DL548" s="3" t="str">
        <v>Nietvoorbij Research Farm Lutzville</v>
      </c>
      <c r="DM548" s="3" t="str">
        <v>Nietvoorbij Research Farm Lutzville</v>
      </c>
      <c r="DN548" s="3" t="str">
        <v>Nietvoorbij Research Farm Lutzville</v>
      </c>
      <c r="DO548" s="3" t="str">
        <v>Nietvoorbij Research Farm Lutzville</v>
      </c>
      <c r="DP548" s="3" t="str">
        <v>Nietvoorbij Research Farm Lutzville</v>
      </c>
    </row>
    <row r="549" spans="1:120" ht="14.5" x14ac:dyDescent="0.35">
      <c r="A549" s="3">
        <v>9.8670000000000009</v>
      </c>
      <c r="B549" s="3">
        <v>4.53</v>
      </c>
      <c r="C549" s="3" t="s">
        <v>196</v>
      </c>
      <c r="D549" s="3" t="s">
        <v>107</v>
      </c>
      <c r="E549" s="3" t="s">
        <v>449</v>
      </c>
      <c r="F549" s="3">
        <v>100</v>
      </c>
      <c r="G549"/>
      <c r="H549" s="3" t="str">
        <f>CONCATENATE(site_list[[#This Row],[Country]],site_list[[#This Row],[Site.ID]])</f>
        <v>NigeriaNIFF, New-Bussa</v>
      </c>
      <c r="BB549" s="3" t="str">
        <v>NIFF, New-Bussa</v>
      </c>
      <c r="BC549" s="3" t="str">
        <v>NIFF, New-Bussa</v>
      </c>
      <c r="BD549" s="3" t="str">
        <v>NIFF, New-Bussa</v>
      </c>
      <c r="BE549" s="3" t="str">
        <v>NIFF, New-Bussa</v>
      </c>
      <c r="BF549" s="3" t="str">
        <v>NIFF, New-Bussa</v>
      </c>
      <c r="BG549" s="3" t="str">
        <v>NIFF, New-Bussa</v>
      </c>
      <c r="BH549" s="3" t="str">
        <v>NIFF, New-Bussa</v>
      </c>
      <c r="BI549" s="3" t="str">
        <v>NIFF, New-Bussa</v>
      </c>
      <c r="BJ549" s="3" t="str">
        <v>NIFF, New-Bussa</v>
      </c>
      <c r="BK549" s="3" t="str">
        <v>NIFF, New-Bussa</v>
      </c>
      <c r="BL549" s="3" t="str">
        <v>NIFF, New-Bussa</v>
      </c>
      <c r="BM549" s="3" t="str">
        <v>NIFF, New-Bussa</v>
      </c>
      <c r="BN549" s="3" t="str">
        <v>NIFF, New-Bussa</v>
      </c>
      <c r="BO549" s="3" t="str">
        <v>NIFF, New-Bussa</v>
      </c>
      <c r="BP549" s="3" t="str">
        <v>NIFF, New-Bussa</v>
      </c>
      <c r="BQ549" s="3" t="str">
        <v>NIFF, New-Bussa</v>
      </c>
      <c r="BR549" s="3" t="str">
        <v>NIFF, New-Bussa</v>
      </c>
      <c r="BS549" s="3" t="str">
        <v>NIFF, New-Bussa</v>
      </c>
      <c r="BT549" s="3" t="str">
        <v>NIFF, New-Bussa</v>
      </c>
      <c r="BU549" s="3" t="str">
        <v>NIFF, New-Bussa</v>
      </c>
      <c r="BV549" s="3" t="str">
        <v>NIFF, New-Bussa</v>
      </c>
      <c r="BW549" s="3" t="str">
        <v>NIFF, New-Bussa</v>
      </c>
      <c r="BX549" s="3" t="str">
        <v>NIFF, New-Bussa</v>
      </c>
      <c r="BY549" s="3" t="str">
        <v>NIFF, New-Bussa</v>
      </c>
      <c r="BZ549" s="3" t="str">
        <v>NIFF, New-Bussa</v>
      </c>
      <c r="CA549" s="3" t="str">
        <v>NIFF, New-Bussa</v>
      </c>
      <c r="CB549" s="3" t="str">
        <v>NIFF, New-Bussa</v>
      </c>
      <c r="CC549" s="3" t="str">
        <v>NIFF, New-Bussa</v>
      </c>
      <c r="CD549" s="3" t="str">
        <v>NIFF, New-Bussa</v>
      </c>
      <c r="CE549" s="3" t="str">
        <v>NIFF, New-Bussa</v>
      </c>
      <c r="CF549" s="3" t="str">
        <v>NIFF, New-Bussa</v>
      </c>
      <c r="CG549" s="3" t="str">
        <v>NIFF, New-Bussa</v>
      </c>
      <c r="CK549" s="3" t="str">
        <v>NIFF, New-Bussa</v>
      </c>
      <c r="CM549" s="3" t="str">
        <v>NIFF, New-Bussa</v>
      </c>
      <c r="CN549" s="3" t="str">
        <v>NIFF, New-Bussa</v>
      </c>
      <c r="CO549" s="3" t="str">
        <v>NIFF, New-Bussa</v>
      </c>
      <c r="CP549" s="3" t="str">
        <v>NIFF, New-Bussa</v>
      </c>
      <c r="CQ549" s="3" t="str">
        <v>NIFF, New-Bussa</v>
      </c>
      <c r="CR549" s="3" t="str">
        <v>NIFF, New-Bussa</v>
      </c>
      <c r="CS549" s="3" t="str">
        <v>NIFF, New-Bussa</v>
      </c>
      <c r="CT549" s="3" t="str">
        <v>NIFF, New-Bussa</v>
      </c>
      <c r="CU549" s="3" t="str">
        <v>NIFF, New-Bussa</v>
      </c>
      <c r="CV549" s="3" t="str">
        <v>NIFF, New-Bussa</v>
      </c>
      <c r="CW549" s="3" t="str">
        <v>NIFF, New-Bussa</v>
      </c>
      <c r="CX549" s="3" t="str">
        <v>NIFF, New-Bussa</v>
      </c>
      <c r="CY549" s="3" t="str">
        <v>NIFF, New-Bussa</v>
      </c>
      <c r="CZ549" s="3" t="str">
        <v>NIFF, New-Bussa</v>
      </c>
      <c r="DA549" s="3" t="str">
        <v>NIFF, New-Bussa</v>
      </c>
      <c r="DB549" s="3" t="str">
        <v>NIFF, New-Bussa</v>
      </c>
      <c r="DC549" s="3" t="str">
        <v>NIFF, New-Bussa</v>
      </c>
      <c r="DD549" s="3" t="str">
        <v>NIFF, New-Bussa</v>
      </c>
      <c r="DE549" s="3" t="str">
        <v>NIFF, New-Bussa</v>
      </c>
      <c r="DF549" s="3" t="str">
        <v>NIFF, New-Bussa</v>
      </c>
      <c r="DG549" s="3" t="str">
        <v>NIFF, New-Bussa</v>
      </c>
      <c r="DH549" s="3" t="str">
        <v>NIFF, New-Bussa</v>
      </c>
      <c r="DI549" s="3" t="str">
        <v>NIFF, New-Bussa</v>
      </c>
      <c r="DJ549" s="3" t="str">
        <v>NIFF, New-Bussa</v>
      </c>
      <c r="DK549" s="3" t="str">
        <v>NIFF, New-Bussa</v>
      </c>
      <c r="DL549" s="3" t="str">
        <v>NIFF, New-Bussa</v>
      </c>
      <c r="DM549" s="3" t="str">
        <v>NIFF, New-Bussa</v>
      </c>
      <c r="DN549" s="3" t="str">
        <v>NIFF, New-Bussa</v>
      </c>
      <c r="DO549" s="3" t="str">
        <v>NIFF, New-Bussa</v>
      </c>
      <c r="DP549" s="3" t="str">
        <v>NIFF, New-Bussa</v>
      </c>
    </row>
    <row r="550" spans="1:120" ht="14.5" x14ac:dyDescent="0.35">
      <c r="A550" s="3">
        <v>29.925000000000001</v>
      </c>
      <c r="B550" s="3">
        <v>32.473999999999997</v>
      </c>
      <c r="C550" s="3" t="s">
        <v>142</v>
      </c>
      <c r="D550" s="3" t="s">
        <v>107</v>
      </c>
      <c r="E550" s="3" t="s">
        <v>267</v>
      </c>
      <c r="F550" s="3">
        <v>100</v>
      </c>
      <c r="G550"/>
      <c r="H550" s="3" t="str">
        <f>CONCATENATE(site_list[[#This Row],[Country]],site_list[[#This Row],[Site.ID]])</f>
        <v>EgyptNIOF, Suez</v>
      </c>
      <c r="BB550" s="3" t="str">
        <v>NIOF, Suez</v>
      </c>
      <c r="BC550" s="3" t="str">
        <v>NIOF, Suez</v>
      </c>
      <c r="BD550" s="3" t="str">
        <v>NIOF, Suez</v>
      </c>
      <c r="BE550" s="3" t="str">
        <v>NIOF, Suez</v>
      </c>
      <c r="BF550" s="3" t="str">
        <v>NIOF, Suez</v>
      </c>
      <c r="BG550" s="3" t="str">
        <v>NIOF, Suez</v>
      </c>
      <c r="BH550" s="3" t="str">
        <v>NIOF, Suez</v>
      </c>
      <c r="BI550" s="3" t="str">
        <v>NIOF, Suez</v>
      </c>
      <c r="BJ550" s="3" t="str">
        <v>NIOF, Suez</v>
      </c>
      <c r="BK550" s="3" t="str">
        <v>NIOF, Suez</v>
      </c>
      <c r="BL550" s="3" t="str">
        <v>NIOF, Suez</v>
      </c>
      <c r="BM550" s="3" t="str">
        <v>NIOF, Suez</v>
      </c>
      <c r="BN550" s="3" t="str">
        <v>NIOF, Suez</v>
      </c>
      <c r="BO550" s="3" t="str">
        <v>NIOF, Suez</v>
      </c>
      <c r="BP550" s="3" t="str">
        <v>NIOF, Suez</v>
      </c>
      <c r="BQ550" s="3" t="str">
        <v>NIOF, Suez</v>
      </c>
      <c r="BR550" s="3" t="str">
        <v>NIOF, Suez</v>
      </c>
      <c r="BS550" s="3" t="str">
        <v>NIOF, Suez</v>
      </c>
      <c r="BT550" s="3" t="str">
        <v>NIOF, Suez</v>
      </c>
      <c r="BU550" s="3" t="str">
        <v>NIOF, Suez</v>
      </c>
      <c r="BV550" s="3" t="str">
        <v>NIOF, Suez</v>
      </c>
      <c r="BW550" s="3" t="str">
        <v>NIOF, Suez</v>
      </c>
      <c r="BX550" s="3" t="str">
        <v>NIOF, Suez</v>
      </c>
      <c r="BY550" s="3" t="str">
        <v>NIOF, Suez</v>
      </c>
      <c r="BZ550" s="3" t="str">
        <v>NIOF, Suez</v>
      </c>
      <c r="CA550" s="3" t="str">
        <v>NIOF, Suez</v>
      </c>
      <c r="CB550" s="3" t="str">
        <v>NIOF, Suez</v>
      </c>
      <c r="CC550" s="3" t="str">
        <v>NIOF, Suez</v>
      </c>
      <c r="CD550" s="3" t="str">
        <v>NIOF, Suez</v>
      </c>
      <c r="CE550" s="3" t="str">
        <v>NIOF, Suez</v>
      </c>
      <c r="CF550" s="3" t="str">
        <v>NIOF, Suez</v>
      </c>
      <c r="CG550" s="3" t="str">
        <v>NIOF, Suez</v>
      </c>
      <c r="CK550" s="3" t="str">
        <v>NIOF, Suez</v>
      </c>
      <c r="CM550" s="3" t="str">
        <v>NIOF, Suez</v>
      </c>
      <c r="CN550" s="3" t="str">
        <v>NIOF, Suez</v>
      </c>
      <c r="CO550" s="3" t="str">
        <v>NIOF, Suez</v>
      </c>
      <c r="CP550" s="3" t="str">
        <v>NIOF, Suez</v>
      </c>
      <c r="CQ550" s="3" t="str">
        <v>NIOF, Suez</v>
      </c>
      <c r="CR550" s="3" t="str">
        <v>NIOF, Suez</v>
      </c>
      <c r="CS550" s="3" t="str">
        <v>NIOF, Suez</v>
      </c>
      <c r="CT550" s="3" t="str">
        <v>NIOF, Suez</v>
      </c>
      <c r="CU550" s="3" t="str">
        <v>NIOF, Suez</v>
      </c>
      <c r="CV550" s="3" t="str">
        <v>NIOF, Suez</v>
      </c>
      <c r="CW550" s="3" t="str">
        <v>NIOF, Suez</v>
      </c>
      <c r="CX550" s="3" t="str">
        <v>NIOF, Suez</v>
      </c>
      <c r="CY550" s="3" t="str">
        <v>NIOF, Suez</v>
      </c>
      <c r="CZ550" s="3" t="str">
        <v>NIOF, Suez</v>
      </c>
      <c r="DA550" s="3" t="str">
        <v>NIOF, Suez</v>
      </c>
      <c r="DB550" s="3" t="str">
        <v>NIOF, Suez</v>
      </c>
      <c r="DC550" s="3" t="str">
        <v>NIOF, Suez</v>
      </c>
      <c r="DD550" s="3" t="str">
        <v>NIOF, Suez</v>
      </c>
      <c r="DE550" s="3" t="str">
        <v>NIOF, Suez</v>
      </c>
      <c r="DF550" s="3" t="str">
        <v>NIOF, Suez</v>
      </c>
      <c r="DG550" s="3" t="str">
        <v>NIOF, Suez</v>
      </c>
      <c r="DH550" s="3" t="str">
        <v>NIOF, Suez</v>
      </c>
      <c r="DI550" s="3" t="str">
        <v>NIOF, Suez</v>
      </c>
      <c r="DJ550" s="3" t="str">
        <v>NIOF, Suez</v>
      </c>
      <c r="DK550" s="3" t="str">
        <v>NIOF, Suez</v>
      </c>
      <c r="DL550" s="3" t="str">
        <v>NIOF, Suez</v>
      </c>
      <c r="DM550" s="3" t="str">
        <v>NIOF, Suez</v>
      </c>
      <c r="DN550" s="3" t="str">
        <v>NIOF, Suez</v>
      </c>
      <c r="DO550" s="3" t="str">
        <v>NIOF, Suez</v>
      </c>
      <c r="DP550" s="3" t="str">
        <v>NIOF, Suez</v>
      </c>
    </row>
    <row r="551" spans="1:120" ht="14.5" x14ac:dyDescent="0.35">
      <c r="A551" s="3">
        <v>13.7585</v>
      </c>
      <c r="B551" s="3">
        <v>-15.787000000000001</v>
      </c>
      <c r="C551" s="3" t="s">
        <v>204</v>
      </c>
      <c r="D551" s="3" t="s">
        <v>107</v>
      </c>
      <c r="E551" s="3" t="s">
        <v>488</v>
      </c>
      <c r="F551" s="3">
        <v>300</v>
      </c>
      <c r="G551"/>
      <c r="H551" s="3" t="str">
        <f>CONCATENATE(site_list[[#This Row],[Country]],site_list[[#This Row],[Site.ID]])</f>
        <v>SenegalNioro</v>
      </c>
      <c r="BB551" s="3" t="str">
        <v>Nioro</v>
      </c>
      <c r="BC551" s="3" t="str">
        <v>Nioro</v>
      </c>
      <c r="BD551" s="3" t="str">
        <v>Nioro</v>
      </c>
      <c r="BE551" s="3" t="str">
        <v>Nioro</v>
      </c>
      <c r="BF551" s="3" t="str">
        <v>Nioro</v>
      </c>
      <c r="BG551" s="3" t="str">
        <v>Nioro</v>
      </c>
      <c r="BH551" s="3" t="str">
        <v>Nioro</v>
      </c>
      <c r="BI551" s="3" t="str">
        <v>Nioro</v>
      </c>
      <c r="BJ551" s="3" t="str">
        <v>Nioro</v>
      </c>
      <c r="BK551" s="3" t="str">
        <v>Nioro</v>
      </c>
      <c r="BL551" s="3" t="str">
        <v>Nioro</v>
      </c>
      <c r="BM551" s="3" t="str">
        <v>Nioro</v>
      </c>
      <c r="BN551" s="3" t="str">
        <v>Nioro</v>
      </c>
      <c r="BO551" s="3" t="str">
        <v>Nioro</v>
      </c>
      <c r="BP551" s="3" t="str">
        <v>Nioro</v>
      </c>
      <c r="BQ551" s="3" t="str">
        <v>Nioro</v>
      </c>
      <c r="BR551" s="3" t="str">
        <v>Nioro</v>
      </c>
      <c r="BS551" s="3" t="str">
        <v>Nioro</v>
      </c>
      <c r="BT551" s="3" t="str">
        <v>Nioro</v>
      </c>
      <c r="BU551" s="3" t="str">
        <v>Nioro</v>
      </c>
      <c r="BV551" s="3" t="str">
        <v>Nioro</v>
      </c>
      <c r="BW551" s="3" t="str">
        <v>Nioro</v>
      </c>
      <c r="BX551" s="3" t="str">
        <v>Nioro</v>
      </c>
      <c r="BY551" s="3" t="str">
        <v>Nioro</v>
      </c>
      <c r="BZ551" s="3" t="str">
        <v>Nioro</v>
      </c>
      <c r="CA551" s="3" t="str">
        <v>Nioro</v>
      </c>
      <c r="CB551" s="3" t="str">
        <v>Nioro</v>
      </c>
      <c r="CC551" s="3" t="str">
        <v>Nioro</v>
      </c>
      <c r="CD551" s="3" t="str">
        <v>Nioro</v>
      </c>
      <c r="CE551" s="3" t="str">
        <v>Nioro</v>
      </c>
      <c r="CF551" s="3" t="str">
        <v>Nioro</v>
      </c>
      <c r="CG551" s="3" t="str">
        <v>Nioro</v>
      </c>
      <c r="CK551" s="3" t="str">
        <v>Nioro</v>
      </c>
      <c r="CM551" s="3" t="str">
        <v>Nioro</v>
      </c>
      <c r="CN551" s="3" t="str">
        <v>Nioro</v>
      </c>
      <c r="CO551" s="3" t="str">
        <v>Nioro</v>
      </c>
      <c r="CP551" s="3" t="str">
        <v>Nioro</v>
      </c>
      <c r="CQ551" s="3" t="str">
        <v>Nioro</v>
      </c>
      <c r="CR551" s="3" t="str">
        <v>Nioro</v>
      </c>
      <c r="CS551" s="3" t="str">
        <v>Nioro</v>
      </c>
      <c r="CT551" s="3" t="str">
        <v>Nioro</v>
      </c>
      <c r="CU551" s="3" t="str">
        <v>Nioro</v>
      </c>
      <c r="CV551" s="3" t="str">
        <v>Nioro</v>
      </c>
      <c r="CW551" s="3" t="str">
        <v>Nioro</v>
      </c>
      <c r="CX551" s="3" t="str">
        <v>Nioro</v>
      </c>
      <c r="CY551" s="3" t="str">
        <v>Nioro</v>
      </c>
      <c r="CZ551" s="3" t="str">
        <v>Nioro</v>
      </c>
      <c r="DA551" s="3" t="str">
        <v>Nioro</v>
      </c>
      <c r="DB551" s="3" t="str">
        <v>Nioro</v>
      </c>
      <c r="DC551" s="3" t="str">
        <v>Nioro</v>
      </c>
      <c r="DD551" s="3" t="str">
        <v>Nioro</v>
      </c>
      <c r="DE551" s="3" t="str">
        <v>Nioro</v>
      </c>
      <c r="DF551" s="3" t="str">
        <v>Nioro</v>
      </c>
      <c r="DG551" s="3" t="str">
        <v>Nioro</v>
      </c>
      <c r="DH551" s="3" t="str">
        <v>Nioro</v>
      </c>
      <c r="DI551" s="3" t="str">
        <v>Nioro</v>
      </c>
      <c r="DJ551" s="3" t="str">
        <v>Nioro</v>
      </c>
      <c r="DK551" s="3" t="str">
        <v>Nioro</v>
      </c>
      <c r="DL551" s="3" t="str">
        <v>Nioro</v>
      </c>
      <c r="DM551" s="3" t="str">
        <v>Nioro</v>
      </c>
      <c r="DN551" s="3" t="str">
        <v>Nioro</v>
      </c>
      <c r="DO551" s="3" t="str">
        <v>Nioro</v>
      </c>
      <c r="DP551" s="3" t="str">
        <v>Nioro</v>
      </c>
    </row>
    <row r="552" spans="1:120" ht="14.5" x14ac:dyDescent="0.35">
      <c r="A552" s="3">
        <v>19.5</v>
      </c>
      <c r="B552" s="3">
        <v>33.4</v>
      </c>
      <c r="C552" s="3" t="s">
        <v>217</v>
      </c>
      <c r="D552" s="3" t="s">
        <v>101</v>
      </c>
      <c r="E552" s="3" t="s">
        <v>13666</v>
      </c>
      <c r="F552" s="3">
        <v>3000</v>
      </c>
      <c r="G552"/>
      <c r="H552" s="3" t="str">
        <f>CONCATENATE(site_list[[#This Row],[Country]],site_list[[#This Row],[Site.ID]])</f>
        <v>SudanNIPHE, Research Farm, Hantoub</v>
      </c>
      <c r="BB552" s="3" t="str">
        <v>NIPHE, Research Farm, Hantoub</v>
      </c>
      <c r="BC552" s="3" t="str">
        <v>NIPHE, Research Farm, Hantoub</v>
      </c>
      <c r="BD552" s="3" t="str">
        <v>NIPHE, Research Farm, Hantoub</v>
      </c>
      <c r="BE552" s="3" t="str">
        <v>NIPHE, Research Farm, Hantoub</v>
      </c>
      <c r="BF552" s="3" t="str">
        <v>NIPHE, Research Farm, Hantoub</v>
      </c>
      <c r="BG552" s="3" t="str">
        <v>NIPHE, Research Farm, Hantoub</v>
      </c>
      <c r="BH552" s="3" t="str">
        <v>NIPHE, Research Farm, Hantoub</v>
      </c>
      <c r="BI552" s="3" t="str">
        <v>NIPHE, Research Farm, Hantoub</v>
      </c>
      <c r="BJ552" s="3" t="str">
        <v>NIPHE, Research Farm, Hantoub</v>
      </c>
      <c r="BK552" s="3" t="str">
        <v>NIPHE, Research Farm, Hantoub</v>
      </c>
      <c r="BL552" s="3" t="str">
        <v>NIPHE, Research Farm, Hantoub</v>
      </c>
      <c r="BM552" s="3" t="str">
        <v>NIPHE, Research Farm, Hantoub</v>
      </c>
      <c r="BN552" s="3" t="str">
        <v>NIPHE, Research Farm, Hantoub</v>
      </c>
      <c r="BO552" s="3" t="str">
        <v>NIPHE, Research Farm, Hantoub</v>
      </c>
      <c r="BP552" s="3" t="str">
        <v>NIPHE, Research Farm, Hantoub</v>
      </c>
      <c r="BQ552" s="3" t="str">
        <v>NIPHE, Research Farm, Hantoub</v>
      </c>
      <c r="BR552" s="3" t="str">
        <v>NIPHE, Research Farm, Hantoub</v>
      </c>
      <c r="BS552" s="3" t="str">
        <v>NIPHE, Research Farm, Hantoub</v>
      </c>
      <c r="BT552" s="3" t="str">
        <v>NIPHE, Research Farm, Hantoub</v>
      </c>
      <c r="BU552" s="3" t="str">
        <v>NIPHE, Research Farm, Hantoub</v>
      </c>
      <c r="BV552" s="3" t="str">
        <v>NIPHE, Research Farm, Hantoub</v>
      </c>
      <c r="BW552" s="3" t="str">
        <v>NIPHE, Research Farm, Hantoub</v>
      </c>
      <c r="BX552" s="3" t="str">
        <v>NIPHE, Research Farm, Hantoub</v>
      </c>
      <c r="BY552" s="3" t="str">
        <v>NIPHE, Research Farm, Hantoub</v>
      </c>
      <c r="BZ552" s="3" t="str">
        <v>NIPHE, Research Farm, Hantoub</v>
      </c>
      <c r="CA552" s="3" t="str">
        <v>NIPHE, Research Farm, Hantoub</v>
      </c>
      <c r="CB552" s="3" t="str">
        <v>NIPHE, Research Farm, Hantoub</v>
      </c>
      <c r="CC552" s="3" t="str">
        <v>NIPHE, Research Farm, Hantoub</v>
      </c>
      <c r="CD552" s="3" t="str">
        <v>NIPHE, Research Farm, Hantoub</v>
      </c>
      <c r="CE552" s="3" t="str">
        <v>NIPHE, Research Farm, Hantoub</v>
      </c>
      <c r="CF552" s="3" t="str">
        <v>NIPHE, Research Farm, Hantoub</v>
      </c>
      <c r="CG552" s="3" t="str">
        <v>NIPHE, Research Farm, Hantoub</v>
      </c>
      <c r="CK552" s="3" t="str">
        <v>NIPHE, Research Farm, Hantoub</v>
      </c>
      <c r="CM552" s="3" t="str">
        <v>NIPHE, Research Farm, Hantoub</v>
      </c>
      <c r="CN552" s="3" t="str">
        <v>NIPHE, Research Farm, Hantoub</v>
      </c>
      <c r="CO552" s="3" t="str">
        <v>NIPHE, Research Farm, Hantoub</v>
      </c>
      <c r="CP552" s="3" t="str">
        <v>NIPHE, Research Farm, Hantoub</v>
      </c>
      <c r="CQ552" s="3" t="str">
        <v>NIPHE, Research Farm, Hantoub</v>
      </c>
      <c r="CR552" s="3" t="str">
        <v>NIPHE, Research Farm, Hantoub</v>
      </c>
      <c r="CS552" s="3" t="str">
        <v>NIPHE, Research Farm, Hantoub</v>
      </c>
      <c r="CT552" s="3" t="str">
        <v>NIPHE, Research Farm, Hantoub</v>
      </c>
      <c r="CU552" s="3" t="str">
        <v>NIPHE, Research Farm, Hantoub</v>
      </c>
      <c r="CV552" s="3" t="str">
        <v>NIPHE, Research Farm, Hantoub</v>
      </c>
      <c r="CW552" s="3" t="str">
        <v>NIPHE, Research Farm, Hantoub</v>
      </c>
      <c r="CX552" s="3" t="str">
        <v>NIPHE, Research Farm, Hantoub</v>
      </c>
      <c r="CY552" s="3" t="str">
        <v>NIPHE, Research Farm, Hantoub</v>
      </c>
      <c r="CZ552" s="3" t="str">
        <v>NIPHE, Research Farm, Hantoub</v>
      </c>
      <c r="DA552" s="3" t="str">
        <v>NIPHE, Research Farm, Hantoub</v>
      </c>
      <c r="DB552" s="3" t="str">
        <v>NIPHE, Research Farm, Hantoub</v>
      </c>
      <c r="DC552" s="3" t="str">
        <v>NIPHE, Research Farm, Hantoub</v>
      </c>
      <c r="DD552" s="3" t="str">
        <v>NIPHE, Research Farm, Hantoub</v>
      </c>
      <c r="DE552" s="3" t="str">
        <v>NIPHE, Research Farm, Hantoub</v>
      </c>
      <c r="DF552" s="3" t="str">
        <v>NIPHE, Research Farm, Hantoub</v>
      </c>
      <c r="DG552" s="3" t="str">
        <v>NIPHE, Research Farm, Hantoub</v>
      </c>
      <c r="DH552" s="3" t="str">
        <v>NIPHE, Research Farm, Hantoub</v>
      </c>
      <c r="DI552" s="3" t="str">
        <v>NIPHE, Research Farm, Hantoub</v>
      </c>
      <c r="DJ552" s="3" t="str">
        <v>NIPHE, Research Farm, Hantoub</v>
      </c>
      <c r="DK552" s="3" t="str">
        <v>NIPHE, Research Farm, Hantoub</v>
      </c>
      <c r="DL552" s="3" t="str">
        <v>NIPHE, Research Farm, Hantoub</v>
      </c>
      <c r="DM552" s="3" t="str">
        <v>NIPHE, Research Farm, Hantoub</v>
      </c>
      <c r="DN552" s="3" t="str">
        <v>NIPHE, Research Farm, Hantoub</v>
      </c>
      <c r="DO552" s="3" t="str">
        <v>NIPHE, Research Farm, Hantoub</v>
      </c>
      <c r="DP552" s="3" t="str">
        <v>NIPHE, Research Farm, Hantoub</v>
      </c>
    </row>
    <row r="553" spans="1:120" ht="14.5" x14ac:dyDescent="0.35">
      <c r="A553" s="3">
        <v>-7.8490000000000002</v>
      </c>
      <c r="B553" s="3">
        <v>34.436999999999998</v>
      </c>
      <c r="C553" s="3" t="s">
        <v>226</v>
      </c>
      <c r="D553" s="3" t="s">
        <v>107</v>
      </c>
      <c r="E553" s="3" t="s">
        <v>553</v>
      </c>
      <c r="F553" s="3">
        <v>5000</v>
      </c>
      <c r="G553"/>
      <c r="H553" s="3" t="str">
        <f>CONCATENATE(site_list[[#This Row],[Country]],site_list[[#This Row],[Site.ID]])</f>
        <v>TanzaniaNkundi</v>
      </c>
      <c r="BB553" s="3" t="str">
        <v>Nkundi</v>
      </c>
      <c r="BC553" s="3" t="str">
        <v>Nkundi</v>
      </c>
      <c r="BD553" s="3" t="str">
        <v>Nkundi</v>
      </c>
      <c r="BE553" s="3" t="str">
        <v>Nkundi</v>
      </c>
      <c r="BF553" s="3" t="str">
        <v>Nkundi</v>
      </c>
      <c r="BG553" s="3" t="str">
        <v>Nkundi</v>
      </c>
      <c r="BH553" s="3" t="str">
        <v>Nkundi</v>
      </c>
      <c r="BI553" s="3" t="str">
        <v>Nkundi</v>
      </c>
      <c r="BJ553" s="3" t="str">
        <v>Nkundi</v>
      </c>
      <c r="BK553" s="3" t="str">
        <v>Nkundi</v>
      </c>
      <c r="BL553" s="3" t="str">
        <v>Nkundi</v>
      </c>
      <c r="BM553" s="3" t="str">
        <v>Nkundi</v>
      </c>
      <c r="BN553" s="3" t="str">
        <v>Nkundi</v>
      </c>
      <c r="BO553" s="3" t="str">
        <v>Nkundi</v>
      </c>
      <c r="BP553" s="3" t="str">
        <v>Nkundi</v>
      </c>
      <c r="BQ553" s="3" t="str">
        <v>Nkundi</v>
      </c>
      <c r="BR553" s="3" t="str">
        <v>Nkundi</v>
      </c>
      <c r="BS553" s="3" t="str">
        <v>Nkundi</v>
      </c>
      <c r="BT553" s="3" t="str">
        <v>Nkundi</v>
      </c>
      <c r="BU553" s="3" t="str">
        <v>Nkundi</v>
      </c>
      <c r="BV553" s="3" t="str">
        <v>Nkundi</v>
      </c>
      <c r="BW553" s="3" t="str">
        <v>Nkundi</v>
      </c>
      <c r="BX553" s="3" t="str">
        <v>Nkundi</v>
      </c>
      <c r="BY553" s="3" t="str">
        <v>Nkundi</v>
      </c>
      <c r="BZ553" s="3" t="str">
        <v>Nkundi</v>
      </c>
      <c r="CA553" s="3" t="str">
        <v>Nkundi</v>
      </c>
      <c r="CB553" s="3" t="str">
        <v>Nkundi</v>
      </c>
      <c r="CC553" s="3" t="str">
        <v>Nkundi</v>
      </c>
      <c r="CD553" s="3" t="str">
        <v>Nkundi</v>
      </c>
      <c r="CE553" s="3" t="str">
        <v>Nkundi</v>
      </c>
      <c r="CF553" s="3" t="str">
        <v>Nkundi</v>
      </c>
      <c r="CG553" s="3" t="str">
        <v>Nkundi</v>
      </c>
      <c r="CK553" s="3" t="str">
        <v>Nkundi</v>
      </c>
      <c r="CM553" s="3" t="str">
        <v>Nkundi</v>
      </c>
      <c r="CN553" s="3" t="str">
        <v>Nkundi</v>
      </c>
      <c r="CO553" s="3" t="str">
        <v>Nkundi</v>
      </c>
      <c r="CP553" s="3" t="str">
        <v>Nkundi</v>
      </c>
      <c r="CQ553" s="3" t="str">
        <v>Nkundi</v>
      </c>
      <c r="CR553" s="3" t="str">
        <v>Nkundi</v>
      </c>
      <c r="CS553" s="3" t="str">
        <v>Nkundi</v>
      </c>
      <c r="CT553" s="3" t="str">
        <v>Nkundi</v>
      </c>
      <c r="CU553" s="3" t="str">
        <v>Nkundi</v>
      </c>
      <c r="CV553" s="3" t="str">
        <v>Nkundi</v>
      </c>
      <c r="CW553" s="3" t="str">
        <v>Nkundi</v>
      </c>
      <c r="CX553" s="3" t="str">
        <v>Nkundi</v>
      </c>
      <c r="CY553" s="3" t="str">
        <v>Nkundi</v>
      </c>
      <c r="CZ553" s="3" t="str">
        <v>Nkundi</v>
      </c>
      <c r="DA553" s="3" t="str">
        <v>Nkundi</v>
      </c>
      <c r="DB553" s="3" t="str">
        <v>Nkundi</v>
      </c>
      <c r="DC553" s="3" t="str">
        <v>Nkundi</v>
      </c>
      <c r="DD553" s="3" t="str">
        <v>Nkundi</v>
      </c>
      <c r="DE553" s="3" t="str">
        <v>Nkundi</v>
      </c>
      <c r="DF553" s="3" t="str">
        <v>Nkundi</v>
      </c>
      <c r="DG553" s="3" t="str">
        <v>Nkundi</v>
      </c>
      <c r="DH553" s="3" t="str">
        <v>Nkundi</v>
      </c>
      <c r="DI553" s="3" t="str">
        <v>Nkundi</v>
      </c>
      <c r="DJ553" s="3" t="str">
        <v>Nkundi</v>
      </c>
      <c r="DK553" s="3" t="str">
        <v>Nkundi</v>
      </c>
      <c r="DL553" s="3" t="str">
        <v>Nkundi</v>
      </c>
      <c r="DM553" s="3" t="str">
        <v>Nkundi</v>
      </c>
      <c r="DN553" s="3" t="str">
        <v>Nkundi</v>
      </c>
      <c r="DO553" s="3" t="str">
        <v>Nkundi</v>
      </c>
      <c r="DP553" s="3" t="str">
        <v>Nkundi</v>
      </c>
    </row>
    <row r="554" spans="1:120" ht="14.5" x14ac:dyDescent="0.35">
      <c r="A554" s="3">
        <v>-28.76</v>
      </c>
      <c r="B554" s="3">
        <v>31.53</v>
      </c>
      <c r="C554" s="3" t="s">
        <v>215</v>
      </c>
      <c r="D554" s="3" t="s">
        <v>107</v>
      </c>
      <c r="E554" s="3" t="s">
        <v>510</v>
      </c>
      <c r="F554" s="3">
        <v>550</v>
      </c>
      <c r="G554"/>
      <c r="H554" s="3" t="str">
        <f>CONCATENATE(site_list[[#This Row],[Country]],site_list[[#This Row],[Site.ID]])</f>
        <v>South AfricaNkwaleni</v>
      </c>
      <c r="BB554" s="3" t="str">
        <v>Nkwaleni</v>
      </c>
      <c r="BC554" s="3" t="str">
        <v>Nkwaleni</v>
      </c>
      <c r="BD554" s="3" t="str">
        <v>Nkwaleni</v>
      </c>
      <c r="BE554" s="3" t="str">
        <v>Nkwaleni</v>
      </c>
      <c r="BF554" s="3" t="str">
        <v>Nkwaleni</v>
      </c>
      <c r="BG554" s="3" t="str">
        <v>Nkwaleni</v>
      </c>
      <c r="BH554" s="3" t="str">
        <v>Nkwaleni</v>
      </c>
      <c r="BI554" s="3" t="str">
        <v>Nkwaleni</v>
      </c>
      <c r="BJ554" s="3" t="str">
        <v>Nkwaleni</v>
      </c>
      <c r="BK554" s="3" t="str">
        <v>Nkwaleni</v>
      </c>
      <c r="BL554" s="3" t="str">
        <v>Nkwaleni</v>
      </c>
      <c r="BM554" s="3" t="str">
        <v>Nkwaleni</v>
      </c>
      <c r="BN554" s="3" t="str">
        <v>Nkwaleni</v>
      </c>
      <c r="BO554" s="3" t="str">
        <v>Nkwaleni</v>
      </c>
      <c r="BP554" s="3" t="str">
        <v>Nkwaleni</v>
      </c>
      <c r="BQ554" s="3" t="str">
        <v>Nkwaleni</v>
      </c>
      <c r="BR554" s="3" t="str">
        <v>Nkwaleni</v>
      </c>
      <c r="BS554" s="3" t="str">
        <v>Nkwaleni</v>
      </c>
      <c r="BT554" s="3" t="str">
        <v>Nkwaleni</v>
      </c>
      <c r="BU554" s="3" t="str">
        <v>Nkwaleni</v>
      </c>
      <c r="BV554" s="3" t="str">
        <v>Nkwaleni</v>
      </c>
      <c r="BW554" s="3" t="str">
        <v>Nkwaleni</v>
      </c>
      <c r="BX554" s="3" t="str">
        <v>Nkwaleni</v>
      </c>
      <c r="BY554" s="3" t="str">
        <v>Nkwaleni</v>
      </c>
      <c r="BZ554" s="3" t="str">
        <v>Nkwaleni</v>
      </c>
      <c r="CA554" s="3" t="str">
        <v>Nkwaleni</v>
      </c>
      <c r="CB554" s="3" t="str">
        <v>Nkwaleni</v>
      </c>
      <c r="CC554" s="3" t="str">
        <v>Nkwaleni</v>
      </c>
      <c r="CD554" s="3" t="str">
        <v>Nkwaleni</v>
      </c>
      <c r="CE554" s="3" t="str">
        <v>Nkwaleni</v>
      </c>
      <c r="CF554" s="3" t="str">
        <v>Nkwaleni</v>
      </c>
      <c r="CG554" s="3" t="str">
        <v>Nkwaleni</v>
      </c>
      <c r="CK554" s="3" t="str">
        <v>Nkwaleni</v>
      </c>
      <c r="CM554" s="3" t="str">
        <v>Nkwaleni</v>
      </c>
      <c r="CN554" s="3" t="str">
        <v>Nkwaleni</v>
      </c>
      <c r="CO554" s="3" t="str">
        <v>Nkwaleni</v>
      </c>
      <c r="CP554" s="3" t="str">
        <v>Nkwaleni</v>
      </c>
      <c r="CQ554" s="3" t="str">
        <v>Nkwaleni</v>
      </c>
      <c r="CR554" s="3" t="str">
        <v>Nkwaleni</v>
      </c>
      <c r="CS554" s="3" t="str">
        <v>Nkwaleni</v>
      </c>
      <c r="CT554" s="3" t="str">
        <v>Nkwaleni</v>
      </c>
      <c r="CU554" s="3" t="str">
        <v>Nkwaleni</v>
      </c>
      <c r="CV554" s="3" t="str">
        <v>Nkwaleni</v>
      </c>
      <c r="CW554" s="3" t="str">
        <v>Nkwaleni</v>
      </c>
      <c r="CX554" s="3" t="str">
        <v>Nkwaleni</v>
      </c>
      <c r="CY554" s="3" t="str">
        <v>Nkwaleni</v>
      </c>
      <c r="CZ554" s="3" t="str">
        <v>Nkwaleni</v>
      </c>
      <c r="DA554" s="3" t="str">
        <v>Nkwaleni</v>
      </c>
      <c r="DB554" s="3" t="str">
        <v>Nkwaleni</v>
      </c>
      <c r="DC554" s="3" t="str">
        <v>Nkwaleni</v>
      </c>
      <c r="DD554" s="3" t="str">
        <v>Nkwaleni</v>
      </c>
      <c r="DE554" s="3" t="str">
        <v>Nkwaleni</v>
      </c>
      <c r="DF554" s="3" t="str">
        <v>Nkwaleni</v>
      </c>
      <c r="DG554" s="3" t="str">
        <v>Nkwaleni</v>
      </c>
      <c r="DH554" s="3" t="str">
        <v>Nkwaleni</v>
      </c>
      <c r="DI554" s="3" t="str">
        <v>Nkwaleni</v>
      </c>
      <c r="DJ554" s="3" t="str">
        <v>Nkwaleni</v>
      </c>
      <c r="DK554" s="3" t="str">
        <v>Nkwaleni</v>
      </c>
      <c r="DL554" s="3" t="str">
        <v>Nkwaleni</v>
      </c>
      <c r="DM554" s="3" t="str">
        <v>Nkwaleni</v>
      </c>
      <c r="DN554" s="3" t="str">
        <v>Nkwaleni</v>
      </c>
      <c r="DO554" s="3" t="str">
        <v>Nkwaleni</v>
      </c>
      <c r="DP554" s="3" t="str">
        <v>Nkwaleni</v>
      </c>
    </row>
    <row r="555" spans="1:120" ht="14.5" x14ac:dyDescent="0.35">
      <c r="A555" s="3">
        <v>8.2673000000000005</v>
      </c>
      <c r="B555" s="3">
        <v>0.52659999999999996</v>
      </c>
      <c r="C555" s="3" t="s">
        <v>157</v>
      </c>
      <c r="D555" s="3" t="s">
        <v>112</v>
      </c>
      <c r="E555" s="3" t="s">
        <v>13644</v>
      </c>
      <c r="F555" s="3">
        <v>300</v>
      </c>
      <c r="G555"/>
      <c r="H555" s="3" t="str">
        <f>CONCATENATE(site_list[[#This Row],[Country]],site_list[[#This Row],[Site.ID]])</f>
        <v>GhanaNkwanta ARS</v>
      </c>
      <c r="BB555" s="3" t="str">
        <v>Nkwanta ARS</v>
      </c>
      <c r="BC555" s="3" t="str">
        <v>Nkwanta ARS</v>
      </c>
      <c r="BD555" s="3" t="str">
        <v>Nkwanta ARS</v>
      </c>
      <c r="BE555" s="3" t="str">
        <v>Nkwanta ARS</v>
      </c>
      <c r="BF555" s="3" t="str">
        <v>Nkwanta ARS</v>
      </c>
      <c r="BG555" s="3" t="str">
        <v>Nkwanta ARS</v>
      </c>
      <c r="BH555" s="3" t="str">
        <v>Nkwanta ARS</v>
      </c>
      <c r="BI555" s="3" t="str">
        <v>Nkwanta ARS</v>
      </c>
      <c r="BJ555" s="3" t="str">
        <v>Nkwanta ARS</v>
      </c>
      <c r="BK555" s="3" t="str">
        <v>Nkwanta ARS</v>
      </c>
      <c r="BL555" s="3" t="str">
        <v>Nkwanta ARS</v>
      </c>
      <c r="BM555" s="3" t="str">
        <v>Nkwanta ARS</v>
      </c>
      <c r="BN555" s="3" t="str">
        <v>Nkwanta ARS</v>
      </c>
      <c r="BO555" s="3" t="str">
        <v>Nkwanta ARS</v>
      </c>
      <c r="BP555" s="3" t="str">
        <v>Nkwanta ARS</v>
      </c>
      <c r="BQ555" s="3" t="str">
        <v>Nkwanta ARS</v>
      </c>
      <c r="BR555" s="3" t="str">
        <v>Nkwanta ARS</v>
      </c>
      <c r="BS555" s="3" t="str">
        <v>Nkwanta ARS</v>
      </c>
      <c r="BT555" s="3" t="str">
        <v>Nkwanta ARS</v>
      </c>
      <c r="BU555" s="3" t="str">
        <v>Nkwanta ARS</v>
      </c>
      <c r="BV555" s="3" t="str">
        <v>Nkwanta ARS</v>
      </c>
      <c r="BW555" s="3" t="str">
        <v>Nkwanta ARS</v>
      </c>
      <c r="BX555" s="3" t="str">
        <v>Nkwanta ARS</v>
      </c>
      <c r="BY555" s="3" t="str">
        <v>Nkwanta ARS</v>
      </c>
      <c r="BZ555" s="3" t="str">
        <v>Nkwanta ARS</v>
      </c>
      <c r="CA555" s="3" t="str">
        <v>Nkwanta ARS</v>
      </c>
      <c r="CB555" s="3" t="str">
        <v>Nkwanta ARS</v>
      </c>
      <c r="CC555" s="3" t="str">
        <v>Nkwanta ARS</v>
      </c>
      <c r="CD555" s="3" t="str">
        <v>Nkwanta ARS</v>
      </c>
      <c r="CE555" s="3" t="str">
        <v>Nkwanta ARS</v>
      </c>
      <c r="CF555" s="3" t="str">
        <v>Nkwanta ARS</v>
      </c>
      <c r="CG555" s="3" t="str">
        <v>Nkwanta ARS</v>
      </c>
      <c r="CK555" s="3" t="str">
        <v>Nkwanta ARS</v>
      </c>
      <c r="CM555" s="3" t="str">
        <v>Nkwanta ARS</v>
      </c>
      <c r="CN555" s="3" t="str">
        <v>Nkwanta ARS</v>
      </c>
      <c r="CO555" s="3" t="str">
        <v>Nkwanta ARS</v>
      </c>
      <c r="CP555" s="3" t="str">
        <v>Nkwanta ARS</v>
      </c>
      <c r="CQ555" s="3" t="str">
        <v>Nkwanta ARS</v>
      </c>
      <c r="CR555" s="3" t="str">
        <v>Nkwanta ARS</v>
      </c>
      <c r="CS555" s="3" t="str">
        <v>Nkwanta ARS</v>
      </c>
      <c r="CT555" s="3" t="str">
        <v>Nkwanta ARS</v>
      </c>
      <c r="CU555" s="3" t="str">
        <v>Nkwanta ARS</v>
      </c>
      <c r="CV555" s="3" t="str">
        <v>Nkwanta ARS</v>
      </c>
      <c r="CW555" s="3" t="str">
        <v>Nkwanta ARS</v>
      </c>
      <c r="CX555" s="3" t="str">
        <v>Nkwanta ARS</v>
      </c>
      <c r="CY555" s="3" t="str">
        <v>Nkwanta ARS</v>
      </c>
      <c r="CZ555" s="3" t="str">
        <v>Nkwanta ARS</v>
      </c>
      <c r="DA555" s="3" t="str">
        <v>Nkwanta ARS</v>
      </c>
      <c r="DB555" s="3" t="str">
        <v>Nkwanta ARS</v>
      </c>
      <c r="DC555" s="3" t="str">
        <v>Nkwanta ARS</v>
      </c>
      <c r="DD555" s="3" t="str">
        <v>Nkwanta ARS</v>
      </c>
      <c r="DE555" s="3" t="str">
        <v>Nkwanta ARS</v>
      </c>
      <c r="DF555" s="3" t="str">
        <v>Nkwanta ARS</v>
      </c>
      <c r="DG555" s="3" t="str">
        <v>Nkwanta ARS</v>
      </c>
      <c r="DH555" s="3" t="str">
        <v>Nkwanta ARS</v>
      </c>
      <c r="DI555" s="3" t="str">
        <v>Nkwanta ARS</v>
      </c>
      <c r="DJ555" s="3" t="str">
        <v>Nkwanta ARS</v>
      </c>
      <c r="DK555" s="3" t="str">
        <v>Nkwanta ARS</v>
      </c>
      <c r="DL555" s="3" t="str">
        <v>Nkwanta ARS</v>
      </c>
      <c r="DM555" s="3" t="str">
        <v>Nkwanta ARS</v>
      </c>
      <c r="DN555" s="3" t="str">
        <v>Nkwanta ARS</v>
      </c>
      <c r="DO555" s="3" t="str">
        <v>Nkwanta ARS</v>
      </c>
      <c r="DP555" s="3" t="str">
        <v>Nkwanta ARS</v>
      </c>
    </row>
    <row r="556" spans="1:120" ht="14.5" x14ac:dyDescent="0.35">
      <c r="A556" s="3">
        <v>30.500499999999999</v>
      </c>
      <c r="B556" s="3">
        <v>30.316099999999999</v>
      </c>
      <c r="C556" s="3" t="s">
        <v>142</v>
      </c>
      <c r="D556" s="3" t="s">
        <v>107</v>
      </c>
      <c r="E556" s="3" t="s">
        <v>268</v>
      </c>
      <c r="F556" s="3">
        <v>500</v>
      </c>
      <c r="G556"/>
      <c r="H556" s="3" t="str">
        <f>CONCATENATE(site_list[[#This Row],[Country]],site_list[[#This Row],[Site.ID]])</f>
        <v>EgyptNRC Nubaria Experimental Station</v>
      </c>
      <c r="BB556" s="3" t="str">
        <v>NRC Nubaria Experimental Station</v>
      </c>
      <c r="BC556" s="3" t="str">
        <v>NRC Nubaria Experimental Station</v>
      </c>
      <c r="BD556" s="3" t="str">
        <v>NRC Nubaria Experimental Station</v>
      </c>
      <c r="BE556" s="3" t="str">
        <v>NRC Nubaria Experimental Station</v>
      </c>
      <c r="BF556" s="3" t="str">
        <v>NRC Nubaria Experimental Station</v>
      </c>
      <c r="BG556" s="3" t="str">
        <v>NRC Nubaria Experimental Station</v>
      </c>
      <c r="BH556" s="3" t="str">
        <v>NRC Nubaria Experimental Station</v>
      </c>
      <c r="BI556" s="3" t="str">
        <v>NRC Nubaria Experimental Station</v>
      </c>
      <c r="BJ556" s="3" t="str">
        <v>NRC Nubaria Experimental Station</v>
      </c>
      <c r="BK556" s="3" t="str">
        <v>NRC Nubaria Experimental Station</v>
      </c>
      <c r="BL556" s="3" t="str">
        <v>NRC Nubaria Experimental Station</v>
      </c>
      <c r="BM556" s="3" t="str">
        <v>NRC Nubaria Experimental Station</v>
      </c>
      <c r="BN556" s="3" t="str">
        <v>NRC Nubaria Experimental Station</v>
      </c>
      <c r="BO556" s="3" t="str">
        <v>NRC Nubaria Experimental Station</v>
      </c>
      <c r="BP556" s="3" t="str">
        <v>NRC Nubaria Experimental Station</v>
      </c>
      <c r="BQ556" s="3" t="str">
        <v>NRC Nubaria Experimental Station</v>
      </c>
      <c r="BR556" s="3" t="str">
        <v>NRC Nubaria Experimental Station</v>
      </c>
      <c r="BS556" s="3" t="str">
        <v>NRC Nubaria Experimental Station</v>
      </c>
      <c r="BT556" s="3" t="str">
        <v>NRC Nubaria Experimental Station</v>
      </c>
      <c r="BU556" s="3" t="str">
        <v>NRC Nubaria Experimental Station</v>
      </c>
      <c r="BV556" s="3" t="str">
        <v>NRC Nubaria Experimental Station</v>
      </c>
      <c r="BW556" s="3" t="str">
        <v>NRC Nubaria Experimental Station</v>
      </c>
      <c r="BX556" s="3" t="str">
        <v>NRC Nubaria Experimental Station</v>
      </c>
      <c r="BY556" s="3" t="str">
        <v>NRC Nubaria Experimental Station</v>
      </c>
      <c r="BZ556" s="3" t="str">
        <v>NRC Nubaria Experimental Station</v>
      </c>
      <c r="CA556" s="3" t="str">
        <v>NRC Nubaria Experimental Station</v>
      </c>
      <c r="CB556" s="3" t="str">
        <v>NRC Nubaria Experimental Station</v>
      </c>
      <c r="CC556" s="3" t="str">
        <v>NRC Nubaria Experimental Station</v>
      </c>
      <c r="CD556" s="3" t="str">
        <v>NRC Nubaria Experimental Station</v>
      </c>
      <c r="CE556" s="3" t="str">
        <v>NRC Nubaria Experimental Station</v>
      </c>
      <c r="CF556" s="3" t="str">
        <v>NRC Nubaria Experimental Station</v>
      </c>
      <c r="CG556" s="3" t="str">
        <v>NRC Nubaria Experimental Station</v>
      </c>
      <c r="CK556" s="3" t="str">
        <v>NRC Nubaria Experimental Station</v>
      </c>
      <c r="CM556" s="3" t="str">
        <v>NRC Nubaria Experimental Station</v>
      </c>
      <c r="CN556" s="3" t="str">
        <v>NRC Nubaria Experimental Station</v>
      </c>
      <c r="CO556" s="3" t="str">
        <v>NRC Nubaria Experimental Station</v>
      </c>
      <c r="CP556" s="3" t="str">
        <v>NRC Nubaria Experimental Station</v>
      </c>
      <c r="CQ556" s="3" t="str">
        <v>NRC Nubaria Experimental Station</v>
      </c>
      <c r="CR556" s="3" t="str">
        <v>NRC Nubaria Experimental Station</v>
      </c>
      <c r="CS556" s="3" t="str">
        <v>NRC Nubaria Experimental Station</v>
      </c>
      <c r="CT556" s="3" t="str">
        <v>NRC Nubaria Experimental Station</v>
      </c>
      <c r="CU556" s="3" t="str">
        <v>NRC Nubaria Experimental Station</v>
      </c>
      <c r="CV556" s="3" t="str">
        <v>NRC Nubaria Experimental Station</v>
      </c>
      <c r="CW556" s="3" t="str">
        <v>NRC Nubaria Experimental Station</v>
      </c>
      <c r="CX556" s="3" t="str">
        <v>NRC Nubaria Experimental Station</v>
      </c>
      <c r="CY556" s="3" t="str">
        <v>NRC Nubaria Experimental Station</v>
      </c>
      <c r="CZ556" s="3" t="str">
        <v>NRC Nubaria Experimental Station</v>
      </c>
      <c r="DA556" s="3" t="str">
        <v>NRC Nubaria Experimental Station</v>
      </c>
      <c r="DB556" s="3" t="str">
        <v>NRC Nubaria Experimental Station</v>
      </c>
      <c r="DC556" s="3" t="str">
        <v>NRC Nubaria Experimental Station</v>
      </c>
      <c r="DD556" s="3" t="str">
        <v>NRC Nubaria Experimental Station</v>
      </c>
      <c r="DE556" s="3" t="str">
        <v>NRC Nubaria Experimental Station</v>
      </c>
      <c r="DF556" s="3" t="str">
        <v>NRC Nubaria Experimental Station</v>
      </c>
      <c r="DG556" s="3" t="str">
        <v>NRC Nubaria Experimental Station</v>
      </c>
      <c r="DH556" s="3" t="str">
        <v>NRC Nubaria Experimental Station</v>
      </c>
      <c r="DI556" s="3" t="str">
        <v>NRC Nubaria Experimental Station</v>
      </c>
      <c r="DJ556" s="3" t="str">
        <v>NRC Nubaria Experimental Station</v>
      </c>
      <c r="DK556" s="3" t="str">
        <v>NRC Nubaria Experimental Station</v>
      </c>
      <c r="DL556" s="3" t="str">
        <v>NRC Nubaria Experimental Station</v>
      </c>
      <c r="DM556" s="3" t="str">
        <v>NRC Nubaria Experimental Station</v>
      </c>
      <c r="DN556" s="3" t="str">
        <v>NRC Nubaria Experimental Station</v>
      </c>
      <c r="DO556" s="3" t="str">
        <v>NRC Nubaria Experimental Station</v>
      </c>
      <c r="DP556" s="3" t="str">
        <v>NRC Nubaria Experimental Station</v>
      </c>
    </row>
    <row r="557" spans="1:120" ht="14.5" x14ac:dyDescent="0.35">
      <c r="A557" s="3">
        <v>5.8482000000000003</v>
      </c>
      <c r="B557" s="3">
        <v>7.5441000000000003</v>
      </c>
      <c r="C557" s="3" t="s">
        <v>196</v>
      </c>
      <c r="D557" s="3" t="s">
        <v>107</v>
      </c>
      <c r="E557" s="3" t="s">
        <v>450</v>
      </c>
      <c r="F557" s="3">
        <v>800</v>
      </c>
      <c r="G557"/>
      <c r="H557" s="3" t="str">
        <f>CONCATENATE(site_list[[#This Row],[Country]],site_list[[#This Row],[Site.ID]])</f>
        <v>NigeriaNRCRI Research Farm, Umudike</v>
      </c>
      <c r="BB557" s="3" t="str">
        <v>NRCRI Research Farm, Umudike</v>
      </c>
      <c r="BC557" s="3" t="str">
        <v>NRCRI Research Farm, Umudike</v>
      </c>
      <c r="BD557" s="3" t="str">
        <v>NRCRI Research Farm, Umudike</v>
      </c>
      <c r="BE557" s="3" t="str">
        <v>NRCRI Research Farm, Umudike</v>
      </c>
      <c r="BF557" s="3" t="str">
        <v>NRCRI Research Farm, Umudike</v>
      </c>
      <c r="BG557" s="3" t="str">
        <v>NRCRI Research Farm, Umudike</v>
      </c>
      <c r="BH557" s="3" t="str">
        <v>NRCRI Research Farm, Umudike</v>
      </c>
      <c r="BI557" s="3" t="str">
        <v>NRCRI Research Farm, Umudike</v>
      </c>
      <c r="BJ557" s="3" t="str">
        <v>NRCRI Research Farm, Umudike</v>
      </c>
      <c r="BK557" s="3" t="str">
        <v>NRCRI Research Farm, Umudike</v>
      </c>
      <c r="BL557" s="3" t="str">
        <v>NRCRI Research Farm, Umudike</v>
      </c>
      <c r="BM557" s="3" t="str">
        <v>NRCRI Research Farm, Umudike</v>
      </c>
      <c r="BN557" s="3" t="str">
        <v>NRCRI Research Farm, Umudike</v>
      </c>
      <c r="BO557" s="3" t="str">
        <v>NRCRI Research Farm, Umudike</v>
      </c>
      <c r="BP557" s="3" t="str">
        <v>NRCRI Research Farm, Umudike</v>
      </c>
      <c r="BQ557" s="3" t="str">
        <v>NRCRI Research Farm, Umudike</v>
      </c>
      <c r="BR557" s="3" t="str">
        <v>NRCRI Research Farm, Umudike</v>
      </c>
      <c r="BS557" s="3" t="str">
        <v>NRCRI Research Farm, Umudike</v>
      </c>
      <c r="BT557" s="3" t="str">
        <v>NRCRI Research Farm, Umudike</v>
      </c>
      <c r="BU557" s="3" t="str">
        <v>NRCRI Research Farm, Umudike</v>
      </c>
      <c r="BV557" s="3" t="str">
        <v>NRCRI Research Farm, Umudike</v>
      </c>
      <c r="BW557" s="3" t="str">
        <v>NRCRI Research Farm, Umudike</v>
      </c>
      <c r="BX557" s="3" t="str">
        <v>NRCRI Research Farm, Umudike</v>
      </c>
      <c r="BY557" s="3" t="str">
        <v>NRCRI Research Farm, Umudike</v>
      </c>
      <c r="BZ557" s="3" t="str">
        <v>NRCRI Research Farm, Umudike</v>
      </c>
      <c r="CA557" s="3" t="str">
        <v>NRCRI Research Farm, Umudike</v>
      </c>
      <c r="CB557" s="3" t="str">
        <v>NRCRI Research Farm, Umudike</v>
      </c>
      <c r="CC557" s="3" t="str">
        <v>NRCRI Research Farm, Umudike</v>
      </c>
      <c r="CD557" s="3" t="str">
        <v>NRCRI Research Farm, Umudike</v>
      </c>
      <c r="CE557" s="3" t="str">
        <v>NRCRI Research Farm, Umudike</v>
      </c>
      <c r="CF557" s="3" t="str">
        <v>NRCRI Research Farm, Umudike</v>
      </c>
      <c r="CG557" s="3" t="str">
        <v>NRCRI Research Farm, Umudike</v>
      </c>
      <c r="CK557" s="3" t="str">
        <v>NRCRI Research Farm, Umudike</v>
      </c>
      <c r="CM557" s="3" t="str">
        <v>NRCRI Research Farm, Umudike</v>
      </c>
      <c r="CN557" s="3" t="str">
        <v>NRCRI Research Farm, Umudike</v>
      </c>
      <c r="CO557" s="3" t="str">
        <v>NRCRI Research Farm, Umudike</v>
      </c>
      <c r="CP557" s="3" t="str">
        <v>NRCRI Research Farm, Umudike</v>
      </c>
      <c r="CQ557" s="3" t="str">
        <v>NRCRI Research Farm, Umudike</v>
      </c>
      <c r="CR557" s="3" t="str">
        <v>NRCRI Research Farm, Umudike</v>
      </c>
      <c r="CS557" s="3" t="str">
        <v>NRCRI Research Farm, Umudike</v>
      </c>
      <c r="CT557" s="3" t="str">
        <v>NRCRI Research Farm, Umudike</v>
      </c>
      <c r="CU557" s="3" t="str">
        <v>NRCRI Research Farm, Umudike</v>
      </c>
      <c r="CV557" s="3" t="str">
        <v>NRCRI Research Farm, Umudike</v>
      </c>
      <c r="CW557" s="3" t="str">
        <v>NRCRI Research Farm, Umudike</v>
      </c>
      <c r="CX557" s="3" t="str">
        <v>NRCRI Research Farm, Umudike</v>
      </c>
      <c r="CY557" s="3" t="str">
        <v>NRCRI Research Farm, Umudike</v>
      </c>
      <c r="CZ557" s="3" t="str">
        <v>NRCRI Research Farm, Umudike</v>
      </c>
      <c r="DA557" s="3" t="str">
        <v>NRCRI Research Farm, Umudike</v>
      </c>
      <c r="DB557" s="3" t="str">
        <v>NRCRI Research Farm, Umudike</v>
      </c>
      <c r="DC557" s="3" t="str">
        <v>NRCRI Research Farm, Umudike</v>
      </c>
      <c r="DD557" s="3" t="str">
        <v>NRCRI Research Farm, Umudike</v>
      </c>
      <c r="DE557" s="3" t="str">
        <v>NRCRI Research Farm, Umudike</v>
      </c>
      <c r="DF557" s="3" t="str">
        <v>NRCRI Research Farm, Umudike</v>
      </c>
      <c r="DG557" s="3" t="str">
        <v>NRCRI Research Farm, Umudike</v>
      </c>
      <c r="DH557" s="3" t="str">
        <v>NRCRI Research Farm, Umudike</v>
      </c>
      <c r="DI557" s="3" t="str">
        <v>NRCRI Research Farm, Umudike</v>
      </c>
      <c r="DJ557" s="3" t="str">
        <v>NRCRI Research Farm, Umudike</v>
      </c>
      <c r="DK557" s="3" t="str">
        <v>NRCRI Research Farm, Umudike</v>
      </c>
      <c r="DL557" s="3" t="str">
        <v>NRCRI Research Farm, Umudike</v>
      </c>
      <c r="DM557" s="3" t="str">
        <v>NRCRI Research Farm, Umudike</v>
      </c>
      <c r="DN557" s="3" t="str">
        <v>NRCRI Research Farm, Umudike</v>
      </c>
      <c r="DO557" s="3" t="str">
        <v>NRCRI Research Farm, Umudike</v>
      </c>
      <c r="DP557" s="3" t="str">
        <v>NRCRI Research Farm, Umudike</v>
      </c>
    </row>
    <row r="558" spans="1:120" ht="14.5" x14ac:dyDescent="0.35">
      <c r="A558" s="3">
        <v>33.843000000000004</v>
      </c>
      <c r="B558" s="3">
        <v>-5.476</v>
      </c>
      <c r="C558" s="3" t="s">
        <v>189</v>
      </c>
      <c r="D558" s="3" t="s">
        <v>107</v>
      </c>
      <c r="E558" s="3" t="s">
        <v>391</v>
      </c>
      <c r="F558" s="3">
        <v>500</v>
      </c>
      <c r="G558"/>
      <c r="H558" s="3" t="str">
        <f>CONCATENATE(site_list[[#This Row],[Country]],site_list[[#This Row],[Site.ID]])</f>
        <v>MoroccoNSA, Meknes</v>
      </c>
      <c r="BB558" s="3" t="str">
        <v>NSA, Meknes</v>
      </c>
      <c r="BC558" s="3" t="str">
        <v>NSA, Meknes</v>
      </c>
      <c r="BD558" s="3" t="str">
        <v>NSA, Meknes</v>
      </c>
      <c r="BE558" s="3" t="str">
        <v>NSA, Meknes</v>
      </c>
      <c r="BF558" s="3" t="str">
        <v>NSA, Meknes</v>
      </c>
      <c r="BG558" s="3" t="str">
        <v>NSA, Meknes</v>
      </c>
      <c r="BH558" s="3" t="str">
        <v>NSA, Meknes</v>
      </c>
      <c r="BI558" s="3" t="str">
        <v>NSA, Meknes</v>
      </c>
      <c r="BJ558" s="3" t="str">
        <v>NSA, Meknes</v>
      </c>
      <c r="BK558" s="3" t="str">
        <v>NSA, Meknes</v>
      </c>
      <c r="BL558" s="3" t="str">
        <v>NSA, Meknes</v>
      </c>
      <c r="BM558" s="3" t="str">
        <v>NSA, Meknes</v>
      </c>
      <c r="BN558" s="3" t="str">
        <v>NSA, Meknes</v>
      </c>
      <c r="BO558" s="3" t="str">
        <v>NSA, Meknes</v>
      </c>
      <c r="BP558" s="3" t="str">
        <v>NSA, Meknes</v>
      </c>
      <c r="BQ558" s="3" t="str">
        <v>NSA, Meknes</v>
      </c>
      <c r="BR558" s="3" t="str">
        <v>NSA, Meknes</v>
      </c>
      <c r="BS558" s="3" t="str">
        <v>NSA, Meknes</v>
      </c>
      <c r="BT558" s="3" t="str">
        <v>NSA, Meknes</v>
      </c>
      <c r="BU558" s="3" t="str">
        <v>NSA, Meknes</v>
      </c>
      <c r="BV558" s="3" t="str">
        <v>NSA, Meknes</v>
      </c>
      <c r="BW558" s="3" t="str">
        <v>NSA, Meknes</v>
      </c>
      <c r="BX558" s="3" t="str">
        <v>NSA, Meknes</v>
      </c>
      <c r="BY558" s="3" t="str">
        <v>NSA, Meknes</v>
      </c>
      <c r="BZ558" s="3" t="str">
        <v>NSA, Meknes</v>
      </c>
      <c r="CA558" s="3" t="str">
        <v>NSA, Meknes</v>
      </c>
      <c r="CB558" s="3" t="str">
        <v>NSA, Meknes</v>
      </c>
      <c r="CC558" s="3" t="str">
        <v>NSA, Meknes</v>
      </c>
      <c r="CD558" s="3" t="str">
        <v>NSA, Meknes</v>
      </c>
      <c r="CE558" s="3" t="str">
        <v>NSA, Meknes</v>
      </c>
      <c r="CF558" s="3" t="str">
        <v>NSA, Meknes</v>
      </c>
      <c r="CG558" s="3" t="str">
        <v>NSA, Meknes</v>
      </c>
      <c r="CK558" s="3" t="str">
        <v>NSA, Meknes</v>
      </c>
      <c r="CM558" s="3" t="str">
        <v>NSA, Meknes</v>
      </c>
      <c r="CN558" s="3" t="str">
        <v>NSA, Meknes</v>
      </c>
      <c r="CO558" s="3" t="str">
        <v>NSA, Meknes</v>
      </c>
      <c r="CP558" s="3" t="str">
        <v>NSA, Meknes</v>
      </c>
      <c r="CQ558" s="3" t="str">
        <v>NSA, Meknes</v>
      </c>
      <c r="CR558" s="3" t="str">
        <v>NSA, Meknes</v>
      </c>
      <c r="CS558" s="3" t="str">
        <v>NSA, Meknes</v>
      </c>
      <c r="CT558" s="3" t="str">
        <v>NSA, Meknes</v>
      </c>
      <c r="CU558" s="3" t="str">
        <v>NSA, Meknes</v>
      </c>
      <c r="CV558" s="3" t="str">
        <v>NSA, Meknes</v>
      </c>
      <c r="CW558" s="3" t="str">
        <v>NSA, Meknes</v>
      </c>
      <c r="CX558" s="3" t="str">
        <v>NSA, Meknes</v>
      </c>
      <c r="CY558" s="3" t="str">
        <v>NSA, Meknes</v>
      </c>
      <c r="CZ558" s="3" t="str">
        <v>NSA, Meknes</v>
      </c>
      <c r="DA558" s="3" t="str">
        <v>NSA, Meknes</v>
      </c>
      <c r="DB558" s="3" t="str">
        <v>NSA, Meknes</v>
      </c>
      <c r="DC558" s="3" t="str">
        <v>NSA, Meknes</v>
      </c>
      <c r="DD558" s="3" t="str">
        <v>NSA, Meknes</v>
      </c>
      <c r="DE558" s="3" t="str">
        <v>NSA, Meknes</v>
      </c>
      <c r="DF558" s="3" t="str">
        <v>NSA, Meknes</v>
      </c>
      <c r="DG558" s="3" t="str">
        <v>NSA, Meknes</v>
      </c>
      <c r="DH558" s="3" t="str">
        <v>NSA, Meknes</v>
      </c>
      <c r="DI558" s="3" t="str">
        <v>NSA, Meknes</v>
      </c>
      <c r="DJ558" s="3" t="str">
        <v>NSA, Meknes</v>
      </c>
      <c r="DK558" s="3" t="str">
        <v>NSA, Meknes</v>
      </c>
      <c r="DL558" s="3" t="str">
        <v>NSA, Meknes</v>
      </c>
      <c r="DM558" s="3" t="str">
        <v>NSA, Meknes</v>
      </c>
      <c r="DN558" s="3" t="str">
        <v>NSA, Meknes</v>
      </c>
      <c r="DO558" s="3" t="str">
        <v>NSA, Meknes</v>
      </c>
      <c r="DP558" s="3" t="str">
        <v>NSA, Meknes</v>
      </c>
    </row>
    <row r="559" spans="1:120" ht="14.5" x14ac:dyDescent="0.35">
      <c r="A559" s="3">
        <v>12.58333</v>
      </c>
      <c r="B559" s="3">
        <v>-5.7</v>
      </c>
      <c r="C559" s="3" t="s">
        <v>181</v>
      </c>
      <c r="D559" s="3" t="s">
        <v>107</v>
      </c>
      <c r="E559" s="3" t="s">
        <v>7764</v>
      </c>
      <c r="F559" s="3">
        <v>1000</v>
      </c>
      <c r="G559"/>
      <c r="H559" s="3" t="str">
        <f>CONCATENATE(site_list[[#This Row],[Country]],site_list[[#This Row],[Site.ID]])</f>
        <v>MaliNtarla ARS</v>
      </c>
      <c r="BB559" s="3" t="str">
        <v>Ntarla ARS</v>
      </c>
      <c r="BC559" s="3" t="str">
        <v>Ntarla ARS</v>
      </c>
      <c r="BD559" s="3" t="str">
        <v>Ntarla ARS</v>
      </c>
      <c r="BE559" s="3" t="str">
        <v>Ntarla ARS</v>
      </c>
      <c r="BF559" s="3" t="str">
        <v>Ntarla ARS</v>
      </c>
      <c r="BG559" s="3" t="str">
        <v>Ntarla ARS</v>
      </c>
      <c r="BH559" s="3" t="str">
        <v>Ntarla ARS</v>
      </c>
      <c r="BI559" s="3" t="str">
        <v>Ntarla ARS</v>
      </c>
      <c r="BJ559" s="3" t="str">
        <v>Ntarla ARS</v>
      </c>
      <c r="BK559" s="3" t="str">
        <v>Ntarla ARS</v>
      </c>
      <c r="BL559" s="3" t="str">
        <v>Ntarla ARS</v>
      </c>
      <c r="BM559" s="3" t="str">
        <v>Ntarla ARS</v>
      </c>
      <c r="BN559" s="3" t="str">
        <v>Ntarla ARS</v>
      </c>
      <c r="BO559" s="3" t="str">
        <v>Ntarla ARS</v>
      </c>
      <c r="BP559" s="3" t="str">
        <v>Ntarla ARS</v>
      </c>
      <c r="BQ559" s="3" t="str">
        <v>Ntarla ARS</v>
      </c>
      <c r="BR559" s="3" t="str">
        <v>Ntarla ARS</v>
      </c>
      <c r="BS559" s="3" t="str">
        <v>Ntarla ARS</v>
      </c>
      <c r="BT559" s="3" t="str">
        <v>Ntarla ARS</v>
      </c>
      <c r="BU559" s="3" t="str">
        <v>Ntarla ARS</v>
      </c>
      <c r="BV559" s="3" t="str">
        <v>Ntarla ARS</v>
      </c>
      <c r="BW559" s="3" t="str">
        <v>Ntarla ARS</v>
      </c>
      <c r="BX559" s="3" t="str">
        <v>Ntarla ARS</v>
      </c>
      <c r="BY559" s="3" t="str">
        <v>Ntarla ARS</v>
      </c>
      <c r="BZ559" s="3" t="str">
        <v>Ntarla ARS</v>
      </c>
      <c r="CA559" s="3" t="str">
        <v>Ntarla ARS</v>
      </c>
      <c r="CB559" s="3" t="str">
        <v>Ntarla ARS</v>
      </c>
      <c r="CC559" s="3" t="str">
        <v>Ntarla ARS</v>
      </c>
      <c r="CD559" s="3" t="str">
        <v>Ntarla ARS</v>
      </c>
      <c r="CE559" s="3" t="str">
        <v>Ntarla ARS</v>
      </c>
      <c r="CF559" s="3" t="str">
        <v>Ntarla ARS</v>
      </c>
      <c r="CG559" s="3" t="str">
        <v>Ntarla ARS</v>
      </c>
      <c r="CK559" s="3" t="str">
        <v>Ntarla ARS</v>
      </c>
      <c r="CM559" s="3" t="str">
        <v>Ntarla ARS</v>
      </c>
      <c r="CN559" s="3" t="str">
        <v>Ntarla ARS</v>
      </c>
      <c r="CO559" s="3" t="str">
        <v>Ntarla ARS</v>
      </c>
      <c r="CP559" s="3" t="str">
        <v>Ntarla ARS</v>
      </c>
      <c r="CQ559" s="3" t="str">
        <v>Ntarla ARS</v>
      </c>
      <c r="CR559" s="3" t="str">
        <v>Ntarla ARS</v>
      </c>
      <c r="CS559" s="3" t="str">
        <v>Ntarla ARS</v>
      </c>
      <c r="CT559" s="3" t="str">
        <v>Ntarla ARS</v>
      </c>
      <c r="CU559" s="3" t="str">
        <v>Ntarla ARS</v>
      </c>
      <c r="CV559" s="3" t="str">
        <v>Ntarla ARS</v>
      </c>
      <c r="CW559" s="3" t="str">
        <v>Ntarla ARS</v>
      </c>
      <c r="CX559" s="3" t="str">
        <v>Ntarla ARS</v>
      </c>
      <c r="CY559" s="3" t="str">
        <v>Ntarla ARS</v>
      </c>
      <c r="CZ559" s="3" t="str">
        <v>Ntarla ARS</v>
      </c>
      <c r="DA559" s="3" t="str">
        <v>Ntarla ARS</v>
      </c>
      <c r="DB559" s="3" t="str">
        <v>Ntarla ARS</v>
      </c>
      <c r="DC559" s="3" t="str">
        <v>Ntarla ARS</v>
      </c>
      <c r="DD559" s="3" t="str">
        <v>Ntarla ARS</v>
      </c>
      <c r="DE559" s="3" t="str">
        <v>Ntarla ARS</v>
      </c>
      <c r="DF559" s="3" t="str">
        <v>Ntarla ARS</v>
      </c>
      <c r="DG559" s="3" t="str">
        <v>Ntarla ARS</v>
      </c>
      <c r="DH559" s="3" t="str">
        <v>Ntarla ARS</v>
      </c>
      <c r="DI559" s="3" t="str">
        <v>Ntarla ARS</v>
      </c>
      <c r="DJ559" s="3" t="str">
        <v>Ntarla ARS</v>
      </c>
      <c r="DK559" s="3" t="str">
        <v>Ntarla ARS</v>
      </c>
      <c r="DL559" s="3" t="str">
        <v>Ntarla ARS</v>
      </c>
      <c r="DM559" s="3" t="str">
        <v>Ntarla ARS</v>
      </c>
      <c r="DN559" s="3" t="str">
        <v>Ntarla ARS</v>
      </c>
      <c r="DO559" s="3" t="str">
        <v>Ntarla ARS</v>
      </c>
      <c r="DP559" s="3" t="str">
        <v>Ntarla ARS</v>
      </c>
    </row>
    <row r="560" spans="1:120" ht="14.5" x14ac:dyDescent="0.35">
      <c r="A560" s="3">
        <v>9.73</v>
      </c>
      <c r="B560" s="3">
        <v>8.7880000000000003</v>
      </c>
      <c r="C560" s="3" t="s">
        <v>196</v>
      </c>
      <c r="D560" s="3" t="s">
        <v>107</v>
      </c>
      <c r="E560" s="3" t="s">
        <v>451</v>
      </c>
      <c r="F560" s="3">
        <v>5000</v>
      </c>
      <c r="G560"/>
      <c r="H560" s="3" t="str">
        <f>CONCATENATE(site_list[[#This Row],[Country]],site_list[[#This Row],[Site.ID]])</f>
        <v>NigeriaNVRI, Vom</v>
      </c>
      <c r="BB560" s="3" t="str">
        <v>NVRI, Vom</v>
      </c>
      <c r="BC560" s="3" t="str">
        <v>NVRI, Vom</v>
      </c>
      <c r="BD560" s="3" t="str">
        <v>NVRI, Vom</v>
      </c>
      <c r="BE560" s="3" t="str">
        <v>NVRI, Vom</v>
      </c>
      <c r="BF560" s="3" t="str">
        <v>NVRI, Vom</v>
      </c>
      <c r="BG560" s="3" t="str">
        <v>NVRI, Vom</v>
      </c>
      <c r="BH560" s="3" t="str">
        <v>NVRI, Vom</v>
      </c>
      <c r="BI560" s="3" t="str">
        <v>NVRI, Vom</v>
      </c>
      <c r="BJ560" s="3" t="str">
        <v>NVRI, Vom</v>
      </c>
      <c r="BK560" s="3" t="str">
        <v>NVRI, Vom</v>
      </c>
      <c r="BL560" s="3" t="str">
        <v>NVRI, Vom</v>
      </c>
      <c r="BM560" s="3" t="str">
        <v>NVRI, Vom</v>
      </c>
      <c r="BN560" s="3" t="str">
        <v>NVRI, Vom</v>
      </c>
      <c r="BO560" s="3" t="str">
        <v>NVRI, Vom</v>
      </c>
      <c r="BP560" s="3" t="str">
        <v>NVRI, Vom</v>
      </c>
      <c r="BQ560" s="3" t="str">
        <v>NVRI, Vom</v>
      </c>
      <c r="BR560" s="3" t="str">
        <v>NVRI, Vom</v>
      </c>
      <c r="BS560" s="3" t="str">
        <v>NVRI, Vom</v>
      </c>
      <c r="BT560" s="3" t="str">
        <v>NVRI, Vom</v>
      </c>
      <c r="BU560" s="3" t="str">
        <v>NVRI, Vom</v>
      </c>
      <c r="BV560" s="3" t="str">
        <v>NVRI, Vom</v>
      </c>
      <c r="BW560" s="3" t="str">
        <v>NVRI, Vom</v>
      </c>
      <c r="BX560" s="3" t="str">
        <v>NVRI, Vom</v>
      </c>
      <c r="BY560" s="3" t="str">
        <v>NVRI, Vom</v>
      </c>
      <c r="BZ560" s="3" t="str">
        <v>NVRI, Vom</v>
      </c>
      <c r="CA560" s="3" t="str">
        <v>NVRI, Vom</v>
      </c>
      <c r="CB560" s="3" t="str">
        <v>NVRI, Vom</v>
      </c>
      <c r="CC560" s="3" t="str">
        <v>NVRI, Vom</v>
      </c>
      <c r="CD560" s="3" t="str">
        <v>NVRI, Vom</v>
      </c>
      <c r="CE560" s="3" t="str">
        <v>NVRI, Vom</v>
      </c>
      <c r="CF560" s="3" t="str">
        <v>NVRI, Vom</v>
      </c>
      <c r="CG560" s="3" t="str">
        <v>NVRI, Vom</v>
      </c>
      <c r="CK560" s="3" t="str">
        <v>NVRI, Vom</v>
      </c>
      <c r="CM560" s="3" t="str">
        <v>NVRI, Vom</v>
      </c>
      <c r="CN560" s="3" t="str">
        <v>NVRI, Vom</v>
      </c>
      <c r="CO560" s="3" t="str">
        <v>NVRI, Vom</v>
      </c>
      <c r="CP560" s="3" t="str">
        <v>NVRI, Vom</v>
      </c>
      <c r="CQ560" s="3" t="str">
        <v>NVRI, Vom</v>
      </c>
      <c r="CR560" s="3" t="str">
        <v>NVRI, Vom</v>
      </c>
      <c r="CS560" s="3" t="str">
        <v>NVRI, Vom</v>
      </c>
      <c r="CT560" s="3" t="str">
        <v>NVRI, Vom</v>
      </c>
      <c r="CU560" s="3" t="str">
        <v>NVRI, Vom</v>
      </c>
      <c r="CV560" s="3" t="str">
        <v>NVRI, Vom</v>
      </c>
      <c r="CW560" s="3" t="str">
        <v>NVRI, Vom</v>
      </c>
      <c r="CX560" s="3" t="str">
        <v>NVRI, Vom</v>
      </c>
      <c r="CY560" s="3" t="str">
        <v>NVRI, Vom</v>
      </c>
      <c r="CZ560" s="3" t="str">
        <v>NVRI, Vom</v>
      </c>
      <c r="DA560" s="3" t="str">
        <v>NVRI, Vom</v>
      </c>
      <c r="DB560" s="3" t="str">
        <v>NVRI, Vom</v>
      </c>
      <c r="DC560" s="3" t="str">
        <v>NVRI, Vom</v>
      </c>
      <c r="DD560" s="3" t="str">
        <v>NVRI, Vom</v>
      </c>
      <c r="DE560" s="3" t="str">
        <v>NVRI, Vom</v>
      </c>
      <c r="DF560" s="3" t="str">
        <v>NVRI, Vom</v>
      </c>
      <c r="DG560" s="3" t="str">
        <v>NVRI, Vom</v>
      </c>
      <c r="DH560" s="3" t="str">
        <v>NVRI, Vom</v>
      </c>
      <c r="DI560" s="3" t="str">
        <v>NVRI, Vom</v>
      </c>
      <c r="DJ560" s="3" t="str">
        <v>NVRI, Vom</v>
      </c>
      <c r="DK560" s="3" t="str">
        <v>NVRI, Vom</v>
      </c>
      <c r="DL560" s="3" t="str">
        <v>NVRI, Vom</v>
      </c>
      <c r="DM560" s="3" t="str">
        <v>NVRI, Vom</v>
      </c>
      <c r="DN560" s="3" t="str">
        <v>NVRI, Vom</v>
      </c>
      <c r="DO560" s="3" t="str">
        <v>NVRI, Vom</v>
      </c>
      <c r="DP560" s="3" t="str">
        <v>NVRI, Vom</v>
      </c>
    </row>
    <row r="561" spans="1:120" ht="14.5" x14ac:dyDescent="0.35">
      <c r="A561" s="3">
        <v>-25.789000000000001</v>
      </c>
      <c r="B561" s="3">
        <v>25.617999999999999</v>
      </c>
      <c r="C561" s="3" t="s">
        <v>215</v>
      </c>
      <c r="D561" s="3" t="s">
        <v>107</v>
      </c>
      <c r="E561" s="3" t="s">
        <v>511</v>
      </c>
      <c r="F561" s="3">
        <v>300</v>
      </c>
      <c r="G561"/>
      <c r="H561" s="3" t="str">
        <f>CONCATENATE(site_list[[#This Row],[Country]],site_list[[#This Row],[Site.ID]])</f>
        <v>South AfricaNWU Experimental Farm, Molelwane</v>
      </c>
      <c r="BB561" s="3" t="str">
        <v>NWU Experimental Farm, Molelwane</v>
      </c>
      <c r="BC561" s="3" t="str">
        <v>NWU Experimental Farm, Molelwane</v>
      </c>
      <c r="BD561" s="3" t="str">
        <v>NWU Experimental Farm, Molelwane</v>
      </c>
      <c r="BE561" s="3" t="str">
        <v>NWU Experimental Farm, Molelwane</v>
      </c>
      <c r="BF561" s="3" t="str">
        <v>NWU Experimental Farm, Molelwane</v>
      </c>
      <c r="BG561" s="3" t="str">
        <v>NWU Experimental Farm, Molelwane</v>
      </c>
      <c r="BH561" s="3" t="str">
        <v>NWU Experimental Farm, Molelwane</v>
      </c>
      <c r="BI561" s="3" t="str">
        <v>NWU Experimental Farm, Molelwane</v>
      </c>
      <c r="BJ561" s="3" t="str">
        <v>NWU Experimental Farm, Molelwane</v>
      </c>
      <c r="BK561" s="3" t="str">
        <v>NWU Experimental Farm, Molelwane</v>
      </c>
      <c r="BL561" s="3" t="str">
        <v>NWU Experimental Farm, Molelwane</v>
      </c>
      <c r="BM561" s="3" t="str">
        <v>NWU Experimental Farm, Molelwane</v>
      </c>
      <c r="BN561" s="3" t="str">
        <v>NWU Experimental Farm, Molelwane</v>
      </c>
      <c r="BO561" s="3" t="str">
        <v>NWU Experimental Farm, Molelwane</v>
      </c>
      <c r="BP561" s="3" t="str">
        <v>NWU Experimental Farm, Molelwane</v>
      </c>
      <c r="BQ561" s="3" t="str">
        <v>NWU Experimental Farm, Molelwane</v>
      </c>
      <c r="BR561" s="3" t="str">
        <v>NWU Experimental Farm, Molelwane</v>
      </c>
      <c r="BS561" s="3" t="str">
        <v>NWU Experimental Farm, Molelwane</v>
      </c>
      <c r="BT561" s="3" t="str">
        <v>NWU Experimental Farm, Molelwane</v>
      </c>
      <c r="BU561" s="3" t="str">
        <v>NWU Experimental Farm, Molelwane</v>
      </c>
      <c r="BV561" s="3" t="str">
        <v>NWU Experimental Farm, Molelwane</v>
      </c>
      <c r="BW561" s="3" t="str">
        <v>NWU Experimental Farm, Molelwane</v>
      </c>
      <c r="BX561" s="3" t="str">
        <v>NWU Experimental Farm, Molelwane</v>
      </c>
      <c r="BY561" s="3" t="str">
        <v>NWU Experimental Farm, Molelwane</v>
      </c>
      <c r="BZ561" s="3" t="str">
        <v>NWU Experimental Farm, Molelwane</v>
      </c>
      <c r="CA561" s="3" t="str">
        <v>NWU Experimental Farm, Molelwane</v>
      </c>
      <c r="CB561" s="3" t="str">
        <v>NWU Experimental Farm, Molelwane</v>
      </c>
      <c r="CC561" s="3" t="str">
        <v>NWU Experimental Farm, Molelwane</v>
      </c>
      <c r="CD561" s="3" t="str">
        <v>NWU Experimental Farm, Molelwane</v>
      </c>
      <c r="CE561" s="3" t="str">
        <v>NWU Experimental Farm, Molelwane</v>
      </c>
      <c r="CF561" s="3" t="str">
        <v>NWU Experimental Farm, Molelwane</v>
      </c>
      <c r="CG561" s="3" t="str">
        <v>NWU Experimental Farm, Molelwane</v>
      </c>
      <c r="CK561" s="3" t="str">
        <v>NWU Experimental Farm, Molelwane</v>
      </c>
      <c r="CM561" s="3" t="str">
        <v>NWU Experimental Farm, Molelwane</v>
      </c>
      <c r="CN561" s="3" t="str">
        <v>NWU Experimental Farm, Molelwane</v>
      </c>
      <c r="CO561" s="3" t="str">
        <v>NWU Experimental Farm, Molelwane</v>
      </c>
      <c r="CP561" s="3" t="str">
        <v>NWU Experimental Farm, Molelwane</v>
      </c>
      <c r="CQ561" s="3" t="str">
        <v>NWU Experimental Farm, Molelwane</v>
      </c>
      <c r="CR561" s="3" t="str">
        <v>NWU Experimental Farm, Molelwane</v>
      </c>
      <c r="CS561" s="3" t="str">
        <v>NWU Experimental Farm, Molelwane</v>
      </c>
      <c r="CT561" s="3" t="str">
        <v>NWU Experimental Farm, Molelwane</v>
      </c>
      <c r="CU561" s="3" t="str">
        <v>NWU Experimental Farm, Molelwane</v>
      </c>
      <c r="CV561" s="3" t="str">
        <v>NWU Experimental Farm, Molelwane</v>
      </c>
      <c r="CW561" s="3" t="str">
        <v>NWU Experimental Farm, Molelwane</v>
      </c>
      <c r="CX561" s="3" t="str">
        <v>NWU Experimental Farm, Molelwane</v>
      </c>
      <c r="CY561" s="3" t="str">
        <v>NWU Experimental Farm, Molelwane</v>
      </c>
      <c r="CZ561" s="3" t="str">
        <v>NWU Experimental Farm, Molelwane</v>
      </c>
      <c r="DA561" s="3" t="str">
        <v>NWU Experimental Farm, Molelwane</v>
      </c>
      <c r="DB561" s="3" t="str">
        <v>NWU Experimental Farm, Molelwane</v>
      </c>
      <c r="DC561" s="3" t="str">
        <v>NWU Experimental Farm, Molelwane</v>
      </c>
      <c r="DD561" s="3" t="str">
        <v>NWU Experimental Farm, Molelwane</v>
      </c>
      <c r="DE561" s="3" t="str">
        <v>NWU Experimental Farm, Molelwane</v>
      </c>
      <c r="DF561" s="3" t="str">
        <v>NWU Experimental Farm, Molelwane</v>
      </c>
      <c r="DG561" s="3" t="str">
        <v>NWU Experimental Farm, Molelwane</v>
      </c>
      <c r="DH561" s="3" t="str">
        <v>NWU Experimental Farm, Molelwane</v>
      </c>
      <c r="DI561" s="3" t="str">
        <v>NWU Experimental Farm, Molelwane</v>
      </c>
      <c r="DJ561" s="3" t="str">
        <v>NWU Experimental Farm, Molelwane</v>
      </c>
      <c r="DK561" s="3" t="str">
        <v>NWU Experimental Farm, Molelwane</v>
      </c>
      <c r="DL561" s="3" t="str">
        <v>NWU Experimental Farm, Molelwane</v>
      </c>
      <c r="DM561" s="3" t="str">
        <v>NWU Experimental Farm, Molelwane</v>
      </c>
      <c r="DN561" s="3" t="str">
        <v>NWU Experimental Farm, Molelwane</v>
      </c>
      <c r="DO561" s="3" t="str">
        <v>NWU Experimental Farm, Molelwane</v>
      </c>
      <c r="DP561" s="3" t="str">
        <v>NWU Experimental Farm, Molelwane</v>
      </c>
    </row>
    <row r="562" spans="1:120" ht="14.5" x14ac:dyDescent="0.35">
      <c r="A562" s="3">
        <v>0.12959999999999999</v>
      </c>
      <c r="B562" s="3">
        <v>34.405500000000004</v>
      </c>
      <c r="C562" s="3" t="s">
        <v>166</v>
      </c>
      <c r="D562" s="3" t="s">
        <v>107</v>
      </c>
      <c r="E562" s="3" t="s">
        <v>369</v>
      </c>
      <c r="F562" s="3">
        <v>200</v>
      </c>
      <c r="G562"/>
      <c r="H562" s="3" t="str">
        <f>CONCATENATE(site_list[[#This Row],[Country]],site_list[[#This Row],[Site.ID]])</f>
        <v>KenyaNyabeda</v>
      </c>
      <c r="BB562" s="3" t="str">
        <v>Nyabeda</v>
      </c>
      <c r="BC562" s="3" t="str">
        <v>Nyabeda</v>
      </c>
      <c r="BD562" s="3" t="str">
        <v>Nyabeda</v>
      </c>
      <c r="BE562" s="3" t="str">
        <v>Nyabeda</v>
      </c>
      <c r="BF562" s="3" t="str">
        <v>Nyabeda</v>
      </c>
      <c r="BG562" s="3" t="str">
        <v>Nyabeda</v>
      </c>
      <c r="BH562" s="3" t="str">
        <v>Nyabeda</v>
      </c>
      <c r="BI562" s="3" t="str">
        <v>Nyabeda</v>
      </c>
      <c r="BJ562" s="3" t="str">
        <v>Nyabeda</v>
      </c>
      <c r="BK562" s="3" t="str">
        <v>Nyabeda</v>
      </c>
      <c r="BL562" s="3" t="str">
        <v>Nyabeda</v>
      </c>
      <c r="BM562" s="3" t="str">
        <v>Nyabeda</v>
      </c>
      <c r="BN562" s="3" t="str">
        <v>Nyabeda</v>
      </c>
      <c r="BO562" s="3" t="str">
        <v>Nyabeda</v>
      </c>
      <c r="BP562" s="3" t="str">
        <v>Nyabeda</v>
      </c>
      <c r="BQ562" s="3" t="str">
        <v>Nyabeda</v>
      </c>
      <c r="BR562" s="3" t="str">
        <v>Nyabeda</v>
      </c>
      <c r="BS562" s="3" t="str">
        <v>Nyabeda</v>
      </c>
      <c r="BT562" s="3" t="str">
        <v>Nyabeda</v>
      </c>
      <c r="BU562" s="3" t="str">
        <v>Nyabeda</v>
      </c>
      <c r="BV562" s="3" t="str">
        <v>Nyabeda</v>
      </c>
      <c r="BW562" s="3" t="str">
        <v>Nyabeda</v>
      </c>
      <c r="BX562" s="3" t="str">
        <v>Nyabeda</v>
      </c>
      <c r="BY562" s="3" t="str">
        <v>Nyabeda</v>
      </c>
      <c r="BZ562" s="3" t="str">
        <v>Nyabeda</v>
      </c>
      <c r="CA562" s="3" t="str">
        <v>Nyabeda</v>
      </c>
      <c r="CB562" s="3" t="str">
        <v>Nyabeda</v>
      </c>
      <c r="CC562" s="3" t="str">
        <v>Nyabeda</v>
      </c>
      <c r="CD562" s="3" t="str">
        <v>Nyabeda</v>
      </c>
      <c r="CE562" s="3" t="str">
        <v>Nyabeda</v>
      </c>
      <c r="CF562" s="3" t="str">
        <v>Nyabeda</v>
      </c>
      <c r="CG562" s="3" t="str">
        <v>Nyabeda</v>
      </c>
      <c r="CK562" s="3" t="str">
        <v>Nyabeda</v>
      </c>
      <c r="CM562" s="3" t="str">
        <v>Nyabeda</v>
      </c>
      <c r="CN562" s="3" t="str">
        <v>Nyabeda</v>
      </c>
      <c r="CO562" s="3" t="str">
        <v>Nyabeda</v>
      </c>
      <c r="CP562" s="3" t="str">
        <v>Nyabeda</v>
      </c>
      <c r="CQ562" s="3" t="str">
        <v>Nyabeda</v>
      </c>
      <c r="CR562" s="3" t="str">
        <v>Nyabeda</v>
      </c>
      <c r="CS562" s="3" t="str">
        <v>Nyabeda</v>
      </c>
      <c r="CT562" s="3" t="str">
        <v>Nyabeda</v>
      </c>
      <c r="CU562" s="3" t="str">
        <v>Nyabeda</v>
      </c>
      <c r="CV562" s="3" t="str">
        <v>Nyabeda</v>
      </c>
      <c r="CW562" s="3" t="str">
        <v>Nyabeda</v>
      </c>
      <c r="CX562" s="3" t="str">
        <v>Nyabeda</v>
      </c>
      <c r="CY562" s="3" t="str">
        <v>Nyabeda</v>
      </c>
      <c r="CZ562" s="3" t="str">
        <v>Nyabeda</v>
      </c>
      <c r="DA562" s="3" t="str">
        <v>Nyabeda</v>
      </c>
      <c r="DB562" s="3" t="str">
        <v>Nyabeda</v>
      </c>
      <c r="DC562" s="3" t="str">
        <v>Nyabeda</v>
      </c>
      <c r="DD562" s="3" t="str">
        <v>Nyabeda</v>
      </c>
      <c r="DE562" s="3" t="str">
        <v>Nyabeda</v>
      </c>
      <c r="DF562" s="3" t="str">
        <v>Nyabeda</v>
      </c>
      <c r="DG562" s="3" t="str">
        <v>Nyabeda</v>
      </c>
      <c r="DH562" s="3" t="str">
        <v>Nyabeda</v>
      </c>
      <c r="DI562" s="3" t="str">
        <v>Nyabeda</v>
      </c>
      <c r="DJ562" s="3" t="str">
        <v>Nyabeda</v>
      </c>
      <c r="DK562" s="3" t="str">
        <v>Nyabeda</v>
      </c>
      <c r="DL562" s="3" t="str">
        <v>Nyabeda</v>
      </c>
      <c r="DM562" s="3" t="str">
        <v>Nyabeda</v>
      </c>
      <c r="DN562" s="3" t="str">
        <v>Nyabeda</v>
      </c>
      <c r="DO562" s="3" t="str">
        <v>Nyabeda</v>
      </c>
      <c r="DP562" s="3" t="str">
        <v>Nyabeda</v>
      </c>
    </row>
    <row r="563" spans="1:120" ht="14.5" x14ac:dyDescent="0.35">
      <c r="A563" s="3">
        <v>-2.6966700000000001</v>
      </c>
      <c r="B563" s="3">
        <v>34.016390000000001</v>
      </c>
      <c r="C563" s="3" t="s">
        <v>226</v>
      </c>
      <c r="D563" s="3" t="s">
        <v>107</v>
      </c>
      <c r="E563" s="3" t="s">
        <v>554</v>
      </c>
      <c r="F563" s="3">
        <v>10000</v>
      </c>
      <c r="G563"/>
      <c r="H563" s="3" t="str">
        <f>CONCATENATE(site_list[[#This Row],[Country]],site_list[[#This Row],[Site.ID]])</f>
        <v>TanzaniaNyashimba</v>
      </c>
      <c r="BB563" s="3" t="str">
        <v>Nyashimba</v>
      </c>
      <c r="BC563" s="3" t="str">
        <v>Nyashimba</v>
      </c>
      <c r="BD563" s="3" t="str">
        <v>Nyashimba</v>
      </c>
      <c r="BE563" s="3" t="str">
        <v>Nyashimba</v>
      </c>
      <c r="BF563" s="3" t="str">
        <v>Nyashimba</v>
      </c>
      <c r="BG563" s="3" t="str">
        <v>Nyashimba</v>
      </c>
      <c r="BH563" s="3" t="str">
        <v>Nyashimba</v>
      </c>
      <c r="BI563" s="3" t="str">
        <v>Nyashimba</v>
      </c>
      <c r="BJ563" s="3" t="str">
        <v>Nyashimba</v>
      </c>
      <c r="BK563" s="3" t="str">
        <v>Nyashimba</v>
      </c>
      <c r="BL563" s="3" t="str">
        <v>Nyashimba</v>
      </c>
      <c r="BM563" s="3" t="str">
        <v>Nyashimba</v>
      </c>
      <c r="BN563" s="3" t="str">
        <v>Nyashimba</v>
      </c>
      <c r="BO563" s="3" t="str">
        <v>Nyashimba</v>
      </c>
      <c r="BP563" s="3" t="str">
        <v>Nyashimba</v>
      </c>
      <c r="BQ563" s="3" t="str">
        <v>Nyashimba</v>
      </c>
      <c r="BR563" s="3" t="str">
        <v>Nyashimba</v>
      </c>
      <c r="BS563" s="3" t="str">
        <v>Nyashimba</v>
      </c>
      <c r="BT563" s="3" t="str">
        <v>Nyashimba</v>
      </c>
      <c r="BU563" s="3" t="str">
        <v>Nyashimba</v>
      </c>
      <c r="BV563" s="3" t="str">
        <v>Nyashimba</v>
      </c>
      <c r="BW563" s="3" t="str">
        <v>Nyashimba</v>
      </c>
      <c r="BX563" s="3" t="str">
        <v>Nyashimba</v>
      </c>
      <c r="BY563" s="3" t="str">
        <v>Nyashimba</v>
      </c>
      <c r="BZ563" s="3" t="str">
        <v>Nyashimba</v>
      </c>
      <c r="CA563" s="3" t="str">
        <v>Nyashimba</v>
      </c>
      <c r="CB563" s="3" t="str">
        <v>Nyashimba</v>
      </c>
      <c r="CC563" s="3" t="str">
        <v>Nyashimba</v>
      </c>
      <c r="CD563" s="3" t="str">
        <v>Nyashimba</v>
      </c>
      <c r="CE563" s="3" t="str">
        <v>Nyashimba</v>
      </c>
      <c r="CF563" s="3" t="str">
        <v>Nyashimba</v>
      </c>
      <c r="CG563" s="3" t="str">
        <v>Nyashimba</v>
      </c>
      <c r="CK563" s="3" t="str">
        <v>Nyashimba</v>
      </c>
      <c r="CM563" s="3" t="str">
        <v>Nyashimba</v>
      </c>
      <c r="CN563" s="3" t="str">
        <v>Nyashimba</v>
      </c>
      <c r="CO563" s="3" t="str">
        <v>Nyashimba</v>
      </c>
      <c r="CP563" s="3" t="str">
        <v>Nyashimba</v>
      </c>
      <c r="CQ563" s="3" t="str">
        <v>Nyashimba</v>
      </c>
      <c r="CR563" s="3" t="str">
        <v>Nyashimba</v>
      </c>
      <c r="CS563" s="3" t="str">
        <v>Nyashimba</v>
      </c>
      <c r="CT563" s="3" t="str">
        <v>Nyashimba</v>
      </c>
      <c r="CU563" s="3" t="str">
        <v>Nyashimba</v>
      </c>
      <c r="CV563" s="3" t="str">
        <v>Nyashimba</v>
      </c>
      <c r="CW563" s="3" t="str">
        <v>Nyashimba</v>
      </c>
      <c r="CX563" s="3" t="str">
        <v>Nyashimba</v>
      </c>
      <c r="CY563" s="3" t="str">
        <v>Nyashimba</v>
      </c>
      <c r="CZ563" s="3" t="str">
        <v>Nyashimba</v>
      </c>
      <c r="DA563" s="3" t="str">
        <v>Nyashimba</v>
      </c>
      <c r="DB563" s="3" t="str">
        <v>Nyashimba</v>
      </c>
      <c r="DC563" s="3" t="str">
        <v>Nyashimba</v>
      </c>
      <c r="DD563" s="3" t="str">
        <v>Nyashimba</v>
      </c>
      <c r="DE563" s="3" t="str">
        <v>Nyashimba</v>
      </c>
      <c r="DF563" s="3" t="str">
        <v>Nyashimba</v>
      </c>
      <c r="DG563" s="3" t="str">
        <v>Nyashimba</v>
      </c>
      <c r="DH563" s="3" t="str">
        <v>Nyashimba</v>
      </c>
      <c r="DI563" s="3" t="str">
        <v>Nyashimba</v>
      </c>
      <c r="DJ563" s="3" t="str">
        <v>Nyashimba</v>
      </c>
      <c r="DK563" s="3" t="str">
        <v>Nyashimba</v>
      </c>
      <c r="DL563" s="3" t="str">
        <v>Nyashimba</v>
      </c>
      <c r="DM563" s="3" t="str">
        <v>Nyashimba</v>
      </c>
      <c r="DN563" s="3" t="str">
        <v>Nyashimba</v>
      </c>
      <c r="DO563" s="3" t="str">
        <v>Nyashimba</v>
      </c>
      <c r="DP563" s="3" t="str">
        <v>Nyashimba</v>
      </c>
    </row>
    <row r="564" spans="1:120" ht="14.5" x14ac:dyDescent="0.35">
      <c r="A564" s="3">
        <v>7.5540000000000003</v>
      </c>
      <c r="B564" s="3">
        <v>4.556</v>
      </c>
      <c r="C564" s="3" t="s">
        <v>196</v>
      </c>
      <c r="D564" s="3" t="s">
        <v>107</v>
      </c>
      <c r="E564" s="3" t="s">
        <v>452</v>
      </c>
      <c r="F564" s="3">
        <v>500</v>
      </c>
      <c r="G564"/>
      <c r="H564" s="3" t="str">
        <f>CONCATENATE(site_list[[#This Row],[Country]],site_list[[#This Row],[Site.ID]])</f>
        <v>NigeriaOAU Teaching &amp; Research Farm, Ile-Ife</v>
      </c>
      <c r="BB564" s="3" t="str">
        <v>OAU Teaching &amp; Research Farm, Ile-Ife</v>
      </c>
      <c r="BC564" s="3" t="str">
        <v>OAU Teaching &amp; Research Farm, Ile-Ife</v>
      </c>
      <c r="BD564" s="3" t="str">
        <v>OAU Teaching &amp; Research Farm, Ile-Ife</v>
      </c>
      <c r="BE564" s="3" t="str">
        <v>OAU Teaching &amp; Research Farm, Ile-Ife</v>
      </c>
      <c r="BF564" s="3" t="str">
        <v>OAU Teaching &amp; Research Farm, Ile-Ife</v>
      </c>
      <c r="BG564" s="3" t="str">
        <v>OAU Teaching &amp; Research Farm, Ile-Ife</v>
      </c>
      <c r="BH564" s="3" t="str">
        <v>OAU Teaching &amp; Research Farm, Ile-Ife</v>
      </c>
      <c r="BI564" s="3" t="str">
        <v>OAU Teaching &amp; Research Farm, Ile-Ife</v>
      </c>
      <c r="BJ564" s="3" t="str">
        <v>OAU Teaching &amp; Research Farm, Ile-Ife</v>
      </c>
      <c r="BK564" s="3" t="str">
        <v>OAU Teaching &amp; Research Farm, Ile-Ife</v>
      </c>
      <c r="BL564" s="3" t="str">
        <v>OAU Teaching &amp; Research Farm, Ile-Ife</v>
      </c>
      <c r="BM564" s="3" t="str">
        <v>OAU Teaching &amp; Research Farm, Ile-Ife</v>
      </c>
      <c r="BN564" s="3" t="str">
        <v>OAU Teaching &amp; Research Farm, Ile-Ife</v>
      </c>
      <c r="BO564" s="3" t="str">
        <v>OAU Teaching &amp; Research Farm, Ile-Ife</v>
      </c>
      <c r="BP564" s="3" t="str">
        <v>OAU Teaching &amp; Research Farm, Ile-Ife</v>
      </c>
      <c r="BQ564" s="3" t="str">
        <v>OAU Teaching &amp; Research Farm, Ile-Ife</v>
      </c>
      <c r="BR564" s="3" t="str">
        <v>OAU Teaching &amp; Research Farm, Ile-Ife</v>
      </c>
      <c r="BS564" s="3" t="str">
        <v>OAU Teaching &amp; Research Farm, Ile-Ife</v>
      </c>
      <c r="BT564" s="3" t="str">
        <v>OAU Teaching &amp; Research Farm, Ile-Ife</v>
      </c>
      <c r="BU564" s="3" t="str">
        <v>OAU Teaching &amp; Research Farm, Ile-Ife</v>
      </c>
      <c r="BV564" s="3" t="str">
        <v>OAU Teaching &amp; Research Farm, Ile-Ife</v>
      </c>
      <c r="BW564" s="3" t="str">
        <v>OAU Teaching &amp; Research Farm, Ile-Ife</v>
      </c>
      <c r="BX564" s="3" t="str">
        <v>OAU Teaching &amp; Research Farm, Ile-Ife</v>
      </c>
      <c r="BY564" s="3" t="str">
        <v>OAU Teaching &amp; Research Farm, Ile-Ife</v>
      </c>
      <c r="BZ564" s="3" t="str">
        <v>OAU Teaching &amp; Research Farm, Ile-Ife</v>
      </c>
      <c r="CA564" s="3" t="str">
        <v>OAU Teaching &amp; Research Farm, Ile-Ife</v>
      </c>
      <c r="CB564" s="3" t="str">
        <v>OAU Teaching &amp; Research Farm, Ile-Ife</v>
      </c>
      <c r="CC564" s="3" t="str">
        <v>OAU Teaching &amp; Research Farm, Ile-Ife</v>
      </c>
      <c r="CD564" s="3" t="str">
        <v>OAU Teaching &amp; Research Farm, Ile-Ife</v>
      </c>
      <c r="CE564" s="3" t="str">
        <v>OAU Teaching &amp; Research Farm, Ile-Ife</v>
      </c>
      <c r="CF564" s="3" t="str">
        <v>OAU Teaching &amp; Research Farm, Ile-Ife</v>
      </c>
      <c r="CG564" s="3" t="str">
        <v>OAU Teaching &amp; Research Farm, Ile-Ife</v>
      </c>
      <c r="CK564" s="3" t="str">
        <v>OAU Teaching &amp; Research Farm, Ile-Ife</v>
      </c>
      <c r="CM564" s="3" t="str">
        <v>OAU Teaching &amp; Research Farm, Ile-Ife</v>
      </c>
      <c r="CN564" s="3" t="str">
        <v>OAU Teaching &amp; Research Farm, Ile-Ife</v>
      </c>
      <c r="CO564" s="3" t="str">
        <v>OAU Teaching &amp; Research Farm, Ile-Ife</v>
      </c>
      <c r="CP564" s="3" t="str">
        <v>OAU Teaching &amp; Research Farm, Ile-Ife</v>
      </c>
      <c r="CQ564" s="3" t="str">
        <v>OAU Teaching &amp; Research Farm, Ile-Ife</v>
      </c>
      <c r="CR564" s="3" t="str">
        <v>OAU Teaching &amp; Research Farm, Ile-Ife</v>
      </c>
      <c r="CS564" s="3" t="str">
        <v>OAU Teaching &amp; Research Farm, Ile-Ife</v>
      </c>
      <c r="CT564" s="3" t="str">
        <v>OAU Teaching &amp; Research Farm, Ile-Ife</v>
      </c>
      <c r="CU564" s="3" t="str">
        <v>OAU Teaching &amp; Research Farm, Ile-Ife</v>
      </c>
      <c r="CV564" s="3" t="str">
        <v>OAU Teaching &amp; Research Farm, Ile-Ife</v>
      </c>
      <c r="CW564" s="3" t="str">
        <v>OAU Teaching &amp; Research Farm, Ile-Ife</v>
      </c>
      <c r="CX564" s="3" t="str">
        <v>OAU Teaching &amp; Research Farm, Ile-Ife</v>
      </c>
      <c r="CY564" s="3" t="str">
        <v>OAU Teaching &amp; Research Farm, Ile-Ife</v>
      </c>
      <c r="CZ564" s="3" t="str">
        <v>OAU Teaching &amp; Research Farm, Ile-Ife</v>
      </c>
      <c r="DA564" s="3" t="str">
        <v>OAU Teaching &amp; Research Farm, Ile-Ife</v>
      </c>
      <c r="DB564" s="3" t="str">
        <v>OAU Teaching &amp; Research Farm, Ile-Ife</v>
      </c>
      <c r="DC564" s="3" t="str">
        <v>OAU Teaching &amp; Research Farm, Ile-Ife</v>
      </c>
      <c r="DD564" s="3" t="str">
        <v>OAU Teaching &amp; Research Farm, Ile-Ife</v>
      </c>
      <c r="DE564" s="3" t="str">
        <v>OAU Teaching &amp; Research Farm, Ile-Ife</v>
      </c>
      <c r="DF564" s="3" t="str">
        <v>OAU Teaching &amp; Research Farm, Ile-Ife</v>
      </c>
      <c r="DG564" s="3" t="str">
        <v>OAU Teaching &amp; Research Farm, Ile-Ife</v>
      </c>
      <c r="DH564" s="3" t="str">
        <v>OAU Teaching &amp; Research Farm, Ile-Ife</v>
      </c>
      <c r="DI564" s="3" t="str">
        <v>OAU Teaching &amp; Research Farm, Ile-Ife</v>
      </c>
      <c r="DJ564" s="3" t="str">
        <v>OAU Teaching &amp; Research Farm, Ile-Ife</v>
      </c>
      <c r="DK564" s="3" t="str">
        <v>OAU Teaching &amp; Research Farm, Ile-Ife</v>
      </c>
      <c r="DL564" s="3" t="str">
        <v>OAU Teaching &amp; Research Farm, Ile-Ife</v>
      </c>
      <c r="DM564" s="3" t="str">
        <v>OAU Teaching &amp; Research Farm, Ile-Ife</v>
      </c>
      <c r="DN564" s="3" t="str">
        <v>OAU Teaching &amp; Research Farm, Ile-Ife</v>
      </c>
      <c r="DO564" s="3" t="str">
        <v>OAU Teaching &amp; Research Farm, Ile-Ife</v>
      </c>
      <c r="DP564" s="3" t="str">
        <v>OAU Teaching &amp; Research Farm, Ile-Ife</v>
      </c>
    </row>
    <row r="565" spans="1:120" ht="14.5" x14ac:dyDescent="0.35">
      <c r="A565" s="3">
        <v>35.232999999999997</v>
      </c>
      <c r="B565" s="3">
        <v>9.2880000000000003</v>
      </c>
      <c r="C565" s="3" t="s">
        <v>231</v>
      </c>
      <c r="D565" s="3" t="s">
        <v>107</v>
      </c>
      <c r="E565" s="3" t="s">
        <v>578</v>
      </c>
      <c r="F565" s="3">
        <v>2000</v>
      </c>
      <c r="G565"/>
      <c r="H565" s="3" t="str">
        <f>CONCATENATE(site_list[[#This Row],[Country]],site_list[[#This Row],[Site.ID]])</f>
        <v>TunisiaOEP Experimental Farm, Jebibina</v>
      </c>
      <c r="BB565" s="3" t="str">
        <v>OEP Experimental Farm, Jebibina</v>
      </c>
      <c r="BC565" s="3" t="str">
        <v>OEP Experimental Farm, Jebibina</v>
      </c>
      <c r="BD565" s="3" t="str">
        <v>OEP Experimental Farm, Jebibina</v>
      </c>
      <c r="BE565" s="3" t="str">
        <v>OEP Experimental Farm, Jebibina</v>
      </c>
      <c r="BF565" s="3" t="str">
        <v>OEP Experimental Farm, Jebibina</v>
      </c>
      <c r="BG565" s="3" t="str">
        <v>OEP Experimental Farm, Jebibina</v>
      </c>
      <c r="BH565" s="3" t="str">
        <v>OEP Experimental Farm, Jebibina</v>
      </c>
      <c r="BI565" s="3" t="str">
        <v>OEP Experimental Farm, Jebibina</v>
      </c>
      <c r="BJ565" s="3" t="str">
        <v>OEP Experimental Farm, Jebibina</v>
      </c>
      <c r="BK565" s="3" t="str">
        <v>OEP Experimental Farm, Jebibina</v>
      </c>
      <c r="BL565" s="3" t="str">
        <v>OEP Experimental Farm, Jebibina</v>
      </c>
      <c r="BM565" s="3" t="str">
        <v>OEP Experimental Farm, Jebibina</v>
      </c>
      <c r="BN565" s="3" t="str">
        <v>OEP Experimental Farm, Jebibina</v>
      </c>
      <c r="BO565" s="3" t="str">
        <v>OEP Experimental Farm, Jebibina</v>
      </c>
      <c r="BP565" s="3" t="str">
        <v>OEP Experimental Farm, Jebibina</v>
      </c>
      <c r="BQ565" s="3" t="str">
        <v>OEP Experimental Farm, Jebibina</v>
      </c>
      <c r="BR565" s="3" t="str">
        <v>OEP Experimental Farm, Jebibina</v>
      </c>
      <c r="BS565" s="3" t="str">
        <v>OEP Experimental Farm, Jebibina</v>
      </c>
      <c r="BT565" s="3" t="str">
        <v>OEP Experimental Farm, Jebibina</v>
      </c>
      <c r="BU565" s="3" t="str">
        <v>OEP Experimental Farm, Jebibina</v>
      </c>
      <c r="BV565" s="3" t="str">
        <v>OEP Experimental Farm, Jebibina</v>
      </c>
      <c r="BW565" s="3" t="str">
        <v>OEP Experimental Farm, Jebibina</v>
      </c>
      <c r="BX565" s="3" t="str">
        <v>OEP Experimental Farm, Jebibina</v>
      </c>
      <c r="BY565" s="3" t="str">
        <v>OEP Experimental Farm, Jebibina</v>
      </c>
      <c r="BZ565" s="3" t="str">
        <v>OEP Experimental Farm, Jebibina</v>
      </c>
      <c r="CA565" s="3" t="str">
        <v>OEP Experimental Farm, Jebibina</v>
      </c>
      <c r="CB565" s="3" t="str">
        <v>OEP Experimental Farm, Jebibina</v>
      </c>
      <c r="CC565" s="3" t="str">
        <v>OEP Experimental Farm, Jebibina</v>
      </c>
      <c r="CD565" s="3" t="str">
        <v>OEP Experimental Farm, Jebibina</v>
      </c>
      <c r="CE565" s="3" t="str">
        <v>OEP Experimental Farm, Jebibina</v>
      </c>
      <c r="CF565" s="3" t="str">
        <v>OEP Experimental Farm, Jebibina</v>
      </c>
      <c r="CG565" s="3" t="str">
        <v>OEP Experimental Farm, Jebibina</v>
      </c>
      <c r="CK565" s="3" t="str">
        <v>OEP Experimental Farm, Jebibina</v>
      </c>
      <c r="CM565" s="3" t="str">
        <v>OEP Experimental Farm, Jebibina</v>
      </c>
      <c r="CN565" s="3" t="str">
        <v>OEP Experimental Farm, Jebibina</v>
      </c>
      <c r="CO565" s="3" t="str">
        <v>OEP Experimental Farm, Jebibina</v>
      </c>
      <c r="CP565" s="3" t="str">
        <v>OEP Experimental Farm, Jebibina</v>
      </c>
      <c r="CQ565" s="3" t="str">
        <v>OEP Experimental Farm, Jebibina</v>
      </c>
      <c r="CR565" s="3" t="str">
        <v>OEP Experimental Farm, Jebibina</v>
      </c>
      <c r="CS565" s="3" t="str">
        <v>OEP Experimental Farm, Jebibina</v>
      </c>
      <c r="CT565" s="3" t="str">
        <v>OEP Experimental Farm, Jebibina</v>
      </c>
      <c r="CU565" s="3" t="str">
        <v>OEP Experimental Farm, Jebibina</v>
      </c>
      <c r="CV565" s="3" t="str">
        <v>OEP Experimental Farm, Jebibina</v>
      </c>
      <c r="CW565" s="3" t="str">
        <v>OEP Experimental Farm, Jebibina</v>
      </c>
      <c r="CX565" s="3" t="str">
        <v>OEP Experimental Farm, Jebibina</v>
      </c>
      <c r="CY565" s="3" t="str">
        <v>OEP Experimental Farm, Jebibina</v>
      </c>
      <c r="CZ565" s="3" t="str">
        <v>OEP Experimental Farm, Jebibina</v>
      </c>
      <c r="DA565" s="3" t="str">
        <v>OEP Experimental Farm, Jebibina</v>
      </c>
      <c r="DB565" s="3" t="str">
        <v>OEP Experimental Farm, Jebibina</v>
      </c>
      <c r="DC565" s="3" t="str">
        <v>OEP Experimental Farm, Jebibina</v>
      </c>
      <c r="DD565" s="3" t="str">
        <v>OEP Experimental Farm, Jebibina</v>
      </c>
      <c r="DE565" s="3" t="str">
        <v>OEP Experimental Farm, Jebibina</v>
      </c>
      <c r="DF565" s="3" t="str">
        <v>OEP Experimental Farm, Jebibina</v>
      </c>
      <c r="DG565" s="3" t="str">
        <v>OEP Experimental Farm, Jebibina</v>
      </c>
      <c r="DH565" s="3" t="str">
        <v>OEP Experimental Farm, Jebibina</v>
      </c>
      <c r="DI565" s="3" t="str">
        <v>OEP Experimental Farm, Jebibina</v>
      </c>
      <c r="DJ565" s="3" t="str">
        <v>OEP Experimental Farm, Jebibina</v>
      </c>
      <c r="DK565" s="3" t="str">
        <v>OEP Experimental Farm, Jebibina</v>
      </c>
      <c r="DL565" s="3" t="str">
        <v>OEP Experimental Farm, Jebibina</v>
      </c>
      <c r="DM565" s="3" t="str">
        <v>OEP Experimental Farm, Jebibina</v>
      </c>
      <c r="DN565" s="3" t="str">
        <v>OEP Experimental Farm, Jebibina</v>
      </c>
      <c r="DO565" s="3" t="str">
        <v>OEP Experimental Farm, Jebibina</v>
      </c>
      <c r="DP565" s="3" t="str">
        <v>OEP Experimental Farm, Jebibina</v>
      </c>
    </row>
    <row r="566" spans="1:120" ht="14.5" x14ac:dyDescent="0.35">
      <c r="A566" s="3">
        <v>6.0359999999999996</v>
      </c>
      <c r="B566" s="3">
        <v>-0.873</v>
      </c>
      <c r="C566" s="3" t="s">
        <v>157</v>
      </c>
      <c r="D566" s="3" t="s">
        <v>107</v>
      </c>
      <c r="E566" s="3" t="s">
        <v>325</v>
      </c>
      <c r="F566" s="3">
        <v>500</v>
      </c>
      <c r="G566"/>
      <c r="H566" s="3" t="str">
        <f>CONCATENATE(site_list[[#This Row],[Country]],site_list[[#This Row],[Site.ID]])</f>
        <v>GhanaOil Palm Research Institute, Kusi</v>
      </c>
      <c r="BB566" s="3" t="str">
        <v>Oil Palm Research Institute, Kusi</v>
      </c>
      <c r="BC566" s="3" t="str">
        <v>Oil Palm Research Institute, Kusi</v>
      </c>
      <c r="BD566" s="3" t="str">
        <v>Oil Palm Research Institute, Kusi</v>
      </c>
      <c r="BE566" s="3" t="str">
        <v>Oil Palm Research Institute, Kusi</v>
      </c>
      <c r="BF566" s="3" t="str">
        <v>Oil Palm Research Institute, Kusi</v>
      </c>
      <c r="BG566" s="3" t="str">
        <v>Oil Palm Research Institute, Kusi</v>
      </c>
      <c r="BH566" s="3" t="str">
        <v>Oil Palm Research Institute, Kusi</v>
      </c>
      <c r="BI566" s="3" t="str">
        <v>Oil Palm Research Institute, Kusi</v>
      </c>
      <c r="BJ566" s="3" t="str">
        <v>Oil Palm Research Institute, Kusi</v>
      </c>
      <c r="BK566" s="3" t="str">
        <v>Oil Palm Research Institute, Kusi</v>
      </c>
      <c r="BL566" s="3" t="str">
        <v>Oil Palm Research Institute, Kusi</v>
      </c>
      <c r="BM566" s="3" t="str">
        <v>Oil Palm Research Institute, Kusi</v>
      </c>
      <c r="BN566" s="3" t="str">
        <v>Oil Palm Research Institute, Kusi</v>
      </c>
      <c r="BO566" s="3" t="str">
        <v>Oil Palm Research Institute, Kusi</v>
      </c>
      <c r="BP566" s="3" t="str">
        <v>Oil Palm Research Institute, Kusi</v>
      </c>
      <c r="BQ566" s="3" t="str">
        <v>Oil Palm Research Institute, Kusi</v>
      </c>
      <c r="BR566" s="3" t="str">
        <v>Oil Palm Research Institute, Kusi</v>
      </c>
      <c r="BS566" s="3" t="str">
        <v>Oil Palm Research Institute, Kusi</v>
      </c>
      <c r="BT566" s="3" t="str">
        <v>Oil Palm Research Institute, Kusi</v>
      </c>
      <c r="BU566" s="3" t="str">
        <v>Oil Palm Research Institute, Kusi</v>
      </c>
      <c r="BV566" s="3" t="str">
        <v>Oil Palm Research Institute, Kusi</v>
      </c>
      <c r="BW566" s="3" t="str">
        <v>Oil Palm Research Institute, Kusi</v>
      </c>
      <c r="BX566" s="3" t="str">
        <v>Oil Palm Research Institute, Kusi</v>
      </c>
      <c r="BY566" s="3" t="str">
        <v>Oil Palm Research Institute, Kusi</v>
      </c>
      <c r="BZ566" s="3" t="str">
        <v>Oil Palm Research Institute, Kusi</v>
      </c>
      <c r="CA566" s="3" t="str">
        <v>Oil Palm Research Institute, Kusi</v>
      </c>
      <c r="CB566" s="3" t="str">
        <v>Oil Palm Research Institute, Kusi</v>
      </c>
      <c r="CC566" s="3" t="str">
        <v>Oil Palm Research Institute, Kusi</v>
      </c>
      <c r="CD566" s="3" t="str">
        <v>Oil Palm Research Institute, Kusi</v>
      </c>
      <c r="CE566" s="3" t="str">
        <v>Oil Palm Research Institute, Kusi</v>
      </c>
      <c r="CF566" s="3" t="str">
        <v>Oil Palm Research Institute, Kusi</v>
      </c>
      <c r="CG566" s="3" t="str">
        <v>Oil Palm Research Institute, Kusi</v>
      </c>
      <c r="CK566" s="3" t="str">
        <v>Oil Palm Research Institute, Kusi</v>
      </c>
      <c r="CM566" s="3" t="str">
        <v>Oil Palm Research Institute, Kusi</v>
      </c>
      <c r="CN566" s="3" t="str">
        <v>Oil Palm Research Institute, Kusi</v>
      </c>
      <c r="CO566" s="3" t="str">
        <v>Oil Palm Research Institute, Kusi</v>
      </c>
      <c r="CP566" s="3" t="str">
        <v>Oil Palm Research Institute, Kusi</v>
      </c>
      <c r="CQ566" s="3" t="str">
        <v>Oil Palm Research Institute, Kusi</v>
      </c>
      <c r="CR566" s="3" t="str">
        <v>Oil Palm Research Institute, Kusi</v>
      </c>
      <c r="CS566" s="3" t="str">
        <v>Oil Palm Research Institute, Kusi</v>
      </c>
      <c r="CT566" s="3" t="str">
        <v>Oil Palm Research Institute, Kusi</v>
      </c>
      <c r="CU566" s="3" t="str">
        <v>Oil Palm Research Institute, Kusi</v>
      </c>
      <c r="CV566" s="3" t="str">
        <v>Oil Palm Research Institute, Kusi</v>
      </c>
      <c r="CW566" s="3" t="str">
        <v>Oil Palm Research Institute, Kusi</v>
      </c>
      <c r="CX566" s="3" t="str">
        <v>Oil Palm Research Institute, Kusi</v>
      </c>
      <c r="CY566" s="3" t="str">
        <v>Oil Palm Research Institute, Kusi</v>
      </c>
      <c r="CZ566" s="3" t="str">
        <v>Oil Palm Research Institute, Kusi</v>
      </c>
      <c r="DA566" s="3" t="str">
        <v>Oil Palm Research Institute, Kusi</v>
      </c>
      <c r="DB566" s="3" t="str">
        <v>Oil Palm Research Institute, Kusi</v>
      </c>
      <c r="DC566" s="3" t="str">
        <v>Oil Palm Research Institute, Kusi</v>
      </c>
      <c r="DD566" s="3" t="str">
        <v>Oil Palm Research Institute, Kusi</v>
      </c>
      <c r="DE566" s="3" t="str">
        <v>Oil Palm Research Institute, Kusi</v>
      </c>
      <c r="DF566" s="3" t="str">
        <v>Oil Palm Research Institute, Kusi</v>
      </c>
      <c r="DG566" s="3" t="str">
        <v>Oil Palm Research Institute, Kusi</v>
      </c>
      <c r="DH566" s="3" t="str">
        <v>Oil Palm Research Institute, Kusi</v>
      </c>
      <c r="DI566" s="3" t="str">
        <v>Oil Palm Research Institute, Kusi</v>
      </c>
      <c r="DJ566" s="3" t="str">
        <v>Oil Palm Research Institute, Kusi</v>
      </c>
      <c r="DK566" s="3" t="str">
        <v>Oil Palm Research Institute, Kusi</v>
      </c>
      <c r="DL566" s="3" t="str">
        <v>Oil Palm Research Institute, Kusi</v>
      </c>
      <c r="DM566" s="3" t="str">
        <v>Oil Palm Research Institute, Kusi</v>
      </c>
      <c r="DN566" s="3" t="str">
        <v>Oil Palm Research Institute, Kusi</v>
      </c>
      <c r="DO566" s="3" t="str">
        <v>Oil Palm Research Institute, Kusi</v>
      </c>
      <c r="DP566" s="3" t="str">
        <v>Oil Palm Research Institute, Kusi</v>
      </c>
    </row>
    <row r="567" spans="1:120" ht="14.5" x14ac:dyDescent="0.35">
      <c r="A567" s="3">
        <v>13.368600000000001</v>
      </c>
      <c r="B567" s="3">
        <v>-16.682200000000002</v>
      </c>
      <c r="C567" s="3" t="s">
        <v>154</v>
      </c>
      <c r="D567" s="3" t="s">
        <v>107</v>
      </c>
      <c r="E567" s="3" t="s">
        <v>311</v>
      </c>
      <c r="F567" s="3">
        <v>200</v>
      </c>
      <c r="G567"/>
      <c r="H567" s="3" t="str">
        <f>CONCATENATE(site_list[[#This Row],[Country]],site_list[[#This Row],[Site.ID]])</f>
        <v>GambiaOld Yundum Tandako Station</v>
      </c>
      <c r="BB567" s="3" t="str">
        <v>Old Yundum Tandako Station</v>
      </c>
      <c r="BC567" s="3" t="str">
        <v>Old Yundum Tandako Station</v>
      </c>
      <c r="BD567" s="3" t="str">
        <v>Old Yundum Tandako Station</v>
      </c>
      <c r="BE567" s="3" t="str">
        <v>Old Yundum Tandako Station</v>
      </c>
      <c r="BF567" s="3" t="str">
        <v>Old Yundum Tandako Station</v>
      </c>
      <c r="BG567" s="3" t="str">
        <v>Old Yundum Tandako Station</v>
      </c>
      <c r="BH567" s="3" t="str">
        <v>Old Yundum Tandako Station</v>
      </c>
      <c r="BI567" s="3" t="str">
        <v>Old Yundum Tandako Station</v>
      </c>
      <c r="BJ567" s="3" t="str">
        <v>Old Yundum Tandako Station</v>
      </c>
      <c r="BK567" s="3" t="str">
        <v>Old Yundum Tandako Station</v>
      </c>
      <c r="BL567" s="3" t="str">
        <v>Old Yundum Tandako Station</v>
      </c>
      <c r="BM567" s="3" t="str">
        <v>Old Yundum Tandako Station</v>
      </c>
      <c r="BN567" s="3" t="str">
        <v>Old Yundum Tandako Station</v>
      </c>
      <c r="BO567" s="3" t="str">
        <v>Old Yundum Tandako Station</v>
      </c>
      <c r="BP567" s="3" t="str">
        <v>Old Yundum Tandako Station</v>
      </c>
      <c r="BQ567" s="3" t="str">
        <v>Old Yundum Tandako Station</v>
      </c>
      <c r="BR567" s="3" t="str">
        <v>Old Yundum Tandako Station</v>
      </c>
      <c r="BS567" s="3" t="str">
        <v>Old Yundum Tandako Station</v>
      </c>
      <c r="BT567" s="3" t="str">
        <v>Old Yundum Tandako Station</v>
      </c>
      <c r="BU567" s="3" t="str">
        <v>Old Yundum Tandako Station</v>
      </c>
      <c r="BV567" s="3" t="str">
        <v>Old Yundum Tandako Station</v>
      </c>
      <c r="BW567" s="3" t="str">
        <v>Old Yundum Tandako Station</v>
      </c>
      <c r="BX567" s="3" t="str">
        <v>Old Yundum Tandako Station</v>
      </c>
      <c r="BY567" s="3" t="str">
        <v>Old Yundum Tandako Station</v>
      </c>
      <c r="BZ567" s="3" t="str">
        <v>Old Yundum Tandako Station</v>
      </c>
      <c r="CA567" s="3" t="str">
        <v>Old Yundum Tandako Station</v>
      </c>
      <c r="CB567" s="3" t="str">
        <v>Old Yundum Tandako Station</v>
      </c>
      <c r="CC567" s="3" t="str">
        <v>Old Yundum Tandako Station</v>
      </c>
      <c r="CD567" s="3" t="str">
        <v>Old Yundum Tandako Station</v>
      </c>
      <c r="CE567" s="3" t="str">
        <v>Old Yundum Tandako Station</v>
      </c>
      <c r="CF567" s="3" t="str">
        <v>Old Yundum Tandako Station</v>
      </c>
      <c r="CG567" s="3" t="str">
        <v>Old Yundum Tandako Station</v>
      </c>
      <c r="CK567" s="3" t="str">
        <v>Old Yundum Tandako Station</v>
      </c>
      <c r="CM567" s="3" t="str">
        <v>Old Yundum Tandako Station</v>
      </c>
      <c r="CN567" s="3" t="str">
        <v>Old Yundum Tandako Station</v>
      </c>
      <c r="CO567" s="3" t="str">
        <v>Old Yundum Tandako Station</v>
      </c>
      <c r="CP567" s="3" t="str">
        <v>Old Yundum Tandako Station</v>
      </c>
      <c r="CQ567" s="3" t="str">
        <v>Old Yundum Tandako Station</v>
      </c>
      <c r="CR567" s="3" t="str">
        <v>Old Yundum Tandako Station</v>
      </c>
      <c r="CS567" s="3" t="str">
        <v>Old Yundum Tandako Station</v>
      </c>
      <c r="CT567" s="3" t="str">
        <v>Old Yundum Tandako Station</v>
      </c>
      <c r="CU567" s="3" t="str">
        <v>Old Yundum Tandako Station</v>
      </c>
      <c r="CV567" s="3" t="str">
        <v>Old Yundum Tandako Station</v>
      </c>
      <c r="CW567" s="3" t="str">
        <v>Old Yundum Tandako Station</v>
      </c>
      <c r="CX567" s="3" t="str">
        <v>Old Yundum Tandako Station</v>
      </c>
      <c r="CY567" s="3" t="str">
        <v>Old Yundum Tandako Station</v>
      </c>
      <c r="CZ567" s="3" t="str">
        <v>Old Yundum Tandako Station</v>
      </c>
      <c r="DA567" s="3" t="str">
        <v>Old Yundum Tandako Station</v>
      </c>
      <c r="DB567" s="3" t="str">
        <v>Old Yundum Tandako Station</v>
      </c>
      <c r="DC567" s="3" t="str">
        <v>Old Yundum Tandako Station</v>
      </c>
      <c r="DD567" s="3" t="str">
        <v>Old Yundum Tandako Station</v>
      </c>
      <c r="DE567" s="3" t="str">
        <v>Old Yundum Tandako Station</v>
      </c>
      <c r="DF567" s="3" t="str">
        <v>Old Yundum Tandako Station</v>
      </c>
      <c r="DG567" s="3" t="str">
        <v>Old Yundum Tandako Station</v>
      </c>
      <c r="DH567" s="3" t="str">
        <v>Old Yundum Tandako Station</v>
      </c>
      <c r="DI567" s="3" t="str">
        <v>Old Yundum Tandako Station</v>
      </c>
      <c r="DJ567" s="3" t="str">
        <v>Old Yundum Tandako Station</v>
      </c>
      <c r="DK567" s="3" t="str">
        <v>Old Yundum Tandako Station</v>
      </c>
      <c r="DL567" s="3" t="str">
        <v>Old Yundum Tandako Station</v>
      </c>
      <c r="DM567" s="3" t="str">
        <v>Old Yundum Tandako Station</v>
      </c>
      <c r="DN567" s="3" t="str">
        <v>Old Yundum Tandako Station</v>
      </c>
      <c r="DO567" s="3" t="str">
        <v>Old Yundum Tandako Station</v>
      </c>
      <c r="DP567" s="3" t="str">
        <v>Old Yundum Tandako Station</v>
      </c>
    </row>
    <row r="568" spans="1:120" ht="14.5" x14ac:dyDescent="0.35">
      <c r="A568" s="3">
        <v>7.4522000000000004</v>
      </c>
      <c r="B568" s="3">
        <v>3.8909760000000002</v>
      </c>
      <c r="C568" s="3" t="s">
        <v>196</v>
      </c>
      <c r="D568" s="3" t="s">
        <v>112</v>
      </c>
      <c r="E568" s="3" t="s">
        <v>13642</v>
      </c>
      <c r="F568" s="3">
        <v>1000</v>
      </c>
      <c r="G568"/>
      <c r="H568" s="3" t="str">
        <f>CONCATENATE(site_list[[#This Row],[Country]],site_list[[#This Row],[Site.ID]])</f>
        <v>NigeriaOlusegun Obasanjo Centre for Organic Agricultural Research and Development (OOCORD), Ibadan</v>
      </c>
      <c r="BB568" s="3" t="str">
        <v>Olusegun Obasanjo Centre for Organic Agricultural Research and Development (OOCORD), Ibadan</v>
      </c>
      <c r="BC568" s="3" t="str">
        <v>Olusegun Obasanjo Centre for Organic Agricultural Research and Development (OOCORD), Ibadan</v>
      </c>
      <c r="BD568" s="3" t="str">
        <v>Olusegun Obasanjo Centre for Organic Agricultural Research and Development (OOCORD), Ibadan</v>
      </c>
      <c r="BE568" s="3" t="str">
        <v>Olusegun Obasanjo Centre for Organic Agricultural Research and Development (OOCORD), Ibadan</v>
      </c>
      <c r="BF568" s="3" t="str">
        <v>Olusegun Obasanjo Centre for Organic Agricultural Research and Development (OOCORD), Ibadan</v>
      </c>
      <c r="BG568" s="3" t="str">
        <v>Olusegun Obasanjo Centre for Organic Agricultural Research and Development (OOCORD), Ibadan</v>
      </c>
      <c r="BH568" s="3" t="str">
        <v>Olusegun Obasanjo Centre for Organic Agricultural Research and Development (OOCORD), Ibadan</v>
      </c>
      <c r="BI568" s="3" t="str">
        <v>Olusegun Obasanjo Centre for Organic Agricultural Research and Development (OOCORD), Ibadan</v>
      </c>
      <c r="BJ568" s="3" t="str">
        <v>Olusegun Obasanjo Centre for Organic Agricultural Research and Development (OOCORD), Ibadan</v>
      </c>
      <c r="BK568" s="3" t="str">
        <v>Olusegun Obasanjo Centre for Organic Agricultural Research and Development (OOCORD), Ibadan</v>
      </c>
      <c r="BL568" s="3" t="str">
        <v>Olusegun Obasanjo Centre for Organic Agricultural Research and Development (OOCORD), Ibadan</v>
      </c>
      <c r="BM568" s="3" t="str">
        <v>Olusegun Obasanjo Centre for Organic Agricultural Research and Development (OOCORD), Ibadan</v>
      </c>
      <c r="BN568" s="3" t="str">
        <v>Olusegun Obasanjo Centre for Organic Agricultural Research and Development (OOCORD), Ibadan</v>
      </c>
      <c r="BO568" s="3" t="str">
        <v>Olusegun Obasanjo Centre for Organic Agricultural Research and Development (OOCORD), Ibadan</v>
      </c>
      <c r="BP568" s="3" t="str">
        <v>Olusegun Obasanjo Centre for Organic Agricultural Research and Development (OOCORD), Ibadan</v>
      </c>
      <c r="BQ568" s="3" t="str">
        <v>Olusegun Obasanjo Centre for Organic Agricultural Research and Development (OOCORD), Ibadan</v>
      </c>
      <c r="BR568" s="3" t="str">
        <v>Olusegun Obasanjo Centre for Organic Agricultural Research and Development (OOCORD), Ibadan</v>
      </c>
      <c r="BS568" s="3" t="str">
        <v>Olusegun Obasanjo Centre for Organic Agricultural Research and Development (OOCORD), Ibadan</v>
      </c>
      <c r="BT568" s="3" t="str">
        <v>Olusegun Obasanjo Centre for Organic Agricultural Research and Development (OOCORD), Ibadan</v>
      </c>
      <c r="BU568" s="3" t="str">
        <v>Olusegun Obasanjo Centre for Organic Agricultural Research and Development (OOCORD), Ibadan</v>
      </c>
      <c r="BV568" s="3" t="str">
        <v>Olusegun Obasanjo Centre for Organic Agricultural Research and Development (OOCORD), Ibadan</v>
      </c>
      <c r="BW568" s="3" t="str">
        <v>Olusegun Obasanjo Centre for Organic Agricultural Research and Development (OOCORD), Ibadan</v>
      </c>
      <c r="BX568" s="3" t="str">
        <v>Olusegun Obasanjo Centre for Organic Agricultural Research and Development (OOCORD), Ibadan</v>
      </c>
      <c r="BY568" s="3" t="str">
        <v>Olusegun Obasanjo Centre for Organic Agricultural Research and Development (OOCORD), Ibadan</v>
      </c>
      <c r="BZ568" s="3" t="str">
        <v>Olusegun Obasanjo Centre for Organic Agricultural Research and Development (OOCORD), Ibadan</v>
      </c>
      <c r="CA568" s="3" t="str">
        <v>Olusegun Obasanjo Centre for Organic Agricultural Research and Development (OOCORD), Ibadan</v>
      </c>
      <c r="CB568" s="3" t="str">
        <v>Olusegun Obasanjo Centre for Organic Agricultural Research and Development (OOCORD), Ibadan</v>
      </c>
      <c r="CC568" s="3" t="str">
        <v>Olusegun Obasanjo Centre for Organic Agricultural Research and Development (OOCORD), Ibadan</v>
      </c>
      <c r="CD568" s="3" t="str">
        <v>Olusegun Obasanjo Centre for Organic Agricultural Research and Development (OOCORD), Ibadan</v>
      </c>
      <c r="CE568" s="3" t="str">
        <v>Olusegun Obasanjo Centre for Organic Agricultural Research and Development (OOCORD), Ibadan</v>
      </c>
      <c r="CF568" s="3" t="str">
        <v>Olusegun Obasanjo Centre for Organic Agricultural Research and Development (OOCORD), Ibadan</v>
      </c>
      <c r="CG568" s="3" t="str">
        <v>Olusegun Obasanjo Centre for Organic Agricultural Research and Development (OOCORD), Ibadan</v>
      </c>
      <c r="CK568" s="3" t="str">
        <v>Olusegun Obasanjo Centre for Organic Agricultural Research and Development (OOCORD), Ibadan</v>
      </c>
      <c r="CM568" s="3" t="str">
        <v>Olusegun Obasanjo Centre for Organic Agricultural Research and Development (OOCORD), Ibadan</v>
      </c>
      <c r="CN568" s="3" t="str">
        <v>Olusegun Obasanjo Centre for Organic Agricultural Research and Development (OOCORD), Ibadan</v>
      </c>
      <c r="CO568" s="3" t="str">
        <v>Olusegun Obasanjo Centre for Organic Agricultural Research and Development (OOCORD), Ibadan</v>
      </c>
      <c r="CP568" s="3" t="str">
        <v>Olusegun Obasanjo Centre for Organic Agricultural Research and Development (OOCORD), Ibadan</v>
      </c>
      <c r="CQ568" s="3" t="str">
        <v>Olusegun Obasanjo Centre for Organic Agricultural Research and Development (OOCORD), Ibadan</v>
      </c>
      <c r="CR568" s="3" t="str">
        <v>Olusegun Obasanjo Centre for Organic Agricultural Research and Development (OOCORD), Ibadan</v>
      </c>
      <c r="CS568" s="3" t="str">
        <v>Olusegun Obasanjo Centre for Organic Agricultural Research and Development (OOCORD), Ibadan</v>
      </c>
      <c r="CT568" s="3" t="str">
        <v>Olusegun Obasanjo Centre for Organic Agricultural Research and Development (OOCORD), Ibadan</v>
      </c>
      <c r="CU568" s="3" t="str">
        <v>Olusegun Obasanjo Centre for Organic Agricultural Research and Development (OOCORD), Ibadan</v>
      </c>
      <c r="CV568" s="3" t="str">
        <v>Olusegun Obasanjo Centre for Organic Agricultural Research and Development (OOCORD), Ibadan</v>
      </c>
      <c r="CW568" s="3" t="str">
        <v>Olusegun Obasanjo Centre for Organic Agricultural Research and Development (OOCORD), Ibadan</v>
      </c>
      <c r="CX568" s="3" t="str">
        <v>Olusegun Obasanjo Centre for Organic Agricultural Research and Development (OOCORD), Ibadan</v>
      </c>
      <c r="CY568" s="3" t="str">
        <v>Olusegun Obasanjo Centre for Organic Agricultural Research and Development (OOCORD), Ibadan</v>
      </c>
      <c r="CZ568" s="3" t="str">
        <v>Olusegun Obasanjo Centre for Organic Agricultural Research and Development (OOCORD), Ibadan</v>
      </c>
      <c r="DA568" s="3" t="str">
        <v>Olusegun Obasanjo Centre for Organic Agricultural Research and Development (OOCORD), Ibadan</v>
      </c>
      <c r="DB568" s="3" t="str">
        <v>Olusegun Obasanjo Centre for Organic Agricultural Research and Development (OOCORD), Ibadan</v>
      </c>
      <c r="DC568" s="3" t="str">
        <v>Olusegun Obasanjo Centre for Organic Agricultural Research and Development (OOCORD), Ibadan</v>
      </c>
      <c r="DD568" s="3" t="str">
        <v>Olusegun Obasanjo Centre for Organic Agricultural Research and Development (OOCORD), Ibadan</v>
      </c>
      <c r="DE568" s="3" t="str">
        <v>Olusegun Obasanjo Centre for Organic Agricultural Research and Development (OOCORD), Ibadan</v>
      </c>
      <c r="DF568" s="3" t="str">
        <v>Olusegun Obasanjo Centre for Organic Agricultural Research and Development (OOCORD), Ibadan</v>
      </c>
      <c r="DG568" s="3" t="str">
        <v>Olusegun Obasanjo Centre for Organic Agricultural Research and Development (OOCORD), Ibadan</v>
      </c>
      <c r="DH568" s="3" t="str">
        <v>Olusegun Obasanjo Centre for Organic Agricultural Research and Development (OOCORD), Ibadan</v>
      </c>
      <c r="DI568" s="3" t="str">
        <v>Olusegun Obasanjo Centre for Organic Agricultural Research and Development (OOCORD), Ibadan</v>
      </c>
      <c r="DJ568" s="3" t="str">
        <v>Olusegun Obasanjo Centre for Organic Agricultural Research and Development (OOCORD), Ibadan</v>
      </c>
      <c r="DK568" s="3" t="str">
        <v>Olusegun Obasanjo Centre for Organic Agricultural Research and Development (OOCORD), Ibadan</v>
      </c>
      <c r="DL568" s="3" t="str">
        <v>Olusegun Obasanjo Centre for Organic Agricultural Research and Development (OOCORD), Ibadan</v>
      </c>
      <c r="DM568" s="3" t="str">
        <v>Olusegun Obasanjo Centre for Organic Agricultural Research and Development (OOCORD), Ibadan</v>
      </c>
      <c r="DN568" s="3" t="str">
        <v>Olusegun Obasanjo Centre for Organic Agricultural Research and Development (OOCORD), Ibadan</v>
      </c>
      <c r="DO568" s="3" t="str">
        <v>Olusegun Obasanjo Centre for Organic Agricultural Research and Development (OOCORD), Ibadan</v>
      </c>
      <c r="DP568" s="3" t="str">
        <v>Olusegun Obasanjo Centre for Organic Agricultural Research and Development (OOCORD), Ibadan</v>
      </c>
    </row>
    <row r="569" spans="1:120" ht="14.5" x14ac:dyDescent="0.35">
      <c r="A569" s="3">
        <v>15.331670000000001</v>
      </c>
      <c r="B569" s="3">
        <v>32.65</v>
      </c>
      <c r="C569" s="3" t="s">
        <v>217</v>
      </c>
      <c r="D569" s="3" t="s">
        <v>107</v>
      </c>
      <c r="E569" s="3" t="s">
        <v>535</v>
      </c>
      <c r="F569" s="3">
        <v>917</v>
      </c>
      <c r="G569"/>
      <c r="H569" s="3" t="str">
        <f>CONCATENATE(site_list[[#This Row],[Country]],site_list[[#This Row],[Site.ID]])</f>
        <v>SudanOmdurman</v>
      </c>
      <c r="BB569" s="3" t="str">
        <v>Omdurman</v>
      </c>
      <c r="BC569" s="3" t="str">
        <v>Omdurman</v>
      </c>
      <c r="BD569" s="3" t="str">
        <v>Omdurman</v>
      </c>
      <c r="BE569" s="3" t="str">
        <v>Omdurman</v>
      </c>
      <c r="BF569" s="3" t="str">
        <v>Omdurman</v>
      </c>
      <c r="BG569" s="3" t="str">
        <v>Omdurman</v>
      </c>
      <c r="BH569" s="3" t="str">
        <v>Omdurman</v>
      </c>
      <c r="BI569" s="3" t="str">
        <v>Omdurman</v>
      </c>
      <c r="BJ569" s="3" t="str">
        <v>Omdurman</v>
      </c>
      <c r="BK569" s="3" t="str">
        <v>Omdurman</v>
      </c>
      <c r="BL569" s="3" t="str">
        <v>Omdurman</v>
      </c>
      <c r="BM569" s="3" t="str">
        <v>Omdurman</v>
      </c>
      <c r="BN569" s="3" t="str">
        <v>Omdurman</v>
      </c>
      <c r="BO569" s="3" t="str">
        <v>Omdurman</v>
      </c>
      <c r="BP569" s="3" t="str">
        <v>Omdurman</v>
      </c>
      <c r="BQ569" s="3" t="str">
        <v>Omdurman</v>
      </c>
      <c r="BR569" s="3" t="str">
        <v>Omdurman</v>
      </c>
      <c r="BS569" s="3" t="str">
        <v>Omdurman</v>
      </c>
      <c r="BT569" s="3" t="str">
        <v>Omdurman</v>
      </c>
      <c r="BU569" s="3" t="str">
        <v>Omdurman</v>
      </c>
      <c r="BV569" s="3" t="str">
        <v>Omdurman</v>
      </c>
      <c r="BW569" s="3" t="str">
        <v>Omdurman</v>
      </c>
      <c r="BX569" s="3" t="str">
        <v>Omdurman</v>
      </c>
      <c r="BY569" s="3" t="str">
        <v>Omdurman</v>
      </c>
      <c r="BZ569" s="3" t="str">
        <v>Omdurman</v>
      </c>
      <c r="CA569" s="3" t="str">
        <v>Omdurman</v>
      </c>
      <c r="CB569" s="3" t="str">
        <v>Omdurman</v>
      </c>
      <c r="CC569" s="3" t="str">
        <v>Omdurman</v>
      </c>
      <c r="CD569" s="3" t="str">
        <v>Omdurman</v>
      </c>
      <c r="CE569" s="3" t="str">
        <v>Omdurman</v>
      </c>
      <c r="CF569" s="3" t="str">
        <v>Omdurman</v>
      </c>
      <c r="CG569" s="3" t="str">
        <v>Omdurman</v>
      </c>
      <c r="CK569" s="3" t="str">
        <v>Omdurman</v>
      </c>
      <c r="CM569" s="3" t="str">
        <v>Omdurman</v>
      </c>
      <c r="CN569" s="3" t="str">
        <v>Omdurman</v>
      </c>
      <c r="CO569" s="3" t="str">
        <v>Omdurman</v>
      </c>
      <c r="CP569" s="3" t="str">
        <v>Omdurman</v>
      </c>
      <c r="CQ569" s="3" t="str">
        <v>Omdurman</v>
      </c>
      <c r="CR569" s="3" t="str">
        <v>Omdurman</v>
      </c>
      <c r="CS569" s="3" t="str">
        <v>Omdurman</v>
      </c>
      <c r="CT569" s="3" t="str">
        <v>Omdurman</v>
      </c>
      <c r="CU569" s="3" t="str">
        <v>Omdurman</v>
      </c>
      <c r="CV569" s="3" t="str">
        <v>Omdurman</v>
      </c>
      <c r="CW569" s="3" t="str">
        <v>Omdurman</v>
      </c>
      <c r="CX569" s="3" t="str">
        <v>Omdurman</v>
      </c>
      <c r="CY569" s="3" t="str">
        <v>Omdurman</v>
      </c>
      <c r="CZ569" s="3" t="str">
        <v>Omdurman</v>
      </c>
      <c r="DA569" s="3" t="str">
        <v>Omdurman</v>
      </c>
      <c r="DB569" s="3" t="str">
        <v>Omdurman</v>
      </c>
      <c r="DC569" s="3" t="str">
        <v>Omdurman</v>
      </c>
      <c r="DD569" s="3" t="str">
        <v>Omdurman</v>
      </c>
      <c r="DE569" s="3" t="str">
        <v>Omdurman</v>
      </c>
      <c r="DF569" s="3" t="str">
        <v>Omdurman</v>
      </c>
      <c r="DG569" s="3" t="str">
        <v>Omdurman</v>
      </c>
      <c r="DH569" s="3" t="str">
        <v>Omdurman</v>
      </c>
      <c r="DI569" s="3" t="str">
        <v>Omdurman</v>
      </c>
      <c r="DJ569" s="3" t="str">
        <v>Omdurman</v>
      </c>
      <c r="DK569" s="3" t="str">
        <v>Omdurman</v>
      </c>
      <c r="DL569" s="3" t="str">
        <v>Omdurman</v>
      </c>
      <c r="DM569" s="3" t="str">
        <v>Omdurman</v>
      </c>
      <c r="DN569" s="3" t="str">
        <v>Omdurman</v>
      </c>
      <c r="DO569" s="3" t="str">
        <v>Omdurman</v>
      </c>
      <c r="DP569" s="3" t="str">
        <v>Omdurman</v>
      </c>
    </row>
    <row r="570" spans="1:120" ht="14.5" x14ac:dyDescent="0.35">
      <c r="A570" s="3">
        <v>7.2426000000000004</v>
      </c>
      <c r="B570" s="3">
        <v>3.0337000000000001</v>
      </c>
      <c r="C570" s="3" t="s">
        <v>196</v>
      </c>
      <c r="D570" s="3" t="s">
        <v>107</v>
      </c>
      <c r="E570" s="3" t="s">
        <v>453</v>
      </c>
      <c r="F570" s="3">
        <v>5000</v>
      </c>
      <c r="G570"/>
      <c r="H570" s="3" t="str">
        <f>CONCATENATE(site_list[[#This Row],[Country]],site_list[[#This Row],[Site.ID]])</f>
        <v>NigeriaOOU College of Agricultural Science Teaching &amp; Reseach Farm, Ayetoro</v>
      </c>
      <c r="BB570" s="3" t="str">
        <v>OOU College of Agricultural Science Teaching &amp; Reseach Farm, Ayetoro</v>
      </c>
      <c r="BC570" s="3" t="str">
        <v>OOU College of Agricultural Science Teaching &amp; Reseach Farm, Ayetoro</v>
      </c>
      <c r="BD570" s="3" t="str">
        <v>OOU College of Agricultural Science Teaching &amp; Reseach Farm, Ayetoro</v>
      </c>
      <c r="BE570" s="3" t="str">
        <v>OOU College of Agricultural Science Teaching &amp; Reseach Farm, Ayetoro</v>
      </c>
      <c r="BF570" s="3" t="str">
        <v>OOU College of Agricultural Science Teaching &amp; Reseach Farm, Ayetoro</v>
      </c>
      <c r="BG570" s="3" t="str">
        <v>OOU College of Agricultural Science Teaching &amp; Reseach Farm, Ayetoro</v>
      </c>
      <c r="BH570" s="3" t="str">
        <v>OOU College of Agricultural Science Teaching &amp; Reseach Farm, Ayetoro</v>
      </c>
      <c r="BI570" s="3" t="str">
        <v>OOU College of Agricultural Science Teaching &amp; Reseach Farm, Ayetoro</v>
      </c>
      <c r="BJ570" s="3" t="str">
        <v>OOU College of Agricultural Science Teaching &amp; Reseach Farm, Ayetoro</v>
      </c>
      <c r="BK570" s="3" t="str">
        <v>OOU College of Agricultural Science Teaching &amp; Reseach Farm, Ayetoro</v>
      </c>
      <c r="BL570" s="3" t="str">
        <v>OOU College of Agricultural Science Teaching &amp; Reseach Farm, Ayetoro</v>
      </c>
      <c r="BM570" s="3" t="str">
        <v>OOU College of Agricultural Science Teaching &amp; Reseach Farm, Ayetoro</v>
      </c>
      <c r="BN570" s="3" t="str">
        <v>OOU College of Agricultural Science Teaching &amp; Reseach Farm, Ayetoro</v>
      </c>
      <c r="BO570" s="3" t="str">
        <v>OOU College of Agricultural Science Teaching &amp; Reseach Farm, Ayetoro</v>
      </c>
      <c r="BP570" s="3" t="str">
        <v>OOU College of Agricultural Science Teaching &amp; Reseach Farm, Ayetoro</v>
      </c>
      <c r="BQ570" s="3" t="str">
        <v>OOU College of Agricultural Science Teaching &amp; Reseach Farm, Ayetoro</v>
      </c>
      <c r="BR570" s="3" t="str">
        <v>OOU College of Agricultural Science Teaching &amp; Reseach Farm, Ayetoro</v>
      </c>
      <c r="BS570" s="3" t="str">
        <v>OOU College of Agricultural Science Teaching &amp; Reseach Farm, Ayetoro</v>
      </c>
      <c r="BT570" s="3" t="str">
        <v>OOU College of Agricultural Science Teaching &amp; Reseach Farm, Ayetoro</v>
      </c>
      <c r="BU570" s="3" t="str">
        <v>OOU College of Agricultural Science Teaching &amp; Reseach Farm, Ayetoro</v>
      </c>
      <c r="BV570" s="3" t="str">
        <v>OOU College of Agricultural Science Teaching &amp; Reseach Farm, Ayetoro</v>
      </c>
      <c r="BW570" s="3" t="str">
        <v>OOU College of Agricultural Science Teaching &amp; Reseach Farm, Ayetoro</v>
      </c>
      <c r="BX570" s="3" t="str">
        <v>OOU College of Agricultural Science Teaching &amp; Reseach Farm, Ayetoro</v>
      </c>
      <c r="BY570" s="3" t="str">
        <v>OOU College of Agricultural Science Teaching &amp; Reseach Farm, Ayetoro</v>
      </c>
      <c r="BZ570" s="3" t="str">
        <v>OOU College of Agricultural Science Teaching &amp; Reseach Farm, Ayetoro</v>
      </c>
      <c r="CA570" s="3" t="str">
        <v>OOU College of Agricultural Science Teaching &amp; Reseach Farm, Ayetoro</v>
      </c>
      <c r="CB570" s="3" t="str">
        <v>OOU College of Agricultural Science Teaching &amp; Reseach Farm, Ayetoro</v>
      </c>
      <c r="CC570" s="3" t="str">
        <v>OOU College of Agricultural Science Teaching &amp; Reseach Farm, Ayetoro</v>
      </c>
      <c r="CD570" s="3" t="str">
        <v>OOU College of Agricultural Science Teaching &amp; Reseach Farm, Ayetoro</v>
      </c>
      <c r="CE570" s="3" t="str">
        <v>OOU College of Agricultural Science Teaching &amp; Reseach Farm, Ayetoro</v>
      </c>
      <c r="CF570" s="3" t="str">
        <v>OOU College of Agricultural Science Teaching &amp; Reseach Farm, Ayetoro</v>
      </c>
      <c r="CG570" s="3" t="str">
        <v>OOU College of Agricultural Science Teaching &amp; Reseach Farm, Ayetoro</v>
      </c>
      <c r="CK570" s="3" t="str">
        <v>OOU College of Agricultural Science Teaching &amp; Reseach Farm, Ayetoro</v>
      </c>
      <c r="CM570" s="3" t="str">
        <v>OOU College of Agricultural Science Teaching &amp; Reseach Farm, Ayetoro</v>
      </c>
      <c r="CN570" s="3" t="str">
        <v>OOU College of Agricultural Science Teaching &amp; Reseach Farm, Ayetoro</v>
      </c>
      <c r="CO570" s="3" t="str">
        <v>OOU College of Agricultural Science Teaching &amp; Reseach Farm, Ayetoro</v>
      </c>
      <c r="CP570" s="3" t="str">
        <v>OOU College of Agricultural Science Teaching &amp; Reseach Farm, Ayetoro</v>
      </c>
      <c r="CQ570" s="3" t="str">
        <v>OOU College of Agricultural Science Teaching &amp; Reseach Farm, Ayetoro</v>
      </c>
      <c r="CR570" s="3" t="str">
        <v>OOU College of Agricultural Science Teaching &amp; Reseach Farm, Ayetoro</v>
      </c>
      <c r="CS570" s="3" t="str">
        <v>OOU College of Agricultural Science Teaching &amp; Reseach Farm, Ayetoro</v>
      </c>
      <c r="CT570" s="3" t="str">
        <v>OOU College of Agricultural Science Teaching &amp; Reseach Farm, Ayetoro</v>
      </c>
      <c r="CU570" s="3" t="str">
        <v>OOU College of Agricultural Science Teaching &amp; Reseach Farm, Ayetoro</v>
      </c>
      <c r="CV570" s="3" t="str">
        <v>OOU College of Agricultural Science Teaching &amp; Reseach Farm, Ayetoro</v>
      </c>
      <c r="CW570" s="3" t="str">
        <v>OOU College of Agricultural Science Teaching &amp; Reseach Farm, Ayetoro</v>
      </c>
      <c r="CX570" s="3" t="str">
        <v>OOU College of Agricultural Science Teaching &amp; Reseach Farm, Ayetoro</v>
      </c>
      <c r="CY570" s="3" t="str">
        <v>OOU College of Agricultural Science Teaching &amp; Reseach Farm, Ayetoro</v>
      </c>
      <c r="CZ570" s="3" t="str">
        <v>OOU College of Agricultural Science Teaching &amp; Reseach Farm, Ayetoro</v>
      </c>
      <c r="DA570" s="3" t="str">
        <v>OOU College of Agricultural Science Teaching &amp; Reseach Farm, Ayetoro</v>
      </c>
      <c r="DB570" s="3" t="str">
        <v>OOU College of Agricultural Science Teaching &amp; Reseach Farm, Ayetoro</v>
      </c>
      <c r="DC570" s="3" t="str">
        <v>OOU College of Agricultural Science Teaching &amp; Reseach Farm, Ayetoro</v>
      </c>
      <c r="DD570" s="3" t="str">
        <v>OOU College of Agricultural Science Teaching &amp; Reseach Farm, Ayetoro</v>
      </c>
      <c r="DE570" s="3" t="str">
        <v>OOU College of Agricultural Science Teaching &amp; Reseach Farm, Ayetoro</v>
      </c>
      <c r="DF570" s="3" t="str">
        <v>OOU College of Agricultural Science Teaching &amp; Reseach Farm, Ayetoro</v>
      </c>
      <c r="DG570" s="3" t="str">
        <v>OOU College of Agricultural Science Teaching &amp; Reseach Farm, Ayetoro</v>
      </c>
      <c r="DH570" s="3" t="str">
        <v>OOU College of Agricultural Science Teaching &amp; Reseach Farm, Ayetoro</v>
      </c>
      <c r="DI570" s="3" t="str">
        <v>OOU College of Agricultural Science Teaching &amp; Reseach Farm, Ayetoro</v>
      </c>
      <c r="DJ570" s="3" t="str">
        <v>OOU College of Agricultural Science Teaching &amp; Reseach Farm, Ayetoro</v>
      </c>
      <c r="DK570" s="3" t="str">
        <v>OOU College of Agricultural Science Teaching &amp; Reseach Farm, Ayetoro</v>
      </c>
      <c r="DL570" s="3" t="str">
        <v>OOU College of Agricultural Science Teaching &amp; Reseach Farm, Ayetoro</v>
      </c>
      <c r="DM570" s="3" t="str">
        <v>OOU College of Agricultural Science Teaching &amp; Reseach Farm, Ayetoro</v>
      </c>
      <c r="DN570" s="3" t="str">
        <v>OOU College of Agricultural Science Teaching &amp; Reseach Farm, Ayetoro</v>
      </c>
      <c r="DO570" s="3" t="str">
        <v>OOU College of Agricultural Science Teaching &amp; Reseach Farm, Ayetoro</v>
      </c>
      <c r="DP570" s="3" t="str">
        <v>OOU College of Agricultural Science Teaching &amp; Reseach Farm, Ayetoro</v>
      </c>
    </row>
    <row r="571" spans="1:120" ht="14.5" x14ac:dyDescent="0.35">
      <c r="A571" s="3">
        <v>12.466670000000001</v>
      </c>
      <c r="B571" s="3">
        <v>-1.55</v>
      </c>
      <c r="C571" s="3" t="s">
        <v>113</v>
      </c>
      <c r="D571" s="3" t="s">
        <v>107</v>
      </c>
      <c r="E571" s="3" t="s">
        <v>242</v>
      </c>
      <c r="F571" s="3">
        <v>917</v>
      </c>
      <c r="G571"/>
      <c r="H571" s="3" t="str">
        <f>CONCATENATE(site_list[[#This Row],[Country]],site_list[[#This Row],[Site.ID]])</f>
        <v>Burkina FasoOuagadougou</v>
      </c>
      <c r="BB571" s="3" t="str">
        <v>Ouagadougou</v>
      </c>
      <c r="BC571" s="3" t="str">
        <v>Ouagadougou</v>
      </c>
      <c r="BD571" s="3" t="str">
        <v>Ouagadougou</v>
      </c>
      <c r="BE571" s="3" t="str">
        <v>Ouagadougou</v>
      </c>
      <c r="BF571" s="3" t="str">
        <v>Ouagadougou</v>
      </c>
      <c r="BG571" s="3" t="str">
        <v>Ouagadougou</v>
      </c>
      <c r="BH571" s="3" t="str">
        <v>Ouagadougou</v>
      </c>
      <c r="BI571" s="3" t="str">
        <v>Ouagadougou</v>
      </c>
      <c r="BJ571" s="3" t="str">
        <v>Ouagadougou</v>
      </c>
      <c r="BK571" s="3" t="str">
        <v>Ouagadougou</v>
      </c>
      <c r="BL571" s="3" t="str">
        <v>Ouagadougou</v>
      </c>
      <c r="BM571" s="3" t="str">
        <v>Ouagadougou</v>
      </c>
      <c r="BN571" s="3" t="str">
        <v>Ouagadougou</v>
      </c>
      <c r="BO571" s="3" t="str">
        <v>Ouagadougou</v>
      </c>
      <c r="BP571" s="3" t="str">
        <v>Ouagadougou</v>
      </c>
      <c r="BQ571" s="3" t="str">
        <v>Ouagadougou</v>
      </c>
      <c r="BR571" s="3" t="str">
        <v>Ouagadougou</v>
      </c>
      <c r="BS571" s="3" t="str">
        <v>Ouagadougou</v>
      </c>
      <c r="BT571" s="3" t="str">
        <v>Ouagadougou</v>
      </c>
      <c r="BU571" s="3" t="str">
        <v>Ouagadougou</v>
      </c>
      <c r="BV571" s="3" t="str">
        <v>Ouagadougou</v>
      </c>
      <c r="BW571" s="3" t="str">
        <v>Ouagadougou</v>
      </c>
      <c r="BX571" s="3" t="str">
        <v>Ouagadougou</v>
      </c>
      <c r="BY571" s="3" t="str">
        <v>Ouagadougou</v>
      </c>
      <c r="BZ571" s="3" t="str">
        <v>Ouagadougou</v>
      </c>
      <c r="CA571" s="3" t="str">
        <v>Ouagadougou</v>
      </c>
      <c r="CB571" s="3" t="str">
        <v>Ouagadougou</v>
      </c>
      <c r="CC571" s="3" t="str">
        <v>Ouagadougou</v>
      </c>
      <c r="CD571" s="3" t="str">
        <v>Ouagadougou</v>
      </c>
      <c r="CE571" s="3" t="str">
        <v>Ouagadougou</v>
      </c>
      <c r="CF571" s="3" t="str">
        <v>Ouagadougou</v>
      </c>
      <c r="CG571" s="3" t="str">
        <v>Ouagadougou</v>
      </c>
      <c r="CK571" s="3" t="str">
        <v>Ouagadougou</v>
      </c>
      <c r="CM571" s="3" t="str">
        <v>Ouagadougou</v>
      </c>
      <c r="CN571" s="3" t="str">
        <v>Ouagadougou</v>
      </c>
      <c r="CO571" s="3" t="str">
        <v>Ouagadougou</v>
      </c>
      <c r="CP571" s="3" t="str">
        <v>Ouagadougou</v>
      </c>
      <c r="CQ571" s="3" t="str">
        <v>Ouagadougou</v>
      </c>
      <c r="CR571" s="3" t="str">
        <v>Ouagadougou</v>
      </c>
      <c r="CS571" s="3" t="str">
        <v>Ouagadougou</v>
      </c>
      <c r="CT571" s="3" t="str">
        <v>Ouagadougou</v>
      </c>
      <c r="CU571" s="3" t="str">
        <v>Ouagadougou</v>
      </c>
      <c r="CV571" s="3" t="str">
        <v>Ouagadougou</v>
      </c>
      <c r="CW571" s="3" t="str">
        <v>Ouagadougou</v>
      </c>
      <c r="CX571" s="3" t="str">
        <v>Ouagadougou</v>
      </c>
      <c r="CY571" s="3" t="str">
        <v>Ouagadougou</v>
      </c>
      <c r="CZ571" s="3" t="str">
        <v>Ouagadougou</v>
      </c>
      <c r="DA571" s="3" t="str">
        <v>Ouagadougou</v>
      </c>
      <c r="DB571" s="3" t="str">
        <v>Ouagadougou</v>
      </c>
      <c r="DC571" s="3" t="str">
        <v>Ouagadougou</v>
      </c>
      <c r="DD571" s="3" t="str">
        <v>Ouagadougou</v>
      </c>
      <c r="DE571" s="3" t="str">
        <v>Ouagadougou</v>
      </c>
      <c r="DF571" s="3" t="str">
        <v>Ouagadougou</v>
      </c>
      <c r="DG571" s="3" t="str">
        <v>Ouagadougou</v>
      </c>
      <c r="DH571" s="3" t="str">
        <v>Ouagadougou</v>
      </c>
      <c r="DI571" s="3" t="str">
        <v>Ouagadougou</v>
      </c>
      <c r="DJ571" s="3" t="str">
        <v>Ouagadougou</v>
      </c>
      <c r="DK571" s="3" t="str">
        <v>Ouagadougou</v>
      </c>
      <c r="DL571" s="3" t="str">
        <v>Ouagadougou</v>
      </c>
      <c r="DM571" s="3" t="str">
        <v>Ouagadougou</v>
      </c>
      <c r="DN571" s="3" t="str">
        <v>Ouagadougou</v>
      </c>
      <c r="DO571" s="3" t="str">
        <v>Ouagadougou</v>
      </c>
      <c r="DP571" s="3" t="str">
        <v>Ouagadougou</v>
      </c>
    </row>
    <row r="572" spans="1:120" ht="14.5" x14ac:dyDescent="0.35">
      <c r="A572" s="3">
        <v>14.31</v>
      </c>
      <c r="B572" s="3">
        <v>2.0840000000000001</v>
      </c>
      <c r="C572" s="3" t="s">
        <v>194</v>
      </c>
      <c r="D572" s="3" t="s">
        <v>107</v>
      </c>
      <c r="E572" s="3" t="s">
        <v>476</v>
      </c>
      <c r="F572" s="3">
        <v>250</v>
      </c>
      <c r="G572"/>
      <c r="H572" s="3" t="str">
        <f>CONCATENATE(site_list[[#This Row],[Country]],site_list[[#This Row],[Site.ID]])</f>
        <v>NigerOuallam</v>
      </c>
      <c r="BB572" s="3" t="str">
        <v>Ouallam</v>
      </c>
      <c r="BC572" s="3" t="str">
        <v>Ouallam</v>
      </c>
      <c r="BD572" s="3" t="str">
        <v>Ouallam</v>
      </c>
      <c r="BE572" s="3" t="str">
        <v>Ouallam</v>
      </c>
      <c r="BF572" s="3" t="str">
        <v>Ouallam</v>
      </c>
      <c r="BG572" s="3" t="str">
        <v>Ouallam</v>
      </c>
      <c r="BH572" s="3" t="str">
        <v>Ouallam</v>
      </c>
      <c r="BI572" s="3" t="str">
        <v>Ouallam</v>
      </c>
      <c r="BJ572" s="3" t="str">
        <v>Ouallam</v>
      </c>
      <c r="BK572" s="3" t="str">
        <v>Ouallam</v>
      </c>
      <c r="BL572" s="3" t="str">
        <v>Ouallam</v>
      </c>
      <c r="BM572" s="3" t="str">
        <v>Ouallam</v>
      </c>
      <c r="BN572" s="3" t="str">
        <v>Ouallam</v>
      </c>
      <c r="BO572" s="3" t="str">
        <v>Ouallam</v>
      </c>
      <c r="BP572" s="3" t="str">
        <v>Ouallam</v>
      </c>
      <c r="BQ572" s="3" t="str">
        <v>Ouallam</v>
      </c>
      <c r="BR572" s="3" t="str">
        <v>Ouallam</v>
      </c>
      <c r="BS572" s="3" t="str">
        <v>Ouallam</v>
      </c>
      <c r="BT572" s="3" t="str">
        <v>Ouallam</v>
      </c>
      <c r="BU572" s="3" t="str">
        <v>Ouallam</v>
      </c>
      <c r="BV572" s="3" t="str">
        <v>Ouallam</v>
      </c>
      <c r="BW572" s="3" t="str">
        <v>Ouallam</v>
      </c>
      <c r="BX572" s="3" t="str">
        <v>Ouallam</v>
      </c>
      <c r="BY572" s="3" t="str">
        <v>Ouallam</v>
      </c>
      <c r="BZ572" s="3" t="str">
        <v>Ouallam</v>
      </c>
      <c r="CA572" s="3" t="str">
        <v>Ouallam</v>
      </c>
      <c r="CB572" s="3" t="str">
        <v>Ouallam</v>
      </c>
      <c r="CC572" s="3" t="str">
        <v>Ouallam</v>
      </c>
      <c r="CD572" s="3" t="str">
        <v>Ouallam</v>
      </c>
      <c r="CE572" s="3" t="str">
        <v>Ouallam</v>
      </c>
      <c r="CF572" s="3" t="str">
        <v>Ouallam</v>
      </c>
      <c r="CG572" s="3" t="str">
        <v>Ouallam</v>
      </c>
      <c r="CK572" s="3" t="str">
        <v>Ouallam</v>
      </c>
      <c r="CM572" s="3" t="str">
        <v>Ouallam</v>
      </c>
      <c r="CN572" s="3" t="str">
        <v>Ouallam</v>
      </c>
      <c r="CO572" s="3" t="str">
        <v>Ouallam</v>
      </c>
      <c r="CP572" s="3" t="str">
        <v>Ouallam</v>
      </c>
      <c r="CQ572" s="3" t="str">
        <v>Ouallam</v>
      </c>
      <c r="CR572" s="3" t="str">
        <v>Ouallam</v>
      </c>
      <c r="CS572" s="3" t="str">
        <v>Ouallam</v>
      </c>
      <c r="CT572" s="3" t="str">
        <v>Ouallam</v>
      </c>
      <c r="CU572" s="3" t="str">
        <v>Ouallam</v>
      </c>
      <c r="CV572" s="3" t="str">
        <v>Ouallam</v>
      </c>
      <c r="CW572" s="3" t="str">
        <v>Ouallam</v>
      </c>
      <c r="CX572" s="3" t="str">
        <v>Ouallam</v>
      </c>
      <c r="CY572" s="3" t="str">
        <v>Ouallam</v>
      </c>
      <c r="CZ572" s="3" t="str">
        <v>Ouallam</v>
      </c>
      <c r="DA572" s="3" t="str">
        <v>Ouallam</v>
      </c>
      <c r="DB572" s="3" t="str">
        <v>Ouallam</v>
      </c>
      <c r="DC572" s="3" t="str">
        <v>Ouallam</v>
      </c>
      <c r="DD572" s="3" t="str">
        <v>Ouallam</v>
      </c>
      <c r="DE572" s="3" t="str">
        <v>Ouallam</v>
      </c>
      <c r="DF572" s="3" t="str">
        <v>Ouallam</v>
      </c>
      <c r="DG572" s="3" t="str">
        <v>Ouallam</v>
      </c>
      <c r="DH572" s="3" t="str">
        <v>Ouallam</v>
      </c>
      <c r="DI572" s="3" t="str">
        <v>Ouallam</v>
      </c>
      <c r="DJ572" s="3" t="str">
        <v>Ouallam</v>
      </c>
      <c r="DK572" s="3" t="str">
        <v>Ouallam</v>
      </c>
      <c r="DL572" s="3" t="str">
        <v>Ouallam</v>
      </c>
      <c r="DM572" s="3" t="str">
        <v>Ouallam</v>
      </c>
      <c r="DN572" s="3" t="str">
        <v>Ouallam</v>
      </c>
      <c r="DO572" s="3" t="str">
        <v>Ouallam</v>
      </c>
      <c r="DP572" s="3" t="str">
        <v>Ouallam</v>
      </c>
    </row>
    <row r="573" spans="1:120" ht="14.5" x14ac:dyDescent="0.35">
      <c r="A573" s="3">
        <v>20.264289999999999</v>
      </c>
      <c r="B573" s="3">
        <v>85.806348999999997</v>
      </c>
      <c r="C573" s="3" t="s">
        <v>13662</v>
      </c>
      <c r="D573" s="3" t="s">
        <v>112</v>
      </c>
      <c r="E573" s="3" t="s">
        <v>13667</v>
      </c>
      <c r="F573" s="3">
        <v>1000</v>
      </c>
      <c r="G573"/>
      <c r="H573" s="3" t="str">
        <f>CONCATENATE(site_list[[#This Row],[Country]],site_list[[#This Row],[Site.ID]])</f>
        <v>IndiaOUAT, Bhubaneswar</v>
      </c>
      <c r="BB573" s="3" t="str">
        <v>OUAT, Bhubaneswar</v>
      </c>
      <c r="BC573" s="3" t="str">
        <v>OUAT, Bhubaneswar</v>
      </c>
      <c r="BD573" s="3" t="str">
        <v>OUAT, Bhubaneswar</v>
      </c>
      <c r="BE573" s="3" t="str">
        <v>OUAT, Bhubaneswar</v>
      </c>
      <c r="BF573" s="3" t="str">
        <v>OUAT, Bhubaneswar</v>
      </c>
      <c r="BG573" s="3" t="str">
        <v>OUAT, Bhubaneswar</v>
      </c>
      <c r="BH573" s="3" t="str">
        <v>OUAT, Bhubaneswar</v>
      </c>
      <c r="BI573" s="3" t="str">
        <v>OUAT, Bhubaneswar</v>
      </c>
      <c r="BJ573" s="3" t="str">
        <v>OUAT, Bhubaneswar</v>
      </c>
      <c r="BK573" s="3" t="str">
        <v>OUAT, Bhubaneswar</v>
      </c>
      <c r="BL573" s="3" t="str">
        <v>OUAT, Bhubaneswar</v>
      </c>
      <c r="BM573" s="3" t="str">
        <v>OUAT, Bhubaneswar</v>
      </c>
      <c r="BN573" s="3" t="str">
        <v>OUAT, Bhubaneswar</v>
      </c>
      <c r="BO573" s="3" t="str">
        <v>OUAT, Bhubaneswar</v>
      </c>
      <c r="BP573" s="3" t="str">
        <v>OUAT, Bhubaneswar</v>
      </c>
      <c r="BQ573" s="3" t="str">
        <v>OUAT, Bhubaneswar</v>
      </c>
      <c r="BR573" s="3" t="str">
        <v>OUAT, Bhubaneswar</v>
      </c>
      <c r="BS573" s="3" t="str">
        <v>OUAT, Bhubaneswar</v>
      </c>
      <c r="BT573" s="3" t="str">
        <v>OUAT, Bhubaneswar</v>
      </c>
      <c r="BU573" s="3" t="str">
        <v>OUAT, Bhubaneswar</v>
      </c>
      <c r="BV573" s="3" t="str">
        <v>OUAT, Bhubaneswar</v>
      </c>
      <c r="BW573" s="3" t="str">
        <v>OUAT, Bhubaneswar</v>
      </c>
      <c r="BX573" s="3" t="str">
        <v>OUAT, Bhubaneswar</v>
      </c>
      <c r="BY573" s="3" t="str">
        <v>OUAT, Bhubaneswar</v>
      </c>
      <c r="BZ573" s="3" t="str">
        <v>OUAT, Bhubaneswar</v>
      </c>
      <c r="CA573" s="3" t="str">
        <v>OUAT, Bhubaneswar</v>
      </c>
      <c r="CB573" s="3" t="str">
        <v>OUAT, Bhubaneswar</v>
      </c>
      <c r="CC573" s="3" t="str">
        <v>OUAT, Bhubaneswar</v>
      </c>
      <c r="CD573" s="3" t="str">
        <v>OUAT, Bhubaneswar</v>
      </c>
      <c r="CE573" s="3" t="str">
        <v>OUAT, Bhubaneswar</v>
      </c>
      <c r="CF573" s="3" t="str">
        <v>OUAT, Bhubaneswar</v>
      </c>
      <c r="CG573" s="3" t="str">
        <v>OUAT, Bhubaneswar</v>
      </c>
      <c r="CK573" s="3" t="str">
        <v>OUAT, Bhubaneswar</v>
      </c>
      <c r="CM573" s="3" t="str">
        <v>OUAT, Bhubaneswar</v>
      </c>
      <c r="CN573" s="3" t="str">
        <v>OUAT, Bhubaneswar</v>
      </c>
      <c r="CO573" s="3" t="str">
        <v>OUAT, Bhubaneswar</v>
      </c>
      <c r="CP573" s="3" t="str">
        <v>OUAT, Bhubaneswar</v>
      </c>
      <c r="CQ573" s="3" t="str">
        <v>OUAT, Bhubaneswar</v>
      </c>
      <c r="CR573" s="3" t="str">
        <v>OUAT, Bhubaneswar</v>
      </c>
      <c r="CS573" s="3" t="str">
        <v>OUAT, Bhubaneswar</v>
      </c>
      <c r="CT573" s="3" t="str">
        <v>OUAT, Bhubaneswar</v>
      </c>
      <c r="CU573" s="3" t="str">
        <v>OUAT, Bhubaneswar</v>
      </c>
      <c r="CV573" s="3" t="str">
        <v>OUAT, Bhubaneswar</v>
      </c>
      <c r="CW573" s="3" t="str">
        <v>OUAT, Bhubaneswar</v>
      </c>
      <c r="CX573" s="3" t="str">
        <v>OUAT, Bhubaneswar</v>
      </c>
      <c r="CY573" s="3" t="str">
        <v>OUAT, Bhubaneswar</v>
      </c>
      <c r="CZ573" s="3" t="str">
        <v>OUAT, Bhubaneswar</v>
      </c>
      <c r="DA573" s="3" t="str">
        <v>OUAT, Bhubaneswar</v>
      </c>
      <c r="DB573" s="3" t="str">
        <v>OUAT, Bhubaneswar</v>
      </c>
      <c r="DC573" s="3" t="str">
        <v>OUAT, Bhubaneswar</v>
      </c>
      <c r="DD573" s="3" t="str">
        <v>OUAT, Bhubaneswar</v>
      </c>
      <c r="DE573" s="3" t="str">
        <v>OUAT, Bhubaneswar</v>
      </c>
      <c r="DF573" s="3" t="str">
        <v>OUAT, Bhubaneswar</v>
      </c>
      <c r="DG573" s="3" t="str">
        <v>OUAT, Bhubaneswar</v>
      </c>
      <c r="DH573" s="3" t="str">
        <v>OUAT, Bhubaneswar</v>
      </c>
      <c r="DI573" s="3" t="str">
        <v>OUAT, Bhubaneswar</v>
      </c>
      <c r="DJ573" s="3" t="str">
        <v>OUAT, Bhubaneswar</v>
      </c>
      <c r="DK573" s="3" t="str">
        <v>OUAT, Bhubaneswar</v>
      </c>
      <c r="DL573" s="3" t="str">
        <v>OUAT, Bhubaneswar</v>
      </c>
      <c r="DM573" s="3" t="str">
        <v>OUAT, Bhubaneswar</v>
      </c>
      <c r="DN573" s="3" t="str">
        <v>OUAT, Bhubaneswar</v>
      </c>
      <c r="DO573" s="3" t="str">
        <v>OUAT, Bhubaneswar</v>
      </c>
      <c r="DP573" s="3" t="str">
        <v>OUAT, Bhubaneswar</v>
      </c>
    </row>
    <row r="574" spans="1:120" ht="14.5" x14ac:dyDescent="0.35">
      <c r="A574" s="3">
        <v>8.4920200000000001</v>
      </c>
      <c r="B574" s="3">
        <v>2.4340999999999999</v>
      </c>
      <c r="C574" s="3" t="s">
        <v>100</v>
      </c>
      <c r="D574" s="3" t="s">
        <v>107</v>
      </c>
      <c r="E574" s="3" t="s">
        <v>173</v>
      </c>
      <c r="F574" s="3">
        <v>917</v>
      </c>
      <c r="G574"/>
      <c r="H574" s="3" t="str">
        <f>CONCATENATE(site_list[[#This Row],[Country]],site_list[[#This Row],[Site.ID]])</f>
        <v>BeninOuesse</v>
      </c>
      <c r="BB574" s="3" t="str">
        <v>Ouesse</v>
      </c>
      <c r="BC574" s="3" t="str">
        <v>Ouesse</v>
      </c>
      <c r="BD574" s="3" t="str">
        <v>Ouesse</v>
      </c>
      <c r="BE574" s="3" t="str">
        <v>Ouesse</v>
      </c>
      <c r="BF574" s="3" t="str">
        <v>Ouesse</v>
      </c>
      <c r="BG574" s="3" t="str">
        <v>Ouesse</v>
      </c>
      <c r="BH574" s="3" t="str">
        <v>Ouesse</v>
      </c>
      <c r="BI574" s="3" t="str">
        <v>Ouesse</v>
      </c>
      <c r="BJ574" s="3" t="str">
        <v>Ouesse</v>
      </c>
      <c r="BK574" s="3" t="str">
        <v>Ouesse</v>
      </c>
      <c r="BL574" s="3" t="str">
        <v>Ouesse</v>
      </c>
      <c r="BM574" s="3" t="str">
        <v>Ouesse</v>
      </c>
      <c r="BN574" s="3" t="str">
        <v>Ouesse</v>
      </c>
      <c r="BO574" s="3" t="str">
        <v>Ouesse</v>
      </c>
      <c r="BP574" s="3" t="str">
        <v>Ouesse</v>
      </c>
      <c r="BQ574" s="3" t="str">
        <v>Ouesse</v>
      </c>
      <c r="BR574" s="3" t="str">
        <v>Ouesse</v>
      </c>
      <c r="BS574" s="3" t="str">
        <v>Ouesse</v>
      </c>
      <c r="BT574" s="3" t="str">
        <v>Ouesse</v>
      </c>
      <c r="BU574" s="3" t="str">
        <v>Ouesse</v>
      </c>
      <c r="BV574" s="3" t="str">
        <v>Ouesse</v>
      </c>
      <c r="BW574" s="3" t="str">
        <v>Ouesse</v>
      </c>
      <c r="BX574" s="3" t="str">
        <v>Ouesse</v>
      </c>
      <c r="BY574" s="3" t="str">
        <v>Ouesse</v>
      </c>
      <c r="BZ574" s="3" t="str">
        <v>Ouesse</v>
      </c>
      <c r="CA574" s="3" t="str">
        <v>Ouesse</v>
      </c>
      <c r="CB574" s="3" t="str">
        <v>Ouesse</v>
      </c>
      <c r="CC574" s="3" t="str">
        <v>Ouesse</v>
      </c>
      <c r="CD574" s="3" t="str">
        <v>Ouesse</v>
      </c>
      <c r="CE574" s="3" t="str">
        <v>Ouesse</v>
      </c>
      <c r="CF574" s="3" t="str">
        <v>Ouesse</v>
      </c>
      <c r="CG574" s="3" t="str">
        <v>Ouesse</v>
      </c>
      <c r="CK574" s="3" t="str">
        <v>Ouesse</v>
      </c>
      <c r="CM574" s="3" t="str">
        <v>Ouesse</v>
      </c>
      <c r="CN574" s="3" t="str">
        <v>Ouesse</v>
      </c>
      <c r="CO574" s="3" t="str">
        <v>Ouesse</v>
      </c>
      <c r="CP574" s="3" t="str">
        <v>Ouesse</v>
      </c>
      <c r="CQ574" s="3" t="str">
        <v>Ouesse</v>
      </c>
      <c r="CR574" s="3" t="str">
        <v>Ouesse</v>
      </c>
      <c r="CS574" s="3" t="str">
        <v>Ouesse</v>
      </c>
      <c r="CT574" s="3" t="str">
        <v>Ouesse</v>
      </c>
      <c r="CU574" s="3" t="str">
        <v>Ouesse</v>
      </c>
      <c r="CV574" s="3" t="str">
        <v>Ouesse</v>
      </c>
      <c r="CW574" s="3" t="str">
        <v>Ouesse</v>
      </c>
      <c r="CX574" s="3" t="str">
        <v>Ouesse</v>
      </c>
      <c r="CY574" s="3" t="str">
        <v>Ouesse</v>
      </c>
      <c r="CZ574" s="3" t="str">
        <v>Ouesse</v>
      </c>
      <c r="DA574" s="3" t="str">
        <v>Ouesse</v>
      </c>
      <c r="DB574" s="3" t="str">
        <v>Ouesse</v>
      </c>
      <c r="DC574" s="3" t="str">
        <v>Ouesse</v>
      </c>
      <c r="DD574" s="3" t="str">
        <v>Ouesse</v>
      </c>
      <c r="DE574" s="3" t="str">
        <v>Ouesse</v>
      </c>
      <c r="DF574" s="3" t="str">
        <v>Ouesse</v>
      </c>
      <c r="DG574" s="3" t="str">
        <v>Ouesse</v>
      </c>
      <c r="DH574" s="3" t="str">
        <v>Ouesse</v>
      </c>
      <c r="DI574" s="3" t="str">
        <v>Ouesse</v>
      </c>
      <c r="DJ574" s="3" t="str">
        <v>Ouesse</v>
      </c>
      <c r="DK574" s="3" t="str">
        <v>Ouesse</v>
      </c>
      <c r="DL574" s="3" t="str">
        <v>Ouesse</v>
      </c>
      <c r="DM574" s="3" t="str">
        <v>Ouesse</v>
      </c>
      <c r="DN574" s="3" t="str">
        <v>Ouesse</v>
      </c>
      <c r="DO574" s="3" t="str">
        <v>Ouesse</v>
      </c>
      <c r="DP574" s="3" t="str">
        <v>Ouesse</v>
      </c>
    </row>
    <row r="575" spans="1:120" ht="14.5" x14ac:dyDescent="0.35">
      <c r="A575" s="3">
        <v>-33.987369999999999</v>
      </c>
      <c r="B575" s="3">
        <v>22.4206</v>
      </c>
      <c r="C575" s="3" t="s">
        <v>215</v>
      </c>
      <c r="D575" s="3" t="s">
        <v>107</v>
      </c>
      <c r="E575" s="3" t="s">
        <v>7765</v>
      </c>
      <c r="F575" s="3">
        <v>917</v>
      </c>
      <c r="G575"/>
      <c r="H575" s="3" t="str">
        <f>CONCATENATE(site_list[[#This Row],[Country]],site_list[[#This Row],[Site.ID]])</f>
        <v>South AfricaOuteniqua Research Farm</v>
      </c>
      <c r="BB575" s="3" t="str">
        <v>Outeniqua Research Farm</v>
      </c>
      <c r="BC575" s="3" t="str">
        <v>Outeniqua Research Farm</v>
      </c>
      <c r="BD575" s="3" t="str">
        <v>Outeniqua Research Farm</v>
      </c>
      <c r="BE575" s="3" t="str">
        <v>Outeniqua Research Farm</v>
      </c>
      <c r="BF575" s="3" t="str">
        <v>Outeniqua Research Farm</v>
      </c>
      <c r="BG575" s="3" t="str">
        <v>Outeniqua Research Farm</v>
      </c>
      <c r="BH575" s="3" t="str">
        <v>Outeniqua Research Farm</v>
      </c>
      <c r="BI575" s="3" t="str">
        <v>Outeniqua Research Farm</v>
      </c>
      <c r="BJ575" s="3" t="str">
        <v>Outeniqua Research Farm</v>
      </c>
      <c r="BK575" s="3" t="str">
        <v>Outeniqua Research Farm</v>
      </c>
      <c r="BL575" s="3" t="str">
        <v>Outeniqua Research Farm</v>
      </c>
      <c r="BM575" s="3" t="str">
        <v>Outeniqua Research Farm</v>
      </c>
      <c r="BN575" s="3" t="str">
        <v>Outeniqua Research Farm</v>
      </c>
      <c r="BO575" s="3" t="str">
        <v>Outeniqua Research Farm</v>
      </c>
      <c r="BP575" s="3" t="str">
        <v>Outeniqua Research Farm</v>
      </c>
      <c r="BQ575" s="3" t="str">
        <v>Outeniqua Research Farm</v>
      </c>
      <c r="BR575" s="3" t="str">
        <v>Outeniqua Research Farm</v>
      </c>
      <c r="BS575" s="3" t="str">
        <v>Outeniqua Research Farm</v>
      </c>
      <c r="BT575" s="3" t="str">
        <v>Outeniqua Research Farm</v>
      </c>
      <c r="BU575" s="3" t="str">
        <v>Outeniqua Research Farm</v>
      </c>
      <c r="BV575" s="3" t="str">
        <v>Outeniqua Research Farm</v>
      </c>
      <c r="BW575" s="3" t="str">
        <v>Outeniqua Research Farm</v>
      </c>
      <c r="BX575" s="3" t="str">
        <v>Outeniqua Research Farm</v>
      </c>
      <c r="BY575" s="3" t="str">
        <v>Outeniqua Research Farm</v>
      </c>
      <c r="BZ575" s="3" t="str">
        <v>Outeniqua Research Farm</v>
      </c>
      <c r="CA575" s="3" t="str">
        <v>Outeniqua Research Farm</v>
      </c>
      <c r="CB575" s="3" t="str">
        <v>Outeniqua Research Farm</v>
      </c>
      <c r="CC575" s="3" t="str">
        <v>Outeniqua Research Farm</v>
      </c>
      <c r="CD575" s="3" t="str">
        <v>Outeniqua Research Farm</v>
      </c>
      <c r="CE575" s="3" t="str">
        <v>Outeniqua Research Farm</v>
      </c>
      <c r="CF575" s="3" t="str">
        <v>Outeniqua Research Farm</v>
      </c>
      <c r="CG575" s="3" t="str">
        <v>Outeniqua Research Farm</v>
      </c>
      <c r="CK575" s="3" t="str">
        <v>Outeniqua Research Farm</v>
      </c>
      <c r="CM575" s="3" t="str">
        <v>Outeniqua Research Farm</v>
      </c>
      <c r="CN575" s="3" t="str">
        <v>Outeniqua Research Farm</v>
      </c>
      <c r="CO575" s="3" t="str">
        <v>Outeniqua Research Farm</v>
      </c>
      <c r="CP575" s="3" t="str">
        <v>Outeniqua Research Farm</v>
      </c>
      <c r="CQ575" s="3" t="str">
        <v>Outeniqua Research Farm</v>
      </c>
      <c r="CR575" s="3" t="str">
        <v>Outeniqua Research Farm</v>
      </c>
      <c r="CS575" s="3" t="str">
        <v>Outeniqua Research Farm</v>
      </c>
      <c r="CT575" s="3" t="str">
        <v>Outeniqua Research Farm</v>
      </c>
      <c r="CU575" s="3" t="str">
        <v>Outeniqua Research Farm</v>
      </c>
      <c r="CV575" s="3" t="str">
        <v>Outeniqua Research Farm</v>
      </c>
      <c r="CW575" s="3" t="str">
        <v>Outeniqua Research Farm</v>
      </c>
      <c r="CX575" s="3" t="str">
        <v>Outeniqua Research Farm</v>
      </c>
      <c r="CY575" s="3" t="str">
        <v>Outeniqua Research Farm</v>
      </c>
      <c r="CZ575" s="3" t="str">
        <v>Outeniqua Research Farm</v>
      </c>
      <c r="DA575" s="3" t="str">
        <v>Outeniqua Research Farm</v>
      </c>
      <c r="DB575" s="3" t="str">
        <v>Outeniqua Research Farm</v>
      </c>
      <c r="DC575" s="3" t="str">
        <v>Outeniqua Research Farm</v>
      </c>
      <c r="DD575" s="3" t="str">
        <v>Outeniqua Research Farm</v>
      </c>
      <c r="DE575" s="3" t="str">
        <v>Outeniqua Research Farm</v>
      </c>
      <c r="DF575" s="3" t="str">
        <v>Outeniqua Research Farm</v>
      </c>
      <c r="DG575" s="3" t="str">
        <v>Outeniqua Research Farm</v>
      </c>
      <c r="DH575" s="3" t="str">
        <v>Outeniqua Research Farm</v>
      </c>
      <c r="DI575" s="3" t="str">
        <v>Outeniqua Research Farm</v>
      </c>
      <c r="DJ575" s="3" t="str">
        <v>Outeniqua Research Farm</v>
      </c>
      <c r="DK575" s="3" t="str">
        <v>Outeniqua Research Farm</v>
      </c>
      <c r="DL575" s="3" t="str">
        <v>Outeniqua Research Farm</v>
      </c>
      <c r="DM575" s="3" t="str">
        <v>Outeniqua Research Farm</v>
      </c>
      <c r="DN575" s="3" t="str">
        <v>Outeniqua Research Farm</v>
      </c>
      <c r="DO575" s="3" t="str">
        <v>Outeniqua Research Farm</v>
      </c>
      <c r="DP575" s="3" t="str">
        <v>Outeniqua Research Farm</v>
      </c>
    </row>
    <row r="576" spans="1:120" ht="14.5" x14ac:dyDescent="0.35">
      <c r="A576" s="3">
        <v>-30.74</v>
      </c>
      <c r="B576" s="3">
        <v>30.28</v>
      </c>
      <c r="C576" s="3" t="s">
        <v>215</v>
      </c>
      <c r="D576" s="3" t="s">
        <v>107</v>
      </c>
      <c r="E576" s="3" t="s">
        <v>512</v>
      </c>
      <c r="F576" s="3">
        <v>550</v>
      </c>
      <c r="G576"/>
      <c r="H576" s="3" t="str">
        <f>CONCATENATE(site_list[[#This Row],[Country]],site_list[[#This Row],[Site.ID]])</f>
        <v>South AfricaPaddock</v>
      </c>
      <c r="BB576" s="3" t="str">
        <v>Paddock</v>
      </c>
      <c r="BC576" s="3" t="str">
        <v>Paddock</v>
      </c>
      <c r="BD576" s="3" t="str">
        <v>Paddock</v>
      </c>
      <c r="BE576" s="3" t="str">
        <v>Paddock</v>
      </c>
      <c r="BF576" s="3" t="str">
        <v>Paddock</v>
      </c>
      <c r="BG576" s="3" t="str">
        <v>Paddock</v>
      </c>
      <c r="BH576" s="3" t="str">
        <v>Paddock</v>
      </c>
      <c r="BI576" s="3" t="str">
        <v>Paddock</v>
      </c>
      <c r="BJ576" s="3" t="str">
        <v>Paddock</v>
      </c>
      <c r="BK576" s="3" t="str">
        <v>Paddock</v>
      </c>
      <c r="BL576" s="3" t="str">
        <v>Paddock</v>
      </c>
      <c r="BM576" s="3" t="str">
        <v>Paddock</v>
      </c>
      <c r="BN576" s="3" t="str">
        <v>Paddock</v>
      </c>
      <c r="BO576" s="3" t="str">
        <v>Paddock</v>
      </c>
      <c r="BP576" s="3" t="str">
        <v>Paddock</v>
      </c>
      <c r="BQ576" s="3" t="str">
        <v>Paddock</v>
      </c>
      <c r="BR576" s="3" t="str">
        <v>Paddock</v>
      </c>
      <c r="BS576" s="3" t="str">
        <v>Paddock</v>
      </c>
      <c r="BT576" s="3" t="str">
        <v>Paddock</v>
      </c>
      <c r="BU576" s="3" t="str">
        <v>Paddock</v>
      </c>
      <c r="BV576" s="3" t="str">
        <v>Paddock</v>
      </c>
      <c r="BW576" s="3" t="str">
        <v>Paddock</v>
      </c>
      <c r="BX576" s="3" t="str">
        <v>Paddock</v>
      </c>
      <c r="BY576" s="3" t="str">
        <v>Paddock</v>
      </c>
      <c r="BZ576" s="3" t="str">
        <v>Paddock</v>
      </c>
      <c r="CA576" s="3" t="str">
        <v>Paddock</v>
      </c>
      <c r="CB576" s="3" t="str">
        <v>Paddock</v>
      </c>
      <c r="CC576" s="3" t="str">
        <v>Paddock</v>
      </c>
      <c r="CD576" s="3" t="str">
        <v>Paddock</v>
      </c>
      <c r="CE576" s="3" t="str">
        <v>Paddock</v>
      </c>
      <c r="CF576" s="3" t="str">
        <v>Paddock</v>
      </c>
      <c r="CG576" s="3" t="str">
        <v>Paddock</v>
      </c>
      <c r="CK576" s="3" t="str">
        <v>Paddock</v>
      </c>
      <c r="CM576" s="3" t="str">
        <v>Paddock</v>
      </c>
      <c r="CN576" s="3" t="str">
        <v>Paddock</v>
      </c>
      <c r="CO576" s="3" t="str">
        <v>Paddock</v>
      </c>
      <c r="CP576" s="3" t="str">
        <v>Paddock</v>
      </c>
      <c r="CQ576" s="3" t="str">
        <v>Paddock</v>
      </c>
      <c r="CR576" s="3" t="str">
        <v>Paddock</v>
      </c>
      <c r="CS576" s="3" t="str">
        <v>Paddock</v>
      </c>
      <c r="CT576" s="3" t="str">
        <v>Paddock</v>
      </c>
      <c r="CU576" s="3" t="str">
        <v>Paddock</v>
      </c>
      <c r="CV576" s="3" t="str">
        <v>Paddock</v>
      </c>
      <c r="CW576" s="3" t="str">
        <v>Paddock</v>
      </c>
      <c r="CX576" s="3" t="str">
        <v>Paddock</v>
      </c>
      <c r="CY576" s="3" t="str">
        <v>Paddock</v>
      </c>
      <c r="CZ576" s="3" t="str">
        <v>Paddock</v>
      </c>
      <c r="DA576" s="3" t="str">
        <v>Paddock</v>
      </c>
      <c r="DB576" s="3" t="str">
        <v>Paddock</v>
      </c>
      <c r="DC576" s="3" t="str">
        <v>Paddock</v>
      </c>
      <c r="DD576" s="3" t="str">
        <v>Paddock</v>
      </c>
      <c r="DE576" s="3" t="str">
        <v>Paddock</v>
      </c>
      <c r="DF576" s="3" t="str">
        <v>Paddock</v>
      </c>
      <c r="DG576" s="3" t="str">
        <v>Paddock</v>
      </c>
      <c r="DH576" s="3" t="str">
        <v>Paddock</v>
      </c>
      <c r="DI576" s="3" t="str">
        <v>Paddock</v>
      </c>
      <c r="DJ576" s="3" t="str">
        <v>Paddock</v>
      </c>
      <c r="DK576" s="3" t="str">
        <v>Paddock</v>
      </c>
      <c r="DL576" s="3" t="str">
        <v>Paddock</v>
      </c>
      <c r="DM576" s="3" t="str">
        <v>Paddock</v>
      </c>
      <c r="DN576" s="3" t="str">
        <v>Paddock</v>
      </c>
      <c r="DO576" s="3" t="str">
        <v>Paddock</v>
      </c>
      <c r="DP576" s="3" t="str">
        <v>Paddock</v>
      </c>
    </row>
    <row r="577" spans="1:120" ht="14.5" x14ac:dyDescent="0.35">
      <c r="A577" s="3">
        <v>29</v>
      </c>
      <c r="B577" s="3">
        <v>79.5</v>
      </c>
      <c r="C577" s="3" t="s">
        <v>13662</v>
      </c>
      <c r="D577" s="3" t="s">
        <v>112</v>
      </c>
      <c r="E577" s="3" t="s">
        <v>13689</v>
      </c>
      <c r="F577" s="3">
        <v>2000</v>
      </c>
      <c r="G577"/>
      <c r="H577" s="3" t="str">
        <f>CONCATENATE(site_list[[#This Row],[Country]],site_list[[#This Row],[Site.ID]])</f>
        <v>IndiaPant University of Agriculture and Technology</v>
      </c>
      <c r="BB577" s="3" t="str">
        <v>Pant University of Agriculture and Technology</v>
      </c>
      <c r="BC577" s="3" t="str">
        <v>Pant University of Agriculture and Technology</v>
      </c>
      <c r="BD577" s="3" t="str">
        <v>Pant University of Agriculture and Technology</v>
      </c>
      <c r="BE577" s="3" t="str">
        <v>Pant University of Agriculture and Technology</v>
      </c>
      <c r="BF577" s="3" t="str">
        <v>Pant University of Agriculture and Technology</v>
      </c>
      <c r="BG577" s="3" t="str">
        <v>Pant University of Agriculture and Technology</v>
      </c>
      <c r="BH577" s="3" t="str">
        <v>Pant University of Agriculture and Technology</v>
      </c>
      <c r="BI577" s="3" t="str">
        <v>Pant University of Agriculture and Technology</v>
      </c>
      <c r="BJ577" s="3" t="str">
        <v>Pant University of Agriculture and Technology</v>
      </c>
      <c r="BK577" s="3" t="str">
        <v>Pant University of Agriculture and Technology</v>
      </c>
      <c r="BL577" s="3" t="str">
        <v>Pant University of Agriculture and Technology</v>
      </c>
      <c r="BM577" s="3" t="str">
        <v>Pant University of Agriculture and Technology</v>
      </c>
      <c r="BN577" s="3" t="str">
        <v>Pant University of Agriculture and Technology</v>
      </c>
      <c r="BO577" s="3" t="str">
        <v>Pant University of Agriculture and Technology</v>
      </c>
      <c r="BP577" s="3" t="str">
        <v>Pant University of Agriculture and Technology</v>
      </c>
      <c r="BQ577" s="3" t="str">
        <v>Pant University of Agriculture and Technology</v>
      </c>
      <c r="BR577" s="3" t="str">
        <v>Pant University of Agriculture and Technology</v>
      </c>
      <c r="BS577" s="3" t="str">
        <v>Pant University of Agriculture and Technology</v>
      </c>
      <c r="BT577" s="3" t="str">
        <v>Pant University of Agriculture and Technology</v>
      </c>
      <c r="BU577" s="3" t="str">
        <v>Pant University of Agriculture and Technology</v>
      </c>
      <c r="BV577" s="3" t="str">
        <v>Pant University of Agriculture and Technology</v>
      </c>
      <c r="BW577" s="3" t="str">
        <v>Pant University of Agriculture and Technology</v>
      </c>
      <c r="BX577" s="3" t="str">
        <v>Pant University of Agriculture and Technology</v>
      </c>
      <c r="BY577" s="3" t="str">
        <v>Pant University of Agriculture and Technology</v>
      </c>
      <c r="BZ577" s="3" t="str">
        <v>Pant University of Agriculture and Technology</v>
      </c>
      <c r="CA577" s="3" t="str">
        <v>Pant University of Agriculture and Technology</v>
      </c>
      <c r="CB577" s="3" t="str">
        <v>Pant University of Agriculture and Technology</v>
      </c>
      <c r="CC577" s="3" t="str">
        <v>Pant University of Agriculture and Technology</v>
      </c>
      <c r="CD577" s="3" t="str">
        <v>Pant University of Agriculture and Technology</v>
      </c>
      <c r="CE577" s="3" t="str">
        <v>Pant University of Agriculture and Technology</v>
      </c>
      <c r="CF577" s="3" t="str">
        <v>Pant University of Agriculture and Technology</v>
      </c>
      <c r="CG577" s="3" t="str">
        <v>Pant University of Agriculture and Technology</v>
      </c>
      <c r="CK577" s="3" t="str">
        <v>Pant University of Agriculture and Technology</v>
      </c>
      <c r="CM577" s="3" t="str">
        <v>Pant University of Agriculture and Technology</v>
      </c>
      <c r="CN577" s="3" t="str">
        <v>Pant University of Agriculture and Technology</v>
      </c>
      <c r="CO577" s="3" t="str">
        <v>Pant University of Agriculture and Technology</v>
      </c>
      <c r="CP577" s="3" t="str">
        <v>Pant University of Agriculture and Technology</v>
      </c>
      <c r="CQ577" s="3" t="str">
        <v>Pant University of Agriculture and Technology</v>
      </c>
      <c r="CR577" s="3" t="str">
        <v>Pant University of Agriculture and Technology</v>
      </c>
      <c r="CS577" s="3" t="str">
        <v>Pant University of Agriculture and Technology</v>
      </c>
      <c r="CT577" s="3" t="str">
        <v>Pant University of Agriculture and Technology</v>
      </c>
      <c r="CU577" s="3" t="str">
        <v>Pant University of Agriculture and Technology</v>
      </c>
      <c r="CV577" s="3" t="str">
        <v>Pant University of Agriculture and Technology</v>
      </c>
      <c r="CW577" s="3" t="str">
        <v>Pant University of Agriculture and Technology</v>
      </c>
      <c r="CX577" s="3" t="str">
        <v>Pant University of Agriculture and Technology</v>
      </c>
      <c r="CY577" s="3" t="str">
        <v>Pant University of Agriculture and Technology</v>
      </c>
      <c r="CZ577" s="3" t="str">
        <v>Pant University of Agriculture and Technology</v>
      </c>
      <c r="DA577" s="3" t="str">
        <v>Pant University of Agriculture and Technology</v>
      </c>
      <c r="DB577" s="3" t="str">
        <v>Pant University of Agriculture and Technology</v>
      </c>
      <c r="DC577" s="3" t="str">
        <v>Pant University of Agriculture and Technology</v>
      </c>
      <c r="DD577" s="3" t="str">
        <v>Pant University of Agriculture and Technology</v>
      </c>
      <c r="DE577" s="3" t="str">
        <v>Pant University of Agriculture and Technology</v>
      </c>
      <c r="DF577" s="3" t="str">
        <v>Pant University of Agriculture and Technology</v>
      </c>
      <c r="DG577" s="3" t="str">
        <v>Pant University of Agriculture and Technology</v>
      </c>
      <c r="DH577" s="3" t="str">
        <v>Pant University of Agriculture and Technology</v>
      </c>
      <c r="DI577" s="3" t="str">
        <v>Pant University of Agriculture and Technology</v>
      </c>
      <c r="DJ577" s="3" t="str">
        <v>Pant University of Agriculture and Technology</v>
      </c>
      <c r="DK577" s="3" t="str">
        <v>Pant University of Agriculture and Technology</v>
      </c>
      <c r="DL577" s="3" t="str">
        <v>Pant University of Agriculture and Technology</v>
      </c>
      <c r="DM577" s="3" t="str">
        <v>Pant University of Agriculture and Technology</v>
      </c>
      <c r="DN577" s="3" t="str">
        <v>Pant University of Agriculture and Technology</v>
      </c>
      <c r="DO577" s="3" t="str">
        <v>Pant University of Agriculture and Technology</v>
      </c>
      <c r="DP577" s="3" t="str">
        <v>Pant University of Agriculture and Technology</v>
      </c>
    </row>
    <row r="578" spans="1:120" ht="14.5" x14ac:dyDescent="0.35">
      <c r="A578" s="3">
        <v>-29.223520000000001</v>
      </c>
      <c r="B578" s="3">
        <v>26.211369999999999</v>
      </c>
      <c r="C578" s="3" t="s">
        <v>215</v>
      </c>
      <c r="D578" s="3" t="s">
        <v>107</v>
      </c>
      <c r="E578" s="3" t="s">
        <v>513</v>
      </c>
      <c r="F578" s="3">
        <v>250</v>
      </c>
      <c r="G578"/>
      <c r="H578" s="3" t="str">
        <f>CONCATENATE(site_list[[#This Row],[Country]],site_list[[#This Row],[Site.ID]])</f>
        <v>South AfricaParady</v>
      </c>
      <c r="BB578" s="3" t="str">
        <v>Parady</v>
      </c>
      <c r="BC578" s="3" t="str">
        <v>Parady</v>
      </c>
      <c r="BD578" s="3" t="str">
        <v>Parady</v>
      </c>
      <c r="BE578" s="3" t="str">
        <v>Parady</v>
      </c>
      <c r="BF578" s="3" t="str">
        <v>Parady</v>
      </c>
      <c r="BG578" s="3" t="str">
        <v>Parady</v>
      </c>
      <c r="BH578" s="3" t="str">
        <v>Parady</v>
      </c>
      <c r="BI578" s="3" t="str">
        <v>Parady</v>
      </c>
      <c r="BJ578" s="3" t="str">
        <v>Parady</v>
      </c>
      <c r="BK578" s="3" t="str">
        <v>Parady</v>
      </c>
      <c r="BL578" s="3" t="str">
        <v>Parady</v>
      </c>
      <c r="BM578" s="3" t="str">
        <v>Parady</v>
      </c>
      <c r="BN578" s="3" t="str">
        <v>Parady</v>
      </c>
      <c r="BO578" s="3" t="str">
        <v>Parady</v>
      </c>
      <c r="BP578" s="3" t="str">
        <v>Parady</v>
      </c>
      <c r="BQ578" s="3" t="str">
        <v>Parady</v>
      </c>
      <c r="BR578" s="3" t="str">
        <v>Parady</v>
      </c>
      <c r="BS578" s="3" t="str">
        <v>Parady</v>
      </c>
      <c r="BT578" s="3" t="str">
        <v>Parady</v>
      </c>
      <c r="BU578" s="3" t="str">
        <v>Parady</v>
      </c>
      <c r="BV578" s="3" t="str">
        <v>Parady</v>
      </c>
      <c r="BW578" s="3" t="str">
        <v>Parady</v>
      </c>
      <c r="BX578" s="3" t="str">
        <v>Parady</v>
      </c>
      <c r="BY578" s="3" t="str">
        <v>Parady</v>
      </c>
      <c r="BZ578" s="3" t="str">
        <v>Parady</v>
      </c>
      <c r="CA578" s="3" t="str">
        <v>Parady</v>
      </c>
      <c r="CB578" s="3" t="str">
        <v>Parady</v>
      </c>
      <c r="CC578" s="3" t="str">
        <v>Parady</v>
      </c>
      <c r="CD578" s="3" t="str">
        <v>Parady</v>
      </c>
      <c r="CE578" s="3" t="str">
        <v>Parady</v>
      </c>
      <c r="CF578" s="3" t="str">
        <v>Parady</v>
      </c>
      <c r="CG578" s="3" t="str">
        <v>Parady</v>
      </c>
      <c r="CK578" s="3" t="str">
        <v>Parady</v>
      </c>
      <c r="CM578" s="3" t="str">
        <v>Parady</v>
      </c>
      <c r="CN578" s="3" t="str">
        <v>Parady</v>
      </c>
      <c r="CO578" s="3" t="str">
        <v>Parady</v>
      </c>
      <c r="CP578" s="3" t="str">
        <v>Parady</v>
      </c>
      <c r="CQ578" s="3" t="str">
        <v>Parady</v>
      </c>
      <c r="CR578" s="3" t="str">
        <v>Parady</v>
      </c>
      <c r="CS578" s="3" t="str">
        <v>Parady</v>
      </c>
      <c r="CT578" s="3" t="str">
        <v>Parady</v>
      </c>
      <c r="CU578" s="3" t="str">
        <v>Parady</v>
      </c>
      <c r="CV578" s="3" t="str">
        <v>Parady</v>
      </c>
      <c r="CW578" s="3" t="str">
        <v>Parady</v>
      </c>
      <c r="CX578" s="3" t="str">
        <v>Parady</v>
      </c>
      <c r="CY578" s="3" t="str">
        <v>Parady</v>
      </c>
      <c r="CZ578" s="3" t="str">
        <v>Parady</v>
      </c>
      <c r="DA578" s="3" t="str">
        <v>Parady</v>
      </c>
      <c r="DB578" s="3" t="str">
        <v>Parady</v>
      </c>
      <c r="DC578" s="3" t="str">
        <v>Parady</v>
      </c>
      <c r="DD578" s="3" t="str">
        <v>Parady</v>
      </c>
      <c r="DE578" s="3" t="str">
        <v>Parady</v>
      </c>
      <c r="DF578" s="3" t="str">
        <v>Parady</v>
      </c>
      <c r="DG578" s="3" t="str">
        <v>Parady</v>
      </c>
      <c r="DH578" s="3" t="str">
        <v>Parady</v>
      </c>
      <c r="DI578" s="3" t="str">
        <v>Parady</v>
      </c>
      <c r="DJ578" s="3" t="str">
        <v>Parady</v>
      </c>
      <c r="DK578" s="3" t="str">
        <v>Parady</v>
      </c>
      <c r="DL578" s="3" t="str">
        <v>Parady</v>
      </c>
      <c r="DM578" s="3" t="str">
        <v>Parady</v>
      </c>
      <c r="DN578" s="3" t="str">
        <v>Parady</v>
      </c>
      <c r="DO578" s="3" t="str">
        <v>Parady</v>
      </c>
      <c r="DP578" s="3" t="str">
        <v>Parady</v>
      </c>
    </row>
    <row r="579" spans="1:120" ht="14.5" x14ac:dyDescent="0.35">
      <c r="A579" s="3">
        <v>36.227899999999998</v>
      </c>
      <c r="B579" s="3">
        <v>10.170999999999999</v>
      </c>
      <c r="C579" s="3" t="s">
        <v>231</v>
      </c>
      <c r="D579" s="3" t="s">
        <v>107</v>
      </c>
      <c r="E579" s="3" t="s">
        <v>579</v>
      </c>
      <c r="F579" s="3">
        <v>4000</v>
      </c>
      <c r="G579"/>
      <c r="H579" s="3" t="str">
        <f>CONCATENATE(site_list[[#This Row],[Country]],site_list[[#This Row],[Site.ID]])</f>
        <v>TunisiaPasture and Livestock Agency Farm,  Saouef</v>
      </c>
      <c r="BB579" s="3" t="str">
        <v>Pasture and Livestock Agency Farm,  Saouef</v>
      </c>
      <c r="BC579" s="3" t="str">
        <v>Pasture and Livestock Agency Farm,  Saouef</v>
      </c>
      <c r="BD579" s="3" t="str">
        <v>Pasture and Livestock Agency Farm,  Saouef</v>
      </c>
      <c r="BE579" s="3" t="str">
        <v>Pasture and Livestock Agency Farm,  Saouef</v>
      </c>
      <c r="BF579" s="3" t="str">
        <v>Pasture and Livestock Agency Farm,  Saouef</v>
      </c>
      <c r="BG579" s="3" t="str">
        <v>Pasture and Livestock Agency Farm,  Saouef</v>
      </c>
      <c r="BH579" s="3" t="str">
        <v>Pasture and Livestock Agency Farm,  Saouef</v>
      </c>
      <c r="BI579" s="3" t="str">
        <v>Pasture and Livestock Agency Farm,  Saouef</v>
      </c>
      <c r="BJ579" s="3" t="str">
        <v>Pasture and Livestock Agency Farm,  Saouef</v>
      </c>
      <c r="BK579" s="3" t="str">
        <v>Pasture and Livestock Agency Farm,  Saouef</v>
      </c>
      <c r="BL579" s="3" t="str">
        <v>Pasture and Livestock Agency Farm,  Saouef</v>
      </c>
      <c r="BM579" s="3" t="str">
        <v>Pasture and Livestock Agency Farm,  Saouef</v>
      </c>
      <c r="BN579" s="3" t="str">
        <v>Pasture and Livestock Agency Farm,  Saouef</v>
      </c>
      <c r="BO579" s="3" t="str">
        <v>Pasture and Livestock Agency Farm,  Saouef</v>
      </c>
      <c r="BP579" s="3" t="str">
        <v>Pasture and Livestock Agency Farm,  Saouef</v>
      </c>
      <c r="BQ579" s="3" t="str">
        <v>Pasture and Livestock Agency Farm,  Saouef</v>
      </c>
      <c r="BR579" s="3" t="str">
        <v>Pasture and Livestock Agency Farm,  Saouef</v>
      </c>
      <c r="BS579" s="3" t="str">
        <v>Pasture and Livestock Agency Farm,  Saouef</v>
      </c>
      <c r="BT579" s="3" t="str">
        <v>Pasture and Livestock Agency Farm,  Saouef</v>
      </c>
      <c r="BU579" s="3" t="str">
        <v>Pasture and Livestock Agency Farm,  Saouef</v>
      </c>
      <c r="BV579" s="3" t="str">
        <v>Pasture and Livestock Agency Farm,  Saouef</v>
      </c>
      <c r="BW579" s="3" t="str">
        <v>Pasture and Livestock Agency Farm,  Saouef</v>
      </c>
      <c r="BX579" s="3" t="str">
        <v>Pasture and Livestock Agency Farm,  Saouef</v>
      </c>
      <c r="BY579" s="3" t="str">
        <v>Pasture and Livestock Agency Farm,  Saouef</v>
      </c>
      <c r="BZ579" s="3" t="str">
        <v>Pasture and Livestock Agency Farm,  Saouef</v>
      </c>
      <c r="CA579" s="3" t="str">
        <v>Pasture and Livestock Agency Farm,  Saouef</v>
      </c>
      <c r="CB579" s="3" t="str">
        <v>Pasture and Livestock Agency Farm,  Saouef</v>
      </c>
      <c r="CC579" s="3" t="str">
        <v>Pasture and Livestock Agency Farm,  Saouef</v>
      </c>
      <c r="CD579" s="3" t="str">
        <v>Pasture and Livestock Agency Farm,  Saouef</v>
      </c>
      <c r="CE579" s="3" t="str">
        <v>Pasture and Livestock Agency Farm,  Saouef</v>
      </c>
      <c r="CF579" s="3" t="str">
        <v>Pasture and Livestock Agency Farm,  Saouef</v>
      </c>
      <c r="CG579" s="3" t="str">
        <v>Pasture and Livestock Agency Farm,  Saouef</v>
      </c>
      <c r="CK579" s="3" t="str">
        <v>Pasture and Livestock Agency Farm,  Saouef</v>
      </c>
      <c r="CM579" s="3" t="str">
        <v>Pasture and Livestock Agency Farm,  Saouef</v>
      </c>
      <c r="CN579" s="3" t="str">
        <v>Pasture and Livestock Agency Farm,  Saouef</v>
      </c>
      <c r="CO579" s="3" t="str">
        <v>Pasture and Livestock Agency Farm,  Saouef</v>
      </c>
      <c r="CP579" s="3" t="str">
        <v>Pasture and Livestock Agency Farm,  Saouef</v>
      </c>
      <c r="CQ579" s="3" t="str">
        <v>Pasture and Livestock Agency Farm,  Saouef</v>
      </c>
      <c r="CR579" s="3" t="str">
        <v>Pasture and Livestock Agency Farm,  Saouef</v>
      </c>
      <c r="CS579" s="3" t="str">
        <v>Pasture and Livestock Agency Farm,  Saouef</v>
      </c>
      <c r="CT579" s="3" t="str">
        <v>Pasture and Livestock Agency Farm,  Saouef</v>
      </c>
      <c r="CU579" s="3" t="str">
        <v>Pasture and Livestock Agency Farm,  Saouef</v>
      </c>
      <c r="CV579" s="3" t="str">
        <v>Pasture and Livestock Agency Farm,  Saouef</v>
      </c>
      <c r="CW579" s="3" t="str">
        <v>Pasture and Livestock Agency Farm,  Saouef</v>
      </c>
      <c r="CX579" s="3" t="str">
        <v>Pasture and Livestock Agency Farm,  Saouef</v>
      </c>
      <c r="CY579" s="3" t="str">
        <v>Pasture and Livestock Agency Farm,  Saouef</v>
      </c>
      <c r="CZ579" s="3" t="str">
        <v>Pasture and Livestock Agency Farm,  Saouef</v>
      </c>
      <c r="DA579" s="3" t="str">
        <v>Pasture and Livestock Agency Farm,  Saouef</v>
      </c>
      <c r="DB579" s="3" t="str">
        <v>Pasture and Livestock Agency Farm,  Saouef</v>
      </c>
      <c r="DC579" s="3" t="str">
        <v>Pasture and Livestock Agency Farm,  Saouef</v>
      </c>
      <c r="DD579" s="3" t="str">
        <v>Pasture and Livestock Agency Farm,  Saouef</v>
      </c>
      <c r="DE579" s="3" t="str">
        <v>Pasture and Livestock Agency Farm,  Saouef</v>
      </c>
      <c r="DF579" s="3" t="str">
        <v>Pasture and Livestock Agency Farm,  Saouef</v>
      </c>
      <c r="DG579" s="3" t="str">
        <v>Pasture and Livestock Agency Farm,  Saouef</v>
      </c>
      <c r="DH579" s="3" t="str">
        <v>Pasture and Livestock Agency Farm,  Saouef</v>
      </c>
      <c r="DI579" s="3" t="str">
        <v>Pasture and Livestock Agency Farm,  Saouef</v>
      </c>
      <c r="DJ579" s="3" t="str">
        <v>Pasture and Livestock Agency Farm,  Saouef</v>
      </c>
      <c r="DK579" s="3" t="str">
        <v>Pasture and Livestock Agency Farm,  Saouef</v>
      </c>
      <c r="DL579" s="3" t="str">
        <v>Pasture and Livestock Agency Farm,  Saouef</v>
      </c>
      <c r="DM579" s="3" t="str">
        <v>Pasture and Livestock Agency Farm,  Saouef</v>
      </c>
      <c r="DN579" s="3" t="str">
        <v>Pasture and Livestock Agency Farm,  Saouef</v>
      </c>
      <c r="DO579" s="3" t="str">
        <v>Pasture and Livestock Agency Farm,  Saouef</v>
      </c>
      <c r="DP579" s="3" t="str">
        <v>Pasture and Livestock Agency Farm,  Saouef</v>
      </c>
    </row>
    <row r="580" spans="1:120" ht="14.5" x14ac:dyDescent="0.35">
      <c r="A580" s="3">
        <v>-10.6023</v>
      </c>
      <c r="B580" s="3">
        <v>-37.636539999999997</v>
      </c>
      <c r="C580" s="3" t="s">
        <v>9239</v>
      </c>
      <c r="D580" s="3" t="s">
        <v>117</v>
      </c>
      <c r="E580" s="3" t="s">
        <v>13611</v>
      </c>
      <c r="F580" s="3">
        <v>500</v>
      </c>
      <c r="G580"/>
      <c r="H580" s="3" t="str">
        <f>CONCATENATE(site_list[[#This Row],[Country]],site_list[[#This Row],[Site.ID]])</f>
        <v>BrazilPedro Arle Experimental Field of Embrapa Tabuleiros Costeiros</v>
      </c>
      <c r="BB580" s="3" t="str">
        <v>Pedro Arle Experimental Field of Embrapa Tabuleiros Costeiros</v>
      </c>
      <c r="BC580" s="3" t="str">
        <v>Pedro Arle Experimental Field of Embrapa Tabuleiros Costeiros</v>
      </c>
      <c r="BD580" s="3" t="str">
        <v>Pedro Arle Experimental Field of Embrapa Tabuleiros Costeiros</v>
      </c>
      <c r="BE580" s="3" t="str">
        <v>Pedro Arle Experimental Field of Embrapa Tabuleiros Costeiros</v>
      </c>
      <c r="BF580" s="3" t="str">
        <v>Pedro Arle Experimental Field of Embrapa Tabuleiros Costeiros</v>
      </c>
      <c r="BG580" s="3" t="str">
        <v>Pedro Arle Experimental Field of Embrapa Tabuleiros Costeiros</v>
      </c>
      <c r="BH580" s="3" t="str">
        <v>Pedro Arle Experimental Field of Embrapa Tabuleiros Costeiros</v>
      </c>
      <c r="BI580" s="3" t="str">
        <v>Pedro Arle Experimental Field of Embrapa Tabuleiros Costeiros</v>
      </c>
      <c r="BJ580" s="3" t="str">
        <v>Pedro Arle Experimental Field of Embrapa Tabuleiros Costeiros</v>
      </c>
      <c r="BK580" s="3" t="str">
        <v>Pedro Arle Experimental Field of Embrapa Tabuleiros Costeiros</v>
      </c>
      <c r="BL580" s="3" t="str">
        <v>Pedro Arle Experimental Field of Embrapa Tabuleiros Costeiros</v>
      </c>
      <c r="BM580" s="3" t="str">
        <v>Pedro Arle Experimental Field of Embrapa Tabuleiros Costeiros</v>
      </c>
      <c r="BN580" s="3" t="str">
        <v>Pedro Arle Experimental Field of Embrapa Tabuleiros Costeiros</v>
      </c>
      <c r="BO580" s="3" t="str">
        <v>Pedro Arle Experimental Field of Embrapa Tabuleiros Costeiros</v>
      </c>
      <c r="BP580" s="3" t="str">
        <v>Pedro Arle Experimental Field of Embrapa Tabuleiros Costeiros</v>
      </c>
      <c r="BQ580" s="3" t="str">
        <v>Pedro Arle Experimental Field of Embrapa Tabuleiros Costeiros</v>
      </c>
      <c r="BR580" s="3" t="str">
        <v>Pedro Arle Experimental Field of Embrapa Tabuleiros Costeiros</v>
      </c>
      <c r="BS580" s="3" t="str">
        <v>Pedro Arle Experimental Field of Embrapa Tabuleiros Costeiros</v>
      </c>
      <c r="BT580" s="3" t="str">
        <v>Pedro Arle Experimental Field of Embrapa Tabuleiros Costeiros</v>
      </c>
      <c r="BU580" s="3" t="str">
        <v>Pedro Arle Experimental Field of Embrapa Tabuleiros Costeiros</v>
      </c>
      <c r="BV580" s="3" t="str">
        <v>Pedro Arle Experimental Field of Embrapa Tabuleiros Costeiros</v>
      </c>
      <c r="BW580" s="3" t="str">
        <v>Pedro Arle Experimental Field of Embrapa Tabuleiros Costeiros</v>
      </c>
      <c r="BX580" s="3" t="str">
        <v>Pedro Arle Experimental Field of Embrapa Tabuleiros Costeiros</v>
      </c>
      <c r="BY580" s="3" t="str">
        <v>Pedro Arle Experimental Field of Embrapa Tabuleiros Costeiros</v>
      </c>
      <c r="BZ580" s="3" t="str">
        <v>Pedro Arle Experimental Field of Embrapa Tabuleiros Costeiros</v>
      </c>
      <c r="CA580" s="3" t="str">
        <v>Pedro Arle Experimental Field of Embrapa Tabuleiros Costeiros</v>
      </c>
      <c r="CB580" s="3" t="str">
        <v>Pedro Arle Experimental Field of Embrapa Tabuleiros Costeiros</v>
      </c>
      <c r="CC580" s="3" t="str">
        <v>Pedro Arle Experimental Field of Embrapa Tabuleiros Costeiros</v>
      </c>
      <c r="CD580" s="3" t="str">
        <v>Pedro Arle Experimental Field of Embrapa Tabuleiros Costeiros</v>
      </c>
      <c r="CE580" s="3" t="str">
        <v>Pedro Arle Experimental Field of Embrapa Tabuleiros Costeiros</v>
      </c>
      <c r="CF580" s="3" t="str">
        <v>Pedro Arle Experimental Field of Embrapa Tabuleiros Costeiros</v>
      </c>
      <c r="CG580" s="3" t="str">
        <v>Pedro Arle Experimental Field of Embrapa Tabuleiros Costeiros</v>
      </c>
      <c r="CK580" s="3" t="str">
        <v>Pedro Arle Experimental Field of Embrapa Tabuleiros Costeiros</v>
      </c>
      <c r="CM580" s="3" t="str">
        <v>Pedro Arle Experimental Field of Embrapa Tabuleiros Costeiros</v>
      </c>
      <c r="CN580" s="3" t="str">
        <v>Pedro Arle Experimental Field of Embrapa Tabuleiros Costeiros</v>
      </c>
      <c r="CO580" s="3" t="str">
        <v>Pedro Arle Experimental Field of Embrapa Tabuleiros Costeiros</v>
      </c>
      <c r="CP580" s="3" t="str">
        <v>Pedro Arle Experimental Field of Embrapa Tabuleiros Costeiros</v>
      </c>
      <c r="CQ580" s="3" t="str">
        <v>Pedro Arle Experimental Field of Embrapa Tabuleiros Costeiros</v>
      </c>
      <c r="CR580" s="3" t="str">
        <v>Pedro Arle Experimental Field of Embrapa Tabuleiros Costeiros</v>
      </c>
      <c r="CS580" s="3" t="str">
        <v>Pedro Arle Experimental Field of Embrapa Tabuleiros Costeiros</v>
      </c>
      <c r="CT580" s="3" t="str">
        <v>Pedro Arle Experimental Field of Embrapa Tabuleiros Costeiros</v>
      </c>
      <c r="CU580" s="3" t="str">
        <v>Pedro Arle Experimental Field of Embrapa Tabuleiros Costeiros</v>
      </c>
      <c r="CV580" s="3" t="str">
        <v>Pedro Arle Experimental Field of Embrapa Tabuleiros Costeiros</v>
      </c>
      <c r="CW580" s="3" t="str">
        <v>Pedro Arle Experimental Field of Embrapa Tabuleiros Costeiros</v>
      </c>
      <c r="CX580" s="3" t="str">
        <v>Pedro Arle Experimental Field of Embrapa Tabuleiros Costeiros</v>
      </c>
      <c r="CY580" s="3" t="str">
        <v>Pedro Arle Experimental Field of Embrapa Tabuleiros Costeiros</v>
      </c>
      <c r="CZ580" s="3" t="str">
        <v>Pedro Arle Experimental Field of Embrapa Tabuleiros Costeiros</v>
      </c>
      <c r="DA580" s="3" t="str">
        <v>Pedro Arle Experimental Field of Embrapa Tabuleiros Costeiros</v>
      </c>
      <c r="DB580" s="3" t="str">
        <v>Pedro Arle Experimental Field of Embrapa Tabuleiros Costeiros</v>
      </c>
      <c r="DC580" s="3" t="str">
        <v>Pedro Arle Experimental Field of Embrapa Tabuleiros Costeiros</v>
      </c>
      <c r="DD580" s="3" t="str">
        <v>Pedro Arle Experimental Field of Embrapa Tabuleiros Costeiros</v>
      </c>
      <c r="DE580" s="3" t="str">
        <v>Pedro Arle Experimental Field of Embrapa Tabuleiros Costeiros</v>
      </c>
      <c r="DF580" s="3" t="str">
        <v>Pedro Arle Experimental Field of Embrapa Tabuleiros Costeiros</v>
      </c>
      <c r="DG580" s="3" t="str">
        <v>Pedro Arle Experimental Field of Embrapa Tabuleiros Costeiros</v>
      </c>
      <c r="DH580" s="3" t="str">
        <v>Pedro Arle Experimental Field of Embrapa Tabuleiros Costeiros</v>
      </c>
      <c r="DI580" s="3" t="str">
        <v>Pedro Arle Experimental Field of Embrapa Tabuleiros Costeiros</v>
      </c>
      <c r="DJ580" s="3" t="str">
        <v>Pedro Arle Experimental Field of Embrapa Tabuleiros Costeiros</v>
      </c>
      <c r="DK580" s="3" t="str">
        <v>Pedro Arle Experimental Field of Embrapa Tabuleiros Costeiros</v>
      </c>
      <c r="DL580" s="3" t="str">
        <v>Pedro Arle Experimental Field of Embrapa Tabuleiros Costeiros</v>
      </c>
      <c r="DM580" s="3" t="str">
        <v>Pedro Arle Experimental Field of Embrapa Tabuleiros Costeiros</v>
      </c>
      <c r="DN580" s="3" t="str">
        <v>Pedro Arle Experimental Field of Embrapa Tabuleiros Costeiros</v>
      </c>
      <c r="DO580" s="3" t="str">
        <v>Pedro Arle Experimental Field of Embrapa Tabuleiros Costeiros</v>
      </c>
      <c r="DP580" s="3" t="str">
        <v>Pedro Arle Experimental Field of Embrapa Tabuleiros Costeiros</v>
      </c>
    </row>
    <row r="581" spans="1:120" ht="14.5" x14ac:dyDescent="0.35">
      <c r="A581" s="3">
        <v>9.3833300000000008</v>
      </c>
      <c r="B581" s="3">
        <v>13.533329999999999</v>
      </c>
      <c r="C581" s="3" t="s">
        <v>121</v>
      </c>
      <c r="D581" s="3" t="s">
        <v>107</v>
      </c>
      <c r="E581" s="3" t="s">
        <v>7766</v>
      </c>
      <c r="F581" s="3">
        <v>500</v>
      </c>
      <c r="G581"/>
      <c r="H581" s="3" t="str">
        <f>CONCATENATE(site_list[[#This Row],[Country]],site_list[[#This Row],[Site.ID]])</f>
        <v>CameroonPitoa</v>
      </c>
      <c r="BB581" s="3" t="str">
        <v>Pitoa</v>
      </c>
      <c r="BC581" s="3" t="str">
        <v>Pitoa</v>
      </c>
      <c r="BD581" s="3" t="str">
        <v>Pitoa</v>
      </c>
      <c r="BE581" s="3" t="str">
        <v>Pitoa</v>
      </c>
      <c r="BF581" s="3" t="str">
        <v>Pitoa</v>
      </c>
      <c r="BG581" s="3" t="str">
        <v>Pitoa</v>
      </c>
      <c r="BH581" s="3" t="str">
        <v>Pitoa</v>
      </c>
      <c r="BI581" s="3" t="str">
        <v>Pitoa</v>
      </c>
      <c r="BJ581" s="3" t="str">
        <v>Pitoa</v>
      </c>
      <c r="BK581" s="3" t="str">
        <v>Pitoa</v>
      </c>
      <c r="BL581" s="3" t="str">
        <v>Pitoa</v>
      </c>
      <c r="BM581" s="3" t="str">
        <v>Pitoa</v>
      </c>
      <c r="BN581" s="3" t="str">
        <v>Pitoa</v>
      </c>
      <c r="BO581" s="3" t="str">
        <v>Pitoa</v>
      </c>
      <c r="BP581" s="3" t="str">
        <v>Pitoa</v>
      </c>
      <c r="BQ581" s="3" t="str">
        <v>Pitoa</v>
      </c>
      <c r="BR581" s="3" t="str">
        <v>Pitoa</v>
      </c>
      <c r="BS581" s="3" t="str">
        <v>Pitoa</v>
      </c>
      <c r="BT581" s="3" t="str">
        <v>Pitoa</v>
      </c>
      <c r="BU581" s="3" t="str">
        <v>Pitoa</v>
      </c>
      <c r="BV581" s="3" t="str">
        <v>Pitoa</v>
      </c>
      <c r="BW581" s="3" t="str">
        <v>Pitoa</v>
      </c>
      <c r="BX581" s="3" t="str">
        <v>Pitoa</v>
      </c>
      <c r="BY581" s="3" t="str">
        <v>Pitoa</v>
      </c>
      <c r="BZ581" s="3" t="str">
        <v>Pitoa</v>
      </c>
      <c r="CA581" s="3" t="str">
        <v>Pitoa</v>
      </c>
      <c r="CB581" s="3" t="str">
        <v>Pitoa</v>
      </c>
      <c r="CC581" s="3" t="str">
        <v>Pitoa</v>
      </c>
      <c r="CD581" s="3" t="str">
        <v>Pitoa</v>
      </c>
      <c r="CE581" s="3" t="str">
        <v>Pitoa</v>
      </c>
      <c r="CF581" s="3" t="str">
        <v>Pitoa</v>
      </c>
      <c r="CG581" s="3" t="str">
        <v>Pitoa</v>
      </c>
      <c r="CK581" s="3" t="str">
        <v>Pitoa</v>
      </c>
      <c r="CM581" s="3" t="str">
        <v>Pitoa</v>
      </c>
      <c r="CN581" s="3" t="str">
        <v>Pitoa</v>
      </c>
      <c r="CO581" s="3" t="str">
        <v>Pitoa</v>
      </c>
      <c r="CP581" s="3" t="str">
        <v>Pitoa</v>
      </c>
      <c r="CQ581" s="3" t="str">
        <v>Pitoa</v>
      </c>
      <c r="CR581" s="3" t="str">
        <v>Pitoa</v>
      </c>
      <c r="CS581" s="3" t="str">
        <v>Pitoa</v>
      </c>
      <c r="CT581" s="3" t="str">
        <v>Pitoa</v>
      </c>
      <c r="CU581" s="3" t="str">
        <v>Pitoa</v>
      </c>
      <c r="CV581" s="3" t="str">
        <v>Pitoa</v>
      </c>
      <c r="CW581" s="3" t="str">
        <v>Pitoa</v>
      </c>
      <c r="CX581" s="3" t="str">
        <v>Pitoa</v>
      </c>
      <c r="CY581" s="3" t="str">
        <v>Pitoa</v>
      </c>
      <c r="CZ581" s="3" t="str">
        <v>Pitoa</v>
      </c>
      <c r="DA581" s="3" t="str">
        <v>Pitoa</v>
      </c>
      <c r="DB581" s="3" t="str">
        <v>Pitoa</v>
      </c>
      <c r="DC581" s="3" t="str">
        <v>Pitoa</v>
      </c>
      <c r="DD581" s="3" t="str">
        <v>Pitoa</v>
      </c>
      <c r="DE581" s="3" t="str">
        <v>Pitoa</v>
      </c>
      <c r="DF581" s="3" t="str">
        <v>Pitoa</v>
      </c>
      <c r="DG581" s="3" t="str">
        <v>Pitoa</v>
      </c>
      <c r="DH581" s="3" t="str">
        <v>Pitoa</v>
      </c>
      <c r="DI581" s="3" t="str">
        <v>Pitoa</v>
      </c>
      <c r="DJ581" s="3" t="str">
        <v>Pitoa</v>
      </c>
      <c r="DK581" s="3" t="str">
        <v>Pitoa</v>
      </c>
      <c r="DL581" s="3" t="str">
        <v>Pitoa</v>
      </c>
      <c r="DM581" s="3" t="str">
        <v>Pitoa</v>
      </c>
      <c r="DN581" s="3" t="str">
        <v>Pitoa</v>
      </c>
      <c r="DO581" s="3" t="str">
        <v>Pitoa</v>
      </c>
      <c r="DP581" s="3" t="str">
        <v>Pitoa</v>
      </c>
    </row>
    <row r="582" spans="1:120" ht="14.5" x14ac:dyDescent="0.35">
      <c r="A582" s="3">
        <v>11.16839</v>
      </c>
      <c r="B582" s="3">
        <v>-1.14568</v>
      </c>
      <c r="C582" s="3" t="s">
        <v>113</v>
      </c>
      <c r="D582" s="3" t="s">
        <v>107</v>
      </c>
      <c r="E582" s="3" t="s">
        <v>9563</v>
      </c>
      <c r="F582" s="3">
        <v>2000</v>
      </c>
      <c r="G582" t="s">
        <v>508</v>
      </c>
      <c r="H582" s="3" t="str">
        <f>CONCATENATE(site_list[[#This Row],[Country]],site_list[[#This Row],[Site.ID]])</f>
        <v>Burkina FasoPo</v>
      </c>
      <c r="BB582" s="3" t="str">
        <v>Po</v>
      </c>
      <c r="BC582" s="3" t="str">
        <v>Po</v>
      </c>
      <c r="BD582" s="3" t="str">
        <v>Po</v>
      </c>
      <c r="BE582" s="3" t="str">
        <v>Po</v>
      </c>
      <c r="BF582" s="3" t="str">
        <v>Po</v>
      </c>
      <c r="BG582" s="3" t="str">
        <v>Po</v>
      </c>
      <c r="BH582" s="3" t="str">
        <v>Po</v>
      </c>
      <c r="BI582" s="3" t="str">
        <v>Po</v>
      </c>
      <c r="BJ582" s="3" t="str">
        <v>Po</v>
      </c>
      <c r="BK582" s="3" t="str">
        <v>Po</v>
      </c>
      <c r="BL582" s="3" t="str">
        <v>Po</v>
      </c>
      <c r="BM582" s="3" t="str">
        <v>Po</v>
      </c>
      <c r="BN582" s="3" t="str">
        <v>Po</v>
      </c>
      <c r="BO582" s="3" t="str">
        <v>Po</v>
      </c>
      <c r="BP582" s="3" t="str">
        <v>Po</v>
      </c>
      <c r="BQ582" s="3" t="str">
        <v>Po</v>
      </c>
      <c r="BR582" s="3" t="str">
        <v>Po</v>
      </c>
      <c r="BS582" s="3" t="str">
        <v>Po</v>
      </c>
      <c r="BT582" s="3" t="str">
        <v>Po</v>
      </c>
      <c r="BU582" s="3" t="str">
        <v>Po</v>
      </c>
      <c r="BV582" s="3" t="str">
        <v>Po</v>
      </c>
      <c r="BW582" s="3" t="str">
        <v>Po</v>
      </c>
      <c r="BX582" s="3" t="str">
        <v>Po</v>
      </c>
      <c r="BY582" s="3" t="str">
        <v>Po</v>
      </c>
      <c r="BZ582" s="3" t="str">
        <v>Po</v>
      </c>
      <c r="CA582" s="3" t="str">
        <v>Po</v>
      </c>
      <c r="CB582" s="3" t="str">
        <v>Po</v>
      </c>
      <c r="CC582" s="3" t="str">
        <v>Po</v>
      </c>
      <c r="CD582" s="3" t="str">
        <v>Po</v>
      </c>
      <c r="CE582" s="3" t="str">
        <v>Po</v>
      </c>
      <c r="CF582" s="3" t="str">
        <v>Po</v>
      </c>
      <c r="CG582" s="3" t="str">
        <v>Po</v>
      </c>
      <c r="CK582" s="3" t="str">
        <v>Po</v>
      </c>
      <c r="CM582" s="3" t="str">
        <v>Po</v>
      </c>
      <c r="CN582" s="3" t="str">
        <v>Po</v>
      </c>
      <c r="CO582" s="3" t="str">
        <v>Po</v>
      </c>
      <c r="CP582" s="3" t="str">
        <v>Po</v>
      </c>
      <c r="CQ582" s="3" t="str">
        <v>Po</v>
      </c>
      <c r="CR582" s="3" t="str">
        <v>Po</v>
      </c>
      <c r="CS582" s="3" t="str">
        <v>Po</v>
      </c>
      <c r="CT582" s="3" t="str">
        <v>Po</v>
      </c>
      <c r="CU582" s="3" t="str">
        <v>Po</v>
      </c>
      <c r="CV582" s="3" t="str">
        <v>Po</v>
      </c>
      <c r="CW582" s="3" t="str">
        <v>Po</v>
      </c>
      <c r="CX582" s="3" t="str">
        <v>Po</v>
      </c>
      <c r="CY582" s="3" t="str">
        <v>Po</v>
      </c>
      <c r="CZ582" s="3" t="str">
        <v>Po</v>
      </c>
      <c r="DA582" s="3" t="str">
        <v>Po</v>
      </c>
      <c r="DB582" s="3" t="str">
        <v>Po</v>
      </c>
      <c r="DC582" s="3" t="str">
        <v>Po</v>
      </c>
      <c r="DD582" s="3" t="str">
        <v>Po</v>
      </c>
      <c r="DE582" s="3" t="str">
        <v>Po</v>
      </c>
      <c r="DF582" s="3" t="str">
        <v>Po</v>
      </c>
      <c r="DG582" s="3" t="str">
        <v>Po</v>
      </c>
      <c r="DH582" s="3" t="str">
        <v>Po</v>
      </c>
      <c r="DI582" s="3" t="str">
        <v>Po</v>
      </c>
      <c r="DJ582" s="3" t="str">
        <v>Po</v>
      </c>
      <c r="DK582" s="3" t="str">
        <v>Po</v>
      </c>
      <c r="DL582" s="3" t="str">
        <v>Po</v>
      </c>
      <c r="DM582" s="3" t="str">
        <v>Po</v>
      </c>
      <c r="DN582" s="3" t="str">
        <v>Po</v>
      </c>
      <c r="DO582" s="3" t="str">
        <v>Po</v>
      </c>
      <c r="DP582" s="3" t="str">
        <v>Po</v>
      </c>
    </row>
    <row r="583" spans="1:120" ht="14.5" x14ac:dyDescent="0.35">
      <c r="A583" s="3">
        <v>30.904199999999999</v>
      </c>
      <c r="B583" s="3">
        <v>75.806399999999996</v>
      </c>
      <c r="C583" s="3" t="s">
        <v>13662</v>
      </c>
      <c r="D583" s="3" t="s">
        <v>112</v>
      </c>
      <c r="E583" s="3" t="s">
        <v>13705</v>
      </c>
      <c r="F583" s="3">
        <v>200</v>
      </c>
      <c r="G583"/>
      <c r="H583" s="3" t="str">
        <f>CONCATENATE(site_list[[#This Row],[Country]],site_list[[#This Row],[Site.ID]])</f>
        <v>IndiaPunjab Agricultural University (PAU), Ludhiana.</v>
      </c>
      <c r="BB583" s="3" t="str">
        <v>Punjab Agricultural University (PAU), Ludhiana.</v>
      </c>
      <c r="BC583" s="3" t="str">
        <v>Punjab Agricultural University (PAU), Ludhiana.</v>
      </c>
      <c r="BD583" s="3" t="str">
        <v>Punjab Agricultural University (PAU), Ludhiana.</v>
      </c>
      <c r="BE583" s="3" t="str">
        <v>Punjab Agricultural University (PAU), Ludhiana.</v>
      </c>
      <c r="BF583" s="3" t="str">
        <v>Punjab Agricultural University (PAU), Ludhiana.</v>
      </c>
      <c r="BG583" s="3" t="str">
        <v>Punjab Agricultural University (PAU), Ludhiana.</v>
      </c>
      <c r="BH583" s="3" t="str">
        <v>Punjab Agricultural University (PAU), Ludhiana.</v>
      </c>
      <c r="BI583" s="3" t="str">
        <v>Punjab Agricultural University (PAU), Ludhiana.</v>
      </c>
      <c r="BJ583" s="3" t="str">
        <v>Punjab Agricultural University (PAU), Ludhiana.</v>
      </c>
      <c r="BK583" s="3" t="str">
        <v>Punjab Agricultural University (PAU), Ludhiana.</v>
      </c>
      <c r="BL583" s="3" t="str">
        <v>Punjab Agricultural University (PAU), Ludhiana.</v>
      </c>
      <c r="BM583" s="3" t="str">
        <v>Punjab Agricultural University (PAU), Ludhiana.</v>
      </c>
      <c r="BN583" s="3" t="str">
        <v>Punjab Agricultural University (PAU), Ludhiana.</v>
      </c>
      <c r="BO583" s="3" t="str">
        <v>Punjab Agricultural University (PAU), Ludhiana.</v>
      </c>
      <c r="BP583" s="3" t="str">
        <v>Punjab Agricultural University (PAU), Ludhiana.</v>
      </c>
      <c r="BQ583" s="3" t="str">
        <v>Punjab Agricultural University (PAU), Ludhiana.</v>
      </c>
      <c r="BR583" s="3" t="str">
        <v>Punjab Agricultural University (PAU), Ludhiana.</v>
      </c>
      <c r="BS583" s="3" t="str">
        <v>Punjab Agricultural University (PAU), Ludhiana.</v>
      </c>
      <c r="BT583" s="3" t="str">
        <v>Punjab Agricultural University (PAU), Ludhiana.</v>
      </c>
      <c r="BU583" s="3" t="str">
        <v>Punjab Agricultural University (PAU), Ludhiana.</v>
      </c>
      <c r="BV583" s="3" t="str">
        <v>Punjab Agricultural University (PAU), Ludhiana.</v>
      </c>
      <c r="BW583" s="3" t="str">
        <v>Punjab Agricultural University (PAU), Ludhiana.</v>
      </c>
      <c r="BX583" s="3" t="str">
        <v>Punjab Agricultural University (PAU), Ludhiana.</v>
      </c>
      <c r="BY583" s="3" t="str">
        <v>Punjab Agricultural University (PAU), Ludhiana.</v>
      </c>
      <c r="BZ583" s="3" t="str">
        <v>Punjab Agricultural University (PAU), Ludhiana.</v>
      </c>
      <c r="CA583" s="3" t="str">
        <v>Punjab Agricultural University (PAU), Ludhiana.</v>
      </c>
      <c r="CB583" s="3" t="str">
        <v>Punjab Agricultural University (PAU), Ludhiana.</v>
      </c>
      <c r="CC583" s="3" t="str">
        <v>Punjab Agricultural University (PAU), Ludhiana.</v>
      </c>
      <c r="CD583" s="3" t="str">
        <v>Punjab Agricultural University (PAU), Ludhiana.</v>
      </c>
      <c r="CE583" s="3" t="str">
        <v>Punjab Agricultural University (PAU), Ludhiana.</v>
      </c>
      <c r="CF583" s="3" t="str">
        <v>Punjab Agricultural University (PAU), Ludhiana.</v>
      </c>
      <c r="CG583" s="3" t="str">
        <v>Punjab Agricultural University (PAU), Ludhiana.</v>
      </c>
      <c r="CK583" s="3" t="str">
        <v>Punjab Agricultural University (PAU), Ludhiana.</v>
      </c>
      <c r="CM583" s="3" t="str">
        <v>Punjab Agricultural University (PAU), Ludhiana.</v>
      </c>
      <c r="CN583" s="3" t="str">
        <v>Punjab Agricultural University (PAU), Ludhiana.</v>
      </c>
      <c r="CO583" s="3" t="str">
        <v>Punjab Agricultural University (PAU), Ludhiana.</v>
      </c>
      <c r="CP583" s="3" t="str">
        <v>Punjab Agricultural University (PAU), Ludhiana.</v>
      </c>
      <c r="CQ583" s="3" t="str">
        <v>Punjab Agricultural University (PAU), Ludhiana.</v>
      </c>
      <c r="CR583" s="3" t="str">
        <v>Punjab Agricultural University (PAU), Ludhiana.</v>
      </c>
      <c r="CS583" s="3" t="str">
        <v>Punjab Agricultural University (PAU), Ludhiana.</v>
      </c>
      <c r="CT583" s="3" t="str">
        <v>Punjab Agricultural University (PAU), Ludhiana.</v>
      </c>
      <c r="CU583" s="3" t="str">
        <v>Punjab Agricultural University (PAU), Ludhiana.</v>
      </c>
      <c r="CV583" s="3" t="str">
        <v>Punjab Agricultural University (PAU), Ludhiana.</v>
      </c>
      <c r="CW583" s="3" t="str">
        <v>Punjab Agricultural University (PAU), Ludhiana.</v>
      </c>
      <c r="CX583" s="3" t="str">
        <v>Punjab Agricultural University (PAU), Ludhiana.</v>
      </c>
      <c r="CY583" s="3" t="str">
        <v>Punjab Agricultural University (PAU), Ludhiana.</v>
      </c>
      <c r="CZ583" s="3" t="str">
        <v>Punjab Agricultural University (PAU), Ludhiana.</v>
      </c>
      <c r="DA583" s="3" t="str">
        <v>Punjab Agricultural University (PAU), Ludhiana.</v>
      </c>
      <c r="DB583" s="3" t="str">
        <v>Punjab Agricultural University (PAU), Ludhiana.</v>
      </c>
      <c r="DC583" s="3" t="str">
        <v>Punjab Agricultural University (PAU), Ludhiana.</v>
      </c>
      <c r="DD583" s="3" t="str">
        <v>Punjab Agricultural University (PAU), Ludhiana.</v>
      </c>
      <c r="DE583" s="3" t="str">
        <v>Punjab Agricultural University (PAU), Ludhiana.</v>
      </c>
      <c r="DF583" s="3" t="str">
        <v>Punjab Agricultural University (PAU), Ludhiana.</v>
      </c>
      <c r="DG583" s="3" t="str">
        <v>Punjab Agricultural University (PAU), Ludhiana.</v>
      </c>
      <c r="DH583" s="3" t="str">
        <v>Punjab Agricultural University (PAU), Ludhiana.</v>
      </c>
      <c r="DI583" s="3" t="str">
        <v>Punjab Agricultural University (PAU), Ludhiana.</v>
      </c>
      <c r="DJ583" s="3" t="str">
        <v>Punjab Agricultural University (PAU), Ludhiana.</v>
      </c>
      <c r="DK583" s="3" t="str">
        <v>Punjab Agricultural University (PAU), Ludhiana.</v>
      </c>
      <c r="DL583" s="3" t="str">
        <v>Punjab Agricultural University (PAU), Ludhiana.</v>
      </c>
      <c r="DM583" s="3" t="str">
        <v>Punjab Agricultural University (PAU), Ludhiana.</v>
      </c>
      <c r="DN583" s="3" t="str">
        <v>Punjab Agricultural University (PAU), Ludhiana.</v>
      </c>
      <c r="DO583" s="3" t="str">
        <v>Punjab Agricultural University (PAU), Ludhiana.</v>
      </c>
      <c r="DP583" s="3" t="str">
        <v>Punjab Agricultural University (PAU), Ludhiana.</v>
      </c>
    </row>
    <row r="584" spans="1:120" ht="14.5" x14ac:dyDescent="0.35">
      <c r="A584" s="3">
        <v>-3.6139999999999999</v>
      </c>
      <c r="B584" s="3">
        <v>39.843000000000004</v>
      </c>
      <c r="C584" s="3" t="s">
        <v>166</v>
      </c>
      <c r="D584" s="3" t="s">
        <v>107</v>
      </c>
      <c r="E584" s="3" t="s">
        <v>370</v>
      </c>
      <c r="F584" s="3">
        <v>500</v>
      </c>
      <c r="G584"/>
      <c r="H584" s="3" t="str">
        <f>CONCATENATE(site_list[[#This Row],[Country]],site_list[[#This Row],[Site.ID]])</f>
        <v>KenyaPwani University, Kilife</v>
      </c>
      <c r="BB584" s="3" t="str">
        <v>Pwani University, Kilife</v>
      </c>
      <c r="BC584" s="3" t="str">
        <v>Pwani University, Kilife</v>
      </c>
      <c r="BD584" s="3" t="str">
        <v>Pwani University, Kilife</v>
      </c>
      <c r="BE584" s="3" t="str">
        <v>Pwani University, Kilife</v>
      </c>
      <c r="BF584" s="3" t="str">
        <v>Pwani University, Kilife</v>
      </c>
      <c r="BG584" s="3" t="str">
        <v>Pwani University, Kilife</v>
      </c>
      <c r="BH584" s="3" t="str">
        <v>Pwani University, Kilife</v>
      </c>
      <c r="BI584" s="3" t="str">
        <v>Pwani University, Kilife</v>
      </c>
      <c r="BJ584" s="3" t="str">
        <v>Pwani University, Kilife</v>
      </c>
      <c r="BK584" s="3" t="str">
        <v>Pwani University, Kilife</v>
      </c>
      <c r="BL584" s="3" t="str">
        <v>Pwani University, Kilife</v>
      </c>
      <c r="BM584" s="3" t="str">
        <v>Pwani University, Kilife</v>
      </c>
      <c r="BN584" s="3" t="str">
        <v>Pwani University, Kilife</v>
      </c>
      <c r="BO584" s="3" t="str">
        <v>Pwani University, Kilife</v>
      </c>
      <c r="BP584" s="3" t="str">
        <v>Pwani University, Kilife</v>
      </c>
      <c r="BQ584" s="3" t="str">
        <v>Pwani University, Kilife</v>
      </c>
      <c r="BR584" s="3" t="str">
        <v>Pwani University, Kilife</v>
      </c>
      <c r="BS584" s="3" t="str">
        <v>Pwani University, Kilife</v>
      </c>
      <c r="BT584" s="3" t="str">
        <v>Pwani University, Kilife</v>
      </c>
      <c r="BU584" s="3" t="str">
        <v>Pwani University, Kilife</v>
      </c>
      <c r="BV584" s="3" t="str">
        <v>Pwani University, Kilife</v>
      </c>
      <c r="BW584" s="3" t="str">
        <v>Pwani University, Kilife</v>
      </c>
      <c r="BX584" s="3" t="str">
        <v>Pwani University, Kilife</v>
      </c>
      <c r="BY584" s="3" t="str">
        <v>Pwani University, Kilife</v>
      </c>
      <c r="BZ584" s="3" t="str">
        <v>Pwani University, Kilife</v>
      </c>
      <c r="CA584" s="3" t="str">
        <v>Pwani University, Kilife</v>
      </c>
      <c r="CB584" s="3" t="str">
        <v>Pwani University, Kilife</v>
      </c>
      <c r="CC584" s="3" t="str">
        <v>Pwani University, Kilife</v>
      </c>
      <c r="CD584" s="3" t="str">
        <v>Pwani University, Kilife</v>
      </c>
      <c r="CE584" s="3" t="str">
        <v>Pwani University, Kilife</v>
      </c>
      <c r="CF584" s="3" t="str">
        <v>Pwani University, Kilife</v>
      </c>
      <c r="CG584" s="3" t="str">
        <v>Pwani University, Kilife</v>
      </c>
      <c r="CK584" s="3" t="str">
        <v>Pwani University, Kilife</v>
      </c>
      <c r="CM584" s="3" t="str">
        <v>Pwani University, Kilife</v>
      </c>
      <c r="CN584" s="3" t="str">
        <v>Pwani University, Kilife</v>
      </c>
      <c r="CO584" s="3" t="str">
        <v>Pwani University, Kilife</v>
      </c>
      <c r="CP584" s="3" t="str">
        <v>Pwani University, Kilife</v>
      </c>
      <c r="CQ584" s="3" t="str">
        <v>Pwani University, Kilife</v>
      </c>
      <c r="CR584" s="3" t="str">
        <v>Pwani University, Kilife</v>
      </c>
      <c r="CS584" s="3" t="str">
        <v>Pwani University, Kilife</v>
      </c>
      <c r="CT584" s="3" t="str">
        <v>Pwani University, Kilife</v>
      </c>
      <c r="CU584" s="3" t="str">
        <v>Pwani University, Kilife</v>
      </c>
      <c r="CV584" s="3" t="str">
        <v>Pwani University, Kilife</v>
      </c>
      <c r="CW584" s="3" t="str">
        <v>Pwani University, Kilife</v>
      </c>
      <c r="CX584" s="3" t="str">
        <v>Pwani University, Kilife</v>
      </c>
      <c r="CY584" s="3" t="str">
        <v>Pwani University, Kilife</v>
      </c>
      <c r="CZ584" s="3" t="str">
        <v>Pwani University, Kilife</v>
      </c>
      <c r="DA584" s="3" t="str">
        <v>Pwani University, Kilife</v>
      </c>
      <c r="DB584" s="3" t="str">
        <v>Pwani University, Kilife</v>
      </c>
      <c r="DC584" s="3" t="str">
        <v>Pwani University, Kilife</v>
      </c>
      <c r="DD584" s="3" t="str">
        <v>Pwani University, Kilife</v>
      </c>
      <c r="DE584" s="3" t="str">
        <v>Pwani University, Kilife</v>
      </c>
      <c r="DF584" s="3" t="str">
        <v>Pwani University, Kilife</v>
      </c>
      <c r="DG584" s="3" t="str">
        <v>Pwani University, Kilife</v>
      </c>
      <c r="DH584" s="3" t="str">
        <v>Pwani University, Kilife</v>
      </c>
      <c r="DI584" s="3" t="str">
        <v>Pwani University, Kilife</v>
      </c>
      <c r="DJ584" s="3" t="str">
        <v>Pwani University, Kilife</v>
      </c>
      <c r="DK584" s="3" t="str">
        <v>Pwani University, Kilife</v>
      </c>
      <c r="DL584" s="3" t="str">
        <v>Pwani University, Kilife</v>
      </c>
      <c r="DM584" s="3" t="str">
        <v>Pwani University, Kilife</v>
      </c>
      <c r="DN584" s="3" t="str">
        <v>Pwani University, Kilife</v>
      </c>
      <c r="DO584" s="3" t="str">
        <v>Pwani University, Kilife</v>
      </c>
      <c r="DP584" s="3" t="str">
        <v>Pwani University, Kilife</v>
      </c>
    </row>
    <row r="585" spans="1:120" ht="14.5" x14ac:dyDescent="0.35">
      <c r="A585" s="3">
        <v>-2.4824000000000002</v>
      </c>
      <c r="B585" s="3">
        <v>29.770399999999999</v>
      </c>
      <c r="C585" s="3" t="s">
        <v>198</v>
      </c>
      <c r="D585" s="3" t="s">
        <v>112</v>
      </c>
      <c r="E585" s="3" t="s">
        <v>10304</v>
      </c>
      <c r="F585" s="3">
        <v>1000</v>
      </c>
      <c r="G585"/>
      <c r="H585" s="3" t="str">
        <f>CONCATENATE(site_list[[#This Row],[Country]],site_list[[#This Row],[Site.ID]])</f>
        <v>RwandaRAB Rubona</v>
      </c>
      <c r="BB585" s="3" t="str">
        <v>RAB Rubona</v>
      </c>
      <c r="BC585" s="3" t="str">
        <v>RAB Rubona</v>
      </c>
      <c r="BD585" s="3" t="str">
        <v>RAB Rubona</v>
      </c>
      <c r="BE585" s="3" t="str">
        <v>RAB Rubona</v>
      </c>
      <c r="BF585" s="3" t="str">
        <v>RAB Rubona</v>
      </c>
      <c r="BG585" s="3" t="str">
        <v>RAB Rubona</v>
      </c>
      <c r="BH585" s="3" t="str">
        <v>RAB Rubona</v>
      </c>
      <c r="BI585" s="3" t="str">
        <v>RAB Rubona</v>
      </c>
      <c r="BJ585" s="3" t="str">
        <v>RAB Rubona</v>
      </c>
      <c r="BK585" s="3" t="str">
        <v>RAB Rubona</v>
      </c>
      <c r="BL585" s="3" t="str">
        <v>RAB Rubona</v>
      </c>
      <c r="BM585" s="3" t="str">
        <v>RAB Rubona</v>
      </c>
      <c r="BN585" s="3" t="str">
        <v>RAB Rubona</v>
      </c>
      <c r="BO585" s="3" t="str">
        <v>RAB Rubona</v>
      </c>
      <c r="BP585" s="3" t="str">
        <v>RAB Rubona</v>
      </c>
      <c r="BQ585" s="3" t="str">
        <v>RAB Rubona</v>
      </c>
      <c r="BR585" s="3" t="str">
        <v>RAB Rubona</v>
      </c>
      <c r="BS585" s="3" t="str">
        <v>RAB Rubona</v>
      </c>
      <c r="BT585" s="3" t="str">
        <v>RAB Rubona</v>
      </c>
      <c r="BU585" s="3" t="str">
        <v>RAB Rubona</v>
      </c>
      <c r="BV585" s="3" t="str">
        <v>RAB Rubona</v>
      </c>
      <c r="BW585" s="3" t="str">
        <v>RAB Rubona</v>
      </c>
      <c r="BX585" s="3" t="str">
        <v>RAB Rubona</v>
      </c>
      <c r="BY585" s="3" t="str">
        <v>RAB Rubona</v>
      </c>
      <c r="BZ585" s="3" t="str">
        <v>RAB Rubona</v>
      </c>
      <c r="CA585" s="3" t="str">
        <v>RAB Rubona</v>
      </c>
      <c r="CB585" s="3" t="str">
        <v>RAB Rubona</v>
      </c>
      <c r="CC585" s="3" t="str">
        <v>RAB Rubona</v>
      </c>
      <c r="CD585" s="3" t="str">
        <v>RAB Rubona</v>
      </c>
      <c r="CE585" s="3" t="str">
        <v>RAB Rubona</v>
      </c>
      <c r="CF585" s="3" t="str">
        <v>RAB Rubona</v>
      </c>
      <c r="CG585" s="3" t="str">
        <v>RAB Rubona</v>
      </c>
      <c r="CK585" s="3" t="str">
        <v>RAB Rubona</v>
      </c>
      <c r="CM585" s="3" t="str">
        <v>RAB Rubona</v>
      </c>
      <c r="CN585" s="3" t="str">
        <v>RAB Rubona</v>
      </c>
      <c r="CO585" s="3" t="str">
        <v>RAB Rubona</v>
      </c>
      <c r="CP585" s="3" t="str">
        <v>RAB Rubona</v>
      </c>
      <c r="CQ585" s="3" t="str">
        <v>RAB Rubona</v>
      </c>
      <c r="CR585" s="3" t="str">
        <v>RAB Rubona</v>
      </c>
      <c r="CS585" s="3" t="str">
        <v>RAB Rubona</v>
      </c>
      <c r="CT585" s="3" t="str">
        <v>RAB Rubona</v>
      </c>
      <c r="CU585" s="3" t="str">
        <v>RAB Rubona</v>
      </c>
      <c r="CV585" s="3" t="str">
        <v>RAB Rubona</v>
      </c>
      <c r="CW585" s="3" t="str">
        <v>RAB Rubona</v>
      </c>
      <c r="CX585" s="3" t="str">
        <v>RAB Rubona</v>
      </c>
      <c r="CY585" s="3" t="str">
        <v>RAB Rubona</v>
      </c>
      <c r="CZ585" s="3" t="str">
        <v>RAB Rubona</v>
      </c>
      <c r="DA585" s="3" t="str">
        <v>RAB Rubona</v>
      </c>
      <c r="DB585" s="3" t="str">
        <v>RAB Rubona</v>
      </c>
      <c r="DC585" s="3" t="str">
        <v>RAB Rubona</v>
      </c>
      <c r="DD585" s="3" t="str">
        <v>RAB Rubona</v>
      </c>
      <c r="DE585" s="3" t="str">
        <v>RAB Rubona</v>
      </c>
      <c r="DF585" s="3" t="str">
        <v>RAB Rubona</v>
      </c>
      <c r="DG585" s="3" t="str">
        <v>RAB Rubona</v>
      </c>
      <c r="DH585" s="3" t="str">
        <v>RAB Rubona</v>
      </c>
      <c r="DI585" s="3" t="str">
        <v>RAB Rubona</v>
      </c>
      <c r="DJ585" s="3" t="str">
        <v>RAB Rubona</v>
      </c>
      <c r="DK585" s="3" t="str">
        <v>RAB Rubona</v>
      </c>
      <c r="DL585" s="3" t="str">
        <v>RAB Rubona</v>
      </c>
      <c r="DM585" s="3" t="str">
        <v>RAB Rubona</v>
      </c>
      <c r="DN585" s="3" t="str">
        <v>RAB Rubona</v>
      </c>
      <c r="DO585" s="3" t="str">
        <v>RAB Rubona</v>
      </c>
      <c r="DP585" s="3" t="str">
        <v>RAB Rubona</v>
      </c>
    </row>
    <row r="586" spans="1:120" ht="14.5" x14ac:dyDescent="0.35">
      <c r="A586" s="3">
        <v>-2.4166699999999999</v>
      </c>
      <c r="B586" s="3">
        <v>29.8</v>
      </c>
      <c r="C586" s="3" t="s">
        <v>198</v>
      </c>
      <c r="D586" s="3" t="s">
        <v>107</v>
      </c>
      <c r="E586" s="3" t="s">
        <v>482</v>
      </c>
      <c r="F586" s="3">
        <v>917</v>
      </c>
      <c r="G586"/>
      <c r="H586" s="3" t="str">
        <f>CONCATENATE(site_list[[#This Row],[Country]],site_list[[#This Row],[Site.ID]])</f>
        <v>RwandaRAB Songa</v>
      </c>
      <c r="BB586" s="3" t="str">
        <v>RAB Songa</v>
      </c>
      <c r="BC586" s="3" t="str">
        <v>RAB Songa</v>
      </c>
      <c r="BD586" s="3" t="str">
        <v>RAB Songa</v>
      </c>
      <c r="BE586" s="3" t="str">
        <v>RAB Songa</v>
      </c>
      <c r="BF586" s="3" t="str">
        <v>RAB Songa</v>
      </c>
      <c r="BG586" s="3" t="str">
        <v>RAB Songa</v>
      </c>
      <c r="BH586" s="3" t="str">
        <v>RAB Songa</v>
      </c>
      <c r="BI586" s="3" t="str">
        <v>RAB Songa</v>
      </c>
      <c r="BJ586" s="3" t="str">
        <v>RAB Songa</v>
      </c>
      <c r="BK586" s="3" t="str">
        <v>RAB Songa</v>
      </c>
      <c r="BL586" s="3" t="str">
        <v>RAB Songa</v>
      </c>
      <c r="BM586" s="3" t="str">
        <v>RAB Songa</v>
      </c>
      <c r="BN586" s="3" t="str">
        <v>RAB Songa</v>
      </c>
      <c r="BO586" s="3" t="str">
        <v>RAB Songa</v>
      </c>
      <c r="BP586" s="3" t="str">
        <v>RAB Songa</v>
      </c>
      <c r="BQ586" s="3" t="str">
        <v>RAB Songa</v>
      </c>
      <c r="BR586" s="3" t="str">
        <v>RAB Songa</v>
      </c>
      <c r="BS586" s="3" t="str">
        <v>RAB Songa</v>
      </c>
      <c r="BT586" s="3" t="str">
        <v>RAB Songa</v>
      </c>
      <c r="BU586" s="3" t="str">
        <v>RAB Songa</v>
      </c>
      <c r="BV586" s="3" t="str">
        <v>RAB Songa</v>
      </c>
      <c r="BW586" s="3" t="str">
        <v>RAB Songa</v>
      </c>
      <c r="BX586" s="3" t="str">
        <v>RAB Songa</v>
      </c>
      <c r="BY586" s="3" t="str">
        <v>RAB Songa</v>
      </c>
      <c r="BZ586" s="3" t="str">
        <v>RAB Songa</v>
      </c>
      <c r="CA586" s="3" t="str">
        <v>RAB Songa</v>
      </c>
      <c r="CB586" s="3" t="str">
        <v>RAB Songa</v>
      </c>
      <c r="CC586" s="3" t="str">
        <v>RAB Songa</v>
      </c>
      <c r="CD586" s="3" t="str">
        <v>RAB Songa</v>
      </c>
      <c r="CE586" s="3" t="str">
        <v>RAB Songa</v>
      </c>
      <c r="CF586" s="3" t="str">
        <v>RAB Songa</v>
      </c>
      <c r="CG586" s="3" t="str">
        <v>RAB Songa</v>
      </c>
      <c r="CK586" s="3" t="str">
        <v>RAB Songa</v>
      </c>
      <c r="CM586" s="3" t="str">
        <v>RAB Songa</v>
      </c>
      <c r="CN586" s="3" t="str">
        <v>RAB Songa</v>
      </c>
      <c r="CO586" s="3" t="str">
        <v>RAB Songa</v>
      </c>
      <c r="CP586" s="3" t="str">
        <v>RAB Songa</v>
      </c>
      <c r="CQ586" s="3" t="str">
        <v>RAB Songa</v>
      </c>
      <c r="CR586" s="3" t="str">
        <v>RAB Songa</v>
      </c>
      <c r="CS586" s="3" t="str">
        <v>RAB Songa</v>
      </c>
      <c r="CT586" s="3" t="str">
        <v>RAB Songa</v>
      </c>
      <c r="CU586" s="3" t="str">
        <v>RAB Songa</v>
      </c>
      <c r="CV586" s="3" t="str">
        <v>RAB Songa</v>
      </c>
      <c r="CW586" s="3" t="str">
        <v>RAB Songa</v>
      </c>
      <c r="CX586" s="3" t="str">
        <v>RAB Songa</v>
      </c>
      <c r="CY586" s="3" t="str">
        <v>RAB Songa</v>
      </c>
      <c r="CZ586" s="3" t="str">
        <v>RAB Songa</v>
      </c>
      <c r="DA586" s="3" t="str">
        <v>RAB Songa</v>
      </c>
      <c r="DB586" s="3" t="str">
        <v>RAB Songa</v>
      </c>
      <c r="DC586" s="3" t="str">
        <v>RAB Songa</v>
      </c>
      <c r="DD586" s="3" t="str">
        <v>RAB Songa</v>
      </c>
      <c r="DE586" s="3" t="str">
        <v>RAB Songa</v>
      </c>
      <c r="DF586" s="3" t="str">
        <v>RAB Songa</v>
      </c>
      <c r="DG586" s="3" t="str">
        <v>RAB Songa</v>
      </c>
      <c r="DH586" s="3" t="str">
        <v>RAB Songa</v>
      </c>
      <c r="DI586" s="3" t="str">
        <v>RAB Songa</v>
      </c>
      <c r="DJ586" s="3" t="str">
        <v>RAB Songa</v>
      </c>
      <c r="DK586" s="3" t="str">
        <v>RAB Songa</v>
      </c>
      <c r="DL586" s="3" t="str">
        <v>RAB Songa</v>
      </c>
      <c r="DM586" s="3" t="str">
        <v>RAB Songa</v>
      </c>
      <c r="DN586" s="3" t="str">
        <v>RAB Songa</v>
      </c>
      <c r="DO586" s="3" t="str">
        <v>RAB Songa</v>
      </c>
      <c r="DP586" s="3" t="str">
        <v>RAB Songa</v>
      </c>
    </row>
    <row r="587" spans="1:120" ht="14.5" x14ac:dyDescent="0.35">
      <c r="A587" s="3">
        <v>-5.0602999999999998</v>
      </c>
      <c r="B587" s="3">
        <v>-37.397199999999998</v>
      </c>
      <c r="C587" s="3" t="s">
        <v>9239</v>
      </c>
      <c r="D587" s="3" t="s">
        <v>112</v>
      </c>
      <c r="E587" s="3" t="s">
        <v>9755</v>
      </c>
      <c r="F587" s="3">
        <v>200</v>
      </c>
      <c r="G587"/>
      <c r="H587" s="3" t="str">
        <f>CONCATENATE(site_list[[#This Row],[Country]],site_list[[#This Row],[Site.ID]])</f>
        <v>BrazilRafael Fernandes Experimental Farm of the Federal Rural Semiarid University (UFERSA), Mossoro</v>
      </c>
      <c r="BB587" s="3" t="str">
        <v>Rafael Fernandes Experimental Farm of the Federal Rural Semiarid University (UFERSA), Mossoro</v>
      </c>
      <c r="BC587" s="3" t="str">
        <v>Rafael Fernandes Experimental Farm of the Federal Rural Semiarid University (UFERSA), Mossoro</v>
      </c>
      <c r="BD587" s="3" t="str">
        <v>Rafael Fernandes Experimental Farm of the Federal Rural Semiarid University (UFERSA), Mossoro</v>
      </c>
      <c r="BE587" s="3" t="str">
        <v>Rafael Fernandes Experimental Farm of the Federal Rural Semiarid University (UFERSA), Mossoro</v>
      </c>
      <c r="BF587" s="3" t="str">
        <v>Rafael Fernandes Experimental Farm of the Federal Rural Semiarid University (UFERSA), Mossoro</v>
      </c>
      <c r="BG587" s="3" t="str">
        <v>Rafael Fernandes Experimental Farm of the Federal Rural Semiarid University (UFERSA), Mossoro</v>
      </c>
      <c r="BH587" s="3" t="str">
        <v>Rafael Fernandes Experimental Farm of the Federal Rural Semiarid University (UFERSA), Mossoro</v>
      </c>
      <c r="BI587" s="3" t="str">
        <v>Rafael Fernandes Experimental Farm of the Federal Rural Semiarid University (UFERSA), Mossoro</v>
      </c>
      <c r="BJ587" s="3" t="str">
        <v>Rafael Fernandes Experimental Farm of the Federal Rural Semiarid University (UFERSA), Mossoro</v>
      </c>
      <c r="BK587" s="3" t="str">
        <v>Rafael Fernandes Experimental Farm of the Federal Rural Semiarid University (UFERSA), Mossoro</v>
      </c>
      <c r="BL587" s="3" t="str">
        <v>Rafael Fernandes Experimental Farm of the Federal Rural Semiarid University (UFERSA), Mossoro</v>
      </c>
      <c r="BM587" s="3" t="str">
        <v>Rafael Fernandes Experimental Farm of the Federal Rural Semiarid University (UFERSA), Mossoro</v>
      </c>
      <c r="BN587" s="3" t="str">
        <v>Rafael Fernandes Experimental Farm of the Federal Rural Semiarid University (UFERSA), Mossoro</v>
      </c>
      <c r="BO587" s="3" t="str">
        <v>Rafael Fernandes Experimental Farm of the Federal Rural Semiarid University (UFERSA), Mossoro</v>
      </c>
      <c r="BP587" s="3" t="str">
        <v>Rafael Fernandes Experimental Farm of the Federal Rural Semiarid University (UFERSA), Mossoro</v>
      </c>
      <c r="BQ587" s="3" t="str">
        <v>Rafael Fernandes Experimental Farm of the Federal Rural Semiarid University (UFERSA), Mossoro</v>
      </c>
      <c r="BR587" s="3" t="str">
        <v>Rafael Fernandes Experimental Farm of the Federal Rural Semiarid University (UFERSA), Mossoro</v>
      </c>
      <c r="BS587" s="3" t="str">
        <v>Rafael Fernandes Experimental Farm of the Federal Rural Semiarid University (UFERSA), Mossoro</v>
      </c>
      <c r="BT587" s="3" t="str">
        <v>Rafael Fernandes Experimental Farm of the Federal Rural Semiarid University (UFERSA), Mossoro</v>
      </c>
      <c r="BU587" s="3" t="str">
        <v>Rafael Fernandes Experimental Farm of the Federal Rural Semiarid University (UFERSA), Mossoro</v>
      </c>
      <c r="BV587" s="3" t="str">
        <v>Rafael Fernandes Experimental Farm of the Federal Rural Semiarid University (UFERSA), Mossoro</v>
      </c>
      <c r="BW587" s="3" t="str">
        <v>Rafael Fernandes Experimental Farm of the Federal Rural Semiarid University (UFERSA), Mossoro</v>
      </c>
      <c r="BX587" s="3" t="str">
        <v>Rafael Fernandes Experimental Farm of the Federal Rural Semiarid University (UFERSA), Mossoro</v>
      </c>
      <c r="BY587" s="3" t="str">
        <v>Rafael Fernandes Experimental Farm of the Federal Rural Semiarid University (UFERSA), Mossoro</v>
      </c>
      <c r="BZ587" s="3" t="str">
        <v>Rafael Fernandes Experimental Farm of the Federal Rural Semiarid University (UFERSA), Mossoro</v>
      </c>
      <c r="CA587" s="3" t="str">
        <v>Rafael Fernandes Experimental Farm of the Federal Rural Semiarid University (UFERSA), Mossoro</v>
      </c>
      <c r="CB587" s="3" t="str">
        <v>Rafael Fernandes Experimental Farm of the Federal Rural Semiarid University (UFERSA), Mossoro</v>
      </c>
      <c r="CC587" s="3" t="str">
        <v>Rafael Fernandes Experimental Farm of the Federal Rural Semiarid University (UFERSA), Mossoro</v>
      </c>
      <c r="CD587" s="3" t="str">
        <v>Rafael Fernandes Experimental Farm of the Federal Rural Semiarid University (UFERSA), Mossoro</v>
      </c>
      <c r="CE587" s="3" t="str">
        <v>Rafael Fernandes Experimental Farm of the Federal Rural Semiarid University (UFERSA), Mossoro</v>
      </c>
      <c r="CF587" s="3" t="str">
        <v>Rafael Fernandes Experimental Farm of the Federal Rural Semiarid University (UFERSA), Mossoro</v>
      </c>
      <c r="CG587" s="3" t="str">
        <v>Rafael Fernandes Experimental Farm of the Federal Rural Semiarid University (UFERSA), Mossoro</v>
      </c>
      <c r="CK587" s="3" t="str">
        <v>Rafael Fernandes Experimental Farm of the Federal Rural Semiarid University (UFERSA), Mossoro</v>
      </c>
      <c r="CM587" s="3" t="str">
        <v>Rafael Fernandes Experimental Farm of the Federal Rural Semiarid University (UFERSA), Mossoro</v>
      </c>
      <c r="CN587" s="3" t="str">
        <v>Rafael Fernandes Experimental Farm of the Federal Rural Semiarid University (UFERSA), Mossoro</v>
      </c>
      <c r="CO587" s="3" t="str">
        <v>Rafael Fernandes Experimental Farm of the Federal Rural Semiarid University (UFERSA), Mossoro</v>
      </c>
      <c r="CP587" s="3" t="str">
        <v>Rafael Fernandes Experimental Farm of the Federal Rural Semiarid University (UFERSA), Mossoro</v>
      </c>
      <c r="CQ587" s="3" t="str">
        <v>Rafael Fernandes Experimental Farm of the Federal Rural Semiarid University (UFERSA), Mossoro</v>
      </c>
      <c r="CR587" s="3" t="str">
        <v>Rafael Fernandes Experimental Farm of the Federal Rural Semiarid University (UFERSA), Mossoro</v>
      </c>
      <c r="CS587" s="3" t="str">
        <v>Rafael Fernandes Experimental Farm of the Federal Rural Semiarid University (UFERSA), Mossoro</v>
      </c>
      <c r="CT587" s="3" t="str">
        <v>Rafael Fernandes Experimental Farm of the Federal Rural Semiarid University (UFERSA), Mossoro</v>
      </c>
      <c r="CU587" s="3" t="str">
        <v>Rafael Fernandes Experimental Farm of the Federal Rural Semiarid University (UFERSA), Mossoro</v>
      </c>
      <c r="CV587" s="3" t="str">
        <v>Rafael Fernandes Experimental Farm of the Federal Rural Semiarid University (UFERSA), Mossoro</v>
      </c>
      <c r="CW587" s="3" t="str">
        <v>Rafael Fernandes Experimental Farm of the Federal Rural Semiarid University (UFERSA), Mossoro</v>
      </c>
      <c r="CX587" s="3" t="str">
        <v>Rafael Fernandes Experimental Farm of the Federal Rural Semiarid University (UFERSA), Mossoro</v>
      </c>
      <c r="CY587" s="3" t="str">
        <v>Rafael Fernandes Experimental Farm of the Federal Rural Semiarid University (UFERSA), Mossoro</v>
      </c>
      <c r="CZ587" s="3" t="str">
        <v>Rafael Fernandes Experimental Farm of the Federal Rural Semiarid University (UFERSA), Mossoro</v>
      </c>
      <c r="DA587" s="3" t="str">
        <v>Rafael Fernandes Experimental Farm of the Federal Rural Semiarid University (UFERSA), Mossoro</v>
      </c>
      <c r="DB587" s="3" t="str">
        <v>Rafael Fernandes Experimental Farm of the Federal Rural Semiarid University (UFERSA), Mossoro</v>
      </c>
      <c r="DC587" s="3" t="str">
        <v>Rafael Fernandes Experimental Farm of the Federal Rural Semiarid University (UFERSA), Mossoro</v>
      </c>
      <c r="DD587" s="3" t="str">
        <v>Rafael Fernandes Experimental Farm of the Federal Rural Semiarid University (UFERSA), Mossoro</v>
      </c>
      <c r="DE587" s="3" t="str">
        <v>Rafael Fernandes Experimental Farm of the Federal Rural Semiarid University (UFERSA), Mossoro</v>
      </c>
      <c r="DF587" s="3" t="str">
        <v>Rafael Fernandes Experimental Farm of the Federal Rural Semiarid University (UFERSA), Mossoro</v>
      </c>
      <c r="DG587" s="3" t="str">
        <v>Rafael Fernandes Experimental Farm of the Federal Rural Semiarid University (UFERSA), Mossoro</v>
      </c>
      <c r="DH587" s="3" t="str">
        <v>Rafael Fernandes Experimental Farm of the Federal Rural Semiarid University (UFERSA), Mossoro</v>
      </c>
      <c r="DI587" s="3" t="str">
        <v>Rafael Fernandes Experimental Farm of the Federal Rural Semiarid University (UFERSA), Mossoro</v>
      </c>
      <c r="DJ587" s="3" t="str">
        <v>Rafael Fernandes Experimental Farm of the Federal Rural Semiarid University (UFERSA), Mossoro</v>
      </c>
      <c r="DK587" s="3" t="str">
        <v>Rafael Fernandes Experimental Farm of the Federal Rural Semiarid University (UFERSA), Mossoro</v>
      </c>
      <c r="DL587" s="3" t="str">
        <v>Rafael Fernandes Experimental Farm of the Federal Rural Semiarid University (UFERSA), Mossoro</v>
      </c>
      <c r="DM587" s="3" t="str">
        <v>Rafael Fernandes Experimental Farm of the Federal Rural Semiarid University (UFERSA), Mossoro</v>
      </c>
      <c r="DN587" s="3" t="str">
        <v>Rafael Fernandes Experimental Farm of the Federal Rural Semiarid University (UFERSA), Mossoro</v>
      </c>
      <c r="DO587" s="3" t="str">
        <v>Rafael Fernandes Experimental Farm of the Federal Rural Semiarid University (UFERSA), Mossoro</v>
      </c>
      <c r="DP587" s="3" t="str">
        <v>Rafael Fernandes Experimental Farm of the Federal Rural Semiarid University (UFERSA), Mossoro</v>
      </c>
    </row>
    <row r="588" spans="1:120" ht="14.5" x14ac:dyDescent="0.35">
      <c r="A588" s="3">
        <v>14.098000000000001</v>
      </c>
      <c r="B588" s="3">
        <v>34.078000000000003</v>
      </c>
      <c r="C588" s="3" t="s">
        <v>217</v>
      </c>
      <c r="D588" s="3" t="s">
        <v>107</v>
      </c>
      <c r="E588" s="3" t="s">
        <v>536</v>
      </c>
      <c r="F588" s="3">
        <v>1000</v>
      </c>
      <c r="G588"/>
      <c r="H588" s="3" t="str">
        <f>CONCATENATE(site_list[[#This Row],[Country]],site_list[[#This Row],[Site.ID]])</f>
        <v>SudanRahad Research Station, El Fau</v>
      </c>
      <c r="BB588" s="3" t="str">
        <v>Rahad Research Station, El Fau</v>
      </c>
      <c r="BC588" s="3" t="str">
        <v>Rahad Research Station, El Fau</v>
      </c>
      <c r="BD588" s="3" t="str">
        <v>Rahad Research Station, El Fau</v>
      </c>
      <c r="BE588" s="3" t="str">
        <v>Rahad Research Station, El Fau</v>
      </c>
      <c r="BF588" s="3" t="str">
        <v>Rahad Research Station, El Fau</v>
      </c>
      <c r="BG588" s="3" t="str">
        <v>Rahad Research Station, El Fau</v>
      </c>
      <c r="BH588" s="3" t="str">
        <v>Rahad Research Station, El Fau</v>
      </c>
      <c r="BI588" s="3" t="str">
        <v>Rahad Research Station, El Fau</v>
      </c>
      <c r="BJ588" s="3" t="str">
        <v>Rahad Research Station, El Fau</v>
      </c>
      <c r="BK588" s="3" t="str">
        <v>Rahad Research Station, El Fau</v>
      </c>
      <c r="BL588" s="3" t="str">
        <v>Rahad Research Station, El Fau</v>
      </c>
      <c r="BM588" s="3" t="str">
        <v>Rahad Research Station, El Fau</v>
      </c>
      <c r="BN588" s="3" t="str">
        <v>Rahad Research Station, El Fau</v>
      </c>
      <c r="BO588" s="3" t="str">
        <v>Rahad Research Station, El Fau</v>
      </c>
      <c r="BP588" s="3" t="str">
        <v>Rahad Research Station, El Fau</v>
      </c>
      <c r="BQ588" s="3" t="str">
        <v>Rahad Research Station, El Fau</v>
      </c>
      <c r="BR588" s="3" t="str">
        <v>Rahad Research Station, El Fau</v>
      </c>
      <c r="BS588" s="3" t="str">
        <v>Rahad Research Station, El Fau</v>
      </c>
      <c r="BT588" s="3" t="str">
        <v>Rahad Research Station, El Fau</v>
      </c>
      <c r="BU588" s="3" t="str">
        <v>Rahad Research Station, El Fau</v>
      </c>
      <c r="BV588" s="3" t="str">
        <v>Rahad Research Station, El Fau</v>
      </c>
      <c r="BW588" s="3" t="str">
        <v>Rahad Research Station, El Fau</v>
      </c>
      <c r="BX588" s="3" t="str">
        <v>Rahad Research Station, El Fau</v>
      </c>
      <c r="BY588" s="3" t="str">
        <v>Rahad Research Station, El Fau</v>
      </c>
      <c r="BZ588" s="3" t="str">
        <v>Rahad Research Station, El Fau</v>
      </c>
      <c r="CA588" s="3" t="str">
        <v>Rahad Research Station, El Fau</v>
      </c>
      <c r="CB588" s="3" t="str">
        <v>Rahad Research Station, El Fau</v>
      </c>
      <c r="CC588" s="3" t="str">
        <v>Rahad Research Station, El Fau</v>
      </c>
      <c r="CD588" s="3" t="str">
        <v>Rahad Research Station, El Fau</v>
      </c>
      <c r="CE588" s="3" t="str">
        <v>Rahad Research Station, El Fau</v>
      </c>
      <c r="CF588" s="3" t="str">
        <v>Rahad Research Station, El Fau</v>
      </c>
      <c r="CG588" s="3" t="str">
        <v>Rahad Research Station, El Fau</v>
      </c>
      <c r="CK588" s="3" t="str">
        <v>Rahad Research Station, El Fau</v>
      </c>
      <c r="CM588" s="3" t="str">
        <v>Rahad Research Station, El Fau</v>
      </c>
      <c r="CN588" s="3" t="str">
        <v>Rahad Research Station, El Fau</v>
      </c>
      <c r="CO588" s="3" t="str">
        <v>Rahad Research Station, El Fau</v>
      </c>
      <c r="CP588" s="3" t="str">
        <v>Rahad Research Station, El Fau</v>
      </c>
      <c r="CQ588" s="3" t="str">
        <v>Rahad Research Station, El Fau</v>
      </c>
      <c r="CR588" s="3" t="str">
        <v>Rahad Research Station, El Fau</v>
      </c>
      <c r="CS588" s="3" t="str">
        <v>Rahad Research Station, El Fau</v>
      </c>
      <c r="CT588" s="3" t="str">
        <v>Rahad Research Station, El Fau</v>
      </c>
      <c r="CU588" s="3" t="str">
        <v>Rahad Research Station, El Fau</v>
      </c>
      <c r="CV588" s="3" t="str">
        <v>Rahad Research Station, El Fau</v>
      </c>
      <c r="CW588" s="3" t="str">
        <v>Rahad Research Station, El Fau</v>
      </c>
      <c r="CX588" s="3" t="str">
        <v>Rahad Research Station, El Fau</v>
      </c>
      <c r="CY588" s="3" t="str">
        <v>Rahad Research Station, El Fau</v>
      </c>
      <c r="CZ588" s="3" t="str">
        <v>Rahad Research Station, El Fau</v>
      </c>
      <c r="DA588" s="3" t="str">
        <v>Rahad Research Station, El Fau</v>
      </c>
      <c r="DB588" s="3" t="str">
        <v>Rahad Research Station, El Fau</v>
      </c>
      <c r="DC588" s="3" t="str">
        <v>Rahad Research Station, El Fau</v>
      </c>
      <c r="DD588" s="3" t="str">
        <v>Rahad Research Station, El Fau</v>
      </c>
      <c r="DE588" s="3" t="str">
        <v>Rahad Research Station, El Fau</v>
      </c>
      <c r="DF588" s="3" t="str">
        <v>Rahad Research Station, El Fau</v>
      </c>
      <c r="DG588" s="3" t="str">
        <v>Rahad Research Station, El Fau</v>
      </c>
      <c r="DH588" s="3" t="str">
        <v>Rahad Research Station, El Fau</v>
      </c>
      <c r="DI588" s="3" t="str">
        <v>Rahad Research Station, El Fau</v>
      </c>
      <c r="DJ588" s="3" t="str">
        <v>Rahad Research Station, El Fau</v>
      </c>
      <c r="DK588" s="3" t="str">
        <v>Rahad Research Station, El Fau</v>
      </c>
      <c r="DL588" s="3" t="str">
        <v>Rahad Research Station, El Fau</v>
      </c>
      <c r="DM588" s="3" t="str">
        <v>Rahad Research Station, El Fau</v>
      </c>
      <c r="DN588" s="3" t="str">
        <v>Rahad Research Station, El Fau</v>
      </c>
      <c r="DO588" s="3" t="str">
        <v>Rahad Research Station, El Fau</v>
      </c>
      <c r="DP588" s="3" t="str">
        <v>Rahad Research Station, El Fau</v>
      </c>
    </row>
    <row r="589" spans="1:120" ht="14.5" x14ac:dyDescent="0.35">
      <c r="A589" s="3">
        <v>25.978999999999999</v>
      </c>
      <c r="B589" s="3">
        <v>85.68</v>
      </c>
      <c r="C589" s="3" t="s">
        <v>13662</v>
      </c>
      <c r="D589" s="3" t="s">
        <v>112</v>
      </c>
      <c r="E589" s="3" t="s">
        <v>13683</v>
      </c>
      <c r="F589" s="3">
        <v>1000</v>
      </c>
      <c r="G589"/>
      <c r="H589" s="3" t="str">
        <f>CONCATENATE(site_list[[#This Row],[Country]],site_list[[#This Row],[Site.ID]])</f>
        <v>IndiaRajendra Agricultural University</v>
      </c>
      <c r="BB589" s="3" t="str">
        <v>Rajendra Agricultural University</v>
      </c>
      <c r="BC589" s="3" t="str">
        <v>Rajendra Agricultural University</v>
      </c>
      <c r="BD589" s="3" t="str">
        <v>Rajendra Agricultural University</v>
      </c>
      <c r="BE589" s="3" t="str">
        <v>Rajendra Agricultural University</v>
      </c>
      <c r="BF589" s="3" t="str">
        <v>Rajendra Agricultural University</v>
      </c>
      <c r="BG589" s="3" t="str">
        <v>Rajendra Agricultural University</v>
      </c>
      <c r="BH589" s="3" t="str">
        <v>Rajendra Agricultural University</v>
      </c>
      <c r="BI589" s="3" t="str">
        <v>Rajendra Agricultural University</v>
      </c>
      <c r="BJ589" s="3" t="str">
        <v>Rajendra Agricultural University</v>
      </c>
      <c r="BK589" s="3" t="str">
        <v>Rajendra Agricultural University</v>
      </c>
      <c r="BL589" s="3" t="str">
        <v>Rajendra Agricultural University</v>
      </c>
      <c r="BM589" s="3" t="str">
        <v>Rajendra Agricultural University</v>
      </c>
      <c r="BN589" s="3" t="str">
        <v>Rajendra Agricultural University</v>
      </c>
      <c r="BO589" s="3" t="str">
        <v>Rajendra Agricultural University</v>
      </c>
      <c r="BP589" s="3" t="str">
        <v>Rajendra Agricultural University</v>
      </c>
      <c r="BQ589" s="3" t="str">
        <v>Rajendra Agricultural University</v>
      </c>
      <c r="BR589" s="3" t="str">
        <v>Rajendra Agricultural University</v>
      </c>
      <c r="BS589" s="3" t="str">
        <v>Rajendra Agricultural University</v>
      </c>
      <c r="BT589" s="3" t="str">
        <v>Rajendra Agricultural University</v>
      </c>
      <c r="BU589" s="3" t="str">
        <v>Rajendra Agricultural University</v>
      </c>
      <c r="BV589" s="3" t="str">
        <v>Rajendra Agricultural University</v>
      </c>
      <c r="BW589" s="3" t="str">
        <v>Rajendra Agricultural University</v>
      </c>
      <c r="BX589" s="3" t="str">
        <v>Rajendra Agricultural University</v>
      </c>
      <c r="BY589" s="3" t="str">
        <v>Rajendra Agricultural University</v>
      </c>
      <c r="BZ589" s="3" t="str">
        <v>Rajendra Agricultural University</v>
      </c>
      <c r="CA589" s="3" t="str">
        <v>Rajendra Agricultural University</v>
      </c>
      <c r="CB589" s="3" t="str">
        <v>Rajendra Agricultural University</v>
      </c>
      <c r="CC589" s="3" t="str">
        <v>Rajendra Agricultural University</v>
      </c>
      <c r="CD589" s="3" t="str">
        <v>Rajendra Agricultural University</v>
      </c>
      <c r="CE589" s="3" t="str">
        <v>Rajendra Agricultural University</v>
      </c>
      <c r="CF589" s="3" t="str">
        <v>Rajendra Agricultural University</v>
      </c>
      <c r="CG589" s="3" t="str">
        <v>Rajendra Agricultural University</v>
      </c>
      <c r="CK589" s="3" t="str">
        <v>Rajendra Agricultural University</v>
      </c>
      <c r="CM589" s="3" t="str">
        <v>Rajendra Agricultural University</v>
      </c>
      <c r="CN589" s="3" t="str">
        <v>Rajendra Agricultural University</v>
      </c>
      <c r="CO589" s="3" t="str">
        <v>Rajendra Agricultural University</v>
      </c>
      <c r="CP589" s="3" t="str">
        <v>Rajendra Agricultural University</v>
      </c>
      <c r="CQ589" s="3" t="str">
        <v>Rajendra Agricultural University</v>
      </c>
      <c r="CR589" s="3" t="str">
        <v>Rajendra Agricultural University</v>
      </c>
      <c r="CS589" s="3" t="str">
        <v>Rajendra Agricultural University</v>
      </c>
      <c r="CT589" s="3" t="str">
        <v>Rajendra Agricultural University</v>
      </c>
      <c r="CU589" s="3" t="str">
        <v>Rajendra Agricultural University</v>
      </c>
      <c r="CV589" s="3" t="str">
        <v>Rajendra Agricultural University</v>
      </c>
      <c r="CW589" s="3" t="str">
        <v>Rajendra Agricultural University</v>
      </c>
      <c r="CX589" s="3" t="str">
        <v>Rajendra Agricultural University</v>
      </c>
      <c r="CY589" s="3" t="str">
        <v>Rajendra Agricultural University</v>
      </c>
      <c r="CZ589" s="3" t="str">
        <v>Rajendra Agricultural University</v>
      </c>
      <c r="DA589" s="3" t="str">
        <v>Rajendra Agricultural University</v>
      </c>
      <c r="DB589" s="3" t="str">
        <v>Rajendra Agricultural University</v>
      </c>
      <c r="DC589" s="3" t="str">
        <v>Rajendra Agricultural University</v>
      </c>
      <c r="DD589" s="3" t="str">
        <v>Rajendra Agricultural University</v>
      </c>
      <c r="DE589" s="3" t="str">
        <v>Rajendra Agricultural University</v>
      </c>
      <c r="DF589" s="3" t="str">
        <v>Rajendra Agricultural University</v>
      </c>
      <c r="DG589" s="3" t="str">
        <v>Rajendra Agricultural University</v>
      </c>
      <c r="DH589" s="3" t="str">
        <v>Rajendra Agricultural University</v>
      </c>
      <c r="DI589" s="3" t="str">
        <v>Rajendra Agricultural University</v>
      </c>
      <c r="DJ589" s="3" t="str">
        <v>Rajendra Agricultural University</v>
      </c>
      <c r="DK589" s="3" t="str">
        <v>Rajendra Agricultural University</v>
      </c>
      <c r="DL589" s="3" t="str">
        <v>Rajendra Agricultural University</v>
      </c>
      <c r="DM589" s="3" t="str">
        <v>Rajendra Agricultural University</v>
      </c>
      <c r="DN589" s="3" t="str">
        <v>Rajendra Agricultural University</v>
      </c>
      <c r="DO589" s="3" t="str">
        <v>Rajendra Agricultural University</v>
      </c>
      <c r="DP589" s="3" t="str">
        <v>Rajendra Agricultural University</v>
      </c>
    </row>
    <row r="590" spans="1:120" ht="14.5" x14ac:dyDescent="0.35">
      <c r="A590" s="3">
        <v>27.07</v>
      </c>
      <c r="B590" s="3">
        <v>84.929000000000002</v>
      </c>
      <c r="C590" s="3" t="s">
        <v>13684</v>
      </c>
      <c r="D590" s="3" t="s">
        <v>112</v>
      </c>
      <c r="E590" s="3" t="s">
        <v>13685</v>
      </c>
      <c r="F590" s="3">
        <v>500</v>
      </c>
      <c r="G590"/>
      <c r="H590" s="3" t="str">
        <f>CONCATENATE(site_list[[#This Row],[Country]],site_list[[#This Row],[Site.ID]])</f>
        <v>NepalRegional Agricultural Research Station, Parwanipur, Nepal.</v>
      </c>
      <c r="BB590" s="3" t="str">
        <v>Regional Agricultural Research Station, Parwanipur, Nepal.</v>
      </c>
      <c r="BC590" s="3" t="str">
        <v>Regional Agricultural Research Station, Parwanipur, Nepal.</v>
      </c>
      <c r="BD590" s="3" t="str">
        <v>Regional Agricultural Research Station, Parwanipur, Nepal.</v>
      </c>
      <c r="BE590" s="3" t="str">
        <v>Regional Agricultural Research Station, Parwanipur, Nepal.</v>
      </c>
      <c r="BF590" s="3" t="str">
        <v>Regional Agricultural Research Station, Parwanipur, Nepal.</v>
      </c>
      <c r="BG590" s="3" t="str">
        <v>Regional Agricultural Research Station, Parwanipur, Nepal.</v>
      </c>
      <c r="BH590" s="3" t="str">
        <v>Regional Agricultural Research Station, Parwanipur, Nepal.</v>
      </c>
      <c r="BI590" s="3" t="str">
        <v>Regional Agricultural Research Station, Parwanipur, Nepal.</v>
      </c>
      <c r="BJ590" s="3" t="str">
        <v>Regional Agricultural Research Station, Parwanipur, Nepal.</v>
      </c>
      <c r="BK590" s="3" t="str">
        <v>Regional Agricultural Research Station, Parwanipur, Nepal.</v>
      </c>
      <c r="BL590" s="3" t="str">
        <v>Regional Agricultural Research Station, Parwanipur, Nepal.</v>
      </c>
      <c r="BM590" s="3" t="str">
        <v>Regional Agricultural Research Station, Parwanipur, Nepal.</v>
      </c>
      <c r="BN590" s="3" t="str">
        <v>Regional Agricultural Research Station, Parwanipur, Nepal.</v>
      </c>
      <c r="BO590" s="3" t="str">
        <v>Regional Agricultural Research Station, Parwanipur, Nepal.</v>
      </c>
      <c r="BP590" s="3" t="str">
        <v>Regional Agricultural Research Station, Parwanipur, Nepal.</v>
      </c>
      <c r="BQ590" s="3" t="str">
        <v>Regional Agricultural Research Station, Parwanipur, Nepal.</v>
      </c>
      <c r="BR590" s="3" t="str">
        <v>Regional Agricultural Research Station, Parwanipur, Nepal.</v>
      </c>
      <c r="BS590" s="3" t="str">
        <v>Regional Agricultural Research Station, Parwanipur, Nepal.</v>
      </c>
      <c r="BT590" s="3" t="str">
        <v>Regional Agricultural Research Station, Parwanipur, Nepal.</v>
      </c>
      <c r="BU590" s="3" t="str">
        <v>Regional Agricultural Research Station, Parwanipur, Nepal.</v>
      </c>
      <c r="BV590" s="3" t="str">
        <v>Regional Agricultural Research Station, Parwanipur, Nepal.</v>
      </c>
      <c r="BW590" s="3" t="str">
        <v>Regional Agricultural Research Station, Parwanipur, Nepal.</v>
      </c>
      <c r="BX590" s="3" t="str">
        <v>Regional Agricultural Research Station, Parwanipur, Nepal.</v>
      </c>
      <c r="BY590" s="3" t="str">
        <v>Regional Agricultural Research Station, Parwanipur, Nepal.</v>
      </c>
      <c r="BZ590" s="3" t="str">
        <v>Regional Agricultural Research Station, Parwanipur, Nepal.</v>
      </c>
      <c r="CA590" s="3" t="str">
        <v>Regional Agricultural Research Station, Parwanipur, Nepal.</v>
      </c>
      <c r="CB590" s="3" t="str">
        <v>Regional Agricultural Research Station, Parwanipur, Nepal.</v>
      </c>
      <c r="CC590" s="3" t="str">
        <v>Regional Agricultural Research Station, Parwanipur, Nepal.</v>
      </c>
      <c r="CD590" s="3" t="str">
        <v>Regional Agricultural Research Station, Parwanipur, Nepal.</v>
      </c>
      <c r="CE590" s="3" t="str">
        <v>Regional Agricultural Research Station, Parwanipur, Nepal.</v>
      </c>
      <c r="CF590" s="3" t="str">
        <v>Regional Agricultural Research Station, Parwanipur, Nepal.</v>
      </c>
      <c r="CG590" s="3" t="str">
        <v>Regional Agricultural Research Station, Parwanipur, Nepal.</v>
      </c>
      <c r="CK590" s="3" t="str">
        <v>Regional Agricultural Research Station, Parwanipur, Nepal.</v>
      </c>
      <c r="CM590" s="3" t="str">
        <v>Regional Agricultural Research Station, Parwanipur, Nepal.</v>
      </c>
      <c r="CN590" s="3" t="str">
        <v>Regional Agricultural Research Station, Parwanipur, Nepal.</v>
      </c>
      <c r="CO590" s="3" t="str">
        <v>Regional Agricultural Research Station, Parwanipur, Nepal.</v>
      </c>
      <c r="CP590" s="3" t="str">
        <v>Regional Agricultural Research Station, Parwanipur, Nepal.</v>
      </c>
      <c r="CQ590" s="3" t="str">
        <v>Regional Agricultural Research Station, Parwanipur, Nepal.</v>
      </c>
      <c r="CR590" s="3" t="str">
        <v>Regional Agricultural Research Station, Parwanipur, Nepal.</v>
      </c>
      <c r="CS590" s="3" t="str">
        <v>Regional Agricultural Research Station, Parwanipur, Nepal.</v>
      </c>
      <c r="CT590" s="3" t="str">
        <v>Regional Agricultural Research Station, Parwanipur, Nepal.</v>
      </c>
      <c r="CU590" s="3" t="str">
        <v>Regional Agricultural Research Station, Parwanipur, Nepal.</v>
      </c>
      <c r="CV590" s="3" t="str">
        <v>Regional Agricultural Research Station, Parwanipur, Nepal.</v>
      </c>
      <c r="CW590" s="3" t="str">
        <v>Regional Agricultural Research Station, Parwanipur, Nepal.</v>
      </c>
      <c r="CX590" s="3" t="str">
        <v>Regional Agricultural Research Station, Parwanipur, Nepal.</v>
      </c>
      <c r="CY590" s="3" t="str">
        <v>Regional Agricultural Research Station, Parwanipur, Nepal.</v>
      </c>
      <c r="CZ590" s="3" t="str">
        <v>Regional Agricultural Research Station, Parwanipur, Nepal.</v>
      </c>
      <c r="DA590" s="3" t="str">
        <v>Regional Agricultural Research Station, Parwanipur, Nepal.</v>
      </c>
      <c r="DB590" s="3" t="str">
        <v>Regional Agricultural Research Station, Parwanipur, Nepal.</v>
      </c>
      <c r="DC590" s="3" t="str">
        <v>Regional Agricultural Research Station, Parwanipur, Nepal.</v>
      </c>
      <c r="DD590" s="3" t="str">
        <v>Regional Agricultural Research Station, Parwanipur, Nepal.</v>
      </c>
      <c r="DE590" s="3" t="str">
        <v>Regional Agricultural Research Station, Parwanipur, Nepal.</v>
      </c>
      <c r="DF590" s="3" t="str">
        <v>Regional Agricultural Research Station, Parwanipur, Nepal.</v>
      </c>
      <c r="DG590" s="3" t="str">
        <v>Regional Agricultural Research Station, Parwanipur, Nepal.</v>
      </c>
      <c r="DH590" s="3" t="str">
        <v>Regional Agricultural Research Station, Parwanipur, Nepal.</v>
      </c>
      <c r="DI590" s="3" t="str">
        <v>Regional Agricultural Research Station, Parwanipur, Nepal.</v>
      </c>
      <c r="DJ590" s="3" t="str">
        <v>Regional Agricultural Research Station, Parwanipur, Nepal.</v>
      </c>
      <c r="DK590" s="3" t="str">
        <v>Regional Agricultural Research Station, Parwanipur, Nepal.</v>
      </c>
      <c r="DL590" s="3" t="str">
        <v>Regional Agricultural Research Station, Parwanipur, Nepal.</v>
      </c>
      <c r="DM590" s="3" t="str">
        <v>Regional Agricultural Research Station, Parwanipur, Nepal.</v>
      </c>
      <c r="DN590" s="3" t="str">
        <v>Regional Agricultural Research Station, Parwanipur, Nepal.</v>
      </c>
      <c r="DO590" s="3" t="str">
        <v>Regional Agricultural Research Station, Parwanipur, Nepal.</v>
      </c>
      <c r="DP590" s="3" t="str">
        <v>Regional Agricultural Research Station, Parwanipur, Nepal.</v>
      </c>
    </row>
    <row r="591" spans="1:120" ht="14.5" x14ac:dyDescent="0.35">
      <c r="A591" s="3">
        <v>9.0150000000000006</v>
      </c>
      <c r="B591" s="3">
        <v>-12.951000000000001</v>
      </c>
      <c r="C591" s="3" t="s">
        <v>209</v>
      </c>
      <c r="D591" s="3" t="s">
        <v>107</v>
      </c>
      <c r="E591" s="3" t="s">
        <v>492</v>
      </c>
      <c r="F591" s="3">
        <v>1000</v>
      </c>
      <c r="G591"/>
      <c r="H591" s="3" t="str">
        <f>CONCATENATE(site_list[[#This Row],[Country]],site_list[[#This Row],[Site.ID]])</f>
        <v>Sierra LeoneRice Research Station, Rokupr</v>
      </c>
      <c r="BB591" s="3" t="str">
        <v>Rice Research Station, Rokupr</v>
      </c>
      <c r="BC591" s="3" t="str">
        <v>Rice Research Station, Rokupr</v>
      </c>
      <c r="BD591" s="3" t="str">
        <v>Rice Research Station, Rokupr</v>
      </c>
      <c r="BE591" s="3" t="str">
        <v>Rice Research Station, Rokupr</v>
      </c>
      <c r="BF591" s="3" t="str">
        <v>Rice Research Station, Rokupr</v>
      </c>
      <c r="BG591" s="3" t="str">
        <v>Rice Research Station, Rokupr</v>
      </c>
      <c r="BH591" s="3" t="str">
        <v>Rice Research Station, Rokupr</v>
      </c>
      <c r="BI591" s="3" t="str">
        <v>Rice Research Station, Rokupr</v>
      </c>
      <c r="BJ591" s="3" t="str">
        <v>Rice Research Station, Rokupr</v>
      </c>
      <c r="BK591" s="3" t="str">
        <v>Rice Research Station, Rokupr</v>
      </c>
      <c r="BL591" s="3" t="str">
        <v>Rice Research Station, Rokupr</v>
      </c>
      <c r="BM591" s="3" t="str">
        <v>Rice Research Station, Rokupr</v>
      </c>
      <c r="BN591" s="3" t="str">
        <v>Rice Research Station, Rokupr</v>
      </c>
      <c r="BO591" s="3" t="str">
        <v>Rice Research Station, Rokupr</v>
      </c>
      <c r="BP591" s="3" t="str">
        <v>Rice Research Station, Rokupr</v>
      </c>
      <c r="BQ591" s="3" t="str">
        <v>Rice Research Station, Rokupr</v>
      </c>
      <c r="BR591" s="3" t="str">
        <v>Rice Research Station, Rokupr</v>
      </c>
      <c r="BS591" s="3" t="str">
        <v>Rice Research Station, Rokupr</v>
      </c>
      <c r="BT591" s="3" t="str">
        <v>Rice Research Station, Rokupr</v>
      </c>
      <c r="BU591" s="3" t="str">
        <v>Rice Research Station, Rokupr</v>
      </c>
      <c r="BV591" s="3" t="str">
        <v>Rice Research Station, Rokupr</v>
      </c>
      <c r="BW591" s="3" t="str">
        <v>Rice Research Station, Rokupr</v>
      </c>
      <c r="BX591" s="3" t="str">
        <v>Rice Research Station, Rokupr</v>
      </c>
      <c r="BY591" s="3" t="str">
        <v>Rice Research Station, Rokupr</v>
      </c>
      <c r="BZ591" s="3" t="str">
        <v>Rice Research Station, Rokupr</v>
      </c>
      <c r="CA591" s="3" t="str">
        <v>Rice Research Station, Rokupr</v>
      </c>
      <c r="CB591" s="3" t="str">
        <v>Rice Research Station, Rokupr</v>
      </c>
      <c r="CC591" s="3" t="str">
        <v>Rice Research Station, Rokupr</v>
      </c>
      <c r="CD591" s="3" t="str">
        <v>Rice Research Station, Rokupr</v>
      </c>
      <c r="CE591" s="3" t="str">
        <v>Rice Research Station, Rokupr</v>
      </c>
      <c r="CF591" s="3" t="str">
        <v>Rice Research Station, Rokupr</v>
      </c>
      <c r="CG591" s="3" t="str">
        <v>Rice Research Station, Rokupr</v>
      </c>
      <c r="CK591" s="3" t="str">
        <v>Rice Research Station, Rokupr</v>
      </c>
      <c r="CM591" s="3" t="str">
        <v>Rice Research Station, Rokupr</v>
      </c>
      <c r="CN591" s="3" t="str">
        <v>Rice Research Station, Rokupr</v>
      </c>
      <c r="CO591" s="3" t="str">
        <v>Rice Research Station, Rokupr</v>
      </c>
      <c r="CP591" s="3" t="str">
        <v>Rice Research Station, Rokupr</v>
      </c>
      <c r="CQ591" s="3" t="str">
        <v>Rice Research Station, Rokupr</v>
      </c>
      <c r="CR591" s="3" t="str">
        <v>Rice Research Station, Rokupr</v>
      </c>
      <c r="CS591" s="3" t="str">
        <v>Rice Research Station, Rokupr</v>
      </c>
      <c r="CT591" s="3" t="str">
        <v>Rice Research Station, Rokupr</v>
      </c>
      <c r="CU591" s="3" t="str">
        <v>Rice Research Station, Rokupr</v>
      </c>
      <c r="CV591" s="3" t="str">
        <v>Rice Research Station, Rokupr</v>
      </c>
      <c r="CW591" s="3" t="str">
        <v>Rice Research Station, Rokupr</v>
      </c>
      <c r="CX591" s="3" t="str">
        <v>Rice Research Station, Rokupr</v>
      </c>
      <c r="CY591" s="3" t="str">
        <v>Rice Research Station, Rokupr</v>
      </c>
      <c r="CZ591" s="3" t="str">
        <v>Rice Research Station, Rokupr</v>
      </c>
      <c r="DA591" s="3" t="str">
        <v>Rice Research Station, Rokupr</v>
      </c>
      <c r="DB591" s="3" t="str">
        <v>Rice Research Station, Rokupr</v>
      </c>
      <c r="DC591" s="3" t="str">
        <v>Rice Research Station, Rokupr</v>
      </c>
      <c r="DD591" s="3" t="str">
        <v>Rice Research Station, Rokupr</v>
      </c>
      <c r="DE591" s="3" t="str">
        <v>Rice Research Station, Rokupr</v>
      </c>
      <c r="DF591" s="3" t="str">
        <v>Rice Research Station, Rokupr</v>
      </c>
      <c r="DG591" s="3" t="str">
        <v>Rice Research Station, Rokupr</v>
      </c>
      <c r="DH591" s="3" t="str">
        <v>Rice Research Station, Rokupr</v>
      </c>
      <c r="DI591" s="3" t="str">
        <v>Rice Research Station, Rokupr</v>
      </c>
      <c r="DJ591" s="3" t="str">
        <v>Rice Research Station, Rokupr</v>
      </c>
      <c r="DK591" s="3" t="str">
        <v>Rice Research Station, Rokupr</v>
      </c>
      <c r="DL591" s="3" t="str">
        <v>Rice Research Station, Rokupr</v>
      </c>
      <c r="DM591" s="3" t="str">
        <v>Rice Research Station, Rokupr</v>
      </c>
      <c r="DN591" s="3" t="str">
        <v>Rice Research Station, Rokupr</v>
      </c>
      <c r="DO591" s="3" t="str">
        <v>Rice Research Station, Rokupr</v>
      </c>
      <c r="DP591" s="3" t="str">
        <v>Rice Research Station, Rokupr</v>
      </c>
    </row>
    <row r="592" spans="1:120" ht="14.5" x14ac:dyDescent="0.35">
      <c r="A592" s="3">
        <v>-34.366</v>
      </c>
      <c r="B592" s="3">
        <v>19.866669999999999</v>
      </c>
      <c r="C592" s="3" t="s">
        <v>215</v>
      </c>
      <c r="D592" s="3" t="s">
        <v>107</v>
      </c>
      <c r="E592" s="3" t="s">
        <v>7767</v>
      </c>
      <c r="F592" s="3">
        <v>500</v>
      </c>
      <c r="G592"/>
      <c r="H592" s="3" t="str">
        <f>CONCATENATE(site_list[[#This Row],[Country]],site_list[[#This Row],[Site.ID]])</f>
        <v>South AfricaRoodebloem</v>
      </c>
      <c r="BB592" s="3" t="str">
        <v>Roodebloem</v>
      </c>
      <c r="BC592" s="3" t="str">
        <v>Roodebloem</v>
      </c>
      <c r="BD592" s="3" t="str">
        <v>Roodebloem</v>
      </c>
      <c r="BE592" s="3" t="str">
        <v>Roodebloem</v>
      </c>
      <c r="BF592" s="3" t="str">
        <v>Roodebloem</v>
      </c>
      <c r="BG592" s="3" t="str">
        <v>Roodebloem</v>
      </c>
      <c r="BH592" s="3" t="str">
        <v>Roodebloem</v>
      </c>
      <c r="BI592" s="3" t="str">
        <v>Roodebloem</v>
      </c>
      <c r="BJ592" s="3" t="str">
        <v>Roodebloem</v>
      </c>
      <c r="BK592" s="3" t="str">
        <v>Roodebloem</v>
      </c>
      <c r="BL592" s="3" t="str">
        <v>Roodebloem</v>
      </c>
      <c r="BM592" s="3" t="str">
        <v>Roodebloem</v>
      </c>
      <c r="BN592" s="3" t="str">
        <v>Roodebloem</v>
      </c>
      <c r="BO592" s="3" t="str">
        <v>Roodebloem</v>
      </c>
      <c r="BP592" s="3" t="str">
        <v>Roodebloem</v>
      </c>
      <c r="BQ592" s="3" t="str">
        <v>Roodebloem</v>
      </c>
      <c r="BR592" s="3" t="str">
        <v>Roodebloem</v>
      </c>
      <c r="BS592" s="3" t="str">
        <v>Roodebloem</v>
      </c>
      <c r="BT592" s="3" t="str">
        <v>Roodebloem</v>
      </c>
      <c r="BU592" s="3" t="str">
        <v>Roodebloem</v>
      </c>
      <c r="BV592" s="3" t="str">
        <v>Roodebloem</v>
      </c>
      <c r="BW592" s="3" t="str">
        <v>Roodebloem</v>
      </c>
      <c r="BX592" s="3" t="str">
        <v>Roodebloem</v>
      </c>
      <c r="BY592" s="3" t="str">
        <v>Roodebloem</v>
      </c>
      <c r="BZ592" s="3" t="str">
        <v>Roodebloem</v>
      </c>
      <c r="CA592" s="3" t="str">
        <v>Roodebloem</v>
      </c>
      <c r="CB592" s="3" t="str">
        <v>Roodebloem</v>
      </c>
      <c r="CC592" s="3" t="str">
        <v>Roodebloem</v>
      </c>
      <c r="CD592" s="3" t="str">
        <v>Roodebloem</v>
      </c>
      <c r="CE592" s="3" t="str">
        <v>Roodebloem</v>
      </c>
      <c r="CF592" s="3" t="str">
        <v>Roodebloem</v>
      </c>
      <c r="CG592" s="3" t="str">
        <v>Roodebloem</v>
      </c>
      <c r="CK592" s="3" t="str">
        <v>Roodebloem</v>
      </c>
      <c r="CM592" s="3" t="str">
        <v>Roodebloem</v>
      </c>
      <c r="CN592" s="3" t="str">
        <v>Roodebloem</v>
      </c>
      <c r="CO592" s="3" t="str">
        <v>Roodebloem</v>
      </c>
      <c r="CP592" s="3" t="str">
        <v>Roodebloem</v>
      </c>
      <c r="CQ592" s="3" t="str">
        <v>Roodebloem</v>
      </c>
      <c r="CR592" s="3" t="str">
        <v>Roodebloem</v>
      </c>
      <c r="CS592" s="3" t="str">
        <v>Roodebloem</v>
      </c>
      <c r="CT592" s="3" t="str">
        <v>Roodebloem</v>
      </c>
      <c r="CU592" s="3" t="str">
        <v>Roodebloem</v>
      </c>
      <c r="CV592" s="3" t="str">
        <v>Roodebloem</v>
      </c>
      <c r="CW592" s="3" t="str">
        <v>Roodebloem</v>
      </c>
      <c r="CX592" s="3" t="str">
        <v>Roodebloem</v>
      </c>
      <c r="CY592" s="3" t="str">
        <v>Roodebloem</v>
      </c>
      <c r="CZ592" s="3" t="str">
        <v>Roodebloem</v>
      </c>
      <c r="DA592" s="3" t="str">
        <v>Roodebloem</v>
      </c>
      <c r="DB592" s="3" t="str">
        <v>Roodebloem</v>
      </c>
      <c r="DC592" s="3" t="str">
        <v>Roodebloem</v>
      </c>
      <c r="DD592" s="3" t="str">
        <v>Roodebloem</v>
      </c>
      <c r="DE592" s="3" t="str">
        <v>Roodebloem</v>
      </c>
      <c r="DF592" s="3" t="str">
        <v>Roodebloem</v>
      </c>
      <c r="DG592" s="3" t="str">
        <v>Roodebloem</v>
      </c>
      <c r="DH592" s="3" t="str">
        <v>Roodebloem</v>
      </c>
      <c r="DI592" s="3" t="str">
        <v>Roodebloem</v>
      </c>
      <c r="DJ592" s="3" t="str">
        <v>Roodebloem</v>
      </c>
      <c r="DK592" s="3" t="str">
        <v>Roodebloem</v>
      </c>
      <c r="DL592" s="3" t="str">
        <v>Roodebloem</v>
      </c>
      <c r="DM592" s="3" t="str">
        <v>Roodebloem</v>
      </c>
      <c r="DN592" s="3" t="str">
        <v>Roodebloem</v>
      </c>
      <c r="DO592" s="3" t="str">
        <v>Roodebloem</v>
      </c>
      <c r="DP592" s="3" t="str">
        <v>Roodebloem</v>
      </c>
    </row>
    <row r="593" spans="1:120" ht="14.5" x14ac:dyDescent="0.35">
      <c r="A593" s="3">
        <v>-26</v>
      </c>
      <c r="B593" s="3">
        <v>28.58333</v>
      </c>
      <c r="C593" s="3" t="s">
        <v>215</v>
      </c>
      <c r="D593" s="3" t="s">
        <v>107</v>
      </c>
      <c r="E593" s="3" t="s">
        <v>514</v>
      </c>
      <c r="F593" s="3">
        <v>917</v>
      </c>
      <c r="G593"/>
      <c r="H593" s="3" t="str">
        <f>CONCATENATE(site_list[[#This Row],[Country]],site_list[[#This Row],[Site.ID]])</f>
        <v>South AfricaRoodeplaat</v>
      </c>
      <c r="BB593" s="3" t="str">
        <v>Roodeplaat</v>
      </c>
      <c r="BC593" s="3" t="str">
        <v>Roodeplaat</v>
      </c>
      <c r="BD593" s="3" t="str">
        <v>Roodeplaat</v>
      </c>
      <c r="BE593" s="3" t="str">
        <v>Roodeplaat</v>
      </c>
      <c r="BF593" s="3" t="str">
        <v>Roodeplaat</v>
      </c>
      <c r="BG593" s="3" t="str">
        <v>Roodeplaat</v>
      </c>
      <c r="BH593" s="3" t="str">
        <v>Roodeplaat</v>
      </c>
      <c r="BI593" s="3" t="str">
        <v>Roodeplaat</v>
      </c>
      <c r="BJ593" s="3" t="str">
        <v>Roodeplaat</v>
      </c>
      <c r="BK593" s="3" t="str">
        <v>Roodeplaat</v>
      </c>
      <c r="BL593" s="3" t="str">
        <v>Roodeplaat</v>
      </c>
      <c r="BM593" s="3" t="str">
        <v>Roodeplaat</v>
      </c>
      <c r="BN593" s="3" t="str">
        <v>Roodeplaat</v>
      </c>
      <c r="BO593" s="3" t="str">
        <v>Roodeplaat</v>
      </c>
      <c r="BP593" s="3" t="str">
        <v>Roodeplaat</v>
      </c>
      <c r="BQ593" s="3" t="str">
        <v>Roodeplaat</v>
      </c>
      <c r="BR593" s="3" t="str">
        <v>Roodeplaat</v>
      </c>
      <c r="BS593" s="3" t="str">
        <v>Roodeplaat</v>
      </c>
      <c r="BT593" s="3" t="str">
        <v>Roodeplaat</v>
      </c>
      <c r="BU593" s="3" t="str">
        <v>Roodeplaat</v>
      </c>
      <c r="BV593" s="3" t="str">
        <v>Roodeplaat</v>
      </c>
      <c r="BW593" s="3" t="str">
        <v>Roodeplaat</v>
      </c>
      <c r="BX593" s="3" t="str">
        <v>Roodeplaat</v>
      </c>
      <c r="BY593" s="3" t="str">
        <v>Roodeplaat</v>
      </c>
      <c r="BZ593" s="3" t="str">
        <v>Roodeplaat</v>
      </c>
      <c r="CA593" s="3" t="str">
        <v>Roodeplaat</v>
      </c>
      <c r="CB593" s="3" t="str">
        <v>Roodeplaat</v>
      </c>
      <c r="CC593" s="3" t="str">
        <v>Roodeplaat</v>
      </c>
      <c r="CD593" s="3" t="str">
        <v>Roodeplaat</v>
      </c>
      <c r="CE593" s="3" t="str">
        <v>Roodeplaat</v>
      </c>
      <c r="CF593" s="3" t="str">
        <v>Roodeplaat</v>
      </c>
      <c r="CG593" s="3" t="str">
        <v>Roodeplaat</v>
      </c>
      <c r="CK593" s="3" t="str">
        <v>Roodeplaat</v>
      </c>
      <c r="CM593" s="3" t="str">
        <v>Roodeplaat</v>
      </c>
      <c r="CN593" s="3" t="str">
        <v>Roodeplaat</v>
      </c>
      <c r="CO593" s="3" t="str">
        <v>Roodeplaat</v>
      </c>
      <c r="CP593" s="3" t="str">
        <v>Roodeplaat</v>
      </c>
      <c r="CQ593" s="3" t="str">
        <v>Roodeplaat</v>
      </c>
      <c r="CR593" s="3" t="str">
        <v>Roodeplaat</v>
      </c>
      <c r="CS593" s="3" t="str">
        <v>Roodeplaat</v>
      </c>
      <c r="CT593" s="3" t="str">
        <v>Roodeplaat</v>
      </c>
      <c r="CU593" s="3" t="str">
        <v>Roodeplaat</v>
      </c>
      <c r="CV593" s="3" t="str">
        <v>Roodeplaat</v>
      </c>
      <c r="CW593" s="3" t="str">
        <v>Roodeplaat</v>
      </c>
      <c r="CX593" s="3" t="str">
        <v>Roodeplaat</v>
      </c>
      <c r="CY593" s="3" t="str">
        <v>Roodeplaat</v>
      </c>
      <c r="CZ593" s="3" t="str">
        <v>Roodeplaat</v>
      </c>
      <c r="DA593" s="3" t="str">
        <v>Roodeplaat</v>
      </c>
      <c r="DB593" s="3" t="str">
        <v>Roodeplaat</v>
      </c>
      <c r="DC593" s="3" t="str">
        <v>Roodeplaat</v>
      </c>
      <c r="DD593" s="3" t="str">
        <v>Roodeplaat</v>
      </c>
      <c r="DE593" s="3" t="str">
        <v>Roodeplaat</v>
      </c>
      <c r="DF593" s="3" t="str">
        <v>Roodeplaat</v>
      </c>
      <c r="DG593" s="3" t="str">
        <v>Roodeplaat</v>
      </c>
      <c r="DH593" s="3" t="str">
        <v>Roodeplaat</v>
      </c>
      <c r="DI593" s="3" t="str">
        <v>Roodeplaat</v>
      </c>
      <c r="DJ593" s="3" t="str">
        <v>Roodeplaat</v>
      </c>
      <c r="DK593" s="3" t="str">
        <v>Roodeplaat</v>
      </c>
      <c r="DL593" s="3" t="str">
        <v>Roodeplaat</v>
      </c>
      <c r="DM593" s="3" t="str">
        <v>Roodeplaat</v>
      </c>
      <c r="DN593" s="3" t="str">
        <v>Roodeplaat</v>
      </c>
      <c r="DO593" s="3" t="str">
        <v>Roodeplaat</v>
      </c>
      <c r="DP593" s="3" t="str">
        <v>Roodeplaat</v>
      </c>
    </row>
    <row r="594" spans="1:120" ht="14.5" x14ac:dyDescent="0.35">
      <c r="A594" s="3">
        <v>31.099799999999998</v>
      </c>
      <c r="B594" s="3">
        <v>76.386899999999997</v>
      </c>
      <c r="C594" s="3" t="s">
        <v>13707</v>
      </c>
      <c r="D594" s="3" t="s">
        <v>112</v>
      </c>
      <c r="E594" s="3" t="s">
        <v>13708</v>
      </c>
      <c r="F594" s="3">
        <v>500</v>
      </c>
      <c r="G594"/>
      <c r="H594" s="3" t="str">
        <f>CONCATENATE(site_list[[#This Row],[Country]],site_list[[#This Row],[Site.ID]])</f>
        <v>India RRSKA, Kandi</v>
      </c>
      <c r="BB594" s="3" t="str">
        <v>RRSKA, Kandi</v>
      </c>
      <c r="BC594" s="3" t="str">
        <v>RRSKA, Kandi</v>
      </c>
      <c r="BD594" s="3" t="str">
        <v>RRSKA, Kandi</v>
      </c>
      <c r="BE594" s="3" t="str">
        <v>RRSKA, Kandi</v>
      </c>
      <c r="BF594" s="3" t="str">
        <v>RRSKA, Kandi</v>
      </c>
      <c r="BG594" s="3" t="str">
        <v>RRSKA, Kandi</v>
      </c>
      <c r="BH594" s="3" t="str">
        <v>RRSKA, Kandi</v>
      </c>
      <c r="BI594" s="3" t="str">
        <v>RRSKA, Kandi</v>
      </c>
      <c r="BJ594" s="3" t="str">
        <v>RRSKA, Kandi</v>
      </c>
      <c r="BK594" s="3" t="str">
        <v>RRSKA, Kandi</v>
      </c>
      <c r="BL594" s="3" t="str">
        <v>RRSKA, Kandi</v>
      </c>
      <c r="BM594" s="3" t="str">
        <v>RRSKA, Kandi</v>
      </c>
      <c r="BN594" s="3" t="str">
        <v>RRSKA, Kandi</v>
      </c>
      <c r="BO594" s="3" t="str">
        <v>RRSKA, Kandi</v>
      </c>
      <c r="BP594" s="3" t="str">
        <v>RRSKA, Kandi</v>
      </c>
      <c r="BQ594" s="3" t="str">
        <v>RRSKA, Kandi</v>
      </c>
      <c r="BR594" s="3" t="str">
        <v>RRSKA, Kandi</v>
      </c>
      <c r="BS594" s="3" t="str">
        <v>RRSKA, Kandi</v>
      </c>
      <c r="BT594" s="3" t="str">
        <v>RRSKA, Kandi</v>
      </c>
      <c r="BU594" s="3" t="str">
        <v>RRSKA, Kandi</v>
      </c>
      <c r="BV594" s="3" t="str">
        <v>RRSKA, Kandi</v>
      </c>
      <c r="BW594" s="3" t="str">
        <v>RRSKA, Kandi</v>
      </c>
      <c r="BX594" s="3" t="str">
        <v>RRSKA, Kandi</v>
      </c>
      <c r="BY594" s="3" t="str">
        <v>RRSKA, Kandi</v>
      </c>
      <c r="BZ594" s="3" t="str">
        <v>RRSKA, Kandi</v>
      </c>
      <c r="CA594" s="3" t="str">
        <v>RRSKA, Kandi</v>
      </c>
      <c r="CB594" s="3" t="str">
        <v>RRSKA, Kandi</v>
      </c>
      <c r="CC594" s="3" t="str">
        <v>RRSKA, Kandi</v>
      </c>
      <c r="CD594" s="3" t="str">
        <v>RRSKA, Kandi</v>
      </c>
      <c r="CE594" s="3" t="str">
        <v>RRSKA, Kandi</v>
      </c>
      <c r="CF594" s="3" t="str">
        <v>RRSKA, Kandi</v>
      </c>
      <c r="CG594" s="3" t="str">
        <v>RRSKA, Kandi</v>
      </c>
      <c r="CK594" s="3" t="str">
        <v>RRSKA, Kandi</v>
      </c>
      <c r="CM594" s="3" t="str">
        <v>RRSKA, Kandi</v>
      </c>
      <c r="CN594" s="3" t="str">
        <v>RRSKA, Kandi</v>
      </c>
      <c r="CO594" s="3" t="str">
        <v>RRSKA, Kandi</v>
      </c>
      <c r="CP594" s="3" t="str">
        <v>RRSKA, Kandi</v>
      </c>
      <c r="CQ594" s="3" t="str">
        <v>RRSKA, Kandi</v>
      </c>
      <c r="CR594" s="3" t="str">
        <v>RRSKA, Kandi</v>
      </c>
      <c r="CS594" s="3" t="str">
        <v>RRSKA, Kandi</v>
      </c>
      <c r="CT594" s="3" t="str">
        <v>RRSKA, Kandi</v>
      </c>
      <c r="CU594" s="3" t="str">
        <v>RRSKA, Kandi</v>
      </c>
      <c r="CV594" s="3" t="str">
        <v>RRSKA, Kandi</v>
      </c>
      <c r="CW594" s="3" t="str">
        <v>RRSKA, Kandi</v>
      </c>
      <c r="CX594" s="3" t="str">
        <v>RRSKA, Kandi</v>
      </c>
      <c r="CY594" s="3" t="str">
        <v>RRSKA, Kandi</v>
      </c>
      <c r="CZ594" s="3" t="str">
        <v>RRSKA, Kandi</v>
      </c>
      <c r="DA594" s="3" t="str">
        <v>RRSKA, Kandi</v>
      </c>
      <c r="DB594" s="3" t="str">
        <v>RRSKA, Kandi</v>
      </c>
      <c r="DC594" s="3" t="str">
        <v>RRSKA, Kandi</v>
      </c>
      <c r="DD594" s="3" t="str">
        <v>RRSKA, Kandi</v>
      </c>
      <c r="DE594" s="3" t="str">
        <v>RRSKA, Kandi</v>
      </c>
      <c r="DF594" s="3" t="str">
        <v>RRSKA, Kandi</v>
      </c>
      <c r="DG594" s="3" t="str">
        <v>RRSKA, Kandi</v>
      </c>
      <c r="DH594" s="3" t="str">
        <v>RRSKA, Kandi</v>
      </c>
      <c r="DI594" s="3" t="str">
        <v>RRSKA, Kandi</v>
      </c>
      <c r="DJ594" s="3" t="str">
        <v>RRSKA, Kandi</v>
      </c>
      <c r="DK594" s="3" t="str">
        <v>RRSKA, Kandi</v>
      </c>
      <c r="DL594" s="3" t="str">
        <v>RRSKA, Kandi</v>
      </c>
      <c r="DM594" s="3" t="str">
        <v>RRSKA, Kandi</v>
      </c>
      <c r="DN594" s="3" t="str">
        <v>RRSKA, Kandi</v>
      </c>
      <c r="DO594" s="3" t="str">
        <v>RRSKA, Kandi</v>
      </c>
      <c r="DP594" s="3" t="str">
        <v>RRSKA, Kandi</v>
      </c>
    </row>
    <row r="595" spans="1:120" ht="14.5" x14ac:dyDescent="0.35">
      <c r="A595" s="3">
        <v>4.8030999999999997</v>
      </c>
      <c r="B595" s="3">
        <v>6.9787999999999997</v>
      </c>
      <c r="C595" s="3" t="s">
        <v>196</v>
      </c>
      <c r="D595" s="3" t="s">
        <v>107</v>
      </c>
      <c r="E595" s="3" t="s">
        <v>454</v>
      </c>
      <c r="F595" s="3">
        <v>300</v>
      </c>
      <c r="G595"/>
      <c r="H595" s="3" t="str">
        <f>CONCATENATE(site_list[[#This Row],[Country]],site_list[[#This Row],[Site.ID]])</f>
        <v>NigeriaRSU Teaching &amp; Research Farm, Port Harcourt</v>
      </c>
      <c r="BB595" s="3" t="str">
        <v>RSU Teaching &amp; Research Farm, Port Harcourt</v>
      </c>
      <c r="BC595" s="3" t="str">
        <v>RSU Teaching &amp; Research Farm, Port Harcourt</v>
      </c>
      <c r="BD595" s="3" t="str">
        <v>RSU Teaching &amp; Research Farm, Port Harcourt</v>
      </c>
      <c r="BE595" s="3" t="str">
        <v>RSU Teaching &amp; Research Farm, Port Harcourt</v>
      </c>
      <c r="BF595" s="3" t="str">
        <v>RSU Teaching &amp; Research Farm, Port Harcourt</v>
      </c>
      <c r="BG595" s="3" t="str">
        <v>RSU Teaching &amp; Research Farm, Port Harcourt</v>
      </c>
      <c r="BH595" s="3" t="str">
        <v>RSU Teaching &amp; Research Farm, Port Harcourt</v>
      </c>
      <c r="BI595" s="3" t="str">
        <v>RSU Teaching &amp; Research Farm, Port Harcourt</v>
      </c>
      <c r="BJ595" s="3" t="str">
        <v>RSU Teaching &amp; Research Farm, Port Harcourt</v>
      </c>
      <c r="BK595" s="3" t="str">
        <v>RSU Teaching &amp; Research Farm, Port Harcourt</v>
      </c>
      <c r="BL595" s="3" t="str">
        <v>RSU Teaching &amp; Research Farm, Port Harcourt</v>
      </c>
      <c r="BM595" s="3" t="str">
        <v>RSU Teaching &amp; Research Farm, Port Harcourt</v>
      </c>
      <c r="BN595" s="3" t="str">
        <v>RSU Teaching &amp; Research Farm, Port Harcourt</v>
      </c>
      <c r="BO595" s="3" t="str">
        <v>RSU Teaching &amp; Research Farm, Port Harcourt</v>
      </c>
      <c r="BP595" s="3" t="str">
        <v>RSU Teaching &amp; Research Farm, Port Harcourt</v>
      </c>
      <c r="BQ595" s="3" t="str">
        <v>RSU Teaching &amp; Research Farm, Port Harcourt</v>
      </c>
      <c r="BR595" s="3" t="str">
        <v>RSU Teaching &amp; Research Farm, Port Harcourt</v>
      </c>
      <c r="BS595" s="3" t="str">
        <v>RSU Teaching &amp; Research Farm, Port Harcourt</v>
      </c>
      <c r="BT595" s="3" t="str">
        <v>RSU Teaching &amp; Research Farm, Port Harcourt</v>
      </c>
      <c r="BU595" s="3" t="str">
        <v>RSU Teaching &amp; Research Farm, Port Harcourt</v>
      </c>
      <c r="BV595" s="3" t="str">
        <v>RSU Teaching &amp; Research Farm, Port Harcourt</v>
      </c>
      <c r="BW595" s="3" t="str">
        <v>RSU Teaching &amp; Research Farm, Port Harcourt</v>
      </c>
      <c r="BX595" s="3" t="str">
        <v>RSU Teaching &amp; Research Farm, Port Harcourt</v>
      </c>
      <c r="BY595" s="3" t="str">
        <v>RSU Teaching &amp; Research Farm, Port Harcourt</v>
      </c>
      <c r="BZ595" s="3" t="str">
        <v>RSU Teaching &amp; Research Farm, Port Harcourt</v>
      </c>
      <c r="CA595" s="3" t="str">
        <v>RSU Teaching &amp; Research Farm, Port Harcourt</v>
      </c>
      <c r="CB595" s="3" t="str">
        <v>RSU Teaching &amp; Research Farm, Port Harcourt</v>
      </c>
      <c r="CC595" s="3" t="str">
        <v>RSU Teaching &amp; Research Farm, Port Harcourt</v>
      </c>
      <c r="CD595" s="3" t="str">
        <v>RSU Teaching &amp; Research Farm, Port Harcourt</v>
      </c>
      <c r="CE595" s="3" t="str">
        <v>RSU Teaching &amp; Research Farm, Port Harcourt</v>
      </c>
      <c r="CF595" s="3" t="str">
        <v>RSU Teaching &amp; Research Farm, Port Harcourt</v>
      </c>
      <c r="CG595" s="3" t="str">
        <v>RSU Teaching &amp; Research Farm, Port Harcourt</v>
      </c>
      <c r="CK595" s="3" t="str">
        <v>RSU Teaching &amp; Research Farm, Port Harcourt</v>
      </c>
      <c r="CM595" s="3" t="str">
        <v>RSU Teaching &amp; Research Farm, Port Harcourt</v>
      </c>
      <c r="CN595" s="3" t="str">
        <v>RSU Teaching &amp; Research Farm, Port Harcourt</v>
      </c>
      <c r="CO595" s="3" t="str">
        <v>RSU Teaching &amp; Research Farm, Port Harcourt</v>
      </c>
      <c r="CP595" s="3" t="str">
        <v>RSU Teaching &amp; Research Farm, Port Harcourt</v>
      </c>
      <c r="CQ595" s="3" t="str">
        <v>RSU Teaching &amp; Research Farm, Port Harcourt</v>
      </c>
      <c r="CR595" s="3" t="str">
        <v>RSU Teaching &amp; Research Farm, Port Harcourt</v>
      </c>
      <c r="CS595" s="3" t="str">
        <v>RSU Teaching &amp; Research Farm, Port Harcourt</v>
      </c>
      <c r="CT595" s="3" t="str">
        <v>RSU Teaching &amp; Research Farm, Port Harcourt</v>
      </c>
      <c r="CU595" s="3" t="str">
        <v>RSU Teaching &amp; Research Farm, Port Harcourt</v>
      </c>
      <c r="CV595" s="3" t="str">
        <v>RSU Teaching &amp; Research Farm, Port Harcourt</v>
      </c>
      <c r="CW595" s="3" t="str">
        <v>RSU Teaching &amp; Research Farm, Port Harcourt</v>
      </c>
      <c r="CX595" s="3" t="str">
        <v>RSU Teaching &amp; Research Farm, Port Harcourt</v>
      </c>
      <c r="CY595" s="3" t="str">
        <v>RSU Teaching &amp; Research Farm, Port Harcourt</v>
      </c>
      <c r="CZ595" s="3" t="str">
        <v>RSU Teaching &amp; Research Farm, Port Harcourt</v>
      </c>
      <c r="DA595" s="3" t="str">
        <v>RSU Teaching &amp; Research Farm, Port Harcourt</v>
      </c>
      <c r="DB595" s="3" t="str">
        <v>RSU Teaching &amp; Research Farm, Port Harcourt</v>
      </c>
      <c r="DC595" s="3" t="str">
        <v>RSU Teaching &amp; Research Farm, Port Harcourt</v>
      </c>
      <c r="DD595" s="3" t="str">
        <v>RSU Teaching &amp; Research Farm, Port Harcourt</v>
      </c>
      <c r="DE595" s="3" t="str">
        <v>RSU Teaching &amp; Research Farm, Port Harcourt</v>
      </c>
      <c r="DF595" s="3" t="str">
        <v>RSU Teaching &amp; Research Farm, Port Harcourt</v>
      </c>
      <c r="DG595" s="3" t="str">
        <v>RSU Teaching &amp; Research Farm, Port Harcourt</v>
      </c>
      <c r="DH595" s="3" t="str">
        <v>RSU Teaching &amp; Research Farm, Port Harcourt</v>
      </c>
      <c r="DI595" s="3" t="str">
        <v>RSU Teaching &amp; Research Farm, Port Harcourt</v>
      </c>
      <c r="DJ595" s="3" t="str">
        <v>RSU Teaching &amp; Research Farm, Port Harcourt</v>
      </c>
      <c r="DK595" s="3" t="str">
        <v>RSU Teaching &amp; Research Farm, Port Harcourt</v>
      </c>
      <c r="DL595" s="3" t="str">
        <v>RSU Teaching &amp; Research Farm, Port Harcourt</v>
      </c>
      <c r="DM595" s="3" t="str">
        <v>RSU Teaching &amp; Research Farm, Port Harcourt</v>
      </c>
      <c r="DN595" s="3" t="str">
        <v>RSU Teaching &amp; Research Farm, Port Harcourt</v>
      </c>
      <c r="DO595" s="3" t="str">
        <v>RSU Teaching &amp; Research Farm, Port Harcourt</v>
      </c>
      <c r="DP595" s="3" t="str">
        <v>RSU Teaching &amp; Research Farm, Port Harcourt</v>
      </c>
    </row>
    <row r="596" spans="1:120" ht="14.5" x14ac:dyDescent="0.35">
      <c r="A596" s="3">
        <v>6.1539999999999999</v>
      </c>
      <c r="B596" s="3">
        <v>5.5910000000000002</v>
      </c>
      <c r="C596" s="3" t="s">
        <v>196</v>
      </c>
      <c r="D596" s="3" t="s">
        <v>107</v>
      </c>
      <c r="E596" s="3" t="s">
        <v>455</v>
      </c>
      <c r="F596" s="3">
        <v>2000</v>
      </c>
      <c r="G596"/>
      <c r="H596" s="3" t="str">
        <f>CONCATENATE(site_list[[#This Row],[Country]],site_list[[#This Row],[Site.ID]])</f>
        <v>NigeriaRubber Research Institute,Iyanomo</v>
      </c>
      <c r="BB596" s="3" t="str">
        <v>Rubber Research Institute,Iyanomo</v>
      </c>
      <c r="BC596" s="3" t="str">
        <v>Rubber Research Institute,Iyanomo</v>
      </c>
      <c r="BD596" s="3" t="str">
        <v>Rubber Research Institute,Iyanomo</v>
      </c>
      <c r="BE596" s="3" t="str">
        <v>Rubber Research Institute,Iyanomo</v>
      </c>
      <c r="BF596" s="3" t="str">
        <v>Rubber Research Institute,Iyanomo</v>
      </c>
      <c r="BG596" s="3" t="str">
        <v>Rubber Research Institute,Iyanomo</v>
      </c>
      <c r="BH596" s="3" t="str">
        <v>Rubber Research Institute,Iyanomo</v>
      </c>
      <c r="BI596" s="3" t="str">
        <v>Rubber Research Institute,Iyanomo</v>
      </c>
      <c r="BJ596" s="3" t="str">
        <v>Rubber Research Institute,Iyanomo</v>
      </c>
      <c r="BK596" s="3" t="str">
        <v>Rubber Research Institute,Iyanomo</v>
      </c>
      <c r="BL596" s="3" t="str">
        <v>Rubber Research Institute,Iyanomo</v>
      </c>
      <c r="BM596" s="3" t="str">
        <v>Rubber Research Institute,Iyanomo</v>
      </c>
      <c r="BN596" s="3" t="str">
        <v>Rubber Research Institute,Iyanomo</v>
      </c>
      <c r="BO596" s="3" t="str">
        <v>Rubber Research Institute,Iyanomo</v>
      </c>
      <c r="BP596" s="3" t="str">
        <v>Rubber Research Institute,Iyanomo</v>
      </c>
      <c r="BQ596" s="3" t="str">
        <v>Rubber Research Institute,Iyanomo</v>
      </c>
      <c r="BR596" s="3" t="str">
        <v>Rubber Research Institute,Iyanomo</v>
      </c>
      <c r="BS596" s="3" t="str">
        <v>Rubber Research Institute,Iyanomo</v>
      </c>
      <c r="BT596" s="3" t="str">
        <v>Rubber Research Institute,Iyanomo</v>
      </c>
      <c r="BU596" s="3" t="str">
        <v>Rubber Research Institute,Iyanomo</v>
      </c>
      <c r="BV596" s="3" t="str">
        <v>Rubber Research Institute,Iyanomo</v>
      </c>
      <c r="BW596" s="3" t="str">
        <v>Rubber Research Institute,Iyanomo</v>
      </c>
      <c r="BX596" s="3" t="str">
        <v>Rubber Research Institute,Iyanomo</v>
      </c>
      <c r="BY596" s="3" t="str">
        <v>Rubber Research Institute,Iyanomo</v>
      </c>
      <c r="BZ596" s="3" t="str">
        <v>Rubber Research Institute,Iyanomo</v>
      </c>
      <c r="CA596" s="3" t="str">
        <v>Rubber Research Institute,Iyanomo</v>
      </c>
      <c r="CB596" s="3" t="str">
        <v>Rubber Research Institute,Iyanomo</v>
      </c>
      <c r="CC596" s="3" t="str">
        <v>Rubber Research Institute,Iyanomo</v>
      </c>
      <c r="CD596" s="3" t="str">
        <v>Rubber Research Institute,Iyanomo</v>
      </c>
      <c r="CE596" s="3" t="str">
        <v>Rubber Research Institute,Iyanomo</v>
      </c>
      <c r="CF596" s="3" t="str">
        <v>Rubber Research Institute,Iyanomo</v>
      </c>
      <c r="CG596" s="3" t="str">
        <v>Rubber Research Institute,Iyanomo</v>
      </c>
      <c r="CK596" s="3" t="str">
        <v>Rubber Research Institute,Iyanomo</v>
      </c>
      <c r="CM596" s="3" t="str">
        <v>Rubber Research Institute,Iyanomo</v>
      </c>
      <c r="CN596" s="3" t="str">
        <v>Rubber Research Institute,Iyanomo</v>
      </c>
      <c r="CO596" s="3" t="str">
        <v>Rubber Research Institute,Iyanomo</v>
      </c>
      <c r="CP596" s="3" t="str">
        <v>Rubber Research Institute,Iyanomo</v>
      </c>
      <c r="CQ596" s="3" t="str">
        <v>Rubber Research Institute,Iyanomo</v>
      </c>
      <c r="CR596" s="3" t="str">
        <v>Rubber Research Institute,Iyanomo</v>
      </c>
      <c r="CS596" s="3" t="str">
        <v>Rubber Research Institute,Iyanomo</v>
      </c>
      <c r="CT596" s="3" t="str">
        <v>Rubber Research Institute,Iyanomo</v>
      </c>
      <c r="CU596" s="3" t="str">
        <v>Rubber Research Institute,Iyanomo</v>
      </c>
      <c r="CV596" s="3" t="str">
        <v>Rubber Research Institute,Iyanomo</v>
      </c>
      <c r="CW596" s="3" t="str">
        <v>Rubber Research Institute,Iyanomo</v>
      </c>
      <c r="CX596" s="3" t="str">
        <v>Rubber Research Institute,Iyanomo</v>
      </c>
      <c r="CY596" s="3" t="str">
        <v>Rubber Research Institute,Iyanomo</v>
      </c>
      <c r="CZ596" s="3" t="str">
        <v>Rubber Research Institute,Iyanomo</v>
      </c>
      <c r="DA596" s="3" t="str">
        <v>Rubber Research Institute,Iyanomo</v>
      </c>
      <c r="DB596" s="3" t="str">
        <v>Rubber Research Institute,Iyanomo</v>
      </c>
      <c r="DC596" s="3" t="str">
        <v>Rubber Research Institute,Iyanomo</v>
      </c>
      <c r="DD596" s="3" t="str">
        <v>Rubber Research Institute,Iyanomo</v>
      </c>
      <c r="DE596" s="3" t="str">
        <v>Rubber Research Institute,Iyanomo</v>
      </c>
      <c r="DF596" s="3" t="str">
        <v>Rubber Research Institute,Iyanomo</v>
      </c>
      <c r="DG596" s="3" t="str">
        <v>Rubber Research Institute,Iyanomo</v>
      </c>
      <c r="DH596" s="3" t="str">
        <v>Rubber Research Institute,Iyanomo</v>
      </c>
      <c r="DI596" s="3" t="str">
        <v>Rubber Research Institute,Iyanomo</v>
      </c>
      <c r="DJ596" s="3" t="str">
        <v>Rubber Research Institute,Iyanomo</v>
      </c>
      <c r="DK596" s="3" t="str">
        <v>Rubber Research Institute,Iyanomo</v>
      </c>
      <c r="DL596" s="3" t="str">
        <v>Rubber Research Institute,Iyanomo</v>
      </c>
      <c r="DM596" s="3" t="str">
        <v>Rubber Research Institute,Iyanomo</v>
      </c>
      <c r="DN596" s="3" t="str">
        <v>Rubber Research Institute,Iyanomo</v>
      </c>
      <c r="DO596" s="3" t="str">
        <v>Rubber Research Institute,Iyanomo</v>
      </c>
      <c r="DP596" s="3" t="str">
        <v>Rubber Research Institute,Iyanomo</v>
      </c>
    </row>
    <row r="597" spans="1:120" ht="14.5" x14ac:dyDescent="0.35">
      <c r="A597" s="3">
        <v>-6.5750000000000002</v>
      </c>
      <c r="B597" s="3">
        <v>37.24633</v>
      </c>
      <c r="C597" s="3" t="s">
        <v>226</v>
      </c>
      <c r="D597" s="3" t="s">
        <v>117</v>
      </c>
      <c r="E597" s="3" t="s">
        <v>13614</v>
      </c>
      <c r="F597" s="3">
        <v>40000</v>
      </c>
      <c r="G597"/>
      <c r="H597" s="3" t="str">
        <f>CONCATENATE(site_list[[#This Row],[Country]],site_list[[#This Row],[Site.ID]])</f>
        <v>TanzaniaRudewa Experimental site</v>
      </c>
      <c r="BB597" s="3" t="str">
        <v>Rudewa Experimental site</v>
      </c>
      <c r="BC597" s="3" t="str">
        <v>Rudewa Experimental site</v>
      </c>
      <c r="BD597" s="3" t="str">
        <v>Rudewa Experimental site</v>
      </c>
      <c r="BE597" s="3" t="str">
        <v>Rudewa Experimental site</v>
      </c>
      <c r="BF597" s="3" t="str">
        <v>Rudewa Experimental site</v>
      </c>
      <c r="BG597" s="3" t="str">
        <v>Rudewa Experimental site</v>
      </c>
      <c r="BH597" s="3" t="str">
        <v>Rudewa Experimental site</v>
      </c>
      <c r="BI597" s="3" t="str">
        <v>Rudewa Experimental site</v>
      </c>
      <c r="BJ597" s="3" t="str">
        <v>Rudewa Experimental site</v>
      </c>
      <c r="BK597" s="3" t="str">
        <v>Rudewa Experimental site</v>
      </c>
      <c r="BL597" s="3" t="str">
        <v>Rudewa Experimental site</v>
      </c>
      <c r="BM597" s="3" t="str">
        <v>Rudewa Experimental site</v>
      </c>
      <c r="BN597" s="3" t="str">
        <v>Rudewa Experimental site</v>
      </c>
      <c r="BO597" s="3" t="str">
        <v>Rudewa Experimental site</v>
      </c>
      <c r="BP597" s="3" t="str">
        <v>Rudewa Experimental site</v>
      </c>
      <c r="BQ597" s="3" t="str">
        <v>Rudewa Experimental site</v>
      </c>
      <c r="BR597" s="3" t="str">
        <v>Rudewa Experimental site</v>
      </c>
      <c r="BS597" s="3" t="str">
        <v>Rudewa Experimental site</v>
      </c>
      <c r="BT597" s="3" t="str">
        <v>Rudewa Experimental site</v>
      </c>
      <c r="BU597" s="3" t="str">
        <v>Rudewa Experimental site</v>
      </c>
      <c r="BV597" s="3" t="str">
        <v>Rudewa Experimental site</v>
      </c>
      <c r="BW597" s="3" t="str">
        <v>Rudewa Experimental site</v>
      </c>
      <c r="BX597" s="3" t="str">
        <v>Rudewa Experimental site</v>
      </c>
      <c r="BY597" s="3" t="str">
        <v>Rudewa Experimental site</v>
      </c>
      <c r="BZ597" s="3" t="str">
        <v>Rudewa Experimental site</v>
      </c>
      <c r="CA597" s="3" t="str">
        <v>Rudewa Experimental site</v>
      </c>
      <c r="CB597" s="3" t="str">
        <v>Rudewa Experimental site</v>
      </c>
      <c r="CC597" s="3" t="str">
        <v>Rudewa Experimental site</v>
      </c>
      <c r="CD597" s="3" t="str">
        <v>Rudewa Experimental site</v>
      </c>
      <c r="CE597" s="3" t="str">
        <v>Rudewa Experimental site</v>
      </c>
      <c r="CF597" s="3" t="str">
        <v>Rudewa Experimental site</v>
      </c>
      <c r="CG597" s="3" t="str">
        <v>Rudewa Experimental site</v>
      </c>
      <c r="CK597" s="3" t="str">
        <v>Rudewa Experimental site</v>
      </c>
      <c r="CM597" s="3" t="str">
        <v>Rudewa Experimental site</v>
      </c>
      <c r="CN597" s="3" t="str">
        <v>Rudewa Experimental site</v>
      </c>
      <c r="CO597" s="3" t="str">
        <v>Rudewa Experimental site</v>
      </c>
      <c r="CP597" s="3" t="str">
        <v>Rudewa Experimental site</v>
      </c>
      <c r="CQ597" s="3" t="str">
        <v>Rudewa Experimental site</v>
      </c>
      <c r="CR597" s="3" t="str">
        <v>Rudewa Experimental site</v>
      </c>
      <c r="CS597" s="3" t="str">
        <v>Rudewa Experimental site</v>
      </c>
      <c r="CT597" s="3" t="str">
        <v>Rudewa Experimental site</v>
      </c>
      <c r="CU597" s="3" t="str">
        <v>Rudewa Experimental site</v>
      </c>
      <c r="CV597" s="3" t="str">
        <v>Rudewa Experimental site</v>
      </c>
      <c r="CW597" s="3" t="str">
        <v>Rudewa Experimental site</v>
      </c>
      <c r="CX597" s="3" t="str">
        <v>Rudewa Experimental site</v>
      </c>
      <c r="CY597" s="3" t="str">
        <v>Rudewa Experimental site</v>
      </c>
      <c r="CZ597" s="3" t="str">
        <v>Rudewa Experimental site</v>
      </c>
      <c r="DA597" s="3" t="str">
        <v>Rudewa Experimental site</v>
      </c>
      <c r="DB597" s="3" t="str">
        <v>Rudewa Experimental site</v>
      </c>
      <c r="DC597" s="3" t="str">
        <v>Rudewa Experimental site</v>
      </c>
      <c r="DD597" s="3" t="str">
        <v>Rudewa Experimental site</v>
      </c>
      <c r="DE597" s="3" t="str">
        <v>Rudewa Experimental site</v>
      </c>
      <c r="DF597" s="3" t="str">
        <v>Rudewa Experimental site</v>
      </c>
      <c r="DG597" s="3" t="str">
        <v>Rudewa Experimental site</v>
      </c>
      <c r="DH597" s="3" t="str">
        <v>Rudewa Experimental site</v>
      </c>
      <c r="DI597" s="3" t="str">
        <v>Rudewa Experimental site</v>
      </c>
      <c r="DJ597" s="3" t="str">
        <v>Rudewa Experimental site</v>
      </c>
      <c r="DK597" s="3" t="str">
        <v>Rudewa Experimental site</v>
      </c>
      <c r="DL597" s="3" t="str">
        <v>Rudewa Experimental site</v>
      </c>
      <c r="DM597" s="3" t="str">
        <v>Rudewa Experimental site</v>
      </c>
      <c r="DN597" s="3" t="str">
        <v>Rudewa Experimental site</v>
      </c>
      <c r="DO597" s="3" t="str">
        <v>Rudewa Experimental site</v>
      </c>
      <c r="DP597" s="3" t="str">
        <v>Rudewa Experimental site</v>
      </c>
    </row>
    <row r="598" spans="1:120" ht="14.5" x14ac:dyDescent="0.35">
      <c r="A598" s="3">
        <v>7.2290000000000001</v>
      </c>
      <c r="B598" s="3">
        <v>5.5549999999999997</v>
      </c>
      <c r="C598" s="3" t="s">
        <v>196</v>
      </c>
      <c r="D598" s="3" t="s">
        <v>107</v>
      </c>
      <c r="E598" s="3" t="s">
        <v>456</v>
      </c>
      <c r="F598" s="3">
        <v>600</v>
      </c>
      <c r="G598"/>
      <c r="H598" s="3" t="str">
        <f>CONCATENATE(site_list[[#This Row],[Country]],site_list[[#This Row],[Site.ID]])</f>
        <v>NigeriaRufus Giwa Polytechnic Teaching and Research Farm, Owo</v>
      </c>
      <c r="BB598" s="3" t="str">
        <v>Rufus Giwa Polytechnic Teaching and Research Farm, Owo</v>
      </c>
      <c r="BC598" s="3" t="str">
        <v>Rufus Giwa Polytechnic Teaching and Research Farm, Owo</v>
      </c>
      <c r="BD598" s="3" t="str">
        <v>Rufus Giwa Polytechnic Teaching and Research Farm, Owo</v>
      </c>
      <c r="BE598" s="3" t="str">
        <v>Rufus Giwa Polytechnic Teaching and Research Farm, Owo</v>
      </c>
      <c r="BF598" s="3" t="str">
        <v>Rufus Giwa Polytechnic Teaching and Research Farm, Owo</v>
      </c>
      <c r="BG598" s="3" t="str">
        <v>Rufus Giwa Polytechnic Teaching and Research Farm, Owo</v>
      </c>
      <c r="BH598" s="3" t="str">
        <v>Rufus Giwa Polytechnic Teaching and Research Farm, Owo</v>
      </c>
      <c r="BI598" s="3" t="str">
        <v>Rufus Giwa Polytechnic Teaching and Research Farm, Owo</v>
      </c>
      <c r="BJ598" s="3" t="str">
        <v>Rufus Giwa Polytechnic Teaching and Research Farm, Owo</v>
      </c>
      <c r="BK598" s="3" t="str">
        <v>Rufus Giwa Polytechnic Teaching and Research Farm, Owo</v>
      </c>
      <c r="BL598" s="3" t="str">
        <v>Rufus Giwa Polytechnic Teaching and Research Farm, Owo</v>
      </c>
      <c r="BM598" s="3" t="str">
        <v>Rufus Giwa Polytechnic Teaching and Research Farm, Owo</v>
      </c>
      <c r="BN598" s="3" t="str">
        <v>Rufus Giwa Polytechnic Teaching and Research Farm, Owo</v>
      </c>
      <c r="BO598" s="3" t="str">
        <v>Rufus Giwa Polytechnic Teaching and Research Farm, Owo</v>
      </c>
      <c r="BP598" s="3" t="str">
        <v>Rufus Giwa Polytechnic Teaching and Research Farm, Owo</v>
      </c>
      <c r="BQ598" s="3" t="str">
        <v>Rufus Giwa Polytechnic Teaching and Research Farm, Owo</v>
      </c>
      <c r="BR598" s="3" t="str">
        <v>Rufus Giwa Polytechnic Teaching and Research Farm, Owo</v>
      </c>
      <c r="BS598" s="3" t="str">
        <v>Rufus Giwa Polytechnic Teaching and Research Farm, Owo</v>
      </c>
      <c r="BT598" s="3" t="str">
        <v>Rufus Giwa Polytechnic Teaching and Research Farm, Owo</v>
      </c>
      <c r="BU598" s="3" t="str">
        <v>Rufus Giwa Polytechnic Teaching and Research Farm, Owo</v>
      </c>
      <c r="BV598" s="3" t="str">
        <v>Rufus Giwa Polytechnic Teaching and Research Farm, Owo</v>
      </c>
      <c r="BW598" s="3" t="str">
        <v>Rufus Giwa Polytechnic Teaching and Research Farm, Owo</v>
      </c>
      <c r="BX598" s="3" t="str">
        <v>Rufus Giwa Polytechnic Teaching and Research Farm, Owo</v>
      </c>
      <c r="BY598" s="3" t="str">
        <v>Rufus Giwa Polytechnic Teaching and Research Farm, Owo</v>
      </c>
      <c r="BZ598" s="3" t="str">
        <v>Rufus Giwa Polytechnic Teaching and Research Farm, Owo</v>
      </c>
      <c r="CA598" s="3" t="str">
        <v>Rufus Giwa Polytechnic Teaching and Research Farm, Owo</v>
      </c>
      <c r="CB598" s="3" t="str">
        <v>Rufus Giwa Polytechnic Teaching and Research Farm, Owo</v>
      </c>
      <c r="CC598" s="3" t="str">
        <v>Rufus Giwa Polytechnic Teaching and Research Farm, Owo</v>
      </c>
      <c r="CD598" s="3" t="str">
        <v>Rufus Giwa Polytechnic Teaching and Research Farm, Owo</v>
      </c>
      <c r="CE598" s="3" t="str">
        <v>Rufus Giwa Polytechnic Teaching and Research Farm, Owo</v>
      </c>
      <c r="CF598" s="3" t="str">
        <v>Rufus Giwa Polytechnic Teaching and Research Farm, Owo</v>
      </c>
      <c r="CG598" s="3" t="str">
        <v>Rufus Giwa Polytechnic Teaching and Research Farm, Owo</v>
      </c>
      <c r="CK598" s="3" t="str">
        <v>Rufus Giwa Polytechnic Teaching and Research Farm, Owo</v>
      </c>
      <c r="CM598" s="3" t="str">
        <v>Rufus Giwa Polytechnic Teaching and Research Farm, Owo</v>
      </c>
      <c r="CN598" s="3" t="str">
        <v>Rufus Giwa Polytechnic Teaching and Research Farm, Owo</v>
      </c>
      <c r="CO598" s="3" t="str">
        <v>Rufus Giwa Polytechnic Teaching and Research Farm, Owo</v>
      </c>
      <c r="CP598" s="3" t="str">
        <v>Rufus Giwa Polytechnic Teaching and Research Farm, Owo</v>
      </c>
      <c r="CQ598" s="3" t="str">
        <v>Rufus Giwa Polytechnic Teaching and Research Farm, Owo</v>
      </c>
      <c r="CR598" s="3" t="str">
        <v>Rufus Giwa Polytechnic Teaching and Research Farm, Owo</v>
      </c>
      <c r="CS598" s="3" t="str">
        <v>Rufus Giwa Polytechnic Teaching and Research Farm, Owo</v>
      </c>
      <c r="CT598" s="3" t="str">
        <v>Rufus Giwa Polytechnic Teaching and Research Farm, Owo</v>
      </c>
      <c r="CU598" s="3" t="str">
        <v>Rufus Giwa Polytechnic Teaching and Research Farm, Owo</v>
      </c>
      <c r="CV598" s="3" t="str">
        <v>Rufus Giwa Polytechnic Teaching and Research Farm, Owo</v>
      </c>
      <c r="CW598" s="3" t="str">
        <v>Rufus Giwa Polytechnic Teaching and Research Farm, Owo</v>
      </c>
      <c r="CX598" s="3" t="str">
        <v>Rufus Giwa Polytechnic Teaching and Research Farm, Owo</v>
      </c>
      <c r="CY598" s="3" t="str">
        <v>Rufus Giwa Polytechnic Teaching and Research Farm, Owo</v>
      </c>
      <c r="CZ598" s="3" t="str">
        <v>Rufus Giwa Polytechnic Teaching and Research Farm, Owo</v>
      </c>
      <c r="DA598" s="3" t="str">
        <v>Rufus Giwa Polytechnic Teaching and Research Farm, Owo</v>
      </c>
      <c r="DB598" s="3" t="str">
        <v>Rufus Giwa Polytechnic Teaching and Research Farm, Owo</v>
      </c>
      <c r="DC598" s="3" t="str">
        <v>Rufus Giwa Polytechnic Teaching and Research Farm, Owo</v>
      </c>
      <c r="DD598" s="3" t="str">
        <v>Rufus Giwa Polytechnic Teaching and Research Farm, Owo</v>
      </c>
      <c r="DE598" s="3" t="str">
        <v>Rufus Giwa Polytechnic Teaching and Research Farm, Owo</v>
      </c>
      <c r="DF598" s="3" t="str">
        <v>Rufus Giwa Polytechnic Teaching and Research Farm, Owo</v>
      </c>
      <c r="DG598" s="3" t="str">
        <v>Rufus Giwa Polytechnic Teaching and Research Farm, Owo</v>
      </c>
      <c r="DH598" s="3" t="str">
        <v>Rufus Giwa Polytechnic Teaching and Research Farm, Owo</v>
      </c>
      <c r="DI598" s="3" t="str">
        <v>Rufus Giwa Polytechnic Teaching and Research Farm, Owo</v>
      </c>
      <c r="DJ598" s="3" t="str">
        <v>Rufus Giwa Polytechnic Teaching and Research Farm, Owo</v>
      </c>
      <c r="DK598" s="3" t="str">
        <v>Rufus Giwa Polytechnic Teaching and Research Farm, Owo</v>
      </c>
      <c r="DL598" s="3" t="str">
        <v>Rufus Giwa Polytechnic Teaching and Research Farm, Owo</v>
      </c>
      <c r="DM598" s="3" t="str">
        <v>Rufus Giwa Polytechnic Teaching and Research Farm, Owo</v>
      </c>
      <c r="DN598" s="3" t="str">
        <v>Rufus Giwa Polytechnic Teaching and Research Farm, Owo</v>
      </c>
      <c r="DO598" s="3" t="str">
        <v>Rufus Giwa Polytechnic Teaching and Research Farm, Owo</v>
      </c>
      <c r="DP598" s="3" t="str">
        <v>Rufus Giwa Polytechnic Teaching and Research Farm, Owo</v>
      </c>
    </row>
    <row r="599" spans="1:120" ht="14.5" x14ac:dyDescent="0.35">
      <c r="A599" s="3">
        <v>-1.5333300000000001</v>
      </c>
      <c r="B599" s="3">
        <v>29.866669999999999</v>
      </c>
      <c r="C599" s="3" t="s">
        <v>198</v>
      </c>
      <c r="D599" s="3" t="s">
        <v>107</v>
      </c>
      <c r="E599" s="3" t="s">
        <v>483</v>
      </c>
      <c r="F599" s="3">
        <v>917</v>
      </c>
      <c r="G599"/>
      <c r="H599" s="3" t="str">
        <f>CONCATENATE(site_list[[#This Row],[Country]],site_list[[#This Row],[Site.ID]])</f>
        <v>RwandaRwerere</v>
      </c>
      <c r="BB599" s="3" t="str">
        <v>Rwerere</v>
      </c>
      <c r="BC599" s="3" t="str">
        <v>Rwerere</v>
      </c>
      <c r="BD599" s="3" t="str">
        <v>Rwerere</v>
      </c>
      <c r="BE599" s="3" t="str">
        <v>Rwerere</v>
      </c>
      <c r="BF599" s="3" t="str">
        <v>Rwerere</v>
      </c>
      <c r="BG599" s="3" t="str">
        <v>Rwerere</v>
      </c>
      <c r="BH599" s="3" t="str">
        <v>Rwerere</v>
      </c>
      <c r="BI599" s="3" t="str">
        <v>Rwerere</v>
      </c>
      <c r="BJ599" s="3" t="str">
        <v>Rwerere</v>
      </c>
      <c r="BK599" s="3" t="str">
        <v>Rwerere</v>
      </c>
      <c r="BL599" s="3" t="str">
        <v>Rwerere</v>
      </c>
      <c r="BM599" s="3" t="str">
        <v>Rwerere</v>
      </c>
      <c r="BN599" s="3" t="str">
        <v>Rwerere</v>
      </c>
      <c r="BO599" s="3" t="str">
        <v>Rwerere</v>
      </c>
      <c r="BP599" s="3" t="str">
        <v>Rwerere</v>
      </c>
      <c r="BQ599" s="3" t="str">
        <v>Rwerere</v>
      </c>
      <c r="BR599" s="3" t="str">
        <v>Rwerere</v>
      </c>
      <c r="BS599" s="3" t="str">
        <v>Rwerere</v>
      </c>
      <c r="BT599" s="3" t="str">
        <v>Rwerere</v>
      </c>
      <c r="BU599" s="3" t="str">
        <v>Rwerere</v>
      </c>
      <c r="BV599" s="3" t="str">
        <v>Rwerere</v>
      </c>
      <c r="BW599" s="3" t="str">
        <v>Rwerere</v>
      </c>
      <c r="BX599" s="3" t="str">
        <v>Rwerere</v>
      </c>
      <c r="BY599" s="3" t="str">
        <v>Rwerere</v>
      </c>
      <c r="BZ599" s="3" t="str">
        <v>Rwerere</v>
      </c>
      <c r="CA599" s="3" t="str">
        <v>Rwerere</v>
      </c>
      <c r="CB599" s="3" t="str">
        <v>Rwerere</v>
      </c>
      <c r="CC599" s="3" t="str">
        <v>Rwerere</v>
      </c>
      <c r="CD599" s="3" t="str">
        <v>Rwerere</v>
      </c>
      <c r="CE599" s="3" t="str">
        <v>Rwerere</v>
      </c>
      <c r="CF599" s="3" t="str">
        <v>Rwerere</v>
      </c>
      <c r="CG599" s="3" t="str">
        <v>Rwerere</v>
      </c>
      <c r="CK599" s="3" t="str">
        <v>Rwerere</v>
      </c>
      <c r="CM599" s="3" t="str">
        <v>Rwerere</v>
      </c>
      <c r="CN599" s="3" t="str">
        <v>Rwerere</v>
      </c>
      <c r="CO599" s="3" t="str">
        <v>Rwerere</v>
      </c>
      <c r="CP599" s="3" t="str">
        <v>Rwerere</v>
      </c>
      <c r="CQ599" s="3" t="str">
        <v>Rwerere</v>
      </c>
      <c r="CR599" s="3" t="str">
        <v>Rwerere</v>
      </c>
      <c r="CS599" s="3" t="str">
        <v>Rwerere</v>
      </c>
      <c r="CT599" s="3" t="str">
        <v>Rwerere</v>
      </c>
      <c r="CU599" s="3" t="str">
        <v>Rwerere</v>
      </c>
      <c r="CV599" s="3" t="str">
        <v>Rwerere</v>
      </c>
      <c r="CW599" s="3" t="str">
        <v>Rwerere</v>
      </c>
      <c r="CX599" s="3" t="str">
        <v>Rwerere</v>
      </c>
      <c r="CY599" s="3" t="str">
        <v>Rwerere</v>
      </c>
      <c r="CZ599" s="3" t="str">
        <v>Rwerere</v>
      </c>
      <c r="DA599" s="3" t="str">
        <v>Rwerere</v>
      </c>
      <c r="DB599" s="3" t="str">
        <v>Rwerere</v>
      </c>
      <c r="DC599" s="3" t="str">
        <v>Rwerere</v>
      </c>
      <c r="DD599" s="3" t="str">
        <v>Rwerere</v>
      </c>
      <c r="DE599" s="3" t="str">
        <v>Rwerere</v>
      </c>
      <c r="DF599" s="3" t="str">
        <v>Rwerere</v>
      </c>
      <c r="DG599" s="3" t="str">
        <v>Rwerere</v>
      </c>
      <c r="DH599" s="3" t="str">
        <v>Rwerere</v>
      </c>
      <c r="DI599" s="3" t="str">
        <v>Rwerere</v>
      </c>
      <c r="DJ599" s="3" t="str">
        <v>Rwerere</v>
      </c>
      <c r="DK599" s="3" t="str">
        <v>Rwerere</v>
      </c>
      <c r="DL599" s="3" t="str">
        <v>Rwerere</v>
      </c>
      <c r="DM599" s="3" t="str">
        <v>Rwerere</v>
      </c>
      <c r="DN599" s="3" t="str">
        <v>Rwerere</v>
      </c>
      <c r="DO599" s="3" t="str">
        <v>Rwerere</v>
      </c>
      <c r="DP599" s="3" t="str">
        <v>Rwerere</v>
      </c>
    </row>
    <row r="600" spans="1:120" ht="14.5" x14ac:dyDescent="0.35">
      <c r="A600" s="3">
        <v>-25.318899999999999</v>
      </c>
      <c r="B600" s="3">
        <v>32.2654</v>
      </c>
      <c r="C600" s="3" t="s">
        <v>192</v>
      </c>
      <c r="D600" s="3" t="s">
        <v>107</v>
      </c>
      <c r="E600" s="3" t="s">
        <v>7768</v>
      </c>
      <c r="F600" s="3">
        <v>500</v>
      </c>
      <c r="G600"/>
      <c r="H600" s="3" t="str">
        <f>CONCATENATE(site_list[[#This Row],[Country]],site_list[[#This Row],[Site.ID]])</f>
        <v>MozambiqueSábiè Agronomic Centre, CEDAS</v>
      </c>
      <c r="BB600" s="3" t="str">
        <v>Sábiè Agronomic Centre, CEDAS</v>
      </c>
      <c r="BC600" s="3" t="str">
        <v>Sábiè Agronomic Centre, CEDAS</v>
      </c>
      <c r="BD600" s="3" t="str">
        <v>Sábiè Agronomic Centre, CEDAS</v>
      </c>
      <c r="BE600" s="3" t="str">
        <v>Sábiè Agronomic Centre, CEDAS</v>
      </c>
      <c r="BF600" s="3" t="str">
        <v>Sábiè Agronomic Centre, CEDAS</v>
      </c>
      <c r="BG600" s="3" t="str">
        <v>Sábiè Agronomic Centre, CEDAS</v>
      </c>
      <c r="BH600" s="3" t="str">
        <v>Sábiè Agronomic Centre, CEDAS</v>
      </c>
      <c r="BI600" s="3" t="str">
        <v>Sábiè Agronomic Centre, CEDAS</v>
      </c>
      <c r="BJ600" s="3" t="str">
        <v>Sábiè Agronomic Centre, CEDAS</v>
      </c>
      <c r="BK600" s="3" t="str">
        <v>Sábiè Agronomic Centre, CEDAS</v>
      </c>
      <c r="BL600" s="3" t="str">
        <v>Sábiè Agronomic Centre, CEDAS</v>
      </c>
      <c r="BM600" s="3" t="str">
        <v>Sábiè Agronomic Centre, CEDAS</v>
      </c>
      <c r="BN600" s="3" t="str">
        <v>Sábiè Agronomic Centre, CEDAS</v>
      </c>
      <c r="BO600" s="3" t="str">
        <v>Sábiè Agronomic Centre, CEDAS</v>
      </c>
      <c r="BP600" s="3" t="str">
        <v>Sábiè Agronomic Centre, CEDAS</v>
      </c>
      <c r="BQ600" s="3" t="str">
        <v>Sábiè Agronomic Centre, CEDAS</v>
      </c>
      <c r="BR600" s="3" t="str">
        <v>Sábiè Agronomic Centre, CEDAS</v>
      </c>
      <c r="BS600" s="3" t="str">
        <v>Sábiè Agronomic Centre, CEDAS</v>
      </c>
      <c r="BT600" s="3" t="str">
        <v>Sábiè Agronomic Centre, CEDAS</v>
      </c>
      <c r="BU600" s="3" t="str">
        <v>Sábiè Agronomic Centre, CEDAS</v>
      </c>
      <c r="BV600" s="3" t="str">
        <v>Sábiè Agronomic Centre, CEDAS</v>
      </c>
      <c r="BW600" s="3" t="str">
        <v>Sábiè Agronomic Centre, CEDAS</v>
      </c>
      <c r="BX600" s="3" t="str">
        <v>Sábiè Agronomic Centre, CEDAS</v>
      </c>
      <c r="BY600" s="3" t="str">
        <v>Sábiè Agronomic Centre, CEDAS</v>
      </c>
      <c r="BZ600" s="3" t="str">
        <v>Sábiè Agronomic Centre, CEDAS</v>
      </c>
      <c r="CA600" s="3" t="str">
        <v>Sábiè Agronomic Centre, CEDAS</v>
      </c>
      <c r="CB600" s="3" t="str">
        <v>Sábiè Agronomic Centre, CEDAS</v>
      </c>
      <c r="CC600" s="3" t="str">
        <v>Sábiè Agronomic Centre, CEDAS</v>
      </c>
      <c r="CD600" s="3" t="str">
        <v>Sábiè Agronomic Centre, CEDAS</v>
      </c>
      <c r="CE600" s="3" t="str">
        <v>Sábiè Agronomic Centre, CEDAS</v>
      </c>
      <c r="CF600" s="3" t="str">
        <v>Sábiè Agronomic Centre, CEDAS</v>
      </c>
      <c r="CG600" s="3" t="str">
        <v>Sábiè Agronomic Centre, CEDAS</v>
      </c>
      <c r="CK600" s="3" t="str">
        <v>Sábiè Agronomic Centre, CEDAS</v>
      </c>
      <c r="CM600" s="3" t="str">
        <v>Sábiè Agronomic Centre, CEDAS</v>
      </c>
      <c r="CN600" s="3" t="str">
        <v>Sábiè Agronomic Centre, CEDAS</v>
      </c>
      <c r="CO600" s="3" t="str">
        <v>Sábiè Agronomic Centre, CEDAS</v>
      </c>
      <c r="CP600" s="3" t="str">
        <v>Sábiè Agronomic Centre, CEDAS</v>
      </c>
      <c r="CQ600" s="3" t="str">
        <v>Sábiè Agronomic Centre, CEDAS</v>
      </c>
      <c r="CR600" s="3" t="str">
        <v>Sábiè Agronomic Centre, CEDAS</v>
      </c>
      <c r="CS600" s="3" t="str">
        <v>Sábiè Agronomic Centre, CEDAS</v>
      </c>
      <c r="CT600" s="3" t="str">
        <v>Sábiè Agronomic Centre, CEDAS</v>
      </c>
      <c r="CU600" s="3" t="str">
        <v>Sábiè Agronomic Centre, CEDAS</v>
      </c>
      <c r="CV600" s="3" t="str">
        <v>Sábiè Agronomic Centre, CEDAS</v>
      </c>
      <c r="CW600" s="3" t="str">
        <v>Sábiè Agronomic Centre, CEDAS</v>
      </c>
      <c r="CX600" s="3" t="str">
        <v>Sábiè Agronomic Centre, CEDAS</v>
      </c>
      <c r="CY600" s="3" t="str">
        <v>Sábiè Agronomic Centre, CEDAS</v>
      </c>
      <c r="CZ600" s="3" t="str">
        <v>Sábiè Agronomic Centre, CEDAS</v>
      </c>
      <c r="DA600" s="3" t="str">
        <v>Sábiè Agronomic Centre, CEDAS</v>
      </c>
      <c r="DB600" s="3" t="str">
        <v>Sábiè Agronomic Centre, CEDAS</v>
      </c>
      <c r="DC600" s="3" t="str">
        <v>Sábiè Agronomic Centre, CEDAS</v>
      </c>
      <c r="DD600" s="3" t="str">
        <v>Sábiè Agronomic Centre, CEDAS</v>
      </c>
      <c r="DE600" s="3" t="str">
        <v>Sábiè Agronomic Centre, CEDAS</v>
      </c>
      <c r="DF600" s="3" t="str">
        <v>Sábiè Agronomic Centre, CEDAS</v>
      </c>
      <c r="DG600" s="3" t="str">
        <v>Sábiè Agronomic Centre, CEDAS</v>
      </c>
      <c r="DH600" s="3" t="str">
        <v>Sábiè Agronomic Centre, CEDAS</v>
      </c>
      <c r="DI600" s="3" t="str">
        <v>Sábiè Agronomic Centre, CEDAS</v>
      </c>
      <c r="DJ600" s="3" t="str">
        <v>Sábiè Agronomic Centre, CEDAS</v>
      </c>
      <c r="DK600" s="3" t="str">
        <v>Sábiè Agronomic Centre, CEDAS</v>
      </c>
      <c r="DL600" s="3" t="str">
        <v>Sábiè Agronomic Centre, CEDAS</v>
      </c>
      <c r="DM600" s="3" t="str">
        <v>Sábiè Agronomic Centre, CEDAS</v>
      </c>
      <c r="DN600" s="3" t="str">
        <v>Sábiè Agronomic Centre, CEDAS</v>
      </c>
      <c r="DO600" s="3" t="str">
        <v>Sábiè Agronomic Centre, CEDAS</v>
      </c>
      <c r="DP600" s="3" t="str">
        <v>Sábiè Agronomic Centre, CEDAS</v>
      </c>
    </row>
    <row r="601" spans="1:120" ht="14.5" x14ac:dyDescent="0.35">
      <c r="A601" s="3">
        <v>30.411999999999999</v>
      </c>
      <c r="B601" s="3">
        <v>30.536999999999999</v>
      </c>
      <c r="C601" s="3" t="s">
        <v>142</v>
      </c>
      <c r="D601" s="3" t="s">
        <v>107</v>
      </c>
      <c r="E601" s="3" t="s">
        <v>269</v>
      </c>
      <c r="F601" s="3">
        <v>1000</v>
      </c>
      <c r="G601"/>
      <c r="H601" s="3" t="str">
        <f>CONCATENATE(site_list[[#This Row],[Country]],site_list[[#This Row],[Site.ID]])</f>
        <v>EgyptSadat City University, Sadat</v>
      </c>
      <c r="BB601" s="3" t="str">
        <v>Sadat City University, Sadat</v>
      </c>
      <c r="BC601" s="3" t="str">
        <v>Sadat City University, Sadat</v>
      </c>
      <c r="BD601" s="3" t="str">
        <v>Sadat City University, Sadat</v>
      </c>
      <c r="BE601" s="3" t="str">
        <v>Sadat City University, Sadat</v>
      </c>
      <c r="BF601" s="3" t="str">
        <v>Sadat City University, Sadat</v>
      </c>
      <c r="BG601" s="3" t="str">
        <v>Sadat City University, Sadat</v>
      </c>
      <c r="BH601" s="3" t="str">
        <v>Sadat City University, Sadat</v>
      </c>
      <c r="BI601" s="3" t="str">
        <v>Sadat City University, Sadat</v>
      </c>
      <c r="BJ601" s="3" t="str">
        <v>Sadat City University, Sadat</v>
      </c>
      <c r="BK601" s="3" t="str">
        <v>Sadat City University, Sadat</v>
      </c>
      <c r="BL601" s="3" t="str">
        <v>Sadat City University, Sadat</v>
      </c>
      <c r="BM601" s="3" t="str">
        <v>Sadat City University, Sadat</v>
      </c>
      <c r="BN601" s="3" t="str">
        <v>Sadat City University, Sadat</v>
      </c>
      <c r="BO601" s="3" t="str">
        <v>Sadat City University, Sadat</v>
      </c>
      <c r="BP601" s="3" t="str">
        <v>Sadat City University, Sadat</v>
      </c>
      <c r="BQ601" s="3" t="str">
        <v>Sadat City University, Sadat</v>
      </c>
      <c r="BR601" s="3" t="str">
        <v>Sadat City University, Sadat</v>
      </c>
      <c r="BS601" s="3" t="str">
        <v>Sadat City University, Sadat</v>
      </c>
      <c r="BT601" s="3" t="str">
        <v>Sadat City University, Sadat</v>
      </c>
      <c r="BU601" s="3" t="str">
        <v>Sadat City University, Sadat</v>
      </c>
      <c r="BV601" s="3" t="str">
        <v>Sadat City University, Sadat</v>
      </c>
      <c r="BW601" s="3" t="str">
        <v>Sadat City University, Sadat</v>
      </c>
      <c r="BX601" s="3" t="str">
        <v>Sadat City University, Sadat</v>
      </c>
      <c r="BY601" s="3" t="str">
        <v>Sadat City University, Sadat</v>
      </c>
      <c r="BZ601" s="3" t="str">
        <v>Sadat City University, Sadat</v>
      </c>
      <c r="CA601" s="3" t="str">
        <v>Sadat City University, Sadat</v>
      </c>
      <c r="CB601" s="3" t="str">
        <v>Sadat City University, Sadat</v>
      </c>
      <c r="CC601" s="3" t="str">
        <v>Sadat City University, Sadat</v>
      </c>
      <c r="CD601" s="3" t="str">
        <v>Sadat City University, Sadat</v>
      </c>
      <c r="CE601" s="3" t="str">
        <v>Sadat City University, Sadat</v>
      </c>
      <c r="CF601" s="3" t="str">
        <v>Sadat City University, Sadat</v>
      </c>
      <c r="CG601" s="3" t="str">
        <v>Sadat City University, Sadat</v>
      </c>
      <c r="CK601" s="3" t="str">
        <v>Sadat City University, Sadat</v>
      </c>
      <c r="CM601" s="3" t="str">
        <v>Sadat City University, Sadat</v>
      </c>
      <c r="CN601" s="3" t="str">
        <v>Sadat City University, Sadat</v>
      </c>
      <c r="CO601" s="3" t="str">
        <v>Sadat City University, Sadat</v>
      </c>
      <c r="CP601" s="3" t="str">
        <v>Sadat City University, Sadat</v>
      </c>
      <c r="CQ601" s="3" t="str">
        <v>Sadat City University, Sadat</v>
      </c>
      <c r="CR601" s="3" t="str">
        <v>Sadat City University, Sadat</v>
      </c>
      <c r="CS601" s="3" t="str">
        <v>Sadat City University, Sadat</v>
      </c>
      <c r="CT601" s="3" t="str">
        <v>Sadat City University, Sadat</v>
      </c>
      <c r="CU601" s="3" t="str">
        <v>Sadat City University, Sadat</v>
      </c>
      <c r="CV601" s="3" t="str">
        <v>Sadat City University, Sadat</v>
      </c>
      <c r="CW601" s="3" t="str">
        <v>Sadat City University, Sadat</v>
      </c>
      <c r="CX601" s="3" t="str">
        <v>Sadat City University, Sadat</v>
      </c>
      <c r="CY601" s="3" t="str">
        <v>Sadat City University, Sadat</v>
      </c>
      <c r="CZ601" s="3" t="str">
        <v>Sadat City University, Sadat</v>
      </c>
      <c r="DA601" s="3" t="str">
        <v>Sadat City University, Sadat</v>
      </c>
      <c r="DB601" s="3" t="str">
        <v>Sadat City University, Sadat</v>
      </c>
      <c r="DC601" s="3" t="str">
        <v>Sadat City University, Sadat</v>
      </c>
      <c r="DD601" s="3" t="str">
        <v>Sadat City University, Sadat</v>
      </c>
      <c r="DE601" s="3" t="str">
        <v>Sadat City University, Sadat</v>
      </c>
      <c r="DF601" s="3" t="str">
        <v>Sadat City University, Sadat</v>
      </c>
      <c r="DG601" s="3" t="str">
        <v>Sadat City University, Sadat</v>
      </c>
      <c r="DH601" s="3" t="str">
        <v>Sadat City University, Sadat</v>
      </c>
      <c r="DI601" s="3" t="str">
        <v>Sadat City University, Sadat</v>
      </c>
      <c r="DJ601" s="3" t="str">
        <v>Sadat City University, Sadat</v>
      </c>
      <c r="DK601" s="3" t="str">
        <v>Sadat City University, Sadat</v>
      </c>
      <c r="DL601" s="3" t="str">
        <v>Sadat City University, Sadat</v>
      </c>
      <c r="DM601" s="3" t="str">
        <v>Sadat City University, Sadat</v>
      </c>
      <c r="DN601" s="3" t="str">
        <v>Sadat City University, Sadat</v>
      </c>
      <c r="DO601" s="3" t="str">
        <v>Sadat City University, Sadat</v>
      </c>
      <c r="DP601" s="3" t="str">
        <v>Sadat City University, Sadat</v>
      </c>
    </row>
    <row r="602" spans="1:120" ht="14.5" x14ac:dyDescent="0.35">
      <c r="A602" s="3">
        <v>31.086919999999999</v>
      </c>
      <c r="B602" s="3">
        <v>30.941990000000001</v>
      </c>
      <c r="C602" s="3" t="s">
        <v>142</v>
      </c>
      <c r="D602" s="3" t="s">
        <v>107</v>
      </c>
      <c r="E602" s="3" t="s">
        <v>7769</v>
      </c>
      <c r="F602" s="3">
        <v>1000</v>
      </c>
      <c r="G602"/>
      <c r="H602" s="3" t="str">
        <f>CONCATENATE(site_list[[#This Row],[Country]],site_list[[#This Row],[Site.ID]])</f>
        <v>EgyptSakha Agriculture Research Station</v>
      </c>
      <c r="BB602" s="3" t="str">
        <v>Sakha Agriculture Research Station</v>
      </c>
      <c r="BC602" s="3" t="str">
        <v>Sakha Agriculture Research Station</v>
      </c>
      <c r="BD602" s="3" t="str">
        <v>Sakha Agriculture Research Station</v>
      </c>
      <c r="BE602" s="3" t="str">
        <v>Sakha Agriculture Research Station</v>
      </c>
      <c r="BF602" s="3" t="str">
        <v>Sakha Agriculture Research Station</v>
      </c>
      <c r="BG602" s="3" t="str">
        <v>Sakha Agriculture Research Station</v>
      </c>
      <c r="BH602" s="3" t="str">
        <v>Sakha Agriculture Research Station</v>
      </c>
      <c r="BI602" s="3" t="str">
        <v>Sakha Agriculture Research Station</v>
      </c>
      <c r="BJ602" s="3" t="str">
        <v>Sakha Agriculture Research Station</v>
      </c>
      <c r="BK602" s="3" t="str">
        <v>Sakha Agriculture Research Station</v>
      </c>
      <c r="BL602" s="3" t="str">
        <v>Sakha Agriculture Research Station</v>
      </c>
      <c r="BM602" s="3" t="str">
        <v>Sakha Agriculture Research Station</v>
      </c>
      <c r="BN602" s="3" t="str">
        <v>Sakha Agriculture Research Station</v>
      </c>
      <c r="BO602" s="3" t="str">
        <v>Sakha Agriculture Research Station</v>
      </c>
      <c r="BP602" s="3" t="str">
        <v>Sakha Agriculture Research Station</v>
      </c>
      <c r="BQ602" s="3" t="str">
        <v>Sakha Agriculture Research Station</v>
      </c>
      <c r="BR602" s="3" t="str">
        <v>Sakha Agriculture Research Station</v>
      </c>
      <c r="BS602" s="3" t="str">
        <v>Sakha Agriculture Research Station</v>
      </c>
      <c r="BT602" s="3" t="str">
        <v>Sakha Agriculture Research Station</v>
      </c>
      <c r="BU602" s="3" t="str">
        <v>Sakha Agriculture Research Station</v>
      </c>
      <c r="BV602" s="3" t="str">
        <v>Sakha Agriculture Research Station</v>
      </c>
      <c r="BW602" s="3" t="str">
        <v>Sakha Agriculture Research Station</v>
      </c>
      <c r="BX602" s="3" t="str">
        <v>Sakha Agriculture Research Station</v>
      </c>
      <c r="BY602" s="3" t="str">
        <v>Sakha Agriculture Research Station</v>
      </c>
      <c r="BZ602" s="3" t="str">
        <v>Sakha Agriculture Research Station</v>
      </c>
      <c r="CA602" s="3" t="str">
        <v>Sakha Agriculture Research Station</v>
      </c>
      <c r="CB602" s="3" t="str">
        <v>Sakha Agriculture Research Station</v>
      </c>
      <c r="CC602" s="3" t="str">
        <v>Sakha Agriculture Research Station</v>
      </c>
      <c r="CD602" s="3" t="str">
        <v>Sakha Agriculture Research Station</v>
      </c>
      <c r="CE602" s="3" t="str">
        <v>Sakha Agriculture Research Station</v>
      </c>
      <c r="CF602" s="3" t="str">
        <v>Sakha Agriculture Research Station</v>
      </c>
      <c r="CG602" s="3" t="str">
        <v>Sakha Agriculture Research Station</v>
      </c>
      <c r="CK602" s="3" t="str">
        <v>Sakha Agriculture Research Station</v>
      </c>
      <c r="CM602" s="3" t="str">
        <v>Sakha Agriculture Research Station</v>
      </c>
      <c r="CN602" s="3" t="str">
        <v>Sakha Agriculture Research Station</v>
      </c>
      <c r="CO602" s="3" t="str">
        <v>Sakha Agriculture Research Station</v>
      </c>
      <c r="CP602" s="3" t="str">
        <v>Sakha Agriculture Research Station</v>
      </c>
      <c r="CQ602" s="3" t="str">
        <v>Sakha Agriculture Research Station</v>
      </c>
      <c r="CR602" s="3" t="str">
        <v>Sakha Agriculture Research Station</v>
      </c>
      <c r="CS602" s="3" t="str">
        <v>Sakha Agriculture Research Station</v>
      </c>
      <c r="CT602" s="3" t="str">
        <v>Sakha Agriculture Research Station</v>
      </c>
      <c r="CU602" s="3" t="str">
        <v>Sakha Agriculture Research Station</v>
      </c>
      <c r="CV602" s="3" t="str">
        <v>Sakha Agriculture Research Station</v>
      </c>
      <c r="CW602" s="3" t="str">
        <v>Sakha Agriculture Research Station</v>
      </c>
      <c r="CX602" s="3" t="str">
        <v>Sakha Agriculture Research Station</v>
      </c>
      <c r="CY602" s="3" t="str">
        <v>Sakha Agriculture Research Station</v>
      </c>
      <c r="CZ602" s="3" t="str">
        <v>Sakha Agriculture Research Station</v>
      </c>
      <c r="DA602" s="3" t="str">
        <v>Sakha Agriculture Research Station</v>
      </c>
      <c r="DB602" s="3" t="str">
        <v>Sakha Agriculture Research Station</v>
      </c>
      <c r="DC602" s="3" t="str">
        <v>Sakha Agriculture Research Station</v>
      </c>
      <c r="DD602" s="3" t="str">
        <v>Sakha Agriculture Research Station</v>
      </c>
      <c r="DE602" s="3" t="str">
        <v>Sakha Agriculture Research Station</v>
      </c>
      <c r="DF602" s="3" t="str">
        <v>Sakha Agriculture Research Station</v>
      </c>
      <c r="DG602" s="3" t="str">
        <v>Sakha Agriculture Research Station</v>
      </c>
      <c r="DH602" s="3" t="str">
        <v>Sakha Agriculture Research Station</v>
      </c>
      <c r="DI602" s="3" t="str">
        <v>Sakha Agriculture Research Station</v>
      </c>
      <c r="DJ602" s="3" t="str">
        <v>Sakha Agriculture Research Station</v>
      </c>
      <c r="DK602" s="3" t="str">
        <v>Sakha Agriculture Research Station</v>
      </c>
      <c r="DL602" s="3" t="str">
        <v>Sakha Agriculture Research Station</v>
      </c>
      <c r="DM602" s="3" t="str">
        <v>Sakha Agriculture Research Station</v>
      </c>
      <c r="DN602" s="3" t="str">
        <v>Sakha Agriculture Research Station</v>
      </c>
      <c r="DO602" s="3" t="str">
        <v>Sakha Agriculture Research Station</v>
      </c>
      <c r="DP602" s="3" t="str">
        <v>Sakha Agriculture Research Station</v>
      </c>
    </row>
    <row r="603" spans="1:120" ht="14.5" x14ac:dyDescent="0.35">
      <c r="A603" s="3">
        <v>11</v>
      </c>
      <c r="B603" s="3">
        <v>7.7</v>
      </c>
      <c r="C603" s="3" t="s">
        <v>196</v>
      </c>
      <c r="D603" s="3" t="s">
        <v>107</v>
      </c>
      <c r="E603" s="3" t="s">
        <v>457</v>
      </c>
      <c r="F603" s="3">
        <v>5500</v>
      </c>
      <c r="G603"/>
      <c r="H603" s="3" t="str">
        <f>CONCATENATE(site_list[[#This Row],[Country]],site_list[[#This Row],[Site.ID]])</f>
        <v>NigeriaSamaru</v>
      </c>
      <c r="BB603" s="3" t="str">
        <v>Samaru</v>
      </c>
      <c r="BC603" s="3" t="str">
        <v>Samaru</v>
      </c>
      <c r="BD603" s="3" t="str">
        <v>Samaru</v>
      </c>
      <c r="BE603" s="3" t="str">
        <v>Samaru</v>
      </c>
      <c r="BF603" s="3" t="str">
        <v>Samaru</v>
      </c>
      <c r="BG603" s="3" t="str">
        <v>Samaru</v>
      </c>
      <c r="BH603" s="3" t="str">
        <v>Samaru</v>
      </c>
      <c r="BI603" s="3" t="str">
        <v>Samaru</v>
      </c>
      <c r="BJ603" s="3" t="str">
        <v>Samaru</v>
      </c>
      <c r="BK603" s="3" t="str">
        <v>Samaru</v>
      </c>
      <c r="BL603" s="3" t="str">
        <v>Samaru</v>
      </c>
      <c r="BM603" s="3" t="str">
        <v>Samaru</v>
      </c>
      <c r="BN603" s="3" t="str">
        <v>Samaru</v>
      </c>
      <c r="BO603" s="3" t="str">
        <v>Samaru</v>
      </c>
      <c r="BP603" s="3" t="str">
        <v>Samaru</v>
      </c>
      <c r="BQ603" s="3" t="str">
        <v>Samaru</v>
      </c>
      <c r="BR603" s="3" t="str">
        <v>Samaru</v>
      </c>
      <c r="BS603" s="3" t="str">
        <v>Samaru</v>
      </c>
      <c r="BT603" s="3" t="str">
        <v>Samaru</v>
      </c>
      <c r="BU603" s="3" t="str">
        <v>Samaru</v>
      </c>
      <c r="BV603" s="3" t="str">
        <v>Samaru</v>
      </c>
      <c r="BW603" s="3" t="str">
        <v>Samaru</v>
      </c>
      <c r="BX603" s="3" t="str">
        <v>Samaru</v>
      </c>
      <c r="BY603" s="3" t="str">
        <v>Samaru</v>
      </c>
      <c r="BZ603" s="3" t="str">
        <v>Samaru</v>
      </c>
      <c r="CA603" s="3" t="str">
        <v>Samaru</v>
      </c>
      <c r="CB603" s="3" t="str">
        <v>Samaru</v>
      </c>
      <c r="CC603" s="3" t="str">
        <v>Samaru</v>
      </c>
      <c r="CD603" s="3" t="str">
        <v>Samaru</v>
      </c>
      <c r="CE603" s="3" t="str">
        <v>Samaru</v>
      </c>
      <c r="CF603" s="3" t="str">
        <v>Samaru</v>
      </c>
      <c r="CG603" s="3" t="str">
        <v>Samaru</v>
      </c>
      <c r="CK603" s="3" t="str">
        <v>Samaru</v>
      </c>
      <c r="CM603" s="3" t="str">
        <v>Samaru</v>
      </c>
      <c r="CN603" s="3" t="str">
        <v>Samaru</v>
      </c>
      <c r="CO603" s="3" t="str">
        <v>Samaru</v>
      </c>
      <c r="CP603" s="3" t="str">
        <v>Samaru</v>
      </c>
      <c r="CQ603" s="3" t="str">
        <v>Samaru</v>
      </c>
      <c r="CR603" s="3" t="str">
        <v>Samaru</v>
      </c>
      <c r="CS603" s="3" t="str">
        <v>Samaru</v>
      </c>
      <c r="CT603" s="3" t="str">
        <v>Samaru</v>
      </c>
      <c r="CU603" s="3" t="str">
        <v>Samaru</v>
      </c>
      <c r="CV603" s="3" t="str">
        <v>Samaru</v>
      </c>
      <c r="CW603" s="3" t="str">
        <v>Samaru</v>
      </c>
      <c r="CX603" s="3" t="str">
        <v>Samaru</v>
      </c>
      <c r="CY603" s="3" t="str">
        <v>Samaru</v>
      </c>
      <c r="CZ603" s="3" t="str">
        <v>Samaru</v>
      </c>
      <c r="DA603" s="3" t="str">
        <v>Samaru</v>
      </c>
      <c r="DB603" s="3" t="str">
        <v>Samaru</v>
      </c>
      <c r="DC603" s="3" t="str">
        <v>Samaru</v>
      </c>
      <c r="DD603" s="3" t="str">
        <v>Samaru</v>
      </c>
      <c r="DE603" s="3" t="str">
        <v>Samaru</v>
      </c>
      <c r="DF603" s="3" t="str">
        <v>Samaru</v>
      </c>
      <c r="DG603" s="3" t="str">
        <v>Samaru</v>
      </c>
      <c r="DH603" s="3" t="str">
        <v>Samaru</v>
      </c>
      <c r="DI603" s="3" t="str">
        <v>Samaru</v>
      </c>
      <c r="DJ603" s="3" t="str">
        <v>Samaru</v>
      </c>
      <c r="DK603" s="3" t="str">
        <v>Samaru</v>
      </c>
      <c r="DL603" s="3" t="str">
        <v>Samaru</v>
      </c>
      <c r="DM603" s="3" t="str">
        <v>Samaru</v>
      </c>
      <c r="DN603" s="3" t="str">
        <v>Samaru</v>
      </c>
      <c r="DO603" s="3" t="str">
        <v>Samaru</v>
      </c>
      <c r="DP603" s="3" t="str">
        <v>Samaru</v>
      </c>
    </row>
    <row r="604" spans="1:120" ht="14.5" x14ac:dyDescent="0.35">
      <c r="A604" s="3">
        <v>22.226500000000001</v>
      </c>
      <c r="B604" s="3">
        <v>-100.84908</v>
      </c>
      <c r="C604" s="3" t="s">
        <v>9265</v>
      </c>
      <c r="D604" s="3" t="s">
        <v>107</v>
      </c>
      <c r="E604" s="3" t="s">
        <v>9324</v>
      </c>
      <c r="F604" s="3">
        <v>200</v>
      </c>
      <c r="G604"/>
      <c r="H604" s="3" t="str">
        <f>CONCATENATE(site_list[[#This Row],[Country]],site_list[[#This Row],[Site.ID]])</f>
        <v>MexicoSan Luis Experiment Station, INIFAP</v>
      </c>
      <c r="BB604" s="3" t="str">
        <v>San Luis Experiment Station, INIFAP</v>
      </c>
      <c r="BC604" s="3" t="str">
        <v>San Luis Experiment Station, INIFAP</v>
      </c>
      <c r="BD604" s="3" t="str">
        <v>San Luis Experiment Station, INIFAP</v>
      </c>
      <c r="BE604" s="3" t="str">
        <v>San Luis Experiment Station, INIFAP</v>
      </c>
      <c r="BF604" s="3" t="str">
        <v>San Luis Experiment Station, INIFAP</v>
      </c>
      <c r="BG604" s="3" t="str">
        <v>San Luis Experiment Station, INIFAP</v>
      </c>
      <c r="BH604" s="3" t="str">
        <v>San Luis Experiment Station, INIFAP</v>
      </c>
      <c r="BI604" s="3" t="str">
        <v>San Luis Experiment Station, INIFAP</v>
      </c>
      <c r="BJ604" s="3" t="str">
        <v>San Luis Experiment Station, INIFAP</v>
      </c>
      <c r="BK604" s="3" t="str">
        <v>San Luis Experiment Station, INIFAP</v>
      </c>
      <c r="BL604" s="3" t="str">
        <v>San Luis Experiment Station, INIFAP</v>
      </c>
      <c r="BM604" s="3" t="str">
        <v>San Luis Experiment Station, INIFAP</v>
      </c>
      <c r="BN604" s="3" t="str">
        <v>San Luis Experiment Station, INIFAP</v>
      </c>
      <c r="BO604" s="3" t="str">
        <v>San Luis Experiment Station, INIFAP</v>
      </c>
      <c r="BP604" s="3" t="str">
        <v>San Luis Experiment Station, INIFAP</v>
      </c>
      <c r="BQ604" s="3" t="str">
        <v>San Luis Experiment Station, INIFAP</v>
      </c>
      <c r="BR604" s="3" t="str">
        <v>San Luis Experiment Station, INIFAP</v>
      </c>
      <c r="BS604" s="3" t="str">
        <v>San Luis Experiment Station, INIFAP</v>
      </c>
      <c r="BT604" s="3" t="str">
        <v>San Luis Experiment Station, INIFAP</v>
      </c>
      <c r="BU604" s="3" t="str">
        <v>San Luis Experiment Station, INIFAP</v>
      </c>
      <c r="BV604" s="3" t="str">
        <v>San Luis Experiment Station, INIFAP</v>
      </c>
      <c r="BW604" s="3" t="str">
        <v>San Luis Experiment Station, INIFAP</v>
      </c>
      <c r="BX604" s="3" t="str">
        <v>San Luis Experiment Station, INIFAP</v>
      </c>
      <c r="BY604" s="3" t="str">
        <v>San Luis Experiment Station, INIFAP</v>
      </c>
      <c r="BZ604" s="3" t="str">
        <v>San Luis Experiment Station, INIFAP</v>
      </c>
      <c r="CA604" s="3" t="str">
        <v>San Luis Experiment Station, INIFAP</v>
      </c>
      <c r="CB604" s="3" t="str">
        <v>San Luis Experiment Station, INIFAP</v>
      </c>
      <c r="CC604" s="3" t="str">
        <v>San Luis Experiment Station, INIFAP</v>
      </c>
      <c r="CD604" s="3" t="str">
        <v>San Luis Experiment Station, INIFAP</v>
      </c>
      <c r="CE604" s="3" t="str">
        <v>San Luis Experiment Station, INIFAP</v>
      </c>
      <c r="CF604" s="3" t="str">
        <v>San Luis Experiment Station, INIFAP</v>
      </c>
      <c r="CG604" s="3" t="str">
        <v>San Luis Experiment Station, INIFAP</v>
      </c>
      <c r="CK604" s="3" t="str">
        <v>San Luis Experiment Station, INIFAP</v>
      </c>
      <c r="CM604" s="3" t="str">
        <v>San Luis Experiment Station, INIFAP</v>
      </c>
      <c r="CN604" s="3" t="str">
        <v>San Luis Experiment Station, INIFAP</v>
      </c>
      <c r="CO604" s="3" t="str">
        <v>San Luis Experiment Station, INIFAP</v>
      </c>
      <c r="CP604" s="3" t="str">
        <v>San Luis Experiment Station, INIFAP</v>
      </c>
      <c r="CQ604" s="3" t="str">
        <v>San Luis Experiment Station, INIFAP</v>
      </c>
      <c r="CR604" s="3" t="str">
        <v>San Luis Experiment Station, INIFAP</v>
      </c>
      <c r="CS604" s="3" t="str">
        <v>San Luis Experiment Station, INIFAP</v>
      </c>
      <c r="CT604" s="3" t="str">
        <v>San Luis Experiment Station, INIFAP</v>
      </c>
      <c r="CU604" s="3" t="str">
        <v>San Luis Experiment Station, INIFAP</v>
      </c>
      <c r="CV604" s="3" t="str">
        <v>San Luis Experiment Station, INIFAP</v>
      </c>
      <c r="CW604" s="3" t="str">
        <v>San Luis Experiment Station, INIFAP</v>
      </c>
      <c r="CX604" s="3" t="str">
        <v>San Luis Experiment Station, INIFAP</v>
      </c>
      <c r="CY604" s="3" t="str">
        <v>San Luis Experiment Station, INIFAP</v>
      </c>
      <c r="CZ604" s="3" t="str">
        <v>San Luis Experiment Station, INIFAP</v>
      </c>
      <c r="DA604" s="3" t="str">
        <v>San Luis Experiment Station, INIFAP</v>
      </c>
      <c r="DB604" s="3" t="str">
        <v>San Luis Experiment Station, INIFAP</v>
      </c>
      <c r="DC604" s="3" t="str">
        <v>San Luis Experiment Station, INIFAP</v>
      </c>
      <c r="DD604" s="3" t="str">
        <v>San Luis Experiment Station, INIFAP</v>
      </c>
      <c r="DE604" s="3" t="str">
        <v>San Luis Experiment Station, INIFAP</v>
      </c>
      <c r="DF604" s="3" t="str">
        <v>San Luis Experiment Station, INIFAP</v>
      </c>
      <c r="DG604" s="3" t="str">
        <v>San Luis Experiment Station, INIFAP</v>
      </c>
      <c r="DH604" s="3" t="str">
        <v>San Luis Experiment Station, INIFAP</v>
      </c>
      <c r="DI604" s="3" t="str">
        <v>San Luis Experiment Station, INIFAP</v>
      </c>
      <c r="DJ604" s="3" t="str">
        <v>San Luis Experiment Station, INIFAP</v>
      </c>
      <c r="DK604" s="3" t="str">
        <v>San Luis Experiment Station, INIFAP</v>
      </c>
      <c r="DL604" s="3" t="str">
        <v>San Luis Experiment Station, INIFAP</v>
      </c>
      <c r="DM604" s="3" t="str">
        <v>San Luis Experiment Station, INIFAP</v>
      </c>
      <c r="DN604" s="3" t="str">
        <v>San Luis Experiment Station, INIFAP</v>
      </c>
      <c r="DO604" s="3" t="str">
        <v>San Luis Experiment Station, INIFAP</v>
      </c>
      <c r="DP604" s="3" t="str">
        <v>San Luis Experiment Station, INIFAP</v>
      </c>
    </row>
    <row r="605" spans="1:120" ht="14.5" x14ac:dyDescent="0.35">
      <c r="A605" s="3">
        <v>6.2850000000000001</v>
      </c>
      <c r="B605" s="3">
        <v>-5.1779999999999999</v>
      </c>
      <c r="C605" s="3" t="s">
        <v>164</v>
      </c>
      <c r="D605" s="3" t="s">
        <v>107</v>
      </c>
      <c r="E605" s="3" t="s">
        <v>336</v>
      </c>
      <c r="F605" s="3">
        <v>600</v>
      </c>
      <c r="G605"/>
      <c r="H605" s="3" t="str">
        <f>CONCATENATE(site_list[[#This Row],[Country]],site_list[[#This Row],[Site.ID]])</f>
        <v>Ivory CoastSangoué Forest Station</v>
      </c>
      <c r="BB605" s="3" t="str">
        <v>Sangoué Forest Station</v>
      </c>
      <c r="BC605" s="3" t="str">
        <v>Sangoué Forest Station</v>
      </c>
      <c r="BD605" s="3" t="str">
        <v>Sangoué Forest Station</v>
      </c>
      <c r="BE605" s="3" t="str">
        <v>Sangoué Forest Station</v>
      </c>
      <c r="BF605" s="3" t="str">
        <v>Sangoué Forest Station</v>
      </c>
      <c r="BG605" s="3" t="str">
        <v>Sangoué Forest Station</v>
      </c>
      <c r="BH605" s="3" t="str">
        <v>Sangoué Forest Station</v>
      </c>
      <c r="BI605" s="3" t="str">
        <v>Sangoué Forest Station</v>
      </c>
      <c r="BJ605" s="3" t="str">
        <v>Sangoué Forest Station</v>
      </c>
      <c r="BK605" s="3" t="str">
        <v>Sangoué Forest Station</v>
      </c>
      <c r="BL605" s="3" t="str">
        <v>Sangoué Forest Station</v>
      </c>
      <c r="BM605" s="3" t="str">
        <v>Sangoué Forest Station</v>
      </c>
      <c r="BN605" s="3" t="str">
        <v>Sangoué Forest Station</v>
      </c>
      <c r="BO605" s="3" t="str">
        <v>Sangoué Forest Station</v>
      </c>
      <c r="BP605" s="3" t="str">
        <v>Sangoué Forest Station</v>
      </c>
      <c r="BQ605" s="3" t="str">
        <v>Sangoué Forest Station</v>
      </c>
      <c r="BR605" s="3" t="str">
        <v>Sangoué Forest Station</v>
      </c>
      <c r="BS605" s="3" t="str">
        <v>Sangoué Forest Station</v>
      </c>
      <c r="BT605" s="3" t="str">
        <v>Sangoué Forest Station</v>
      </c>
      <c r="BU605" s="3" t="str">
        <v>Sangoué Forest Station</v>
      </c>
      <c r="BV605" s="3" t="str">
        <v>Sangoué Forest Station</v>
      </c>
      <c r="BW605" s="3" t="str">
        <v>Sangoué Forest Station</v>
      </c>
      <c r="BX605" s="3" t="str">
        <v>Sangoué Forest Station</v>
      </c>
      <c r="BY605" s="3" t="str">
        <v>Sangoué Forest Station</v>
      </c>
      <c r="BZ605" s="3" t="str">
        <v>Sangoué Forest Station</v>
      </c>
      <c r="CA605" s="3" t="str">
        <v>Sangoué Forest Station</v>
      </c>
      <c r="CB605" s="3" t="str">
        <v>Sangoué Forest Station</v>
      </c>
      <c r="CC605" s="3" t="str">
        <v>Sangoué Forest Station</v>
      </c>
      <c r="CD605" s="3" t="str">
        <v>Sangoué Forest Station</v>
      </c>
      <c r="CE605" s="3" t="str">
        <v>Sangoué Forest Station</v>
      </c>
      <c r="CF605" s="3" t="str">
        <v>Sangoué Forest Station</v>
      </c>
      <c r="CG605" s="3" t="str">
        <v>Sangoué Forest Station</v>
      </c>
      <c r="CK605" s="3" t="str">
        <v>Sangoué Forest Station</v>
      </c>
      <c r="CM605" s="3" t="str">
        <v>Sangoué Forest Station</v>
      </c>
      <c r="CN605" s="3" t="str">
        <v>Sangoué Forest Station</v>
      </c>
      <c r="CO605" s="3" t="str">
        <v>Sangoué Forest Station</v>
      </c>
      <c r="CP605" s="3" t="str">
        <v>Sangoué Forest Station</v>
      </c>
      <c r="CQ605" s="3" t="str">
        <v>Sangoué Forest Station</v>
      </c>
      <c r="CR605" s="3" t="str">
        <v>Sangoué Forest Station</v>
      </c>
      <c r="CS605" s="3" t="str">
        <v>Sangoué Forest Station</v>
      </c>
      <c r="CT605" s="3" t="str">
        <v>Sangoué Forest Station</v>
      </c>
      <c r="CU605" s="3" t="str">
        <v>Sangoué Forest Station</v>
      </c>
      <c r="CV605" s="3" t="str">
        <v>Sangoué Forest Station</v>
      </c>
      <c r="CW605" s="3" t="str">
        <v>Sangoué Forest Station</v>
      </c>
      <c r="CX605" s="3" t="str">
        <v>Sangoué Forest Station</v>
      </c>
      <c r="CY605" s="3" t="str">
        <v>Sangoué Forest Station</v>
      </c>
      <c r="CZ605" s="3" t="str">
        <v>Sangoué Forest Station</v>
      </c>
      <c r="DA605" s="3" t="str">
        <v>Sangoué Forest Station</v>
      </c>
      <c r="DB605" s="3" t="str">
        <v>Sangoué Forest Station</v>
      </c>
      <c r="DC605" s="3" t="str">
        <v>Sangoué Forest Station</v>
      </c>
      <c r="DD605" s="3" t="str">
        <v>Sangoué Forest Station</v>
      </c>
      <c r="DE605" s="3" t="str">
        <v>Sangoué Forest Station</v>
      </c>
      <c r="DF605" s="3" t="str">
        <v>Sangoué Forest Station</v>
      </c>
      <c r="DG605" s="3" t="str">
        <v>Sangoué Forest Station</v>
      </c>
      <c r="DH605" s="3" t="str">
        <v>Sangoué Forest Station</v>
      </c>
      <c r="DI605" s="3" t="str">
        <v>Sangoué Forest Station</v>
      </c>
      <c r="DJ605" s="3" t="str">
        <v>Sangoué Forest Station</v>
      </c>
      <c r="DK605" s="3" t="str">
        <v>Sangoué Forest Station</v>
      </c>
      <c r="DL605" s="3" t="str">
        <v>Sangoué Forest Station</v>
      </c>
      <c r="DM605" s="3" t="str">
        <v>Sangoué Forest Station</v>
      </c>
      <c r="DN605" s="3" t="str">
        <v>Sangoué Forest Station</v>
      </c>
      <c r="DO605" s="3" t="str">
        <v>Sangoué Forest Station</v>
      </c>
      <c r="DP605" s="3" t="str">
        <v>Sangoué Forest Station</v>
      </c>
    </row>
    <row r="606" spans="1:120" ht="14.5" x14ac:dyDescent="0.35">
      <c r="A606" s="3">
        <v>-27.7483</v>
      </c>
      <c r="B606" s="3">
        <v>-50.085560000000001</v>
      </c>
      <c r="C606" s="3" t="s">
        <v>9239</v>
      </c>
      <c r="D606" s="3" t="s">
        <v>112</v>
      </c>
      <c r="E606" s="3" t="s">
        <v>13589</v>
      </c>
      <c r="F606" s="3">
        <v>500</v>
      </c>
      <c r="G606"/>
      <c r="H606" s="3" t="str">
        <f>CONCATENATE(site_list[[#This Row],[Country]],site_list[[#This Row],[Site.ID]])</f>
        <v>BrazilSanta Catarina State University (UDESC)</v>
      </c>
      <c r="BB606" s="3" t="str">
        <v>Santa Catarina State University (UDESC)</v>
      </c>
      <c r="BC606" s="3" t="str">
        <v>Santa Catarina State University (UDESC)</v>
      </c>
      <c r="BD606" s="3" t="str">
        <v>Santa Catarina State University (UDESC)</v>
      </c>
      <c r="BE606" s="3" t="str">
        <v>Santa Catarina State University (UDESC)</v>
      </c>
      <c r="BF606" s="3" t="str">
        <v>Santa Catarina State University (UDESC)</v>
      </c>
      <c r="BG606" s="3" t="str">
        <v>Santa Catarina State University (UDESC)</v>
      </c>
      <c r="BH606" s="3" t="str">
        <v>Santa Catarina State University (UDESC)</v>
      </c>
      <c r="BI606" s="3" t="str">
        <v>Santa Catarina State University (UDESC)</v>
      </c>
      <c r="BJ606" s="3" t="str">
        <v>Santa Catarina State University (UDESC)</v>
      </c>
      <c r="BK606" s="3" t="str">
        <v>Santa Catarina State University (UDESC)</v>
      </c>
      <c r="BL606" s="3" t="str">
        <v>Santa Catarina State University (UDESC)</v>
      </c>
      <c r="BM606" s="3" t="str">
        <v>Santa Catarina State University (UDESC)</v>
      </c>
      <c r="BN606" s="3" t="str">
        <v>Santa Catarina State University (UDESC)</v>
      </c>
      <c r="BO606" s="3" t="str">
        <v>Santa Catarina State University (UDESC)</v>
      </c>
      <c r="BP606" s="3" t="str">
        <v>Santa Catarina State University (UDESC)</v>
      </c>
      <c r="BQ606" s="3" t="str">
        <v>Santa Catarina State University (UDESC)</v>
      </c>
      <c r="BR606" s="3" t="str">
        <v>Santa Catarina State University (UDESC)</v>
      </c>
      <c r="BS606" s="3" t="str">
        <v>Santa Catarina State University (UDESC)</v>
      </c>
      <c r="BT606" s="3" t="str">
        <v>Santa Catarina State University (UDESC)</v>
      </c>
      <c r="BU606" s="3" t="str">
        <v>Santa Catarina State University (UDESC)</v>
      </c>
      <c r="BV606" s="3" t="str">
        <v>Santa Catarina State University (UDESC)</v>
      </c>
      <c r="BW606" s="3" t="str">
        <v>Santa Catarina State University (UDESC)</v>
      </c>
      <c r="BX606" s="3" t="str">
        <v>Santa Catarina State University (UDESC)</v>
      </c>
      <c r="BY606" s="3" t="str">
        <v>Santa Catarina State University (UDESC)</v>
      </c>
      <c r="BZ606" s="3" t="str">
        <v>Santa Catarina State University (UDESC)</v>
      </c>
      <c r="CA606" s="3" t="str">
        <v>Santa Catarina State University (UDESC)</v>
      </c>
      <c r="CB606" s="3" t="str">
        <v>Santa Catarina State University (UDESC)</v>
      </c>
      <c r="CC606" s="3" t="str">
        <v>Santa Catarina State University (UDESC)</v>
      </c>
      <c r="CD606" s="3" t="str">
        <v>Santa Catarina State University (UDESC)</v>
      </c>
      <c r="CE606" s="3" t="str">
        <v>Santa Catarina State University (UDESC)</v>
      </c>
      <c r="CF606" s="3" t="str">
        <v>Santa Catarina State University (UDESC)</v>
      </c>
      <c r="CG606" s="3" t="str">
        <v>Santa Catarina State University (UDESC)</v>
      </c>
      <c r="CK606" s="3" t="str">
        <v>Santa Catarina State University (UDESC)</v>
      </c>
      <c r="CM606" s="3" t="str">
        <v>Santa Catarina State University (UDESC)</v>
      </c>
      <c r="CN606" s="3" t="str">
        <v>Santa Catarina State University (UDESC)</v>
      </c>
      <c r="CO606" s="3" t="str">
        <v>Santa Catarina State University (UDESC)</v>
      </c>
      <c r="CP606" s="3" t="str">
        <v>Santa Catarina State University (UDESC)</v>
      </c>
      <c r="CQ606" s="3" t="str">
        <v>Santa Catarina State University (UDESC)</v>
      </c>
      <c r="CR606" s="3" t="str">
        <v>Santa Catarina State University (UDESC)</v>
      </c>
      <c r="CS606" s="3" t="str">
        <v>Santa Catarina State University (UDESC)</v>
      </c>
      <c r="CT606" s="3" t="str">
        <v>Santa Catarina State University (UDESC)</v>
      </c>
      <c r="CU606" s="3" t="str">
        <v>Santa Catarina State University (UDESC)</v>
      </c>
      <c r="CV606" s="3" t="str">
        <v>Santa Catarina State University (UDESC)</v>
      </c>
      <c r="CW606" s="3" t="str">
        <v>Santa Catarina State University (UDESC)</v>
      </c>
      <c r="CX606" s="3" t="str">
        <v>Santa Catarina State University (UDESC)</v>
      </c>
      <c r="CY606" s="3" t="str">
        <v>Santa Catarina State University (UDESC)</v>
      </c>
      <c r="CZ606" s="3" t="str">
        <v>Santa Catarina State University (UDESC)</v>
      </c>
      <c r="DA606" s="3" t="str">
        <v>Santa Catarina State University (UDESC)</v>
      </c>
      <c r="DB606" s="3" t="str">
        <v>Santa Catarina State University (UDESC)</v>
      </c>
      <c r="DC606" s="3" t="str">
        <v>Santa Catarina State University (UDESC)</v>
      </c>
      <c r="DD606" s="3" t="str">
        <v>Santa Catarina State University (UDESC)</v>
      </c>
      <c r="DE606" s="3" t="str">
        <v>Santa Catarina State University (UDESC)</v>
      </c>
      <c r="DF606" s="3" t="str">
        <v>Santa Catarina State University (UDESC)</v>
      </c>
      <c r="DG606" s="3" t="str">
        <v>Santa Catarina State University (UDESC)</v>
      </c>
      <c r="DH606" s="3" t="str">
        <v>Santa Catarina State University (UDESC)</v>
      </c>
      <c r="DI606" s="3" t="str">
        <v>Santa Catarina State University (UDESC)</v>
      </c>
      <c r="DJ606" s="3" t="str">
        <v>Santa Catarina State University (UDESC)</v>
      </c>
      <c r="DK606" s="3" t="str">
        <v>Santa Catarina State University (UDESC)</v>
      </c>
      <c r="DL606" s="3" t="str">
        <v>Santa Catarina State University (UDESC)</v>
      </c>
      <c r="DM606" s="3" t="str">
        <v>Santa Catarina State University (UDESC)</v>
      </c>
      <c r="DN606" s="3" t="str">
        <v>Santa Catarina State University (UDESC)</v>
      </c>
      <c r="DO606" s="3" t="str">
        <v>Santa Catarina State University (UDESC)</v>
      </c>
      <c r="DP606" s="3" t="str">
        <v>Santa Catarina State University (UDESC)</v>
      </c>
    </row>
    <row r="607" spans="1:120" ht="14.5" x14ac:dyDescent="0.35">
      <c r="A607" s="3">
        <v>15.05306</v>
      </c>
      <c r="B607" s="3">
        <v>-23.603059999999999</v>
      </c>
      <c r="C607" s="3" t="s">
        <v>118</v>
      </c>
      <c r="D607" s="3" t="s">
        <v>107</v>
      </c>
      <c r="E607" s="3" t="s">
        <v>7770</v>
      </c>
      <c r="F607" s="3">
        <v>500</v>
      </c>
      <c r="G607"/>
      <c r="H607" s="3" t="str">
        <f>CONCATENATE(site_list[[#This Row],[Country]],site_list[[#This Row],[Site.ID]])</f>
        <v>Cabo VerdeSão Jorge</v>
      </c>
      <c r="BB607" s="3" t="str">
        <v>São Jorge</v>
      </c>
      <c r="BC607" s="3" t="str">
        <v>São Jorge</v>
      </c>
      <c r="BD607" s="3" t="str">
        <v>São Jorge</v>
      </c>
      <c r="BE607" s="3" t="str">
        <v>São Jorge</v>
      </c>
      <c r="BF607" s="3" t="str">
        <v>São Jorge</v>
      </c>
      <c r="BG607" s="3" t="str">
        <v>São Jorge</v>
      </c>
      <c r="BH607" s="3" t="str">
        <v>São Jorge</v>
      </c>
      <c r="BI607" s="3" t="str">
        <v>São Jorge</v>
      </c>
      <c r="BJ607" s="3" t="str">
        <v>São Jorge</v>
      </c>
      <c r="BK607" s="3" t="str">
        <v>São Jorge</v>
      </c>
      <c r="BL607" s="3" t="str">
        <v>São Jorge</v>
      </c>
      <c r="BM607" s="3" t="str">
        <v>São Jorge</v>
      </c>
      <c r="BN607" s="3" t="str">
        <v>São Jorge</v>
      </c>
      <c r="BO607" s="3" t="str">
        <v>São Jorge</v>
      </c>
      <c r="BP607" s="3" t="str">
        <v>São Jorge</v>
      </c>
      <c r="BQ607" s="3" t="str">
        <v>São Jorge</v>
      </c>
      <c r="BR607" s="3" t="str">
        <v>São Jorge</v>
      </c>
      <c r="BS607" s="3" t="str">
        <v>São Jorge</v>
      </c>
      <c r="BT607" s="3" t="str">
        <v>São Jorge</v>
      </c>
      <c r="BU607" s="3" t="str">
        <v>São Jorge</v>
      </c>
      <c r="BV607" s="3" t="str">
        <v>São Jorge</v>
      </c>
      <c r="BW607" s="3" t="str">
        <v>São Jorge</v>
      </c>
      <c r="BX607" s="3" t="str">
        <v>São Jorge</v>
      </c>
      <c r="BY607" s="3" t="str">
        <v>São Jorge</v>
      </c>
      <c r="BZ607" s="3" t="str">
        <v>São Jorge</v>
      </c>
      <c r="CA607" s="3" t="str">
        <v>São Jorge</v>
      </c>
      <c r="CB607" s="3" t="str">
        <v>São Jorge</v>
      </c>
      <c r="CC607" s="3" t="str">
        <v>São Jorge</v>
      </c>
      <c r="CD607" s="3" t="str">
        <v>São Jorge</v>
      </c>
      <c r="CE607" s="3" t="str">
        <v>São Jorge</v>
      </c>
      <c r="CF607" s="3" t="str">
        <v>São Jorge</v>
      </c>
      <c r="CG607" s="3" t="str">
        <v>São Jorge</v>
      </c>
      <c r="CK607" s="3" t="str">
        <v>São Jorge</v>
      </c>
      <c r="CM607" s="3" t="str">
        <v>São Jorge</v>
      </c>
      <c r="CN607" s="3" t="str">
        <v>São Jorge</v>
      </c>
      <c r="CO607" s="3" t="str">
        <v>São Jorge</v>
      </c>
      <c r="CP607" s="3" t="str">
        <v>São Jorge</v>
      </c>
      <c r="CQ607" s="3" t="str">
        <v>São Jorge</v>
      </c>
      <c r="CR607" s="3" t="str">
        <v>São Jorge</v>
      </c>
      <c r="CS607" s="3" t="str">
        <v>São Jorge</v>
      </c>
      <c r="CT607" s="3" t="str">
        <v>São Jorge</v>
      </c>
      <c r="CU607" s="3" t="str">
        <v>São Jorge</v>
      </c>
      <c r="CV607" s="3" t="str">
        <v>São Jorge</v>
      </c>
      <c r="CW607" s="3" t="str">
        <v>São Jorge</v>
      </c>
      <c r="CX607" s="3" t="str">
        <v>São Jorge</v>
      </c>
      <c r="CY607" s="3" t="str">
        <v>São Jorge</v>
      </c>
      <c r="CZ607" s="3" t="str">
        <v>São Jorge</v>
      </c>
      <c r="DA607" s="3" t="str">
        <v>São Jorge</v>
      </c>
      <c r="DB607" s="3" t="str">
        <v>São Jorge</v>
      </c>
      <c r="DC607" s="3" t="str">
        <v>São Jorge</v>
      </c>
      <c r="DD607" s="3" t="str">
        <v>São Jorge</v>
      </c>
      <c r="DE607" s="3" t="str">
        <v>São Jorge</v>
      </c>
      <c r="DF607" s="3" t="str">
        <v>São Jorge</v>
      </c>
      <c r="DG607" s="3" t="str">
        <v>São Jorge</v>
      </c>
      <c r="DH607" s="3" t="str">
        <v>São Jorge</v>
      </c>
      <c r="DI607" s="3" t="str">
        <v>São Jorge</v>
      </c>
      <c r="DJ607" s="3" t="str">
        <v>São Jorge</v>
      </c>
      <c r="DK607" s="3" t="str">
        <v>São Jorge</v>
      </c>
      <c r="DL607" s="3" t="str">
        <v>São Jorge</v>
      </c>
      <c r="DM607" s="3" t="str">
        <v>São Jorge</v>
      </c>
      <c r="DN607" s="3" t="str">
        <v>São Jorge</v>
      </c>
      <c r="DO607" s="3" t="str">
        <v>São Jorge</v>
      </c>
      <c r="DP607" s="3" t="str">
        <v>São Jorge</v>
      </c>
    </row>
    <row r="608" spans="1:120" ht="14.5" x14ac:dyDescent="0.35">
      <c r="A608" s="3">
        <v>-21.24972</v>
      </c>
      <c r="B608" s="3">
        <v>-48.286940000000001</v>
      </c>
      <c r="C608" s="3" t="s">
        <v>9239</v>
      </c>
      <c r="D608" s="3" t="s">
        <v>107</v>
      </c>
      <c r="E608" s="3" t="s">
        <v>9318</v>
      </c>
      <c r="F608" s="3">
        <v>300</v>
      </c>
      <c r="G608"/>
      <c r="H608" s="3" t="str">
        <f>CONCATENATE(site_list[[#This Row],[Country]],site_list[[#This Row],[Site.ID]])</f>
        <v>BrazilSão Paulo State University (Unesp), School of Agricultural and Veterinarian Sciences, in Jaboticabal, São Paulo, Brazil</v>
      </c>
      <c r="BB608" s="3" t="str">
        <v>São Paulo State University (Unesp), School of Agricultural and Veterinarian Sciences, in Jaboticabal, São Paulo, Brazil</v>
      </c>
      <c r="BC608" s="3" t="str">
        <v>São Paulo State University (Unesp), School of Agricultural and Veterinarian Sciences, in Jaboticabal, São Paulo, Brazil</v>
      </c>
      <c r="BD608" s="3" t="str">
        <v>São Paulo State University (Unesp), School of Agricultural and Veterinarian Sciences, in Jaboticabal, São Paulo, Brazil</v>
      </c>
      <c r="BE608" s="3" t="str">
        <v>São Paulo State University (Unesp), School of Agricultural and Veterinarian Sciences, in Jaboticabal, São Paulo, Brazil</v>
      </c>
      <c r="BF608" s="3" t="str">
        <v>São Paulo State University (Unesp), School of Agricultural and Veterinarian Sciences, in Jaboticabal, São Paulo, Brazil</v>
      </c>
      <c r="BG608" s="3" t="str">
        <v>São Paulo State University (Unesp), School of Agricultural and Veterinarian Sciences, in Jaboticabal, São Paulo, Brazil</v>
      </c>
      <c r="BH608" s="3" t="str">
        <v>São Paulo State University (Unesp), School of Agricultural and Veterinarian Sciences, in Jaboticabal, São Paulo, Brazil</v>
      </c>
      <c r="BI608" s="3" t="str">
        <v>São Paulo State University (Unesp), School of Agricultural and Veterinarian Sciences, in Jaboticabal, São Paulo, Brazil</v>
      </c>
      <c r="BJ608" s="3" t="str">
        <v>São Paulo State University (Unesp), School of Agricultural and Veterinarian Sciences, in Jaboticabal, São Paulo, Brazil</v>
      </c>
      <c r="BK608" s="3" t="str">
        <v>São Paulo State University (Unesp), School of Agricultural and Veterinarian Sciences, in Jaboticabal, São Paulo, Brazil</v>
      </c>
      <c r="BL608" s="3" t="str">
        <v>São Paulo State University (Unesp), School of Agricultural and Veterinarian Sciences, in Jaboticabal, São Paulo, Brazil</v>
      </c>
      <c r="BM608" s="3" t="str">
        <v>São Paulo State University (Unesp), School of Agricultural and Veterinarian Sciences, in Jaboticabal, São Paulo, Brazil</v>
      </c>
      <c r="BN608" s="3" t="str">
        <v>São Paulo State University (Unesp), School of Agricultural and Veterinarian Sciences, in Jaboticabal, São Paulo, Brazil</v>
      </c>
      <c r="BO608" s="3" t="str">
        <v>São Paulo State University (Unesp), School of Agricultural and Veterinarian Sciences, in Jaboticabal, São Paulo, Brazil</v>
      </c>
      <c r="BP608" s="3" t="str">
        <v>São Paulo State University (Unesp), School of Agricultural and Veterinarian Sciences, in Jaboticabal, São Paulo, Brazil</v>
      </c>
      <c r="BQ608" s="3" t="str">
        <v>São Paulo State University (Unesp), School of Agricultural and Veterinarian Sciences, in Jaboticabal, São Paulo, Brazil</v>
      </c>
      <c r="BR608" s="3" t="str">
        <v>São Paulo State University (Unesp), School of Agricultural and Veterinarian Sciences, in Jaboticabal, São Paulo, Brazil</v>
      </c>
      <c r="BS608" s="3" t="str">
        <v>São Paulo State University (Unesp), School of Agricultural and Veterinarian Sciences, in Jaboticabal, São Paulo, Brazil</v>
      </c>
      <c r="BT608" s="3" t="str">
        <v>São Paulo State University (Unesp), School of Agricultural and Veterinarian Sciences, in Jaboticabal, São Paulo, Brazil</v>
      </c>
      <c r="BU608" s="3" t="str">
        <v>São Paulo State University (Unesp), School of Agricultural and Veterinarian Sciences, in Jaboticabal, São Paulo, Brazil</v>
      </c>
      <c r="BV608" s="3" t="str">
        <v>São Paulo State University (Unesp), School of Agricultural and Veterinarian Sciences, in Jaboticabal, São Paulo, Brazil</v>
      </c>
      <c r="BW608" s="3" t="str">
        <v>São Paulo State University (Unesp), School of Agricultural and Veterinarian Sciences, in Jaboticabal, São Paulo, Brazil</v>
      </c>
      <c r="BX608" s="3" t="str">
        <v>São Paulo State University (Unesp), School of Agricultural and Veterinarian Sciences, in Jaboticabal, São Paulo, Brazil</v>
      </c>
      <c r="BY608" s="3" t="str">
        <v>São Paulo State University (Unesp), School of Agricultural and Veterinarian Sciences, in Jaboticabal, São Paulo, Brazil</v>
      </c>
      <c r="BZ608" s="3" t="str">
        <v>São Paulo State University (Unesp), School of Agricultural and Veterinarian Sciences, in Jaboticabal, São Paulo, Brazil</v>
      </c>
      <c r="CA608" s="3" t="str">
        <v>São Paulo State University (Unesp), School of Agricultural and Veterinarian Sciences, in Jaboticabal, São Paulo, Brazil</v>
      </c>
      <c r="CB608" s="3" t="str">
        <v>São Paulo State University (Unesp), School of Agricultural and Veterinarian Sciences, in Jaboticabal, São Paulo, Brazil</v>
      </c>
      <c r="CC608" s="3" t="str">
        <v>São Paulo State University (Unesp), School of Agricultural and Veterinarian Sciences, in Jaboticabal, São Paulo, Brazil</v>
      </c>
      <c r="CD608" s="3" t="str">
        <v>São Paulo State University (Unesp), School of Agricultural and Veterinarian Sciences, in Jaboticabal, São Paulo, Brazil</v>
      </c>
      <c r="CE608" s="3" t="str">
        <v>São Paulo State University (Unesp), School of Agricultural and Veterinarian Sciences, in Jaboticabal, São Paulo, Brazil</v>
      </c>
      <c r="CF608" s="3" t="str">
        <v>São Paulo State University (Unesp), School of Agricultural and Veterinarian Sciences, in Jaboticabal, São Paulo, Brazil</v>
      </c>
      <c r="CG608" s="3" t="str">
        <v>São Paulo State University (Unesp), School of Agricultural and Veterinarian Sciences, in Jaboticabal, São Paulo, Brazil</v>
      </c>
      <c r="CK608" s="3" t="str">
        <v>São Paulo State University (Unesp), School of Agricultural and Veterinarian Sciences, in Jaboticabal, São Paulo, Brazil</v>
      </c>
      <c r="CM608" s="3" t="str">
        <v>São Paulo State University (Unesp), School of Agricultural and Veterinarian Sciences, in Jaboticabal, São Paulo, Brazil</v>
      </c>
      <c r="CN608" s="3" t="str">
        <v>São Paulo State University (Unesp), School of Agricultural and Veterinarian Sciences, in Jaboticabal, São Paulo, Brazil</v>
      </c>
      <c r="CO608" s="3" t="str">
        <v>São Paulo State University (Unesp), School of Agricultural and Veterinarian Sciences, in Jaboticabal, São Paulo, Brazil</v>
      </c>
      <c r="CP608" s="3" t="str">
        <v>São Paulo State University (Unesp), School of Agricultural and Veterinarian Sciences, in Jaboticabal, São Paulo, Brazil</v>
      </c>
      <c r="CQ608" s="3" t="str">
        <v>São Paulo State University (Unesp), School of Agricultural and Veterinarian Sciences, in Jaboticabal, São Paulo, Brazil</v>
      </c>
      <c r="CR608" s="3" t="str">
        <v>São Paulo State University (Unesp), School of Agricultural and Veterinarian Sciences, in Jaboticabal, São Paulo, Brazil</v>
      </c>
      <c r="CS608" s="3" t="str">
        <v>São Paulo State University (Unesp), School of Agricultural and Veterinarian Sciences, in Jaboticabal, São Paulo, Brazil</v>
      </c>
      <c r="CT608" s="3" t="str">
        <v>São Paulo State University (Unesp), School of Agricultural and Veterinarian Sciences, in Jaboticabal, São Paulo, Brazil</v>
      </c>
      <c r="CU608" s="3" t="str">
        <v>São Paulo State University (Unesp), School of Agricultural and Veterinarian Sciences, in Jaboticabal, São Paulo, Brazil</v>
      </c>
      <c r="CV608" s="3" t="str">
        <v>São Paulo State University (Unesp), School of Agricultural and Veterinarian Sciences, in Jaboticabal, São Paulo, Brazil</v>
      </c>
      <c r="CW608" s="3" t="str">
        <v>São Paulo State University (Unesp), School of Agricultural and Veterinarian Sciences, in Jaboticabal, São Paulo, Brazil</v>
      </c>
      <c r="CX608" s="3" t="str">
        <v>São Paulo State University (Unesp), School of Agricultural and Veterinarian Sciences, in Jaboticabal, São Paulo, Brazil</v>
      </c>
      <c r="CY608" s="3" t="str">
        <v>São Paulo State University (Unesp), School of Agricultural and Veterinarian Sciences, in Jaboticabal, São Paulo, Brazil</v>
      </c>
      <c r="CZ608" s="3" t="str">
        <v>São Paulo State University (Unesp), School of Agricultural and Veterinarian Sciences, in Jaboticabal, São Paulo, Brazil</v>
      </c>
      <c r="DA608" s="3" t="str">
        <v>São Paulo State University (Unesp), School of Agricultural and Veterinarian Sciences, in Jaboticabal, São Paulo, Brazil</v>
      </c>
      <c r="DB608" s="3" t="str">
        <v>São Paulo State University (Unesp), School of Agricultural and Veterinarian Sciences, in Jaboticabal, São Paulo, Brazil</v>
      </c>
      <c r="DC608" s="3" t="str">
        <v>São Paulo State University (Unesp), School of Agricultural and Veterinarian Sciences, in Jaboticabal, São Paulo, Brazil</v>
      </c>
      <c r="DD608" s="3" t="str">
        <v>São Paulo State University (Unesp), School of Agricultural and Veterinarian Sciences, in Jaboticabal, São Paulo, Brazil</v>
      </c>
      <c r="DE608" s="3" t="str">
        <v>São Paulo State University (Unesp), School of Agricultural and Veterinarian Sciences, in Jaboticabal, São Paulo, Brazil</v>
      </c>
      <c r="DF608" s="3" t="str">
        <v>São Paulo State University (Unesp), School of Agricultural and Veterinarian Sciences, in Jaboticabal, São Paulo, Brazil</v>
      </c>
      <c r="DG608" s="3" t="str">
        <v>São Paulo State University (Unesp), School of Agricultural and Veterinarian Sciences, in Jaboticabal, São Paulo, Brazil</v>
      </c>
      <c r="DH608" s="3" t="str">
        <v>São Paulo State University (Unesp), School of Agricultural and Veterinarian Sciences, in Jaboticabal, São Paulo, Brazil</v>
      </c>
      <c r="DI608" s="3" t="str">
        <v>São Paulo State University (Unesp), School of Agricultural and Veterinarian Sciences, in Jaboticabal, São Paulo, Brazil</v>
      </c>
      <c r="DJ608" s="3" t="str">
        <v>São Paulo State University (Unesp), School of Agricultural and Veterinarian Sciences, in Jaboticabal, São Paulo, Brazil</v>
      </c>
      <c r="DK608" s="3" t="str">
        <v>São Paulo State University (Unesp), School of Agricultural and Veterinarian Sciences, in Jaboticabal, São Paulo, Brazil</v>
      </c>
      <c r="DL608" s="3" t="str">
        <v>São Paulo State University (Unesp), School of Agricultural and Veterinarian Sciences, in Jaboticabal, São Paulo, Brazil</v>
      </c>
      <c r="DM608" s="3" t="str">
        <v>São Paulo State University (Unesp), School of Agricultural and Veterinarian Sciences, in Jaboticabal, São Paulo, Brazil</v>
      </c>
      <c r="DN608" s="3" t="str">
        <v>São Paulo State University (Unesp), School of Agricultural and Veterinarian Sciences, in Jaboticabal, São Paulo, Brazil</v>
      </c>
      <c r="DO608" s="3" t="str">
        <v>São Paulo State University (Unesp), School of Agricultural and Veterinarian Sciences, in Jaboticabal, São Paulo, Brazil</v>
      </c>
      <c r="DP608" s="3" t="str">
        <v>São Paulo State University (Unesp), School of Agricultural and Veterinarian Sciences, in Jaboticabal, São Paulo, Brazil</v>
      </c>
    </row>
    <row r="609" spans="1:120" ht="14.5" x14ac:dyDescent="0.35">
      <c r="A609" s="3">
        <v>13.553000000000001</v>
      </c>
      <c r="B609" s="3">
        <v>-14.898</v>
      </c>
      <c r="C609" s="3" t="s">
        <v>154</v>
      </c>
      <c r="D609" s="3" t="s">
        <v>107</v>
      </c>
      <c r="E609" s="3" t="s">
        <v>7771</v>
      </c>
      <c r="F609" s="3">
        <v>400</v>
      </c>
      <c r="G609"/>
      <c r="H609" s="3" t="str">
        <f>CONCATENATE(site_list[[#This Row],[Country]],site_list[[#This Row],[Site.ID]])</f>
        <v>GambiaSapu- Flat</v>
      </c>
      <c r="BB609" s="3" t="str">
        <v>Sapu- Flat</v>
      </c>
      <c r="BC609" s="3" t="str">
        <v>Sapu- Flat</v>
      </c>
      <c r="BD609" s="3" t="str">
        <v>Sapu- Flat</v>
      </c>
      <c r="BE609" s="3" t="str">
        <v>Sapu- Flat</v>
      </c>
      <c r="BF609" s="3" t="str">
        <v>Sapu- Flat</v>
      </c>
      <c r="BG609" s="3" t="str">
        <v>Sapu- Flat</v>
      </c>
      <c r="BH609" s="3" t="str">
        <v>Sapu- Flat</v>
      </c>
      <c r="BI609" s="3" t="str">
        <v>Sapu- Flat</v>
      </c>
      <c r="BJ609" s="3" t="str">
        <v>Sapu- Flat</v>
      </c>
      <c r="BK609" s="3" t="str">
        <v>Sapu- Flat</v>
      </c>
      <c r="BL609" s="3" t="str">
        <v>Sapu- Flat</v>
      </c>
      <c r="BM609" s="3" t="str">
        <v>Sapu- Flat</v>
      </c>
      <c r="BN609" s="3" t="str">
        <v>Sapu- Flat</v>
      </c>
      <c r="BO609" s="3" t="str">
        <v>Sapu- Flat</v>
      </c>
      <c r="BP609" s="3" t="str">
        <v>Sapu- Flat</v>
      </c>
      <c r="BQ609" s="3" t="str">
        <v>Sapu- Flat</v>
      </c>
      <c r="BR609" s="3" t="str">
        <v>Sapu- Flat</v>
      </c>
      <c r="BS609" s="3" t="str">
        <v>Sapu- Flat</v>
      </c>
      <c r="BT609" s="3" t="str">
        <v>Sapu- Flat</v>
      </c>
      <c r="BU609" s="3" t="str">
        <v>Sapu- Flat</v>
      </c>
      <c r="BV609" s="3" t="str">
        <v>Sapu- Flat</v>
      </c>
      <c r="BW609" s="3" t="str">
        <v>Sapu- Flat</v>
      </c>
      <c r="BX609" s="3" t="str">
        <v>Sapu- Flat</v>
      </c>
      <c r="BY609" s="3" t="str">
        <v>Sapu- Flat</v>
      </c>
      <c r="BZ609" s="3" t="str">
        <v>Sapu- Flat</v>
      </c>
      <c r="CA609" s="3" t="str">
        <v>Sapu- Flat</v>
      </c>
      <c r="CB609" s="3" t="str">
        <v>Sapu- Flat</v>
      </c>
      <c r="CC609" s="3" t="str">
        <v>Sapu- Flat</v>
      </c>
      <c r="CD609" s="3" t="str">
        <v>Sapu- Flat</v>
      </c>
      <c r="CE609" s="3" t="str">
        <v>Sapu- Flat</v>
      </c>
      <c r="CF609" s="3" t="str">
        <v>Sapu- Flat</v>
      </c>
      <c r="CG609" s="3" t="str">
        <v>Sapu- Flat</v>
      </c>
      <c r="CK609" s="3" t="str">
        <v>Sapu- Flat</v>
      </c>
      <c r="CM609" s="3" t="str">
        <v>Sapu- Flat</v>
      </c>
      <c r="CN609" s="3" t="str">
        <v>Sapu- Flat</v>
      </c>
      <c r="CO609" s="3" t="str">
        <v>Sapu- Flat</v>
      </c>
      <c r="CP609" s="3" t="str">
        <v>Sapu- Flat</v>
      </c>
      <c r="CQ609" s="3" t="str">
        <v>Sapu- Flat</v>
      </c>
      <c r="CR609" s="3" t="str">
        <v>Sapu- Flat</v>
      </c>
      <c r="CS609" s="3" t="str">
        <v>Sapu- Flat</v>
      </c>
      <c r="CT609" s="3" t="str">
        <v>Sapu- Flat</v>
      </c>
      <c r="CU609" s="3" t="str">
        <v>Sapu- Flat</v>
      </c>
      <c r="CV609" s="3" t="str">
        <v>Sapu- Flat</v>
      </c>
      <c r="CW609" s="3" t="str">
        <v>Sapu- Flat</v>
      </c>
      <c r="CX609" s="3" t="str">
        <v>Sapu- Flat</v>
      </c>
      <c r="CY609" s="3" t="str">
        <v>Sapu- Flat</v>
      </c>
      <c r="CZ609" s="3" t="str">
        <v>Sapu- Flat</v>
      </c>
      <c r="DA609" s="3" t="str">
        <v>Sapu- Flat</v>
      </c>
      <c r="DB609" s="3" t="str">
        <v>Sapu- Flat</v>
      </c>
      <c r="DC609" s="3" t="str">
        <v>Sapu- Flat</v>
      </c>
      <c r="DD609" s="3" t="str">
        <v>Sapu- Flat</v>
      </c>
      <c r="DE609" s="3" t="str">
        <v>Sapu- Flat</v>
      </c>
      <c r="DF609" s="3" t="str">
        <v>Sapu- Flat</v>
      </c>
      <c r="DG609" s="3" t="str">
        <v>Sapu- Flat</v>
      </c>
      <c r="DH609" s="3" t="str">
        <v>Sapu- Flat</v>
      </c>
      <c r="DI609" s="3" t="str">
        <v>Sapu- Flat</v>
      </c>
      <c r="DJ609" s="3" t="str">
        <v>Sapu- Flat</v>
      </c>
      <c r="DK609" s="3" t="str">
        <v>Sapu- Flat</v>
      </c>
      <c r="DL609" s="3" t="str">
        <v>Sapu- Flat</v>
      </c>
      <c r="DM609" s="3" t="str">
        <v>Sapu- Flat</v>
      </c>
      <c r="DN609" s="3" t="str">
        <v>Sapu- Flat</v>
      </c>
      <c r="DO609" s="3" t="str">
        <v>Sapu- Flat</v>
      </c>
      <c r="DP609" s="3" t="str">
        <v>Sapu- Flat</v>
      </c>
    </row>
    <row r="610" spans="1:120" ht="14.5" x14ac:dyDescent="0.35">
      <c r="A610" s="3">
        <v>13.553000000000001</v>
      </c>
      <c r="B610" s="3">
        <v>-14.898</v>
      </c>
      <c r="C610" s="3" t="s">
        <v>154</v>
      </c>
      <c r="D610" s="3" t="s">
        <v>107</v>
      </c>
      <c r="E610" s="3" t="s">
        <v>7772</v>
      </c>
      <c r="F610" s="3">
        <v>400</v>
      </c>
      <c r="G610"/>
      <c r="H610" s="3" t="str">
        <f>CONCATENATE(site_list[[#This Row],[Country]],site_list[[#This Row],[Site.ID]])</f>
        <v>GambiaSapu- Sloped</v>
      </c>
      <c r="BB610" s="3" t="str">
        <v>Sapu- Sloped</v>
      </c>
      <c r="BC610" s="3" t="str">
        <v>Sapu- Sloped</v>
      </c>
      <c r="BD610" s="3" t="str">
        <v>Sapu- Sloped</v>
      </c>
      <c r="BE610" s="3" t="str">
        <v>Sapu- Sloped</v>
      </c>
      <c r="BF610" s="3" t="str">
        <v>Sapu- Sloped</v>
      </c>
      <c r="BG610" s="3" t="str">
        <v>Sapu- Sloped</v>
      </c>
      <c r="BH610" s="3" t="str">
        <v>Sapu- Sloped</v>
      </c>
      <c r="BI610" s="3" t="str">
        <v>Sapu- Sloped</v>
      </c>
      <c r="BJ610" s="3" t="str">
        <v>Sapu- Sloped</v>
      </c>
      <c r="BK610" s="3" t="str">
        <v>Sapu- Sloped</v>
      </c>
      <c r="BL610" s="3" t="str">
        <v>Sapu- Sloped</v>
      </c>
      <c r="BM610" s="3" t="str">
        <v>Sapu- Sloped</v>
      </c>
      <c r="BN610" s="3" t="str">
        <v>Sapu- Sloped</v>
      </c>
      <c r="BO610" s="3" t="str">
        <v>Sapu- Sloped</v>
      </c>
      <c r="BP610" s="3" t="str">
        <v>Sapu- Sloped</v>
      </c>
      <c r="BQ610" s="3" t="str">
        <v>Sapu- Sloped</v>
      </c>
      <c r="BR610" s="3" t="str">
        <v>Sapu- Sloped</v>
      </c>
      <c r="BS610" s="3" t="str">
        <v>Sapu- Sloped</v>
      </c>
      <c r="BT610" s="3" t="str">
        <v>Sapu- Sloped</v>
      </c>
      <c r="BU610" s="3" t="str">
        <v>Sapu- Sloped</v>
      </c>
      <c r="BV610" s="3" t="str">
        <v>Sapu- Sloped</v>
      </c>
      <c r="BW610" s="3" t="str">
        <v>Sapu- Sloped</v>
      </c>
      <c r="BX610" s="3" t="str">
        <v>Sapu- Sloped</v>
      </c>
      <c r="BY610" s="3" t="str">
        <v>Sapu- Sloped</v>
      </c>
      <c r="BZ610" s="3" t="str">
        <v>Sapu- Sloped</v>
      </c>
      <c r="CA610" s="3" t="str">
        <v>Sapu- Sloped</v>
      </c>
      <c r="CB610" s="3" t="str">
        <v>Sapu- Sloped</v>
      </c>
      <c r="CC610" s="3" t="str">
        <v>Sapu- Sloped</v>
      </c>
      <c r="CD610" s="3" t="str">
        <v>Sapu- Sloped</v>
      </c>
      <c r="CE610" s="3" t="str">
        <v>Sapu- Sloped</v>
      </c>
      <c r="CF610" s="3" t="str">
        <v>Sapu- Sloped</v>
      </c>
      <c r="CG610" s="3" t="str">
        <v>Sapu- Sloped</v>
      </c>
      <c r="CK610" s="3" t="str">
        <v>Sapu- Sloped</v>
      </c>
      <c r="CM610" s="3" t="str">
        <v>Sapu- Sloped</v>
      </c>
      <c r="CN610" s="3" t="str">
        <v>Sapu- Sloped</v>
      </c>
      <c r="CO610" s="3" t="str">
        <v>Sapu- Sloped</v>
      </c>
      <c r="CP610" s="3" t="str">
        <v>Sapu- Sloped</v>
      </c>
      <c r="CQ610" s="3" t="str">
        <v>Sapu- Sloped</v>
      </c>
      <c r="CR610" s="3" t="str">
        <v>Sapu- Sloped</v>
      </c>
      <c r="CS610" s="3" t="str">
        <v>Sapu- Sloped</v>
      </c>
      <c r="CT610" s="3" t="str">
        <v>Sapu- Sloped</v>
      </c>
      <c r="CU610" s="3" t="str">
        <v>Sapu- Sloped</v>
      </c>
      <c r="CV610" s="3" t="str">
        <v>Sapu- Sloped</v>
      </c>
      <c r="CW610" s="3" t="str">
        <v>Sapu- Sloped</v>
      </c>
      <c r="CX610" s="3" t="str">
        <v>Sapu- Sloped</v>
      </c>
      <c r="CY610" s="3" t="str">
        <v>Sapu- Sloped</v>
      </c>
      <c r="CZ610" s="3" t="str">
        <v>Sapu- Sloped</v>
      </c>
      <c r="DA610" s="3" t="str">
        <v>Sapu- Sloped</v>
      </c>
      <c r="DB610" s="3" t="str">
        <v>Sapu- Sloped</v>
      </c>
      <c r="DC610" s="3" t="str">
        <v>Sapu- Sloped</v>
      </c>
      <c r="DD610" s="3" t="str">
        <v>Sapu- Sloped</v>
      </c>
      <c r="DE610" s="3" t="str">
        <v>Sapu- Sloped</v>
      </c>
      <c r="DF610" s="3" t="str">
        <v>Sapu- Sloped</v>
      </c>
      <c r="DG610" s="3" t="str">
        <v>Sapu- Sloped</v>
      </c>
      <c r="DH610" s="3" t="str">
        <v>Sapu- Sloped</v>
      </c>
      <c r="DI610" s="3" t="str">
        <v>Sapu- Sloped</v>
      </c>
      <c r="DJ610" s="3" t="str">
        <v>Sapu- Sloped</v>
      </c>
      <c r="DK610" s="3" t="str">
        <v>Sapu- Sloped</v>
      </c>
      <c r="DL610" s="3" t="str">
        <v>Sapu- Sloped</v>
      </c>
      <c r="DM610" s="3" t="str">
        <v>Sapu- Sloped</v>
      </c>
      <c r="DN610" s="3" t="str">
        <v>Sapu- Sloped</v>
      </c>
      <c r="DO610" s="3" t="str">
        <v>Sapu- Sloped</v>
      </c>
      <c r="DP610" s="3" t="str">
        <v>Sapu- Sloped</v>
      </c>
    </row>
    <row r="611" spans="1:120" ht="14.5" x14ac:dyDescent="0.35">
      <c r="A611" s="3">
        <v>9.6310000000000002</v>
      </c>
      <c r="B611" s="3">
        <v>1.0209999999999999</v>
      </c>
      <c r="C611" s="3" t="s">
        <v>228</v>
      </c>
      <c r="D611" s="3" t="s">
        <v>107</v>
      </c>
      <c r="E611" s="3" t="s">
        <v>566</v>
      </c>
      <c r="F611" s="3">
        <v>3000</v>
      </c>
      <c r="G611"/>
      <c r="H611" s="3" t="str">
        <f>CONCATENATE(site_list[[#This Row],[Country]],site_list[[#This Row],[Site.ID]])</f>
        <v>TogoSarakawa</v>
      </c>
      <c r="BB611" s="3" t="str">
        <v>Sarakawa</v>
      </c>
      <c r="BC611" s="3" t="str">
        <v>Sarakawa</v>
      </c>
      <c r="BD611" s="3" t="str">
        <v>Sarakawa</v>
      </c>
      <c r="BE611" s="3" t="str">
        <v>Sarakawa</v>
      </c>
      <c r="BF611" s="3" t="str">
        <v>Sarakawa</v>
      </c>
      <c r="BG611" s="3" t="str">
        <v>Sarakawa</v>
      </c>
      <c r="BH611" s="3" t="str">
        <v>Sarakawa</v>
      </c>
      <c r="BI611" s="3" t="str">
        <v>Sarakawa</v>
      </c>
      <c r="BJ611" s="3" t="str">
        <v>Sarakawa</v>
      </c>
      <c r="BK611" s="3" t="str">
        <v>Sarakawa</v>
      </c>
      <c r="BL611" s="3" t="str">
        <v>Sarakawa</v>
      </c>
      <c r="BM611" s="3" t="str">
        <v>Sarakawa</v>
      </c>
      <c r="BN611" s="3" t="str">
        <v>Sarakawa</v>
      </c>
      <c r="BO611" s="3" t="str">
        <v>Sarakawa</v>
      </c>
      <c r="BP611" s="3" t="str">
        <v>Sarakawa</v>
      </c>
      <c r="BQ611" s="3" t="str">
        <v>Sarakawa</v>
      </c>
      <c r="BR611" s="3" t="str">
        <v>Sarakawa</v>
      </c>
      <c r="BS611" s="3" t="str">
        <v>Sarakawa</v>
      </c>
      <c r="BT611" s="3" t="str">
        <v>Sarakawa</v>
      </c>
      <c r="BU611" s="3" t="str">
        <v>Sarakawa</v>
      </c>
      <c r="BV611" s="3" t="str">
        <v>Sarakawa</v>
      </c>
      <c r="BW611" s="3" t="str">
        <v>Sarakawa</v>
      </c>
      <c r="BX611" s="3" t="str">
        <v>Sarakawa</v>
      </c>
      <c r="BY611" s="3" t="str">
        <v>Sarakawa</v>
      </c>
      <c r="BZ611" s="3" t="str">
        <v>Sarakawa</v>
      </c>
      <c r="CA611" s="3" t="str">
        <v>Sarakawa</v>
      </c>
      <c r="CB611" s="3" t="str">
        <v>Sarakawa</v>
      </c>
      <c r="CC611" s="3" t="str">
        <v>Sarakawa</v>
      </c>
      <c r="CD611" s="3" t="str">
        <v>Sarakawa</v>
      </c>
      <c r="CE611" s="3" t="str">
        <v>Sarakawa</v>
      </c>
      <c r="CF611" s="3" t="str">
        <v>Sarakawa</v>
      </c>
      <c r="CG611" s="3" t="str">
        <v>Sarakawa</v>
      </c>
      <c r="CK611" s="3" t="str">
        <v>Sarakawa</v>
      </c>
      <c r="CM611" s="3" t="str">
        <v>Sarakawa</v>
      </c>
      <c r="CN611" s="3" t="str">
        <v>Sarakawa</v>
      </c>
      <c r="CO611" s="3" t="str">
        <v>Sarakawa</v>
      </c>
      <c r="CP611" s="3" t="str">
        <v>Sarakawa</v>
      </c>
      <c r="CQ611" s="3" t="str">
        <v>Sarakawa</v>
      </c>
      <c r="CR611" s="3" t="str">
        <v>Sarakawa</v>
      </c>
      <c r="CS611" s="3" t="str">
        <v>Sarakawa</v>
      </c>
      <c r="CT611" s="3" t="str">
        <v>Sarakawa</v>
      </c>
      <c r="CU611" s="3" t="str">
        <v>Sarakawa</v>
      </c>
      <c r="CV611" s="3" t="str">
        <v>Sarakawa</v>
      </c>
      <c r="CW611" s="3" t="str">
        <v>Sarakawa</v>
      </c>
      <c r="CX611" s="3" t="str">
        <v>Sarakawa</v>
      </c>
      <c r="CY611" s="3" t="str">
        <v>Sarakawa</v>
      </c>
      <c r="CZ611" s="3" t="str">
        <v>Sarakawa</v>
      </c>
      <c r="DA611" s="3" t="str">
        <v>Sarakawa</v>
      </c>
      <c r="DB611" s="3" t="str">
        <v>Sarakawa</v>
      </c>
      <c r="DC611" s="3" t="str">
        <v>Sarakawa</v>
      </c>
      <c r="DD611" s="3" t="str">
        <v>Sarakawa</v>
      </c>
      <c r="DE611" s="3" t="str">
        <v>Sarakawa</v>
      </c>
      <c r="DF611" s="3" t="str">
        <v>Sarakawa</v>
      </c>
      <c r="DG611" s="3" t="str">
        <v>Sarakawa</v>
      </c>
      <c r="DH611" s="3" t="str">
        <v>Sarakawa</v>
      </c>
      <c r="DI611" s="3" t="str">
        <v>Sarakawa</v>
      </c>
      <c r="DJ611" s="3" t="str">
        <v>Sarakawa</v>
      </c>
      <c r="DK611" s="3" t="str">
        <v>Sarakawa</v>
      </c>
      <c r="DL611" s="3" t="str">
        <v>Sarakawa</v>
      </c>
      <c r="DM611" s="3" t="str">
        <v>Sarakawa</v>
      </c>
      <c r="DN611" s="3" t="str">
        <v>Sarakawa</v>
      </c>
      <c r="DO611" s="3" t="str">
        <v>Sarakawa</v>
      </c>
      <c r="DP611" s="3" t="str">
        <v>Sarakawa</v>
      </c>
    </row>
    <row r="612" spans="1:120" ht="14.5" x14ac:dyDescent="0.35">
      <c r="A612" s="3">
        <v>9.3892799999999994</v>
      </c>
      <c r="B612" s="3">
        <v>-1.0037199999999999</v>
      </c>
      <c r="C612" s="3" t="s">
        <v>157</v>
      </c>
      <c r="D612" s="3" t="s">
        <v>107</v>
      </c>
      <c r="E612" s="3" t="s">
        <v>7773</v>
      </c>
      <c r="F612" s="3">
        <v>500</v>
      </c>
      <c r="G612"/>
      <c r="H612" s="3" t="str">
        <f>CONCATENATE(site_list[[#This Row],[Country]],site_list[[#This Row],[Site.ID]])</f>
        <v>GhanaSARI, Ghana</v>
      </c>
      <c r="BB612" s="3" t="str">
        <v>SARI, Ghana</v>
      </c>
      <c r="BC612" s="3" t="str">
        <v>SARI, Ghana</v>
      </c>
      <c r="BD612" s="3" t="str">
        <v>SARI, Ghana</v>
      </c>
      <c r="BE612" s="3" t="str">
        <v>SARI, Ghana</v>
      </c>
      <c r="BF612" s="3" t="str">
        <v>SARI, Ghana</v>
      </c>
      <c r="BG612" s="3" t="str">
        <v>SARI, Ghana</v>
      </c>
      <c r="BH612" s="3" t="str">
        <v>SARI, Ghana</v>
      </c>
      <c r="BI612" s="3" t="str">
        <v>SARI, Ghana</v>
      </c>
      <c r="BJ612" s="3" t="str">
        <v>SARI, Ghana</v>
      </c>
      <c r="BK612" s="3" t="str">
        <v>SARI, Ghana</v>
      </c>
      <c r="BL612" s="3" t="str">
        <v>SARI, Ghana</v>
      </c>
      <c r="BM612" s="3" t="str">
        <v>SARI, Ghana</v>
      </c>
      <c r="BN612" s="3" t="str">
        <v>SARI, Ghana</v>
      </c>
      <c r="BO612" s="3" t="str">
        <v>SARI, Ghana</v>
      </c>
      <c r="BP612" s="3" t="str">
        <v>SARI, Ghana</v>
      </c>
      <c r="BQ612" s="3" t="str">
        <v>SARI, Ghana</v>
      </c>
      <c r="BR612" s="3" t="str">
        <v>SARI, Ghana</v>
      </c>
      <c r="BS612" s="3" t="str">
        <v>SARI, Ghana</v>
      </c>
      <c r="BT612" s="3" t="str">
        <v>SARI, Ghana</v>
      </c>
      <c r="BU612" s="3" t="str">
        <v>SARI, Ghana</v>
      </c>
      <c r="BV612" s="3" t="str">
        <v>SARI, Ghana</v>
      </c>
      <c r="BW612" s="3" t="str">
        <v>SARI, Ghana</v>
      </c>
      <c r="BX612" s="3" t="str">
        <v>SARI, Ghana</v>
      </c>
      <c r="BY612" s="3" t="str">
        <v>SARI, Ghana</v>
      </c>
      <c r="BZ612" s="3" t="str">
        <v>SARI, Ghana</v>
      </c>
      <c r="CA612" s="3" t="str">
        <v>SARI, Ghana</v>
      </c>
      <c r="CB612" s="3" t="str">
        <v>SARI, Ghana</v>
      </c>
      <c r="CC612" s="3" t="str">
        <v>SARI, Ghana</v>
      </c>
      <c r="CD612" s="3" t="str">
        <v>SARI, Ghana</v>
      </c>
      <c r="CE612" s="3" t="str">
        <v>SARI, Ghana</v>
      </c>
      <c r="CF612" s="3" t="str">
        <v>SARI, Ghana</v>
      </c>
      <c r="CG612" s="3" t="str">
        <v>SARI, Ghana</v>
      </c>
      <c r="CK612" s="3" t="str">
        <v>SARI, Ghana</v>
      </c>
      <c r="CM612" s="3" t="str">
        <v>SARI, Ghana</v>
      </c>
      <c r="CN612" s="3" t="str">
        <v>SARI, Ghana</v>
      </c>
      <c r="CO612" s="3" t="str">
        <v>SARI, Ghana</v>
      </c>
      <c r="CP612" s="3" t="str">
        <v>SARI, Ghana</v>
      </c>
      <c r="CQ612" s="3" t="str">
        <v>SARI, Ghana</v>
      </c>
      <c r="CR612" s="3" t="str">
        <v>SARI, Ghana</v>
      </c>
      <c r="CS612" s="3" t="str">
        <v>SARI, Ghana</v>
      </c>
      <c r="CT612" s="3" t="str">
        <v>SARI, Ghana</v>
      </c>
      <c r="CU612" s="3" t="str">
        <v>SARI, Ghana</v>
      </c>
      <c r="CV612" s="3" t="str">
        <v>SARI, Ghana</v>
      </c>
      <c r="CW612" s="3" t="str">
        <v>SARI, Ghana</v>
      </c>
      <c r="CX612" s="3" t="str">
        <v>SARI, Ghana</v>
      </c>
      <c r="CY612" s="3" t="str">
        <v>SARI, Ghana</v>
      </c>
      <c r="CZ612" s="3" t="str">
        <v>SARI, Ghana</v>
      </c>
      <c r="DA612" s="3" t="str">
        <v>SARI, Ghana</v>
      </c>
      <c r="DB612" s="3" t="str">
        <v>SARI, Ghana</v>
      </c>
      <c r="DC612" s="3" t="str">
        <v>SARI, Ghana</v>
      </c>
      <c r="DD612" s="3" t="str">
        <v>SARI, Ghana</v>
      </c>
      <c r="DE612" s="3" t="str">
        <v>SARI, Ghana</v>
      </c>
      <c r="DF612" s="3" t="str">
        <v>SARI, Ghana</v>
      </c>
      <c r="DG612" s="3" t="str">
        <v>SARI, Ghana</v>
      </c>
      <c r="DH612" s="3" t="str">
        <v>SARI, Ghana</v>
      </c>
      <c r="DI612" s="3" t="str">
        <v>SARI, Ghana</v>
      </c>
      <c r="DJ612" s="3" t="str">
        <v>SARI, Ghana</v>
      </c>
      <c r="DK612" s="3" t="str">
        <v>SARI, Ghana</v>
      </c>
      <c r="DL612" s="3" t="str">
        <v>SARI, Ghana</v>
      </c>
      <c r="DM612" s="3" t="str">
        <v>SARI, Ghana</v>
      </c>
      <c r="DN612" s="3" t="str">
        <v>SARI, Ghana</v>
      </c>
      <c r="DO612" s="3" t="str">
        <v>SARI, Ghana</v>
      </c>
      <c r="DP612" s="3" t="str">
        <v>SARI, Ghana</v>
      </c>
    </row>
    <row r="613" spans="1:120" ht="14.5" x14ac:dyDescent="0.35">
      <c r="A613" s="3">
        <v>9.4166699999999999</v>
      </c>
      <c r="B613" s="3">
        <v>-0.96667000000000003</v>
      </c>
      <c r="C613" s="3" t="s">
        <v>157</v>
      </c>
      <c r="D613" s="3" t="s">
        <v>107</v>
      </c>
      <c r="E613" s="3" t="s">
        <v>7774</v>
      </c>
      <c r="F613" s="3">
        <v>500</v>
      </c>
      <c r="G613"/>
      <c r="H613" s="3" t="str">
        <f>CONCATENATE(site_list[[#This Row],[Country]],site_list[[#This Row],[Site.ID]])</f>
        <v>GhanaSARI, Nyankpala</v>
      </c>
      <c r="BB613" s="3" t="str">
        <v>SARI, Nyankpala</v>
      </c>
      <c r="BC613" s="3" t="str">
        <v>SARI, Nyankpala</v>
      </c>
      <c r="BD613" s="3" t="str">
        <v>SARI, Nyankpala</v>
      </c>
      <c r="BE613" s="3" t="str">
        <v>SARI, Nyankpala</v>
      </c>
      <c r="BF613" s="3" t="str">
        <v>SARI, Nyankpala</v>
      </c>
      <c r="BG613" s="3" t="str">
        <v>SARI, Nyankpala</v>
      </c>
      <c r="BH613" s="3" t="str">
        <v>SARI, Nyankpala</v>
      </c>
      <c r="BI613" s="3" t="str">
        <v>SARI, Nyankpala</v>
      </c>
      <c r="BJ613" s="3" t="str">
        <v>SARI, Nyankpala</v>
      </c>
      <c r="BK613" s="3" t="str">
        <v>SARI, Nyankpala</v>
      </c>
      <c r="BL613" s="3" t="str">
        <v>SARI, Nyankpala</v>
      </c>
      <c r="BM613" s="3" t="str">
        <v>SARI, Nyankpala</v>
      </c>
      <c r="BN613" s="3" t="str">
        <v>SARI, Nyankpala</v>
      </c>
      <c r="BO613" s="3" t="str">
        <v>SARI, Nyankpala</v>
      </c>
      <c r="BP613" s="3" t="str">
        <v>SARI, Nyankpala</v>
      </c>
      <c r="BQ613" s="3" t="str">
        <v>SARI, Nyankpala</v>
      </c>
      <c r="BR613" s="3" t="str">
        <v>SARI, Nyankpala</v>
      </c>
      <c r="BS613" s="3" t="str">
        <v>SARI, Nyankpala</v>
      </c>
      <c r="BT613" s="3" t="str">
        <v>SARI, Nyankpala</v>
      </c>
      <c r="BU613" s="3" t="str">
        <v>SARI, Nyankpala</v>
      </c>
      <c r="BV613" s="3" t="str">
        <v>SARI, Nyankpala</v>
      </c>
      <c r="BW613" s="3" t="str">
        <v>SARI, Nyankpala</v>
      </c>
      <c r="BX613" s="3" t="str">
        <v>SARI, Nyankpala</v>
      </c>
      <c r="BY613" s="3" t="str">
        <v>SARI, Nyankpala</v>
      </c>
      <c r="BZ613" s="3" t="str">
        <v>SARI, Nyankpala</v>
      </c>
      <c r="CA613" s="3" t="str">
        <v>SARI, Nyankpala</v>
      </c>
      <c r="CB613" s="3" t="str">
        <v>SARI, Nyankpala</v>
      </c>
      <c r="CC613" s="3" t="str">
        <v>SARI, Nyankpala</v>
      </c>
      <c r="CD613" s="3" t="str">
        <v>SARI, Nyankpala</v>
      </c>
      <c r="CE613" s="3" t="str">
        <v>SARI, Nyankpala</v>
      </c>
      <c r="CF613" s="3" t="str">
        <v>SARI, Nyankpala</v>
      </c>
      <c r="CG613" s="3" t="str">
        <v>SARI, Nyankpala</v>
      </c>
      <c r="CK613" s="3" t="str">
        <v>SARI, Nyankpala</v>
      </c>
      <c r="CM613" s="3" t="str">
        <v>SARI, Nyankpala</v>
      </c>
      <c r="CN613" s="3" t="str">
        <v>SARI, Nyankpala</v>
      </c>
      <c r="CO613" s="3" t="str">
        <v>SARI, Nyankpala</v>
      </c>
      <c r="CP613" s="3" t="str">
        <v>SARI, Nyankpala</v>
      </c>
      <c r="CQ613" s="3" t="str">
        <v>SARI, Nyankpala</v>
      </c>
      <c r="CR613" s="3" t="str">
        <v>SARI, Nyankpala</v>
      </c>
      <c r="CS613" s="3" t="str">
        <v>SARI, Nyankpala</v>
      </c>
      <c r="CT613" s="3" t="str">
        <v>SARI, Nyankpala</v>
      </c>
      <c r="CU613" s="3" t="str">
        <v>SARI, Nyankpala</v>
      </c>
      <c r="CV613" s="3" t="str">
        <v>SARI, Nyankpala</v>
      </c>
      <c r="CW613" s="3" t="str">
        <v>SARI, Nyankpala</v>
      </c>
      <c r="CX613" s="3" t="str">
        <v>SARI, Nyankpala</v>
      </c>
      <c r="CY613" s="3" t="str">
        <v>SARI, Nyankpala</v>
      </c>
      <c r="CZ613" s="3" t="str">
        <v>SARI, Nyankpala</v>
      </c>
      <c r="DA613" s="3" t="str">
        <v>SARI, Nyankpala</v>
      </c>
      <c r="DB613" s="3" t="str">
        <v>SARI, Nyankpala</v>
      </c>
      <c r="DC613" s="3" t="str">
        <v>SARI, Nyankpala</v>
      </c>
      <c r="DD613" s="3" t="str">
        <v>SARI, Nyankpala</v>
      </c>
      <c r="DE613" s="3" t="str">
        <v>SARI, Nyankpala</v>
      </c>
      <c r="DF613" s="3" t="str">
        <v>SARI, Nyankpala</v>
      </c>
      <c r="DG613" s="3" t="str">
        <v>SARI, Nyankpala</v>
      </c>
      <c r="DH613" s="3" t="str">
        <v>SARI, Nyankpala</v>
      </c>
      <c r="DI613" s="3" t="str">
        <v>SARI, Nyankpala</v>
      </c>
      <c r="DJ613" s="3" t="str">
        <v>SARI, Nyankpala</v>
      </c>
      <c r="DK613" s="3" t="str">
        <v>SARI, Nyankpala</v>
      </c>
      <c r="DL613" s="3" t="str">
        <v>SARI, Nyankpala</v>
      </c>
      <c r="DM613" s="3" t="str">
        <v>SARI, Nyankpala</v>
      </c>
      <c r="DN613" s="3" t="str">
        <v>SARI, Nyankpala</v>
      </c>
      <c r="DO613" s="3" t="str">
        <v>SARI, Nyankpala</v>
      </c>
      <c r="DP613" s="3" t="str">
        <v>SARI, Nyankpala</v>
      </c>
    </row>
    <row r="614" spans="1:120" ht="14.5" x14ac:dyDescent="0.35">
      <c r="A614" s="3">
        <v>-9.15</v>
      </c>
      <c r="B614" s="3">
        <v>33.15</v>
      </c>
      <c r="C614" s="3" t="s">
        <v>226</v>
      </c>
      <c r="D614" s="3" t="s">
        <v>107</v>
      </c>
      <c r="E614" s="3" t="s">
        <v>555</v>
      </c>
      <c r="F614" s="3">
        <v>20000</v>
      </c>
      <c r="G614"/>
      <c r="H614" s="3" t="str">
        <f>CONCATENATE(site_list[[#This Row],[Country]],site_list[[#This Row],[Site.ID]])</f>
        <v>TanzaniaSasanda</v>
      </c>
      <c r="BB614" s="3" t="str">
        <v>Sasanda</v>
      </c>
      <c r="BC614" s="3" t="str">
        <v>Sasanda</v>
      </c>
      <c r="BD614" s="3" t="str">
        <v>Sasanda</v>
      </c>
      <c r="BE614" s="3" t="str">
        <v>Sasanda</v>
      </c>
      <c r="BF614" s="3" t="str">
        <v>Sasanda</v>
      </c>
      <c r="BG614" s="3" t="str">
        <v>Sasanda</v>
      </c>
      <c r="BH614" s="3" t="str">
        <v>Sasanda</v>
      </c>
      <c r="BI614" s="3" t="str">
        <v>Sasanda</v>
      </c>
      <c r="BJ614" s="3" t="str">
        <v>Sasanda</v>
      </c>
      <c r="BK614" s="3" t="str">
        <v>Sasanda</v>
      </c>
      <c r="BL614" s="3" t="str">
        <v>Sasanda</v>
      </c>
      <c r="BM614" s="3" t="str">
        <v>Sasanda</v>
      </c>
      <c r="BN614" s="3" t="str">
        <v>Sasanda</v>
      </c>
      <c r="BO614" s="3" t="str">
        <v>Sasanda</v>
      </c>
      <c r="BP614" s="3" t="str">
        <v>Sasanda</v>
      </c>
      <c r="BQ614" s="3" t="str">
        <v>Sasanda</v>
      </c>
      <c r="BR614" s="3" t="str">
        <v>Sasanda</v>
      </c>
      <c r="BS614" s="3" t="str">
        <v>Sasanda</v>
      </c>
      <c r="BT614" s="3" t="str">
        <v>Sasanda</v>
      </c>
      <c r="BU614" s="3" t="str">
        <v>Sasanda</v>
      </c>
      <c r="BV614" s="3" t="str">
        <v>Sasanda</v>
      </c>
      <c r="BW614" s="3" t="str">
        <v>Sasanda</v>
      </c>
      <c r="BX614" s="3" t="str">
        <v>Sasanda</v>
      </c>
      <c r="BY614" s="3" t="str">
        <v>Sasanda</v>
      </c>
      <c r="BZ614" s="3" t="str">
        <v>Sasanda</v>
      </c>
      <c r="CA614" s="3" t="str">
        <v>Sasanda</v>
      </c>
      <c r="CB614" s="3" t="str">
        <v>Sasanda</v>
      </c>
      <c r="CC614" s="3" t="str">
        <v>Sasanda</v>
      </c>
      <c r="CD614" s="3" t="str">
        <v>Sasanda</v>
      </c>
      <c r="CE614" s="3" t="str">
        <v>Sasanda</v>
      </c>
      <c r="CF614" s="3" t="str">
        <v>Sasanda</v>
      </c>
      <c r="CG614" s="3" t="str">
        <v>Sasanda</v>
      </c>
      <c r="CK614" s="3" t="str">
        <v>Sasanda</v>
      </c>
      <c r="CM614" s="3" t="str">
        <v>Sasanda</v>
      </c>
      <c r="CN614" s="3" t="str">
        <v>Sasanda</v>
      </c>
      <c r="CO614" s="3" t="str">
        <v>Sasanda</v>
      </c>
      <c r="CP614" s="3" t="str">
        <v>Sasanda</v>
      </c>
      <c r="CQ614" s="3" t="str">
        <v>Sasanda</v>
      </c>
      <c r="CR614" s="3" t="str">
        <v>Sasanda</v>
      </c>
      <c r="CS614" s="3" t="str">
        <v>Sasanda</v>
      </c>
      <c r="CT614" s="3" t="str">
        <v>Sasanda</v>
      </c>
      <c r="CU614" s="3" t="str">
        <v>Sasanda</v>
      </c>
      <c r="CV614" s="3" t="str">
        <v>Sasanda</v>
      </c>
      <c r="CW614" s="3" t="str">
        <v>Sasanda</v>
      </c>
      <c r="CX614" s="3" t="str">
        <v>Sasanda</v>
      </c>
      <c r="CY614" s="3" t="str">
        <v>Sasanda</v>
      </c>
      <c r="CZ614" s="3" t="str">
        <v>Sasanda</v>
      </c>
      <c r="DA614" s="3" t="str">
        <v>Sasanda</v>
      </c>
      <c r="DB614" s="3" t="str">
        <v>Sasanda</v>
      </c>
      <c r="DC614" s="3" t="str">
        <v>Sasanda</v>
      </c>
      <c r="DD614" s="3" t="str">
        <v>Sasanda</v>
      </c>
      <c r="DE614" s="3" t="str">
        <v>Sasanda</v>
      </c>
      <c r="DF614" s="3" t="str">
        <v>Sasanda</v>
      </c>
      <c r="DG614" s="3" t="str">
        <v>Sasanda</v>
      </c>
      <c r="DH614" s="3" t="str">
        <v>Sasanda</v>
      </c>
      <c r="DI614" s="3" t="str">
        <v>Sasanda</v>
      </c>
      <c r="DJ614" s="3" t="str">
        <v>Sasanda</v>
      </c>
      <c r="DK614" s="3" t="str">
        <v>Sasanda</v>
      </c>
      <c r="DL614" s="3" t="str">
        <v>Sasanda</v>
      </c>
      <c r="DM614" s="3" t="str">
        <v>Sasanda</v>
      </c>
      <c r="DN614" s="3" t="str">
        <v>Sasanda</v>
      </c>
      <c r="DO614" s="3" t="str">
        <v>Sasanda</v>
      </c>
      <c r="DP614" s="3" t="str">
        <v>Sasanda</v>
      </c>
    </row>
    <row r="615" spans="1:120" ht="14.5" x14ac:dyDescent="0.35">
      <c r="A615" s="3">
        <v>-28.716670000000001</v>
      </c>
      <c r="B615" s="3">
        <v>31.883330000000001</v>
      </c>
      <c r="C615" s="3" t="s">
        <v>215</v>
      </c>
      <c r="D615" s="3" t="s">
        <v>107</v>
      </c>
      <c r="E615" s="3" t="s">
        <v>7775</v>
      </c>
      <c r="F615" s="3">
        <v>500</v>
      </c>
      <c r="G615"/>
      <c r="H615" s="3" t="str">
        <f>CONCATENATE(site_list[[#This Row],[Country]],site_list[[#This Row],[Site.ID]])</f>
        <v>South AfricaSASRI, Coastal Rainfed Region</v>
      </c>
      <c r="BB615" s="3" t="str">
        <v>SASRI, Coastal Rainfed Region</v>
      </c>
      <c r="BC615" s="3" t="str">
        <v>SASRI, Coastal Rainfed Region</v>
      </c>
      <c r="BD615" s="3" t="str">
        <v>SASRI, Coastal Rainfed Region</v>
      </c>
      <c r="BE615" s="3" t="str">
        <v>SASRI, Coastal Rainfed Region</v>
      </c>
      <c r="BF615" s="3" t="str">
        <v>SASRI, Coastal Rainfed Region</v>
      </c>
      <c r="BG615" s="3" t="str">
        <v>SASRI, Coastal Rainfed Region</v>
      </c>
      <c r="BH615" s="3" t="str">
        <v>SASRI, Coastal Rainfed Region</v>
      </c>
      <c r="BI615" s="3" t="str">
        <v>SASRI, Coastal Rainfed Region</v>
      </c>
      <c r="BJ615" s="3" t="str">
        <v>SASRI, Coastal Rainfed Region</v>
      </c>
      <c r="BK615" s="3" t="str">
        <v>SASRI, Coastal Rainfed Region</v>
      </c>
      <c r="BL615" s="3" t="str">
        <v>SASRI, Coastal Rainfed Region</v>
      </c>
      <c r="BM615" s="3" t="str">
        <v>SASRI, Coastal Rainfed Region</v>
      </c>
      <c r="BN615" s="3" t="str">
        <v>SASRI, Coastal Rainfed Region</v>
      </c>
      <c r="BO615" s="3" t="str">
        <v>SASRI, Coastal Rainfed Region</v>
      </c>
      <c r="BP615" s="3" t="str">
        <v>SASRI, Coastal Rainfed Region</v>
      </c>
      <c r="BQ615" s="3" t="str">
        <v>SASRI, Coastal Rainfed Region</v>
      </c>
      <c r="BR615" s="3" t="str">
        <v>SASRI, Coastal Rainfed Region</v>
      </c>
      <c r="BS615" s="3" t="str">
        <v>SASRI, Coastal Rainfed Region</v>
      </c>
      <c r="BT615" s="3" t="str">
        <v>SASRI, Coastal Rainfed Region</v>
      </c>
      <c r="BU615" s="3" t="str">
        <v>SASRI, Coastal Rainfed Region</v>
      </c>
      <c r="BV615" s="3" t="str">
        <v>SASRI, Coastal Rainfed Region</v>
      </c>
      <c r="BW615" s="3" t="str">
        <v>SASRI, Coastal Rainfed Region</v>
      </c>
      <c r="BX615" s="3" t="str">
        <v>SASRI, Coastal Rainfed Region</v>
      </c>
      <c r="BY615" s="3" t="str">
        <v>SASRI, Coastal Rainfed Region</v>
      </c>
      <c r="BZ615" s="3" t="str">
        <v>SASRI, Coastal Rainfed Region</v>
      </c>
      <c r="CA615" s="3" t="str">
        <v>SASRI, Coastal Rainfed Region</v>
      </c>
      <c r="CB615" s="3" t="str">
        <v>SASRI, Coastal Rainfed Region</v>
      </c>
      <c r="CC615" s="3" t="str">
        <v>SASRI, Coastal Rainfed Region</v>
      </c>
      <c r="CD615" s="3" t="str">
        <v>SASRI, Coastal Rainfed Region</v>
      </c>
      <c r="CE615" s="3" t="str">
        <v>SASRI, Coastal Rainfed Region</v>
      </c>
      <c r="CF615" s="3" t="str">
        <v>SASRI, Coastal Rainfed Region</v>
      </c>
      <c r="CG615" s="3" t="str">
        <v>SASRI, Coastal Rainfed Region</v>
      </c>
      <c r="CK615" s="3" t="str">
        <v>SASRI, Coastal Rainfed Region</v>
      </c>
      <c r="CM615" s="3" t="str">
        <v>SASRI, Coastal Rainfed Region</v>
      </c>
      <c r="CN615" s="3" t="str">
        <v>SASRI, Coastal Rainfed Region</v>
      </c>
      <c r="CO615" s="3" t="str">
        <v>SASRI, Coastal Rainfed Region</v>
      </c>
      <c r="CP615" s="3" t="str">
        <v>SASRI, Coastal Rainfed Region</v>
      </c>
      <c r="CQ615" s="3" t="str">
        <v>SASRI, Coastal Rainfed Region</v>
      </c>
      <c r="CR615" s="3" t="str">
        <v>SASRI, Coastal Rainfed Region</v>
      </c>
      <c r="CS615" s="3" t="str">
        <v>SASRI, Coastal Rainfed Region</v>
      </c>
      <c r="CT615" s="3" t="str">
        <v>SASRI, Coastal Rainfed Region</v>
      </c>
      <c r="CU615" s="3" t="str">
        <v>SASRI, Coastal Rainfed Region</v>
      </c>
      <c r="CV615" s="3" t="str">
        <v>SASRI, Coastal Rainfed Region</v>
      </c>
      <c r="CW615" s="3" t="str">
        <v>SASRI, Coastal Rainfed Region</v>
      </c>
      <c r="CX615" s="3" t="str">
        <v>SASRI, Coastal Rainfed Region</v>
      </c>
      <c r="CY615" s="3" t="str">
        <v>SASRI, Coastal Rainfed Region</v>
      </c>
      <c r="CZ615" s="3" t="str">
        <v>SASRI, Coastal Rainfed Region</v>
      </c>
      <c r="DA615" s="3" t="str">
        <v>SASRI, Coastal Rainfed Region</v>
      </c>
      <c r="DB615" s="3" t="str">
        <v>SASRI, Coastal Rainfed Region</v>
      </c>
      <c r="DC615" s="3" t="str">
        <v>SASRI, Coastal Rainfed Region</v>
      </c>
      <c r="DD615" s="3" t="str">
        <v>SASRI, Coastal Rainfed Region</v>
      </c>
      <c r="DE615" s="3" t="str">
        <v>SASRI, Coastal Rainfed Region</v>
      </c>
      <c r="DF615" s="3" t="str">
        <v>SASRI, Coastal Rainfed Region</v>
      </c>
      <c r="DG615" s="3" t="str">
        <v>SASRI, Coastal Rainfed Region</v>
      </c>
      <c r="DH615" s="3" t="str">
        <v>SASRI, Coastal Rainfed Region</v>
      </c>
      <c r="DI615" s="3" t="str">
        <v>SASRI, Coastal Rainfed Region</v>
      </c>
      <c r="DJ615" s="3" t="str">
        <v>SASRI, Coastal Rainfed Region</v>
      </c>
      <c r="DK615" s="3" t="str">
        <v>SASRI, Coastal Rainfed Region</v>
      </c>
      <c r="DL615" s="3" t="str">
        <v>SASRI, Coastal Rainfed Region</v>
      </c>
      <c r="DM615" s="3" t="str">
        <v>SASRI, Coastal Rainfed Region</v>
      </c>
      <c r="DN615" s="3" t="str">
        <v>SASRI, Coastal Rainfed Region</v>
      </c>
      <c r="DO615" s="3" t="str">
        <v>SASRI, Coastal Rainfed Region</v>
      </c>
      <c r="DP615" s="3" t="str">
        <v>SASRI, Coastal Rainfed Region</v>
      </c>
    </row>
    <row r="616" spans="1:120" ht="14.5" x14ac:dyDescent="0.35">
      <c r="A616" s="3">
        <v>-28.716670000000001</v>
      </c>
      <c r="B616" s="3">
        <v>31.883330000000001</v>
      </c>
      <c r="C616" s="3" t="s">
        <v>215</v>
      </c>
      <c r="D616" s="3" t="s">
        <v>107</v>
      </c>
      <c r="E616" s="3" t="s">
        <v>7776</v>
      </c>
      <c r="F616" s="3">
        <v>1000</v>
      </c>
      <c r="G616"/>
      <c r="H616" s="3" t="str">
        <f>CONCATENATE(site_list[[#This Row],[Country]],site_list[[#This Row],[Site.ID]])</f>
        <v>South AfricaSASRI, Empangeni</v>
      </c>
      <c r="BB616" s="3" t="str">
        <v>SASRI, Empangeni</v>
      </c>
      <c r="BC616" s="3" t="str">
        <v>SASRI, Empangeni</v>
      </c>
      <c r="BD616" s="3" t="str">
        <v>SASRI, Empangeni</v>
      </c>
      <c r="BE616" s="3" t="str">
        <v>SASRI, Empangeni</v>
      </c>
      <c r="BF616" s="3" t="str">
        <v>SASRI, Empangeni</v>
      </c>
      <c r="BG616" s="3" t="str">
        <v>SASRI, Empangeni</v>
      </c>
      <c r="BH616" s="3" t="str">
        <v>SASRI, Empangeni</v>
      </c>
      <c r="BI616" s="3" t="str">
        <v>SASRI, Empangeni</v>
      </c>
      <c r="BJ616" s="3" t="str">
        <v>SASRI, Empangeni</v>
      </c>
      <c r="BK616" s="3" t="str">
        <v>SASRI, Empangeni</v>
      </c>
      <c r="BL616" s="3" t="str">
        <v>SASRI, Empangeni</v>
      </c>
      <c r="BM616" s="3" t="str">
        <v>SASRI, Empangeni</v>
      </c>
      <c r="BN616" s="3" t="str">
        <v>SASRI, Empangeni</v>
      </c>
      <c r="BO616" s="3" t="str">
        <v>SASRI, Empangeni</v>
      </c>
      <c r="BP616" s="3" t="str">
        <v>SASRI, Empangeni</v>
      </c>
      <c r="BQ616" s="3" t="str">
        <v>SASRI, Empangeni</v>
      </c>
      <c r="BR616" s="3" t="str">
        <v>SASRI, Empangeni</v>
      </c>
      <c r="BS616" s="3" t="str">
        <v>SASRI, Empangeni</v>
      </c>
      <c r="BT616" s="3" t="str">
        <v>SASRI, Empangeni</v>
      </c>
      <c r="BU616" s="3" t="str">
        <v>SASRI, Empangeni</v>
      </c>
      <c r="BV616" s="3" t="str">
        <v>SASRI, Empangeni</v>
      </c>
      <c r="BW616" s="3" t="str">
        <v>SASRI, Empangeni</v>
      </c>
      <c r="BX616" s="3" t="str">
        <v>SASRI, Empangeni</v>
      </c>
      <c r="BY616" s="3" t="str">
        <v>SASRI, Empangeni</v>
      </c>
      <c r="BZ616" s="3" t="str">
        <v>SASRI, Empangeni</v>
      </c>
      <c r="CA616" s="3" t="str">
        <v>SASRI, Empangeni</v>
      </c>
      <c r="CB616" s="3" t="str">
        <v>SASRI, Empangeni</v>
      </c>
      <c r="CC616" s="3" t="str">
        <v>SASRI, Empangeni</v>
      </c>
      <c r="CD616" s="3" t="str">
        <v>SASRI, Empangeni</v>
      </c>
      <c r="CE616" s="3" t="str">
        <v>SASRI, Empangeni</v>
      </c>
      <c r="CF616" s="3" t="str">
        <v>SASRI, Empangeni</v>
      </c>
      <c r="CG616" s="3" t="str">
        <v>SASRI, Empangeni</v>
      </c>
      <c r="CK616" s="3" t="str">
        <v>SASRI, Empangeni</v>
      </c>
      <c r="CM616" s="3" t="str">
        <v>SASRI, Empangeni</v>
      </c>
      <c r="CN616" s="3" t="str">
        <v>SASRI, Empangeni</v>
      </c>
      <c r="CO616" s="3" t="str">
        <v>SASRI, Empangeni</v>
      </c>
      <c r="CP616" s="3" t="str">
        <v>SASRI, Empangeni</v>
      </c>
      <c r="CQ616" s="3" t="str">
        <v>SASRI, Empangeni</v>
      </c>
      <c r="CR616" s="3" t="str">
        <v>SASRI, Empangeni</v>
      </c>
      <c r="CS616" s="3" t="str">
        <v>SASRI, Empangeni</v>
      </c>
      <c r="CT616" s="3" t="str">
        <v>SASRI, Empangeni</v>
      </c>
      <c r="CU616" s="3" t="str">
        <v>SASRI, Empangeni</v>
      </c>
      <c r="CV616" s="3" t="str">
        <v>SASRI, Empangeni</v>
      </c>
      <c r="CW616" s="3" t="str">
        <v>SASRI, Empangeni</v>
      </c>
      <c r="CX616" s="3" t="str">
        <v>SASRI, Empangeni</v>
      </c>
      <c r="CY616" s="3" t="str">
        <v>SASRI, Empangeni</v>
      </c>
      <c r="CZ616" s="3" t="str">
        <v>SASRI, Empangeni</v>
      </c>
      <c r="DA616" s="3" t="str">
        <v>SASRI, Empangeni</v>
      </c>
      <c r="DB616" s="3" t="str">
        <v>SASRI, Empangeni</v>
      </c>
      <c r="DC616" s="3" t="str">
        <v>SASRI, Empangeni</v>
      </c>
      <c r="DD616" s="3" t="str">
        <v>SASRI, Empangeni</v>
      </c>
      <c r="DE616" s="3" t="str">
        <v>SASRI, Empangeni</v>
      </c>
      <c r="DF616" s="3" t="str">
        <v>SASRI, Empangeni</v>
      </c>
      <c r="DG616" s="3" t="str">
        <v>SASRI, Empangeni</v>
      </c>
      <c r="DH616" s="3" t="str">
        <v>SASRI, Empangeni</v>
      </c>
      <c r="DI616" s="3" t="str">
        <v>SASRI, Empangeni</v>
      </c>
      <c r="DJ616" s="3" t="str">
        <v>SASRI, Empangeni</v>
      </c>
      <c r="DK616" s="3" t="str">
        <v>SASRI, Empangeni</v>
      </c>
      <c r="DL616" s="3" t="str">
        <v>SASRI, Empangeni</v>
      </c>
      <c r="DM616" s="3" t="str">
        <v>SASRI, Empangeni</v>
      </c>
      <c r="DN616" s="3" t="str">
        <v>SASRI, Empangeni</v>
      </c>
      <c r="DO616" s="3" t="str">
        <v>SASRI, Empangeni</v>
      </c>
      <c r="DP616" s="3" t="str">
        <v>SASRI, Empangeni</v>
      </c>
    </row>
    <row r="617" spans="1:120" ht="14.5" x14ac:dyDescent="0.35">
      <c r="A617" s="3">
        <v>-25.5533</v>
      </c>
      <c r="B617" s="3">
        <v>31.954029999999999</v>
      </c>
      <c r="C617" s="3" t="s">
        <v>215</v>
      </c>
      <c r="D617" s="3" t="s">
        <v>107</v>
      </c>
      <c r="E617" s="3" t="s">
        <v>7777</v>
      </c>
      <c r="F617" s="3">
        <v>200</v>
      </c>
      <c r="G617"/>
      <c r="H617" s="3" t="str">
        <f>CONCATENATE(site_list[[#This Row],[Country]],site_list[[#This Row],[Site.ID]])</f>
        <v>South AfricaSASRI, Komatipoort</v>
      </c>
      <c r="BB617" s="3" t="str">
        <v>SASRI, Komatipoort</v>
      </c>
      <c r="BC617" s="3" t="str">
        <v>SASRI, Komatipoort</v>
      </c>
      <c r="BD617" s="3" t="str">
        <v>SASRI, Komatipoort</v>
      </c>
      <c r="BE617" s="3" t="str">
        <v>SASRI, Komatipoort</v>
      </c>
      <c r="BF617" s="3" t="str">
        <v>SASRI, Komatipoort</v>
      </c>
      <c r="BG617" s="3" t="str">
        <v>SASRI, Komatipoort</v>
      </c>
      <c r="BH617" s="3" t="str">
        <v>SASRI, Komatipoort</v>
      </c>
      <c r="BI617" s="3" t="str">
        <v>SASRI, Komatipoort</v>
      </c>
      <c r="BJ617" s="3" t="str">
        <v>SASRI, Komatipoort</v>
      </c>
      <c r="BK617" s="3" t="str">
        <v>SASRI, Komatipoort</v>
      </c>
      <c r="BL617" s="3" t="str">
        <v>SASRI, Komatipoort</v>
      </c>
      <c r="BM617" s="3" t="str">
        <v>SASRI, Komatipoort</v>
      </c>
      <c r="BN617" s="3" t="str">
        <v>SASRI, Komatipoort</v>
      </c>
      <c r="BO617" s="3" t="str">
        <v>SASRI, Komatipoort</v>
      </c>
      <c r="BP617" s="3" t="str">
        <v>SASRI, Komatipoort</v>
      </c>
      <c r="BQ617" s="3" t="str">
        <v>SASRI, Komatipoort</v>
      </c>
      <c r="BR617" s="3" t="str">
        <v>SASRI, Komatipoort</v>
      </c>
      <c r="BS617" s="3" t="str">
        <v>SASRI, Komatipoort</v>
      </c>
      <c r="BT617" s="3" t="str">
        <v>SASRI, Komatipoort</v>
      </c>
      <c r="BU617" s="3" t="str">
        <v>SASRI, Komatipoort</v>
      </c>
      <c r="BV617" s="3" t="str">
        <v>SASRI, Komatipoort</v>
      </c>
      <c r="BW617" s="3" t="str">
        <v>SASRI, Komatipoort</v>
      </c>
      <c r="BX617" s="3" t="str">
        <v>SASRI, Komatipoort</v>
      </c>
      <c r="BY617" s="3" t="str">
        <v>SASRI, Komatipoort</v>
      </c>
      <c r="BZ617" s="3" t="str">
        <v>SASRI, Komatipoort</v>
      </c>
      <c r="CA617" s="3" t="str">
        <v>SASRI, Komatipoort</v>
      </c>
      <c r="CB617" s="3" t="str">
        <v>SASRI, Komatipoort</v>
      </c>
      <c r="CC617" s="3" t="str">
        <v>SASRI, Komatipoort</v>
      </c>
      <c r="CD617" s="3" t="str">
        <v>SASRI, Komatipoort</v>
      </c>
      <c r="CE617" s="3" t="str">
        <v>SASRI, Komatipoort</v>
      </c>
      <c r="CF617" s="3" t="str">
        <v>SASRI, Komatipoort</v>
      </c>
      <c r="CG617" s="3" t="str">
        <v>SASRI, Komatipoort</v>
      </c>
      <c r="CK617" s="3" t="str">
        <v>SASRI, Komatipoort</v>
      </c>
      <c r="CM617" s="3" t="str">
        <v>SASRI, Komatipoort</v>
      </c>
      <c r="CN617" s="3" t="str">
        <v>SASRI, Komatipoort</v>
      </c>
      <c r="CO617" s="3" t="str">
        <v>SASRI, Komatipoort</v>
      </c>
      <c r="CP617" s="3" t="str">
        <v>SASRI, Komatipoort</v>
      </c>
      <c r="CQ617" s="3" t="str">
        <v>SASRI, Komatipoort</v>
      </c>
      <c r="CR617" s="3" t="str">
        <v>SASRI, Komatipoort</v>
      </c>
      <c r="CS617" s="3" t="str">
        <v>SASRI, Komatipoort</v>
      </c>
      <c r="CT617" s="3" t="str">
        <v>SASRI, Komatipoort</v>
      </c>
      <c r="CU617" s="3" t="str">
        <v>SASRI, Komatipoort</v>
      </c>
      <c r="CV617" s="3" t="str">
        <v>SASRI, Komatipoort</v>
      </c>
      <c r="CW617" s="3" t="str">
        <v>SASRI, Komatipoort</v>
      </c>
      <c r="CX617" s="3" t="str">
        <v>SASRI, Komatipoort</v>
      </c>
      <c r="CY617" s="3" t="str">
        <v>SASRI, Komatipoort</v>
      </c>
      <c r="CZ617" s="3" t="str">
        <v>SASRI, Komatipoort</v>
      </c>
      <c r="DA617" s="3" t="str">
        <v>SASRI, Komatipoort</v>
      </c>
      <c r="DB617" s="3" t="str">
        <v>SASRI, Komatipoort</v>
      </c>
      <c r="DC617" s="3" t="str">
        <v>SASRI, Komatipoort</v>
      </c>
      <c r="DD617" s="3" t="str">
        <v>SASRI, Komatipoort</v>
      </c>
      <c r="DE617" s="3" t="str">
        <v>SASRI, Komatipoort</v>
      </c>
      <c r="DF617" s="3" t="str">
        <v>SASRI, Komatipoort</v>
      </c>
      <c r="DG617" s="3" t="str">
        <v>SASRI, Komatipoort</v>
      </c>
      <c r="DH617" s="3" t="str">
        <v>SASRI, Komatipoort</v>
      </c>
      <c r="DI617" s="3" t="str">
        <v>SASRI, Komatipoort</v>
      </c>
      <c r="DJ617" s="3" t="str">
        <v>SASRI, Komatipoort</v>
      </c>
      <c r="DK617" s="3" t="str">
        <v>SASRI, Komatipoort</v>
      </c>
      <c r="DL617" s="3" t="str">
        <v>SASRI, Komatipoort</v>
      </c>
      <c r="DM617" s="3" t="str">
        <v>SASRI, Komatipoort</v>
      </c>
      <c r="DN617" s="3" t="str">
        <v>SASRI, Komatipoort</v>
      </c>
      <c r="DO617" s="3" t="str">
        <v>SASRI, Komatipoort</v>
      </c>
      <c r="DP617" s="3" t="str">
        <v>SASRI, Komatipoort</v>
      </c>
    </row>
    <row r="618" spans="1:120" ht="14.5" x14ac:dyDescent="0.35">
      <c r="A618" s="3">
        <v>-29.703499999999998</v>
      </c>
      <c r="B618" s="3">
        <v>31.048500000000001</v>
      </c>
      <c r="C618" s="3" t="s">
        <v>215</v>
      </c>
      <c r="D618" s="3" t="s">
        <v>107</v>
      </c>
      <c r="E618" s="3" t="s">
        <v>515</v>
      </c>
      <c r="F618" s="3">
        <v>500</v>
      </c>
      <c r="G618"/>
      <c r="H618" s="3" t="str">
        <f>CONCATENATE(site_list[[#This Row],[Country]],site_list[[#This Row],[Site.ID]])</f>
        <v>South AfricaSASRI, Mount Edgecombe</v>
      </c>
      <c r="BB618" s="3" t="str">
        <v>SASRI, Mount Edgecombe</v>
      </c>
      <c r="BC618" s="3" t="str">
        <v>SASRI, Mount Edgecombe</v>
      </c>
      <c r="BD618" s="3" t="str">
        <v>SASRI, Mount Edgecombe</v>
      </c>
      <c r="BE618" s="3" t="str">
        <v>SASRI, Mount Edgecombe</v>
      </c>
      <c r="BF618" s="3" t="str">
        <v>SASRI, Mount Edgecombe</v>
      </c>
      <c r="BG618" s="3" t="str">
        <v>SASRI, Mount Edgecombe</v>
      </c>
      <c r="BH618" s="3" t="str">
        <v>SASRI, Mount Edgecombe</v>
      </c>
      <c r="BI618" s="3" t="str">
        <v>SASRI, Mount Edgecombe</v>
      </c>
      <c r="BJ618" s="3" t="str">
        <v>SASRI, Mount Edgecombe</v>
      </c>
      <c r="BK618" s="3" t="str">
        <v>SASRI, Mount Edgecombe</v>
      </c>
      <c r="BL618" s="3" t="str">
        <v>SASRI, Mount Edgecombe</v>
      </c>
      <c r="BM618" s="3" t="str">
        <v>SASRI, Mount Edgecombe</v>
      </c>
      <c r="BN618" s="3" t="str">
        <v>SASRI, Mount Edgecombe</v>
      </c>
      <c r="BO618" s="3" t="str">
        <v>SASRI, Mount Edgecombe</v>
      </c>
      <c r="BP618" s="3" t="str">
        <v>SASRI, Mount Edgecombe</v>
      </c>
      <c r="BQ618" s="3" t="str">
        <v>SASRI, Mount Edgecombe</v>
      </c>
      <c r="BR618" s="3" t="str">
        <v>SASRI, Mount Edgecombe</v>
      </c>
      <c r="BS618" s="3" t="str">
        <v>SASRI, Mount Edgecombe</v>
      </c>
      <c r="BT618" s="3" t="str">
        <v>SASRI, Mount Edgecombe</v>
      </c>
      <c r="BU618" s="3" t="str">
        <v>SASRI, Mount Edgecombe</v>
      </c>
      <c r="BV618" s="3" t="str">
        <v>SASRI, Mount Edgecombe</v>
      </c>
      <c r="BW618" s="3" t="str">
        <v>SASRI, Mount Edgecombe</v>
      </c>
      <c r="BX618" s="3" t="str">
        <v>SASRI, Mount Edgecombe</v>
      </c>
      <c r="BY618" s="3" t="str">
        <v>SASRI, Mount Edgecombe</v>
      </c>
      <c r="BZ618" s="3" t="str">
        <v>SASRI, Mount Edgecombe</v>
      </c>
      <c r="CA618" s="3" t="str">
        <v>SASRI, Mount Edgecombe</v>
      </c>
      <c r="CB618" s="3" t="str">
        <v>SASRI, Mount Edgecombe</v>
      </c>
      <c r="CC618" s="3" t="str">
        <v>SASRI, Mount Edgecombe</v>
      </c>
      <c r="CD618" s="3" t="str">
        <v>SASRI, Mount Edgecombe</v>
      </c>
      <c r="CE618" s="3" t="str">
        <v>SASRI, Mount Edgecombe</v>
      </c>
      <c r="CF618" s="3" t="str">
        <v>SASRI, Mount Edgecombe</v>
      </c>
      <c r="CG618" s="3" t="str">
        <v>SASRI, Mount Edgecombe</v>
      </c>
      <c r="CK618" s="3" t="str">
        <v>SASRI, Mount Edgecombe</v>
      </c>
      <c r="CM618" s="3" t="str">
        <v>SASRI, Mount Edgecombe</v>
      </c>
      <c r="CN618" s="3" t="str">
        <v>SASRI, Mount Edgecombe</v>
      </c>
      <c r="CO618" s="3" t="str">
        <v>SASRI, Mount Edgecombe</v>
      </c>
      <c r="CP618" s="3" t="str">
        <v>SASRI, Mount Edgecombe</v>
      </c>
      <c r="CQ618" s="3" t="str">
        <v>SASRI, Mount Edgecombe</v>
      </c>
      <c r="CR618" s="3" t="str">
        <v>SASRI, Mount Edgecombe</v>
      </c>
      <c r="CS618" s="3" t="str">
        <v>SASRI, Mount Edgecombe</v>
      </c>
      <c r="CT618" s="3" t="str">
        <v>SASRI, Mount Edgecombe</v>
      </c>
      <c r="CU618" s="3" t="str">
        <v>SASRI, Mount Edgecombe</v>
      </c>
      <c r="CV618" s="3" t="str">
        <v>SASRI, Mount Edgecombe</v>
      </c>
      <c r="CW618" s="3" t="str">
        <v>SASRI, Mount Edgecombe</v>
      </c>
      <c r="CX618" s="3" t="str">
        <v>SASRI, Mount Edgecombe</v>
      </c>
      <c r="CY618" s="3" t="str">
        <v>SASRI, Mount Edgecombe</v>
      </c>
      <c r="CZ618" s="3" t="str">
        <v>SASRI, Mount Edgecombe</v>
      </c>
      <c r="DA618" s="3" t="str">
        <v>SASRI, Mount Edgecombe</v>
      </c>
      <c r="DB618" s="3" t="str">
        <v>SASRI, Mount Edgecombe</v>
      </c>
      <c r="DC618" s="3" t="str">
        <v>SASRI, Mount Edgecombe</v>
      </c>
      <c r="DD618" s="3" t="str">
        <v>SASRI, Mount Edgecombe</v>
      </c>
      <c r="DE618" s="3" t="str">
        <v>SASRI, Mount Edgecombe</v>
      </c>
      <c r="DF618" s="3" t="str">
        <v>SASRI, Mount Edgecombe</v>
      </c>
      <c r="DG618" s="3" t="str">
        <v>SASRI, Mount Edgecombe</v>
      </c>
      <c r="DH618" s="3" t="str">
        <v>SASRI, Mount Edgecombe</v>
      </c>
      <c r="DI618" s="3" t="str">
        <v>SASRI, Mount Edgecombe</v>
      </c>
      <c r="DJ618" s="3" t="str">
        <v>SASRI, Mount Edgecombe</v>
      </c>
      <c r="DK618" s="3" t="str">
        <v>SASRI, Mount Edgecombe</v>
      </c>
      <c r="DL618" s="3" t="str">
        <v>SASRI, Mount Edgecombe</v>
      </c>
      <c r="DM618" s="3" t="str">
        <v>SASRI, Mount Edgecombe</v>
      </c>
      <c r="DN618" s="3" t="str">
        <v>SASRI, Mount Edgecombe</v>
      </c>
      <c r="DO618" s="3" t="str">
        <v>SASRI, Mount Edgecombe</v>
      </c>
      <c r="DP618" s="3" t="str">
        <v>SASRI, Mount Edgecombe</v>
      </c>
    </row>
    <row r="619" spans="1:120" ht="14.5" x14ac:dyDescent="0.35">
      <c r="A619" s="3">
        <v>-27.38</v>
      </c>
      <c r="B619" s="3">
        <v>31.62</v>
      </c>
      <c r="C619" s="3" t="s">
        <v>215</v>
      </c>
      <c r="D619" s="3" t="s">
        <v>107</v>
      </c>
      <c r="E619" s="3" t="s">
        <v>516</v>
      </c>
      <c r="F619" s="3">
        <v>3000</v>
      </c>
      <c r="G619"/>
      <c r="H619" s="3" t="str">
        <f>CONCATENATE(site_list[[#This Row],[Country]],site_list[[#This Row],[Site.ID]])</f>
        <v>South AfricaSASRI, Pongola</v>
      </c>
      <c r="BB619" s="3" t="str">
        <v>SASRI, Pongola</v>
      </c>
      <c r="BC619" s="3" t="str">
        <v>SASRI, Pongola</v>
      </c>
      <c r="BD619" s="3" t="str">
        <v>SASRI, Pongola</v>
      </c>
      <c r="BE619" s="3" t="str">
        <v>SASRI, Pongola</v>
      </c>
      <c r="BF619" s="3" t="str">
        <v>SASRI, Pongola</v>
      </c>
      <c r="BG619" s="3" t="str">
        <v>SASRI, Pongola</v>
      </c>
      <c r="BH619" s="3" t="str">
        <v>SASRI, Pongola</v>
      </c>
      <c r="BI619" s="3" t="str">
        <v>SASRI, Pongola</v>
      </c>
      <c r="BJ619" s="3" t="str">
        <v>SASRI, Pongola</v>
      </c>
      <c r="BK619" s="3" t="str">
        <v>SASRI, Pongola</v>
      </c>
      <c r="BL619" s="3" t="str">
        <v>SASRI, Pongola</v>
      </c>
      <c r="BM619" s="3" t="str">
        <v>SASRI, Pongola</v>
      </c>
      <c r="BN619" s="3" t="str">
        <v>SASRI, Pongola</v>
      </c>
      <c r="BO619" s="3" t="str">
        <v>SASRI, Pongola</v>
      </c>
      <c r="BP619" s="3" t="str">
        <v>SASRI, Pongola</v>
      </c>
      <c r="BQ619" s="3" t="str">
        <v>SASRI, Pongola</v>
      </c>
      <c r="BR619" s="3" t="str">
        <v>SASRI, Pongola</v>
      </c>
      <c r="BS619" s="3" t="str">
        <v>SASRI, Pongola</v>
      </c>
      <c r="BT619" s="3" t="str">
        <v>SASRI, Pongola</v>
      </c>
      <c r="BU619" s="3" t="str">
        <v>SASRI, Pongola</v>
      </c>
      <c r="BV619" s="3" t="str">
        <v>SASRI, Pongola</v>
      </c>
      <c r="BW619" s="3" t="str">
        <v>SASRI, Pongola</v>
      </c>
      <c r="BX619" s="3" t="str">
        <v>SASRI, Pongola</v>
      </c>
      <c r="BY619" s="3" t="str">
        <v>SASRI, Pongola</v>
      </c>
      <c r="BZ619" s="3" t="str">
        <v>SASRI, Pongola</v>
      </c>
      <c r="CA619" s="3" t="str">
        <v>SASRI, Pongola</v>
      </c>
      <c r="CB619" s="3" t="str">
        <v>SASRI, Pongola</v>
      </c>
      <c r="CC619" s="3" t="str">
        <v>SASRI, Pongola</v>
      </c>
      <c r="CD619" s="3" t="str">
        <v>SASRI, Pongola</v>
      </c>
      <c r="CE619" s="3" t="str">
        <v>SASRI, Pongola</v>
      </c>
      <c r="CF619" s="3" t="str">
        <v>SASRI, Pongola</v>
      </c>
      <c r="CG619" s="3" t="str">
        <v>SASRI, Pongola</v>
      </c>
      <c r="CK619" s="3" t="str">
        <v>SASRI, Pongola</v>
      </c>
      <c r="CM619" s="3" t="str">
        <v>SASRI, Pongola</v>
      </c>
      <c r="CN619" s="3" t="str">
        <v>SASRI, Pongola</v>
      </c>
      <c r="CO619" s="3" t="str">
        <v>SASRI, Pongola</v>
      </c>
      <c r="CP619" s="3" t="str">
        <v>SASRI, Pongola</v>
      </c>
      <c r="CQ619" s="3" t="str">
        <v>SASRI, Pongola</v>
      </c>
      <c r="CR619" s="3" t="str">
        <v>SASRI, Pongola</v>
      </c>
      <c r="CS619" s="3" t="str">
        <v>SASRI, Pongola</v>
      </c>
      <c r="CT619" s="3" t="str">
        <v>SASRI, Pongola</v>
      </c>
      <c r="CU619" s="3" t="str">
        <v>SASRI, Pongola</v>
      </c>
      <c r="CV619" s="3" t="str">
        <v>SASRI, Pongola</v>
      </c>
      <c r="CW619" s="3" t="str">
        <v>SASRI, Pongola</v>
      </c>
      <c r="CX619" s="3" t="str">
        <v>SASRI, Pongola</v>
      </c>
      <c r="CY619" s="3" t="str">
        <v>SASRI, Pongola</v>
      </c>
      <c r="CZ619" s="3" t="str">
        <v>SASRI, Pongola</v>
      </c>
      <c r="DA619" s="3" t="str">
        <v>SASRI, Pongola</v>
      </c>
      <c r="DB619" s="3" t="str">
        <v>SASRI, Pongola</v>
      </c>
      <c r="DC619" s="3" t="str">
        <v>SASRI, Pongola</v>
      </c>
      <c r="DD619" s="3" t="str">
        <v>SASRI, Pongola</v>
      </c>
      <c r="DE619" s="3" t="str">
        <v>SASRI, Pongola</v>
      </c>
      <c r="DF619" s="3" t="str">
        <v>SASRI, Pongola</v>
      </c>
      <c r="DG619" s="3" t="str">
        <v>SASRI, Pongola</v>
      </c>
      <c r="DH619" s="3" t="str">
        <v>SASRI, Pongola</v>
      </c>
      <c r="DI619" s="3" t="str">
        <v>SASRI, Pongola</v>
      </c>
      <c r="DJ619" s="3" t="str">
        <v>SASRI, Pongola</v>
      </c>
      <c r="DK619" s="3" t="str">
        <v>SASRI, Pongola</v>
      </c>
      <c r="DL619" s="3" t="str">
        <v>SASRI, Pongola</v>
      </c>
      <c r="DM619" s="3" t="str">
        <v>SASRI, Pongola</v>
      </c>
      <c r="DN619" s="3" t="str">
        <v>SASRI, Pongola</v>
      </c>
      <c r="DO619" s="3" t="str">
        <v>SASRI, Pongola</v>
      </c>
      <c r="DP619" s="3" t="str">
        <v>SASRI, Pongola</v>
      </c>
    </row>
    <row r="620" spans="1:120" ht="14.5" x14ac:dyDescent="0.35">
      <c r="A620" s="3">
        <v>-29.41667</v>
      </c>
      <c r="B620" s="3">
        <v>30.683330000000002</v>
      </c>
      <c r="C620" s="3" t="s">
        <v>215</v>
      </c>
      <c r="D620" s="3" t="s">
        <v>107</v>
      </c>
      <c r="E620" s="3" t="s">
        <v>7778</v>
      </c>
      <c r="F620" s="3">
        <v>650</v>
      </c>
      <c r="G620"/>
      <c r="H620" s="3" t="str">
        <f>CONCATENATE(site_list[[#This Row],[Country]],site_list[[#This Row],[Site.ID]])</f>
        <v>South AfricaSASRI, Temperate-Cooler Midland Region</v>
      </c>
      <c r="BB620" s="3" t="str">
        <v>SASRI, Temperate-Cooler Midland Region</v>
      </c>
      <c r="BC620" s="3" t="str">
        <v>SASRI, Temperate-Cooler Midland Region</v>
      </c>
      <c r="BD620" s="3" t="str">
        <v>SASRI, Temperate-Cooler Midland Region</v>
      </c>
      <c r="BE620" s="3" t="str">
        <v>SASRI, Temperate-Cooler Midland Region</v>
      </c>
      <c r="BF620" s="3" t="str">
        <v>SASRI, Temperate-Cooler Midland Region</v>
      </c>
      <c r="BG620" s="3" t="str">
        <v>SASRI, Temperate-Cooler Midland Region</v>
      </c>
      <c r="BH620" s="3" t="str">
        <v>SASRI, Temperate-Cooler Midland Region</v>
      </c>
      <c r="BI620" s="3" t="str">
        <v>SASRI, Temperate-Cooler Midland Region</v>
      </c>
      <c r="BJ620" s="3" t="str">
        <v>SASRI, Temperate-Cooler Midland Region</v>
      </c>
      <c r="BK620" s="3" t="str">
        <v>SASRI, Temperate-Cooler Midland Region</v>
      </c>
      <c r="BL620" s="3" t="str">
        <v>SASRI, Temperate-Cooler Midland Region</v>
      </c>
      <c r="BM620" s="3" t="str">
        <v>SASRI, Temperate-Cooler Midland Region</v>
      </c>
      <c r="BN620" s="3" t="str">
        <v>SASRI, Temperate-Cooler Midland Region</v>
      </c>
      <c r="BO620" s="3" t="str">
        <v>SASRI, Temperate-Cooler Midland Region</v>
      </c>
      <c r="BP620" s="3" t="str">
        <v>SASRI, Temperate-Cooler Midland Region</v>
      </c>
      <c r="BQ620" s="3" t="str">
        <v>SASRI, Temperate-Cooler Midland Region</v>
      </c>
      <c r="BR620" s="3" t="str">
        <v>SASRI, Temperate-Cooler Midland Region</v>
      </c>
      <c r="BS620" s="3" t="str">
        <v>SASRI, Temperate-Cooler Midland Region</v>
      </c>
      <c r="BT620" s="3" t="str">
        <v>SASRI, Temperate-Cooler Midland Region</v>
      </c>
      <c r="BU620" s="3" t="str">
        <v>SASRI, Temperate-Cooler Midland Region</v>
      </c>
      <c r="BV620" s="3" t="str">
        <v>SASRI, Temperate-Cooler Midland Region</v>
      </c>
      <c r="BW620" s="3" t="str">
        <v>SASRI, Temperate-Cooler Midland Region</v>
      </c>
      <c r="BX620" s="3" t="str">
        <v>SASRI, Temperate-Cooler Midland Region</v>
      </c>
      <c r="BY620" s="3" t="str">
        <v>SASRI, Temperate-Cooler Midland Region</v>
      </c>
      <c r="BZ620" s="3" t="str">
        <v>SASRI, Temperate-Cooler Midland Region</v>
      </c>
      <c r="CA620" s="3" t="str">
        <v>SASRI, Temperate-Cooler Midland Region</v>
      </c>
      <c r="CB620" s="3" t="str">
        <v>SASRI, Temperate-Cooler Midland Region</v>
      </c>
      <c r="CC620" s="3" t="str">
        <v>SASRI, Temperate-Cooler Midland Region</v>
      </c>
      <c r="CD620" s="3" t="str">
        <v>SASRI, Temperate-Cooler Midland Region</v>
      </c>
      <c r="CE620" s="3" t="str">
        <v>SASRI, Temperate-Cooler Midland Region</v>
      </c>
      <c r="CF620" s="3" t="str">
        <v>SASRI, Temperate-Cooler Midland Region</v>
      </c>
      <c r="CG620" s="3" t="str">
        <v>SASRI, Temperate-Cooler Midland Region</v>
      </c>
      <c r="CK620" s="3" t="str">
        <v>SASRI, Temperate-Cooler Midland Region</v>
      </c>
      <c r="CM620" s="3" t="str">
        <v>SASRI, Temperate-Cooler Midland Region</v>
      </c>
      <c r="CN620" s="3" t="str">
        <v>SASRI, Temperate-Cooler Midland Region</v>
      </c>
      <c r="CO620" s="3" t="str">
        <v>SASRI, Temperate-Cooler Midland Region</v>
      </c>
      <c r="CP620" s="3" t="str">
        <v>SASRI, Temperate-Cooler Midland Region</v>
      </c>
      <c r="CQ620" s="3" t="str">
        <v>SASRI, Temperate-Cooler Midland Region</v>
      </c>
      <c r="CR620" s="3" t="str">
        <v>SASRI, Temperate-Cooler Midland Region</v>
      </c>
      <c r="CS620" s="3" t="str">
        <v>SASRI, Temperate-Cooler Midland Region</v>
      </c>
      <c r="CT620" s="3" t="str">
        <v>SASRI, Temperate-Cooler Midland Region</v>
      </c>
      <c r="CU620" s="3" t="str">
        <v>SASRI, Temperate-Cooler Midland Region</v>
      </c>
      <c r="CV620" s="3" t="str">
        <v>SASRI, Temperate-Cooler Midland Region</v>
      </c>
      <c r="CW620" s="3" t="str">
        <v>SASRI, Temperate-Cooler Midland Region</v>
      </c>
      <c r="CX620" s="3" t="str">
        <v>SASRI, Temperate-Cooler Midland Region</v>
      </c>
      <c r="CY620" s="3" t="str">
        <v>SASRI, Temperate-Cooler Midland Region</v>
      </c>
      <c r="CZ620" s="3" t="str">
        <v>SASRI, Temperate-Cooler Midland Region</v>
      </c>
      <c r="DA620" s="3" t="str">
        <v>SASRI, Temperate-Cooler Midland Region</v>
      </c>
      <c r="DB620" s="3" t="str">
        <v>SASRI, Temperate-Cooler Midland Region</v>
      </c>
      <c r="DC620" s="3" t="str">
        <v>SASRI, Temperate-Cooler Midland Region</v>
      </c>
      <c r="DD620" s="3" t="str">
        <v>SASRI, Temperate-Cooler Midland Region</v>
      </c>
      <c r="DE620" s="3" t="str">
        <v>SASRI, Temperate-Cooler Midland Region</v>
      </c>
      <c r="DF620" s="3" t="str">
        <v>SASRI, Temperate-Cooler Midland Region</v>
      </c>
      <c r="DG620" s="3" t="str">
        <v>SASRI, Temperate-Cooler Midland Region</v>
      </c>
      <c r="DH620" s="3" t="str">
        <v>SASRI, Temperate-Cooler Midland Region</v>
      </c>
      <c r="DI620" s="3" t="str">
        <v>SASRI, Temperate-Cooler Midland Region</v>
      </c>
      <c r="DJ620" s="3" t="str">
        <v>SASRI, Temperate-Cooler Midland Region</v>
      </c>
      <c r="DK620" s="3" t="str">
        <v>SASRI, Temperate-Cooler Midland Region</v>
      </c>
      <c r="DL620" s="3" t="str">
        <v>SASRI, Temperate-Cooler Midland Region</v>
      </c>
      <c r="DM620" s="3" t="str">
        <v>SASRI, Temperate-Cooler Midland Region</v>
      </c>
      <c r="DN620" s="3" t="str">
        <v>SASRI, Temperate-Cooler Midland Region</v>
      </c>
      <c r="DO620" s="3" t="str">
        <v>SASRI, Temperate-Cooler Midland Region</v>
      </c>
      <c r="DP620" s="3" t="str">
        <v>SASRI, Temperate-Cooler Midland Region</v>
      </c>
    </row>
    <row r="621" spans="1:120" ht="14.5" x14ac:dyDescent="0.35">
      <c r="A621" s="3">
        <v>-20.388000000000002</v>
      </c>
      <c r="B621" s="3">
        <v>32.373800000000003</v>
      </c>
      <c r="C621" s="3" t="s">
        <v>240</v>
      </c>
      <c r="D621" s="3" t="s">
        <v>107</v>
      </c>
      <c r="E621" s="3" t="s">
        <v>615</v>
      </c>
      <c r="F621" s="3">
        <v>400</v>
      </c>
      <c r="G621"/>
      <c r="H621" s="3" t="str">
        <f>CONCATENATE(site_list[[#This Row],[Country]],site_list[[#This Row],[Site.ID]])</f>
        <v>ZimbabweSave Valley Experimental Station</v>
      </c>
      <c r="BB621" s="3" t="str">
        <v>Save Valley Experimental Station</v>
      </c>
      <c r="BC621" s="3" t="str">
        <v>Save Valley Experimental Station</v>
      </c>
      <c r="BD621" s="3" t="str">
        <v>Save Valley Experimental Station</v>
      </c>
      <c r="BE621" s="3" t="str">
        <v>Save Valley Experimental Station</v>
      </c>
      <c r="BF621" s="3" t="str">
        <v>Save Valley Experimental Station</v>
      </c>
      <c r="BG621" s="3" t="str">
        <v>Save Valley Experimental Station</v>
      </c>
      <c r="BH621" s="3" t="str">
        <v>Save Valley Experimental Station</v>
      </c>
      <c r="BI621" s="3" t="str">
        <v>Save Valley Experimental Station</v>
      </c>
      <c r="BJ621" s="3" t="str">
        <v>Save Valley Experimental Station</v>
      </c>
      <c r="BK621" s="3" t="str">
        <v>Save Valley Experimental Station</v>
      </c>
      <c r="BL621" s="3" t="str">
        <v>Save Valley Experimental Station</v>
      </c>
      <c r="BM621" s="3" t="str">
        <v>Save Valley Experimental Station</v>
      </c>
      <c r="BN621" s="3" t="str">
        <v>Save Valley Experimental Station</v>
      </c>
      <c r="BO621" s="3" t="str">
        <v>Save Valley Experimental Station</v>
      </c>
      <c r="BP621" s="3" t="str">
        <v>Save Valley Experimental Station</v>
      </c>
      <c r="BQ621" s="3" t="str">
        <v>Save Valley Experimental Station</v>
      </c>
      <c r="BR621" s="3" t="str">
        <v>Save Valley Experimental Station</v>
      </c>
      <c r="BS621" s="3" t="str">
        <v>Save Valley Experimental Station</v>
      </c>
      <c r="BT621" s="3" t="str">
        <v>Save Valley Experimental Station</v>
      </c>
      <c r="BU621" s="3" t="str">
        <v>Save Valley Experimental Station</v>
      </c>
      <c r="BV621" s="3" t="str">
        <v>Save Valley Experimental Station</v>
      </c>
      <c r="BW621" s="3" t="str">
        <v>Save Valley Experimental Station</v>
      </c>
      <c r="BX621" s="3" t="str">
        <v>Save Valley Experimental Station</v>
      </c>
      <c r="BY621" s="3" t="str">
        <v>Save Valley Experimental Station</v>
      </c>
      <c r="BZ621" s="3" t="str">
        <v>Save Valley Experimental Station</v>
      </c>
      <c r="CA621" s="3" t="str">
        <v>Save Valley Experimental Station</v>
      </c>
      <c r="CB621" s="3" t="str">
        <v>Save Valley Experimental Station</v>
      </c>
      <c r="CC621" s="3" t="str">
        <v>Save Valley Experimental Station</v>
      </c>
      <c r="CD621" s="3" t="str">
        <v>Save Valley Experimental Station</v>
      </c>
      <c r="CE621" s="3" t="str">
        <v>Save Valley Experimental Station</v>
      </c>
      <c r="CF621" s="3" t="str">
        <v>Save Valley Experimental Station</v>
      </c>
      <c r="CG621" s="3" t="str">
        <v>Save Valley Experimental Station</v>
      </c>
      <c r="CK621" s="3" t="str">
        <v>Save Valley Experimental Station</v>
      </c>
      <c r="CM621" s="3" t="str">
        <v>Save Valley Experimental Station</v>
      </c>
      <c r="CN621" s="3" t="str">
        <v>Save Valley Experimental Station</v>
      </c>
      <c r="CO621" s="3" t="str">
        <v>Save Valley Experimental Station</v>
      </c>
      <c r="CP621" s="3" t="str">
        <v>Save Valley Experimental Station</v>
      </c>
      <c r="CQ621" s="3" t="str">
        <v>Save Valley Experimental Station</v>
      </c>
      <c r="CR621" s="3" t="str">
        <v>Save Valley Experimental Station</v>
      </c>
      <c r="CS621" s="3" t="str">
        <v>Save Valley Experimental Station</v>
      </c>
      <c r="CT621" s="3" t="str">
        <v>Save Valley Experimental Station</v>
      </c>
      <c r="CU621" s="3" t="str">
        <v>Save Valley Experimental Station</v>
      </c>
      <c r="CV621" s="3" t="str">
        <v>Save Valley Experimental Station</v>
      </c>
      <c r="CW621" s="3" t="str">
        <v>Save Valley Experimental Station</v>
      </c>
      <c r="CX621" s="3" t="str">
        <v>Save Valley Experimental Station</v>
      </c>
      <c r="CY621" s="3" t="str">
        <v>Save Valley Experimental Station</v>
      </c>
      <c r="CZ621" s="3" t="str">
        <v>Save Valley Experimental Station</v>
      </c>
      <c r="DA621" s="3" t="str">
        <v>Save Valley Experimental Station</v>
      </c>
      <c r="DB621" s="3" t="str">
        <v>Save Valley Experimental Station</v>
      </c>
      <c r="DC621" s="3" t="str">
        <v>Save Valley Experimental Station</v>
      </c>
      <c r="DD621" s="3" t="str">
        <v>Save Valley Experimental Station</v>
      </c>
      <c r="DE621" s="3" t="str">
        <v>Save Valley Experimental Station</v>
      </c>
      <c r="DF621" s="3" t="str">
        <v>Save Valley Experimental Station</v>
      </c>
      <c r="DG621" s="3" t="str">
        <v>Save Valley Experimental Station</v>
      </c>
      <c r="DH621" s="3" t="str">
        <v>Save Valley Experimental Station</v>
      </c>
      <c r="DI621" s="3" t="str">
        <v>Save Valley Experimental Station</v>
      </c>
      <c r="DJ621" s="3" t="str">
        <v>Save Valley Experimental Station</v>
      </c>
      <c r="DK621" s="3" t="str">
        <v>Save Valley Experimental Station</v>
      </c>
      <c r="DL621" s="3" t="str">
        <v>Save Valley Experimental Station</v>
      </c>
      <c r="DM621" s="3" t="str">
        <v>Save Valley Experimental Station</v>
      </c>
      <c r="DN621" s="3" t="str">
        <v>Save Valley Experimental Station</v>
      </c>
      <c r="DO621" s="3" t="str">
        <v>Save Valley Experimental Station</v>
      </c>
      <c r="DP621" s="3" t="str">
        <v>Save Valley Experimental Station</v>
      </c>
    </row>
    <row r="622" spans="1:120" ht="14.5" x14ac:dyDescent="0.35">
      <c r="A622" s="3">
        <v>-17.694600000000001</v>
      </c>
      <c r="B622" s="3">
        <v>31.091000000000001</v>
      </c>
      <c r="C622" s="3" t="s">
        <v>240</v>
      </c>
      <c r="D622" s="3" t="s">
        <v>112</v>
      </c>
      <c r="E622" s="3" t="s">
        <v>13601</v>
      </c>
      <c r="F622" s="3">
        <v>1500</v>
      </c>
      <c r="G622"/>
      <c r="H622" s="3" t="str">
        <f>CONCATENATE(site_list[[#This Row],[Country]],site_list[[#This Row],[Site.ID]])</f>
        <v>ZimbabweScientific and Industrial Research and Development Centre (SIRDC), Harare</v>
      </c>
      <c r="BB622" s="3" t="str">
        <v>Scientific and Industrial Research and Development Centre (SIRDC), Harare</v>
      </c>
      <c r="BC622" s="3" t="str">
        <v>Scientific and Industrial Research and Development Centre (SIRDC), Harare</v>
      </c>
      <c r="BD622" s="3" t="str">
        <v>Scientific and Industrial Research and Development Centre (SIRDC), Harare</v>
      </c>
      <c r="BE622" s="3" t="str">
        <v>Scientific and Industrial Research and Development Centre (SIRDC), Harare</v>
      </c>
      <c r="BF622" s="3" t="str">
        <v>Scientific and Industrial Research and Development Centre (SIRDC), Harare</v>
      </c>
      <c r="BG622" s="3" t="str">
        <v>Scientific and Industrial Research and Development Centre (SIRDC), Harare</v>
      </c>
      <c r="BH622" s="3" t="str">
        <v>Scientific and Industrial Research and Development Centre (SIRDC), Harare</v>
      </c>
      <c r="BI622" s="3" t="str">
        <v>Scientific and Industrial Research and Development Centre (SIRDC), Harare</v>
      </c>
      <c r="BJ622" s="3" t="str">
        <v>Scientific and Industrial Research and Development Centre (SIRDC), Harare</v>
      </c>
      <c r="BK622" s="3" t="str">
        <v>Scientific and Industrial Research and Development Centre (SIRDC), Harare</v>
      </c>
      <c r="BL622" s="3" t="str">
        <v>Scientific and Industrial Research and Development Centre (SIRDC), Harare</v>
      </c>
      <c r="BM622" s="3" t="str">
        <v>Scientific and Industrial Research and Development Centre (SIRDC), Harare</v>
      </c>
      <c r="BN622" s="3" t="str">
        <v>Scientific and Industrial Research and Development Centre (SIRDC), Harare</v>
      </c>
      <c r="BO622" s="3" t="str">
        <v>Scientific and Industrial Research and Development Centre (SIRDC), Harare</v>
      </c>
      <c r="BP622" s="3" t="str">
        <v>Scientific and Industrial Research and Development Centre (SIRDC), Harare</v>
      </c>
      <c r="BQ622" s="3" t="str">
        <v>Scientific and Industrial Research and Development Centre (SIRDC), Harare</v>
      </c>
      <c r="BR622" s="3" t="str">
        <v>Scientific and Industrial Research and Development Centre (SIRDC), Harare</v>
      </c>
      <c r="BS622" s="3" t="str">
        <v>Scientific and Industrial Research and Development Centre (SIRDC), Harare</v>
      </c>
      <c r="BT622" s="3" t="str">
        <v>Scientific and Industrial Research and Development Centre (SIRDC), Harare</v>
      </c>
      <c r="BU622" s="3" t="str">
        <v>Scientific and Industrial Research and Development Centre (SIRDC), Harare</v>
      </c>
      <c r="BV622" s="3" t="str">
        <v>Scientific and Industrial Research and Development Centre (SIRDC), Harare</v>
      </c>
      <c r="BW622" s="3" t="str">
        <v>Scientific and Industrial Research and Development Centre (SIRDC), Harare</v>
      </c>
      <c r="BX622" s="3" t="str">
        <v>Scientific and Industrial Research and Development Centre (SIRDC), Harare</v>
      </c>
      <c r="BY622" s="3" t="str">
        <v>Scientific and Industrial Research and Development Centre (SIRDC), Harare</v>
      </c>
      <c r="BZ622" s="3" t="str">
        <v>Scientific and Industrial Research and Development Centre (SIRDC), Harare</v>
      </c>
      <c r="CA622" s="3" t="str">
        <v>Scientific and Industrial Research and Development Centre (SIRDC), Harare</v>
      </c>
      <c r="CB622" s="3" t="str">
        <v>Scientific and Industrial Research and Development Centre (SIRDC), Harare</v>
      </c>
      <c r="CC622" s="3" t="str">
        <v>Scientific and Industrial Research and Development Centre (SIRDC), Harare</v>
      </c>
      <c r="CD622" s="3" t="str">
        <v>Scientific and Industrial Research and Development Centre (SIRDC), Harare</v>
      </c>
      <c r="CE622" s="3" t="str">
        <v>Scientific and Industrial Research and Development Centre (SIRDC), Harare</v>
      </c>
      <c r="CF622" s="3" t="str">
        <v>Scientific and Industrial Research and Development Centre (SIRDC), Harare</v>
      </c>
      <c r="CG622" s="3" t="str">
        <v>Scientific and Industrial Research and Development Centre (SIRDC), Harare</v>
      </c>
      <c r="CK622" s="3" t="str">
        <v>Scientific and Industrial Research and Development Centre (SIRDC), Harare</v>
      </c>
      <c r="CM622" s="3" t="str">
        <v>Scientific and Industrial Research and Development Centre (SIRDC), Harare</v>
      </c>
      <c r="CN622" s="3" t="str">
        <v>Scientific and Industrial Research and Development Centre (SIRDC), Harare</v>
      </c>
      <c r="CO622" s="3" t="str">
        <v>Scientific and Industrial Research and Development Centre (SIRDC), Harare</v>
      </c>
      <c r="CP622" s="3" t="str">
        <v>Scientific and Industrial Research and Development Centre (SIRDC), Harare</v>
      </c>
      <c r="CQ622" s="3" t="str">
        <v>Scientific and Industrial Research and Development Centre (SIRDC), Harare</v>
      </c>
      <c r="CR622" s="3" t="str">
        <v>Scientific and Industrial Research and Development Centre (SIRDC), Harare</v>
      </c>
      <c r="CS622" s="3" t="str">
        <v>Scientific and Industrial Research and Development Centre (SIRDC), Harare</v>
      </c>
      <c r="CT622" s="3" t="str">
        <v>Scientific and Industrial Research and Development Centre (SIRDC), Harare</v>
      </c>
      <c r="CU622" s="3" t="str">
        <v>Scientific and Industrial Research and Development Centre (SIRDC), Harare</v>
      </c>
      <c r="CV622" s="3" t="str">
        <v>Scientific and Industrial Research and Development Centre (SIRDC), Harare</v>
      </c>
      <c r="CW622" s="3" t="str">
        <v>Scientific and Industrial Research and Development Centre (SIRDC), Harare</v>
      </c>
      <c r="CX622" s="3" t="str">
        <v>Scientific and Industrial Research and Development Centre (SIRDC), Harare</v>
      </c>
      <c r="CY622" s="3" t="str">
        <v>Scientific and Industrial Research and Development Centre (SIRDC), Harare</v>
      </c>
      <c r="CZ622" s="3" t="str">
        <v>Scientific and Industrial Research and Development Centre (SIRDC), Harare</v>
      </c>
      <c r="DA622" s="3" t="str">
        <v>Scientific and Industrial Research and Development Centre (SIRDC), Harare</v>
      </c>
      <c r="DB622" s="3" t="str">
        <v>Scientific and Industrial Research and Development Centre (SIRDC), Harare</v>
      </c>
      <c r="DC622" s="3" t="str">
        <v>Scientific and Industrial Research and Development Centre (SIRDC), Harare</v>
      </c>
      <c r="DD622" s="3" t="str">
        <v>Scientific and Industrial Research and Development Centre (SIRDC), Harare</v>
      </c>
      <c r="DE622" s="3" t="str">
        <v>Scientific and Industrial Research and Development Centre (SIRDC), Harare</v>
      </c>
      <c r="DF622" s="3" t="str">
        <v>Scientific and Industrial Research and Development Centre (SIRDC), Harare</v>
      </c>
      <c r="DG622" s="3" t="str">
        <v>Scientific and Industrial Research and Development Centre (SIRDC), Harare</v>
      </c>
      <c r="DH622" s="3" t="str">
        <v>Scientific and Industrial Research and Development Centre (SIRDC), Harare</v>
      </c>
      <c r="DI622" s="3" t="str">
        <v>Scientific and Industrial Research and Development Centre (SIRDC), Harare</v>
      </c>
      <c r="DJ622" s="3" t="str">
        <v>Scientific and Industrial Research and Development Centre (SIRDC), Harare</v>
      </c>
      <c r="DK622" s="3" t="str">
        <v>Scientific and Industrial Research and Development Centre (SIRDC), Harare</v>
      </c>
      <c r="DL622" s="3" t="str">
        <v>Scientific and Industrial Research and Development Centre (SIRDC), Harare</v>
      </c>
      <c r="DM622" s="3" t="str">
        <v>Scientific and Industrial Research and Development Centre (SIRDC), Harare</v>
      </c>
      <c r="DN622" s="3" t="str">
        <v>Scientific and Industrial Research and Development Centre (SIRDC), Harare</v>
      </c>
      <c r="DO622" s="3" t="str">
        <v>Scientific and Industrial Research and Development Centre (SIRDC), Harare</v>
      </c>
      <c r="DP622" s="3" t="str">
        <v>Scientific and Industrial Research and Development Centre (SIRDC), Harare</v>
      </c>
    </row>
    <row r="623" spans="1:120" ht="14.5" x14ac:dyDescent="0.35">
      <c r="A623" s="3">
        <v>30.623000000000001</v>
      </c>
      <c r="B623" s="3">
        <v>32.262</v>
      </c>
      <c r="C623" s="3" t="s">
        <v>142</v>
      </c>
      <c r="D623" s="3" t="s">
        <v>107</v>
      </c>
      <c r="E623" s="3" t="s">
        <v>270</v>
      </c>
      <c r="F623" s="3">
        <v>500</v>
      </c>
      <c r="G623"/>
      <c r="H623" s="3" t="str">
        <f>CONCATENATE(site_list[[#This Row],[Country]],site_list[[#This Row],[Site.ID]])</f>
        <v>EgyptSCU Experimental Farm, Ismalia</v>
      </c>
      <c r="BB623" s="3" t="str">
        <v>SCU Experimental Farm, Ismalia</v>
      </c>
      <c r="BC623" s="3" t="str">
        <v>SCU Experimental Farm, Ismalia</v>
      </c>
      <c r="BD623" s="3" t="str">
        <v>SCU Experimental Farm, Ismalia</v>
      </c>
      <c r="BE623" s="3" t="str">
        <v>SCU Experimental Farm, Ismalia</v>
      </c>
      <c r="BF623" s="3" t="str">
        <v>SCU Experimental Farm, Ismalia</v>
      </c>
      <c r="BG623" s="3" t="str">
        <v>SCU Experimental Farm, Ismalia</v>
      </c>
      <c r="BH623" s="3" t="str">
        <v>SCU Experimental Farm, Ismalia</v>
      </c>
      <c r="BI623" s="3" t="str">
        <v>SCU Experimental Farm, Ismalia</v>
      </c>
      <c r="BJ623" s="3" t="str">
        <v>SCU Experimental Farm, Ismalia</v>
      </c>
      <c r="BK623" s="3" t="str">
        <v>SCU Experimental Farm, Ismalia</v>
      </c>
      <c r="BL623" s="3" t="str">
        <v>SCU Experimental Farm, Ismalia</v>
      </c>
      <c r="BM623" s="3" t="str">
        <v>SCU Experimental Farm, Ismalia</v>
      </c>
      <c r="BN623" s="3" t="str">
        <v>SCU Experimental Farm, Ismalia</v>
      </c>
      <c r="BO623" s="3" t="str">
        <v>SCU Experimental Farm, Ismalia</v>
      </c>
      <c r="BP623" s="3" t="str">
        <v>SCU Experimental Farm, Ismalia</v>
      </c>
      <c r="BQ623" s="3" t="str">
        <v>SCU Experimental Farm, Ismalia</v>
      </c>
      <c r="BR623" s="3" t="str">
        <v>SCU Experimental Farm, Ismalia</v>
      </c>
      <c r="BS623" s="3" t="str">
        <v>SCU Experimental Farm, Ismalia</v>
      </c>
      <c r="BT623" s="3" t="str">
        <v>SCU Experimental Farm, Ismalia</v>
      </c>
      <c r="BU623" s="3" t="str">
        <v>SCU Experimental Farm, Ismalia</v>
      </c>
      <c r="BV623" s="3" t="str">
        <v>SCU Experimental Farm, Ismalia</v>
      </c>
      <c r="BW623" s="3" t="str">
        <v>SCU Experimental Farm, Ismalia</v>
      </c>
      <c r="BX623" s="3" t="str">
        <v>SCU Experimental Farm, Ismalia</v>
      </c>
      <c r="BY623" s="3" t="str">
        <v>SCU Experimental Farm, Ismalia</v>
      </c>
      <c r="BZ623" s="3" t="str">
        <v>SCU Experimental Farm, Ismalia</v>
      </c>
      <c r="CA623" s="3" t="str">
        <v>SCU Experimental Farm, Ismalia</v>
      </c>
      <c r="CB623" s="3" t="str">
        <v>SCU Experimental Farm, Ismalia</v>
      </c>
      <c r="CC623" s="3" t="str">
        <v>SCU Experimental Farm, Ismalia</v>
      </c>
      <c r="CD623" s="3" t="str">
        <v>SCU Experimental Farm, Ismalia</v>
      </c>
      <c r="CE623" s="3" t="str">
        <v>SCU Experimental Farm, Ismalia</v>
      </c>
      <c r="CF623" s="3" t="str">
        <v>SCU Experimental Farm, Ismalia</v>
      </c>
      <c r="CG623" s="3" t="str">
        <v>SCU Experimental Farm, Ismalia</v>
      </c>
      <c r="CK623" s="3" t="str">
        <v>SCU Experimental Farm, Ismalia</v>
      </c>
      <c r="CM623" s="3" t="str">
        <v>SCU Experimental Farm, Ismalia</v>
      </c>
      <c r="CN623" s="3" t="str">
        <v>SCU Experimental Farm, Ismalia</v>
      </c>
      <c r="CO623" s="3" t="str">
        <v>SCU Experimental Farm, Ismalia</v>
      </c>
      <c r="CP623" s="3" t="str">
        <v>SCU Experimental Farm, Ismalia</v>
      </c>
      <c r="CQ623" s="3" t="str">
        <v>SCU Experimental Farm, Ismalia</v>
      </c>
      <c r="CR623" s="3" t="str">
        <v>SCU Experimental Farm, Ismalia</v>
      </c>
      <c r="CS623" s="3" t="str">
        <v>SCU Experimental Farm, Ismalia</v>
      </c>
      <c r="CT623" s="3" t="str">
        <v>SCU Experimental Farm, Ismalia</v>
      </c>
      <c r="CU623" s="3" t="str">
        <v>SCU Experimental Farm, Ismalia</v>
      </c>
      <c r="CV623" s="3" t="str">
        <v>SCU Experimental Farm, Ismalia</v>
      </c>
      <c r="CW623" s="3" t="str">
        <v>SCU Experimental Farm, Ismalia</v>
      </c>
      <c r="CX623" s="3" t="str">
        <v>SCU Experimental Farm, Ismalia</v>
      </c>
      <c r="CY623" s="3" t="str">
        <v>SCU Experimental Farm, Ismalia</v>
      </c>
      <c r="CZ623" s="3" t="str">
        <v>SCU Experimental Farm, Ismalia</v>
      </c>
      <c r="DA623" s="3" t="str">
        <v>SCU Experimental Farm, Ismalia</v>
      </c>
      <c r="DB623" s="3" t="str">
        <v>SCU Experimental Farm, Ismalia</v>
      </c>
      <c r="DC623" s="3" t="str">
        <v>SCU Experimental Farm, Ismalia</v>
      </c>
      <c r="DD623" s="3" t="str">
        <v>SCU Experimental Farm, Ismalia</v>
      </c>
      <c r="DE623" s="3" t="str">
        <v>SCU Experimental Farm, Ismalia</v>
      </c>
      <c r="DF623" s="3" t="str">
        <v>SCU Experimental Farm, Ismalia</v>
      </c>
      <c r="DG623" s="3" t="str">
        <v>SCU Experimental Farm, Ismalia</v>
      </c>
      <c r="DH623" s="3" t="str">
        <v>SCU Experimental Farm, Ismalia</v>
      </c>
      <c r="DI623" s="3" t="str">
        <v>SCU Experimental Farm, Ismalia</v>
      </c>
      <c r="DJ623" s="3" t="str">
        <v>SCU Experimental Farm, Ismalia</v>
      </c>
      <c r="DK623" s="3" t="str">
        <v>SCU Experimental Farm, Ismalia</v>
      </c>
      <c r="DL623" s="3" t="str">
        <v>SCU Experimental Farm, Ismalia</v>
      </c>
      <c r="DM623" s="3" t="str">
        <v>SCU Experimental Farm, Ismalia</v>
      </c>
      <c r="DN623" s="3" t="str">
        <v>SCU Experimental Farm, Ismalia</v>
      </c>
      <c r="DO623" s="3" t="str">
        <v>SCU Experimental Farm, Ismalia</v>
      </c>
      <c r="DP623" s="3" t="str">
        <v>SCU Experimental Farm, Ismalia</v>
      </c>
    </row>
    <row r="624" spans="1:120" ht="14.5" x14ac:dyDescent="0.35">
      <c r="A624" s="3">
        <v>-24.567</v>
      </c>
      <c r="B624" s="3">
        <v>25.95</v>
      </c>
      <c r="C624" s="3" t="s">
        <v>110</v>
      </c>
      <c r="D624" s="3" t="s">
        <v>107</v>
      </c>
      <c r="E624" s="3" t="s">
        <v>191</v>
      </c>
      <c r="F624" s="3">
        <v>1000</v>
      </c>
      <c r="G624"/>
      <c r="H624" s="3" t="str">
        <f>CONCATENATE(site_list[[#This Row],[Country]],site_list[[#This Row],[Site.ID]])</f>
        <v>BotswanaSebele</v>
      </c>
      <c r="BB624" s="3" t="str">
        <v>Sebele</v>
      </c>
      <c r="BC624" s="3" t="str">
        <v>Sebele</v>
      </c>
      <c r="BD624" s="3" t="str">
        <v>Sebele</v>
      </c>
      <c r="BE624" s="3" t="str">
        <v>Sebele</v>
      </c>
      <c r="BF624" s="3" t="str">
        <v>Sebele</v>
      </c>
      <c r="BG624" s="3" t="str">
        <v>Sebele</v>
      </c>
      <c r="BH624" s="3" t="str">
        <v>Sebele</v>
      </c>
      <c r="BI624" s="3" t="str">
        <v>Sebele</v>
      </c>
      <c r="BJ624" s="3" t="str">
        <v>Sebele</v>
      </c>
      <c r="BK624" s="3" t="str">
        <v>Sebele</v>
      </c>
      <c r="BL624" s="3" t="str">
        <v>Sebele</v>
      </c>
      <c r="BM624" s="3" t="str">
        <v>Sebele</v>
      </c>
      <c r="BN624" s="3" t="str">
        <v>Sebele</v>
      </c>
      <c r="BO624" s="3" t="str">
        <v>Sebele</v>
      </c>
      <c r="BP624" s="3" t="str">
        <v>Sebele</v>
      </c>
      <c r="BQ624" s="3" t="str">
        <v>Sebele</v>
      </c>
      <c r="BR624" s="3" t="str">
        <v>Sebele</v>
      </c>
      <c r="BS624" s="3" t="str">
        <v>Sebele</v>
      </c>
      <c r="BT624" s="3" t="str">
        <v>Sebele</v>
      </c>
      <c r="BU624" s="3" t="str">
        <v>Sebele</v>
      </c>
      <c r="BV624" s="3" t="str">
        <v>Sebele</v>
      </c>
      <c r="BW624" s="3" t="str">
        <v>Sebele</v>
      </c>
      <c r="BX624" s="3" t="str">
        <v>Sebele</v>
      </c>
      <c r="BY624" s="3" t="str">
        <v>Sebele</v>
      </c>
      <c r="BZ624" s="3" t="str">
        <v>Sebele</v>
      </c>
      <c r="CA624" s="3" t="str">
        <v>Sebele</v>
      </c>
      <c r="CB624" s="3" t="str">
        <v>Sebele</v>
      </c>
      <c r="CC624" s="3" t="str">
        <v>Sebele</v>
      </c>
      <c r="CD624" s="3" t="str">
        <v>Sebele</v>
      </c>
      <c r="CE624" s="3" t="str">
        <v>Sebele</v>
      </c>
      <c r="CF624" s="3" t="str">
        <v>Sebele</v>
      </c>
      <c r="CG624" s="3" t="str">
        <v>Sebele</v>
      </c>
      <c r="CK624" s="3" t="str">
        <v>Sebele</v>
      </c>
      <c r="CM624" s="3" t="str">
        <v>Sebele</v>
      </c>
      <c r="CN624" s="3" t="str">
        <v>Sebele</v>
      </c>
      <c r="CO624" s="3" t="str">
        <v>Sebele</v>
      </c>
      <c r="CP624" s="3" t="str">
        <v>Sebele</v>
      </c>
      <c r="CQ624" s="3" t="str">
        <v>Sebele</v>
      </c>
      <c r="CR624" s="3" t="str">
        <v>Sebele</v>
      </c>
      <c r="CS624" s="3" t="str">
        <v>Sebele</v>
      </c>
      <c r="CT624" s="3" t="str">
        <v>Sebele</v>
      </c>
      <c r="CU624" s="3" t="str">
        <v>Sebele</v>
      </c>
      <c r="CV624" s="3" t="str">
        <v>Sebele</v>
      </c>
      <c r="CW624" s="3" t="str">
        <v>Sebele</v>
      </c>
      <c r="CX624" s="3" t="str">
        <v>Sebele</v>
      </c>
      <c r="CY624" s="3" t="str">
        <v>Sebele</v>
      </c>
      <c r="CZ624" s="3" t="str">
        <v>Sebele</v>
      </c>
      <c r="DA624" s="3" t="str">
        <v>Sebele</v>
      </c>
      <c r="DB624" s="3" t="str">
        <v>Sebele</v>
      </c>
      <c r="DC624" s="3" t="str">
        <v>Sebele</v>
      </c>
      <c r="DD624" s="3" t="str">
        <v>Sebele</v>
      </c>
      <c r="DE624" s="3" t="str">
        <v>Sebele</v>
      </c>
      <c r="DF624" s="3" t="str">
        <v>Sebele</v>
      </c>
      <c r="DG624" s="3" t="str">
        <v>Sebele</v>
      </c>
      <c r="DH624" s="3" t="str">
        <v>Sebele</v>
      </c>
      <c r="DI624" s="3" t="str">
        <v>Sebele</v>
      </c>
      <c r="DJ624" s="3" t="str">
        <v>Sebele</v>
      </c>
      <c r="DK624" s="3" t="str">
        <v>Sebele</v>
      </c>
      <c r="DL624" s="3" t="str">
        <v>Sebele</v>
      </c>
      <c r="DM624" s="3" t="str">
        <v>Sebele</v>
      </c>
      <c r="DN624" s="3" t="str">
        <v>Sebele</v>
      </c>
      <c r="DO624" s="3" t="str">
        <v>Sebele</v>
      </c>
      <c r="DP624" s="3" t="str">
        <v>Sebele</v>
      </c>
    </row>
    <row r="625" spans="1:120" ht="14.5" x14ac:dyDescent="0.35">
      <c r="A625" s="3">
        <v>27.016670000000001</v>
      </c>
      <c r="B625" s="3">
        <v>14.43333</v>
      </c>
      <c r="C625" s="3" t="s">
        <v>171</v>
      </c>
      <c r="D625" s="3" t="s">
        <v>107</v>
      </c>
      <c r="E625" s="3" t="s">
        <v>372</v>
      </c>
      <c r="F625" s="3">
        <v>10000</v>
      </c>
      <c r="G625"/>
      <c r="H625" s="3" t="str">
        <f>CONCATENATE(site_list[[#This Row],[Country]],site_list[[#This Row],[Site.ID]])</f>
        <v>LibyaSebha ARS</v>
      </c>
      <c r="BB625" s="3" t="str">
        <v>Sebha ARS</v>
      </c>
      <c r="BC625" s="3" t="str">
        <v>Sebha ARS</v>
      </c>
      <c r="BD625" s="3" t="str">
        <v>Sebha ARS</v>
      </c>
      <c r="BE625" s="3" t="str">
        <v>Sebha ARS</v>
      </c>
      <c r="BF625" s="3" t="str">
        <v>Sebha ARS</v>
      </c>
      <c r="BG625" s="3" t="str">
        <v>Sebha ARS</v>
      </c>
      <c r="BH625" s="3" t="str">
        <v>Sebha ARS</v>
      </c>
      <c r="BI625" s="3" t="str">
        <v>Sebha ARS</v>
      </c>
      <c r="BJ625" s="3" t="str">
        <v>Sebha ARS</v>
      </c>
      <c r="BK625" s="3" t="str">
        <v>Sebha ARS</v>
      </c>
      <c r="BL625" s="3" t="str">
        <v>Sebha ARS</v>
      </c>
      <c r="BM625" s="3" t="str">
        <v>Sebha ARS</v>
      </c>
      <c r="BN625" s="3" t="str">
        <v>Sebha ARS</v>
      </c>
      <c r="BO625" s="3" t="str">
        <v>Sebha ARS</v>
      </c>
      <c r="BP625" s="3" t="str">
        <v>Sebha ARS</v>
      </c>
      <c r="BQ625" s="3" t="str">
        <v>Sebha ARS</v>
      </c>
      <c r="BR625" s="3" t="str">
        <v>Sebha ARS</v>
      </c>
      <c r="BS625" s="3" t="str">
        <v>Sebha ARS</v>
      </c>
      <c r="BT625" s="3" t="str">
        <v>Sebha ARS</v>
      </c>
      <c r="BU625" s="3" t="str">
        <v>Sebha ARS</v>
      </c>
      <c r="BV625" s="3" t="str">
        <v>Sebha ARS</v>
      </c>
      <c r="BW625" s="3" t="str">
        <v>Sebha ARS</v>
      </c>
      <c r="BX625" s="3" t="str">
        <v>Sebha ARS</v>
      </c>
      <c r="BY625" s="3" t="str">
        <v>Sebha ARS</v>
      </c>
      <c r="BZ625" s="3" t="str">
        <v>Sebha ARS</v>
      </c>
      <c r="CA625" s="3" t="str">
        <v>Sebha ARS</v>
      </c>
      <c r="CB625" s="3" t="str">
        <v>Sebha ARS</v>
      </c>
      <c r="CC625" s="3" t="str">
        <v>Sebha ARS</v>
      </c>
      <c r="CD625" s="3" t="str">
        <v>Sebha ARS</v>
      </c>
      <c r="CE625" s="3" t="str">
        <v>Sebha ARS</v>
      </c>
      <c r="CF625" s="3" t="str">
        <v>Sebha ARS</v>
      </c>
      <c r="CG625" s="3" t="str">
        <v>Sebha ARS</v>
      </c>
      <c r="CK625" s="3" t="str">
        <v>Sebha ARS</v>
      </c>
      <c r="CM625" s="3" t="str">
        <v>Sebha ARS</v>
      </c>
      <c r="CN625" s="3" t="str">
        <v>Sebha ARS</v>
      </c>
      <c r="CO625" s="3" t="str">
        <v>Sebha ARS</v>
      </c>
      <c r="CP625" s="3" t="str">
        <v>Sebha ARS</v>
      </c>
      <c r="CQ625" s="3" t="str">
        <v>Sebha ARS</v>
      </c>
      <c r="CR625" s="3" t="str">
        <v>Sebha ARS</v>
      </c>
      <c r="CS625" s="3" t="str">
        <v>Sebha ARS</v>
      </c>
      <c r="CT625" s="3" t="str">
        <v>Sebha ARS</v>
      </c>
      <c r="CU625" s="3" t="str">
        <v>Sebha ARS</v>
      </c>
      <c r="CV625" s="3" t="str">
        <v>Sebha ARS</v>
      </c>
      <c r="CW625" s="3" t="str">
        <v>Sebha ARS</v>
      </c>
      <c r="CX625" s="3" t="str">
        <v>Sebha ARS</v>
      </c>
      <c r="CY625" s="3" t="str">
        <v>Sebha ARS</v>
      </c>
      <c r="CZ625" s="3" t="str">
        <v>Sebha ARS</v>
      </c>
      <c r="DA625" s="3" t="str">
        <v>Sebha ARS</v>
      </c>
      <c r="DB625" s="3" t="str">
        <v>Sebha ARS</v>
      </c>
      <c r="DC625" s="3" t="str">
        <v>Sebha ARS</v>
      </c>
      <c r="DD625" s="3" t="str">
        <v>Sebha ARS</v>
      </c>
      <c r="DE625" s="3" t="str">
        <v>Sebha ARS</v>
      </c>
      <c r="DF625" s="3" t="str">
        <v>Sebha ARS</v>
      </c>
      <c r="DG625" s="3" t="str">
        <v>Sebha ARS</v>
      </c>
      <c r="DH625" s="3" t="str">
        <v>Sebha ARS</v>
      </c>
      <c r="DI625" s="3" t="str">
        <v>Sebha ARS</v>
      </c>
      <c r="DJ625" s="3" t="str">
        <v>Sebha ARS</v>
      </c>
      <c r="DK625" s="3" t="str">
        <v>Sebha ARS</v>
      </c>
      <c r="DL625" s="3" t="str">
        <v>Sebha ARS</v>
      </c>
      <c r="DM625" s="3" t="str">
        <v>Sebha ARS</v>
      </c>
      <c r="DN625" s="3" t="str">
        <v>Sebha ARS</v>
      </c>
      <c r="DO625" s="3" t="str">
        <v>Sebha ARS</v>
      </c>
      <c r="DP625" s="3" t="str">
        <v>Sebha ARS</v>
      </c>
    </row>
    <row r="626" spans="1:120" ht="14.5" x14ac:dyDescent="0.35">
      <c r="A626" s="3">
        <v>-6.73</v>
      </c>
      <c r="B626" s="3">
        <v>39.188890000000001</v>
      </c>
      <c r="C626" s="3" t="s">
        <v>226</v>
      </c>
      <c r="D626" s="3" t="s">
        <v>107</v>
      </c>
      <c r="E626" s="3" t="s">
        <v>556</v>
      </c>
      <c r="F626" s="3">
        <v>250</v>
      </c>
      <c r="G626"/>
      <c r="H626" s="3" t="str">
        <f>CONCATENATE(site_list[[#This Row],[Country]],site_list[[#This Row],[Site.ID]])</f>
        <v>TanzaniaSEDC, Dar es Salaam</v>
      </c>
      <c r="BB626" s="3" t="str">
        <v>SEDC, Dar es Salaam</v>
      </c>
      <c r="BC626" s="3" t="str">
        <v>SEDC, Dar es Salaam</v>
      </c>
      <c r="BD626" s="3" t="str">
        <v>SEDC, Dar es Salaam</v>
      </c>
      <c r="BE626" s="3" t="str">
        <v>SEDC, Dar es Salaam</v>
      </c>
      <c r="BF626" s="3" t="str">
        <v>SEDC, Dar es Salaam</v>
      </c>
      <c r="BG626" s="3" t="str">
        <v>SEDC, Dar es Salaam</v>
      </c>
      <c r="BH626" s="3" t="str">
        <v>SEDC, Dar es Salaam</v>
      </c>
      <c r="BI626" s="3" t="str">
        <v>SEDC, Dar es Salaam</v>
      </c>
      <c r="BJ626" s="3" t="str">
        <v>SEDC, Dar es Salaam</v>
      </c>
      <c r="BK626" s="3" t="str">
        <v>SEDC, Dar es Salaam</v>
      </c>
      <c r="BL626" s="3" t="str">
        <v>SEDC, Dar es Salaam</v>
      </c>
      <c r="BM626" s="3" t="str">
        <v>SEDC, Dar es Salaam</v>
      </c>
      <c r="BN626" s="3" t="str">
        <v>SEDC, Dar es Salaam</v>
      </c>
      <c r="BO626" s="3" t="str">
        <v>SEDC, Dar es Salaam</v>
      </c>
      <c r="BP626" s="3" t="str">
        <v>SEDC, Dar es Salaam</v>
      </c>
      <c r="BQ626" s="3" t="str">
        <v>SEDC, Dar es Salaam</v>
      </c>
      <c r="BR626" s="3" t="str">
        <v>SEDC, Dar es Salaam</v>
      </c>
      <c r="BS626" s="3" t="str">
        <v>SEDC, Dar es Salaam</v>
      </c>
      <c r="BT626" s="3" t="str">
        <v>SEDC, Dar es Salaam</v>
      </c>
      <c r="BU626" s="3" t="str">
        <v>SEDC, Dar es Salaam</v>
      </c>
      <c r="BV626" s="3" t="str">
        <v>SEDC, Dar es Salaam</v>
      </c>
      <c r="BW626" s="3" t="str">
        <v>SEDC, Dar es Salaam</v>
      </c>
      <c r="BX626" s="3" t="str">
        <v>SEDC, Dar es Salaam</v>
      </c>
      <c r="BY626" s="3" t="str">
        <v>SEDC, Dar es Salaam</v>
      </c>
      <c r="BZ626" s="3" t="str">
        <v>SEDC, Dar es Salaam</v>
      </c>
      <c r="CA626" s="3" t="str">
        <v>SEDC, Dar es Salaam</v>
      </c>
      <c r="CB626" s="3" t="str">
        <v>SEDC, Dar es Salaam</v>
      </c>
      <c r="CC626" s="3" t="str">
        <v>SEDC, Dar es Salaam</v>
      </c>
      <c r="CD626" s="3" t="str">
        <v>SEDC, Dar es Salaam</v>
      </c>
      <c r="CE626" s="3" t="str">
        <v>SEDC, Dar es Salaam</v>
      </c>
      <c r="CF626" s="3" t="str">
        <v>SEDC, Dar es Salaam</v>
      </c>
      <c r="CG626" s="3" t="str">
        <v>SEDC, Dar es Salaam</v>
      </c>
      <c r="CK626" s="3" t="str">
        <v>SEDC, Dar es Salaam</v>
      </c>
      <c r="CM626" s="3" t="str">
        <v>SEDC, Dar es Salaam</v>
      </c>
      <c r="CN626" s="3" t="str">
        <v>SEDC, Dar es Salaam</v>
      </c>
      <c r="CO626" s="3" t="str">
        <v>SEDC, Dar es Salaam</v>
      </c>
      <c r="CP626" s="3" t="str">
        <v>SEDC, Dar es Salaam</v>
      </c>
      <c r="CQ626" s="3" t="str">
        <v>SEDC, Dar es Salaam</v>
      </c>
      <c r="CR626" s="3" t="str">
        <v>SEDC, Dar es Salaam</v>
      </c>
      <c r="CS626" s="3" t="str">
        <v>SEDC, Dar es Salaam</v>
      </c>
      <c r="CT626" s="3" t="str">
        <v>SEDC, Dar es Salaam</v>
      </c>
      <c r="CU626" s="3" t="str">
        <v>SEDC, Dar es Salaam</v>
      </c>
      <c r="CV626" s="3" t="str">
        <v>SEDC, Dar es Salaam</v>
      </c>
      <c r="CW626" s="3" t="str">
        <v>SEDC, Dar es Salaam</v>
      </c>
      <c r="CX626" s="3" t="str">
        <v>SEDC, Dar es Salaam</v>
      </c>
      <c r="CY626" s="3" t="str">
        <v>SEDC, Dar es Salaam</v>
      </c>
      <c r="CZ626" s="3" t="str">
        <v>SEDC, Dar es Salaam</v>
      </c>
      <c r="DA626" s="3" t="str">
        <v>SEDC, Dar es Salaam</v>
      </c>
      <c r="DB626" s="3" t="str">
        <v>SEDC, Dar es Salaam</v>
      </c>
      <c r="DC626" s="3" t="str">
        <v>SEDC, Dar es Salaam</v>
      </c>
      <c r="DD626" s="3" t="str">
        <v>SEDC, Dar es Salaam</v>
      </c>
      <c r="DE626" s="3" t="str">
        <v>SEDC, Dar es Salaam</v>
      </c>
      <c r="DF626" s="3" t="str">
        <v>SEDC, Dar es Salaam</v>
      </c>
      <c r="DG626" s="3" t="str">
        <v>SEDC, Dar es Salaam</v>
      </c>
      <c r="DH626" s="3" t="str">
        <v>SEDC, Dar es Salaam</v>
      </c>
      <c r="DI626" s="3" t="str">
        <v>SEDC, Dar es Salaam</v>
      </c>
      <c r="DJ626" s="3" t="str">
        <v>SEDC, Dar es Salaam</v>
      </c>
      <c r="DK626" s="3" t="str">
        <v>SEDC, Dar es Salaam</v>
      </c>
      <c r="DL626" s="3" t="str">
        <v>SEDC, Dar es Salaam</v>
      </c>
      <c r="DM626" s="3" t="str">
        <v>SEDC, Dar es Salaam</v>
      </c>
      <c r="DN626" s="3" t="str">
        <v>SEDC, Dar es Salaam</v>
      </c>
      <c r="DO626" s="3" t="str">
        <v>SEDC, Dar es Salaam</v>
      </c>
      <c r="DP626" s="3" t="str">
        <v>SEDC, Dar es Salaam</v>
      </c>
    </row>
    <row r="627" spans="1:120" ht="14.5" x14ac:dyDescent="0.35">
      <c r="A627" s="3">
        <v>12.63639</v>
      </c>
      <c r="B627" s="3">
        <v>39.039169999999999</v>
      </c>
      <c r="C627" s="3" t="s">
        <v>148</v>
      </c>
      <c r="D627" s="3" t="s">
        <v>107</v>
      </c>
      <c r="E627" s="3" t="s">
        <v>303</v>
      </c>
      <c r="F627" s="3">
        <v>250</v>
      </c>
      <c r="G627"/>
      <c r="H627" s="3" t="str">
        <f>CONCATENATE(site_list[[#This Row],[Country]],site_list[[#This Row],[Site.ID]])</f>
        <v>EthiopiaSekota</v>
      </c>
      <c r="BB627" s="3" t="str">
        <v>Sekota</v>
      </c>
      <c r="BC627" s="3" t="str">
        <v>Sekota</v>
      </c>
      <c r="BD627" s="3" t="str">
        <v>Sekota</v>
      </c>
      <c r="BE627" s="3" t="str">
        <v>Sekota</v>
      </c>
      <c r="BF627" s="3" t="str">
        <v>Sekota</v>
      </c>
      <c r="BG627" s="3" t="str">
        <v>Sekota</v>
      </c>
      <c r="BH627" s="3" t="str">
        <v>Sekota</v>
      </c>
      <c r="BI627" s="3" t="str">
        <v>Sekota</v>
      </c>
      <c r="BJ627" s="3" t="str">
        <v>Sekota</v>
      </c>
      <c r="BK627" s="3" t="str">
        <v>Sekota</v>
      </c>
      <c r="BL627" s="3" t="str">
        <v>Sekota</v>
      </c>
      <c r="BM627" s="3" t="str">
        <v>Sekota</v>
      </c>
      <c r="BN627" s="3" t="str">
        <v>Sekota</v>
      </c>
      <c r="BO627" s="3" t="str">
        <v>Sekota</v>
      </c>
      <c r="BP627" s="3" t="str">
        <v>Sekota</v>
      </c>
      <c r="BQ627" s="3" t="str">
        <v>Sekota</v>
      </c>
      <c r="BR627" s="3" t="str">
        <v>Sekota</v>
      </c>
      <c r="BS627" s="3" t="str">
        <v>Sekota</v>
      </c>
      <c r="BT627" s="3" t="str">
        <v>Sekota</v>
      </c>
      <c r="BU627" s="3" t="str">
        <v>Sekota</v>
      </c>
      <c r="BV627" s="3" t="str">
        <v>Sekota</v>
      </c>
      <c r="BW627" s="3" t="str">
        <v>Sekota</v>
      </c>
      <c r="BX627" s="3" t="str">
        <v>Sekota</v>
      </c>
      <c r="BY627" s="3" t="str">
        <v>Sekota</v>
      </c>
      <c r="BZ627" s="3" t="str">
        <v>Sekota</v>
      </c>
      <c r="CA627" s="3" t="str">
        <v>Sekota</v>
      </c>
      <c r="CB627" s="3" t="str">
        <v>Sekota</v>
      </c>
      <c r="CC627" s="3" t="str">
        <v>Sekota</v>
      </c>
      <c r="CD627" s="3" t="str">
        <v>Sekota</v>
      </c>
      <c r="CE627" s="3" t="str">
        <v>Sekota</v>
      </c>
      <c r="CF627" s="3" t="str">
        <v>Sekota</v>
      </c>
      <c r="CG627" s="3" t="str">
        <v>Sekota</v>
      </c>
      <c r="CK627" s="3" t="str">
        <v>Sekota</v>
      </c>
      <c r="CM627" s="3" t="str">
        <v>Sekota</v>
      </c>
      <c r="CN627" s="3" t="str">
        <v>Sekota</v>
      </c>
      <c r="CO627" s="3" t="str">
        <v>Sekota</v>
      </c>
      <c r="CP627" s="3" t="str">
        <v>Sekota</v>
      </c>
      <c r="CQ627" s="3" t="str">
        <v>Sekota</v>
      </c>
      <c r="CR627" s="3" t="str">
        <v>Sekota</v>
      </c>
      <c r="CS627" s="3" t="str">
        <v>Sekota</v>
      </c>
      <c r="CT627" s="3" t="str">
        <v>Sekota</v>
      </c>
      <c r="CU627" s="3" t="str">
        <v>Sekota</v>
      </c>
      <c r="CV627" s="3" t="str">
        <v>Sekota</v>
      </c>
      <c r="CW627" s="3" t="str">
        <v>Sekota</v>
      </c>
      <c r="CX627" s="3" t="str">
        <v>Sekota</v>
      </c>
      <c r="CY627" s="3" t="str">
        <v>Sekota</v>
      </c>
      <c r="CZ627" s="3" t="str">
        <v>Sekota</v>
      </c>
      <c r="DA627" s="3" t="str">
        <v>Sekota</v>
      </c>
      <c r="DB627" s="3" t="str">
        <v>Sekota</v>
      </c>
      <c r="DC627" s="3" t="str">
        <v>Sekota</v>
      </c>
      <c r="DD627" s="3" t="str">
        <v>Sekota</v>
      </c>
      <c r="DE627" s="3" t="str">
        <v>Sekota</v>
      </c>
      <c r="DF627" s="3" t="str">
        <v>Sekota</v>
      </c>
      <c r="DG627" s="3" t="str">
        <v>Sekota</v>
      </c>
      <c r="DH627" s="3" t="str">
        <v>Sekota</v>
      </c>
      <c r="DI627" s="3" t="str">
        <v>Sekota</v>
      </c>
      <c r="DJ627" s="3" t="str">
        <v>Sekota</v>
      </c>
      <c r="DK627" s="3" t="str">
        <v>Sekota</v>
      </c>
      <c r="DL627" s="3" t="str">
        <v>Sekota</v>
      </c>
      <c r="DM627" s="3" t="str">
        <v>Sekota</v>
      </c>
      <c r="DN627" s="3" t="str">
        <v>Sekota</v>
      </c>
      <c r="DO627" s="3" t="str">
        <v>Sekota</v>
      </c>
      <c r="DP627" s="3" t="str">
        <v>Sekota</v>
      </c>
    </row>
    <row r="628" spans="1:120" ht="14.5" x14ac:dyDescent="0.35">
      <c r="A628" s="3">
        <v>-3.36</v>
      </c>
      <c r="B628" s="3">
        <v>36.630000000000003</v>
      </c>
      <c r="C628" s="3" t="s">
        <v>226</v>
      </c>
      <c r="D628" s="3" t="s">
        <v>107</v>
      </c>
      <c r="E628" s="3" t="s">
        <v>557</v>
      </c>
      <c r="F628" s="3">
        <v>550</v>
      </c>
      <c r="G628"/>
      <c r="H628" s="3" t="str">
        <f>CONCATENATE(site_list[[#This Row],[Country]],site_list[[#This Row],[Site.ID]])</f>
        <v>TanzaniaSelian</v>
      </c>
      <c r="BB628" s="3" t="str">
        <v>Selian</v>
      </c>
      <c r="BC628" s="3" t="str">
        <v>Selian</v>
      </c>
      <c r="BD628" s="3" t="str">
        <v>Selian</v>
      </c>
      <c r="BE628" s="3" t="str">
        <v>Selian</v>
      </c>
      <c r="BF628" s="3" t="str">
        <v>Selian</v>
      </c>
      <c r="BG628" s="3" t="str">
        <v>Selian</v>
      </c>
      <c r="BH628" s="3" t="str">
        <v>Selian</v>
      </c>
      <c r="BI628" s="3" t="str">
        <v>Selian</v>
      </c>
      <c r="BJ628" s="3" t="str">
        <v>Selian</v>
      </c>
      <c r="BK628" s="3" t="str">
        <v>Selian</v>
      </c>
      <c r="BL628" s="3" t="str">
        <v>Selian</v>
      </c>
      <c r="BM628" s="3" t="str">
        <v>Selian</v>
      </c>
      <c r="BN628" s="3" t="str">
        <v>Selian</v>
      </c>
      <c r="BO628" s="3" t="str">
        <v>Selian</v>
      </c>
      <c r="BP628" s="3" t="str">
        <v>Selian</v>
      </c>
      <c r="BQ628" s="3" t="str">
        <v>Selian</v>
      </c>
      <c r="BR628" s="3" t="str">
        <v>Selian</v>
      </c>
      <c r="BS628" s="3" t="str">
        <v>Selian</v>
      </c>
      <c r="BT628" s="3" t="str">
        <v>Selian</v>
      </c>
      <c r="BU628" s="3" t="str">
        <v>Selian</v>
      </c>
      <c r="BV628" s="3" t="str">
        <v>Selian</v>
      </c>
      <c r="BW628" s="3" t="str">
        <v>Selian</v>
      </c>
      <c r="BX628" s="3" t="str">
        <v>Selian</v>
      </c>
      <c r="BY628" s="3" t="str">
        <v>Selian</v>
      </c>
      <c r="BZ628" s="3" t="str">
        <v>Selian</v>
      </c>
      <c r="CA628" s="3" t="str">
        <v>Selian</v>
      </c>
      <c r="CB628" s="3" t="str">
        <v>Selian</v>
      </c>
      <c r="CC628" s="3" t="str">
        <v>Selian</v>
      </c>
      <c r="CD628" s="3" t="str">
        <v>Selian</v>
      </c>
      <c r="CE628" s="3" t="str">
        <v>Selian</v>
      </c>
      <c r="CF628" s="3" t="str">
        <v>Selian</v>
      </c>
      <c r="CG628" s="3" t="str">
        <v>Selian</v>
      </c>
      <c r="CK628" s="3" t="str">
        <v>Selian</v>
      </c>
      <c r="CM628" s="3" t="str">
        <v>Selian</v>
      </c>
      <c r="CN628" s="3" t="str">
        <v>Selian</v>
      </c>
      <c r="CO628" s="3" t="str">
        <v>Selian</v>
      </c>
      <c r="CP628" s="3" t="str">
        <v>Selian</v>
      </c>
      <c r="CQ628" s="3" t="str">
        <v>Selian</v>
      </c>
      <c r="CR628" s="3" t="str">
        <v>Selian</v>
      </c>
      <c r="CS628" s="3" t="str">
        <v>Selian</v>
      </c>
      <c r="CT628" s="3" t="str">
        <v>Selian</v>
      </c>
      <c r="CU628" s="3" t="str">
        <v>Selian</v>
      </c>
      <c r="CV628" s="3" t="str">
        <v>Selian</v>
      </c>
      <c r="CW628" s="3" t="str">
        <v>Selian</v>
      </c>
      <c r="CX628" s="3" t="str">
        <v>Selian</v>
      </c>
      <c r="CY628" s="3" t="str">
        <v>Selian</v>
      </c>
      <c r="CZ628" s="3" t="str">
        <v>Selian</v>
      </c>
      <c r="DA628" s="3" t="str">
        <v>Selian</v>
      </c>
      <c r="DB628" s="3" t="str">
        <v>Selian</v>
      </c>
      <c r="DC628" s="3" t="str">
        <v>Selian</v>
      </c>
      <c r="DD628" s="3" t="str">
        <v>Selian</v>
      </c>
      <c r="DE628" s="3" t="str">
        <v>Selian</v>
      </c>
      <c r="DF628" s="3" t="str">
        <v>Selian</v>
      </c>
      <c r="DG628" s="3" t="str">
        <v>Selian</v>
      </c>
      <c r="DH628" s="3" t="str">
        <v>Selian</v>
      </c>
      <c r="DI628" s="3" t="str">
        <v>Selian</v>
      </c>
      <c r="DJ628" s="3" t="str">
        <v>Selian</v>
      </c>
      <c r="DK628" s="3" t="str">
        <v>Selian</v>
      </c>
      <c r="DL628" s="3" t="str">
        <v>Selian</v>
      </c>
      <c r="DM628" s="3" t="str">
        <v>Selian</v>
      </c>
      <c r="DN628" s="3" t="str">
        <v>Selian</v>
      </c>
      <c r="DO628" s="3" t="str">
        <v>Selian</v>
      </c>
      <c r="DP628" s="3" t="str">
        <v>Selian</v>
      </c>
    </row>
    <row r="629" spans="1:120" ht="14.5" x14ac:dyDescent="0.35">
      <c r="A629" s="3">
        <v>1.5374000000000001</v>
      </c>
      <c r="B629" s="3">
        <v>33.449199999999998</v>
      </c>
      <c r="C629" s="3" t="s">
        <v>233</v>
      </c>
      <c r="D629" s="3" t="s">
        <v>107</v>
      </c>
      <c r="E629" s="3" t="s">
        <v>594</v>
      </c>
      <c r="F629" s="3">
        <v>500</v>
      </c>
      <c r="G629"/>
      <c r="H629" s="3" t="str">
        <f>CONCATENATE(site_list[[#This Row],[Country]],site_list[[#This Row],[Site.ID]])</f>
        <v>UgandaSerere Research Centre</v>
      </c>
      <c r="BB629" s="3" t="str">
        <v>Serere Research Centre</v>
      </c>
      <c r="BC629" s="3" t="str">
        <v>Serere Research Centre</v>
      </c>
      <c r="BD629" s="3" t="str">
        <v>Serere Research Centre</v>
      </c>
      <c r="BE629" s="3" t="str">
        <v>Serere Research Centre</v>
      </c>
      <c r="BF629" s="3" t="str">
        <v>Serere Research Centre</v>
      </c>
      <c r="BG629" s="3" t="str">
        <v>Serere Research Centre</v>
      </c>
      <c r="BH629" s="3" t="str">
        <v>Serere Research Centre</v>
      </c>
      <c r="BI629" s="3" t="str">
        <v>Serere Research Centre</v>
      </c>
      <c r="BJ629" s="3" t="str">
        <v>Serere Research Centre</v>
      </c>
      <c r="BK629" s="3" t="str">
        <v>Serere Research Centre</v>
      </c>
      <c r="BL629" s="3" t="str">
        <v>Serere Research Centre</v>
      </c>
      <c r="BM629" s="3" t="str">
        <v>Serere Research Centre</v>
      </c>
      <c r="BN629" s="3" t="str">
        <v>Serere Research Centre</v>
      </c>
      <c r="BO629" s="3" t="str">
        <v>Serere Research Centre</v>
      </c>
      <c r="BP629" s="3" t="str">
        <v>Serere Research Centre</v>
      </c>
      <c r="BQ629" s="3" t="str">
        <v>Serere Research Centre</v>
      </c>
      <c r="BR629" s="3" t="str">
        <v>Serere Research Centre</v>
      </c>
      <c r="BS629" s="3" t="str">
        <v>Serere Research Centre</v>
      </c>
      <c r="BT629" s="3" t="str">
        <v>Serere Research Centre</v>
      </c>
      <c r="BU629" s="3" t="str">
        <v>Serere Research Centre</v>
      </c>
      <c r="BV629" s="3" t="str">
        <v>Serere Research Centre</v>
      </c>
      <c r="BW629" s="3" t="str">
        <v>Serere Research Centre</v>
      </c>
      <c r="BX629" s="3" t="str">
        <v>Serere Research Centre</v>
      </c>
      <c r="BY629" s="3" t="str">
        <v>Serere Research Centre</v>
      </c>
      <c r="BZ629" s="3" t="str">
        <v>Serere Research Centre</v>
      </c>
      <c r="CA629" s="3" t="str">
        <v>Serere Research Centre</v>
      </c>
      <c r="CB629" s="3" t="str">
        <v>Serere Research Centre</v>
      </c>
      <c r="CC629" s="3" t="str">
        <v>Serere Research Centre</v>
      </c>
      <c r="CD629" s="3" t="str">
        <v>Serere Research Centre</v>
      </c>
      <c r="CE629" s="3" t="str">
        <v>Serere Research Centre</v>
      </c>
      <c r="CF629" s="3" t="str">
        <v>Serere Research Centre</v>
      </c>
      <c r="CG629" s="3" t="str">
        <v>Serere Research Centre</v>
      </c>
      <c r="CK629" s="3" t="str">
        <v>Serere Research Centre</v>
      </c>
      <c r="CM629" s="3" t="str">
        <v>Serere Research Centre</v>
      </c>
      <c r="CN629" s="3" t="str">
        <v>Serere Research Centre</v>
      </c>
      <c r="CO629" s="3" t="str">
        <v>Serere Research Centre</v>
      </c>
      <c r="CP629" s="3" t="str">
        <v>Serere Research Centre</v>
      </c>
      <c r="CQ629" s="3" t="str">
        <v>Serere Research Centre</v>
      </c>
      <c r="CR629" s="3" t="str">
        <v>Serere Research Centre</v>
      </c>
      <c r="CS629" s="3" t="str">
        <v>Serere Research Centre</v>
      </c>
      <c r="CT629" s="3" t="str">
        <v>Serere Research Centre</v>
      </c>
      <c r="CU629" s="3" t="str">
        <v>Serere Research Centre</v>
      </c>
      <c r="CV629" s="3" t="str">
        <v>Serere Research Centre</v>
      </c>
      <c r="CW629" s="3" t="str">
        <v>Serere Research Centre</v>
      </c>
      <c r="CX629" s="3" t="str">
        <v>Serere Research Centre</v>
      </c>
      <c r="CY629" s="3" t="str">
        <v>Serere Research Centre</v>
      </c>
      <c r="CZ629" s="3" t="str">
        <v>Serere Research Centre</v>
      </c>
      <c r="DA629" s="3" t="str">
        <v>Serere Research Centre</v>
      </c>
      <c r="DB629" s="3" t="str">
        <v>Serere Research Centre</v>
      </c>
      <c r="DC629" s="3" t="str">
        <v>Serere Research Centre</v>
      </c>
      <c r="DD629" s="3" t="str">
        <v>Serere Research Centre</v>
      </c>
      <c r="DE629" s="3" t="str">
        <v>Serere Research Centre</v>
      </c>
      <c r="DF629" s="3" t="str">
        <v>Serere Research Centre</v>
      </c>
      <c r="DG629" s="3" t="str">
        <v>Serere Research Centre</v>
      </c>
      <c r="DH629" s="3" t="str">
        <v>Serere Research Centre</v>
      </c>
      <c r="DI629" s="3" t="str">
        <v>Serere Research Centre</v>
      </c>
      <c r="DJ629" s="3" t="str">
        <v>Serere Research Centre</v>
      </c>
      <c r="DK629" s="3" t="str">
        <v>Serere Research Centre</v>
      </c>
      <c r="DL629" s="3" t="str">
        <v>Serere Research Centre</v>
      </c>
      <c r="DM629" s="3" t="str">
        <v>Serere Research Centre</v>
      </c>
      <c r="DN629" s="3" t="str">
        <v>Serere Research Centre</v>
      </c>
      <c r="DO629" s="3" t="str">
        <v>Serere Research Centre</v>
      </c>
      <c r="DP629" s="3" t="str">
        <v>Serere Research Centre</v>
      </c>
    </row>
    <row r="630" spans="1:120" ht="14.5" x14ac:dyDescent="0.35">
      <c r="A630" s="3">
        <v>30.429099999999998</v>
      </c>
      <c r="B630" s="3">
        <v>30.966194999999999</v>
      </c>
      <c r="C630" s="3" t="s">
        <v>142</v>
      </c>
      <c r="D630" s="3" t="s">
        <v>112</v>
      </c>
      <c r="E630" s="3" t="s">
        <v>9567</v>
      </c>
      <c r="F630" s="3">
        <v>300</v>
      </c>
      <c r="G630"/>
      <c r="H630" s="3" t="str">
        <f>CONCATENATE(site_list[[#This Row],[Country]],site_list[[#This Row],[Site.ID]])</f>
        <v>EgyptSers El-Layin Agriculture Research Station, Minufiya</v>
      </c>
      <c r="BB630" s="3" t="str">
        <v>Sers El-Layin Agriculture Research Station, Minufiya</v>
      </c>
      <c r="BC630" s="3" t="str">
        <v>Sers El-Layin Agriculture Research Station, Minufiya</v>
      </c>
      <c r="BD630" s="3" t="str">
        <v>Sers El-Layin Agriculture Research Station, Minufiya</v>
      </c>
      <c r="BE630" s="3" t="str">
        <v>Sers El-Layin Agriculture Research Station, Minufiya</v>
      </c>
      <c r="BF630" s="3" t="str">
        <v>Sers El-Layin Agriculture Research Station, Minufiya</v>
      </c>
      <c r="BG630" s="3" t="str">
        <v>Sers El-Layin Agriculture Research Station, Minufiya</v>
      </c>
      <c r="BH630" s="3" t="str">
        <v>Sers El-Layin Agriculture Research Station, Minufiya</v>
      </c>
      <c r="BI630" s="3" t="str">
        <v>Sers El-Layin Agriculture Research Station, Minufiya</v>
      </c>
      <c r="BJ630" s="3" t="str">
        <v>Sers El-Layin Agriculture Research Station, Minufiya</v>
      </c>
      <c r="BK630" s="3" t="str">
        <v>Sers El-Layin Agriculture Research Station, Minufiya</v>
      </c>
      <c r="BL630" s="3" t="str">
        <v>Sers El-Layin Agriculture Research Station, Minufiya</v>
      </c>
      <c r="BM630" s="3" t="str">
        <v>Sers El-Layin Agriculture Research Station, Minufiya</v>
      </c>
      <c r="BN630" s="3" t="str">
        <v>Sers El-Layin Agriculture Research Station, Minufiya</v>
      </c>
      <c r="BO630" s="3" t="str">
        <v>Sers El-Layin Agriculture Research Station, Minufiya</v>
      </c>
      <c r="BP630" s="3" t="str">
        <v>Sers El-Layin Agriculture Research Station, Minufiya</v>
      </c>
      <c r="BQ630" s="3" t="str">
        <v>Sers El-Layin Agriculture Research Station, Minufiya</v>
      </c>
      <c r="BR630" s="3" t="str">
        <v>Sers El-Layin Agriculture Research Station, Minufiya</v>
      </c>
      <c r="BS630" s="3" t="str">
        <v>Sers El-Layin Agriculture Research Station, Minufiya</v>
      </c>
      <c r="BT630" s="3" t="str">
        <v>Sers El-Layin Agriculture Research Station, Minufiya</v>
      </c>
      <c r="BU630" s="3" t="str">
        <v>Sers El-Layin Agriculture Research Station, Minufiya</v>
      </c>
      <c r="BV630" s="3" t="str">
        <v>Sers El-Layin Agriculture Research Station, Minufiya</v>
      </c>
      <c r="BW630" s="3" t="str">
        <v>Sers El-Layin Agriculture Research Station, Minufiya</v>
      </c>
      <c r="BX630" s="3" t="str">
        <v>Sers El-Layin Agriculture Research Station, Minufiya</v>
      </c>
      <c r="BY630" s="3" t="str">
        <v>Sers El-Layin Agriculture Research Station, Minufiya</v>
      </c>
      <c r="BZ630" s="3" t="str">
        <v>Sers El-Layin Agriculture Research Station, Minufiya</v>
      </c>
      <c r="CA630" s="3" t="str">
        <v>Sers El-Layin Agriculture Research Station, Minufiya</v>
      </c>
      <c r="CB630" s="3" t="str">
        <v>Sers El-Layin Agriculture Research Station, Minufiya</v>
      </c>
      <c r="CC630" s="3" t="str">
        <v>Sers El-Layin Agriculture Research Station, Minufiya</v>
      </c>
      <c r="CD630" s="3" t="str">
        <v>Sers El-Layin Agriculture Research Station, Minufiya</v>
      </c>
      <c r="CE630" s="3" t="str">
        <v>Sers El-Layin Agriculture Research Station, Minufiya</v>
      </c>
      <c r="CF630" s="3" t="str">
        <v>Sers El-Layin Agriculture Research Station, Minufiya</v>
      </c>
      <c r="CG630" s="3" t="str">
        <v>Sers El-Layin Agriculture Research Station, Minufiya</v>
      </c>
      <c r="CK630" s="3" t="str">
        <v>Sers El-Layin Agriculture Research Station, Minufiya</v>
      </c>
      <c r="CM630" s="3" t="str">
        <v>Sers El-Layin Agriculture Research Station, Minufiya</v>
      </c>
      <c r="CN630" s="3" t="str">
        <v>Sers El-Layin Agriculture Research Station, Minufiya</v>
      </c>
      <c r="CO630" s="3" t="str">
        <v>Sers El-Layin Agriculture Research Station, Minufiya</v>
      </c>
      <c r="CP630" s="3" t="str">
        <v>Sers El-Layin Agriculture Research Station, Minufiya</v>
      </c>
      <c r="CQ630" s="3" t="str">
        <v>Sers El-Layin Agriculture Research Station, Minufiya</v>
      </c>
      <c r="CR630" s="3" t="str">
        <v>Sers El-Layin Agriculture Research Station, Minufiya</v>
      </c>
      <c r="CS630" s="3" t="str">
        <v>Sers El-Layin Agriculture Research Station, Minufiya</v>
      </c>
      <c r="CT630" s="3" t="str">
        <v>Sers El-Layin Agriculture Research Station, Minufiya</v>
      </c>
      <c r="CU630" s="3" t="str">
        <v>Sers El-Layin Agriculture Research Station, Minufiya</v>
      </c>
      <c r="CV630" s="3" t="str">
        <v>Sers El-Layin Agriculture Research Station, Minufiya</v>
      </c>
      <c r="CW630" s="3" t="str">
        <v>Sers El-Layin Agriculture Research Station, Minufiya</v>
      </c>
      <c r="CX630" s="3" t="str">
        <v>Sers El-Layin Agriculture Research Station, Minufiya</v>
      </c>
      <c r="CY630" s="3" t="str">
        <v>Sers El-Layin Agriculture Research Station, Minufiya</v>
      </c>
      <c r="CZ630" s="3" t="str">
        <v>Sers El-Layin Agriculture Research Station, Minufiya</v>
      </c>
      <c r="DA630" s="3" t="str">
        <v>Sers El-Layin Agriculture Research Station, Minufiya</v>
      </c>
      <c r="DB630" s="3" t="str">
        <v>Sers El-Layin Agriculture Research Station, Minufiya</v>
      </c>
      <c r="DC630" s="3" t="str">
        <v>Sers El-Layin Agriculture Research Station, Minufiya</v>
      </c>
      <c r="DD630" s="3" t="str">
        <v>Sers El-Layin Agriculture Research Station, Minufiya</v>
      </c>
      <c r="DE630" s="3" t="str">
        <v>Sers El-Layin Agriculture Research Station, Minufiya</v>
      </c>
      <c r="DF630" s="3" t="str">
        <v>Sers El-Layin Agriculture Research Station, Minufiya</v>
      </c>
      <c r="DG630" s="3" t="str">
        <v>Sers El-Layin Agriculture Research Station, Minufiya</v>
      </c>
      <c r="DH630" s="3" t="str">
        <v>Sers El-Layin Agriculture Research Station, Minufiya</v>
      </c>
      <c r="DI630" s="3" t="str">
        <v>Sers El-Layin Agriculture Research Station, Minufiya</v>
      </c>
      <c r="DJ630" s="3" t="str">
        <v>Sers El-Layin Agriculture Research Station, Minufiya</v>
      </c>
      <c r="DK630" s="3" t="str">
        <v>Sers El-Layin Agriculture Research Station, Minufiya</v>
      </c>
      <c r="DL630" s="3" t="str">
        <v>Sers El-Layin Agriculture Research Station, Minufiya</v>
      </c>
      <c r="DM630" s="3" t="str">
        <v>Sers El-Layin Agriculture Research Station, Minufiya</v>
      </c>
      <c r="DN630" s="3" t="str">
        <v>Sers El-Layin Agriculture Research Station, Minufiya</v>
      </c>
      <c r="DO630" s="3" t="str">
        <v>Sers El-Layin Agriculture Research Station, Minufiya</v>
      </c>
      <c r="DP630" s="3" t="str">
        <v>Sers El-Layin Agriculture Research Station, Minufiya</v>
      </c>
    </row>
    <row r="631" spans="1:120" ht="14.5" x14ac:dyDescent="0.35">
      <c r="A631" s="3">
        <v>30.533000000000001</v>
      </c>
      <c r="B631" s="3">
        <v>31.05</v>
      </c>
      <c r="C631" s="3" t="s">
        <v>142</v>
      </c>
      <c r="D631" s="3" t="s">
        <v>107</v>
      </c>
      <c r="E631" s="3" t="s">
        <v>271</v>
      </c>
      <c r="F631" s="3">
        <v>5000</v>
      </c>
      <c r="G631"/>
      <c r="H631" s="3" t="str">
        <f>CONCATENATE(site_list[[#This Row],[Country]],site_list[[#This Row],[Site.ID]])</f>
        <v>EgyptShibin El-Kom</v>
      </c>
      <c r="BB631" s="3" t="str">
        <v>Shibin El-Kom</v>
      </c>
      <c r="BC631" s="3" t="str">
        <v>Shibin El-Kom</v>
      </c>
      <c r="BD631" s="3" t="str">
        <v>Shibin El-Kom</v>
      </c>
      <c r="BE631" s="3" t="str">
        <v>Shibin El-Kom</v>
      </c>
      <c r="BF631" s="3" t="str">
        <v>Shibin El-Kom</v>
      </c>
      <c r="BG631" s="3" t="str">
        <v>Shibin El-Kom</v>
      </c>
      <c r="BH631" s="3" t="str">
        <v>Shibin El-Kom</v>
      </c>
      <c r="BI631" s="3" t="str">
        <v>Shibin El-Kom</v>
      </c>
      <c r="BJ631" s="3" t="str">
        <v>Shibin El-Kom</v>
      </c>
      <c r="BK631" s="3" t="str">
        <v>Shibin El-Kom</v>
      </c>
      <c r="BL631" s="3" t="str">
        <v>Shibin El-Kom</v>
      </c>
      <c r="BM631" s="3" t="str">
        <v>Shibin El-Kom</v>
      </c>
      <c r="BN631" s="3" t="str">
        <v>Shibin El-Kom</v>
      </c>
      <c r="BO631" s="3" t="str">
        <v>Shibin El-Kom</v>
      </c>
      <c r="BP631" s="3" t="str">
        <v>Shibin El-Kom</v>
      </c>
      <c r="BQ631" s="3" t="str">
        <v>Shibin El-Kom</v>
      </c>
      <c r="BR631" s="3" t="str">
        <v>Shibin El-Kom</v>
      </c>
      <c r="BS631" s="3" t="str">
        <v>Shibin El-Kom</v>
      </c>
      <c r="BT631" s="3" t="str">
        <v>Shibin El-Kom</v>
      </c>
      <c r="BU631" s="3" t="str">
        <v>Shibin El-Kom</v>
      </c>
      <c r="BV631" s="3" t="str">
        <v>Shibin El-Kom</v>
      </c>
      <c r="BW631" s="3" t="str">
        <v>Shibin El-Kom</v>
      </c>
      <c r="BX631" s="3" t="str">
        <v>Shibin El-Kom</v>
      </c>
      <c r="BY631" s="3" t="str">
        <v>Shibin El-Kom</v>
      </c>
      <c r="BZ631" s="3" t="str">
        <v>Shibin El-Kom</v>
      </c>
      <c r="CA631" s="3" t="str">
        <v>Shibin El-Kom</v>
      </c>
      <c r="CB631" s="3" t="str">
        <v>Shibin El-Kom</v>
      </c>
      <c r="CC631" s="3" t="str">
        <v>Shibin El-Kom</v>
      </c>
      <c r="CD631" s="3" t="str">
        <v>Shibin El-Kom</v>
      </c>
      <c r="CE631" s="3" t="str">
        <v>Shibin El-Kom</v>
      </c>
      <c r="CF631" s="3" t="str">
        <v>Shibin El-Kom</v>
      </c>
      <c r="CG631" s="3" t="str">
        <v>Shibin El-Kom</v>
      </c>
      <c r="CK631" s="3" t="str">
        <v>Shibin El-Kom</v>
      </c>
      <c r="CM631" s="3" t="str">
        <v>Shibin El-Kom</v>
      </c>
      <c r="CN631" s="3" t="str">
        <v>Shibin El-Kom</v>
      </c>
      <c r="CO631" s="3" t="str">
        <v>Shibin El-Kom</v>
      </c>
      <c r="CP631" s="3" t="str">
        <v>Shibin El-Kom</v>
      </c>
      <c r="CQ631" s="3" t="str">
        <v>Shibin El-Kom</v>
      </c>
      <c r="CR631" s="3" t="str">
        <v>Shibin El-Kom</v>
      </c>
      <c r="CS631" s="3" t="str">
        <v>Shibin El-Kom</v>
      </c>
      <c r="CT631" s="3" t="str">
        <v>Shibin El-Kom</v>
      </c>
      <c r="CU631" s="3" t="str">
        <v>Shibin El-Kom</v>
      </c>
      <c r="CV631" s="3" t="str">
        <v>Shibin El-Kom</v>
      </c>
      <c r="CW631" s="3" t="str">
        <v>Shibin El-Kom</v>
      </c>
      <c r="CX631" s="3" t="str">
        <v>Shibin El-Kom</v>
      </c>
      <c r="CY631" s="3" t="str">
        <v>Shibin El-Kom</v>
      </c>
      <c r="CZ631" s="3" t="str">
        <v>Shibin El-Kom</v>
      </c>
      <c r="DA631" s="3" t="str">
        <v>Shibin El-Kom</v>
      </c>
      <c r="DB631" s="3" t="str">
        <v>Shibin El-Kom</v>
      </c>
      <c r="DC631" s="3" t="str">
        <v>Shibin El-Kom</v>
      </c>
      <c r="DD631" s="3" t="str">
        <v>Shibin El-Kom</v>
      </c>
      <c r="DE631" s="3" t="str">
        <v>Shibin El-Kom</v>
      </c>
      <c r="DF631" s="3" t="str">
        <v>Shibin El-Kom</v>
      </c>
      <c r="DG631" s="3" t="str">
        <v>Shibin El-Kom</v>
      </c>
      <c r="DH631" s="3" t="str">
        <v>Shibin El-Kom</v>
      </c>
      <c r="DI631" s="3" t="str">
        <v>Shibin El-Kom</v>
      </c>
      <c r="DJ631" s="3" t="str">
        <v>Shibin El-Kom</v>
      </c>
      <c r="DK631" s="3" t="str">
        <v>Shibin El-Kom</v>
      </c>
      <c r="DL631" s="3" t="str">
        <v>Shibin El-Kom</v>
      </c>
      <c r="DM631" s="3" t="str">
        <v>Shibin El-Kom</v>
      </c>
      <c r="DN631" s="3" t="str">
        <v>Shibin El-Kom</v>
      </c>
      <c r="DO631" s="3" t="str">
        <v>Shibin El-Kom</v>
      </c>
      <c r="DP631" s="3" t="str">
        <v>Shibin El-Kom</v>
      </c>
    </row>
    <row r="632" spans="1:120" ht="14.5" x14ac:dyDescent="0.35">
      <c r="A632" s="3">
        <v>12.541700000000001</v>
      </c>
      <c r="B632" s="3">
        <v>37.458329999999997</v>
      </c>
      <c r="C632" s="3" t="s">
        <v>148</v>
      </c>
      <c r="D632" s="3" t="s">
        <v>117</v>
      </c>
      <c r="E632" s="3" t="s">
        <v>13660</v>
      </c>
      <c r="F632" s="3">
        <v>1000</v>
      </c>
      <c r="G632"/>
      <c r="H632" s="3" t="str">
        <f>CONCATENATE(site_list[[#This Row],[Country]],site_list[[#This Row],[Site.ID]])</f>
        <v>EthiopiaShinta experimental field, University of Gondar</v>
      </c>
      <c r="BB632" s="3" t="str">
        <v>Shinta experimental field, University of Gondar</v>
      </c>
      <c r="BC632" s="3" t="str">
        <v>Shinta experimental field, University of Gondar</v>
      </c>
      <c r="BD632" s="3" t="str">
        <v>Shinta experimental field, University of Gondar</v>
      </c>
      <c r="BE632" s="3" t="str">
        <v>Shinta experimental field, University of Gondar</v>
      </c>
      <c r="BF632" s="3" t="str">
        <v>Shinta experimental field, University of Gondar</v>
      </c>
      <c r="BG632" s="3" t="str">
        <v>Shinta experimental field, University of Gondar</v>
      </c>
      <c r="BH632" s="3" t="str">
        <v>Shinta experimental field, University of Gondar</v>
      </c>
      <c r="BI632" s="3" t="str">
        <v>Shinta experimental field, University of Gondar</v>
      </c>
      <c r="BJ632" s="3" t="str">
        <v>Shinta experimental field, University of Gondar</v>
      </c>
      <c r="BK632" s="3" t="str">
        <v>Shinta experimental field, University of Gondar</v>
      </c>
      <c r="BL632" s="3" t="str">
        <v>Shinta experimental field, University of Gondar</v>
      </c>
      <c r="BM632" s="3" t="str">
        <v>Shinta experimental field, University of Gondar</v>
      </c>
      <c r="BN632" s="3" t="str">
        <v>Shinta experimental field, University of Gondar</v>
      </c>
      <c r="BO632" s="3" t="str">
        <v>Shinta experimental field, University of Gondar</v>
      </c>
      <c r="BP632" s="3" t="str">
        <v>Shinta experimental field, University of Gondar</v>
      </c>
      <c r="BQ632" s="3" t="str">
        <v>Shinta experimental field, University of Gondar</v>
      </c>
      <c r="BR632" s="3" t="str">
        <v>Shinta experimental field, University of Gondar</v>
      </c>
      <c r="BS632" s="3" t="str">
        <v>Shinta experimental field, University of Gondar</v>
      </c>
      <c r="BT632" s="3" t="str">
        <v>Shinta experimental field, University of Gondar</v>
      </c>
      <c r="BU632" s="3" t="str">
        <v>Shinta experimental field, University of Gondar</v>
      </c>
      <c r="BV632" s="3" t="str">
        <v>Shinta experimental field, University of Gondar</v>
      </c>
      <c r="BW632" s="3" t="str">
        <v>Shinta experimental field, University of Gondar</v>
      </c>
      <c r="BX632" s="3" t="str">
        <v>Shinta experimental field, University of Gondar</v>
      </c>
      <c r="BY632" s="3" t="str">
        <v>Shinta experimental field, University of Gondar</v>
      </c>
      <c r="BZ632" s="3" t="str">
        <v>Shinta experimental field, University of Gondar</v>
      </c>
      <c r="CA632" s="3" t="str">
        <v>Shinta experimental field, University of Gondar</v>
      </c>
      <c r="CB632" s="3" t="str">
        <v>Shinta experimental field, University of Gondar</v>
      </c>
      <c r="CC632" s="3" t="str">
        <v>Shinta experimental field, University of Gondar</v>
      </c>
      <c r="CD632" s="3" t="str">
        <v>Shinta experimental field, University of Gondar</v>
      </c>
      <c r="CE632" s="3" t="str">
        <v>Shinta experimental field, University of Gondar</v>
      </c>
      <c r="CF632" s="3" t="str">
        <v>Shinta experimental field, University of Gondar</v>
      </c>
      <c r="CG632" s="3" t="str">
        <v>Shinta experimental field, University of Gondar</v>
      </c>
      <c r="CK632" s="3" t="str">
        <v>Shinta experimental field, University of Gondar</v>
      </c>
      <c r="CM632" s="3" t="str">
        <v>Shinta experimental field, University of Gondar</v>
      </c>
      <c r="CN632" s="3" t="str">
        <v>Shinta experimental field, University of Gondar</v>
      </c>
      <c r="CO632" s="3" t="str">
        <v>Shinta experimental field, University of Gondar</v>
      </c>
      <c r="CP632" s="3" t="str">
        <v>Shinta experimental field, University of Gondar</v>
      </c>
      <c r="CQ632" s="3" t="str">
        <v>Shinta experimental field, University of Gondar</v>
      </c>
      <c r="CR632" s="3" t="str">
        <v>Shinta experimental field, University of Gondar</v>
      </c>
      <c r="CS632" s="3" t="str">
        <v>Shinta experimental field, University of Gondar</v>
      </c>
      <c r="CT632" s="3" t="str">
        <v>Shinta experimental field, University of Gondar</v>
      </c>
      <c r="CU632" s="3" t="str">
        <v>Shinta experimental field, University of Gondar</v>
      </c>
      <c r="CV632" s="3" t="str">
        <v>Shinta experimental field, University of Gondar</v>
      </c>
      <c r="CW632" s="3" t="str">
        <v>Shinta experimental field, University of Gondar</v>
      </c>
      <c r="CX632" s="3" t="str">
        <v>Shinta experimental field, University of Gondar</v>
      </c>
      <c r="CY632" s="3" t="str">
        <v>Shinta experimental field, University of Gondar</v>
      </c>
      <c r="CZ632" s="3" t="str">
        <v>Shinta experimental field, University of Gondar</v>
      </c>
      <c r="DA632" s="3" t="str">
        <v>Shinta experimental field, University of Gondar</v>
      </c>
      <c r="DB632" s="3" t="str">
        <v>Shinta experimental field, University of Gondar</v>
      </c>
      <c r="DC632" s="3" t="str">
        <v>Shinta experimental field, University of Gondar</v>
      </c>
      <c r="DD632" s="3" t="str">
        <v>Shinta experimental field, University of Gondar</v>
      </c>
      <c r="DE632" s="3" t="str">
        <v>Shinta experimental field, University of Gondar</v>
      </c>
      <c r="DF632" s="3" t="str">
        <v>Shinta experimental field, University of Gondar</v>
      </c>
      <c r="DG632" s="3" t="str">
        <v>Shinta experimental field, University of Gondar</v>
      </c>
      <c r="DH632" s="3" t="str">
        <v>Shinta experimental field, University of Gondar</v>
      </c>
      <c r="DI632" s="3" t="str">
        <v>Shinta experimental field, University of Gondar</v>
      </c>
      <c r="DJ632" s="3" t="str">
        <v>Shinta experimental field, University of Gondar</v>
      </c>
      <c r="DK632" s="3" t="str">
        <v>Shinta experimental field, University of Gondar</v>
      </c>
      <c r="DL632" s="3" t="str">
        <v>Shinta experimental field, University of Gondar</v>
      </c>
      <c r="DM632" s="3" t="str">
        <v>Shinta experimental field, University of Gondar</v>
      </c>
      <c r="DN632" s="3" t="str">
        <v>Shinta experimental field, University of Gondar</v>
      </c>
      <c r="DO632" s="3" t="str">
        <v>Shinta experimental field, University of Gondar</v>
      </c>
      <c r="DP632" s="3" t="str">
        <v>Shinta experimental field, University of Gondar</v>
      </c>
    </row>
    <row r="633" spans="1:120" ht="14.5" x14ac:dyDescent="0.35">
      <c r="A633" s="3">
        <v>9.0333299999999994</v>
      </c>
      <c r="B633" s="3">
        <v>38.066670000000002</v>
      </c>
      <c r="C633" s="3" t="s">
        <v>148</v>
      </c>
      <c r="D633" s="3" t="s">
        <v>107</v>
      </c>
      <c r="E633" s="3" t="s">
        <v>304</v>
      </c>
      <c r="F633" s="3">
        <v>917</v>
      </c>
      <c r="G633"/>
      <c r="H633" s="3" t="str">
        <f>CONCATENATE(site_list[[#This Row],[Country]],site_list[[#This Row],[Site.ID]])</f>
        <v>EthiopiaShola</v>
      </c>
      <c r="BB633" s="3" t="str">
        <v>Shola</v>
      </c>
      <c r="BC633" s="3" t="str">
        <v>Shola</v>
      </c>
      <c r="BD633" s="3" t="str">
        <v>Shola</v>
      </c>
      <c r="BE633" s="3" t="str">
        <v>Shola</v>
      </c>
      <c r="BF633" s="3" t="str">
        <v>Shola</v>
      </c>
      <c r="BG633" s="3" t="str">
        <v>Shola</v>
      </c>
      <c r="BH633" s="3" t="str">
        <v>Shola</v>
      </c>
      <c r="BI633" s="3" t="str">
        <v>Shola</v>
      </c>
      <c r="BJ633" s="3" t="str">
        <v>Shola</v>
      </c>
      <c r="BK633" s="3" t="str">
        <v>Shola</v>
      </c>
      <c r="BL633" s="3" t="str">
        <v>Shola</v>
      </c>
      <c r="BM633" s="3" t="str">
        <v>Shola</v>
      </c>
      <c r="BN633" s="3" t="str">
        <v>Shola</v>
      </c>
      <c r="BO633" s="3" t="str">
        <v>Shola</v>
      </c>
      <c r="BP633" s="3" t="str">
        <v>Shola</v>
      </c>
      <c r="BQ633" s="3" t="str">
        <v>Shola</v>
      </c>
      <c r="BR633" s="3" t="str">
        <v>Shola</v>
      </c>
      <c r="BS633" s="3" t="str">
        <v>Shola</v>
      </c>
      <c r="BT633" s="3" t="str">
        <v>Shola</v>
      </c>
      <c r="BU633" s="3" t="str">
        <v>Shola</v>
      </c>
      <c r="BV633" s="3" t="str">
        <v>Shola</v>
      </c>
      <c r="BW633" s="3" t="str">
        <v>Shola</v>
      </c>
      <c r="BX633" s="3" t="str">
        <v>Shola</v>
      </c>
      <c r="BY633" s="3" t="str">
        <v>Shola</v>
      </c>
      <c r="BZ633" s="3" t="str">
        <v>Shola</v>
      </c>
      <c r="CA633" s="3" t="str">
        <v>Shola</v>
      </c>
      <c r="CB633" s="3" t="str">
        <v>Shola</v>
      </c>
      <c r="CC633" s="3" t="str">
        <v>Shola</v>
      </c>
      <c r="CD633" s="3" t="str">
        <v>Shola</v>
      </c>
      <c r="CE633" s="3" t="str">
        <v>Shola</v>
      </c>
      <c r="CF633" s="3" t="str">
        <v>Shola</v>
      </c>
      <c r="CG633" s="3" t="str">
        <v>Shola</v>
      </c>
      <c r="CK633" s="3" t="str">
        <v>Shola</v>
      </c>
      <c r="CM633" s="3" t="str">
        <v>Shola</v>
      </c>
      <c r="CN633" s="3" t="str">
        <v>Shola</v>
      </c>
      <c r="CO633" s="3" t="str">
        <v>Shola</v>
      </c>
      <c r="CP633" s="3" t="str">
        <v>Shola</v>
      </c>
      <c r="CQ633" s="3" t="str">
        <v>Shola</v>
      </c>
      <c r="CR633" s="3" t="str">
        <v>Shola</v>
      </c>
      <c r="CS633" s="3" t="str">
        <v>Shola</v>
      </c>
      <c r="CT633" s="3" t="str">
        <v>Shola</v>
      </c>
      <c r="CU633" s="3" t="str">
        <v>Shola</v>
      </c>
      <c r="CV633" s="3" t="str">
        <v>Shola</v>
      </c>
      <c r="CW633" s="3" t="str">
        <v>Shola</v>
      </c>
      <c r="CX633" s="3" t="str">
        <v>Shola</v>
      </c>
      <c r="CY633" s="3" t="str">
        <v>Shola</v>
      </c>
      <c r="CZ633" s="3" t="str">
        <v>Shola</v>
      </c>
      <c r="DA633" s="3" t="str">
        <v>Shola</v>
      </c>
      <c r="DB633" s="3" t="str">
        <v>Shola</v>
      </c>
      <c r="DC633" s="3" t="str">
        <v>Shola</v>
      </c>
      <c r="DD633" s="3" t="str">
        <v>Shola</v>
      </c>
      <c r="DE633" s="3" t="str">
        <v>Shola</v>
      </c>
      <c r="DF633" s="3" t="str">
        <v>Shola</v>
      </c>
      <c r="DG633" s="3" t="str">
        <v>Shola</v>
      </c>
      <c r="DH633" s="3" t="str">
        <v>Shola</v>
      </c>
      <c r="DI633" s="3" t="str">
        <v>Shola</v>
      </c>
      <c r="DJ633" s="3" t="str">
        <v>Shola</v>
      </c>
      <c r="DK633" s="3" t="str">
        <v>Shola</v>
      </c>
      <c r="DL633" s="3" t="str">
        <v>Shola</v>
      </c>
      <c r="DM633" s="3" t="str">
        <v>Shola</v>
      </c>
      <c r="DN633" s="3" t="str">
        <v>Shola</v>
      </c>
      <c r="DO633" s="3" t="str">
        <v>Shola</v>
      </c>
      <c r="DP633" s="3" t="str">
        <v>Shola</v>
      </c>
    </row>
    <row r="634" spans="1:120" ht="14.5" x14ac:dyDescent="0.35">
      <c r="A634" s="3">
        <v>0.14413999999999999</v>
      </c>
      <c r="B634" s="3">
        <v>34.424309999999998</v>
      </c>
      <c r="C634" s="3" t="s">
        <v>166</v>
      </c>
      <c r="D634" s="3" t="s">
        <v>107</v>
      </c>
      <c r="E634" s="3" t="s">
        <v>7779</v>
      </c>
      <c r="F634" s="3">
        <v>100</v>
      </c>
      <c r="G634"/>
      <c r="H634" s="3" t="str">
        <f>CONCATENATE(site_list[[#This Row],[Country]],site_list[[#This Row],[Site.ID]])</f>
        <v>KenyaSidada</v>
      </c>
      <c r="BB634" s="3" t="str">
        <v>Sidada</v>
      </c>
      <c r="BC634" s="3" t="str">
        <v>Sidada</v>
      </c>
      <c r="BD634" s="3" t="str">
        <v>Sidada</v>
      </c>
      <c r="BE634" s="3" t="str">
        <v>Sidada</v>
      </c>
      <c r="BF634" s="3" t="str">
        <v>Sidada</v>
      </c>
      <c r="BG634" s="3" t="str">
        <v>Sidada</v>
      </c>
      <c r="BH634" s="3" t="str">
        <v>Sidada</v>
      </c>
      <c r="BI634" s="3" t="str">
        <v>Sidada</v>
      </c>
      <c r="BJ634" s="3" t="str">
        <v>Sidada</v>
      </c>
      <c r="BK634" s="3" t="str">
        <v>Sidada</v>
      </c>
      <c r="BL634" s="3" t="str">
        <v>Sidada</v>
      </c>
      <c r="BM634" s="3" t="str">
        <v>Sidada</v>
      </c>
      <c r="BN634" s="3" t="str">
        <v>Sidada</v>
      </c>
      <c r="BO634" s="3" t="str">
        <v>Sidada</v>
      </c>
      <c r="BP634" s="3" t="str">
        <v>Sidada</v>
      </c>
      <c r="BQ634" s="3" t="str">
        <v>Sidada</v>
      </c>
      <c r="BR634" s="3" t="str">
        <v>Sidada</v>
      </c>
      <c r="BS634" s="3" t="str">
        <v>Sidada</v>
      </c>
      <c r="BT634" s="3" t="str">
        <v>Sidada</v>
      </c>
      <c r="BU634" s="3" t="str">
        <v>Sidada</v>
      </c>
      <c r="BV634" s="3" t="str">
        <v>Sidada</v>
      </c>
      <c r="BW634" s="3" t="str">
        <v>Sidada</v>
      </c>
      <c r="BX634" s="3" t="str">
        <v>Sidada</v>
      </c>
      <c r="BY634" s="3" t="str">
        <v>Sidada</v>
      </c>
      <c r="BZ634" s="3" t="str">
        <v>Sidada</v>
      </c>
      <c r="CA634" s="3" t="str">
        <v>Sidada</v>
      </c>
      <c r="CB634" s="3" t="str">
        <v>Sidada</v>
      </c>
      <c r="CC634" s="3" t="str">
        <v>Sidada</v>
      </c>
      <c r="CD634" s="3" t="str">
        <v>Sidada</v>
      </c>
      <c r="CE634" s="3" t="str">
        <v>Sidada</v>
      </c>
      <c r="CF634" s="3" t="str">
        <v>Sidada</v>
      </c>
      <c r="CG634" s="3" t="str">
        <v>Sidada</v>
      </c>
      <c r="CK634" s="3" t="str">
        <v>Sidada</v>
      </c>
      <c r="CM634" s="3" t="str">
        <v>Sidada</v>
      </c>
      <c r="CN634" s="3" t="str">
        <v>Sidada</v>
      </c>
      <c r="CO634" s="3" t="str">
        <v>Sidada</v>
      </c>
      <c r="CP634" s="3" t="str">
        <v>Sidada</v>
      </c>
      <c r="CQ634" s="3" t="str">
        <v>Sidada</v>
      </c>
      <c r="CR634" s="3" t="str">
        <v>Sidada</v>
      </c>
      <c r="CS634" s="3" t="str">
        <v>Sidada</v>
      </c>
      <c r="CT634" s="3" t="str">
        <v>Sidada</v>
      </c>
      <c r="CU634" s="3" t="str">
        <v>Sidada</v>
      </c>
      <c r="CV634" s="3" t="str">
        <v>Sidada</v>
      </c>
      <c r="CW634" s="3" t="str">
        <v>Sidada</v>
      </c>
      <c r="CX634" s="3" t="str">
        <v>Sidada</v>
      </c>
      <c r="CY634" s="3" t="str">
        <v>Sidada</v>
      </c>
      <c r="CZ634" s="3" t="str">
        <v>Sidada</v>
      </c>
      <c r="DA634" s="3" t="str">
        <v>Sidada</v>
      </c>
      <c r="DB634" s="3" t="str">
        <v>Sidada</v>
      </c>
      <c r="DC634" s="3" t="str">
        <v>Sidada</v>
      </c>
      <c r="DD634" s="3" t="str">
        <v>Sidada</v>
      </c>
      <c r="DE634" s="3" t="str">
        <v>Sidada</v>
      </c>
      <c r="DF634" s="3" t="str">
        <v>Sidada</v>
      </c>
      <c r="DG634" s="3" t="str">
        <v>Sidada</v>
      </c>
      <c r="DH634" s="3" t="str">
        <v>Sidada</v>
      </c>
      <c r="DI634" s="3" t="str">
        <v>Sidada</v>
      </c>
      <c r="DJ634" s="3" t="str">
        <v>Sidada</v>
      </c>
      <c r="DK634" s="3" t="str">
        <v>Sidada</v>
      </c>
      <c r="DL634" s="3" t="str">
        <v>Sidada</v>
      </c>
      <c r="DM634" s="3" t="str">
        <v>Sidada</v>
      </c>
      <c r="DN634" s="3" t="str">
        <v>Sidada</v>
      </c>
      <c r="DO634" s="3" t="str">
        <v>Sidada</v>
      </c>
      <c r="DP634" s="3" t="str">
        <v>Sidada</v>
      </c>
    </row>
    <row r="635" spans="1:120" ht="14.5" x14ac:dyDescent="0.35">
      <c r="A635" s="3">
        <v>7.1162999999999998</v>
      </c>
      <c r="B635" s="3">
        <v>40.223199999999999</v>
      </c>
      <c r="C635" s="3" t="s">
        <v>148</v>
      </c>
      <c r="D635" s="3" t="s">
        <v>107</v>
      </c>
      <c r="E635" s="3" t="s">
        <v>305</v>
      </c>
      <c r="F635" s="3">
        <v>700</v>
      </c>
      <c r="G635"/>
      <c r="H635" s="3" t="str">
        <f>CONCATENATE(site_list[[#This Row],[Country]],site_list[[#This Row],[Site.ID]])</f>
        <v>EthiopiaSinana ARC</v>
      </c>
      <c r="BB635" s="3" t="str">
        <v>Sinana ARC</v>
      </c>
      <c r="BC635" s="3" t="str">
        <v>Sinana ARC</v>
      </c>
      <c r="BD635" s="3" t="str">
        <v>Sinana ARC</v>
      </c>
      <c r="BE635" s="3" t="str">
        <v>Sinana ARC</v>
      </c>
      <c r="BF635" s="3" t="str">
        <v>Sinana ARC</v>
      </c>
      <c r="BG635" s="3" t="str">
        <v>Sinana ARC</v>
      </c>
      <c r="BH635" s="3" t="str">
        <v>Sinana ARC</v>
      </c>
      <c r="BI635" s="3" t="str">
        <v>Sinana ARC</v>
      </c>
      <c r="BJ635" s="3" t="str">
        <v>Sinana ARC</v>
      </c>
      <c r="BK635" s="3" t="str">
        <v>Sinana ARC</v>
      </c>
      <c r="BL635" s="3" t="str">
        <v>Sinana ARC</v>
      </c>
      <c r="BM635" s="3" t="str">
        <v>Sinana ARC</v>
      </c>
      <c r="BN635" s="3" t="str">
        <v>Sinana ARC</v>
      </c>
      <c r="BO635" s="3" t="str">
        <v>Sinana ARC</v>
      </c>
      <c r="BP635" s="3" t="str">
        <v>Sinana ARC</v>
      </c>
      <c r="BQ635" s="3" t="str">
        <v>Sinana ARC</v>
      </c>
      <c r="BR635" s="3" t="str">
        <v>Sinana ARC</v>
      </c>
      <c r="BS635" s="3" t="str">
        <v>Sinana ARC</v>
      </c>
      <c r="BT635" s="3" t="str">
        <v>Sinana ARC</v>
      </c>
      <c r="BU635" s="3" t="str">
        <v>Sinana ARC</v>
      </c>
      <c r="BV635" s="3" t="str">
        <v>Sinana ARC</v>
      </c>
      <c r="BW635" s="3" t="str">
        <v>Sinana ARC</v>
      </c>
      <c r="BX635" s="3" t="str">
        <v>Sinana ARC</v>
      </c>
      <c r="BY635" s="3" t="str">
        <v>Sinana ARC</v>
      </c>
      <c r="BZ635" s="3" t="str">
        <v>Sinana ARC</v>
      </c>
      <c r="CA635" s="3" t="str">
        <v>Sinana ARC</v>
      </c>
      <c r="CB635" s="3" t="str">
        <v>Sinana ARC</v>
      </c>
      <c r="CC635" s="3" t="str">
        <v>Sinana ARC</v>
      </c>
      <c r="CD635" s="3" t="str">
        <v>Sinana ARC</v>
      </c>
      <c r="CE635" s="3" t="str">
        <v>Sinana ARC</v>
      </c>
      <c r="CF635" s="3" t="str">
        <v>Sinana ARC</v>
      </c>
      <c r="CG635" s="3" t="str">
        <v>Sinana ARC</v>
      </c>
      <c r="CK635" s="3" t="str">
        <v>Sinana ARC</v>
      </c>
      <c r="CM635" s="3" t="str">
        <v>Sinana ARC</v>
      </c>
      <c r="CN635" s="3" t="str">
        <v>Sinana ARC</v>
      </c>
      <c r="CO635" s="3" t="str">
        <v>Sinana ARC</v>
      </c>
      <c r="CP635" s="3" t="str">
        <v>Sinana ARC</v>
      </c>
      <c r="CQ635" s="3" t="str">
        <v>Sinana ARC</v>
      </c>
      <c r="CR635" s="3" t="str">
        <v>Sinana ARC</v>
      </c>
      <c r="CS635" s="3" t="str">
        <v>Sinana ARC</v>
      </c>
      <c r="CT635" s="3" t="str">
        <v>Sinana ARC</v>
      </c>
      <c r="CU635" s="3" t="str">
        <v>Sinana ARC</v>
      </c>
      <c r="CV635" s="3" t="str">
        <v>Sinana ARC</v>
      </c>
      <c r="CW635" s="3" t="str">
        <v>Sinana ARC</v>
      </c>
      <c r="CX635" s="3" t="str">
        <v>Sinana ARC</v>
      </c>
      <c r="CY635" s="3" t="str">
        <v>Sinana ARC</v>
      </c>
      <c r="CZ635" s="3" t="str">
        <v>Sinana ARC</v>
      </c>
      <c r="DA635" s="3" t="str">
        <v>Sinana ARC</v>
      </c>
      <c r="DB635" s="3" t="str">
        <v>Sinana ARC</v>
      </c>
      <c r="DC635" s="3" t="str">
        <v>Sinana ARC</v>
      </c>
      <c r="DD635" s="3" t="str">
        <v>Sinana ARC</v>
      </c>
      <c r="DE635" s="3" t="str">
        <v>Sinana ARC</v>
      </c>
      <c r="DF635" s="3" t="str">
        <v>Sinana ARC</v>
      </c>
      <c r="DG635" s="3" t="str">
        <v>Sinana ARC</v>
      </c>
      <c r="DH635" s="3" t="str">
        <v>Sinana ARC</v>
      </c>
      <c r="DI635" s="3" t="str">
        <v>Sinana ARC</v>
      </c>
      <c r="DJ635" s="3" t="str">
        <v>Sinana ARC</v>
      </c>
      <c r="DK635" s="3" t="str">
        <v>Sinana ARC</v>
      </c>
      <c r="DL635" s="3" t="str">
        <v>Sinana ARC</v>
      </c>
      <c r="DM635" s="3" t="str">
        <v>Sinana ARC</v>
      </c>
      <c r="DN635" s="3" t="str">
        <v>Sinana ARC</v>
      </c>
      <c r="DO635" s="3" t="str">
        <v>Sinana ARC</v>
      </c>
      <c r="DP635" s="3" t="str">
        <v>Sinana ARC</v>
      </c>
    </row>
    <row r="636" spans="1:120" ht="14.5" x14ac:dyDescent="0.35">
      <c r="A636" s="3">
        <v>6.15</v>
      </c>
      <c r="B636" s="3">
        <v>6.6669999999999993E-2</v>
      </c>
      <c r="C636" s="3" t="s">
        <v>157</v>
      </c>
      <c r="D636" s="3" t="s">
        <v>112</v>
      </c>
      <c r="E636" s="3" t="s">
        <v>13636</v>
      </c>
      <c r="F636" s="3">
        <v>10000</v>
      </c>
      <c r="G636"/>
      <c r="H636" s="3" t="str">
        <f>CONCATENATE(site_list[[#This Row],[Country]],site_list[[#This Row],[Site.ID]])</f>
        <v>GhanaSIREC-UG, kpong</v>
      </c>
      <c r="BB636" s="3" t="str">
        <v>SIREC-UG, kpong</v>
      </c>
      <c r="BC636" s="3" t="str">
        <v>SIREC-UG, kpong</v>
      </c>
      <c r="BD636" s="3" t="str">
        <v>SIREC-UG, kpong</v>
      </c>
      <c r="BE636" s="3" t="str">
        <v>SIREC-UG, kpong</v>
      </c>
      <c r="BF636" s="3" t="str">
        <v>SIREC-UG, kpong</v>
      </c>
      <c r="BG636" s="3" t="str">
        <v>SIREC-UG, kpong</v>
      </c>
      <c r="BH636" s="3" t="str">
        <v>SIREC-UG, kpong</v>
      </c>
      <c r="BI636" s="3" t="str">
        <v>SIREC-UG, kpong</v>
      </c>
      <c r="BJ636" s="3" t="str">
        <v>SIREC-UG, kpong</v>
      </c>
      <c r="BK636" s="3" t="str">
        <v>SIREC-UG, kpong</v>
      </c>
      <c r="BL636" s="3" t="str">
        <v>SIREC-UG, kpong</v>
      </c>
      <c r="BM636" s="3" t="str">
        <v>SIREC-UG, kpong</v>
      </c>
      <c r="BN636" s="3" t="str">
        <v>SIREC-UG, kpong</v>
      </c>
      <c r="BO636" s="3" t="str">
        <v>SIREC-UG, kpong</v>
      </c>
      <c r="BP636" s="3" t="str">
        <v>SIREC-UG, kpong</v>
      </c>
      <c r="BQ636" s="3" t="str">
        <v>SIREC-UG, kpong</v>
      </c>
      <c r="BR636" s="3" t="str">
        <v>SIREC-UG, kpong</v>
      </c>
      <c r="BS636" s="3" t="str">
        <v>SIREC-UG, kpong</v>
      </c>
      <c r="BT636" s="3" t="str">
        <v>SIREC-UG, kpong</v>
      </c>
      <c r="BU636" s="3" t="str">
        <v>SIREC-UG, kpong</v>
      </c>
      <c r="BV636" s="3" t="str">
        <v>SIREC-UG, kpong</v>
      </c>
      <c r="BW636" s="3" t="str">
        <v>SIREC-UG, kpong</v>
      </c>
      <c r="BX636" s="3" t="str">
        <v>SIREC-UG, kpong</v>
      </c>
      <c r="BY636" s="3" t="str">
        <v>SIREC-UG, kpong</v>
      </c>
      <c r="BZ636" s="3" t="str">
        <v>SIREC-UG, kpong</v>
      </c>
      <c r="CA636" s="3" t="str">
        <v>SIREC-UG, kpong</v>
      </c>
      <c r="CB636" s="3" t="str">
        <v>SIREC-UG, kpong</v>
      </c>
      <c r="CC636" s="3" t="str">
        <v>SIREC-UG, kpong</v>
      </c>
      <c r="CD636" s="3" t="str">
        <v>SIREC-UG, kpong</v>
      </c>
      <c r="CE636" s="3" t="str">
        <v>SIREC-UG, kpong</v>
      </c>
      <c r="CF636" s="3" t="str">
        <v>SIREC-UG, kpong</v>
      </c>
      <c r="CG636" s="3" t="str">
        <v>SIREC-UG, kpong</v>
      </c>
      <c r="CK636" s="3" t="str">
        <v>SIREC-UG, kpong</v>
      </c>
      <c r="CM636" s="3" t="str">
        <v>SIREC-UG, kpong</v>
      </c>
      <c r="CN636" s="3" t="str">
        <v>SIREC-UG, kpong</v>
      </c>
      <c r="CO636" s="3" t="str">
        <v>SIREC-UG, kpong</v>
      </c>
      <c r="CP636" s="3" t="str">
        <v>SIREC-UG, kpong</v>
      </c>
      <c r="CQ636" s="3" t="str">
        <v>SIREC-UG, kpong</v>
      </c>
      <c r="CR636" s="3" t="str">
        <v>SIREC-UG, kpong</v>
      </c>
      <c r="CS636" s="3" t="str">
        <v>SIREC-UG, kpong</v>
      </c>
      <c r="CT636" s="3" t="str">
        <v>SIREC-UG, kpong</v>
      </c>
      <c r="CU636" s="3" t="str">
        <v>SIREC-UG, kpong</v>
      </c>
      <c r="CV636" s="3" t="str">
        <v>SIREC-UG, kpong</v>
      </c>
      <c r="CW636" s="3" t="str">
        <v>SIREC-UG, kpong</v>
      </c>
      <c r="CX636" s="3" t="str">
        <v>SIREC-UG, kpong</v>
      </c>
      <c r="CY636" s="3" t="str">
        <v>SIREC-UG, kpong</v>
      </c>
      <c r="CZ636" s="3" t="str">
        <v>SIREC-UG, kpong</v>
      </c>
      <c r="DA636" s="3" t="str">
        <v>SIREC-UG, kpong</v>
      </c>
      <c r="DB636" s="3" t="str">
        <v>SIREC-UG, kpong</v>
      </c>
      <c r="DC636" s="3" t="str">
        <v>SIREC-UG, kpong</v>
      </c>
      <c r="DD636" s="3" t="str">
        <v>SIREC-UG, kpong</v>
      </c>
      <c r="DE636" s="3" t="str">
        <v>SIREC-UG, kpong</v>
      </c>
      <c r="DF636" s="3" t="str">
        <v>SIREC-UG, kpong</v>
      </c>
      <c r="DG636" s="3" t="str">
        <v>SIREC-UG, kpong</v>
      </c>
      <c r="DH636" s="3" t="str">
        <v>SIREC-UG, kpong</v>
      </c>
      <c r="DI636" s="3" t="str">
        <v>SIREC-UG, kpong</v>
      </c>
      <c r="DJ636" s="3" t="str">
        <v>SIREC-UG, kpong</v>
      </c>
      <c r="DK636" s="3" t="str">
        <v>SIREC-UG, kpong</v>
      </c>
      <c r="DL636" s="3" t="str">
        <v>SIREC-UG, kpong</v>
      </c>
      <c r="DM636" s="3" t="str">
        <v>SIREC-UG, kpong</v>
      </c>
      <c r="DN636" s="3" t="str">
        <v>SIREC-UG, kpong</v>
      </c>
      <c r="DO636" s="3" t="str">
        <v>SIREC-UG, kpong</v>
      </c>
      <c r="DP636" s="3" t="str">
        <v>SIREC-UG, kpong</v>
      </c>
    </row>
    <row r="637" spans="1:120" ht="14.5" x14ac:dyDescent="0.35">
      <c r="A637" s="3">
        <v>11.752000000000001</v>
      </c>
      <c r="B637" s="3">
        <v>39.612000000000002</v>
      </c>
      <c r="C637" s="3" t="s">
        <v>148</v>
      </c>
      <c r="D637" s="3" t="s">
        <v>107</v>
      </c>
      <c r="E637" s="3" t="s">
        <v>306</v>
      </c>
      <c r="F637" s="3">
        <v>800</v>
      </c>
      <c r="G637"/>
      <c r="H637" s="3" t="str">
        <f>CONCATENATE(site_list[[#This Row],[Country]],site_list[[#This Row],[Site.ID]])</f>
        <v>EthiopiaSirinka ARC</v>
      </c>
      <c r="BB637" s="3" t="str">
        <v>Sirinka ARC</v>
      </c>
      <c r="BC637" s="3" t="str">
        <v>Sirinka ARC</v>
      </c>
      <c r="BD637" s="3" t="str">
        <v>Sirinka ARC</v>
      </c>
      <c r="BE637" s="3" t="str">
        <v>Sirinka ARC</v>
      </c>
      <c r="BF637" s="3" t="str">
        <v>Sirinka ARC</v>
      </c>
      <c r="BG637" s="3" t="str">
        <v>Sirinka ARC</v>
      </c>
      <c r="BH637" s="3" t="str">
        <v>Sirinka ARC</v>
      </c>
      <c r="BI637" s="3" t="str">
        <v>Sirinka ARC</v>
      </c>
      <c r="BJ637" s="3" t="str">
        <v>Sirinka ARC</v>
      </c>
      <c r="BK637" s="3" t="str">
        <v>Sirinka ARC</v>
      </c>
      <c r="BL637" s="3" t="str">
        <v>Sirinka ARC</v>
      </c>
      <c r="BM637" s="3" t="str">
        <v>Sirinka ARC</v>
      </c>
      <c r="BN637" s="3" t="str">
        <v>Sirinka ARC</v>
      </c>
      <c r="BO637" s="3" t="str">
        <v>Sirinka ARC</v>
      </c>
      <c r="BP637" s="3" t="str">
        <v>Sirinka ARC</v>
      </c>
      <c r="BQ637" s="3" t="str">
        <v>Sirinka ARC</v>
      </c>
      <c r="BR637" s="3" t="str">
        <v>Sirinka ARC</v>
      </c>
      <c r="BS637" s="3" t="str">
        <v>Sirinka ARC</v>
      </c>
      <c r="BT637" s="3" t="str">
        <v>Sirinka ARC</v>
      </c>
      <c r="BU637" s="3" t="str">
        <v>Sirinka ARC</v>
      </c>
      <c r="BV637" s="3" t="str">
        <v>Sirinka ARC</v>
      </c>
      <c r="BW637" s="3" t="str">
        <v>Sirinka ARC</v>
      </c>
      <c r="BX637" s="3" t="str">
        <v>Sirinka ARC</v>
      </c>
      <c r="BY637" s="3" t="str">
        <v>Sirinka ARC</v>
      </c>
      <c r="BZ637" s="3" t="str">
        <v>Sirinka ARC</v>
      </c>
      <c r="CA637" s="3" t="str">
        <v>Sirinka ARC</v>
      </c>
      <c r="CB637" s="3" t="str">
        <v>Sirinka ARC</v>
      </c>
      <c r="CC637" s="3" t="str">
        <v>Sirinka ARC</v>
      </c>
      <c r="CD637" s="3" t="str">
        <v>Sirinka ARC</v>
      </c>
      <c r="CE637" s="3" t="str">
        <v>Sirinka ARC</v>
      </c>
      <c r="CF637" s="3" t="str">
        <v>Sirinka ARC</v>
      </c>
      <c r="CG637" s="3" t="str">
        <v>Sirinka ARC</v>
      </c>
      <c r="CK637" s="3" t="str">
        <v>Sirinka ARC</v>
      </c>
      <c r="CM637" s="3" t="str">
        <v>Sirinka ARC</v>
      </c>
      <c r="CN637" s="3" t="str">
        <v>Sirinka ARC</v>
      </c>
      <c r="CO637" s="3" t="str">
        <v>Sirinka ARC</v>
      </c>
      <c r="CP637" s="3" t="str">
        <v>Sirinka ARC</v>
      </c>
      <c r="CQ637" s="3" t="str">
        <v>Sirinka ARC</v>
      </c>
      <c r="CR637" s="3" t="str">
        <v>Sirinka ARC</v>
      </c>
      <c r="CS637" s="3" t="str">
        <v>Sirinka ARC</v>
      </c>
      <c r="CT637" s="3" t="str">
        <v>Sirinka ARC</v>
      </c>
      <c r="CU637" s="3" t="str">
        <v>Sirinka ARC</v>
      </c>
      <c r="CV637" s="3" t="str">
        <v>Sirinka ARC</v>
      </c>
      <c r="CW637" s="3" t="str">
        <v>Sirinka ARC</v>
      </c>
      <c r="CX637" s="3" t="str">
        <v>Sirinka ARC</v>
      </c>
      <c r="CY637" s="3" t="str">
        <v>Sirinka ARC</v>
      </c>
      <c r="CZ637" s="3" t="str">
        <v>Sirinka ARC</v>
      </c>
      <c r="DA637" s="3" t="str">
        <v>Sirinka ARC</v>
      </c>
      <c r="DB637" s="3" t="str">
        <v>Sirinka ARC</v>
      </c>
      <c r="DC637" s="3" t="str">
        <v>Sirinka ARC</v>
      </c>
      <c r="DD637" s="3" t="str">
        <v>Sirinka ARC</v>
      </c>
      <c r="DE637" s="3" t="str">
        <v>Sirinka ARC</v>
      </c>
      <c r="DF637" s="3" t="str">
        <v>Sirinka ARC</v>
      </c>
      <c r="DG637" s="3" t="str">
        <v>Sirinka ARC</v>
      </c>
      <c r="DH637" s="3" t="str">
        <v>Sirinka ARC</v>
      </c>
      <c r="DI637" s="3" t="str">
        <v>Sirinka ARC</v>
      </c>
      <c r="DJ637" s="3" t="str">
        <v>Sirinka ARC</v>
      </c>
      <c r="DK637" s="3" t="str">
        <v>Sirinka ARC</v>
      </c>
      <c r="DL637" s="3" t="str">
        <v>Sirinka ARC</v>
      </c>
      <c r="DM637" s="3" t="str">
        <v>Sirinka ARC</v>
      </c>
      <c r="DN637" s="3" t="str">
        <v>Sirinka ARC</v>
      </c>
      <c r="DO637" s="3" t="str">
        <v>Sirinka ARC</v>
      </c>
      <c r="DP637" s="3" t="str">
        <v>Sirinka ARC</v>
      </c>
    </row>
    <row r="638" spans="1:120" ht="14.5" x14ac:dyDescent="0.35">
      <c r="A638" s="3">
        <v>10.101100000000001</v>
      </c>
      <c r="B638" s="3">
        <v>14.452</v>
      </c>
      <c r="C638" s="3" t="s">
        <v>121</v>
      </c>
      <c r="D638" s="3" t="s">
        <v>13648</v>
      </c>
      <c r="E638" s="3" t="s">
        <v>13649</v>
      </c>
      <c r="F638" s="3">
        <v>700</v>
      </c>
      <c r="G638"/>
      <c r="H638" s="3" t="str">
        <f>CONCATENATE(site_list[[#This Row],[Country]],site_list[[#This Row],[Site.ID]])</f>
        <v>CameroonSODE-COTON, Zouana</v>
      </c>
      <c r="BB638" s="3" t="str">
        <v>SODE-COTON, Zouana</v>
      </c>
      <c r="BC638" s="3" t="str">
        <v>SODE-COTON, Zouana</v>
      </c>
      <c r="BD638" s="3" t="str">
        <v>SODE-COTON, Zouana</v>
      </c>
      <c r="BE638" s="3" t="str">
        <v>SODE-COTON, Zouana</v>
      </c>
      <c r="BF638" s="3" t="str">
        <v>SODE-COTON, Zouana</v>
      </c>
      <c r="BG638" s="3" t="str">
        <v>SODE-COTON, Zouana</v>
      </c>
      <c r="BH638" s="3" t="str">
        <v>SODE-COTON, Zouana</v>
      </c>
      <c r="BI638" s="3" t="str">
        <v>SODE-COTON, Zouana</v>
      </c>
      <c r="BJ638" s="3" t="str">
        <v>SODE-COTON, Zouana</v>
      </c>
      <c r="BK638" s="3" t="str">
        <v>SODE-COTON, Zouana</v>
      </c>
      <c r="BL638" s="3" t="str">
        <v>SODE-COTON, Zouana</v>
      </c>
      <c r="BM638" s="3" t="str">
        <v>SODE-COTON, Zouana</v>
      </c>
      <c r="BN638" s="3" t="str">
        <v>SODE-COTON, Zouana</v>
      </c>
      <c r="BO638" s="3" t="str">
        <v>SODE-COTON, Zouana</v>
      </c>
      <c r="BP638" s="3" t="str">
        <v>SODE-COTON, Zouana</v>
      </c>
      <c r="BQ638" s="3" t="str">
        <v>SODE-COTON, Zouana</v>
      </c>
      <c r="BR638" s="3" t="str">
        <v>SODE-COTON, Zouana</v>
      </c>
      <c r="BS638" s="3" t="str">
        <v>SODE-COTON, Zouana</v>
      </c>
      <c r="BT638" s="3" t="str">
        <v>SODE-COTON, Zouana</v>
      </c>
      <c r="BU638" s="3" t="str">
        <v>SODE-COTON, Zouana</v>
      </c>
      <c r="BV638" s="3" t="str">
        <v>SODE-COTON, Zouana</v>
      </c>
      <c r="BW638" s="3" t="str">
        <v>SODE-COTON, Zouana</v>
      </c>
      <c r="BX638" s="3" t="str">
        <v>SODE-COTON, Zouana</v>
      </c>
      <c r="BY638" s="3" t="str">
        <v>SODE-COTON, Zouana</v>
      </c>
      <c r="BZ638" s="3" t="str">
        <v>SODE-COTON, Zouana</v>
      </c>
      <c r="CA638" s="3" t="str">
        <v>SODE-COTON, Zouana</v>
      </c>
      <c r="CB638" s="3" t="str">
        <v>SODE-COTON, Zouana</v>
      </c>
      <c r="CC638" s="3" t="str">
        <v>SODE-COTON, Zouana</v>
      </c>
      <c r="CD638" s="3" t="str">
        <v>SODE-COTON, Zouana</v>
      </c>
      <c r="CE638" s="3" t="str">
        <v>SODE-COTON, Zouana</v>
      </c>
      <c r="CF638" s="3" t="str">
        <v>SODE-COTON, Zouana</v>
      </c>
      <c r="CG638" s="3" t="str">
        <v>SODE-COTON, Zouana</v>
      </c>
      <c r="CK638" s="3" t="str">
        <v>SODE-COTON, Zouana</v>
      </c>
      <c r="CM638" s="3" t="str">
        <v>SODE-COTON, Zouana</v>
      </c>
      <c r="CN638" s="3" t="str">
        <v>SODE-COTON, Zouana</v>
      </c>
      <c r="CO638" s="3" t="str">
        <v>SODE-COTON, Zouana</v>
      </c>
      <c r="CP638" s="3" t="str">
        <v>SODE-COTON, Zouana</v>
      </c>
      <c r="CQ638" s="3" t="str">
        <v>SODE-COTON, Zouana</v>
      </c>
      <c r="CR638" s="3" t="str">
        <v>SODE-COTON, Zouana</v>
      </c>
      <c r="CS638" s="3" t="str">
        <v>SODE-COTON, Zouana</v>
      </c>
      <c r="CT638" s="3" t="str">
        <v>SODE-COTON, Zouana</v>
      </c>
      <c r="CU638" s="3" t="str">
        <v>SODE-COTON, Zouana</v>
      </c>
      <c r="CV638" s="3" t="str">
        <v>SODE-COTON, Zouana</v>
      </c>
      <c r="CW638" s="3" t="str">
        <v>SODE-COTON, Zouana</v>
      </c>
      <c r="CX638" s="3" t="str">
        <v>SODE-COTON, Zouana</v>
      </c>
      <c r="CY638" s="3" t="str">
        <v>SODE-COTON, Zouana</v>
      </c>
      <c r="CZ638" s="3" t="str">
        <v>SODE-COTON, Zouana</v>
      </c>
      <c r="DA638" s="3" t="str">
        <v>SODE-COTON, Zouana</v>
      </c>
      <c r="DB638" s="3" t="str">
        <v>SODE-COTON, Zouana</v>
      </c>
      <c r="DC638" s="3" t="str">
        <v>SODE-COTON, Zouana</v>
      </c>
      <c r="DD638" s="3" t="str">
        <v>SODE-COTON, Zouana</v>
      </c>
      <c r="DE638" s="3" t="str">
        <v>SODE-COTON, Zouana</v>
      </c>
      <c r="DF638" s="3" t="str">
        <v>SODE-COTON, Zouana</v>
      </c>
      <c r="DG638" s="3" t="str">
        <v>SODE-COTON, Zouana</v>
      </c>
      <c r="DH638" s="3" t="str">
        <v>SODE-COTON, Zouana</v>
      </c>
      <c r="DI638" s="3" t="str">
        <v>SODE-COTON, Zouana</v>
      </c>
      <c r="DJ638" s="3" t="str">
        <v>SODE-COTON, Zouana</v>
      </c>
      <c r="DK638" s="3" t="str">
        <v>SODE-COTON, Zouana</v>
      </c>
      <c r="DL638" s="3" t="str">
        <v>SODE-COTON, Zouana</v>
      </c>
      <c r="DM638" s="3" t="str">
        <v>SODE-COTON, Zouana</v>
      </c>
      <c r="DN638" s="3" t="str">
        <v>SODE-COTON, Zouana</v>
      </c>
      <c r="DO638" s="3" t="str">
        <v>SODE-COTON, Zouana</v>
      </c>
      <c r="DP638" s="3" t="str">
        <v>SODE-COTON, Zouana</v>
      </c>
    </row>
    <row r="639" spans="1:120" ht="14.5" x14ac:dyDescent="0.35">
      <c r="A639" s="3">
        <v>13.1286</v>
      </c>
      <c r="B639" s="3">
        <v>5.2032999999999996</v>
      </c>
      <c r="C639" s="3" t="s">
        <v>196</v>
      </c>
      <c r="D639" s="3" t="s">
        <v>112</v>
      </c>
      <c r="E639" s="3" t="s">
        <v>10314</v>
      </c>
      <c r="F639" s="3">
        <v>500</v>
      </c>
      <c r="G639"/>
      <c r="H639" s="3" t="str">
        <f>CONCATENATE(site_list[[#This Row],[Country]],site_list[[#This Row],[Site.ID]])</f>
        <v>NigeriaSokoto Teaching and Research Dry Land Farm, Dundaye</v>
      </c>
      <c r="BB639" s="3" t="str">
        <v>Sokoto Teaching and Research Dry Land Farm, Dundaye</v>
      </c>
      <c r="BC639" s="3" t="str">
        <v>Sokoto Teaching and Research Dry Land Farm, Dundaye</v>
      </c>
      <c r="BD639" s="3" t="str">
        <v>Sokoto Teaching and Research Dry Land Farm, Dundaye</v>
      </c>
      <c r="BE639" s="3" t="str">
        <v>Sokoto Teaching and Research Dry Land Farm, Dundaye</v>
      </c>
      <c r="BF639" s="3" t="str">
        <v>Sokoto Teaching and Research Dry Land Farm, Dundaye</v>
      </c>
      <c r="BG639" s="3" t="str">
        <v>Sokoto Teaching and Research Dry Land Farm, Dundaye</v>
      </c>
      <c r="BH639" s="3" t="str">
        <v>Sokoto Teaching and Research Dry Land Farm, Dundaye</v>
      </c>
      <c r="BI639" s="3" t="str">
        <v>Sokoto Teaching and Research Dry Land Farm, Dundaye</v>
      </c>
      <c r="BJ639" s="3" t="str">
        <v>Sokoto Teaching and Research Dry Land Farm, Dundaye</v>
      </c>
      <c r="BK639" s="3" t="str">
        <v>Sokoto Teaching and Research Dry Land Farm, Dundaye</v>
      </c>
      <c r="BL639" s="3" t="str">
        <v>Sokoto Teaching and Research Dry Land Farm, Dundaye</v>
      </c>
      <c r="BM639" s="3" t="str">
        <v>Sokoto Teaching and Research Dry Land Farm, Dundaye</v>
      </c>
      <c r="BN639" s="3" t="str">
        <v>Sokoto Teaching and Research Dry Land Farm, Dundaye</v>
      </c>
      <c r="BO639" s="3" t="str">
        <v>Sokoto Teaching and Research Dry Land Farm, Dundaye</v>
      </c>
      <c r="BP639" s="3" t="str">
        <v>Sokoto Teaching and Research Dry Land Farm, Dundaye</v>
      </c>
      <c r="BQ639" s="3" t="str">
        <v>Sokoto Teaching and Research Dry Land Farm, Dundaye</v>
      </c>
      <c r="BR639" s="3" t="str">
        <v>Sokoto Teaching and Research Dry Land Farm, Dundaye</v>
      </c>
      <c r="BS639" s="3" t="str">
        <v>Sokoto Teaching and Research Dry Land Farm, Dundaye</v>
      </c>
      <c r="BT639" s="3" t="str">
        <v>Sokoto Teaching and Research Dry Land Farm, Dundaye</v>
      </c>
      <c r="BU639" s="3" t="str">
        <v>Sokoto Teaching and Research Dry Land Farm, Dundaye</v>
      </c>
      <c r="BV639" s="3" t="str">
        <v>Sokoto Teaching and Research Dry Land Farm, Dundaye</v>
      </c>
      <c r="BW639" s="3" t="str">
        <v>Sokoto Teaching and Research Dry Land Farm, Dundaye</v>
      </c>
      <c r="BX639" s="3" t="str">
        <v>Sokoto Teaching and Research Dry Land Farm, Dundaye</v>
      </c>
      <c r="BY639" s="3" t="str">
        <v>Sokoto Teaching and Research Dry Land Farm, Dundaye</v>
      </c>
      <c r="BZ639" s="3" t="str">
        <v>Sokoto Teaching and Research Dry Land Farm, Dundaye</v>
      </c>
      <c r="CA639" s="3" t="str">
        <v>Sokoto Teaching and Research Dry Land Farm, Dundaye</v>
      </c>
      <c r="CB639" s="3" t="str">
        <v>Sokoto Teaching and Research Dry Land Farm, Dundaye</v>
      </c>
      <c r="CC639" s="3" t="str">
        <v>Sokoto Teaching and Research Dry Land Farm, Dundaye</v>
      </c>
      <c r="CD639" s="3" t="str">
        <v>Sokoto Teaching and Research Dry Land Farm, Dundaye</v>
      </c>
      <c r="CE639" s="3" t="str">
        <v>Sokoto Teaching and Research Dry Land Farm, Dundaye</v>
      </c>
      <c r="CF639" s="3" t="str">
        <v>Sokoto Teaching and Research Dry Land Farm, Dundaye</v>
      </c>
      <c r="CG639" s="3" t="str">
        <v>Sokoto Teaching and Research Dry Land Farm, Dundaye</v>
      </c>
      <c r="CK639" s="3" t="str">
        <v>Sokoto Teaching and Research Dry Land Farm, Dundaye</v>
      </c>
      <c r="CM639" s="3" t="str">
        <v>Sokoto Teaching and Research Dry Land Farm, Dundaye</v>
      </c>
      <c r="CN639" s="3" t="str">
        <v>Sokoto Teaching and Research Dry Land Farm, Dundaye</v>
      </c>
      <c r="CO639" s="3" t="str">
        <v>Sokoto Teaching and Research Dry Land Farm, Dundaye</v>
      </c>
      <c r="CP639" s="3" t="str">
        <v>Sokoto Teaching and Research Dry Land Farm, Dundaye</v>
      </c>
      <c r="CQ639" s="3" t="str">
        <v>Sokoto Teaching and Research Dry Land Farm, Dundaye</v>
      </c>
      <c r="CR639" s="3" t="str">
        <v>Sokoto Teaching and Research Dry Land Farm, Dundaye</v>
      </c>
      <c r="CS639" s="3" t="str">
        <v>Sokoto Teaching and Research Dry Land Farm, Dundaye</v>
      </c>
      <c r="CT639" s="3" t="str">
        <v>Sokoto Teaching and Research Dry Land Farm, Dundaye</v>
      </c>
      <c r="CU639" s="3" t="str">
        <v>Sokoto Teaching and Research Dry Land Farm, Dundaye</v>
      </c>
      <c r="CV639" s="3" t="str">
        <v>Sokoto Teaching and Research Dry Land Farm, Dundaye</v>
      </c>
      <c r="CW639" s="3" t="str">
        <v>Sokoto Teaching and Research Dry Land Farm, Dundaye</v>
      </c>
      <c r="CX639" s="3" t="str">
        <v>Sokoto Teaching and Research Dry Land Farm, Dundaye</v>
      </c>
      <c r="CY639" s="3" t="str">
        <v>Sokoto Teaching and Research Dry Land Farm, Dundaye</v>
      </c>
      <c r="CZ639" s="3" t="str">
        <v>Sokoto Teaching and Research Dry Land Farm, Dundaye</v>
      </c>
      <c r="DA639" s="3" t="str">
        <v>Sokoto Teaching and Research Dry Land Farm, Dundaye</v>
      </c>
      <c r="DB639" s="3" t="str">
        <v>Sokoto Teaching and Research Dry Land Farm, Dundaye</v>
      </c>
      <c r="DC639" s="3" t="str">
        <v>Sokoto Teaching and Research Dry Land Farm, Dundaye</v>
      </c>
      <c r="DD639" s="3" t="str">
        <v>Sokoto Teaching and Research Dry Land Farm, Dundaye</v>
      </c>
      <c r="DE639" s="3" t="str">
        <v>Sokoto Teaching and Research Dry Land Farm, Dundaye</v>
      </c>
      <c r="DF639" s="3" t="str">
        <v>Sokoto Teaching and Research Dry Land Farm, Dundaye</v>
      </c>
      <c r="DG639" s="3" t="str">
        <v>Sokoto Teaching and Research Dry Land Farm, Dundaye</v>
      </c>
      <c r="DH639" s="3" t="str">
        <v>Sokoto Teaching and Research Dry Land Farm, Dundaye</v>
      </c>
      <c r="DI639" s="3" t="str">
        <v>Sokoto Teaching and Research Dry Land Farm, Dundaye</v>
      </c>
      <c r="DJ639" s="3" t="str">
        <v>Sokoto Teaching and Research Dry Land Farm, Dundaye</v>
      </c>
      <c r="DK639" s="3" t="str">
        <v>Sokoto Teaching and Research Dry Land Farm, Dundaye</v>
      </c>
      <c r="DL639" s="3" t="str">
        <v>Sokoto Teaching and Research Dry Land Farm, Dundaye</v>
      </c>
      <c r="DM639" s="3" t="str">
        <v>Sokoto Teaching and Research Dry Land Farm, Dundaye</v>
      </c>
      <c r="DN639" s="3" t="str">
        <v>Sokoto Teaching and Research Dry Land Farm, Dundaye</v>
      </c>
      <c r="DO639" s="3" t="str">
        <v>Sokoto Teaching and Research Dry Land Farm, Dundaye</v>
      </c>
      <c r="DP639" s="3" t="str">
        <v>Sokoto Teaching and Research Dry Land Farm, Dundaye</v>
      </c>
    </row>
    <row r="640" spans="1:120" ht="14.5" x14ac:dyDescent="0.35">
      <c r="A640" s="3">
        <v>12.65</v>
      </c>
      <c r="B640" s="3">
        <v>-7.9329999999999998</v>
      </c>
      <c r="C640" s="3" t="s">
        <v>181</v>
      </c>
      <c r="D640" s="3" t="s">
        <v>112</v>
      </c>
      <c r="E640" s="3" t="s">
        <v>13661</v>
      </c>
      <c r="F640" s="3">
        <v>2400</v>
      </c>
      <c r="G640"/>
      <c r="H640" s="3" t="str">
        <f>CONCATENATE(site_list[[#This Row],[Country]],site_list[[#This Row],[Site.ID]])</f>
        <v>MaliSotuba Agronomic Research Station, Bamako</v>
      </c>
      <c r="BB640" s="3" t="str">
        <v>Sotuba Agronomic Research Station, Bamako</v>
      </c>
      <c r="BC640" s="3" t="str">
        <v>Sotuba Agronomic Research Station, Bamako</v>
      </c>
      <c r="BD640" s="3" t="str">
        <v>Sotuba Agronomic Research Station, Bamako</v>
      </c>
      <c r="BE640" s="3" t="str">
        <v>Sotuba Agronomic Research Station, Bamako</v>
      </c>
      <c r="BF640" s="3" t="str">
        <v>Sotuba Agronomic Research Station, Bamako</v>
      </c>
      <c r="BG640" s="3" t="str">
        <v>Sotuba Agronomic Research Station, Bamako</v>
      </c>
      <c r="BH640" s="3" t="str">
        <v>Sotuba Agronomic Research Station, Bamako</v>
      </c>
      <c r="BI640" s="3" t="str">
        <v>Sotuba Agronomic Research Station, Bamako</v>
      </c>
      <c r="BJ640" s="3" t="str">
        <v>Sotuba Agronomic Research Station, Bamako</v>
      </c>
      <c r="BK640" s="3" t="str">
        <v>Sotuba Agronomic Research Station, Bamako</v>
      </c>
      <c r="BL640" s="3" t="str">
        <v>Sotuba Agronomic Research Station, Bamako</v>
      </c>
      <c r="BM640" s="3" t="str">
        <v>Sotuba Agronomic Research Station, Bamako</v>
      </c>
      <c r="BN640" s="3" t="str">
        <v>Sotuba Agronomic Research Station, Bamako</v>
      </c>
      <c r="BO640" s="3" t="str">
        <v>Sotuba Agronomic Research Station, Bamako</v>
      </c>
      <c r="BP640" s="3" t="str">
        <v>Sotuba Agronomic Research Station, Bamako</v>
      </c>
      <c r="BQ640" s="3" t="str">
        <v>Sotuba Agronomic Research Station, Bamako</v>
      </c>
      <c r="BR640" s="3" t="str">
        <v>Sotuba Agronomic Research Station, Bamako</v>
      </c>
      <c r="BS640" s="3" t="str">
        <v>Sotuba Agronomic Research Station, Bamako</v>
      </c>
      <c r="BT640" s="3" t="str">
        <v>Sotuba Agronomic Research Station, Bamako</v>
      </c>
      <c r="BU640" s="3" t="str">
        <v>Sotuba Agronomic Research Station, Bamako</v>
      </c>
      <c r="BV640" s="3" t="str">
        <v>Sotuba Agronomic Research Station, Bamako</v>
      </c>
      <c r="BW640" s="3" t="str">
        <v>Sotuba Agronomic Research Station, Bamako</v>
      </c>
      <c r="BX640" s="3" t="str">
        <v>Sotuba Agronomic Research Station, Bamako</v>
      </c>
      <c r="BY640" s="3" t="str">
        <v>Sotuba Agronomic Research Station, Bamako</v>
      </c>
      <c r="BZ640" s="3" t="str">
        <v>Sotuba Agronomic Research Station, Bamako</v>
      </c>
      <c r="CA640" s="3" t="str">
        <v>Sotuba Agronomic Research Station, Bamako</v>
      </c>
      <c r="CB640" s="3" t="str">
        <v>Sotuba Agronomic Research Station, Bamako</v>
      </c>
      <c r="CC640" s="3" t="str">
        <v>Sotuba Agronomic Research Station, Bamako</v>
      </c>
      <c r="CD640" s="3" t="str">
        <v>Sotuba Agronomic Research Station, Bamako</v>
      </c>
      <c r="CE640" s="3" t="str">
        <v>Sotuba Agronomic Research Station, Bamako</v>
      </c>
      <c r="CF640" s="3" t="str">
        <v>Sotuba Agronomic Research Station, Bamako</v>
      </c>
      <c r="CG640" s="3" t="str">
        <v>Sotuba Agronomic Research Station, Bamako</v>
      </c>
      <c r="CK640" s="3" t="str">
        <v>Sotuba Agronomic Research Station, Bamako</v>
      </c>
      <c r="CM640" s="3" t="str">
        <v>Sotuba Agronomic Research Station, Bamako</v>
      </c>
      <c r="CN640" s="3" t="str">
        <v>Sotuba Agronomic Research Station, Bamako</v>
      </c>
      <c r="CO640" s="3" t="str">
        <v>Sotuba Agronomic Research Station, Bamako</v>
      </c>
      <c r="CP640" s="3" t="str">
        <v>Sotuba Agronomic Research Station, Bamako</v>
      </c>
      <c r="CQ640" s="3" t="str">
        <v>Sotuba Agronomic Research Station, Bamako</v>
      </c>
      <c r="CR640" s="3" t="str">
        <v>Sotuba Agronomic Research Station, Bamako</v>
      </c>
      <c r="CS640" s="3" t="str">
        <v>Sotuba Agronomic Research Station, Bamako</v>
      </c>
      <c r="CT640" s="3" t="str">
        <v>Sotuba Agronomic Research Station, Bamako</v>
      </c>
      <c r="CU640" s="3" t="str">
        <v>Sotuba Agronomic Research Station, Bamako</v>
      </c>
      <c r="CV640" s="3" t="str">
        <v>Sotuba Agronomic Research Station, Bamako</v>
      </c>
      <c r="CW640" s="3" t="str">
        <v>Sotuba Agronomic Research Station, Bamako</v>
      </c>
      <c r="CX640" s="3" t="str">
        <v>Sotuba Agronomic Research Station, Bamako</v>
      </c>
      <c r="CY640" s="3" t="str">
        <v>Sotuba Agronomic Research Station, Bamako</v>
      </c>
      <c r="CZ640" s="3" t="str">
        <v>Sotuba Agronomic Research Station, Bamako</v>
      </c>
      <c r="DA640" s="3" t="str">
        <v>Sotuba Agronomic Research Station, Bamako</v>
      </c>
      <c r="DB640" s="3" t="str">
        <v>Sotuba Agronomic Research Station, Bamako</v>
      </c>
      <c r="DC640" s="3" t="str">
        <v>Sotuba Agronomic Research Station, Bamako</v>
      </c>
      <c r="DD640" s="3" t="str">
        <v>Sotuba Agronomic Research Station, Bamako</v>
      </c>
      <c r="DE640" s="3" t="str">
        <v>Sotuba Agronomic Research Station, Bamako</v>
      </c>
      <c r="DF640" s="3" t="str">
        <v>Sotuba Agronomic Research Station, Bamako</v>
      </c>
      <c r="DG640" s="3" t="str">
        <v>Sotuba Agronomic Research Station, Bamako</v>
      </c>
      <c r="DH640" s="3" t="str">
        <v>Sotuba Agronomic Research Station, Bamako</v>
      </c>
      <c r="DI640" s="3" t="str">
        <v>Sotuba Agronomic Research Station, Bamako</v>
      </c>
      <c r="DJ640" s="3" t="str">
        <v>Sotuba Agronomic Research Station, Bamako</v>
      </c>
      <c r="DK640" s="3" t="str">
        <v>Sotuba Agronomic Research Station, Bamako</v>
      </c>
      <c r="DL640" s="3" t="str">
        <v>Sotuba Agronomic Research Station, Bamako</v>
      </c>
      <c r="DM640" s="3" t="str">
        <v>Sotuba Agronomic Research Station, Bamako</v>
      </c>
      <c r="DN640" s="3" t="str">
        <v>Sotuba Agronomic Research Station, Bamako</v>
      </c>
      <c r="DO640" s="3" t="str">
        <v>Sotuba Agronomic Research Station, Bamako</v>
      </c>
      <c r="DP640" s="3" t="str">
        <v>Sotuba Agronomic Research Station, Bamako</v>
      </c>
    </row>
    <row r="641" spans="1:120" ht="14.5" x14ac:dyDescent="0.35">
      <c r="A641" s="3">
        <v>-23.334800000000001</v>
      </c>
      <c r="B641" s="3">
        <v>-51.2014</v>
      </c>
      <c r="C641" s="3" t="s">
        <v>9239</v>
      </c>
      <c r="D641" s="3" t="s">
        <v>112</v>
      </c>
      <c r="E641" s="3" t="s">
        <v>9745</v>
      </c>
      <c r="F641" s="3">
        <v>800</v>
      </c>
      <c r="G641"/>
      <c r="H641" s="3" t="str">
        <f>CONCATENATE(site_list[[#This Row],[Country]],site_list[[#This Row],[Site.ID]])</f>
        <v>BrazilState University of Londrina</v>
      </c>
      <c r="BB641" s="3" t="str">
        <v>State University of Londrina</v>
      </c>
      <c r="BC641" s="3" t="str">
        <v>State University of Londrina</v>
      </c>
      <c r="BD641" s="3" t="str">
        <v>State University of Londrina</v>
      </c>
      <c r="BE641" s="3" t="str">
        <v>State University of Londrina</v>
      </c>
      <c r="BF641" s="3" t="str">
        <v>State University of Londrina</v>
      </c>
      <c r="BG641" s="3" t="str">
        <v>State University of Londrina</v>
      </c>
      <c r="BH641" s="3" t="str">
        <v>State University of Londrina</v>
      </c>
      <c r="BI641" s="3" t="str">
        <v>State University of Londrina</v>
      </c>
      <c r="BJ641" s="3" t="str">
        <v>State University of Londrina</v>
      </c>
      <c r="BK641" s="3" t="str">
        <v>State University of Londrina</v>
      </c>
      <c r="BL641" s="3" t="str">
        <v>State University of Londrina</v>
      </c>
      <c r="BM641" s="3" t="str">
        <v>State University of Londrina</v>
      </c>
      <c r="BN641" s="3" t="str">
        <v>State University of Londrina</v>
      </c>
      <c r="BO641" s="3" t="str">
        <v>State University of Londrina</v>
      </c>
      <c r="BP641" s="3" t="str">
        <v>State University of Londrina</v>
      </c>
      <c r="BQ641" s="3" t="str">
        <v>State University of Londrina</v>
      </c>
      <c r="BR641" s="3" t="str">
        <v>State University of Londrina</v>
      </c>
      <c r="BS641" s="3" t="str">
        <v>State University of Londrina</v>
      </c>
      <c r="BT641" s="3" t="str">
        <v>State University of Londrina</v>
      </c>
      <c r="BU641" s="3" t="str">
        <v>State University of Londrina</v>
      </c>
      <c r="BV641" s="3" t="str">
        <v>State University of Londrina</v>
      </c>
      <c r="BW641" s="3" t="str">
        <v>State University of Londrina</v>
      </c>
      <c r="BX641" s="3" t="str">
        <v>State University of Londrina</v>
      </c>
      <c r="BY641" s="3" t="str">
        <v>State University of Londrina</v>
      </c>
      <c r="BZ641" s="3" t="str">
        <v>State University of Londrina</v>
      </c>
      <c r="CA641" s="3" t="str">
        <v>State University of Londrina</v>
      </c>
      <c r="CB641" s="3" t="str">
        <v>State University of Londrina</v>
      </c>
      <c r="CC641" s="3" t="str">
        <v>State University of Londrina</v>
      </c>
      <c r="CD641" s="3" t="str">
        <v>State University of Londrina</v>
      </c>
      <c r="CE641" s="3" t="str">
        <v>State University of Londrina</v>
      </c>
      <c r="CF641" s="3" t="str">
        <v>State University of Londrina</v>
      </c>
      <c r="CG641" s="3" t="str">
        <v>State University of Londrina</v>
      </c>
      <c r="CK641" s="3" t="str">
        <v>State University of Londrina</v>
      </c>
      <c r="CM641" s="3" t="str">
        <v>State University of Londrina</v>
      </c>
      <c r="CN641" s="3" t="str">
        <v>State University of Londrina</v>
      </c>
      <c r="CO641" s="3" t="str">
        <v>State University of Londrina</v>
      </c>
      <c r="CP641" s="3" t="str">
        <v>State University of Londrina</v>
      </c>
      <c r="CQ641" s="3" t="str">
        <v>State University of Londrina</v>
      </c>
      <c r="CR641" s="3" t="str">
        <v>State University of Londrina</v>
      </c>
      <c r="CS641" s="3" t="str">
        <v>State University of Londrina</v>
      </c>
      <c r="CT641" s="3" t="str">
        <v>State University of Londrina</v>
      </c>
      <c r="CU641" s="3" t="str">
        <v>State University of Londrina</v>
      </c>
      <c r="CV641" s="3" t="str">
        <v>State University of Londrina</v>
      </c>
      <c r="CW641" s="3" t="str">
        <v>State University of Londrina</v>
      </c>
      <c r="CX641" s="3" t="str">
        <v>State University of Londrina</v>
      </c>
      <c r="CY641" s="3" t="str">
        <v>State University of Londrina</v>
      </c>
      <c r="CZ641" s="3" t="str">
        <v>State University of Londrina</v>
      </c>
      <c r="DA641" s="3" t="str">
        <v>State University of Londrina</v>
      </c>
      <c r="DB641" s="3" t="str">
        <v>State University of Londrina</v>
      </c>
      <c r="DC641" s="3" t="str">
        <v>State University of Londrina</v>
      </c>
      <c r="DD641" s="3" t="str">
        <v>State University of Londrina</v>
      </c>
      <c r="DE641" s="3" t="str">
        <v>State University of Londrina</v>
      </c>
      <c r="DF641" s="3" t="str">
        <v>State University of Londrina</v>
      </c>
      <c r="DG641" s="3" t="str">
        <v>State University of Londrina</v>
      </c>
      <c r="DH641" s="3" t="str">
        <v>State University of Londrina</v>
      </c>
      <c r="DI641" s="3" t="str">
        <v>State University of Londrina</v>
      </c>
      <c r="DJ641" s="3" t="str">
        <v>State University of Londrina</v>
      </c>
      <c r="DK641" s="3" t="str">
        <v>State University of Londrina</v>
      </c>
      <c r="DL641" s="3" t="str">
        <v>State University of Londrina</v>
      </c>
      <c r="DM641" s="3" t="str">
        <v>State University of Londrina</v>
      </c>
      <c r="DN641" s="3" t="str">
        <v>State University of Londrina</v>
      </c>
      <c r="DO641" s="3" t="str">
        <v>State University of Londrina</v>
      </c>
      <c r="DP641" s="3" t="str">
        <v>State University of Londrina</v>
      </c>
    </row>
    <row r="642" spans="1:120" ht="14.5" x14ac:dyDescent="0.35">
      <c r="A642" s="3">
        <v>7.3017799999999999</v>
      </c>
      <c r="B642" s="3">
        <v>5.1356799999999998</v>
      </c>
      <c r="C642" s="3" t="s">
        <v>196</v>
      </c>
      <c r="D642" s="3" t="s">
        <v>107</v>
      </c>
      <c r="E642" s="3" t="s">
        <v>7780</v>
      </c>
      <c r="F642" s="3">
        <v>1000</v>
      </c>
      <c r="G642"/>
      <c r="H642" s="3" t="str">
        <f>CONCATENATE(site_list[[#This Row],[Country]],site_list[[#This Row],[Site.ID]])</f>
        <v>NigeriaSTEP-B, FUT, Akure</v>
      </c>
      <c r="BB642" s="3" t="str">
        <v>STEP-B, FUT, Akure</v>
      </c>
      <c r="BC642" s="3" t="str">
        <v>STEP-B, FUT, Akure</v>
      </c>
      <c r="BD642" s="3" t="str">
        <v>STEP-B, FUT, Akure</v>
      </c>
      <c r="BE642" s="3" t="str">
        <v>STEP-B, FUT, Akure</v>
      </c>
      <c r="BF642" s="3" t="str">
        <v>STEP-B, FUT, Akure</v>
      </c>
      <c r="BG642" s="3" t="str">
        <v>STEP-B, FUT, Akure</v>
      </c>
      <c r="BH642" s="3" t="str">
        <v>STEP-B, FUT, Akure</v>
      </c>
      <c r="BI642" s="3" t="str">
        <v>STEP-B, FUT, Akure</v>
      </c>
      <c r="BJ642" s="3" t="str">
        <v>STEP-B, FUT, Akure</v>
      </c>
      <c r="BK642" s="3" t="str">
        <v>STEP-B, FUT, Akure</v>
      </c>
      <c r="BL642" s="3" t="str">
        <v>STEP-B, FUT, Akure</v>
      </c>
      <c r="BM642" s="3" t="str">
        <v>STEP-B, FUT, Akure</v>
      </c>
      <c r="BN642" s="3" t="str">
        <v>STEP-B, FUT, Akure</v>
      </c>
      <c r="BO642" s="3" t="str">
        <v>STEP-B, FUT, Akure</v>
      </c>
      <c r="BP642" s="3" t="str">
        <v>STEP-B, FUT, Akure</v>
      </c>
      <c r="BQ642" s="3" t="str">
        <v>STEP-B, FUT, Akure</v>
      </c>
      <c r="BR642" s="3" t="str">
        <v>STEP-B, FUT, Akure</v>
      </c>
      <c r="BS642" s="3" t="str">
        <v>STEP-B, FUT, Akure</v>
      </c>
      <c r="BT642" s="3" t="str">
        <v>STEP-B, FUT, Akure</v>
      </c>
      <c r="BU642" s="3" t="str">
        <v>STEP-B, FUT, Akure</v>
      </c>
      <c r="BV642" s="3" t="str">
        <v>STEP-B, FUT, Akure</v>
      </c>
      <c r="BW642" s="3" t="str">
        <v>STEP-B, FUT, Akure</v>
      </c>
      <c r="BX642" s="3" t="str">
        <v>STEP-B, FUT, Akure</v>
      </c>
      <c r="BY642" s="3" t="str">
        <v>STEP-B, FUT, Akure</v>
      </c>
      <c r="BZ642" s="3" t="str">
        <v>STEP-B, FUT, Akure</v>
      </c>
      <c r="CA642" s="3" t="str">
        <v>STEP-B, FUT, Akure</v>
      </c>
      <c r="CB642" s="3" t="str">
        <v>STEP-B, FUT, Akure</v>
      </c>
      <c r="CC642" s="3" t="str">
        <v>STEP-B, FUT, Akure</v>
      </c>
      <c r="CD642" s="3" t="str">
        <v>STEP-B, FUT, Akure</v>
      </c>
      <c r="CE642" s="3" t="str">
        <v>STEP-B, FUT, Akure</v>
      </c>
      <c r="CF642" s="3" t="str">
        <v>STEP-B, FUT, Akure</v>
      </c>
      <c r="CG642" s="3" t="str">
        <v>STEP-B, FUT, Akure</v>
      </c>
      <c r="CK642" s="3" t="str">
        <v>STEP-B, FUT, Akure</v>
      </c>
      <c r="CM642" s="3" t="str">
        <v>STEP-B, FUT, Akure</v>
      </c>
      <c r="CN642" s="3" t="str">
        <v>STEP-B, FUT, Akure</v>
      </c>
      <c r="CO642" s="3" t="str">
        <v>STEP-B, FUT, Akure</v>
      </c>
      <c r="CP642" s="3" t="str">
        <v>STEP-B, FUT, Akure</v>
      </c>
      <c r="CQ642" s="3" t="str">
        <v>STEP-B, FUT, Akure</v>
      </c>
      <c r="CR642" s="3" t="str">
        <v>STEP-B, FUT, Akure</v>
      </c>
      <c r="CS642" s="3" t="str">
        <v>STEP-B, FUT, Akure</v>
      </c>
      <c r="CT642" s="3" t="str">
        <v>STEP-B, FUT, Akure</v>
      </c>
      <c r="CU642" s="3" t="str">
        <v>STEP-B, FUT, Akure</v>
      </c>
      <c r="CV642" s="3" t="str">
        <v>STEP-B, FUT, Akure</v>
      </c>
      <c r="CW642" s="3" t="str">
        <v>STEP-B, FUT, Akure</v>
      </c>
      <c r="CX642" s="3" t="str">
        <v>STEP-B, FUT, Akure</v>
      </c>
      <c r="CY642" s="3" t="str">
        <v>STEP-B, FUT, Akure</v>
      </c>
      <c r="CZ642" s="3" t="str">
        <v>STEP-B, FUT, Akure</v>
      </c>
      <c r="DA642" s="3" t="str">
        <v>STEP-B, FUT, Akure</v>
      </c>
      <c r="DB642" s="3" t="str">
        <v>STEP-B, FUT, Akure</v>
      </c>
      <c r="DC642" s="3" t="str">
        <v>STEP-B, FUT, Akure</v>
      </c>
      <c r="DD642" s="3" t="str">
        <v>STEP-B, FUT, Akure</v>
      </c>
      <c r="DE642" s="3" t="str">
        <v>STEP-B, FUT, Akure</v>
      </c>
      <c r="DF642" s="3" t="str">
        <v>STEP-B, FUT, Akure</v>
      </c>
      <c r="DG642" s="3" t="str">
        <v>STEP-B, FUT, Akure</v>
      </c>
      <c r="DH642" s="3" t="str">
        <v>STEP-B, FUT, Akure</v>
      </c>
      <c r="DI642" s="3" t="str">
        <v>STEP-B, FUT, Akure</v>
      </c>
      <c r="DJ642" s="3" t="str">
        <v>STEP-B, FUT, Akure</v>
      </c>
      <c r="DK642" s="3" t="str">
        <v>STEP-B, FUT, Akure</v>
      </c>
      <c r="DL642" s="3" t="str">
        <v>STEP-B, FUT, Akure</v>
      </c>
      <c r="DM642" s="3" t="str">
        <v>STEP-B, FUT, Akure</v>
      </c>
      <c r="DN642" s="3" t="str">
        <v>STEP-B, FUT, Akure</v>
      </c>
      <c r="DO642" s="3" t="str">
        <v>STEP-B, FUT, Akure</v>
      </c>
      <c r="DP642" s="3" t="str">
        <v>STEP-B, FUT, Akure</v>
      </c>
    </row>
    <row r="643" spans="1:120" ht="14.5" x14ac:dyDescent="0.35">
      <c r="A643" s="3">
        <v>-6.8497000000000003</v>
      </c>
      <c r="B643" s="3">
        <v>37.655700000000003</v>
      </c>
      <c r="C643" s="3" t="s">
        <v>226</v>
      </c>
      <c r="D643" s="3" t="s">
        <v>107</v>
      </c>
      <c r="E643" s="3" t="s">
        <v>558</v>
      </c>
      <c r="F643" s="3">
        <v>300</v>
      </c>
      <c r="G643"/>
      <c r="H643" s="3" t="str">
        <f>CONCATENATE(site_list[[#This Row],[Country]],site_list[[#This Row],[Site.ID]])</f>
        <v>TanzaniaSUA Farm, Morogoro</v>
      </c>
      <c r="BB643" s="3" t="str">
        <v>SUA Farm, Morogoro</v>
      </c>
      <c r="BC643" s="3" t="str">
        <v>SUA Farm, Morogoro</v>
      </c>
      <c r="BD643" s="3" t="str">
        <v>SUA Farm, Morogoro</v>
      </c>
      <c r="BE643" s="3" t="str">
        <v>SUA Farm, Morogoro</v>
      </c>
      <c r="BF643" s="3" t="str">
        <v>SUA Farm, Morogoro</v>
      </c>
      <c r="BG643" s="3" t="str">
        <v>SUA Farm, Morogoro</v>
      </c>
      <c r="BH643" s="3" t="str">
        <v>SUA Farm, Morogoro</v>
      </c>
      <c r="BI643" s="3" t="str">
        <v>SUA Farm, Morogoro</v>
      </c>
      <c r="BJ643" s="3" t="str">
        <v>SUA Farm, Morogoro</v>
      </c>
      <c r="BK643" s="3" t="str">
        <v>SUA Farm, Morogoro</v>
      </c>
      <c r="BL643" s="3" t="str">
        <v>SUA Farm, Morogoro</v>
      </c>
      <c r="BM643" s="3" t="str">
        <v>SUA Farm, Morogoro</v>
      </c>
      <c r="BN643" s="3" t="str">
        <v>SUA Farm, Morogoro</v>
      </c>
      <c r="BO643" s="3" t="str">
        <v>SUA Farm, Morogoro</v>
      </c>
      <c r="BP643" s="3" t="str">
        <v>SUA Farm, Morogoro</v>
      </c>
      <c r="BQ643" s="3" t="str">
        <v>SUA Farm, Morogoro</v>
      </c>
      <c r="BR643" s="3" t="str">
        <v>SUA Farm, Morogoro</v>
      </c>
      <c r="BS643" s="3" t="str">
        <v>SUA Farm, Morogoro</v>
      </c>
      <c r="BT643" s="3" t="str">
        <v>SUA Farm, Morogoro</v>
      </c>
      <c r="BU643" s="3" t="str">
        <v>SUA Farm, Morogoro</v>
      </c>
      <c r="BV643" s="3" t="str">
        <v>SUA Farm, Morogoro</v>
      </c>
      <c r="BW643" s="3" t="str">
        <v>SUA Farm, Morogoro</v>
      </c>
      <c r="BX643" s="3" t="str">
        <v>SUA Farm, Morogoro</v>
      </c>
      <c r="BY643" s="3" t="str">
        <v>SUA Farm, Morogoro</v>
      </c>
      <c r="BZ643" s="3" t="str">
        <v>SUA Farm, Morogoro</v>
      </c>
      <c r="CA643" s="3" t="str">
        <v>SUA Farm, Morogoro</v>
      </c>
      <c r="CB643" s="3" t="str">
        <v>SUA Farm, Morogoro</v>
      </c>
      <c r="CC643" s="3" t="str">
        <v>SUA Farm, Morogoro</v>
      </c>
      <c r="CD643" s="3" t="str">
        <v>SUA Farm, Morogoro</v>
      </c>
      <c r="CE643" s="3" t="str">
        <v>SUA Farm, Morogoro</v>
      </c>
      <c r="CF643" s="3" t="str">
        <v>SUA Farm, Morogoro</v>
      </c>
      <c r="CG643" s="3" t="str">
        <v>SUA Farm, Morogoro</v>
      </c>
      <c r="CK643" s="3" t="str">
        <v>SUA Farm, Morogoro</v>
      </c>
      <c r="CM643" s="3" t="str">
        <v>SUA Farm, Morogoro</v>
      </c>
      <c r="CN643" s="3" t="str">
        <v>SUA Farm, Morogoro</v>
      </c>
      <c r="CO643" s="3" t="str">
        <v>SUA Farm, Morogoro</v>
      </c>
      <c r="CP643" s="3" t="str">
        <v>SUA Farm, Morogoro</v>
      </c>
      <c r="CQ643" s="3" t="str">
        <v>SUA Farm, Morogoro</v>
      </c>
      <c r="CR643" s="3" t="str">
        <v>SUA Farm, Morogoro</v>
      </c>
      <c r="CS643" s="3" t="str">
        <v>SUA Farm, Morogoro</v>
      </c>
      <c r="CT643" s="3" t="str">
        <v>SUA Farm, Morogoro</v>
      </c>
      <c r="CU643" s="3" t="str">
        <v>SUA Farm, Morogoro</v>
      </c>
      <c r="CV643" s="3" t="str">
        <v>SUA Farm, Morogoro</v>
      </c>
      <c r="CW643" s="3" t="str">
        <v>SUA Farm, Morogoro</v>
      </c>
      <c r="CX643" s="3" t="str">
        <v>SUA Farm, Morogoro</v>
      </c>
      <c r="CY643" s="3" t="str">
        <v>SUA Farm, Morogoro</v>
      </c>
      <c r="CZ643" s="3" t="str">
        <v>SUA Farm, Morogoro</v>
      </c>
      <c r="DA643" s="3" t="str">
        <v>SUA Farm, Morogoro</v>
      </c>
      <c r="DB643" s="3" t="str">
        <v>SUA Farm, Morogoro</v>
      </c>
      <c r="DC643" s="3" t="str">
        <v>SUA Farm, Morogoro</v>
      </c>
      <c r="DD643" s="3" t="str">
        <v>SUA Farm, Morogoro</v>
      </c>
      <c r="DE643" s="3" t="str">
        <v>SUA Farm, Morogoro</v>
      </c>
      <c r="DF643" s="3" t="str">
        <v>SUA Farm, Morogoro</v>
      </c>
      <c r="DG643" s="3" t="str">
        <v>SUA Farm, Morogoro</v>
      </c>
      <c r="DH643" s="3" t="str">
        <v>SUA Farm, Morogoro</v>
      </c>
      <c r="DI643" s="3" t="str">
        <v>SUA Farm, Morogoro</v>
      </c>
      <c r="DJ643" s="3" t="str">
        <v>SUA Farm, Morogoro</v>
      </c>
      <c r="DK643" s="3" t="str">
        <v>SUA Farm, Morogoro</v>
      </c>
      <c r="DL643" s="3" t="str">
        <v>SUA Farm, Morogoro</v>
      </c>
      <c r="DM643" s="3" t="str">
        <v>SUA Farm, Morogoro</v>
      </c>
      <c r="DN643" s="3" t="str">
        <v>SUA Farm, Morogoro</v>
      </c>
      <c r="DO643" s="3" t="str">
        <v>SUA Farm, Morogoro</v>
      </c>
      <c r="DP643" s="3" t="str">
        <v>SUA Farm, Morogoro</v>
      </c>
    </row>
    <row r="644" spans="1:120" ht="14.5" x14ac:dyDescent="0.35">
      <c r="A644" s="3">
        <v>-6.7915999999999999</v>
      </c>
      <c r="B644" s="3">
        <v>37.632800000000003</v>
      </c>
      <c r="C644" s="3" t="s">
        <v>226</v>
      </c>
      <c r="D644" s="3" t="s">
        <v>107</v>
      </c>
      <c r="E644" s="3" t="s">
        <v>559</v>
      </c>
      <c r="F644" s="3">
        <v>600</v>
      </c>
      <c r="G644"/>
      <c r="H644" s="3" t="str">
        <f>CONCATENATE(site_list[[#This Row],[Country]],site_list[[#This Row],[Site.ID]])</f>
        <v>TanzaniaSUA Solomon Mahlangu Campus, Mazimbu</v>
      </c>
      <c r="BB644" s="3" t="str">
        <v>SUA Solomon Mahlangu Campus, Mazimbu</v>
      </c>
      <c r="BC644" s="3" t="str">
        <v>SUA Solomon Mahlangu Campus, Mazimbu</v>
      </c>
      <c r="BD644" s="3" t="str">
        <v>SUA Solomon Mahlangu Campus, Mazimbu</v>
      </c>
      <c r="BE644" s="3" t="str">
        <v>SUA Solomon Mahlangu Campus, Mazimbu</v>
      </c>
      <c r="BF644" s="3" t="str">
        <v>SUA Solomon Mahlangu Campus, Mazimbu</v>
      </c>
      <c r="BG644" s="3" t="str">
        <v>SUA Solomon Mahlangu Campus, Mazimbu</v>
      </c>
      <c r="BH644" s="3" t="str">
        <v>SUA Solomon Mahlangu Campus, Mazimbu</v>
      </c>
      <c r="BI644" s="3" t="str">
        <v>SUA Solomon Mahlangu Campus, Mazimbu</v>
      </c>
      <c r="BJ644" s="3" t="str">
        <v>SUA Solomon Mahlangu Campus, Mazimbu</v>
      </c>
      <c r="BK644" s="3" t="str">
        <v>SUA Solomon Mahlangu Campus, Mazimbu</v>
      </c>
      <c r="BL644" s="3" t="str">
        <v>SUA Solomon Mahlangu Campus, Mazimbu</v>
      </c>
      <c r="BM644" s="3" t="str">
        <v>SUA Solomon Mahlangu Campus, Mazimbu</v>
      </c>
      <c r="BN644" s="3" t="str">
        <v>SUA Solomon Mahlangu Campus, Mazimbu</v>
      </c>
      <c r="BO644" s="3" t="str">
        <v>SUA Solomon Mahlangu Campus, Mazimbu</v>
      </c>
      <c r="BP644" s="3" t="str">
        <v>SUA Solomon Mahlangu Campus, Mazimbu</v>
      </c>
      <c r="BQ644" s="3" t="str">
        <v>SUA Solomon Mahlangu Campus, Mazimbu</v>
      </c>
      <c r="BR644" s="3" t="str">
        <v>SUA Solomon Mahlangu Campus, Mazimbu</v>
      </c>
      <c r="BS644" s="3" t="str">
        <v>SUA Solomon Mahlangu Campus, Mazimbu</v>
      </c>
      <c r="BT644" s="3" t="str">
        <v>SUA Solomon Mahlangu Campus, Mazimbu</v>
      </c>
      <c r="BU644" s="3" t="str">
        <v>SUA Solomon Mahlangu Campus, Mazimbu</v>
      </c>
      <c r="BV644" s="3" t="str">
        <v>SUA Solomon Mahlangu Campus, Mazimbu</v>
      </c>
      <c r="BW644" s="3" t="str">
        <v>SUA Solomon Mahlangu Campus, Mazimbu</v>
      </c>
      <c r="BX644" s="3" t="str">
        <v>SUA Solomon Mahlangu Campus, Mazimbu</v>
      </c>
      <c r="BY644" s="3" t="str">
        <v>SUA Solomon Mahlangu Campus, Mazimbu</v>
      </c>
      <c r="BZ644" s="3" t="str">
        <v>SUA Solomon Mahlangu Campus, Mazimbu</v>
      </c>
      <c r="CA644" s="3" t="str">
        <v>SUA Solomon Mahlangu Campus, Mazimbu</v>
      </c>
      <c r="CB644" s="3" t="str">
        <v>SUA Solomon Mahlangu Campus, Mazimbu</v>
      </c>
      <c r="CC644" s="3" t="str">
        <v>SUA Solomon Mahlangu Campus, Mazimbu</v>
      </c>
      <c r="CD644" s="3" t="str">
        <v>SUA Solomon Mahlangu Campus, Mazimbu</v>
      </c>
      <c r="CE644" s="3" t="str">
        <v>SUA Solomon Mahlangu Campus, Mazimbu</v>
      </c>
      <c r="CF644" s="3" t="str">
        <v>SUA Solomon Mahlangu Campus, Mazimbu</v>
      </c>
      <c r="CG644" s="3" t="str">
        <v>SUA Solomon Mahlangu Campus, Mazimbu</v>
      </c>
      <c r="CK644" s="3" t="str">
        <v>SUA Solomon Mahlangu Campus, Mazimbu</v>
      </c>
      <c r="CM644" s="3" t="str">
        <v>SUA Solomon Mahlangu Campus, Mazimbu</v>
      </c>
      <c r="CN644" s="3" t="str">
        <v>SUA Solomon Mahlangu Campus, Mazimbu</v>
      </c>
      <c r="CO644" s="3" t="str">
        <v>SUA Solomon Mahlangu Campus, Mazimbu</v>
      </c>
      <c r="CP644" s="3" t="str">
        <v>SUA Solomon Mahlangu Campus, Mazimbu</v>
      </c>
      <c r="CQ644" s="3" t="str">
        <v>SUA Solomon Mahlangu Campus, Mazimbu</v>
      </c>
      <c r="CR644" s="3" t="str">
        <v>SUA Solomon Mahlangu Campus, Mazimbu</v>
      </c>
      <c r="CS644" s="3" t="str">
        <v>SUA Solomon Mahlangu Campus, Mazimbu</v>
      </c>
      <c r="CT644" s="3" t="str">
        <v>SUA Solomon Mahlangu Campus, Mazimbu</v>
      </c>
      <c r="CU644" s="3" t="str">
        <v>SUA Solomon Mahlangu Campus, Mazimbu</v>
      </c>
      <c r="CV644" s="3" t="str">
        <v>SUA Solomon Mahlangu Campus, Mazimbu</v>
      </c>
      <c r="CW644" s="3" t="str">
        <v>SUA Solomon Mahlangu Campus, Mazimbu</v>
      </c>
      <c r="CX644" s="3" t="str">
        <v>SUA Solomon Mahlangu Campus, Mazimbu</v>
      </c>
      <c r="CY644" s="3" t="str">
        <v>SUA Solomon Mahlangu Campus, Mazimbu</v>
      </c>
      <c r="CZ644" s="3" t="str">
        <v>SUA Solomon Mahlangu Campus, Mazimbu</v>
      </c>
      <c r="DA644" s="3" t="str">
        <v>SUA Solomon Mahlangu Campus, Mazimbu</v>
      </c>
      <c r="DB644" s="3" t="str">
        <v>SUA Solomon Mahlangu Campus, Mazimbu</v>
      </c>
      <c r="DC644" s="3" t="str">
        <v>SUA Solomon Mahlangu Campus, Mazimbu</v>
      </c>
      <c r="DD644" s="3" t="str">
        <v>SUA Solomon Mahlangu Campus, Mazimbu</v>
      </c>
      <c r="DE644" s="3" t="str">
        <v>SUA Solomon Mahlangu Campus, Mazimbu</v>
      </c>
      <c r="DF644" s="3" t="str">
        <v>SUA Solomon Mahlangu Campus, Mazimbu</v>
      </c>
      <c r="DG644" s="3" t="str">
        <v>SUA Solomon Mahlangu Campus, Mazimbu</v>
      </c>
      <c r="DH644" s="3" t="str">
        <v>SUA Solomon Mahlangu Campus, Mazimbu</v>
      </c>
      <c r="DI644" s="3" t="str">
        <v>SUA Solomon Mahlangu Campus, Mazimbu</v>
      </c>
      <c r="DJ644" s="3" t="str">
        <v>SUA Solomon Mahlangu Campus, Mazimbu</v>
      </c>
      <c r="DK644" s="3" t="str">
        <v>SUA Solomon Mahlangu Campus, Mazimbu</v>
      </c>
      <c r="DL644" s="3" t="str">
        <v>SUA Solomon Mahlangu Campus, Mazimbu</v>
      </c>
      <c r="DM644" s="3" t="str">
        <v>SUA Solomon Mahlangu Campus, Mazimbu</v>
      </c>
      <c r="DN644" s="3" t="str">
        <v>SUA Solomon Mahlangu Campus, Mazimbu</v>
      </c>
      <c r="DO644" s="3" t="str">
        <v>SUA Solomon Mahlangu Campus, Mazimbu</v>
      </c>
      <c r="DP644" s="3" t="str">
        <v>SUA Solomon Mahlangu Campus, Mazimbu</v>
      </c>
    </row>
    <row r="645" spans="1:120" ht="14.5" x14ac:dyDescent="0.35">
      <c r="A645" s="3">
        <v>-25.552779999999998</v>
      </c>
      <c r="B645" s="3">
        <v>31.955829999999999</v>
      </c>
      <c r="C645" s="3" t="s">
        <v>215</v>
      </c>
      <c r="D645" s="3" t="s">
        <v>107</v>
      </c>
      <c r="E645" s="3" t="s">
        <v>7781</v>
      </c>
      <c r="F645" s="3">
        <v>1500</v>
      </c>
      <c r="G645"/>
      <c r="H645" s="3" t="str">
        <f>CONCATENATE(site_list[[#This Row],[Country]],site_list[[#This Row],[Site.ID]])</f>
        <v>South AfricaSugarcane Research Institute, Komatipoort</v>
      </c>
      <c r="BB645" s="3" t="str">
        <v>Sugarcane Research Institute, Komatipoort</v>
      </c>
      <c r="BC645" s="3" t="str">
        <v>Sugarcane Research Institute, Komatipoort</v>
      </c>
      <c r="BD645" s="3" t="str">
        <v>Sugarcane Research Institute, Komatipoort</v>
      </c>
      <c r="BE645" s="3" t="str">
        <v>Sugarcane Research Institute, Komatipoort</v>
      </c>
      <c r="BF645" s="3" t="str">
        <v>Sugarcane Research Institute, Komatipoort</v>
      </c>
      <c r="BG645" s="3" t="str">
        <v>Sugarcane Research Institute, Komatipoort</v>
      </c>
      <c r="BH645" s="3" t="str">
        <v>Sugarcane Research Institute, Komatipoort</v>
      </c>
      <c r="BI645" s="3" t="str">
        <v>Sugarcane Research Institute, Komatipoort</v>
      </c>
      <c r="BJ645" s="3" t="str">
        <v>Sugarcane Research Institute, Komatipoort</v>
      </c>
      <c r="BK645" s="3" t="str">
        <v>Sugarcane Research Institute, Komatipoort</v>
      </c>
      <c r="BL645" s="3" t="str">
        <v>Sugarcane Research Institute, Komatipoort</v>
      </c>
      <c r="BM645" s="3" t="str">
        <v>Sugarcane Research Institute, Komatipoort</v>
      </c>
      <c r="BN645" s="3" t="str">
        <v>Sugarcane Research Institute, Komatipoort</v>
      </c>
      <c r="BO645" s="3" t="str">
        <v>Sugarcane Research Institute, Komatipoort</v>
      </c>
      <c r="BP645" s="3" t="str">
        <v>Sugarcane Research Institute, Komatipoort</v>
      </c>
      <c r="BQ645" s="3" t="str">
        <v>Sugarcane Research Institute, Komatipoort</v>
      </c>
      <c r="BR645" s="3" t="str">
        <v>Sugarcane Research Institute, Komatipoort</v>
      </c>
      <c r="BS645" s="3" t="str">
        <v>Sugarcane Research Institute, Komatipoort</v>
      </c>
      <c r="BT645" s="3" t="str">
        <v>Sugarcane Research Institute, Komatipoort</v>
      </c>
      <c r="BU645" s="3" t="str">
        <v>Sugarcane Research Institute, Komatipoort</v>
      </c>
      <c r="BV645" s="3" t="str">
        <v>Sugarcane Research Institute, Komatipoort</v>
      </c>
      <c r="BW645" s="3" t="str">
        <v>Sugarcane Research Institute, Komatipoort</v>
      </c>
      <c r="BX645" s="3" t="str">
        <v>Sugarcane Research Institute, Komatipoort</v>
      </c>
      <c r="BY645" s="3" t="str">
        <v>Sugarcane Research Institute, Komatipoort</v>
      </c>
      <c r="BZ645" s="3" t="str">
        <v>Sugarcane Research Institute, Komatipoort</v>
      </c>
      <c r="CA645" s="3" t="str">
        <v>Sugarcane Research Institute, Komatipoort</v>
      </c>
      <c r="CB645" s="3" t="str">
        <v>Sugarcane Research Institute, Komatipoort</v>
      </c>
      <c r="CC645" s="3" t="str">
        <v>Sugarcane Research Institute, Komatipoort</v>
      </c>
      <c r="CD645" s="3" t="str">
        <v>Sugarcane Research Institute, Komatipoort</v>
      </c>
      <c r="CE645" s="3" t="str">
        <v>Sugarcane Research Institute, Komatipoort</v>
      </c>
      <c r="CF645" s="3" t="str">
        <v>Sugarcane Research Institute, Komatipoort</v>
      </c>
      <c r="CG645" s="3" t="str">
        <v>Sugarcane Research Institute, Komatipoort</v>
      </c>
      <c r="CK645" s="3" t="str">
        <v>Sugarcane Research Institute, Komatipoort</v>
      </c>
      <c r="CM645" s="3" t="str">
        <v>Sugarcane Research Institute, Komatipoort</v>
      </c>
      <c r="CN645" s="3" t="str">
        <v>Sugarcane Research Institute, Komatipoort</v>
      </c>
      <c r="CO645" s="3" t="str">
        <v>Sugarcane Research Institute, Komatipoort</v>
      </c>
      <c r="CP645" s="3" t="str">
        <v>Sugarcane Research Institute, Komatipoort</v>
      </c>
      <c r="CQ645" s="3" t="str">
        <v>Sugarcane Research Institute, Komatipoort</v>
      </c>
      <c r="CR645" s="3" t="str">
        <v>Sugarcane Research Institute, Komatipoort</v>
      </c>
      <c r="CS645" s="3" t="str">
        <v>Sugarcane Research Institute, Komatipoort</v>
      </c>
      <c r="CT645" s="3" t="str">
        <v>Sugarcane Research Institute, Komatipoort</v>
      </c>
      <c r="CU645" s="3" t="str">
        <v>Sugarcane Research Institute, Komatipoort</v>
      </c>
      <c r="CV645" s="3" t="str">
        <v>Sugarcane Research Institute, Komatipoort</v>
      </c>
      <c r="CW645" s="3" t="str">
        <v>Sugarcane Research Institute, Komatipoort</v>
      </c>
      <c r="CX645" s="3" t="str">
        <v>Sugarcane Research Institute, Komatipoort</v>
      </c>
      <c r="CY645" s="3" t="str">
        <v>Sugarcane Research Institute, Komatipoort</v>
      </c>
      <c r="CZ645" s="3" t="str">
        <v>Sugarcane Research Institute, Komatipoort</v>
      </c>
      <c r="DA645" s="3" t="str">
        <v>Sugarcane Research Institute, Komatipoort</v>
      </c>
      <c r="DB645" s="3" t="str">
        <v>Sugarcane Research Institute, Komatipoort</v>
      </c>
      <c r="DC645" s="3" t="str">
        <v>Sugarcane Research Institute, Komatipoort</v>
      </c>
      <c r="DD645" s="3" t="str">
        <v>Sugarcane Research Institute, Komatipoort</v>
      </c>
      <c r="DE645" s="3" t="str">
        <v>Sugarcane Research Institute, Komatipoort</v>
      </c>
      <c r="DF645" s="3" t="str">
        <v>Sugarcane Research Institute, Komatipoort</v>
      </c>
      <c r="DG645" s="3" t="str">
        <v>Sugarcane Research Institute, Komatipoort</v>
      </c>
      <c r="DH645" s="3" t="str">
        <v>Sugarcane Research Institute, Komatipoort</v>
      </c>
      <c r="DI645" s="3" t="str">
        <v>Sugarcane Research Institute, Komatipoort</v>
      </c>
      <c r="DJ645" s="3" t="str">
        <v>Sugarcane Research Institute, Komatipoort</v>
      </c>
      <c r="DK645" s="3" t="str">
        <v>Sugarcane Research Institute, Komatipoort</v>
      </c>
      <c r="DL645" s="3" t="str">
        <v>Sugarcane Research Institute, Komatipoort</v>
      </c>
      <c r="DM645" s="3" t="str">
        <v>Sugarcane Research Institute, Komatipoort</v>
      </c>
      <c r="DN645" s="3" t="str">
        <v>Sugarcane Research Institute, Komatipoort</v>
      </c>
      <c r="DO645" s="3" t="str">
        <v>Sugarcane Research Institute, Komatipoort</v>
      </c>
      <c r="DP645" s="3" t="str">
        <v>Sugarcane Research Institute, Komatipoort</v>
      </c>
    </row>
    <row r="646" spans="1:120" ht="14.5" x14ac:dyDescent="0.35">
      <c r="A646" s="3">
        <v>-10.71</v>
      </c>
      <c r="B646" s="3">
        <v>36.83</v>
      </c>
      <c r="C646" s="3" t="s">
        <v>226</v>
      </c>
      <c r="D646" s="3" t="s">
        <v>107</v>
      </c>
      <c r="E646" s="3" t="s">
        <v>560</v>
      </c>
      <c r="F646" s="3">
        <v>40000</v>
      </c>
      <c r="G646"/>
      <c r="H646" s="3" t="str">
        <f>CONCATENATE(site_list[[#This Row],[Country]],site_list[[#This Row],[Site.ID]])</f>
        <v>TanzaniaSuluti</v>
      </c>
      <c r="BB646" s="3" t="str">
        <v>Suluti</v>
      </c>
      <c r="BC646" s="3" t="str">
        <v>Suluti</v>
      </c>
      <c r="BD646" s="3" t="str">
        <v>Suluti</v>
      </c>
      <c r="BE646" s="3" t="str">
        <v>Suluti</v>
      </c>
      <c r="BF646" s="3" t="str">
        <v>Suluti</v>
      </c>
      <c r="BG646" s="3" t="str">
        <v>Suluti</v>
      </c>
      <c r="BH646" s="3" t="str">
        <v>Suluti</v>
      </c>
      <c r="BI646" s="3" t="str">
        <v>Suluti</v>
      </c>
      <c r="BJ646" s="3" t="str">
        <v>Suluti</v>
      </c>
      <c r="BK646" s="3" t="str">
        <v>Suluti</v>
      </c>
      <c r="BL646" s="3" t="str">
        <v>Suluti</v>
      </c>
      <c r="BM646" s="3" t="str">
        <v>Suluti</v>
      </c>
      <c r="BN646" s="3" t="str">
        <v>Suluti</v>
      </c>
      <c r="BO646" s="3" t="str">
        <v>Suluti</v>
      </c>
      <c r="BP646" s="3" t="str">
        <v>Suluti</v>
      </c>
      <c r="BQ646" s="3" t="str">
        <v>Suluti</v>
      </c>
      <c r="BR646" s="3" t="str">
        <v>Suluti</v>
      </c>
      <c r="BS646" s="3" t="str">
        <v>Suluti</v>
      </c>
      <c r="BT646" s="3" t="str">
        <v>Suluti</v>
      </c>
      <c r="BU646" s="3" t="str">
        <v>Suluti</v>
      </c>
      <c r="BV646" s="3" t="str">
        <v>Suluti</v>
      </c>
      <c r="BW646" s="3" t="str">
        <v>Suluti</v>
      </c>
      <c r="BX646" s="3" t="str">
        <v>Suluti</v>
      </c>
      <c r="BY646" s="3" t="str">
        <v>Suluti</v>
      </c>
      <c r="BZ646" s="3" t="str">
        <v>Suluti</v>
      </c>
      <c r="CA646" s="3" t="str">
        <v>Suluti</v>
      </c>
      <c r="CB646" s="3" t="str">
        <v>Suluti</v>
      </c>
      <c r="CC646" s="3" t="str">
        <v>Suluti</v>
      </c>
      <c r="CD646" s="3" t="str">
        <v>Suluti</v>
      </c>
      <c r="CE646" s="3" t="str">
        <v>Suluti</v>
      </c>
      <c r="CF646" s="3" t="str">
        <v>Suluti</v>
      </c>
      <c r="CG646" s="3" t="str">
        <v>Suluti</v>
      </c>
      <c r="CK646" s="3" t="str">
        <v>Suluti</v>
      </c>
      <c r="CM646" s="3" t="str">
        <v>Suluti</v>
      </c>
      <c r="CN646" s="3" t="str">
        <v>Suluti</v>
      </c>
      <c r="CO646" s="3" t="str">
        <v>Suluti</v>
      </c>
      <c r="CP646" s="3" t="str">
        <v>Suluti</v>
      </c>
      <c r="CQ646" s="3" t="str">
        <v>Suluti</v>
      </c>
      <c r="CR646" s="3" t="str">
        <v>Suluti</v>
      </c>
      <c r="CS646" s="3" t="str">
        <v>Suluti</v>
      </c>
      <c r="CT646" s="3" t="str">
        <v>Suluti</v>
      </c>
      <c r="CU646" s="3" t="str">
        <v>Suluti</v>
      </c>
      <c r="CV646" s="3" t="str">
        <v>Suluti</v>
      </c>
      <c r="CW646" s="3" t="str">
        <v>Suluti</v>
      </c>
      <c r="CX646" s="3" t="str">
        <v>Suluti</v>
      </c>
      <c r="CY646" s="3" t="str">
        <v>Suluti</v>
      </c>
      <c r="CZ646" s="3" t="str">
        <v>Suluti</v>
      </c>
      <c r="DA646" s="3" t="str">
        <v>Suluti</v>
      </c>
      <c r="DB646" s="3" t="str">
        <v>Suluti</v>
      </c>
      <c r="DC646" s="3" t="str">
        <v>Suluti</v>
      </c>
      <c r="DD646" s="3" t="str">
        <v>Suluti</v>
      </c>
      <c r="DE646" s="3" t="str">
        <v>Suluti</v>
      </c>
      <c r="DF646" s="3" t="str">
        <v>Suluti</v>
      </c>
      <c r="DG646" s="3" t="str">
        <v>Suluti</v>
      </c>
      <c r="DH646" s="3" t="str">
        <v>Suluti</v>
      </c>
      <c r="DI646" s="3" t="str">
        <v>Suluti</v>
      </c>
      <c r="DJ646" s="3" t="str">
        <v>Suluti</v>
      </c>
      <c r="DK646" s="3" t="str">
        <v>Suluti</v>
      </c>
      <c r="DL646" s="3" t="str">
        <v>Suluti</v>
      </c>
      <c r="DM646" s="3" t="str">
        <v>Suluti</v>
      </c>
      <c r="DN646" s="3" t="str">
        <v>Suluti</v>
      </c>
      <c r="DO646" s="3" t="str">
        <v>Suluti</v>
      </c>
      <c r="DP646" s="3" t="str">
        <v>Suluti</v>
      </c>
    </row>
    <row r="647" spans="1:120" ht="14.5" x14ac:dyDescent="0.35">
      <c r="A647" s="3">
        <v>-19.317</v>
      </c>
      <c r="B647" s="3">
        <v>33.241</v>
      </c>
      <c r="C647" s="3" t="s">
        <v>192</v>
      </c>
      <c r="D647" s="3" t="s">
        <v>107</v>
      </c>
      <c r="E647" s="3" t="s">
        <v>395</v>
      </c>
      <c r="F647" s="3">
        <v>600</v>
      </c>
      <c r="G647"/>
      <c r="H647" s="3" t="str">
        <f>CONCATENATE(site_list[[#This Row],[Country]],site_list[[#This Row],[Site.ID]])</f>
        <v>MozambiqueSussundenga Research Station</v>
      </c>
      <c r="BB647" s="3" t="str">
        <v>Sussundenga Research Station</v>
      </c>
      <c r="BC647" s="3" t="str">
        <v>Sussundenga Research Station</v>
      </c>
      <c r="BD647" s="3" t="str">
        <v>Sussundenga Research Station</v>
      </c>
      <c r="BE647" s="3" t="str">
        <v>Sussundenga Research Station</v>
      </c>
      <c r="BF647" s="3" t="str">
        <v>Sussundenga Research Station</v>
      </c>
      <c r="BG647" s="3" t="str">
        <v>Sussundenga Research Station</v>
      </c>
      <c r="BH647" s="3" t="str">
        <v>Sussundenga Research Station</v>
      </c>
      <c r="BI647" s="3" t="str">
        <v>Sussundenga Research Station</v>
      </c>
      <c r="BJ647" s="3" t="str">
        <v>Sussundenga Research Station</v>
      </c>
      <c r="BK647" s="3" t="str">
        <v>Sussundenga Research Station</v>
      </c>
      <c r="BL647" s="3" t="str">
        <v>Sussundenga Research Station</v>
      </c>
      <c r="BM647" s="3" t="str">
        <v>Sussundenga Research Station</v>
      </c>
      <c r="BN647" s="3" t="str">
        <v>Sussundenga Research Station</v>
      </c>
      <c r="BO647" s="3" t="str">
        <v>Sussundenga Research Station</v>
      </c>
      <c r="BP647" s="3" t="str">
        <v>Sussundenga Research Station</v>
      </c>
      <c r="BQ647" s="3" t="str">
        <v>Sussundenga Research Station</v>
      </c>
      <c r="BR647" s="3" t="str">
        <v>Sussundenga Research Station</v>
      </c>
      <c r="BS647" s="3" t="str">
        <v>Sussundenga Research Station</v>
      </c>
      <c r="BT647" s="3" t="str">
        <v>Sussundenga Research Station</v>
      </c>
      <c r="BU647" s="3" t="str">
        <v>Sussundenga Research Station</v>
      </c>
      <c r="BV647" s="3" t="str">
        <v>Sussundenga Research Station</v>
      </c>
      <c r="BW647" s="3" t="str">
        <v>Sussundenga Research Station</v>
      </c>
      <c r="BX647" s="3" t="str">
        <v>Sussundenga Research Station</v>
      </c>
      <c r="BY647" s="3" t="str">
        <v>Sussundenga Research Station</v>
      </c>
      <c r="BZ647" s="3" t="str">
        <v>Sussundenga Research Station</v>
      </c>
      <c r="CA647" s="3" t="str">
        <v>Sussundenga Research Station</v>
      </c>
      <c r="CB647" s="3" t="str">
        <v>Sussundenga Research Station</v>
      </c>
      <c r="CC647" s="3" t="str">
        <v>Sussundenga Research Station</v>
      </c>
      <c r="CD647" s="3" t="str">
        <v>Sussundenga Research Station</v>
      </c>
      <c r="CE647" s="3" t="str">
        <v>Sussundenga Research Station</v>
      </c>
      <c r="CF647" s="3" t="str">
        <v>Sussundenga Research Station</v>
      </c>
      <c r="CG647" s="3" t="str">
        <v>Sussundenga Research Station</v>
      </c>
      <c r="CK647" s="3" t="str">
        <v>Sussundenga Research Station</v>
      </c>
      <c r="CM647" s="3" t="str">
        <v>Sussundenga Research Station</v>
      </c>
      <c r="CN647" s="3" t="str">
        <v>Sussundenga Research Station</v>
      </c>
      <c r="CO647" s="3" t="str">
        <v>Sussundenga Research Station</v>
      </c>
      <c r="CP647" s="3" t="str">
        <v>Sussundenga Research Station</v>
      </c>
      <c r="CQ647" s="3" t="str">
        <v>Sussundenga Research Station</v>
      </c>
      <c r="CR647" s="3" t="str">
        <v>Sussundenga Research Station</v>
      </c>
      <c r="CS647" s="3" t="str">
        <v>Sussundenga Research Station</v>
      </c>
      <c r="CT647" s="3" t="str">
        <v>Sussundenga Research Station</v>
      </c>
      <c r="CU647" s="3" t="str">
        <v>Sussundenga Research Station</v>
      </c>
      <c r="CV647" s="3" t="str">
        <v>Sussundenga Research Station</v>
      </c>
      <c r="CW647" s="3" t="str">
        <v>Sussundenga Research Station</v>
      </c>
      <c r="CX647" s="3" t="str">
        <v>Sussundenga Research Station</v>
      </c>
      <c r="CY647" s="3" t="str">
        <v>Sussundenga Research Station</v>
      </c>
      <c r="CZ647" s="3" t="str">
        <v>Sussundenga Research Station</v>
      </c>
      <c r="DA647" s="3" t="str">
        <v>Sussundenga Research Station</v>
      </c>
      <c r="DB647" s="3" t="str">
        <v>Sussundenga Research Station</v>
      </c>
      <c r="DC647" s="3" t="str">
        <v>Sussundenga Research Station</v>
      </c>
      <c r="DD647" s="3" t="str">
        <v>Sussundenga Research Station</v>
      </c>
      <c r="DE647" s="3" t="str">
        <v>Sussundenga Research Station</v>
      </c>
      <c r="DF647" s="3" t="str">
        <v>Sussundenga Research Station</v>
      </c>
      <c r="DG647" s="3" t="str">
        <v>Sussundenga Research Station</v>
      </c>
      <c r="DH647" s="3" t="str">
        <v>Sussundenga Research Station</v>
      </c>
      <c r="DI647" s="3" t="str">
        <v>Sussundenga Research Station</v>
      </c>
      <c r="DJ647" s="3" t="str">
        <v>Sussundenga Research Station</v>
      </c>
      <c r="DK647" s="3" t="str">
        <v>Sussundenga Research Station</v>
      </c>
      <c r="DL647" s="3" t="str">
        <v>Sussundenga Research Station</v>
      </c>
      <c r="DM647" s="3" t="str">
        <v>Sussundenga Research Station</v>
      </c>
      <c r="DN647" s="3" t="str">
        <v>Sussundenga Research Station</v>
      </c>
      <c r="DO647" s="3" t="str">
        <v>Sussundenga Research Station</v>
      </c>
      <c r="DP647" s="3" t="str">
        <v>Sussundenga Research Station</v>
      </c>
    </row>
    <row r="648" spans="1:120" ht="14.5" x14ac:dyDescent="0.35">
      <c r="A648" s="3">
        <v>31.35</v>
      </c>
      <c r="B648" s="3">
        <v>27.18</v>
      </c>
      <c r="C648" s="3" t="s">
        <v>142</v>
      </c>
      <c r="D648" s="3" t="s">
        <v>107</v>
      </c>
      <c r="E648" s="3" t="s">
        <v>7782</v>
      </c>
      <c r="F648" s="3">
        <v>1000</v>
      </c>
      <c r="G648"/>
      <c r="H648" s="3" t="str">
        <f>CONCATENATE(site_list[[#This Row],[Country]],site_list[[#This Row],[Site.ID]])</f>
        <v>EgyptSustainable Development Center of Matrouh Resources</v>
      </c>
      <c r="BB648" s="3" t="str">
        <v>Sustainable Development Center of Matrouh Resources</v>
      </c>
      <c r="BC648" s="3" t="str">
        <v>Sustainable Development Center of Matrouh Resources</v>
      </c>
      <c r="BD648" s="3" t="str">
        <v>Sustainable Development Center of Matrouh Resources</v>
      </c>
      <c r="BE648" s="3" t="str">
        <v>Sustainable Development Center of Matrouh Resources</v>
      </c>
      <c r="BF648" s="3" t="str">
        <v>Sustainable Development Center of Matrouh Resources</v>
      </c>
      <c r="BG648" s="3" t="str">
        <v>Sustainable Development Center of Matrouh Resources</v>
      </c>
      <c r="BH648" s="3" t="str">
        <v>Sustainable Development Center of Matrouh Resources</v>
      </c>
      <c r="BI648" s="3" t="str">
        <v>Sustainable Development Center of Matrouh Resources</v>
      </c>
      <c r="BJ648" s="3" t="str">
        <v>Sustainable Development Center of Matrouh Resources</v>
      </c>
      <c r="BK648" s="3" t="str">
        <v>Sustainable Development Center of Matrouh Resources</v>
      </c>
      <c r="BL648" s="3" t="str">
        <v>Sustainable Development Center of Matrouh Resources</v>
      </c>
      <c r="BM648" s="3" t="str">
        <v>Sustainable Development Center of Matrouh Resources</v>
      </c>
      <c r="BN648" s="3" t="str">
        <v>Sustainable Development Center of Matrouh Resources</v>
      </c>
      <c r="BO648" s="3" t="str">
        <v>Sustainable Development Center of Matrouh Resources</v>
      </c>
      <c r="BP648" s="3" t="str">
        <v>Sustainable Development Center of Matrouh Resources</v>
      </c>
      <c r="BQ648" s="3" t="str">
        <v>Sustainable Development Center of Matrouh Resources</v>
      </c>
      <c r="BR648" s="3" t="str">
        <v>Sustainable Development Center of Matrouh Resources</v>
      </c>
      <c r="BS648" s="3" t="str">
        <v>Sustainable Development Center of Matrouh Resources</v>
      </c>
      <c r="BT648" s="3" t="str">
        <v>Sustainable Development Center of Matrouh Resources</v>
      </c>
      <c r="BU648" s="3" t="str">
        <v>Sustainable Development Center of Matrouh Resources</v>
      </c>
      <c r="BV648" s="3" t="str">
        <v>Sustainable Development Center of Matrouh Resources</v>
      </c>
      <c r="BW648" s="3" t="str">
        <v>Sustainable Development Center of Matrouh Resources</v>
      </c>
      <c r="BX648" s="3" t="str">
        <v>Sustainable Development Center of Matrouh Resources</v>
      </c>
      <c r="BY648" s="3" t="str">
        <v>Sustainable Development Center of Matrouh Resources</v>
      </c>
      <c r="BZ648" s="3" t="str">
        <v>Sustainable Development Center of Matrouh Resources</v>
      </c>
      <c r="CA648" s="3" t="str">
        <v>Sustainable Development Center of Matrouh Resources</v>
      </c>
      <c r="CB648" s="3" t="str">
        <v>Sustainable Development Center of Matrouh Resources</v>
      </c>
      <c r="CC648" s="3" t="str">
        <v>Sustainable Development Center of Matrouh Resources</v>
      </c>
      <c r="CD648" s="3" t="str">
        <v>Sustainable Development Center of Matrouh Resources</v>
      </c>
      <c r="CE648" s="3" t="str">
        <v>Sustainable Development Center of Matrouh Resources</v>
      </c>
      <c r="CF648" s="3" t="str">
        <v>Sustainable Development Center of Matrouh Resources</v>
      </c>
      <c r="CG648" s="3" t="str">
        <v>Sustainable Development Center of Matrouh Resources</v>
      </c>
      <c r="CK648" s="3" t="str">
        <v>Sustainable Development Center of Matrouh Resources</v>
      </c>
      <c r="CM648" s="3" t="str">
        <v>Sustainable Development Center of Matrouh Resources</v>
      </c>
      <c r="CN648" s="3" t="str">
        <v>Sustainable Development Center of Matrouh Resources</v>
      </c>
      <c r="CO648" s="3" t="str">
        <v>Sustainable Development Center of Matrouh Resources</v>
      </c>
      <c r="CP648" s="3" t="str">
        <v>Sustainable Development Center of Matrouh Resources</v>
      </c>
      <c r="CQ648" s="3" t="str">
        <v>Sustainable Development Center of Matrouh Resources</v>
      </c>
      <c r="CR648" s="3" t="str">
        <v>Sustainable Development Center of Matrouh Resources</v>
      </c>
      <c r="CS648" s="3" t="str">
        <v>Sustainable Development Center of Matrouh Resources</v>
      </c>
      <c r="CT648" s="3" t="str">
        <v>Sustainable Development Center of Matrouh Resources</v>
      </c>
      <c r="CU648" s="3" t="str">
        <v>Sustainable Development Center of Matrouh Resources</v>
      </c>
      <c r="CV648" s="3" t="str">
        <v>Sustainable Development Center of Matrouh Resources</v>
      </c>
      <c r="CW648" s="3" t="str">
        <v>Sustainable Development Center of Matrouh Resources</v>
      </c>
      <c r="CX648" s="3" t="str">
        <v>Sustainable Development Center of Matrouh Resources</v>
      </c>
      <c r="CY648" s="3" t="str">
        <v>Sustainable Development Center of Matrouh Resources</v>
      </c>
      <c r="CZ648" s="3" t="str">
        <v>Sustainable Development Center of Matrouh Resources</v>
      </c>
      <c r="DA648" s="3" t="str">
        <v>Sustainable Development Center of Matrouh Resources</v>
      </c>
      <c r="DB648" s="3" t="str">
        <v>Sustainable Development Center of Matrouh Resources</v>
      </c>
      <c r="DC648" s="3" t="str">
        <v>Sustainable Development Center of Matrouh Resources</v>
      </c>
      <c r="DD648" s="3" t="str">
        <v>Sustainable Development Center of Matrouh Resources</v>
      </c>
      <c r="DE648" s="3" t="str">
        <v>Sustainable Development Center of Matrouh Resources</v>
      </c>
      <c r="DF648" s="3" t="str">
        <v>Sustainable Development Center of Matrouh Resources</v>
      </c>
      <c r="DG648" s="3" t="str">
        <v>Sustainable Development Center of Matrouh Resources</v>
      </c>
      <c r="DH648" s="3" t="str">
        <v>Sustainable Development Center of Matrouh Resources</v>
      </c>
      <c r="DI648" s="3" t="str">
        <v>Sustainable Development Center of Matrouh Resources</v>
      </c>
      <c r="DJ648" s="3" t="str">
        <v>Sustainable Development Center of Matrouh Resources</v>
      </c>
      <c r="DK648" s="3" t="str">
        <v>Sustainable Development Center of Matrouh Resources</v>
      </c>
      <c r="DL648" s="3" t="str">
        <v>Sustainable Development Center of Matrouh Resources</v>
      </c>
      <c r="DM648" s="3" t="str">
        <v>Sustainable Development Center of Matrouh Resources</v>
      </c>
      <c r="DN648" s="3" t="str">
        <v>Sustainable Development Center of Matrouh Resources</v>
      </c>
      <c r="DO648" s="3" t="str">
        <v>Sustainable Development Center of Matrouh Resources</v>
      </c>
      <c r="DP648" s="3" t="str">
        <v>Sustainable Development Center of Matrouh Resources</v>
      </c>
    </row>
    <row r="649" spans="1:120" ht="14.5" x14ac:dyDescent="0.35">
      <c r="A649" s="3">
        <v>-23.833749999999998</v>
      </c>
      <c r="B649" s="3">
        <v>29.692799999999998</v>
      </c>
      <c r="C649" s="3" t="s">
        <v>215</v>
      </c>
      <c r="D649" s="3" t="s">
        <v>107</v>
      </c>
      <c r="E649" s="3" t="s">
        <v>9323</v>
      </c>
      <c r="F649" s="3">
        <v>300</v>
      </c>
      <c r="G649"/>
      <c r="H649" s="3" t="str">
        <f>CONCATENATE(site_list[[#This Row],[Country]],site_list[[#This Row],[Site.ID]])</f>
        <v>South AfricaSyferkuil Experimental Farm, Limpopo University,</v>
      </c>
      <c r="BB649" s="3" t="str">
        <v>Syferkuil Experimental Farm, Limpopo University,</v>
      </c>
      <c r="BC649" s="3" t="str">
        <v>Syferkuil Experimental Farm, Limpopo University,</v>
      </c>
      <c r="BD649" s="3" t="str">
        <v>Syferkuil Experimental Farm, Limpopo University,</v>
      </c>
      <c r="BE649" s="3" t="str">
        <v>Syferkuil Experimental Farm, Limpopo University,</v>
      </c>
      <c r="BF649" s="3" t="str">
        <v>Syferkuil Experimental Farm, Limpopo University,</v>
      </c>
      <c r="BG649" s="3" t="str">
        <v>Syferkuil Experimental Farm, Limpopo University,</v>
      </c>
      <c r="BH649" s="3" t="str">
        <v>Syferkuil Experimental Farm, Limpopo University,</v>
      </c>
      <c r="BI649" s="3" t="str">
        <v>Syferkuil Experimental Farm, Limpopo University,</v>
      </c>
      <c r="BJ649" s="3" t="str">
        <v>Syferkuil Experimental Farm, Limpopo University,</v>
      </c>
      <c r="BK649" s="3" t="str">
        <v>Syferkuil Experimental Farm, Limpopo University,</v>
      </c>
      <c r="BL649" s="3" t="str">
        <v>Syferkuil Experimental Farm, Limpopo University,</v>
      </c>
      <c r="BM649" s="3" t="str">
        <v>Syferkuil Experimental Farm, Limpopo University,</v>
      </c>
      <c r="BN649" s="3" t="str">
        <v>Syferkuil Experimental Farm, Limpopo University,</v>
      </c>
      <c r="BO649" s="3" t="str">
        <v>Syferkuil Experimental Farm, Limpopo University,</v>
      </c>
      <c r="BP649" s="3" t="str">
        <v>Syferkuil Experimental Farm, Limpopo University,</v>
      </c>
      <c r="BQ649" s="3" t="str">
        <v>Syferkuil Experimental Farm, Limpopo University,</v>
      </c>
      <c r="BR649" s="3" t="str">
        <v>Syferkuil Experimental Farm, Limpopo University,</v>
      </c>
      <c r="BS649" s="3" t="str">
        <v>Syferkuil Experimental Farm, Limpopo University,</v>
      </c>
      <c r="BT649" s="3" t="str">
        <v>Syferkuil Experimental Farm, Limpopo University,</v>
      </c>
      <c r="BU649" s="3" t="str">
        <v>Syferkuil Experimental Farm, Limpopo University,</v>
      </c>
      <c r="BV649" s="3" t="str">
        <v>Syferkuil Experimental Farm, Limpopo University,</v>
      </c>
      <c r="BW649" s="3" t="str">
        <v>Syferkuil Experimental Farm, Limpopo University,</v>
      </c>
      <c r="BX649" s="3" t="str">
        <v>Syferkuil Experimental Farm, Limpopo University,</v>
      </c>
      <c r="BY649" s="3" t="str">
        <v>Syferkuil Experimental Farm, Limpopo University,</v>
      </c>
      <c r="BZ649" s="3" t="str">
        <v>Syferkuil Experimental Farm, Limpopo University,</v>
      </c>
      <c r="CA649" s="3" t="str">
        <v>Syferkuil Experimental Farm, Limpopo University,</v>
      </c>
      <c r="CB649" s="3" t="str">
        <v>Syferkuil Experimental Farm, Limpopo University,</v>
      </c>
      <c r="CC649" s="3" t="str">
        <v>Syferkuil Experimental Farm, Limpopo University,</v>
      </c>
      <c r="CD649" s="3" t="str">
        <v>Syferkuil Experimental Farm, Limpopo University,</v>
      </c>
      <c r="CE649" s="3" t="str">
        <v>Syferkuil Experimental Farm, Limpopo University,</v>
      </c>
      <c r="CF649" s="3" t="str">
        <v>Syferkuil Experimental Farm, Limpopo University,</v>
      </c>
      <c r="CG649" s="3" t="str">
        <v>Syferkuil Experimental Farm, Limpopo University,</v>
      </c>
      <c r="CK649" s="3" t="str">
        <v>Syferkuil Experimental Farm, Limpopo University,</v>
      </c>
      <c r="CM649" s="3" t="str">
        <v>Syferkuil Experimental Farm, Limpopo University,</v>
      </c>
      <c r="CN649" s="3" t="str">
        <v>Syferkuil Experimental Farm, Limpopo University,</v>
      </c>
      <c r="CO649" s="3" t="str">
        <v>Syferkuil Experimental Farm, Limpopo University,</v>
      </c>
      <c r="CP649" s="3" t="str">
        <v>Syferkuil Experimental Farm, Limpopo University,</v>
      </c>
      <c r="CQ649" s="3" t="str">
        <v>Syferkuil Experimental Farm, Limpopo University,</v>
      </c>
      <c r="CR649" s="3" t="str">
        <v>Syferkuil Experimental Farm, Limpopo University,</v>
      </c>
      <c r="CS649" s="3" t="str">
        <v>Syferkuil Experimental Farm, Limpopo University,</v>
      </c>
      <c r="CT649" s="3" t="str">
        <v>Syferkuil Experimental Farm, Limpopo University,</v>
      </c>
      <c r="CU649" s="3" t="str">
        <v>Syferkuil Experimental Farm, Limpopo University,</v>
      </c>
      <c r="CV649" s="3" t="str">
        <v>Syferkuil Experimental Farm, Limpopo University,</v>
      </c>
      <c r="CW649" s="3" t="str">
        <v>Syferkuil Experimental Farm, Limpopo University,</v>
      </c>
      <c r="CX649" s="3" t="str">
        <v>Syferkuil Experimental Farm, Limpopo University,</v>
      </c>
      <c r="CY649" s="3" t="str">
        <v>Syferkuil Experimental Farm, Limpopo University,</v>
      </c>
      <c r="CZ649" s="3" t="str">
        <v>Syferkuil Experimental Farm, Limpopo University,</v>
      </c>
      <c r="DA649" s="3" t="str">
        <v>Syferkuil Experimental Farm, Limpopo University,</v>
      </c>
      <c r="DB649" s="3" t="str">
        <v>Syferkuil Experimental Farm, Limpopo University,</v>
      </c>
      <c r="DC649" s="3" t="str">
        <v>Syferkuil Experimental Farm, Limpopo University,</v>
      </c>
      <c r="DD649" s="3" t="str">
        <v>Syferkuil Experimental Farm, Limpopo University,</v>
      </c>
      <c r="DE649" s="3" t="str">
        <v>Syferkuil Experimental Farm, Limpopo University,</v>
      </c>
      <c r="DF649" s="3" t="str">
        <v>Syferkuil Experimental Farm, Limpopo University,</v>
      </c>
      <c r="DG649" s="3" t="str">
        <v>Syferkuil Experimental Farm, Limpopo University,</v>
      </c>
      <c r="DH649" s="3" t="str">
        <v>Syferkuil Experimental Farm, Limpopo University,</v>
      </c>
      <c r="DI649" s="3" t="str">
        <v>Syferkuil Experimental Farm, Limpopo University,</v>
      </c>
      <c r="DJ649" s="3" t="str">
        <v>Syferkuil Experimental Farm, Limpopo University,</v>
      </c>
      <c r="DK649" s="3" t="str">
        <v>Syferkuil Experimental Farm, Limpopo University,</v>
      </c>
      <c r="DL649" s="3" t="str">
        <v>Syferkuil Experimental Farm, Limpopo University,</v>
      </c>
      <c r="DM649" s="3" t="str">
        <v>Syferkuil Experimental Farm, Limpopo University,</v>
      </c>
      <c r="DN649" s="3" t="str">
        <v>Syferkuil Experimental Farm, Limpopo University,</v>
      </c>
      <c r="DO649" s="3" t="str">
        <v>Syferkuil Experimental Farm, Limpopo University,</v>
      </c>
      <c r="DP649" s="3" t="str">
        <v>Syferkuil Experimental Farm, Limpopo University,</v>
      </c>
    </row>
    <row r="650" spans="1:120" ht="14.5" x14ac:dyDescent="0.35">
      <c r="A650" s="3">
        <v>-19.779399999999999</v>
      </c>
      <c r="B650" s="3">
        <v>47.110700000000001</v>
      </c>
      <c r="C650" s="3" t="s">
        <v>176</v>
      </c>
      <c r="D650" s="3" t="s">
        <v>107</v>
      </c>
      <c r="E650" s="3" t="s">
        <v>374</v>
      </c>
      <c r="F650" s="3">
        <v>1000</v>
      </c>
      <c r="G650"/>
      <c r="H650" s="3" t="str">
        <f>CONCATENATE(site_list[[#This Row],[Country]],site_list[[#This Row],[Site.ID]])</f>
        <v>MadagascarTAFA Antsirabe</v>
      </c>
      <c r="BB650" s="3" t="str">
        <v>TAFA Antsirabe</v>
      </c>
      <c r="BC650" s="3" t="str">
        <v>TAFA Antsirabe</v>
      </c>
      <c r="BD650" s="3" t="str">
        <v>TAFA Antsirabe</v>
      </c>
      <c r="BE650" s="3" t="str">
        <v>TAFA Antsirabe</v>
      </c>
      <c r="BF650" s="3" t="str">
        <v>TAFA Antsirabe</v>
      </c>
      <c r="BG650" s="3" t="str">
        <v>TAFA Antsirabe</v>
      </c>
      <c r="BH650" s="3" t="str">
        <v>TAFA Antsirabe</v>
      </c>
      <c r="BI650" s="3" t="str">
        <v>TAFA Antsirabe</v>
      </c>
      <c r="BJ650" s="3" t="str">
        <v>TAFA Antsirabe</v>
      </c>
      <c r="BK650" s="3" t="str">
        <v>TAFA Antsirabe</v>
      </c>
      <c r="BL650" s="3" t="str">
        <v>TAFA Antsirabe</v>
      </c>
      <c r="BM650" s="3" t="str">
        <v>TAFA Antsirabe</v>
      </c>
      <c r="BN650" s="3" t="str">
        <v>TAFA Antsirabe</v>
      </c>
      <c r="BO650" s="3" t="str">
        <v>TAFA Antsirabe</v>
      </c>
      <c r="BP650" s="3" t="str">
        <v>TAFA Antsirabe</v>
      </c>
      <c r="BQ650" s="3" t="str">
        <v>TAFA Antsirabe</v>
      </c>
      <c r="BR650" s="3" t="str">
        <v>TAFA Antsirabe</v>
      </c>
      <c r="BS650" s="3" t="str">
        <v>TAFA Antsirabe</v>
      </c>
      <c r="BT650" s="3" t="str">
        <v>TAFA Antsirabe</v>
      </c>
      <c r="BU650" s="3" t="str">
        <v>TAFA Antsirabe</v>
      </c>
      <c r="BV650" s="3" t="str">
        <v>TAFA Antsirabe</v>
      </c>
      <c r="BW650" s="3" t="str">
        <v>TAFA Antsirabe</v>
      </c>
      <c r="BX650" s="3" t="str">
        <v>TAFA Antsirabe</v>
      </c>
      <c r="BY650" s="3" t="str">
        <v>TAFA Antsirabe</v>
      </c>
      <c r="BZ650" s="3" t="str">
        <v>TAFA Antsirabe</v>
      </c>
      <c r="CA650" s="3" t="str">
        <v>TAFA Antsirabe</v>
      </c>
      <c r="CB650" s="3" t="str">
        <v>TAFA Antsirabe</v>
      </c>
      <c r="CC650" s="3" t="str">
        <v>TAFA Antsirabe</v>
      </c>
      <c r="CD650" s="3" t="str">
        <v>TAFA Antsirabe</v>
      </c>
      <c r="CE650" s="3" t="str">
        <v>TAFA Antsirabe</v>
      </c>
      <c r="CF650" s="3" t="str">
        <v>TAFA Antsirabe</v>
      </c>
      <c r="CG650" s="3" t="str">
        <v>TAFA Antsirabe</v>
      </c>
      <c r="CK650" s="3" t="str">
        <v>TAFA Antsirabe</v>
      </c>
      <c r="CM650" s="3" t="str">
        <v>TAFA Antsirabe</v>
      </c>
      <c r="CN650" s="3" t="str">
        <v>TAFA Antsirabe</v>
      </c>
      <c r="CO650" s="3" t="str">
        <v>TAFA Antsirabe</v>
      </c>
      <c r="CP650" s="3" t="str">
        <v>TAFA Antsirabe</v>
      </c>
      <c r="CQ650" s="3" t="str">
        <v>TAFA Antsirabe</v>
      </c>
      <c r="CR650" s="3" t="str">
        <v>TAFA Antsirabe</v>
      </c>
      <c r="CS650" s="3" t="str">
        <v>TAFA Antsirabe</v>
      </c>
      <c r="CT650" s="3" t="str">
        <v>TAFA Antsirabe</v>
      </c>
      <c r="CU650" s="3" t="str">
        <v>TAFA Antsirabe</v>
      </c>
      <c r="CV650" s="3" t="str">
        <v>TAFA Antsirabe</v>
      </c>
      <c r="CW650" s="3" t="str">
        <v>TAFA Antsirabe</v>
      </c>
      <c r="CX650" s="3" t="str">
        <v>TAFA Antsirabe</v>
      </c>
      <c r="CY650" s="3" t="str">
        <v>TAFA Antsirabe</v>
      </c>
      <c r="CZ650" s="3" t="str">
        <v>TAFA Antsirabe</v>
      </c>
      <c r="DA650" s="3" t="str">
        <v>TAFA Antsirabe</v>
      </c>
      <c r="DB650" s="3" t="str">
        <v>TAFA Antsirabe</v>
      </c>
      <c r="DC650" s="3" t="str">
        <v>TAFA Antsirabe</v>
      </c>
      <c r="DD650" s="3" t="str">
        <v>TAFA Antsirabe</v>
      </c>
      <c r="DE650" s="3" t="str">
        <v>TAFA Antsirabe</v>
      </c>
      <c r="DF650" s="3" t="str">
        <v>TAFA Antsirabe</v>
      </c>
      <c r="DG650" s="3" t="str">
        <v>TAFA Antsirabe</v>
      </c>
      <c r="DH650" s="3" t="str">
        <v>TAFA Antsirabe</v>
      </c>
      <c r="DI650" s="3" t="str">
        <v>TAFA Antsirabe</v>
      </c>
      <c r="DJ650" s="3" t="str">
        <v>TAFA Antsirabe</v>
      </c>
      <c r="DK650" s="3" t="str">
        <v>TAFA Antsirabe</v>
      </c>
      <c r="DL650" s="3" t="str">
        <v>TAFA Antsirabe</v>
      </c>
      <c r="DM650" s="3" t="str">
        <v>TAFA Antsirabe</v>
      </c>
      <c r="DN650" s="3" t="str">
        <v>TAFA Antsirabe</v>
      </c>
      <c r="DO650" s="3" t="str">
        <v>TAFA Antsirabe</v>
      </c>
      <c r="DP650" s="3" t="str">
        <v>TAFA Antsirabe</v>
      </c>
    </row>
    <row r="651" spans="1:120" ht="14.5" x14ac:dyDescent="0.35">
      <c r="A651" s="3">
        <v>31.34</v>
      </c>
      <c r="B651" s="3">
        <v>-4.2699999999999996</v>
      </c>
      <c r="C651" s="3" t="s">
        <v>189</v>
      </c>
      <c r="D651" s="3" t="s">
        <v>107</v>
      </c>
      <c r="E651" s="3" t="s">
        <v>392</v>
      </c>
      <c r="F651" s="3">
        <v>5000</v>
      </c>
      <c r="G651"/>
      <c r="H651" s="3" t="str">
        <f>CONCATENATE(site_list[[#This Row],[Country]],site_list[[#This Row],[Site.ID]])</f>
        <v>MoroccoTafilalet AES (SMVAT)</v>
      </c>
      <c r="BB651" s="3" t="str">
        <v>Tafilalet AES (SMVAT)</v>
      </c>
      <c r="BC651" s="3" t="str">
        <v>Tafilalet AES (SMVAT)</v>
      </c>
      <c r="BD651" s="3" t="str">
        <v>Tafilalet AES (SMVAT)</v>
      </c>
      <c r="BE651" s="3" t="str">
        <v>Tafilalet AES (SMVAT)</v>
      </c>
      <c r="BF651" s="3" t="str">
        <v>Tafilalet AES (SMVAT)</v>
      </c>
      <c r="BG651" s="3" t="str">
        <v>Tafilalet AES (SMVAT)</v>
      </c>
      <c r="BH651" s="3" t="str">
        <v>Tafilalet AES (SMVAT)</v>
      </c>
      <c r="BI651" s="3" t="str">
        <v>Tafilalet AES (SMVAT)</v>
      </c>
      <c r="BJ651" s="3" t="str">
        <v>Tafilalet AES (SMVAT)</v>
      </c>
      <c r="BK651" s="3" t="str">
        <v>Tafilalet AES (SMVAT)</v>
      </c>
      <c r="BL651" s="3" t="str">
        <v>Tafilalet AES (SMVAT)</v>
      </c>
      <c r="BM651" s="3" t="str">
        <v>Tafilalet AES (SMVAT)</v>
      </c>
      <c r="BN651" s="3" t="str">
        <v>Tafilalet AES (SMVAT)</v>
      </c>
      <c r="BO651" s="3" t="str">
        <v>Tafilalet AES (SMVAT)</v>
      </c>
      <c r="BP651" s="3" t="str">
        <v>Tafilalet AES (SMVAT)</v>
      </c>
      <c r="BQ651" s="3" t="str">
        <v>Tafilalet AES (SMVAT)</v>
      </c>
      <c r="BR651" s="3" t="str">
        <v>Tafilalet AES (SMVAT)</v>
      </c>
      <c r="BS651" s="3" t="str">
        <v>Tafilalet AES (SMVAT)</v>
      </c>
      <c r="BT651" s="3" t="str">
        <v>Tafilalet AES (SMVAT)</v>
      </c>
      <c r="BU651" s="3" t="str">
        <v>Tafilalet AES (SMVAT)</v>
      </c>
      <c r="BV651" s="3" t="str">
        <v>Tafilalet AES (SMVAT)</v>
      </c>
      <c r="BW651" s="3" t="str">
        <v>Tafilalet AES (SMVAT)</v>
      </c>
      <c r="BX651" s="3" t="str">
        <v>Tafilalet AES (SMVAT)</v>
      </c>
      <c r="BY651" s="3" t="str">
        <v>Tafilalet AES (SMVAT)</v>
      </c>
      <c r="BZ651" s="3" t="str">
        <v>Tafilalet AES (SMVAT)</v>
      </c>
      <c r="CA651" s="3" t="str">
        <v>Tafilalet AES (SMVAT)</v>
      </c>
      <c r="CB651" s="3" t="str">
        <v>Tafilalet AES (SMVAT)</v>
      </c>
      <c r="CC651" s="3" t="str">
        <v>Tafilalet AES (SMVAT)</v>
      </c>
      <c r="CD651" s="3" t="str">
        <v>Tafilalet AES (SMVAT)</v>
      </c>
      <c r="CE651" s="3" t="str">
        <v>Tafilalet AES (SMVAT)</v>
      </c>
      <c r="CF651" s="3" t="str">
        <v>Tafilalet AES (SMVAT)</v>
      </c>
      <c r="CG651" s="3" t="str">
        <v>Tafilalet AES (SMVAT)</v>
      </c>
      <c r="CK651" s="3" t="str">
        <v>Tafilalet AES (SMVAT)</v>
      </c>
      <c r="CM651" s="3" t="str">
        <v>Tafilalet AES (SMVAT)</v>
      </c>
      <c r="CN651" s="3" t="str">
        <v>Tafilalet AES (SMVAT)</v>
      </c>
      <c r="CO651" s="3" t="str">
        <v>Tafilalet AES (SMVAT)</v>
      </c>
      <c r="CP651" s="3" t="str">
        <v>Tafilalet AES (SMVAT)</v>
      </c>
      <c r="CQ651" s="3" t="str">
        <v>Tafilalet AES (SMVAT)</v>
      </c>
      <c r="CR651" s="3" t="str">
        <v>Tafilalet AES (SMVAT)</v>
      </c>
      <c r="CS651" s="3" t="str">
        <v>Tafilalet AES (SMVAT)</v>
      </c>
      <c r="CT651" s="3" t="str">
        <v>Tafilalet AES (SMVAT)</v>
      </c>
      <c r="CU651" s="3" t="str">
        <v>Tafilalet AES (SMVAT)</v>
      </c>
      <c r="CV651" s="3" t="str">
        <v>Tafilalet AES (SMVAT)</v>
      </c>
      <c r="CW651" s="3" t="str">
        <v>Tafilalet AES (SMVAT)</v>
      </c>
      <c r="CX651" s="3" t="str">
        <v>Tafilalet AES (SMVAT)</v>
      </c>
      <c r="CY651" s="3" t="str">
        <v>Tafilalet AES (SMVAT)</v>
      </c>
      <c r="CZ651" s="3" t="str">
        <v>Tafilalet AES (SMVAT)</v>
      </c>
      <c r="DA651" s="3" t="str">
        <v>Tafilalet AES (SMVAT)</v>
      </c>
      <c r="DB651" s="3" t="str">
        <v>Tafilalet AES (SMVAT)</v>
      </c>
      <c r="DC651" s="3" t="str">
        <v>Tafilalet AES (SMVAT)</v>
      </c>
      <c r="DD651" s="3" t="str">
        <v>Tafilalet AES (SMVAT)</v>
      </c>
      <c r="DE651" s="3" t="str">
        <v>Tafilalet AES (SMVAT)</v>
      </c>
      <c r="DF651" s="3" t="str">
        <v>Tafilalet AES (SMVAT)</v>
      </c>
      <c r="DG651" s="3" t="str">
        <v>Tafilalet AES (SMVAT)</v>
      </c>
      <c r="DH651" s="3" t="str">
        <v>Tafilalet AES (SMVAT)</v>
      </c>
      <c r="DI651" s="3" t="str">
        <v>Tafilalet AES (SMVAT)</v>
      </c>
      <c r="DJ651" s="3" t="str">
        <v>Tafilalet AES (SMVAT)</v>
      </c>
      <c r="DK651" s="3" t="str">
        <v>Tafilalet AES (SMVAT)</v>
      </c>
      <c r="DL651" s="3" t="str">
        <v>Tafilalet AES (SMVAT)</v>
      </c>
      <c r="DM651" s="3" t="str">
        <v>Tafilalet AES (SMVAT)</v>
      </c>
      <c r="DN651" s="3" t="str">
        <v>Tafilalet AES (SMVAT)</v>
      </c>
      <c r="DO651" s="3" t="str">
        <v>Tafilalet AES (SMVAT)</v>
      </c>
      <c r="DP651" s="3" t="str">
        <v>Tafilalet AES (SMVAT)</v>
      </c>
    </row>
    <row r="652" spans="1:120" ht="14.5" x14ac:dyDescent="0.35">
      <c r="A652" s="3">
        <v>-3.3809100000000001</v>
      </c>
      <c r="B652" s="3">
        <v>38.36233</v>
      </c>
      <c r="C652" s="3" t="s">
        <v>166</v>
      </c>
      <c r="D652" s="3" t="s">
        <v>107</v>
      </c>
      <c r="E652" s="3" t="s">
        <v>7783</v>
      </c>
      <c r="F652" s="3">
        <v>10000</v>
      </c>
      <c r="G652"/>
      <c r="H652" s="3" t="str">
        <f>CONCATENATE(site_list[[#This Row],[Country]],site_list[[#This Row],[Site.ID]])</f>
        <v>KenyaTaita Hills</v>
      </c>
      <c r="BB652" s="3" t="str">
        <v>Taita Hills</v>
      </c>
      <c r="BC652" s="3" t="str">
        <v>Taita Hills</v>
      </c>
      <c r="BD652" s="3" t="str">
        <v>Taita Hills</v>
      </c>
      <c r="BE652" s="3" t="str">
        <v>Taita Hills</v>
      </c>
      <c r="BF652" s="3" t="str">
        <v>Taita Hills</v>
      </c>
      <c r="BG652" s="3" t="str">
        <v>Taita Hills</v>
      </c>
      <c r="BH652" s="3" t="str">
        <v>Taita Hills</v>
      </c>
      <c r="BI652" s="3" t="str">
        <v>Taita Hills</v>
      </c>
      <c r="BJ652" s="3" t="str">
        <v>Taita Hills</v>
      </c>
      <c r="BK652" s="3" t="str">
        <v>Taita Hills</v>
      </c>
      <c r="BL652" s="3" t="str">
        <v>Taita Hills</v>
      </c>
      <c r="BM652" s="3" t="str">
        <v>Taita Hills</v>
      </c>
      <c r="BN652" s="3" t="str">
        <v>Taita Hills</v>
      </c>
      <c r="BO652" s="3" t="str">
        <v>Taita Hills</v>
      </c>
      <c r="BP652" s="3" t="str">
        <v>Taita Hills</v>
      </c>
      <c r="BQ652" s="3" t="str">
        <v>Taita Hills</v>
      </c>
      <c r="BR652" s="3" t="str">
        <v>Taita Hills</v>
      </c>
      <c r="BS652" s="3" t="str">
        <v>Taita Hills</v>
      </c>
      <c r="BT652" s="3" t="str">
        <v>Taita Hills</v>
      </c>
      <c r="BU652" s="3" t="str">
        <v>Taita Hills</v>
      </c>
      <c r="BV652" s="3" t="str">
        <v>Taita Hills</v>
      </c>
      <c r="BW652" s="3" t="str">
        <v>Taita Hills</v>
      </c>
      <c r="BX652" s="3" t="str">
        <v>Taita Hills</v>
      </c>
      <c r="BY652" s="3" t="str">
        <v>Taita Hills</v>
      </c>
      <c r="BZ652" s="3" t="str">
        <v>Taita Hills</v>
      </c>
      <c r="CA652" s="3" t="str">
        <v>Taita Hills</v>
      </c>
      <c r="CB652" s="3" t="str">
        <v>Taita Hills</v>
      </c>
      <c r="CC652" s="3" t="str">
        <v>Taita Hills</v>
      </c>
      <c r="CD652" s="3" t="str">
        <v>Taita Hills</v>
      </c>
      <c r="CE652" s="3" t="str">
        <v>Taita Hills</v>
      </c>
      <c r="CF652" s="3" t="str">
        <v>Taita Hills</v>
      </c>
      <c r="CG652" s="3" t="str">
        <v>Taita Hills</v>
      </c>
      <c r="CK652" s="3" t="str">
        <v>Taita Hills</v>
      </c>
      <c r="CM652" s="3" t="str">
        <v>Taita Hills</v>
      </c>
      <c r="CN652" s="3" t="str">
        <v>Taita Hills</v>
      </c>
      <c r="CO652" s="3" t="str">
        <v>Taita Hills</v>
      </c>
      <c r="CP652" s="3" t="str">
        <v>Taita Hills</v>
      </c>
      <c r="CQ652" s="3" t="str">
        <v>Taita Hills</v>
      </c>
      <c r="CR652" s="3" t="str">
        <v>Taita Hills</v>
      </c>
      <c r="CS652" s="3" t="str">
        <v>Taita Hills</v>
      </c>
      <c r="CT652" s="3" t="str">
        <v>Taita Hills</v>
      </c>
      <c r="CU652" s="3" t="str">
        <v>Taita Hills</v>
      </c>
      <c r="CV652" s="3" t="str">
        <v>Taita Hills</v>
      </c>
      <c r="CW652" s="3" t="str">
        <v>Taita Hills</v>
      </c>
      <c r="CX652" s="3" t="str">
        <v>Taita Hills</v>
      </c>
      <c r="CY652" s="3" t="str">
        <v>Taita Hills</v>
      </c>
      <c r="CZ652" s="3" t="str">
        <v>Taita Hills</v>
      </c>
      <c r="DA652" s="3" t="str">
        <v>Taita Hills</v>
      </c>
      <c r="DB652" s="3" t="str">
        <v>Taita Hills</v>
      </c>
      <c r="DC652" s="3" t="str">
        <v>Taita Hills</v>
      </c>
      <c r="DD652" s="3" t="str">
        <v>Taita Hills</v>
      </c>
      <c r="DE652" s="3" t="str">
        <v>Taita Hills</v>
      </c>
      <c r="DF652" s="3" t="str">
        <v>Taita Hills</v>
      </c>
      <c r="DG652" s="3" t="str">
        <v>Taita Hills</v>
      </c>
      <c r="DH652" s="3" t="str">
        <v>Taita Hills</v>
      </c>
      <c r="DI652" s="3" t="str">
        <v>Taita Hills</v>
      </c>
      <c r="DJ652" s="3" t="str">
        <v>Taita Hills</v>
      </c>
      <c r="DK652" s="3" t="str">
        <v>Taita Hills</v>
      </c>
      <c r="DL652" s="3" t="str">
        <v>Taita Hills</v>
      </c>
      <c r="DM652" s="3" t="str">
        <v>Taita Hills</v>
      </c>
      <c r="DN652" s="3" t="str">
        <v>Taita Hills</v>
      </c>
      <c r="DO652" s="3" t="str">
        <v>Taita Hills</v>
      </c>
      <c r="DP652" s="3" t="str">
        <v>Taita Hills</v>
      </c>
    </row>
    <row r="653" spans="1:120" ht="14.5" x14ac:dyDescent="0.35">
      <c r="A653" s="3">
        <v>9.41</v>
      </c>
      <c r="B653" s="3">
        <v>-0.85</v>
      </c>
      <c r="C653" s="3" t="s">
        <v>157</v>
      </c>
      <c r="D653" s="3" t="s">
        <v>107</v>
      </c>
      <c r="E653" s="3" t="s">
        <v>326</v>
      </c>
      <c r="F653" s="3">
        <v>10000</v>
      </c>
      <c r="G653"/>
      <c r="H653" s="3" t="str">
        <f>CONCATENATE(site_list[[#This Row],[Country]],site_list[[#This Row],[Site.ID]])</f>
        <v>GhanaTamale</v>
      </c>
      <c r="BB653" s="3" t="str">
        <v>Tamale</v>
      </c>
      <c r="BC653" s="3" t="str">
        <v>Tamale</v>
      </c>
      <c r="BD653" s="3" t="str">
        <v>Tamale</v>
      </c>
      <c r="BE653" s="3" t="str">
        <v>Tamale</v>
      </c>
      <c r="BF653" s="3" t="str">
        <v>Tamale</v>
      </c>
      <c r="BG653" s="3" t="str">
        <v>Tamale</v>
      </c>
      <c r="BH653" s="3" t="str">
        <v>Tamale</v>
      </c>
      <c r="BI653" s="3" t="str">
        <v>Tamale</v>
      </c>
      <c r="BJ653" s="3" t="str">
        <v>Tamale</v>
      </c>
      <c r="BK653" s="3" t="str">
        <v>Tamale</v>
      </c>
      <c r="BL653" s="3" t="str">
        <v>Tamale</v>
      </c>
      <c r="BM653" s="3" t="str">
        <v>Tamale</v>
      </c>
      <c r="BN653" s="3" t="str">
        <v>Tamale</v>
      </c>
      <c r="BO653" s="3" t="str">
        <v>Tamale</v>
      </c>
      <c r="BP653" s="3" t="str">
        <v>Tamale</v>
      </c>
      <c r="BQ653" s="3" t="str">
        <v>Tamale</v>
      </c>
      <c r="BR653" s="3" t="str">
        <v>Tamale</v>
      </c>
      <c r="BS653" s="3" t="str">
        <v>Tamale</v>
      </c>
      <c r="BT653" s="3" t="str">
        <v>Tamale</v>
      </c>
      <c r="BU653" s="3" t="str">
        <v>Tamale</v>
      </c>
      <c r="BV653" s="3" t="str">
        <v>Tamale</v>
      </c>
      <c r="BW653" s="3" t="str">
        <v>Tamale</v>
      </c>
      <c r="BX653" s="3" t="str">
        <v>Tamale</v>
      </c>
      <c r="BY653" s="3" t="str">
        <v>Tamale</v>
      </c>
      <c r="BZ653" s="3" t="str">
        <v>Tamale</v>
      </c>
      <c r="CA653" s="3" t="str">
        <v>Tamale</v>
      </c>
      <c r="CB653" s="3" t="str">
        <v>Tamale</v>
      </c>
      <c r="CC653" s="3" t="str">
        <v>Tamale</v>
      </c>
      <c r="CD653" s="3" t="str">
        <v>Tamale</v>
      </c>
      <c r="CE653" s="3" t="str">
        <v>Tamale</v>
      </c>
      <c r="CF653" s="3" t="str">
        <v>Tamale</v>
      </c>
      <c r="CG653" s="3" t="str">
        <v>Tamale</v>
      </c>
      <c r="CK653" s="3" t="str">
        <v>Tamale</v>
      </c>
      <c r="CM653" s="3" t="str">
        <v>Tamale</v>
      </c>
      <c r="CN653" s="3" t="str">
        <v>Tamale</v>
      </c>
      <c r="CO653" s="3" t="str">
        <v>Tamale</v>
      </c>
      <c r="CP653" s="3" t="str">
        <v>Tamale</v>
      </c>
      <c r="CQ653" s="3" t="str">
        <v>Tamale</v>
      </c>
      <c r="CR653" s="3" t="str">
        <v>Tamale</v>
      </c>
      <c r="CS653" s="3" t="str">
        <v>Tamale</v>
      </c>
      <c r="CT653" s="3" t="str">
        <v>Tamale</v>
      </c>
      <c r="CU653" s="3" t="str">
        <v>Tamale</v>
      </c>
      <c r="CV653" s="3" t="str">
        <v>Tamale</v>
      </c>
      <c r="CW653" s="3" t="str">
        <v>Tamale</v>
      </c>
      <c r="CX653" s="3" t="str">
        <v>Tamale</v>
      </c>
      <c r="CY653" s="3" t="str">
        <v>Tamale</v>
      </c>
      <c r="CZ653" s="3" t="str">
        <v>Tamale</v>
      </c>
      <c r="DA653" s="3" t="str">
        <v>Tamale</v>
      </c>
      <c r="DB653" s="3" t="str">
        <v>Tamale</v>
      </c>
      <c r="DC653" s="3" t="str">
        <v>Tamale</v>
      </c>
      <c r="DD653" s="3" t="str">
        <v>Tamale</v>
      </c>
      <c r="DE653" s="3" t="str">
        <v>Tamale</v>
      </c>
      <c r="DF653" s="3" t="str">
        <v>Tamale</v>
      </c>
      <c r="DG653" s="3" t="str">
        <v>Tamale</v>
      </c>
      <c r="DH653" s="3" t="str">
        <v>Tamale</v>
      </c>
      <c r="DI653" s="3" t="str">
        <v>Tamale</v>
      </c>
      <c r="DJ653" s="3" t="str">
        <v>Tamale</v>
      </c>
      <c r="DK653" s="3" t="str">
        <v>Tamale</v>
      </c>
      <c r="DL653" s="3" t="str">
        <v>Tamale</v>
      </c>
      <c r="DM653" s="3" t="str">
        <v>Tamale</v>
      </c>
      <c r="DN653" s="3" t="str">
        <v>Tamale</v>
      </c>
      <c r="DO653" s="3" t="str">
        <v>Tamale</v>
      </c>
      <c r="DP653" s="3" t="str">
        <v>Tamale</v>
      </c>
    </row>
    <row r="654" spans="1:120" ht="14.5" x14ac:dyDescent="0.35">
      <c r="A654" s="3">
        <v>29.31026</v>
      </c>
      <c r="B654" s="3">
        <v>30.84327</v>
      </c>
      <c r="C654" s="3" t="s">
        <v>142</v>
      </c>
      <c r="D654" s="3" t="s">
        <v>107</v>
      </c>
      <c r="E654" s="3" t="s">
        <v>7784</v>
      </c>
      <c r="F654" s="3">
        <v>10000</v>
      </c>
      <c r="G654"/>
      <c r="H654" s="3" t="str">
        <f>CONCATENATE(site_list[[#This Row],[Country]],site_list[[#This Row],[Site.ID]])</f>
        <v>EgyptTameia Agricultural Research Stations, Fayoum Governorate</v>
      </c>
      <c r="BB654" s="3" t="str">
        <v>Tameia Agricultural Research Stations, Fayoum Governorate</v>
      </c>
      <c r="BC654" s="3" t="str">
        <v>Tameia Agricultural Research Stations, Fayoum Governorate</v>
      </c>
      <c r="BD654" s="3" t="str">
        <v>Tameia Agricultural Research Stations, Fayoum Governorate</v>
      </c>
      <c r="BE654" s="3" t="str">
        <v>Tameia Agricultural Research Stations, Fayoum Governorate</v>
      </c>
      <c r="BF654" s="3" t="str">
        <v>Tameia Agricultural Research Stations, Fayoum Governorate</v>
      </c>
      <c r="BG654" s="3" t="str">
        <v>Tameia Agricultural Research Stations, Fayoum Governorate</v>
      </c>
      <c r="BH654" s="3" t="str">
        <v>Tameia Agricultural Research Stations, Fayoum Governorate</v>
      </c>
      <c r="BI654" s="3" t="str">
        <v>Tameia Agricultural Research Stations, Fayoum Governorate</v>
      </c>
      <c r="BJ654" s="3" t="str">
        <v>Tameia Agricultural Research Stations, Fayoum Governorate</v>
      </c>
      <c r="BK654" s="3" t="str">
        <v>Tameia Agricultural Research Stations, Fayoum Governorate</v>
      </c>
      <c r="BL654" s="3" t="str">
        <v>Tameia Agricultural Research Stations, Fayoum Governorate</v>
      </c>
      <c r="BM654" s="3" t="str">
        <v>Tameia Agricultural Research Stations, Fayoum Governorate</v>
      </c>
      <c r="BN654" s="3" t="str">
        <v>Tameia Agricultural Research Stations, Fayoum Governorate</v>
      </c>
      <c r="BO654" s="3" t="str">
        <v>Tameia Agricultural Research Stations, Fayoum Governorate</v>
      </c>
      <c r="BP654" s="3" t="str">
        <v>Tameia Agricultural Research Stations, Fayoum Governorate</v>
      </c>
      <c r="BQ654" s="3" t="str">
        <v>Tameia Agricultural Research Stations, Fayoum Governorate</v>
      </c>
      <c r="BR654" s="3" t="str">
        <v>Tameia Agricultural Research Stations, Fayoum Governorate</v>
      </c>
      <c r="BS654" s="3" t="str">
        <v>Tameia Agricultural Research Stations, Fayoum Governorate</v>
      </c>
      <c r="BT654" s="3" t="str">
        <v>Tameia Agricultural Research Stations, Fayoum Governorate</v>
      </c>
      <c r="BU654" s="3" t="str">
        <v>Tameia Agricultural Research Stations, Fayoum Governorate</v>
      </c>
      <c r="BV654" s="3" t="str">
        <v>Tameia Agricultural Research Stations, Fayoum Governorate</v>
      </c>
      <c r="BW654" s="3" t="str">
        <v>Tameia Agricultural Research Stations, Fayoum Governorate</v>
      </c>
      <c r="BX654" s="3" t="str">
        <v>Tameia Agricultural Research Stations, Fayoum Governorate</v>
      </c>
      <c r="BY654" s="3" t="str">
        <v>Tameia Agricultural Research Stations, Fayoum Governorate</v>
      </c>
      <c r="BZ654" s="3" t="str">
        <v>Tameia Agricultural Research Stations, Fayoum Governorate</v>
      </c>
      <c r="CA654" s="3" t="str">
        <v>Tameia Agricultural Research Stations, Fayoum Governorate</v>
      </c>
      <c r="CB654" s="3" t="str">
        <v>Tameia Agricultural Research Stations, Fayoum Governorate</v>
      </c>
      <c r="CC654" s="3" t="str">
        <v>Tameia Agricultural Research Stations, Fayoum Governorate</v>
      </c>
      <c r="CD654" s="3" t="str">
        <v>Tameia Agricultural Research Stations, Fayoum Governorate</v>
      </c>
      <c r="CE654" s="3" t="str">
        <v>Tameia Agricultural Research Stations, Fayoum Governorate</v>
      </c>
      <c r="CF654" s="3" t="str">
        <v>Tameia Agricultural Research Stations, Fayoum Governorate</v>
      </c>
      <c r="CG654" s="3" t="str">
        <v>Tameia Agricultural Research Stations, Fayoum Governorate</v>
      </c>
      <c r="CK654" s="3" t="str">
        <v>Tameia Agricultural Research Stations, Fayoum Governorate</v>
      </c>
      <c r="CM654" s="3" t="str">
        <v>Tameia Agricultural Research Stations, Fayoum Governorate</v>
      </c>
      <c r="CN654" s="3" t="str">
        <v>Tameia Agricultural Research Stations, Fayoum Governorate</v>
      </c>
      <c r="CO654" s="3" t="str">
        <v>Tameia Agricultural Research Stations, Fayoum Governorate</v>
      </c>
      <c r="CP654" s="3" t="str">
        <v>Tameia Agricultural Research Stations, Fayoum Governorate</v>
      </c>
      <c r="CQ654" s="3" t="str">
        <v>Tameia Agricultural Research Stations, Fayoum Governorate</v>
      </c>
      <c r="CR654" s="3" t="str">
        <v>Tameia Agricultural Research Stations, Fayoum Governorate</v>
      </c>
      <c r="CS654" s="3" t="str">
        <v>Tameia Agricultural Research Stations, Fayoum Governorate</v>
      </c>
      <c r="CT654" s="3" t="str">
        <v>Tameia Agricultural Research Stations, Fayoum Governorate</v>
      </c>
      <c r="CU654" s="3" t="str">
        <v>Tameia Agricultural Research Stations, Fayoum Governorate</v>
      </c>
      <c r="CV654" s="3" t="str">
        <v>Tameia Agricultural Research Stations, Fayoum Governorate</v>
      </c>
      <c r="CW654" s="3" t="str">
        <v>Tameia Agricultural Research Stations, Fayoum Governorate</v>
      </c>
      <c r="CX654" s="3" t="str">
        <v>Tameia Agricultural Research Stations, Fayoum Governorate</v>
      </c>
      <c r="CY654" s="3" t="str">
        <v>Tameia Agricultural Research Stations, Fayoum Governorate</v>
      </c>
      <c r="CZ654" s="3" t="str">
        <v>Tameia Agricultural Research Stations, Fayoum Governorate</v>
      </c>
      <c r="DA654" s="3" t="str">
        <v>Tameia Agricultural Research Stations, Fayoum Governorate</v>
      </c>
      <c r="DB654" s="3" t="str">
        <v>Tameia Agricultural Research Stations, Fayoum Governorate</v>
      </c>
      <c r="DC654" s="3" t="str">
        <v>Tameia Agricultural Research Stations, Fayoum Governorate</v>
      </c>
      <c r="DD654" s="3" t="str">
        <v>Tameia Agricultural Research Stations, Fayoum Governorate</v>
      </c>
      <c r="DE654" s="3" t="str">
        <v>Tameia Agricultural Research Stations, Fayoum Governorate</v>
      </c>
      <c r="DF654" s="3" t="str">
        <v>Tameia Agricultural Research Stations, Fayoum Governorate</v>
      </c>
      <c r="DG654" s="3" t="str">
        <v>Tameia Agricultural Research Stations, Fayoum Governorate</v>
      </c>
      <c r="DH654" s="3" t="str">
        <v>Tameia Agricultural Research Stations, Fayoum Governorate</v>
      </c>
      <c r="DI654" s="3" t="str">
        <v>Tameia Agricultural Research Stations, Fayoum Governorate</v>
      </c>
      <c r="DJ654" s="3" t="str">
        <v>Tameia Agricultural Research Stations, Fayoum Governorate</v>
      </c>
      <c r="DK654" s="3" t="str">
        <v>Tameia Agricultural Research Stations, Fayoum Governorate</v>
      </c>
      <c r="DL654" s="3" t="str">
        <v>Tameia Agricultural Research Stations, Fayoum Governorate</v>
      </c>
      <c r="DM654" s="3" t="str">
        <v>Tameia Agricultural Research Stations, Fayoum Governorate</v>
      </c>
      <c r="DN654" s="3" t="str">
        <v>Tameia Agricultural Research Stations, Fayoum Governorate</v>
      </c>
      <c r="DO654" s="3" t="str">
        <v>Tameia Agricultural Research Stations, Fayoum Governorate</v>
      </c>
      <c r="DP654" s="3" t="str">
        <v>Tameia Agricultural Research Stations, Fayoum Governorate</v>
      </c>
    </row>
    <row r="655" spans="1:120" ht="14.5" x14ac:dyDescent="0.35">
      <c r="A655" s="3">
        <v>-5.0960000000000001</v>
      </c>
      <c r="B655" s="3">
        <v>39.090000000000003</v>
      </c>
      <c r="C655" s="3" t="s">
        <v>226</v>
      </c>
      <c r="D655" s="3" t="s">
        <v>107</v>
      </c>
      <c r="E655" s="3" t="s">
        <v>561</v>
      </c>
      <c r="F655" s="3">
        <v>5000</v>
      </c>
      <c r="G655"/>
      <c r="H655" s="3" t="str">
        <f>CONCATENATE(site_list[[#This Row],[Country]],site_list[[#This Row],[Site.ID]])</f>
        <v>TanzaniaTanga</v>
      </c>
      <c r="BB655" s="3" t="str">
        <v>Tanga</v>
      </c>
      <c r="BC655" s="3" t="str">
        <v>Tanga</v>
      </c>
      <c r="BD655" s="3" t="str">
        <v>Tanga</v>
      </c>
      <c r="BE655" s="3" t="str">
        <v>Tanga</v>
      </c>
      <c r="BF655" s="3" t="str">
        <v>Tanga</v>
      </c>
      <c r="BG655" s="3" t="str">
        <v>Tanga</v>
      </c>
      <c r="BH655" s="3" t="str">
        <v>Tanga</v>
      </c>
      <c r="BI655" s="3" t="str">
        <v>Tanga</v>
      </c>
      <c r="BJ655" s="3" t="str">
        <v>Tanga</v>
      </c>
      <c r="BK655" s="3" t="str">
        <v>Tanga</v>
      </c>
      <c r="BL655" s="3" t="str">
        <v>Tanga</v>
      </c>
      <c r="BM655" s="3" t="str">
        <v>Tanga</v>
      </c>
      <c r="BN655" s="3" t="str">
        <v>Tanga</v>
      </c>
      <c r="BO655" s="3" t="str">
        <v>Tanga</v>
      </c>
      <c r="BP655" s="3" t="str">
        <v>Tanga</v>
      </c>
      <c r="BQ655" s="3" t="str">
        <v>Tanga</v>
      </c>
      <c r="BR655" s="3" t="str">
        <v>Tanga</v>
      </c>
      <c r="BS655" s="3" t="str">
        <v>Tanga</v>
      </c>
      <c r="BT655" s="3" t="str">
        <v>Tanga</v>
      </c>
      <c r="BU655" s="3" t="str">
        <v>Tanga</v>
      </c>
      <c r="BV655" s="3" t="str">
        <v>Tanga</v>
      </c>
      <c r="BW655" s="3" t="str">
        <v>Tanga</v>
      </c>
      <c r="BX655" s="3" t="str">
        <v>Tanga</v>
      </c>
      <c r="BY655" s="3" t="str">
        <v>Tanga</v>
      </c>
      <c r="BZ655" s="3" t="str">
        <v>Tanga</v>
      </c>
      <c r="CA655" s="3" t="str">
        <v>Tanga</v>
      </c>
      <c r="CB655" s="3" t="str">
        <v>Tanga</v>
      </c>
      <c r="CC655" s="3" t="str">
        <v>Tanga</v>
      </c>
      <c r="CD655" s="3" t="str">
        <v>Tanga</v>
      </c>
      <c r="CE655" s="3" t="str">
        <v>Tanga</v>
      </c>
      <c r="CF655" s="3" t="str">
        <v>Tanga</v>
      </c>
      <c r="CG655" s="3" t="str">
        <v>Tanga</v>
      </c>
      <c r="CK655" s="3" t="str">
        <v>Tanga</v>
      </c>
      <c r="CM655" s="3" t="str">
        <v>Tanga</v>
      </c>
      <c r="CN655" s="3" t="str">
        <v>Tanga</v>
      </c>
      <c r="CO655" s="3" t="str">
        <v>Tanga</v>
      </c>
      <c r="CP655" s="3" t="str">
        <v>Tanga</v>
      </c>
      <c r="CQ655" s="3" t="str">
        <v>Tanga</v>
      </c>
      <c r="CR655" s="3" t="str">
        <v>Tanga</v>
      </c>
      <c r="CS655" s="3" t="str">
        <v>Tanga</v>
      </c>
      <c r="CT655" s="3" t="str">
        <v>Tanga</v>
      </c>
      <c r="CU655" s="3" t="str">
        <v>Tanga</v>
      </c>
      <c r="CV655" s="3" t="str">
        <v>Tanga</v>
      </c>
      <c r="CW655" s="3" t="str">
        <v>Tanga</v>
      </c>
      <c r="CX655" s="3" t="str">
        <v>Tanga</v>
      </c>
      <c r="CY655" s="3" t="str">
        <v>Tanga</v>
      </c>
      <c r="CZ655" s="3" t="str">
        <v>Tanga</v>
      </c>
      <c r="DA655" s="3" t="str">
        <v>Tanga</v>
      </c>
      <c r="DB655" s="3" t="str">
        <v>Tanga</v>
      </c>
      <c r="DC655" s="3" t="str">
        <v>Tanga</v>
      </c>
      <c r="DD655" s="3" t="str">
        <v>Tanga</v>
      </c>
      <c r="DE655" s="3" t="str">
        <v>Tanga</v>
      </c>
      <c r="DF655" s="3" t="str">
        <v>Tanga</v>
      </c>
      <c r="DG655" s="3" t="str">
        <v>Tanga</v>
      </c>
      <c r="DH655" s="3" t="str">
        <v>Tanga</v>
      </c>
      <c r="DI655" s="3" t="str">
        <v>Tanga</v>
      </c>
      <c r="DJ655" s="3" t="str">
        <v>Tanga</v>
      </c>
      <c r="DK655" s="3" t="str">
        <v>Tanga</v>
      </c>
      <c r="DL655" s="3" t="str">
        <v>Tanga</v>
      </c>
      <c r="DM655" s="3" t="str">
        <v>Tanga</v>
      </c>
      <c r="DN655" s="3" t="str">
        <v>Tanga</v>
      </c>
      <c r="DO655" s="3" t="str">
        <v>Tanga</v>
      </c>
      <c r="DP655" s="3" t="str">
        <v>Tanga</v>
      </c>
    </row>
    <row r="656" spans="1:120" ht="14.5" x14ac:dyDescent="0.35">
      <c r="A656" s="3">
        <v>-3.3653</v>
      </c>
      <c r="B656" s="3">
        <v>36.639069999999997</v>
      </c>
      <c r="C656" s="3" t="s">
        <v>226</v>
      </c>
      <c r="D656" s="3" t="s">
        <v>112</v>
      </c>
      <c r="E656" s="3" t="s">
        <v>13620</v>
      </c>
      <c r="F656" s="3">
        <v>250</v>
      </c>
      <c r="G656"/>
      <c r="H656" s="3" t="str">
        <f>CONCATENATE(site_list[[#This Row],[Country]],site_list[[#This Row],[Site.ID]])</f>
        <v>TanzaniaTanzania Agricultural Research Institute Selian Centre (SARI), Arusha</v>
      </c>
      <c r="BB656" s="3" t="str">
        <v>Tanzania Agricultural Research Institute Selian Centre (SARI), Arusha</v>
      </c>
      <c r="BC656" s="3" t="str">
        <v>Tanzania Agricultural Research Institute Selian Centre (SARI), Arusha</v>
      </c>
      <c r="BD656" s="3" t="str">
        <v>Tanzania Agricultural Research Institute Selian Centre (SARI), Arusha</v>
      </c>
      <c r="BE656" s="3" t="str">
        <v>Tanzania Agricultural Research Institute Selian Centre (SARI), Arusha</v>
      </c>
      <c r="BF656" s="3" t="str">
        <v>Tanzania Agricultural Research Institute Selian Centre (SARI), Arusha</v>
      </c>
      <c r="BG656" s="3" t="str">
        <v>Tanzania Agricultural Research Institute Selian Centre (SARI), Arusha</v>
      </c>
      <c r="BH656" s="3" t="str">
        <v>Tanzania Agricultural Research Institute Selian Centre (SARI), Arusha</v>
      </c>
      <c r="BI656" s="3" t="str">
        <v>Tanzania Agricultural Research Institute Selian Centre (SARI), Arusha</v>
      </c>
      <c r="BJ656" s="3" t="str">
        <v>Tanzania Agricultural Research Institute Selian Centre (SARI), Arusha</v>
      </c>
      <c r="BK656" s="3" t="str">
        <v>Tanzania Agricultural Research Institute Selian Centre (SARI), Arusha</v>
      </c>
      <c r="BL656" s="3" t="str">
        <v>Tanzania Agricultural Research Institute Selian Centre (SARI), Arusha</v>
      </c>
      <c r="BM656" s="3" t="str">
        <v>Tanzania Agricultural Research Institute Selian Centre (SARI), Arusha</v>
      </c>
      <c r="BN656" s="3" t="str">
        <v>Tanzania Agricultural Research Institute Selian Centre (SARI), Arusha</v>
      </c>
      <c r="BO656" s="3" t="str">
        <v>Tanzania Agricultural Research Institute Selian Centre (SARI), Arusha</v>
      </c>
      <c r="BP656" s="3" t="str">
        <v>Tanzania Agricultural Research Institute Selian Centre (SARI), Arusha</v>
      </c>
      <c r="BQ656" s="3" t="str">
        <v>Tanzania Agricultural Research Institute Selian Centre (SARI), Arusha</v>
      </c>
      <c r="BR656" s="3" t="str">
        <v>Tanzania Agricultural Research Institute Selian Centre (SARI), Arusha</v>
      </c>
      <c r="BS656" s="3" t="str">
        <v>Tanzania Agricultural Research Institute Selian Centre (SARI), Arusha</v>
      </c>
      <c r="BT656" s="3" t="str">
        <v>Tanzania Agricultural Research Institute Selian Centre (SARI), Arusha</v>
      </c>
      <c r="BU656" s="3" t="str">
        <v>Tanzania Agricultural Research Institute Selian Centre (SARI), Arusha</v>
      </c>
      <c r="BV656" s="3" t="str">
        <v>Tanzania Agricultural Research Institute Selian Centre (SARI), Arusha</v>
      </c>
      <c r="BW656" s="3" t="str">
        <v>Tanzania Agricultural Research Institute Selian Centre (SARI), Arusha</v>
      </c>
      <c r="BX656" s="3" t="str">
        <v>Tanzania Agricultural Research Institute Selian Centre (SARI), Arusha</v>
      </c>
      <c r="BY656" s="3" t="str">
        <v>Tanzania Agricultural Research Institute Selian Centre (SARI), Arusha</v>
      </c>
      <c r="BZ656" s="3" t="str">
        <v>Tanzania Agricultural Research Institute Selian Centre (SARI), Arusha</v>
      </c>
      <c r="CA656" s="3" t="str">
        <v>Tanzania Agricultural Research Institute Selian Centre (SARI), Arusha</v>
      </c>
      <c r="CB656" s="3" t="str">
        <v>Tanzania Agricultural Research Institute Selian Centre (SARI), Arusha</v>
      </c>
      <c r="CC656" s="3" t="str">
        <v>Tanzania Agricultural Research Institute Selian Centre (SARI), Arusha</v>
      </c>
      <c r="CD656" s="3" t="str">
        <v>Tanzania Agricultural Research Institute Selian Centre (SARI), Arusha</v>
      </c>
      <c r="CE656" s="3" t="str">
        <v>Tanzania Agricultural Research Institute Selian Centre (SARI), Arusha</v>
      </c>
      <c r="CF656" s="3" t="str">
        <v>Tanzania Agricultural Research Institute Selian Centre (SARI), Arusha</v>
      </c>
      <c r="CG656" s="3" t="str">
        <v>Tanzania Agricultural Research Institute Selian Centre (SARI), Arusha</v>
      </c>
      <c r="CK656" s="3" t="str">
        <v>Tanzania Agricultural Research Institute Selian Centre (SARI), Arusha</v>
      </c>
      <c r="CM656" s="3" t="str">
        <v>Tanzania Agricultural Research Institute Selian Centre (SARI), Arusha</v>
      </c>
      <c r="CN656" s="3" t="str">
        <v>Tanzania Agricultural Research Institute Selian Centre (SARI), Arusha</v>
      </c>
      <c r="CO656" s="3" t="str">
        <v>Tanzania Agricultural Research Institute Selian Centre (SARI), Arusha</v>
      </c>
      <c r="CP656" s="3" t="str">
        <v>Tanzania Agricultural Research Institute Selian Centre (SARI), Arusha</v>
      </c>
      <c r="CQ656" s="3" t="str">
        <v>Tanzania Agricultural Research Institute Selian Centre (SARI), Arusha</v>
      </c>
      <c r="CR656" s="3" t="str">
        <v>Tanzania Agricultural Research Institute Selian Centre (SARI), Arusha</v>
      </c>
      <c r="CS656" s="3" t="str">
        <v>Tanzania Agricultural Research Institute Selian Centre (SARI), Arusha</v>
      </c>
      <c r="CT656" s="3" t="str">
        <v>Tanzania Agricultural Research Institute Selian Centre (SARI), Arusha</v>
      </c>
      <c r="CU656" s="3" t="str">
        <v>Tanzania Agricultural Research Institute Selian Centre (SARI), Arusha</v>
      </c>
      <c r="CV656" s="3" t="str">
        <v>Tanzania Agricultural Research Institute Selian Centre (SARI), Arusha</v>
      </c>
      <c r="CW656" s="3" t="str">
        <v>Tanzania Agricultural Research Institute Selian Centre (SARI), Arusha</v>
      </c>
      <c r="CX656" s="3" t="str">
        <v>Tanzania Agricultural Research Institute Selian Centre (SARI), Arusha</v>
      </c>
      <c r="CY656" s="3" t="str">
        <v>Tanzania Agricultural Research Institute Selian Centre (SARI), Arusha</v>
      </c>
      <c r="CZ656" s="3" t="str">
        <v>Tanzania Agricultural Research Institute Selian Centre (SARI), Arusha</v>
      </c>
      <c r="DA656" s="3" t="str">
        <v>Tanzania Agricultural Research Institute Selian Centre (SARI), Arusha</v>
      </c>
      <c r="DB656" s="3" t="str">
        <v>Tanzania Agricultural Research Institute Selian Centre (SARI), Arusha</v>
      </c>
      <c r="DC656" s="3" t="str">
        <v>Tanzania Agricultural Research Institute Selian Centre (SARI), Arusha</v>
      </c>
      <c r="DD656" s="3" t="str">
        <v>Tanzania Agricultural Research Institute Selian Centre (SARI), Arusha</v>
      </c>
      <c r="DE656" s="3" t="str">
        <v>Tanzania Agricultural Research Institute Selian Centre (SARI), Arusha</v>
      </c>
      <c r="DF656" s="3" t="str">
        <v>Tanzania Agricultural Research Institute Selian Centre (SARI), Arusha</v>
      </c>
      <c r="DG656" s="3" t="str">
        <v>Tanzania Agricultural Research Institute Selian Centre (SARI), Arusha</v>
      </c>
      <c r="DH656" s="3" t="str">
        <v>Tanzania Agricultural Research Institute Selian Centre (SARI), Arusha</v>
      </c>
      <c r="DI656" s="3" t="str">
        <v>Tanzania Agricultural Research Institute Selian Centre (SARI), Arusha</v>
      </c>
      <c r="DJ656" s="3" t="str">
        <v>Tanzania Agricultural Research Institute Selian Centre (SARI), Arusha</v>
      </c>
      <c r="DK656" s="3" t="str">
        <v>Tanzania Agricultural Research Institute Selian Centre (SARI), Arusha</v>
      </c>
      <c r="DL656" s="3" t="str">
        <v>Tanzania Agricultural Research Institute Selian Centre (SARI), Arusha</v>
      </c>
      <c r="DM656" s="3" t="str">
        <v>Tanzania Agricultural Research Institute Selian Centre (SARI), Arusha</v>
      </c>
      <c r="DN656" s="3" t="str">
        <v>Tanzania Agricultural Research Institute Selian Centre (SARI), Arusha</v>
      </c>
      <c r="DO656" s="3" t="str">
        <v>Tanzania Agricultural Research Institute Selian Centre (SARI), Arusha</v>
      </c>
      <c r="DP656" s="3" t="str">
        <v>Tanzania Agricultural Research Institute Selian Centre (SARI), Arusha</v>
      </c>
    </row>
    <row r="657" spans="1:120" ht="14.5" x14ac:dyDescent="0.35">
      <c r="A657" s="3">
        <v>-3.2444000000000002</v>
      </c>
      <c r="B657" s="3">
        <v>37.246052919999997</v>
      </c>
      <c r="C657" s="3" t="s">
        <v>226</v>
      </c>
      <c r="D657" s="3" t="s">
        <v>112</v>
      </c>
      <c r="E657" s="3" t="s">
        <v>9756</v>
      </c>
      <c r="F657" s="3">
        <v>2000</v>
      </c>
      <c r="G657"/>
      <c r="H657" s="3" t="str">
        <f>CONCATENATE(site_list[[#This Row],[Country]],site_list[[#This Row],[Site.ID]])</f>
        <v>TanzaniaTanzania Coffee Research Institute (TaCRI)</v>
      </c>
      <c r="BB657" s="3" t="str">
        <v>Tanzania Coffee Research Institute (TaCRI)</v>
      </c>
      <c r="BC657" s="3" t="str">
        <v>Tanzania Coffee Research Institute (TaCRI)</v>
      </c>
      <c r="BD657" s="3" t="str">
        <v>Tanzania Coffee Research Institute (TaCRI)</v>
      </c>
      <c r="BE657" s="3" t="str">
        <v>Tanzania Coffee Research Institute (TaCRI)</v>
      </c>
      <c r="BF657" s="3" t="str">
        <v>Tanzania Coffee Research Institute (TaCRI)</v>
      </c>
      <c r="BG657" s="3" t="str">
        <v>Tanzania Coffee Research Institute (TaCRI)</v>
      </c>
      <c r="BH657" s="3" t="str">
        <v>Tanzania Coffee Research Institute (TaCRI)</v>
      </c>
      <c r="BI657" s="3" t="str">
        <v>Tanzania Coffee Research Institute (TaCRI)</v>
      </c>
      <c r="BJ657" s="3" t="str">
        <v>Tanzania Coffee Research Institute (TaCRI)</v>
      </c>
      <c r="BK657" s="3" t="str">
        <v>Tanzania Coffee Research Institute (TaCRI)</v>
      </c>
      <c r="BL657" s="3" t="str">
        <v>Tanzania Coffee Research Institute (TaCRI)</v>
      </c>
      <c r="BM657" s="3" t="str">
        <v>Tanzania Coffee Research Institute (TaCRI)</v>
      </c>
      <c r="BN657" s="3" t="str">
        <v>Tanzania Coffee Research Institute (TaCRI)</v>
      </c>
      <c r="BO657" s="3" t="str">
        <v>Tanzania Coffee Research Institute (TaCRI)</v>
      </c>
      <c r="BP657" s="3" t="str">
        <v>Tanzania Coffee Research Institute (TaCRI)</v>
      </c>
      <c r="BQ657" s="3" t="str">
        <v>Tanzania Coffee Research Institute (TaCRI)</v>
      </c>
      <c r="BR657" s="3" t="str">
        <v>Tanzania Coffee Research Institute (TaCRI)</v>
      </c>
      <c r="BS657" s="3" t="str">
        <v>Tanzania Coffee Research Institute (TaCRI)</v>
      </c>
      <c r="BT657" s="3" t="str">
        <v>Tanzania Coffee Research Institute (TaCRI)</v>
      </c>
      <c r="BU657" s="3" t="str">
        <v>Tanzania Coffee Research Institute (TaCRI)</v>
      </c>
      <c r="BV657" s="3" t="str">
        <v>Tanzania Coffee Research Institute (TaCRI)</v>
      </c>
      <c r="BW657" s="3" t="str">
        <v>Tanzania Coffee Research Institute (TaCRI)</v>
      </c>
      <c r="BX657" s="3" t="str">
        <v>Tanzania Coffee Research Institute (TaCRI)</v>
      </c>
      <c r="BY657" s="3" t="str">
        <v>Tanzania Coffee Research Institute (TaCRI)</v>
      </c>
      <c r="BZ657" s="3" t="str">
        <v>Tanzania Coffee Research Institute (TaCRI)</v>
      </c>
      <c r="CA657" s="3" t="str">
        <v>Tanzania Coffee Research Institute (TaCRI)</v>
      </c>
      <c r="CB657" s="3" t="str">
        <v>Tanzania Coffee Research Institute (TaCRI)</v>
      </c>
      <c r="CC657" s="3" t="str">
        <v>Tanzania Coffee Research Institute (TaCRI)</v>
      </c>
      <c r="CD657" s="3" t="str">
        <v>Tanzania Coffee Research Institute (TaCRI)</v>
      </c>
      <c r="CE657" s="3" t="str">
        <v>Tanzania Coffee Research Institute (TaCRI)</v>
      </c>
      <c r="CF657" s="3" t="str">
        <v>Tanzania Coffee Research Institute (TaCRI)</v>
      </c>
      <c r="CG657" s="3" t="str">
        <v>Tanzania Coffee Research Institute (TaCRI)</v>
      </c>
      <c r="CK657" s="3" t="str">
        <v>Tanzania Coffee Research Institute (TaCRI)</v>
      </c>
      <c r="CM657" s="3" t="str">
        <v>Tanzania Coffee Research Institute (TaCRI)</v>
      </c>
      <c r="CN657" s="3" t="str">
        <v>Tanzania Coffee Research Institute (TaCRI)</v>
      </c>
      <c r="CO657" s="3" t="str">
        <v>Tanzania Coffee Research Institute (TaCRI)</v>
      </c>
      <c r="CP657" s="3" t="str">
        <v>Tanzania Coffee Research Institute (TaCRI)</v>
      </c>
      <c r="CQ657" s="3" t="str">
        <v>Tanzania Coffee Research Institute (TaCRI)</v>
      </c>
      <c r="CR657" s="3" t="str">
        <v>Tanzania Coffee Research Institute (TaCRI)</v>
      </c>
      <c r="CS657" s="3" t="str">
        <v>Tanzania Coffee Research Institute (TaCRI)</v>
      </c>
      <c r="CT657" s="3" t="str">
        <v>Tanzania Coffee Research Institute (TaCRI)</v>
      </c>
      <c r="CU657" s="3" t="str">
        <v>Tanzania Coffee Research Institute (TaCRI)</v>
      </c>
      <c r="CV657" s="3" t="str">
        <v>Tanzania Coffee Research Institute (TaCRI)</v>
      </c>
      <c r="CW657" s="3" t="str">
        <v>Tanzania Coffee Research Institute (TaCRI)</v>
      </c>
      <c r="CX657" s="3" t="str">
        <v>Tanzania Coffee Research Institute (TaCRI)</v>
      </c>
      <c r="CY657" s="3" t="str">
        <v>Tanzania Coffee Research Institute (TaCRI)</v>
      </c>
      <c r="CZ657" s="3" t="str">
        <v>Tanzania Coffee Research Institute (TaCRI)</v>
      </c>
      <c r="DA657" s="3" t="str">
        <v>Tanzania Coffee Research Institute (TaCRI)</v>
      </c>
      <c r="DB657" s="3" t="str">
        <v>Tanzania Coffee Research Institute (TaCRI)</v>
      </c>
      <c r="DC657" s="3" t="str">
        <v>Tanzania Coffee Research Institute (TaCRI)</v>
      </c>
      <c r="DD657" s="3" t="str">
        <v>Tanzania Coffee Research Institute (TaCRI)</v>
      </c>
      <c r="DE657" s="3" t="str">
        <v>Tanzania Coffee Research Institute (TaCRI)</v>
      </c>
      <c r="DF657" s="3" t="str">
        <v>Tanzania Coffee Research Institute (TaCRI)</v>
      </c>
      <c r="DG657" s="3" t="str">
        <v>Tanzania Coffee Research Institute (TaCRI)</v>
      </c>
      <c r="DH657" s="3" t="str">
        <v>Tanzania Coffee Research Institute (TaCRI)</v>
      </c>
      <c r="DI657" s="3" t="str">
        <v>Tanzania Coffee Research Institute (TaCRI)</v>
      </c>
      <c r="DJ657" s="3" t="str">
        <v>Tanzania Coffee Research Institute (TaCRI)</v>
      </c>
      <c r="DK657" s="3" t="str">
        <v>Tanzania Coffee Research Institute (TaCRI)</v>
      </c>
      <c r="DL657" s="3" t="str">
        <v>Tanzania Coffee Research Institute (TaCRI)</v>
      </c>
      <c r="DM657" s="3" t="str">
        <v>Tanzania Coffee Research Institute (TaCRI)</v>
      </c>
      <c r="DN657" s="3" t="str">
        <v>Tanzania Coffee Research Institute (TaCRI)</v>
      </c>
      <c r="DO657" s="3" t="str">
        <v>Tanzania Coffee Research Institute (TaCRI)</v>
      </c>
      <c r="DP657" s="3" t="str">
        <v>Tanzania Coffee Research Institute (TaCRI)</v>
      </c>
    </row>
    <row r="658" spans="1:120" ht="14.5" x14ac:dyDescent="0.35">
      <c r="A658" s="3">
        <v>-5.97525</v>
      </c>
      <c r="B658" s="3">
        <v>35.767220000000002</v>
      </c>
      <c r="C658" s="3" t="s">
        <v>226</v>
      </c>
      <c r="D658" s="3" t="s">
        <v>107</v>
      </c>
      <c r="E658" s="3" t="s">
        <v>7785</v>
      </c>
      <c r="F658" s="3">
        <v>400</v>
      </c>
      <c r="G658"/>
      <c r="H658" s="3" t="str">
        <f>CONCATENATE(site_list[[#This Row],[Country]],site_list[[#This Row],[Site.ID]])</f>
        <v>TanzaniaTARI, Makutupora</v>
      </c>
      <c r="BB658" s="3" t="str">
        <v>TARI, Makutupora</v>
      </c>
      <c r="BC658" s="3" t="str">
        <v>TARI, Makutupora</v>
      </c>
      <c r="BD658" s="3" t="str">
        <v>TARI, Makutupora</v>
      </c>
      <c r="BE658" s="3" t="str">
        <v>TARI, Makutupora</v>
      </c>
      <c r="BF658" s="3" t="str">
        <v>TARI, Makutupora</v>
      </c>
      <c r="BG658" s="3" t="str">
        <v>TARI, Makutupora</v>
      </c>
      <c r="BH658" s="3" t="str">
        <v>TARI, Makutupora</v>
      </c>
      <c r="BI658" s="3" t="str">
        <v>TARI, Makutupora</v>
      </c>
      <c r="BJ658" s="3" t="str">
        <v>TARI, Makutupora</v>
      </c>
      <c r="BK658" s="3" t="str">
        <v>TARI, Makutupora</v>
      </c>
      <c r="BL658" s="3" t="str">
        <v>TARI, Makutupora</v>
      </c>
      <c r="BM658" s="3" t="str">
        <v>TARI, Makutupora</v>
      </c>
      <c r="BN658" s="3" t="str">
        <v>TARI, Makutupora</v>
      </c>
      <c r="BO658" s="3" t="str">
        <v>TARI, Makutupora</v>
      </c>
      <c r="BP658" s="3" t="str">
        <v>TARI, Makutupora</v>
      </c>
      <c r="BQ658" s="3" t="str">
        <v>TARI, Makutupora</v>
      </c>
      <c r="BR658" s="3" t="str">
        <v>TARI, Makutupora</v>
      </c>
      <c r="BS658" s="3" t="str">
        <v>TARI, Makutupora</v>
      </c>
      <c r="BT658" s="3" t="str">
        <v>TARI, Makutupora</v>
      </c>
      <c r="BU658" s="3" t="str">
        <v>TARI, Makutupora</v>
      </c>
      <c r="BV658" s="3" t="str">
        <v>TARI, Makutupora</v>
      </c>
      <c r="BW658" s="3" t="str">
        <v>TARI, Makutupora</v>
      </c>
      <c r="BX658" s="3" t="str">
        <v>TARI, Makutupora</v>
      </c>
      <c r="BY658" s="3" t="str">
        <v>TARI, Makutupora</v>
      </c>
      <c r="BZ658" s="3" t="str">
        <v>TARI, Makutupora</v>
      </c>
      <c r="CA658" s="3" t="str">
        <v>TARI, Makutupora</v>
      </c>
      <c r="CB658" s="3" t="str">
        <v>TARI, Makutupora</v>
      </c>
      <c r="CC658" s="3" t="str">
        <v>TARI, Makutupora</v>
      </c>
      <c r="CD658" s="3" t="str">
        <v>TARI, Makutupora</v>
      </c>
      <c r="CE658" s="3" t="str">
        <v>TARI, Makutupora</v>
      </c>
      <c r="CF658" s="3" t="str">
        <v>TARI, Makutupora</v>
      </c>
      <c r="CG658" s="3" t="str">
        <v>TARI, Makutupora</v>
      </c>
      <c r="CK658" s="3" t="str">
        <v>TARI, Makutupora</v>
      </c>
      <c r="CM658" s="3" t="str">
        <v>TARI, Makutupora</v>
      </c>
      <c r="CN658" s="3" t="str">
        <v>TARI, Makutupora</v>
      </c>
      <c r="CO658" s="3" t="str">
        <v>TARI, Makutupora</v>
      </c>
      <c r="CP658" s="3" t="str">
        <v>TARI, Makutupora</v>
      </c>
      <c r="CQ658" s="3" t="str">
        <v>TARI, Makutupora</v>
      </c>
      <c r="CR658" s="3" t="str">
        <v>TARI, Makutupora</v>
      </c>
      <c r="CS658" s="3" t="str">
        <v>TARI, Makutupora</v>
      </c>
      <c r="CT658" s="3" t="str">
        <v>TARI, Makutupora</v>
      </c>
      <c r="CU658" s="3" t="str">
        <v>TARI, Makutupora</v>
      </c>
      <c r="CV658" s="3" t="str">
        <v>TARI, Makutupora</v>
      </c>
      <c r="CW658" s="3" t="str">
        <v>TARI, Makutupora</v>
      </c>
      <c r="CX658" s="3" t="str">
        <v>TARI, Makutupora</v>
      </c>
      <c r="CY658" s="3" t="str">
        <v>TARI, Makutupora</v>
      </c>
      <c r="CZ658" s="3" t="str">
        <v>TARI, Makutupora</v>
      </c>
      <c r="DA658" s="3" t="str">
        <v>TARI, Makutupora</v>
      </c>
      <c r="DB658" s="3" t="str">
        <v>TARI, Makutupora</v>
      </c>
      <c r="DC658" s="3" t="str">
        <v>TARI, Makutupora</v>
      </c>
      <c r="DD658" s="3" t="str">
        <v>TARI, Makutupora</v>
      </c>
      <c r="DE658" s="3" t="str">
        <v>TARI, Makutupora</v>
      </c>
      <c r="DF658" s="3" t="str">
        <v>TARI, Makutupora</v>
      </c>
      <c r="DG658" s="3" t="str">
        <v>TARI, Makutupora</v>
      </c>
      <c r="DH658" s="3" t="str">
        <v>TARI, Makutupora</v>
      </c>
      <c r="DI658" s="3" t="str">
        <v>TARI, Makutupora</v>
      </c>
      <c r="DJ658" s="3" t="str">
        <v>TARI, Makutupora</v>
      </c>
      <c r="DK658" s="3" t="str">
        <v>TARI, Makutupora</v>
      </c>
      <c r="DL658" s="3" t="str">
        <v>TARI, Makutupora</v>
      </c>
      <c r="DM658" s="3" t="str">
        <v>TARI, Makutupora</v>
      </c>
      <c r="DN658" s="3" t="str">
        <v>TARI, Makutupora</v>
      </c>
      <c r="DO658" s="3" t="str">
        <v>TARI, Makutupora</v>
      </c>
      <c r="DP658" s="3" t="str">
        <v>TARI, Makutupora</v>
      </c>
    </row>
    <row r="659" spans="1:120" ht="14.5" x14ac:dyDescent="0.35">
      <c r="A659" s="3">
        <v>-5.1390000000000002</v>
      </c>
      <c r="B659" s="3">
        <v>38.863</v>
      </c>
      <c r="C659" s="3" t="s">
        <v>226</v>
      </c>
      <c r="D659" s="3" t="s">
        <v>107</v>
      </c>
      <c r="E659" s="3" t="s">
        <v>562</v>
      </c>
      <c r="F659" s="3">
        <v>300</v>
      </c>
      <c r="G659"/>
      <c r="H659" s="3" t="str">
        <f>CONCATENATE(site_list[[#This Row],[Country]],site_list[[#This Row],[Site.ID]])</f>
        <v>TanzaniaTARI, Mlingano</v>
      </c>
      <c r="BB659" s="3" t="str">
        <v>TARI, Mlingano</v>
      </c>
      <c r="BC659" s="3" t="str">
        <v>TARI, Mlingano</v>
      </c>
      <c r="BD659" s="3" t="str">
        <v>TARI, Mlingano</v>
      </c>
      <c r="BE659" s="3" t="str">
        <v>TARI, Mlingano</v>
      </c>
      <c r="BF659" s="3" t="str">
        <v>TARI, Mlingano</v>
      </c>
      <c r="BG659" s="3" t="str">
        <v>TARI, Mlingano</v>
      </c>
      <c r="BH659" s="3" t="str">
        <v>TARI, Mlingano</v>
      </c>
      <c r="BI659" s="3" t="str">
        <v>TARI, Mlingano</v>
      </c>
      <c r="BJ659" s="3" t="str">
        <v>TARI, Mlingano</v>
      </c>
      <c r="BK659" s="3" t="str">
        <v>TARI, Mlingano</v>
      </c>
      <c r="BL659" s="3" t="str">
        <v>TARI, Mlingano</v>
      </c>
      <c r="BM659" s="3" t="str">
        <v>TARI, Mlingano</v>
      </c>
      <c r="BN659" s="3" t="str">
        <v>TARI, Mlingano</v>
      </c>
      <c r="BO659" s="3" t="str">
        <v>TARI, Mlingano</v>
      </c>
      <c r="BP659" s="3" t="str">
        <v>TARI, Mlingano</v>
      </c>
      <c r="BQ659" s="3" t="str">
        <v>TARI, Mlingano</v>
      </c>
      <c r="BR659" s="3" t="str">
        <v>TARI, Mlingano</v>
      </c>
      <c r="BS659" s="3" t="str">
        <v>TARI, Mlingano</v>
      </c>
      <c r="BT659" s="3" t="str">
        <v>TARI, Mlingano</v>
      </c>
      <c r="BU659" s="3" t="str">
        <v>TARI, Mlingano</v>
      </c>
      <c r="BV659" s="3" t="str">
        <v>TARI, Mlingano</v>
      </c>
      <c r="BW659" s="3" t="str">
        <v>TARI, Mlingano</v>
      </c>
      <c r="BX659" s="3" t="str">
        <v>TARI, Mlingano</v>
      </c>
      <c r="BY659" s="3" t="str">
        <v>TARI, Mlingano</v>
      </c>
      <c r="BZ659" s="3" t="str">
        <v>TARI, Mlingano</v>
      </c>
      <c r="CA659" s="3" t="str">
        <v>TARI, Mlingano</v>
      </c>
      <c r="CB659" s="3" t="str">
        <v>TARI, Mlingano</v>
      </c>
      <c r="CC659" s="3" t="str">
        <v>TARI, Mlingano</v>
      </c>
      <c r="CD659" s="3" t="str">
        <v>TARI, Mlingano</v>
      </c>
      <c r="CE659" s="3" t="str">
        <v>TARI, Mlingano</v>
      </c>
      <c r="CF659" s="3" t="str">
        <v>TARI, Mlingano</v>
      </c>
      <c r="CG659" s="3" t="str">
        <v>TARI, Mlingano</v>
      </c>
      <c r="CK659" s="3" t="str">
        <v>TARI, Mlingano</v>
      </c>
      <c r="CM659" s="3" t="str">
        <v>TARI, Mlingano</v>
      </c>
      <c r="CN659" s="3" t="str">
        <v>TARI, Mlingano</v>
      </c>
      <c r="CO659" s="3" t="str">
        <v>TARI, Mlingano</v>
      </c>
      <c r="CP659" s="3" t="str">
        <v>TARI, Mlingano</v>
      </c>
      <c r="CQ659" s="3" t="str">
        <v>TARI, Mlingano</v>
      </c>
      <c r="CR659" s="3" t="str">
        <v>TARI, Mlingano</v>
      </c>
      <c r="CS659" s="3" t="str">
        <v>TARI, Mlingano</v>
      </c>
      <c r="CT659" s="3" t="str">
        <v>TARI, Mlingano</v>
      </c>
      <c r="CU659" s="3" t="str">
        <v>TARI, Mlingano</v>
      </c>
      <c r="CV659" s="3" t="str">
        <v>TARI, Mlingano</v>
      </c>
      <c r="CW659" s="3" t="str">
        <v>TARI, Mlingano</v>
      </c>
      <c r="CX659" s="3" t="str">
        <v>TARI, Mlingano</v>
      </c>
      <c r="CY659" s="3" t="str">
        <v>TARI, Mlingano</v>
      </c>
      <c r="CZ659" s="3" t="str">
        <v>TARI, Mlingano</v>
      </c>
      <c r="DA659" s="3" t="str">
        <v>TARI, Mlingano</v>
      </c>
      <c r="DB659" s="3" t="str">
        <v>TARI, Mlingano</v>
      </c>
      <c r="DC659" s="3" t="str">
        <v>TARI, Mlingano</v>
      </c>
      <c r="DD659" s="3" t="str">
        <v>TARI, Mlingano</v>
      </c>
      <c r="DE659" s="3" t="str">
        <v>TARI, Mlingano</v>
      </c>
      <c r="DF659" s="3" t="str">
        <v>TARI, Mlingano</v>
      </c>
      <c r="DG659" s="3" t="str">
        <v>TARI, Mlingano</v>
      </c>
      <c r="DH659" s="3" t="str">
        <v>TARI, Mlingano</v>
      </c>
      <c r="DI659" s="3" t="str">
        <v>TARI, Mlingano</v>
      </c>
      <c r="DJ659" s="3" t="str">
        <v>TARI, Mlingano</v>
      </c>
      <c r="DK659" s="3" t="str">
        <v>TARI, Mlingano</v>
      </c>
      <c r="DL659" s="3" t="str">
        <v>TARI, Mlingano</v>
      </c>
      <c r="DM659" s="3" t="str">
        <v>TARI, Mlingano</v>
      </c>
      <c r="DN659" s="3" t="str">
        <v>TARI, Mlingano</v>
      </c>
      <c r="DO659" s="3" t="str">
        <v>TARI, Mlingano</v>
      </c>
      <c r="DP659" s="3" t="str">
        <v>TARI, Mlingano</v>
      </c>
    </row>
    <row r="660" spans="1:120" ht="14.5" x14ac:dyDescent="0.35">
      <c r="A660" s="3">
        <v>-27.54795</v>
      </c>
      <c r="B660" s="3">
        <v>24.764140000000001</v>
      </c>
      <c r="C660" s="3" t="s">
        <v>215</v>
      </c>
      <c r="D660" s="3" t="s">
        <v>107</v>
      </c>
      <c r="E660" s="3" t="s">
        <v>7786</v>
      </c>
      <c r="F660" s="3">
        <v>1000</v>
      </c>
      <c r="G660"/>
      <c r="H660" s="3" t="str">
        <f>CONCATENATE(site_list[[#This Row],[Country]],site_list[[#This Row],[Site.ID]])</f>
        <v>South AfricaTaung Agriculture Experiment Station</v>
      </c>
      <c r="BB660" s="3" t="str">
        <v>Taung Agriculture Experiment Station</v>
      </c>
      <c r="BC660" s="3" t="str">
        <v>Taung Agriculture Experiment Station</v>
      </c>
      <c r="BD660" s="3" t="str">
        <v>Taung Agriculture Experiment Station</v>
      </c>
      <c r="BE660" s="3" t="str">
        <v>Taung Agriculture Experiment Station</v>
      </c>
      <c r="BF660" s="3" t="str">
        <v>Taung Agriculture Experiment Station</v>
      </c>
      <c r="BG660" s="3" t="str">
        <v>Taung Agriculture Experiment Station</v>
      </c>
      <c r="BH660" s="3" t="str">
        <v>Taung Agriculture Experiment Station</v>
      </c>
      <c r="BI660" s="3" t="str">
        <v>Taung Agriculture Experiment Station</v>
      </c>
      <c r="BJ660" s="3" t="str">
        <v>Taung Agriculture Experiment Station</v>
      </c>
      <c r="BK660" s="3" t="str">
        <v>Taung Agriculture Experiment Station</v>
      </c>
      <c r="BL660" s="3" t="str">
        <v>Taung Agriculture Experiment Station</v>
      </c>
      <c r="BM660" s="3" t="str">
        <v>Taung Agriculture Experiment Station</v>
      </c>
      <c r="BN660" s="3" t="str">
        <v>Taung Agriculture Experiment Station</v>
      </c>
      <c r="BO660" s="3" t="str">
        <v>Taung Agriculture Experiment Station</v>
      </c>
      <c r="BP660" s="3" t="str">
        <v>Taung Agriculture Experiment Station</v>
      </c>
      <c r="BQ660" s="3" t="str">
        <v>Taung Agriculture Experiment Station</v>
      </c>
      <c r="BR660" s="3" t="str">
        <v>Taung Agriculture Experiment Station</v>
      </c>
      <c r="BS660" s="3" t="str">
        <v>Taung Agriculture Experiment Station</v>
      </c>
      <c r="BT660" s="3" t="str">
        <v>Taung Agriculture Experiment Station</v>
      </c>
      <c r="BU660" s="3" t="str">
        <v>Taung Agriculture Experiment Station</v>
      </c>
      <c r="BV660" s="3" t="str">
        <v>Taung Agriculture Experiment Station</v>
      </c>
      <c r="BW660" s="3" t="str">
        <v>Taung Agriculture Experiment Station</v>
      </c>
      <c r="BX660" s="3" t="str">
        <v>Taung Agriculture Experiment Station</v>
      </c>
      <c r="BY660" s="3" t="str">
        <v>Taung Agriculture Experiment Station</v>
      </c>
      <c r="BZ660" s="3" t="str">
        <v>Taung Agriculture Experiment Station</v>
      </c>
      <c r="CA660" s="3" t="str">
        <v>Taung Agriculture Experiment Station</v>
      </c>
      <c r="CB660" s="3" t="str">
        <v>Taung Agriculture Experiment Station</v>
      </c>
      <c r="CC660" s="3" t="str">
        <v>Taung Agriculture Experiment Station</v>
      </c>
      <c r="CD660" s="3" t="str">
        <v>Taung Agriculture Experiment Station</v>
      </c>
      <c r="CE660" s="3" t="str">
        <v>Taung Agriculture Experiment Station</v>
      </c>
      <c r="CF660" s="3" t="str">
        <v>Taung Agriculture Experiment Station</v>
      </c>
      <c r="CG660" s="3" t="str">
        <v>Taung Agriculture Experiment Station</v>
      </c>
      <c r="CK660" s="3" t="str">
        <v>Taung Agriculture Experiment Station</v>
      </c>
      <c r="CM660" s="3" t="str">
        <v>Taung Agriculture Experiment Station</v>
      </c>
      <c r="CN660" s="3" t="str">
        <v>Taung Agriculture Experiment Station</v>
      </c>
      <c r="CO660" s="3" t="str">
        <v>Taung Agriculture Experiment Station</v>
      </c>
      <c r="CP660" s="3" t="str">
        <v>Taung Agriculture Experiment Station</v>
      </c>
      <c r="CQ660" s="3" t="str">
        <v>Taung Agriculture Experiment Station</v>
      </c>
      <c r="CR660" s="3" t="str">
        <v>Taung Agriculture Experiment Station</v>
      </c>
      <c r="CS660" s="3" t="str">
        <v>Taung Agriculture Experiment Station</v>
      </c>
      <c r="CT660" s="3" t="str">
        <v>Taung Agriculture Experiment Station</v>
      </c>
      <c r="CU660" s="3" t="str">
        <v>Taung Agriculture Experiment Station</v>
      </c>
      <c r="CV660" s="3" t="str">
        <v>Taung Agriculture Experiment Station</v>
      </c>
      <c r="CW660" s="3" t="str">
        <v>Taung Agriculture Experiment Station</v>
      </c>
      <c r="CX660" s="3" t="str">
        <v>Taung Agriculture Experiment Station</v>
      </c>
      <c r="CY660" s="3" t="str">
        <v>Taung Agriculture Experiment Station</v>
      </c>
      <c r="CZ660" s="3" t="str">
        <v>Taung Agriculture Experiment Station</v>
      </c>
      <c r="DA660" s="3" t="str">
        <v>Taung Agriculture Experiment Station</v>
      </c>
      <c r="DB660" s="3" t="str">
        <v>Taung Agriculture Experiment Station</v>
      </c>
      <c r="DC660" s="3" t="str">
        <v>Taung Agriculture Experiment Station</v>
      </c>
      <c r="DD660" s="3" t="str">
        <v>Taung Agriculture Experiment Station</v>
      </c>
      <c r="DE660" s="3" t="str">
        <v>Taung Agriculture Experiment Station</v>
      </c>
      <c r="DF660" s="3" t="str">
        <v>Taung Agriculture Experiment Station</v>
      </c>
      <c r="DG660" s="3" t="str">
        <v>Taung Agriculture Experiment Station</v>
      </c>
      <c r="DH660" s="3" t="str">
        <v>Taung Agriculture Experiment Station</v>
      </c>
      <c r="DI660" s="3" t="str">
        <v>Taung Agriculture Experiment Station</v>
      </c>
      <c r="DJ660" s="3" t="str">
        <v>Taung Agriculture Experiment Station</v>
      </c>
      <c r="DK660" s="3" t="str">
        <v>Taung Agriculture Experiment Station</v>
      </c>
      <c r="DL660" s="3" t="str">
        <v>Taung Agriculture Experiment Station</v>
      </c>
      <c r="DM660" s="3" t="str">
        <v>Taung Agriculture Experiment Station</v>
      </c>
      <c r="DN660" s="3" t="str">
        <v>Taung Agriculture Experiment Station</v>
      </c>
      <c r="DO660" s="3" t="str">
        <v>Taung Agriculture Experiment Station</v>
      </c>
      <c r="DP660" s="3" t="str">
        <v>Taung Agriculture Experiment Station</v>
      </c>
    </row>
    <row r="661" spans="1:120" ht="14.5" x14ac:dyDescent="0.35">
      <c r="A661" s="3">
        <v>34.767600000000002</v>
      </c>
      <c r="B661" s="3">
        <v>10.734780000000001</v>
      </c>
      <c r="C661" s="3" t="s">
        <v>231</v>
      </c>
      <c r="D661" s="3" t="s">
        <v>107</v>
      </c>
      <c r="E661" s="3" t="s">
        <v>7787</v>
      </c>
      <c r="F661" s="3">
        <v>40000</v>
      </c>
      <c r="G661"/>
      <c r="H661" s="3" t="str">
        <f>CONCATENATE(site_list[[#This Row],[Country]],site_list[[#This Row],[Site.ID]])</f>
        <v>TunisiaTauoses Research Station</v>
      </c>
      <c r="BB661" s="3" t="str">
        <v>Tauoses Research Station</v>
      </c>
      <c r="BC661" s="3" t="str">
        <v>Tauoses Research Station</v>
      </c>
      <c r="BD661" s="3" t="str">
        <v>Tauoses Research Station</v>
      </c>
      <c r="BE661" s="3" t="str">
        <v>Tauoses Research Station</v>
      </c>
      <c r="BF661" s="3" t="str">
        <v>Tauoses Research Station</v>
      </c>
      <c r="BG661" s="3" t="str">
        <v>Tauoses Research Station</v>
      </c>
      <c r="BH661" s="3" t="str">
        <v>Tauoses Research Station</v>
      </c>
      <c r="BI661" s="3" t="str">
        <v>Tauoses Research Station</v>
      </c>
      <c r="BJ661" s="3" t="str">
        <v>Tauoses Research Station</v>
      </c>
      <c r="BK661" s="3" t="str">
        <v>Tauoses Research Station</v>
      </c>
      <c r="BL661" s="3" t="str">
        <v>Tauoses Research Station</v>
      </c>
      <c r="BM661" s="3" t="str">
        <v>Tauoses Research Station</v>
      </c>
      <c r="BN661" s="3" t="str">
        <v>Tauoses Research Station</v>
      </c>
      <c r="BO661" s="3" t="str">
        <v>Tauoses Research Station</v>
      </c>
      <c r="BP661" s="3" t="str">
        <v>Tauoses Research Station</v>
      </c>
      <c r="BQ661" s="3" t="str">
        <v>Tauoses Research Station</v>
      </c>
      <c r="BR661" s="3" t="str">
        <v>Tauoses Research Station</v>
      </c>
      <c r="BS661" s="3" t="str">
        <v>Tauoses Research Station</v>
      </c>
      <c r="BT661" s="3" t="str">
        <v>Tauoses Research Station</v>
      </c>
      <c r="BU661" s="3" t="str">
        <v>Tauoses Research Station</v>
      </c>
      <c r="BV661" s="3" t="str">
        <v>Tauoses Research Station</v>
      </c>
      <c r="BW661" s="3" t="str">
        <v>Tauoses Research Station</v>
      </c>
      <c r="BX661" s="3" t="str">
        <v>Tauoses Research Station</v>
      </c>
      <c r="BY661" s="3" t="str">
        <v>Tauoses Research Station</v>
      </c>
      <c r="BZ661" s="3" t="str">
        <v>Tauoses Research Station</v>
      </c>
      <c r="CA661" s="3" t="str">
        <v>Tauoses Research Station</v>
      </c>
      <c r="CB661" s="3" t="str">
        <v>Tauoses Research Station</v>
      </c>
      <c r="CC661" s="3" t="str">
        <v>Tauoses Research Station</v>
      </c>
      <c r="CD661" s="3" t="str">
        <v>Tauoses Research Station</v>
      </c>
      <c r="CE661" s="3" t="str">
        <v>Tauoses Research Station</v>
      </c>
      <c r="CF661" s="3" t="str">
        <v>Tauoses Research Station</v>
      </c>
      <c r="CG661" s="3" t="str">
        <v>Tauoses Research Station</v>
      </c>
      <c r="CK661" s="3" t="str">
        <v>Tauoses Research Station</v>
      </c>
      <c r="CM661" s="3" t="str">
        <v>Tauoses Research Station</v>
      </c>
      <c r="CN661" s="3" t="str">
        <v>Tauoses Research Station</v>
      </c>
      <c r="CO661" s="3" t="str">
        <v>Tauoses Research Station</v>
      </c>
      <c r="CP661" s="3" t="str">
        <v>Tauoses Research Station</v>
      </c>
      <c r="CQ661" s="3" t="str">
        <v>Tauoses Research Station</v>
      </c>
      <c r="CR661" s="3" t="str">
        <v>Tauoses Research Station</v>
      </c>
      <c r="CS661" s="3" t="str">
        <v>Tauoses Research Station</v>
      </c>
      <c r="CT661" s="3" t="str">
        <v>Tauoses Research Station</v>
      </c>
      <c r="CU661" s="3" t="str">
        <v>Tauoses Research Station</v>
      </c>
      <c r="CV661" s="3" t="str">
        <v>Tauoses Research Station</v>
      </c>
      <c r="CW661" s="3" t="str">
        <v>Tauoses Research Station</v>
      </c>
      <c r="CX661" s="3" t="str">
        <v>Tauoses Research Station</v>
      </c>
      <c r="CY661" s="3" t="str">
        <v>Tauoses Research Station</v>
      </c>
      <c r="CZ661" s="3" t="str">
        <v>Tauoses Research Station</v>
      </c>
      <c r="DA661" s="3" t="str">
        <v>Tauoses Research Station</v>
      </c>
      <c r="DB661" s="3" t="str">
        <v>Tauoses Research Station</v>
      </c>
      <c r="DC661" s="3" t="str">
        <v>Tauoses Research Station</v>
      </c>
      <c r="DD661" s="3" t="str">
        <v>Tauoses Research Station</v>
      </c>
      <c r="DE661" s="3" t="str">
        <v>Tauoses Research Station</v>
      </c>
      <c r="DF661" s="3" t="str">
        <v>Tauoses Research Station</v>
      </c>
      <c r="DG661" s="3" t="str">
        <v>Tauoses Research Station</v>
      </c>
      <c r="DH661" s="3" t="str">
        <v>Tauoses Research Station</v>
      </c>
      <c r="DI661" s="3" t="str">
        <v>Tauoses Research Station</v>
      </c>
      <c r="DJ661" s="3" t="str">
        <v>Tauoses Research Station</v>
      </c>
      <c r="DK661" s="3" t="str">
        <v>Tauoses Research Station</v>
      </c>
      <c r="DL661" s="3" t="str">
        <v>Tauoses Research Station</v>
      </c>
      <c r="DM661" s="3" t="str">
        <v>Tauoses Research Station</v>
      </c>
      <c r="DN661" s="3" t="str">
        <v>Tauoses Research Station</v>
      </c>
      <c r="DO661" s="3" t="str">
        <v>Tauoses Research Station</v>
      </c>
      <c r="DP661" s="3" t="str">
        <v>Tauoses Research Station</v>
      </c>
    </row>
    <row r="662" spans="1:120" ht="14.5" x14ac:dyDescent="0.35">
      <c r="A662" s="3">
        <v>7.3102</v>
      </c>
      <c r="B662" s="3">
        <v>5.1219999999999999</v>
      </c>
      <c r="C662" s="3" t="s">
        <v>196</v>
      </c>
      <c r="D662" s="3" t="s">
        <v>107</v>
      </c>
      <c r="E662" s="3" t="s">
        <v>458</v>
      </c>
      <c r="F662" s="3">
        <v>400</v>
      </c>
      <c r="G662"/>
      <c r="H662" s="3" t="str">
        <f>CONCATENATE(site_list[[#This Row],[Country]],site_list[[#This Row],[Site.ID]])</f>
        <v>NigeriaTeaching &amp; Research Farm, FUT, Akure</v>
      </c>
      <c r="BB662" s="3" t="str">
        <v>Teaching &amp; Research Farm, FUT, Akure</v>
      </c>
      <c r="BC662" s="3" t="str">
        <v>Teaching &amp; Research Farm, FUT, Akure</v>
      </c>
      <c r="BD662" s="3" t="str">
        <v>Teaching &amp; Research Farm, FUT, Akure</v>
      </c>
      <c r="BE662" s="3" t="str">
        <v>Teaching &amp; Research Farm, FUT, Akure</v>
      </c>
      <c r="BF662" s="3" t="str">
        <v>Teaching &amp; Research Farm, FUT, Akure</v>
      </c>
      <c r="BG662" s="3" t="str">
        <v>Teaching &amp; Research Farm, FUT, Akure</v>
      </c>
      <c r="BH662" s="3" t="str">
        <v>Teaching &amp; Research Farm, FUT, Akure</v>
      </c>
      <c r="BI662" s="3" t="str">
        <v>Teaching &amp; Research Farm, FUT, Akure</v>
      </c>
      <c r="BJ662" s="3" t="str">
        <v>Teaching &amp; Research Farm, FUT, Akure</v>
      </c>
      <c r="BK662" s="3" t="str">
        <v>Teaching &amp; Research Farm, FUT, Akure</v>
      </c>
      <c r="BL662" s="3" t="str">
        <v>Teaching &amp; Research Farm, FUT, Akure</v>
      </c>
      <c r="BM662" s="3" t="str">
        <v>Teaching &amp; Research Farm, FUT, Akure</v>
      </c>
      <c r="BN662" s="3" t="str">
        <v>Teaching &amp; Research Farm, FUT, Akure</v>
      </c>
      <c r="BO662" s="3" t="str">
        <v>Teaching &amp; Research Farm, FUT, Akure</v>
      </c>
      <c r="BP662" s="3" t="str">
        <v>Teaching &amp; Research Farm, FUT, Akure</v>
      </c>
      <c r="BQ662" s="3" t="str">
        <v>Teaching &amp; Research Farm, FUT, Akure</v>
      </c>
      <c r="BR662" s="3" t="str">
        <v>Teaching &amp; Research Farm, FUT, Akure</v>
      </c>
      <c r="BS662" s="3" t="str">
        <v>Teaching &amp; Research Farm, FUT, Akure</v>
      </c>
      <c r="BT662" s="3" t="str">
        <v>Teaching &amp; Research Farm, FUT, Akure</v>
      </c>
      <c r="BU662" s="3" t="str">
        <v>Teaching &amp; Research Farm, FUT, Akure</v>
      </c>
      <c r="BV662" s="3" t="str">
        <v>Teaching &amp; Research Farm, FUT, Akure</v>
      </c>
      <c r="BW662" s="3" t="str">
        <v>Teaching &amp; Research Farm, FUT, Akure</v>
      </c>
      <c r="BX662" s="3" t="str">
        <v>Teaching &amp; Research Farm, FUT, Akure</v>
      </c>
      <c r="BY662" s="3" t="str">
        <v>Teaching &amp; Research Farm, FUT, Akure</v>
      </c>
      <c r="BZ662" s="3" t="str">
        <v>Teaching &amp; Research Farm, FUT, Akure</v>
      </c>
      <c r="CA662" s="3" t="str">
        <v>Teaching &amp; Research Farm, FUT, Akure</v>
      </c>
      <c r="CB662" s="3" t="str">
        <v>Teaching &amp; Research Farm, FUT, Akure</v>
      </c>
      <c r="CC662" s="3" t="str">
        <v>Teaching &amp; Research Farm, FUT, Akure</v>
      </c>
      <c r="CD662" s="3" t="str">
        <v>Teaching &amp; Research Farm, FUT, Akure</v>
      </c>
      <c r="CE662" s="3" t="str">
        <v>Teaching &amp; Research Farm, FUT, Akure</v>
      </c>
      <c r="CF662" s="3" t="str">
        <v>Teaching &amp; Research Farm, FUT, Akure</v>
      </c>
      <c r="CG662" s="3" t="str">
        <v>Teaching &amp; Research Farm, FUT, Akure</v>
      </c>
      <c r="CK662" s="3" t="str">
        <v>Teaching &amp; Research Farm, FUT, Akure</v>
      </c>
      <c r="CM662" s="3" t="str">
        <v>Teaching &amp; Research Farm, FUT, Akure</v>
      </c>
      <c r="CN662" s="3" t="str">
        <v>Teaching &amp; Research Farm, FUT, Akure</v>
      </c>
      <c r="CO662" s="3" t="str">
        <v>Teaching &amp; Research Farm, FUT, Akure</v>
      </c>
      <c r="CP662" s="3" t="str">
        <v>Teaching &amp; Research Farm, FUT, Akure</v>
      </c>
      <c r="CQ662" s="3" t="str">
        <v>Teaching &amp; Research Farm, FUT, Akure</v>
      </c>
      <c r="CR662" s="3" t="str">
        <v>Teaching &amp; Research Farm, FUT, Akure</v>
      </c>
      <c r="CS662" s="3" t="str">
        <v>Teaching &amp; Research Farm, FUT, Akure</v>
      </c>
      <c r="CT662" s="3" t="str">
        <v>Teaching &amp; Research Farm, FUT, Akure</v>
      </c>
      <c r="CU662" s="3" t="str">
        <v>Teaching &amp; Research Farm, FUT, Akure</v>
      </c>
      <c r="CV662" s="3" t="str">
        <v>Teaching &amp; Research Farm, FUT, Akure</v>
      </c>
      <c r="CW662" s="3" t="str">
        <v>Teaching &amp; Research Farm, FUT, Akure</v>
      </c>
      <c r="CX662" s="3" t="str">
        <v>Teaching &amp; Research Farm, FUT, Akure</v>
      </c>
      <c r="CY662" s="3" t="str">
        <v>Teaching &amp; Research Farm, FUT, Akure</v>
      </c>
      <c r="CZ662" s="3" t="str">
        <v>Teaching &amp; Research Farm, FUT, Akure</v>
      </c>
      <c r="DA662" s="3" t="str">
        <v>Teaching &amp; Research Farm, FUT, Akure</v>
      </c>
      <c r="DB662" s="3" t="str">
        <v>Teaching &amp; Research Farm, FUT, Akure</v>
      </c>
      <c r="DC662" s="3" t="str">
        <v>Teaching &amp; Research Farm, FUT, Akure</v>
      </c>
      <c r="DD662" s="3" t="str">
        <v>Teaching &amp; Research Farm, FUT, Akure</v>
      </c>
      <c r="DE662" s="3" t="str">
        <v>Teaching &amp; Research Farm, FUT, Akure</v>
      </c>
      <c r="DF662" s="3" t="str">
        <v>Teaching &amp; Research Farm, FUT, Akure</v>
      </c>
      <c r="DG662" s="3" t="str">
        <v>Teaching &amp; Research Farm, FUT, Akure</v>
      </c>
      <c r="DH662" s="3" t="str">
        <v>Teaching &amp; Research Farm, FUT, Akure</v>
      </c>
      <c r="DI662" s="3" t="str">
        <v>Teaching &amp; Research Farm, FUT, Akure</v>
      </c>
      <c r="DJ662" s="3" t="str">
        <v>Teaching &amp; Research Farm, FUT, Akure</v>
      </c>
      <c r="DK662" s="3" t="str">
        <v>Teaching &amp; Research Farm, FUT, Akure</v>
      </c>
      <c r="DL662" s="3" t="str">
        <v>Teaching &amp; Research Farm, FUT, Akure</v>
      </c>
      <c r="DM662" s="3" t="str">
        <v>Teaching &amp; Research Farm, FUT, Akure</v>
      </c>
      <c r="DN662" s="3" t="str">
        <v>Teaching &amp; Research Farm, FUT, Akure</v>
      </c>
      <c r="DO662" s="3" t="str">
        <v>Teaching &amp; Research Farm, FUT, Akure</v>
      </c>
      <c r="DP662" s="3" t="str">
        <v>Teaching &amp; Research Farm, FUT, Akure</v>
      </c>
    </row>
    <row r="663" spans="1:120" ht="14.5" x14ac:dyDescent="0.35">
      <c r="A663" s="3">
        <v>8.1252800000000001</v>
      </c>
      <c r="B663" s="3">
        <v>5.0789499999999999</v>
      </c>
      <c r="C663" s="3" t="s">
        <v>196</v>
      </c>
      <c r="D663" s="3" t="s">
        <v>107</v>
      </c>
      <c r="E663" s="3" t="s">
        <v>7788</v>
      </c>
      <c r="F663" s="3">
        <v>1500</v>
      </c>
      <c r="G663"/>
      <c r="H663" s="3" t="str">
        <f>CONCATENATE(site_list[[#This Row],[Country]],site_list[[#This Row],[Site.ID]])</f>
        <v>NigeriaTeaching and Research Farm of Landmark University Omu-Aran, Kwara State</v>
      </c>
      <c r="BB663" s="3" t="str">
        <v>Teaching and Research Farm of Landmark University Omu-Aran, Kwara State</v>
      </c>
      <c r="BC663" s="3" t="str">
        <v>Teaching and Research Farm of Landmark University Omu-Aran, Kwara State</v>
      </c>
      <c r="BD663" s="3" t="str">
        <v>Teaching and Research Farm of Landmark University Omu-Aran, Kwara State</v>
      </c>
      <c r="BE663" s="3" t="str">
        <v>Teaching and Research Farm of Landmark University Omu-Aran, Kwara State</v>
      </c>
      <c r="BF663" s="3" t="str">
        <v>Teaching and Research Farm of Landmark University Omu-Aran, Kwara State</v>
      </c>
      <c r="BG663" s="3" t="str">
        <v>Teaching and Research Farm of Landmark University Omu-Aran, Kwara State</v>
      </c>
      <c r="BH663" s="3" t="str">
        <v>Teaching and Research Farm of Landmark University Omu-Aran, Kwara State</v>
      </c>
      <c r="BI663" s="3" t="str">
        <v>Teaching and Research Farm of Landmark University Omu-Aran, Kwara State</v>
      </c>
      <c r="BJ663" s="3" t="str">
        <v>Teaching and Research Farm of Landmark University Omu-Aran, Kwara State</v>
      </c>
      <c r="BK663" s="3" t="str">
        <v>Teaching and Research Farm of Landmark University Omu-Aran, Kwara State</v>
      </c>
      <c r="BL663" s="3" t="str">
        <v>Teaching and Research Farm of Landmark University Omu-Aran, Kwara State</v>
      </c>
      <c r="BM663" s="3" t="str">
        <v>Teaching and Research Farm of Landmark University Omu-Aran, Kwara State</v>
      </c>
      <c r="BN663" s="3" t="str">
        <v>Teaching and Research Farm of Landmark University Omu-Aran, Kwara State</v>
      </c>
      <c r="BO663" s="3" t="str">
        <v>Teaching and Research Farm of Landmark University Omu-Aran, Kwara State</v>
      </c>
      <c r="BP663" s="3" t="str">
        <v>Teaching and Research Farm of Landmark University Omu-Aran, Kwara State</v>
      </c>
      <c r="BQ663" s="3" t="str">
        <v>Teaching and Research Farm of Landmark University Omu-Aran, Kwara State</v>
      </c>
      <c r="BR663" s="3" t="str">
        <v>Teaching and Research Farm of Landmark University Omu-Aran, Kwara State</v>
      </c>
      <c r="BS663" s="3" t="str">
        <v>Teaching and Research Farm of Landmark University Omu-Aran, Kwara State</v>
      </c>
      <c r="BT663" s="3" t="str">
        <v>Teaching and Research Farm of Landmark University Omu-Aran, Kwara State</v>
      </c>
      <c r="BU663" s="3" t="str">
        <v>Teaching and Research Farm of Landmark University Omu-Aran, Kwara State</v>
      </c>
      <c r="BV663" s="3" t="str">
        <v>Teaching and Research Farm of Landmark University Omu-Aran, Kwara State</v>
      </c>
      <c r="BW663" s="3" t="str">
        <v>Teaching and Research Farm of Landmark University Omu-Aran, Kwara State</v>
      </c>
      <c r="BX663" s="3" t="str">
        <v>Teaching and Research Farm of Landmark University Omu-Aran, Kwara State</v>
      </c>
      <c r="BY663" s="3" t="str">
        <v>Teaching and Research Farm of Landmark University Omu-Aran, Kwara State</v>
      </c>
      <c r="BZ663" s="3" t="str">
        <v>Teaching and Research Farm of Landmark University Omu-Aran, Kwara State</v>
      </c>
      <c r="CA663" s="3" t="str">
        <v>Teaching and Research Farm of Landmark University Omu-Aran, Kwara State</v>
      </c>
      <c r="CB663" s="3" t="str">
        <v>Teaching and Research Farm of Landmark University Omu-Aran, Kwara State</v>
      </c>
      <c r="CC663" s="3" t="str">
        <v>Teaching and Research Farm of Landmark University Omu-Aran, Kwara State</v>
      </c>
      <c r="CD663" s="3" t="str">
        <v>Teaching and Research Farm of Landmark University Omu-Aran, Kwara State</v>
      </c>
      <c r="CE663" s="3" t="str">
        <v>Teaching and Research Farm of Landmark University Omu-Aran, Kwara State</v>
      </c>
      <c r="CF663" s="3" t="str">
        <v>Teaching and Research Farm of Landmark University Omu-Aran, Kwara State</v>
      </c>
      <c r="CG663" s="3" t="str">
        <v>Teaching and Research Farm of Landmark University Omu-Aran, Kwara State</v>
      </c>
      <c r="CK663" s="3" t="str">
        <v>Teaching and Research Farm of Landmark University Omu-Aran, Kwara State</v>
      </c>
      <c r="CM663" s="3" t="str">
        <v>Teaching and Research Farm of Landmark University Omu-Aran, Kwara State</v>
      </c>
      <c r="CN663" s="3" t="str">
        <v>Teaching and Research Farm of Landmark University Omu-Aran, Kwara State</v>
      </c>
      <c r="CO663" s="3" t="str">
        <v>Teaching and Research Farm of Landmark University Omu-Aran, Kwara State</v>
      </c>
      <c r="CP663" s="3" t="str">
        <v>Teaching and Research Farm of Landmark University Omu-Aran, Kwara State</v>
      </c>
      <c r="CQ663" s="3" t="str">
        <v>Teaching and Research Farm of Landmark University Omu-Aran, Kwara State</v>
      </c>
      <c r="CR663" s="3" t="str">
        <v>Teaching and Research Farm of Landmark University Omu-Aran, Kwara State</v>
      </c>
      <c r="CS663" s="3" t="str">
        <v>Teaching and Research Farm of Landmark University Omu-Aran, Kwara State</v>
      </c>
      <c r="CT663" s="3" t="str">
        <v>Teaching and Research Farm of Landmark University Omu-Aran, Kwara State</v>
      </c>
      <c r="CU663" s="3" t="str">
        <v>Teaching and Research Farm of Landmark University Omu-Aran, Kwara State</v>
      </c>
      <c r="CV663" s="3" t="str">
        <v>Teaching and Research Farm of Landmark University Omu-Aran, Kwara State</v>
      </c>
      <c r="CW663" s="3" t="str">
        <v>Teaching and Research Farm of Landmark University Omu-Aran, Kwara State</v>
      </c>
      <c r="CX663" s="3" t="str">
        <v>Teaching and Research Farm of Landmark University Omu-Aran, Kwara State</v>
      </c>
      <c r="CY663" s="3" t="str">
        <v>Teaching and Research Farm of Landmark University Omu-Aran, Kwara State</v>
      </c>
      <c r="CZ663" s="3" t="str">
        <v>Teaching and Research Farm of Landmark University Omu-Aran, Kwara State</v>
      </c>
      <c r="DA663" s="3" t="str">
        <v>Teaching and Research Farm of Landmark University Omu-Aran, Kwara State</v>
      </c>
      <c r="DB663" s="3" t="str">
        <v>Teaching and Research Farm of Landmark University Omu-Aran, Kwara State</v>
      </c>
      <c r="DC663" s="3" t="str">
        <v>Teaching and Research Farm of Landmark University Omu-Aran, Kwara State</v>
      </c>
      <c r="DD663" s="3" t="str">
        <v>Teaching and Research Farm of Landmark University Omu-Aran, Kwara State</v>
      </c>
      <c r="DE663" s="3" t="str">
        <v>Teaching and Research Farm of Landmark University Omu-Aran, Kwara State</v>
      </c>
      <c r="DF663" s="3" t="str">
        <v>Teaching and Research Farm of Landmark University Omu-Aran, Kwara State</v>
      </c>
      <c r="DG663" s="3" t="str">
        <v>Teaching and Research Farm of Landmark University Omu-Aran, Kwara State</v>
      </c>
      <c r="DH663" s="3" t="str">
        <v>Teaching and Research Farm of Landmark University Omu-Aran, Kwara State</v>
      </c>
      <c r="DI663" s="3" t="str">
        <v>Teaching and Research Farm of Landmark University Omu-Aran, Kwara State</v>
      </c>
      <c r="DJ663" s="3" t="str">
        <v>Teaching and Research Farm of Landmark University Omu-Aran, Kwara State</v>
      </c>
      <c r="DK663" s="3" t="str">
        <v>Teaching and Research Farm of Landmark University Omu-Aran, Kwara State</v>
      </c>
      <c r="DL663" s="3" t="str">
        <v>Teaching and Research Farm of Landmark University Omu-Aran, Kwara State</v>
      </c>
      <c r="DM663" s="3" t="str">
        <v>Teaching and Research Farm of Landmark University Omu-Aran, Kwara State</v>
      </c>
      <c r="DN663" s="3" t="str">
        <v>Teaching and Research Farm of Landmark University Omu-Aran, Kwara State</v>
      </c>
      <c r="DO663" s="3" t="str">
        <v>Teaching and Research Farm of Landmark University Omu-Aran, Kwara State</v>
      </c>
      <c r="DP663" s="3" t="str">
        <v>Teaching and Research Farm of Landmark University Omu-Aran, Kwara State</v>
      </c>
    </row>
    <row r="664" spans="1:120" ht="14.5" x14ac:dyDescent="0.35">
      <c r="A664" s="3">
        <v>5.1154999999999999</v>
      </c>
      <c r="B664" s="3">
        <v>-1.2908999999999999</v>
      </c>
      <c r="C664" s="3" t="s">
        <v>157</v>
      </c>
      <c r="D664" s="3" t="s">
        <v>112</v>
      </c>
      <c r="E664" s="3" t="s">
        <v>13634</v>
      </c>
      <c r="F664" s="3">
        <v>300</v>
      </c>
      <c r="G664"/>
      <c r="H664" s="3" t="str">
        <f>CONCATENATE(site_list[[#This Row],[Country]],site_list[[#This Row],[Site.ID]])</f>
        <v>GhanaTeaching and Research Farm of the School of Agriculture, University of Cape Coast</v>
      </c>
      <c r="BB664" s="3" t="str">
        <v>Teaching and Research Farm of the School of Agriculture, University of Cape Coast</v>
      </c>
      <c r="BC664" s="3" t="str">
        <v>Teaching and Research Farm of the School of Agriculture, University of Cape Coast</v>
      </c>
      <c r="BD664" s="3" t="str">
        <v>Teaching and Research Farm of the School of Agriculture, University of Cape Coast</v>
      </c>
      <c r="BE664" s="3" t="str">
        <v>Teaching and Research Farm of the School of Agriculture, University of Cape Coast</v>
      </c>
      <c r="BF664" s="3" t="str">
        <v>Teaching and Research Farm of the School of Agriculture, University of Cape Coast</v>
      </c>
      <c r="BG664" s="3" t="str">
        <v>Teaching and Research Farm of the School of Agriculture, University of Cape Coast</v>
      </c>
      <c r="BH664" s="3" t="str">
        <v>Teaching and Research Farm of the School of Agriculture, University of Cape Coast</v>
      </c>
      <c r="BI664" s="3" t="str">
        <v>Teaching and Research Farm of the School of Agriculture, University of Cape Coast</v>
      </c>
      <c r="BJ664" s="3" t="str">
        <v>Teaching and Research Farm of the School of Agriculture, University of Cape Coast</v>
      </c>
      <c r="BK664" s="3" t="str">
        <v>Teaching and Research Farm of the School of Agriculture, University of Cape Coast</v>
      </c>
      <c r="BL664" s="3" t="str">
        <v>Teaching and Research Farm of the School of Agriculture, University of Cape Coast</v>
      </c>
      <c r="BM664" s="3" t="str">
        <v>Teaching and Research Farm of the School of Agriculture, University of Cape Coast</v>
      </c>
      <c r="BN664" s="3" t="str">
        <v>Teaching and Research Farm of the School of Agriculture, University of Cape Coast</v>
      </c>
      <c r="BO664" s="3" t="str">
        <v>Teaching and Research Farm of the School of Agriculture, University of Cape Coast</v>
      </c>
      <c r="BP664" s="3" t="str">
        <v>Teaching and Research Farm of the School of Agriculture, University of Cape Coast</v>
      </c>
      <c r="BQ664" s="3" t="str">
        <v>Teaching and Research Farm of the School of Agriculture, University of Cape Coast</v>
      </c>
      <c r="BR664" s="3" t="str">
        <v>Teaching and Research Farm of the School of Agriculture, University of Cape Coast</v>
      </c>
      <c r="BS664" s="3" t="str">
        <v>Teaching and Research Farm of the School of Agriculture, University of Cape Coast</v>
      </c>
      <c r="BT664" s="3" t="str">
        <v>Teaching and Research Farm of the School of Agriculture, University of Cape Coast</v>
      </c>
      <c r="BU664" s="3" t="str">
        <v>Teaching and Research Farm of the School of Agriculture, University of Cape Coast</v>
      </c>
      <c r="BV664" s="3" t="str">
        <v>Teaching and Research Farm of the School of Agriculture, University of Cape Coast</v>
      </c>
      <c r="BW664" s="3" t="str">
        <v>Teaching and Research Farm of the School of Agriculture, University of Cape Coast</v>
      </c>
      <c r="BX664" s="3" t="str">
        <v>Teaching and Research Farm of the School of Agriculture, University of Cape Coast</v>
      </c>
      <c r="BY664" s="3" t="str">
        <v>Teaching and Research Farm of the School of Agriculture, University of Cape Coast</v>
      </c>
      <c r="BZ664" s="3" t="str">
        <v>Teaching and Research Farm of the School of Agriculture, University of Cape Coast</v>
      </c>
      <c r="CA664" s="3" t="str">
        <v>Teaching and Research Farm of the School of Agriculture, University of Cape Coast</v>
      </c>
      <c r="CB664" s="3" t="str">
        <v>Teaching and Research Farm of the School of Agriculture, University of Cape Coast</v>
      </c>
      <c r="CC664" s="3" t="str">
        <v>Teaching and Research Farm of the School of Agriculture, University of Cape Coast</v>
      </c>
      <c r="CD664" s="3" t="str">
        <v>Teaching and Research Farm of the School of Agriculture, University of Cape Coast</v>
      </c>
      <c r="CE664" s="3" t="str">
        <v>Teaching and Research Farm of the School of Agriculture, University of Cape Coast</v>
      </c>
      <c r="CF664" s="3" t="str">
        <v>Teaching and Research Farm of the School of Agriculture, University of Cape Coast</v>
      </c>
      <c r="CG664" s="3" t="str">
        <v>Teaching and Research Farm of the School of Agriculture, University of Cape Coast</v>
      </c>
      <c r="CK664" s="3" t="str">
        <v>Teaching and Research Farm of the School of Agriculture, University of Cape Coast</v>
      </c>
      <c r="CM664" s="3" t="str">
        <v>Teaching and Research Farm of the School of Agriculture, University of Cape Coast</v>
      </c>
      <c r="CN664" s="3" t="str">
        <v>Teaching and Research Farm of the School of Agriculture, University of Cape Coast</v>
      </c>
      <c r="CO664" s="3" t="str">
        <v>Teaching and Research Farm of the School of Agriculture, University of Cape Coast</v>
      </c>
      <c r="CP664" s="3" t="str">
        <v>Teaching and Research Farm of the School of Agriculture, University of Cape Coast</v>
      </c>
      <c r="CQ664" s="3" t="str">
        <v>Teaching and Research Farm of the School of Agriculture, University of Cape Coast</v>
      </c>
      <c r="CR664" s="3" t="str">
        <v>Teaching and Research Farm of the School of Agriculture, University of Cape Coast</v>
      </c>
      <c r="CS664" s="3" t="str">
        <v>Teaching and Research Farm of the School of Agriculture, University of Cape Coast</v>
      </c>
      <c r="CT664" s="3" t="str">
        <v>Teaching and Research Farm of the School of Agriculture, University of Cape Coast</v>
      </c>
      <c r="CU664" s="3" t="str">
        <v>Teaching and Research Farm of the School of Agriculture, University of Cape Coast</v>
      </c>
      <c r="CV664" s="3" t="str">
        <v>Teaching and Research Farm of the School of Agriculture, University of Cape Coast</v>
      </c>
      <c r="CW664" s="3" t="str">
        <v>Teaching and Research Farm of the School of Agriculture, University of Cape Coast</v>
      </c>
      <c r="CX664" s="3" t="str">
        <v>Teaching and Research Farm of the School of Agriculture, University of Cape Coast</v>
      </c>
      <c r="CY664" s="3" t="str">
        <v>Teaching and Research Farm of the School of Agriculture, University of Cape Coast</v>
      </c>
      <c r="CZ664" s="3" t="str">
        <v>Teaching and Research Farm of the School of Agriculture, University of Cape Coast</v>
      </c>
      <c r="DA664" s="3" t="str">
        <v>Teaching and Research Farm of the School of Agriculture, University of Cape Coast</v>
      </c>
      <c r="DB664" s="3" t="str">
        <v>Teaching and Research Farm of the School of Agriculture, University of Cape Coast</v>
      </c>
      <c r="DC664" s="3" t="str">
        <v>Teaching and Research Farm of the School of Agriculture, University of Cape Coast</v>
      </c>
      <c r="DD664" s="3" t="str">
        <v>Teaching and Research Farm of the School of Agriculture, University of Cape Coast</v>
      </c>
      <c r="DE664" s="3" t="str">
        <v>Teaching and Research Farm of the School of Agriculture, University of Cape Coast</v>
      </c>
      <c r="DF664" s="3" t="str">
        <v>Teaching and Research Farm of the School of Agriculture, University of Cape Coast</v>
      </c>
      <c r="DG664" s="3" t="str">
        <v>Teaching and Research Farm of the School of Agriculture, University of Cape Coast</v>
      </c>
      <c r="DH664" s="3" t="str">
        <v>Teaching and Research Farm of the School of Agriculture, University of Cape Coast</v>
      </c>
      <c r="DI664" s="3" t="str">
        <v>Teaching and Research Farm of the School of Agriculture, University of Cape Coast</v>
      </c>
      <c r="DJ664" s="3" t="str">
        <v>Teaching and Research Farm of the School of Agriculture, University of Cape Coast</v>
      </c>
      <c r="DK664" s="3" t="str">
        <v>Teaching and Research Farm of the School of Agriculture, University of Cape Coast</v>
      </c>
      <c r="DL664" s="3" t="str">
        <v>Teaching and Research Farm of the School of Agriculture, University of Cape Coast</v>
      </c>
      <c r="DM664" s="3" t="str">
        <v>Teaching and Research Farm of the School of Agriculture, University of Cape Coast</v>
      </c>
      <c r="DN664" s="3" t="str">
        <v>Teaching and Research Farm of the School of Agriculture, University of Cape Coast</v>
      </c>
      <c r="DO664" s="3" t="str">
        <v>Teaching and Research Farm of the School of Agriculture, University of Cape Coast</v>
      </c>
      <c r="DP664" s="3" t="str">
        <v>Teaching and Research Farm of the School of Agriculture, University of Cape Coast</v>
      </c>
    </row>
    <row r="665" spans="1:120" ht="14.5" x14ac:dyDescent="0.35">
      <c r="A665" s="3">
        <v>6.8673000000000002</v>
      </c>
      <c r="B665" s="3">
        <v>7.4196999999999997</v>
      </c>
      <c r="C665" s="3" t="s">
        <v>196</v>
      </c>
      <c r="D665" s="3" t="s">
        <v>107</v>
      </c>
      <c r="E665" s="3" t="s">
        <v>7789</v>
      </c>
      <c r="F665" s="3">
        <v>750</v>
      </c>
      <c r="G665"/>
      <c r="H665" s="3" t="str">
        <f>CONCATENATE(site_list[[#This Row],[Country]],site_list[[#This Row],[Site.ID]])</f>
        <v>NigeriaTeaching and Research Farm of University of Nigeria, Nsukka</v>
      </c>
      <c r="BB665" s="3" t="str">
        <v>Teaching and Research Farm of University of Nigeria, Nsukka</v>
      </c>
      <c r="BC665" s="3" t="str">
        <v>Teaching and Research Farm of University of Nigeria, Nsukka</v>
      </c>
      <c r="BD665" s="3" t="str">
        <v>Teaching and Research Farm of University of Nigeria, Nsukka</v>
      </c>
      <c r="BE665" s="3" t="str">
        <v>Teaching and Research Farm of University of Nigeria, Nsukka</v>
      </c>
      <c r="BF665" s="3" t="str">
        <v>Teaching and Research Farm of University of Nigeria, Nsukka</v>
      </c>
      <c r="BG665" s="3" t="str">
        <v>Teaching and Research Farm of University of Nigeria, Nsukka</v>
      </c>
      <c r="BH665" s="3" t="str">
        <v>Teaching and Research Farm of University of Nigeria, Nsukka</v>
      </c>
      <c r="BI665" s="3" t="str">
        <v>Teaching and Research Farm of University of Nigeria, Nsukka</v>
      </c>
      <c r="BJ665" s="3" t="str">
        <v>Teaching and Research Farm of University of Nigeria, Nsukka</v>
      </c>
      <c r="BK665" s="3" t="str">
        <v>Teaching and Research Farm of University of Nigeria, Nsukka</v>
      </c>
      <c r="BL665" s="3" t="str">
        <v>Teaching and Research Farm of University of Nigeria, Nsukka</v>
      </c>
      <c r="BM665" s="3" t="str">
        <v>Teaching and Research Farm of University of Nigeria, Nsukka</v>
      </c>
      <c r="BN665" s="3" t="str">
        <v>Teaching and Research Farm of University of Nigeria, Nsukka</v>
      </c>
      <c r="BO665" s="3" t="str">
        <v>Teaching and Research Farm of University of Nigeria, Nsukka</v>
      </c>
      <c r="BP665" s="3" t="str">
        <v>Teaching and Research Farm of University of Nigeria, Nsukka</v>
      </c>
      <c r="BQ665" s="3" t="str">
        <v>Teaching and Research Farm of University of Nigeria, Nsukka</v>
      </c>
      <c r="BR665" s="3" t="str">
        <v>Teaching and Research Farm of University of Nigeria, Nsukka</v>
      </c>
      <c r="BS665" s="3" t="str">
        <v>Teaching and Research Farm of University of Nigeria, Nsukka</v>
      </c>
      <c r="BT665" s="3" t="str">
        <v>Teaching and Research Farm of University of Nigeria, Nsukka</v>
      </c>
      <c r="BU665" s="3" t="str">
        <v>Teaching and Research Farm of University of Nigeria, Nsukka</v>
      </c>
      <c r="BV665" s="3" t="str">
        <v>Teaching and Research Farm of University of Nigeria, Nsukka</v>
      </c>
      <c r="BW665" s="3" t="str">
        <v>Teaching and Research Farm of University of Nigeria, Nsukka</v>
      </c>
      <c r="BX665" s="3" t="str">
        <v>Teaching and Research Farm of University of Nigeria, Nsukka</v>
      </c>
      <c r="BY665" s="3" t="str">
        <v>Teaching and Research Farm of University of Nigeria, Nsukka</v>
      </c>
      <c r="BZ665" s="3" t="str">
        <v>Teaching and Research Farm of University of Nigeria, Nsukka</v>
      </c>
      <c r="CA665" s="3" t="str">
        <v>Teaching and Research Farm of University of Nigeria, Nsukka</v>
      </c>
      <c r="CB665" s="3" t="str">
        <v>Teaching and Research Farm of University of Nigeria, Nsukka</v>
      </c>
      <c r="CC665" s="3" t="str">
        <v>Teaching and Research Farm of University of Nigeria, Nsukka</v>
      </c>
      <c r="CD665" s="3" t="str">
        <v>Teaching and Research Farm of University of Nigeria, Nsukka</v>
      </c>
      <c r="CE665" s="3" t="str">
        <v>Teaching and Research Farm of University of Nigeria, Nsukka</v>
      </c>
      <c r="CF665" s="3" t="str">
        <v>Teaching and Research Farm of University of Nigeria, Nsukka</v>
      </c>
      <c r="CG665" s="3" t="str">
        <v>Teaching and Research Farm of University of Nigeria, Nsukka</v>
      </c>
      <c r="CK665" s="3" t="str">
        <v>Teaching and Research Farm of University of Nigeria, Nsukka</v>
      </c>
      <c r="CM665" s="3" t="str">
        <v>Teaching and Research Farm of University of Nigeria, Nsukka</v>
      </c>
      <c r="CN665" s="3" t="str">
        <v>Teaching and Research Farm of University of Nigeria, Nsukka</v>
      </c>
      <c r="CO665" s="3" t="str">
        <v>Teaching and Research Farm of University of Nigeria, Nsukka</v>
      </c>
      <c r="CP665" s="3" t="str">
        <v>Teaching and Research Farm of University of Nigeria, Nsukka</v>
      </c>
      <c r="CQ665" s="3" t="str">
        <v>Teaching and Research Farm of University of Nigeria, Nsukka</v>
      </c>
      <c r="CR665" s="3" t="str">
        <v>Teaching and Research Farm of University of Nigeria, Nsukka</v>
      </c>
      <c r="CS665" s="3" t="str">
        <v>Teaching and Research Farm of University of Nigeria, Nsukka</v>
      </c>
      <c r="CT665" s="3" t="str">
        <v>Teaching and Research Farm of University of Nigeria, Nsukka</v>
      </c>
      <c r="CU665" s="3" t="str">
        <v>Teaching and Research Farm of University of Nigeria, Nsukka</v>
      </c>
      <c r="CV665" s="3" t="str">
        <v>Teaching and Research Farm of University of Nigeria, Nsukka</v>
      </c>
      <c r="CW665" s="3" t="str">
        <v>Teaching and Research Farm of University of Nigeria, Nsukka</v>
      </c>
      <c r="CX665" s="3" t="str">
        <v>Teaching and Research Farm of University of Nigeria, Nsukka</v>
      </c>
      <c r="CY665" s="3" t="str">
        <v>Teaching and Research Farm of University of Nigeria, Nsukka</v>
      </c>
      <c r="CZ665" s="3" t="str">
        <v>Teaching and Research Farm of University of Nigeria, Nsukka</v>
      </c>
      <c r="DA665" s="3" t="str">
        <v>Teaching and Research Farm of University of Nigeria, Nsukka</v>
      </c>
      <c r="DB665" s="3" t="str">
        <v>Teaching and Research Farm of University of Nigeria, Nsukka</v>
      </c>
      <c r="DC665" s="3" t="str">
        <v>Teaching and Research Farm of University of Nigeria, Nsukka</v>
      </c>
      <c r="DD665" s="3" t="str">
        <v>Teaching and Research Farm of University of Nigeria, Nsukka</v>
      </c>
      <c r="DE665" s="3" t="str">
        <v>Teaching and Research Farm of University of Nigeria, Nsukka</v>
      </c>
      <c r="DF665" s="3" t="str">
        <v>Teaching and Research Farm of University of Nigeria, Nsukka</v>
      </c>
      <c r="DG665" s="3" t="str">
        <v>Teaching and Research Farm of University of Nigeria, Nsukka</v>
      </c>
      <c r="DH665" s="3" t="str">
        <v>Teaching and Research Farm of University of Nigeria, Nsukka</v>
      </c>
      <c r="DI665" s="3" t="str">
        <v>Teaching and Research Farm of University of Nigeria, Nsukka</v>
      </c>
      <c r="DJ665" s="3" t="str">
        <v>Teaching and Research Farm of University of Nigeria, Nsukka</v>
      </c>
      <c r="DK665" s="3" t="str">
        <v>Teaching and Research Farm of University of Nigeria, Nsukka</v>
      </c>
      <c r="DL665" s="3" t="str">
        <v>Teaching and Research Farm of University of Nigeria, Nsukka</v>
      </c>
      <c r="DM665" s="3" t="str">
        <v>Teaching and Research Farm of University of Nigeria, Nsukka</v>
      </c>
      <c r="DN665" s="3" t="str">
        <v>Teaching and Research Farm of University of Nigeria, Nsukka</v>
      </c>
      <c r="DO665" s="3" t="str">
        <v>Teaching and Research Farm of University of Nigeria, Nsukka</v>
      </c>
      <c r="DP665" s="3" t="str">
        <v>Teaching and Research Farm of University of Nigeria, Nsukka</v>
      </c>
    </row>
    <row r="666" spans="1:120" ht="14.5" x14ac:dyDescent="0.35">
      <c r="A666" s="3">
        <v>10.27994</v>
      </c>
      <c r="B666" s="3">
        <v>13.277939999999999</v>
      </c>
      <c r="C666" s="3" t="s">
        <v>196</v>
      </c>
      <c r="D666" s="3" t="s">
        <v>107</v>
      </c>
      <c r="E666" s="3" t="s">
        <v>7790</v>
      </c>
      <c r="F666" s="3">
        <v>250</v>
      </c>
      <c r="G666"/>
      <c r="H666" s="3" t="str">
        <f>CONCATENATE(site_list[[#This Row],[Country]],site_list[[#This Row],[Site.ID]])</f>
        <v>NigeriaTeaching and Research Farm, Adamawa State University, Mubi</v>
      </c>
      <c r="BB666" s="3" t="str">
        <v>Teaching and Research Farm, Adamawa State University, Mubi</v>
      </c>
      <c r="BC666" s="3" t="str">
        <v>Teaching and Research Farm, Adamawa State University, Mubi</v>
      </c>
      <c r="BD666" s="3" t="str">
        <v>Teaching and Research Farm, Adamawa State University, Mubi</v>
      </c>
      <c r="BE666" s="3" t="str">
        <v>Teaching and Research Farm, Adamawa State University, Mubi</v>
      </c>
      <c r="BF666" s="3" t="str">
        <v>Teaching and Research Farm, Adamawa State University, Mubi</v>
      </c>
      <c r="BG666" s="3" t="str">
        <v>Teaching and Research Farm, Adamawa State University, Mubi</v>
      </c>
      <c r="BH666" s="3" t="str">
        <v>Teaching and Research Farm, Adamawa State University, Mubi</v>
      </c>
      <c r="BI666" s="3" t="str">
        <v>Teaching and Research Farm, Adamawa State University, Mubi</v>
      </c>
      <c r="BJ666" s="3" t="str">
        <v>Teaching and Research Farm, Adamawa State University, Mubi</v>
      </c>
      <c r="BK666" s="3" t="str">
        <v>Teaching and Research Farm, Adamawa State University, Mubi</v>
      </c>
      <c r="BL666" s="3" t="str">
        <v>Teaching and Research Farm, Adamawa State University, Mubi</v>
      </c>
      <c r="BM666" s="3" t="str">
        <v>Teaching and Research Farm, Adamawa State University, Mubi</v>
      </c>
      <c r="BN666" s="3" t="str">
        <v>Teaching and Research Farm, Adamawa State University, Mubi</v>
      </c>
      <c r="BO666" s="3" t="str">
        <v>Teaching and Research Farm, Adamawa State University, Mubi</v>
      </c>
      <c r="BP666" s="3" t="str">
        <v>Teaching and Research Farm, Adamawa State University, Mubi</v>
      </c>
      <c r="BQ666" s="3" t="str">
        <v>Teaching and Research Farm, Adamawa State University, Mubi</v>
      </c>
      <c r="BR666" s="3" t="str">
        <v>Teaching and Research Farm, Adamawa State University, Mubi</v>
      </c>
      <c r="BS666" s="3" t="str">
        <v>Teaching and Research Farm, Adamawa State University, Mubi</v>
      </c>
      <c r="BT666" s="3" t="str">
        <v>Teaching and Research Farm, Adamawa State University, Mubi</v>
      </c>
      <c r="BU666" s="3" t="str">
        <v>Teaching and Research Farm, Adamawa State University, Mubi</v>
      </c>
      <c r="BV666" s="3" t="str">
        <v>Teaching and Research Farm, Adamawa State University, Mubi</v>
      </c>
      <c r="BW666" s="3" t="str">
        <v>Teaching and Research Farm, Adamawa State University, Mubi</v>
      </c>
      <c r="BX666" s="3" t="str">
        <v>Teaching and Research Farm, Adamawa State University, Mubi</v>
      </c>
      <c r="BY666" s="3" t="str">
        <v>Teaching and Research Farm, Adamawa State University, Mubi</v>
      </c>
      <c r="BZ666" s="3" t="str">
        <v>Teaching and Research Farm, Adamawa State University, Mubi</v>
      </c>
      <c r="CA666" s="3" t="str">
        <v>Teaching and Research Farm, Adamawa State University, Mubi</v>
      </c>
      <c r="CB666" s="3" t="str">
        <v>Teaching and Research Farm, Adamawa State University, Mubi</v>
      </c>
      <c r="CC666" s="3" t="str">
        <v>Teaching and Research Farm, Adamawa State University, Mubi</v>
      </c>
      <c r="CD666" s="3" t="str">
        <v>Teaching and Research Farm, Adamawa State University, Mubi</v>
      </c>
      <c r="CE666" s="3" t="str">
        <v>Teaching and Research Farm, Adamawa State University, Mubi</v>
      </c>
      <c r="CF666" s="3" t="str">
        <v>Teaching and Research Farm, Adamawa State University, Mubi</v>
      </c>
      <c r="CG666" s="3" t="str">
        <v>Teaching and Research Farm, Adamawa State University, Mubi</v>
      </c>
      <c r="CK666" s="3" t="str">
        <v>Teaching and Research Farm, Adamawa State University, Mubi</v>
      </c>
      <c r="CM666" s="3" t="str">
        <v>Teaching and Research Farm, Adamawa State University, Mubi</v>
      </c>
      <c r="CN666" s="3" t="str">
        <v>Teaching and Research Farm, Adamawa State University, Mubi</v>
      </c>
      <c r="CO666" s="3" t="str">
        <v>Teaching and Research Farm, Adamawa State University, Mubi</v>
      </c>
      <c r="CP666" s="3" t="str">
        <v>Teaching and Research Farm, Adamawa State University, Mubi</v>
      </c>
      <c r="CQ666" s="3" t="str">
        <v>Teaching and Research Farm, Adamawa State University, Mubi</v>
      </c>
      <c r="CR666" s="3" t="str">
        <v>Teaching and Research Farm, Adamawa State University, Mubi</v>
      </c>
      <c r="CS666" s="3" t="str">
        <v>Teaching and Research Farm, Adamawa State University, Mubi</v>
      </c>
      <c r="CT666" s="3" t="str">
        <v>Teaching and Research Farm, Adamawa State University, Mubi</v>
      </c>
      <c r="CU666" s="3" t="str">
        <v>Teaching and Research Farm, Adamawa State University, Mubi</v>
      </c>
      <c r="CV666" s="3" t="str">
        <v>Teaching and Research Farm, Adamawa State University, Mubi</v>
      </c>
      <c r="CW666" s="3" t="str">
        <v>Teaching and Research Farm, Adamawa State University, Mubi</v>
      </c>
      <c r="CX666" s="3" t="str">
        <v>Teaching and Research Farm, Adamawa State University, Mubi</v>
      </c>
      <c r="CY666" s="3" t="str">
        <v>Teaching and Research Farm, Adamawa State University, Mubi</v>
      </c>
      <c r="CZ666" s="3" t="str">
        <v>Teaching and Research Farm, Adamawa State University, Mubi</v>
      </c>
      <c r="DA666" s="3" t="str">
        <v>Teaching and Research Farm, Adamawa State University, Mubi</v>
      </c>
      <c r="DB666" s="3" t="str">
        <v>Teaching and Research Farm, Adamawa State University, Mubi</v>
      </c>
      <c r="DC666" s="3" t="str">
        <v>Teaching and Research Farm, Adamawa State University, Mubi</v>
      </c>
      <c r="DD666" s="3" t="str">
        <v>Teaching and Research Farm, Adamawa State University, Mubi</v>
      </c>
      <c r="DE666" s="3" t="str">
        <v>Teaching and Research Farm, Adamawa State University, Mubi</v>
      </c>
      <c r="DF666" s="3" t="str">
        <v>Teaching and Research Farm, Adamawa State University, Mubi</v>
      </c>
      <c r="DG666" s="3" t="str">
        <v>Teaching and Research Farm, Adamawa State University, Mubi</v>
      </c>
      <c r="DH666" s="3" t="str">
        <v>Teaching and Research Farm, Adamawa State University, Mubi</v>
      </c>
      <c r="DI666" s="3" t="str">
        <v>Teaching and Research Farm, Adamawa State University, Mubi</v>
      </c>
      <c r="DJ666" s="3" t="str">
        <v>Teaching and Research Farm, Adamawa State University, Mubi</v>
      </c>
      <c r="DK666" s="3" t="str">
        <v>Teaching and Research Farm, Adamawa State University, Mubi</v>
      </c>
      <c r="DL666" s="3" t="str">
        <v>Teaching and Research Farm, Adamawa State University, Mubi</v>
      </c>
      <c r="DM666" s="3" t="str">
        <v>Teaching and Research Farm, Adamawa State University, Mubi</v>
      </c>
      <c r="DN666" s="3" t="str">
        <v>Teaching and Research Farm, Adamawa State University, Mubi</v>
      </c>
      <c r="DO666" s="3" t="str">
        <v>Teaching and Research Farm, Adamawa State University, Mubi</v>
      </c>
      <c r="DP666" s="3" t="str">
        <v>Teaching and Research Farm, Adamawa State University, Mubi</v>
      </c>
    </row>
    <row r="667" spans="1:120" ht="14.5" x14ac:dyDescent="0.35">
      <c r="A667" s="3">
        <v>6.7370000000000001</v>
      </c>
      <c r="B667" s="3">
        <v>6.08</v>
      </c>
      <c r="C667" s="3" t="s">
        <v>196</v>
      </c>
      <c r="D667" s="3" t="s">
        <v>107</v>
      </c>
      <c r="E667" s="3" t="s">
        <v>459</v>
      </c>
      <c r="F667" s="3">
        <v>1000</v>
      </c>
      <c r="G667"/>
      <c r="H667" s="3" t="str">
        <f>CONCATENATE(site_list[[#This Row],[Country]],site_list[[#This Row],[Site.ID]])</f>
        <v>NigeriaTeaching and Research Farm, Ambrose Alli University, Ekpoma</v>
      </c>
      <c r="BB667" s="3" t="str">
        <v>Teaching and Research Farm, Ambrose Alli University, Ekpoma</v>
      </c>
      <c r="BC667" s="3" t="str">
        <v>Teaching and Research Farm, Ambrose Alli University, Ekpoma</v>
      </c>
      <c r="BD667" s="3" t="str">
        <v>Teaching and Research Farm, Ambrose Alli University, Ekpoma</v>
      </c>
      <c r="BE667" s="3" t="str">
        <v>Teaching and Research Farm, Ambrose Alli University, Ekpoma</v>
      </c>
      <c r="BF667" s="3" t="str">
        <v>Teaching and Research Farm, Ambrose Alli University, Ekpoma</v>
      </c>
      <c r="BG667" s="3" t="str">
        <v>Teaching and Research Farm, Ambrose Alli University, Ekpoma</v>
      </c>
      <c r="BH667" s="3" t="str">
        <v>Teaching and Research Farm, Ambrose Alli University, Ekpoma</v>
      </c>
      <c r="BI667" s="3" t="str">
        <v>Teaching and Research Farm, Ambrose Alli University, Ekpoma</v>
      </c>
      <c r="BJ667" s="3" t="str">
        <v>Teaching and Research Farm, Ambrose Alli University, Ekpoma</v>
      </c>
      <c r="BK667" s="3" t="str">
        <v>Teaching and Research Farm, Ambrose Alli University, Ekpoma</v>
      </c>
      <c r="BL667" s="3" t="str">
        <v>Teaching and Research Farm, Ambrose Alli University, Ekpoma</v>
      </c>
      <c r="BM667" s="3" t="str">
        <v>Teaching and Research Farm, Ambrose Alli University, Ekpoma</v>
      </c>
      <c r="BN667" s="3" t="str">
        <v>Teaching and Research Farm, Ambrose Alli University, Ekpoma</v>
      </c>
      <c r="BO667" s="3" t="str">
        <v>Teaching and Research Farm, Ambrose Alli University, Ekpoma</v>
      </c>
      <c r="BP667" s="3" t="str">
        <v>Teaching and Research Farm, Ambrose Alli University, Ekpoma</v>
      </c>
      <c r="BQ667" s="3" t="str">
        <v>Teaching and Research Farm, Ambrose Alli University, Ekpoma</v>
      </c>
      <c r="BR667" s="3" t="str">
        <v>Teaching and Research Farm, Ambrose Alli University, Ekpoma</v>
      </c>
      <c r="BS667" s="3" t="str">
        <v>Teaching and Research Farm, Ambrose Alli University, Ekpoma</v>
      </c>
      <c r="BT667" s="3" t="str">
        <v>Teaching and Research Farm, Ambrose Alli University, Ekpoma</v>
      </c>
      <c r="BU667" s="3" t="str">
        <v>Teaching and Research Farm, Ambrose Alli University, Ekpoma</v>
      </c>
      <c r="BV667" s="3" t="str">
        <v>Teaching and Research Farm, Ambrose Alli University, Ekpoma</v>
      </c>
      <c r="BW667" s="3" t="str">
        <v>Teaching and Research Farm, Ambrose Alli University, Ekpoma</v>
      </c>
      <c r="BX667" s="3" t="str">
        <v>Teaching and Research Farm, Ambrose Alli University, Ekpoma</v>
      </c>
      <c r="BY667" s="3" t="str">
        <v>Teaching and Research Farm, Ambrose Alli University, Ekpoma</v>
      </c>
      <c r="BZ667" s="3" t="str">
        <v>Teaching and Research Farm, Ambrose Alli University, Ekpoma</v>
      </c>
      <c r="CA667" s="3" t="str">
        <v>Teaching and Research Farm, Ambrose Alli University, Ekpoma</v>
      </c>
      <c r="CB667" s="3" t="str">
        <v>Teaching and Research Farm, Ambrose Alli University, Ekpoma</v>
      </c>
      <c r="CC667" s="3" t="str">
        <v>Teaching and Research Farm, Ambrose Alli University, Ekpoma</v>
      </c>
      <c r="CD667" s="3" t="str">
        <v>Teaching and Research Farm, Ambrose Alli University, Ekpoma</v>
      </c>
      <c r="CE667" s="3" t="str">
        <v>Teaching and Research Farm, Ambrose Alli University, Ekpoma</v>
      </c>
      <c r="CF667" s="3" t="str">
        <v>Teaching and Research Farm, Ambrose Alli University, Ekpoma</v>
      </c>
      <c r="CG667" s="3" t="str">
        <v>Teaching and Research Farm, Ambrose Alli University, Ekpoma</v>
      </c>
      <c r="CK667" s="3" t="str">
        <v>Teaching and Research Farm, Ambrose Alli University, Ekpoma</v>
      </c>
      <c r="CM667" s="3" t="str">
        <v>Teaching and Research Farm, Ambrose Alli University, Ekpoma</v>
      </c>
      <c r="CN667" s="3" t="str">
        <v>Teaching and Research Farm, Ambrose Alli University, Ekpoma</v>
      </c>
      <c r="CO667" s="3" t="str">
        <v>Teaching and Research Farm, Ambrose Alli University, Ekpoma</v>
      </c>
      <c r="CP667" s="3" t="str">
        <v>Teaching and Research Farm, Ambrose Alli University, Ekpoma</v>
      </c>
      <c r="CQ667" s="3" t="str">
        <v>Teaching and Research Farm, Ambrose Alli University, Ekpoma</v>
      </c>
      <c r="CR667" s="3" t="str">
        <v>Teaching and Research Farm, Ambrose Alli University, Ekpoma</v>
      </c>
      <c r="CS667" s="3" t="str">
        <v>Teaching and Research Farm, Ambrose Alli University, Ekpoma</v>
      </c>
      <c r="CT667" s="3" t="str">
        <v>Teaching and Research Farm, Ambrose Alli University, Ekpoma</v>
      </c>
      <c r="CU667" s="3" t="str">
        <v>Teaching and Research Farm, Ambrose Alli University, Ekpoma</v>
      </c>
      <c r="CV667" s="3" t="str">
        <v>Teaching and Research Farm, Ambrose Alli University, Ekpoma</v>
      </c>
      <c r="CW667" s="3" t="str">
        <v>Teaching and Research Farm, Ambrose Alli University, Ekpoma</v>
      </c>
      <c r="CX667" s="3" t="str">
        <v>Teaching and Research Farm, Ambrose Alli University, Ekpoma</v>
      </c>
      <c r="CY667" s="3" t="str">
        <v>Teaching and Research Farm, Ambrose Alli University, Ekpoma</v>
      </c>
      <c r="CZ667" s="3" t="str">
        <v>Teaching and Research Farm, Ambrose Alli University, Ekpoma</v>
      </c>
      <c r="DA667" s="3" t="str">
        <v>Teaching and Research Farm, Ambrose Alli University, Ekpoma</v>
      </c>
      <c r="DB667" s="3" t="str">
        <v>Teaching and Research Farm, Ambrose Alli University, Ekpoma</v>
      </c>
      <c r="DC667" s="3" t="str">
        <v>Teaching and Research Farm, Ambrose Alli University, Ekpoma</v>
      </c>
      <c r="DD667" s="3" t="str">
        <v>Teaching and Research Farm, Ambrose Alli University, Ekpoma</v>
      </c>
      <c r="DE667" s="3" t="str">
        <v>Teaching and Research Farm, Ambrose Alli University, Ekpoma</v>
      </c>
      <c r="DF667" s="3" t="str">
        <v>Teaching and Research Farm, Ambrose Alli University, Ekpoma</v>
      </c>
      <c r="DG667" s="3" t="str">
        <v>Teaching and Research Farm, Ambrose Alli University, Ekpoma</v>
      </c>
      <c r="DH667" s="3" t="str">
        <v>Teaching and Research Farm, Ambrose Alli University, Ekpoma</v>
      </c>
      <c r="DI667" s="3" t="str">
        <v>Teaching and Research Farm, Ambrose Alli University, Ekpoma</v>
      </c>
      <c r="DJ667" s="3" t="str">
        <v>Teaching and Research Farm, Ambrose Alli University, Ekpoma</v>
      </c>
      <c r="DK667" s="3" t="str">
        <v>Teaching and Research Farm, Ambrose Alli University, Ekpoma</v>
      </c>
      <c r="DL667" s="3" t="str">
        <v>Teaching and Research Farm, Ambrose Alli University, Ekpoma</v>
      </c>
      <c r="DM667" s="3" t="str">
        <v>Teaching and Research Farm, Ambrose Alli University, Ekpoma</v>
      </c>
      <c r="DN667" s="3" t="str">
        <v>Teaching and Research Farm, Ambrose Alli University, Ekpoma</v>
      </c>
      <c r="DO667" s="3" t="str">
        <v>Teaching and Research Farm, Ambrose Alli University, Ekpoma</v>
      </c>
      <c r="DP667" s="3" t="str">
        <v>Teaching and Research Farm, Ambrose Alli University, Ekpoma</v>
      </c>
    </row>
    <row r="668" spans="1:120" ht="14.5" x14ac:dyDescent="0.35">
      <c r="A668" s="3">
        <v>6.3041999999999998</v>
      </c>
      <c r="B668" s="3">
        <v>7.5376000000000003</v>
      </c>
      <c r="C668" s="3" t="s">
        <v>196</v>
      </c>
      <c r="D668" s="3" t="s">
        <v>107</v>
      </c>
      <c r="E668" s="3" t="s">
        <v>460</v>
      </c>
      <c r="F668" s="3">
        <v>1000</v>
      </c>
      <c r="G668"/>
      <c r="H668" s="3" t="str">
        <f>CONCATENATE(site_list[[#This Row],[Country]],site_list[[#This Row],[Site.ID]])</f>
        <v>NigeriaTeaching and Research Farm, Enugu-Agbani Campus, ESUT</v>
      </c>
      <c r="BB668" s="3" t="str">
        <v>Teaching and Research Farm, Enugu-Agbani Campus, ESUT</v>
      </c>
      <c r="BC668" s="3" t="str">
        <v>Teaching and Research Farm, Enugu-Agbani Campus, ESUT</v>
      </c>
      <c r="BD668" s="3" t="str">
        <v>Teaching and Research Farm, Enugu-Agbani Campus, ESUT</v>
      </c>
      <c r="BE668" s="3" t="str">
        <v>Teaching and Research Farm, Enugu-Agbani Campus, ESUT</v>
      </c>
      <c r="BF668" s="3" t="str">
        <v>Teaching and Research Farm, Enugu-Agbani Campus, ESUT</v>
      </c>
      <c r="BG668" s="3" t="str">
        <v>Teaching and Research Farm, Enugu-Agbani Campus, ESUT</v>
      </c>
      <c r="BH668" s="3" t="str">
        <v>Teaching and Research Farm, Enugu-Agbani Campus, ESUT</v>
      </c>
      <c r="BI668" s="3" t="str">
        <v>Teaching and Research Farm, Enugu-Agbani Campus, ESUT</v>
      </c>
      <c r="BJ668" s="3" t="str">
        <v>Teaching and Research Farm, Enugu-Agbani Campus, ESUT</v>
      </c>
      <c r="BK668" s="3" t="str">
        <v>Teaching and Research Farm, Enugu-Agbani Campus, ESUT</v>
      </c>
      <c r="BL668" s="3" t="str">
        <v>Teaching and Research Farm, Enugu-Agbani Campus, ESUT</v>
      </c>
      <c r="BM668" s="3" t="str">
        <v>Teaching and Research Farm, Enugu-Agbani Campus, ESUT</v>
      </c>
      <c r="BN668" s="3" t="str">
        <v>Teaching and Research Farm, Enugu-Agbani Campus, ESUT</v>
      </c>
      <c r="BO668" s="3" t="str">
        <v>Teaching and Research Farm, Enugu-Agbani Campus, ESUT</v>
      </c>
      <c r="BP668" s="3" t="str">
        <v>Teaching and Research Farm, Enugu-Agbani Campus, ESUT</v>
      </c>
      <c r="BQ668" s="3" t="str">
        <v>Teaching and Research Farm, Enugu-Agbani Campus, ESUT</v>
      </c>
      <c r="BR668" s="3" t="str">
        <v>Teaching and Research Farm, Enugu-Agbani Campus, ESUT</v>
      </c>
      <c r="BS668" s="3" t="str">
        <v>Teaching and Research Farm, Enugu-Agbani Campus, ESUT</v>
      </c>
      <c r="BT668" s="3" t="str">
        <v>Teaching and Research Farm, Enugu-Agbani Campus, ESUT</v>
      </c>
      <c r="BU668" s="3" t="str">
        <v>Teaching and Research Farm, Enugu-Agbani Campus, ESUT</v>
      </c>
      <c r="BV668" s="3" t="str">
        <v>Teaching and Research Farm, Enugu-Agbani Campus, ESUT</v>
      </c>
      <c r="BW668" s="3" t="str">
        <v>Teaching and Research Farm, Enugu-Agbani Campus, ESUT</v>
      </c>
      <c r="BX668" s="3" t="str">
        <v>Teaching and Research Farm, Enugu-Agbani Campus, ESUT</v>
      </c>
      <c r="BY668" s="3" t="str">
        <v>Teaching and Research Farm, Enugu-Agbani Campus, ESUT</v>
      </c>
      <c r="BZ668" s="3" t="str">
        <v>Teaching and Research Farm, Enugu-Agbani Campus, ESUT</v>
      </c>
      <c r="CA668" s="3" t="str">
        <v>Teaching and Research Farm, Enugu-Agbani Campus, ESUT</v>
      </c>
      <c r="CB668" s="3" t="str">
        <v>Teaching and Research Farm, Enugu-Agbani Campus, ESUT</v>
      </c>
      <c r="CC668" s="3" t="str">
        <v>Teaching and Research Farm, Enugu-Agbani Campus, ESUT</v>
      </c>
      <c r="CD668" s="3" t="str">
        <v>Teaching and Research Farm, Enugu-Agbani Campus, ESUT</v>
      </c>
      <c r="CE668" s="3" t="str">
        <v>Teaching and Research Farm, Enugu-Agbani Campus, ESUT</v>
      </c>
      <c r="CF668" s="3" t="str">
        <v>Teaching and Research Farm, Enugu-Agbani Campus, ESUT</v>
      </c>
      <c r="CG668" s="3" t="str">
        <v>Teaching and Research Farm, Enugu-Agbani Campus, ESUT</v>
      </c>
      <c r="CK668" s="3" t="str">
        <v>Teaching and Research Farm, Enugu-Agbani Campus, ESUT</v>
      </c>
      <c r="CM668" s="3" t="str">
        <v>Teaching and Research Farm, Enugu-Agbani Campus, ESUT</v>
      </c>
      <c r="CN668" s="3" t="str">
        <v>Teaching and Research Farm, Enugu-Agbani Campus, ESUT</v>
      </c>
      <c r="CO668" s="3" t="str">
        <v>Teaching and Research Farm, Enugu-Agbani Campus, ESUT</v>
      </c>
      <c r="CP668" s="3" t="str">
        <v>Teaching and Research Farm, Enugu-Agbani Campus, ESUT</v>
      </c>
      <c r="CQ668" s="3" t="str">
        <v>Teaching and Research Farm, Enugu-Agbani Campus, ESUT</v>
      </c>
      <c r="CR668" s="3" t="str">
        <v>Teaching and Research Farm, Enugu-Agbani Campus, ESUT</v>
      </c>
      <c r="CS668" s="3" t="str">
        <v>Teaching and Research Farm, Enugu-Agbani Campus, ESUT</v>
      </c>
      <c r="CT668" s="3" t="str">
        <v>Teaching and Research Farm, Enugu-Agbani Campus, ESUT</v>
      </c>
      <c r="CU668" s="3" t="str">
        <v>Teaching and Research Farm, Enugu-Agbani Campus, ESUT</v>
      </c>
      <c r="CV668" s="3" t="str">
        <v>Teaching and Research Farm, Enugu-Agbani Campus, ESUT</v>
      </c>
      <c r="CW668" s="3" t="str">
        <v>Teaching and Research Farm, Enugu-Agbani Campus, ESUT</v>
      </c>
      <c r="CX668" s="3" t="str">
        <v>Teaching and Research Farm, Enugu-Agbani Campus, ESUT</v>
      </c>
      <c r="CY668" s="3" t="str">
        <v>Teaching and Research Farm, Enugu-Agbani Campus, ESUT</v>
      </c>
      <c r="CZ668" s="3" t="str">
        <v>Teaching and Research Farm, Enugu-Agbani Campus, ESUT</v>
      </c>
      <c r="DA668" s="3" t="str">
        <v>Teaching and Research Farm, Enugu-Agbani Campus, ESUT</v>
      </c>
      <c r="DB668" s="3" t="str">
        <v>Teaching and Research Farm, Enugu-Agbani Campus, ESUT</v>
      </c>
      <c r="DC668" s="3" t="str">
        <v>Teaching and Research Farm, Enugu-Agbani Campus, ESUT</v>
      </c>
      <c r="DD668" s="3" t="str">
        <v>Teaching and Research Farm, Enugu-Agbani Campus, ESUT</v>
      </c>
      <c r="DE668" s="3" t="str">
        <v>Teaching and Research Farm, Enugu-Agbani Campus, ESUT</v>
      </c>
      <c r="DF668" s="3" t="str">
        <v>Teaching and Research Farm, Enugu-Agbani Campus, ESUT</v>
      </c>
      <c r="DG668" s="3" t="str">
        <v>Teaching and Research Farm, Enugu-Agbani Campus, ESUT</v>
      </c>
      <c r="DH668" s="3" t="str">
        <v>Teaching and Research Farm, Enugu-Agbani Campus, ESUT</v>
      </c>
      <c r="DI668" s="3" t="str">
        <v>Teaching and Research Farm, Enugu-Agbani Campus, ESUT</v>
      </c>
      <c r="DJ668" s="3" t="str">
        <v>Teaching and Research Farm, Enugu-Agbani Campus, ESUT</v>
      </c>
      <c r="DK668" s="3" t="str">
        <v>Teaching and Research Farm, Enugu-Agbani Campus, ESUT</v>
      </c>
      <c r="DL668" s="3" t="str">
        <v>Teaching and Research Farm, Enugu-Agbani Campus, ESUT</v>
      </c>
      <c r="DM668" s="3" t="str">
        <v>Teaching and Research Farm, Enugu-Agbani Campus, ESUT</v>
      </c>
      <c r="DN668" s="3" t="str">
        <v>Teaching and Research Farm, Enugu-Agbani Campus, ESUT</v>
      </c>
      <c r="DO668" s="3" t="str">
        <v>Teaching and Research Farm, Enugu-Agbani Campus, ESUT</v>
      </c>
      <c r="DP668" s="3" t="str">
        <v>Teaching and Research Farm, Enugu-Agbani Campus, ESUT</v>
      </c>
    </row>
    <row r="669" spans="1:120" ht="14.5" x14ac:dyDescent="0.35">
      <c r="A669" s="3">
        <v>7.9044999999999996</v>
      </c>
      <c r="B669" s="3">
        <v>4.3052000000000001</v>
      </c>
      <c r="C669" s="3" t="s">
        <v>196</v>
      </c>
      <c r="D669" s="3" t="s">
        <v>112</v>
      </c>
      <c r="E669" s="3" t="s">
        <v>10313</v>
      </c>
      <c r="F669" s="3">
        <v>3600</v>
      </c>
      <c r="G669"/>
      <c r="H669" s="3" t="str">
        <f>CONCATENATE(site_list[[#This Row],[Country]],site_list[[#This Row],[Site.ID]])</f>
        <v>NigeriaTeaching and Research Farms, Osun State University, Ejigbo</v>
      </c>
      <c r="BB669" s="3" t="str">
        <v>Teaching and Research Farms, Osun State University, Ejigbo</v>
      </c>
      <c r="BC669" s="3" t="str">
        <v>Teaching and Research Farms, Osun State University, Ejigbo</v>
      </c>
      <c r="BD669" s="3" t="str">
        <v>Teaching and Research Farms, Osun State University, Ejigbo</v>
      </c>
      <c r="BE669" s="3" t="str">
        <v>Teaching and Research Farms, Osun State University, Ejigbo</v>
      </c>
      <c r="BF669" s="3" t="str">
        <v>Teaching and Research Farms, Osun State University, Ejigbo</v>
      </c>
      <c r="BG669" s="3" t="str">
        <v>Teaching and Research Farms, Osun State University, Ejigbo</v>
      </c>
      <c r="BH669" s="3" t="str">
        <v>Teaching and Research Farms, Osun State University, Ejigbo</v>
      </c>
      <c r="BI669" s="3" t="str">
        <v>Teaching and Research Farms, Osun State University, Ejigbo</v>
      </c>
      <c r="BJ669" s="3" t="str">
        <v>Teaching and Research Farms, Osun State University, Ejigbo</v>
      </c>
      <c r="BK669" s="3" t="str">
        <v>Teaching and Research Farms, Osun State University, Ejigbo</v>
      </c>
      <c r="BL669" s="3" t="str">
        <v>Teaching and Research Farms, Osun State University, Ejigbo</v>
      </c>
      <c r="BM669" s="3" t="str">
        <v>Teaching and Research Farms, Osun State University, Ejigbo</v>
      </c>
      <c r="BN669" s="3" t="str">
        <v>Teaching and Research Farms, Osun State University, Ejigbo</v>
      </c>
      <c r="BO669" s="3" t="str">
        <v>Teaching and Research Farms, Osun State University, Ejigbo</v>
      </c>
      <c r="BP669" s="3" t="str">
        <v>Teaching and Research Farms, Osun State University, Ejigbo</v>
      </c>
      <c r="BQ669" s="3" t="str">
        <v>Teaching and Research Farms, Osun State University, Ejigbo</v>
      </c>
      <c r="BR669" s="3" t="str">
        <v>Teaching and Research Farms, Osun State University, Ejigbo</v>
      </c>
      <c r="BS669" s="3" t="str">
        <v>Teaching and Research Farms, Osun State University, Ejigbo</v>
      </c>
      <c r="BT669" s="3" t="str">
        <v>Teaching and Research Farms, Osun State University, Ejigbo</v>
      </c>
      <c r="BU669" s="3" t="str">
        <v>Teaching and Research Farms, Osun State University, Ejigbo</v>
      </c>
      <c r="BV669" s="3" t="str">
        <v>Teaching and Research Farms, Osun State University, Ejigbo</v>
      </c>
      <c r="BW669" s="3" t="str">
        <v>Teaching and Research Farms, Osun State University, Ejigbo</v>
      </c>
      <c r="BX669" s="3" t="str">
        <v>Teaching and Research Farms, Osun State University, Ejigbo</v>
      </c>
      <c r="BY669" s="3" t="str">
        <v>Teaching and Research Farms, Osun State University, Ejigbo</v>
      </c>
      <c r="BZ669" s="3" t="str">
        <v>Teaching and Research Farms, Osun State University, Ejigbo</v>
      </c>
      <c r="CA669" s="3" t="str">
        <v>Teaching and Research Farms, Osun State University, Ejigbo</v>
      </c>
      <c r="CB669" s="3" t="str">
        <v>Teaching and Research Farms, Osun State University, Ejigbo</v>
      </c>
      <c r="CC669" s="3" t="str">
        <v>Teaching and Research Farms, Osun State University, Ejigbo</v>
      </c>
      <c r="CD669" s="3" t="str">
        <v>Teaching and Research Farms, Osun State University, Ejigbo</v>
      </c>
      <c r="CE669" s="3" t="str">
        <v>Teaching and Research Farms, Osun State University, Ejigbo</v>
      </c>
      <c r="CF669" s="3" t="str">
        <v>Teaching and Research Farms, Osun State University, Ejigbo</v>
      </c>
      <c r="CG669" s="3" t="str">
        <v>Teaching and Research Farms, Osun State University, Ejigbo</v>
      </c>
      <c r="CK669" s="3" t="str">
        <v>Teaching and Research Farms, Osun State University, Ejigbo</v>
      </c>
      <c r="CM669" s="3" t="str">
        <v>Teaching and Research Farms, Osun State University, Ejigbo</v>
      </c>
      <c r="CN669" s="3" t="str">
        <v>Teaching and Research Farms, Osun State University, Ejigbo</v>
      </c>
      <c r="CO669" s="3" t="str">
        <v>Teaching and Research Farms, Osun State University, Ejigbo</v>
      </c>
      <c r="CP669" s="3" t="str">
        <v>Teaching and Research Farms, Osun State University, Ejigbo</v>
      </c>
      <c r="CQ669" s="3" t="str">
        <v>Teaching and Research Farms, Osun State University, Ejigbo</v>
      </c>
      <c r="CR669" s="3" t="str">
        <v>Teaching and Research Farms, Osun State University, Ejigbo</v>
      </c>
      <c r="CS669" s="3" t="str">
        <v>Teaching and Research Farms, Osun State University, Ejigbo</v>
      </c>
      <c r="CT669" s="3" t="str">
        <v>Teaching and Research Farms, Osun State University, Ejigbo</v>
      </c>
      <c r="CU669" s="3" t="str">
        <v>Teaching and Research Farms, Osun State University, Ejigbo</v>
      </c>
      <c r="CV669" s="3" t="str">
        <v>Teaching and Research Farms, Osun State University, Ejigbo</v>
      </c>
      <c r="CW669" s="3" t="str">
        <v>Teaching and Research Farms, Osun State University, Ejigbo</v>
      </c>
      <c r="CX669" s="3" t="str">
        <v>Teaching and Research Farms, Osun State University, Ejigbo</v>
      </c>
      <c r="CY669" s="3" t="str">
        <v>Teaching and Research Farms, Osun State University, Ejigbo</v>
      </c>
      <c r="CZ669" s="3" t="str">
        <v>Teaching and Research Farms, Osun State University, Ejigbo</v>
      </c>
      <c r="DA669" s="3" t="str">
        <v>Teaching and Research Farms, Osun State University, Ejigbo</v>
      </c>
      <c r="DB669" s="3" t="str">
        <v>Teaching and Research Farms, Osun State University, Ejigbo</v>
      </c>
      <c r="DC669" s="3" t="str">
        <v>Teaching and Research Farms, Osun State University, Ejigbo</v>
      </c>
      <c r="DD669" s="3" t="str">
        <v>Teaching and Research Farms, Osun State University, Ejigbo</v>
      </c>
      <c r="DE669" s="3" t="str">
        <v>Teaching and Research Farms, Osun State University, Ejigbo</v>
      </c>
      <c r="DF669" s="3" t="str">
        <v>Teaching and Research Farms, Osun State University, Ejigbo</v>
      </c>
      <c r="DG669" s="3" t="str">
        <v>Teaching and Research Farms, Osun State University, Ejigbo</v>
      </c>
      <c r="DH669" s="3" t="str">
        <v>Teaching and Research Farms, Osun State University, Ejigbo</v>
      </c>
      <c r="DI669" s="3" t="str">
        <v>Teaching and Research Farms, Osun State University, Ejigbo</v>
      </c>
      <c r="DJ669" s="3" t="str">
        <v>Teaching and Research Farms, Osun State University, Ejigbo</v>
      </c>
      <c r="DK669" s="3" t="str">
        <v>Teaching and Research Farms, Osun State University, Ejigbo</v>
      </c>
      <c r="DL669" s="3" t="str">
        <v>Teaching and Research Farms, Osun State University, Ejigbo</v>
      </c>
      <c r="DM669" s="3" t="str">
        <v>Teaching and Research Farms, Osun State University, Ejigbo</v>
      </c>
      <c r="DN669" s="3" t="str">
        <v>Teaching and Research Farms, Osun State University, Ejigbo</v>
      </c>
      <c r="DO669" s="3" t="str">
        <v>Teaching and Research Farms, Osun State University, Ejigbo</v>
      </c>
      <c r="DP669" s="3" t="str">
        <v>Teaching and Research Farms, Osun State University, Ejigbo</v>
      </c>
    </row>
    <row r="670" spans="1:120" ht="14.5" x14ac:dyDescent="0.35">
      <c r="A670" s="3">
        <v>-20.396000000000001</v>
      </c>
      <c r="B670" s="3">
        <v>-51.357300000000002</v>
      </c>
      <c r="C670" s="3" t="s">
        <v>9239</v>
      </c>
      <c r="D670" s="3" t="s">
        <v>112</v>
      </c>
      <c r="E670" s="3" t="s">
        <v>13597</v>
      </c>
      <c r="F670" s="3">
        <v>1300</v>
      </c>
      <c r="G670"/>
      <c r="H670" s="3" t="str">
        <f>CONCATENATE(site_list[[#This Row],[Country]],site_list[[#This Row],[Site.ID]])</f>
        <v>BrazilTeaching, Research and Extension Farm of the Faculty of Engineering, São Paulo State University (UNESP), Ilha Solteira Campus, São Paulo</v>
      </c>
      <c r="BB670" s="3" t="str">
        <v>Teaching, Research and Extension Farm of the Faculty of Engineering, São Paulo State University (UNESP), Ilha Solteira Campus, São Paulo</v>
      </c>
      <c r="BC670" s="3" t="str">
        <v>Teaching, Research and Extension Farm of the Faculty of Engineering, São Paulo State University (UNESP), Ilha Solteira Campus, São Paulo</v>
      </c>
      <c r="BD670" s="3" t="str">
        <v>Teaching, Research and Extension Farm of the Faculty of Engineering, São Paulo State University (UNESP), Ilha Solteira Campus, São Paulo</v>
      </c>
      <c r="BE670" s="3" t="str">
        <v>Teaching, Research and Extension Farm of the Faculty of Engineering, São Paulo State University (UNESP), Ilha Solteira Campus, São Paulo</v>
      </c>
      <c r="BF670" s="3" t="str">
        <v>Teaching, Research and Extension Farm of the Faculty of Engineering, São Paulo State University (UNESP), Ilha Solteira Campus, São Paulo</v>
      </c>
      <c r="BG670" s="3" t="str">
        <v>Teaching, Research and Extension Farm of the Faculty of Engineering, São Paulo State University (UNESP), Ilha Solteira Campus, São Paulo</v>
      </c>
      <c r="BH670" s="3" t="str">
        <v>Teaching, Research and Extension Farm of the Faculty of Engineering, São Paulo State University (UNESP), Ilha Solteira Campus, São Paulo</v>
      </c>
      <c r="BI670" s="3" t="str">
        <v>Teaching, Research and Extension Farm of the Faculty of Engineering, São Paulo State University (UNESP), Ilha Solteira Campus, São Paulo</v>
      </c>
      <c r="BJ670" s="3" t="str">
        <v>Teaching, Research and Extension Farm of the Faculty of Engineering, São Paulo State University (UNESP), Ilha Solteira Campus, São Paulo</v>
      </c>
      <c r="BK670" s="3" t="str">
        <v>Teaching, Research and Extension Farm of the Faculty of Engineering, São Paulo State University (UNESP), Ilha Solteira Campus, São Paulo</v>
      </c>
      <c r="BL670" s="3" t="str">
        <v>Teaching, Research and Extension Farm of the Faculty of Engineering, São Paulo State University (UNESP), Ilha Solteira Campus, São Paulo</v>
      </c>
      <c r="BM670" s="3" t="str">
        <v>Teaching, Research and Extension Farm of the Faculty of Engineering, São Paulo State University (UNESP), Ilha Solteira Campus, São Paulo</v>
      </c>
      <c r="BN670" s="3" t="str">
        <v>Teaching, Research and Extension Farm of the Faculty of Engineering, São Paulo State University (UNESP), Ilha Solteira Campus, São Paulo</v>
      </c>
      <c r="BO670" s="3" t="str">
        <v>Teaching, Research and Extension Farm of the Faculty of Engineering, São Paulo State University (UNESP), Ilha Solteira Campus, São Paulo</v>
      </c>
      <c r="BP670" s="3" t="str">
        <v>Teaching, Research and Extension Farm of the Faculty of Engineering, São Paulo State University (UNESP), Ilha Solteira Campus, São Paulo</v>
      </c>
      <c r="BQ670" s="3" t="str">
        <v>Teaching, Research and Extension Farm of the Faculty of Engineering, São Paulo State University (UNESP), Ilha Solteira Campus, São Paulo</v>
      </c>
      <c r="BR670" s="3" t="str">
        <v>Teaching, Research and Extension Farm of the Faculty of Engineering, São Paulo State University (UNESP), Ilha Solteira Campus, São Paulo</v>
      </c>
      <c r="BS670" s="3" t="str">
        <v>Teaching, Research and Extension Farm of the Faculty of Engineering, São Paulo State University (UNESP), Ilha Solteira Campus, São Paulo</v>
      </c>
      <c r="BT670" s="3" t="str">
        <v>Teaching, Research and Extension Farm of the Faculty of Engineering, São Paulo State University (UNESP), Ilha Solteira Campus, São Paulo</v>
      </c>
      <c r="BU670" s="3" t="str">
        <v>Teaching, Research and Extension Farm of the Faculty of Engineering, São Paulo State University (UNESP), Ilha Solteira Campus, São Paulo</v>
      </c>
      <c r="BV670" s="3" t="str">
        <v>Teaching, Research and Extension Farm of the Faculty of Engineering, São Paulo State University (UNESP), Ilha Solteira Campus, São Paulo</v>
      </c>
      <c r="BW670" s="3" t="str">
        <v>Teaching, Research and Extension Farm of the Faculty of Engineering, São Paulo State University (UNESP), Ilha Solteira Campus, São Paulo</v>
      </c>
      <c r="BX670" s="3" t="str">
        <v>Teaching, Research and Extension Farm of the Faculty of Engineering, São Paulo State University (UNESP), Ilha Solteira Campus, São Paulo</v>
      </c>
      <c r="BY670" s="3" t="str">
        <v>Teaching, Research and Extension Farm of the Faculty of Engineering, São Paulo State University (UNESP), Ilha Solteira Campus, São Paulo</v>
      </c>
      <c r="BZ670" s="3" t="str">
        <v>Teaching, Research and Extension Farm of the Faculty of Engineering, São Paulo State University (UNESP), Ilha Solteira Campus, São Paulo</v>
      </c>
      <c r="CA670" s="3" t="str">
        <v>Teaching, Research and Extension Farm of the Faculty of Engineering, São Paulo State University (UNESP), Ilha Solteira Campus, São Paulo</v>
      </c>
      <c r="CB670" s="3" t="str">
        <v>Teaching, Research and Extension Farm of the Faculty of Engineering, São Paulo State University (UNESP), Ilha Solteira Campus, São Paulo</v>
      </c>
      <c r="CC670" s="3" t="str">
        <v>Teaching, Research and Extension Farm of the Faculty of Engineering, São Paulo State University (UNESP), Ilha Solteira Campus, São Paulo</v>
      </c>
      <c r="CD670" s="3" t="str">
        <v>Teaching, Research and Extension Farm of the Faculty of Engineering, São Paulo State University (UNESP), Ilha Solteira Campus, São Paulo</v>
      </c>
      <c r="CE670" s="3" t="str">
        <v>Teaching, Research and Extension Farm of the Faculty of Engineering, São Paulo State University (UNESP), Ilha Solteira Campus, São Paulo</v>
      </c>
      <c r="CF670" s="3" t="str">
        <v>Teaching, Research and Extension Farm of the Faculty of Engineering, São Paulo State University (UNESP), Ilha Solteira Campus, São Paulo</v>
      </c>
      <c r="CG670" s="3" t="str">
        <v>Teaching, Research and Extension Farm of the Faculty of Engineering, São Paulo State University (UNESP), Ilha Solteira Campus, São Paulo</v>
      </c>
      <c r="CK670" s="3" t="str">
        <v>Teaching, Research and Extension Farm of the Faculty of Engineering, São Paulo State University (UNESP), Ilha Solteira Campus, São Paulo</v>
      </c>
      <c r="CM670" s="3" t="str">
        <v>Teaching, Research and Extension Farm of the Faculty of Engineering, São Paulo State University (UNESP), Ilha Solteira Campus, São Paulo</v>
      </c>
      <c r="CN670" s="3" t="str">
        <v>Teaching, Research and Extension Farm of the Faculty of Engineering, São Paulo State University (UNESP), Ilha Solteira Campus, São Paulo</v>
      </c>
      <c r="CO670" s="3" t="str">
        <v>Teaching, Research and Extension Farm of the Faculty of Engineering, São Paulo State University (UNESP), Ilha Solteira Campus, São Paulo</v>
      </c>
      <c r="CP670" s="3" t="str">
        <v>Teaching, Research and Extension Farm of the Faculty of Engineering, São Paulo State University (UNESP), Ilha Solteira Campus, São Paulo</v>
      </c>
      <c r="CQ670" s="3" t="str">
        <v>Teaching, Research and Extension Farm of the Faculty of Engineering, São Paulo State University (UNESP), Ilha Solteira Campus, São Paulo</v>
      </c>
      <c r="CR670" s="3" t="str">
        <v>Teaching, Research and Extension Farm of the Faculty of Engineering, São Paulo State University (UNESP), Ilha Solteira Campus, São Paulo</v>
      </c>
      <c r="CS670" s="3" t="str">
        <v>Teaching, Research and Extension Farm of the Faculty of Engineering, São Paulo State University (UNESP), Ilha Solteira Campus, São Paulo</v>
      </c>
      <c r="CT670" s="3" t="str">
        <v>Teaching, Research and Extension Farm of the Faculty of Engineering, São Paulo State University (UNESP), Ilha Solteira Campus, São Paulo</v>
      </c>
      <c r="CU670" s="3" t="str">
        <v>Teaching, Research and Extension Farm of the Faculty of Engineering, São Paulo State University (UNESP), Ilha Solteira Campus, São Paulo</v>
      </c>
      <c r="CV670" s="3" t="str">
        <v>Teaching, Research and Extension Farm of the Faculty of Engineering, São Paulo State University (UNESP), Ilha Solteira Campus, São Paulo</v>
      </c>
      <c r="CW670" s="3" t="str">
        <v>Teaching, Research and Extension Farm of the Faculty of Engineering, São Paulo State University (UNESP), Ilha Solteira Campus, São Paulo</v>
      </c>
      <c r="CX670" s="3" t="str">
        <v>Teaching, Research and Extension Farm of the Faculty of Engineering, São Paulo State University (UNESP), Ilha Solteira Campus, São Paulo</v>
      </c>
      <c r="CY670" s="3" t="str">
        <v>Teaching, Research and Extension Farm of the Faculty of Engineering, São Paulo State University (UNESP), Ilha Solteira Campus, São Paulo</v>
      </c>
      <c r="CZ670" s="3" t="str">
        <v>Teaching, Research and Extension Farm of the Faculty of Engineering, São Paulo State University (UNESP), Ilha Solteira Campus, São Paulo</v>
      </c>
      <c r="DA670" s="3" t="str">
        <v>Teaching, Research and Extension Farm of the Faculty of Engineering, São Paulo State University (UNESP), Ilha Solteira Campus, São Paulo</v>
      </c>
      <c r="DB670" s="3" t="str">
        <v>Teaching, Research and Extension Farm of the Faculty of Engineering, São Paulo State University (UNESP), Ilha Solteira Campus, São Paulo</v>
      </c>
      <c r="DC670" s="3" t="str">
        <v>Teaching, Research and Extension Farm of the Faculty of Engineering, São Paulo State University (UNESP), Ilha Solteira Campus, São Paulo</v>
      </c>
      <c r="DD670" s="3" t="str">
        <v>Teaching, Research and Extension Farm of the Faculty of Engineering, São Paulo State University (UNESP), Ilha Solteira Campus, São Paulo</v>
      </c>
      <c r="DE670" s="3" t="str">
        <v>Teaching, Research and Extension Farm of the Faculty of Engineering, São Paulo State University (UNESP), Ilha Solteira Campus, São Paulo</v>
      </c>
      <c r="DF670" s="3" t="str">
        <v>Teaching, Research and Extension Farm of the Faculty of Engineering, São Paulo State University (UNESP), Ilha Solteira Campus, São Paulo</v>
      </c>
      <c r="DG670" s="3" t="str">
        <v>Teaching, Research and Extension Farm of the Faculty of Engineering, São Paulo State University (UNESP), Ilha Solteira Campus, São Paulo</v>
      </c>
      <c r="DH670" s="3" t="str">
        <v>Teaching, Research and Extension Farm of the Faculty of Engineering, São Paulo State University (UNESP), Ilha Solteira Campus, São Paulo</v>
      </c>
      <c r="DI670" s="3" t="str">
        <v>Teaching, Research and Extension Farm of the Faculty of Engineering, São Paulo State University (UNESP), Ilha Solteira Campus, São Paulo</v>
      </c>
      <c r="DJ670" s="3" t="str">
        <v>Teaching, Research and Extension Farm of the Faculty of Engineering, São Paulo State University (UNESP), Ilha Solteira Campus, São Paulo</v>
      </c>
      <c r="DK670" s="3" t="str">
        <v>Teaching, Research and Extension Farm of the Faculty of Engineering, São Paulo State University (UNESP), Ilha Solteira Campus, São Paulo</v>
      </c>
      <c r="DL670" s="3" t="str">
        <v>Teaching, Research and Extension Farm of the Faculty of Engineering, São Paulo State University (UNESP), Ilha Solteira Campus, São Paulo</v>
      </c>
      <c r="DM670" s="3" t="str">
        <v>Teaching, Research and Extension Farm of the Faculty of Engineering, São Paulo State University (UNESP), Ilha Solteira Campus, São Paulo</v>
      </c>
      <c r="DN670" s="3" t="str">
        <v>Teaching, Research and Extension Farm of the Faculty of Engineering, São Paulo State University (UNESP), Ilha Solteira Campus, São Paulo</v>
      </c>
      <c r="DO670" s="3" t="str">
        <v>Teaching, Research and Extension Farm of the Faculty of Engineering, São Paulo State University (UNESP), Ilha Solteira Campus, São Paulo</v>
      </c>
      <c r="DP670" s="3" t="str">
        <v>Teaching, Research and Extension Farm of the Faculty of Engineering, São Paulo State University (UNESP), Ilha Solteira Campus, São Paulo</v>
      </c>
    </row>
    <row r="671" spans="1:120" ht="14.5" x14ac:dyDescent="0.35">
      <c r="A671" s="3">
        <v>-20.348099999999999</v>
      </c>
      <c r="B671" s="3">
        <v>-51.408360000000002</v>
      </c>
      <c r="C671" s="3" t="s">
        <v>9239</v>
      </c>
      <c r="D671" s="3" t="s">
        <v>112</v>
      </c>
      <c r="E671" s="3" t="s">
        <v>10298</v>
      </c>
      <c r="F671" s="3">
        <v>4000</v>
      </c>
      <c r="G671"/>
      <c r="H671" s="3" t="str">
        <f>CONCATENATE(site_list[[#This Row],[Country]],site_list[[#This Row],[Site.ID]])</f>
        <v xml:space="preserve">BrazilTeaching, Research, and Extension (Selviria) Sao Pablo State University </v>
      </c>
      <c r="BB671" s="3" t="str">
        <v xml:space="preserve">Teaching, Research, and Extension (Selviria) Sao Pablo State University </v>
      </c>
      <c r="BC671" s="3" t="str">
        <v xml:space="preserve">Teaching, Research, and Extension (Selviria) Sao Pablo State University </v>
      </c>
      <c r="BD671" s="3" t="str">
        <v xml:space="preserve">Teaching, Research, and Extension (Selviria) Sao Pablo State University </v>
      </c>
      <c r="BE671" s="3" t="str">
        <v xml:space="preserve">Teaching, Research, and Extension (Selviria) Sao Pablo State University </v>
      </c>
      <c r="BF671" s="3" t="str">
        <v xml:space="preserve">Teaching, Research, and Extension (Selviria) Sao Pablo State University </v>
      </c>
      <c r="BG671" s="3" t="str">
        <v xml:space="preserve">Teaching, Research, and Extension (Selviria) Sao Pablo State University </v>
      </c>
      <c r="BH671" s="3" t="str">
        <v xml:space="preserve">Teaching, Research, and Extension (Selviria) Sao Pablo State University </v>
      </c>
      <c r="BI671" s="3" t="str">
        <v xml:space="preserve">Teaching, Research, and Extension (Selviria) Sao Pablo State University </v>
      </c>
      <c r="BJ671" s="3" t="str">
        <v xml:space="preserve">Teaching, Research, and Extension (Selviria) Sao Pablo State University </v>
      </c>
      <c r="BK671" s="3" t="str">
        <v xml:space="preserve">Teaching, Research, and Extension (Selviria) Sao Pablo State University </v>
      </c>
      <c r="BL671" s="3" t="str">
        <v xml:space="preserve">Teaching, Research, and Extension (Selviria) Sao Pablo State University </v>
      </c>
      <c r="BM671" s="3" t="str">
        <v xml:space="preserve">Teaching, Research, and Extension (Selviria) Sao Pablo State University </v>
      </c>
      <c r="BN671" s="3" t="str">
        <v xml:space="preserve">Teaching, Research, and Extension (Selviria) Sao Pablo State University </v>
      </c>
      <c r="BO671" s="3" t="str">
        <v xml:space="preserve">Teaching, Research, and Extension (Selviria) Sao Pablo State University </v>
      </c>
      <c r="BP671" s="3" t="str">
        <v xml:space="preserve">Teaching, Research, and Extension (Selviria) Sao Pablo State University </v>
      </c>
      <c r="BQ671" s="3" t="str">
        <v xml:space="preserve">Teaching, Research, and Extension (Selviria) Sao Pablo State University </v>
      </c>
      <c r="BR671" s="3" t="str">
        <v xml:space="preserve">Teaching, Research, and Extension (Selviria) Sao Pablo State University </v>
      </c>
      <c r="BS671" s="3" t="str">
        <v xml:space="preserve">Teaching, Research, and Extension (Selviria) Sao Pablo State University </v>
      </c>
      <c r="BT671" s="3" t="str">
        <v xml:space="preserve">Teaching, Research, and Extension (Selviria) Sao Pablo State University </v>
      </c>
      <c r="BU671" s="3" t="str">
        <v xml:space="preserve">Teaching, Research, and Extension (Selviria) Sao Pablo State University </v>
      </c>
      <c r="BV671" s="3" t="str">
        <v xml:space="preserve">Teaching, Research, and Extension (Selviria) Sao Pablo State University </v>
      </c>
      <c r="BW671" s="3" t="str">
        <v xml:space="preserve">Teaching, Research, and Extension (Selviria) Sao Pablo State University </v>
      </c>
      <c r="BX671" s="3" t="str">
        <v xml:space="preserve">Teaching, Research, and Extension (Selviria) Sao Pablo State University </v>
      </c>
      <c r="BY671" s="3" t="str">
        <v xml:space="preserve">Teaching, Research, and Extension (Selviria) Sao Pablo State University </v>
      </c>
      <c r="BZ671" s="3" t="str">
        <v xml:space="preserve">Teaching, Research, and Extension (Selviria) Sao Pablo State University </v>
      </c>
      <c r="CA671" s="3" t="str">
        <v xml:space="preserve">Teaching, Research, and Extension (Selviria) Sao Pablo State University </v>
      </c>
      <c r="CB671" s="3" t="str">
        <v xml:space="preserve">Teaching, Research, and Extension (Selviria) Sao Pablo State University </v>
      </c>
      <c r="CC671" s="3" t="str">
        <v xml:space="preserve">Teaching, Research, and Extension (Selviria) Sao Pablo State University </v>
      </c>
      <c r="CD671" s="3" t="str">
        <v xml:space="preserve">Teaching, Research, and Extension (Selviria) Sao Pablo State University </v>
      </c>
      <c r="CE671" s="3" t="str">
        <v xml:space="preserve">Teaching, Research, and Extension (Selviria) Sao Pablo State University </v>
      </c>
      <c r="CF671" s="3" t="str">
        <v xml:space="preserve">Teaching, Research, and Extension (Selviria) Sao Pablo State University </v>
      </c>
      <c r="CG671" s="3" t="str">
        <v xml:space="preserve">Teaching, Research, and Extension (Selviria) Sao Pablo State University </v>
      </c>
      <c r="CK671" s="3" t="str">
        <v xml:space="preserve">Teaching, Research, and Extension (Selviria) Sao Pablo State University </v>
      </c>
      <c r="CM671" s="3" t="str">
        <v xml:space="preserve">Teaching, Research, and Extension (Selviria) Sao Pablo State University </v>
      </c>
      <c r="CN671" s="3" t="str">
        <v xml:space="preserve">Teaching, Research, and Extension (Selviria) Sao Pablo State University </v>
      </c>
      <c r="CO671" s="3" t="str">
        <v xml:space="preserve">Teaching, Research, and Extension (Selviria) Sao Pablo State University </v>
      </c>
      <c r="CP671" s="3" t="str">
        <v xml:space="preserve">Teaching, Research, and Extension (Selviria) Sao Pablo State University </v>
      </c>
      <c r="CQ671" s="3" t="str">
        <v xml:space="preserve">Teaching, Research, and Extension (Selviria) Sao Pablo State University </v>
      </c>
      <c r="CR671" s="3" t="str">
        <v xml:space="preserve">Teaching, Research, and Extension (Selviria) Sao Pablo State University </v>
      </c>
      <c r="CS671" s="3" t="str">
        <v xml:space="preserve">Teaching, Research, and Extension (Selviria) Sao Pablo State University </v>
      </c>
      <c r="CT671" s="3" t="str">
        <v xml:space="preserve">Teaching, Research, and Extension (Selviria) Sao Pablo State University </v>
      </c>
      <c r="CU671" s="3" t="str">
        <v xml:space="preserve">Teaching, Research, and Extension (Selviria) Sao Pablo State University </v>
      </c>
      <c r="CV671" s="3" t="str">
        <v xml:space="preserve">Teaching, Research, and Extension (Selviria) Sao Pablo State University </v>
      </c>
      <c r="CW671" s="3" t="str">
        <v xml:space="preserve">Teaching, Research, and Extension (Selviria) Sao Pablo State University </v>
      </c>
      <c r="CX671" s="3" t="str">
        <v xml:space="preserve">Teaching, Research, and Extension (Selviria) Sao Pablo State University </v>
      </c>
      <c r="CY671" s="3" t="str">
        <v xml:space="preserve">Teaching, Research, and Extension (Selviria) Sao Pablo State University </v>
      </c>
      <c r="CZ671" s="3" t="str">
        <v xml:space="preserve">Teaching, Research, and Extension (Selviria) Sao Pablo State University </v>
      </c>
      <c r="DA671" s="3" t="str">
        <v xml:space="preserve">Teaching, Research, and Extension (Selviria) Sao Pablo State University </v>
      </c>
      <c r="DB671" s="3" t="str">
        <v xml:space="preserve">Teaching, Research, and Extension (Selviria) Sao Pablo State University </v>
      </c>
      <c r="DC671" s="3" t="str">
        <v xml:space="preserve">Teaching, Research, and Extension (Selviria) Sao Pablo State University </v>
      </c>
      <c r="DD671" s="3" t="str">
        <v xml:space="preserve">Teaching, Research, and Extension (Selviria) Sao Pablo State University </v>
      </c>
      <c r="DE671" s="3" t="str">
        <v xml:space="preserve">Teaching, Research, and Extension (Selviria) Sao Pablo State University </v>
      </c>
      <c r="DF671" s="3" t="str">
        <v xml:space="preserve">Teaching, Research, and Extension (Selviria) Sao Pablo State University </v>
      </c>
      <c r="DG671" s="3" t="str">
        <v xml:space="preserve">Teaching, Research, and Extension (Selviria) Sao Pablo State University </v>
      </c>
      <c r="DH671" s="3" t="str">
        <v xml:space="preserve">Teaching, Research, and Extension (Selviria) Sao Pablo State University </v>
      </c>
      <c r="DI671" s="3" t="str">
        <v xml:space="preserve">Teaching, Research, and Extension (Selviria) Sao Pablo State University </v>
      </c>
      <c r="DJ671" s="3" t="str">
        <v xml:space="preserve">Teaching, Research, and Extension (Selviria) Sao Pablo State University </v>
      </c>
      <c r="DK671" s="3" t="str">
        <v xml:space="preserve">Teaching, Research, and Extension (Selviria) Sao Pablo State University </v>
      </c>
      <c r="DL671" s="3" t="str">
        <v xml:space="preserve">Teaching, Research, and Extension (Selviria) Sao Pablo State University </v>
      </c>
      <c r="DM671" s="3" t="str">
        <v xml:space="preserve">Teaching, Research, and Extension (Selviria) Sao Pablo State University </v>
      </c>
      <c r="DN671" s="3" t="str">
        <v xml:space="preserve">Teaching, Research, and Extension (Selviria) Sao Pablo State University </v>
      </c>
      <c r="DO671" s="3" t="str">
        <v xml:space="preserve">Teaching, Research, and Extension (Selviria) Sao Pablo State University </v>
      </c>
      <c r="DP671" s="3" t="str">
        <v xml:space="preserve">Teaching, Research, and Extension (Selviria) Sao Pablo State University </v>
      </c>
    </row>
    <row r="672" spans="1:120" ht="14.5" x14ac:dyDescent="0.35">
      <c r="A672" s="3">
        <v>-23.591823999999999</v>
      </c>
      <c r="B672" s="3">
        <v>-52.074981200000003</v>
      </c>
      <c r="C672" s="3" t="s">
        <v>9239</v>
      </c>
      <c r="D672" s="3" t="s">
        <v>112</v>
      </c>
      <c r="E672" s="3" t="s">
        <v>13594</v>
      </c>
      <c r="F672" s="3">
        <v>1250</v>
      </c>
      <c r="G672"/>
      <c r="H672" s="3" t="str">
        <f>CONCATENATE(site_list[[#This Row],[Country]],site_list[[#This Row],[Site.ID]])</f>
        <v>BrazilTechnology Dissemination Unit of Cocamar, Floresta</v>
      </c>
      <c r="BB672" s="3" t="str">
        <v>Technology Dissemination Unit of Cocamar, Floresta</v>
      </c>
      <c r="BC672" s="3" t="str">
        <v>Technology Dissemination Unit of Cocamar, Floresta</v>
      </c>
      <c r="BD672" s="3" t="str">
        <v>Technology Dissemination Unit of Cocamar, Floresta</v>
      </c>
      <c r="BE672" s="3" t="str">
        <v>Technology Dissemination Unit of Cocamar, Floresta</v>
      </c>
      <c r="BF672" s="3" t="str">
        <v>Technology Dissemination Unit of Cocamar, Floresta</v>
      </c>
      <c r="BG672" s="3" t="str">
        <v>Technology Dissemination Unit of Cocamar, Floresta</v>
      </c>
      <c r="BH672" s="3" t="str">
        <v>Technology Dissemination Unit of Cocamar, Floresta</v>
      </c>
      <c r="BI672" s="3" t="str">
        <v>Technology Dissemination Unit of Cocamar, Floresta</v>
      </c>
      <c r="BJ672" s="3" t="str">
        <v>Technology Dissemination Unit of Cocamar, Floresta</v>
      </c>
      <c r="BK672" s="3" t="str">
        <v>Technology Dissemination Unit of Cocamar, Floresta</v>
      </c>
      <c r="BL672" s="3" t="str">
        <v>Technology Dissemination Unit of Cocamar, Floresta</v>
      </c>
      <c r="BM672" s="3" t="str">
        <v>Technology Dissemination Unit of Cocamar, Floresta</v>
      </c>
      <c r="BN672" s="3" t="str">
        <v>Technology Dissemination Unit of Cocamar, Floresta</v>
      </c>
      <c r="BO672" s="3" t="str">
        <v>Technology Dissemination Unit of Cocamar, Floresta</v>
      </c>
      <c r="BP672" s="3" t="str">
        <v>Technology Dissemination Unit of Cocamar, Floresta</v>
      </c>
      <c r="BQ672" s="3" t="str">
        <v>Technology Dissemination Unit of Cocamar, Floresta</v>
      </c>
      <c r="BR672" s="3" t="str">
        <v>Technology Dissemination Unit of Cocamar, Floresta</v>
      </c>
      <c r="BS672" s="3" t="str">
        <v>Technology Dissemination Unit of Cocamar, Floresta</v>
      </c>
      <c r="BT672" s="3" t="str">
        <v>Technology Dissemination Unit of Cocamar, Floresta</v>
      </c>
      <c r="BU672" s="3" t="str">
        <v>Technology Dissemination Unit of Cocamar, Floresta</v>
      </c>
      <c r="BV672" s="3" t="str">
        <v>Technology Dissemination Unit of Cocamar, Floresta</v>
      </c>
      <c r="BW672" s="3" t="str">
        <v>Technology Dissemination Unit of Cocamar, Floresta</v>
      </c>
      <c r="BX672" s="3" t="str">
        <v>Technology Dissemination Unit of Cocamar, Floresta</v>
      </c>
      <c r="BY672" s="3" t="str">
        <v>Technology Dissemination Unit of Cocamar, Floresta</v>
      </c>
      <c r="BZ672" s="3" t="str">
        <v>Technology Dissemination Unit of Cocamar, Floresta</v>
      </c>
      <c r="CA672" s="3" t="str">
        <v>Technology Dissemination Unit of Cocamar, Floresta</v>
      </c>
      <c r="CB672" s="3" t="str">
        <v>Technology Dissemination Unit of Cocamar, Floresta</v>
      </c>
      <c r="CC672" s="3" t="str">
        <v>Technology Dissemination Unit of Cocamar, Floresta</v>
      </c>
      <c r="CD672" s="3" t="str">
        <v>Technology Dissemination Unit of Cocamar, Floresta</v>
      </c>
      <c r="CE672" s="3" t="str">
        <v>Technology Dissemination Unit of Cocamar, Floresta</v>
      </c>
      <c r="CF672" s="3" t="str">
        <v>Technology Dissemination Unit of Cocamar, Floresta</v>
      </c>
      <c r="CG672" s="3" t="str">
        <v>Technology Dissemination Unit of Cocamar, Floresta</v>
      </c>
      <c r="CK672" s="3" t="str">
        <v>Technology Dissemination Unit of Cocamar, Floresta</v>
      </c>
      <c r="CM672" s="3" t="str">
        <v>Technology Dissemination Unit of Cocamar, Floresta</v>
      </c>
      <c r="CN672" s="3" t="str">
        <v>Technology Dissemination Unit of Cocamar, Floresta</v>
      </c>
      <c r="CO672" s="3" t="str">
        <v>Technology Dissemination Unit of Cocamar, Floresta</v>
      </c>
      <c r="CP672" s="3" t="str">
        <v>Technology Dissemination Unit of Cocamar, Floresta</v>
      </c>
      <c r="CQ672" s="3" t="str">
        <v>Technology Dissemination Unit of Cocamar, Floresta</v>
      </c>
      <c r="CR672" s="3" t="str">
        <v>Technology Dissemination Unit of Cocamar, Floresta</v>
      </c>
      <c r="CS672" s="3" t="str">
        <v>Technology Dissemination Unit of Cocamar, Floresta</v>
      </c>
      <c r="CT672" s="3" t="str">
        <v>Technology Dissemination Unit of Cocamar, Floresta</v>
      </c>
      <c r="CU672" s="3" t="str">
        <v>Technology Dissemination Unit of Cocamar, Floresta</v>
      </c>
      <c r="CV672" s="3" t="str">
        <v>Technology Dissemination Unit of Cocamar, Floresta</v>
      </c>
      <c r="CW672" s="3" t="str">
        <v>Technology Dissemination Unit of Cocamar, Floresta</v>
      </c>
      <c r="CX672" s="3" t="str">
        <v>Technology Dissemination Unit of Cocamar, Floresta</v>
      </c>
      <c r="CY672" s="3" t="str">
        <v>Technology Dissemination Unit of Cocamar, Floresta</v>
      </c>
      <c r="CZ672" s="3" t="str">
        <v>Technology Dissemination Unit of Cocamar, Floresta</v>
      </c>
      <c r="DA672" s="3" t="str">
        <v>Technology Dissemination Unit of Cocamar, Floresta</v>
      </c>
      <c r="DB672" s="3" t="str">
        <v>Technology Dissemination Unit of Cocamar, Floresta</v>
      </c>
      <c r="DC672" s="3" t="str">
        <v>Technology Dissemination Unit of Cocamar, Floresta</v>
      </c>
      <c r="DD672" s="3" t="str">
        <v>Technology Dissemination Unit of Cocamar, Floresta</v>
      </c>
      <c r="DE672" s="3" t="str">
        <v>Technology Dissemination Unit of Cocamar, Floresta</v>
      </c>
      <c r="DF672" s="3" t="str">
        <v>Technology Dissemination Unit of Cocamar, Floresta</v>
      </c>
      <c r="DG672" s="3" t="str">
        <v>Technology Dissemination Unit of Cocamar, Floresta</v>
      </c>
      <c r="DH672" s="3" t="str">
        <v>Technology Dissemination Unit of Cocamar, Floresta</v>
      </c>
      <c r="DI672" s="3" t="str">
        <v>Technology Dissemination Unit of Cocamar, Floresta</v>
      </c>
      <c r="DJ672" s="3" t="str">
        <v>Technology Dissemination Unit of Cocamar, Floresta</v>
      </c>
      <c r="DK672" s="3" t="str">
        <v>Technology Dissemination Unit of Cocamar, Floresta</v>
      </c>
      <c r="DL672" s="3" t="str">
        <v>Technology Dissemination Unit of Cocamar, Floresta</v>
      </c>
      <c r="DM672" s="3" t="str">
        <v>Technology Dissemination Unit of Cocamar, Floresta</v>
      </c>
      <c r="DN672" s="3" t="str">
        <v>Technology Dissemination Unit of Cocamar, Floresta</v>
      </c>
      <c r="DO672" s="3" t="str">
        <v>Technology Dissemination Unit of Cocamar, Floresta</v>
      </c>
      <c r="DP672" s="3" t="str">
        <v>Technology Dissemination Unit of Cocamar, Floresta</v>
      </c>
    </row>
    <row r="673" spans="1:120" ht="14.5" x14ac:dyDescent="0.35">
      <c r="A673" s="3">
        <v>1.4798</v>
      </c>
      <c r="B673" s="3">
        <v>33.919246000000001</v>
      </c>
      <c r="C673" s="3" t="s">
        <v>233</v>
      </c>
      <c r="D673" s="3" t="s">
        <v>112</v>
      </c>
      <c r="E673" s="3" t="s">
        <v>9761</v>
      </c>
      <c r="F673" s="3">
        <v>500</v>
      </c>
      <c r="G673"/>
      <c r="H673" s="3" t="str">
        <f>CONCATENATE(site_list[[#This Row],[Country]],site_list[[#This Row],[Site.ID]])</f>
        <v>UgandaTechnology Verification Centre (TVC) in Bukkedea</v>
      </c>
      <c r="BB673" s="3" t="str">
        <v>Technology Verification Centre (TVC) in Bukkedea</v>
      </c>
      <c r="BC673" s="3" t="str">
        <v>Technology Verification Centre (TVC) in Bukkedea</v>
      </c>
      <c r="BD673" s="3" t="str">
        <v>Technology Verification Centre (TVC) in Bukkedea</v>
      </c>
      <c r="BE673" s="3" t="str">
        <v>Technology Verification Centre (TVC) in Bukkedea</v>
      </c>
      <c r="BF673" s="3" t="str">
        <v>Technology Verification Centre (TVC) in Bukkedea</v>
      </c>
      <c r="BG673" s="3" t="str">
        <v>Technology Verification Centre (TVC) in Bukkedea</v>
      </c>
      <c r="BH673" s="3" t="str">
        <v>Technology Verification Centre (TVC) in Bukkedea</v>
      </c>
      <c r="BI673" s="3" t="str">
        <v>Technology Verification Centre (TVC) in Bukkedea</v>
      </c>
      <c r="BJ673" s="3" t="str">
        <v>Technology Verification Centre (TVC) in Bukkedea</v>
      </c>
      <c r="BK673" s="3" t="str">
        <v>Technology Verification Centre (TVC) in Bukkedea</v>
      </c>
      <c r="BL673" s="3" t="str">
        <v>Technology Verification Centre (TVC) in Bukkedea</v>
      </c>
      <c r="BM673" s="3" t="str">
        <v>Technology Verification Centre (TVC) in Bukkedea</v>
      </c>
      <c r="BN673" s="3" t="str">
        <v>Technology Verification Centre (TVC) in Bukkedea</v>
      </c>
      <c r="BO673" s="3" t="str">
        <v>Technology Verification Centre (TVC) in Bukkedea</v>
      </c>
      <c r="BP673" s="3" t="str">
        <v>Technology Verification Centre (TVC) in Bukkedea</v>
      </c>
      <c r="BQ673" s="3" t="str">
        <v>Technology Verification Centre (TVC) in Bukkedea</v>
      </c>
      <c r="BR673" s="3" t="str">
        <v>Technology Verification Centre (TVC) in Bukkedea</v>
      </c>
      <c r="BS673" s="3" t="str">
        <v>Technology Verification Centre (TVC) in Bukkedea</v>
      </c>
      <c r="BT673" s="3" t="str">
        <v>Technology Verification Centre (TVC) in Bukkedea</v>
      </c>
      <c r="BU673" s="3" t="str">
        <v>Technology Verification Centre (TVC) in Bukkedea</v>
      </c>
      <c r="BV673" s="3" t="str">
        <v>Technology Verification Centre (TVC) in Bukkedea</v>
      </c>
      <c r="BW673" s="3" t="str">
        <v>Technology Verification Centre (TVC) in Bukkedea</v>
      </c>
      <c r="BX673" s="3" t="str">
        <v>Technology Verification Centre (TVC) in Bukkedea</v>
      </c>
      <c r="BY673" s="3" t="str">
        <v>Technology Verification Centre (TVC) in Bukkedea</v>
      </c>
      <c r="BZ673" s="3" t="str">
        <v>Technology Verification Centre (TVC) in Bukkedea</v>
      </c>
      <c r="CA673" s="3" t="str">
        <v>Technology Verification Centre (TVC) in Bukkedea</v>
      </c>
      <c r="CB673" s="3" t="str">
        <v>Technology Verification Centre (TVC) in Bukkedea</v>
      </c>
      <c r="CC673" s="3" t="str">
        <v>Technology Verification Centre (TVC) in Bukkedea</v>
      </c>
      <c r="CD673" s="3" t="str">
        <v>Technology Verification Centre (TVC) in Bukkedea</v>
      </c>
      <c r="CE673" s="3" t="str">
        <v>Technology Verification Centre (TVC) in Bukkedea</v>
      </c>
      <c r="CF673" s="3" t="str">
        <v>Technology Verification Centre (TVC) in Bukkedea</v>
      </c>
      <c r="CG673" s="3" t="str">
        <v>Technology Verification Centre (TVC) in Bukkedea</v>
      </c>
      <c r="CK673" s="3" t="str">
        <v>Technology Verification Centre (TVC) in Bukkedea</v>
      </c>
      <c r="CM673" s="3" t="str">
        <v>Technology Verification Centre (TVC) in Bukkedea</v>
      </c>
      <c r="CN673" s="3" t="str">
        <v>Technology Verification Centre (TVC) in Bukkedea</v>
      </c>
      <c r="CO673" s="3" t="str">
        <v>Technology Verification Centre (TVC) in Bukkedea</v>
      </c>
      <c r="CP673" s="3" t="str">
        <v>Technology Verification Centre (TVC) in Bukkedea</v>
      </c>
      <c r="CQ673" s="3" t="str">
        <v>Technology Verification Centre (TVC) in Bukkedea</v>
      </c>
      <c r="CR673" s="3" t="str">
        <v>Technology Verification Centre (TVC) in Bukkedea</v>
      </c>
      <c r="CS673" s="3" t="str">
        <v>Technology Verification Centre (TVC) in Bukkedea</v>
      </c>
      <c r="CT673" s="3" t="str">
        <v>Technology Verification Centre (TVC) in Bukkedea</v>
      </c>
      <c r="CU673" s="3" t="str">
        <v>Technology Verification Centre (TVC) in Bukkedea</v>
      </c>
      <c r="CV673" s="3" t="str">
        <v>Technology Verification Centre (TVC) in Bukkedea</v>
      </c>
      <c r="CW673" s="3" t="str">
        <v>Technology Verification Centre (TVC) in Bukkedea</v>
      </c>
      <c r="CX673" s="3" t="str">
        <v>Technology Verification Centre (TVC) in Bukkedea</v>
      </c>
      <c r="CY673" s="3" t="str">
        <v>Technology Verification Centre (TVC) in Bukkedea</v>
      </c>
      <c r="CZ673" s="3" t="str">
        <v>Technology Verification Centre (TVC) in Bukkedea</v>
      </c>
      <c r="DA673" s="3" t="str">
        <v>Technology Verification Centre (TVC) in Bukkedea</v>
      </c>
      <c r="DB673" s="3" t="str">
        <v>Technology Verification Centre (TVC) in Bukkedea</v>
      </c>
      <c r="DC673" s="3" t="str">
        <v>Technology Verification Centre (TVC) in Bukkedea</v>
      </c>
      <c r="DD673" s="3" t="str">
        <v>Technology Verification Centre (TVC) in Bukkedea</v>
      </c>
      <c r="DE673" s="3" t="str">
        <v>Technology Verification Centre (TVC) in Bukkedea</v>
      </c>
      <c r="DF673" s="3" t="str">
        <v>Technology Verification Centre (TVC) in Bukkedea</v>
      </c>
      <c r="DG673" s="3" t="str">
        <v>Technology Verification Centre (TVC) in Bukkedea</v>
      </c>
      <c r="DH673" s="3" t="str">
        <v>Technology Verification Centre (TVC) in Bukkedea</v>
      </c>
      <c r="DI673" s="3" t="str">
        <v>Technology Verification Centre (TVC) in Bukkedea</v>
      </c>
      <c r="DJ673" s="3" t="str">
        <v>Technology Verification Centre (TVC) in Bukkedea</v>
      </c>
      <c r="DK673" s="3" t="str">
        <v>Technology Verification Centre (TVC) in Bukkedea</v>
      </c>
      <c r="DL673" s="3" t="str">
        <v>Technology Verification Centre (TVC) in Bukkedea</v>
      </c>
      <c r="DM673" s="3" t="str">
        <v>Technology Verification Centre (TVC) in Bukkedea</v>
      </c>
      <c r="DN673" s="3" t="str">
        <v>Technology Verification Centre (TVC) in Bukkedea</v>
      </c>
      <c r="DO673" s="3" t="str">
        <v>Technology Verification Centre (TVC) in Bukkedea</v>
      </c>
      <c r="DP673" s="3" t="str">
        <v>Technology Verification Centre (TVC) in Bukkedea</v>
      </c>
    </row>
    <row r="674" spans="1:120" ht="14.5" x14ac:dyDescent="0.35">
      <c r="A674" s="3">
        <v>11.79205</v>
      </c>
      <c r="B674" s="3">
        <v>-0.37362000000000001</v>
      </c>
      <c r="C674" s="3" t="s">
        <v>113</v>
      </c>
      <c r="D674" s="3" t="s">
        <v>107</v>
      </c>
      <c r="E674" s="3" t="s">
        <v>7791</v>
      </c>
      <c r="F674" s="3">
        <v>2000</v>
      </c>
      <c r="G674"/>
      <c r="H674" s="3" t="str">
        <f>CONCATENATE(site_list[[#This Row],[Country]],site_list[[#This Row],[Site.ID]])</f>
        <v>Burkina FasoTenkodogo</v>
      </c>
      <c r="BB674" s="3" t="str">
        <v>Tenkodogo</v>
      </c>
      <c r="BC674" s="3" t="str">
        <v>Tenkodogo</v>
      </c>
      <c r="BD674" s="3" t="str">
        <v>Tenkodogo</v>
      </c>
      <c r="BE674" s="3" t="str">
        <v>Tenkodogo</v>
      </c>
      <c r="BF674" s="3" t="str">
        <v>Tenkodogo</v>
      </c>
      <c r="BG674" s="3" t="str">
        <v>Tenkodogo</v>
      </c>
      <c r="BH674" s="3" t="str">
        <v>Tenkodogo</v>
      </c>
      <c r="BI674" s="3" t="str">
        <v>Tenkodogo</v>
      </c>
      <c r="BJ674" s="3" t="str">
        <v>Tenkodogo</v>
      </c>
      <c r="BK674" s="3" t="str">
        <v>Tenkodogo</v>
      </c>
      <c r="BL674" s="3" t="str">
        <v>Tenkodogo</v>
      </c>
      <c r="BM674" s="3" t="str">
        <v>Tenkodogo</v>
      </c>
      <c r="BN674" s="3" t="str">
        <v>Tenkodogo</v>
      </c>
      <c r="BO674" s="3" t="str">
        <v>Tenkodogo</v>
      </c>
      <c r="BP674" s="3" t="str">
        <v>Tenkodogo</v>
      </c>
      <c r="BQ674" s="3" t="str">
        <v>Tenkodogo</v>
      </c>
      <c r="BR674" s="3" t="str">
        <v>Tenkodogo</v>
      </c>
      <c r="BS674" s="3" t="str">
        <v>Tenkodogo</v>
      </c>
      <c r="BT674" s="3" t="str">
        <v>Tenkodogo</v>
      </c>
      <c r="BU674" s="3" t="str">
        <v>Tenkodogo</v>
      </c>
      <c r="BV674" s="3" t="str">
        <v>Tenkodogo</v>
      </c>
      <c r="BW674" s="3" t="str">
        <v>Tenkodogo</v>
      </c>
      <c r="BX674" s="3" t="str">
        <v>Tenkodogo</v>
      </c>
      <c r="BY674" s="3" t="str">
        <v>Tenkodogo</v>
      </c>
      <c r="BZ674" s="3" t="str">
        <v>Tenkodogo</v>
      </c>
      <c r="CA674" s="3" t="str">
        <v>Tenkodogo</v>
      </c>
      <c r="CB674" s="3" t="str">
        <v>Tenkodogo</v>
      </c>
      <c r="CC674" s="3" t="str">
        <v>Tenkodogo</v>
      </c>
      <c r="CD674" s="3" t="str">
        <v>Tenkodogo</v>
      </c>
      <c r="CE674" s="3" t="str">
        <v>Tenkodogo</v>
      </c>
      <c r="CF674" s="3" t="str">
        <v>Tenkodogo</v>
      </c>
      <c r="CG674" s="3" t="str">
        <v>Tenkodogo</v>
      </c>
      <c r="CK674" s="3" t="str">
        <v>Tenkodogo</v>
      </c>
      <c r="CM674" s="3" t="str">
        <v>Tenkodogo</v>
      </c>
      <c r="CN674" s="3" t="str">
        <v>Tenkodogo</v>
      </c>
      <c r="CO674" s="3" t="str">
        <v>Tenkodogo</v>
      </c>
      <c r="CP674" s="3" t="str">
        <v>Tenkodogo</v>
      </c>
      <c r="CQ674" s="3" t="str">
        <v>Tenkodogo</v>
      </c>
      <c r="CR674" s="3" t="str">
        <v>Tenkodogo</v>
      </c>
      <c r="CS674" s="3" t="str">
        <v>Tenkodogo</v>
      </c>
      <c r="CT674" s="3" t="str">
        <v>Tenkodogo</v>
      </c>
      <c r="CU674" s="3" t="str">
        <v>Tenkodogo</v>
      </c>
      <c r="CV674" s="3" t="str">
        <v>Tenkodogo</v>
      </c>
      <c r="CW674" s="3" t="str">
        <v>Tenkodogo</v>
      </c>
      <c r="CX674" s="3" t="str">
        <v>Tenkodogo</v>
      </c>
      <c r="CY674" s="3" t="str">
        <v>Tenkodogo</v>
      </c>
      <c r="CZ674" s="3" t="str">
        <v>Tenkodogo</v>
      </c>
      <c r="DA674" s="3" t="str">
        <v>Tenkodogo</v>
      </c>
      <c r="DB674" s="3" t="str">
        <v>Tenkodogo</v>
      </c>
      <c r="DC674" s="3" t="str">
        <v>Tenkodogo</v>
      </c>
      <c r="DD674" s="3" t="str">
        <v>Tenkodogo</v>
      </c>
      <c r="DE674" s="3" t="str">
        <v>Tenkodogo</v>
      </c>
      <c r="DF674" s="3" t="str">
        <v>Tenkodogo</v>
      </c>
      <c r="DG674" s="3" t="str">
        <v>Tenkodogo</v>
      </c>
      <c r="DH674" s="3" t="str">
        <v>Tenkodogo</v>
      </c>
      <c r="DI674" s="3" t="str">
        <v>Tenkodogo</v>
      </c>
      <c r="DJ674" s="3" t="str">
        <v>Tenkodogo</v>
      </c>
      <c r="DK674" s="3" t="str">
        <v>Tenkodogo</v>
      </c>
      <c r="DL674" s="3" t="str">
        <v>Tenkodogo</v>
      </c>
      <c r="DM674" s="3" t="str">
        <v>Tenkodogo</v>
      </c>
      <c r="DN674" s="3" t="str">
        <v>Tenkodogo</v>
      </c>
      <c r="DO674" s="3" t="str">
        <v>Tenkodogo</v>
      </c>
      <c r="DP674" s="3" t="str">
        <v>Tenkodogo</v>
      </c>
    </row>
    <row r="675" spans="1:120" ht="14.5" x14ac:dyDescent="0.35">
      <c r="A675" s="3">
        <v>7.1875999999999998</v>
      </c>
      <c r="B675" s="3">
        <v>35.418199999999999</v>
      </c>
      <c r="C675" s="3" t="s">
        <v>148</v>
      </c>
      <c r="D675" s="3" t="s">
        <v>112</v>
      </c>
      <c r="E675" s="3" t="s">
        <v>10309</v>
      </c>
      <c r="F675" s="3">
        <v>500</v>
      </c>
      <c r="G675"/>
      <c r="H675" s="3" t="str">
        <f>CONCATENATE(site_list[[#This Row],[Country]],site_list[[#This Row],[Site.ID]])</f>
        <v>EthiopiaTeppi National Spice Research Centre (TNSRC)</v>
      </c>
      <c r="BB675" s="3" t="str">
        <v>Teppi National Spice Research Centre (TNSRC)</v>
      </c>
      <c r="BC675" s="3" t="str">
        <v>Teppi National Spice Research Centre (TNSRC)</v>
      </c>
      <c r="BD675" s="3" t="str">
        <v>Teppi National Spice Research Centre (TNSRC)</v>
      </c>
      <c r="BE675" s="3" t="str">
        <v>Teppi National Spice Research Centre (TNSRC)</v>
      </c>
      <c r="BF675" s="3" t="str">
        <v>Teppi National Spice Research Centre (TNSRC)</v>
      </c>
      <c r="BG675" s="3" t="str">
        <v>Teppi National Spice Research Centre (TNSRC)</v>
      </c>
      <c r="BH675" s="3" t="str">
        <v>Teppi National Spice Research Centre (TNSRC)</v>
      </c>
      <c r="BI675" s="3" t="str">
        <v>Teppi National Spice Research Centre (TNSRC)</v>
      </c>
      <c r="BJ675" s="3" t="str">
        <v>Teppi National Spice Research Centre (TNSRC)</v>
      </c>
      <c r="BK675" s="3" t="str">
        <v>Teppi National Spice Research Centre (TNSRC)</v>
      </c>
      <c r="BL675" s="3" t="str">
        <v>Teppi National Spice Research Centre (TNSRC)</v>
      </c>
      <c r="BM675" s="3" t="str">
        <v>Teppi National Spice Research Centre (TNSRC)</v>
      </c>
      <c r="BN675" s="3" t="str">
        <v>Teppi National Spice Research Centre (TNSRC)</v>
      </c>
      <c r="BO675" s="3" t="str">
        <v>Teppi National Spice Research Centre (TNSRC)</v>
      </c>
      <c r="BP675" s="3" t="str">
        <v>Teppi National Spice Research Centre (TNSRC)</v>
      </c>
      <c r="BQ675" s="3" t="str">
        <v>Teppi National Spice Research Centre (TNSRC)</v>
      </c>
      <c r="BR675" s="3" t="str">
        <v>Teppi National Spice Research Centre (TNSRC)</v>
      </c>
      <c r="BS675" s="3" t="str">
        <v>Teppi National Spice Research Centre (TNSRC)</v>
      </c>
      <c r="BT675" s="3" t="str">
        <v>Teppi National Spice Research Centre (TNSRC)</v>
      </c>
      <c r="BU675" s="3" t="str">
        <v>Teppi National Spice Research Centre (TNSRC)</v>
      </c>
      <c r="BV675" s="3" t="str">
        <v>Teppi National Spice Research Centre (TNSRC)</v>
      </c>
      <c r="BW675" s="3" t="str">
        <v>Teppi National Spice Research Centre (TNSRC)</v>
      </c>
      <c r="BX675" s="3" t="str">
        <v>Teppi National Spice Research Centre (TNSRC)</v>
      </c>
      <c r="BY675" s="3" t="str">
        <v>Teppi National Spice Research Centre (TNSRC)</v>
      </c>
      <c r="BZ675" s="3" t="str">
        <v>Teppi National Spice Research Centre (TNSRC)</v>
      </c>
      <c r="CA675" s="3" t="str">
        <v>Teppi National Spice Research Centre (TNSRC)</v>
      </c>
      <c r="CB675" s="3" t="str">
        <v>Teppi National Spice Research Centre (TNSRC)</v>
      </c>
      <c r="CC675" s="3" t="str">
        <v>Teppi National Spice Research Centre (TNSRC)</v>
      </c>
      <c r="CD675" s="3" t="str">
        <v>Teppi National Spice Research Centre (TNSRC)</v>
      </c>
      <c r="CE675" s="3" t="str">
        <v>Teppi National Spice Research Centre (TNSRC)</v>
      </c>
      <c r="CF675" s="3" t="str">
        <v>Teppi National Spice Research Centre (TNSRC)</v>
      </c>
      <c r="CG675" s="3" t="str">
        <v>Teppi National Spice Research Centre (TNSRC)</v>
      </c>
      <c r="CK675" s="3" t="str">
        <v>Teppi National Spice Research Centre (TNSRC)</v>
      </c>
      <c r="CM675" s="3" t="str">
        <v>Teppi National Spice Research Centre (TNSRC)</v>
      </c>
      <c r="CN675" s="3" t="str">
        <v>Teppi National Spice Research Centre (TNSRC)</v>
      </c>
      <c r="CO675" s="3" t="str">
        <v>Teppi National Spice Research Centre (TNSRC)</v>
      </c>
      <c r="CP675" s="3" t="str">
        <v>Teppi National Spice Research Centre (TNSRC)</v>
      </c>
      <c r="CQ675" s="3" t="str">
        <v>Teppi National Spice Research Centre (TNSRC)</v>
      </c>
      <c r="CR675" s="3" t="str">
        <v>Teppi National Spice Research Centre (TNSRC)</v>
      </c>
      <c r="CS675" s="3" t="str">
        <v>Teppi National Spice Research Centre (TNSRC)</v>
      </c>
      <c r="CT675" s="3" t="str">
        <v>Teppi National Spice Research Centre (TNSRC)</v>
      </c>
      <c r="CU675" s="3" t="str">
        <v>Teppi National Spice Research Centre (TNSRC)</v>
      </c>
      <c r="CV675" s="3" t="str">
        <v>Teppi National Spice Research Centre (TNSRC)</v>
      </c>
      <c r="CW675" s="3" t="str">
        <v>Teppi National Spice Research Centre (TNSRC)</v>
      </c>
      <c r="CX675" s="3" t="str">
        <v>Teppi National Spice Research Centre (TNSRC)</v>
      </c>
      <c r="CY675" s="3" t="str">
        <v>Teppi National Spice Research Centre (TNSRC)</v>
      </c>
      <c r="CZ675" s="3" t="str">
        <v>Teppi National Spice Research Centre (TNSRC)</v>
      </c>
      <c r="DA675" s="3" t="str">
        <v>Teppi National Spice Research Centre (TNSRC)</v>
      </c>
      <c r="DB675" s="3" t="str">
        <v>Teppi National Spice Research Centre (TNSRC)</v>
      </c>
      <c r="DC675" s="3" t="str">
        <v>Teppi National Spice Research Centre (TNSRC)</v>
      </c>
      <c r="DD675" s="3" t="str">
        <v>Teppi National Spice Research Centre (TNSRC)</v>
      </c>
      <c r="DE675" s="3" t="str">
        <v>Teppi National Spice Research Centre (TNSRC)</v>
      </c>
      <c r="DF675" s="3" t="str">
        <v>Teppi National Spice Research Centre (TNSRC)</v>
      </c>
      <c r="DG675" s="3" t="str">
        <v>Teppi National Spice Research Centre (TNSRC)</v>
      </c>
      <c r="DH675" s="3" t="str">
        <v>Teppi National Spice Research Centre (TNSRC)</v>
      </c>
      <c r="DI675" s="3" t="str">
        <v>Teppi National Spice Research Centre (TNSRC)</v>
      </c>
      <c r="DJ675" s="3" t="str">
        <v>Teppi National Spice Research Centre (TNSRC)</v>
      </c>
      <c r="DK675" s="3" t="str">
        <v>Teppi National Spice Research Centre (TNSRC)</v>
      </c>
      <c r="DL675" s="3" t="str">
        <v>Teppi National Spice Research Centre (TNSRC)</v>
      </c>
      <c r="DM675" s="3" t="str">
        <v>Teppi National Spice Research Centre (TNSRC)</v>
      </c>
      <c r="DN675" s="3" t="str">
        <v>Teppi National Spice Research Centre (TNSRC)</v>
      </c>
      <c r="DO675" s="3" t="str">
        <v>Teppi National Spice Research Centre (TNSRC)</v>
      </c>
      <c r="DP675" s="3" t="str">
        <v>Teppi National Spice Research Centre (TNSRC)</v>
      </c>
    </row>
    <row r="676" spans="1:120" ht="14.5" x14ac:dyDescent="0.35">
      <c r="A676" s="3">
        <v>31.598479999999999</v>
      </c>
      <c r="B676" s="3">
        <v>-7.9778500000000001</v>
      </c>
      <c r="C676" s="3" t="s">
        <v>189</v>
      </c>
      <c r="D676" s="3" t="s">
        <v>107</v>
      </c>
      <c r="E676" s="3" t="s">
        <v>7792</v>
      </c>
      <c r="F676" s="3">
        <v>500</v>
      </c>
      <c r="G676"/>
      <c r="H676" s="3" t="str">
        <f>CONCATENATE(site_list[[#This Row],[Country]],site_list[[#This Row],[Site.ID]])</f>
        <v>MoroccoTessaout Research Station</v>
      </c>
      <c r="BB676" s="3" t="str">
        <v>Tessaout Research Station</v>
      </c>
      <c r="BC676" s="3" t="str">
        <v>Tessaout Research Station</v>
      </c>
      <c r="BD676" s="3" t="str">
        <v>Tessaout Research Station</v>
      </c>
      <c r="BE676" s="3" t="str">
        <v>Tessaout Research Station</v>
      </c>
      <c r="BF676" s="3" t="str">
        <v>Tessaout Research Station</v>
      </c>
      <c r="BG676" s="3" t="str">
        <v>Tessaout Research Station</v>
      </c>
      <c r="BH676" s="3" t="str">
        <v>Tessaout Research Station</v>
      </c>
      <c r="BI676" s="3" t="str">
        <v>Tessaout Research Station</v>
      </c>
      <c r="BJ676" s="3" t="str">
        <v>Tessaout Research Station</v>
      </c>
      <c r="BK676" s="3" t="str">
        <v>Tessaout Research Station</v>
      </c>
      <c r="BL676" s="3" t="str">
        <v>Tessaout Research Station</v>
      </c>
      <c r="BM676" s="3" t="str">
        <v>Tessaout Research Station</v>
      </c>
      <c r="BN676" s="3" t="str">
        <v>Tessaout Research Station</v>
      </c>
      <c r="BO676" s="3" t="str">
        <v>Tessaout Research Station</v>
      </c>
      <c r="BP676" s="3" t="str">
        <v>Tessaout Research Station</v>
      </c>
      <c r="BQ676" s="3" t="str">
        <v>Tessaout Research Station</v>
      </c>
      <c r="BR676" s="3" t="str">
        <v>Tessaout Research Station</v>
      </c>
      <c r="BS676" s="3" t="str">
        <v>Tessaout Research Station</v>
      </c>
      <c r="BT676" s="3" t="str">
        <v>Tessaout Research Station</v>
      </c>
      <c r="BU676" s="3" t="str">
        <v>Tessaout Research Station</v>
      </c>
      <c r="BV676" s="3" t="str">
        <v>Tessaout Research Station</v>
      </c>
      <c r="BW676" s="3" t="str">
        <v>Tessaout Research Station</v>
      </c>
      <c r="BX676" s="3" t="str">
        <v>Tessaout Research Station</v>
      </c>
      <c r="BY676" s="3" t="str">
        <v>Tessaout Research Station</v>
      </c>
      <c r="BZ676" s="3" t="str">
        <v>Tessaout Research Station</v>
      </c>
      <c r="CA676" s="3" t="str">
        <v>Tessaout Research Station</v>
      </c>
      <c r="CB676" s="3" t="str">
        <v>Tessaout Research Station</v>
      </c>
      <c r="CC676" s="3" t="str">
        <v>Tessaout Research Station</v>
      </c>
      <c r="CD676" s="3" t="str">
        <v>Tessaout Research Station</v>
      </c>
      <c r="CE676" s="3" t="str">
        <v>Tessaout Research Station</v>
      </c>
      <c r="CF676" s="3" t="str">
        <v>Tessaout Research Station</v>
      </c>
      <c r="CG676" s="3" t="str">
        <v>Tessaout Research Station</v>
      </c>
      <c r="CK676" s="3" t="str">
        <v>Tessaout Research Station</v>
      </c>
      <c r="CM676" s="3" t="str">
        <v>Tessaout Research Station</v>
      </c>
      <c r="CN676" s="3" t="str">
        <v>Tessaout Research Station</v>
      </c>
      <c r="CO676" s="3" t="str">
        <v>Tessaout Research Station</v>
      </c>
      <c r="CP676" s="3" t="str">
        <v>Tessaout Research Station</v>
      </c>
      <c r="CQ676" s="3" t="str">
        <v>Tessaout Research Station</v>
      </c>
      <c r="CR676" s="3" t="str">
        <v>Tessaout Research Station</v>
      </c>
      <c r="CS676" s="3" t="str">
        <v>Tessaout Research Station</v>
      </c>
      <c r="CT676" s="3" t="str">
        <v>Tessaout Research Station</v>
      </c>
      <c r="CU676" s="3" t="str">
        <v>Tessaout Research Station</v>
      </c>
      <c r="CV676" s="3" t="str">
        <v>Tessaout Research Station</v>
      </c>
      <c r="CW676" s="3" t="str">
        <v>Tessaout Research Station</v>
      </c>
      <c r="CX676" s="3" t="str">
        <v>Tessaout Research Station</v>
      </c>
      <c r="CY676" s="3" t="str">
        <v>Tessaout Research Station</v>
      </c>
      <c r="CZ676" s="3" t="str">
        <v>Tessaout Research Station</v>
      </c>
      <c r="DA676" s="3" t="str">
        <v>Tessaout Research Station</v>
      </c>
      <c r="DB676" s="3" t="str">
        <v>Tessaout Research Station</v>
      </c>
      <c r="DC676" s="3" t="str">
        <v>Tessaout Research Station</v>
      </c>
      <c r="DD676" s="3" t="str">
        <v>Tessaout Research Station</v>
      </c>
      <c r="DE676" s="3" t="str">
        <v>Tessaout Research Station</v>
      </c>
      <c r="DF676" s="3" t="str">
        <v>Tessaout Research Station</v>
      </c>
      <c r="DG676" s="3" t="str">
        <v>Tessaout Research Station</v>
      </c>
      <c r="DH676" s="3" t="str">
        <v>Tessaout Research Station</v>
      </c>
      <c r="DI676" s="3" t="str">
        <v>Tessaout Research Station</v>
      </c>
      <c r="DJ676" s="3" t="str">
        <v>Tessaout Research Station</v>
      </c>
      <c r="DK676" s="3" t="str">
        <v>Tessaout Research Station</v>
      </c>
      <c r="DL676" s="3" t="str">
        <v>Tessaout Research Station</v>
      </c>
      <c r="DM676" s="3" t="str">
        <v>Tessaout Research Station</v>
      </c>
      <c r="DN676" s="3" t="str">
        <v>Tessaout Research Station</v>
      </c>
      <c r="DO676" s="3" t="str">
        <v>Tessaout Research Station</v>
      </c>
      <c r="DP676" s="3" t="str">
        <v>Tessaout Research Station</v>
      </c>
    </row>
    <row r="677" spans="1:120" ht="14.5" x14ac:dyDescent="0.35">
      <c r="A677" s="3">
        <v>30.6006</v>
      </c>
      <c r="B677" s="3">
        <v>31.373899999999999</v>
      </c>
      <c r="C677" s="3" t="s">
        <v>142</v>
      </c>
      <c r="D677" s="3" t="s">
        <v>112</v>
      </c>
      <c r="E677" s="3" t="s">
        <v>13703</v>
      </c>
      <c r="F677" s="3">
        <v>270</v>
      </c>
      <c r="G677"/>
      <c r="H677" s="3" t="str">
        <f>CONCATENATE(site_list[[#This Row],[Country]],site_list[[#This Row],[Site.ID]])</f>
        <v xml:space="preserve">EgyptThe experimental farm of the Faculty of Agriculture at Moshtohor, Benha University
</v>
      </c>
      <c r="BB677" s="3" t="str">
        <v xml:space="preserve">The experimental farm of the Faculty of Agriculture at Moshtohor, Benha University
</v>
      </c>
      <c r="BC677" s="3" t="str">
        <v xml:space="preserve">The experimental farm of the Faculty of Agriculture at Moshtohor, Benha University
</v>
      </c>
      <c r="BD677" s="3" t="str">
        <v xml:space="preserve">The experimental farm of the Faculty of Agriculture at Moshtohor, Benha University
</v>
      </c>
      <c r="BE677" s="3" t="str">
        <v xml:space="preserve">The experimental farm of the Faculty of Agriculture at Moshtohor, Benha University
</v>
      </c>
      <c r="BF677" s="3" t="str">
        <v xml:space="preserve">The experimental farm of the Faculty of Agriculture at Moshtohor, Benha University
</v>
      </c>
      <c r="BG677" s="3" t="str">
        <v xml:space="preserve">The experimental farm of the Faculty of Agriculture at Moshtohor, Benha University
</v>
      </c>
      <c r="BH677" s="3" t="str">
        <v xml:space="preserve">The experimental farm of the Faculty of Agriculture at Moshtohor, Benha University
</v>
      </c>
      <c r="BI677" s="3" t="str">
        <v xml:space="preserve">The experimental farm of the Faculty of Agriculture at Moshtohor, Benha University
</v>
      </c>
      <c r="BJ677" s="3" t="str">
        <v xml:space="preserve">The experimental farm of the Faculty of Agriculture at Moshtohor, Benha University
</v>
      </c>
      <c r="BK677" s="3" t="str">
        <v xml:space="preserve">The experimental farm of the Faculty of Agriculture at Moshtohor, Benha University
</v>
      </c>
      <c r="BL677" s="3" t="str">
        <v xml:space="preserve">The experimental farm of the Faculty of Agriculture at Moshtohor, Benha University
</v>
      </c>
      <c r="BM677" s="3" t="str">
        <v xml:space="preserve">The experimental farm of the Faculty of Agriculture at Moshtohor, Benha University
</v>
      </c>
      <c r="BN677" s="3" t="str">
        <v xml:space="preserve">The experimental farm of the Faculty of Agriculture at Moshtohor, Benha University
</v>
      </c>
      <c r="BO677" s="3" t="str">
        <v xml:space="preserve">The experimental farm of the Faculty of Agriculture at Moshtohor, Benha University
</v>
      </c>
      <c r="BP677" s="3" t="str">
        <v xml:space="preserve">The experimental farm of the Faculty of Agriculture at Moshtohor, Benha University
</v>
      </c>
      <c r="BQ677" s="3" t="str">
        <v xml:space="preserve">The experimental farm of the Faculty of Agriculture at Moshtohor, Benha University
</v>
      </c>
      <c r="BR677" s="3" t="str">
        <v xml:space="preserve">The experimental farm of the Faculty of Agriculture at Moshtohor, Benha University
</v>
      </c>
      <c r="BS677" s="3" t="str">
        <v xml:space="preserve">The experimental farm of the Faculty of Agriculture at Moshtohor, Benha University
</v>
      </c>
      <c r="BT677" s="3" t="str">
        <v xml:space="preserve">The experimental farm of the Faculty of Agriculture at Moshtohor, Benha University
</v>
      </c>
      <c r="BU677" s="3" t="str">
        <v xml:space="preserve">The experimental farm of the Faculty of Agriculture at Moshtohor, Benha University
</v>
      </c>
      <c r="BV677" s="3" t="str">
        <v xml:space="preserve">The experimental farm of the Faculty of Agriculture at Moshtohor, Benha University
</v>
      </c>
      <c r="BW677" s="3" t="str">
        <v xml:space="preserve">The experimental farm of the Faculty of Agriculture at Moshtohor, Benha University
</v>
      </c>
      <c r="BX677" s="3" t="str">
        <v xml:space="preserve">The experimental farm of the Faculty of Agriculture at Moshtohor, Benha University
</v>
      </c>
      <c r="BY677" s="3" t="str">
        <v xml:space="preserve">The experimental farm of the Faculty of Agriculture at Moshtohor, Benha University
</v>
      </c>
      <c r="BZ677" s="3" t="str">
        <v xml:space="preserve">The experimental farm of the Faculty of Agriculture at Moshtohor, Benha University
</v>
      </c>
      <c r="CA677" s="3" t="str">
        <v xml:space="preserve">The experimental farm of the Faculty of Agriculture at Moshtohor, Benha University
</v>
      </c>
      <c r="CB677" s="3" t="str">
        <v xml:space="preserve">The experimental farm of the Faculty of Agriculture at Moshtohor, Benha University
</v>
      </c>
      <c r="CC677" s="3" t="str">
        <v xml:space="preserve">The experimental farm of the Faculty of Agriculture at Moshtohor, Benha University
</v>
      </c>
      <c r="CD677" s="3" t="str">
        <v xml:space="preserve">The experimental farm of the Faculty of Agriculture at Moshtohor, Benha University
</v>
      </c>
      <c r="CE677" s="3" t="str">
        <v xml:space="preserve">The experimental farm of the Faculty of Agriculture at Moshtohor, Benha University
</v>
      </c>
      <c r="CF677" s="3" t="str">
        <v xml:space="preserve">The experimental farm of the Faculty of Agriculture at Moshtohor, Benha University
</v>
      </c>
      <c r="CG677" s="3" t="str">
        <v xml:space="preserve">The experimental farm of the Faculty of Agriculture at Moshtohor, Benha University
</v>
      </c>
      <c r="CK677" s="3" t="str">
        <v xml:space="preserve">The experimental farm of the Faculty of Agriculture at Moshtohor, Benha University
</v>
      </c>
      <c r="CM677" s="3" t="str">
        <v xml:space="preserve">The experimental farm of the Faculty of Agriculture at Moshtohor, Benha University
</v>
      </c>
      <c r="CN677" s="3" t="str">
        <v xml:space="preserve">The experimental farm of the Faculty of Agriculture at Moshtohor, Benha University
</v>
      </c>
      <c r="CO677" s="3" t="str">
        <v xml:space="preserve">The experimental farm of the Faculty of Agriculture at Moshtohor, Benha University
</v>
      </c>
      <c r="CP677" s="3" t="str">
        <v xml:space="preserve">The experimental farm of the Faculty of Agriculture at Moshtohor, Benha University
</v>
      </c>
      <c r="CQ677" s="3" t="str">
        <v xml:space="preserve">The experimental farm of the Faculty of Agriculture at Moshtohor, Benha University
</v>
      </c>
      <c r="CR677" s="3" t="str">
        <v xml:space="preserve">The experimental farm of the Faculty of Agriculture at Moshtohor, Benha University
</v>
      </c>
      <c r="CS677" s="3" t="str">
        <v xml:space="preserve">The experimental farm of the Faculty of Agriculture at Moshtohor, Benha University
</v>
      </c>
      <c r="CT677" s="3" t="str">
        <v xml:space="preserve">The experimental farm of the Faculty of Agriculture at Moshtohor, Benha University
</v>
      </c>
      <c r="CU677" s="3" t="str">
        <v xml:space="preserve">The experimental farm of the Faculty of Agriculture at Moshtohor, Benha University
</v>
      </c>
      <c r="CV677" s="3" t="str">
        <v xml:space="preserve">The experimental farm of the Faculty of Agriculture at Moshtohor, Benha University
</v>
      </c>
      <c r="CW677" s="3" t="str">
        <v xml:space="preserve">The experimental farm of the Faculty of Agriculture at Moshtohor, Benha University
</v>
      </c>
      <c r="CX677" s="3" t="str">
        <v xml:space="preserve">The experimental farm of the Faculty of Agriculture at Moshtohor, Benha University
</v>
      </c>
      <c r="CY677" s="3" t="str">
        <v xml:space="preserve">The experimental farm of the Faculty of Agriculture at Moshtohor, Benha University
</v>
      </c>
      <c r="CZ677" s="3" t="str">
        <v xml:space="preserve">The experimental farm of the Faculty of Agriculture at Moshtohor, Benha University
</v>
      </c>
      <c r="DA677" s="3" t="str">
        <v xml:space="preserve">The experimental farm of the Faculty of Agriculture at Moshtohor, Benha University
</v>
      </c>
      <c r="DB677" s="3" t="str">
        <v xml:space="preserve">The experimental farm of the Faculty of Agriculture at Moshtohor, Benha University
</v>
      </c>
      <c r="DC677" s="3" t="str">
        <v xml:space="preserve">The experimental farm of the Faculty of Agriculture at Moshtohor, Benha University
</v>
      </c>
      <c r="DD677" s="3" t="str">
        <v xml:space="preserve">The experimental farm of the Faculty of Agriculture at Moshtohor, Benha University
</v>
      </c>
      <c r="DE677" s="3" t="str">
        <v xml:space="preserve">The experimental farm of the Faculty of Agriculture at Moshtohor, Benha University
</v>
      </c>
      <c r="DF677" s="3" t="str">
        <v xml:space="preserve">The experimental farm of the Faculty of Agriculture at Moshtohor, Benha University
</v>
      </c>
      <c r="DG677" s="3" t="str">
        <v xml:space="preserve">The experimental farm of the Faculty of Agriculture at Moshtohor, Benha University
</v>
      </c>
      <c r="DH677" s="3" t="str">
        <v xml:space="preserve">The experimental farm of the Faculty of Agriculture at Moshtohor, Benha University
</v>
      </c>
      <c r="DI677" s="3" t="str">
        <v xml:space="preserve">The experimental farm of the Faculty of Agriculture at Moshtohor, Benha University
</v>
      </c>
      <c r="DJ677" s="3" t="str">
        <v xml:space="preserve">The experimental farm of the Faculty of Agriculture at Moshtohor, Benha University
</v>
      </c>
      <c r="DK677" s="3" t="str">
        <v xml:space="preserve">The experimental farm of the Faculty of Agriculture at Moshtohor, Benha University
</v>
      </c>
      <c r="DL677" s="3" t="str">
        <v xml:space="preserve">The experimental farm of the Faculty of Agriculture at Moshtohor, Benha University
</v>
      </c>
      <c r="DM677" s="3" t="str">
        <v xml:space="preserve">The experimental farm of the Faculty of Agriculture at Moshtohor, Benha University
</v>
      </c>
      <c r="DN677" s="3" t="str">
        <v xml:space="preserve">The experimental farm of the Faculty of Agriculture at Moshtohor, Benha University
</v>
      </c>
      <c r="DO677" s="3" t="str">
        <v xml:space="preserve">The experimental farm of the Faculty of Agriculture at Moshtohor, Benha University
</v>
      </c>
      <c r="DP677" s="3" t="str">
        <v xml:space="preserve">The experimental farm of the Faculty of Agriculture at Moshtohor, Benha University
</v>
      </c>
    </row>
    <row r="678" spans="1:120" ht="14.5" x14ac:dyDescent="0.35">
      <c r="A678" s="3">
        <v>-18.773800000000001</v>
      </c>
      <c r="B678" s="3">
        <v>-52.624699999999997</v>
      </c>
      <c r="C678" s="3" t="s">
        <v>9239</v>
      </c>
      <c r="D678" s="3" t="s">
        <v>112</v>
      </c>
      <c r="E678" s="3" t="s">
        <v>10216</v>
      </c>
      <c r="F678" s="3">
        <v>800</v>
      </c>
      <c r="G678"/>
      <c r="H678" s="3" t="str">
        <f>CONCATENATE(site_list[[#This Row],[Country]],site_list[[#This Row],[Site.ID]])</f>
        <v>BrazilThe Universidade Federal do Mato Grosso do Sul</v>
      </c>
      <c r="BB678" s="3" t="str">
        <v>The Universidade Federal do Mato Grosso do Sul</v>
      </c>
      <c r="BC678" s="3" t="str">
        <v>The Universidade Federal do Mato Grosso do Sul</v>
      </c>
      <c r="BD678" s="3" t="str">
        <v>The Universidade Federal do Mato Grosso do Sul</v>
      </c>
      <c r="BE678" s="3" t="str">
        <v>The Universidade Federal do Mato Grosso do Sul</v>
      </c>
      <c r="BF678" s="3" t="str">
        <v>The Universidade Federal do Mato Grosso do Sul</v>
      </c>
      <c r="BG678" s="3" t="str">
        <v>The Universidade Federal do Mato Grosso do Sul</v>
      </c>
      <c r="BH678" s="3" t="str">
        <v>The Universidade Federal do Mato Grosso do Sul</v>
      </c>
      <c r="BI678" s="3" t="str">
        <v>The Universidade Federal do Mato Grosso do Sul</v>
      </c>
      <c r="BJ678" s="3" t="str">
        <v>The Universidade Federal do Mato Grosso do Sul</v>
      </c>
      <c r="BK678" s="3" t="str">
        <v>The Universidade Federal do Mato Grosso do Sul</v>
      </c>
      <c r="BL678" s="3" t="str">
        <v>The Universidade Federal do Mato Grosso do Sul</v>
      </c>
      <c r="BM678" s="3" t="str">
        <v>The Universidade Federal do Mato Grosso do Sul</v>
      </c>
      <c r="BN678" s="3" t="str">
        <v>The Universidade Federal do Mato Grosso do Sul</v>
      </c>
      <c r="BO678" s="3" t="str">
        <v>The Universidade Federal do Mato Grosso do Sul</v>
      </c>
      <c r="BP678" s="3" t="str">
        <v>The Universidade Federal do Mato Grosso do Sul</v>
      </c>
      <c r="BQ678" s="3" t="str">
        <v>The Universidade Federal do Mato Grosso do Sul</v>
      </c>
      <c r="BR678" s="3" t="str">
        <v>The Universidade Federal do Mato Grosso do Sul</v>
      </c>
      <c r="BS678" s="3" t="str">
        <v>The Universidade Federal do Mato Grosso do Sul</v>
      </c>
      <c r="BT678" s="3" t="str">
        <v>The Universidade Federal do Mato Grosso do Sul</v>
      </c>
      <c r="BU678" s="3" t="str">
        <v>The Universidade Federal do Mato Grosso do Sul</v>
      </c>
      <c r="BV678" s="3" t="str">
        <v>The Universidade Federal do Mato Grosso do Sul</v>
      </c>
      <c r="BW678" s="3" t="str">
        <v>The Universidade Federal do Mato Grosso do Sul</v>
      </c>
      <c r="BX678" s="3" t="str">
        <v>The Universidade Federal do Mato Grosso do Sul</v>
      </c>
      <c r="BY678" s="3" t="str">
        <v>The Universidade Federal do Mato Grosso do Sul</v>
      </c>
      <c r="BZ678" s="3" t="str">
        <v>The Universidade Federal do Mato Grosso do Sul</v>
      </c>
      <c r="CA678" s="3" t="str">
        <v>The Universidade Federal do Mato Grosso do Sul</v>
      </c>
      <c r="CB678" s="3" t="str">
        <v>The Universidade Federal do Mato Grosso do Sul</v>
      </c>
      <c r="CC678" s="3" t="str">
        <v>The Universidade Federal do Mato Grosso do Sul</v>
      </c>
      <c r="CD678" s="3" t="str">
        <v>The Universidade Federal do Mato Grosso do Sul</v>
      </c>
      <c r="CE678" s="3" t="str">
        <v>The Universidade Federal do Mato Grosso do Sul</v>
      </c>
      <c r="CF678" s="3" t="str">
        <v>The Universidade Federal do Mato Grosso do Sul</v>
      </c>
      <c r="CG678" s="3" t="str">
        <v>The Universidade Federal do Mato Grosso do Sul</v>
      </c>
      <c r="CK678" s="3" t="str">
        <v>The Universidade Federal do Mato Grosso do Sul</v>
      </c>
      <c r="CM678" s="3" t="str">
        <v>The Universidade Federal do Mato Grosso do Sul</v>
      </c>
      <c r="CN678" s="3" t="str">
        <v>The Universidade Federal do Mato Grosso do Sul</v>
      </c>
      <c r="CO678" s="3" t="str">
        <v>The Universidade Federal do Mato Grosso do Sul</v>
      </c>
      <c r="CP678" s="3" t="str">
        <v>The Universidade Federal do Mato Grosso do Sul</v>
      </c>
      <c r="CQ678" s="3" t="str">
        <v>The Universidade Federal do Mato Grosso do Sul</v>
      </c>
      <c r="CR678" s="3" t="str">
        <v>The Universidade Federal do Mato Grosso do Sul</v>
      </c>
      <c r="CS678" s="3" t="str">
        <v>The Universidade Federal do Mato Grosso do Sul</v>
      </c>
      <c r="CT678" s="3" t="str">
        <v>The Universidade Federal do Mato Grosso do Sul</v>
      </c>
      <c r="CU678" s="3" t="str">
        <v>The Universidade Federal do Mato Grosso do Sul</v>
      </c>
      <c r="CV678" s="3" t="str">
        <v>The Universidade Federal do Mato Grosso do Sul</v>
      </c>
      <c r="CW678" s="3" t="str">
        <v>The Universidade Federal do Mato Grosso do Sul</v>
      </c>
      <c r="CX678" s="3" t="str">
        <v>The Universidade Federal do Mato Grosso do Sul</v>
      </c>
      <c r="CY678" s="3" t="str">
        <v>The Universidade Federal do Mato Grosso do Sul</v>
      </c>
      <c r="CZ678" s="3" t="str">
        <v>The Universidade Federal do Mato Grosso do Sul</v>
      </c>
      <c r="DA678" s="3" t="str">
        <v>The Universidade Federal do Mato Grosso do Sul</v>
      </c>
      <c r="DB678" s="3" t="str">
        <v>The Universidade Federal do Mato Grosso do Sul</v>
      </c>
      <c r="DC678" s="3" t="str">
        <v>The Universidade Federal do Mato Grosso do Sul</v>
      </c>
      <c r="DD678" s="3" t="str">
        <v>The Universidade Federal do Mato Grosso do Sul</v>
      </c>
      <c r="DE678" s="3" t="str">
        <v>The Universidade Federal do Mato Grosso do Sul</v>
      </c>
      <c r="DF678" s="3" t="str">
        <v>The Universidade Federal do Mato Grosso do Sul</v>
      </c>
      <c r="DG678" s="3" t="str">
        <v>The Universidade Federal do Mato Grosso do Sul</v>
      </c>
      <c r="DH678" s="3" t="str">
        <v>The Universidade Federal do Mato Grosso do Sul</v>
      </c>
      <c r="DI678" s="3" t="str">
        <v>The Universidade Federal do Mato Grosso do Sul</v>
      </c>
      <c r="DJ678" s="3" t="str">
        <v>The Universidade Federal do Mato Grosso do Sul</v>
      </c>
      <c r="DK678" s="3" t="str">
        <v>The Universidade Federal do Mato Grosso do Sul</v>
      </c>
      <c r="DL678" s="3" t="str">
        <v>The Universidade Federal do Mato Grosso do Sul</v>
      </c>
      <c r="DM678" s="3" t="str">
        <v>The Universidade Federal do Mato Grosso do Sul</v>
      </c>
      <c r="DN678" s="3" t="str">
        <v>The Universidade Federal do Mato Grosso do Sul</v>
      </c>
      <c r="DO678" s="3" t="str">
        <v>The Universidade Federal do Mato Grosso do Sul</v>
      </c>
      <c r="DP678" s="3" t="str">
        <v>The Universidade Federal do Mato Grosso do Sul</v>
      </c>
    </row>
    <row r="679" spans="1:120" ht="14.5" x14ac:dyDescent="0.35">
      <c r="A679" s="3">
        <v>16.440000000000001</v>
      </c>
      <c r="B679" s="3">
        <v>-15.8</v>
      </c>
      <c r="C679" s="3" t="s">
        <v>204</v>
      </c>
      <c r="D679" s="3" t="s">
        <v>107</v>
      </c>
      <c r="E679" s="3" t="s">
        <v>489</v>
      </c>
      <c r="F679" s="3">
        <v>5000</v>
      </c>
      <c r="G679"/>
      <c r="H679" s="3" t="str">
        <f>CONCATENATE(site_list[[#This Row],[Country]],site_list[[#This Row],[Site.ID]])</f>
        <v>SenegalThiagar</v>
      </c>
      <c r="BB679" s="3" t="str">
        <v>Thiagar</v>
      </c>
      <c r="BC679" s="3" t="str">
        <v>Thiagar</v>
      </c>
      <c r="BD679" s="3" t="str">
        <v>Thiagar</v>
      </c>
      <c r="BE679" s="3" t="str">
        <v>Thiagar</v>
      </c>
      <c r="BF679" s="3" t="str">
        <v>Thiagar</v>
      </c>
      <c r="BG679" s="3" t="str">
        <v>Thiagar</v>
      </c>
      <c r="BH679" s="3" t="str">
        <v>Thiagar</v>
      </c>
      <c r="BI679" s="3" t="str">
        <v>Thiagar</v>
      </c>
      <c r="BJ679" s="3" t="str">
        <v>Thiagar</v>
      </c>
      <c r="BK679" s="3" t="str">
        <v>Thiagar</v>
      </c>
      <c r="BL679" s="3" t="str">
        <v>Thiagar</v>
      </c>
      <c r="BM679" s="3" t="str">
        <v>Thiagar</v>
      </c>
      <c r="BN679" s="3" t="str">
        <v>Thiagar</v>
      </c>
      <c r="BO679" s="3" t="str">
        <v>Thiagar</v>
      </c>
      <c r="BP679" s="3" t="str">
        <v>Thiagar</v>
      </c>
      <c r="BQ679" s="3" t="str">
        <v>Thiagar</v>
      </c>
      <c r="BR679" s="3" t="str">
        <v>Thiagar</v>
      </c>
      <c r="BS679" s="3" t="str">
        <v>Thiagar</v>
      </c>
      <c r="BT679" s="3" t="str">
        <v>Thiagar</v>
      </c>
      <c r="BU679" s="3" t="str">
        <v>Thiagar</v>
      </c>
      <c r="BV679" s="3" t="str">
        <v>Thiagar</v>
      </c>
      <c r="BW679" s="3" t="str">
        <v>Thiagar</v>
      </c>
      <c r="BX679" s="3" t="str">
        <v>Thiagar</v>
      </c>
      <c r="BY679" s="3" t="str">
        <v>Thiagar</v>
      </c>
      <c r="BZ679" s="3" t="str">
        <v>Thiagar</v>
      </c>
      <c r="CA679" s="3" t="str">
        <v>Thiagar</v>
      </c>
      <c r="CB679" s="3" t="str">
        <v>Thiagar</v>
      </c>
      <c r="CC679" s="3" t="str">
        <v>Thiagar</v>
      </c>
      <c r="CD679" s="3" t="str">
        <v>Thiagar</v>
      </c>
      <c r="CE679" s="3" t="str">
        <v>Thiagar</v>
      </c>
      <c r="CF679" s="3" t="str">
        <v>Thiagar</v>
      </c>
      <c r="CG679" s="3" t="str">
        <v>Thiagar</v>
      </c>
      <c r="CK679" s="3" t="str">
        <v>Thiagar</v>
      </c>
      <c r="CM679" s="3" t="str">
        <v>Thiagar</v>
      </c>
      <c r="CN679" s="3" t="str">
        <v>Thiagar</v>
      </c>
      <c r="CO679" s="3" t="str">
        <v>Thiagar</v>
      </c>
      <c r="CP679" s="3" t="str">
        <v>Thiagar</v>
      </c>
      <c r="CQ679" s="3" t="str">
        <v>Thiagar</v>
      </c>
      <c r="CR679" s="3" t="str">
        <v>Thiagar</v>
      </c>
      <c r="CS679" s="3" t="str">
        <v>Thiagar</v>
      </c>
      <c r="CT679" s="3" t="str">
        <v>Thiagar</v>
      </c>
      <c r="CU679" s="3" t="str">
        <v>Thiagar</v>
      </c>
      <c r="CV679" s="3" t="str">
        <v>Thiagar</v>
      </c>
      <c r="CW679" s="3" t="str">
        <v>Thiagar</v>
      </c>
      <c r="CX679" s="3" t="str">
        <v>Thiagar</v>
      </c>
      <c r="CY679" s="3" t="str">
        <v>Thiagar</v>
      </c>
      <c r="CZ679" s="3" t="str">
        <v>Thiagar</v>
      </c>
      <c r="DA679" s="3" t="str">
        <v>Thiagar</v>
      </c>
      <c r="DB679" s="3" t="str">
        <v>Thiagar</v>
      </c>
      <c r="DC679" s="3" t="str">
        <v>Thiagar</v>
      </c>
      <c r="DD679" s="3" t="str">
        <v>Thiagar</v>
      </c>
      <c r="DE679" s="3" t="str">
        <v>Thiagar</v>
      </c>
      <c r="DF679" s="3" t="str">
        <v>Thiagar</v>
      </c>
      <c r="DG679" s="3" t="str">
        <v>Thiagar</v>
      </c>
      <c r="DH679" s="3" t="str">
        <v>Thiagar</v>
      </c>
      <c r="DI679" s="3" t="str">
        <v>Thiagar</v>
      </c>
      <c r="DJ679" s="3" t="str">
        <v>Thiagar</v>
      </c>
      <c r="DK679" s="3" t="str">
        <v>Thiagar</v>
      </c>
      <c r="DL679" s="3" t="str">
        <v>Thiagar</v>
      </c>
      <c r="DM679" s="3" t="str">
        <v>Thiagar</v>
      </c>
      <c r="DN679" s="3" t="str">
        <v>Thiagar</v>
      </c>
      <c r="DO679" s="3" t="str">
        <v>Thiagar</v>
      </c>
      <c r="DP679" s="3" t="str">
        <v>Thiagar</v>
      </c>
    </row>
    <row r="680" spans="1:120" ht="14.5" x14ac:dyDescent="0.35">
      <c r="A680" s="3">
        <v>15.033329999999999</v>
      </c>
      <c r="B680" s="3">
        <v>-16.25</v>
      </c>
      <c r="C680" s="3" t="s">
        <v>204</v>
      </c>
      <c r="D680" s="3" t="s">
        <v>107</v>
      </c>
      <c r="E680" s="3" t="s">
        <v>490</v>
      </c>
      <c r="F680" s="3">
        <v>917</v>
      </c>
      <c r="G680"/>
      <c r="H680" s="3" t="str">
        <f>CONCATENATE(site_list[[#This Row],[Country]],site_list[[#This Row],[Site.ID]])</f>
        <v>SenegalThilmakha</v>
      </c>
      <c r="BB680" s="3" t="str">
        <v>Thilmakha</v>
      </c>
      <c r="BC680" s="3" t="str">
        <v>Thilmakha</v>
      </c>
      <c r="BD680" s="3" t="str">
        <v>Thilmakha</v>
      </c>
      <c r="BE680" s="3" t="str">
        <v>Thilmakha</v>
      </c>
      <c r="BF680" s="3" t="str">
        <v>Thilmakha</v>
      </c>
      <c r="BG680" s="3" t="str">
        <v>Thilmakha</v>
      </c>
      <c r="BH680" s="3" t="str">
        <v>Thilmakha</v>
      </c>
      <c r="BI680" s="3" t="str">
        <v>Thilmakha</v>
      </c>
      <c r="BJ680" s="3" t="str">
        <v>Thilmakha</v>
      </c>
      <c r="BK680" s="3" t="str">
        <v>Thilmakha</v>
      </c>
      <c r="BL680" s="3" t="str">
        <v>Thilmakha</v>
      </c>
      <c r="BM680" s="3" t="str">
        <v>Thilmakha</v>
      </c>
      <c r="BN680" s="3" t="str">
        <v>Thilmakha</v>
      </c>
      <c r="BO680" s="3" t="str">
        <v>Thilmakha</v>
      </c>
      <c r="BP680" s="3" t="str">
        <v>Thilmakha</v>
      </c>
      <c r="BQ680" s="3" t="str">
        <v>Thilmakha</v>
      </c>
      <c r="BR680" s="3" t="str">
        <v>Thilmakha</v>
      </c>
      <c r="BS680" s="3" t="str">
        <v>Thilmakha</v>
      </c>
      <c r="BT680" s="3" t="str">
        <v>Thilmakha</v>
      </c>
      <c r="BU680" s="3" t="str">
        <v>Thilmakha</v>
      </c>
      <c r="BV680" s="3" t="str">
        <v>Thilmakha</v>
      </c>
      <c r="BW680" s="3" t="str">
        <v>Thilmakha</v>
      </c>
      <c r="BX680" s="3" t="str">
        <v>Thilmakha</v>
      </c>
      <c r="BY680" s="3" t="str">
        <v>Thilmakha</v>
      </c>
      <c r="BZ680" s="3" t="str">
        <v>Thilmakha</v>
      </c>
      <c r="CA680" s="3" t="str">
        <v>Thilmakha</v>
      </c>
      <c r="CB680" s="3" t="str">
        <v>Thilmakha</v>
      </c>
      <c r="CC680" s="3" t="str">
        <v>Thilmakha</v>
      </c>
      <c r="CD680" s="3" t="str">
        <v>Thilmakha</v>
      </c>
      <c r="CE680" s="3" t="str">
        <v>Thilmakha</v>
      </c>
      <c r="CF680" s="3" t="str">
        <v>Thilmakha</v>
      </c>
      <c r="CG680" s="3" t="str">
        <v>Thilmakha</v>
      </c>
      <c r="CK680" s="3" t="str">
        <v>Thilmakha</v>
      </c>
      <c r="CM680" s="3" t="str">
        <v>Thilmakha</v>
      </c>
      <c r="CN680" s="3" t="str">
        <v>Thilmakha</v>
      </c>
      <c r="CO680" s="3" t="str">
        <v>Thilmakha</v>
      </c>
      <c r="CP680" s="3" t="str">
        <v>Thilmakha</v>
      </c>
      <c r="CQ680" s="3" t="str">
        <v>Thilmakha</v>
      </c>
      <c r="CR680" s="3" t="str">
        <v>Thilmakha</v>
      </c>
      <c r="CS680" s="3" t="str">
        <v>Thilmakha</v>
      </c>
      <c r="CT680" s="3" t="str">
        <v>Thilmakha</v>
      </c>
      <c r="CU680" s="3" t="str">
        <v>Thilmakha</v>
      </c>
      <c r="CV680" s="3" t="str">
        <v>Thilmakha</v>
      </c>
      <c r="CW680" s="3" t="str">
        <v>Thilmakha</v>
      </c>
      <c r="CX680" s="3" t="str">
        <v>Thilmakha</v>
      </c>
      <c r="CY680" s="3" t="str">
        <v>Thilmakha</v>
      </c>
      <c r="CZ680" s="3" t="str">
        <v>Thilmakha</v>
      </c>
      <c r="DA680" s="3" t="str">
        <v>Thilmakha</v>
      </c>
      <c r="DB680" s="3" t="str">
        <v>Thilmakha</v>
      </c>
      <c r="DC680" s="3" t="str">
        <v>Thilmakha</v>
      </c>
      <c r="DD680" s="3" t="str">
        <v>Thilmakha</v>
      </c>
      <c r="DE680" s="3" t="str">
        <v>Thilmakha</v>
      </c>
      <c r="DF680" s="3" t="str">
        <v>Thilmakha</v>
      </c>
      <c r="DG680" s="3" t="str">
        <v>Thilmakha</v>
      </c>
      <c r="DH680" s="3" t="str">
        <v>Thilmakha</v>
      </c>
      <c r="DI680" s="3" t="str">
        <v>Thilmakha</v>
      </c>
      <c r="DJ680" s="3" t="str">
        <v>Thilmakha</v>
      </c>
      <c r="DK680" s="3" t="str">
        <v>Thilmakha</v>
      </c>
      <c r="DL680" s="3" t="str">
        <v>Thilmakha</v>
      </c>
      <c r="DM680" s="3" t="str">
        <v>Thilmakha</v>
      </c>
      <c r="DN680" s="3" t="str">
        <v>Thilmakha</v>
      </c>
      <c r="DO680" s="3" t="str">
        <v>Thilmakha</v>
      </c>
      <c r="DP680" s="3" t="str">
        <v>Thilmakha</v>
      </c>
    </row>
    <row r="681" spans="1:120" ht="14.5" x14ac:dyDescent="0.35">
      <c r="A681" s="3">
        <v>9.8874999999999993</v>
      </c>
      <c r="B681" s="3">
        <v>-83.660200000000003</v>
      </c>
      <c r="C681" s="3" t="s">
        <v>9245</v>
      </c>
      <c r="D681" s="3" t="s">
        <v>112</v>
      </c>
      <c r="E681" s="3" t="s">
        <v>9765</v>
      </c>
      <c r="F681" s="3">
        <v>1500</v>
      </c>
      <c r="G681"/>
      <c r="H681" s="3" t="str">
        <f>CONCATENATE(site_list[[#This Row],[Country]],site_list[[#This Row],[Site.ID]])</f>
        <v>Costa RicaTropical Agricultural Research and Higher Education Center (CATIE), Turrialba</v>
      </c>
      <c r="BB681" s="3" t="str">
        <v>Tropical Agricultural Research and Higher Education Center (CATIE), Turrialba</v>
      </c>
      <c r="BC681" s="3" t="str">
        <v>Tropical Agricultural Research and Higher Education Center (CATIE), Turrialba</v>
      </c>
      <c r="BD681" s="3" t="str">
        <v>Tropical Agricultural Research and Higher Education Center (CATIE), Turrialba</v>
      </c>
      <c r="BE681" s="3" t="str">
        <v>Tropical Agricultural Research and Higher Education Center (CATIE), Turrialba</v>
      </c>
      <c r="BF681" s="3" t="str">
        <v>Tropical Agricultural Research and Higher Education Center (CATIE), Turrialba</v>
      </c>
      <c r="BG681" s="3" t="str">
        <v>Tropical Agricultural Research and Higher Education Center (CATIE), Turrialba</v>
      </c>
      <c r="BH681" s="3" t="str">
        <v>Tropical Agricultural Research and Higher Education Center (CATIE), Turrialba</v>
      </c>
      <c r="BI681" s="3" t="str">
        <v>Tropical Agricultural Research and Higher Education Center (CATIE), Turrialba</v>
      </c>
      <c r="BJ681" s="3" t="str">
        <v>Tropical Agricultural Research and Higher Education Center (CATIE), Turrialba</v>
      </c>
      <c r="BK681" s="3" t="str">
        <v>Tropical Agricultural Research and Higher Education Center (CATIE), Turrialba</v>
      </c>
      <c r="BL681" s="3" t="str">
        <v>Tropical Agricultural Research and Higher Education Center (CATIE), Turrialba</v>
      </c>
      <c r="BM681" s="3" t="str">
        <v>Tropical Agricultural Research and Higher Education Center (CATIE), Turrialba</v>
      </c>
      <c r="BN681" s="3" t="str">
        <v>Tropical Agricultural Research and Higher Education Center (CATIE), Turrialba</v>
      </c>
      <c r="BO681" s="3" t="str">
        <v>Tropical Agricultural Research and Higher Education Center (CATIE), Turrialba</v>
      </c>
      <c r="BP681" s="3" t="str">
        <v>Tropical Agricultural Research and Higher Education Center (CATIE), Turrialba</v>
      </c>
      <c r="BQ681" s="3" t="str">
        <v>Tropical Agricultural Research and Higher Education Center (CATIE), Turrialba</v>
      </c>
      <c r="BR681" s="3" t="str">
        <v>Tropical Agricultural Research and Higher Education Center (CATIE), Turrialba</v>
      </c>
      <c r="BS681" s="3" t="str">
        <v>Tropical Agricultural Research and Higher Education Center (CATIE), Turrialba</v>
      </c>
      <c r="BT681" s="3" t="str">
        <v>Tropical Agricultural Research and Higher Education Center (CATIE), Turrialba</v>
      </c>
      <c r="BU681" s="3" t="str">
        <v>Tropical Agricultural Research and Higher Education Center (CATIE), Turrialba</v>
      </c>
      <c r="BV681" s="3" t="str">
        <v>Tropical Agricultural Research and Higher Education Center (CATIE), Turrialba</v>
      </c>
      <c r="BW681" s="3" t="str">
        <v>Tropical Agricultural Research and Higher Education Center (CATIE), Turrialba</v>
      </c>
      <c r="BX681" s="3" t="str">
        <v>Tropical Agricultural Research and Higher Education Center (CATIE), Turrialba</v>
      </c>
      <c r="BY681" s="3" t="str">
        <v>Tropical Agricultural Research and Higher Education Center (CATIE), Turrialba</v>
      </c>
      <c r="BZ681" s="3" t="str">
        <v>Tropical Agricultural Research and Higher Education Center (CATIE), Turrialba</v>
      </c>
      <c r="CA681" s="3" t="str">
        <v>Tropical Agricultural Research and Higher Education Center (CATIE), Turrialba</v>
      </c>
      <c r="CB681" s="3" t="str">
        <v>Tropical Agricultural Research and Higher Education Center (CATIE), Turrialba</v>
      </c>
      <c r="CC681" s="3" t="str">
        <v>Tropical Agricultural Research and Higher Education Center (CATIE), Turrialba</v>
      </c>
      <c r="CD681" s="3" t="str">
        <v>Tropical Agricultural Research and Higher Education Center (CATIE), Turrialba</v>
      </c>
      <c r="CE681" s="3" t="str">
        <v>Tropical Agricultural Research and Higher Education Center (CATIE), Turrialba</v>
      </c>
      <c r="CF681" s="3" t="str">
        <v>Tropical Agricultural Research and Higher Education Center (CATIE), Turrialba</v>
      </c>
      <c r="CG681" s="3" t="str">
        <v>Tropical Agricultural Research and Higher Education Center (CATIE), Turrialba</v>
      </c>
      <c r="CK681" s="3" t="str">
        <v>Tropical Agricultural Research and Higher Education Center (CATIE), Turrialba</v>
      </c>
      <c r="CM681" s="3" t="str">
        <v>Tropical Agricultural Research and Higher Education Center (CATIE), Turrialba</v>
      </c>
      <c r="CN681" s="3" t="str">
        <v>Tropical Agricultural Research and Higher Education Center (CATIE), Turrialba</v>
      </c>
      <c r="CO681" s="3" t="str">
        <v>Tropical Agricultural Research and Higher Education Center (CATIE), Turrialba</v>
      </c>
      <c r="CP681" s="3" t="str">
        <v>Tropical Agricultural Research and Higher Education Center (CATIE), Turrialba</v>
      </c>
      <c r="CQ681" s="3" t="str">
        <v>Tropical Agricultural Research and Higher Education Center (CATIE), Turrialba</v>
      </c>
      <c r="CR681" s="3" t="str">
        <v>Tropical Agricultural Research and Higher Education Center (CATIE), Turrialba</v>
      </c>
      <c r="CS681" s="3" t="str">
        <v>Tropical Agricultural Research and Higher Education Center (CATIE), Turrialba</v>
      </c>
      <c r="CT681" s="3" t="str">
        <v>Tropical Agricultural Research and Higher Education Center (CATIE), Turrialba</v>
      </c>
      <c r="CU681" s="3" t="str">
        <v>Tropical Agricultural Research and Higher Education Center (CATIE), Turrialba</v>
      </c>
      <c r="CV681" s="3" t="str">
        <v>Tropical Agricultural Research and Higher Education Center (CATIE), Turrialba</v>
      </c>
      <c r="CW681" s="3" t="str">
        <v>Tropical Agricultural Research and Higher Education Center (CATIE), Turrialba</v>
      </c>
      <c r="CX681" s="3" t="str">
        <v>Tropical Agricultural Research and Higher Education Center (CATIE), Turrialba</v>
      </c>
      <c r="CY681" s="3" t="str">
        <v>Tropical Agricultural Research and Higher Education Center (CATIE), Turrialba</v>
      </c>
      <c r="CZ681" s="3" t="str">
        <v>Tropical Agricultural Research and Higher Education Center (CATIE), Turrialba</v>
      </c>
      <c r="DA681" s="3" t="str">
        <v>Tropical Agricultural Research and Higher Education Center (CATIE), Turrialba</v>
      </c>
      <c r="DB681" s="3" t="str">
        <v>Tropical Agricultural Research and Higher Education Center (CATIE), Turrialba</v>
      </c>
      <c r="DC681" s="3" t="str">
        <v>Tropical Agricultural Research and Higher Education Center (CATIE), Turrialba</v>
      </c>
      <c r="DD681" s="3" t="str">
        <v>Tropical Agricultural Research and Higher Education Center (CATIE), Turrialba</v>
      </c>
      <c r="DE681" s="3" t="str">
        <v>Tropical Agricultural Research and Higher Education Center (CATIE), Turrialba</v>
      </c>
      <c r="DF681" s="3" t="str">
        <v>Tropical Agricultural Research and Higher Education Center (CATIE), Turrialba</v>
      </c>
      <c r="DG681" s="3" t="str">
        <v>Tropical Agricultural Research and Higher Education Center (CATIE), Turrialba</v>
      </c>
      <c r="DH681" s="3" t="str">
        <v>Tropical Agricultural Research and Higher Education Center (CATIE), Turrialba</v>
      </c>
      <c r="DI681" s="3" t="str">
        <v>Tropical Agricultural Research and Higher Education Center (CATIE), Turrialba</v>
      </c>
      <c r="DJ681" s="3" t="str">
        <v>Tropical Agricultural Research and Higher Education Center (CATIE), Turrialba</v>
      </c>
      <c r="DK681" s="3" t="str">
        <v>Tropical Agricultural Research and Higher Education Center (CATIE), Turrialba</v>
      </c>
      <c r="DL681" s="3" t="str">
        <v>Tropical Agricultural Research and Higher Education Center (CATIE), Turrialba</v>
      </c>
      <c r="DM681" s="3" t="str">
        <v>Tropical Agricultural Research and Higher Education Center (CATIE), Turrialba</v>
      </c>
      <c r="DN681" s="3" t="str">
        <v>Tropical Agricultural Research and Higher Education Center (CATIE), Turrialba</v>
      </c>
      <c r="DO681" s="3" t="str">
        <v>Tropical Agricultural Research and Higher Education Center (CATIE), Turrialba</v>
      </c>
      <c r="DP681" s="3" t="str">
        <v>Tropical Agricultural Research and Higher Education Center (CATIE), Turrialba</v>
      </c>
    </row>
    <row r="682" spans="1:120" ht="14.5" x14ac:dyDescent="0.35">
      <c r="A682" s="3">
        <v>-3.4304999999999999</v>
      </c>
      <c r="B682" s="3">
        <v>37.435364999999997</v>
      </c>
      <c r="C682" s="3" t="s">
        <v>226</v>
      </c>
      <c r="D682" s="3" t="s">
        <v>112</v>
      </c>
      <c r="E682" s="3" t="s">
        <v>13618</v>
      </c>
      <c r="F682" s="3">
        <v>3000</v>
      </c>
      <c r="G682"/>
      <c r="H682" s="3" t="str">
        <f>CONCATENATE(site_list[[#This Row],[Country]],site_list[[#This Row],[Site.ID]])</f>
        <v>TanzaniaTropical Pesticides Research Institute (TPRI) research farm, Miwaleni</v>
      </c>
      <c r="BB682" s="3" t="str">
        <v>Tropical Pesticides Research Institute (TPRI) research farm, Miwaleni</v>
      </c>
      <c r="BC682" s="3" t="str">
        <v>Tropical Pesticides Research Institute (TPRI) research farm, Miwaleni</v>
      </c>
      <c r="BD682" s="3" t="str">
        <v>Tropical Pesticides Research Institute (TPRI) research farm, Miwaleni</v>
      </c>
      <c r="BE682" s="3" t="str">
        <v>Tropical Pesticides Research Institute (TPRI) research farm, Miwaleni</v>
      </c>
      <c r="BF682" s="3" t="str">
        <v>Tropical Pesticides Research Institute (TPRI) research farm, Miwaleni</v>
      </c>
      <c r="BG682" s="3" t="str">
        <v>Tropical Pesticides Research Institute (TPRI) research farm, Miwaleni</v>
      </c>
      <c r="BH682" s="3" t="str">
        <v>Tropical Pesticides Research Institute (TPRI) research farm, Miwaleni</v>
      </c>
      <c r="BI682" s="3" t="str">
        <v>Tropical Pesticides Research Institute (TPRI) research farm, Miwaleni</v>
      </c>
      <c r="BJ682" s="3" t="str">
        <v>Tropical Pesticides Research Institute (TPRI) research farm, Miwaleni</v>
      </c>
      <c r="BK682" s="3" t="str">
        <v>Tropical Pesticides Research Institute (TPRI) research farm, Miwaleni</v>
      </c>
      <c r="BL682" s="3" t="str">
        <v>Tropical Pesticides Research Institute (TPRI) research farm, Miwaleni</v>
      </c>
      <c r="BM682" s="3" t="str">
        <v>Tropical Pesticides Research Institute (TPRI) research farm, Miwaleni</v>
      </c>
      <c r="BN682" s="3" t="str">
        <v>Tropical Pesticides Research Institute (TPRI) research farm, Miwaleni</v>
      </c>
      <c r="BO682" s="3" t="str">
        <v>Tropical Pesticides Research Institute (TPRI) research farm, Miwaleni</v>
      </c>
      <c r="BP682" s="3" t="str">
        <v>Tropical Pesticides Research Institute (TPRI) research farm, Miwaleni</v>
      </c>
      <c r="BQ682" s="3" t="str">
        <v>Tropical Pesticides Research Institute (TPRI) research farm, Miwaleni</v>
      </c>
      <c r="BR682" s="3" t="str">
        <v>Tropical Pesticides Research Institute (TPRI) research farm, Miwaleni</v>
      </c>
      <c r="BS682" s="3" t="str">
        <v>Tropical Pesticides Research Institute (TPRI) research farm, Miwaleni</v>
      </c>
      <c r="BT682" s="3" t="str">
        <v>Tropical Pesticides Research Institute (TPRI) research farm, Miwaleni</v>
      </c>
      <c r="BU682" s="3" t="str">
        <v>Tropical Pesticides Research Institute (TPRI) research farm, Miwaleni</v>
      </c>
      <c r="BV682" s="3" t="str">
        <v>Tropical Pesticides Research Institute (TPRI) research farm, Miwaleni</v>
      </c>
      <c r="BW682" s="3" t="str">
        <v>Tropical Pesticides Research Institute (TPRI) research farm, Miwaleni</v>
      </c>
      <c r="BX682" s="3" t="str">
        <v>Tropical Pesticides Research Institute (TPRI) research farm, Miwaleni</v>
      </c>
      <c r="BY682" s="3" t="str">
        <v>Tropical Pesticides Research Institute (TPRI) research farm, Miwaleni</v>
      </c>
      <c r="BZ682" s="3" t="str">
        <v>Tropical Pesticides Research Institute (TPRI) research farm, Miwaleni</v>
      </c>
      <c r="CA682" s="3" t="str">
        <v>Tropical Pesticides Research Institute (TPRI) research farm, Miwaleni</v>
      </c>
      <c r="CB682" s="3" t="str">
        <v>Tropical Pesticides Research Institute (TPRI) research farm, Miwaleni</v>
      </c>
      <c r="CC682" s="3" t="str">
        <v>Tropical Pesticides Research Institute (TPRI) research farm, Miwaleni</v>
      </c>
      <c r="CD682" s="3" t="str">
        <v>Tropical Pesticides Research Institute (TPRI) research farm, Miwaleni</v>
      </c>
      <c r="CE682" s="3" t="str">
        <v>Tropical Pesticides Research Institute (TPRI) research farm, Miwaleni</v>
      </c>
      <c r="CF682" s="3" t="str">
        <v>Tropical Pesticides Research Institute (TPRI) research farm, Miwaleni</v>
      </c>
      <c r="CG682" s="3" t="str">
        <v>Tropical Pesticides Research Institute (TPRI) research farm, Miwaleni</v>
      </c>
      <c r="CK682" s="3" t="str">
        <v>Tropical Pesticides Research Institute (TPRI) research farm, Miwaleni</v>
      </c>
      <c r="CM682" s="3" t="str">
        <v>Tropical Pesticides Research Institute (TPRI) research farm, Miwaleni</v>
      </c>
      <c r="CN682" s="3" t="str">
        <v>Tropical Pesticides Research Institute (TPRI) research farm, Miwaleni</v>
      </c>
      <c r="CO682" s="3" t="str">
        <v>Tropical Pesticides Research Institute (TPRI) research farm, Miwaleni</v>
      </c>
      <c r="CP682" s="3" t="str">
        <v>Tropical Pesticides Research Institute (TPRI) research farm, Miwaleni</v>
      </c>
      <c r="CQ682" s="3" t="str">
        <v>Tropical Pesticides Research Institute (TPRI) research farm, Miwaleni</v>
      </c>
      <c r="CR682" s="3" t="str">
        <v>Tropical Pesticides Research Institute (TPRI) research farm, Miwaleni</v>
      </c>
      <c r="CS682" s="3" t="str">
        <v>Tropical Pesticides Research Institute (TPRI) research farm, Miwaleni</v>
      </c>
      <c r="CT682" s="3" t="str">
        <v>Tropical Pesticides Research Institute (TPRI) research farm, Miwaleni</v>
      </c>
      <c r="CU682" s="3" t="str">
        <v>Tropical Pesticides Research Institute (TPRI) research farm, Miwaleni</v>
      </c>
      <c r="CV682" s="3" t="str">
        <v>Tropical Pesticides Research Institute (TPRI) research farm, Miwaleni</v>
      </c>
      <c r="CW682" s="3" t="str">
        <v>Tropical Pesticides Research Institute (TPRI) research farm, Miwaleni</v>
      </c>
      <c r="CX682" s="3" t="str">
        <v>Tropical Pesticides Research Institute (TPRI) research farm, Miwaleni</v>
      </c>
      <c r="CY682" s="3" t="str">
        <v>Tropical Pesticides Research Institute (TPRI) research farm, Miwaleni</v>
      </c>
      <c r="CZ682" s="3" t="str">
        <v>Tropical Pesticides Research Institute (TPRI) research farm, Miwaleni</v>
      </c>
      <c r="DA682" s="3" t="str">
        <v>Tropical Pesticides Research Institute (TPRI) research farm, Miwaleni</v>
      </c>
      <c r="DB682" s="3" t="str">
        <v>Tropical Pesticides Research Institute (TPRI) research farm, Miwaleni</v>
      </c>
      <c r="DC682" s="3" t="str">
        <v>Tropical Pesticides Research Institute (TPRI) research farm, Miwaleni</v>
      </c>
      <c r="DD682" s="3" t="str">
        <v>Tropical Pesticides Research Institute (TPRI) research farm, Miwaleni</v>
      </c>
      <c r="DE682" s="3" t="str">
        <v>Tropical Pesticides Research Institute (TPRI) research farm, Miwaleni</v>
      </c>
      <c r="DF682" s="3" t="str">
        <v>Tropical Pesticides Research Institute (TPRI) research farm, Miwaleni</v>
      </c>
      <c r="DG682" s="3" t="str">
        <v>Tropical Pesticides Research Institute (TPRI) research farm, Miwaleni</v>
      </c>
      <c r="DH682" s="3" t="str">
        <v>Tropical Pesticides Research Institute (TPRI) research farm, Miwaleni</v>
      </c>
      <c r="DI682" s="3" t="str">
        <v>Tropical Pesticides Research Institute (TPRI) research farm, Miwaleni</v>
      </c>
      <c r="DJ682" s="3" t="str">
        <v>Tropical Pesticides Research Institute (TPRI) research farm, Miwaleni</v>
      </c>
      <c r="DK682" s="3" t="str">
        <v>Tropical Pesticides Research Institute (TPRI) research farm, Miwaleni</v>
      </c>
      <c r="DL682" s="3" t="str">
        <v>Tropical Pesticides Research Institute (TPRI) research farm, Miwaleni</v>
      </c>
      <c r="DM682" s="3" t="str">
        <v>Tropical Pesticides Research Institute (TPRI) research farm, Miwaleni</v>
      </c>
      <c r="DN682" s="3" t="str">
        <v>Tropical Pesticides Research Institute (TPRI) research farm, Miwaleni</v>
      </c>
      <c r="DO682" s="3" t="str">
        <v>Tropical Pesticides Research Institute (TPRI) research farm, Miwaleni</v>
      </c>
      <c r="DP682" s="3" t="str">
        <v>Tropical Pesticides Research Institute (TPRI) research farm, Miwaleni</v>
      </c>
    </row>
    <row r="683" spans="1:120" ht="14.5" x14ac:dyDescent="0.35">
      <c r="A683" s="3">
        <v>-5.077</v>
      </c>
      <c r="B683" s="3">
        <v>32.677</v>
      </c>
      <c r="C683" s="3" t="s">
        <v>226</v>
      </c>
      <c r="D683" s="3" t="s">
        <v>107</v>
      </c>
      <c r="E683" s="3" t="s">
        <v>563</v>
      </c>
      <c r="F683" s="3">
        <v>1500</v>
      </c>
      <c r="G683"/>
      <c r="H683" s="3" t="str">
        <f>CONCATENATE(site_list[[#This Row],[Country]],site_list[[#This Row],[Site.ID]])</f>
        <v>TanzaniaTumbi</v>
      </c>
      <c r="BB683" s="3" t="str">
        <v>Tumbi</v>
      </c>
      <c r="BC683" s="3" t="str">
        <v>Tumbi</v>
      </c>
      <c r="BD683" s="3" t="str">
        <v>Tumbi</v>
      </c>
      <c r="BE683" s="3" t="str">
        <v>Tumbi</v>
      </c>
      <c r="BF683" s="3" t="str">
        <v>Tumbi</v>
      </c>
      <c r="BG683" s="3" t="str">
        <v>Tumbi</v>
      </c>
      <c r="BH683" s="3" t="str">
        <v>Tumbi</v>
      </c>
      <c r="BI683" s="3" t="str">
        <v>Tumbi</v>
      </c>
      <c r="BJ683" s="3" t="str">
        <v>Tumbi</v>
      </c>
      <c r="BK683" s="3" t="str">
        <v>Tumbi</v>
      </c>
      <c r="BL683" s="3" t="str">
        <v>Tumbi</v>
      </c>
      <c r="BM683" s="3" t="str">
        <v>Tumbi</v>
      </c>
      <c r="BN683" s="3" t="str">
        <v>Tumbi</v>
      </c>
      <c r="BO683" s="3" t="str">
        <v>Tumbi</v>
      </c>
      <c r="BP683" s="3" t="str">
        <v>Tumbi</v>
      </c>
      <c r="BQ683" s="3" t="str">
        <v>Tumbi</v>
      </c>
      <c r="BR683" s="3" t="str">
        <v>Tumbi</v>
      </c>
      <c r="BS683" s="3" t="str">
        <v>Tumbi</v>
      </c>
      <c r="BT683" s="3" t="str">
        <v>Tumbi</v>
      </c>
      <c r="BU683" s="3" t="str">
        <v>Tumbi</v>
      </c>
      <c r="BV683" s="3" t="str">
        <v>Tumbi</v>
      </c>
      <c r="BW683" s="3" t="str">
        <v>Tumbi</v>
      </c>
      <c r="BX683" s="3" t="str">
        <v>Tumbi</v>
      </c>
      <c r="BY683" s="3" t="str">
        <v>Tumbi</v>
      </c>
      <c r="BZ683" s="3" t="str">
        <v>Tumbi</v>
      </c>
      <c r="CA683" s="3" t="str">
        <v>Tumbi</v>
      </c>
      <c r="CB683" s="3" t="str">
        <v>Tumbi</v>
      </c>
      <c r="CC683" s="3" t="str">
        <v>Tumbi</v>
      </c>
      <c r="CD683" s="3" t="str">
        <v>Tumbi</v>
      </c>
      <c r="CE683" s="3" t="str">
        <v>Tumbi</v>
      </c>
      <c r="CF683" s="3" t="str">
        <v>Tumbi</v>
      </c>
      <c r="CG683" s="3" t="str">
        <v>Tumbi</v>
      </c>
      <c r="CK683" s="3" t="str">
        <v>Tumbi</v>
      </c>
      <c r="CM683" s="3" t="str">
        <v>Tumbi</v>
      </c>
      <c r="CN683" s="3" t="str">
        <v>Tumbi</v>
      </c>
      <c r="CO683" s="3" t="str">
        <v>Tumbi</v>
      </c>
      <c r="CP683" s="3" t="str">
        <v>Tumbi</v>
      </c>
      <c r="CQ683" s="3" t="str">
        <v>Tumbi</v>
      </c>
      <c r="CR683" s="3" t="str">
        <v>Tumbi</v>
      </c>
      <c r="CS683" s="3" t="str">
        <v>Tumbi</v>
      </c>
      <c r="CT683" s="3" t="str">
        <v>Tumbi</v>
      </c>
      <c r="CU683" s="3" t="str">
        <v>Tumbi</v>
      </c>
      <c r="CV683" s="3" t="str">
        <v>Tumbi</v>
      </c>
      <c r="CW683" s="3" t="str">
        <v>Tumbi</v>
      </c>
      <c r="CX683" s="3" t="str">
        <v>Tumbi</v>
      </c>
      <c r="CY683" s="3" t="str">
        <v>Tumbi</v>
      </c>
      <c r="CZ683" s="3" t="str">
        <v>Tumbi</v>
      </c>
      <c r="DA683" s="3" t="str">
        <v>Tumbi</v>
      </c>
      <c r="DB683" s="3" t="str">
        <v>Tumbi</v>
      </c>
      <c r="DC683" s="3" t="str">
        <v>Tumbi</v>
      </c>
      <c r="DD683" s="3" t="str">
        <v>Tumbi</v>
      </c>
      <c r="DE683" s="3" t="str">
        <v>Tumbi</v>
      </c>
      <c r="DF683" s="3" t="str">
        <v>Tumbi</v>
      </c>
      <c r="DG683" s="3" t="str">
        <v>Tumbi</v>
      </c>
      <c r="DH683" s="3" t="str">
        <v>Tumbi</v>
      </c>
      <c r="DI683" s="3" t="str">
        <v>Tumbi</v>
      </c>
      <c r="DJ683" s="3" t="str">
        <v>Tumbi</v>
      </c>
      <c r="DK683" s="3" t="str">
        <v>Tumbi</v>
      </c>
      <c r="DL683" s="3" t="str">
        <v>Tumbi</v>
      </c>
      <c r="DM683" s="3" t="str">
        <v>Tumbi</v>
      </c>
      <c r="DN683" s="3" t="str">
        <v>Tumbi</v>
      </c>
      <c r="DO683" s="3" t="str">
        <v>Tumbi</v>
      </c>
      <c r="DP683" s="3" t="str">
        <v>Tumbi</v>
      </c>
    </row>
    <row r="684" spans="1:120" ht="14.5" x14ac:dyDescent="0.35">
      <c r="A684" s="3">
        <v>36.730600000000003</v>
      </c>
      <c r="B684" s="3">
        <v>9.2261000000000006</v>
      </c>
      <c r="C684" s="3" t="s">
        <v>231</v>
      </c>
      <c r="D684" s="3" t="s">
        <v>107</v>
      </c>
      <c r="E684" s="3" t="s">
        <v>231</v>
      </c>
      <c r="F684" s="3">
        <v>1000</v>
      </c>
      <c r="G684"/>
      <c r="H684" s="3" t="str">
        <f>CONCATENATE(site_list[[#This Row],[Country]],site_list[[#This Row],[Site.ID]])</f>
        <v>TunisiaTunisia</v>
      </c>
      <c r="BB684" s="3" t="str">
        <v>Tunisia</v>
      </c>
      <c r="BC684" s="3" t="str">
        <v>Tunisia</v>
      </c>
      <c r="BD684" s="3" t="str">
        <v>Tunisia</v>
      </c>
      <c r="BE684" s="3" t="str">
        <v>Tunisia</v>
      </c>
      <c r="BF684" s="3" t="str">
        <v>Tunisia</v>
      </c>
      <c r="BG684" s="3" t="str">
        <v>Tunisia</v>
      </c>
      <c r="BH684" s="3" t="str">
        <v>Tunisia</v>
      </c>
      <c r="BI684" s="3" t="str">
        <v>Tunisia</v>
      </c>
      <c r="BJ684" s="3" t="str">
        <v>Tunisia</v>
      </c>
      <c r="BK684" s="3" t="str">
        <v>Tunisia</v>
      </c>
      <c r="BL684" s="3" t="str">
        <v>Tunisia</v>
      </c>
      <c r="BM684" s="3" t="str">
        <v>Tunisia</v>
      </c>
      <c r="BN684" s="3" t="str">
        <v>Tunisia</v>
      </c>
      <c r="BO684" s="3" t="str">
        <v>Tunisia</v>
      </c>
      <c r="BP684" s="3" t="str">
        <v>Tunisia</v>
      </c>
      <c r="BQ684" s="3" t="str">
        <v>Tunisia</v>
      </c>
      <c r="BR684" s="3" t="str">
        <v>Tunisia</v>
      </c>
      <c r="BS684" s="3" t="str">
        <v>Tunisia</v>
      </c>
      <c r="BT684" s="3" t="str">
        <v>Tunisia</v>
      </c>
      <c r="BU684" s="3" t="str">
        <v>Tunisia</v>
      </c>
      <c r="BV684" s="3" t="str">
        <v>Tunisia</v>
      </c>
      <c r="BW684" s="3" t="str">
        <v>Tunisia</v>
      </c>
      <c r="BX684" s="3" t="str">
        <v>Tunisia</v>
      </c>
      <c r="BY684" s="3" t="str">
        <v>Tunisia</v>
      </c>
      <c r="BZ684" s="3" t="str">
        <v>Tunisia</v>
      </c>
      <c r="CA684" s="3" t="str">
        <v>Tunisia</v>
      </c>
      <c r="CB684" s="3" t="str">
        <v>Tunisia</v>
      </c>
      <c r="CC684" s="3" t="str">
        <v>Tunisia</v>
      </c>
      <c r="CD684" s="3" t="str">
        <v>Tunisia</v>
      </c>
      <c r="CE684" s="3" t="str">
        <v>Tunisia</v>
      </c>
      <c r="CF684" s="3" t="str">
        <v>Tunisia</v>
      </c>
      <c r="CG684" s="3" t="str">
        <v>Tunisia</v>
      </c>
      <c r="CK684" s="3" t="str">
        <v>Tunisia</v>
      </c>
      <c r="CM684" s="3" t="str">
        <v>Tunisia</v>
      </c>
      <c r="CN684" s="3" t="str">
        <v>Tunisia</v>
      </c>
      <c r="CO684" s="3" t="str">
        <v>Tunisia</v>
      </c>
      <c r="CP684" s="3" t="str">
        <v>Tunisia</v>
      </c>
      <c r="CQ684" s="3" t="str">
        <v>Tunisia</v>
      </c>
      <c r="CR684" s="3" t="str">
        <v>Tunisia</v>
      </c>
      <c r="CS684" s="3" t="str">
        <v>Tunisia</v>
      </c>
      <c r="CT684" s="3" t="str">
        <v>Tunisia</v>
      </c>
      <c r="CU684" s="3" t="str">
        <v>Tunisia</v>
      </c>
      <c r="CV684" s="3" t="str">
        <v>Tunisia</v>
      </c>
      <c r="CW684" s="3" t="str">
        <v>Tunisia</v>
      </c>
      <c r="CX684" s="3" t="str">
        <v>Tunisia</v>
      </c>
      <c r="CY684" s="3" t="str">
        <v>Tunisia</v>
      </c>
      <c r="CZ684" s="3" t="str">
        <v>Tunisia</v>
      </c>
      <c r="DA684" s="3" t="str">
        <v>Tunisia</v>
      </c>
      <c r="DB684" s="3" t="str">
        <v>Tunisia</v>
      </c>
      <c r="DC684" s="3" t="str">
        <v>Tunisia</v>
      </c>
      <c r="DD684" s="3" t="str">
        <v>Tunisia</v>
      </c>
      <c r="DE684" s="3" t="str">
        <v>Tunisia</v>
      </c>
      <c r="DF684" s="3" t="str">
        <v>Tunisia</v>
      </c>
      <c r="DG684" s="3" t="str">
        <v>Tunisia</v>
      </c>
      <c r="DH684" s="3" t="str">
        <v>Tunisia</v>
      </c>
      <c r="DI684" s="3" t="str">
        <v>Tunisia</v>
      </c>
      <c r="DJ684" s="3" t="str">
        <v>Tunisia</v>
      </c>
      <c r="DK684" s="3" t="str">
        <v>Tunisia</v>
      </c>
      <c r="DL684" s="3" t="str">
        <v>Tunisia</v>
      </c>
      <c r="DM684" s="3" t="str">
        <v>Tunisia</v>
      </c>
      <c r="DN684" s="3" t="str">
        <v>Tunisia</v>
      </c>
      <c r="DO684" s="3" t="str">
        <v>Tunisia</v>
      </c>
      <c r="DP684" s="3" t="str">
        <v>Tunisia</v>
      </c>
    </row>
    <row r="685" spans="1:120" ht="14.5" x14ac:dyDescent="0.35">
      <c r="A685" s="3">
        <v>-24.53</v>
      </c>
      <c r="B685" s="3">
        <v>28.102219999999999</v>
      </c>
      <c r="C685" s="3" t="s">
        <v>10214</v>
      </c>
      <c r="D685" s="3" t="s">
        <v>112</v>
      </c>
      <c r="E685" s="3" t="s">
        <v>10215</v>
      </c>
      <c r="F685" s="3">
        <v>150</v>
      </c>
      <c r="G685"/>
      <c r="H685" s="3" t="str">
        <f>CONCATENATE(site_list[[#This Row],[Country]],site_list[[#This Row],[Site.ID]])</f>
        <v>south AfricaUkulima Farm Research Center in Limpopo</v>
      </c>
      <c r="BB685" s="3" t="str">
        <v>Ukulima Farm Research Center in Limpopo</v>
      </c>
      <c r="BC685" s="3" t="str">
        <v>Ukulima Farm Research Center in Limpopo</v>
      </c>
      <c r="BD685" s="3" t="str">
        <v>Ukulima Farm Research Center in Limpopo</v>
      </c>
      <c r="BE685" s="3" t="str">
        <v>Ukulima Farm Research Center in Limpopo</v>
      </c>
      <c r="BF685" s="3" t="str">
        <v>Ukulima Farm Research Center in Limpopo</v>
      </c>
      <c r="BG685" s="3" t="str">
        <v>Ukulima Farm Research Center in Limpopo</v>
      </c>
      <c r="BH685" s="3" t="str">
        <v>Ukulima Farm Research Center in Limpopo</v>
      </c>
      <c r="BI685" s="3" t="str">
        <v>Ukulima Farm Research Center in Limpopo</v>
      </c>
      <c r="BJ685" s="3" t="str">
        <v>Ukulima Farm Research Center in Limpopo</v>
      </c>
      <c r="BK685" s="3" t="str">
        <v>Ukulima Farm Research Center in Limpopo</v>
      </c>
      <c r="BL685" s="3" t="str">
        <v>Ukulima Farm Research Center in Limpopo</v>
      </c>
      <c r="BM685" s="3" t="str">
        <v>Ukulima Farm Research Center in Limpopo</v>
      </c>
      <c r="BN685" s="3" t="str">
        <v>Ukulima Farm Research Center in Limpopo</v>
      </c>
      <c r="BO685" s="3" t="str">
        <v>Ukulima Farm Research Center in Limpopo</v>
      </c>
      <c r="BP685" s="3" t="str">
        <v>Ukulima Farm Research Center in Limpopo</v>
      </c>
      <c r="BQ685" s="3" t="str">
        <v>Ukulima Farm Research Center in Limpopo</v>
      </c>
      <c r="BR685" s="3" t="str">
        <v>Ukulima Farm Research Center in Limpopo</v>
      </c>
      <c r="BS685" s="3" t="str">
        <v>Ukulima Farm Research Center in Limpopo</v>
      </c>
      <c r="BT685" s="3" t="str">
        <v>Ukulima Farm Research Center in Limpopo</v>
      </c>
      <c r="BU685" s="3" t="str">
        <v>Ukulima Farm Research Center in Limpopo</v>
      </c>
      <c r="BV685" s="3" t="str">
        <v>Ukulima Farm Research Center in Limpopo</v>
      </c>
      <c r="BW685" s="3" t="str">
        <v>Ukulima Farm Research Center in Limpopo</v>
      </c>
      <c r="BX685" s="3" t="str">
        <v>Ukulima Farm Research Center in Limpopo</v>
      </c>
      <c r="BY685" s="3" t="str">
        <v>Ukulima Farm Research Center in Limpopo</v>
      </c>
      <c r="BZ685" s="3" t="str">
        <v>Ukulima Farm Research Center in Limpopo</v>
      </c>
      <c r="CA685" s="3" t="str">
        <v>Ukulima Farm Research Center in Limpopo</v>
      </c>
      <c r="CB685" s="3" t="str">
        <v>Ukulima Farm Research Center in Limpopo</v>
      </c>
      <c r="CC685" s="3" t="str">
        <v>Ukulima Farm Research Center in Limpopo</v>
      </c>
      <c r="CD685" s="3" t="str">
        <v>Ukulima Farm Research Center in Limpopo</v>
      </c>
      <c r="CE685" s="3" t="str">
        <v>Ukulima Farm Research Center in Limpopo</v>
      </c>
      <c r="CF685" s="3" t="str">
        <v>Ukulima Farm Research Center in Limpopo</v>
      </c>
      <c r="CG685" s="3" t="str">
        <v>Ukulima Farm Research Center in Limpopo</v>
      </c>
      <c r="CK685" s="3" t="str">
        <v>Ukulima Farm Research Center in Limpopo</v>
      </c>
      <c r="CM685" s="3" t="str">
        <v>Ukulima Farm Research Center in Limpopo</v>
      </c>
      <c r="CN685" s="3" t="str">
        <v>Ukulima Farm Research Center in Limpopo</v>
      </c>
      <c r="CO685" s="3" t="str">
        <v>Ukulima Farm Research Center in Limpopo</v>
      </c>
      <c r="CP685" s="3" t="str">
        <v>Ukulima Farm Research Center in Limpopo</v>
      </c>
      <c r="CQ685" s="3" t="str">
        <v>Ukulima Farm Research Center in Limpopo</v>
      </c>
      <c r="CR685" s="3" t="str">
        <v>Ukulima Farm Research Center in Limpopo</v>
      </c>
      <c r="CS685" s="3" t="str">
        <v>Ukulima Farm Research Center in Limpopo</v>
      </c>
      <c r="CT685" s="3" t="str">
        <v>Ukulima Farm Research Center in Limpopo</v>
      </c>
      <c r="CU685" s="3" t="str">
        <v>Ukulima Farm Research Center in Limpopo</v>
      </c>
      <c r="CV685" s="3" t="str">
        <v>Ukulima Farm Research Center in Limpopo</v>
      </c>
      <c r="CW685" s="3" t="str">
        <v>Ukulima Farm Research Center in Limpopo</v>
      </c>
      <c r="CX685" s="3" t="str">
        <v>Ukulima Farm Research Center in Limpopo</v>
      </c>
      <c r="CY685" s="3" t="str">
        <v>Ukulima Farm Research Center in Limpopo</v>
      </c>
      <c r="CZ685" s="3" t="str">
        <v>Ukulima Farm Research Center in Limpopo</v>
      </c>
      <c r="DA685" s="3" t="str">
        <v>Ukulima Farm Research Center in Limpopo</v>
      </c>
      <c r="DB685" s="3" t="str">
        <v>Ukulima Farm Research Center in Limpopo</v>
      </c>
      <c r="DC685" s="3" t="str">
        <v>Ukulima Farm Research Center in Limpopo</v>
      </c>
      <c r="DD685" s="3" t="str">
        <v>Ukulima Farm Research Center in Limpopo</v>
      </c>
      <c r="DE685" s="3" t="str">
        <v>Ukulima Farm Research Center in Limpopo</v>
      </c>
      <c r="DF685" s="3" t="str">
        <v>Ukulima Farm Research Center in Limpopo</v>
      </c>
      <c r="DG685" s="3" t="str">
        <v>Ukulima Farm Research Center in Limpopo</v>
      </c>
      <c r="DH685" s="3" t="str">
        <v>Ukulima Farm Research Center in Limpopo</v>
      </c>
      <c r="DI685" s="3" t="str">
        <v>Ukulima Farm Research Center in Limpopo</v>
      </c>
      <c r="DJ685" s="3" t="str">
        <v>Ukulima Farm Research Center in Limpopo</v>
      </c>
      <c r="DK685" s="3" t="str">
        <v>Ukulima Farm Research Center in Limpopo</v>
      </c>
      <c r="DL685" s="3" t="str">
        <v>Ukulima Farm Research Center in Limpopo</v>
      </c>
      <c r="DM685" s="3" t="str">
        <v>Ukulima Farm Research Center in Limpopo</v>
      </c>
      <c r="DN685" s="3" t="str">
        <v>Ukulima Farm Research Center in Limpopo</v>
      </c>
      <c r="DO685" s="3" t="str">
        <v>Ukulima Farm Research Center in Limpopo</v>
      </c>
      <c r="DP685" s="3" t="str">
        <v>Ukulima Farm Research Center in Limpopo</v>
      </c>
    </row>
    <row r="686" spans="1:120" ht="14.5" x14ac:dyDescent="0.35">
      <c r="A686" s="3">
        <v>-29.661999999999999</v>
      </c>
      <c r="B686" s="3">
        <v>30.405000000000001</v>
      </c>
      <c r="C686" s="3" t="s">
        <v>215</v>
      </c>
      <c r="D686" s="3" t="s">
        <v>107</v>
      </c>
      <c r="E686" s="3" t="s">
        <v>517</v>
      </c>
      <c r="F686" s="3">
        <v>500</v>
      </c>
      <c r="G686"/>
      <c r="H686" s="3" t="str">
        <f>CONCATENATE(site_list[[#This Row],[Country]],site_list[[#This Row],[Site.ID]])</f>
        <v>South AfricaUKZN Ukilinga Research Farm, Pietermaritzburg</v>
      </c>
      <c r="BB686" s="3" t="str">
        <v>UKZN Ukilinga Research Farm, Pietermaritzburg</v>
      </c>
      <c r="BC686" s="3" t="str">
        <v>UKZN Ukilinga Research Farm, Pietermaritzburg</v>
      </c>
      <c r="BD686" s="3" t="str">
        <v>UKZN Ukilinga Research Farm, Pietermaritzburg</v>
      </c>
      <c r="BE686" s="3" t="str">
        <v>UKZN Ukilinga Research Farm, Pietermaritzburg</v>
      </c>
      <c r="BF686" s="3" t="str">
        <v>UKZN Ukilinga Research Farm, Pietermaritzburg</v>
      </c>
      <c r="BG686" s="3" t="str">
        <v>UKZN Ukilinga Research Farm, Pietermaritzburg</v>
      </c>
      <c r="BH686" s="3" t="str">
        <v>UKZN Ukilinga Research Farm, Pietermaritzburg</v>
      </c>
      <c r="BI686" s="3" t="str">
        <v>UKZN Ukilinga Research Farm, Pietermaritzburg</v>
      </c>
      <c r="BJ686" s="3" t="str">
        <v>UKZN Ukilinga Research Farm, Pietermaritzburg</v>
      </c>
      <c r="BK686" s="3" t="str">
        <v>UKZN Ukilinga Research Farm, Pietermaritzburg</v>
      </c>
      <c r="BL686" s="3" t="str">
        <v>UKZN Ukilinga Research Farm, Pietermaritzburg</v>
      </c>
      <c r="BM686" s="3" t="str">
        <v>UKZN Ukilinga Research Farm, Pietermaritzburg</v>
      </c>
      <c r="BN686" s="3" t="str">
        <v>UKZN Ukilinga Research Farm, Pietermaritzburg</v>
      </c>
      <c r="BO686" s="3" t="str">
        <v>UKZN Ukilinga Research Farm, Pietermaritzburg</v>
      </c>
      <c r="BP686" s="3" t="str">
        <v>UKZN Ukilinga Research Farm, Pietermaritzburg</v>
      </c>
      <c r="BQ686" s="3" t="str">
        <v>UKZN Ukilinga Research Farm, Pietermaritzburg</v>
      </c>
      <c r="BR686" s="3" t="str">
        <v>UKZN Ukilinga Research Farm, Pietermaritzburg</v>
      </c>
      <c r="BS686" s="3" t="str">
        <v>UKZN Ukilinga Research Farm, Pietermaritzburg</v>
      </c>
      <c r="BT686" s="3" t="str">
        <v>UKZN Ukilinga Research Farm, Pietermaritzburg</v>
      </c>
      <c r="BU686" s="3" t="str">
        <v>UKZN Ukilinga Research Farm, Pietermaritzburg</v>
      </c>
      <c r="BV686" s="3" t="str">
        <v>UKZN Ukilinga Research Farm, Pietermaritzburg</v>
      </c>
      <c r="BW686" s="3" t="str">
        <v>UKZN Ukilinga Research Farm, Pietermaritzburg</v>
      </c>
      <c r="BX686" s="3" t="str">
        <v>UKZN Ukilinga Research Farm, Pietermaritzburg</v>
      </c>
      <c r="BY686" s="3" t="str">
        <v>UKZN Ukilinga Research Farm, Pietermaritzburg</v>
      </c>
      <c r="BZ686" s="3" t="str">
        <v>UKZN Ukilinga Research Farm, Pietermaritzburg</v>
      </c>
      <c r="CA686" s="3" t="str">
        <v>UKZN Ukilinga Research Farm, Pietermaritzburg</v>
      </c>
      <c r="CB686" s="3" t="str">
        <v>UKZN Ukilinga Research Farm, Pietermaritzburg</v>
      </c>
      <c r="CC686" s="3" t="str">
        <v>UKZN Ukilinga Research Farm, Pietermaritzburg</v>
      </c>
      <c r="CD686" s="3" t="str">
        <v>UKZN Ukilinga Research Farm, Pietermaritzburg</v>
      </c>
      <c r="CE686" s="3" t="str">
        <v>UKZN Ukilinga Research Farm, Pietermaritzburg</v>
      </c>
      <c r="CF686" s="3" t="str">
        <v>UKZN Ukilinga Research Farm, Pietermaritzburg</v>
      </c>
      <c r="CG686" s="3" t="str">
        <v>UKZN Ukilinga Research Farm, Pietermaritzburg</v>
      </c>
      <c r="CK686" s="3" t="str">
        <v>UKZN Ukilinga Research Farm, Pietermaritzburg</v>
      </c>
      <c r="CM686" s="3" t="str">
        <v>UKZN Ukilinga Research Farm, Pietermaritzburg</v>
      </c>
      <c r="CN686" s="3" t="str">
        <v>UKZN Ukilinga Research Farm, Pietermaritzburg</v>
      </c>
      <c r="CO686" s="3" t="str">
        <v>UKZN Ukilinga Research Farm, Pietermaritzburg</v>
      </c>
      <c r="CP686" s="3" t="str">
        <v>UKZN Ukilinga Research Farm, Pietermaritzburg</v>
      </c>
      <c r="CQ686" s="3" t="str">
        <v>UKZN Ukilinga Research Farm, Pietermaritzburg</v>
      </c>
      <c r="CR686" s="3" t="str">
        <v>UKZN Ukilinga Research Farm, Pietermaritzburg</v>
      </c>
      <c r="CS686" s="3" t="str">
        <v>UKZN Ukilinga Research Farm, Pietermaritzburg</v>
      </c>
      <c r="CT686" s="3" t="str">
        <v>UKZN Ukilinga Research Farm, Pietermaritzburg</v>
      </c>
      <c r="CU686" s="3" t="str">
        <v>UKZN Ukilinga Research Farm, Pietermaritzburg</v>
      </c>
      <c r="CV686" s="3" t="str">
        <v>UKZN Ukilinga Research Farm, Pietermaritzburg</v>
      </c>
      <c r="CW686" s="3" t="str">
        <v>UKZN Ukilinga Research Farm, Pietermaritzburg</v>
      </c>
      <c r="CX686" s="3" t="str">
        <v>UKZN Ukilinga Research Farm, Pietermaritzburg</v>
      </c>
      <c r="CY686" s="3" t="str">
        <v>UKZN Ukilinga Research Farm, Pietermaritzburg</v>
      </c>
      <c r="CZ686" s="3" t="str">
        <v>UKZN Ukilinga Research Farm, Pietermaritzburg</v>
      </c>
      <c r="DA686" s="3" t="str">
        <v>UKZN Ukilinga Research Farm, Pietermaritzburg</v>
      </c>
      <c r="DB686" s="3" t="str">
        <v>UKZN Ukilinga Research Farm, Pietermaritzburg</v>
      </c>
      <c r="DC686" s="3" t="str">
        <v>UKZN Ukilinga Research Farm, Pietermaritzburg</v>
      </c>
      <c r="DD686" s="3" t="str">
        <v>UKZN Ukilinga Research Farm, Pietermaritzburg</v>
      </c>
      <c r="DE686" s="3" t="str">
        <v>UKZN Ukilinga Research Farm, Pietermaritzburg</v>
      </c>
      <c r="DF686" s="3" t="str">
        <v>UKZN Ukilinga Research Farm, Pietermaritzburg</v>
      </c>
      <c r="DG686" s="3" t="str">
        <v>UKZN Ukilinga Research Farm, Pietermaritzburg</v>
      </c>
      <c r="DH686" s="3" t="str">
        <v>UKZN Ukilinga Research Farm, Pietermaritzburg</v>
      </c>
      <c r="DI686" s="3" t="str">
        <v>UKZN Ukilinga Research Farm, Pietermaritzburg</v>
      </c>
      <c r="DJ686" s="3" t="str">
        <v>UKZN Ukilinga Research Farm, Pietermaritzburg</v>
      </c>
      <c r="DK686" s="3" t="str">
        <v>UKZN Ukilinga Research Farm, Pietermaritzburg</v>
      </c>
      <c r="DL686" s="3" t="str">
        <v>UKZN Ukilinga Research Farm, Pietermaritzburg</v>
      </c>
      <c r="DM686" s="3" t="str">
        <v>UKZN Ukilinga Research Farm, Pietermaritzburg</v>
      </c>
      <c r="DN686" s="3" t="str">
        <v>UKZN Ukilinga Research Farm, Pietermaritzburg</v>
      </c>
      <c r="DO686" s="3" t="str">
        <v>UKZN Ukilinga Research Farm, Pietermaritzburg</v>
      </c>
      <c r="DP686" s="3" t="str">
        <v>UKZN Ukilinga Research Farm, Pietermaritzburg</v>
      </c>
    </row>
    <row r="687" spans="1:120" ht="14.5" x14ac:dyDescent="0.35">
      <c r="A687" s="3">
        <v>-26.0794</v>
      </c>
      <c r="B687" s="3">
        <v>32.355600000000003</v>
      </c>
      <c r="C687" s="3" t="s">
        <v>192</v>
      </c>
      <c r="D687" s="3" t="s">
        <v>112</v>
      </c>
      <c r="E687" s="3" t="s">
        <v>13592</v>
      </c>
      <c r="F687" s="3">
        <v>500</v>
      </c>
      <c r="G687"/>
      <c r="H687" s="3" t="str">
        <f>CONCATENATE(site_list[[#This Row],[Country]],site_list[[#This Row],[Site.ID]])</f>
        <v>MozambiqueUmbeluzi Research Station</v>
      </c>
      <c r="BB687" s="3" t="str">
        <v>Umbeluzi Research Station</v>
      </c>
      <c r="BC687" s="3" t="str">
        <v>Umbeluzi Research Station</v>
      </c>
      <c r="BD687" s="3" t="str">
        <v>Umbeluzi Research Station</v>
      </c>
      <c r="BE687" s="3" t="str">
        <v>Umbeluzi Research Station</v>
      </c>
      <c r="BF687" s="3" t="str">
        <v>Umbeluzi Research Station</v>
      </c>
      <c r="BG687" s="3" t="str">
        <v>Umbeluzi Research Station</v>
      </c>
      <c r="BH687" s="3" t="str">
        <v>Umbeluzi Research Station</v>
      </c>
      <c r="BI687" s="3" t="str">
        <v>Umbeluzi Research Station</v>
      </c>
      <c r="BJ687" s="3" t="str">
        <v>Umbeluzi Research Station</v>
      </c>
      <c r="BK687" s="3" t="str">
        <v>Umbeluzi Research Station</v>
      </c>
      <c r="BL687" s="3" t="str">
        <v>Umbeluzi Research Station</v>
      </c>
      <c r="BM687" s="3" t="str">
        <v>Umbeluzi Research Station</v>
      </c>
      <c r="BN687" s="3" t="str">
        <v>Umbeluzi Research Station</v>
      </c>
      <c r="BO687" s="3" t="str">
        <v>Umbeluzi Research Station</v>
      </c>
      <c r="BP687" s="3" t="str">
        <v>Umbeluzi Research Station</v>
      </c>
      <c r="BQ687" s="3" t="str">
        <v>Umbeluzi Research Station</v>
      </c>
      <c r="BR687" s="3" t="str">
        <v>Umbeluzi Research Station</v>
      </c>
      <c r="BS687" s="3" t="str">
        <v>Umbeluzi Research Station</v>
      </c>
      <c r="BT687" s="3" t="str">
        <v>Umbeluzi Research Station</v>
      </c>
      <c r="BU687" s="3" t="str">
        <v>Umbeluzi Research Station</v>
      </c>
      <c r="BV687" s="3" t="str">
        <v>Umbeluzi Research Station</v>
      </c>
      <c r="BW687" s="3" t="str">
        <v>Umbeluzi Research Station</v>
      </c>
      <c r="BX687" s="3" t="str">
        <v>Umbeluzi Research Station</v>
      </c>
      <c r="BY687" s="3" t="str">
        <v>Umbeluzi Research Station</v>
      </c>
      <c r="BZ687" s="3" t="str">
        <v>Umbeluzi Research Station</v>
      </c>
      <c r="CA687" s="3" t="str">
        <v>Umbeluzi Research Station</v>
      </c>
      <c r="CB687" s="3" t="str">
        <v>Umbeluzi Research Station</v>
      </c>
      <c r="CC687" s="3" t="str">
        <v>Umbeluzi Research Station</v>
      </c>
      <c r="CD687" s="3" t="str">
        <v>Umbeluzi Research Station</v>
      </c>
      <c r="CE687" s="3" t="str">
        <v>Umbeluzi Research Station</v>
      </c>
      <c r="CF687" s="3" t="str">
        <v>Umbeluzi Research Station</v>
      </c>
      <c r="CG687" s="3" t="str">
        <v>Umbeluzi Research Station</v>
      </c>
      <c r="CK687" s="3" t="str">
        <v>Umbeluzi Research Station</v>
      </c>
      <c r="CM687" s="3" t="str">
        <v>Umbeluzi Research Station</v>
      </c>
      <c r="CN687" s="3" t="str">
        <v>Umbeluzi Research Station</v>
      </c>
      <c r="CO687" s="3" t="str">
        <v>Umbeluzi Research Station</v>
      </c>
      <c r="CP687" s="3" t="str">
        <v>Umbeluzi Research Station</v>
      </c>
      <c r="CQ687" s="3" t="str">
        <v>Umbeluzi Research Station</v>
      </c>
      <c r="CR687" s="3" t="str">
        <v>Umbeluzi Research Station</v>
      </c>
      <c r="CS687" s="3" t="str">
        <v>Umbeluzi Research Station</v>
      </c>
      <c r="CT687" s="3" t="str">
        <v>Umbeluzi Research Station</v>
      </c>
      <c r="CU687" s="3" t="str">
        <v>Umbeluzi Research Station</v>
      </c>
      <c r="CV687" s="3" t="str">
        <v>Umbeluzi Research Station</v>
      </c>
      <c r="CW687" s="3" t="str">
        <v>Umbeluzi Research Station</v>
      </c>
      <c r="CX687" s="3" t="str">
        <v>Umbeluzi Research Station</v>
      </c>
      <c r="CY687" s="3" t="str">
        <v>Umbeluzi Research Station</v>
      </c>
      <c r="CZ687" s="3" t="str">
        <v>Umbeluzi Research Station</v>
      </c>
      <c r="DA687" s="3" t="str">
        <v>Umbeluzi Research Station</v>
      </c>
      <c r="DB687" s="3" t="str">
        <v>Umbeluzi Research Station</v>
      </c>
      <c r="DC687" s="3" t="str">
        <v>Umbeluzi Research Station</v>
      </c>
      <c r="DD687" s="3" t="str">
        <v>Umbeluzi Research Station</v>
      </c>
      <c r="DE687" s="3" t="str">
        <v>Umbeluzi Research Station</v>
      </c>
      <c r="DF687" s="3" t="str">
        <v>Umbeluzi Research Station</v>
      </c>
      <c r="DG687" s="3" t="str">
        <v>Umbeluzi Research Station</v>
      </c>
      <c r="DH687" s="3" t="str">
        <v>Umbeluzi Research Station</v>
      </c>
      <c r="DI687" s="3" t="str">
        <v>Umbeluzi Research Station</v>
      </c>
      <c r="DJ687" s="3" t="str">
        <v>Umbeluzi Research Station</v>
      </c>
      <c r="DK687" s="3" t="str">
        <v>Umbeluzi Research Station</v>
      </c>
      <c r="DL687" s="3" t="str">
        <v>Umbeluzi Research Station</v>
      </c>
      <c r="DM687" s="3" t="str">
        <v>Umbeluzi Research Station</v>
      </c>
      <c r="DN687" s="3" t="str">
        <v>Umbeluzi Research Station</v>
      </c>
      <c r="DO687" s="3" t="str">
        <v>Umbeluzi Research Station</v>
      </c>
      <c r="DP687" s="3" t="str">
        <v>Umbeluzi Research Station</v>
      </c>
    </row>
    <row r="688" spans="1:120" ht="14.5" x14ac:dyDescent="0.35">
      <c r="A688" s="3">
        <v>11.805999999999999</v>
      </c>
      <c r="B688" s="3">
        <v>13.199</v>
      </c>
      <c r="C688" s="3" t="s">
        <v>196</v>
      </c>
      <c r="D688" s="3" t="s">
        <v>107</v>
      </c>
      <c r="E688" s="3" t="s">
        <v>461</v>
      </c>
      <c r="F688" s="3">
        <v>10000</v>
      </c>
      <c r="G688"/>
      <c r="H688" s="3" t="str">
        <f>CONCATENATE(site_list[[#This Row],[Country]],site_list[[#This Row],[Site.ID]])</f>
        <v>NigeriaUNIMAID Research Farm</v>
      </c>
      <c r="BB688" s="3" t="str">
        <v>UNIMAID Research Farm</v>
      </c>
      <c r="BC688" s="3" t="str">
        <v>UNIMAID Research Farm</v>
      </c>
      <c r="BD688" s="3" t="str">
        <v>UNIMAID Research Farm</v>
      </c>
      <c r="BE688" s="3" t="str">
        <v>UNIMAID Research Farm</v>
      </c>
      <c r="BF688" s="3" t="str">
        <v>UNIMAID Research Farm</v>
      </c>
      <c r="BG688" s="3" t="str">
        <v>UNIMAID Research Farm</v>
      </c>
      <c r="BH688" s="3" t="str">
        <v>UNIMAID Research Farm</v>
      </c>
      <c r="BI688" s="3" t="str">
        <v>UNIMAID Research Farm</v>
      </c>
      <c r="BJ688" s="3" t="str">
        <v>UNIMAID Research Farm</v>
      </c>
      <c r="BK688" s="3" t="str">
        <v>UNIMAID Research Farm</v>
      </c>
      <c r="BL688" s="3" t="str">
        <v>UNIMAID Research Farm</v>
      </c>
      <c r="BM688" s="3" t="str">
        <v>UNIMAID Research Farm</v>
      </c>
      <c r="BN688" s="3" t="str">
        <v>UNIMAID Research Farm</v>
      </c>
      <c r="BO688" s="3" t="str">
        <v>UNIMAID Research Farm</v>
      </c>
      <c r="BP688" s="3" t="str">
        <v>UNIMAID Research Farm</v>
      </c>
      <c r="BQ688" s="3" t="str">
        <v>UNIMAID Research Farm</v>
      </c>
      <c r="BR688" s="3" t="str">
        <v>UNIMAID Research Farm</v>
      </c>
      <c r="BS688" s="3" t="str">
        <v>UNIMAID Research Farm</v>
      </c>
      <c r="BT688" s="3" t="str">
        <v>UNIMAID Research Farm</v>
      </c>
      <c r="BU688" s="3" t="str">
        <v>UNIMAID Research Farm</v>
      </c>
      <c r="BV688" s="3" t="str">
        <v>UNIMAID Research Farm</v>
      </c>
      <c r="BW688" s="3" t="str">
        <v>UNIMAID Research Farm</v>
      </c>
      <c r="BX688" s="3" t="str">
        <v>UNIMAID Research Farm</v>
      </c>
      <c r="BY688" s="3" t="str">
        <v>UNIMAID Research Farm</v>
      </c>
      <c r="BZ688" s="3" t="str">
        <v>UNIMAID Research Farm</v>
      </c>
      <c r="CA688" s="3" t="str">
        <v>UNIMAID Research Farm</v>
      </c>
      <c r="CB688" s="3" t="str">
        <v>UNIMAID Research Farm</v>
      </c>
      <c r="CC688" s="3" t="str">
        <v>UNIMAID Research Farm</v>
      </c>
      <c r="CD688" s="3" t="str">
        <v>UNIMAID Research Farm</v>
      </c>
      <c r="CE688" s="3" t="str">
        <v>UNIMAID Research Farm</v>
      </c>
      <c r="CF688" s="3" t="str">
        <v>UNIMAID Research Farm</v>
      </c>
      <c r="CG688" s="3" t="str">
        <v>UNIMAID Research Farm</v>
      </c>
      <c r="CK688" s="3" t="str">
        <v>UNIMAID Research Farm</v>
      </c>
      <c r="CM688" s="3" t="str">
        <v>UNIMAID Research Farm</v>
      </c>
      <c r="CN688" s="3" t="str">
        <v>UNIMAID Research Farm</v>
      </c>
      <c r="CO688" s="3" t="str">
        <v>UNIMAID Research Farm</v>
      </c>
      <c r="CP688" s="3" t="str">
        <v>UNIMAID Research Farm</v>
      </c>
      <c r="CQ688" s="3" t="str">
        <v>UNIMAID Research Farm</v>
      </c>
      <c r="CR688" s="3" t="str">
        <v>UNIMAID Research Farm</v>
      </c>
      <c r="CS688" s="3" t="str">
        <v>UNIMAID Research Farm</v>
      </c>
      <c r="CT688" s="3" t="str">
        <v>UNIMAID Research Farm</v>
      </c>
      <c r="CU688" s="3" t="str">
        <v>UNIMAID Research Farm</v>
      </c>
      <c r="CV688" s="3" t="str">
        <v>UNIMAID Research Farm</v>
      </c>
      <c r="CW688" s="3" t="str">
        <v>UNIMAID Research Farm</v>
      </c>
      <c r="CX688" s="3" t="str">
        <v>UNIMAID Research Farm</v>
      </c>
      <c r="CY688" s="3" t="str">
        <v>UNIMAID Research Farm</v>
      </c>
      <c r="CZ688" s="3" t="str">
        <v>UNIMAID Research Farm</v>
      </c>
      <c r="DA688" s="3" t="str">
        <v>UNIMAID Research Farm</v>
      </c>
      <c r="DB688" s="3" t="str">
        <v>UNIMAID Research Farm</v>
      </c>
      <c r="DC688" s="3" t="str">
        <v>UNIMAID Research Farm</v>
      </c>
      <c r="DD688" s="3" t="str">
        <v>UNIMAID Research Farm</v>
      </c>
      <c r="DE688" s="3" t="str">
        <v>UNIMAID Research Farm</v>
      </c>
      <c r="DF688" s="3" t="str">
        <v>UNIMAID Research Farm</v>
      </c>
      <c r="DG688" s="3" t="str">
        <v>UNIMAID Research Farm</v>
      </c>
      <c r="DH688" s="3" t="str">
        <v>UNIMAID Research Farm</v>
      </c>
      <c r="DI688" s="3" t="str">
        <v>UNIMAID Research Farm</v>
      </c>
      <c r="DJ688" s="3" t="str">
        <v>UNIMAID Research Farm</v>
      </c>
      <c r="DK688" s="3" t="str">
        <v>UNIMAID Research Farm</v>
      </c>
      <c r="DL688" s="3" t="str">
        <v>UNIMAID Research Farm</v>
      </c>
      <c r="DM688" s="3" t="str">
        <v>UNIMAID Research Farm</v>
      </c>
      <c r="DN688" s="3" t="str">
        <v>UNIMAID Research Farm</v>
      </c>
      <c r="DO688" s="3" t="str">
        <v>UNIMAID Research Farm</v>
      </c>
      <c r="DP688" s="3" t="str">
        <v>UNIMAID Research Farm</v>
      </c>
    </row>
    <row r="689" spans="1:120" ht="14.5" x14ac:dyDescent="0.35">
      <c r="A689" s="3">
        <v>25.353494000000001</v>
      </c>
      <c r="B689" s="3">
        <v>-101.031271</v>
      </c>
      <c r="C689" s="3" t="s">
        <v>9265</v>
      </c>
      <c r="D689" s="3" t="s">
        <v>112</v>
      </c>
      <c r="E689" s="3" t="s">
        <v>9331</v>
      </c>
      <c r="F689" s="3">
        <v>800</v>
      </c>
      <c r="G689"/>
      <c r="H689" s="3" t="str">
        <f>CONCATENATE(site_list[[#This Row],[Country]],site_list[[#This Row],[Site.ID]])</f>
        <v>MexicoUniversidad Autonoma Agraria Antonio Narro, Saltillo</v>
      </c>
      <c r="BB689" s="3" t="str">
        <v>Universidad Autonoma Agraria Antonio Narro, Saltillo</v>
      </c>
      <c r="BC689" s="3" t="str">
        <v>Universidad Autonoma Agraria Antonio Narro, Saltillo</v>
      </c>
      <c r="BD689" s="3" t="str">
        <v>Universidad Autonoma Agraria Antonio Narro, Saltillo</v>
      </c>
      <c r="BE689" s="3" t="str">
        <v>Universidad Autonoma Agraria Antonio Narro, Saltillo</v>
      </c>
      <c r="BF689" s="3" t="str">
        <v>Universidad Autonoma Agraria Antonio Narro, Saltillo</v>
      </c>
      <c r="BG689" s="3" t="str">
        <v>Universidad Autonoma Agraria Antonio Narro, Saltillo</v>
      </c>
      <c r="BH689" s="3" t="str">
        <v>Universidad Autonoma Agraria Antonio Narro, Saltillo</v>
      </c>
      <c r="BI689" s="3" t="str">
        <v>Universidad Autonoma Agraria Antonio Narro, Saltillo</v>
      </c>
      <c r="BJ689" s="3" t="str">
        <v>Universidad Autonoma Agraria Antonio Narro, Saltillo</v>
      </c>
      <c r="BK689" s="3" t="str">
        <v>Universidad Autonoma Agraria Antonio Narro, Saltillo</v>
      </c>
      <c r="BL689" s="3" t="str">
        <v>Universidad Autonoma Agraria Antonio Narro, Saltillo</v>
      </c>
      <c r="BM689" s="3" t="str">
        <v>Universidad Autonoma Agraria Antonio Narro, Saltillo</v>
      </c>
      <c r="BN689" s="3" t="str">
        <v>Universidad Autonoma Agraria Antonio Narro, Saltillo</v>
      </c>
      <c r="BO689" s="3" t="str">
        <v>Universidad Autonoma Agraria Antonio Narro, Saltillo</v>
      </c>
      <c r="BP689" s="3" t="str">
        <v>Universidad Autonoma Agraria Antonio Narro, Saltillo</v>
      </c>
      <c r="BQ689" s="3" t="str">
        <v>Universidad Autonoma Agraria Antonio Narro, Saltillo</v>
      </c>
      <c r="BR689" s="3" t="str">
        <v>Universidad Autonoma Agraria Antonio Narro, Saltillo</v>
      </c>
      <c r="BS689" s="3" t="str">
        <v>Universidad Autonoma Agraria Antonio Narro, Saltillo</v>
      </c>
      <c r="BT689" s="3" t="str">
        <v>Universidad Autonoma Agraria Antonio Narro, Saltillo</v>
      </c>
      <c r="BU689" s="3" t="str">
        <v>Universidad Autonoma Agraria Antonio Narro, Saltillo</v>
      </c>
      <c r="BV689" s="3" t="str">
        <v>Universidad Autonoma Agraria Antonio Narro, Saltillo</v>
      </c>
      <c r="BW689" s="3" t="str">
        <v>Universidad Autonoma Agraria Antonio Narro, Saltillo</v>
      </c>
      <c r="BX689" s="3" t="str">
        <v>Universidad Autonoma Agraria Antonio Narro, Saltillo</v>
      </c>
      <c r="BY689" s="3" t="str">
        <v>Universidad Autonoma Agraria Antonio Narro, Saltillo</v>
      </c>
      <c r="BZ689" s="3" t="str">
        <v>Universidad Autonoma Agraria Antonio Narro, Saltillo</v>
      </c>
      <c r="CA689" s="3" t="str">
        <v>Universidad Autonoma Agraria Antonio Narro, Saltillo</v>
      </c>
      <c r="CB689" s="3" t="str">
        <v>Universidad Autonoma Agraria Antonio Narro, Saltillo</v>
      </c>
      <c r="CC689" s="3" t="str">
        <v>Universidad Autonoma Agraria Antonio Narro, Saltillo</v>
      </c>
      <c r="CD689" s="3" t="str">
        <v>Universidad Autonoma Agraria Antonio Narro, Saltillo</v>
      </c>
      <c r="CE689" s="3" t="str">
        <v>Universidad Autonoma Agraria Antonio Narro, Saltillo</v>
      </c>
      <c r="CF689" s="3" t="str">
        <v>Universidad Autonoma Agraria Antonio Narro, Saltillo</v>
      </c>
      <c r="CG689" s="3" t="str">
        <v>Universidad Autonoma Agraria Antonio Narro, Saltillo</v>
      </c>
      <c r="CK689" s="3" t="str">
        <v>Universidad Autonoma Agraria Antonio Narro, Saltillo</v>
      </c>
      <c r="CM689" s="3" t="str">
        <v>Universidad Autonoma Agraria Antonio Narro, Saltillo</v>
      </c>
      <c r="CN689" s="3" t="str">
        <v>Universidad Autonoma Agraria Antonio Narro, Saltillo</v>
      </c>
      <c r="CO689" s="3" t="str">
        <v>Universidad Autonoma Agraria Antonio Narro, Saltillo</v>
      </c>
      <c r="CP689" s="3" t="str">
        <v>Universidad Autonoma Agraria Antonio Narro, Saltillo</v>
      </c>
      <c r="CQ689" s="3" t="str">
        <v>Universidad Autonoma Agraria Antonio Narro, Saltillo</v>
      </c>
      <c r="CR689" s="3" t="str">
        <v>Universidad Autonoma Agraria Antonio Narro, Saltillo</v>
      </c>
      <c r="CS689" s="3" t="str">
        <v>Universidad Autonoma Agraria Antonio Narro, Saltillo</v>
      </c>
      <c r="CT689" s="3" t="str">
        <v>Universidad Autonoma Agraria Antonio Narro, Saltillo</v>
      </c>
      <c r="CU689" s="3" t="str">
        <v>Universidad Autonoma Agraria Antonio Narro, Saltillo</v>
      </c>
      <c r="CV689" s="3" t="str">
        <v>Universidad Autonoma Agraria Antonio Narro, Saltillo</v>
      </c>
      <c r="CW689" s="3" t="str">
        <v>Universidad Autonoma Agraria Antonio Narro, Saltillo</v>
      </c>
      <c r="CX689" s="3" t="str">
        <v>Universidad Autonoma Agraria Antonio Narro, Saltillo</v>
      </c>
      <c r="CY689" s="3" t="str">
        <v>Universidad Autonoma Agraria Antonio Narro, Saltillo</v>
      </c>
      <c r="CZ689" s="3" t="str">
        <v>Universidad Autonoma Agraria Antonio Narro, Saltillo</v>
      </c>
      <c r="DA689" s="3" t="str">
        <v>Universidad Autonoma Agraria Antonio Narro, Saltillo</v>
      </c>
      <c r="DB689" s="3" t="str">
        <v>Universidad Autonoma Agraria Antonio Narro, Saltillo</v>
      </c>
      <c r="DC689" s="3" t="str">
        <v>Universidad Autonoma Agraria Antonio Narro, Saltillo</v>
      </c>
      <c r="DD689" s="3" t="str">
        <v>Universidad Autonoma Agraria Antonio Narro, Saltillo</v>
      </c>
      <c r="DE689" s="3" t="str">
        <v>Universidad Autonoma Agraria Antonio Narro, Saltillo</v>
      </c>
      <c r="DF689" s="3" t="str">
        <v>Universidad Autonoma Agraria Antonio Narro, Saltillo</v>
      </c>
      <c r="DG689" s="3" t="str">
        <v>Universidad Autonoma Agraria Antonio Narro, Saltillo</v>
      </c>
      <c r="DH689" s="3" t="str">
        <v>Universidad Autonoma Agraria Antonio Narro, Saltillo</v>
      </c>
      <c r="DI689" s="3" t="str">
        <v>Universidad Autonoma Agraria Antonio Narro, Saltillo</v>
      </c>
      <c r="DJ689" s="3" t="str">
        <v>Universidad Autonoma Agraria Antonio Narro, Saltillo</v>
      </c>
      <c r="DK689" s="3" t="str">
        <v>Universidad Autonoma Agraria Antonio Narro, Saltillo</v>
      </c>
      <c r="DL689" s="3" t="str">
        <v>Universidad Autonoma Agraria Antonio Narro, Saltillo</v>
      </c>
      <c r="DM689" s="3" t="str">
        <v>Universidad Autonoma Agraria Antonio Narro, Saltillo</v>
      </c>
      <c r="DN689" s="3" t="str">
        <v>Universidad Autonoma Agraria Antonio Narro, Saltillo</v>
      </c>
      <c r="DO689" s="3" t="str">
        <v>Universidad Autonoma Agraria Antonio Narro, Saltillo</v>
      </c>
      <c r="DP689" s="3" t="str">
        <v>Universidad Autonoma Agraria Antonio Narro, Saltillo</v>
      </c>
    </row>
    <row r="690" spans="1:120" ht="14.5" x14ac:dyDescent="0.35">
      <c r="A690" s="3">
        <v>-22.112200000000001</v>
      </c>
      <c r="B690" s="3">
        <v>-51.448900000000002</v>
      </c>
      <c r="C690" s="3" t="s">
        <v>9239</v>
      </c>
      <c r="D690" s="3" t="s">
        <v>112</v>
      </c>
      <c r="E690" s="3" t="s">
        <v>9747</v>
      </c>
      <c r="F690" s="3">
        <v>1000</v>
      </c>
      <c r="G690"/>
      <c r="H690" s="3" t="str">
        <f>CONCATENATE(site_list[[#This Row],[Country]],site_list[[#This Row],[Site.ID]])</f>
        <v>BrazilUniversidade do Oeste Paulista (Campus II experimental area), Presidente Prudente</v>
      </c>
      <c r="BB690" s="3" t="str">
        <v>Universidade do Oeste Paulista (Campus II experimental area), Presidente Prudente</v>
      </c>
      <c r="BC690" s="3" t="str">
        <v>Universidade do Oeste Paulista (Campus II experimental area), Presidente Prudente</v>
      </c>
      <c r="BD690" s="3" t="str">
        <v>Universidade do Oeste Paulista (Campus II experimental area), Presidente Prudente</v>
      </c>
      <c r="BE690" s="3" t="str">
        <v>Universidade do Oeste Paulista (Campus II experimental area), Presidente Prudente</v>
      </c>
      <c r="BF690" s="3" t="str">
        <v>Universidade do Oeste Paulista (Campus II experimental area), Presidente Prudente</v>
      </c>
      <c r="BG690" s="3" t="str">
        <v>Universidade do Oeste Paulista (Campus II experimental area), Presidente Prudente</v>
      </c>
      <c r="BH690" s="3" t="str">
        <v>Universidade do Oeste Paulista (Campus II experimental area), Presidente Prudente</v>
      </c>
      <c r="BI690" s="3" t="str">
        <v>Universidade do Oeste Paulista (Campus II experimental area), Presidente Prudente</v>
      </c>
      <c r="BJ690" s="3" t="str">
        <v>Universidade do Oeste Paulista (Campus II experimental area), Presidente Prudente</v>
      </c>
      <c r="BK690" s="3" t="str">
        <v>Universidade do Oeste Paulista (Campus II experimental area), Presidente Prudente</v>
      </c>
      <c r="BL690" s="3" t="str">
        <v>Universidade do Oeste Paulista (Campus II experimental area), Presidente Prudente</v>
      </c>
      <c r="BM690" s="3" t="str">
        <v>Universidade do Oeste Paulista (Campus II experimental area), Presidente Prudente</v>
      </c>
      <c r="BN690" s="3" t="str">
        <v>Universidade do Oeste Paulista (Campus II experimental area), Presidente Prudente</v>
      </c>
      <c r="BO690" s="3" t="str">
        <v>Universidade do Oeste Paulista (Campus II experimental area), Presidente Prudente</v>
      </c>
      <c r="BP690" s="3" t="str">
        <v>Universidade do Oeste Paulista (Campus II experimental area), Presidente Prudente</v>
      </c>
      <c r="BQ690" s="3" t="str">
        <v>Universidade do Oeste Paulista (Campus II experimental area), Presidente Prudente</v>
      </c>
      <c r="BR690" s="3" t="str">
        <v>Universidade do Oeste Paulista (Campus II experimental area), Presidente Prudente</v>
      </c>
      <c r="BS690" s="3" t="str">
        <v>Universidade do Oeste Paulista (Campus II experimental area), Presidente Prudente</v>
      </c>
      <c r="BT690" s="3" t="str">
        <v>Universidade do Oeste Paulista (Campus II experimental area), Presidente Prudente</v>
      </c>
      <c r="BU690" s="3" t="str">
        <v>Universidade do Oeste Paulista (Campus II experimental area), Presidente Prudente</v>
      </c>
      <c r="BV690" s="3" t="str">
        <v>Universidade do Oeste Paulista (Campus II experimental area), Presidente Prudente</v>
      </c>
      <c r="BW690" s="3" t="str">
        <v>Universidade do Oeste Paulista (Campus II experimental area), Presidente Prudente</v>
      </c>
      <c r="BX690" s="3" t="str">
        <v>Universidade do Oeste Paulista (Campus II experimental area), Presidente Prudente</v>
      </c>
      <c r="BY690" s="3" t="str">
        <v>Universidade do Oeste Paulista (Campus II experimental area), Presidente Prudente</v>
      </c>
      <c r="BZ690" s="3" t="str">
        <v>Universidade do Oeste Paulista (Campus II experimental area), Presidente Prudente</v>
      </c>
      <c r="CA690" s="3" t="str">
        <v>Universidade do Oeste Paulista (Campus II experimental area), Presidente Prudente</v>
      </c>
      <c r="CB690" s="3" t="str">
        <v>Universidade do Oeste Paulista (Campus II experimental area), Presidente Prudente</v>
      </c>
      <c r="CC690" s="3" t="str">
        <v>Universidade do Oeste Paulista (Campus II experimental area), Presidente Prudente</v>
      </c>
      <c r="CD690" s="3" t="str">
        <v>Universidade do Oeste Paulista (Campus II experimental area), Presidente Prudente</v>
      </c>
      <c r="CE690" s="3" t="str">
        <v>Universidade do Oeste Paulista (Campus II experimental area), Presidente Prudente</v>
      </c>
      <c r="CF690" s="3" t="str">
        <v>Universidade do Oeste Paulista (Campus II experimental area), Presidente Prudente</v>
      </c>
      <c r="CG690" s="3" t="str">
        <v>Universidade do Oeste Paulista (Campus II experimental area), Presidente Prudente</v>
      </c>
      <c r="CK690" s="3" t="str">
        <v>Universidade do Oeste Paulista (Campus II experimental area), Presidente Prudente</v>
      </c>
      <c r="CM690" s="3" t="str">
        <v>Universidade do Oeste Paulista (Campus II experimental area), Presidente Prudente</v>
      </c>
      <c r="CN690" s="3" t="str">
        <v>Universidade do Oeste Paulista (Campus II experimental area), Presidente Prudente</v>
      </c>
      <c r="CO690" s="3" t="str">
        <v>Universidade do Oeste Paulista (Campus II experimental area), Presidente Prudente</v>
      </c>
      <c r="CP690" s="3" t="str">
        <v>Universidade do Oeste Paulista (Campus II experimental area), Presidente Prudente</v>
      </c>
      <c r="CQ690" s="3" t="str">
        <v>Universidade do Oeste Paulista (Campus II experimental area), Presidente Prudente</v>
      </c>
      <c r="CR690" s="3" t="str">
        <v>Universidade do Oeste Paulista (Campus II experimental area), Presidente Prudente</v>
      </c>
      <c r="CS690" s="3" t="str">
        <v>Universidade do Oeste Paulista (Campus II experimental area), Presidente Prudente</v>
      </c>
      <c r="CT690" s="3" t="str">
        <v>Universidade do Oeste Paulista (Campus II experimental area), Presidente Prudente</v>
      </c>
      <c r="CU690" s="3" t="str">
        <v>Universidade do Oeste Paulista (Campus II experimental area), Presidente Prudente</v>
      </c>
      <c r="CV690" s="3" t="str">
        <v>Universidade do Oeste Paulista (Campus II experimental area), Presidente Prudente</v>
      </c>
      <c r="CW690" s="3" t="str">
        <v>Universidade do Oeste Paulista (Campus II experimental area), Presidente Prudente</v>
      </c>
      <c r="CX690" s="3" t="str">
        <v>Universidade do Oeste Paulista (Campus II experimental area), Presidente Prudente</v>
      </c>
      <c r="CY690" s="3" t="str">
        <v>Universidade do Oeste Paulista (Campus II experimental area), Presidente Prudente</v>
      </c>
      <c r="CZ690" s="3" t="str">
        <v>Universidade do Oeste Paulista (Campus II experimental area), Presidente Prudente</v>
      </c>
      <c r="DA690" s="3" t="str">
        <v>Universidade do Oeste Paulista (Campus II experimental area), Presidente Prudente</v>
      </c>
      <c r="DB690" s="3" t="str">
        <v>Universidade do Oeste Paulista (Campus II experimental area), Presidente Prudente</v>
      </c>
      <c r="DC690" s="3" t="str">
        <v>Universidade do Oeste Paulista (Campus II experimental area), Presidente Prudente</v>
      </c>
      <c r="DD690" s="3" t="str">
        <v>Universidade do Oeste Paulista (Campus II experimental area), Presidente Prudente</v>
      </c>
      <c r="DE690" s="3" t="str">
        <v>Universidade do Oeste Paulista (Campus II experimental area), Presidente Prudente</v>
      </c>
      <c r="DF690" s="3" t="str">
        <v>Universidade do Oeste Paulista (Campus II experimental area), Presidente Prudente</v>
      </c>
      <c r="DG690" s="3" t="str">
        <v>Universidade do Oeste Paulista (Campus II experimental area), Presidente Prudente</v>
      </c>
      <c r="DH690" s="3" t="str">
        <v>Universidade do Oeste Paulista (Campus II experimental area), Presidente Prudente</v>
      </c>
      <c r="DI690" s="3" t="str">
        <v>Universidade do Oeste Paulista (Campus II experimental area), Presidente Prudente</v>
      </c>
      <c r="DJ690" s="3" t="str">
        <v>Universidade do Oeste Paulista (Campus II experimental area), Presidente Prudente</v>
      </c>
      <c r="DK690" s="3" t="str">
        <v>Universidade do Oeste Paulista (Campus II experimental area), Presidente Prudente</v>
      </c>
      <c r="DL690" s="3" t="str">
        <v>Universidade do Oeste Paulista (Campus II experimental area), Presidente Prudente</v>
      </c>
      <c r="DM690" s="3" t="str">
        <v>Universidade do Oeste Paulista (Campus II experimental area), Presidente Prudente</v>
      </c>
      <c r="DN690" s="3" t="str">
        <v>Universidade do Oeste Paulista (Campus II experimental area), Presidente Prudente</v>
      </c>
      <c r="DO690" s="3" t="str">
        <v>Universidade do Oeste Paulista (Campus II experimental area), Presidente Prudente</v>
      </c>
      <c r="DP690" s="3" t="str">
        <v>Universidade do Oeste Paulista (Campus II experimental area), Presidente Prudente</v>
      </c>
    </row>
    <row r="691" spans="1:120" ht="14.5" x14ac:dyDescent="0.35">
      <c r="A691" s="3">
        <v>-29.719460000000002</v>
      </c>
      <c r="B691" s="3">
        <v>-53.723363999999997</v>
      </c>
      <c r="C691" s="3" t="s">
        <v>9239</v>
      </c>
      <c r="D691" s="3" t="s">
        <v>112</v>
      </c>
      <c r="E691" s="3" t="s">
        <v>9740</v>
      </c>
      <c r="F691" s="3">
        <v>800</v>
      </c>
      <c r="G691"/>
      <c r="H691" s="3" t="str">
        <f>CONCATENATE(site_list[[#This Row],[Country]],site_list[[#This Row],[Site.ID]])</f>
        <v>BrazilUniversidade Federal de Santa Maria (UFSM)</v>
      </c>
      <c r="BB691" s="3" t="str">
        <v>Universidade Federal de Santa Maria (UFSM)</v>
      </c>
      <c r="BC691" s="3" t="str">
        <v>Universidade Federal de Santa Maria (UFSM)</v>
      </c>
      <c r="BD691" s="3" t="str">
        <v>Universidade Federal de Santa Maria (UFSM)</v>
      </c>
      <c r="BE691" s="3" t="str">
        <v>Universidade Federal de Santa Maria (UFSM)</v>
      </c>
      <c r="BF691" s="3" t="str">
        <v>Universidade Federal de Santa Maria (UFSM)</v>
      </c>
      <c r="BG691" s="3" t="str">
        <v>Universidade Federal de Santa Maria (UFSM)</v>
      </c>
      <c r="BH691" s="3" t="str">
        <v>Universidade Federal de Santa Maria (UFSM)</v>
      </c>
      <c r="BI691" s="3" t="str">
        <v>Universidade Federal de Santa Maria (UFSM)</v>
      </c>
      <c r="BJ691" s="3" t="str">
        <v>Universidade Federal de Santa Maria (UFSM)</v>
      </c>
      <c r="BK691" s="3" t="str">
        <v>Universidade Federal de Santa Maria (UFSM)</v>
      </c>
      <c r="BL691" s="3" t="str">
        <v>Universidade Federal de Santa Maria (UFSM)</v>
      </c>
      <c r="BM691" s="3" t="str">
        <v>Universidade Federal de Santa Maria (UFSM)</v>
      </c>
      <c r="BN691" s="3" t="str">
        <v>Universidade Federal de Santa Maria (UFSM)</v>
      </c>
      <c r="BO691" s="3" t="str">
        <v>Universidade Federal de Santa Maria (UFSM)</v>
      </c>
      <c r="BP691" s="3" t="str">
        <v>Universidade Federal de Santa Maria (UFSM)</v>
      </c>
      <c r="BQ691" s="3" t="str">
        <v>Universidade Federal de Santa Maria (UFSM)</v>
      </c>
      <c r="BR691" s="3" t="str">
        <v>Universidade Federal de Santa Maria (UFSM)</v>
      </c>
      <c r="BS691" s="3" t="str">
        <v>Universidade Federal de Santa Maria (UFSM)</v>
      </c>
      <c r="BT691" s="3" t="str">
        <v>Universidade Federal de Santa Maria (UFSM)</v>
      </c>
      <c r="BU691" s="3" t="str">
        <v>Universidade Federal de Santa Maria (UFSM)</v>
      </c>
      <c r="BV691" s="3" t="str">
        <v>Universidade Federal de Santa Maria (UFSM)</v>
      </c>
      <c r="BW691" s="3" t="str">
        <v>Universidade Federal de Santa Maria (UFSM)</v>
      </c>
      <c r="BX691" s="3" t="str">
        <v>Universidade Federal de Santa Maria (UFSM)</v>
      </c>
      <c r="BY691" s="3" t="str">
        <v>Universidade Federal de Santa Maria (UFSM)</v>
      </c>
      <c r="BZ691" s="3" t="str">
        <v>Universidade Federal de Santa Maria (UFSM)</v>
      </c>
      <c r="CA691" s="3" t="str">
        <v>Universidade Federal de Santa Maria (UFSM)</v>
      </c>
      <c r="CB691" s="3" t="str">
        <v>Universidade Federal de Santa Maria (UFSM)</v>
      </c>
      <c r="CC691" s="3" t="str">
        <v>Universidade Federal de Santa Maria (UFSM)</v>
      </c>
      <c r="CD691" s="3" t="str">
        <v>Universidade Federal de Santa Maria (UFSM)</v>
      </c>
      <c r="CE691" s="3" t="str">
        <v>Universidade Federal de Santa Maria (UFSM)</v>
      </c>
      <c r="CF691" s="3" t="str">
        <v>Universidade Federal de Santa Maria (UFSM)</v>
      </c>
      <c r="CG691" s="3" t="str">
        <v>Universidade Federal de Santa Maria (UFSM)</v>
      </c>
      <c r="CK691" s="3" t="str">
        <v>Universidade Federal de Santa Maria (UFSM)</v>
      </c>
      <c r="CM691" s="3" t="str">
        <v>Universidade Federal de Santa Maria (UFSM)</v>
      </c>
      <c r="CN691" s="3" t="str">
        <v>Universidade Federal de Santa Maria (UFSM)</v>
      </c>
      <c r="CO691" s="3" t="str">
        <v>Universidade Federal de Santa Maria (UFSM)</v>
      </c>
      <c r="CP691" s="3" t="str">
        <v>Universidade Federal de Santa Maria (UFSM)</v>
      </c>
      <c r="CQ691" s="3" t="str">
        <v>Universidade Federal de Santa Maria (UFSM)</v>
      </c>
      <c r="CR691" s="3" t="str">
        <v>Universidade Federal de Santa Maria (UFSM)</v>
      </c>
      <c r="CS691" s="3" t="str">
        <v>Universidade Federal de Santa Maria (UFSM)</v>
      </c>
      <c r="CT691" s="3" t="str">
        <v>Universidade Federal de Santa Maria (UFSM)</v>
      </c>
      <c r="CU691" s="3" t="str">
        <v>Universidade Federal de Santa Maria (UFSM)</v>
      </c>
      <c r="CV691" s="3" t="str">
        <v>Universidade Federal de Santa Maria (UFSM)</v>
      </c>
      <c r="CW691" s="3" t="str">
        <v>Universidade Federal de Santa Maria (UFSM)</v>
      </c>
      <c r="CX691" s="3" t="str">
        <v>Universidade Federal de Santa Maria (UFSM)</v>
      </c>
      <c r="CY691" s="3" t="str">
        <v>Universidade Federal de Santa Maria (UFSM)</v>
      </c>
      <c r="CZ691" s="3" t="str">
        <v>Universidade Federal de Santa Maria (UFSM)</v>
      </c>
      <c r="DA691" s="3" t="str">
        <v>Universidade Federal de Santa Maria (UFSM)</v>
      </c>
      <c r="DB691" s="3" t="str">
        <v>Universidade Federal de Santa Maria (UFSM)</v>
      </c>
      <c r="DC691" s="3" t="str">
        <v>Universidade Federal de Santa Maria (UFSM)</v>
      </c>
      <c r="DD691" s="3" t="str">
        <v>Universidade Federal de Santa Maria (UFSM)</v>
      </c>
      <c r="DE691" s="3" t="str">
        <v>Universidade Federal de Santa Maria (UFSM)</v>
      </c>
      <c r="DF691" s="3" t="str">
        <v>Universidade Federal de Santa Maria (UFSM)</v>
      </c>
      <c r="DG691" s="3" t="str">
        <v>Universidade Federal de Santa Maria (UFSM)</v>
      </c>
      <c r="DH691" s="3" t="str">
        <v>Universidade Federal de Santa Maria (UFSM)</v>
      </c>
      <c r="DI691" s="3" t="str">
        <v>Universidade Federal de Santa Maria (UFSM)</v>
      </c>
      <c r="DJ691" s="3" t="str">
        <v>Universidade Federal de Santa Maria (UFSM)</v>
      </c>
      <c r="DK691" s="3" t="str">
        <v>Universidade Federal de Santa Maria (UFSM)</v>
      </c>
      <c r="DL691" s="3" t="str">
        <v>Universidade Federal de Santa Maria (UFSM)</v>
      </c>
      <c r="DM691" s="3" t="str">
        <v>Universidade Federal de Santa Maria (UFSM)</v>
      </c>
      <c r="DN691" s="3" t="str">
        <v>Universidade Federal de Santa Maria (UFSM)</v>
      </c>
      <c r="DO691" s="3" t="str">
        <v>Universidade Federal de Santa Maria (UFSM)</v>
      </c>
      <c r="DP691" s="3" t="str">
        <v>Universidade Federal de Santa Maria (UFSM)</v>
      </c>
    </row>
    <row r="692" spans="1:120" ht="14.5" x14ac:dyDescent="0.35">
      <c r="A692" s="3">
        <v>-10.923299999999999</v>
      </c>
      <c r="B692" s="3">
        <v>-37.199199999999998</v>
      </c>
      <c r="C692" s="3" t="s">
        <v>9239</v>
      </c>
      <c r="D692" s="3" t="s">
        <v>112</v>
      </c>
      <c r="E692" s="3" t="s">
        <v>13610</v>
      </c>
      <c r="F692" s="3">
        <v>200</v>
      </c>
      <c r="G692"/>
      <c r="H692" s="3" t="str">
        <f>CONCATENATE(site_list[[#This Row],[Country]],site_list[[#This Row],[Site.ID]])</f>
        <v>BrazilUniversidade Federal de Sergipe, Campus Rural</v>
      </c>
      <c r="BB692" s="3" t="str">
        <v>Universidade Federal de Sergipe, Campus Rural</v>
      </c>
      <c r="BC692" s="3" t="str">
        <v>Universidade Federal de Sergipe, Campus Rural</v>
      </c>
      <c r="BD692" s="3" t="str">
        <v>Universidade Federal de Sergipe, Campus Rural</v>
      </c>
      <c r="BE692" s="3" t="str">
        <v>Universidade Federal de Sergipe, Campus Rural</v>
      </c>
      <c r="BF692" s="3" t="str">
        <v>Universidade Federal de Sergipe, Campus Rural</v>
      </c>
      <c r="BG692" s="3" t="str">
        <v>Universidade Federal de Sergipe, Campus Rural</v>
      </c>
      <c r="BH692" s="3" t="str">
        <v>Universidade Federal de Sergipe, Campus Rural</v>
      </c>
      <c r="BI692" s="3" t="str">
        <v>Universidade Federal de Sergipe, Campus Rural</v>
      </c>
      <c r="BJ692" s="3" t="str">
        <v>Universidade Federal de Sergipe, Campus Rural</v>
      </c>
      <c r="BK692" s="3" t="str">
        <v>Universidade Federal de Sergipe, Campus Rural</v>
      </c>
      <c r="BL692" s="3" t="str">
        <v>Universidade Federal de Sergipe, Campus Rural</v>
      </c>
      <c r="BM692" s="3" t="str">
        <v>Universidade Federal de Sergipe, Campus Rural</v>
      </c>
      <c r="BN692" s="3" t="str">
        <v>Universidade Federal de Sergipe, Campus Rural</v>
      </c>
      <c r="BO692" s="3" t="str">
        <v>Universidade Federal de Sergipe, Campus Rural</v>
      </c>
      <c r="BP692" s="3" t="str">
        <v>Universidade Federal de Sergipe, Campus Rural</v>
      </c>
      <c r="BQ692" s="3" t="str">
        <v>Universidade Federal de Sergipe, Campus Rural</v>
      </c>
      <c r="BR692" s="3" t="str">
        <v>Universidade Federal de Sergipe, Campus Rural</v>
      </c>
      <c r="BS692" s="3" t="str">
        <v>Universidade Federal de Sergipe, Campus Rural</v>
      </c>
      <c r="BT692" s="3" t="str">
        <v>Universidade Federal de Sergipe, Campus Rural</v>
      </c>
      <c r="BU692" s="3" t="str">
        <v>Universidade Federal de Sergipe, Campus Rural</v>
      </c>
      <c r="BV692" s="3" t="str">
        <v>Universidade Federal de Sergipe, Campus Rural</v>
      </c>
      <c r="BW692" s="3" t="str">
        <v>Universidade Federal de Sergipe, Campus Rural</v>
      </c>
      <c r="BX692" s="3" t="str">
        <v>Universidade Federal de Sergipe, Campus Rural</v>
      </c>
      <c r="BY692" s="3" t="str">
        <v>Universidade Federal de Sergipe, Campus Rural</v>
      </c>
      <c r="BZ692" s="3" t="str">
        <v>Universidade Federal de Sergipe, Campus Rural</v>
      </c>
      <c r="CA692" s="3" t="str">
        <v>Universidade Federal de Sergipe, Campus Rural</v>
      </c>
      <c r="CB692" s="3" t="str">
        <v>Universidade Federal de Sergipe, Campus Rural</v>
      </c>
      <c r="CC692" s="3" t="str">
        <v>Universidade Federal de Sergipe, Campus Rural</v>
      </c>
      <c r="CD692" s="3" t="str">
        <v>Universidade Federal de Sergipe, Campus Rural</v>
      </c>
      <c r="CE692" s="3" t="str">
        <v>Universidade Federal de Sergipe, Campus Rural</v>
      </c>
      <c r="CF692" s="3" t="str">
        <v>Universidade Federal de Sergipe, Campus Rural</v>
      </c>
      <c r="CG692" s="3" t="str">
        <v>Universidade Federal de Sergipe, Campus Rural</v>
      </c>
      <c r="CK692" s="3" t="str">
        <v>Universidade Federal de Sergipe, Campus Rural</v>
      </c>
      <c r="CM692" s="3" t="str">
        <v>Universidade Federal de Sergipe, Campus Rural</v>
      </c>
      <c r="CN692" s="3" t="str">
        <v>Universidade Federal de Sergipe, Campus Rural</v>
      </c>
      <c r="CO692" s="3" t="str">
        <v>Universidade Federal de Sergipe, Campus Rural</v>
      </c>
      <c r="CP692" s="3" t="str">
        <v>Universidade Federal de Sergipe, Campus Rural</v>
      </c>
      <c r="CQ692" s="3" t="str">
        <v>Universidade Federal de Sergipe, Campus Rural</v>
      </c>
      <c r="CR692" s="3" t="str">
        <v>Universidade Federal de Sergipe, Campus Rural</v>
      </c>
      <c r="CS692" s="3" t="str">
        <v>Universidade Federal de Sergipe, Campus Rural</v>
      </c>
      <c r="CT692" s="3" t="str">
        <v>Universidade Federal de Sergipe, Campus Rural</v>
      </c>
      <c r="CU692" s="3" t="str">
        <v>Universidade Federal de Sergipe, Campus Rural</v>
      </c>
      <c r="CV692" s="3" t="str">
        <v>Universidade Federal de Sergipe, Campus Rural</v>
      </c>
      <c r="CW692" s="3" t="str">
        <v>Universidade Federal de Sergipe, Campus Rural</v>
      </c>
      <c r="CX692" s="3" t="str">
        <v>Universidade Federal de Sergipe, Campus Rural</v>
      </c>
      <c r="CY692" s="3" t="str">
        <v>Universidade Federal de Sergipe, Campus Rural</v>
      </c>
      <c r="CZ692" s="3" t="str">
        <v>Universidade Federal de Sergipe, Campus Rural</v>
      </c>
      <c r="DA692" s="3" t="str">
        <v>Universidade Federal de Sergipe, Campus Rural</v>
      </c>
      <c r="DB692" s="3" t="str">
        <v>Universidade Federal de Sergipe, Campus Rural</v>
      </c>
      <c r="DC692" s="3" t="str">
        <v>Universidade Federal de Sergipe, Campus Rural</v>
      </c>
      <c r="DD692" s="3" t="str">
        <v>Universidade Federal de Sergipe, Campus Rural</v>
      </c>
      <c r="DE692" s="3" t="str">
        <v>Universidade Federal de Sergipe, Campus Rural</v>
      </c>
      <c r="DF692" s="3" t="str">
        <v>Universidade Federal de Sergipe, Campus Rural</v>
      </c>
      <c r="DG692" s="3" t="str">
        <v>Universidade Federal de Sergipe, Campus Rural</v>
      </c>
      <c r="DH692" s="3" t="str">
        <v>Universidade Federal de Sergipe, Campus Rural</v>
      </c>
      <c r="DI692" s="3" t="str">
        <v>Universidade Federal de Sergipe, Campus Rural</v>
      </c>
      <c r="DJ692" s="3" t="str">
        <v>Universidade Federal de Sergipe, Campus Rural</v>
      </c>
      <c r="DK692" s="3" t="str">
        <v>Universidade Federal de Sergipe, Campus Rural</v>
      </c>
      <c r="DL692" s="3" t="str">
        <v>Universidade Federal de Sergipe, Campus Rural</v>
      </c>
      <c r="DM692" s="3" t="str">
        <v>Universidade Federal de Sergipe, Campus Rural</v>
      </c>
      <c r="DN692" s="3" t="str">
        <v>Universidade Federal de Sergipe, Campus Rural</v>
      </c>
      <c r="DO692" s="3" t="str">
        <v>Universidade Federal de Sergipe, Campus Rural</v>
      </c>
      <c r="DP692" s="3" t="str">
        <v>Universidade Federal de Sergipe, Campus Rural</v>
      </c>
    </row>
    <row r="693" spans="1:120" ht="14.5" x14ac:dyDescent="0.35">
      <c r="A693" s="3">
        <v>-5.0599999999999996</v>
      </c>
      <c r="B693" s="3">
        <v>-37.4</v>
      </c>
      <c r="C693" s="3" t="s">
        <v>9239</v>
      </c>
      <c r="D693" s="3" t="s">
        <v>112</v>
      </c>
      <c r="E693" s="3" t="s">
        <v>13616</v>
      </c>
      <c r="F693" s="3">
        <v>200</v>
      </c>
      <c r="G693"/>
      <c r="H693" s="3" t="str">
        <f>CONCATENATE(site_list[[#This Row],[Country]],site_list[[#This Row],[Site.ID]])</f>
        <v>BrazilUniversidade Federal Rural do Semi-Árido, Mossoró-RN-Farm Fazenda Experimental</v>
      </c>
      <c r="BB693" s="3" t="str">
        <v>Universidade Federal Rural do Semi-Árido, Mossoró-RN-Farm Fazenda Experimental</v>
      </c>
      <c r="BC693" s="3" t="str">
        <v>Universidade Federal Rural do Semi-Árido, Mossoró-RN-Farm Fazenda Experimental</v>
      </c>
      <c r="BD693" s="3" t="str">
        <v>Universidade Federal Rural do Semi-Árido, Mossoró-RN-Farm Fazenda Experimental</v>
      </c>
      <c r="BE693" s="3" t="str">
        <v>Universidade Federal Rural do Semi-Árido, Mossoró-RN-Farm Fazenda Experimental</v>
      </c>
      <c r="BF693" s="3" t="str">
        <v>Universidade Federal Rural do Semi-Árido, Mossoró-RN-Farm Fazenda Experimental</v>
      </c>
      <c r="BG693" s="3" t="str">
        <v>Universidade Federal Rural do Semi-Árido, Mossoró-RN-Farm Fazenda Experimental</v>
      </c>
      <c r="BH693" s="3" t="str">
        <v>Universidade Federal Rural do Semi-Árido, Mossoró-RN-Farm Fazenda Experimental</v>
      </c>
      <c r="BI693" s="3" t="str">
        <v>Universidade Federal Rural do Semi-Árido, Mossoró-RN-Farm Fazenda Experimental</v>
      </c>
      <c r="BJ693" s="3" t="str">
        <v>Universidade Federal Rural do Semi-Árido, Mossoró-RN-Farm Fazenda Experimental</v>
      </c>
      <c r="BK693" s="3" t="str">
        <v>Universidade Federal Rural do Semi-Árido, Mossoró-RN-Farm Fazenda Experimental</v>
      </c>
      <c r="BL693" s="3" t="str">
        <v>Universidade Federal Rural do Semi-Árido, Mossoró-RN-Farm Fazenda Experimental</v>
      </c>
      <c r="BM693" s="3" t="str">
        <v>Universidade Federal Rural do Semi-Árido, Mossoró-RN-Farm Fazenda Experimental</v>
      </c>
      <c r="BN693" s="3" t="str">
        <v>Universidade Federal Rural do Semi-Árido, Mossoró-RN-Farm Fazenda Experimental</v>
      </c>
      <c r="BO693" s="3" t="str">
        <v>Universidade Federal Rural do Semi-Árido, Mossoró-RN-Farm Fazenda Experimental</v>
      </c>
      <c r="BP693" s="3" t="str">
        <v>Universidade Federal Rural do Semi-Árido, Mossoró-RN-Farm Fazenda Experimental</v>
      </c>
      <c r="BQ693" s="3" t="str">
        <v>Universidade Federal Rural do Semi-Árido, Mossoró-RN-Farm Fazenda Experimental</v>
      </c>
      <c r="BR693" s="3" t="str">
        <v>Universidade Federal Rural do Semi-Árido, Mossoró-RN-Farm Fazenda Experimental</v>
      </c>
      <c r="BS693" s="3" t="str">
        <v>Universidade Federal Rural do Semi-Árido, Mossoró-RN-Farm Fazenda Experimental</v>
      </c>
      <c r="BT693" s="3" t="str">
        <v>Universidade Federal Rural do Semi-Árido, Mossoró-RN-Farm Fazenda Experimental</v>
      </c>
      <c r="BU693" s="3" t="str">
        <v>Universidade Federal Rural do Semi-Árido, Mossoró-RN-Farm Fazenda Experimental</v>
      </c>
      <c r="BV693" s="3" t="str">
        <v>Universidade Federal Rural do Semi-Árido, Mossoró-RN-Farm Fazenda Experimental</v>
      </c>
      <c r="BW693" s="3" t="str">
        <v>Universidade Federal Rural do Semi-Árido, Mossoró-RN-Farm Fazenda Experimental</v>
      </c>
      <c r="BX693" s="3" t="str">
        <v>Universidade Federal Rural do Semi-Árido, Mossoró-RN-Farm Fazenda Experimental</v>
      </c>
      <c r="BY693" s="3" t="str">
        <v>Universidade Federal Rural do Semi-Árido, Mossoró-RN-Farm Fazenda Experimental</v>
      </c>
      <c r="BZ693" s="3" t="str">
        <v>Universidade Federal Rural do Semi-Árido, Mossoró-RN-Farm Fazenda Experimental</v>
      </c>
      <c r="CA693" s="3" t="str">
        <v>Universidade Federal Rural do Semi-Árido, Mossoró-RN-Farm Fazenda Experimental</v>
      </c>
      <c r="CB693" s="3" t="str">
        <v>Universidade Federal Rural do Semi-Árido, Mossoró-RN-Farm Fazenda Experimental</v>
      </c>
      <c r="CC693" s="3" t="str">
        <v>Universidade Federal Rural do Semi-Árido, Mossoró-RN-Farm Fazenda Experimental</v>
      </c>
      <c r="CD693" s="3" t="str">
        <v>Universidade Federal Rural do Semi-Árido, Mossoró-RN-Farm Fazenda Experimental</v>
      </c>
      <c r="CE693" s="3" t="str">
        <v>Universidade Federal Rural do Semi-Árido, Mossoró-RN-Farm Fazenda Experimental</v>
      </c>
      <c r="CF693" s="3" t="str">
        <v>Universidade Federal Rural do Semi-Árido, Mossoró-RN-Farm Fazenda Experimental</v>
      </c>
      <c r="CG693" s="3" t="str">
        <v>Universidade Federal Rural do Semi-Árido, Mossoró-RN-Farm Fazenda Experimental</v>
      </c>
      <c r="CK693" s="3" t="str">
        <v>Universidade Federal Rural do Semi-Árido, Mossoró-RN-Farm Fazenda Experimental</v>
      </c>
      <c r="CM693" s="3" t="str">
        <v>Universidade Federal Rural do Semi-Árido, Mossoró-RN-Farm Fazenda Experimental</v>
      </c>
      <c r="CN693" s="3" t="str">
        <v>Universidade Federal Rural do Semi-Árido, Mossoró-RN-Farm Fazenda Experimental</v>
      </c>
      <c r="CO693" s="3" t="str">
        <v>Universidade Federal Rural do Semi-Árido, Mossoró-RN-Farm Fazenda Experimental</v>
      </c>
      <c r="CP693" s="3" t="str">
        <v>Universidade Federal Rural do Semi-Árido, Mossoró-RN-Farm Fazenda Experimental</v>
      </c>
      <c r="CQ693" s="3" t="str">
        <v>Universidade Federal Rural do Semi-Árido, Mossoró-RN-Farm Fazenda Experimental</v>
      </c>
      <c r="CR693" s="3" t="str">
        <v>Universidade Federal Rural do Semi-Árido, Mossoró-RN-Farm Fazenda Experimental</v>
      </c>
      <c r="CS693" s="3" t="str">
        <v>Universidade Federal Rural do Semi-Árido, Mossoró-RN-Farm Fazenda Experimental</v>
      </c>
      <c r="CT693" s="3" t="str">
        <v>Universidade Federal Rural do Semi-Árido, Mossoró-RN-Farm Fazenda Experimental</v>
      </c>
      <c r="CU693" s="3" t="str">
        <v>Universidade Federal Rural do Semi-Árido, Mossoró-RN-Farm Fazenda Experimental</v>
      </c>
      <c r="CV693" s="3" t="str">
        <v>Universidade Federal Rural do Semi-Árido, Mossoró-RN-Farm Fazenda Experimental</v>
      </c>
      <c r="CW693" s="3" t="str">
        <v>Universidade Federal Rural do Semi-Árido, Mossoró-RN-Farm Fazenda Experimental</v>
      </c>
      <c r="CX693" s="3" t="str">
        <v>Universidade Federal Rural do Semi-Árido, Mossoró-RN-Farm Fazenda Experimental</v>
      </c>
      <c r="CY693" s="3" t="str">
        <v>Universidade Federal Rural do Semi-Árido, Mossoró-RN-Farm Fazenda Experimental</v>
      </c>
      <c r="CZ693" s="3" t="str">
        <v>Universidade Federal Rural do Semi-Árido, Mossoró-RN-Farm Fazenda Experimental</v>
      </c>
      <c r="DA693" s="3" t="str">
        <v>Universidade Federal Rural do Semi-Árido, Mossoró-RN-Farm Fazenda Experimental</v>
      </c>
      <c r="DB693" s="3" t="str">
        <v>Universidade Federal Rural do Semi-Árido, Mossoró-RN-Farm Fazenda Experimental</v>
      </c>
      <c r="DC693" s="3" t="str">
        <v>Universidade Federal Rural do Semi-Árido, Mossoró-RN-Farm Fazenda Experimental</v>
      </c>
      <c r="DD693" s="3" t="str">
        <v>Universidade Federal Rural do Semi-Árido, Mossoró-RN-Farm Fazenda Experimental</v>
      </c>
      <c r="DE693" s="3" t="str">
        <v>Universidade Federal Rural do Semi-Árido, Mossoró-RN-Farm Fazenda Experimental</v>
      </c>
      <c r="DF693" s="3" t="str">
        <v>Universidade Federal Rural do Semi-Árido, Mossoró-RN-Farm Fazenda Experimental</v>
      </c>
      <c r="DG693" s="3" t="str">
        <v>Universidade Federal Rural do Semi-Árido, Mossoró-RN-Farm Fazenda Experimental</v>
      </c>
      <c r="DH693" s="3" t="str">
        <v>Universidade Federal Rural do Semi-Árido, Mossoró-RN-Farm Fazenda Experimental</v>
      </c>
      <c r="DI693" s="3" t="str">
        <v>Universidade Federal Rural do Semi-Árido, Mossoró-RN-Farm Fazenda Experimental</v>
      </c>
      <c r="DJ693" s="3" t="str">
        <v>Universidade Federal Rural do Semi-Árido, Mossoró-RN-Farm Fazenda Experimental</v>
      </c>
      <c r="DK693" s="3" t="str">
        <v>Universidade Federal Rural do Semi-Árido, Mossoró-RN-Farm Fazenda Experimental</v>
      </c>
      <c r="DL693" s="3" t="str">
        <v>Universidade Federal Rural do Semi-Árido, Mossoró-RN-Farm Fazenda Experimental</v>
      </c>
      <c r="DM693" s="3" t="str">
        <v>Universidade Federal Rural do Semi-Árido, Mossoró-RN-Farm Fazenda Experimental</v>
      </c>
      <c r="DN693" s="3" t="str">
        <v>Universidade Federal Rural do Semi-Árido, Mossoró-RN-Farm Fazenda Experimental</v>
      </c>
      <c r="DO693" s="3" t="str">
        <v>Universidade Federal Rural do Semi-Árido, Mossoró-RN-Farm Fazenda Experimental</v>
      </c>
      <c r="DP693" s="3" t="str">
        <v>Universidade Federal Rural do Semi-Árido, Mossoró-RN-Farm Fazenda Experimental</v>
      </c>
    </row>
    <row r="694" spans="1:120" ht="14.5" x14ac:dyDescent="0.35">
      <c r="A694" s="3">
        <v>9.3737200000000005</v>
      </c>
      <c r="B694" s="3">
        <v>-0.88583000000000001</v>
      </c>
      <c r="C694" s="3" t="s">
        <v>157</v>
      </c>
      <c r="D694" s="3" t="s">
        <v>107</v>
      </c>
      <c r="E694" s="3" t="s">
        <v>7793</v>
      </c>
      <c r="F694" s="3">
        <v>500</v>
      </c>
      <c r="G694"/>
      <c r="H694" s="3" t="str">
        <f>CONCATENATE(site_list[[#This Row],[Country]],site_list[[#This Row],[Site.ID]])</f>
        <v>GhanaUniversity for Development Studies, Nyankpala Campus</v>
      </c>
      <c r="BB694" s="3" t="str">
        <v>University for Development Studies, Nyankpala Campus</v>
      </c>
      <c r="BC694" s="3" t="str">
        <v>University for Development Studies, Nyankpala Campus</v>
      </c>
      <c r="BD694" s="3" t="str">
        <v>University for Development Studies, Nyankpala Campus</v>
      </c>
      <c r="BE694" s="3" t="str">
        <v>University for Development Studies, Nyankpala Campus</v>
      </c>
      <c r="BF694" s="3" t="str">
        <v>University for Development Studies, Nyankpala Campus</v>
      </c>
      <c r="BG694" s="3" t="str">
        <v>University for Development Studies, Nyankpala Campus</v>
      </c>
      <c r="BH694" s="3" t="str">
        <v>University for Development Studies, Nyankpala Campus</v>
      </c>
      <c r="BI694" s="3" t="str">
        <v>University for Development Studies, Nyankpala Campus</v>
      </c>
      <c r="BJ694" s="3" t="str">
        <v>University for Development Studies, Nyankpala Campus</v>
      </c>
      <c r="BK694" s="3" t="str">
        <v>University for Development Studies, Nyankpala Campus</v>
      </c>
      <c r="BL694" s="3" t="str">
        <v>University for Development Studies, Nyankpala Campus</v>
      </c>
      <c r="BM694" s="3" t="str">
        <v>University for Development Studies, Nyankpala Campus</v>
      </c>
      <c r="BN694" s="3" t="str">
        <v>University for Development Studies, Nyankpala Campus</v>
      </c>
      <c r="BO694" s="3" t="str">
        <v>University for Development Studies, Nyankpala Campus</v>
      </c>
      <c r="BP694" s="3" t="str">
        <v>University for Development Studies, Nyankpala Campus</v>
      </c>
      <c r="BQ694" s="3" t="str">
        <v>University for Development Studies, Nyankpala Campus</v>
      </c>
      <c r="BR694" s="3" t="str">
        <v>University for Development Studies, Nyankpala Campus</v>
      </c>
      <c r="BS694" s="3" t="str">
        <v>University for Development Studies, Nyankpala Campus</v>
      </c>
      <c r="BT694" s="3" t="str">
        <v>University for Development Studies, Nyankpala Campus</v>
      </c>
      <c r="BU694" s="3" t="str">
        <v>University for Development Studies, Nyankpala Campus</v>
      </c>
      <c r="BV694" s="3" t="str">
        <v>University for Development Studies, Nyankpala Campus</v>
      </c>
      <c r="BW694" s="3" t="str">
        <v>University for Development Studies, Nyankpala Campus</v>
      </c>
      <c r="BX694" s="3" t="str">
        <v>University for Development Studies, Nyankpala Campus</v>
      </c>
      <c r="BY694" s="3" t="str">
        <v>University for Development Studies, Nyankpala Campus</v>
      </c>
      <c r="BZ694" s="3" t="str">
        <v>University for Development Studies, Nyankpala Campus</v>
      </c>
      <c r="CA694" s="3" t="str">
        <v>University for Development Studies, Nyankpala Campus</v>
      </c>
      <c r="CB694" s="3" t="str">
        <v>University for Development Studies, Nyankpala Campus</v>
      </c>
      <c r="CC694" s="3" t="str">
        <v>University for Development Studies, Nyankpala Campus</v>
      </c>
      <c r="CD694" s="3" t="str">
        <v>University for Development Studies, Nyankpala Campus</v>
      </c>
      <c r="CE694" s="3" t="str">
        <v>University for Development Studies, Nyankpala Campus</v>
      </c>
      <c r="CF694" s="3" t="str">
        <v>University for Development Studies, Nyankpala Campus</v>
      </c>
      <c r="CG694" s="3" t="str">
        <v>University for Development Studies, Nyankpala Campus</v>
      </c>
      <c r="CK694" s="3" t="str">
        <v>University for Development Studies, Nyankpala Campus</v>
      </c>
      <c r="CM694" s="3" t="str">
        <v>University for Development Studies, Nyankpala Campus</v>
      </c>
      <c r="CN694" s="3" t="str">
        <v>University for Development Studies, Nyankpala Campus</v>
      </c>
      <c r="CO694" s="3" t="str">
        <v>University for Development Studies, Nyankpala Campus</v>
      </c>
      <c r="CP694" s="3" t="str">
        <v>University for Development Studies, Nyankpala Campus</v>
      </c>
      <c r="CQ694" s="3" t="str">
        <v>University for Development Studies, Nyankpala Campus</v>
      </c>
      <c r="CR694" s="3" t="str">
        <v>University for Development Studies, Nyankpala Campus</v>
      </c>
      <c r="CS694" s="3" t="str">
        <v>University for Development Studies, Nyankpala Campus</v>
      </c>
      <c r="CT694" s="3" t="str">
        <v>University for Development Studies, Nyankpala Campus</v>
      </c>
      <c r="CU694" s="3" t="str">
        <v>University for Development Studies, Nyankpala Campus</v>
      </c>
      <c r="CV694" s="3" t="str">
        <v>University for Development Studies, Nyankpala Campus</v>
      </c>
      <c r="CW694" s="3" t="str">
        <v>University for Development Studies, Nyankpala Campus</v>
      </c>
      <c r="CX694" s="3" t="str">
        <v>University for Development Studies, Nyankpala Campus</v>
      </c>
      <c r="CY694" s="3" t="str">
        <v>University for Development Studies, Nyankpala Campus</v>
      </c>
      <c r="CZ694" s="3" t="str">
        <v>University for Development Studies, Nyankpala Campus</v>
      </c>
      <c r="DA694" s="3" t="str">
        <v>University for Development Studies, Nyankpala Campus</v>
      </c>
      <c r="DB694" s="3" t="str">
        <v>University for Development Studies, Nyankpala Campus</v>
      </c>
      <c r="DC694" s="3" t="str">
        <v>University for Development Studies, Nyankpala Campus</v>
      </c>
      <c r="DD694" s="3" t="str">
        <v>University for Development Studies, Nyankpala Campus</v>
      </c>
      <c r="DE694" s="3" t="str">
        <v>University for Development Studies, Nyankpala Campus</v>
      </c>
      <c r="DF694" s="3" t="str">
        <v>University for Development Studies, Nyankpala Campus</v>
      </c>
      <c r="DG694" s="3" t="str">
        <v>University for Development Studies, Nyankpala Campus</v>
      </c>
      <c r="DH694" s="3" t="str">
        <v>University for Development Studies, Nyankpala Campus</v>
      </c>
      <c r="DI694" s="3" t="str">
        <v>University for Development Studies, Nyankpala Campus</v>
      </c>
      <c r="DJ694" s="3" t="str">
        <v>University for Development Studies, Nyankpala Campus</v>
      </c>
      <c r="DK694" s="3" t="str">
        <v>University for Development Studies, Nyankpala Campus</v>
      </c>
      <c r="DL694" s="3" t="str">
        <v>University for Development Studies, Nyankpala Campus</v>
      </c>
      <c r="DM694" s="3" t="str">
        <v>University for Development Studies, Nyankpala Campus</v>
      </c>
      <c r="DN694" s="3" t="str">
        <v>University for Development Studies, Nyankpala Campus</v>
      </c>
      <c r="DO694" s="3" t="str">
        <v>University for Development Studies, Nyankpala Campus</v>
      </c>
      <c r="DP694" s="3" t="str">
        <v>University for Development Studies, Nyankpala Campus</v>
      </c>
    </row>
    <row r="695" spans="1:120" ht="14.5" x14ac:dyDescent="0.35">
      <c r="A695" s="3">
        <v>6.4166999999999996</v>
      </c>
      <c r="B695" s="3">
        <v>2.3166699999999998</v>
      </c>
      <c r="C695" s="3" t="s">
        <v>100</v>
      </c>
      <c r="D695" s="3" t="s">
        <v>112</v>
      </c>
      <c r="E695" s="3" t="s">
        <v>13638</v>
      </c>
      <c r="F695" s="3">
        <v>500</v>
      </c>
      <c r="G695"/>
      <c r="H695" s="3" t="str">
        <f>CONCATENATE(site_list[[#This Row],[Country]],site_list[[#This Row],[Site.ID]])</f>
        <v>BeninUniversity of Abomey Calavi Research Site</v>
      </c>
      <c r="BB695" s="3" t="str">
        <v>University of Abomey Calavi Research Site</v>
      </c>
      <c r="BC695" s="3" t="str">
        <v>University of Abomey Calavi Research Site</v>
      </c>
      <c r="BD695" s="3" t="str">
        <v>University of Abomey Calavi Research Site</v>
      </c>
      <c r="BE695" s="3" t="str">
        <v>University of Abomey Calavi Research Site</v>
      </c>
      <c r="BF695" s="3" t="str">
        <v>University of Abomey Calavi Research Site</v>
      </c>
      <c r="BG695" s="3" t="str">
        <v>University of Abomey Calavi Research Site</v>
      </c>
      <c r="BH695" s="3" t="str">
        <v>University of Abomey Calavi Research Site</v>
      </c>
      <c r="BI695" s="3" t="str">
        <v>University of Abomey Calavi Research Site</v>
      </c>
      <c r="BJ695" s="3" t="str">
        <v>University of Abomey Calavi Research Site</v>
      </c>
      <c r="BK695" s="3" t="str">
        <v>University of Abomey Calavi Research Site</v>
      </c>
      <c r="BL695" s="3" t="str">
        <v>University of Abomey Calavi Research Site</v>
      </c>
      <c r="BM695" s="3" t="str">
        <v>University of Abomey Calavi Research Site</v>
      </c>
      <c r="BN695" s="3" t="str">
        <v>University of Abomey Calavi Research Site</v>
      </c>
      <c r="BO695" s="3" t="str">
        <v>University of Abomey Calavi Research Site</v>
      </c>
      <c r="BP695" s="3" t="str">
        <v>University of Abomey Calavi Research Site</v>
      </c>
      <c r="BQ695" s="3" t="str">
        <v>University of Abomey Calavi Research Site</v>
      </c>
      <c r="BR695" s="3" t="str">
        <v>University of Abomey Calavi Research Site</v>
      </c>
      <c r="BS695" s="3" t="str">
        <v>University of Abomey Calavi Research Site</v>
      </c>
      <c r="BT695" s="3" t="str">
        <v>University of Abomey Calavi Research Site</v>
      </c>
      <c r="BU695" s="3" t="str">
        <v>University of Abomey Calavi Research Site</v>
      </c>
      <c r="BV695" s="3" t="str">
        <v>University of Abomey Calavi Research Site</v>
      </c>
      <c r="BW695" s="3" t="str">
        <v>University of Abomey Calavi Research Site</v>
      </c>
      <c r="BX695" s="3" t="str">
        <v>University of Abomey Calavi Research Site</v>
      </c>
      <c r="BY695" s="3" t="str">
        <v>University of Abomey Calavi Research Site</v>
      </c>
      <c r="BZ695" s="3" t="str">
        <v>University of Abomey Calavi Research Site</v>
      </c>
      <c r="CA695" s="3" t="str">
        <v>University of Abomey Calavi Research Site</v>
      </c>
      <c r="CB695" s="3" t="str">
        <v>University of Abomey Calavi Research Site</v>
      </c>
      <c r="CC695" s="3" t="str">
        <v>University of Abomey Calavi Research Site</v>
      </c>
      <c r="CD695" s="3" t="str">
        <v>University of Abomey Calavi Research Site</v>
      </c>
      <c r="CE695" s="3" t="str">
        <v>University of Abomey Calavi Research Site</v>
      </c>
      <c r="CF695" s="3" t="str">
        <v>University of Abomey Calavi Research Site</v>
      </c>
      <c r="CG695" s="3" t="str">
        <v>University of Abomey Calavi Research Site</v>
      </c>
      <c r="CK695" s="3" t="str">
        <v>University of Abomey Calavi Research Site</v>
      </c>
      <c r="CM695" s="3" t="str">
        <v>University of Abomey Calavi Research Site</v>
      </c>
      <c r="CN695" s="3" t="str">
        <v>University of Abomey Calavi Research Site</v>
      </c>
      <c r="CO695" s="3" t="str">
        <v>University of Abomey Calavi Research Site</v>
      </c>
      <c r="CP695" s="3" t="str">
        <v>University of Abomey Calavi Research Site</v>
      </c>
      <c r="CQ695" s="3" t="str">
        <v>University of Abomey Calavi Research Site</v>
      </c>
      <c r="CR695" s="3" t="str">
        <v>University of Abomey Calavi Research Site</v>
      </c>
      <c r="CS695" s="3" t="str">
        <v>University of Abomey Calavi Research Site</v>
      </c>
      <c r="CT695" s="3" t="str">
        <v>University of Abomey Calavi Research Site</v>
      </c>
      <c r="CU695" s="3" t="str">
        <v>University of Abomey Calavi Research Site</v>
      </c>
      <c r="CV695" s="3" t="str">
        <v>University of Abomey Calavi Research Site</v>
      </c>
      <c r="CW695" s="3" t="str">
        <v>University of Abomey Calavi Research Site</v>
      </c>
      <c r="CX695" s="3" t="str">
        <v>University of Abomey Calavi Research Site</v>
      </c>
      <c r="CY695" s="3" t="str">
        <v>University of Abomey Calavi Research Site</v>
      </c>
      <c r="CZ695" s="3" t="str">
        <v>University of Abomey Calavi Research Site</v>
      </c>
      <c r="DA695" s="3" t="str">
        <v>University of Abomey Calavi Research Site</v>
      </c>
      <c r="DB695" s="3" t="str">
        <v>University of Abomey Calavi Research Site</v>
      </c>
      <c r="DC695" s="3" t="str">
        <v>University of Abomey Calavi Research Site</v>
      </c>
      <c r="DD695" s="3" t="str">
        <v>University of Abomey Calavi Research Site</v>
      </c>
      <c r="DE695" s="3" t="str">
        <v>University of Abomey Calavi Research Site</v>
      </c>
      <c r="DF695" s="3" t="str">
        <v>University of Abomey Calavi Research Site</v>
      </c>
      <c r="DG695" s="3" t="str">
        <v>University of Abomey Calavi Research Site</v>
      </c>
      <c r="DH695" s="3" t="str">
        <v>University of Abomey Calavi Research Site</v>
      </c>
      <c r="DI695" s="3" t="str">
        <v>University of Abomey Calavi Research Site</v>
      </c>
      <c r="DJ695" s="3" t="str">
        <v>University of Abomey Calavi Research Site</v>
      </c>
      <c r="DK695" s="3" t="str">
        <v>University of Abomey Calavi Research Site</v>
      </c>
      <c r="DL695" s="3" t="str">
        <v>University of Abomey Calavi Research Site</v>
      </c>
      <c r="DM695" s="3" t="str">
        <v>University of Abomey Calavi Research Site</v>
      </c>
      <c r="DN695" s="3" t="str">
        <v>University of Abomey Calavi Research Site</v>
      </c>
      <c r="DO695" s="3" t="str">
        <v>University of Abomey Calavi Research Site</v>
      </c>
      <c r="DP695" s="3" t="str">
        <v>University of Abomey Calavi Research Site</v>
      </c>
    </row>
    <row r="696" spans="1:120" ht="14.5" x14ac:dyDescent="0.35">
      <c r="A696" s="3">
        <v>13.0784</v>
      </c>
      <c r="B696" s="3">
        <v>77.5792</v>
      </c>
      <c r="C696" s="3" t="s">
        <v>13662</v>
      </c>
      <c r="D696" s="3" t="s">
        <v>112</v>
      </c>
      <c r="E696" s="3" t="s">
        <v>13663</v>
      </c>
      <c r="F696" s="3">
        <v>500</v>
      </c>
      <c r="G696"/>
      <c r="H696" s="3" t="str">
        <f>CONCATENATE(site_list[[#This Row],[Country]],site_list[[#This Row],[Site.ID]])</f>
        <v>IndiaUniversity of Agricultural Sciences, Bangalore</v>
      </c>
      <c r="BB696" s="3" t="str">
        <v>University of Agricultural Sciences, Bangalore</v>
      </c>
      <c r="BC696" s="3" t="str">
        <v>University of Agricultural Sciences, Bangalore</v>
      </c>
      <c r="BD696" s="3" t="str">
        <v>University of Agricultural Sciences, Bangalore</v>
      </c>
      <c r="BE696" s="3" t="str">
        <v>University of Agricultural Sciences, Bangalore</v>
      </c>
      <c r="BF696" s="3" t="str">
        <v>University of Agricultural Sciences, Bangalore</v>
      </c>
      <c r="BG696" s="3" t="str">
        <v>University of Agricultural Sciences, Bangalore</v>
      </c>
      <c r="BH696" s="3" t="str">
        <v>University of Agricultural Sciences, Bangalore</v>
      </c>
      <c r="BI696" s="3" t="str">
        <v>University of Agricultural Sciences, Bangalore</v>
      </c>
      <c r="BJ696" s="3" t="str">
        <v>University of Agricultural Sciences, Bangalore</v>
      </c>
      <c r="BK696" s="3" t="str">
        <v>University of Agricultural Sciences, Bangalore</v>
      </c>
      <c r="BL696" s="3" t="str">
        <v>University of Agricultural Sciences, Bangalore</v>
      </c>
      <c r="BM696" s="3" t="str">
        <v>University of Agricultural Sciences, Bangalore</v>
      </c>
      <c r="BN696" s="3" t="str">
        <v>University of Agricultural Sciences, Bangalore</v>
      </c>
      <c r="BO696" s="3" t="str">
        <v>University of Agricultural Sciences, Bangalore</v>
      </c>
      <c r="BP696" s="3" t="str">
        <v>University of Agricultural Sciences, Bangalore</v>
      </c>
      <c r="BQ696" s="3" t="str">
        <v>University of Agricultural Sciences, Bangalore</v>
      </c>
      <c r="BR696" s="3" t="str">
        <v>University of Agricultural Sciences, Bangalore</v>
      </c>
      <c r="BS696" s="3" t="str">
        <v>University of Agricultural Sciences, Bangalore</v>
      </c>
      <c r="BT696" s="3" t="str">
        <v>University of Agricultural Sciences, Bangalore</v>
      </c>
      <c r="BU696" s="3" t="str">
        <v>University of Agricultural Sciences, Bangalore</v>
      </c>
      <c r="BV696" s="3" t="str">
        <v>University of Agricultural Sciences, Bangalore</v>
      </c>
      <c r="BW696" s="3" t="str">
        <v>University of Agricultural Sciences, Bangalore</v>
      </c>
      <c r="BX696" s="3" t="str">
        <v>University of Agricultural Sciences, Bangalore</v>
      </c>
      <c r="BY696" s="3" t="str">
        <v>University of Agricultural Sciences, Bangalore</v>
      </c>
      <c r="BZ696" s="3" t="str">
        <v>University of Agricultural Sciences, Bangalore</v>
      </c>
      <c r="CA696" s="3" t="str">
        <v>University of Agricultural Sciences, Bangalore</v>
      </c>
      <c r="CB696" s="3" t="str">
        <v>University of Agricultural Sciences, Bangalore</v>
      </c>
      <c r="CC696" s="3" t="str">
        <v>University of Agricultural Sciences, Bangalore</v>
      </c>
      <c r="CD696" s="3" t="str">
        <v>University of Agricultural Sciences, Bangalore</v>
      </c>
      <c r="CE696" s="3" t="str">
        <v>University of Agricultural Sciences, Bangalore</v>
      </c>
      <c r="CF696" s="3" t="str">
        <v>University of Agricultural Sciences, Bangalore</v>
      </c>
      <c r="CG696" s="3" t="str">
        <v>University of Agricultural Sciences, Bangalore</v>
      </c>
      <c r="CK696" s="3" t="str">
        <v>University of Agricultural Sciences, Bangalore</v>
      </c>
      <c r="CM696" s="3" t="str">
        <v>University of Agricultural Sciences, Bangalore</v>
      </c>
      <c r="CN696" s="3" t="str">
        <v>University of Agricultural Sciences, Bangalore</v>
      </c>
      <c r="CO696" s="3" t="str">
        <v>University of Agricultural Sciences, Bangalore</v>
      </c>
      <c r="CP696" s="3" t="str">
        <v>University of Agricultural Sciences, Bangalore</v>
      </c>
      <c r="CQ696" s="3" t="str">
        <v>University of Agricultural Sciences, Bangalore</v>
      </c>
      <c r="CR696" s="3" t="str">
        <v>University of Agricultural Sciences, Bangalore</v>
      </c>
      <c r="CS696" s="3" t="str">
        <v>University of Agricultural Sciences, Bangalore</v>
      </c>
      <c r="CT696" s="3" t="str">
        <v>University of Agricultural Sciences, Bangalore</v>
      </c>
      <c r="CU696" s="3" t="str">
        <v>University of Agricultural Sciences, Bangalore</v>
      </c>
      <c r="CV696" s="3" t="str">
        <v>University of Agricultural Sciences, Bangalore</v>
      </c>
      <c r="CW696" s="3" t="str">
        <v>University of Agricultural Sciences, Bangalore</v>
      </c>
      <c r="CX696" s="3" t="str">
        <v>University of Agricultural Sciences, Bangalore</v>
      </c>
      <c r="CY696" s="3" t="str">
        <v>University of Agricultural Sciences, Bangalore</v>
      </c>
      <c r="CZ696" s="3" t="str">
        <v>University of Agricultural Sciences, Bangalore</v>
      </c>
      <c r="DA696" s="3" t="str">
        <v>University of Agricultural Sciences, Bangalore</v>
      </c>
      <c r="DB696" s="3" t="str">
        <v>University of Agricultural Sciences, Bangalore</v>
      </c>
      <c r="DC696" s="3" t="str">
        <v>University of Agricultural Sciences, Bangalore</v>
      </c>
      <c r="DD696" s="3" t="str">
        <v>University of Agricultural Sciences, Bangalore</v>
      </c>
      <c r="DE696" s="3" t="str">
        <v>University of Agricultural Sciences, Bangalore</v>
      </c>
      <c r="DF696" s="3" t="str">
        <v>University of Agricultural Sciences, Bangalore</v>
      </c>
      <c r="DG696" s="3" t="str">
        <v>University of Agricultural Sciences, Bangalore</v>
      </c>
      <c r="DH696" s="3" t="str">
        <v>University of Agricultural Sciences, Bangalore</v>
      </c>
      <c r="DI696" s="3" t="str">
        <v>University of Agricultural Sciences, Bangalore</v>
      </c>
      <c r="DJ696" s="3" t="str">
        <v>University of Agricultural Sciences, Bangalore</v>
      </c>
      <c r="DK696" s="3" t="str">
        <v>University of Agricultural Sciences, Bangalore</v>
      </c>
      <c r="DL696" s="3" t="str">
        <v>University of Agricultural Sciences, Bangalore</v>
      </c>
      <c r="DM696" s="3" t="str">
        <v>University of Agricultural Sciences, Bangalore</v>
      </c>
      <c r="DN696" s="3" t="str">
        <v>University of Agricultural Sciences, Bangalore</v>
      </c>
      <c r="DO696" s="3" t="str">
        <v>University of Agricultural Sciences, Bangalore</v>
      </c>
      <c r="DP696" s="3" t="str">
        <v>University of Agricultural Sciences, Bangalore</v>
      </c>
    </row>
    <row r="697" spans="1:120" ht="14.5" x14ac:dyDescent="0.35">
      <c r="A697" s="3">
        <v>6.3941999999999997</v>
      </c>
      <c r="B697" s="3">
        <v>5.6308999999999996</v>
      </c>
      <c r="C697" s="3" t="s">
        <v>196</v>
      </c>
      <c r="D697" s="3" t="s">
        <v>107</v>
      </c>
      <c r="E697" s="3" t="s">
        <v>462</v>
      </c>
      <c r="F697" s="3">
        <v>1000</v>
      </c>
      <c r="G697"/>
      <c r="H697" s="3" t="str">
        <f>CONCATENATE(site_list[[#This Row],[Country]],site_list[[#This Row],[Site.ID]])</f>
        <v>NigeriaUniversity of Benin Horticultural Garden</v>
      </c>
      <c r="BB697" s="3" t="str">
        <v>University of Benin Horticultural Garden</v>
      </c>
      <c r="BC697" s="3" t="str">
        <v>University of Benin Horticultural Garden</v>
      </c>
      <c r="BD697" s="3" t="str">
        <v>University of Benin Horticultural Garden</v>
      </c>
      <c r="BE697" s="3" t="str">
        <v>University of Benin Horticultural Garden</v>
      </c>
      <c r="BF697" s="3" t="str">
        <v>University of Benin Horticultural Garden</v>
      </c>
      <c r="BG697" s="3" t="str">
        <v>University of Benin Horticultural Garden</v>
      </c>
      <c r="BH697" s="3" t="str">
        <v>University of Benin Horticultural Garden</v>
      </c>
      <c r="BI697" s="3" t="str">
        <v>University of Benin Horticultural Garden</v>
      </c>
      <c r="BJ697" s="3" t="str">
        <v>University of Benin Horticultural Garden</v>
      </c>
      <c r="BK697" s="3" t="str">
        <v>University of Benin Horticultural Garden</v>
      </c>
      <c r="BL697" s="3" t="str">
        <v>University of Benin Horticultural Garden</v>
      </c>
      <c r="BM697" s="3" t="str">
        <v>University of Benin Horticultural Garden</v>
      </c>
      <c r="BN697" s="3" t="str">
        <v>University of Benin Horticultural Garden</v>
      </c>
      <c r="BO697" s="3" t="str">
        <v>University of Benin Horticultural Garden</v>
      </c>
      <c r="BP697" s="3" t="str">
        <v>University of Benin Horticultural Garden</v>
      </c>
      <c r="BQ697" s="3" t="str">
        <v>University of Benin Horticultural Garden</v>
      </c>
      <c r="BR697" s="3" t="str">
        <v>University of Benin Horticultural Garden</v>
      </c>
      <c r="BS697" s="3" t="str">
        <v>University of Benin Horticultural Garden</v>
      </c>
      <c r="BT697" s="3" t="str">
        <v>University of Benin Horticultural Garden</v>
      </c>
      <c r="BU697" s="3" t="str">
        <v>University of Benin Horticultural Garden</v>
      </c>
      <c r="BV697" s="3" t="str">
        <v>University of Benin Horticultural Garden</v>
      </c>
      <c r="BW697" s="3" t="str">
        <v>University of Benin Horticultural Garden</v>
      </c>
      <c r="BX697" s="3" t="str">
        <v>University of Benin Horticultural Garden</v>
      </c>
      <c r="BY697" s="3" t="str">
        <v>University of Benin Horticultural Garden</v>
      </c>
      <c r="BZ697" s="3" t="str">
        <v>University of Benin Horticultural Garden</v>
      </c>
      <c r="CA697" s="3" t="str">
        <v>University of Benin Horticultural Garden</v>
      </c>
      <c r="CB697" s="3" t="str">
        <v>University of Benin Horticultural Garden</v>
      </c>
      <c r="CC697" s="3" t="str">
        <v>University of Benin Horticultural Garden</v>
      </c>
      <c r="CD697" s="3" t="str">
        <v>University of Benin Horticultural Garden</v>
      </c>
      <c r="CE697" s="3" t="str">
        <v>University of Benin Horticultural Garden</v>
      </c>
      <c r="CF697" s="3" t="str">
        <v>University of Benin Horticultural Garden</v>
      </c>
      <c r="CG697" s="3" t="str">
        <v>University of Benin Horticultural Garden</v>
      </c>
      <c r="CK697" s="3" t="str">
        <v>University of Benin Horticultural Garden</v>
      </c>
      <c r="CM697" s="3" t="str">
        <v>University of Benin Horticultural Garden</v>
      </c>
      <c r="CN697" s="3" t="str">
        <v>University of Benin Horticultural Garden</v>
      </c>
      <c r="CO697" s="3" t="str">
        <v>University of Benin Horticultural Garden</v>
      </c>
      <c r="CP697" s="3" t="str">
        <v>University of Benin Horticultural Garden</v>
      </c>
      <c r="CQ697" s="3" t="str">
        <v>University of Benin Horticultural Garden</v>
      </c>
      <c r="CR697" s="3" t="str">
        <v>University of Benin Horticultural Garden</v>
      </c>
      <c r="CS697" s="3" t="str">
        <v>University of Benin Horticultural Garden</v>
      </c>
      <c r="CT697" s="3" t="str">
        <v>University of Benin Horticultural Garden</v>
      </c>
      <c r="CU697" s="3" t="str">
        <v>University of Benin Horticultural Garden</v>
      </c>
      <c r="CV697" s="3" t="str">
        <v>University of Benin Horticultural Garden</v>
      </c>
      <c r="CW697" s="3" t="str">
        <v>University of Benin Horticultural Garden</v>
      </c>
      <c r="CX697" s="3" t="str">
        <v>University of Benin Horticultural Garden</v>
      </c>
      <c r="CY697" s="3" t="str">
        <v>University of Benin Horticultural Garden</v>
      </c>
      <c r="CZ697" s="3" t="str">
        <v>University of Benin Horticultural Garden</v>
      </c>
      <c r="DA697" s="3" t="str">
        <v>University of Benin Horticultural Garden</v>
      </c>
      <c r="DB697" s="3" t="str">
        <v>University of Benin Horticultural Garden</v>
      </c>
      <c r="DC697" s="3" t="str">
        <v>University of Benin Horticultural Garden</v>
      </c>
      <c r="DD697" s="3" t="str">
        <v>University of Benin Horticultural Garden</v>
      </c>
      <c r="DE697" s="3" t="str">
        <v>University of Benin Horticultural Garden</v>
      </c>
      <c r="DF697" s="3" t="str">
        <v>University of Benin Horticultural Garden</v>
      </c>
      <c r="DG697" s="3" t="str">
        <v>University of Benin Horticultural Garden</v>
      </c>
      <c r="DH697" s="3" t="str">
        <v>University of Benin Horticultural Garden</v>
      </c>
      <c r="DI697" s="3" t="str">
        <v>University of Benin Horticultural Garden</v>
      </c>
      <c r="DJ697" s="3" t="str">
        <v>University of Benin Horticultural Garden</v>
      </c>
      <c r="DK697" s="3" t="str">
        <v>University of Benin Horticultural Garden</v>
      </c>
      <c r="DL697" s="3" t="str">
        <v>University of Benin Horticultural Garden</v>
      </c>
      <c r="DM697" s="3" t="str">
        <v>University of Benin Horticultural Garden</v>
      </c>
      <c r="DN697" s="3" t="str">
        <v>University of Benin Horticultural Garden</v>
      </c>
      <c r="DO697" s="3" t="str">
        <v>University of Benin Horticultural Garden</v>
      </c>
      <c r="DP697" s="3" t="str">
        <v>University of Benin Horticultural Garden</v>
      </c>
    </row>
    <row r="698" spans="1:120" ht="14.5" x14ac:dyDescent="0.35">
      <c r="A698" s="3">
        <v>6.3941999999999997</v>
      </c>
      <c r="B698" s="3">
        <v>5.6308999999999996</v>
      </c>
      <c r="C698" s="3" t="s">
        <v>196</v>
      </c>
      <c r="D698" s="3" t="s">
        <v>107</v>
      </c>
      <c r="E698" s="3" t="s">
        <v>463</v>
      </c>
      <c r="F698" s="3">
        <v>1000</v>
      </c>
      <c r="G698"/>
      <c r="H698" s="3" t="str">
        <f>CONCATENATE(site_list[[#This Row],[Country]],site_list[[#This Row],[Site.ID]])</f>
        <v>NigeriaUniversity of Benin Research Farm</v>
      </c>
      <c r="BB698" s="3" t="str">
        <v>University of Benin Research Farm</v>
      </c>
      <c r="BC698" s="3" t="str">
        <v>University of Benin Research Farm</v>
      </c>
      <c r="BD698" s="3" t="str">
        <v>University of Benin Research Farm</v>
      </c>
      <c r="BE698" s="3" t="str">
        <v>University of Benin Research Farm</v>
      </c>
      <c r="BF698" s="3" t="str">
        <v>University of Benin Research Farm</v>
      </c>
      <c r="BG698" s="3" t="str">
        <v>University of Benin Research Farm</v>
      </c>
      <c r="BH698" s="3" t="str">
        <v>University of Benin Research Farm</v>
      </c>
      <c r="BI698" s="3" t="str">
        <v>University of Benin Research Farm</v>
      </c>
      <c r="BJ698" s="3" t="str">
        <v>University of Benin Research Farm</v>
      </c>
      <c r="BK698" s="3" t="str">
        <v>University of Benin Research Farm</v>
      </c>
      <c r="BL698" s="3" t="str">
        <v>University of Benin Research Farm</v>
      </c>
      <c r="BM698" s="3" t="str">
        <v>University of Benin Research Farm</v>
      </c>
      <c r="BN698" s="3" t="str">
        <v>University of Benin Research Farm</v>
      </c>
      <c r="BO698" s="3" t="str">
        <v>University of Benin Research Farm</v>
      </c>
      <c r="BP698" s="3" t="str">
        <v>University of Benin Research Farm</v>
      </c>
      <c r="BQ698" s="3" t="str">
        <v>University of Benin Research Farm</v>
      </c>
      <c r="BR698" s="3" t="str">
        <v>University of Benin Research Farm</v>
      </c>
      <c r="BS698" s="3" t="str">
        <v>University of Benin Research Farm</v>
      </c>
      <c r="BT698" s="3" t="str">
        <v>University of Benin Research Farm</v>
      </c>
      <c r="BU698" s="3" t="str">
        <v>University of Benin Research Farm</v>
      </c>
      <c r="BV698" s="3" t="str">
        <v>University of Benin Research Farm</v>
      </c>
      <c r="BW698" s="3" t="str">
        <v>University of Benin Research Farm</v>
      </c>
      <c r="BX698" s="3" t="str">
        <v>University of Benin Research Farm</v>
      </c>
      <c r="BY698" s="3" t="str">
        <v>University of Benin Research Farm</v>
      </c>
      <c r="BZ698" s="3" t="str">
        <v>University of Benin Research Farm</v>
      </c>
      <c r="CA698" s="3" t="str">
        <v>University of Benin Research Farm</v>
      </c>
      <c r="CB698" s="3" t="str">
        <v>University of Benin Research Farm</v>
      </c>
      <c r="CC698" s="3" t="str">
        <v>University of Benin Research Farm</v>
      </c>
      <c r="CD698" s="3" t="str">
        <v>University of Benin Research Farm</v>
      </c>
      <c r="CE698" s="3" t="str">
        <v>University of Benin Research Farm</v>
      </c>
      <c r="CF698" s="3" t="str">
        <v>University of Benin Research Farm</v>
      </c>
      <c r="CG698" s="3" t="str">
        <v>University of Benin Research Farm</v>
      </c>
      <c r="CK698" s="3" t="str">
        <v>University of Benin Research Farm</v>
      </c>
      <c r="CM698" s="3" t="str">
        <v>University of Benin Research Farm</v>
      </c>
      <c r="CN698" s="3" t="str">
        <v>University of Benin Research Farm</v>
      </c>
      <c r="CO698" s="3" t="str">
        <v>University of Benin Research Farm</v>
      </c>
      <c r="CP698" s="3" t="str">
        <v>University of Benin Research Farm</v>
      </c>
      <c r="CQ698" s="3" t="str">
        <v>University of Benin Research Farm</v>
      </c>
      <c r="CR698" s="3" t="str">
        <v>University of Benin Research Farm</v>
      </c>
      <c r="CS698" s="3" t="str">
        <v>University of Benin Research Farm</v>
      </c>
      <c r="CT698" s="3" t="str">
        <v>University of Benin Research Farm</v>
      </c>
      <c r="CU698" s="3" t="str">
        <v>University of Benin Research Farm</v>
      </c>
      <c r="CV698" s="3" t="str">
        <v>University of Benin Research Farm</v>
      </c>
      <c r="CW698" s="3" t="str">
        <v>University of Benin Research Farm</v>
      </c>
      <c r="CX698" s="3" t="str">
        <v>University of Benin Research Farm</v>
      </c>
      <c r="CY698" s="3" t="str">
        <v>University of Benin Research Farm</v>
      </c>
      <c r="CZ698" s="3" t="str">
        <v>University of Benin Research Farm</v>
      </c>
      <c r="DA698" s="3" t="str">
        <v>University of Benin Research Farm</v>
      </c>
      <c r="DB698" s="3" t="str">
        <v>University of Benin Research Farm</v>
      </c>
      <c r="DC698" s="3" t="str">
        <v>University of Benin Research Farm</v>
      </c>
      <c r="DD698" s="3" t="str">
        <v>University of Benin Research Farm</v>
      </c>
      <c r="DE698" s="3" t="str">
        <v>University of Benin Research Farm</v>
      </c>
      <c r="DF698" s="3" t="str">
        <v>University of Benin Research Farm</v>
      </c>
      <c r="DG698" s="3" t="str">
        <v>University of Benin Research Farm</v>
      </c>
      <c r="DH698" s="3" t="str">
        <v>University of Benin Research Farm</v>
      </c>
      <c r="DI698" s="3" t="str">
        <v>University of Benin Research Farm</v>
      </c>
      <c r="DJ698" s="3" t="str">
        <v>University of Benin Research Farm</v>
      </c>
      <c r="DK698" s="3" t="str">
        <v>University of Benin Research Farm</v>
      </c>
      <c r="DL698" s="3" t="str">
        <v>University of Benin Research Farm</v>
      </c>
      <c r="DM698" s="3" t="str">
        <v>University of Benin Research Farm</v>
      </c>
      <c r="DN698" s="3" t="str">
        <v>University of Benin Research Farm</v>
      </c>
      <c r="DO698" s="3" t="str">
        <v>University of Benin Research Farm</v>
      </c>
      <c r="DP698" s="3" t="str">
        <v>University of Benin Research Farm</v>
      </c>
    </row>
    <row r="699" spans="1:120" ht="14.5" x14ac:dyDescent="0.35">
      <c r="A699" s="3">
        <v>6.3930999999999996</v>
      </c>
      <c r="B699" s="3">
        <v>5.6195000000000004</v>
      </c>
      <c r="C699" s="3" t="s">
        <v>196</v>
      </c>
      <c r="D699" s="3" t="s">
        <v>107</v>
      </c>
      <c r="E699" s="3" t="s">
        <v>7794</v>
      </c>
      <c r="F699" s="3">
        <v>550</v>
      </c>
      <c r="G699"/>
      <c r="H699" s="3" t="str">
        <f>CONCATENATE(site_list[[#This Row],[Country]],site_list[[#This Row],[Site.ID]])</f>
        <v>NigeriaUniversity of Benin Teaching and Research Farm</v>
      </c>
      <c r="BB699" s="3" t="str">
        <v>University of Benin Teaching and Research Farm</v>
      </c>
      <c r="BC699" s="3" t="str">
        <v>University of Benin Teaching and Research Farm</v>
      </c>
      <c r="BD699" s="3" t="str">
        <v>University of Benin Teaching and Research Farm</v>
      </c>
      <c r="BE699" s="3" t="str">
        <v>University of Benin Teaching and Research Farm</v>
      </c>
      <c r="BF699" s="3" t="str">
        <v>University of Benin Teaching and Research Farm</v>
      </c>
      <c r="BG699" s="3" t="str">
        <v>University of Benin Teaching and Research Farm</v>
      </c>
      <c r="BH699" s="3" t="str">
        <v>University of Benin Teaching and Research Farm</v>
      </c>
      <c r="BI699" s="3" t="str">
        <v>University of Benin Teaching and Research Farm</v>
      </c>
      <c r="BJ699" s="3" t="str">
        <v>University of Benin Teaching and Research Farm</v>
      </c>
      <c r="BK699" s="3" t="str">
        <v>University of Benin Teaching and Research Farm</v>
      </c>
      <c r="BL699" s="3" t="str">
        <v>University of Benin Teaching and Research Farm</v>
      </c>
      <c r="BM699" s="3" t="str">
        <v>University of Benin Teaching and Research Farm</v>
      </c>
      <c r="BN699" s="3" t="str">
        <v>University of Benin Teaching and Research Farm</v>
      </c>
      <c r="BO699" s="3" t="str">
        <v>University of Benin Teaching and Research Farm</v>
      </c>
      <c r="BP699" s="3" t="str">
        <v>University of Benin Teaching and Research Farm</v>
      </c>
      <c r="BQ699" s="3" t="str">
        <v>University of Benin Teaching and Research Farm</v>
      </c>
      <c r="BR699" s="3" t="str">
        <v>University of Benin Teaching and Research Farm</v>
      </c>
      <c r="BS699" s="3" t="str">
        <v>University of Benin Teaching and Research Farm</v>
      </c>
      <c r="BT699" s="3" t="str">
        <v>University of Benin Teaching and Research Farm</v>
      </c>
      <c r="BU699" s="3" t="str">
        <v>University of Benin Teaching and Research Farm</v>
      </c>
      <c r="BV699" s="3" t="str">
        <v>University of Benin Teaching and Research Farm</v>
      </c>
      <c r="BW699" s="3" t="str">
        <v>University of Benin Teaching and Research Farm</v>
      </c>
      <c r="BX699" s="3" t="str">
        <v>University of Benin Teaching and Research Farm</v>
      </c>
      <c r="BY699" s="3" t="str">
        <v>University of Benin Teaching and Research Farm</v>
      </c>
      <c r="BZ699" s="3" t="str">
        <v>University of Benin Teaching and Research Farm</v>
      </c>
      <c r="CA699" s="3" t="str">
        <v>University of Benin Teaching and Research Farm</v>
      </c>
      <c r="CB699" s="3" t="str">
        <v>University of Benin Teaching and Research Farm</v>
      </c>
      <c r="CC699" s="3" t="str">
        <v>University of Benin Teaching and Research Farm</v>
      </c>
      <c r="CD699" s="3" t="str">
        <v>University of Benin Teaching and Research Farm</v>
      </c>
      <c r="CE699" s="3" t="str">
        <v>University of Benin Teaching and Research Farm</v>
      </c>
      <c r="CF699" s="3" t="str">
        <v>University of Benin Teaching and Research Farm</v>
      </c>
      <c r="CG699" s="3" t="str">
        <v>University of Benin Teaching and Research Farm</v>
      </c>
      <c r="CK699" s="3" t="str">
        <v>University of Benin Teaching and Research Farm</v>
      </c>
      <c r="CM699" s="3" t="str">
        <v>University of Benin Teaching and Research Farm</v>
      </c>
      <c r="CN699" s="3" t="str">
        <v>University of Benin Teaching and Research Farm</v>
      </c>
      <c r="CO699" s="3" t="str">
        <v>University of Benin Teaching and Research Farm</v>
      </c>
      <c r="CP699" s="3" t="str">
        <v>University of Benin Teaching and Research Farm</v>
      </c>
      <c r="CQ699" s="3" t="str">
        <v>University of Benin Teaching and Research Farm</v>
      </c>
      <c r="CR699" s="3" t="str">
        <v>University of Benin Teaching and Research Farm</v>
      </c>
      <c r="CS699" s="3" t="str">
        <v>University of Benin Teaching and Research Farm</v>
      </c>
      <c r="CT699" s="3" t="str">
        <v>University of Benin Teaching and Research Farm</v>
      </c>
      <c r="CU699" s="3" t="str">
        <v>University of Benin Teaching and Research Farm</v>
      </c>
      <c r="CV699" s="3" t="str">
        <v>University of Benin Teaching and Research Farm</v>
      </c>
      <c r="CW699" s="3" t="str">
        <v>University of Benin Teaching and Research Farm</v>
      </c>
      <c r="CX699" s="3" t="str">
        <v>University of Benin Teaching and Research Farm</v>
      </c>
      <c r="CY699" s="3" t="str">
        <v>University of Benin Teaching and Research Farm</v>
      </c>
      <c r="CZ699" s="3" t="str">
        <v>University of Benin Teaching and Research Farm</v>
      </c>
      <c r="DA699" s="3" t="str">
        <v>University of Benin Teaching and Research Farm</v>
      </c>
      <c r="DB699" s="3" t="str">
        <v>University of Benin Teaching and Research Farm</v>
      </c>
      <c r="DC699" s="3" t="str">
        <v>University of Benin Teaching and Research Farm</v>
      </c>
      <c r="DD699" s="3" t="str">
        <v>University of Benin Teaching and Research Farm</v>
      </c>
      <c r="DE699" s="3" t="str">
        <v>University of Benin Teaching and Research Farm</v>
      </c>
      <c r="DF699" s="3" t="str">
        <v>University of Benin Teaching and Research Farm</v>
      </c>
      <c r="DG699" s="3" t="str">
        <v>University of Benin Teaching and Research Farm</v>
      </c>
      <c r="DH699" s="3" t="str">
        <v>University of Benin Teaching and Research Farm</v>
      </c>
      <c r="DI699" s="3" t="str">
        <v>University of Benin Teaching and Research Farm</v>
      </c>
      <c r="DJ699" s="3" t="str">
        <v>University of Benin Teaching and Research Farm</v>
      </c>
      <c r="DK699" s="3" t="str">
        <v>University of Benin Teaching and Research Farm</v>
      </c>
      <c r="DL699" s="3" t="str">
        <v>University of Benin Teaching and Research Farm</v>
      </c>
      <c r="DM699" s="3" t="str">
        <v>University of Benin Teaching and Research Farm</v>
      </c>
      <c r="DN699" s="3" t="str">
        <v>University of Benin Teaching and Research Farm</v>
      </c>
      <c r="DO699" s="3" t="str">
        <v>University of Benin Teaching and Research Farm</v>
      </c>
      <c r="DP699" s="3" t="str">
        <v>University of Benin Teaching and Research Farm</v>
      </c>
    </row>
    <row r="700" spans="1:120" ht="14.5" x14ac:dyDescent="0.35">
      <c r="A700" s="3">
        <v>4.9480000000000004</v>
      </c>
      <c r="B700" s="3">
        <v>8.3469999999999995</v>
      </c>
      <c r="C700" s="3" t="s">
        <v>196</v>
      </c>
      <c r="D700" s="3" t="s">
        <v>107</v>
      </c>
      <c r="E700" s="3" t="s">
        <v>464</v>
      </c>
      <c r="F700" s="3">
        <v>600</v>
      </c>
      <c r="G700"/>
      <c r="H700" s="3" t="str">
        <f>CONCATENATE(site_list[[#This Row],[Country]],site_list[[#This Row],[Site.ID]])</f>
        <v>NigeriaUniversity of Calabar</v>
      </c>
      <c r="BB700" s="3" t="str">
        <v>University of Calabar</v>
      </c>
      <c r="BC700" s="3" t="str">
        <v>University of Calabar</v>
      </c>
      <c r="BD700" s="3" t="str">
        <v>University of Calabar</v>
      </c>
      <c r="BE700" s="3" t="str">
        <v>University of Calabar</v>
      </c>
      <c r="BF700" s="3" t="str">
        <v>University of Calabar</v>
      </c>
      <c r="BG700" s="3" t="str">
        <v>University of Calabar</v>
      </c>
      <c r="BH700" s="3" t="str">
        <v>University of Calabar</v>
      </c>
      <c r="BI700" s="3" t="str">
        <v>University of Calabar</v>
      </c>
      <c r="BJ700" s="3" t="str">
        <v>University of Calabar</v>
      </c>
      <c r="BK700" s="3" t="str">
        <v>University of Calabar</v>
      </c>
      <c r="BL700" s="3" t="str">
        <v>University of Calabar</v>
      </c>
      <c r="BM700" s="3" t="str">
        <v>University of Calabar</v>
      </c>
      <c r="BN700" s="3" t="str">
        <v>University of Calabar</v>
      </c>
      <c r="BO700" s="3" t="str">
        <v>University of Calabar</v>
      </c>
      <c r="BP700" s="3" t="str">
        <v>University of Calabar</v>
      </c>
      <c r="BQ700" s="3" t="str">
        <v>University of Calabar</v>
      </c>
      <c r="BR700" s="3" t="str">
        <v>University of Calabar</v>
      </c>
      <c r="BS700" s="3" t="str">
        <v>University of Calabar</v>
      </c>
      <c r="BT700" s="3" t="str">
        <v>University of Calabar</v>
      </c>
      <c r="BU700" s="3" t="str">
        <v>University of Calabar</v>
      </c>
      <c r="BV700" s="3" t="str">
        <v>University of Calabar</v>
      </c>
      <c r="BW700" s="3" t="str">
        <v>University of Calabar</v>
      </c>
      <c r="BX700" s="3" t="str">
        <v>University of Calabar</v>
      </c>
      <c r="BY700" s="3" t="str">
        <v>University of Calabar</v>
      </c>
      <c r="BZ700" s="3" t="str">
        <v>University of Calabar</v>
      </c>
      <c r="CA700" s="3" t="str">
        <v>University of Calabar</v>
      </c>
      <c r="CB700" s="3" t="str">
        <v>University of Calabar</v>
      </c>
      <c r="CC700" s="3" t="str">
        <v>University of Calabar</v>
      </c>
      <c r="CD700" s="3" t="str">
        <v>University of Calabar</v>
      </c>
      <c r="CE700" s="3" t="str">
        <v>University of Calabar</v>
      </c>
      <c r="CF700" s="3" t="str">
        <v>University of Calabar</v>
      </c>
      <c r="CG700" s="3" t="str">
        <v>University of Calabar</v>
      </c>
      <c r="CK700" s="3" t="str">
        <v>University of Calabar</v>
      </c>
      <c r="CM700" s="3" t="str">
        <v>University of Calabar</v>
      </c>
      <c r="CN700" s="3" t="str">
        <v>University of Calabar</v>
      </c>
      <c r="CO700" s="3" t="str">
        <v>University of Calabar</v>
      </c>
      <c r="CP700" s="3" t="str">
        <v>University of Calabar</v>
      </c>
      <c r="CQ700" s="3" t="str">
        <v>University of Calabar</v>
      </c>
      <c r="CR700" s="3" t="str">
        <v>University of Calabar</v>
      </c>
      <c r="CS700" s="3" t="str">
        <v>University of Calabar</v>
      </c>
      <c r="CT700" s="3" t="str">
        <v>University of Calabar</v>
      </c>
      <c r="CU700" s="3" t="str">
        <v>University of Calabar</v>
      </c>
      <c r="CV700" s="3" t="str">
        <v>University of Calabar</v>
      </c>
      <c r="CW700" s="3" t="str">
        <v>University of Calabar</v>
      </c>
      <c r="CX700" s="3" t="str">
        <v>University of Calabar</v>
      </c>
      <c r="CY700" s="3" t="str">
        <v>University of Calabar</v>
      </c>
      <c r="CZ700" s="3" t="str">
        <v>University of Calabar</v>
      </c>
      <c r="DA700" s="3" t="str">
        <v>University of Calabar</v>
      </c>
      <c r="DB700" s="3" t="str">
        <v>University of Calabar</v>
      </c>
      <c r="DC700" s="3" t="str">
        <v>University of Calabar</v>
      </c>
      <c r="DD700" s="3" t="str">
        <v>University of Calabar</v>
      </c>
      <c r="DE700" s="3" t="str">
        <v>University of Calabar</v>
      </c>
      <c r="DF700" s="3" t="str">
        <v>University of Calabar</v>
      </c>
      <c r="DG700" s="3" t="str">
        <v>University of Calabar</v>
      </c>
      <c r="DH700" s="3" t="str">
        <v>University of Calabar</v>
      </c>
      <c r="DI700" s="3" t="str">
        <v>University of Calabar</v>
      </c>
      <c r="DJ700" s="3" t="str">
        <v>University of Calabar</v>
      </c>
      <c r="DK700" s="3" t="str">
        <v>University of Calabar</v>
      </c>
      <c r="DL700" s="3" t="str">
        <v>University of Calabar</v>
      </c>
      <c r="DM700" s="3" t="str">
        <v>University of Calabar</v>
      </c>
      <c r="DN700" s="3" t="str">
        <v>University of Calabar</v>
      </c>
      <c r="DO700" s="3" t="str">
        <v>University of Calabar</v>
      </c>
      <c r="DP700" s="3" t="str">
        <v>University of Calabar</v>
      </c>
    </row>
    <row r="701" spans="1:120" ht="14.5" x14ac:dyDescent="0.35">
      <c r="A701" s="3">
        <v>5.1040000000000001</v>
      </c>
      <c r="B701" s="3">
        <v>-1.286</v>
      </c>
      <c r="C701" s="3" t="s">
        <v>157</v>
      </c>
      <c r="D701" s="3" t="s">
        <v>107</v>
      </c>
      <c r="E701" s="3" t="s">
        <v>327</v>
      </c>
      <c r="F701" s="3">
        <v>1000</v>
      </c>
      <c r="G701"/>
      <c r="H701" s="3" t="str">
        <f>CONCATENATE(site_list[[#This Row],[Country]],site_list[[#This Row],[Site.ID]])</f>
        <v>GhanaUniversity of Cape Coast</v>
      </c>
      <c r="BB701" s="3" t="str">
        <v>University of Cape Coast</v>
      </c>
      <c r="BC701" s="3" t="str">
        <v>University of Cape Coast</v>
      </c>
      <c r="BD701" s="3" t="str">
        <v>University of Cape Coast</v>
      </c>
      <c r="BE701" s="3" t="str">
        <v>University of Cape Coast</v>
      </c>
      <c r="BF701" s="3" t="str">
        <v>University of Cape Coast</v>
      </c>
      <c r="BG701" s="3" t="str">
        <v>University of Cape Coast</v>
      </c>
      <c r="BH701" s="3" t="str">
        <v>University of Cape Coast</v>
      </c>
      <c r="BI701" s="3" t="str">
        <v>University of Cape Coast</v>
      </c>
      <c r="BJ701" s="3" t="str">
        <v>University of Cape Coast</v>
      </c>
      <c r="BK701" s="3" t="str">
        <v>University of Cape Coast</v>
      </c>
      <c r="BL701" s="3" t="str">
        <v>University of Cape Coast</v>
      </c>
      <c r="BM701" s="3" t="str">
        <v>University of Cape Coast</v>
      </c>
      <c r="BN701" s="3" t="str">
        <v>University of Cape Coast</v>
      </c>
      <c r="BO701" s="3" t="str">
        <v>University of Cape Coast</v>
      </c>
      <c r="BP701" s="3" t="str">
        <v>University of Cape Coast</v>
      </c>
      <c r="BQ701" s="3" t="str">
        <v>University of Cape Coast</v>
      </c>
      <c r="BR701" s="3" t="str">
        <v>University of Cape Coast</v>
      </c>
      <c r="BS701" s="3" t="str">
        <v>University of Cape Coast</v>
      </c>
      <c r="BT701" s="3" t="str">
        <v>University of Cape Coast</v>
      </c>
      <c r="BU701" s="3" t="str">
        <v>University of Cape Coast</v>
      </c>
      <c r="BV701" s="3" t="str">
        <v>University of Cape Coast</v>
      </c>
      <c r="BW701" s="3" t="str">
        <v>University of Cape Coast</v>
      </c>
      <c r="BX701" s="3" t="str">
        <v>University of Cape Coast</v>
      </c>
      <c r="BY701" s="3" t="str">
        <v>University of Cape Coast</v>
      </c>
      <c r="BZ701" s="3" t="str">
        <v>University of Cape Coast</v>
      </c>
      <c r="CA701" s="3" t="str">
        <v>University of Cape Coast</v>
      </c>
      <c r="CB701" s="3" t="str">
        <v>University of Cape Coast</v>
      </c>
      <c r="CC701" s="3" t="str">
        <v>University of Cape Coast</v>
      </c>
      <c r="CD701" s="3" t="str">
        <v>University of Cape Coast</v>
      </c>
      <c r="CE701" s="3" t="str">
        <v>University of Cape Coast</v>
      </c>
      <c r="CF701" s="3" t="str">
        <v>University of Cape Coast</v>
      </c>
      <c r="CG701" s="3" t="str">
        <v>University of Cape Coast</v>
      </c>
      <c r="CK701" s="3" t="str">
        <v>University of Cape Coast</v>
      </c>
      <c r="CM701" s="3" t="str">
        <v>University of Cape Coast</v>
      </c>
      <c r="CN701" s="3" t="str">
        <v>University of Cape Coast</v>
      </c>
      <c r="CO701" s="3" t="str">
        <v>University of Cape Coast</v>
      </c>
      <c r="CP701" s="3" t="str">
        <v>University of Cape Coast</v>
      </c>
      <c r="CQ701" s="3" t="str">
        <v>University of Cape Coast</v>
      </c>
      <c r="CR701" s="3" t="str">
        <v>University of Cape Coast</v>
      </c>
      <c r="CS701" s="3" t="str">
        <v>University of Cape Coast</v>
      </c>
      <c r="CT701" s="3" t="str">
        <v>University of Cape Coast</v>
      </c>
      <c r="CU701" s="3" t="str">
        <v>University of Cape Coast</v>
      </c>
      <c r="CV701" s="3" t="str">
        <v>University of Cape Coast</v>
      </c>
      <c r="CW701" s="3" t="str">
        <v>University of Cape Coast</v>
      </c>
      <c r="CX701" s="3" t="str">
        <v>University of Cape Coast</v>
      </c>
      <c r="CY701" s="3" t="str">
        <v>University of Cape Coast</v>
      </c>
      <c r="CZ701" s="3" t="str">
        <v>University of Cape Coast</v>
      </c>
      <c r="DA701" s="3" t="str">
        <v>University of Cape Coast</v>
      </c>
      <c r="DB701" s="3" t="str">
        <v>University of Cape Coast</v>
      </c>
      <c r="DC701" s="3" t="str">
        <v>University of Cape Coast</v>
      </c>
      <c r="DD701" s="3" t="str">
        <v>University of Cape Coast</v>
      </c>
      <c r="DE701" s="3" t="str">
        <v>University of Cape Coast</v>
      </c>
      <c r="DF701" s="3" t="str">
        <v>University of Cape Coast</v>
      </c>
      <c r="DG701" s="3" t="str">
        <v>University of Cape Coast</v>
      </c>
      <c r="DH701" s="3" t="str">
        <v>University of Cape Coast</v>
      </c>
      <c r="DI701" s="3" t="str">
        <v>University of Cape Coast</v>
      </c>
      <c r="DJ701" s="3" t="str">
        <v>University of Cape Coast</v>
      </c>
      <c r="DK701" s="3" t="str">
        <v>University of Cape Coast</v>
      </c>
      <c r="DL701" s="3" t="str">
        <v>University of Cape Coast</v>
      </c>
      <c r="DM701" s="3" t="str">
        <v>University of Cape Coast</v>
      </c>
      <c r="DN701" s="3" t="str">
        <v>University of Cape Coast</v>
      </c>
      <c r="DO701" s="3" t="str">
        <v>University of Cape Coast</v>
      </c>
      <c r="DP701" s="3" t="str">
        <v>University of Cape Coast</v>
      </c>
    </row>
    <row r="702" spans="1:120" ht="14.5" x14ac:dyDescent="0.35">
      <c r="A702" s="3">
        <v>5.4448299999999996</v>
      </c>
      <c r="B702" s="3">
        <v>10.06766</v>
      </c>
      <c r="C702" s="3" t="s">
        <v>121</v>
      </c>
      <c r="D702" s="3" t="s">
        <v>107</v>
      </c>
      <c r="E702" s="3" t="s">
        <v>7795</v>
      </c>
      <c r="F702" s="3">
        <v>300</v>
      </c>
      <c r="G702"/>
      <c r="H702" s="3" t="str">
        <f>CONCATENATE(site_list[[#This Row],[Country]],site_list[[#This Row],[Site.ID]])</f>
        <v>CameroonUniversity of Dschang</v>
      </c>
      <c r="BB702" s="3" t="str">
        <v>University of Dschang</v>
      </c>
      <c r="BC702" s="3" t="str">
        <v>University of Dschang</v>
      </c>
      <c r="BD702" s="3" t="str">
        <v>University of Dschang</v>
      </c>
      <c r="BE702" s="3" t="str">
        <v>University of Dschang</v>
      </c>
      <c r="BF702" s="3" t="str">
        <v>University of Dschang</v>
      </c>
      <c r="BG702" s="3" t="str">
        <v>University of Dschang</v>
      </c>
      <c r="BH702" s="3" t="str">
        <v>University of Dschang</v>
      </c>
      <c r="BI702" s="3" t="str">
        <v>University of Dschang</v>
      </c>
      <c r="BJ702" s="3" t="str">
        <v>University of Dschang</v>
      </c>
      <c r="BK702" s="3" t="str">
        <v>University of Dschang</v>
      </c>
      <c r="BL702" s="3" t="str">
        <v>University of Dschang</v>
      </c>
      <c r="BM702" s="3" t="str">
        <v>University of Dschang</v>
      </c>
      <c r="BN702" s="3" t="str">
        <v>University of Dschang</v>
      </c>
      <c r="BO702" s="3" t="str">
        <v>University of Dschang</v>
      </c>
      <c r="BP702" s="3" t="str">
        <v>University of Dschang</v>
      </c>
      <c r="BQ702" s="3" t="str">
        <v>University of Dschang</v>
      </c>
      <c r="BR702" s="3" t="str">
        <v>University of Dschang</v>
      </c>
      <c r="BS702" s="3" t="str">
        <v>University of Dschang</v>
      </c>
      <c r="BT702" s="3" t="str">
        <v>University of Dschang</v>
      </c>
      <c r="BU702" s="3" t="str">
        <v>University of Dschang</v>
      </c>
      <c r="BV702" s="3" t="str">
        <v>University of Dschang</v>
      </c>
      <c r="BW702" s="3" t="str">
        <v>University of Dschang</v>
      </c>
      <c r="BX702" s="3" t="str">
        <v>University of Dschang</v>
      </c>
      <c r="BY702" s="3" t="str">
        <v>University of Dschang</v>
      </c>
      <c r="BZ702" s="3" t="str">
        <v>University of Dschang</v>
      </c>
      <c r="CA702" s="3" t="str">
        <v>University of Dschang</v>
      </c>
      <c r="CB702" s="3" t="str">
        <v>University of Dschang</v>
      </c>
      <c r="CC702" s="3" t="str">
        <v>University of Dschang</v>
      </c>
      <c r="CD702" s="3" t="str">
        <v>University of Dschang</v>
      </c>
      <c r="CE702" s="3" t="str">
        <v>University of Dschang</v>
      </c>
      <c r="CF702" s="3" t="str">
        <v>University of Dschang</v>
      </c>
      <c r="CG702" s="3" t="str">
        <v>University of Dschang</v>
      </c>
      <c r="CK702" s="3" t="str">
        <v>University of Dschang</v>
      </c>
      <c r="CM702" s="3" t="str">
        <v>University of Dschang</v>
      </c>
      <c r="CN702" s="3" t="str">
        <v>University of Dschang</v>
      </c>
      <c r="CO702" s="3" t="str">
        <v>University of Dschang</v>
      </c>
      <c r="CP702" s="3" t="str">
        <v>University of Dschang</v>
      </c>
      <c r="CQ702" s="3" t="str">
        <v>University of Dschang</v>
      </c>
      <c r="CR702" s="3" t="str">
        <v>University of Dschang</v>
      </c>
      <c r="CS702" s="3" t="str">
        <v>University of Dschang</v>
      </c>
      <c r="CT702" s="3" t="str">
        <v>University of Dschang</v>
      </c>
      <c r="CU702" s="3" t="str">
        <v>University of Dschang</v>
      </c>
      <c r="CV702" s="3" t="str">
        <v>University of Dschang</v>
      </c>
      <c r="CW702" s="3" t="str">
        <v>University of Dschang</v>
      </c>
      <c r="CX702" s="3" t="str">
        <v>University of Dschang</v>
      </c>
      <c r="CY702" s="3" t="str">
        <v>University of Dschang</v>
      </c>
      <c r="CZ702" s="3" t="str">
        <v>University of Dschang</v>
      </c>
      <c r="DA702" s="3" t="str">
        <v>University of Dschang</v>
      </c>
      <c r="DB702" s="3" t="str">
        <v>University of Dschang</v>
      </c>
      <c r="DC702" s="3" t="str">
        <v>University of Dschang</v>
      </c>
      <c r="DD702" s="3" t="str">
        <v>University of Dschang</v>
      </c>
      <c r="DE702" s="3" t="str">
        <v>University of Dschang</v>
      </c>
      <c r="DF702" s="3" t="str">
        <v>University of Dschang</v>
      </c>
      <c r="DG702" s="3" t="str">
        <v>University of Dschang</v>
      </c>
      <c r="DH702" s="3" t="str">
        <v>University of Dschang</v>
      </c>
      <c r="DI702" s="3" t="str">
        <v>University of Dschang</v>
      </c>
      <c r="DJ702" s="3" t="str">
        <v>University of Dschang</v>
      </c>
      <c r="DK702" s="3" t="str">
        <v>University of Dschang</v>
      </c>
      <c r="DL702" s="3" t="str">
        <v>University of Dschang</v>
      </c>
      <c r="DM702" s="3" t="str">
        <v>University of Dschang</v>
      </c>
      <c r="DN702" s="3" t="str">
        <v>University of Dschang</v>
      </c>
      <c r="DO702" s="3" t="str">
        <v>University of Dschang</v>
      </c>
      <c r="DP702" s="3" t="str">
        <v>University of Dschang</v>
      </c>
    </row>
    <row r="703" spans="1:120" ht="14.5" x14ac:dyDescent="0.35">
      <c r="A703" s="3">
        <v>0.57899999999999996</v>
      </c>
      <c r="B703" s="3">
        <v>35.305999999999997</v>
      </c>
      <c r="C703" s="3" t="s">
        <v>166</v>
      </c>
      <c r="D703" s="3" t="s">
        <v>107</v>
      </c>
      <c r="E703" s="3" t="s">
        <v>371</v>
      </c>
      <c r="F703" s="3">
        <v>500</v>
      </c>
      <c r="G703"/>
      <c r="H703" s="3" t="str">
        <f>CONCATENATE(site_list[[#This Row],[Country]],site_list[[#This Row],[Site.ID]])</f>
        <v>KenyaUniversity of Eldoret</v>
      </c>
      <c r="BB703" s="3" t="str">
        <v>University of Eldoret</v>
      </c>
      <c r="BC703" s="3" t="str">
        <v>University of Eldoret</v>
      </c>
      <c r="BD703" s="3" t="str">
        <v>University of Eldoret</v>
      </c>
      <c r="BE703" s="3" t="str">
        <v>University of Eldoret</v>
      </c>
      <c r="BF703" s="3" t="str">
        <v>University of Eldoret</v>
      </c>
      <c r="BG703" s="3" t="str">
        <v>University of Eldoret</v>
      </c>
      <c r="BH703" s="3" t="str">
        <v>University of Eldoret</v>
      </c>
      <c r="BI703" s="3" t="str">
        <v>University of Eldoret</v>
      </c>
      <c r="BJ703" s="3" t="str">
        <v>University of Eldoret</v>
      </c>
      <c r="BK703" s="3" t="str">
        <v>University of Eldoret</v>
      </c>
      <c r="BL703" s="3" t="str">
        <v>University of Eldoret</v>
      </c>
      <c r="BM703" s="3" t="str">
        <v>University of Eldoret</v>
      </c>
      <c r="BN703" s="3" t="str">
        <v>University of Eldoret</v>
      </c>
      <c r="BO703" s="3" t="str">
        <v>University of Eldoret</v>
      </c>
      <c r="BP703" s="3" t="str">
        <v>University of Eldoret</v>
      </c>
      <c r="BQ703" s="3" t="str">
        <v>University of Eldoret</v>
      </c>
      <c r="BR703" s="3" t="str">
        <v>University of Eldoret</v>
      </c>
      <c r="BS703" s="3" t="str">
        <v>University of Eldoret</v>
      </c>
      <c r="BT703" s="3" t="str">
        <v>University of Eldoret</v>
      </c>
      <c r="BU703" s="3" t="str">
        <v>University of Eldoret</v>
      </c>
      <c r="BV703" s="3" t="str">
        <v>University of Eldoret</v>
      </c>
      <c r="BW703" s="3" t="str">
        <v>University of Eldoret</v>
      </c>
      <c r="BX703" s="3" t="str">
        <v>University of Eldoret</v>
      </c>
      <c r="BY703" s="3" t="str">
        <v>University of Eldoret</v>
      </c>
      <c r="BZ703" s="3" t="str">
        <v>University of Eldoret</v>
      </c>
      <c r="CA703" s="3" t="str">
        <v>University of Eldoret</v>
      </c>
      <c r="CB703" s="3" t="str">
        <v>University of Eldoret</v>
      </c>
      <c r="CC703" s="3" t="str">
        <v>University of Eldoret</v>
      </c>
      <c r="CD703" s="3" t="str">
        <v>University of Eldoret</v>
      </c>
      <c r="CE703" s="3" t="str">
        <v>University of Eldoret</v>
      </c>
      <c r="CF703" s="3" t="str">
        <v>University of Eldoret</v>
      </c>
      <c r="CG703" s="3" t="str">
        <v>University of Eldoret</v>
      </c>
      <c r="CK703" s="3" t="str">
        <v>University of Eldoret</v>
      </c>
      <c r="CM703" s="3" t="str">
        <v>University of Eldoret</v>
      </c>
      <c r="CN703" s="3" t="str">
        <v>University of Eldoret</v>
      </c>
      <c r="CO703" s="3" t="str">
        <v>University of Eldoret</v>
      </c>
      <c r="CP703" s="3" t="str">
        <v>University of Eldoret</v>
      </c>
      <c r="CQ703" s="3" t="str">
        <v>University of Eldoret</v>
      </c>
      <c r="CR703" s="3" t="str">
        <v>University of Eldoret</v>
      </c>
      <c r="CS703" s="3" t="str">
        <v>University of Eldoret</v>
      </c>
      <c r="CT703" s="3" t="str">
        <v>University of Eldoret</v>
      </c>
      <c r="CU703" s="3" t="str">
        <v>University of Eldoret</v>
      </c>
      <c r="CV703" s="3" t="str">
        <v>University of Eldoret</v>
      </c>
      <c r="CW703" s="3" t="str">
        <v>University of Eldoret</v>
      </c>
      <c r="CX703" s="3" t="str">
        <v>University of Eldoret</v>
      </c>
      <c r="CY703" s="3" t="str">
        <v>University of Eldoret</v>
      </c>
      <c r="CZ703" s="3" t="str">
        <v>University of Eldoret</v>
      </c>
      <c r="DA703" s="3" t="str">
        <v>University of Eldoret</v>
      </c>
      <c r="DB703" s="3" t="str">
        <v>University of Eldoret</v>
      </c>
      <c r="DC703" s="3" t="str">
        <v>University of Eldoret</v>
      </c>
      <c r="DD703" s="3" t="str">
        <v>University of Eldoret</v>
      </c>
      <c r="DE703" s="3" t="str">
        <v>University of Eldoret</v>
      </c>
      <c r="DF703" s="3" t="str">
        <v>University of Eldoret</v>
      </c>
      <c r="DG703" s="3" t="str">
        <v>University of Eldoret</v>
      </c>
      <c r="DH703" s="3" t="str">
        <v>University of Eldoret</v>
      </c>
      <c r="DI703" s="3" t="str">
        <v>University of Eldoret</v>
      </c>
      <c r="DJ703" s="3" t="str">
        <v>University of Eldoret</v>
      </c>
      <c r="DK703" s="3" t="str">
        <v>University of Eldoret</v>
      </c>
      <c r="DL703" s="3" t="str">
        <v>University of Eldoret</v>
      </c>
      <c r="DM703" s="3" t="str">
        <v>University of Eldoret</v>
      </c>
      <c r="DN703" s="3" t="str">
        <v>University of Eldoret</v>
      </c>
      <c r="DO703" s="3" t="str">
        <v>University of Eldoret</v>
      </c>
      <c r="DP703" s="3" t="str">
        <v>University of Eldoret</v>
      </c>
    </row>
    <row r="704" spans="1:120" ht="14.5" x14ac:dyDescent="0.35">
      <c r="A704" s="3">
        <v>-0.5151</v>
      </c>
      <c r="B704" s="3">
        <v>37.456600000000002</v>
      </c>
      <c r="C704" s="3" t="s">
        <v>166</v>
      </c>
      <c r="D704" s="3" t="s">
        <v>112</v>
      </c>
      <c r="E704" s="3" t="s">
        <v>13623</v>
      </c>
      <c r="F704" s="3">
        <v>500</v>
      </c>
      <c r="G704"/>
      <c r="H704" s="3" t="str">
        <f>CONCATENATE(site_list[[#This Row],[Country]],site_list[[#This Row],[Site.ID]])</f>
        <v>KenyaUniversity of Embu Agricultural Demonstration Farm</v>
      </c>
      <c r="BB704" s="3" t="str">
        <v>University of Embu Agricultural Demonstration Farm</v>
      </c>
      <c r="BC704" s="3" t="str">
        <v>University of Embu Agricultural Demonstration Farm</v>
      </c>
      <c r="BD704" s="3" t="str">
        <v>University of Embu Agricultural Demonstration Farm</v>
      </c>
      <c r="BE704" s="3" t="str">
        <v>University of Embu Agricultural Demonstration Farm</v>
      </c>
      <c r="BF704" s="3" t="str">
        <v>University of Embu Agricultural Demonstration Farm</v>
      </c>
      <c r="BG704" s="3" t="str">
        <v>University of Embu Agricultural Demonstration Farm</v>
      </c>
      <c r="BH704" s="3" t="str">
        <v>University of Embu Agricultural Demonstration Farm</v>
      </c>
      <c r="BI704" s="3" t="str">
        <v>University of Embu Agricultural Demonstration Farm</v>
      </c>
      <c r="BJ704" s="3" t="str">
        <v>University of Embu Agricultural Demonstration Farm</v>
      </c>
      <c r="BK704" s="3" t="str">
        <v>University of Embu Agricultural Demonstration Farm</v>
      </c>
      <c r="BL704" s="3" t="str">
        <v>University of Embu Agricultural Demonstration Farm</v>
      </c>
      <c r="BM704" s="3" t="str">
        <v>University of Embu Agricultural Demonstration Farm</v>
      </c>
      <c r="BN704" s="3" t="str">
        <v>University of Embu Agricultural Demonstration Farm</v>
      </c>
      <c r="BO704" s="3" t="str">
        <v>University of Embu Agricultural Demonstration Farm</v>
      </c>
      <c r="BP704" s="3" t="str">
        <v>University of Embu Agricultural Demonstration Farm</v>
      </c>
      <c r="BQ704" s="3" t="str">
        <v>University of Embu Agricultural Demonstration Farm</v>
      </c>
      <c r="BR704" s="3" t="str">
        <v>University of Embu Agricultural Demonstration Farm</v>
      </c>
      <c r="BS704" s="3" t="str">
        <v>University of Embu Agricultural Demonstration Farm</v>
      </c>
      <c r="BT704" s="3" t="str">
        <v>University of Embu Agricultural Demonstration Farm</v>
      </c>
      <c r="BU704" s="3" t="str">
        <v>University of Embu Agricultural Demonstration Farm</v>
      </c>
      <c r="BV704" s="3" t="str">
        <v>University of Embu Agricultural Demonstration Farm</v>
      </c>
      <c r="BW704" s="3" t="str">
        <v>University of Embu Agricultural Demonstration Farm</v>
      </c>
      <c r="BX704" s="3" t="str">
        <v>University of Embu Agricultural Demonstration Farm</v>
      </c>
      <c r="BY704" s="3" t="str">
        <v>University of Embu Agricultural Demonstration Farm</v>
      </c>
      <c r="BZ704" s="3" t="str">
        <v>University of Embu Agricultural Demonstration Farm</v>
      </c>
      <c r="CA704" s="3" t="str">
        <v>University of Embu Agricultural Demonstration Farm</v>
      </c>
      <c r="CB704" s="3" t="str">
        <v>University of Embu Agricultural Demonstration Farm</v>
      </c>
      <c r="CC704" s="3" t="str">
        <v>University of Embu Agricultural Demonstration Farm</v>
      </c>
      <c r="CD704" s="3" t="str">
        <v>University of Embu Agricultural Demonstration Farm</v>
      </c>
      <c r="CE704" s="3" t="str">
        <v>University of Embu Agricultural Demonstration Farm</v>
      </c>
      <c r="CF704" s="3" t="str">
        <v>University of Embu Agricultural Demonstration Farm</v>
      </c>
      <c r="CG704" s="3" t="str">
        <v>University of Embu Agricultural Demonstration Farm</v>
      </c>
      <c r="CK704" s="3" t="str">
        <v>University of Embu Agricultural Demonstration Farm</v>
      </c>
      <c r="CM704" s="3" t="str">
        <v>University of Embu Agricultural Demonstration Farm</v>
      </c>
      <c r="CN704" s="3" t="str">
        <v>University of Embu Agricultural Demonstration Farm</v>
      </c>
      <c r="CO704" s="3" t="str">
        <v>University of Embu Agricultural Demonstration Farm</v>
      </c>
      <c r="CP704" s="3" t="str">
        <v>University of Embu Agricultural Demonstration Farm</v>
      </c>
      <c r="CQ704" s="3" t="str">
        <v>University of Embu Agricultural Demonstration Farm</v>
      </c>
      <c r="CR704" s="3" t="str">
        <v>University of Embu Agricultural Demonstration Farm</v>
      </c>
      <c r="CS704" s="3" t="str">
        <v>University of Embu Agricultural Demonstration Farm</v>
      </c>
      <c r="CT704" s="3" t="str">
        <v>University of Embu Agricultural Demonstration Farm</v>
      </c>
      <c r="CU704" s="3" t="str">
        <v>University of Embu Agricultural Demonstration Farm</v>
      </c>
      <c r="CV704" s="3" t="str">
        <v>University of Embu Agricultural Demonstration Farm</v>
      </c>
      <c r="CW704" s="3" t="str">
        <v>University of Embu Agricultural Demonstration Farm</v>
      </c>
      <c r="CX704" s="3" t="str">
        <v>University of Embu Agricultural Demonstration Farm</v>
      </c>
      <c r="CY704" s="3" t="str">
        <v>University of Embu Agricultural Demonstration Farm</v>
      </c>
      <c r="CZ704" s="3" t="str">
        <v>University of Embu Agricultural Demonstration Farm</v>
      </c>
      <c r="DA704" s="3" t="str">
        <v>University of Embu Agricultural Demonstration Farm</v>
      </c>
      <c r="DB704" s="3" t="str">
        <v>University of Embu Agricultural Demonstration Farm</v>
      </c>
      <c r="DC704" s="3" t="str">
        <v>University of Embu Agricultural Demonstration Farm</v>
      </c>
      <c r="DD704" s="3" t="str">
        <v>University of Embu Agricultural Demonstration Farm</v>
      </c>
      <c r="DE704" s="3" t="str">
        <v>University of Embu Agricultural Demonstration Farm</v>
      </c>
      <c r="DF704" s="3" t="str">
        <v>University of Embu Agricultural Demonstration Farm</v>
      </c>
      <c r="DG704" s="3" t="str">
        <v>University of Embu Agricultural Demonstration Farm</v>
      </c>
      <c r="DH704" s="3" t="str">
        <v>University of Embu Agricultural Demonstration Farm</v>
      </c>
      <c r="DI704" s="3" t="str">
        <v>University of Embu Agricultural Demonstration Farm</v>
      </c>
      <c r="DJ704" s="3" t="str">
        <v>University of Embu Agricultural Demonstration Farm</v>
      </c>
      <c r="DK704" s="3" t="str">
        <v>University of Embu Agricultural Demonstration Farm</v>
      </c>
      <c r="DL704" s="3" t="str">
        <v>University of Embu Agricultural Demonstration Farm</v>
      </c>
      <c r="DM704" s="3" t="str">
        <v>University of Embu Agricultural Demonstration Farm</v>
      </c>
      <c r="DN704" s="3" t="str">
        <v>University of Embu Agricultural Demonstration Farm</v>
      </c>
      <c r="DO704" s="3" t="str">
        <v>University of Embu Agricultural Demonstration Farm</v>
      </c>
      <c r="DP704" s="3" t="str">
        <v>University of Embu Agricultural Demonstration Farm</v>
      </c>
    </row>
    <row r="705" spans="1:120" ht="14.5" x14ac:dyDescent="0.35">
      <c r="A705" s="3">
        <v>7.2744</v>
      </c>
      <c r="B705" s="3">
        <v>-2.7982499999999999</v>
      </c>
      <c r="C705" s="3" t="s">
        <v>157</v>
      </c>
      <c r="D705" s="3" t="s">
        <v>112</v>
      </c>
      <c r="E705" s="3" t="s">
        <v>10310</v>
      </c>
      <c r="F705" s="3">
        <v>200</v>
      </c>
      <c r="G705"/>
      <c r="H705" s="3" t="str">
        <f>CONCATENATE(site_list[[#This Row],[Country]],site_list[[#This Row],[Site.ID]])</f>
        <v>GhanaUniversity of Energy,Dormaa Ahenkro Campus</v>
      </c>
      <c r="BB705" s="3" t="str">
        <v>University of Energy,Dormaa Ahenkro Campus</v>
      </c>
      <c r="BC705" s="3" t="str">
        <v>University of Energy,Dormaa Ahenkro Campus</v>
      </c>
      <c r="BD705" s="3" t="str">
        <v>University of Energy,Dormaa Ahenkro Campus</v>
      </c>
      <c r="BE705" s="3" t="str">
        <v>University of Energy,Dormaa Ahenkro Campus</v>
      </c>
      <c r="BF705" s="3" t="str">
        <v>University of Energy,Dormaa Ahenkro Campus</v>
      </c>
      <c r="BG705" s="3" t="str">
        <v>University of Energy,Dormaa Ahenkro Campus</v>
      </c>
      <c r="BH705" s="3" t="str">
        <v>University of Energy,Dormaa Ahenkro Campus</v>
      </c>
      <c r="BI705" s="3" t="str">
        <v>University of Energy,Dormaa Ahenkro Campus</v>
      </c>
      <c r="BJ705" s="3" t="str">
        <v>University of Energy,Dormaa Ahenkro Campus</v>
      </c>
      <c r="BK705" s="3" t="str">
        <v>University of Energy,Dormaa Ahenkro Campus</v>
      </c>
      <c r="BL705" s="3" t="str">
        <v>University of Energy,Dormaa Ahenkro Campus</v>
      </c>
      <c r="BM705" s="3" t="str">
        <v>University of Energy,Dormaa Ahenkro Campus</v>
      </c>
      <c r="BN705" s="3" t="str">
        <v>University of Energy,Dormaa Ahenkro Campus</v>
      </c>
      <c r="BO705" s="3" t="str">
        <v>University of Energy,Dormaa Ahenkro Campus</v>
      </c>
      <c r="BP705" s="3" t="str">
        <v>University of Energy,Dormaa Ahenkro Campus</v>
      </c>
      <c r="BQ705" s="3" t="str">
        <v>University of Energy,Dormaa Ahenkro Campus</v>
      </c>
      <c r="BR705" s="3" t="str">
        <v>University of Energy,Dormaa Ahenkro Campus</v>
      </c>
      <c r="BS705" s="3" t="str">
        <v>University of Energy,Dormaa Ahenkro Campus</v>
      </c>
      <c r="BT705" s="3" t="str">
        <v>University of Energy,Dormaa Ahenkro Campus</v>
      </c>
      <c r="BU705" s="3" t="str">
        <v>University of Energy,Dormaa Ahenkro Campus</v>
      </c>
      <c r="BV705" s="3" t="str">
        <v>University of Energy,Dormaa Ahenkro Campus</v>
      </c>
      <c r="BW705" s="3" t="str">
        <v>University of Energy,Dormaa Ahenkro Campus</v>
      </c>
      <c r="BX705" s="3" t="str">
        <v>University of Energy,Dormaa Ahenkro Campus</v>
      </c>
      <c r="BY705" s="3" t="str">
        <v>University of Energy,Dormaa Ahenkro Campus</v>
      </c>
      <c r="BZ705" s="3" t="str">
        <v>University of Energy,Dormaa Ahenkro Campus</v>
      </c>
      <c r="CA705" s="3" t="str">
        <v>University of Energy,Dormaa Ahenkro Campus</v>
      </c>
      <c r="CB705" s="3" t="str">
        <v>University of Energy,Dormaa Ahenkro Campus</v>
      </c>
      <c r="CC705" s="3" t="str">
        <v>University of Energy,Dormaa Ahenkro Campus</v>
      </c>
      <c r="CD705" s="3" t="str">
        <v>University of Energy,Dormaa Ahenkro Campus</v>
      </c>
      <c r="CE705" s="3" t="str">
        <v>University of Energy,Dormaa Ahenkro Campus</v>
      </c>
      <c r="CF705" s="3" t="str">
        <v>University of Energy,Dormaa Ahenkro Campus</v>
      </c>
      <c r="CG705" s="3" t="str">
        <v>University of Energy,Dormaa Ahenkro Campus</v>
      </c>
      <c r="CK705" s="3" t="str">
        <v>University of Energy,Dormaa Ahenkro Campus</v>
      </c>
      <c r="CM705" s="3" t="str">
        <v>University of Energy,Dormaa Ahenkro Campus</v>
      </c>
      <c r="CN705" s="3" t="str">
        <v>University of Energy,Dormaa Ahenkro Campus</v>
      </c>
      <c r="CO705" s="3" t="str">
        <v>University of Energy,Dormaa Ahenkro Campus</v>
      </c>
      <c r="CP705" s="3" t="str">
        <v>University of Energy,Dormaa Ahenkro Campus</v>
      </c>
      <c r="CQ705" s="3" t="str">
        <v>University of Energy,Dormaa Ahenkro Campus</v>
      </c>
      <c r="CR705" s="3" t="str">
        <v>University of Energy,Dormaa Ahenkro Campus</v>
      </c>
      <c r="CS705" s="3" t="str">
        <v>University of Energy,Dormaa Ahenkro Campus</v>
      </c>
      <c r="CT705" s="3" t="str">
        <v>University of Energy,Dormaa Ahenkro Campus</v>
      </c>
      <c r="CU705" s="3" t="str">
        <v>University of Energy,Dormaa Ahenkro Campus</v>
      </c>
      <c r="CV705" s="3" t="str">
        <v>University of Energy,Dormaa Ahenkro Campus</v>
      </c>
      <c r="CW705" s="3" t="str">
        <v>University of Energy,Dormaa Ahenkro Campus</v>
      </c>
      <c r="CX705" s="3" t="str">
        <v>University of Energy,Dormaa Ahenkro Campus</v>
      </c>
      <c r="CY705" s="3" t="str">
        <v>University of Energy,Dormaa Ahenkro Campus</v>
      </c>
      <c r="CZ705" s="3" t="str">
        <v>University of Energy,Dormaa Ahenkro Campus</v>
      </c>
      <c r="DA705" s="3" t="str">
        <v>University of Energy,Dormaa Ahenkro Campus</v>
      </c>
      <c r="DB705" s="3" t="str">
        <v>University of Energy,Dormaa Ahenkro Campus</v>
      </c>
      <c r="DC705" s="3" t="str">
        <v>University of Energy,Dormaa Ahenkro Campus</v>
      </c>
      <c r="DD705" s="3" t="str">
        <v>University of Energy,Dormaa Ahenkro Campus</v>
      </c>
      <c r="DE705" s="3" t="str">
        <v>University of Energy,Dormaa Ahenkro Campus</v>
      </c>
      <c r="DF705" s="3" t="str">
        <v>University of Energy,Dormaa Ahenkro Campus</v>
      </c>
      <c r="DG705" s="3" t="str">
        <v>University of Energy,Dormaa Ahenkro Campus</v>
      </c>
      <c r="DH705" s="3" t="str">
        <v>University of Energy,Dormaa Ahenkro Campus</v>
      </c>
      <c r="DI705" s="3" t="str">
        <v>University of Energy,Dormaa Ahenkro Campus</v>
      </c>
      <c r="DJ705" s="3" t="str">
        <v>University of Energy,Dormaa Ahenkro Campus</v>
      </c>
      <c r="DK705" s="3" t="str">
        <v>University of Energy,Dormaa Ahenkro Campus</v>
      </c>
      <c r="DL705" s="3" t="str">
        <v>University of Energy,Dormaa Ahenkro Campus</v>
      </c>
      <c r="DM705" s="3" t="str">
        <v>University of Energy,Dormaa Ahenkro Campus</v>
      </c>
      <c r="DN705" s="3" t="str">
        <v>University of Energy,Dormaa Ahenkro Campus</v>
      </c>
      <c r="DO705" s="3" t="str">
        <v>University of Energy,Dormaa Ahenkro Campus</v>
      </c>
      <c r="DP705" s="3" t="str">
        <v>University of Energy,Dormaa Ahenkro Campus</v>
      </c>
    </row>
    <row r="706" spans="1:120" ht="14.5" x14ac:dyDescent="0.35">
      <c r="A706" s="3">
        <v>-32.792900000000003</v>
      </c>
      <c r="B706" s="3">
        <v>26.8477</v>
      </c>
      <c r="C706" s="3" t="s">
        <v>215</v>
      </c>
      <c r="D706" s="3" t="s">
        <v>107</v>
      </c>
      <c r="E706" s="3" t="s">
        <v>518</v>
      </c>
      <c r="F706" s="3">
        <v>500</v>
      </c>
      <c r="G706"/>
      <c r="H706" s="3" t="str">
        <f>CONCATENATE(site_list[[#This Row],[Country]],site_list[[#This Row],[Site.ID]])</f>
        <v>South AfricaUniversity of Fort Hare Research Farm</v>
      </c>
      <c r="BB706" s="3" t="str">
        <v>University of Fort Hare Research Farm</v>
      </c>
      <c r="BC706" s="3" t="str">
        <v>University of Fort Hare Research Farm</v>
      </c>
      <c r="BD706" s="3" t="str">
        <v>University of Fort Hare Research Farm</v>
      </c>
      <c r="BE706" s="3" t="str">
        <v>University of Fort Hare Research Farm</v>
      </c>
      <c r="BF706" s="3" t="str">
        <v>University of Fort Hare Research Farm</v>
      </c>
      <c r="BG706" s="3" t="str">
        <v>University of Fort Hare Research Farm</v>
      </c>
      <c r="BH706" s="3" t="str">
        <v>University of Fort Hare Research Farm</v>
      </c>
      <c r="BI706" s="3" t="str">
        <v>University of Fort Hare Research Farm</v>
      </c>
      <c r="BJ706" s="3" t="str">
        <v>University of Fort Hare Research Farm</v>
      </c>
      <c r="BK706" s="3" t="str">
        <v>University of Fort Hare Research Farm</v>
      </c>
      <c r="BL706" s="3" t="str">
        <v>University of Fort Hare Research Farm</v>
      </c>
      <c r="BM706" s="3" t="str">
        <v>University of Fort Hare Research Farm</v>
      </c>
      <c r="BN706" s="3" t="str">
        <v>University of Fort Hare Research Farm</v>
      </c>
      <c r="BO706" s="3" t="str">
        <v>University of Fort Hare Research Farm</v>
      </c>
      <c r="BP706" s="3" t="str">
        <v>University of Fort Hare Research Farm</v>
      </c>
      <c r="BQ706" s="3" t="str">
        <v>University of Fort Hare Research Farm</v>
      </c>
      <c r="BR706" s="3" t="str">
        <v>University of Fort Hare Research Farm</v>
      </c>
      <c r="BS706" s="3" t="str">
        <v>University of Fort Hare Research Farm</v>
      </c>
      <c r="BT706" s="3" t="str">
        <v>University of Fort Hare Research Farm</v>
      </c>
      <c r="BU706" s="3" t="str">
        <v>University of Fort Hare Research Farm</v>
      </c>
      <c r="BV706" s="3" t="str">
        <v>University of Fort Hare Research Farm</v>
      </c>
      <c r="BW706" s="3" t="str">
        <v>University of Fort Hare Research Farm</v>
      </c>
      <c r="BX706" s="3" t="str">
        <v>University of Fort Hare Research Farm</v>
      </c>
      <c r="BY706" s="3" t="str">
        <v>University of Fort Hare Research Farm</v>
      </c>
      <c r="BZ706" s="3" t="str">
        <v>University of Fort Hare Research Farm</v>
      </c>
      <c r="CA706" s="3" t="str">
        <v>University of Fort Hare Research Farm</v>
      </c>
      <c r="CB706" s="3" t="str">
        <v>University of Fort Hare Research Farm</v>
      </c>
      <c r="CC706" s="3" t="str">
        <v>University of Fort Hare Research Farm</v>
      </c>
      <c r="CD706" s="3" t="str">
        <v>University of Fort Hare Research Farm</v>
      </c>
      <c r="CE706" s="3" t="str">
        <v>University of Fort Hare Research Farm</v>
      </c>
      <c r="CF706" s="3" t="str">
        <v>University of Fort Hare Research Farm</v>
      </c>
      <c r="CG706" s="3" t="str">
        <v>University of Fort Hare Research Farm</v>
      </c>
      <c r="CK706" s="3" t="str">
        <v>University of Fort Hare Research Farm</v>
      </c>
      <c r="CM706" s="3" t="str">
        <v>University of Fort Hare Research Farm</v>
      </c>
      <c r="CN706" s="3" t="str">
        <v>University of Fort Hare Research Farm</v>
      </c>
      <c r="CO706" s="3" t="str">
        <v>University of Fort Hare Research Farm</v>
      </c>
      <c r="CP706" s="3" t="str">
        <v>University of Fort Hare Research Farm</v>
      </c>
      <c r="CQ706" s="3" t="str">
        <v>University of Fort Hare Research Farm</v>
      </c>
      <c r="CR706" s="3" t="str">
        <v>University of Fort Hare Research Farm</v>
      </c>
      <c r="CS706" s="3" t="str">
        <v>University of Fort Hare Research Farm</v>
      </c>
      <c r="CT706" s="3" t="str">
        <v>University of Fort Hare Research Farm</v>
      </c>
      <c r="CU706" s="3" t="str">
        <v>University of Fort Hare Research Farm</v>
      </c>
      <c r="CV706" s="3" t="str">
        <v>University of Fort Hare Research Farm</v>
      </c>
      <c r="CW706" s="3" t="str">
        <v>University of Fort Hare Research Farm</v>
      </c>
      <c r="CX706" s="3" t="str">
        <v>University of Fort Hare Research Farm</v>
      </c>
      <c r="CY706" s="3" t="str">
        <v>University of Fort Hare Research Farm</v>
      </c>
      <c r="CZ706" s="3" t="str">
        <v>University of Fort Hare Research Farm</v>
      </c>
      <c r="DA706" s="3" t="str">
        <v>University of Fort Hare Research Farm</v>
      </c>
      <c r="DB706" s="3" t="str">
        <v>University of Fort Hare Research Farm</v>
      </c>
      <c r="DC706" s="3" t="str">
        <v>University of Fort Hare Research Farm</v>
      </c>
      <c r="DD706" s="3" t="str">
        <v>University of Fort Hare Research Farm</v>
      </c>
      <c r="DE706" s="3" t="str">
        <v>University of Fort Hare Research Farm</v>
      </c>
      <c r="DF706" s="3" t="str">
        <v>University of Fort Hare Research Farm</v>
      </c>
      <c r="DG706" s="3" t="str">
        <v>University of Fort Hare Research Farm</v>
      </c>
      <c r="DH706" s="3" t="str">
        <v>University of Fort Hare Research Farm</v>
      </c>
      <c r="DI706" s="3" t="str">
        <v>University of Fort Hare Research Farm</v>
      </c>
      <c r="DJ706" s="3" t="str">
        <v>University of Fort Hare Research Farm</v>
      </c>
      <c r="DK706" s="3" t="str">
        <v>University of Fort Hare Research Farm</v>
      </c>
      <c r="DL706" s="3" t="str">
        <v>University of Fort Hare Research Farm</v>
      </c>
      <c r="DM706" s="3" t="str">
        <v>University of Fort Hare Research Farm</v>
      </c>
      <c r="DN706" s="3" t="str">
        <v>University of Fort Hare Research Farm</v>
      </c>
      <c r="DO706" s="3" t="str">
        <v>University of Fort Hare Research Farm</v>
      </c>
      <c r="DP706" s="3" t="str">
        <v>University of Fort Hare Research Farm</v>
      </c>
    </row>
    <row r="707" spans="1:120" ht="14.5" x14ac:dyDescent="0.35">
      <c r="A707" s="3">
        <v>14.385859999999999</v>
      </c>
      <c r="B707" s="3">
        <v>33.529389999999999</v>
      </c>
      <c r="C707" s="3" t="s">
        <v>217</v>
      </c>
      <c r="D707" s="3" t="s">
        <v>107</v>
      </c>
      <c r="E707" s="3" t="s">
        <v>7796</v>
      </c>
      <c r="F707" s="3">
        <v>300</v>
      </c>
      <c r="G707"/>
      <c r="H707" s="3" t="str">
        <f>CONCATENATE(site_list[[#This Row],[Country]],site_list[[#This Row],[Site.ID]])</f>
        <v>SudanUniversity of Gezira, RDEC</v>
      </c>
      <c r="BB707" s="3" t="str">
        <v>University of Gezira, RDEC</v>
      </c>
      <c r="BC707" s="3" t="str">
        <v>University of Gezira, RDEC</v>
      </c>
      <c r="BD707" s="3" t="str">
        <v>University of Gezira, RDEC</v>
      </c>
      <c r="BE707" s="3" t="str">
        <v>University of Gezira, RDEC</v>
      </c>
      <c r="BF707" s="3" t="str">
        <v>University of Gezira, RDEC</v>
      </c>
      <c r="BG707" s="3" t="str">
        <v>University of Gezira, RDEC</v>
      </c>
      <c r="BH707" s="3" t="str">
        <v>University of Gezira, RDEC</v>
      </c>
      <c r="BI707" s="3" t="str">
        <v>University of Gezira, RDEC</v>
      </c>
      <c r="BJ707" s="3" t="str">
        <v>University of Gezira, RDEC</v>
      </c>
      <c r="BK707" s="3" t="str">
        <v>University of Gezira, RDEC</v>
      </c>
      <c r="BL707" s="3" t="str">
        <v>University of Gezira, RDEC</v>
      </c>
      <c r="BM707" s="3" t="str">
        <v>University of Gezira, RDEC</v>
      </c>
      <c r="BN707" s="3" t="str">
        <v>University of Gezira, RDEC</v>
      </c>
      <c r="BO707" s="3" t="str">
        <v>University of Gezira, RDEC</v>
      </c>
      <c r="BP707" s="3" t="str">
        <v>University of Gezira, RDEC</v>
      </c>
      <c r="BQ707" s="3" t="str">
        <v>University of Gezira, RDEC</v>
      </c>
      <c r="BR707" s="3" t="str">
        <v>University of Gezira, RDEC</v>
      </c>
      <c r="BS707" s="3" t="str">
        <v>University of Gezira, RDEC</v>
      </c>
      <c r="BT707" s="3" t="str">
        <v>University of Gezira, RDEC</v>
      </c>
      <c r="BU707" s="3" t="str">
        <v>University of Gezira, RDEC</v>
      </c>
      <c r="BV707" s="3" t="str">
        <v>University of Gezira, RDEC</v>
      </c>
      <c r="BW707" s="3" t="str">
        <v>University of Gezira, RDEC</v>
      </c>
      <c r="BX707" s="3" t="str">
        <v>University of Gezira, RDEC</v>
      </c>
      <c r="BY707" s="3" t="str">
        <v>University of Gezira, RDEC</v>
      </c>
      <c r="BZ707" s="3" t="str">
        <v>University of Gezira, RDEC</v>
      </c>
      <c r="CA707" s="3" t="str">
        <v>University of Gezira, RDEC</v>
      </c>
      <c r="CB707" s="3" t="str">
        <v>University of Gezira, RDEC</v>
      </c>
      <c r="CC707" s="3" t="str">
        <v>University of Gezira, RDEC</v>
      </c>
      <c r="CD707" s="3" t="str">
        <v>University of Gezira, RDEC</v>
      </c>
      <c r="CE707" s="3" t="str">
        <v>University of Gezira, RDEC</v>
      </c>
      <c r="CF707" s="3" t="str">
        <v>University of Gezira, RDEC</v>
      </c>
      <c r="CG707" s="3" t="str">
        <v>University of Gezira, RDEC</v>
      </c>
      <c r="CK707" s="3" t="str">
        <v>University of Gezira, RDEC</v>
      </c>
      <c r="CM707" s="3" t="str">
        <v>University of Gezira, RDEC</v>
      </c>
      <c r="CN707" s="3" t="str">
        <v>University of Gezira, RDEC</v>
      </c>
      <c r="CO707" s="3" t="str">
        <v>University of Gezira, RDEC</v>
      </c>
      <c r="CP707" s="3" t="str">
        <v>University of Gezira, RDEC</v>
      </c>
      <c r="CQ707" s="3" t="str">
        <v>University of Gezira, RDEC</v>
      </c>
      <c r="CR707" s="3" t="str">
        <v>University of Gezira, RDEC</v>
      </c>
      <c r="CS707" s="3" t="str">
        <v>University of Gezira, RDEC</v>
      </c>
      <c r="CT707" s="3" t="str">
        <v>University of Gezira, RDEC</v>
      </c>
      <c r="CU707" s="3" t="str">
        <v>University of Gezira, RDEC</v>
      </c>
      <c r="CV707" s="3" t="str">
        <v>University of Gezira, RDEC</v>
      </c>
      <c r="CW707" s="3" t="str">
        <v>University of Gezira, RDEC</v>
      </c>
      <c r="CX707" s="3" t="str">
        <v>University of Gezira, RDEC</v>
      </c>
      <c r="CY707" s="3" t="str">
        <v>University of Gezira, RDEC</v>
      </c>
      <c r="CZ707" s="3" t="str">
        <v>University of Gezira, RDEC</v>
      </c>
      <c r="DA707" s="3" t="str">
        <v>University of Gezira, RDEC</v>
      </c>
      <c r="DB707" s="3" t="str">
        <v>University of Gezira, RDEC</v>
      </c>
      <c r="DC707" s="3" t="str">
        <v>University of Gezira, RDEC</v>
      </c>
      <c r="DD707" s="3" t="str">
        <v>University of Gezira, RDEC</v>
      </c>
      <c r="DE707" s="3" t="str">
        <v>University of Gezira, RDEC</v>
      </c>
      <c r="DF707" s="3" t="str">
        <v>University of Gezira, RDEC</v>
      </c>
      <c r="DG707" s="3" t="str">
        <v>University of Gezira, RDEC</v>
      </c>
      <c r="DH707" s="3" t="str">
        <v>University of Gezira, RDEC</v>
      </c>
      <c r="DI707" s="3" t="str">
        <v>University of Gezira, RDEC</v>
      </c>
      <c r="DJ707" s="3" t="str">
        <v>University of Gezira, RDEC</v>
      </c>
      <c r="DK707" s="3" t="str">
        <v>University of Gezira, RDEC</v>
      </c>
      <c r="DL707" s="3" t="str">
        <v>University of Gezira, RDEC</v>
      </c>
      <c r="DM707" s="3" t="str">
        <v>University of Gezira, RDEC</v>
      </c>
      <c r="DN707" s="3" t="str">
        <v>University of Gezira, RDEC</v>
      </c>
      <c r="DO707" s="3" t="str">
        <v>University of Gezira, RDEC</v>
      </c>
      <c r="DP707" s="3" t="str">
        <v>University of Gezira, RDEC</v>
      </c>
    </row>
    <row r="708" spans="1:120" ht="14.5" x14ac:dyDescent="0.35">
      <c r="A708" s="3">
        <v>6.1333000000000002</v>
      </c>
      <c r="B708" s="3">
        <v>7.2609999999999994E-2</v>
      </c>
      <c r="C708" s="3" t="s">
        <v>157</v>
      </c>
      <c r="D708" s="3" t="s">
        <v>107</v>
      </c>
      <c r="E708" s="3" t="s">
        <v>7797</v>
      </c>
      <c r="F708" s="3">
        <v>600</v>
      </c>
      <c r="G708"/>
      <c r="H708" s="3" t="str">
        <f>CONCATENATE(site_list[[#This Row],[Country]],site_list[[#This Row],[Site.ID]])</f>
        <v>GhanaUniversity of Ghana ARC</v>
      </c>
      <c r="BB708" s="3" t="str">
        <v>University of Ghana ARC</v>
      </c>
      <c r="BC708" s="3" t="str">
        <v>University of Ghana ARC</v>
      </c>
      <c r="BD708" s="3" t="str">
        <v>University of Ghana ARC</v>
      </c>
      <c r="BE708" s="3" t="str">
        <v>University of Ghana ARC</v>
      </c>
      <c r="BF708" s="3" t="str">
        <v>University of Ghana ARC</v>
      </c>
      <c r="BG708" s="3" t="str">
        <v>University of Ghana ARC</v>
      </c>
      <c r="BH708" s="3" t="str">
        <v>University of Ghana ARC</v>
      </c>
      <c r="BI708" s="3" t="str">
        <v>University of Ghana ARC</v>
      </c>
      <c r="BJ708" s="3" t="str">
        <v>University of Ghana ARC</v>
      </c>
      <c r="BK708" s="3" t="str">
        <v>University of Ghana ARC</v>
      </c>
      <c r="BL708" s="3" t="str">
        <v>University of Ghana ARC</v>
      </c>
      <c r="BM708" s="3" t="str">
        <v>University of Ghana ARC</v>
      </c>
      <c r="BN708" s="3" t="str">
        <v>University of Ghana ARC</v>
      </c>
      <c r="BO708" s="3" t="str">
        <v>University of Ghana ARC</v>
      </c>
      <c r="BP708" s="3" t="str">
        <v>University of Ghana ARC</v>
      </c>
      <c r="BQ708" s="3" t="str">
        <v>University of Ghana ARC</v>
      </c>
      <c r="BR708" s="3" t="str">
        <v>University of Ghana ARC</v>
      </c>
      <c r="BS708" s="3" t="str">
        <v>University of Ghana ARC</v>
      </c>
      <c r="BT708" s="3" t="str">
        <v>University of Ghana ARC</v>
      </c>
      <c r="BU708" s="3" t="str">
        <v>University of Ghana ARC</v>
      </c>
      <c r="BV708" s="3" t="str">
        <v>University of Ghana ARC</v>
      </c>
      <c r="BW708" s="3" t="str">
        <v>University of Ghana ARC</v>
      </c>
      <c r="BX708" s="3" t="str">
        <v>University of Ghana ARC</v>
      </c>
      <c r="BY708" s="3" t="str">
        <v>University of Ghana ARC</v>
      </c>
      <c r="BZ708" s="3" t="str">
        <v>University of Ghana ARC</v>
      </c>
      <c r="CA708" s="3" t="str">
        <v>University of Ghana ARC</v>
      </c>
      <c r="CB708" s="3" t="str">
        <v>University of Ghana ARC</v>
      </c>
      <c r="CC708" s="3" t="str">
        <v>University of Ghana ARC</v>
      </c>
      <c r="CD708" s="3" t="str">
        <v>University of Ghana ARC</v>
      </c>
      <c r="CE708" s="3" t="str">
        <v>University of Ghana ARC</v>
      </c>
      <c r="CF708" s="3" t="str">
        <v>University of Ghana ARC</v>
      </c>
      <c r="CG708" s="3" t="str">
        <v>University of Ghana ARC</v>
      </c>
      <c r="CK708" s="3" t="str">
        <v>University of Ghana ARC</v>
      </c>
      <c r="CM708" s="3" t="str">
        <v>University of Ghana ARC</v>
      </c>
      <c r="CN708" s="3" t="str">
        <v>University of Ghana ARC</v>
      </c>
      <c r="CO708" s="3" t="str">
        <v>University of Ghana ARC</v>
      </c>
      <c r="CP708" s="3" t="str">
        <v>University of Ghana ARC</v>
      </c>
      <c r="CQ708" s="3" t="str">
        <v>University of Ghana ARC</v>
      </c>
      <c r="CR708" s="3" t="str">
        <v>University of Ghana ARC</v>
      </c>
      <c r="CS708" s="3" t="str">
        <v>University of Ghana ARC</v>
      </c>
      <c r="CT708" s="3" t="str">
        <v>University of Ghana ARC</v>
      </c>
      <c r="CU708" s="3" t="str">
        <v>University of Ghana ARC</v>
      </c>
      <c r="CV708" s="3" t="str">
        <v>University of Ghana ARC</v>
      </c>
      <c r="CW708" s="3" t="str">
        <v>University of Ghana ARC</v>
      </c>
      <c r="CX708" s="3" t="str">
        <v>University of Ghana ARC</v>
      </c>
      <c r="CY708" s="3" t="str">
        <v>University of Ghana ARC</v>
      </c>
      <c r="CZ708" s="3" t="str">
        <v>University of Ghana ARC</v>
      </c>
      <c r="DA708" s="3" t="str">
        <v>University of Ghana ARC</v>
      </c>
      <c r="DB708" s="3" t="str">
        <v>University of Ghana ARC</v>
      </c>
      <c r="DC708" s="3" t="str">
        <v>University of Ghana ARC</v>
      </c>
      <c r="DD708" s="3" t="str">
        <v>University of Ghana ARC</v>
      </c>
      <c r="DE708" s="3" t="str">
        <v>University of Ghana ARC</v>
      </c>
      <c r="DF708" s="3" t="str">
        <v>University of Ghana ARC</v>
      </c>
      <c r="DG708" s="3" t="str">
        <v>University of Ghana ARC</v>
      </c>
      <c r="DH708" s="3" t="str">
        <v>University of Ghana ARC</v>
      </c>
      <c r="DI708" s="3" t="str">
        <v>University of Ghana ARC</v>
      </c>
      <c r="DJ708" s="3" t="str">
        <v>University of Ghana ARC</v>
      </c>
      <c r="DK708" s="3" t="str">
        <v>University of Ghana ARC</v>
      </c>
      <c r="DL708" s="3" t="str">
        <v>University of Ghana ARC</v>
      </c>
      <c r="DM708" s="3" t="str">
        <v>University of Ghana ARC</v>
      </c>
      <c r="DN708" s="3" t="str">
        <v>University of Ghana ARC</v>
      </c>
      <c r="DO708" s="3" t="str">
        <v>University of Ghana ARC</v>
      </c>
      <c r="DP708" s="3" t="str">
        <v>University of Ghana ARC</v>
      </c>
    </row>
    <row r="709" spans="1:120" ht="14.5" x14ac:dyDescent="0.35">
      <c r="A709" s="3">
        <v>5.6599000000000004</v>
      </c>
      <c r="B709" s="3">
        <v>-0.19320000000000001</v>
      </c>
      <c r="C709" s="3" t="s">
        <v>157</v>
      </c>
      <c r="D709" s="3" t="s">
        <v>107</v>
      </c>
      <c r="E709" s="3" t="s">
        <v>328</v>
      </c>
      <c r="F709" s="3">
        <v>400</v>
      </c>
      <c r="G709"/>
      <c r="H709" s="3" t="str">
        <f>CONCATENATE(site_list[[#This Row],[Country]],site_list[[#This Row],[Site.ID]])</f>
        <v>GhanaUniversity of Ghana Farm, Accra</v>
      </c>
      <c r="BB709" s="3" t="str">
        <v>University of Ghana Farm, Accra</v>
      </c>
      <c r="BC709" s="3" t="str">
        <v>University of Ghana Farm, Accra</v>
      </c>
      <c r="BD709" s="3" t="str">
        <v>University of Ghana Farm, Accra</v>
      </c>
      <c r="BE709" s="3" t="str">
        <v>University of Ghana Farm, Accra</v>
      </c>
      <c r="BF709" s="3" t="str">
        <v>University of Ghana Farm, Accra</v>
      </c>
      <c r="BG709" s="3" t="str">
        <v>University of Ghana Farm, Accra</v>
      </c>
      <c r="BH709" s="3" t="str">
        <v>University of Ghana Farm, Accra</v>
      </c>
      <c r="BI709" s="3" t="str">
        <v>University of Ghana Farm, Accra</v>
      </c>
      <c r="BJ709" s="3" t="str">
        <v>University of Ghana Farm, Accra</v>
      </c>
      <c r="BK709" s="3" t="str">
        <v>University of Ghana Farm, Accra</v>
      </c>
      <c r="BL709" s="3" t="str">
        <v>University of Ghana Farm, Accra</v>
      </c>
      <c r="BM709" s="3" t="str">
        <v>University of Ghana Farm, Accra</v>
      </c>
      <c r="BN709" s="3" t="str">
        <v>University of Ghana Farm, Accra</v>
      </c>
      <c r="BO709" s="3" t="str">
        <v>University of Ghana Farm, Accra</v>
      </c>
      <c r="BP709" s="3" t="str">
        <v>University of Ghana Farm, Accra</v>
      </c>
      <c r="BQ709" s="3" t="str">
        <v>University of Ghana Farm, Accra</v>
      </c>
      <c r="BR709" s="3" t="str">
        <v>University of Ghana Farm, Accra</v>
      </c>
      <c r="BS709" s="3" t="str">
        <v>University of Ghana Farm, Accra</v>
      </c>
      <c r="BT709" s="3" t="str">
        <v>University of Ghana Farm, Accra</v>
      </c>
      <c r="BU709" s="3" t="str">
        <v>University of Ghana Farm, Accra</v>
      </c>
      <c r="BV709" s="3" t="str">
        <v>University of Ghana Farm, Accra</v>
      </c>
      <c r="BW709" s="3" t="str">
        <v>University of Ghana Farm, Accra</v>
      </c>
      <c r="BX709" s="3" t="str">
        <v>University of Ghana Farm, Accra</v>
      </c>
      <c r="BY709" s="3" t="str">
        <v>University of Ghana Farm, Accra</v>
      </c>
      <c r="BZ709" s="3" t="str">
        <v>University of Ghana Farm, Accra</v>
      </c>
      <c r="CA709" s="3" t="str">
        <v>University of Ghana Farm, Accra</v>
      </c>
      <c r="CB709" s="3" t="str">
        <v>University of Ghana Farm, Accra</v>
      </c>
      <c r="CC709" s="3" t="str">
        <v>University of Ghana Farm, Accra</v>
      </c>
      <c r="CD709" s="3" t="str">
        <v>University of Ghana Farm, Accra</v>
      </c>
      <c r="CE709" s="3" t="str">
        <v>University of Ghana Farm, Accra</v>
      </c>
      <c r="CF709" s="3" t="str">
        <v>University of Ghana Farm, Accra</v>
      </c>
      <c r="CG709" s="3" t="str">
        <v>University of Ghana Farm, Accra</v>
      </c>
      <c r="CK709" s="3" t="str">
        <v>University of Ghana Farm, Accra</v>
      </c>
      <c r="CM709" s="3" t="str">
        <v>University of Ghana Farm, Accra</v>
      </c>
      <c r="CN709" s="3" t="str">
        <v>University of Ghana Farm, Accra</v>
      </c>
      <c r="CO709" s="3" t="str">
        <v>University of Ghana Farm, Accra</v>
      </c>
      <c r="CP709" s="3" t="str">
        <v>University of Ghana Farm, Accra</v>
      </c>
      <c r="CQ709" s="3" t="str">
        <v>University of Ghana Farm, Accra</v>
      </c>
      <c r="CR709" s="3" t="str">
        <v>University of Ghana Farm, Accra</v>
      </c>
      <c r="CS709" s="3" t="str">
        <v>University of Ghana Farm, Accra</v>
      </c>
      <c r="CT709" s="3" t="str">
        <v>University of Ghana Farm, Accra</v>
      </c>
      <c r="CU709" s="3" t="str">
        <v>University of Ghana Farm, Accra</v>
      </c>
      <c r="CV709" s="3" t="str">
        <v>University of Ghana Farm, Accra</v>
      </c>
      <c r="CW709" s="3" t="str">
        <v>University of Ghana Farm, Accra</v>
      </c>
      <c r="CX709" s="3" t="str">
        <v>University of Ghana Farm, Accra</v>
      </c>
      <c r="CY709" s="3" t="str">
        <v>University of Ghana Farm, Accra</v>
      </c>
      <c r="CZ709" s="3" t="str">
        <v>University of Ghana Farm, Accra</v>
      </c>
      <c r="DA709" s="3" t="str">
        <v>University of Ghana Farm, Accra</v>
      </c>
      <c r="DB709" s="3" t="str">
        <v>University of Ghana Farm, Accra</v>
      </c>
      <c r="DC709" s="3" t="str">
        <v>University of Ghana Farm, Accra</v>
      </c>
      <c r="DD709" s="3" t="str">
        <v>University of Ghana Farm, Accra</v>
      </c>
      <c r="DE709" s="3" t="str">
        <v>University of Ghana Farm, Accra</v>
      </c>
      <c r="DF709" s="3" t="str">
        <v>University of Ghana Farm, Accra</v>
      </c>
      <c r="DG709" s="3" t="str">
        <v>University of Ghana Farm, Accra</v>
      </c>
      <c r="DH709" s="3" t="str">
        <v>University of Ghana Farm, Accra</v>
      </c>
      <c r="DI709" s="3" t="str">
        <v>University of Ghana Farm, Accra</v>
      </c>
      <c r="DJ709" s="3" t="str">
        <v>University of Ghana Farm, Accra</v>
      </c>
      <c r="DK709" s="3" t="str">
        <v>University of Ghana Farm, Accra</v>
      </c>
      <c r="DL709" s="3" t="str">
        <v>University of Ghana Farm, Accra</v>
      </c>
      <c r="DM709" s="3" t="str">
        <v>University of Ghana Farm, Accra</v>
      </c>
      <c r="DN709" s="3" t="str">
        <v>University of Ghana Farm, Accra</v>
      </c>
      <c r="DO709" s="3" t="str">
        <v>University of Ghana Farm, Accra</v>
      </c>
      <c r="DP709" s="3" t="str">
        <v>University of Ghana Farm, Accra</v>
      </c>
    </row>
    <row r="710" spans="1:120" ht="14.5" x14ac:dyDescent="0.35">
      <c r="A710" s="3">
        <v>7.444</v>
      </c>
      <c r="B710" s="3">
        <v>3.9</v>
      </c>
      <c r="C710" s="3" t="s">
        <v>196</v>
      </c>
      <c r="D710" s="3" t="s">
        <v>107</v>
      </c>
      <c r="E710" s="3" t="s">
        <v>465</v>
      </c>
      <c r="F710" s="3">
        <v>1000</v>
      </c>
      <c r="G710"/>
      <c r="H710" s="3" t="str">
        <f>CONCATENATE(site_list[[#This Row],[Country]],site_list[[#This Row],[Site.ID]])</f>
        <v>NigeriaUniversity of Ibadan</v>
      </c>
      <c r="BB710" s="3" t="str">
        <v>University of Ibadan</v>
      </c>
      <c r="BC710" s="3" t="str">
        <v>University of Ibadan</v>
      </c>
      <c r="BD710" s="3" t="str">
        <v>University of Ibadan</v>
      </c>
      <c r="BE710" s="3" t="str">
        <v>University of Ibadan</v>
      </c>
      <c r="BF710" s="3" t="str">
        <v>University of Ibadan</v>
      </c>
      <c r="BG710" s="3" t="str">
        <v>University of Ibadan</v>
      </c>
      <c r="BH710" s="3" t="str">
        <v>University of Ibadan</v>
      </c>
      <c r="BI710" s="3" t="str">
        <v>University of Ibadan</v>
      </c>
      <c r="BJ710" s="3" t="str">
        <v>University of Ibadan</v>
      </c>
      <c r="BK710" s="3" t="str">
        <v>University of Ibadan</v>
      </c>
      <c r="BL710" s="3" t="str">
        <v>University of Ibadan</v>
      </c>
      <c r="BM710" s="3" t="str">
        <v>University of Ibadan</v>
      </c>
      <c r="BN710" s="3" t="str">
        <v>University of Ibadan</v>
      </c>
      <c r="BO710" s="3" t="str">
        <v>University of Ibadan</v>
      </c>
      <c r="BP710" s="3" t="str">
        <v>University of Ibadan</v>
      </c>
      <c r="BQ710" s="3" t="str">
        <v>University of Ibadan</v>
      </c>
      <c r="BR710" s="3" t="str">
        <v>University of Ibadan</v>
      </c>
      <c r="BS710" s="3" t="str">
        <v>University of Ibadan</v>
      </c>
      <c r="BT710" s="3" t="str">
        <v>University of Ibadan</v>
      </c>
      <c r="BU710" s="3" t="str">
        <v>University of Ibadan</v>
      </c>
      <c r="BV710" s="3" t="str">
        <v>University of Ibadan</v>
      </c>
      <c r="BW710" s="3" t="str">
        <v>University of Ibadan</v>
      </c>
      <c r="BX710" s="3" t="str">
        <v>University of Ibadan</v>
      </c>
      <c r="BY710" s="3" t="str">
        <v>University of Ibadan</v>
      </c>
      <c r="BZ710" s="3" t="str">
        <v>University of Ibadan</v>
      </c>
      <c r="CA710" s="3" t="str">
        <v>University of Ibadan</v>
      </c>
      <c r="CB710" s="3" t="str">
        <v>University of Ibadan</v>
      </c>
      <c r="CC710" s="3" t="str">
        <v>University of Ibadan</v>
      </c>
      <c r="CD710" s="3" t="str">
        <v>University of Ibadan</v>
      </c>
      <c r="CE710" s="3" t="str">
        <v>University of Ibadan</v>
      </c>
      <c r="CF710" s="3" t="str">
        <v>University of Ibadan</v>
      </c>
      <c r="CG710" s="3" t="str">
        <v>University of Ibadan</v>
      </c>
      <c r="CK710" s="3" t="str">
        <v>University of Ibadan</v>
      </c>
      <c r="CM710" s="3" t="str">
        <v>University of Ibadan</v>
      </c>
      <c r="CN710" s="3" t="str">
        <v>University of Ibadan</v>
      </c>
      <c r="CO710" s="3" t="str">
        <v>University of Ibadan</v>
      </c>
      <c r="CP710" s="3" t="str">
        <v>University of Ibadan</v>
      </c>
      <c r="CQ710" s="3" t="str">
        <v>University of Ibadan</v>
      </c>
      <c r="CR710" s="3" t="str">
        <v>University of Ibadan</v>
      </c>
      <c r="CS710" s="3" t="str">
        <v>University of Ibadan</v>
      </c>
      <c r="CT710" s="3" t="str">
        <v>University of Ibadan</v>
      </c>
      <c r="CU710" s="3" t="str">
        <v>University of Ibadan</v>
      </c>
      <c r="CV710" s="3" t="str">
        <v>University of Ibadan</v>
      </c>
      <c r="CW710" s="3" t="str">
        <v>University of Ibadan</v>
      </c>
      <c r="CX710" s="3" t="str">
        <v>University of Ibadan</v>
      </c>
      <c r="CY710" s="3" t="str">
        <v>University of Ibadan</v>
      </c>
      <c r="CZ710" s="3" t="str">
        <v>University of Ibadan</v>
      </c>
      <c r="DA710" s="3" t="str">
        <v>University of Ibadan</v>
      </c>
      <c r="DB710" s="3" t="str">
        <v>University of Ibadan</v>
      </c>
      <c r="DC710" s="3" t="str">
        <v>University of Ibadan</v>
      </c>
      <c r="DD710" s="3" t="str">
        <v>University of Ibadan</v>
      </c>
      <c r="DE710" s="3" t="str">
        <v>University of Ibadan</v>
      </c>
      <c r="DF710" s="3" t="str">
        <v>University of Ibadan</v>
      </c>
      <c r="DG710" s="3" t="str">
        <v>University of Ibadan</v>
      </c>
      <c r="DH710" s="3" t="str">
        <v>University of Ibadan</v>
      </c>
      <c r="DI710" s="3" t="str">
        <v>University of Ibadan</v>
      </c>
      <c r="DJ710" s="3" t="str">
        <v>University of Ibadan</v>
      </c>
      <c r="DK710" s="3" t="str">
        <v>University of Ibadan</v>
      </c>
      <c r="DL710" s="3" t="str">
        <v>University of Ibadan</v>
      </c>
      <c r="DM710" s="3" t="str">
        <v>University of Ibadan</v>
      </c>
      <c r="DN710" s="3" t="str">
        <v>University of Ibadan</v>
      </c>
      <c r="DO710" s="3" t="str">
        <v>University of Ibadan</v>
      </c>
      <c r="DP710" s="3" t="str">
        <v>University of Ibadan</v>
      </c>
    </row>
    <row r="711" spans="1:120" ht="14.5" x14ac:dyDescent="0.35">
      <c r="A711" s="3">
        <v>7.444</v>
      </c>
      <c r="B711" s="3">
        <v>3.9</v>
      </c>
      <c r="C711" s="3" t="s">
        <v>196</v>
      </c>
      <c r="D711" s="3" t="s">
        <v>107</v>
      </c>
      <c r="E711" s="3" t="s">
        <v>466</v>
      </c>
      <c r="F711" s="3">
        <v>1000</v>
      </c>
      <c r="G711"/>
      <c r="H711" s="3" t="str">
        <f>CONCATENATE(site_list[[#This Row],[Country]],site_list[[#This Row],[Site.ID]])</f>
        <v>NigeriaUniversity of Ibadan Research Farm</v>
      </c>
      <c r="BB711" s="3" t="str">
        <v>University of Ibadan Research Farm</v>
      </c>
      <c r="BC711" s="3" t="str">
        <v>University of Ibadan Research Farm</v>
      </c>
      <c r="BD711" s="3" t="str">
        <v>University of Ibadan Research Farm</v>
      </c>
      <c r="BE711" s="3" t="str">
        <v>University of Ibadan Research Farm</v>
      </c>
      <c r="BF711" s="3" t="str">
        <v>University of Ibadan Research Farm</v>
      </c>
      <c r="BG711" s="3" t="str">
        <v>University of Ibadan Research Farm</v>
      </c>
      <c r="BH711" s="3" t="str">
        <v>University of Ibadan Research Farm</v>
      </c>
      <c r="BI711" s="3" t="str">
        <v>University of Ibadan Research Farm</v>
      </c>
      <c r="BJ711" s="3" t="str">
        <v>University of Ibadan Research Farm</v>
      </c>
      <c r="BK711" s="3" t="str">
        <v>University of Ibadan Research Farm</v>
      </c>
      <c r="BL711" s="3" t="str">
        <v>University of Ibadan Research Farm</v>
      </c>
      <c r="BM711" s="3" t="str">
        <v>University of Ibadan Research Farm</v>
      </c>
      <c r="BN711" s="3" t="str">
        <v>University of Ibadan Research Farm</v>
      </c>
      <c r="BO711" s="3" t="str">
        <v>University of Ibadan Research Farm</v>
      </c>
      <c r="BP711" s="3" t="str">
        <v>University of Ibadan Research Farm</v>
      </c>
      <c r="BQ711" s="3" t="str">
        <v>University of Ibadan Research Farm</v>
      </c>
      <c r="BR711" s="3" t="str">
        <v>University of Ibadan Research Farm</v>
      </c>
      <c r="BS711" s="3" t="str">
        <v>University of Ibadan Research Farm</v>
      </c>
      <c r="BT711" s="3" t="str">
        <v>University of Ibadan Research Farm</v>
      </c>
      <c r="BU711" s="3" t="str">
        <v>University of Ibadan Research Farm</v>
      </c>
      <c r="BV711" s="3" t="str">
        <v>University of Ibadan Research Farm</v>
      </c>
      <c r="BW711" s="3" t="str">
        <v>University of Ibadan Research Farm</v>
      </c>
      <c r="BX711" s="3" t="str">
        <v>University of Ibadan Research Farm</v>
      </c>
      <c r="BY711" s="3" t="str">
        <v>University of Ibadan Research Farm</v>
      </c>
      <c r="BZ711" s="3" t="str">
        <v>University of Ibadan Research Farm</v>
      </c>
      <c r="CA711" s="3" t="str">
        <v>University of Ibadan Research Farm</v>
      </c>
      <c r="CB711" s="3" t="str">
        <v>University of Ibadan Research Farm</v>
      </c>
      <c r="CC711" s="3" t="str">
        <v>University of Ibadan Research Farm</v>
      </c>
      <c r="CD711" s="3" t="str">
        <v>University of Ibadan Research Farm</v>
      </c>
      <c r="CE711" s="3" t="str">
        <v>University of Ibadan Research Farm</v>
      </c>
      <c r="CF711" s="3" t="str">
        <v>University of Ibadan Research Farm</v>
      </c>
      <c r="CG711" s="3" t="str">
        <v>University of Ibadan Research Farm</v>
      </c>
      <c r="CK711" s="3" t="str">
        <v>University of Ibadan Research Farm</v>
      </c>
      <c r="CM711" s="3" t="str">
        <v>University of Ibadan Research Farm</v>
      </c>
      <c r="CN711" s="3" t="str">
        <v>University of Ibadan Research Farm</v>
      </c>
      <c r="CO711" s="3" t="str">
        <v>University of Ibadan Research Farm</v>
      </c>
      <c r="CP711" s="3" t="str">
        <v>University of Ibadan Research Farm</v>
      </c>
      <c r="CQ711" s="3" t="str">
        <v>University of Ibadan Research Farm</v>
      </c>
      <c r="CR711" s="3" t="str">
        <v>University of Ibadan Research Farm</v>
      </c>
      <c r="CS711" s="3" t="str">
        <v>University of Ibadan Research Farm</v>
      </c>
      <c r="CT711" s="3" t="str">
        <v>University of Ibadan Research Farm</v>
      </c>
      <c r="CU711" s="3" t="str">
        <v>University of Ibadan Research Farm</v>
      </c>
      <c r="CV711" s="3" t="str">
        <v>University of Ibadan Research Farm</v>
      </c>
      <c r="CW711" s="3" t="str">
        <v>University of Ibadan Research Farm</v>
      </c>
      <c r="CX711" s="3" t="str">
        <v>University of Ibadan Research Farm</v>
      </c>
      <c r="CY711" s="3" t="str">
        <v>University of Ibadan Research Farm</v>
      </c>
      <c r="CZ711" s="3" t="str">
        <v>University of Ibadan Research Farm</v>
      </c>
      <c r="DA711" s="3" t="str">
        <v>University of Ibadan Research Farm</v>
      </c>
      <c r="DB711" s="3" t="str">
        <v>University of Ibadan Research Farm</v>
      </c>
      <c r="DC711" s="3" t="str">
        <v>University of Ibadan Research Farm</v>
      </c>
      <c r="DD711" s="3" t="str">
        <v>University of Ibadan Research Farm</v>
      </c>
      <c r="DE711" s="3" t="str">
        <v>University of Ibadan Research Farm</v>
      </c>
      <c r="DF711" s="3" t="str">
        <v>University of Ibadan Research Farm</v>
      </c>
      <c r="DG711" s="3" t="str">
        <v>University of Ibadan Research Farm</v>
      </c>
      <c r="DH711" s="3" t="str">
        <v>University of Ibadan Research Farm</v>
      </c>
      <c r="DI711" s="3" t="str">
        <v>University of Ibadan Research Farm</v>
      </c>
      <c r="DJ711" s="3" t="str">
        <v>University of Ibadan Research Farm</v>
      </c>
      <c r="DK711" s="3" t="str">
        <v>University of Ibadan Research Farm</v>
      </c>
      <c r="DL711" s="3" t="str">
        <v>University of Ibadan Research Farm</v>
      </c>
      <c r="DM711" s="3" t="str">
        <v>University of Ibadan Research Farm</v>
      </c>
      <c r="DN711" s="3" t="str">
        <v>University of Ibadan Research Farm</v>
      </c>
      <c r="DO711" s="3" t="str">
        <v>University of Ibadan Research Farm</v>
      </c>
      <c r="DP711" s="3" t="str">
        <v>University of Ibadan Research Farm</v>
      </c>
    </row>
    <row r="712" spans="1:120" ht="14.5" x14ac:dyDescent="0.35">
      <c r="A712" s="3">
        <v>8.4829000000000008</v>
      </c>
      <c r="B712" s="3">
        <v>4.6719999999999997</v>
      </c>
      <c r="C712" s="3" t="s">
        <v>196</v>
      </c>
      <c r="D712" s="3" t="s">
        <v>107</v>
      </c>
      <c r="E712" s="3" t="s">
        <v>7798</v>
      </c>
      <c r="F712" s="3">
        <v>2000</v>
      </c>
      <c r="G712"/>
      <c r="H712" s="3" t="str">
        <f>CONCATENATE(site_list[[#This Row],[Country]],site_list[[#This Row],[Site.ID]])</f>
        <v>NigeriaUniversity of Ilorin Teaching and Research Farm</v>
      </c>
      <c r="BB712" s="3" t="str">
        <v>University of Ilorin Teaching and Research Farm</v>
      </c>
      <c r="BC712" s="3" t="str">
        <v>University of Ilorin Teaching and Research Farm</v>
      </c>
      <c r="BD712" s="3" t="str">
        <v>University of Ilorin Teaching and Research Farm</v>
      </c>
      <c r="BE712" s="3" t="str">
        <v>University of Ilorin Teaching and Research Farm</v>
      </c>
      <c r="BF712" s="3" t="str">
        <v>University of Ilorin Teaching and Research Farm</v>
      </c>
      <c r="BG712" s="3" t="str">
        <v>University of Ilorin Teaching and Research Farm</v>
      </c>
      <c r="BH712" s="3" t="str">
        <v>University of Ilorin Teaching and Research Farm</v>
      </c>
      <c r="BI712" s="3" t="str">
        <v>University of Ilorin Teaching and Research Farm</v>
      </c>
      <c r="BJ712" s="3" t="str">
        <v>University of Ilorin Teaching and Research Farm</v>
      </c>
      <c r="BK712" s="3" t="str">
        <v>University of Ilorin Teaching and Research Farm</v>
      </c>
      <c r="BL712" s="3" t="str">
        <v>University of Ilorin Teaching and Research Farm</v>
      </c>
      <c r="BM712" s="3" t="str">
        <v>University of Ilorin Teaching and Research Farm</v>
      </c>
      <c r="BN712" s="3" t="str">
        <v>University of Ilorin Teaching and Research Farm</v>
      </c>
      <c r="BO712" s="3" t="str">
        <v>University of Ilorin Teaching and Research Farm</v>
      </c>
      <c r="BP712" s="3" t="str">
        <v>University of Ilorin Teaching and Research Farm</v>
      </c>
      <c r="BQ712" s="3" t="str">
        <v>University of Ilorin Teaching and Research Farm</v>
      </c>
      <c r="BR712" s="3" t="str">
        <v>University of Ilorin Teaching and Research Farm</v>
      </c>
      <c r="BS712" s="3" t="str">
        <v>University of Ilorin Teaching and Research Farm</v>
      </c>
      <c r="BT712" s="3" t="str">
        <v>University of Ilorin Teaching and Research Farm</v>
      </c>
      <c r="BU712" s="3" t="str">
        <v>University of Ilorin Teaching and Research Farm</v>
      </c>
      <c r="BV712" s="3" t="str">
        <v>University of Ilorin Teaching and Research Farm</v>
      </c>
      <c r="BW712" s="3" t="str">
        <v>University of Ilorin Teaching and Research Farm</v>
      </c>
      <c r="BX712" s="3" t="str">
        <v>University of Ilorin Teaching and Research Farm</v>
      </c>
      <c r="BY712" s="3" t="str">
        <v>University of Ilorin Teaching and Research Farm</v>
      </c>
      <c r="BZ712" s="3" t="str">
        <v>University of Ilorin Teaching and Research Farm</v>
      </c>
      <c r="CA712" s="3" t="str">
        <v>University of Ilorin Teaching and Research Farm</v>
      </c>
      <c r="CB712" s="3" t="str">
        <v>University of Ilorin Teaching and Research Farm</v>
      </c>
      <c r="CC712" s="3" t="str">
        <v>University of Ilorin Teaching and Research Farm</v>
      </c>
      <c r="CD712" s="3" t="str">
        <v>University of Ilorin Teaching and Research Farm</v>
      </c>
      <c r="CE712" s="3" t="str">
        <v>University of Ilorin Teaching and Research Farm</v>
      </c>
      <c r="CF712" s="3" t="str">
        <v>University of Ilorin Teaching and Research Farm</v>
      </c>
      <c r="CG712" s="3" t="str">
        <v>University of Ilorin Teaching and Research Farm</v>
      </c>
      <c r="CK712" s="3" t="str">
        <v>University of Ilorin Teaching and Research Farm</v>
      </c>
      <c r="CM712" s="3" t="str">
        <v>University of Ilorin Teaching and Research Farm</v>
      </c>
      <c r="CN712" s="3" t="str">
        <v>University of Ilorin Teaching and Research Farm</v>
      </c>
      <c r="CO712" s="3" t="str">
        <v>University of Ilorin Teaching and Research Farm</v>
      </c>
      <c r="CP712" s="3" t="str">
        <v>University of Ilorin Teaching and Research Farm</v>
      </c>
      <c r="CQ712" s="3" t="str">
        <v>University of Ilorin Teaching and Research Farm</v>
      </c>
      <c r="CR712" s="3" t="str">
        <v>University of Ilorin Teaching and Research Farm</v>
      </c>
      <c r="CS712" s="3" t="str">
        <v>University of Ilorin Teaching and Research Farm</v>
      </c>
      <c r="CT712" s="3" t="str">
        <v>University of Ilorin Teaching and Research Farm</v>
      </c>
      <c r="CU712" s="3" t="str">
        <v>University of Ilorin Teaching and Research Farm</v>
      </c>
      <c r="CV712" s="3" t="str">
        <v>University of Ilorin Teaching and Research Farm</v>
      </c>
      <c r="CW712" s="3" t="str">
        <v>University of Ilorin Teaching and Research Farm</v>
      </c>
      <c r="CX712" s="3" t="str">
        <v>University of Ilorin Teaching and Research Farm</v>
      </c>
      <c r="CY712" s="3" t="str">
        <v>University of Ilorin Teaching and Research Farm</v>
      </c>
      <c r="CZ712" s="3" t="str">
        <v>University of Ilorin Teaching and Research Farm</v>
      </c>
      <c r="DA712" s="3" t="str">
        <v>University of Ilorin Teaching and Research Farm</v>
      </c>
      <c r="DB712" s="3" t="str">
        <v>University of Ilorin Teaching and Research Farm</v>
      </c>
      <c r="DC712" s="3" t="str">
        <v>University of Ilorin Teaching and Research Farm</v>
      </c>
      <c r="DD712" s="3" t="str">
        <v>University of Ilorin Teaching and Research Farm</v>
      </c>
      <c r="DE712" s="3" t="str">
        <v>University of Ilorin Teaching and Research Farm</v>
      </c>
      <c r="DF712" s="3" t="str">
        <v>University of Ilorin Teaching and Research Farm</v>
      </c>
      <c r="DG712" s="3" t="str">
        <v>University of Ilorin Teaching and Research Farm</v>
      </c>
      <c r="DH712" s="3" t="str">
        <v>University of Ilorin Teaching and Research Farm</v>
      </c>
      <c r="DI712" s="3" t="str">
        <v>University of Ilorin Teaching and Research Farm</v>
      </c>
      <c r="DJ712" s="3" t="str">
        <v>University of Ilorin Teaching and Research Farm</v>
      </c>
      <c r="DK712" s="3" t="str">
        <v>University of Ilorin Teaching and Research Farm</v>
      </c>
      <c r="DL712" s="3" t="str">
        <v>University of Ilorin Teaching and Research Farm</v>
      </c>
      <c r="DM712" s="3" t="str">
        <v>University of Ilorin Teaching and Research Farm</v>
      </c>
      <c r="DN712" s="3" t="str">
        <v>University of Ilorin Teaching and Research Farm</v>
      </c>
      <c r="DO712" s="3" t="str">
        <v>University of Ilorin Teaching and Research Farm</v>
      </c>
      <c r="DP712" s="3" t="str">
        <v>University of Ilorin Teaching and Research Farm</v>
      </c>
    </row>
    <row r="713" spans="1:120" ht="14.5" x14ac:dyDescent="0.35">
      <c r="A713" s="3">
        <v>9.9499999999999993</v>
      </c>
      <c r="B713" s="3">
        <v>8.891</v>
      </c>
      <c r="C713" s="3" t="s">
        <v>196</v>
      </c>
      <c r="D713" s="3" t="s">
        <v>107</v>
      </c>
      <c r="E713" s="3" t="s">
        <v>467</v>
      </c>
      <c r="F713" s="3">
        <v>1000</v>
      </c>
      <c r="G713"/>
      <c r="H713" s="3" t="str">
        <f>CONCATENATE(site_list[[#This Row],[Country]],site_list[[#This Row],[Site.ID]])</f>
        <v>NigeriaUniversity of Jos, Jos</v>
      </c>
      <c r="BB713" s="3" t="str">
        <v>University of Jos, Jos</v>
      </c>
      <c r="BC713" s="3" t="str">
        <v>University of Jos, Jos</v>
      </c>
      <c r="BD713" s="3" t="str">
        <v>University of Jos, Jos</v>
      </c>
      <c r="BE713" s="3" t="str">
        <v>University of Jos, Jos</v>
      </c>
      <c r="BF713" s="3" t="str">
        <v>University of Jos, Jos</v>
      </c>
      <c r="BG713" s="3" t="str">
        <v>University of Jos, Jos</v>
      </c>
      <c r="BH713" s="3" t="str">
        <v>University of Jos, Jos</v>
      </c>
      <c r="BI713" s="3" t="str">
        <v>University of Jos, Jos</v>
      </c>
      <c r="BJ713" s="3" t="str">
        <v>University of Jos, Jos</v>
      </c>
      <c r="BK713" s="3" t="str">
        <v>University of Jos, Jos</v>
      </c>
      <c r="BL713" s="3" t="str">
        <v>University of Jos, Jos</v>
      </c>
      <c r="BM713" s="3" t="str">
        <v>University of Jos, Jos</v>
      </c>
      <c r="BN713" s="3" t="str">
        <v>University of Jos, Jos</v>
      </c>
      <c r="BO713" s="3" t="str">
        <v>University of Jos, Jos</v>
      </c>
      <c r="BP713" s="3" t="str">
        <v>University of Jos, Jos</v>
      </c>
      <c r="BQ713" s="3" t="str">
        <v>University of Jos, Jos</v>
      </c>
      <c r="BR713" s="3" t="str">
        <v>University of Jos, Jos</v>
      </c>
      <c r="BS713" s="3" t="str">
        <v>University of Jos, Jos</v>
      </c>
      <c r="BT713" s="3" t="str">
        <v>University of Jos, Jos</v>
      </c>
      <c r="BU713" s="3" t="str">
        <v>University of Jos, Jos</v>
      </c>
      <c r="BV713" s="3" t="str">
        <v>University of Jos, Jos</v>
      </c>
      <c r="BW713" s="3" t="str">
        <v>University of Jos, Jos</v>
      </c>
      <c r="BX713" s="3" t="str">
        <v>University of Jos, Jos</v>
      </c>
      <c r="BY713" s="3" t="str">
        <v>University of Jos, Jos</v>
      </c>
      <c r="BZ713" s="3" t="str">
        <v>University of Jos, Jos</v>
      </c>
      <c r="CA713" s="3" t="str">
        <v>University of Jos, Jos</v>
      </c>
      <c r="CB713" s="3" t="str">
        <v>University of Jos, Jos</v>
      </c>
      <c r="CC713" s="3" t="str">
        <v>University of Jos, Jos</v>
      </c>
      <c r="CD713" s="3" t="str">
        <v>University of Jos, Jos</v>
      </c>
      <c r="CE713" s="3" t="str">
        <v>University of Jos, Jos</v>
      </c>
      <c r="CF713" s="3" t="str">
        <v>University of Jos, Jos</v>
      </c>
      <c r="CG713" s="3" t="str">
        <v>University of Jos, Jos</v>
      </c>
      <c r="CK713" s="3" t="str">
        <v>University of Jos, Jos</v>
      </c>
      <c r="CM713" s="3" t="str">
        <v>University of Jos, Jos</v>
      </c>
      <c r="CN713" s="3" t="str">
        <v>University of Jos, Jos</v>
      </c>
      <c r="CO713" s="3" t="str">
        <v>University of Jos, Jos</v>
      </c>
      <c r="CP713" s="3" t="str">
        <v>University of Jos, Jos</v>
      </c>
      <c r="CQ713" s="3" t="str">
        <v>University of Jos, Jos</v>
      </c>
      <c r="CR713" s="3" t="str">
        <v>University of Jos, Jos</v>
      </c>
      <c r="CS713" s="3" t="str">
        <v>University of Jos, Jos</v>
      </c>
      <c r="CT713" s="3" t="str">
        <v>University of Jos, Jos</v>
      </c>
      <c r="CU713" s="3" t="str">
        <v>University of Jos, Jos</v>
      </c>
      <c r="CV713" s="3" t="str">
        <v>University of Jos, Jos</v>
      </c>
      <c r="CW713" s="3" t="str">
        <v>University of Jos, Jos</v>
      </c>
      <c r="CX713" s="3" t="str">
        <v>University of Jos, Jos</v>
      </c>
      <c r="CY713" s="3" t="str">
        <v>University of Jos, Jos</v>
      </c>
      <c r="CZ713" s="3" t="str">
        <v>University of Jos, Jos</v>
      </c>
      <c r="DA713" s="3" t="str">
        <v>University of Jos, Jos</v>
      </c>
      <c r="DB713" s="3" t="str">
        <v>University of Jos, Jos</v>
      </c>
      <c r="DC713" s="3" t="str">
        <v>University of Jos, Jos</v>
      </c>
      <c r="DD713" s="3" t="str">
        <v>University of Jos, Jos</v>
      </c>
      <c r="DE713" s="3" t="str">
        <v>University of Jos, Jos</v>
      </c>
      <c r="DF713" s="3" t="str">
        <v>University of Jos, Jos</v>
      </c>
      <c r="DG713" s="3" t="str">
        <v>University of Jos, Jos</v>
      </c>
      <c r="DH713" s="3" t="str">
        <v>University of Jos, Jos</v>
      </c>
      <c r="DI713" s="3" t="str">
        <v>University of Jos, Jos</v>
      </c>
      <c r="DJ713" s="3" t="str">
        <v>University of Jos, Jos</v>
      </c>
      <c r="DK713" s="3" t="str">
        <v>University of Jos, Jos</v>
      </c>
      <c r="DL713" s="3" t="str">
        <v>University of Jos, Jos</v>
      </c>
      <c r="DM713" s="3" t="str">
        <v>University of Jos, Jos</v>
      </c>
      <c r="DN713" s="3" t="str">
        <v>University of Jos, Jos</v>
      </c>
      <c r="DO713" s="3" t="str">
        <v>University of Jos, Jos</v>
      </c>
      <c r="DP713" s="3" t="str">
        <v>University of Jos, Jos</v>
      </c>
    </row>
    <row r="714" spans="1:120" ht="14.5" x14ac:dyDescent="0.35">
      <c r="A714" s="3">
        <v>6.516</v>
      </c>
      <c r="B714" s="3">
        <v>3.3889999999999998</v>
      </c>
      <c r="C714" s="3" t="s">
        <v>196</v>
      </c>
      <c r="D714" s="3" t="s">
        <v>107</v>
      </c>
      <c r="E714" s="3" t="s">
        <v>468</v>
      </c>
      <c r="F714" s="3">
        <v>1000</v>
      </c>
      <c r="G714"/>
      <c r="H714" s="3" t="str">
        <f>CONCATENATE(site_list[[#This Row],[Country]],site_list[[#This Row],[Site.ID]])</f>
        <v>NigeriaUniversity of Lagos, Akoka, Lagos</v>
      </c>
      <c r="BB714" s="3" t="str">
        <v>University of Lagos, Akoka, Lagos</v>
      </c>
      <c r="BC714" s="3" t="str">
        <v>University of Lagos, Akoka, Lagos</v>
      </c>
      <c r="BD714" s="3" t="str">
        <v>University of Lagos, Akoka, Lagos</v>
      </c>
      <c r="BE714" s="3" t="str">
        <v>University of Lagos, Akoka, Lagos</v>
      </c>
      <c r="BF714" s="3" t="str">
        <v>University of Lagos, Akoka, Lagos</v>
      </c>
      <c r="BG714" s="3" t="str">
        <v>University of Lagos, Akoka, Lagos</v>
      </c>
      <c r="BH714" s="3" t="str">
        <v>University of Lagos, Akoka, Lagos</v>
      </c>
      <c r="BI714" s="3" t="str">
        <v>University of Lagos, Akoka, Lagos</v>
      </c>
      <c r="BJ714" s="3" t="str">
        <v>University of Lagos, Akoka, Lagos</v>
      </c>
      <c r="BK714" s="3" t="str">
        <v>University of Lagos, Akoka, Lagos</v>
      </c>
      <c r="BL714" s="3" t="str">
        <v>University of Lagos, Akoka, Lagos</v>
      </c>
      <c r="BM714" s="3" t="str">
        <v>University of Lagos, Akoka, Lagos</v>
      </c>
      <c r="BN714" s="3" t="str">
        <v>University of Lagos, Akoka, Lagos</v>
      </c>
      <c r="BO714" s="3" t="str">
        <v>University of Lagos, Akoka, Lagos</v>
      </c>
      <c r="BP714" s="3" t="str">
        <v>University of Lagos, Akoka, Lagos</v>
      </c>
      <c r="BQ714" s="3" t="str">
        <v>University of Lagos, Akoka, Lagos</v>
      </c>
      <c r="BR714" s="3" t="str">
        <v>University of Lagos, Akoka, Lagos</v>
      </c>
      <c r="BS714" s="3" t="str">
        <v>University of Lagos, Akoka, Lagos</v>
      </c>
      <c r="BT714" s="3" t="str">
        <v>University of Lagos, Akoka, Lagos</v>
      </c>
      <c r="BU714" s="3" t="str">
        <v>University of Lagos, Akoka, Lagos</v>
      </c>
      <c r="BV714" s="3" t="str">
        <v>University of Lagos, Akoka, Lagos</v>
      </c>
      <c r="BW714" s="3" t="str">
        <v>University of Lagos, Akoka, Lagos</v>
      </c>
      <c r="BX714" s="3" t="str">
        <v>University of Lagos, Akoka, Lagos</v>
      </c>
      <c r="BY714" s="3" t="str">
        <v>University of Lagos, Akoka, Lagos</v>
      </c>
      <c r="BZ714" s="3" t="str">
        <v>University of Lagos, Akoka, Lagos</v>
      </c>
      <c r="CA714" s="3" t="str">
        <v>University of Lagos, Akoka, Lagos</v>
      </c>
      <c r="CB714" s="3" t="str">
        <v>University of Lagos, Akoka, Lagos</v>
      </c>
      <c r="CC714" s="3" t="str">
        <v>University of Lagos, Akoka, Lagos</v>
      </c>
      <c r="CD714" s="3" t="str">
        <v>University of Lagos, Akoka, Lagos</v>
      </c>
      <c r="CE714" s="3" t="str">
        <v>University of Lagos, Akoka, Lagos</v>
      </c>
      <c r="CF714" s="3" t="str">
        <v>University of Lagos, Akoka, Lagos</v>
      </c>
      <c r="CG714" s="3" t="str">
        <v>University of Lagos, Akoka, Lagos</v>
      </c>
      <c r="CK714" s="3" t="str">
        <v>University of Lagos, Akoka, Lagos</v>
      </c>
      <c r="CM714" s="3" t="str">
        <v>University of Lagos, Akoka, Lagos</v>
      </c>
      <c r="CN714" s="3" t="str">
        <v>University of Lagos, Akoka, Lagos</v>
      </c>
      <c r="CO714" s="3" t="str">
        <v>University of Lagos, Akoka, Lagos</v>
      </c>
      <c r="CP714" s="3" t="str">
        <v>University of Lagos, Akoka, Lagos</v>
      </c>
      <c r="CQ714" s="3" t="str">
        <v>University of Lagos, Akoka, Lagos</v>
      </c>
      <c r="CR714" s="3" t="str">
        <v>University of Lagos, Akoka, Lagos</v>
      </c>
      <c r="CS714" s="3" t="str">
        <v>University of Lagos, Akoka, Lagos</v>
      </c>
      <c r="CT714" s="3" t="str">
        <v>University of Lagos, Akoka, Lagos</v>
      </c>
      <c r="CU714" s="3" t="str">
        <v>University of Lagos, Akoka, Lagos</v>
      </c>
      <c r="CV714" s="3" t="str">
        <v>University of Lagos, Akoka, Lagos</v>
      </c>
      <c r="CW714" s="3" t="str">
        <v>University of Lagos, Akoka, Lagos</v>
      </c>
      <c r="CX714" s="3" t="str">
        <v>University of Lagos, Akoka, Lagos</v>
      </c>
      <c r="CY714" s="3" t="str">
        <v>University of Lagos, Akoka, Lagos</v>
      </c>
      <c r="CZ714" s="3" t="str">
        <v>University of Lagos, Akoka, Lagos</v>
      </c>
      <c r="DA714" s="3" t="str">
        <v>University of Lagos, Akoka, Lagos</v>
      </c>
      <c r="DB714" s="3" t="str">
        <v>University of Lagos, Akoka, Lagos</v>
      </c>
      <c r="DC714" s="3" t="str">
        <v>University of Lagos, Akoka, Lagos</v>
      </c>
      <c r="DD714" s="3" t="str">
        <v>University of Lagos, Akoka, Lagos</v>
      </c>
      <c r="DE714" s="3" t="str">
        <v>University of Lagos, Akoka, Lagos</v>
      </c>
      <c r="DF714" s="3" t="str">
        <v>University of Lagos, Akoka, Lagos</v>
      </c>
      <c r="DG714" s="3" t="str">
        <v>University of Lagos, Akoka, Lagos</v>
      </c>
      <c r="DH714" s="3" t="str">
        <v>University of Lagos, Akoka, Lagos</v>
      </c>
      <c r="DI714" s="3" t="str">
        <v>University of Lagos, Akoka, Lagos</v>
      </c>
      <c r="DJ714" s="3" t="str">
        <v>University of Lagos, Akoka, Lagos</v>
      </c>
      <c r="DK714" s="3" t="str">
        <v>University of Lagos, Akoka, Lagos</v>
      </c>
      <c r="DL714" s="3" t="str">
        <v>University of Lagos, Akoka, Lagos</v>
      </c>
      <c r="DM714" s="3" t="str">
        <v>University of Lagos, Akoka, Lagos</v>
      </c>
      <c r="DN714" s="3" t="str">
        <v>University of Lagos, Akoka, Lagos</v>
      </c>
      <c r="DO714" s="3" t="str">
        <v>University of Lagos, Akoka, Lagos</v>
      </c>
      <c r="DP714" s="3" t="str">
        <v>University of Lagos, Akoka, Lagos</v>
      </c>
    </row>
    <row r="715" spans="1:120" ht="14.5" x14ac:dyDescent="0.35">
      <c r="A715" s="3">
        <v>8.4829000000000008</v>
      </c>
      <c r="B715" s="3">
        <v>4.6719999999999997</v>
      </c>
      <c r="C715" s="3" t="s">
        <v>196</v>
      </c>
      <c r="D715" s="3" t="s">
        <v>107</v>
      </c>
      <c r="E715" s="3" t="s">
        <v>469</v>
      </c>
      <c r="F715" s="3">
        <v>2000</v>
      </c>
      <c r="G715"/>
      <c r="H715" s="3" t="str">
        <f>CONCATENATE(site_list[[#This Row],[Country]],site_list[[#This Row],[Site.ID]])</f>
        <v>NigeriaUniversity of Llorin Teaching &amp; Research Farm</v>
      </c>
      <c r="BB715" s="3" t="str">
        <v>University of Llorin Teaching &amp; Research Farm</v>
      </c>
      <c r="BC715" s="3" t="str">
        <v>University of Llorin Teaching &amp; Research Farm</v>
      </c>
      <c r="BD715" s="3" t="str">
        <v>University of Llorin Teaching &amp; Research Farm</v>
      </c>
      <c r="BE715" s="3" t="str">
        <v>University of Llorin Teaching &amp; Research Farm</v>
      </c>
      <c r="BF715" s="3" t="str">
        <v>University of Llorin Teaching &amp; Research Farm</v>
      </c>
      <c r="BG715" s="3" t="str">
        <v>University of Llorin Teaching &amp; Research Farm</v>
      </c>
      <c r="BH715" s="3" t="str">
        <v>University of Llorin Teaching &amp; Research Farm</v>
      </c>
      <c r="BI715" s="3" t="str">
        <v>University of Llorin Teaching &amp; Research Farm</v>
      </c>
      <c r="BJ715" s="3" t="str">
        <v>University of Llorin Teaching &amp; Research Farm</v>
      </c>
      <c r="BK715" s="3" t="str">
        <v>University of Llorin Teaching &amp; Research Farm</v>
      </c>
      <c r="BL715" s="3" t="str">
        <v>University of Llorin Teaching &amp; Research Farm</v>
      </c>
      <c r="BM715" s="3" t="str">
        <v>University of Llorin Teaching &amp; Research Farm</v>
      </c>
      <c r="BN715" s="3" t="str">
        <v>University of Llorin Teaching &amp; Research Farm</v>
      </c>
      <c r="BO715" s="3" t="str">
        <v>University of Llorin Teaching &amp; Research Farm</v>
      </c>
      <c r="BP715" s="3" t="str">
        <v>University of Llorin Teaching &amp; Research Farm</v>
      </c>
      <c r="BQ715" s="3" t="str">
        <v>University of Llorin Teaching &amp; Research Farm</v>
      </c>
      <c r="BR715" s="3" t="str">
        <v>University of Llorin Teaching &amp; Research Farm</v>
      </c>
      <c r="BS715" s="3" t="str">
        <v>University of Llorin Teaching &amp; Research Farm</v>
      </c>
      <c r="BT715" s="3" t="str">
        <v>University of Llorin Teaching &amp; Research Farm</v>
      </c>
      <c r="BU715" s="3" t="str">
        <v>University of Llorin Teaching &amp; Research Farm</v>
      </c>
      <c r="BV715" s="3" t="str">
        <v>University of Llorin Teaching &amp; Research Farm</v>
      </c>
      <c r="BW715" s="3" t="str">
        <v>University of Llorin Teaching &amp; Research Farm</v>
      </c>
      <c r="BX715" s="3" t="str">
        <v>University of Llorin Teaching &amp; Research Farm</v>
      </c>
      <c r="BY715" s="3" t="str">
        <v>University of Llorin Teaching &amp; Research Farm</v>
      </c>
      <c r="BZ715" s="3" t="str">
        <v>University of Llorin Teaching &amp; Research Farm</v>
      </c>
      <c r="CA715" s="3" t="str">
        <v>University of Llorin Teaching &amp; Research Farm</v>
      </c>
      <c r="CB715" s="3" t="str">
        <v>University of Llorin Teaching &amp; Research Farm</v>
      </c>
      <c r="CC715" s="3" t="str">
        <v>University of Llorin Teaching &amp; Research Farm</v>
      </c>
      <c r="CD715" s="3" t="str">
        <v>University of Llorin Teaching &amp; Research Farm</v>
      </c>
      <c r="CE715" s="3" t="str">
        <v>University of Llorin Teaching &amp; Research Farm</v>
      </c>
      <c r="CF715" s="3" t="str">
        <v>University of Llorin Teaching &amp; Research Farm</v>
      </c>
      <c r="CG715" s="3" t="str">
        <v>University of Llorin Teaching &amp; Research Farm</v>
      </c>
      <c r="CK715" s="3" t="str">
        <v>University of Llorin Teaching &amp; Research Farm</v>
      </c>
      <c r="CM715" s="3" t="str">
        <v>University of Llorin Teaching &amp; Research Farm</v>
      </c>
      <c r="CN715" s="3" t="str">
        <v>University of Llorin Teaching &amp; Research Farm</v>
      </c>
      <c r="CO715" s="3" t="str">
        <v>University of Llorin Teaching &amp; Research Farm</v>
      </c>
      <c r="CP715" s="3" t="str">
        <v>University of Llorin Teaching &amp; Research Farm</v>
      </c>
      <c r="CQ715" s="3" t="str">
        <v>University of Llorin Teaching &amp; Research Farm</v>
      </c>
      <c r="CR715" s="3" t="str">
        <v>University of Llorin Teaching &amp; Research Farm</v>
      </c>
      <c r="CS715" s="3" t="str">
        <v>University of Llorin Teaching &amp; Research Farm</v>
      </c>
      <c r="CT715" s="3" t="str">
        <v>University of Llorin Teaching &amp; Research Farm</v>
      </c>
      <c r="CU715" s="3" t="str">
        <v>University of Llorin Teaching &amp; Research Farm</v>
      </c>
      <c r="CV715" s="3" t="str">
        <v>University of Llorin Teaching &amp; Research Farm</v>
      </c>
      <c r="CW715" s="3" t="str">
        <v>University of Llorin Teaching &amp; Research Farm</v>
      </c>
      <c r="CX715" s="3" t="str">
        <v>University of Llorin Teaching &amp; Research Farm</v>
      </c>
      <c r="CY715" s="3" t="str">
        <v>University of Llorin Teaching &amp; Research Farm</v>
      </c>
      <c r="CZ715" s="3" t="str">
        <v>University of Llorin Teaching &amp; Research Farm</v>
      </c>
      <c r="DA715" s="3" t="str">
        <v>University of Llorin Teaching &amp; Research Farm</v>
      </c>
      <c r="DB715" s="3" t="str">
        <v>University of Llorin Teaching &amp; Research Farm</v>
      </c>
      <c r="DC715" s="3" t="str">
        <v>University of Llorin Teaching &amp; Research Farm</v>
      </c>
      <c r="DD715" s="3" t="str">
        <v>University of Llorin Teaching &amp; Research Farm</v>
      </c>
      <c r="DE715" s="3" t="str">
        <v>University of Llorin Teaching &amp; Research Farm</v>
      </c>
      <c r="DF715" s="3" t="str">
        <v>University of Llorin Teaching &amp; Research Farm</v>
      </c>
      <c r="DG715" s="3" t="str">
        <v>University of Llorin Teaching &amp; Research Farm</v>
      </c>
      <c r="DH715" s="3" t="str">
        <v>University of Llorin Teaching &amp; Research Farm</v>
      </c>
      <c r="DI715" s="3" t="str">
        <v>University of Llorin Teaching &amp; Research Farm</v>
      </c>
      <c r="DJ715" s="3" t="str">
        <v>University of Llorin Teaching &amp; Research Farm</v>
      </c>
      <c r="DK715" s="3" t="str">
        <v>University of Llorin Teaching &amp; Research Farm</v>
      </c>
      <c r="DL715" s="3" t="str">
        <v>University of Llorin Teaching &amp; Research Farm</v>
      </c>
      <c r="DM715" s="3" t="str">
        <v>University of Llorin Teaching &amp; Research Farm</v>
      </c>
      <c r="DN715" s="3" t="str">
        <v>University of Llorin Teaching &amp; Research Farm</v>
      </c>
      <c r="DO715" s="3" t="str">
        <v>University of Llorin Teaching &amp; Research Farm</v>
      </c>
      <c r="DP715" s="3" t="str">
        <v>University of Llorin Teaching &amp; Research Farm</v>
      </c>
    </row>
    <row r="716" spans="1:120" ht="14.5" x14ac:dyDescent="0.35">
      <c r="A716" s="3">
        <v>6.173</v>
      </c>
      <c r="B716" s="3">
        <v>1.214</v>
      </c>
      <c r="C716" s="3" t="s">
        <v>228</v>
      </c>
      <c r="D716" s="3" t="s">
        <v>107</v>
      </c>
      <c r="E716" s="3" t="s">
        <v>567</v>
      </c>
      <c r="F716" s="3">
        <v>1000</v>
      </c>
      <c r="G716"/>
      <c r="H716" s="3" t="str">
        <f>CONCATENATE(site_list[[#This Row],[Country]],site_list[[#This Row],[Site.ID]])</f>
        <v>TogoUniversity of Lome Research Farm</v>
      </c>
      <c r="BB716" s="3" t="str">
        <v>University of Lome Research Farm</v>
      </c>
      <c r="BC716" s="3" t="str">
        <v>University of Lome Research Farm</v>
      </c>
      <c r="BD716" s="3" t="str">
        <v>University of Lome Research Farm</v>
      </c>
      <c r="BE716" s="3" t="str">
        <v>University of Lome Research Farm</v>
      </c>
      <c r="BF716" s="3" t="str">
        <v>University of Lome Research Farm</v>
      </c>
      <c r="BG716" s="3" t="str">
        <v>University of Lome Research Farm</v>
      </c>
      <c r="BH716" s="3" t="str">
        <v>University of Lome Research Farm</v>
      </c>
      <c r="BI716" s="3" t="str">
        <v>University of Lome Research Farm</v>
      </c>
      <c r="BJ716" s="3" t="str">
        <v>University of Lome Research Farm</v>
      </c>
      <c r="BK716" s="3" t="str">
        <v>University of Lome Research Farm</v>
      </c>
      <c r="BL716" s="3" t="str">
        <v>University of Lome Research Farm</v>
      </c>
      <c r="BM716" s="3" t="str">
        <v>University of Lome Research Farm</v>
      </c>
      <c r="BN716" s="3" t="str">
        <v>University of Lome Research Farm</v>
      </c>
      <c r="BO716" s="3" t="str">
        <v>University of Lome Research Farm</v>
      </c>
      <c r="BP716" s="3" t="str">
        <v>University of Lome Research Farm</v>
      </c>
      <c r="BQ716" s="3" t="str">
        <v>University of Lome Research Farm</v>
      </c>
      <c r="BR716" s="3" t="str">
        <v>University of Lome Research Farm</v>
      </c>
      <c r="BS716" s="3" t="str">
        <v>University of Lome Research Farm</v>
      </c>
      <c r="BT716" s="3" t="str">
        <v>University of Lome Research Farm</v>
      </c>
      <c r="BU716" s="3" t="str">
        <v>University of Lome Research Farm</v>
      </c>
      <c r="BV716" s="3" t="str">
        <v>University of Lome Research Farm</v>
      </c>
      <c r="BW716" s="3" t="str">
        <v>University of Lome Research Farm</v>
      </c>
      <c r="BX716" s="3" t="str">
        <v>University of Lome Research Farm</v>
      </c>
      <c r="BY716" s="3" t="str">
        <v>University of Lome Research Farm</v>
      </c>
      <c r="BZ716" s="3" t="str">
        <v>University of Lome Research Farm</v>
      </c>
      <c r="CA716" s="3" t="str">
        <v>University of Lome Research Farm</v>
      </c>
      <c r="CB716" s="3" t="str">
        <v>University of Lome Research Farm</v>
      </c>
      <c r="CC716" s="3" t="str">
        <v>University of Lome Research Farm</v>
      </c>
      <c r="CD716" s="3" t="str">
        <v>University of Lome Research Farm</v>
      </c>
      <c r="CE716" s="3" t="str">
        <v>University of Lome Research Farm</v>
      </c>
      <c r="CF716" s="3" t="str">
        <v>University of Lome Research Farm</v>
      </c>
      <c r="CG716" s="3" t="str">
        <v>University of Lome Research Farm</v>
      </c>
      <c r="CK716" s="3" t="str">
        <v>University of Lome Research Farm</v>
      </c>
      <c r="CM716" s="3" t="str">
        <v>University of Lome Research Farm</v>
      </c>
      <c r="CN716" s="3" t="str">
        <v>University of Lome Research Farm</v>
      </c>
      <c r="CO716" s="3" t="str">
        <v>University of Lome Research Farm</v>
      </c>
      <c r="CP716" s="3" t="str">
        <v>University of Lome Research Farm</v>
      </c>
      <c r="CQ716" s="3" t="str">
        <v>University of Lome Research Farm</v>
      </c>
      <c r="CR716" s="3" t="str">
        <v>University of Lome Research Farm</v>
      </c>
      <c r="CS716" s="3" t="str">
        <v>University of Lome Research Farm</v>
      </c>
      <c r="CT716" s="3" t="str">
        <v>University of Lome Research Farm</v>
      </c>
      <c r="CU716" s="3" t="str">
        <v>University of Lome Research Farm</v>
      </c>
      <c r="CV716" s="3" t="str">
        <v>University of Lome Research Farm</v>
      </c>
      <c r="CW716" s="3" t="str">
        <v>University of Lome Research Farm</v>
      </c>
      <c r="CX716" s="3" t="str">
        <v>University of Lome Research Farm</v>
      </c>
      <c r="CY716" s="3" t="str">
        <v>University of Lome Research Farm</v>
      </c>
      <c r="CZ716" s="3" t="str">
        <v>University of Lome Research Farm</v>
      </c>
      <c r="DA716" s="3" t="str">
        <v>University of Lome Research Farm</v>
      </c>
      <c r="DB716" s="3" t="str">
        <v>University of Lome Research Farm</v>
      </c>
      <c r="DC716" s="3" t="str">
        <v>University of Lome Research Farm</v>
      </c>
      <c r="DD716" s="3" t="str">
        <v>University of Lome Research Farm</v>
      </c>
      <c r="DE716" s="3" t="str">
        <v>University of Lome Research Farm</v>
      </c>
      <c r="DF716" s="3" t="str">
        <v>University of Lome Research Farm</v>
      </c>
      <c r="DG716" s="3" t="str">
        <v>University of Lome Research Farm</v>
      </c>
      <c r="DH716" s="3" t="str">
        <v>University of Lome Research Farm</v>
      </c>
      <c r="DI716" s="3" t="str">
        <v>University of Lome Research Farm</v>
      </c>
      <c r="DJ716" s="3" t="str">
        <v>University of Lome Research Farm</v>
      </c>
      <c r="DK716" s="3" t="str">
        <v>University of Lome Research Farm</v>
      </c>
      <c r="DL716" s="3" t="str">
        <v>University of Lome Research Farm</v>
      </c>
      <c r="DM716" s="3" t="str">
        <v>University of Lome Research Farm</v>
      </c>
      <c r="DN716" s="3" t="str">
        <v>University of Lome Research Farm</v>
      </c>
      <c r="DO716" s="3" t="str">
        <v>University of Lome Research Farm</v>
      </c>
      <c r="DP716" s="3" t="str">
        <v>University of Lome Research Farm</v>
      </c>
    </row>
    <row r="717" spans="1:120" ht="14.5" x14ac:dyDescent="0.35">
      <c r="A717" s="3">
        <v>11.80472</v>
      </c>
      <c r="B717" s="3">
        <v>13.196580000000001</v>
      </c>
      <c r="C717" s="3" t="s">
        <v>196</v>
      </c>
      <c r="D717" s="3" t="s">
        <v>107</v>
      </c>
      <c r="E717" s="3" t="s">
        <v>7799</v>
      </c>
      <c r="F717" s="3">
        <v>2000</v>
      </c>
      <c r="G717"/>
      <c r="H717" s="3" t="str">
        <f>CONCATENATE(site_list[[#This Row],[Country]],site_list[[#This Row],[Site.ID]])</f>
        <v>NigeriaUniversity of Maiduguri</v>
      </c>
      <c r="BB717" s="3" t="str">
        <v>University of Maiduguri</v>
      </c>
      <c r="BC717" s="3" t="str">
        <v>University of Maiduguri</v>
      </c>
      <c r="BD717" s="3" t="str">
        <v>University of Maiduguri</v>
      </c>
      <c r="BE717" s="3" t="str">
        <v>University of Maiduguri</v>
      </c>
      <c r="BF717" s="3" t="str">
        <v>University of Maiduguri</v>
      </c>
      <c r="BG717" s="3" t="str">
        <v>University of Maiduguri</v>
      </c>
      <c r="BH717" s="3" t="str">
        <v>University of Maiduguri</v>
      </c>
      <c r="BI717" s="3" t="str">
        <v>University of Maiduguri</v>
      </c>
      <c r="BJ717" s="3" t="str">
        <v>University of Maiduguri</v>
      </c>
      <c r="BK717" s="3" t="str">
        <v>University of Maiduguri</v>
      </c>
      <c r="BL717" s="3" t="str">
        <v>University of Maiduguri</v>
      </c>
      <c r="BM717" s="3" t="str">
        <v>University of Maiduguri</v>
      </c>
      <c r="BN717" s="3" t="str">
        <v>University of Maiduguri</v>
      </c>
      <c r="BO717" s="3" t="str">
        <v>University of Maiduguri</v>
      </c>
      <c r="BP717" s="3" t="str">
        <v>University of Maiduguri</v>
      </c>
      <c r="BQ717" s="3" t="str">
        <v>University of Maiduguri</v>
      </c>
      <c r="BR717" s="3" t="str">
        <v>University of Maiduguri</v>
      </c>
      <c r="BS717" s="3" t="str">
        <v>University of Maiduguri</v>
      </c>
      <c r="BT717" s="3" t="str">
        <v>University of Maiduguri</v>
      </c>
      <c r="BU717" s="3" t="str">
        <v>University of Maiduguri</v>
      </c>
      <c r="BV717" s="3" t="str">
        <v>University of Maiduguri</v>
      </c>
      <c r="BW717" s="3" t="str">
        <v>University of Maiduguri</v>
      </c>
      <c r="BX717" s="3" t="str">
        <v>University of Maiduguri</v>
      </c>
      <c r="BY717" s="3" t="str">
        <v>University of Maiduguri</v>
      </c>
      <c r="BZ717" s="3" t="str">
        <v>University of Maiduguri</v>
      </c>
      <c r="CA717" s="3" t="str">
        <v>University of Maiduguri</v>
      </c>
      <c r="CB717" s="3" t="str">
        <v>University of Maiduguri</v>
      </c>
      <c r="CC717" s="3" t="str">
        <v>University of Maiduguri</v>
      </c>
      <c r="CD717" s="3" t="str">
        <v>University of Maiduguri</v>
      </c>
      <c r="CE717" s="3" t="str">
        <v>University of Maiduguri</v>
      </c>
      <c r="CF717" s="3" t="str">
        <v>University of Maiduguri</v>
      </c>
      <c r="CG717" s="3" t="str">
        <v>University of Maiduguri</v>
      </c>
      <c r="CK717" s="3" t="str">
        <v>University of Maiduguri</v>
      </c>
      <c r="CM717" s="3" t="str">
        <v>University of Maiduguri</v>
      </c>
      <c r="CN717" s="3" t="str">
        <v>University of Maiduguri</v>
      </c>
      <c r="CO717" s="3" t="str">
        <v>University of Maiduguri</v>
      </c>
      <c r="CP717" s="3" t="str">
        <v>University of Maiduguri</v>
      </c>
      <c r="CQ717" s="3" t="str">
        <v>University of Maiduguri</v>
      </c>
      <c r="CR717" s="3" t="str">
        <v>University of Maiduguri</v>
      </c>
      <c r="CS717" s="3" t="str">
        <v>University of Maiduguri</v>
      </c>
      <c r="CT717" s="3" t="str">
        <v>University of Maiduguri</v>
      </c>
      <c r="CU717" s="3" t="str">
        <v>University of Maiduguri</v>
      </c>
      <c r="CV717" s="3" t="str">
        <v>University of Maiduguri</v>
      </c>
      <c r="CW717" s="3" t="str">
        <v>University of Maiduguri</v>
      </c>
      <c r="CX717" s="3" t="str">
        <v>University of Maiduguri</v>
      </c>
      <c r="CY717" s="3" t="str">
        <v>University of Maiduguri</v>
      </c>
      <c r="CZ717" s="3" t="str">
        <v>University of Maiduguri</v>
      </c>
      <c r="DA717" s="3" t="str">
        <v>University of Maiduguri</v>
      </c>
      <c r="DB717" s="3" t="str">
        <v>University of Maiduguri</v>
      </c>
      <c r="DC717" s="3" t="str">
        <v>University of Maiduguri</v>
      </c>
      <c r="DD717" s="3" t="str">
        <v>University of Maiduguri</v>
      </c>
      <c r="DE717" s="3" t="str">
        <v>University of Maiduguri</v>
      </c>
      <c r="DF717" s="3" t="str">
        <v>University of Maiduguri</v>
      </c>
      <c r="DG717" s="3" t="str">
        <v>University of Maiduguri</v>
      </c>
      <c r="DH717" s="3" t="str">
        <v>University of Maiduguri</v>
      </c>
      <c r="DI717" s="3" t="str">
        <v>University of Maiduguri</v>
      </c>
      <c r="DJ717" s="3" t="str">
        <v>University of Maiduguri</v>
      </c>
      <c r="DK717" s="3" t="str">
        <v>University of Maiduguri</v>
      </c>
      <c r="DL717" s="3" t="str">
        <v>University of Maiduguri</v>
      </c>
      <c r="DM717" s="3" t="str">
        <v>University of Maiduguri</v>
      </c>
      <c r="DN717" s="3" t="str">
        <v>University of Maiduguri</v>
      </c>
      <c r="DO717" s="3" t="str">
        <v>University of Maiduguri</v>
      </c>
      <c r="DP717" s="3" t="str">
        <v>University of Maiduguri</v>
      </c>
    </row>
    <row r="718" spans="1:120" ht="14.5" x14ac:dyDescent="0.35">
      <c r="A718" s="3">
        <v>6.8666999999999998</v>
      </c>
      <c r="B718" s="3">
        <v>7.4</v>
      </c>
      <c r="C718" s="3" t="s">
        <v>196</v>
      </c>
      <c r="D718" s="3" t="s">
        <v>107</v>
      </c>
      <c r="E718" s="3" t="s">
        <v>7800</v>
      </c>
      <c r="F718" s="3">
        <v>500</v>
      </c>
      <c r="G718"/>
      <c r="H718" s="3" t="str">
        <f>CONCATENATE(site_list[[#This Row],[Country]],site_list[[#This Row],[Site.ID]])</f>
        <v>NigeriaUniversity of Nigeria, Nsukka</v>
      </c>
      <c r="BB718" s="3" t="str">
        <v>University of Nigeria, Nsukka</v>
      </c>
      <c r="BC718" s="3" t="str">
        <v>University of Nigeria, Nsukka</v>
      </c>
      <c r="BD718" s="3" t="str">
        <v>University of Nigeria, Nsukka</v>
      </c>
      <c r="BE718" s="3" t="str">
        <v>University of Nigeria, Nsukka</v>
      </c>
      <c r="BF718" s="3" t="str">
        <v>University of Nigeria, Nsukka</v>
      </c>
      <c r="BG718" s="3" t="str">
        <v>University of Nigeria, Nsukka</v>
      </c>
      <c r="BH718" s="3" t="str">
        <v>University of Nigeria, Nsukka</v>
      </c>
      <c r="BI718" s="3" t="str">
        <v>University of Nigeria, Nsukka</v>
      </c>
      <c r="BJ718" s="3" t="str">
        <v>University of Nigeria, Nsukka</v>
      </c>
      <c r="BK718" s="3" t="str">
        <v>University of Nigeria, Nsukka</v>
      </c>
      <c r="BL718" s="3" t="str">
        <v>University of Nigeria, Nsukka</v>
      </c>
      <c r="BM718" s="3" t="str">
        <v>University of Nigeria, Nsukka</v>
      </c>
      <c r="BN718" s="3" t="str">
        <v>University of Nigeria, Nsukka</v>
      </c>
      <c r="BO718" s="3" t="str">
        <v>University of Nigeria, Nsukka</v>
      </c>
      <c r="BP718" s="3" t="str">
        <v>University of Nigeria, Nsukka</v>
      </c>
      <c r="BQ718" s="3" t="str">
        <v>University of Nigeria, Nsukka</v>
      </c>
      <c r="BR718" s="3" t="str">
        <v>University of Nigeria, Nsukka</v>
      </c>
      <c r="BS718" s="3" t="str">
        <v>University of Nigeria, Nsukka</v>
      </c>
      <c r="BT718" s="3" t="str">
        <v>University of Nigeria, Nsukka</v>
      </c>
      <c r="BU718" s="3" t="str">
        <v>University of Nigeria, Nsukka</v>
      </c>
      <c r="BV718" s="3" t="str">
        <v>University of Nigeria, Nsukka</v>
      </c>
      <c r="BW718" s="3" t="str">
        <v>University of Nigeria, Nsukka</v>
      </c>
      <c r="BX718" s="3" t="str">
        <v>University of Nigeria, Nsukka</v>
      </c>
      <c r="BY718" s="3" t="str">
        <v>University of Nigeria, Nsukka</v>
      </c>
      <c r="BZ718" s="3" t="str">
        <v>University of Nigeria, Nsukka</v>
      </c>
      <c r="CA718" s="3" t="str">
        <v>University of Nigeria, Nsukka</v>
      </c>
      <c r="CB718" s="3" t="str">
        <v>University of Nigeria, Nsukka</v>
      </c>
      <c r="CC718" s="3" t="str">
        <v>University of Nigeria, Nsukka</v>
      </c>
      <c r="CD718" s="3" t="str">
        <v>University of Nigeria, Nsukka</v>
      </c>
      <c r="CE718" s="3" t="str">
        <v>University of Nigeria, Nsukka</v>
      </c>
      <c r="CF718" s="3" t="str">
        <v>University of Nigeria, Nsukka</v>
      </c>
      <c r="CG718" s="3" t="str">
        <v>University of Nigeria, Nsukka</v>
      </c>
      <c r="CK718" s="3" t="str">
        <v>University of Nigeria, Nsukka</v>
      </c>
      <c r="CM718" s="3" t="str">
        <v>University of Nigeria, Nsukka</v>
      </c>
      <c r="CN718" s="3" t="str">
        <v>University of Nigeria, Nsukka</v>
      </c>
      <c r="CO718" s="3" t="str">
        <v>University of Nigeria, Nsukka</v>
      </c>
      <c r="CP718" s="3" t="str">
        <v>University of Nigeria, Nsukka</v>
      </c>
      <c r="CQ718" s="3" t="str">
        <v>University of Nigeria, Nsukka</v>
      </c>
      <c r="CR718" s="3" t="str">
        <v>University of Nigeria, Nsukka</v>
      </c>
      <c r="CS718" s="3" t="str">
        <v>University of Nigeria, Nsukka</v>
      </c>
      <c r="CT718" s="3" t="str">
        <v>University of Nigeria, Nsukka</v>
      </c>
      <c r="CU718" s="3" t="str">
        <v>University of Nigeria, Nsukka</v>
      </c>
      <c r="CV718" s="3" t="str">
        <v>University of Nigeria, Nsukka</v>
      </c>
      <c r="CW718" s="3" t="str">
        <v>University of Nigeria, Nsukka</v>
      </c>
      <c r="CX718" s="3" t="str">
        <v>University of Nigeria, Nsukka</v>
      </c>
      <c r="CY718" s="3" t="str">
        <v>University of Nigeria, Nsukka</v>
      </c>
      <c r="CZ718" s="3" t="str">
        <v>University of Nigeria, Nsukka</v>
      </c>
      <c r="DA718" s="3" t="str">
        <v>University of Nigeria, Nsukka</v>
      </c>
      <c r="DB718" s="3" t="str">
        <v>University of Nigeria, Nsukka</v>
      </c>
      <c r="DC718" s="3" t="str">
        <v>University of Nigeria, Nsukka</v>
      </c>
      <c r="DD718" s="3" t="str">
        <v>University of Nigeria, Nsukka</v>
      </c>
      <c r="DE718" s="3" t="str">
        <v>University of Nigeria, Nsukka</v>
      </c>
      <c r="DF718" s="3" t="str">
        <v>University of Nigeria, Nsukka</v>
      </c>
      <c r="DG718" s="3" t="str">
        <v>University of Nigeria, Nsukka</v>
      </c>
      <c r="DH718" s="3" t="str">
        <v>University of Nigeria, Nsukka</v>
      </c>
      <c r="DI718" s="3" t="str">
        <v>University of Nigeria, Nsukka</v>
      </c>
      <c r="DJ718" s="3" t="str">
        <v>University of Nigeria, Nsukka</v>
      </c>
      <c r="DK718" s="3" t="str">
        <v>University of Nigeria, Nsukka</v>
      </c>
      <c r="DL718" s="3" t="str">
        <v>University of Nigeria, Nsukka</v>
      </c>
      <c r="DM718" s="3" t="str">
        <v>University of Nigeria, Nsukka</v>
      </c>
      <c r="DN718" s="3" t="str">
        <v>University of Nigeria, Nsukka</v>
      </c>
      <c r="DO718" s="3" t="str">
        <v>University of Nigeria, Nsukka</v>
      </c>
      <c r="DP718" s="3" t="str">
        <v>University of Nigeria, Nsukka</v>
      </c>
    </row>
    <row r="719" spans="1:120" ht="14.5" x14ac:dyDescent="0.35">
      <c r="A719" s="3">
        <v>4.9111000000000002</v>
      </c>
      <c r="B719" s="3">
        <v>6.92</v>
      </c>
      <c r="C719" s="3" t="s">
        <v>196</v>
      </c>
      <c r="D719" s="3" t="s">
        <v>112</v>
      </c>
      <c r="E719" s="3" t="s">
        <v>13631</v>
      </c>
      <c r="F719" s="3">
        <v>500</v>
      </c>
      <c r="G719"/>
      <c r="H719" s="3" t="str">
        <f>CONCATENATE(site_list[[#This Row],[Country]],site_list[[#This Row],[Site.ID]])</f>
        <v>NigeriaUniversity of Port-Harcourt, Teaching and Research Farm</v>
      </c>
      <c r="BB719" s="3" t="str">
        <v>University of Port-Harcourt, Teaching and Research Farm</v>
      </c>
      <c r="BC719" s="3" t="str">
        <v>University of Port-Harcourt, Teaching and Research Farm</v>
      </c>
      <c r="BD719" s="3" t="str">
        <v>University of Port-Harcourt, Teaching and Research Farm</v>
      </c>
      <c r="BE719" s="3" t="str">
        <v>University of Port-Harcourt, Teaching and Research Farm</v>
      </c>
      <c r="BF719" s="3" t="str">
        <v>University of Port-Harcourt, Teaching and Research Farm</v>
      </c>
      <c r="BG719" s="3" t="str">
        <v>University of Port-Harcourt, Teaching and Research Farm</v>
      </c>
      <c r="BH719" s="3" t="str">
        <v>University of Port-Harcourt, Teaching and Research Farm</v>
      </c>
      <c r="BI719" s="3" t="str">
        <v>University of Port-Harcourt, Teaching and Research Farm</v>
      </c>
      <c r="BJ719" s="3" t="str">
        <v>University of Port-Harcourt, Teaching and Research Farm</v>
      </c>
      <c r="BK719" s="3" t="str">
        <v>University of Port-Harcourt, Teaching and Research Farm</v>
      </c>
      <c r="BL719" s="3" t="str">
        <v>University of Port-Harcourt, Teaching and Research Farm</v>
      </c>
      <c r="BM719" s="3" t="str">
        <v>University of Port-Harcourt, Teaching and Research Farm</v>
      </c>
      <c r="BN719" s="3" t="str">
        <v>University of Port-Harcourt, Teaching and Research Farm</v>
      </c>
      <c r="BO719" s="3" t="str">
        <v>University of Port-Harcourt, Teaching and Research Farm</v>
      </c>
      <c r="BP719" s="3" t="str">
        <v>University of Port-Harcourt, Teaching and Research Farm</v>
      </c>
      <c r="BQ719" s="3" t="str">
        <v>University of Port-Harcourt, Teaching and Research Farm</v>
      </c>
      <c r="BR719" s="3" t="str">
        <v>University of Port-Harcourt, Teaching and Research Farm</v>
      </c>
      <c r="BS719" s="3" t="str">
        <v>University of Port-Harcourt, Teaching and Research Farm</v>
      </c>
      <c r="BT719" s="3" t="str">
        <v>University of Port-Harcourt, Teaching and Research Farm</v>
      </c>
      <c r="BU719" s="3" t="str">
        <v>University of Port-Harcourt, Teaching and Research Farm</v>
      </c>
      <c r="BV719" s="3" t="str">
        <v>University of Port-Harcourt, Teaching and Research Farm</v>
      </c>
      <c r="BW719" s="3" t="str">
        <v>University of Port-Harcourt, Teaching and Research Farm</v>
      </c>
      <c r="BX719" s="3" t="str">
        <v>University of Port-Harcourt, Teaching and Research Farm</v>
      </c>
      <c r="BY719" s="3" t="str">
        <v>University of Port-Harcourt, Teaching and Research Farm</v>
      </c>
      <c r="BZ719" s="3" t="str">
        <v>University of Port-Harcourt, Teaching and Research Farm</v>
      </c>
      <c r="CA719" s="3" t="str">
        <v>University of Port-Harcourt, Teaching and Research Farm</v>
      </c>
      <c r="CB719" s="3" t="str">
        <v>University of Port-Harcourt, Teaching and Research Farm</v>
      </c>
      <c r="CC719" s="3" t="str">
        <v>University of Port-Harcourt, Teaching and Research Farm</v>
      </c>
      <c r="CD719" s="3" t="str">
        <v>University of Port-Harcourt, Teaching and Research Farm</v>
      </c>
      <c r="CE719" s="3" t="str">
        <v>University of Port-Harcourt, Teaching and Research Farm</v>
      </c>
      <c r="CF719" s="3" t="str">
        <v>University of Port-Harcourt, Teaching and Research Farm</v>
      </c>
      <c r="CG719" s="3" t="str">
        <v>University of Port-Harcourt, Teaching and Research Farm</v>
      </c>
      <c r="CK719" s="3" t="str">
        <v>University of Port-Harcourt, Teaching and Research Farm</v>
      </c>
      <c r="CM719" s="3" t="str">
        <v>University of Port-Harcourt, Teaching and Research Farm</v>
      </c>
      <c r="CN719" s="3" t="str">
        <v>University of Port-Harcourt, Teaching and Research Farm</v>
      </c>
      <c r="CO719" s="3" t="str">
        <v>University of Port-Harcourt, Teaching and Research Farm</v>
      </c>
      <c r="CP719" s="3" t="str">
        <v>University of Port-Harcourt, Teaching and Research Farm</v>
      </c>
      <c r="CQ719" s="3" t="str">
        <v>University of Port-Harcourt, Teaching and Research Farm</v>
      </c>
      <c r="CR719" s="3" t="str">
        <v>University of Port-Harcourt, Teaching and Research Farm</v>
      </c>
      <c r="CS719" s="3" t="str">
        <v>University of Port-Harcourt, Teaching and Research Farm</v>
      </c>
      <c r="CT719" s="3" t="str">
        <v>University of Port-Harcourt, Teaching and Research Farm</v>
      </c>
      <c r="CU719" s="3" t="str">
        <v>University of Port-Harcourt, Teaching and Research Farm</v>
      </c>
      <c r="CV719" s="3" t="str">
        <v>University of Port-Harcourt, Teaching and Research Farm</v>
      </c>
      <c r="CW719" s="3" t="str">
        <v>University of Port-Harcourt, Teaching and Research Farm</v>
      </c>
      <c r="CX719" s="3" t="str">
        <v>University of Port-Harcourt, Teaching and Research Farm</v>
      </c>
      <c r="CY719" s="3" t="str">
        <v>University of Port-Harcourt, Teaching and Research Farm</v>
      </c>
      <c r="CZ719" s="3" t="str">
        <v>University of Port-Harcourt, Teaching and Research Farm</v>
      </c>
      <c r="DA719" s="3" t="str">
        <v>University of Port-Harcourt, Teaching and Research Farm</v>
      </c>
      <c r="DB719" s="3" t="str">
        <v>University of Port-Harcourt, Teaching and Research Farm</v>
      </c>
      <c r="DC719" s="3" t="str">
        <v>University of Port-Harcourt, Teaching and Research Farm</v>
      </c>
      <c r="DD719" s="3" t="str">
        <v>University of Port-Harcourt, Teaching and Research Farm</v>
      </c>
      <c r="DE719" s="3" t="str">
        <v>University of Port-Harcourt, Teaching and Research Farm</v>
      </c>
      <c r="DF719" s="3" t="str">
        <v>University of Port-Harcourt, Teaching and Research Farm</v>
      </c>
      <c r="DG719" s="3" t="str">
        <v>University of Port-Harcourt, Teaching and Research Farm</v>
      </c>
      <c r="DH719" s="3" t="str">
        <v>University of Port-Harcourt, Teaching and Research Farm</v>
      </c>
      <c r="DI719" s="3" t="str">
        <v>University of Port-Harcourt, Teaching and Research Farm</v>
      </c>
      <c r="DJ719" s="3" t="str">
        <v>University of Port-Harcourt, Teaching and Research Farm</v>
      </c>
      <c r="DK719" s="3" t="str">
        <v>University of Port-Harcourt, Teaching and Research Farm</v>
      </c>
      <c r="DL719" s="3" t="str">
        <v>University of Port-Harcourt, Teaching and Research Farm</v>
      </c>
      <c r="DM719" s="3" t="str">
        <v>University of Port-Harcourt, Teaching and Research Farm</v>
      </c>
      <c r="DN719" s="3" t="str">
        <v>University of Port-Harcourt, Teaching and Research Farm</v>
      </c>
      <c r="DO719" s="3" t="str">
        <v>University of Port-Harcourt, Teaching and Research Farm</v>
      </c>
      <c r="DP719" s="3" t="str">
        <v>University of Port-Harcourt, Teaching and Research Farm</v>
      </c>
    </row>
    <row r="720" spans="1:120" ht="14.5" x14ac:dyDescent="0.35">
      <c r="A720" s="3">
        <v>-29.1036</v>
      </c>
      <c r="B720" s="3">
        <v>26.175899999999999</v>
      </c>
      <c r="C720" s="3" t="s">
        <v>215</v>
      </c>
      <c r="D720" s="3" t="s">
        <v>107</v>
      </c>
      <c r="E720" s="3" t="s">
        <v>519</v>
      </c>
      <c r="F720" s="3">
        <v>500</v>
      </c>
      <c r="G720"/>
      <c r="H720" s="3" t="str">
        <f>CONCATENATE(site_list[[#This Row],[Country]],site_list[[#This Row],[Site.ID]])</f>
        <v>South AfricaUniversity of the Free State, Bloemfontein</v>
      </c>
      <c r="BB720" s="3" t="str">
        <v>University of the Free State, Bloemfontein</v>
      </c>
      <c r="BC720" s="3" t="str">
        <v>University of the Free State, Bloemfontein</v>
      </c>
      <c r="BD720" s="3" t="str">
        <v>University of the Free State, Bloemfontein</v>
      </c>
      <c r="BE720" s="3" t="str">
        <v>University of the Free State, Bloemfontein</v>
      </c>
      <c r="BF720" s="3" t="str">
        <v>University of the Free State, Bloemfontein</v>
      </c>
      <c r="BG720" s="3" t="str">
        <v>University of the Free State, Bloemfontein</v>
      </c>
      <c r="BH720" s="3" t="str">
        <v>University of the Free State, Bloemfontein</v>
      </c>
      <c r="BI720" s="3" t="str">
        <v>University of the Free State, Bloemfontein</v>
      </c>
      <c r="BJ720" s="3" t="str">
        <v>University of the Free State, Bloemfontein</v>
      </c>
      <c r="BK720" s="3" t="str">
        <v>University of the Free State, Bloemfontein</v>
      </c>
      <c r="BL720" s="3" t="str">
        <v>University of the Free State, Bloemfontein</v>
      </c>
      <c r="BM720" s="3" t="str">
        <v>University of the Free State, Bloemfontein</v>
      </c>
      <c r="BN720" s="3" t="str">
        <v>University of the Free State, Bloemfontein</v>
      </c>
      <c r="BO720" s="3" t="str">
        <v>University of the Free State, Bloemfontein</v>
      </c>
      <c r="BP720" s="3" t="str">
        <v>University of the Free State, Bloemfontein</v>
      </c>
      <c r="BQ720" s="3" t="str">
        <v>University of the Free State, Bloemfontein</v>
      </c>
      <c r="BR720" s="3" t="str">
        <v>University of the Free State, Bloemfontein</v>
      </c>
      <c r="BS720" s="3" t="str">
        <v>University of the Free State, Bloemfontein</v>
      </c>
      <c r="BT720" s="3" t="str">
        <v>University of the Free State, Bloemfontein</v>
      </c>
      <c r="BU720" s="3" t="str">
        <v>University of the Free State, Bloemfontein</v>
      </c>
      <c r="BV720" s="3" t="str">
        <v>University of the Free State, Bloemfontein</v>
      </c>
      <c r="BW720" s="3" t="str">
        <v>University of the Free State, Bloemfontein</v>
      </c>
      <c r="BX720" s="3" t="str">
        <v>University of the Free State, Bloemfontein</v>
      </c>
      <c r="BY720" s="3" t="str">
        <v>University of the Free State, Bloemfontein</v>
      </c>
      <c r="BZ720" s="3" t="str">
        <v>University of the Free State, Bloemfontein</v>
      </c>
      <c r="CA720" s="3" t="str">
        <v>University of the Free State, Bloemfontein</v>
      </c>
      <c r="CB720" s="3" t="str">
        <v>University of the Free State, Bloemfontein</v>
      </c>
      <c r="CC720" s="3" t="str">
        <v>University of the Free State, Bloemfontein</v>
      </c>
      <c r="CD720" s="3" t="str">
        <v>University of the Free State, Bloemfontein</v>
      </c>
      <c r="CE720" s="3" t="str">
        <v>University of the Free State, Bloemfontein</v>
      </c>
      <c r="CF720" s="3" t="str">
        <v>University of the Free State, Bloemfontein</v>
      </c>
      <c r="CG720" s="3" t="str">
        <v>University of the Free State, Bloemfontein</v>
      </c>
      <c r="CK720" s="3" t="str">
        <v>University of the Free State, Bloemfontein</v>
      </c>
      <c r="CM720" s="3" t="str">
        <v>University of the Free State, Bloemfontein</v>
      </c>
      <c r="CN720" s="3" t="str">
        <v>University of the Free State, Bloemfontein</v>
      </c>
      <c r="CO720" s="3" t="str">
        <v>University of the Free State, Bloemfontein</v>
      </c>
      <c r="CP720" s="3" t="str">
        <v>University of the Free State, Bloemfontein</v>
      </c>
      <c r="CQ720" s="3" t="str">
        <v>University of the Free State, Bloemfontein</v>
      </c>
      <c r="CR720" s="3" t="str">
        <v>University of the Free State, Bloemfontein</v>
      </c>
      <c r="CS720" s="3" t="str">
        <v>University of the Free State, Bloemfontein</v>
      </c>
      <c r="CT720" s="3" t="str">
        <v>University of the Free State, Bloemfontein</v>
      </c>
      <c r="CU720" s="3" t="str">
        <v>University of the Free State, Bloemfontein</v>
      </c>
      <c r="CV720" s="3" t="str">
        <v>University of the Free State, Bloemfontein</v>
      </c>
      <c r="CW720" s="3" t="str">
        <v>University of the Free State, Bloemfontein</v>
      </c>
      <c r="CX720" s="3" t="str">
        <v>University of the Free State, Bloemfontein</v>
      </c>
      <c r="CY720" s="3" t="str">
        <v>University of the Free State, Bloemfontein</v>
      </c>
      <c r="CZ720" s="3" t="str">
        <v>University of the Free State, Bloemfontein</v>
      </c>
      <c r="DA720" s="3" t="str">
        <v>University of the Free State, Bloemfontein</v>
      </c>
      <c r="DB720" s="3" t="str">
        <v>University of the Free State, Bloemfontein</v>
      </c>
      <c r="DC720" s="3" t="str">
        <v>University of the Free State, Bloemfontein</v>
      </c>
      <c r="DD720" s="3" t="str">
        <v>University of the Free State, Bloemfontein</v>
      </c>
      <c r="DE720" s="3" t="str">
        <v>University of the Free State, Bloemfontein</v>
      </c>
      <c r="DF720" s="3" t="str">
        <v>University of the Free State, Bloemfontein</v>
      </c>
      <c r="DG720" s="3" t="str">
        <v>University of the Free State, Bloemfontein</v>
      </c>
      <c r="DH720" s="3" t="str">
        <v>University of the Free State, Bloemfontein</v>
      </c>
      <c r="DI720" s="3" t="str">
        <v>University of the Free State, Bloemfontein</v>
      </c>
      <c r="DJ720" s="3" t="str">
        <v>University of the Free State, Bloemfontein</v>
      </c>
      <c r="DK720" s="3" t="str">
        <v>University of the Free State, Bloemfontein</v>
      </c>
      <c r="DL720" s="3" t="str">
        <v>University of the Free State, Bloemfontein</v>
      </c>
      <c r="DM720" s="3" t="str">
        <v>University of the Free State, Bloemfontein</v>
      </c>
      <c r="DN720" s="3" t="str">
        <v>University of the Free State, Bloemfontein</v>
      </c>
      <c r="DO720" s="3" t="str">
        <v>University of the Free State, Bloemfontein</v>
      </c>
      <c r="DP720" s="3" t="str">
        <v>University of the Free State, Bloemfontein</v>
      </c>
    </row>
    <row r="721" spans="1:120" ht="14.5" x14ac:dyDescent="0.35">
      <c r="A721" s="3">
        <v>-20.768799999999999</v>
      </c>
      <c r="B721" s="3">
        <v>-42.869948000000001</v>
      </c>
      <c r="C721" s="3" t="s">
        <v>9239</v>
      </c>
      <c r="D721" s="3" t="s">
        <v>112</v>
      </c>
      <c r="E721" s="3" t="s">
        <v>9749</v>
      </c>
      <c r="F721" s="3">
        <v>250</v>
      </c>
      <c r="G721"/>
      <c r="H721" s="3" t="str">
        <f>CONCATENATE(site_list[[#This Row],[Country]],site_list[[#This Row],[Site.ID]])</f>
        <v>BrazilUniversity of Vicosa</v>
      </c>
      <c r="BB721" s="3" t="str">
        <v>University of Vicosa</v>
      </c>
      <c r="BC721" s="3" t="str">
        <v>University of Vicosa</v>
      </c>
      <c r="BD721" s="3" t="str">
        <v>University of Vicosa</v>
      </c>
      <c r="BE721" s="3" t="str">
        <v>University of Vicosa</v>
      </c>
      <c r="BF721" s="3" t="str">
        <v>University of Vicosa</v>
      </c>
      <c r="BG721" s="3" t="str">
        <v>University of Vicosa</v>
      </c>
      <c r="BH721" s="3" t="str">
        <v>University of Vicosa</v>
      </c>
      <c r="BI721" s="3" t="str">
        <v>University of Vicosa</v>
      </c>
      <c r="BJ721" s="3" t="str">
        <v>University of Vicosa</v>
      </c>
      <c r="BK721" s="3" t="str">
        <v>University of Vicosa</v>
      </c>
      <c r="BL721" s="3" t="str">
        <v>University of Vicosa</v>
      </c>
      <c r="BM721" s="3" t="str">
        <v>University of Vicosa</v>
      </c>
      <c r="BN721" s="3" t="str">
        <v>University of Vicosa</v>
      </c>
      <c r="BO721" s="3" t="str">
        <v>University of Vicosa</v>
      </c>
      <c r="BP721" s="3" t="str">
        <v>University of Vicosa</v>
      </c>
      <c r="BQ721" s="3" t="str">
        <v>University of Vicosa</v>
      </c>
      <c r="BR721" s="3" t="str">
        <v>University of Vicosa</v>
      </c>
      <c r="BS721" s="3" t="str">
        <v>University of Vicosa</v>
      </c>
      <c r="BT721" s="3" t="str">
        <v>University of Vicosa</v>
      </c>
      <c r="BU721" s="3" t="str">
        <v>University of Vicosa</v>
      </c>
      <c r="BV721" s="3" t="str">
        <v>University of Vicosa</v>
      </c>
      <c r="BW721" s="3" t="str">
        <v>University of Vicosa</v>
      </c>
      <c r="BX721" s="3" t="str">
        <v>University of Vicosa</v>
      </c>
      <c r="BY721" s="3" t="str">
        <v>University of Vicosa</v>
      </c>
      <c r="BZ721" s="3" t="str">
        <v>University of Vicosa</v>
      </c>
      <c r="CA721" s="3" t="str">
        <v>University of Vicosa</v>
      </c>
      <c r="CB721" s="3" t="str">
        <v>University of Vicosa</v>
      </c>
      <c r="CC721" s="3" t="str">
        <v>University of Vicosa</v>
      </c>
      <c r="CD721" s="3" t="str">
        <v>University of Vicosa</v>
      </c>
      <c r="CE721" s="3" t="str">
        <v>University of Vicosa</v>
      </c>
      <c r="CF721" s="3" t="str">
        <v>University of Vicosa</v>
      </c>
      <c r="CG721" s="3" t="str">
        <v>University of Vicosa</v>
      </c>
      <c r="CK721" s="3" t="str">
        <v>University of Vicosa</v>
      </c>
      <c r="CM721" s="3" t="str">
        <v>University of Vicosa</v>
      </c>
      <c r="CN721" s="3" t="str">
        <v>University of Vicosa</v>
      </c>
      <c r="CO721" s="3" t="str">
        <v>University of Vicosa</v>
      </c>
      <c r="CP721" s="3" t="str">
        <v>University of Vicosa</v>
      </c>
      <c r="CQ721" s="3" t="str">
        <v>University of Vicosa</v>
      </c>
      <c r="CR721" s="3" t="str">
        <v>University of Vicosa</v>
      </c>
      <c r="CS721" s="3" t="str">
        <v>University of Vicosa</v>
      </c>
      <c r="CT721" s="3" t="str">
        <v>University of Vicosa</v>
      </c>
      <c r="CU721" s="3" t="str">
        <v>University of Vicosa</v>
      </c>
      <c r="CV721" s="3" t="str">
        <v>University of Vicosa</v>
      </c>
      <c r="CW721" s="3" t="str">
        <v>University of Vicosa</v>
      </c>
      <c r="CX721" s="3" t="str">
        <v>University of Vicosa</v>
      </c>
      <c r="CY721" s="3" t="str">
        <v>University of Vicosa</v>
      </c>
      <c r="CZ721" s="3" t="str">
        <v>University of Vicosa</v>
      </c>
      <c r="DA721" s="3" t="str">
        <v>University of Vicosa</v>
      </c>
      <c r="DB721" s="3" t="str">
        <v>University of Vicosa</v>
      </c>
      <c r="DC721" s="3" t="str">
        <v>University of Vicosa</v>
      </c>
      <c r="DD721" s="3" t="str">
        <v>University of Vicosa</v>
      </c>
      <c r="DE721" s="3" t="str">
        <v>University of Vicosa</v>
      </c>
      <c r="DF721" s="3" t="str">
        <v>University of Vicosa</v>
      </c>
      <c r="DG721" s="3" t="str">
        <v>University of Vicosa</v>
      </c>
      <c r="DH721" s="3" t="str">
        <v>University of Vicosa</v>
      </c>
      <c r="DI721" s="3" t="str">
        <v>University of Vicosa</v>
      </c>
      <c r="DJ721" s="3" t="str">
        <v>University of Vicosa</v>
      </c>
      <c r="DK721" s="3" t="str">
        <v>University of Vicosa</v>
      </c>
      <c r="DL721" s="3" t="str">
        <v>University of Vicosa</v>
      </c>
      <c r="DM721" s="3" t="str">
        <v>University of Vicosa</v>
      </c>
      <c r="DN721" s="3" t="str">
        <v>University of Vicosa</v>
      </c>
      <c r="DO721" s="3" t="str">
        <v>University of Vicosa</v>
      </c>
      <c r="DP721" s="3" t="str">
        <v>University of Vicosa</v>
      </c>
    </row>
    <row r="722" spans="1:120" ht="14.5" x14ac:dyDescent="0.35">
      <c r="A722" s="3">
        <v>-15.395</v>
      </c>
      <c r="B722" s="3">
        <v>28.334499999999998</v>
      </c>
      <c r="C722" s="3" t="s">
        <v>238</v>
      </c>
      <c r="D722" s="3" t="s">
        <v>107</v>
      </c>
      <c r="E722" s="3" t="s">
        <v>602</v>
      </c>
      <c r="F722" s="3">
        <v>300</v>
      </c>
      <c r="G722"/>
      <c r="H722" s="3" t="str">
        <f>CONCATENATE(site_list[[#This Row],[Country]],site_list[[#This Row],[Site.ID]])</f>
        <v>ZambiaUniversity of Zambia</v>
      </c>
      <c r="BB722" s="3" t="str">
        <v>University of Zambia</v>
      </c>
      <c r="BC722" s="3" t="str">
        <v>University of Zambia</v>
      </c>
      <c r="BD722" s="3" t="str">
        <v>University of Zambia</v>
      </c>
      <c r="BE722" s="3" t="str">
        <v>University of Zambia</v>
      </c>
      <c r="BF722" s="3" t="str">
        <v>University of Zambia</v>
      </c>
      <c r="BG722" s="3" t="str">
        <v>University of Zambia</v>
      </c>
      <c r="BH722" s="3" t="str">
        <v>University of Zambia</v>
      </c>
      <c r="BI722" s="3" t="str">
        <v>University of Zambia</v>
      </c>
      <c r="BJ722" s="3" t="str">
        <v>University of Zambia</v>
      </c>
      <c r="BK722" s="3" t="str">
        <v>University of Zambia</v>
      </c>
      <c r="BL722" s="3" t="str">
        <v>University of Zambia</v>
      </c>
      <c r="BM722" s="3" t="str">
        <v>University of Zambia</v>
      </c>
      <c r="BN722" s="3" t="str">
        <v>University of Zambia</v>
      </c>
      <c r="BO722" s="3" t="str">
        <v>University of Zambia</v>
      </c>
      <c r="BP722" s="3" t="str">
        <v>University of Zambia</v>
      </c>
      <c r="BQ722" s="3" t="str">
        <v>University of Zambia</v>
      </c>
      <c r="BR722" s="3" t="str">
        <v>University of Zambia</v>
      </c>
      <c r="BS722" s="3" t="str">
        <v>University of Zambia</v>
      </c>
      <c r="BT722" s="3" t="str">
        <v>University of Zambia</v>
      </c>
      <c r="BU722" s="3" t="str">
        <v>University of Zambia</v>
      </c>
      <c r="BV722" s="3" t="str">
        <v>University of Zambia</v>
      </c>
      <c r="BW722" s="3" t="str">
        <v>University of Zambia</v>
      </c>
      <c r="BX722" s="3" t="str">
        <v>University of Zambia</v>
      </c>
      <c r="BY722" s="3" t="str">
        <v>University of Zambia</v>
      </c>
      <c r="BZ722" s="3" t="str">
        <v>University of Zambia</v>
      </c>
      <c r="CA722" s="3" t="str">
        <v>University of Zambia</v>
      </c>
      <c r="CB722" s="3" t="str">
        <v>University of Zambia</v>
      </c>
      <c r="CC722" s="3" t="str">
        <v>University of Zambia</v>
      </c>
      <c r="CD722" s="3" t="str">
        <v>University of Zambia</v>
      </c>
      <c r="CE722" s="3" t="str">
        <v>University of Zambia</v>
      </c>
      <c r="CF722" s="3" t="str">
        <v>University of Zambia</v>
      </c>
      <c r="CG722" s="3" t="str">
        <v>University of Zambia</v>
      </c>
      <c r="CK722" s="3" t="str">
        <v>University of Zambia</v>
      </c>
      <c r="CM722" s="3" t="str">
        <v>University of Zambia</v>
      </c>
      <c r="CN722" s="3" t="str">
        <v>University of Zambia</v>
      </c>
      <c r="CO722" s="3" t="str">
        <v>University of Zambia</v>
      </c>
      <c r="CP722" s="3" t="str">
        <v>University of Zambia</v>
      </c>
      <c r="CQ722" s="3" t="str">
        <v>University of Zambia</v>
      </c>
      <c r="CR722" s="3" t="str">
        <v>University of Zambia</v>
      </c>
      <c r="CS722" s="3" t="str">
        <v>University of Zambia</v>
      </c>
      <c r="CT722" s="3" t="str">
        <v>University of Zambia</v>
      </c>
      <c r="CU722" s="3" t="str">
        <v>University of Zambia</v>
      </c>
      <c r="CV722" s="3" t="str">
        <v>University of Zambia</v>
      </c>
      <c r="CW722" s="3" t="str">
        <v>University of Zambia</v>
      </c>
      <c r="CX722" s="3" t="str">
        <v>University of Zambia</v>
      </c>
      <c r="CY722" s="3" t="str">
        <v>University of Zambia</v>
      </c>
      <c r="CZ722" s="3" t="str">
        <v>University of Zambia</v>
      </c>
      <c r="DA722" s="3" t="str">
        <v>University of Zambia</v>
      </c>
      <c r="DB722" s="3" t="str">
        <v>University of Zambia</v>
      </c>
      <c r="DC722" s="3" t="str">
        <v>University of Zambia</v>
      </c>
      <c r="DD722" s="3" t="str">
        <v>University of Zambia</v>
      </c>
      <c r="DE722" s="3" t="str">
        <v>University of Zambia</v>
      </c>
      <c r="DF722" s="3" t="str">
        <v>University of Zambia</v>
      </c>
      <c r="DG722" s="3" t="str">
        <v>University of Zambia</v>
      </c>
      <c r="DH722" s="3" t="str">
        <v>University of Zambia</v>
      </c>
      <c r="DI722" s="3" t="str">
        <v>University of Zambia</v>
      </c>
      <c r="DJ722" s="3" t="str">
        <v>University of Zambia</v>
      </c>
      <c r="DK722" s="3" t="str">
        <v>University of Zambia</v>
      </c>
      <c r="DL722" s="3" t="str">
        <v>University of Zambia</v>
      </c>
      <c r="DM722" s="3" t="str">
        <v>University of Zambia</v>
      </c>
      <c r="DN722" s="3" t="str">
        <v>University of Zambia</v>
      </c>
      <c r="DO722" s="3" t="str">
        <v>University of Zambia</v>
      </c>
      <c r="DP722" s="3" t="str">
        <v>University of Zambia</v>
      </c>
    </row>
    <row r="723" spans="1:120" ht="14.5" x14ac:dyDescent="0.35">
      <c r="A723" s="3">
        <v>-17.7242</v>
      </c>
      <c r="B723" s="3">
        <v>31.0199</v>
      </c>
      <c r="C723" s="3" t="s">
        <v>240</v>
      </c>
      <c r="D723" s="3" t="s">
        <v>107</v>
      </c>
      <c r="E723" s="3" t="s">
        <v>616</v>
      </c>
      <c r="F723" s="3">
        <v>1000</v>
      </c>
      <c r="G723"/>
      <c r="H723" s="3" t="str">
        <f>CONCATENATE(site_list[[#This Row],[Country]],site_list[[#This Row],[Site.ID]])</f>
        <v>ZimbabweUniversity of Zimbabwe Farm</v>
      </c>
      <c r="BB723" s="3" t="str">
        <v>University of Zimbabwe Farm</v>
      </c>
      <c r="BC723" s="3" t="str">
        <v>University of Zimbabwe Farm</v>
      </c>
      <c r="BD723" s="3" t="str">
        <v>University of Zimbabwe Farm</v>
      </c>
      <c r="BE723" s="3" t="str">
        <v>University of Zimbabwe Farm</v>
      </c>
      <c r="BF723" s="3" t="str">
        <v>University of Zimbabwe Farm</v>
      </c>
      <c r="BG723" s="3" t="str">
        <v>University of Zimbabwe Farm</v>
      </c>
      <c r="BH723" s="3" t="str">
        <v>University of Zimbabwe Farm</v>
      </c>
      <c r="BI723" s="3" t="str">
        <v>University of Zimbabwe Farm</v>
      </c>
      <c r="BJ723" s="3" t="str">
        <v>University of Zimbabwe Farm</v>
      </c>
      <c r="BK723" s="3" t="str">
        <v>University of Zimbabwe Farm</v>
      </c>
      <c r="BL723" s="3" t="str">
        <v>University of Zimbabwe Farm</v>
      </c>
      <c r="BM723" s="3" t="str">
        <v>University of Zimbabwe Farm</v>
      </c>
      <c r="BN723" s="3" t="str">
        <v>University of Zimbabwe Farm</v>
      </c>
      <c r="BO723" s="3" t="str">
        <v>University of Zimbabwe Farm</v>
      </c>
      <c r="BP723" s="3" t="str">
        <v>University of Zimbabwe Farm</v>
      </c>
      <c r="BQ723" s="3" t="str">
        <v>University of Zimbabwe Farm</v>
      </c>
      <c r="BR723" s="3" t="str">
        <v>University of Zimbabwe Farm</v>
      </c>
      <c r="BS723" s="3" t="str">
        <v>University of Zimbabwe Farm</v>
      </c>
      <c r="BT723" s="3" t="str">
        <v>University of Zimbabwe Farm</v>
      </c>
      <c r="BU723" s="3" t="str">
        <v>University of Zimbabwe Farm</v>
      </c>
      <c r="BV723" s="3" t="str">
        <v>University of Zimbabwe Farm</v>
      </c>
      <c r="BW723" s="3" t="str">
        <v>University of Zimbabwe Farm</v>
      </c>
      <c r="BX723" s="3" t="str">
        <v>University of Zimbabwe Farm</v>
      </c>
      <c r="BY723" s="3" t="str">
        <v>University of Zimbabwe Farm</v>
      </c>
      <c r="BZ723" s="3" t="str">
        <v>University of Zimbabwe Farm</v>
      </c>
      <c r="CA723" s="3" t="str">
        <v>University of Zimbabwe Farm</v>
      </c>
      <c r="CB723" s="3" t="str">
        <v>University of Zimbabwe Farm</v>
      </c>
      <c r="CC723" s="3" t="str">
        <v>University of Zimbabwe Farm</v>
      </c>
      <c r="CD723" s="3" t="str">
        <v>University of Zimbabwe Farm</v>
      </c>
      <c r="CE723" s="3" t="str">
        <v>University of Zimbabwe Farm</v>
      </c>
      <c r="CF723" s="3" t="str">
        <v>University of Zimbabwe Farm</v>
      </c>
      <c r="CG723" s="3" t="str">
        <v>University of Zimbabwe Farm</v>
      </c>
      <c r="CK723" s="3" t="str">
        <v>University of Zimbabwe Farm</v>
      </c>
      <c r="CM723" s="3" t="str">
        <v>University of Zimbabwe Farm</v>
      </c>
      <c r="CN723" s="3" t="str">
        <v>University of Zimbabwe Farm</v>
      </c>
      <c r="CO723" s="3" t="str">
        <v>University of Zimbabwe Farm</v>
      </c>
      <c r="CP723" s="3" t="str">
        <v>University of Zimbabwe Farm</v>
      </c>
      <c r="CQ723" s="3" t="str">
        <v>University of Zimbabwe Farm</v>
      </c>
      <c r="CR723" s="3" t="str">
        <v>University of Zimbabwe Farm</v>
      </c>
      <c r="CS723" s="3" t="str">
        <v>University of Zimbabwe Farm</v>
      </c>
      <c r="CT723" s="3" t="str">
        <v>University of Zimbabwe Farm</v>
      </c>
      <c r="CU723" s="3" t="str">
        <v>University of Zimbabwe Farm</v>
      </c>
      <c r="CV723" s="3" t="str">
        <v>University of Zimbabwe Farm</v>
      </c>
      <c r="CW723" s="3" t="str">
        <v>University of Zimbabwe Farm</v>
      </c>
      <c r="CX723" s="3" t="str">
        <v>University of Zimbabwe Farm</v>
      </c>
      <c r="CY723" s="3" t="str">
        <v>University of Zimbabwe Farm</v>
      </c>
      <c r="CZ723" s="3" t="str">
        <v>University of Zimbabwe Farm</v>
      </c>
      <c r="DA723" s="3" t="str">
        <v>University of Zimbabwe Farm</v>
      </c>
      <c r="DB723" s="3" t="str">
        <v>University of Zimbabwe Farm</v>
      </c>
      <c r="DC723" s="3" t="str">
        <v>University of Zimbabwe Farm</v>
      </c>
      <c r="DD723" s="3" t="str">
        <v>University of Zimbabwe Farm</v>
      </c>
      <c r="DE723" s="3" t="str">
        <v>University of Zimbabwe Farm</v>
      </c>
      <c r="DF723" s="3" t="str">
        <v>University of Zimbabwe Farm</v>
      </c>
      <c r="DG723" s="3" t="str">
        <v>University of Zimbabwe Farm</v>
      </c>
      <c r="DH723" s="3" t="str">
        <v>University of Zimbabwe Farm</v>
      </c>
      <c r="DI723" s="3" t="str">
        <v>University of Zimbabwe Farm</v>
      </c>
      <c r="DJ723" s="3" t="str">
        <v>University of Zimbabwe Farm</v>
      </c>
      <c r="DK723" s="3" t="str">
        <v>University of Zimbabwe Farm</v>
      </c>
      <c r="DL723" s="3" t="str">
        <v>University of Zimbabwe Farm</v>
      </c>
      <c r="DM723" s="3" t="str">
        <v>University of Zimbabwe Farm</v>
      </c>
      <c r="DN723" s="3" t="str">
        <v>University of Zimbabwe Farm</v>
      </c>
      <c r="DO723" s="3" t="str">
        <v>University of Zimbabwe Farm</v>
      </c>
      <c r="DP723" s="3" t="str">
        <v>University of Zimbabwe Farm</v>
      </c>
    </row>
    <row r="724" spans="1:120" ht="14.5" x14ac:dyDescent="0.35">
      <c r="A724" s="3">
        <v>-1.2510600000000001</v>
      </c>
      <c r="B724" s="3">
        <v>36.7361</v>
      </c>
      <c r="C724" s="3" t="s">
        <v>166</v>
      </c>
      <c r="D724" s="3" t="s">
        <v>107</v>
      </c>
      <c r="E724" s="3" t="s">
        <v>7801</v>
      </c>
      <c r="F724" s="3">
        <v>1500</v>
      </c>
      <c r="G724"/>
      <c r="H724" s="3" t="str">
        <f>CONCATENATE(site_list[[#This Row],[Country]],site_list[[#This Row],[Site.ID]])</f>
        <v>KenyaUoN, Kabete</v>
      </c>
      <c r="BB724" s="3" t="str">
        <v>UoN, Kabete</v>
      </c>
      <c r="BC724" s="3" t="str">
        <v>UoN, Kabete</v>
      </c>
      <c r="BD724" s="3" t="str">
        <v>UoN, Kabete</v>
      </c>
      <c r="BE724" s="3" t="str">
        <v>UoN, Kabete</v>
      </c>
      <c r="BF724" s="3" t="str">
        <v>UoN, Kabete</v>
      </c>
      <c r="BG724" s="3" t="str">
        <v>UoN, Kabete</v>
      </c>
      <c r="BH724" s="3" t="str">
        <v>UoN, Kabete</v>
      </c>
      <c r="BI724" s="3" t="str">
        <v>UoN, Kabete</v>
      </c>
      <c r="BJ724" s="3" t="str">
        <v>UoN, Kabete</v>
      </c>
      <c r="BK724" s="3" t="str">
        <v>UoN, Kabete</v>
      </c>
      <c r="BL724" s="3" t="str">
        <v>UoN, Kabete</v>
      </c>
      <c r="BM724" s="3" t="str">
        <v>UoN, Kabete</v>
      </c>
      <c r="BN724" s="3" t="str">
        <v>UoN, Kabete</v>
      </c>
      <c r="BO724" s="3" t="str">
        <v>UoN, Kabete</v>
      </c>
      <c r="BP724" s="3" t="str">
        <v>UoN, Kabete</v>
      </c>
      <c r="BQ724" s="3" t="str">
        <v>UoN, Kabete</v>
      </c>
      <c r="BR724" s="3" t="str">
        <v>UoN, Kabete</v>
      </c>
      <c r="BS724" s="3" t="str">
        <v>UoN, Kabete</v>
      </c>
      <c r="BT724" s="3" t="str">
        <v>UoN, Kabete</v>
      </c>
      <c r="BU724" s="3" t="str">
        <v>UoN, Kabete</v>
      </c>
      <c r="BV724" s="3" t="str">
        <v>UoN, Kabete</v>
      </c>
      <c r="BW724" s="3" t="str">
        <v>UoN, Kabete</v>
      </c>
      <c r="BX724" s="3" t="str">
        <v>UoN, Kabete</v>
      </c>
      <c r="BY724" s="3" t="str">
        <v>UoN, Kabete</v>
      </c>
      <c r="BZ724" s="3" t="str">
        <v>UoN, Kabete</v>
      </c>
      <c r="CA724" s="3" t="str">
        <v>UoN, Kabete</v>
      </c>
      <c r="CB724" s="3" t="str">
        <v>UoN, Kabete</v>
      </c>
      <c r="CC724" s="3" t="str">
        <v>UoN, Kabete</v>
      </c>
      <c r="CD724" s="3" t="str">
        <v>UoN, Kabete</v>
      </c>
      <c r="CE724" s="3" t="str">
        <v>UoN, Kabete</v>
      </c>
      <c r="CF724" s="3" t="str">
        <v>UoN, Kabete</v>
      </c>
      <c r="CG724" s="3" t="str">
        <v>UoN, Kabete</v>
      </c>
      <c r="CK724" s="3" t="str">
        <v>UoN, Kabete</v>
      </c>
      <c r="CM724" s="3" t="str">
        <v>UoN, Kabete</v>
      </c>
      <c r="CN724" s="3" t="str">
        <v>UoN, Kabete</v>
      </c>
      <c r="CO724" s="3" t="str">
        <v>UoN, Kabete</v>
      </c>
      <c r="CP724" s="3" t="str">
        <v>UoN, Kabete</v>
      </c>
      <c r="CQ724" s="3" t="str">
        <v>UoN, Kabete</v>
      </c>
      <c r="CR724" s="3" t="str">
        <v>UoN, Kabete</v>
      </c>
      <c r="CS724" s="3" t="str">
        <v>UoN, Kabete</v>
      </c>
      <c r="CT724" s="3" t="str">
        <v>UoN, Kabete</v>
      </c>
      <c r="CU724" s="3" t="str">
        <v>UoN, Kabete</v>
      </c>
      <c r="CV724" s="3" t="str">
        <v>UoN, Kabete</v>
      </c>
      <c r="CW724" s="3" t="str">
        <v>UoN, Kabete</v>
      </c>
      <c r="CX724" s="3" t="str">
        <v>UoN, Kabete</v>
      </c>
      <c r="CY724" s="3" t="str">
        <v>UoN, Kabete</v>
      </c>
      <c r="CZ724" s="3" t="str">
        <v>UoN, Kabete</v>
      </c>
      <c r="DA724" s="3" t="str">
        <v>UoN, Kabete</v>
      </c>
      <c r="DB724" s="3" t="str">
        <v>UoN, Kabete</v>
      </c>
      <c r="DC724" s="3" t="str">
        <v>UoN, Kabete</v>
      </c>
      <c r="DD724" s="3" t="str">
        <v>UoN, Kabete</v>
      </c>
      <c r="DE724" s="3" t="str">
        <v>UoN, Kabete</v>
      </c>
      <c r="DF724" s="3" t="str">
        <v>UoN, Kabete</v>
      </c>
      <c r="DG724" s="3" t="str">
        <v>UoN, Kabete</v>
      </c>
      <c r="DH724" s="3" t="str">
        <v>UoN, Kabete</v>
      </c>
      <c r="DI724" s="3" t="str">
        <v>UoN, Kabete</v>
      </c>
      <c r="DJ724" s="3" t="str">
        <v>UoN, Kabete</v>
      </c>
      <c r="DK724" s="3" t="str">
        <v>UoN, Kabete</v>
      </c>
      <c r="DL724" s="3" t="str">
        <v>UoN, Kabete</v>
      </c>
      <c r="DM724" s="3" t="str">
        <v>UoN, Kabete</v>
      </c>
      <c r="DN724" s="3" t="str">
        <v>UoN, Kabete</v>
      </c>
      <c r="DO724" s="3" t="str">
        <v>UoN, Kabete</v>
      </c>
      <c r="DP724" s="3" t="str">
        <v>UoN, Kabete</v>
      </c>
    </row>
    <row r="725" spans="1:120" ht="14.5" x14ac:dyDescent="0.35">
      <c r="A725" s="3">
        <v>-25.747</v>
      </c>
      <c r="B725" s="3">
        <v>28.2591</v>
      </c>
      <c r="C725" s="3" t="s">
        <v>215</v>
      </c>
      <c r="D725" s="3" t="s">
        <v>107</v>
      </c>
      <c r="E725" s="3" t="s">
        <v>520</v>
      </c>
      <c r="F725" s="3">
        <v>300</v>
      </c>
      <c r="G725"/>
      <c r="H725" s="3" t="str">
        <f>CONCATENATE(site_list[[#This Row],[Country]],site_list[[#This Row],[Site.ID]])</f>
        <v>South AfricaUP Hatfield Experimental Farm, Pretoria</v>
      </c>
      <c r="BB725" s="3" t="str">
        <v>UP Hatfield Experimental Farm, Pretoria</v>
      </c>
      <c r="BC725" s="3" t="str">
        <v>UP Hatfield Experimental Farm, Pretoria</v>
      </c>
      <c r="BD725" s="3" t="str">
        <v>UP Hatfield Experimental Farm, Pretoria</v>
      </c>
      <c r="BE725" s="3" t="str">
        <v>UP Hatfield Experimental Farm, Pretoria</v>
      </c>
      <c r="BF725" s="3" t="str">
        <v>UP Hatfield Experimental Farm, Pretoria</v>
      </c>
      <c r="BG725" s="3" t="str">
        <v>UP Hatfield Experimental Farm, Pretoria</v>
      </c>
      <c r="BH725" s="3" t="str">
        <v>UP Hatfield Experimental Farm, Pretoria</v>
      </c>
      <c r="BI725" s="3" t="str">
        <v>UP Hatfield Experimental Farm, Pretoria</v>
      </c>
      <c r="BJ725" s="3" t="str">
        <v>UP Hatfield Experimental Farm, Pretoria</v>
      </c>
      <c r="BK725" s="3" t="str">
        <v>UP Hatfield Experimental Farm, Pretoria</v>
      </c>
      <c r="BL725" s="3" t="str">
        <v>UP Hatfield Experimental Farm, Pretoria</v>
      </c>
      <c r="BM725" s="3" t="str">
        <v>UP Hatfield Experimental Farm, Pretoria</v>
      </c>
      <c r="BN725" s="3" t="str">
        <v>UP Hatfield Experimental Farm, Pretoria</v>
      </c>
      <c r="BO725" s="3" t="str">
        <v>UP Hatfield Experimental Farm, Pretoria</v>
      </c>
      <c r="BP725" s="3" t="str">
        <v>UP Hatfield Experimental Farm, Pretoria</v>
      </c>
      <c r="BQ725" s="3" t="str">
        <v>UP Hatfield Experimental Farm, Pretoria</v>
      </c>
      <c r="BR725" s="3" t="str">
        <v>UP Hatfield Experimental Farm, Pretoria</v>
      </c>
      <c r="BS725" s="3" t="str">
        <v>UP Hatfield Experimental Farm, Pretoria</v>
      </c>
      <c r="BT725" s="3" t="str">
        <v>UP Hatfield Experimental Farm, Pretoria</v>
      </c>
      <c r="BU725" s="3" t="str">
        <v>UP Hatfield Experimental Farm, Pretoria</v>
      </c>
      <c r="BV725" s="3" t="str">
        <v>UP Hatfield Experimental Farm, Pretoria</v>
      </c>
      <c r="BW725" s="3" t="str">
        <v>UP Hatfield Experimental Farm, Pretoria</v>
      </c>
      <c r="BX725" s="3" t="str">
        <v>UP Hatfield Experimental Farm, Pretoria</v>
      </c>
      <c r="BY725" s="3" t="str">
        <v>UP Hatfield Experimental Farm, Pretoria</v>
      </c>
      <c r="BZ725" s="3" t="str">
        <v>UP Hatfield Experimental Farm, Pretoria</v>
      </c>
      <c r="CA725" s="3" t="str">
        <v>UP Hatfield Experimental Farm, Pretoria</v>
      </c>
      <c r="CB725" s="3" t="str">
        <v>UP Hatfield Experimental Farm, Pretoria</v>
      </c>
      <c r="CC725" s="3" t="str">
        <v>UP Hatfield Experimental Farm, Pretoria</v>
      </c>
      <c r="CD725" s="3" t="str">
        <v>UP Hatfield Experimental Farm, Pretoria</v>
      </c>
      <c r="CE725" s="3" t="str">
        <v>UP Hatfield Experimental Farm, Pretoria</v>
      </c>
      <c r="CF725" s="3" t="str">
        <v>UP Hatfield Experimental Farm, Pretoria</v>
      </c>
      <c r="CG725" s="3" t="str">
        <v>UP Hatfield Experimental Farm, Pretoria</v>
      </c>
      <c r="CK725" s="3" t="str">
        <v>UP Hatfield Experimental Farm, Pretoria</v>
      </c>
      <c r="CM725" s="3" t="str">
        <v>UP Hatfield Experimental Farm, Pretoria</v>
      </c>
      <c r="CN725" s="3" t="str">
        <v>UP Hatfield Experimental Farm, Pretoria</v>
      </c>
      <c r="CO725" s="3" t="str">
        <v>UP Hatfield Experimental Farm, Pretoria</v>
      </c>
      <c r="CP725" s="3" t="str">
        <v>UP Hatfield Experimental Farm, Pretoria</v>
      </c>
      <c r="CQ725" s="3" t="str">
        <v>UP Hatfield Experimental Farm, Pretoria</v>
      </c>
      <c r="CR725" s="3" t="str">
        <v>UP Hatfield Experimental Farm, Pretoria</v>
      </c>
      <c r="CS725" s="3" t="str">
        <v>UP Hatfield Experimental Farm, Pretoria</v>
      </c>
      <c r="CT725" s="3" t="str">
        <v>UP Hatfield Experimental Farm, Pretoria</v>
      </c>
      <c r="CU725" s="3" t="str">
        <v>UP Hatfield Experimental Farm, Pretoria</v>
      </c>
      <c r="CV725" s="3" t="str">
        <v>UP Hatfield Experimental Farm, Pretoria</v>
      </c>
      <c r="CW725" s="3" t="str">
        <v>UP Hatfield Experimental Farm, Pretoria</v>
      </c>
      <c r="CX725" s="3" t="str">
        <v>UP Hatfield Experimental Farm, Pretoria</v>
      </c>
      <c r="CY725" s="3" t="str">
        <v>UP Hatfield Experimental Farm, Pretoria</v>
      </c>
      <c r="CZ725" s="3" t="str">
        <v>UP Hatfield Experimental Farm, Pretoria</v>
      </c>
      <c r="DA725" s="3" t="str">
        <v>UP Hatfield Experimental Farm, Pretoria</v>
      </c>
      <c r="DB725" s="3" t="str">
        <v>UP Hatfield Experimental Farm, Pretoria</v>
      </c>
      <c r="DC725" s="3" t="str">
        <v>UP Hatfield Experimental Farm, Pretoria</v>
      </c>
      <c r="DD725" s="3" t="str">
        <v>UP Hatfield Experimental Farm, Pretoria</v>
      </c>
      <c r="DE725" s="3" t="str">
        <v>UP Hatfield Experimental Farm, Pretoria</v>
      </c>
      <c r="DF725" s="3" t="str">
        <v>UP Hatfield Experimental Farm, Pretoria</v>
      </c>
      <c r="DG725" s="3" t="str">
        <v>UP Hatfield Experimental Farm, Pretoria</v>
      </c>
      <c r="DH725" s="3" t="str">
        <v>UP Hatfield Experimental Farm, Pretoria</v>
      </c>
      <c r="DI725" s="3" t="str">
        <v>UP Hatfield Experimental Farm, Pretoria</v>
      </c>
      <c r="DJ725" s="3" t="str">
        <v>UP Hatfield Experimental Farm, Pretoria</v>
      </c>
      <c r="DK725" s="3" t="str">
        <v>UP Hatfield Experimental Farm, Pretoria</v>
      </c>
      <c r="DL725" s="3" t="str">
        <v>UP Hatfield Experimental Farm, Pretoria</v>
      </c>
      <c r="DM725" s="3" t="str">
        <v>UP Hatfield Experimental Farm, Pretoria</v>
      </c>
      <c r="DN725" s="3" t="str">
        <v>UP Hatfield Experimental Farm, Pretoria</v>
      </c>
      <c r="DO725" s="3" t="str">
        <v>UP Hatfield Experimental Farm, Pretoria</v>
      </c>
      <c r="DP725" s="3" t="str">
        <v>UP Hatfield Experimental Farm, Pretoria</v>
      </c>
    </row>
    <row r="726" spans="1:120" ht="14.5" x14ac:dyDescent="0.35">
      <c r="A726" s="3">
        <v>-8.9160000000000004</v>
      </c>
      <c r="B726" s="3">
        <v>33.514000000000003</v>
      </c>
      <c r="C726" s="3" t="s">
        <v>226</v>
      </c>
      <c r="D726" s="3" t="s">
        <v>107</v>
      </c>
      <c r="E726" s="3" t="s">
        <v>7802</v>
      </c>
      <c r="F726" s="3">
        <v>600</v>
      </c>
      <c r="G726"/>
      <c r="H726" s="3" t="str">
        <f>CONCATENATE(site_list[[#This Row],[Country]],site_list[[#This Row],[Site.ID]])</f>
        <v>TanzaniaUyole</v>
      </c>
      <c r="BB726" s="3" t="str">
        <v>Uyole</v>
      </c>
      <c r="BC726" s="3" t="str">
        <v>Uyole</v>
      </c>
      <c r="BD726" s="3" t="str">
        <v>Uyole</v>
      </c>
      <c r="BE726" s="3" t="str">
        <v>Uyole</v>
      </c>
      <c r="BF726" s="3" t="str">
        <v>Uyole</v>
      </c>
      <c r="BG726" s="3" t="str">
        <v>Uyole</v>
      </c>
      <c r="BH726" s="3" t="str">
        <v>Uyole</v>
      </c>
      <c r="BI726" s="3" t="str">
        <v>Uyole</v>
      </c>
      <c r="BJ726" s="3" t="str">
        <v>Uyole</v>
      </c>
      <c r="BK726" s="3" t="str">
        <v>Uyole</v>
      </c>
      <c r="BL726" s="3" t="str">
        <v>Uyole</v>
      </c>
      <c r="BM726" s="3" t="str">
        <v>Uyole</v>
      </c>
      <c r="BN726" s="3" t="str">
        <v>Uyole</v>
      </c>
      <c r="BO726" s="3" t="str">
        <v>Uyole</v>
      </c>
      <c r="BP726" s="3" t="str">
        <v>Uyole</v>
      </c>
      <c r="BQ726" s="3" t="str">
        <v>Uyole</v>
      </c>
      <c r="BR726" s="3" t="str">
        <v>Uyole</v>
      </c>
      <c r="BS726" s="3" t="str">
        <v>Uyole</v>
      </c>
      <c r="BT726" s="3" t="str">
        <v>Uyole</v>
      </c>
      <c r="BU726" s="3" t="str">
        <v>Uyole</v>
      </c>
      <c r="BV726" s="3" t="str">
        <v>Uyole</v>
      </c>
      <c r="BW726" s="3" t="str">
        <v>Uyole</v>
      </c>
      <c r="BX726" s="3" t="str">
        <v>Uyole</v>
      </c>
      <c r="BY726" s="3" t="str">
        <v>Uyole</v>
      </c>
      <c r="BZ726" s="3" t="str">
        <v>Uyole</v>
      </c>
      <c r="CA726" s="3" t="str">
        <v>Uyole</v>
      </c>
      <c r="CB726" s="3" t="str">
        <v>Uyole</v>
      </c>
      <c r="CC726" s="3" t="str">
        <v>Uyole</v>
      </c>
      <c r="CD726" s="3" t="str">
        <v>Uyole</v>
      </c>
      <c r="CE726" s="3" t="str">
        <v>Uyole</v>
      </c>
      <c r="CF726" s="3" t="str">
        <v>Uyole</v>
      </c>
      <c r="CG726" s="3" t="str">
        <v>Uyole</v>
      </c>
      <c r="CK726" s="3" t="str">
        <v>Uyole</v>
      </c>
      <c r="CM726" s="3" t="str">
        <v>Uyole</v>
      </c>
      <c r="CN726" s="3" t="str">
        <v>Uyole</v>
      </c>
      <c r="CO726" s="3" t="str">
        <v>Uyole</v>
      </c>
      <c r="CP726" s="3" t="str">
        <v>Uyole</v>
      </c>
      <c r="CQ726" s="3" t="str">
        <v>Uyole</v>
      </c>
      <c r="CR726" s="3" t="str">
        <v>Uyole</v>
      </c>
      <c r="CS726" s="3" t="str">
        <v>Uyole</v>
      </c>
      <c r="CT726" s="3" t="str">
        <v>Uyole</v>
      </c>
      <c r="CU726" s="3" t="str">
        <v>Uyole</v>
      </c>
      <c r="CV726" s="3" t="str">
        <v>Uyole</v>
      </c>
      <c r="CW726" s="3" t="str">
        <v>Uyole</v>
      </c>
      <c r="CX726" s="3" t="str">
        <v>Uyole</v>
      </c>
      <c r="CY726" s="3" t="str">
        <v>Uyole</v>
      </c>
      <c r="CZ726" s="3" t="str">
        <v>Uyole</v>
      </c>
      <c r="DA726" s="3" t="str">
        <v>Uyole</v>
      </c>
      <c r="DB726" s="3" t="str">
        <v>Uyole</v>
      </c>
      <c r="DC726" s="3" t="str">
        <v>Uyole</v>
      </c>
      <c r="DD726" s="3" t="str">
        <v>Uyole</v>
      </c>
      <c r="DE726" s="3" t="str">
        <v>Uyole</v>
      </c>
      <c r="DF726" s="3" t="str">
        <v>Uyole</v>
      </c>
      <c r="DG726" s="3" t="str">
        <v>Uyole</v>
      </c>
      <c r="DH726" s="3" t="str">
        <v>Uyole</v>
      </c>
      <c r="DI726" s="3" t="str">
        <v>Uyole</v>
      </c>
      <c r="DJ726" s="3" t="str">
        <v>Uyole</v>
      </c>
      <c r="DK726" s="3" t="str">
        <v>Uyole</v>
      </c>
      <c r="DL726" s="3" t="str">
        <v>Uyole</v>
      </c>
      <c r="DM726" s="3" t="str">
        <v>Uyole</v>
      </c>
      <c r="DN726" s="3" t="str">
        <v>Uyole</v>
      </c>
      <c r="DO726" s="3" t="str">
        <v>Uyole</v>
      </c>
      <c r="DP726" s="3" t="str">
        <v>Uyole</v>
      </c>
    </row>
    <row r="727" spans="1:120" ht="14.5" x14ac:dyDescent="0.35">
      <c r="A727" s="3">
        <v>-22.979299999999999</v>
      </c>
      <c r="B727" s="3">
        <v>30.437999999999999</v>
      </c>
      <c r="C727" s="3" t="s">
        <v>215</v>
      </c>
      <c r="D727" s="3" t="s">
        <v>107</v>
      </c>
      <c r="E727" s="3" t="s">
        <v>521</v>
      </c>
      <c r="F727" s="3">
        <v>300</v>
      </c>
      <c r="G727"/>
      <c r="H727" s="3" t="str">
        <f>CONCATENATE(site_list[[#This Row],[Country]],site_list[[#This Row],[Site.ID]])</f>
        <v>South AfricaVenda Experimental Farm, Thohoyandou</v>
      </c>
      <c r="BB727" s="3" t="str">
        <v>Venda Experimental Farm, Thohoyandou</v>
      </c>
      <c r="BC727" s="3" t="str">
        <v>Venda Experimental Farm, Thohoyandou</v>
      </c>
      <c r="BD727" s="3" t="str">
        <v>Venda Experimental Farm, Thohoyandou</v>
      </c>
      <c r="BE727" s="3" t="str">
        <v>Venda Experimental Farm, Thohoyandou</v>
      </c>
      <c r="BF727" s="3" t="str">
        <v>Venda Experimental Farm, Thohoyandou</v>
      </c>
      <c r="BG727" s="3" t="str">
        <v>Venda Experimental Farm, Thohoyandou</v>
      </c>
      <c r="BH727" s="3" t="str">
        <v>Venda Experimental Farm, Thohoyandou</v>
      </c>
      <c r="BI727" s="3" t="str">
        <v>Venda Experimental Farm, Thohoyandou</v>
      </c>
      <c r="BJ727" s="3" t="str">
        <v>Venda Experimental Farm, Thohoyandou</v>
      </c>
      <c r="BK727" s="3" t="str">
        <v>Venda Experimental Farm, Thohoyandou</v>
      </c>
      <c r="BL727" s="3" t="str">
        <v>Venda Experimental Farm, Thohoyandou</v>
      </c>
      <c r="BM727" s="3" t="str">
        <v>Venda Experimental Farm, Thohoyandou</v>
      </c>
      <c r="BN727" s="3" t="str">
        <v>Venda Experimental Farm, Thohoyandou</v>
      </c>
      <c r="BO727" s="3" t="str">
        <v>Venda Experimental Farm, Thohoyandou</v>
      </c>
      <c r="BP727" s="3" t="str">
        <v>Venda Experimental Farm, Thohoyandou</v>
      </c>
      <c r="BQ727" s="3" t="str">
        <v>Venda Experimental Farm, Thohoyandou</v>
      </c>
      <c r="BR727" s="3" t="str">
        <v>Venda Experimental Farm, Thohoyandou</v>
      </c>
      <c r="BS727" s="3" t="str">
        <v>Venda Experimental Farm, Thohoyandou</v>
      </c>
      <c r="BT727" s="3" t="str">
        <v>Venda Experimental Farm, Thohoyandou</v>
      </c>
      <c r="BU727" s="3" t="str">
        <v>Venda Experimental Farm, Thohoyandou</v>
      </c>
      <c r="BV727" s="3" t="str">
        <v>Venda Experimental Farm, Thohoyandou</v>
      </c>
      <c r="BW727" s="3" t="str">
        <v>Venda Experimental Farm, Thohoyandou</v>
      </c>
      <c r="BX727" s="3" t="str">
        <v>Venda Experimental Farm, Thohoyandou</v>
      </c>
      <c r="BY727" s="3" t="str">
        <v>Venda Experimental Farm, Thohoyandou</v>
      </c>
      <c r="BZ727" s="3" t="str">
        <v>Venda Experimental Farm, Thohoyandou</v>
      </c>
      <c r="CA727" s="3" t="str">
        <v>Venda Experimental Farm, Thohoyandou</v>
      </c>
      <c r="CB727" s="3" t="str">
        <v>Venda Experimental Farm, Thohoyandou</v>
      </c>
      <c r="CC727" s="3" t="str">
        <v>Venda Experimental Farm, Thohoyandou</v>
      </c>
      <c r="CD727" s="3" t="str">
        <v>Venda Experimental Farm, Thohoyandou</v>
      </c>
      <c r="CE727" s="3" t="str">
        <v>Venda Experimental Farm, Thohoyandou</v>
      </c>
      <c r="CF727" s="3" t="str">
        <v>Venda Experimental Farm, Thohoyandou</v>
      </c>
      <c r="CG727" s="3" t="str">
        <v>Venda Experimental Farm, Thohoyandou</v>
      </c>
      <c r="CK727" s="3" t="str">
        <v>Venda Experimental Farm, Thohoyandou</v>
      </c>
      <c r="CM727" s="3" t="str">
        <v>Venda Experimental Farm, Thohoyandou</v>
      </c>
      <c r="CN727" s="3" t="str">
        <v>Venda Experimental Farm, Thohoyandou</v>
      </c>
      <c r="CO727" s="3" t="str">
        <v>Venda Experimental Farm, Thohoyandou</v>
      </c>
      <c r="CP727" s="3" t="str">
        <v>Venda Experimental Farm, Thohoyandou</v>
      </c>
      <c r="CQ727" s="3" t="str">
        <v>Venda Experimental Farm, Thohoyandou</v>
      </c>
      <c r="CR727" s="3" t="str">
        <v>Venda Experimental Farm, Thohoyandou</v>
      </c>
      <c r="CS727" s="3" t="str">
        <v>Venda Experimental Farm, Thohoyandou</v>
      </c>
      <c r="CT727" s="3" t="str">
        <v>Venda Experimental Farm, Thohoyandou</v>
      </c>
      <c r="CU727" s="3" t="str">
        <v>Venda Experimental Farm, Thohoyandou</v>
      </c>
      <c r="CV727" s="3" t="str">
        <v>Venda Experimental Farm, Thohoyandou</v>
      </c>
      <c r="CW727" s="3" t="str">
        <v>Venda Experimental Farm, Thohoyandou</v>
      </c>
      <c r="CX727" s="3" t="str">
        <v>Venda Experimental Farm, Thohoyandou</v>
      </c>
      <c r="CY727" s="3" t="str">
        <v>Venda Experimental Farm, Thohoyandou</v>
      </c>
      <c r="CZ727" s="3" t="str">
        <v>Venda Experimental Farm, Thohoyandou</v>
      </c>
      <c r="DA727" s="3" t="str">
        <v>Venda Experimental Farm, Thohoyandou</v>
      </c>
      <c r="DB727" s="3" t="str">
        <v>Venda Experimental Farm, Thohoyandou</v>
      </c>
      <c r="DC727" s="3" t="str">
        <v>Venda Experimental Farm, Thohoyandou</v>
      </c>
      <c r="DD727" s="3" t="str">
        <v>Venda Experimental Farm, Thohoyandou</v>
      </c>
      <c r="DE727" s="3" t="str">
        <v>Venda Experimental Farm, Thohoyandou</v>
      </c>
      <c r="DF727" s="3" t="str">
        <v>Venda Experimental Farm, Thohoyandou</v>
      </c>
      <c r="DG727" s="3" t="str">
        <v>Venda Experimental Farm, Thohoyandou</v>
      </c>
      <c r="DH727" s="3" t="str">
        <v>Venda Experimental Farm, Thohoyandou</v>
      </c>
      <c r="DI727" s="3" t="str">
        <v>Venda Experimental Farm, Thohoyandou</v>
      </c>
      <c r="DJ727" s="3" t="str">
        <v>Venda Experimental Farm, Thohoyandou</v>
      </c>
      <c r="DK727" s="3" t="str">
        <v>Venda Experimental Farm, Thohoyandou</v>
      </c>
      <c r="DL727" s="3" t="str">
        <v>Venda Experimental Farm, Thohoyandou</v>
      </c>
      <c r="DM727" s="3" t="str">
        <v>Venda Experimental Farm, Thohoyandou</v>
      </c>
      <c r="DN727" s="3" t="str">
        <v>Venda Experimental Farm, Thohoyandou</v>
      </c>
      <c r="DO727" s="3" t="str">
        <v>Venda Experimental Farm, Thohoyandou</v>
      </c>
      <c r="DP727" s="3" t="str">
        <v>Venda Experimental Farm, Thohoyandou</v>
      </c>
    </row>
    <row r="728" spans="1:120" ht="14.5" x14ac:dyDescent="0.35">
      <c r="A728" s="3">
        <v>1.01308</v>
      </c>
      <c r="B728" s="3">
        <v>35.005600000000001</v>
      </c>
      <c r="C728" s="3" t="s">
        <v>166</v>
      </c>
      <c r="D728" s="3" t="s">
        <v>112</v>
      </c>
      <c r="E728" s="3" t="s">
        <v>13629</v>
      </c>
      <c r="F728" s="3">
        <v>500</v>
      </c>
      <c r="G728"/>
      <c r="H728" s="3" t="str">
        <f>CONCATENATE(site_list[[#This Row],[Country]],site_list[[#This Row],[Site.ID]])</f>
        <v>KenyaVi-Agroforestry Research and Demonstration Farm Kitale</v>
      </c>
      <c r="BB728" s="3" t="str">
        <v>Vi-Agroforestry Research and Demonstration Farm Kitale</v>
      </c>
      <c r="BC728" s="3" t="str">
        <v>Vi-Agroforestry Research and Demonstration Farm Kitale</v>
      </c>
      <c r="BD728" s="3" t="str">
        <v>Vi-Agroforestry Research and Demonstration Farm Kitale</v>
      </c>
      <c r="BE728" s="3" t="str">
        <v>Vi-Agroforestry Research and Demonstration Farm Kitale</v>
      </c>
      <c r="BF728" s="3" t="str">
        <v>Vi-Agroforestry Research and Demonstration Farm Kitale</v>
      </c>
      <c r="BG728" s="3" t="str">
        <v>Vi-Agroforestry Research and Demonstration Farm Kitale</v>
      </c>
      <c r="BH728" s="3" t="str">
        <v>Vi-Agroforestry Research and Demonstration Farm Kitale</v>
      </c>
      <c r="BI728" s="3" t="str">
        <v>Vi-Agroforestry Research and Demonstration Farm Kitale</v>
      </c>
      <c r="BJ728" s="3" t="str">
        <v>Vi-Agroforestry Research and Demonstration Farm Kitale</v>
      </c>
      <c r="BK728" s="3" t="str">
        <v>Vi-Agroforestry Research and Demonstration Farm Kitale</v>
      </c>
      <c r="BL728" s="3" t="str">
        <v>Vi-Agroforestry Research and Demonstration Farm Kitale</v>
      </c>
      <c r="BM728" s="3" t="str">
        <v>Vi-Agroforestry Research and Demonstration Farm Kitale</v>
      </c>
      <c r="BN728" s="3" t="str">
        <v>Vi-Agroforestry Research and Demonstration Farm Kitale</v>
      </c>
      <c r="BO728" s="3" t="str">
        <v>Vi-Agroforestry Research and Demonstration Farm Kitale</v>
      </c>
      <c r="BP728" s="3" t="str">
        <v>Vi-Agroforestry Research and Demonstration Farm Kitale</v>
      </c>
      <c r="BQ728" s="3" t="str">
        <v>Vi-Agroforestry Research and Demonstration Farm Kitale</v>
      </c>
      <c r="BR728" s="3" t="str">
        <v>Vi-Agroforestry Research and Demonstration Farm Kitale</v>
      </c>
      <c r="BS728" s="3" t="str">
        <v>Vi-Agroforestry Research and Demonstration Farm Kitale</v>
      </c>
      <c r="BT728" s="3" t="str">
        <v>Vi-Agroforestry Research and Demonstration Farm Kitale</v>
      </c>
      <c r="BU728" s="3" t="str">
        <v>Vi-Agroforestry Research and Demonstration Farm Kitale</v>
      </c>
      <c r="BV728" s="3" t="str">
        <v>Vi-Agroforestry Research and Demonstration Farm Kitale</v>
      </c>
      <c r="BW728" s="3" t="str">
        <v>Vi-Agroforestry Research and Demonstration Farm Kitale</v>
      </c>
      <c r="BX728" s="3" t="str">
        <v>Vi-Agroforestry Research and Demonstration Farm Kitale</v>
      </c>
      <c r="BY728" s="3" t="str">
        <v>Vi-Agroforestry Research and Demonstration Farm Kitale</v>
      </c>
      <c r="BZ728" s="3" t="str">
        <v>Vi-Agroforestry Research and Demonstration Farm Kitale</v>
      </c>
      <c r="CA728" s="3" t="str">
        <v>Vi-Agroforestry Research and Demonstration Farm Kitale</v>
      </c>
      <c r="CB728" s="3" t="str">
        <v>Vi-Agroforestry Research and Demonstration Farm Kitale</v>
      </c>
      <c r="CC728" s="3" t="str">
        <v>Vi-Agroforestry Research and Demonstration Farm Kitale</v>
      </c>
      <c r="CD728" s="3" t="str">
        <v>Vi-Agroforestry Research and Demonstration Farm Kitale</v>
      </c>
      <c r="CE728" s="3" t="str">
        <v>Vi-Agroforestry Research and Demonstration Farm Kitale</v>
      </c>
      <c r="CF728" s="3" t="str">
        <v>Vi-Agroforestry Research and Demonstration Farm Kitale</v>
      </c>
      <c r="CG728" s="3" t="str">
        <v>Vi-Agroforestry Research and Demonstration Farm Kitale</v>
      </c>
      <c r="CK728" s="3" t="str">
        <v>Vi-Agroforestry Research and Demonstration Farm Kitale</v>
      </c>
      <c r="CM728" s="3" t="str">
        <v>Vi-Agroforestry Research and Demonstration Farm Kitale</v>
      </c>
      <c r="CN728" s="3" t="str">
        <v>Vi-Agroforestry Research and Demonstration Farm Kitale</v>
      </c>
      <c r="CO728" s="3" t="str">
        <v>Vi-Agroforestry Research and Demonstration Farm Kitale</v>
      </c>
      <c r="CP728" s="3" t="str">
        <v>Vi-Agroforestry Research and Demonstration Farm Kitale</v>
      </c>
      <c r="CQ728" s="3" t="str">
        <v>Vi-Agroforestry Research and Demonstration Farm Kitale</v>
      </c>
      <c r="CR728" s="3" t="str">
        <v>Vi-Agroforestry Research and Demonstration Farm Kitale</v>
      </c>
      <c r="CS728" s="3" t="str">
        <v>Vi-Agroforestry Research and Demonstration Farm Kitale</v>
      </c>
      <c r="CT728" s="3" t="str">
        <v>Vi-Agroforestry Research and Demonstration Farm Kitale</v>
      </c>
      <c r="CU728" s="3" t="str">
        <v>Vi-Agroforestry Research and Demonstration Farm Kitale</v>
      </c>
      <c r="CV728" s="3" t="str">
        <v>Vi-Agroforestry Research and Demonstration Farm Kitale</v>
      </c>
      <c r="CW728" s="3" t="str">
        <v>Vi-Agroforestry Research and Demonstration Farm Kitale</v>
      </c>
      <c r="CX728" s="3" t="str">
        <v>Vi-Agroforestry Research and Demonstration Farm Kitale</v>
      </c>
      <c r="CY728" s="3" t="str">
        <v>Vi-Agroforestry Research and Demonstration Farm Kitale</v>
      </c>
      <c r="CZ728" s="3" t="str">
        <v>Vi-Agroforestry Research and Demonstration Farm Kitale</v>
      </c>
      <c r="DA728" s="3" t="str">
        <v>Vi-Agroforestry Research and Demonstration Farm Kitale</v>
      </c>
      <c r="DB728" s="3" t="str">
        <v>Vi-Agroforestry Research and Demonstration Farm Kitale</v>
      </c>
      <c r="DC728" s="3" t="str">
        <v>Vi-Agroforestry Research and Demonstration Farm Kitale</v>
      </c>
      <c r="DD728" s="3" t="str">
        <v>Vi-Agroforestry Research and Demonstration Farm Kitale</v>
      </c>
      <c r="DE728" s="3" t="str">
        <v>Vi-Agroforestry Research and Demonstration Farm Kitale</v>
      </c>
      <c r="DF728" s="3" t="str">
        <v>Vi-Agroforestry Research and Demonstration Farm Kitale</v>
      </c>
      <c r="DG728" s="3" t="str">
        <v>Vi-Agroforestry Research and Demonstration Farm Kitale</v>
      </c>
      <c r="DH728" s="3" t="str">
        <v>Vi-Agroforestry Research and Demonstration Farm Kitale</v>
      </c>
      <c r="DI728" s="3" t="str">
        <v>Vi-Agroforestry Research and Demonstration Farm Kitale</v>
      </c>
      <c r="DJ728" s="3" t="str">
        <v>Vi-Agroforestry Research and Demonstration Farm Kitale</v>
      </c>
      <c r="DK728" s="3" t="str">
        <v>Vi-Agroforestry Research and Demonstration Farm Kitale</v>
      </c>
      <c r="DL728" s="3" t="str">
        <v>Vi-Agroforestry Research and Demonstration Farm Kitale</v>
      </c>
      <c r="DM728" s="3" t="str">
        <v>Vi-Agroforestry Research and Demonstration Farm Kitale</v>
      </c>
      <c r="DN728" s="3" t="str">
        <v>Vi-Agroforestry Research and Demonstration Farm Kitale</v>
      </c>
      <c r="DO728" s="3" t="str">
        <v>Vi-Agroforestry Research and Demonstration Farm Kitale</v>
      </c>
      <c r="DP728" s="3" t="str">
        <v>Vi-Agroforestry Research and Demonstration Farm Kitale</v>
      </c>
    </row>
    <row r="729" spans="1:120" ht="14.5" x14ac:dyDescent="0.35">
      <c r="A729" s="3">
        <v>29.608499999999999</v>
      </c>
      <c r="B729" s="3">
        <v>79.651880000000006</v>
      </c>
      <c r="C729" s="3" t="s">
        <v>13662</v>
      </c>
      <c r="D729" s="3" t="s">
        <v>112</v>
      </c>
      <c r="E729" s="3" t="s">
        <v>13694</v>
      </c>
      <c r="F729" s="3">
        <v>1500</v>
      </c>
      <c r="G729"/>
      <c r="H729" s="3" t="str">
        <f>CONCATENATE(site_list[[#This Row],[Country]],site_list[[#This Row],[Site.ID]])</f>
        <v>IndiaVivekananda Institute of Hill Agriculture</v>
      </c>
      <c r="BB729" s="3" t="str">
        <v>Vivekananda Institute of Hill Agriculture</v>
      </c>
      <c r="BC729" s="3" t="str">
        <v>Vivekananda Institute of Hill Agriculture</v>
      </c>
      <c r="BD729" s="3" t="str">
        <v>Vivekananda Institute of Hill Agriculture</v>
      </c>
      <c r="BE729" s="3" t="str">
        <v>Vivekananda Institute of Hill Agriculture</v>
      </c>
      <c r="BF729" s="3" t="str">
        <v>Vivekananda Institute of Hill Agriculture</v>
      </c>
      <c r="BG729" s="3" t="str">
        <v>Vivekananda Institute of Hill Agriculture</v>
      </c>
      <c r="BH729" s="3" t="str">
        <v>Vivekananda Institute of Hill Agriculture</v>
      </c>
      <c r="BI729" s="3" t="str">
        <v>Vivekananda Institute of Hill Agriculture</v>
      </c>
      <c r="BJ729" s="3" t="str">
        <v>Vivekananda Institute of Hill Agriculture</v>
      </c>
      <c r="BK729" s="3" t="str">
        <v>Vivekananda Institute of Hill Agriculture</v>
      </c>
      <c r="BL729" s="3" t="str">
        <v>Vivekananda Institute of Hill Agriculture</v>
      </c>
      <c r="BM729" s="3" t="str">
        <v>Vivekananda Institute of Hill Agriculture</v>
      </c>
      <c r="BN729" s="3" t="str">
        <v>Vivekananda Institute of Hill Agriculture</v>
      </c>
      <c r="BO729" s="3" t="str">
        <v>Vivekananda Institute of Hill Agriculture</v>
      </c>
      <c r="BP729" s="3" t="str">
        <v>Vivekananda Institute of Hill Agriculture</v>
      </c>
      <c r="BQ729" s="3" t="str">
        <v>Vivekananda Institute of Hill Agriculture</v>
      </c>
      <c r="BR729" s="3" t="str">
        <v>Vivekananda Institute of Hill Agriculture</v>
      </c>
      <c r="BS729" s="3" t="str">
        <v>Vivekananda Institute of Hill Agriculture</v>
      </c>
      <c r="BT729" s="3" t="str">
        <v>Vivekananda Institute of Hill Agriculture</v>
      </c>
      <c r="BU729" s="3" t="str">
        <v>Vivekananda Institute of Hill Agriculture</v>
      </c>
      <c r="BV729" s="3" t="str">
        <v>Vivekananda Institute of Hill Agriculture</v>
      </c>
      <c r="BW729" s="3" t="str">
        <v>Vivekananda Institute of Hill Agriculture</v>
      </c>
      <c r="BX729" s="3" t="str">
        <v>Vivekananda Institute of Hill Agriculture</v>
      </c>
      <c r="BY729" s="3" t="str">
        <v>Vivekananda Institute of Hill Agriculture</v>
      </c>
      <c r="BZ729" s="3" t="str">
        <v>Vivekananda Institute of Hill Agriculture</v>
      </c>
      <c r="CA729" s="3" t="str">
        <v>Vivekananda Institute of Hill Agriculture</v>
      </c>
      <c r="CB729" s="3" t="str">
        <v>Vivekananda Institute of Hill Agriculture</v>
      </c>
      <c r="CC729" s="3" t="str">
        <v>Vivekananda Institute of Hill Agriculture</v>
      </c>
      <c r="CD729" s="3" t="str">
        <v>Vivekananda Institute of Hill Agriculture</v>
      </c>
      <c r="CE729" s="3" t="str">
        <v>Vivekananda Institute of Hill Agriculture</v>
      </c>
      <c r="CF729" s="3" t="str">
        <v>Vivekananda Institute of Hill Agriculture</v>
      </c>
      <c r="CG729" s="3" t="str">
        <v>Vivekananda Institute of Hill Agriculture</v>
      </c>
      <c r="CK729" s="3" t="str">
        <v>Vivekananda Institute of Hill Agriculture</v>
      </c>
      <c r="CM729" s="3" t="str">
        <v>Vivekananda Institute of Hill Agriculture</v>
      </c>
      <c r="CN729" s="3" t="str">
        <v>Vivekananda Institute of Hill Agriculture</v>
      </c>
      <c r="CO729" s="3" t="str">
        <v>Vivekananda Institute of Hill Agriculture</v>
      </c>
      <c r="CP729" s="3" t="str">
        <v>Vivekananda Institute of Hill Agriculture</v>
      </c>
      <c r="CQ729" s="3" t="str">
        <v>Vivekananda Institute of Hill Agriculture</v>
      </c>
      <c r="CR729" s="3" t="str">
        <v>Vivekananda Institute of Hill Agriculture</v>
      </c>
      <c r="CS729" s="3" t="str">
        <v>Vivekananda Institute of Hill Agriculture</v>
      </c>
      <c r="CT729" s="3" t="str">
        <v>Vivekananda Institute of Hill Agriculture</v>
      </c>
      <c r="CU729" s="3" t="str">
        <v>Vivekananda Institute of Hill Agriculture</v>
      </c>
      <c r="CV729" s="3" t="str">
        <v>Vivekananda Institute of Hill Agriculture</v>
      </c>
      <c r="CW729" s="3" t="str">
        <v>Vivekananda Institute of Hill Agriculture</v>
      </c>
      <c r="CX729" s="3" t="str">
        <v>Vivekananda Institute of Hill Agriculture</v>
      </c>
      <c r="CY729" s="3" t="str">
        <v>Vivekananda Institute of Hill Agriculture</v>
      </c>
      <c r="CZ729" s="3" t="str">
        <v>Vivekananda Institute of Hill Agriculture</v>
      </c>
      <c r="DA729" s="3" t="str">
        <v>Vivekananda Institute of Hill Agriculture</v>
      </c>
      <c r="DB729" s="3" t="str">
        <v>Vivekananda Institute of Hill Agriculture</v>
      </c>
      <c r="DC729" s="3" t="str">
        <v>Vivekananda Institute of Hill Agriculture</v>
      </c>
      <c r="DD729" s="3" t="str">
        <v>Vivekananda Institute of Hill Agriculture</v>
      </c>
      <c r="DE729" s="3" t="str">
        <v>Vivekananda Institute of Hill Agriculture</v>
      </c>
      <c r="DF729" s="3" t="str">
        <v>Vivekananda Institute of Hill Agriculture</v>
      </c>
      <c r="DG729" s="3" t="str">
        <v>Vivekananda Institute of Hill Agriculture</v>
      </c>
      <c r="DH729" s="3" t="str">
        <v>Vivekananda Institute of Hill Agriculture</v>
      </c>
      <c r="DI729" s="3" t="str">
        <v>Vivekananda Institute of Hill Agriculture</v>
      </c>
      <c r="DJ729" s="3" t="str">
        <v>Vivekananda Institute of Hill Agriculture</v>
      </c>
      <c r="DK729" s="3" t="str">
        <v>Vivekananda Institute of Hill Agriculture</v>
      </c>
      <c r="DL729" s="3" t="str">
        <v>Vivekananda Institute of Hill Agriculture</v>
      </c>
      <c r="DM729" s="3" t="str">
        <v>Vivekananda Institute of Hill Agriculture</v>
      </c>
      <c r="DN729" s="3" t="str">
        <v>Vivekananda Institute of Hill Agriculture</v>
      </c>
      <c r="DO729" s="3" t="str">
        <v>Vivekananda Institute of Hill Agriculture</v>
      </c>
      <c r="DP729" s="3" t="str">
        <v>Vivekananda Institute of Hill Agriculture</v>
      </c>
    </row>
    <row r="730" spans="1:120" ht="14.5" x14ac:dyDescent="0.35">
      <c r="A730" s="3">
        <v>29.6</v>
      </c>
      <c r="B730" s="3">
        <v>79.665999999999997</v>
      </c>
      <c r="C730" s="3" t="s">
        <v>13662</v>
      </c>
      <c r="D730" s="3" t="s">
        <v>112</v>
      </c>
      <c r="E730" s="3" t="s">
        <v>13695</v>
      </c>
      <c r="F730" s="3">
        <v>1800</v>
      </c>
      <c r="G730"/>
      <c r="H730" s="3" t="str">
        <f>CONCATENATE(site_list[[#This Row],[Country]],site_list[[#This Row],[Site.ID]])</f>
        <v>IndiaVPKAS Experimental Farm</v>
      </c>
      <c r="BB730" s="3" t="str">
        <v>VPKAS Experimental Farm</v>
      </c>
      <c r="BC730" s="3" t="str">
        <v>VPKAS Experimental Farm</v>
      </c>
      <c r="BD730" s="3" t="str">
        <v>VPKAS Experimental Farm</v>
      </c>
      <c r="BE730" s="3" t="str">
        <v>VPKAS Experimental Farm</v>
      </c>
      <c r="BF730" s="3" t="str">
        <v>VPKAS Experimental Farm</v>
      </c>
      <c r="BG730" s="3" t="str">
        <v>VPKAS Experimental Farm</v>
      </c>
      <c r="BH730" s="3" t="str">
        <v>VPKAS Experimental Farm</v>
      </c>
      <c r="BI730" s="3" t="str">
        <v>VPKAS Experimental Farm</v>
      </c>
      <c r="BJ730" s="3" t="str">
        <v>VPKAS Experimental Farm</v>
      </c>
      <c r="BK730" s="3" t="str">
        <v>VPKAS Experimental Farm</v>
      </c>
      <c r="BL730" s="3" t="str">
        <v>VPKAS Experimental Farm</v>
      </c>
      <c r="BM730" s="3" t="str">
        <v>VPKAS Experimental Farm</v>
      </c>
      <c r="BN730" s="3" t="str">
        <v>VPKAS Experimental Farm</v>
      </c>
      <c r="BO730" s="3" t="str">
        <v>VPKAS Experimental Farm</v>
      </c>
      <c r="BP730" s="3" t="str">
        <v>VPKAS Experimental Farm</v>
      </c>
      <c r="BQ730" s="3" t="str">
        <v>VPKAS Experimental Farm</v>
      </c>
      <c r="BR730" s="3" t="str">
        <v>VPKAS Experimental Farm</v>
      </c>
      <c r="BS730" s="3" t="str">
        <v>VPKAS Experimental Farm</v>
      </c>
      <c r="BT730" s="3" t="str">
        <v>VPKAS Experimental Farm</v>
      </c>
      <c r="BU730" s="3" t="str">
        <v>VPKAS Experimental Farm</v>
      </c>
      <c r="BV730" s="3" t="str">
        <v>VPKAS Experimental Farm</v>
      </c>
      <c r="BW730" s="3" t="str">
        <v>VPKAS Experimental Farm</v>
      </c>
      <c r="BX730" s="3" t="str">
        <v>VPKAS Experimental Farm</v>
      </c>
      <c r="BY730" s="3" t="str">
        <v>VPKAS Experimental Farm</v>
      </c>
      <c r="BZ730" s="3" t="str">
        <v>VPKAS Experimental Farm</v>
      </c>
      <c r="CA730" s="3" t="str">
        <v>VPKAS Experimental Farm</v>
      </c>
      <c r="CB730" s="3" t="str">
        <v>VPKAS Experimental Farm</v>
      </c>
      <c r="CC730" s="3" t="str">
        <v>VPKAS Experimental Farm</v>
      </c>
      <c r="CD730" s="3" t="str">
        <v>VPKAS Experimental Farm</v>
      </c>
      <c r="CE730" s="3" t="str">
        <v>VPKAS Experimental Farm</v>
      </c>
      <c r="CF730" s="3" t="str">
        <v>VPKAS Experimental Farm</v>
      </c>
      <c r="CG730" s="3" t="str">
        <v>VPKAS Experimental Farm</v>
      </c>
      <c r="CK730" s="3" t="str">
        <v>VPKAS Experimental Farm</v>
      </c>
      <c r="CM730" s="3" t="str">
        <v>VPKAS Experimental Farm</v>
      </c>
      <c r="CN730" s="3" t="str">
        <v>VPKAS Experimental Farm</v>
      </c>
      <c r="CO730" s="3" t="str">
        <v>VPKAS Experimental Farm</v>
      </c>
      <c r="CP730" s="3" t="str">
        <v>VPKAS Experimental Farm</v>
      </c>
      <c r="CQ730" s="3" t="str">
        <v>VPKAS Experimental Farm</v>
      </c>
      <c r="CR730" s="3" t="str">
        <v>VPKAS Experimental Farm</v>
      </c>
      <c r="CS730" s="3" t="str">
        <v>VPKAS Experimental Farm</v>
      </c>
      <c r="CT730" s="3" t="str">
        <v>VPKAS Experimental Farm</v>
      </c>
      <c r="CU730" s="3" t="str">
        <v>VPKAS Experimental Farm</v>
      </c>
      <c r="CV730" s="3" t="str">
        <v>VPKAS Experimental Farm</v>
      </c>
      <c r="CW730" s="3" t="str">
        <v>VPKAS Experimental Farm</v>
      </c>
      <c r="CX730" s="3" t="str">
        <v>VPKAS Experimental Farm</v>
      </c>
      <c r="CY730" s="3" t="str">
        <v>VPKAS Experimental Farm</v>
      </c>
      <c r="CZ730" s="3" t="str">
        <v>VPKAS Experimental Farm</v>
      </c>
      <c r="DA730" s="3" t="str">
        <v>VPKAS Experimental Farm</v>
      </c>
      <c r="DB730" s="3" t="str">
        <v>VPKAS Experimental Farm</v>
      </c>
      <c r="DC730" s="3" t="str">
        <v>VPKAS Experimental Farm</v>
      </c>
      <c r="DD730" s="3" t="str">
        <v>VPKAS Experimental Farm</v>
      </c>
      <c r="DE730" s="3" t="str">
        <v>VPKAS Experimental Farm</v>
      </c>
      <c r="DF730" s="3" t="str">
        <v>VPKAS Experimental Farm</v>
      </c>
      <c r="DG730" s="3" t="str">
        <v>VPKAS Experimental Farm</v>
      </c>
      <c r="DH730" s="3" t="str">
        <v>VPKAS Experimental Farm</v>
      </c>
      <c r="DI730" s="3" t="str">
        <v>VPKAS Experimental Farm</v>
      </c>
      <c r="DJ730" s="3" t="str">
        <v>VPKAS Experimental Farm</v>
      </c>
      <c r="DK730" s="3" t="str">
        <v>VPKAS Experimental Farm</v>
      </c>
      <c r="DL730" s="3" t="str">
        <v>VPKAS Experimental Farm</v>
      </c>
      <c r="DM730" s="3" t="str">
        <v>VPKAS Experimental Farm</v>
      </c>
      <c r="DN730" s="3" t="str">
        <v>VPKAS Experimental Farm</v>
      </c>
      <c r="DO730" s="3" t="str">
        <v>VPKAS Experimental Farm</v>
      </c>
      <c r="DP730" s="3" t="str">
        <v>VPKAS Experimental Farm</v>
      </c>
    </row>
    <row r="731" spans="1:120" ht="14.5" x14ac:dyDescent="0.35">
      <c r="A731" s="3">
        <v>22.403099999999998</v>
      </c>
      <c r="B731" s="3">
        <v>31.595279999999999</v>
      </c>
      <c r="C731" s="3" t="s">
        <v>142</v>
      </c>
      <c r="D731" s="3" t="s">
        <v>112</v>
      </c>
      <c r="E731" s="3" t="s">
        <v>13670</v>
      </c>
      <c r="F731" s="3">
        <v>500</v>
      </c>
      <c r="G731"/>
      <c r="H731" s="3" t="str">
        <f>CONCATENATE(site_list[[#This Row],[Country]],site_list[[#This Row],[Site.ID]])</f>
        <v>EgyptWater Studies &amp; Research Complex station Experimental farm, NWRC-Toshka</v>
      </c>
      <c r="BB731" s="3" t="str">
        <v>Water Studies &amp; Research Complex station Experimental farm, NWRC-Toshka</v>
      </c>
      <c r="BC731" s="3" t="str">
        <v>Water Studies &amp; Research Complex station Experimental farm, NWRC-Toshka</v>
      </c>
      <c r="BD731" s="3" t="str">
        <v>Water Studies &amp; Research Complex station Experimental farm, NWRC-Toshka</v>
      </c>
      <c r="BE731" s="3" t="str">
        <v>Water Studies &amp; Research Complex station Experimental farm, NWRC-Toshka</v>
      </c>
      <c r="BF731" s="3" t="str">
        <v>Water Studies &amp; Research Complex station Experimental farm, NWRC-Toshka</v>
      </c>
      <c r="BG731" s="3" t="str">
        <v>Water Studies &amp; Research Complex station Experimental farm, NWRC-Toshka</v>
      </c>
      <c r="BH731" s="3" t="str">
        <v>Water Studies &amp; Research Complex station Experimental farm, NWRC-Toshka</v>
      </c>
      <c r="BI731" s="3" t="str">
        <v>Water Studies &amp; Research Complex station Experimental farm, NWRC-Toshka</v>
      </c>
      <c r="BJ731" s="3" t="str">
        <v>Water Studies &amp; Research Complex station Experimental farm, NWRC-Toshka</v>
      </c>
      <c r="BK731" s="3" t="str">
        <v>Water Studies &amp; Research Complex station Experimental farm, NWRC-Toshka</v>
      </c>
      <c r="BL731" s="3" t="str">
        <v>Water Studies &amp; Research Complex station Experimental farm, NWRC-Toshka</v>
      </c>
      <c r="BM731" s="3" t="str">
        <v>Water Studies &amp; Research Complex station Experimental farm, NWRC-Toshka</v>
      </c>
      <c r="BN731" s="3" t="str">
        <v>Water Studies &amp; Research Complex station Experimental farm, NWRC-Toshka</v>
      </c>
      <c r="BO731" s="3" t="str">
        <v>Water Studies &amp; Research Complex station Experimental farm, NWRC-Toshka</v>
      </c>
      <c r="BP731" s="3" t="str">
        <v>Water Studies &amp; Research Complex station Experimental farm, NWRC-Toshka</v>
      </c>
      <c r="BQ731" s="3" t="str">
        <v>Water Studies &amp; Research Complex station Experimental farm, NWRC-Toshka</v>
      </c>
      <c r="BR731" s="3" t="str">
        <v>Water Studies &amp; Research Complex station Experimental farm, NWRC-Toshka</v>
      </c>
      <c r="BS731" s="3" t="str">
        <v>Water Studies &amp; Research Complex station Experimental farm, NWRC-Toshka</v>
      </c>
      <c r="BT731" s="3" t="str">
        <v>Water Studies &amp; Research Complex station Experimental farm, NWRC-Toshka</v>
      </c>
      <c r="BU731" s="3" t="str">
        <v>Water Studies &amp; Research Complex station Experimental farm, NWRC-Toshka</v>
      </c>
      <c r="BV731" s="3" t="str">
        <v>Water Studies &amp; Research Complex station Experimental farm, NWRC-Toshka</v>
      </c>
      <c r="BW731" s="3" t="str">
        <v>Water Studies &amp; Research Complex station Experimental farm, NWRC-Toshka</v>
      </c>
      <c r="BX731" s="3" t="str">
        <v>Water Studies &amp; Research Complex station Experimental farm, NWRC-Toshka</v>
      </c>
      <c r="BY731" s="3" t="str">
        <v>Water Studies &amp; Research Complex station Experimental farm, NWRC-Toshka</v>
      </c>
      <c r="BZ731" s="3" t="str">
        <v>Water Studies &amp; Research Complex station Experimental farm, NWRC-Toshka</v>
      </c>
      <c r="CA731" s="3" t="str">
        <v>Water Studies &amp; Research Complex station Experimental farm, NWRC-Toshka</v>
      </c>
      <c r="CB731" s="3" t="str">
        <v>Water Studies &amp; Research Complex station Experimental farm, NWRC-Toshka</v>
      </c>
      <c r="CC731" s="3" t="str">
        <v>Water Studies &amp; Research Complex station Experimental farm, NWRC-Toshka</v>
      </c>
      <c r="CD731" s="3" t="str">
        <v>Water Studies &amp; Research Complex station Experimental farm, NWRC-Toshka</v>
      </c>
      <c r="CE731" s="3" t="str">
        <v>Water Studies &amp; Research Complex station Experimental farm, NWRC-Toshka</v>
      </c>
      <c r="CF731" s="3" t="str">
        <v>Water Studies &amp; Research Complex station Experimental farm, NWRC-Toshka</v>
      </c>
      <c r="CG731" s="3" t="str">
        <v>Water Studies &amp; Research Complex station Experimental farm, NWRC-Toshka</v>
      </c>
      <c r="CK731" s="3" t="str">
        <v>Water Studies &amp; Research Complex station Experimental farm, NWRC-Toshka</v>
      </c>
      <c r="CM731" s="3" t="str">
        <v>Water Studies &amp; Research Complex station Experimental farm, NWRC-Toshka</v>
      </c>
      <c r="CN731" s="3" t="str">
        <v>Water Studies &amp; Research Complex station Experimental farm, NWRC-Toshka</v>
      </c>
      <c r="CO731" s="3" t="str">
        <v>Water Studies &amp; Research Complex station Experimental farm, NWRC-Toshka</v>
      </c>
      <c r="CP731" s="3" t="str">
        <v>Water Studies &amp; Research Complex station Experimental farm, NWRC-Toshka</v>
      </c>
      <c r="CQ731" s="3" t="str">
        <v>Water Studies &amp; Research Complex station Experimental farm, NWRC-Toshka</v>
      </c>
      <c r="CR731" s="3" t="str">
        <v>Water Studies &amp; Research Complex station Experimental farm, NWRC-Toshka</v>
      </c>
      <c r="CS731" s="3" t="str">
        <v>Water Studies &amp; Research Complex station Experimental farm, NWRC-Toshka</v>
      </c>
      <c r="CT731" s="3" t="str">
        <v>Water Studies &amp; Research Complex station Experimental farm, NWRC-Toshka</v>
      </c>
      <c r="CU731" s="3" t="str">
        <v>Water Studies &amp; Research Complex station Experimental farm, NWRC-Toshka</v>
      </c>
      <c r="CV731" s="3" t="str">
        <v>Water Studies &amp; Research Complex station Experimental farm, NWRC-Toshka</v>
      </c>
      <c r="CW731" s="3" t="str">
        <v>Water Studies &amp; Research Complex station Experimental farm, NWRC-Toshka</v>
      </c>
      <c r="CX731" s="3" t="str">
        <v>Water Studies &amp; Research Complex station Experimental farm, NWRC-Toshka</v>
      </c>
      <c r="CY731" s="3" t="str">
        <v>Water Studies &amp; Research Complex station Experimental farm, NWRC-Toshka</v>
      </c>
      <c r="CZ731" s="3" t="str">
        <v>Water Studies &amp; Research Complex station Experimental farm, NWRC-Toshka</v>
      </c>
      <c r="DA731" s="3" t="str">
        <v>Water Studies &amp; Research Complex station Experimental farm, NWRC-Toshka</v>
      </c>
      <c r="DB731" s="3" t="str">
        <v>Water Studies &amp; Research Complex station Experimental farm, NWRC-Toshka</v>
      </c>
      <c r="DC731" s="3" t="str">
        <v>Water Studies &amp; Research Complex station Experimental farm, NWRC-Toshka</v>
      </c>
      <c r="DD731" s="3" t="str">
        <v>Water Studies &amp; Research Complex station Experimental farm, NWRC-Toshka</v>
      </c>
      <c r="DE731" s="3" t="str">
        <v>Water Studies &amp; Research Complex station Experimental farm, NWRC-Toshka</v>
      </c>
      <c r="DF731" s="3" t="str">
        <v>Water Studies &amp; Research Complex station Experimental farm, NWRC-Toshka</v>
      </c>
      <c r="DG731" s="3" t="str">
        <v>Water Studies &amp; Research Complex station Experimental farm, NWRC-Toshka</v>
      </c>
      <c r="DH731" s="3" t="str">
        <v>Water Studies &amp; Research Complex station Experimental farm, NWRC-Toshka</v>
      </c>
      <c r="DI731" s="3" t="str">
        <v>Water Studies &amp; Research Complex station Experimental farm, NWRC-Toshka</v>
      </c>
      <c r="DJ731" s="3" t="str">
        <v>Water Studies &amp; Research Complex station Experimental farm, NWRC-Toshka</v>
      </c>
      <c r="DK731" s="3" t="str">
        <v>Water Studies &amp; Research Complex station Experimental farm, NWRC-Toshka</v>
      </c>
      <c r="DL731" s="3" t="str">
        <v>Water Studies &amp; Research Complex station Experimental farm, NWRC-Toshka</v>
      </c>
      <c r="DM731" s="3" t="str">
        <v>Water Studies &amp; Research Complex station Experimental farm, NWRC-Toshka</v>
      </c>
      <c r="DN731" s="3" t="str">
        <v>Water Studies &amp; Research Complex station Experimental farm, NWRC-Toshka</v>
      </c>
      <c r="DO731" s="3" t="str">
        <v>Water Studies &amp; Research Complex station Experimental farm, NWRC-Toshka</v>
      </c>
      <c r="DP731" s="3" t="str">
        <v>Water Studies &amp; Research Complex station Experimental farm, NWRC-Toshka</v>
      </c>
    </row>
    <row r="732" spans="1:120" ht="14.5" x14ac:dyDescent="0.35">
      <c r="A732" s="3">
        <v>-33.841500000000003</v>
      </c>
      <c r="B732" s="3">
        <v>18.836300000000001</v>
      </c>
      <c r="C732" s="3" t="s">
        <v>215</v>
      </c>
      <c r="D732" s="3" t="s">
        <v>107</v>
      </c>
      <c r="E732" s="3" t="s">
        <v>522</v>
      </c>
      <c r="F732" s="3">
        <v>500</v>
      </c>
      <c r="G732"/>
      <c r="H732" s="3" t="str">
        <f>CONCATENATE(site_list[[#This Row],[Country]],site_list[[#This Row],[Site.ID]])</f>
        <v>South AfricaWCDA Elsenburg Research Farm</v>
      </c>
      <c r="BB732" s="3" t="str">
        <v>WCDA Elsenburg Research Farm</v>
      </c>
      <c r="BC732" s="3" t="str">
        <v>WCDA Elsenburg Research Farm</v>
      </c>
      <c r="BD732" s="3" t="str">
        <v>WCDA Elsenburg Research Farm</v>
      </c>
      <c r="BE732" s="3" t="str">
        <v>WCDA Elsenburg Research Farm</v>
      </c>
      <c r="BF732" s="3" t="str">
        <v>WCDA Elsenburg Research Farm</v>
      </c>
      <c r="BG732" s="3" t="str">
        <v>WCDA Elsenburg Research Farm</v>
      </c>
      <c r="BH732" s="3" t="str">
        <v>WCDA Elsenburg Research Farm</v>
      </c>
      <c r="BI732" s="3" t="str">
        <v>WCDA Elsenburg Research Farm</v>
      </c>
      <c r="BJ732" s="3" t="str">
        <v>WCDA Elsenburg Research Farm</v>
      </c>
      <c r="BK732" s="3" t="str">
        <v>WCDA Elsenburg Research Farm</v>
      </c>
      <c r="BL732" s="3" t="str">
        <v>WCDA Elsenburg Research Farm</v>
      </c>
      <c r="BM732" s="3" t="str">
        <v>WCDA Elsenburg Research Farm</v>
      </c>
      <c r="BN732" s="3" t="str">
        <v>WCDA Elsenburg Research Farm</v>
      </c>
      <c r="BO732" s="3" t="str">
        <v>WCDA Elsenburg Research Farm</v>
      </c>
      <c r="BP732" s="3" t="str">
        <v>WCDA Elsenburg Research Farm</v>
      </c>
      <c r="BQ732" s="3" t="str">
        <v>WCDA Elsenburg Research Farm</v>
      </c>
      <c r="BR732" s="3" t="str">
        <v>WCDA Elsenburg Research Farm</v>
      </c>
      <c r="BS732" s="3" t="str">
        <v>WCDA Elsenburg Research Farm</v>
      </c>
      <c r="BT732" s="3" t="str">
        <v>WCDA Elsenburg Research Farm</v>
      </c>
      <c r="BU732" s="3" t="str">
        <v>WCDA Elsenburg Research Farm</v>
      </c>
      <c r="BV732" s="3" t="str">
        <v>WCDA Elsenburg Research Farm</v>
      </c>
      <c r="BW732" s="3" t="str">
        <v>WCDA Elsenburg Research Farm</v>
      </c>
      <c r="BX732" s="3" t="str">
        <v>WCDA Elsenburg Research Farm</v>
      </c>
      <c r="BY732" s="3" t="str">
        <v>WCDA Elsenburg Research Farm</v>
      </c>
      <c r="BZ732" s="3" t="str">
        <v>WCDA Elsenburg Research Farm</v>
      </c>
      <c r="CA732" s="3" t="str">
        <v>WCDA Elsenburg Research Farm</v>
      </c>
      <c r="CB732" s="3" t="str">
        <v>WCDA Elsenburg Research Farm</v>
      </c>
      <c r="CC732" s="3" t="str">
        <v>WCDA Elsenburg Research Farm</v>
      </c>
      <c r="CD732" s="3" t="str">
        <v>WCDA Elsenburg Research Farm</v>
      </c>
      <c r="CE732" s="3" t="str">
        <v>WCDA Elsenburg Research Farm</v>
      </c>
      <c r="CF732" s="3" t="str">
        <v>WCDA Elsenburg Research Farm</v>
      </c>
      <c r="CG732" s="3" t="str">
        <v>WCDA Elsenburg Research Farm</v>
      </c>
      <c r="CK732" s="3" t="str">
        <v>WCDA Elsenburg Research Farm</v>
      </c>
      <c r="CM732" s="3" t="str">
        <v>WCDA Elsenburg Research Farm</v>
      </c>
      <c r="CN732" s="3" t="str">
        <v>WCDA Elsenburg Research Farm</v>
      </c>
      <c r="CO732" s="3" t="str">
        <v>WCDA Elsenburg Research Farm</v>
      </c>
      <c r="CP732" s="3" t="str">
        <v>WCDA Elsenburg Research Farm</v>
      </c>
      <c r="CQ732" s="3" t="str">
        <v>WCDA Elsenburg Research Farm</v>
      </c>
      <c r="CR732" s="3" t="str">
        <v>WCDA Elsenburg Research Farm</v>
      </c>
      <c r="CS732" s="3" t="str">
        <v>WCDA Elsenburg Research Farm</v>
      </c>
      <c r="CT732" s="3" t="str">
        <v>WCDA Elsenburg Research Farm</v>
      </c>
      <c r="CU732" s="3" t="str">
        <v>WCDA Elsenburg Research Farm</v>
      </c>
      <c r="CV732" s="3" t="str">
        <v>WCDA Elsenburg Research Farm</v>
      </c>
      <c r="CW732" s="3" t="str">
        <v>WCDA Elsenburg Research Farm</v>
      </c>
      <c r="CX732" s="3" t="str">
        <v>WCDA Elsenburg Research Farm</v>
      </c>
      <c r="CY732" s="3" t="str">
        <v>WCDA Elsenburg Research Farm</v>
      </c>
      <c r="CZ732" s="3" t="str">
        <v>WCDA Elsenburg Research Farm</v>
      </c>
      <c r="DA732" s="3" t="str">
        <v>WCDA Elsenburg Research Farm</v>
      </c>
      <c r="DB732" s="3" t="str">
        <v>WCDA Elsenburg Research Farm</v>
      </c>
      <c r="DC732" s="3" t="str">
        <v>WCDA Elsenburg Research Farm</v>
      </c>
      <c r="DD732" s="3" t="str">
        <v>WCDA Elsenburg Research Farm</v>
      </c>
      <c r="DE732" s="3" t="str">
        <v>WCDA Elsenburg Research Farm</v>
      </c>
      <c r="DF732" s="3" t="str">
        <v>WCDA Elsenburg Research Farm</v>
      </c>
      <c r="DG732" s="3" t="str">
        <v>WCDA Elsenburg Research Farm</v>
      </c>
      <c r="DH732" s="3" t="str">
        <v>WCDA Elsenburg Research Farm</v>
      </c>
      <c r="DI732" s="3" t="str">
        <v>WCDA Elsenburg Research Farm</v>
      </c>
      <c r="DJ732" s="3" t="str">
        <v>WCDA Elsenburg Research Farm</v>
      </c>
      <c r="DK732" s="3" t="str">
        <v>WCDA Elsenburg Research Farm</v>
      </c>
      <c r="DL732" s="3" t="str">
        <v>WCDA Elsenburg Research Farm</v>
      </c>
      <c r="DM732" s="3" t="str">
        <v>WCDA Elsenburg Research Farm</v>
      </c>
      <c r="DN732" s="3" t="str">
        <v>WCDA Elsenburg Research Farm</v>
      </c>
      <c r="DO732" s="3" t="str">
        <v>WCDA Elsenburg Research Farm</v>
      </c>
      <c r="DP732" s="3" t="str">
        <v>WCDA Elsenburg Research Farm</v>
      </c>
    </row>
    <row r="733" spans="1:120" ht="14.5" x14ac:dyDescent="0.35">
      <c r="A733" s="3">
        <v>-33.976199999999999</v>
      </c>
      <c r="B733" s="3">
        <v>22.417300000000001</v>
      </c>
      <c r="C733" s="3" t="s">
        <v>215</v>
      </c>
      <c r="D733" s="3" t="s">
        <v>107</v>
      </c>
      <c r="E733" s="3" t="s">
        <v>523</v>
      </c>
      <c r="F733" s="3">
        <v>600</v>
      </c>
      <c r="G733"/>
      <c r="H733" s="3" t="str">
        <f>CONCATENATE(site_list[[#This Row],[Country]],site_list[[#This Row],[Site.ID]])</f>
        <v>South AfricaWCDA Outeniqua Research Farm</v>
      </c>
      <c r="BB733" s="3" t="str">
        <v>WCDA Outeniqua Research Farm</v>
      </c>
      <c r="BC733" s="3" t="str">
        <v>WCDA Outeniqua Research Farm</v>
      </c>
      <c r="BD733" s="3" t="str">
        <v>WCDA Outeniqua Research Farm</v>
      </c>
      <c r="BE733" s="3" t="str">
        <v>WCDA Outeniqua Research Farm</v>
      </c>
      <c r="BF733" s="3" t="str">
        <v>WCDA Outeniqua Research Farm</v>
      </c>
      <c r="BG733" s="3" t="str">
        <v>WCDA Outeniqua Research Farm</v>
      </c>
      <c r="BH733" s="3" t="str">
        <v>WCDA Outeniqua Research Farm</v>
      </c>
      <c r="BI733" s="3" t="str">
        <v>WCDA Outeniqua Research Farm</v>
      </c>
      <c r="BJ733" s="3" t="str">
        <v>WCDA Outeniqua Research Farm</v>
      </c>
      <c r="BK733" s="3" t="str">
        <v>WCDA Outeniqua Research Farm</v>
      </c>
      <c r="BL733" s="3" t="str">
        <v>WCDA Outeniqua Research Farm</v>
      </c>
      <c r="BM733" s="3" t="str">
        <v>WCDA Outeniqua Research Farm</v>
      </c>
      <c r="BN733" s="3" t="str">
        <v>WCDA Outeniqua Research Farm</v>
      </c>
      <c r="BO733" s="3" t="str">
        <v>WCDA Outeniqua Research Farm</v>
      </c>
      <c r="BP733" s="3" t="str">
        <v>WCDA Outeniqua Research Farm</v>
      </c>
      <c r="BQ733" s="3" t="str">
        <v>WCDA Outeniqua Research Farm</v>
      </c>
      <c r="BR733" s="3" t="str">
        <v>WCDA Outeniqua Research Farm</v>
      </c>
      <c r="BS733" s="3" t="str">
        <v>WCDA Outeniqua Research Farm</v>
      </c>
      <c r="BT733" s="3" t="str">
        <v>WCDA Outeniqua Research Farm</v>
      </c>
      <c r="BU733" s="3" t="str">
        <v>WCDA Outeniqua Research Farm</v>
      </c>
      <c r="BV733" s="3" t="str">
        <v>WCDA Outeniqua Research Farm</v>
      </c>
      <c r="BW733" s="3" t="str">
        <v>WCDA Outeniqua Research Farm</v>
      </c>
      <c r="BX733" s="3" t="str">
        <v>WCDA Outeniqua Research Farm</v>
      </c>
      <c r="BY733" s="3" t="str">
        <v>WCDA Outeniqua Research Farm</v>
      </c>
      <c r="BZ733" s="3" t="str">
        <v>WCDA Outeniqua Research Farm</v>
      </c>
      <c r="CA733" s="3" t="str">
        <v>WCDA Outeniqua Research Farm</v>
      </c>
      <c r="CB733" s="3" t="str">
        <v>WCDA Outeniqua Research Farm</v>
      </c>
      <c r="CC733" s="3" t="str">
        <v>WCDA Outeniqua Research Farm</v>
      </c>
      <c r="CD733" s="3" t="str">
        <v>WCDA Outeniqua Research Farm</v>
      </c>
      <c r="CE733" s="3" t="str">
        <v>WCDA Outeniqua Research Farm</v>
      </c>
      <c r="CF733" s="3" t="str">
        <v>WCDA Outeniqua Research Farm</v>
      </c>
      <c r="CG733" s="3" t="str">
        <v>WCDA Outeniqua Research Farm</v>
      </c>
      <c r="CK733" s="3" t="str">
        <v>WCDA Outeniqua Research Farm</v>
      </c>
      <c r="CM733" s="3" t="str">
        <v>WCDA Outeniqua Research Farm</v>
      </c>
      <c r="CN733" s="3" t="str">
        <v>WCDA Outeniqua Research Farm</v>
      </c>
      <c r="CO733" s="3" t="str">
        <v>WCDA Outeniqua Research Farm</v>
      </c>
      <c r="CP733" s="3" t="str">
        <v>WCDA Outeniqua Research Farm</v>
      </c>
      <c r="CQ733" s="3" t="str">
        <v>WCDA Outeniqua Research Farm</v>
      </c>
      <c r="CR733" s="3" t="str">
        <v>WCDA Outeniqua Research Farm</v>
      </c>
      <c r="CS733" s="3" t="str">
        <v>WCDA Outeniqua Research Farm</v>
      </c>
      <c r="CT733" s="3" t="str">
        <v>WCDA Outeniqua Research Farm</v>
      </c>
      <c r="CU733" s="3" t="str">
        <v>WCDA Outeniqua Research Farm</v>
      </c>
      <c r="CV733" s="3" t="str">
        <v>WCDA Outeniqua Research Farm</v>
      </c>
      <c r="CW733" s="3" t="str">
        <v>WCDA Outeniqua Research Farm</v>
      </c>
      <c r="CX733" s="3" t="str">
        <v>WCDA Outeniqua Research Farm</v>
      </c>
      <c r="CY733" s="3" t="str">
        <v>WCDA Outeniqua Research Farm</v>
      </c>
      <c r="CZ733" s="3" t="str">
        <v>WCDA Outeniqua Research Farm</v>
      </c>
      <c r="DA733" s="3" t="str">
        <v>WCDA Outeniqua Research Farm</v>
      </c>
      <c r="DB733" s="3" t="str">
        <v>WCDA Outeniqua Research Farm</v>
      </c>
      <c r="DC733" s="3" t="str">
        <v>WCDA Outeniqua Research Farm</v>
      </c>
      <c r="DD733" s="3" t="str">
        <v>WCDA Outeniqua Research Farm</v>
      </c>
      <c r="DE733" s="3" t="str">
        <v>WCDA Outeniqua Research Farm</v>
      </c>
      <c r="DF733" s="3" t="str">
        <v>WCDA Outeniqua Research Farm</v>
      </c>
      <c r="DG733" s="3" t="str">
        <v>WCDA Outeniqua Research Farm</v>
      </c>
      <c r="DH733" s="3" t="str">
        <v>WCDA Outeniqua Research Farm</v>
      </c>
      <c r="DI733" s="3" t="str">
        <v>WCDA Outeniqua Research Farm</v>
      </c>
      <c r="DJ733" s="3" t="str">
        <v>WCDA Outeniqua Research Farm</v>
      </c>
      <c r="DK733" s="3" t="str">
        <v>WCDA Outeniqua Research Farm</v>
      </c>
      <c r="DL733" s="3" t="str">
        <v>WCDA Outeniqua Research Farm</v>
      </c>
      <c r="DM733" s="3" t="str">
        <v>WCDA Outeniqua Research Farm</v>
      </c>
      <c r="DN733" s="3" t="str">
        <v>WCDA Outeniqua Research Farm</v>
      </c>
      <c r="DO733" s="3" t="str">
        <v>WCDA Outeniqua Research Farm</v>
      </c>
      <c r="DP733" s="3" t="str">
        <v>WCDA Outeniqua Research Farm</v>
      </c>
    </row>
    <row r="734" spans="1:120" ht="14.5" x14ac:dyDescent="0.35">
      <c r="A734" s="3">
        <v>-33.943899999999999</v>
      </c>
      <c r="B734" s="3">
        <v>18.863399999999999</v>
      </c>
      <c r="C734" s="3" t="s">
        <v>215</v>
      </c>
      <c r="D734" s="3" t="s">
        <v>107</v>
      </c>
      <c r="E734" s="3" t="s">
        <v>524</v>
      </c>
      <c r="F734" s="3">
        <v>150</v>
      </c>
      <c r="G734"/>
      <c r="H734" s="3" t="str">
        <f>CONCATENATE(site_list[[#This Row],[Country]],site_list[[#This Row],[Site.ID]])</f>
        <v>South AfricaWelgevallen Experimental Farm, Stellenbosch</v>
      </c>
      <c r="BB734" s="3" t="str">
        <v>Welgevallen Experimental Farm, Stellenbosch</v>
      </c>
      <c r="BC734" s="3" t="str">
        <v>Welgevallen Experimental Farm, Stellenbosch</v>
      </c>
      <c r="BD734" s="3" t="str">
        <v>Welgevallen Experimental Farm, Stellenbosch</v>
      </c>
      <c r="BE734" s="3" t="str">
        <v>Welgevallen Experimental Farm, Stellenbosch</v>
      </c>
      <c r="BF734" s="3" t="str">
        <v>Welgevallen Experimental Farm, Stellenbosch</v>
      </c>
      <c r="BG734" s="3" t="str">
        <v>Welgevallen Experimental Farm, Stellenbosch</v>
      </c>
      <c r="BH734" s="3" t="str">
        <v>Welgevallen Experimental Farm, Stellenbosch</v>
      </c>
      <c r="BI734" s="3" t="str">
        <v>Welgevallen Experimental Farm, Stellenbosch</v>
      </c>
      <c r="BJ734" s="3" t="str">
        <v>Welgevallen Experimental Farm, Stellenbosch</v>
      </c>
      <c r="BK734" s="3" t="str">
        <v>Welgevallen Experimental Farm, Stellenbosch</v>
      </c>
      <c r="BL734" s="3" t="str">
        <v>Welgevallen Experimental Farm, Stellenbosch</v>
      </c>
      <c r="BM734" s="3" t="str">
        <v>Welgevallen Experimental Farm, Stellenbosch</v>
      </c>
      <c r="BN734" s="3" t="str">
        <v>Welgevallen Experimental Farm, Stellenbosch</v>
      </c>
      <c r="BO734" s="3" t="str">
        <v>Welgevallen Experimental Farm, Stellenbosch</v>
      </c>
      <c r="BP734" s="3" t="str">
        <v>Welgevallen Experimental Farm, Stellenbosch</v>
      </c>
      <c r="BQ734" s="3" t="str">
        <v>Welgevallen Experimental Farm, Stellenbosch</v>
      </c>
      <c r="BR734" s="3" t="str">
        <v>Welgevallen Experimental Farm, Stellenbosch</v>
      </c>
      <c r="BS734" s="3" t="str">
        <v>Welgevallen Experimental Farm, Stellenbosch</v>
      </c>
      <c r="BT734" s="3" t="str">
        <v>Welgevallen Experimental Farm, Stellenbosch</v>
      </c>
      <c r="BU734" s="3" t="str">
        <v>Welgevallen Experimental Farm, Stellenbosch</v>
      </c>
      <c r="BV734" s="3" t="str">
        <v>Welgevallen Experimental Farm, Stellenbosch</v>
      </c>
      <c r="BW734" s="3" t="str">
        <v>Welgevallen Experimental Farm, Stellenbosch</v>
      </c>
      <c r="BX734" s="3" t="str">
        <v>Welgevallen Experimental Farm, Stellenbosch</v>
      </c>
      <c r="BY734" s="3" t="str">
        <v>Welgevallen Experimental Farm, Stellenbosch</v>
      </c>
      <c r="BZ734" s="3" t="str">
        <v>Welgevallen Experimental Farm, Stellenbosch</v>
      </c>
      <c r="CA734" s="3" t="str">
        <v>Welgevallen Experimental Farm, Stellenbosch</v>
      </c>
      <c r="CB734" s="3" t="str">
        <v>Welgevallen Experimental Farm, Stellenbosch</v>
      </c>
      <c r="CC734" s="3" t="str">
        <v>Welgevallen Experimental Farm, Stellenbosch</v>
      </c>
      <c r="CD734" s="3" t="str">
        <v>Welgevallen Experimental Farm, Stellenbosch</v>
      </c>
      <c r="CE734" s="3" t="str">
        <v>Welgevallen Experimental Farm, Stellenbosch</v>
      </c>
      <c r="CF734" s="3" t="str">
        <v>Welgevallen Experimental Farm, Stellenbosch</v>
      </c>
      <c r="CG734" s="3" t="str">
        <v>Welgevallen Experimental Farm, Stellenbosch</v>
      </c>
      <c r="CK734" s="3" t="str">
        <v>Welgevallen Experimental Farm, Stellenbosch</v>
      </c>
      <c r="CM734" s="3" t="str">
        <v>Welgevallen Experimental Farm, Stellenbosch</v>
      </c>
      <c r="CN734" s="3" t="str">
        <v>Welgevallen Experimental Farm, Stellenbosch</v>
      </c>
      <c r="CO734" s="3" t="str">
        <v>Welgevallen Experimental Farm, Stellenbosch</v>
      </c>
      <c r="CP734" s="3" t="str">
        <v>Welgevallen Experimental Farm, Stellenbosch</v>
      </c>
      <c r="CQ734" s="3" t="str">
        <v>Welgevallen Experimental Farm, Stellenbosch</v>
      </c>
      <c r="CR734" s="3" t="str">
        <v>Welgevallen Experimental Farm, Stellenbosch</v>
      </c>
      <c r="CS734" s="3" t="str">
        <v>Welgevallen Experimental Farm, Stellenbosch</v>
      </c>
      <c r="CT734" s="3" t="str">
        <v>Welgevallen Experimental Farm, Stellenbosch</v>
      </c>
      <c r="CU734" s="3" t="str">
        <v>Welgevallen Experimental Farm, Stellenbosch</v>
      </c>
      <c r="CV734" s="3" t="str">
        <v>Welgevallen Experimental Farm, Stellenbosch</v>
      </c>
      <c r="CW734" s="3" t="str">
        <v>Welgevallen Experimental Farm, Stellenbosch</v>
      </c>
      <c r="CX734" s="3" t="str">
        <v>Welgevallen Experimental Farm, Stellenbosch</v>
      </c>
      <c r="CY734" s="3" t="str">
        <v>Welgevallen Experimental Farm, Stellenbosch</v>
      </c>
      <c r="CZ734" s="3" t="str">
        <v>Welgevallen Experimental Farm, Stellenbosch</v>
      </c>
      <c r="DA734" s="3" t="str">
        <v>Welgevallen Experimental Farm, Stellenbosch</v>
      </c>
      <c r="DB734" s="3" t="str">
        <v>Welgevallen Experimental Farm, Stellenbosch</v>
      </c>
      <c r="DC734" s="3" t="str">
        <v>Welgevallen Experimental Farm, Stellenbosch</v>
      </c>
      <c r="DD734" s="3" t="str">
        <v>Welgevallen Experimental Farm, Stellenbosch</v>
      </c>
      <c r="DE734" s="3" t="str">
        <v>Welgevallen Experimental Farm, Stellenbosch</v>
      </c>
      <c r="DF734" s="3" t="str">
        <v>Welgevallen Experimental Farm, Stellenbosch</v>
      </c>
      <c r="DG734" s="3" t="str">
        <v>Welgevallen Experimental Farm, Stellenbosch</v>
      </c>
      <c r="DH734" s="3" t="str">
        <v>Welgevallen Experimental Farm, Stellenbosch</v>
      </c>
      <c r="DI734" s="3" t="str">
        <v>Welgevallen Experimental Farm, Stellenbosch</v>
      </c>
      <c r="DJ734" s="3" t="str">
        <v>Welgevallen Experimental Farm, Stellenbosch</v>
      </c>
      <c r="DK734" s="3" t="str">
        <v>Welgevallen Experimental Farm, Stellenbosch</v>
      </c>
      <c r="DL734" s="3" t="str">
        <v>Welgevallen Experimental Farm, Stellenbosch</v>
      </c>
      <c r="DM734" s="3" t="str">
        <v>Welgevallen Experimental Farm, Stellenbosch</v>
      </c>
      <c r="DN734" s="3" t="str">
        <v>Welgevallen Experimental Farm, Stellenbosch</v>
      </c>
      <c r="DO734" s="3" t="str">
        <v>Welgevallen Experimental Farm, Stellenbosch</v>
      </c>
      <c r="DP734" s="3" t="str">
        <v>Welgevallen Experimental Farm, Stellenbosch</v>
      </c>
    </row>
    <row r="735" spans="1:120" ht="14.5" x14ac:dyDescent="0.35">
      <c r="A735" s="3">
        <v>9.3409999999999993</v>
      </c>
      <c r="B735" s="3">
        <v>40.176000000000002</v>
      </c>
      <c r="C735" s="3" t="s">
        <v>148</v>
      </c>
      <c r="D735" s="3" t="s">
        <v>107</v>
      </c>
      <c r="E735" s="3" t="s">
        <v>307</v>
      </c>
      <c r="F735" s="3">
        <v>1000</v>
      </c>
      <c r="G735"/>
      <c r="H735" s="3" t="str">
        <f>CONCATENATE(site_list[[#This Row],[Country]],site_list[[#This Row],[Site.ID]])</f>
        <v>EthiopiaWerer Agricultural Research Center (WARC)</v>
      </c>
      <c r="BB735" s="3" t="str">
        <v>Werer Agricultural Research Center (WARC)</v>
      </c>
      <c r="BC735" s="3" t="str">
        <v>Werer Agricultural Research Center (WARC)</v>
      </c>
      <c r="BD735" s="3" t="str">
        <v>Werer Agricultural Research Center (WARC)</v>
      </c>
      <c r="BE735" s="3" t="str">
        <v>Werer Agricultural Research Center (WARC)</v>
      </c>
      <c r="BF735" s="3" t="str">
        <v>Werer Agricultural Research Center (WARC)</v>
      </c>
      <c r="BG735" s="3" t="str">
        <v>Werer Agricultural Research Center (WARC)</v>
      </c>
      <c r="BH735" s="3" t="str">
        <v>Werer Agricultural Research Center (WARC)</v>
      </c>
      <c r="BI735" s="3" t="str">
        <v>Werer Agricultural Research Center (WARC)</v>
      </c>
      <c r="BJ735" s="3" t="str">
        <v>Werer Agricultural Research Center (WARC)</v>
      </c>
      <c r="BK735" s="3" t="str">
        <v>Werer Agricultural Research Center (WARC)</v>
      </c>
      <c r="BL735" s="3" t="str">
        <v>Werer Agricultural Research Center (WARC)</v>
      </c>
      <c r="BM735" s="3" t="str">
        <v>Werer Agricultural Research Center (WARC)</v>
      </c>
      <c r="BN735" s="3" t="str">
        <v>Werer Agricultural Research Center (WARC)</v>
      </c>
      <c r="BO735" s="3" t="str">
        <v>Werer Agricultural Research Center (WARC)</v>
      </c>
      <c r="BP735" s="3" t="str">
        <v>Werer Agricultural Research Center (WARC)</v>
      </c>
      <c r="BQ735" s="3" t="str">
        <v>Werer Agricultural Research Center (WARC)</v>
      </c>
      <c r="BR735" s="3" t="str">
        <v>Werer Agricultural Research Center (WARC)</v>
      </c>
      <c r="BS735" s="3" t="str">
        <v>Werer Agricultural Research Center (WARC)</v>
      </c>
      <c r="BT735" s="3" t="str">
        <v>Werer Agricultural Research Center (WARC)</v>
      </c>
      <c r="BU735" s="3" t="str">
        <v>Werer Agricultural Research Center (WARC)</v>
      </c>
      <c r="BV735" s="3" t="str">
        <v>Werer Agricultural Research Center (WARC)</v>
      </c>
      <c r="BW735" s="3" t="str">
        <v>Werer Agricultural Research Center (WARC)</v>
      </c>
      <c r="BX735" s="3" t="str">
        <v>Werer Agricultural Research Center (WARC)</v>
      </c>
      <c r="BY735" s="3" t="str">
        <v>Werer Agricultural Research Center (WARC)</v>
      </c>
      <c r="BZ735" s="3" t="str">
        <v>Werer Agricultural Research Center (WARC)</v>
      </c>
      <c r="CA735" s="3" t="str">
        <v>Werer Agricultural Research Center (WARC)</v>
      </c>
      <c r="CB735" s="3" t="str">
        <v>Werer Agricultural Research Center (WARC)</v>
      </c>
      <c r="CC735" s="3" t="str">
        <v>Werer Agricultural Research Center (WARC)</v>
      </c>
      <c r="CD735" s="3" t="str">
        <v>Werer Agricultural Research Center (WARC)</v>
      </c>
      <c r="CE735" s="3" t="str">
        <v>Werer Agricultural Research Center (WARC)</v>
      </c>
      <c r="CF735" s="3" t="str">
        <v>Werer Agricultural Research Center (WARC)</v>
      </c>
      <c r="CG735" s="3" t="str">
        <v>Werer Agricultural Research Center (WARC)</v>
      </c>
      <c r="CK735" s="3" t="str">
        <v>Werer Agricultural Research Center (WARC)</v>
      </c>
      <c r="CM735" s="3" t="str">
        <v>Werer Agricultural Research Center (WARC)</v>
      </c>
      <c r="CN735" s="3" t="str">
        <v>Werer Agricultural Research Center (WARC)</v>
      </c>
      <c r="CO735" s="3" t="str">
        <v>Werer Agricultural Research Center (WARC)</v>
      </c>
      <c r="CP735" s="3" t="str">
        <v>Werer Agricultural Research Center (WARC)</v>
      </c>
      <c r="CQ735" s="3" t="str">
        <v>Werer Agricultural Research Center (WARC)</v>
      </c>
      <c r="CR735" s="3" t="str">
        <v>Werer Agricultural Research Center (WARC)</v>
      </c>
      <c r="CS735" s="3" t="str">
        <v>Werer Agricultural Research Center (WARC)</v>
      </c>
      <c r="CT735" s="3" t="str">
        <v>Werer Agricultural Research Center (WARC)</v>
      </c>
      <c r="CU735" s="3" t="str">
        <v>Werer Agricultural Research Center (WARC)</v>
      </c>
      <c r="CV735" s="3" t="str">
        <v>Werer Agricultural Research Center (WARC)</v>
      </c>
      <c r="CW735" s="3" t="str">
        <v>Werer Agricultural Research Center (WARC)</v>
      </c>
      <c r="CX735" s="3" t="str">
        <v>Werer Agricultural Research Center (WARC)</v>
      </c>
      <c r="CY735" s="3" t="str">
        <v>Werer Agricultural Research Center (WARC)</v>
      </c>
      <c r="CZ735" s="3" t="str">
        <v>Werer Agricultural Research Center (WARC)</v>
      </c>
      <c r="DA735" s="3" t="str">
        <v>Werer Agricultural Research Center (WARC)</v>
      </c>
      <c r="DB735" s="3" t="str">
        <v>Werer Agricultural Research Center (WARC)</v>
      </c>
      <c r="DC735" s="3" t="str">
        <v>Werer Agricultural Research Center (WARC)</v>
      </c>
      <c r="DD735" s="3" t="str">
        <v>Werer Agricultural Research Center (WARC)</v>
      </c>
      <c r="DE735" s="3" t="str">
        <v>Werer Agricultural Research Center (WARC)</v>
      </c>
      <c r="DF735" s="3" t="str">
        <v>Werer Agricultural Research Center (WARC)</v>
      </c>
      <c r="DG735" s="3" t="str">
        <v>Werer Agricultural Research Center (WARC)</v>
      </c>
      <c r="DH735" s="3" t="str">
        <v>Werer Agricultural Research Center (WARC)</v>
      </c>
      <c r="DI735" s="3" t="str">
        <v>Werer Agricultural Research Center (WARC)</v>
      </c>
      <c r="DJ735" s="3" t="str">
        <v>Werer Agricultural Research Center (WARC)</v>
      </c>
      <c r="DK735" s="3" t="str">
        <v>Werer Agricultural Research Center (WARC)</v>
      </c>
      <c r="DL735" s="3" t="str">
        <v>Werer Agricultural Research Center (WARC)</v>
      </c>
      <c r="DM735" s="3" t="str">
        <v>Werer Agricultural Research Center (WARC)</v>
      </c>
      <c r="DN735" s="3" t="str">
        <v>Werer Agricultural Research Center (WARC)</v>
      </c>
      <c r="DO735" s="3" t="str">
        <v>Werer Agricultural Research Center (WARC)</v>
      </c>
      <c r="DP735" s="3" t="str">
        <v>Werer Agricultural Research Center (WARC)</v>
      </c>
    </row>
    <row r="736" spans="1:120" ht="14.5" x14ac:dyDescent="0.35">
      <c r="A736" s="3">
        <v>11.92</v>
      </c>
      <c r="B736" s="3">
        <v>37.69</v>
      </c>
      <c r="C736" s="3" t="s">
        <v>148</v>
      </c>
      <c r="D736" s="3" t="s">
        <v>107</v>
      </c>
      <c r="E736" s="3" t="s">
        <v>308</v>
      </c>
      <c r="F736" s="3">
        <v>9788</v>
      </c>
      <c r="G736"/>
      <c r="H736" s="3" t="str">
        <f>CONCATENATE(site_list[[#This Row],[Country]],site_list[[#This Row],[Site.ID]])</f>
        <v>EthiopiaWereta</v>
      </c>
      <c r="BB736" s="3" t="str">
        <v>Wereta</v>
      </c>
      <c r="BC736" s="3" t="str">
        <v>Wereta</v>
      </c>
      <c r="BD736" s="3" t="str">
        <v>Wereta</v>
      </c>
      <c r="BE736" s="3" t="str">
        <v>Wereta</v>
      </c>
      <c r="BF736" s="3" t="str">
        <v>Wereta</v>
      </c>
      <c r="BG736" s="3" t="str">
        <v>Wereta</v>
      </c>
      <c r="BH736" s="3" t="str">
        <v>Wereta</v>
      </c>
      <c r="BI736" s="3" t="str">
        <v>Wereta</v>
      </c>
      <c r="BJ736" s="3" t="str">
        <v>Wereta</v>
      </c>
      <c r="BK736" s="3" t="str">
        <v>Wereta</v>
      </c>
      <c r="BL736" s="3" t="str">
        <v>Wereta</v>
      </c>
      <c r="BM736" s="3" t="str">
        <v>Wereta</v>
      </c>
      <c r="BN736" s="3" t="str">
        <v>Wereta</v>
      </c>
      <c r="BO736" s="3" t="str">
        <v>Wereta</v>
      </c>
      <c r="BP736" s="3" t="str">
        <v>Wereta</v>
      </c>
      <c r="BQ736" s="3" t="str">
        <v>Wereta</v>
      </c>
      <c r="BR736" s="3" t="str">
        <v>Wereta</v>
      </c>
      <c r="BS736" s="3" t="str">
        <v>Wereta</v>
      </c>
      <c r="BT736" s="3" t="str">
        <v>Wereta</v>
      </c>
      <c r="BU736" s="3" t="str">
        <v>Wereta</v>
      </c>
      <c r="BV736" s="3" t="str">
        <v>Wereta</v>
      </c>
      <c r="BW736" s="3" t="str">
        <v>Wereta</v>
      </c>
      <c r="BX736" s="3" t="str">
        <v>Wereta</v>
      </c>
      <c r="BY736" s="3" t="str">
        <v>Wereta</v>
      </c>
      <c r="BZ736" s="3" t="str">
        <v>Wereta</v>
      </c>
      <c r="CA736" s="3" t="str">
        <v>Wereta</v>
      </c>
      <c r="CB736" s="3" t="str">
        <v>Wereta</v>
      </c>
      <c r="CC736" s="3" t="str">
        <v>Wereta</v>
      </c>
      <c r="CD736" s="3" t="str">
        <v>Wereta</v>
      </c>
      <c r="CE736" s="3" t="str">
        <v>Wereta</v>
      </c>
      <c r="CF736" s="3" t="str">
        <v>Wereta</v>
      </c>
      <c r="CG736" s="3" t="str">
        <v>Wereta</v>
      </c>
      <c r="CK736" s="3" t="str">
        <v>Wereta</v>
      </c>
      <c r="CM736" s="3" t="str">
        <v>Wereta</v>
      </c>
      <c r="CN736" s="3" t="str">
        <v>Wereta</v>
      </c>
      <c r="CO736" s="3" t="str">
        <v>Wereta</v>
      </c>
      <c r="CP736" s="3" t="str">
        <v>Wereta</v>
      </c>
      <c r="CQ736" s="3" t="str">
        <v>Wereta</v>
      </c>
      <c r="CR736" s="3" t="str">
        <v>Wereta</v>
      </c>
      <c r="CS736" s="3" t="str">
        <v>Wereta</v>
      </c>
      <c r="CT736" s="3" t="str">
        <v>Wereta</v>
      </c>
      <c r="CU736" s="3" t="str">
        <v>Wereta</v>
      </c>
      <c r="CV736" s="3" t="str">
        <v>Wereta</v>
      </c>
      <c r="CW736" s="3" t="str">
        <v>Wereta</v>
      </c>
      <c r="CX736" s="3" t="str">
        <v>Wereta</v>
      </c>
      <c r="CY736" s="3" t="str">
        <v>Wereta</v>
      </c>
      <c r="CZ736" s="3" t="str">
        <v>Wereta</v>
      </c>
      <c r="DA736" s="3" t="str">
        <v>Wereta</v>
      </c>
      <c r="DB736" s="3" t="str">
        <v>Wereta</v>
      </c>
      <c r="DC736" s="3" t="str">
        <v>Wereta</v>
      </c>
      <c r="DD736" s="3" t="str">
        <v>Wereta</v>
      </c>
      <c r="DE736" s="3" t="str">
        <v>Wereta</v>
      </c>
      <c r="DF736" s="3" t="str">
        <v>Wereta</v>
      </c>
      <c r="DG736" s="3" t="str">
        <v>Wereta</v>
      </c>
      <c r="DH736" s="3" t="str">
        <v>Wereta</v>
      </c>
      <c r="DI736" s="3" t="str">
        <v>Wereta</v>
      </c>
      <c r="DJ736" s="3" t="str">
        <v>Wereta</v>
      </c>
      <c r="DK736" s="3" t="str">
        <v>Wereta</v>
      </c>
      <c r="DL736" s="3" t="str">
        <v>Wereta</v>
      </c>
      <c r="DM736" s="3" t="str">
        <v>Wereta</v>
      </c>
      <c r="DN736" s="3" t="str">
        <v>Wereta</v>
      </c>
      <c r="DO736" s="3" t="str">
        <v>Wereta</v>
      </c>
      <c r="DP736" s="3" t="str">
        <v>Wereta</v>
      </c>
    </row>
    <row r="737" spans="1:120" ht="14.5" x14ac:dyDescent="0.35">
      <c r="A737" s="3">
        <v>-25.383299999999998</v>
      </c>
      <c r="B737" s="3">
        <v>-51.5</v>
      </c>
      <c r="C737" s="3" t="s">
        <v>9239</v>
      </c>
      <c r="D737" s="3" t="s">
        <v>112</v>
      </c>
      <c r="E737" s="3" t="s">
        <v>9743</v>
      </c>
      <c r="F737" s="3">
        <v>500</v>
      </c>
      <c r="G737"/>
      <c r="H737" s="3" t="str">
        <f>CONCATENATE(site_list[[#This Row],[Country]],site_list[[#This Row],[Site.ID]])</f>
        <v>BrazilWest-Central State University, Guarapuava</v>
      </c>
      <c r="BB737" s="3" t="str">
        <v>West-Central State University, Guarapuava</v>
      </c>
      <c r="BC737" s="3" t="str">
        <v>West-Central State University, Guarapuava</v>
      </c>
      <c r="BD737" s="3" t="str">
        <v>West-Central State University, Guarapuava</v>
      </c>
      <c r="BE737" s="3" t="str">
        <v>West-Central State University, Guarapuava</v>
      </c>
      <c r="BF737" s="3" t="str">
        <v>West-Central State University, Guarapuava</v>
      </c>
      <c r="BG737" s="3" t="str">
        <v>West-Central State University, Guarapuava</v>
      </c>
      <c r="BH737" s="3" t="str">
        <v>West-Central State University, Guarapuava</v>
      </c>
      <c r="BI737" s="3" t="str">
        <v>West-Central State University, Guarapuava</v>
      </c>
      <c r="BJ737" s="3" t="str">
        <v>West-Central State University, Guarapuava</v>
      </c>
      <c r="BK737" s="3" t="str">
        <v>West-Central State University, Guarapuava</v>
      </c>
      <c r="BL737" s="3" t="str">
        <v>West-Central State University, Guarapuava</v>
      </c>
      <c r="BM737" s="3" t="str">
        <v>West-Central State University, Guarapuava</v>
      </c>
      <c r="BN737" s="3" t="str">
        <v>West-Central State University, Guarapuava</v>
      </c>
      <c r="BO737" s="3" t="str">
        <v>West-Central State University, Guarapuava</v>
      </c>
      <c r="BP737" s="3" t="str">
        <v>West-Central State University, Guarapuava</v>
      </c>
      <c r="BQ737" s="3" t="str">
        <v>West-Central State University, Guarapuava</v>
      </c>
      <c r="BR737" s="3" t="str">
        <v>West-Central State University, Guarapuava</v>
      </c>
      <c r="BS737" s="3" t="str">
        <v>West-Central State University, Guarapuava</v>
      </c>
      <c r="BT737" s="3" t="str">
        <v>West-Central State University, Guarapuava</v>
      </c>
      <c r="BU737" s="3" t="str">
        <v>West-Central State University, Guarapuava</v>
      </c>
      <c r="BV737" s="3" t="str">
        <v>West-Central State University, Guarapuava</v>
      </c>
      <c r="BW737" s="3" t="str">
        <v>West-Central State University, Guarapuava</v>
      </c>
      <c r="BX737" s="3" t="str">
        <v>West-Central State University, Guarapuava</v>
      </c>
      <c r="BY737" s="3" t="str">
        <v>West-Central State University, Guarapuava</v>
      </c>
      <c r="BZ737" s="3" t="str">
        <v>West-Central State University, Guarapuava</v>
      </c>
      <c r="CA737" s="3" t="str">
        <v>West-Central State University, Guarapuava</v>
      </c>
      <c r="CB737" s="3" t="str">
        <v>West-Central State University, Guarapuava</v>
      </c>
      <c r="CC737" s="3" t="str">
        <v>West-Central State University, Guarapuava</v>
      </c>
      <c r="CD737" s="3" t="str">
        <v>West-Central State University, Guarapuava</v>
      </c>
      <c r="CE737" s="3" t="str">
        <v>West-Central State University, Guarapuava</v>
      </c>
      <c r="CF737" s="3" t="str">
        <v>West-Central State University, Guarapuava</v>
      </c>
      <c r="CG737" s="3" t="str">
        <v>West-Central State University, Guarapuava</v>
      </c>
      <c r="CK737" s="3" t="str">
        <v>West-Central State University, Guarapuava</v>
      </c>
      <c r="CM737" s="3" t="str">
        <v>West-Central State University, Guarapuava</v>
      </c>
      <c r="CN737" s="3" t="str">
        <v>West-Central State University, Guarapuava</v>
      </c>
      <c r="CO737" s="3" t="str">
        <v>West-Central State University, Guarapuava</v>
      </c>
      <c r="CP737" s="3" t="str">
        <v>West-Central State University, Guarapuava</v>
      </c>
      <c r="CQ737" s="3" t="str">
        <v>West-Central State University, Guarapuava</v>
      </c>
      <c r="CR737" s="3" t="str">
        <v>West-Central State University, Guarapuava</v>
      </c>
      <c r="CS737" s="3" t="str">
        <v>West-Central State University, Guarapuava</v>
      </c>
      <c r="CT737" s="3" t="str">
        <v>West-Central State University, Guarapuava</v>
      </c>
      <c r="CU737" s="3" t="str">
        <v>West-Central State University, Guarapuava</v>
      </c>
      <c r="CV737" s="3" t="str">
        <v>West-Central State University, Guarapuava</v>
      </c>
      <c r="CW737" s="3" t="str">
        <v>West-Central State University, Guarapuava</v>
      </c>
      <c r="CX737" s="3" t="str">
        <v>West-Central State University, Guarapuava</v>
      </c>
      <c r="CY737" s="3" t="str">
        <v>West-Central State University, Guarapuava</v>
      </c>
      <c r="CZ737" s="3" t="str">
        <v>West-Central State University, Guarapuava</v>
      </c>
      <c r="DA737" s="3" t="str">
        <v>West-Central State University, Guarapuava</v>
      </c>
      <c r="DB737" s="3" t="str">
        <v>West-Central State University, Guarapuava</v>
      </c>
      <c r="DC737" s="3" t="str">
        <v>West-Central State University, Guarapuava</v>
      </c>
      <c r="DD737" s="3" t="str">
        <v>West-Central State University, Guarapuava</v>
      </c>
      <c r="DE737" s="3" t="str">
        <v>West-Central State University, Guarapuava</v>
      </c>
      <c r="DF737" s="3" t="str">
        <v>West-Central State University, Guarapuava</v>
      </c>
      <c r="DG737" s="3" t="str">
        <v>West-Central State University, Guarapuava</v>
      </c>
      <c r="DH737" s="3" t="str">
        <v>West-Central State University, Guarapuava</v>
      </c>
      <c r="DI737" s="3" t="str">
        <v>West-Central State University, Guarapuava</v>
      </c>
      <c r="DJ737" s="3" t="str">
        <v>West-Central State University, Guarapuava</v>
      </c>
      <c r="DK737" s="3" t="str">
        <v>West-Central State University, Guarapuava</v>
      </c>
      <c r="DL737" s="3" t="str">
        <v>West-Central State University, Guarapuava</v>
      </c>
      <c r="DM737" s="3" t="str">
        <v>West-Central State University, Guarapuava</v>
      </c>
      <c r="DN737" s="3" t="str">
        <v>West-Central State University, Guarapuava</v>
      </c>
      <c r="DO737" s="3" t="str">
        <v>West-Central State University, Guarapuava</v>
      </c>
      <c r="DP737" s="3" t="str">
        <v>West-Central State University, Guarapuava</v>
      </c>
    </row>
    <row r="738" spans="1:120" ht="14.5" x14ac:dyDescent="0.35">
      <c r="A738" s="3">
        <v>-32.751199999999997</v>
      </c>
      <c r="B738" s="3">
        <v>28.274000000000001</v>
      </c>
      <c r="C738" s="3" t="s">
        <v>215</v>
      </c>
      <c r="D738" s="3" t="s">
        <v>107</v>
      </c>
      <c r="E738" s="3" t="s">
        <v>525</v>
      </c>
      <c r="F738" s="3">
        <v>100</v>
      </c>
      <c r="G738"/>
      <c r="H738" s="3" t="str">
        <f>CONCATENATE(site_list[[#This Row],[Country]],site_list[[#This Row],[Site.ID]])</f>
        <v>South AfricaWild Coast Abalone</v>
      </c>
      <c r="BB738" s="3" t="str">
        <v>Wild Coast Abalone</v>
      </c>
      <c r="BC738" s="3" t="str">
        <v>Wild Coast Abalone</v>
      </c>
      <c r="BD738" s="3" t="str">
        <v>Wild Coast Abalone</v>
      </c>
      <c r="BE738" s="3" t="str">
        <v>Wild Coast Abalone</v>
      </c>
      <c r="BF738" s="3" t="str">
        <v>Wild Coast Abalone</v>
      </c>
      <c r="BG738" s="3" t="str">
        <v>Wild Coast Abalone</v>
      </c>
      <c r="BH738" s="3" t="str">
        <v>Wild Coast Abalone</v>
      </c>
      <c r="BI738" s="3" t="str">
        <v>Wild Coast Abalone</v>
      </c>
      <c r="BJ738" s="3" t="str">
        <v>Wild Coast Abalone</v>
      </c>
      <c r="BK738" s="3" t="str">
        <v>Wild Coast Abalone</v>
      </c>
      <c r="BL738" s="3" t="str">
        <v>Wild Coast Abalone</v>
      </c>
      <c r="BM738" s="3" t="str">
        <v>Wild Coast Abalone</v>
      </c>
      <c r="BN738" s="3" t="str">
        <v>Wild Coast Abalone</v>
      </c>
      <c r="BO738" s="3" t="str">
        <v>Wild Coast Abalone</v>
      </c>
      <c r="BP738" s="3" t="str">
        <v>Wild Coast Abalone</v>
      </c>
      <c r="BQ738" s="3" t="str">
        <v>Wild Coast Abalone</v>
      </c>
      <c r="BR738" s="3" t="str">
        <v>Wild Coast Abalone</v>
      </c>
      <c r="BS738" s="3" t="str">
        <v>Wild Coast Abalone</v>
      </c>
      <c r="BT738" s="3" t="str">
        <v>Wild Coast Abalone</v>
      </c>
      <c r="BU738" s="3" t="str">
        <v>Wild Coast Abalone</v>
      </c>
      <c r="BV738" s="3" t="str">
        <v>Wild Coast Abalone</v>
      </c>
      <c r="BW738" s="3" t="str">
        <v>Wild Coast Abalone</v>
      </c>
      <c r="BX738" s="3" t="str">
        <v>Wild Coast Abalone</v>
      </c>
      <c r="BY738" s="3" t="str">
        <v>Wild Coast Abalone</v>
      </c>
      <c r="BZ738" s="3" t="str">
        <v>Wild Coast Abalone</v>
      </c>
      <c r="CA738" s="3" t="str">
        <v>Wild Coast Abalone</v>
      </c>
      <c r="CB738" s="3" t="str">
        <v>Wild Coast Abalone</v>
      </c>
      <c r="CC738" s="3" t="str">
        <v>Wild Coast Abalone</v>
      </c>
      <c r="CD738" s="3" t="str">
        <v>Wild Coast Abalone</v>
      </c>
      <c r="CE738" s="3" t="str">
        <v>Wild Coast Abalone</v>
      </c>
      <c r="CF738" s="3" t="str">
        <v>Wild Coast Abalone</v>
      </c>
      <c r="CG738" s="3" t="str">
        <v>Wild Coast Abalone</v>
      </c>
      <c r="CK738" s="3" t="str">
        <v>Wild Coast Abalone</v>
      </c>
      <c r="CM738" s="3" t="str">
        <v>Wild Coast Abalone</v>
      </c>
      <c r="CN738" s="3" t="str">
        <v>Wild Coast Abalone</v>
      </c>
      <c r="CO738" s="3" t="str">
        <v>Wild Coast Abalone</v>
      </c>
      <c r="CP738" s="3" t="str">
        <v>Wild Coast Abalone</v>
      </c>
      <c r="CQ738" s="3" t="str">
        <v>Wild Coast Abalone</v>
      </c>
      <c r="CR738" s="3" t="str">
        <v>Wild Coast Abalone</v>
      </c>
      <c r="CS738" s="3" t="str">
        <v>Wild Coast Abalone</v>
      </c>
      <c r="CT738" s="3" t="str">
        <v>Wild Coast Abalone</v>
      </c>
      <c r="CU738" s="3" t="str">
        <v>Wild Coast Abalone</v>
      </c>
      <c r="CV738" s="3" t="str">
        <v>Wild Coast Abalone</v>
      </c>
      <c r="CW738" s="3" t="str">
        <v>Wild Coast Abalone</v>
      </c>
      <c r="CX738" s="3" t="str">
        <v>Wild Coast Abalone</v>
      </c>
      <c r="CY738" s="3" t="str">
        <v>Wild Coast Abalone</v>
      </c>
      <c r="CZ738" s="3" t="str">
        <v>Wild Coast Abalone</v>
      </c>
      <c r="DA738" s="3" t="str">
        <v>Wild Coast Abalone</v>
      </c>
      <c r="DB738" s="3" t="str">
        <v>Wild Coast Abalone</v>
      </c>
      <c r="DC738" s="3" t="str">
        <v>Wild Coast Abalone</v>
      </c>
      <c r="DD738" s="3" t="str">
        <v>Wild Coast Abalone</v>
      </c>
      <c r="DE738" s="3" t="str">
        <v>Wild Coast Abalone</v>
      </c>
      <c r="DF738" s="3" t="str">
        <v>Wild Coast Abalone</v>
      </c>
      <c r="DG738" s="3" t="str">
        <v>Wild Coast Abalone</v>
      </c>
      <c r="DH738" s="3" t="str">
        <v>Wild Coast Abalone</v>
      </c>
      <c r="DI738" s="3" t="str">
        <v>Wild Coast Abalone</v>
      </c>
      <c r="DJ738" s="3" t="str">
        <v>Wild Coast Abalone</v>
      </c>
      <c r="DK738" s="3" t="str">
        <v>Wild Coast Abalone</v>
      </c>
      <c r="DL738" s="3" t="str">
        <v>Wild Coast Abalone</v>
      </c>
      <c r="DM738" s="3" t="str">
        <v>Wild Coast Abalone</v>
      </c>
      <c r="DN738" s="3" t="str">
        <v>Wild Coast Abalone</v>
      </c>
      <c r="DO738" s="3" t="str">
        <v>Wild Coast Abalone</v>
      </c>
      <c r="DP738" s="3" t="str">
        <v>Wild Coast Abalone</v>
      </c>
    </row>
    <row r="739" spans="1:120" ht="14.5" x14ac:dyDescent="0.35">
      <c r="A739" s="3">
        <v>6.83</v>
      </c>
      <c r="B739" s="3">
        <v>37.76</v>
      </c>
      <c r="C739" s="3" t="s">
        <v>148</v>
      </c>
      <c r="D739" s="3" t="s">
        <v>112</v>
      </c>
      <c r="E739" s="3" t="s">
        <v>10219</v>
      </c>
      <c r="F739" s="3">
        <v>100</v>
      </c>
      <c r="G739"/>
      <c r="H739" s="3" t="str">
        <f>CONCATENATE(site_list[[#This Row],[Country]],site_list[[#This Row],[Site.ID]])</f>
        <v>EthiopiaWolaita Sodo University (WSU) Research and Practical Farm</v>
      </c>
      <c r="BB739" s="3" t="str">
        <v>Wolaita Sodo University (WSU) Research and Practical Farm</v>
      </c>
      <c r="BC739" s="3" t="str">
        <v>Wolaita Sodo University (WSU) Research and Practical Farm</v>
      </c>
      <c r="BD739" s="3" t="str">
        <v>Wolaita Sodo University (WSU) Research and Practical Farm</v>
      </c>
      <c r="BE739" s="3" t="str">
        <v>Wolaita Sodo University (WSU) Research and Practical Farm</v>
      </c>
      <c r="BF739" s="3" t="str">
        <v>Wolaita Sodo University (WSU) Research and Practical Farm</v>
      </c>
      <c r="BG739" s="3" t="str">
        <v>Wolaita Sodo University (WSU) Research and Practical Farm</v>
      </c>
      <c r="BH739" s="3" t="str">
        <v>Wolaita Sodo University (WSU) Research and Practical Farm</v>
      </c>
      <c r="BI739" s="3" t="str">
        <v>Wolaita Sodo University (WSU) Research and Practical Farm</v>
      </c>
      <c r="BJ739" s="3" t="str">
        <v>Wolaita Sodo University (WSU) Research and Practical Farm</v>
      </c>
      <c r="BK739" s="3" t="str">
        <v>Wolaita Sodo University (WSU) Research and Practical Farm</v>
      </c>
      <c r="BL739" s="3" t="str">
        <v>Wolaita Sodo University (WSU) Research and Practical Farm</v>
      </c>
      <c r="BM739" s="3" t="str">
        <v>Wolaita Sodo University (WSU) Research and Practical Farm</v>
      </c>
      <c r="BN739" s="3" t="str">
        <v>Wolaita Sodo University (WSU) Research and Practical Farm</v>
      </c>
      <c r="BO739" s="3" t="str">
        <v>Wolaita Sodo University (WSU) Research and Practical Farm</v>
      </c>
      <c r="BP739" s="3" t="str">
        <v>Wolaita Sodo University (WSU) Research and Practical Farm</v>
      </c>
      <c r="BQ739" s="3" t="str">
        <v>Wolaita Sodo University (WSU) Research and Practical Farm</v>
      </c>
      <c r="BR739" s="3" t="str">
        <v>Wolaita Sodo University (WSU) Research and Practical Farm</v>
      </c>
      <c r="BS739" s="3" t="str">
        <v>Wolaita Sodo University (WSU) Research and Practical Farm</v>
      </c>
      <c r="BT739" s="3" t="str">
        <v>Wolaita Sodo University (WSU) Research and Practical Farm</v>
      </c>
      <c r="BU739" s="3" t="str">
        <v>Wolaita Sodo University (WSU) Research and Practical Farm</v>
      </c>
      <c r="BV739" s="3" t="str">
        <v>Wolaita Sodo University (WSU) Research and Practical Farm</v>
      </c>
      <c r="BW739" s="3" t="str">
        <v>Wolaita Sodo University (WSU) Research and Practical Farm</v>
      </c>
      <c r="BX739" s="3" t="str">
        <v>Wolaita Sodo University (WSU) Research and Practical Farm</v>
      </c>
      <c r="BY739" s="3" t="str">
        <v>Wolaita Sodo University (WSU) Research and Practical Farm</v>
      </c>
      <c r="BZ739" s="3" t="str">
        <v>Wolaita Sodo University (WSU) Research and Practical Farm</v>
      </c>
      <c r="CA739" s="3" t="str">
        <v>Wolaita Sodo University (WSU) Research and Practical Farm</v>
      </c>
      <c r="CB739" s="3" t="str">
        <v>Wolaita Sodo University (WSU) Research and Practical Farm</v>
      </c>
      <c r="CC739" s="3" t="str">
        <v>Wolaita Sodo University (WSU) Research and Practical Farm</v>
      </c>
      <c r="CD739" s="3" t="str">
        <v>Wolaita Sodo University (WSU) Research and Practical Farm</v>
      </c>
      <c r="CE739" s="3" t="str">
        <v>Wolaita Sodo University (WSU) Research and Practical Farm</v>
      </c>
      <c r="CF739" s="3" t="str">
        <v>Wolaita Sodo University (WSU) Research and Practical Farm</v>
      </c>
      <c r="CG739" s="3" t="str">
        <v>Wolaita Sodo University (WSU) Research and Practical Farm</v>
      </c>
      <c r="CK739" s="3" t="str">
        <v>Wolaita Sodo University (WSU) Research and Practical Farm</v>
      </c>
      <c r="CM739" s="3" t="str">
        <v>Wolaita Sodo University (WSU) Research and Practical Farm</v>
      </c>
      <c r="CN739" s="3" t="str">
        <v>Wolaita Sodo University (WSU) Research and Practical Farm</v>
      </c>
      <c r="CO739" s="3" t="str">
        <v>Wolaita Sodo University (WSU) Research and Practical Farm</v>
      </c>
      <c r="CP739" s="3" t="str">
        <v>Wolaita Sodo University (WSU) Research and Practical Farm</v>
      </c>
      <c r="CQ739" s="3" t="str">
        <v>Wolaita Sodo University (WSU) Research and Practical Farm</v>
      </c>
      <c r="CR739" s="3" t="str">
        <v>Wolaita Sodo University (WSU) Research and Practical Farm</v>
      </c>
      <c r="CS739" s="3" t="str">
        <v>Wolaita Sodo University (WSU) Research and Practical Farm</v>
      </c>
      <c r="CT739" s="3" t="str">
        <v>Wolaita Sodo University (WSU) Research and Practical Farm</v>
      </c>
      <c r="CU739" s="3" t="str">
        <v>Wolaita Sodo University (WSU) Research and Practical Farm</v>
      </c>
      <c r="CV739" s="3" t="str">
        <v>Wolaita Sodo University (WSU) Research and Practical Farm</v>
      </c>
      <c r="CW739" s="3" t="str">
        <v>Wolaita Sodo University (WSU) Research and Practical Farm</v>
      </c>
      <c r="CX739" s="3" t="str">
        <v>Wolaita Sodo University (WSU) Research and Practical Farm</v>
      </c>
      <c r="CY739" s="3" t="str">
        <v>Wolaita Sodo University (WSU) Research and Practical Farm</v>
      </c>
      <c r="CZ739" s="3" t="str">
        <v>Wolaita Sodo University (WSU) Research and Practical Farm</v>
      </c>
      <c r="DA739" s="3" t="str">
        <v>Wolaita Sodo University (WSU) Research and Practical Farm</v>
      </c>
      <c r="DB739" s="3" t="str">
        <v>Wolaita Sodo University (WSU) Research and Practical Farm</v>
      </c>
      <c r="DC739" s="3" t="str">
        <v>Wolaita Sodo University (WSU) Research and Practical Farm</v>
      </c>
      <c r="DD739" s="3" t="str">
        <v>Wolaita Sodo University (WSU) Research and Practical Farm</v>
      </c>
      <c r="DE739" s="3" t="str">
        <v>Wolaita Sodo University (WSU) Research and Practical Farm</v>
      </c>
      <c r="DF739" s="3" t="str">
        <v>Wolaita Sodo University (WSU) Research and Practical Farm</v>
      </c>
      <c r="DG739" s="3" t="str">
        <v>Wolaita Sodo University (WSU) Research and Practical Farm</v>
      </c>
      <c r="DH739" s="3" t="str">
        <v>Wolaita Sodo University (WSU) Research and Practical Farm</v>
      </c>
      <c r="DI739" s="3" t="str">
        <v>Wolaita Sodo University (WSU) Research and Practical Farm</v>
      </c>
      <c r="DJ739" s="3" t="str">
        <v>Wolaita Sodo University (WSU) Research and Practical Farm</v>
      </c>
      <c r="DK739" s="3" t="str">
        <v>Wolaita Sodo University (WSU) Research and Practical Farm</v>
      </c>
      <c r="DL739" s="3" t="str">
        <v>Wolaita Sodo University (WSU) Research and Practical Farm</v>
      </c>
      <c r="DM739" s="3" t="str">
        <v>Wolaita Sodo University (WSU) Research and Practical Farm</v>
      </c>
      <c r="DN739" s="3" t="str">
        <v>Wolaita Sodo University (WSU) Research and Practical Farm</v>
      </c>
      <c r="DO739" s="3" t="str">
        <v>Wolaita Sodo University (WSU) Research and Practical Farm</v>
      </c>
      <c r="DP739" s="3" t="str">
        <v>Wolaita Sodo University (WSU) Research and Practical Farm</v>
      </c>
    </row>
    <row r="740" spans="1:120" ht="14.5" x14ac:dyDescent="0.35">
      <c r="A740" s="3">
        <v>-18.185300000000002</v>
      </c>
      <c r="B740" s="3">
        <v>31.551929999999999</v>
      </c>
      <c r="C740" s="3" t="s">
        <v>240</v>
      </c>
      <c r="D740" s="3" t="s">
        <v>117</v>
      </c>
      <c r="E740" s="3" t="s">
        <v>13599</v>
      </c>
      <c r="F740" s="3">
        <v>1000</v>
      </c>
      <c r="G740"/>
      <c r="H740" s="3" t="str">
        <f>CONCATENATE(site_list[[#This Row],[Country]],site_list[[#This Row],[Site.ID]])</f>
        <v>ZimbabweWomen’s University in Africa (WUA) farm, Marondera</v>
      </c>
      <c r="BB740" s="3" t="str">
        <v>Women’s University in Africa (WUA) farm, Marondera</v>
      </c>
      <c r="BC740" s="3" t="str">
        <v>Women’s University in Africa (WUA) farm, Marondera</v>
      </c>
      <c r="BD740" s="3" t="str">
        <v>Women’s University in Africa (WUA) farm, Marondera</v>
      </c>
      <c r="BE740" s="3" t="str">
        <v>Women’s University in Africa (WUA) farm, Marondera</v>
      </c>
      <c r="BF740" s="3" t="str">
        <v>Women’s University in Africa (WUA) farm, Marondera</v>
      </c>
      <c r="BG740" s="3" t="str">
        <v>Women’s University in Africa (WUA) farm, Marondera</v>
      </c>
      <c r="BH740" s="3" t="str">
        <v>Women’s University in Africa (WUA) farm, Marondera</v>
      </c>
      <c r="BI740" s="3" t="str">
        <v>Women’s University in Africa (WUA) farm, Marondera</v>
      </c>
      <c r="BJ740" s="3" t="str">
        <v>Women’s University in Africa (WUA) farm, Marondera</v>
      </c>
      <c r="BK740" s="3" t="str">
        <v>Women’s University in Africa (WUA) farm, Marondera</v>
      </c>
      <c r="BL740" s="3" t="str">
        <v>Women’s University in Africa (WUA) farm, Marondera</v>
      </c>
      <c r="BM740" s="3" t="str">
        <v>Women’s University in Africa (WUA) farm, Marondera</v>
      </c>
      <c r="BN740" s="3" t="str">
        <v>Women’s University in Africa (WUA) farm, Marondera</v>
      </c>
      <c r="BO740" s="3" t="str">
        <v>Women’s University in Africa (WUA) farm, Marondera</v>
      </c>
      <c r="BP740" s="3" t="str">
        <v>Women’s University in Africa (WUA) farm, Marondera</v>
      </c>
      <c r="BQ740" s="3" t="str">
        <v>Women’s University in Africa (WUA) farm, Marondera</v>
      </c>
      <c r="BR740" s="3" t="str">
        <v>Women’s University in Africa (WUA) farm, Marondera</v>
      </c>
      <c r="BS740" s="3" t="str">
        <v>Women’s University in Africa (WUA) farm, Marondera</v>
      </c>
      <c r="BT740" s="3" t="str">
        <v>Women’s University in Africa (WUA) farm, Marondera</v>
      </c>
      <c r="BU740" s="3" t="str">
        <v>Women’s University in Africa (WUA) farm, Marondera</v>
      </c>
      <c r="BV740" s="3" t="str">
        <v>Women’s University in Africa (WUA) farm, Marondera</v>
      </c>
      <c r="BW740" s="3" t="str">
        <v>Women’s University in Africa (WUA) farm, Marondera</v>
      </c>
      <c r="BX740" s="3" t="str">
        <v>Women’s University in Africa (WUA) farm, Marondera</v>
      </c>
      <c r="BY740" s="3" t="str">
        <v>Women’s University in Africa (WUA) farm, Marondera</v>
      </c>
      <c r="BZ740" s="3" t="str">
        <v>Women’s University in Africa (WUA) farm, Marondera</v>
      </c>
      <c r="CA740" s="3" t="str">
        <v>Women’s University in Africa (WUA) farm, Marondera</v>
      </c>
      <c r="CB740" s="3" t="str">
        <v>Women’s University in Africa (WUA) farm, Marondera</v>
      </c>
      <c r="CC740" s="3" t="str">
        <v>Women’s University in Africa (WUA) farm, Marondera</v>
      </c>
      <c r="CD740" s="3" t="str">
        <v>Women’s University in Africa (WUA) farm, Marondera</v>
      </c>
      <c r="CE740" s="3" t="str">
        <v>Women’s University in Africa (WUA) farm, Marondera</v>
      </c>
      <c r="CF740" s="3" t="str">
        <v>Women’s University in Africa (WUA) farm, Marondera</v>
      </c>
      <c r="CG740" s="3" t="str">
        <v>Women’s University in Africa (WUA) farm, Marondera</v>
      </c>
      <c r="CK740" s="3" t="str">
        <v>Women’s University in Africa (WUA) farm, Marondera</v>
      </c>
      <c r="CM740" s="3" t="str">
        <v>Women’s University in Africa (WUA) farm, Marondera</v>
      </c>
      <c r="CN740" s="3" t="str">
        <v>Women’s University in Africa (WUA) farm, Marondera</v>
      </c>
      <c r="CO740" s="3" t="str">
        <v>Women’s University in Africa (WUA) farm, Marondera</v>
      </c>
      <c r="CP740" s="3" t="str">
        <v>Women’s University in Africa (WUA) farm, Marondera</v>
      </c>
      <c r="CQ740" s="3" t="str">
        <v>Women’s University in Africa (WUA) farm, Marondera</v>
      </c>
      <c r="CR740" s="3" t="str">
        <v>Women’s University in Africa (WUA) farm, Marondera</v>
      </c>
      <c r="CS740" s="3" t="str">
        <v>Women’s University in Africa (WUA) farm, Marondera</v>
      </c>
      <c r="CT740" s="3" t="str">
        <v>Women’s University in Africa (WUA) farm, Marondera</v>
      </c>
      <c r="CU740" s="3" t="str">
        <v>Women’s University in Africa (WUA) farm, Marondera</v>
      </c>
      <c r="CV740" s="3" t="str">
        <v>Women’s University in Africa (WUA) farm, Marondera</v>
      </c>
      <c r="CW740" s="3" t="str">
        <v>Women’s University in Africa (WUA) farm, Marondera</v>
      </c>
      <c r="CX740" s="3" t="str">
        <v>Women’s University in Africa (WUA) farm, Marondera</v>
      </c>
      <c r="CY740" s="3" t="str">
        <v>Women’s University in Africa (WUA) farm, Marondera</v>
      </c>
      <c r="CZ740" s="3" t="str">
        <v>Women’s University in Africa (WUA) farm, Marondera</v>
      </c>
      <c r="DA740" s="3" t="str">
        <v>Women’s University in Africa (WUA) farm, Marondera</v>
      </c>
      <c r="DB740" s="3" t="str">
        <v>Women’s University in Africa (WUA) farm, Marondera</v>
      </c>
      <c r="DC740" s="3" t="str">
        <v>Women’s University in Africa (WUA) farm, Marondera</v>
      </c>
      <c r="DD740" s="3" t="str">
        <v>Women’s University in Africa (WUA) farm, Marondera</v>
      </c>
      <c r="DE740" s="3" t="str">
        <v>Women’s University in Africa (WUA) farm, Marondera</v>
      </c>
      <c r="DF740" s="3" t="str">
        <v>Women’s University in Africa (WUA) farm, Marondera</v>
      </c>
      <c r="DG740" s="3" t="str">
        <v>Women’s University in Africa (WUA) farm, Marondera</v>
      </c>
      <c r="DH740" s="3" t="str">
        <v>Women’s University in Africa (WUA) farm, Marondera</v>
      </c>
      <c r="DI740" s="3" t="str">
        <v>Women’s University in Africa (WUA) farm, Marondera</v>
      </c>
      <c r="DJ740" s="3" t="str">
        <v>Women’s University in Africa (WUA) farm, Marondera</v>
      </c>
      <c r="DK740" s="3" t="str">
        <v>Women’s University in Africa (WUA) farm, Marondera</v>
      </c>
      <c r="DL740" s="3" t="str">
        <v>Women’s University in Africa (WUA) farm, Marondera</v>
      </c>
      <c r="DM740" s="3" t="str">
        <v>Women’s University in Africa (WUA) farm, Marondera</v>
      </c>
      <c r="DN740" s="3" t="str">
        <v>Women’s University in Africa (WUA) farm, Marondera</v>
      </c>
      <c r="DO740" s="3" t="str">
        <v>Women’s University in Africa (WUA) farm, Marondera</v>
      </c>
      <c r="DP740" s="3" t="str">
        <v>Women’s University in Africa (WUA) farm, Marondera</v>
      </c>
    </row>
    <row r="741" spans="1:120" ht="14.5" x14ac:dyDescent="0.35">
      <c r="A741" s="3">
        <v>-1.2361800000000001</v>
      </c>
      <c r="B741" s="3">
        <v>36.819020000000002</v>
      </c>
      <c r="C741" s="3" t="s">
        <v>166</v>
      </c>
      <c r="D741" s="3" t="s">
        <v>112</v>
      </c>
      <c r="E741" s="3" t="s">
        <v>9758</v>
      </c>
      <c r="F741" s="3">
        <v>200</v>
      </c>
      <c r="G741"/>
      <c r="H741" s="3" t="str">
        <f>CONCATENATE(site_list[[#This Row],[Country]],site_list[[#This Row],[Site.ID]])</f>
        <v>KenyaWorld Agroforestry Centre Nairobi (ICRAF)</v>
      </c>
      <c r="BB741" s="3" t="str">
        <v>World Agroforestry Centre Nairobi (ICRAF)</v>
      </c>
      <c r="BC741" s="3" t="str">
        <v>World Agroforestry Centre Nairobi (ICRAF)</v>
      </c>
      <c r="BD741" s="3" t="str">
        <v>World Agroforestry Centre Nairobi (ICRAF)</v>
      </c>
      <c r="BE741" s="3" t="str">
        <v>World Agroforestry Centre Nairobi (ICRAF)</v>
      </c>
      <c r="BF741" s="3" t="str">
        <v>World Agroforestry Centre Nairobi (ICRAF)</v>
      </c>
      <c r="BG741" s="3" t="str">
        <v>World Agroforestry Centre Nairobi (ICRAF)</v>
      </c>
      <c r="BH741" s="3" t="str">
        <v>World Agroforestry Centre Nairobi (ICRAF)</v>
      </c>
      <c r="BI741" s="3" t="str">
        <v>World Agroforestry Centre Nairobi (ICRAF)</v>
      </c>
      <c r="BJ741" s="3" t="str">
        <v>World Agroforestry Centre Nairobi (ICRAF)</v>
      </c>
      <c r="BK741" s="3" t="str">
        <v>World Agroforestry Centre Nairobi (ICRAF)</v>
      </c>
      <c r="BL741" s="3" t="str">
        <v>World Agroforestry Centre Nairobi (ICRAF)</v>
      </c>
      <c r="BM741" s="3" t="str">
        <v>World Agroforestry Centre Nairobi (ICRAF)</v>
      </c>
      <c r="BN741" s="3" t="str">
        <v>World Agroforestry Centre Nairobi (ICRAF)</v>
      </c>
      <c r="BO741" s="3" t="str">
        <v>World Agroforestry Centre Nairobi (ICRAF)</v>
      </c>
      <c r="BP741" s="3" t="str">
        <v>World Agroforestry Centre Nairobi (ICRAF)</v>
      </c>
      <c r="BQ741" s="3" t="str">
        <v>World Agroforestry Centre Nairobi (ICRAF)</v>
      </c>
      <c r="BR741" s="3" t="str">
        <v>World Agroforestry Centre Nairobi (ICRAF)</v>
      </c>
      <c r="BS741" s="3" t="str">
        <v>World Agroforestry Centre Nairobi (ICRAF)</v>
      </c>
      <c r="BT741" s="3" t="str">
        <v>World Agroforestry Centre Nairobi (ICRAF)</v>
      </c>
      <c r="BU741" s="3" t="str">
        <v>World Agroforestry Centre Nairobi (ICRAF)</v>
      </c>
      <c r="BV741" s="3" t="str">
        <v>World Agroforestry Centre Nairobi (ICRAF)</v>
      </c>
      <c r="BW741" s="3" t="str">
        <v>World Agroforestry Centre Nairobi (ICRAF)</v>
      </c>
      <c r="BX741" s="3" t="str">
        <v>World Agroforestry Centre Nairobi (ICRAF)</v>
      </c>
      <c r="BY741" s="3" t="str">
        <v>World Agroforestry Centre Nairobi (ICRAF)</v>
      </c>
      <c r="BZ741" s="3" t="str">
        <v>World Agroforestry Centre Nairobi (ICRAF)</v>
      </c>
      <c r="CA741" s="3" t="str">
        <v>World Agroforestry Centre Nairobi (ICRAF)</v>
      </c>
      <c r="CB741" s="3" t="str">
        <v>World Agroforestry Centre Nairobi (ICRAF)</v>
      </c>
      <c r="CC741" s="3" t="str">
        <v>World Agroforestry Centre Nairobi (ICRAF)</v>
      </c>
      <c r="CD741" s="3" t="str">
        <v>World Agroforestry Centre Nairobi (ICRAF)</v>
      </c>
      <c r="CE741" s="3" t="str">
        <v>World Agroforestry Centre Nairobi (ICRAF)</v>
      </c>
      <c r="CF741" s="3" t="str">
        <v>World Agroforestry Centre Nairobi (ICRAF)</v>
      </c>
      <c r="CG741" s="3" t="str">
        <v>World Agroforestry Centre Nairobi (ICRAF)</v>
      </c>
      <c r="CK741" s="3" t="str">
        <v>World Agroforestry Centre Nairobi (ICRAF)</v>
      </c>
      <c r="CM741" s="3" t="str">
        <v>World Agroforestry Centre Nairobi (ICRAF)</v>
      </c>
      <c r="CN741" s="3" t="str">
        <v>World Agroforestry Centre Nairobi (ICRAF)</v>
      </c>
      <c r="CO741" s="3" t="str">
        <v>World Agroforestry Centre Nairobi (ICRAF)</v>
      </c>
      <c r="CP741" s="3" t="str">
        <v>World Agroforestry Centre Nairobi (ICRAF)</v>
      </c>
      <c r="CQ741" s="3" t="str">
        <v>World Agroforestry Centre Nairobi (ICRAF)</v>
      </c>
      <c r="CR741" s="3" t="str">
        <v>World Agroforestry Centre Nairobi (ICRAF)</v>
      </c>
      <c r="CS741" s="3" t="str">
        <v>World Agroforestry Centre Nairobi (ICRAF)</v>
      </c>
      <c r="CT741" s="3" t="str">
        <v>World Agroforestry Centre Nairobi (ICRAF)</v>
      </c>
      <c r="CU741" s="3" t="str">
        <v>World Agroforestry Centre Nairobi (ICRAF)</v>
      </c>
      <c r="CV741" s="3" t="str">
        <v>World Agroforestry Centre Nairobi (ICRAF)</v>
      </c>
      <c r="CW741" s="3" t="str">
        <v>World Agroforestry Centre Nairobi (ICRAF)</v>
      </c>
      <c r="CX741" s="3" t="str">
        <v>World Agroforestry Centre Nairobi (ICRAF)</v>
      </c>
      <c r="CY741" s="3" t="str">
        <v>World Agroforestry Centre Nairobi (ICRAF)</v>
      </c>
      <c r="CZ741" s="3" t="str">
        <v>World Agroforestry Centre Nairobi (ICRAF)</v>
      </c>
      <c r="DA741" s="3" t="str">
        <v>World Agroforestry Centre Nairobi (ICRAF)</v>
      </c>
      <c r="DB741" s="3" t="str">
        <v>World Agroforestry Centre Nairobi (ICRAF)</v>
      </c>
      <c r="DC741" s="3" t="str">
        <v>World Agroforestry Centre Nairobi (ICRAF)</v>
      </c>
      <c r="DD741" s="3" t="str">
        <v>World Agroforestry Centre Nairobi (ICRAF)</v>
      </c>
      <c r="DE741" s="3" t="str">
        <v>World Agroforestry Centre Nairobi (ICRAF)</v>
      </c>
      <c r="DF741" s="3" t="str">
        <v>World Agroforestry Centre Nairobi (ICRAF)</v>
      </c>
      <c r="DG741" s="3" t="str">
        <v>World Agroforestry Centre Nairobi (ICRAF)</v>
      </c>
      <c r="DH741" s="3" t="str">
        <v>World Agroforestry Centre Nairobi (ICRAF)</v>
      </c>
      <c r="DI741" s="3" t="str">
        <v>World Agroforestry Centre Nairobi (ICRAF)</v>
      </c>
      <c r="DJ741" s="3" t="str">
        <v>World Agroforestry Centre Nairobi (ICRAF)</v>
      </c>
      <c r="DK741" s="3" t="str">
        <v>World Agroforestry Centre Nairobi (ICRAF)</v>
      </c>
      <c r="DL741" s="3" t="str">
        <v>World Agroforestry Centre Nairobi (ICRAF)</v>
      </c>
      <c r="DM741" s="3" t="str">
        <v>World Agroforestry Centre Nairobi (ICRAF)</v>
      </c>
      <c r="DN741" s="3" t="str">
        <v>World Agroforestry Centre Nairobi (ICRAF)</v>
      </c>
      <c r="DO741" s="3" t="str">
        <v>World Agroforestry Centre Nairobi (ICRAF)</v>
      </c>
      <c r="DP741" s="3" t="str">
        <v>World Agroforestry Centre Nairobi (ICRAF)</v>
      </c>
    </row>
    <row r="742" spans="1:120" ht="14.5" x14ac:dyDescent="0.35">
      <c r="A742" s="3">
        <v>14.69389</v>
      </c>
      <c r="B742" s="3">
        <v>-16.47</v>
      </c>
      <c r="C742" s="3" t="s">
        <v>154</v>
      </c>
      <c r="D742" s="3" t="s">
        <v>107</v>
      </c>
      <c r="E742" s="3" t="s">
        <v>7803</v>
      </c>
      <c r="F742" s="3">
        <v>100</v>
      </c>
      <c r="G742"/>
      <c r="H742" s="3" t="str">
        <f>CONCATENATE(site_list[[#This Row],[Country]],site_list[[#This Row],[Site.ID]])</f>
        <v>GambiaYundum Upland</v>
      </c>
      <c r="BB742" s="3" t="str">
        <v>Yundum Upland</v>
      </c>
      <c r="BC742" s="3" t="str">
        <v>Yundum Upland</v>
      </c>
      <c r="BD742" s="3" t="str">
        <v>Yundum Upland</v>
      </c>
      <c r="BE742" s="3" t="str">
        <v>Yundum Upland</v>
      </c>
      <c r="BF742" s="3" t="str">
        <v>Yundum Upland</v>
      </c>
      <c r="BG742" s="3" t="str">
        <v>Yundum Upland</v>
      </c>
      <c r="BH742" s="3" t="str">
        <v>Yundum Upland</v>
      </c>
      <c r="BI742" s="3" t="str">
        <v>Yundum Upland</v>
      </c>
      <c r="BJ742" s="3" t="str">
        <v>Yundum Upland</v>
      </c>
      <c r="BK742" s="3" t="str">
        <v>Yundum Upland</v>
      </c>
      <c r="BL742" s="3" t="str">
        <v>Yundum Upland</v>
      </c>
      <c r="BM742" s="3" t="str">
        <v>Yundum Upland</v>
      </c>
      <c r="BN742" s="3" t="str">
        <v>Yundum Upland</v>
      </c>
      <c r="BO742" s="3" t="str">
        <v>Yundum Upland</v>
      </c>
      <c r="BP742" s="3" t="str">
        <v>Yundum Upland</v>
      </c>
      <c r="BQ742" s="3" t="str">
        <v>Yundum Upland</v>
      </c>
      <c r="BR742" s="3" t="str">
        <v>Yundum Upland</v>
      </c>
      <c r="BS742" s="3" t="str">
        <v>Yundum Upland</v>
      </c>
      <c r="BT742" s="3" t="str">
        <v>Yundum Upland</v>
      </c>
      <c r="BU742" s="3" t="str">
        <v>Yundum Upland</v>
      </c>
      <c r="BV742" s="3" t="str">
        <v>Yundum Upland</v>
      </c>
      <c r="BW742" s="3" t="str">
        <v>Yundum Upland</v>
      </c>
      <c r="BX742" s="3" t="str">
        <v>Yundum Upland</v>
      </c>
      <c r="BY742" s="3" t="str">
        <v>Yundum Upland</v>
      </c>
      <c r="BZ742" s="3" t="str">
        <v>Yundum Upland</v>
      </c>
      <c r="CA742" s="3" t="str">
        <v>Yundum Upland</v>
      </c>
      <c r="CB742" s="3" t="str">
        <v>Yundum Upland</v>
      </c>
      <c r="CC742" s="3" t="str">
        <v>Yundum Upland</v>
      </c>
      <c r="CD742" s="3" t="str">
        <v>Yundum Upland</v>
      </c>
      <c r="CE742" s="3" t="str">
        <v>Yundum Upland</v>
      </c>
      <c r="CF742" s="3" t="str">
        <v>Yundum Upland</v>
      </c>
      <c r="CG742" s="3" t="str">
        <v>Yundum Upland</v>
      </c>
      <c r="CK742" s="3" t="str">
        <v>Yundum Upland</v>
      </c>
      <c r="CM742" s="3" t="str">
        <v>Yundum Upland</v>
      </c>
      <c r="CN742" s="3" t="str">
        <v>Yundum Upland</v>
      </c>
      <c r="CO742" s="3" t="str">
        <v>Yundum Upland</v>
      </c>
      <c r="CP742" s="3" t="str">
        <v>Yundum Upland</v>
      </c>
      <c r="CQ742" s="3" t="str">
        <v>Yundum Upland</v>
      </c>
      <c r="CR742" s="3" t="str">
        <v>Yundum Upland</v>
      </c>
      <c r="CS742" s="3" t="str">
        <v>Yundum Upland</v>
      </c>
      <c r="CT742" s="3" t="str">
        <v>Yundum Upland</v>
      </c>
      <c r="CU742" s="3" t="str">
        <v>Yundum Upland</v>
      </c>
      <c r="CV742" s="3" t="str">
        <v>Yundum Upland</v>
      </c>
      <c r="CW742" s="3" t="str">
        <v>Yundum Upland</v>
      </c>
      <c r="CX742" s="3" t="str">
        <v>Yundum Upland</v>
      </c>
      <c r="CY742" s="3" t="str">
        <v>Yundum Upland</v>
      </c>
      <c r="CZ742" s="3" t="str">
        <v>Yundum Upland</v>
      </c>
      <c r="DA742" s="3" t="str">
        <v>Yundum Upland</v>
      </c>
      <c r="DB742" s="3" t="str">
        <v>Yundum Upland</v>
      </c>
      <c r="DC742" s="3" t="str">
        <v>Yundum Upland</v>
      </c>
      <c r="DD742" s="3" t="str">
        <v>Yundum Upland</v>
      </c>
      <c r="DE742" s="3" t="str">
        <v>Yundum Upland</v>
      </c>
      <c r="DF742" s="3" t="str">
        <v>Yundum Upland</v>
      </c>
      <c r="DG742" s="3" t="str">
        <v>Yundum Upland</v>
      </c>
      <c r="DH742" s="3" t="str">
        <v>Yundum Upland</v>
      </c>
      <c r="DI742" s="3" t="str">
        <v>Yundum Upland</v>
      </c>
      <c r="DJ742" s="3" t="str">
        <v>Yundum Upland</v>
      </c>
      <c r="DK742" s="3" t="str">
        <v>Yundum Upland</v>
      </c>
      <c r="DL742" s="3" t="str">
        <v>Yundum Upland</v>
      </c>
      <c r="DM742" s="3" t="str">
        <v>Yundum Upland</v>
      </c>
      <c r="DN742" s="3" t="str">
        <v>Yundum Upland</v>
      </c>
      <c r="DO742" s="3" t="str">
        <v>Yundum Upland</v>
      </c>
      <c r="DP742" s="3" t="str">
        <v>Yundum Upland</v>
      </c>
    </row>
    <row r="743" spans="1:120" ht="14.5" x14ac:dyDescent="0.35">
      <c r="A743" s="3">
        <v>30.587</v>
      </c>
      <c r="B743" s="3">
        <v>31.481999999999999</v>
      </c>
      <c r="C743" s="3" t="s">
        <v>142</v>
      </c>
      <c r="D743" s="3" t="s">
        <v>107</v>
      </c>
      <c r="E743" s="3" t="s">
        <v>272</v>
      </c>
      <c r="F743" s="3">
        <v>1000</v>
      </c>
      <c r="G743" t="s">
        <v>588</v>
      </c>
      <c r="H743" s="3" t="str">
        <f>CONCATENATE(site_list[[#This Row],[Country]],site_list[[#This Row],[Site.ID]])</f>
        <v>EgyptZagazig University</v>
      </c>
      <c r="BB743" s="3" t="str">
        <v>Zagazig University</v>
      </c>
      <c r="BC743" s="3" t="str">
        <v>Zagazig University</v>
      </c>
      <c r="BD743" s="3" t="str">
        <v>Zagazig University</v>
      </c>
      <c r="BE743" s="3" t="str">
        <v>Zagazig University</v>
      </c>
      <c r="BF743" s="3" t="str">
        <v>Zagazig University</v>
      </c>
      <c r="BG743" s="3" t="str">
        <v>Zagazig University</v>
      </c>
      <c r="BH743" s="3" t="str">
        <v>Zagazig University</v>
      </c>
      <c r="BI743" s="3" t="str">
        <v>Zagazig University</v>
      </c>
      <c r="BJ743" s="3" t="str">
        <v>Zagazig University</v>
      </c>
      <c r="BK743" s="3" t="str">
        <v>Zagazig University</v>
      </c>
      <c r="BL743" s="3" t="str">
        <v>Zagazig University</v>
      </c>
      <c r="BM743" s="3" t="str">
        <v>Zagazig University</v>
      </c>
      <c r="BN743" s="3" t="str">
        <v>Zagazig University</v>
      </c>
      <c r="BO743" s="3" t="str">
        <v>Zagazig University</v>
      </c>
      <c r="BP743" s="3" t="str">
        <v>Zagazig University</v>
      </c>
      <c r="BQ743" s="3" t="str">
        <v>Zagazig University</v>
      </c>
      <c r="BR743" s="3" t="str">
        <v>Zagazig University</v>
      </c>
      <c r="BS743" s="3" t="str">
        <v>Zagazig University</v>
      </c>
      <c r="BT743" s="3" t="str">
        <v>Zagazig University</v>
      </c>
      <c r="BU743" s="3" t="str">
        <v>Zagazig University</v>
      </c>
      <c r="BV743" s="3" t="str">
        <v>Zagazig University</v>
      </c>
      <c r="BW743" s="3" t="str">
        <v>Zagazig University</v>
      </c>
      <c r="BX743" s="3" t="str">
        <v>Zagazig University</v>
      </c>
      <c r="BY743" s="3" t="str">
        <v>Zagazig University</v>
      </c>
      <c r="BZ743" s="3" t="str">
        <v>Zagazig University</v>
      </c>
      <c r="CA743" s="3" t="str">
        <v>Zagazig University</v>
      </c>
      <c r="CB743" s="3" t="str">
        <v>Zagazig University</v>
      </c>
      <c r="CC743" s="3" t="str">
        <v>Zagazig University</v>
      </c>
      <c r="CD743" s="3" t="str">
        <v>Zagazig University</v>
      </c>
      <c r="CE743" s="3" t="str">
        <v>Zagazig University</v>
      </c>
      <c r="CF743" s="3" t="str">
        <v>Zagazig University</v>
      </c>
      <c r="CG743" s="3" t="str">
        <v>Zagazig University</v>
      </c>
      <c r="CK743" s="3" t="str">
        <v>Zagazig University</v>
      </c>
      <c r="CM743" s="3" t="str">
        <v>Zagazig University</v>
      </c>
      <c r="CN743" s="3" t="str">
        <v>Zagazig University</v>
      </c>
      <c r="CO743" s="3" t="str">
        <v>Zagazig University</v>
      </c>
      <c r="CP743" s="3" t="str">
        <v>Zagazig University</v>
      </c>
      <c r="CQ743" s="3" t="str">
        <v>Zagazig University</v>
      </c>
      <c r="CR743" s="3" t="str">
        <v>Zagazig University</v>
      </c>
      <c r="CS743" s="3" t="str">
        <v>Zagazig University</v>
      </c>
      <c r="CT743" s="3" t="str">
        <v>Zagazig University</v>
      </c>
      <c r="CU743" s="3" t="str">
        <v>Zagazig University</v>
      </c>
      <c r="CV743" s="3" t="str">
        <v>Zagazig University</v>
      </c>
      <c r="CW743" s="3" t="str">
        <v>Zagazig University</v>
      </c>
      <c r="CX743" s="3" t="str">
        <v>Zagazig University</v>
      </c>
      <c r="CY743" s="3" t="str">
        <v>Zagazig University</v>
      </c>
      <c r="CZ743" s="3" t="str">
        <v>Zagazig University</v>
      </c>
      <c r="DA743" s="3" t="str">
        <v>Zagazig University</v>
      </c>
      <c r="DB743" s="3" t="str">
        <v>Zagazig University</v>
      </c>
      <c r="DC743" s="3" t="str">
        <v>Zagazig University</v>
      </c>
      <c r="DD743" s="3" t="str">
        <v>Zagazig University</v>
      </c>
      <c r="DE743" s="3" t="str">
        <v>Zagazig University</v>
      </c>
      <c r="DF743" s="3" t="str">
        <v>Zagazig University</v>
      </c>
      <c r="DG743" s="3" t="str">
        <v>Zagazig University</v>
      </c>
      <c r="DH743" s="3" t="str">
        <v>Zagazig University</v>
      </c>
      <c r="DI743" s="3" t="str">
        <v>Zagazig University</v>
      </c>
      <c r="DJ743" s="3" t="str">
        <v>Zagazig University</v>
      </c>
      <c r="DK743" s="3" t="str">
        <v>Zagazig University</v>
      </c>
      <c r="DL743" s="3" t="str">
        <v>Zagazig University</v>
      </c>
      <c r="DM743" s="3" t="str">
        <v>Zagazig University</v>
      </c>
      <c r="DN743" s="3" t="str">
        <v>Zagazig University</v>
      </c>
      <c r="DO743" s="3" t="str">
        <v>Zagazig University</v>
      </c>
      <c r="DP743" s="3" t="str">
        <v>Zagazig University</v>
      </c>
    </row>
    <row r="744" spans="1:120" ht="14.5" x14ac:dyDescent="0.35">
      <c r="A744" s="3">
        <v>-11.241400000000001</v>
      </c>
      <c r="B744" s="3">
        <v>28.950800000000001</v>
      </c>
      <c r="C744" s="3" t="s">
        <v>238</v>
      </c>
      <c r="D744" s="3" t="s">
        <v>112</v>
      </c>
      <c r="E744" s="3" t="s">
        <v>13609</v>
      </c>
      <c r="F744" s="3">
        <v>500</v>
      </c>
      <c r="G744"/>
      <c r="H744" s="3" t="str">
        <f>CONCATENATE(site_list[[#This Row],[Country]],site_list[[#This Row],[Site.ID]])</f>
        <v>ZambiaZambia Agricultural Research Institute (ZARI), Mansa, Luapula Province.</v>
      </c>
      <c r="BB744" s="3" t="str">
        <v>Zambia Agricultural Research Institute (ZARI), Mansa, Luapula Province.</v>
      </c>
      <c r="BC744" s="3" t="str">
        <v>Zambia Agricultural Research Institute (ZARI), Mansa, Luapula Province.</v>
      </c>
      <c r="BD744" s="3" t="str">
        <v>Zambia Agricultural Research Institute (ZARI), Mansa, Luapula Province.</v>
      </c>
      <c r="BE744" s="3" t="str">
        <v>Zambia Agricultural Research Institute (ZARI), Mansa, Luapula Province.</v>
      </c>
      <c r="BF744" s="3" t="str">
        <v>Zambia Agricultural Research Institute (ZARI), Mansa, Luapula Province.</v>
      </c>
      <c r="BG744" s="3" t="str">
        <v>Zambia Agricultural Research Institute (ZARI), Mansa, Luapula Province.</v>
      </c>
      <c r="BH744" s="3" t="str">
        <v>Zambia Agricultural Research Institute (ZARI), Mansa, Luapula Province.</v>
      </c>
      <c r="BI744" s="3" t="str">
        <v>Zambia Agricultural Research Institute (ZARI), Mansa, Luapula Province.</v>
      </c>
      <c r="BJ744" s="3" t="str">
        <v>Zambia Agricultural Research Institute (ZARI), Mansa, Luapula Province.</v>
      </c>
      <c r="BK744" s="3" t="str">
        <v>Zambia Agricultural Research Institute (ZARI), Mansa, Luapula Province.</v>
      </c>
      <c r="BL744" s="3" t="str">
        <v>Zambia Agricultural Research Institute (ZARI), Mansa, Luapula Province.</v>
      </c>
      <c r="BM744" s="3" t="str">
        <v>Zambia Agricultural Research Institute (ZARI), Mansa, Luapula Province.</v>
      </c>
      <c r="BN744" s="3" t="str">
        <v>Zambia Agricultural Research Institute (ZARI), Mansa, Luapula Province.</v>
      </c>
      <c r="BO744" s="3" t="str">
        <v>Zambia Agricultural Research Institute (ZARI), Mansa, Luapula Province.</v>
      </c>
      <c r="BP744" s="3" t="str">
        <v>Zambia Agricultural Research Institute (ZARI), Mansa, Luapula Province.</v>
      </c>
      <c r="BQ744" s="3" t="str">
        <v>Zambia Agricultural Research Institute (ZARI), Mansa, Luapula Province.</v>
      </c>
      <c r="BR744" s="3" t="str">
        <v>Zambia Agricultural Research Institute (ZARI), Mansa, Luapula Province.</v>
      </c>
      <c r="BS744" s="3" t="str">
        <v>Zambia Agricultural Research Institute (ZARI), Mansa, Luapula Province.</v>
      </c>
      <c r="BT744" s="3" t="str">
        <v>Zambia Agricultural Research Institute (ZARI), Mansa, Luapula Province.</v>
      </c>
      <c r="BU744" s="3" t="str">
        <v>Zambia Agricultural Research Institute (ZARI), Mansa, Luapula Province.</v>
      </c>
      <c r="BV744" s="3" t="str">
        <v>Zambia Agricultural Research Institute (ZARI), Mansa, Luapula Province.</v>
      </c>
      <c r="BW744" s="3" t="str">
        <v>Zambia Agricultural Research Institute (ZARI), Mansa, Luapula Province.</v>
      </c>
      <c r="BX744" s="3" t="str">
        <v>Zambia Agricultural Research Institute (ZARI), Mansa, Luapula Province.</v>
      </c>
      <c r="BY744" s="3" t="str">
        <v>Zambia Agricultural Research Institute (ZARI), Mansa, Luapula Province.</v>
      </c>
      <c r="BZ744" s="3" t="str">
        <v>Zambia Agricultural Research Institute (ZARI), Mansa, Luapula Province.</v>
      </c>
      <c r="CA744" s="3" t="str">
        <v>Zambia Agricultural Research Institute (ZARI), Mansa, Luapula Province.</v>
      </c>
      <c r="CB744" s="3" t="str">
        <v>Zambia Agricultural Research Institute (ZARI), Mansa, Luapula Province.</v>
      </c>
      <c r="CC744" s="3" t="str">
        <v>Zambia Agricultural Research Institute (ZARI), Mansa, Luapula Province.</v>
      </c>
      <c r="CD744" s="3" t="str">
        <v>Zambia Agricultural Research Institute (ZARI), Mansa, Luapula Province.</v>
      </c>
      <c r="CE744" s="3" t="str">
        <v>Zambia Agricultural Research Institute (ZARI), Mansa, Luapula Province.</v>
      </c>
      <c r="CF744" s="3" t="str">
        <v>Zambia Agricultural Research Institute (ZARI), Mansa, Luapula Province.</v>
      </c>
      <c r="CG744" s="3" t="str">
        <v>Zambia Agricultural Research Institute (ZARI), Mansa, Luapula Province.</v>
      </c>
      <c r="CK744" s="3" t="str">
        <v>Zambia Agricultural Research Institute (ZARI), Mansa, Luapula Province.</v>
      </c>
      <c r="CM744" s="3" t="str">
        <v>Zambia Agricultural Research Institute (ZARI), Mansa, Luapula Province.</v>
      </c>
      <c r="CN744" s="3" t="str">
        <v>Zambia Agricultural Research Institute (ZARI), Mansa, Luapula Province.</v>
      </c>
      <c r="CO744" s="3" t="str">
        <v>Zambia Agricultural Research Institute (ZARI), Mansa, Luapula Province.</v>
      </c>
      <c r="CP744" s="3" t="str">
        <v>Zambia Agricultural Research Institute (ZARI), Mansa, Luapula Province.</v>
      </c>
      <c r="CQ744" s="3" t="str">
        <v>Zambia Agricultural Research Institute (ZARI), Mansa, Luapula Province.</v>
      </c>
      <c r="CR744" s="3" t="str">
        <v>Zambia Agricultural Research Institute (ZARI), Mansa, Luapula Province.</v>
      </c>
      <c r="CS744" s="3" t="str">
        <v>Zambia Agricultural Research Institute (ZARI), Mansa, Luapula Province.</v>
      </c>
      <c r="CT744" s="3" t="str">
        <v>Zambia Agricultural Research Institute (ZARI), Mansa, Luapula Province.</v>
      </c>
      <c r="CU744" s="3" t="str">
        <v>Zambia Agricultural Research Institute (ZARI), Mansa, Luapula Province.</v>
      </c>
      <c r="CV744" s="3" t="str">
        <v>Zambia Agricultural Research Institute (ZARI), Mansa, Luapula Province.</v>
      </c>
      <c r="CW744" s="3" t="str">
        <v>Zambia Agricultural Research Institute (ZARI), Mansa, Luapula Province.</v>
      </c>
      <c r="CX744" s="3" t="str">
        <v>Zambia Agricultural Research Institute (ZARI), Mansa, Luapula Province.</v>
      </c>
      <c r="CY744" s="3" t="str">
        <v>Zambia Agricultural Research Institute (ZARI), Mansa, Luapula Province.</v>
      </c>
      <c r="CZ744" s="3" t="str">
        <v>Zambia Agricultural Research Institute (ZARI), Mansa, Luapula Province.</v>
      </c>
      <c r="DA744" s="3" t="str">
        <v>Zambia Agricultural Research Institute (ZARI), Mansa, Luapula Province.</v>
      </c>
      <c r="DB744" s="3" t="str">
        <v>Zambia Agricultural Research Institute (ZARI), Mansa, Luapula Province.</v>
      </c>
      <c r="DC744" s="3" t="str">
        <v>Zambia Agricultural Research Institute (ZARI), Mansa, Luapula Province.</v>
      </c>
      <c r="DD744" s="3" t="str">
        <v>Zambia Agricultural Research Institute (ZARI), Mansa, Luapula Province.</v>
      </c>
      <c r="DE744" s="3" t="str">
        <v>Zambia Agricultural Research Institute (ZARI), Mansa, Luapula Province.</v>
      </c>
      <c r="DF744" s="3" t="str">
        <v>Zambia Agricultural Research Institute (ZARI), Mansa, Luapula Province.</v>
      </c>
      <c r="DG744" s="3" t="str">
        <v>Zambia Agricultural Research Institute (ZARI), Mansa, Luapula Province.</v>
      </c>
      <c r="DH744" s="3" t="str">
        <v>Zambia Agricultural Research Institute (ZARI), Mansa, Luapula Province.</v>
      </c>
      <c r="DI744" s="3" t="str">
        <v>Zambia Agricultural Research Institute (ZARI), Mansa, Luapula Province.</v>
      </c>
      <c r="DJ744" s="3" t="str">
        <v>Zambia Agricultural Research Institute (ZARI), Mansa, Luapula Province.</v>
      </c>
      <c r="DK744" s="3" t="str">
        <v>Zambia Agricultural Research Institute (ZARI), Mansa, Luapula Province.</v>
      </c>
      <c r="DL744" s="3" t="str">
        <v>Zambia Agricultural Research Institute (ZARI), Mansa, Luapula Province.</v>
      </c>
      <c r="DM744" s="3" t="str">
        <v>Zambia Agricultural Research Institute (ZARI), Mansa, Luapula Province.</v>
      </c>
      <c r="DN744" s="3" t="str">
        <v>Zambia Agricultural Research Institute (ZARI), Mansa, Luapula Province.</v>
      </c>
      <c r="DO744" s="3" t="str">
        <v>Zambia Agricultural Research Institute (ZARI), Mansa, Luapula Province.</v>
      </c>
      <c r="DP744" s="3" t="str">
        <v>Zambia Agricultural Research Institute (ZARI), Mansa, Luapula Province.</v>
      </c>
    </row>
    <row r="745" spans="1:120" ht="14.5" x14ac:dyDescent="0.35">
      <c r="A745" s="3">
        <v>2.2949999999999999</v>
      </c>
      <c r="B745" s="3">
        <v>32.917999999999999</v>
      </c>
      <c r="C745" s="3" t="s">
        <v>233</v>
      </c>
      <c r="D745" s="3" t="s">
        <v>107</v>
      </c>
      <c r="E745" s="3" t="s">
        <v>595</v>
      </c>
      <c r="F745" s="3">
        <v>500</v>
      </c>
      <c r="G745"/>
      <c r="H745" s="3" t="str">
        <f>CONCATENATE(site_list[[#This Row],[Country]],site_list[[#This Row],[Site.ID]])</f>
        <v>UgandaZARDI, Ngetta</v>
      </c>
      <c r="BB745" s="3" t="str">
        <v>ZARDI, Ngetta</v>
      </c>
      <c r="BC745" s="3" t="str">
        <v>ZARDI, Ngetta</v>
      </c>
      <c r="BD745" s="3" t="str">
        <v>ZARDI, Ngetta</v>
      </c>
      <c r="BE745" s="3" t="str">
        <v>ZARDI, Ngetta</v>
      </c>
      <c r="BF745" s="3" t="str">
        <v>ZARDI, Ngetta</v>
      </c>
      <c r="BG745" s="3" t="str">
        <v>ZARDI, Ngetta</v>
      </c>
      <c r="BH745" s="3" t="str">
        <v>ZARDI, Ngetta</v>
      </c>
      <c r="BI745" s="3" t="str">
        <v>ZARDI, Ngetta</v>
      </c>
      <c r="BJ745" s="3" t="str">
        <v>ZARDI, Ngetta</v>
      </c>
      <c r="BK745" s="3" t="str">
        <v>ZARDI, Ngetta</v>
      </c>
      <c r="BL745" s="3" t="str">
        <v>ZARDI, Ngetta</v>
      </c>
      <c r="BM745" s="3" t="str">
        <v>ZARDI, Ngetta</v>
      </c>
      <c r="BN745" s="3" t="str">
        <v>ZARDI, Ngetta</v>
      </c>
      <c r="BO745" s="3" t="str">
        <v>ZARDI, Ngetta</v>
      </c>
      <c r="BP745" s="3" t="str">
        <v>ZARDI, Ngetta</v>
      </c>
      <c r="BQ745" s="3" t="str">
        <v>ZARDI, Ngetta</v>
      </c>
      <c r="BR745" s="3" t="str">
        <v>ZARDI, Ngetta</v>
      </c>
      <c r="BS745" s="3" t="str">
        <v>ZARDI, Ngetta</v>
      </c>
      <c r="BT745" s="3" t="str">
        <v>ZARDI, Ngetta</v>
      </c>
      <c r="BU745" s="3" t="str">
        <v>ZARDI, Ngetta</v>
      </c>
      <c r="BV745" s="3" t="str">
        <v>ZARDI, Ngetta</v>
      </c>
      <c r="BW745" s="3" t="str">
        <v>ZARDI, Ngetta</v>
      </c>
      <c r="BX745" s="3" t="str">
        <v>ZARDI, Ngetta</v>
      </c>
      <c r="BY745" s="3" t="str">
        <v>ZARDI, Ngetta</v>
      </c>
      <c r="BZ745" s="3" t="str">
        <v>ZARDI, Ngetta</v>
      </c>
      <c r="CA745" s="3" t="str">
        <v>ZARDI, Ngetta</v>
      </c>
      <c r="CB745" s="3" t="str">
        <v>ZARDI, Ngetta</v>
      </c>
      <c r="CC745" s="3" t="str">
        <v>ZARDI, Ngetta</v>
      </c>
      <c r="CD745" s="3" t="str">
        <v>ZARDI, Ngetta</v>
      </c>
      <c r="CE745" s="3" t="str">
        <v>ZARDI, Ngetta</v>
      </c>
      <c r="CF745" s="3" t="str">
        <v>ZARDI, Ngetta</v>
      </c>
      <c r="CG745" s="3" t="str">
        <v>ZARDI, Ngetta</v>
      </c>
      <c r="CK745" s="3" t="str">
        <v>ZARDI, Ngetta</v>
      </c>
      <c r="CM745" s="3" t="str">
        <v>ZARDI, Ngetta</v>
      </c>
      <c r="CN745" s="3" t="str">
        <v>ZARDI, Ngetta</v>
      </c>
      <c r="CO745" s="3" t="str">
        <v>ZARDI, Ngetta</v>
      </c>
      <c r="CP745" s="3" t="str">
        <v>ZARDI, Ngetta</v>
      </c>
      <c r="CQ745" s="3" t="str">
        <v>ZARDI, Ngetta</v>
      </c>
      <c r="CR745" s="3" t="str">
        <v>ZARDI, Ngetta</v>
      </c>
      <c r="CS745" s="3" t="str">
        <v>ZARDI, Ngetta</v>
      </c>
      <c r="CT745" s="3" t="str">
        <v>ZARDI, Ngetta</v>
      </c>
      <c r="CU745" s="3" t="str">
        <v>ZARDI, Ngetta</v>
      </c>
      <c r="CV745" s="3" t="str">
        <v>ZARDI, Ngetta</v>
      </c>
      <c r="CW745" s="3" t="str">
        <v>ZARDI, Ngetta</v>
      </c>
      <c r="CX745" s="3" t="str">
        <v>ZARDI, Ngetta</v>
      </c>
      <c r="CY745" s="3" t="str">
        <v>ZARDI, Ngetta</v>
      </c>
      <c r="CZ745" s="3" t="str">
        <v>ZARDI, Ngetta</v>
      </c>
      <c r="DA745" s="3" t="str">
        <v>ZARDI, Ngetta</v>
      </c>
      <c r="DB745" s="3" t="str">
        <v>ZARDI, Ngetta</v>
      </c>
      <c r="DC745" s="3" t="str">
        <v>ZARDI, Ngetta</v>
      </c>
      <c r="DD745" s="3" t="str">
        <v>ZARDI, Ngetta</v>
      </c>
      <c r="DE745" s="3" t="str">
        <v>ZARDI, Ngetta</v>
      </c>
      <c r="DF745" s="3" t="str">
        <v>ZARDI, Ngetta</v>
      </c>
      <c r="DG745" s="3" t="str">
        <v>ZARDI, Ngetta</v>
      </c>
      <c r="DH745" s="3" t="str">
        <v>ZARDI, Ngetta</v>
      </c>
      <c r="DI745" s="3" t="str">
        <v>ZARDI, Ngetta</v>
      </c>
      <c r="DJ745" s="3" t="str">
        <v>ZARDI, Ngetta</v>
      </c>
      <c r="DK745" s="3" t="str">
        <v>ZARDI, Ngetta</v>
      </c>
      <c r="DL745" s="3" t="str">
        <v>ZARDI, Ngetta</v>
      </c>
      <c r="DM745" s="3" t="str">
        <v>ZARDI, Ngetta</v>
      </c>
      <c r="DN745" s="3" t="str">
        <v>ZARDI, Ngetta</v>
      </c>
      <c r="DO745" s="3" t="str">
        <v>ZARDI, Ngetta</v>
      </c>
      <c r="DP745" s="3" t="str">
        <v>ZARDI, Ngetta</v>
      </c>
    </row>
    <row r="746" spans="1:120" ht="14.5" x14ac:dyDescent="0.35">
      <c r="A746" s="3">
        <v>-25.615279999999998</v>
      </c>
      <c r="B746" s="3">
        <v>28.315560000000001</v>
      </c>
      <c r="C746" s="3" t="s">
        <v>215</v>
      </c>
      <c r="D746" s="3" t="s">
        <v>107</v>
      </c>
      <c r="E746" s="3" t="s">
        <v>7804</v>
      </c>
      <c r="F746" s="3">
        <v>500</v>
      </c>
      <c r="G746"/>
      <c r="H746" s="3" t="str">
        <f>CONCATENATE(site_list[[#This Row],[Country]],site_list[[#This Row],[Site.ID]])</f>
        <v>South AfricaZeekoegat</v>
      </c>
      <c r="BB746" s="3" t="str">
        <v>Zeekoegat</v>
      </c>
      <c r="BC746" s="3" t="str">
        <v>Zeekoegat</v>
      </c>
      <c r="BD746" s="3" t="str">
        <v>Zeekoegat</v>
      </c>
      <c r="BE746" s="3" t="str">
        <v>Zeekoegat</v>
      </c>
      <c r="BF746" s="3" t="str">
        <v>Zeekoegat</v>
      </c>
      <c r="BG746" s="3" t="str">
        <v>Zeekoegat</v>
      </c>
      <c r="BH746" s="3" t="str">
        <v>Zeekoegat</v>
      </c>
      <c r="BI746" s="3" t="str">
        <v>Zeekoegat</v>
      </c>
      <c r="BJ746" s="3" t="str">
        <v>Zeekoegat</v>
      </c>
      <c r="BK746" s="3" t="str">
        <v>Zeekoegat</v>
      </c>
      <c r="BL746" s="3" t="str">
        <v>Zeekoegat</v>
      </c>
      <c r="BM746" s="3" t="str">
        <v>Zeekoegat</v>
      </c>
      <c r="BN746" s="3" t="str">
        <v>Zeekoegat</v>
      </c>
      <c r="BO746" s="3" t="str">
        <v>Zeekoegat</v>
      </c>
      <c r="BP746" s="3" t="str">
        <v>Zeekoegat</v>
      </c>
      <c r="BQ746" s="3" t="str">
        <v>Zeekoegat</v>
      </c>
      <c r="BR746" s="3" t="str">
        <v>Zeekoegat</v>
      </c>
      <c r="BS746" s="3" t="str">
        <v>Zeekoegat</v>
      </c>
      <c r="BT746" s="3" t="str">
        <v>Zeekoegat</v>
      </c>
      <c r="BU746" s="3" t="str">
        <v>Zeekoegat</v>
      </c>
      <c r="BV746" s="3" t="str">
        <v>Zeekoegat</v>
      </c>
      <c r="BW746" s="3" t="str">
        <v>Zeekoegat</v>
      </c>
      <c r="BX746" s="3" t="str">
        <v>Zeekoegat</v>
      </c>
      <c r="BY746" s="3" t="str">
        <v>Zeekoegat</v>
      </c>
      <c r="BZ746" s="3" t="str">
        <v>Zeekoegat</v>
      </c>
      <c r="CA746" s="3" t="str">
        <v>Zeekoegat</v>
      </c>
      <c r="CB746" s="3" t="str">
        <v>Zeekoegat</v>
      </c>
      <c r="CC746" s="3" t="str">
        <v>Zeekoegat</v>
      </c>
      <c r="CD746" s="3" t="str">
        <v>Zeekoegat</v>
      </c>
      <c r="CE746" s="3" t="str">
        <v>Zeekoegat</v>
      </c>
      <c r="CF746" s="3" t="str">
        <v>Zeekoegat</v>
      </c>
      <c r="CG746" s="3" t="str">
        <v>Zeekoegat</v>
      </c>
      <c r="CK746" s="3" t="str">
        <v>Zeekoegat</v>
      </c>
      <c r="CM746" s="3" t="str">
        <v>Zeekoegat</v>
      </c>
      <c r="CN746" s="3" t="str">
        <v>Zeekoegat</v>
      </c>
      <c r="CO746" s="3" t="str">
        <v>Zeekoegat</v>
      </c>
      <c r="CP746" s="3" t="str">
        <v>Zeekoegat</v>
      </c>
      <c r="CQ746" s="3" t="str">
        <v>Zeekoegat</v>
      </c>
      <c r="CR746" s="3" t="str">
        <v>Zeekoegat</v>
      </c>
      <c r="CS746" s="3" t="str">
        <v>Zeekoegat</v>
      </c>
      <c r="CT746" s="3" t="str">
        <v>Zeekoegat</v>
      </c>
      <c r="CU746" s="3" t="str">
        <v>Zeekoegat</v>
      </c>
      <c r="CV746" s="3" t="str">
        <v>Zeekoegat</v>
      </c>
      <c r="CW746" s="3" t="str">
        <v>Zeekoegat</v>
      </c>
      <c r="CX746" s="3" t="str">
        <v>Zeekoegat</v>
      </c>
      <c r="CY746" s="3" t="str">
        <v>Zeekoegat</v>
      </c>
      <c r="CZ746" s="3" t="str">
        <v>Zeekoegat</v>
      </c>
      <c r="DA746" s="3" t="str">
        <v>Zeekoegat</v>
      </c>
      <c r="DB746" s="3" t="str">
        <v>Zeekoegat</v>
      </c>
      <c r="DC746" s="3" t="str">
        <v>Zeekoegat</v>
      </c>
      <c r="DD746" s="3" t="str">
        <v>Zeekoegat</v>
      </c>
      <c r="DE746" s="3" t="str">
        <v>Zeekoegat</v>
      </c>
      <c r="DF746" s="3" t="str">
        <v>Zeekoegat</v>
      </c>
      <c r="DG746" s="3" t="str">
        <v>Zeekoegat</v>
      </c>
      <c r="DH746" s="3" t="str">
        <v>Zeekoegat</v>
      </c>
      <c r="DI746" s="3" t="str">
        <v>Zeekoegat</v>
      </c>
      <c r="DJ746" s="3" t="str">
        <v>Zeekoegat</v>
      </c>
      <c r="DK746" s="3" t="str">
        <v>Zeekoegat</v>
      </c>
      <c r="DL746" s="3" t="str">
        <v>Zeekoegat</v>
      </c>
      <c r="DM746" s="3" t="str">
        <v>Zeekoegat</v>
      </c>
      <c r="DN746" s="3" t="str">
        <v>Zeekoegat</v>
      </c>
      <c r="DO746" s="3" t="str">
        <v>Zeekoegat</v>
      </c>
      <c r="DP746" s="3" t="str">
        <v>Zeekoegat</v>
      </c>
    </row>
    <row r="747" spans="1:120" ht="14.5" x14ac:dyDescent="0.35">
      <c r="A747" s="3">
        <v>11.62</v>
      </c>
      <c r="B747" s="3">
        <v>37.459299999999999</v>
      </c>
      <c r="C747" s="3" t="s">
        <v>148</v>
      </c>
      <c r="D747" s="3" t="s">
        <v>107</v>
      </c>
      <c r="E747" s="3" t="s">
        <v>7805</v>
      </c>
      <c r="F747" s="3">
        <v>500</v>
      </c>
      <c r="G747"/>
      <c r="H747" s="3" t="str">
        <f>CONCATENATE(site_list[[#This Row],[Country]],site_list[[#This Row],[Site.ID]])</f>
        <v>EthiopiaZenzelma Campus, Bahir Dar University</v>
      </c>
      <c r="BB747" s="3" t="str">
        <v>Zenzelma Campus, Bahir Dar University</v>
      </c>
      <c r="BC747" s="3" t="str">
        <v>Zenzelma Campus, Bahir Dar University</v>
      </c>
      <c r="BD747" s="3" t="str">
        <v>Zenzelma Campus, Bahir Dar University</v>
      </c>
      <c r="BE747" s="3" t="str">
        <v>Zenzelma Campus, Bahir Dar University</v>
      </c>
      <c r="BF747" s="3" t="str">
        <v>Zenzelma Campus, Bahir Dar University</v>
      </c>
      <c r="BG747" s="3" t="str">
        <v>Zenzelma Campus, Bahir Dar University</v>
      </c>
      <c r="BH747" s="3" t="str">
        <v>Zenzelma Campus, Bahir Dar University</v>
      </c>
      <c r="BI747" s="3" t="str">
        <v>Zenzelma Campus, Bahir Dar University</v>
      </c>
      <c r="BJ747" s="3" t="str">
        <v>Zenzelma Campus, Bahir Dar University</v>
      </c>
      <c r="BK747" s="3" t="str">
        <v>Zenzelma Campus, Bahir Dar University</v>
      </c>
      <c r="BL747" s="3" t="str">
        <v>Zenzelma Campus, Bahir Dar University</v>
      </c>
      <c r="BM747" s="3" t="str">
        <v>Zenzelma Campus, Bahir Dar University</v>
      </c>
      <c r="BN747" s="3" t="str">
        <v>Zenzelma Campus, Bahir Dar University</v>
      </c>
      <c r="BO747" s="3" t="str">
        <v>Zenzelma Campus, Bahir Dar University</v>
      </c>
      <c r="BP747" s="3" t="str">
        <v>Zenzelma Campus, Bahir Dar University</v>
      </c>
      <c r="BQ747" s="3" t="str">
        <v>Zenzelma Campus, Bahir Dar University</v>
      </c>
      <c r="BR747" s="3" t="str">
        <v>Zenzelma Campus, Bahir Dar University</v>
      </c>
      <c r="BS747" s="3" t="str">
        <v>Zenzelma Campus, Bahir Dar University</v>
      </c>
      <c r="BT747" s="3" t="str">
        <v>Zenzelma Campus, Bahir Dar University</v>
      </c>
      <c r="BU747" s="3" t="str">
        <v>Zenzelma Campus, Bahir Dar University</v>
      </c>
      <c r="BV747" s="3" t="str">
        <v>Zenzelma Campus, Bahir Dar University</v>
      </c>
      <c r="BW747" s="3" t="str">
        <v>Zenzelma Campus, Bahir Dar University</v>
      </c>
      <c r="BX747" s="3" t="str">
        <v>Zenzelma Campus, Bahir Dar University</v>
      </c>
      <c r="BY747" s="3" t="str">
        <v>Zenzelma Campus, Bahir Dar University</v>
      </c>
      <c r="BZ747" s="3" t="str">
        <v>Zenzelma Campus, Bahir Dar University</v>
      </c>
      <c r="CA747" s="3" t="str">
        <v>Zenzelma Campus, Bahir Dar University</v>
      </c>
      <c r="CB747" s="3" t="str">
        <v>Zenzelma Campus, Bahir Dar University</v>
      </c>
      <c r="CC747" s="3" t="str">
        <v>Zenzelma Campus, Bahir Dar University</v>
      </c>
      <c r="CD747" s="3" t="str">
        <v>Zenzelma Campus, Bahir Dar University</v>
      </c>
      <c r="CE747" s="3" t="str">
        <v>Zenzelma Campus, Bahir Dar University</v>
      </c>
      <c r="CF747" s="3" t="str">
        <v>Zenzelma Campus, Bahir Dar University</v>
      </c>
      <c r="CG747" s="3" t="str">
        <v>Zenzelma Campus, Bahir Dar University</v>
      </c>
      <c r="CK747" s="3" t="str">
        <v>Zenzelma Campus, Bahir Dar University</v>
      </c>
      <c r="CM747" s="3" t="str">
        <v>Zenzelma Campus, Bahir Dar University</v>
      </c>
      <c r="CN747" s="3" t="str">
        <v>Zenzelma Campus, Bahir Dar University</v>
      </c>
      <c r="CO747" s="3" t="str">
        <v>Zenzelma Campus, Bahir Dar University</v>
      </c>
      <c r="CP747" s="3" t="str">
        <v>Zenzelma Campus, Bahir Dar University</v>
      </c>
      <c r="CQ747" s="3" t="str">
        <v>Zenzelma Campus, Bahir Dar University</v>
      </c>
      <c r="CR747" s="3" t="str">
        <v>Zenzelma Campus, Bahir Dar University</v>
      </c>
      <c r="CS747" s="3" t="str">
        <v>Zenzelma Campus, Bahir Dar University</v>
      </c>
      <c r="CT747" s="3" t="str">
        <v>Zenzelma Campus, Bahir Dar University</v>
      </c>
      <c r="CU747" s="3" t="str">
        <v>Zenzelma Campus, Bahir Dar University</v>
      </c>
      <c r="CV747" s="3" t="str">
        <v>Zenzelma Campus, Bahir Dar University</v>
      </c>
      <c r="CW747" s="3" t="str">
        <v>Zenzelma Campus, Bahir Dar University</v>
      </c>
      <c r="CX747" s="3" t="str">
        <v>Zenzelma Campus, Bahir Dar University</v>
      </c>
      <c r="CY747" s="3" t="str">
        <v>Zenzelma Campus, Bahir Dar University</v>
      </c>
      <c r="CZ747" s="3" t="str">
        <v>Zenzelma Campus, Bahir Dar University</v>
      </c>
      <c r="DA747" s="3" t="str">
        <v>Zenzelma Campus, Bahir Dar University</v>
      </c>
      <c r="DB747" s="3" t="str">
        <v>Zenzelma Campus, Bahir Dar University</v>
      </c>
      <c r="DC747" s="3" t="str">
        <v>Zenzelma Campus, Bahir Dar University</v>
      </c>
      <c r="DD747" s="3" t="str">
        <v>Zenzelma Campus, Bahir Dar University</v>
      </c>
      <c r="DE747" s="3" t="str">
        <v>Zenzelma Campus, Bahir Dar University</v>
      </c>
      <c r="DF747" s="3" t="str">
        <v>Zenzelma Campus, Bahir Dar University</v>
      </c>
      <c r="DG747" s="3" t="str">
        <v>Zenzelma Campus, Bahir Dar University</v>
      </c>
      <c r="DH747" s="3" t="str">
        <v>Zenzelma Campus, Bahir Dar University</v>
      </c>
      <c r="DI747" s="3" t="str">
        <v>Zenzelma Campus, Bahir Dar University</v>
      </c>
      <c r="DJ747" s="3" t="str">
        <v>Zenzelma Campus, Bahir Dar University</v>
      </c>
      <c r="DK747" s="3" t="str">
        <v>Zenzelma Campus, Bahir Dar University</v>
      </c>
      <c r="DL747" s="3" t="str">
        <v>Zenzelma Campus, Bahir Dar University</v>
      </c>
      <c r="DM747" s="3" t="str">
        <v>Zenzelma Campus, Bahir Dar University</v>
      </c>
      <c r="DN747" s="3" t="str">
        <v>Zenzelma Campus, Bahir Dar University</v>
      </c>
      <c r="DO747" s="3" t="str">
        <v>Zenzelma Campus, Bahir Dar University</v>
      </c>
      <c r="DP747" s="3" t="str">
        <v>Zenzelma Campus, Bahir Dar University</v>
      </c>
    </row>
    <row r="748" spans="1:120" ht="14.5" x14ac:dyDescent="0.35">
      <c r="A748" s="3">
        <v>7.9433800000000003</v>
      </c>
      <c r="B748" s="3">
        <v>38.711399999999998</v>
      </c>
      <c r="C748" s="3" t="s">
        <v>148</v>
      </c>
      <c r="D748" s="3" t="s">
        <v>107</v>
      </c>
      <c r="E748" s="3" t="s">
        <v>7806</v>
      </c>
      <c r="F748" s="3">
        <v>1500</v>
      </c>
      <c r="G748"/>
      <c r="H748" s="3" t="str">
        <f>CONCATENATE(site_list[[#This Row],[Country]],site_list[[#This Row],[Site.ID]])</f>
        <v>EthiopiaZiway Station</v>
      </c>
      <c r="BB748" s="3" t="str">
        <v>Ziway Station</v>
      </c>
      <c r="BC748" s="3" t="str">
        <v>Ziway Station</v>
      </c>
      <c r="BD748" s="3" t="str">
        <v>Ziway Station</v>
      </c>
      <c r="BE748" s="3" t="str">
        <v>Ziway Station</v>
      </c>
      <c r="BF748" s="3" t="str">
        <v>Ziway Station</v>
      </c>
      <c r="BG748" s="3" t="str">
        <v>Ziway Station</v>
      </c>
      <c r="BH748" s="3" t="str">
        <v>Ziway Station</v>
      </c>
      <c r="BI748" s="3" t="str">
        <v>Ziway Station</v>
      </c>
      <c r="BJ748" s="3" t="str">
        <v>Ziway Station</v>
      </c>
      <c r="BK748" s="3" t="str">
        <v>Ziway Station</v>
      </c>
      <c r="BL748" s="3" t="str">
        <v>Ziway Station</v>
      </c>
      <c r="BM748" s="3" t="str">
        <v>Ziway Station</v>
      </c>
      <c r="BN748" s="3" t="str">
        <v>Ziway Station</v>
      </c>
      <c r="BO748" s="3" t="str">
        <v>Ziway Station</v>
      </c>
      <c r="BP748" s="3" t="str">
        <v>Ziway Station</v>
      </c>
      <c r="BQ748" s="3" t="str">
        <v>Ziway Station</v>
      </c>
      <c r="BR748" s="3" t="str">
        <v>Ziway Station</v>
      </c>
      <c r="BS748" s="3" t="str">
        <v>Ziway Station</v>
      </c>
      <c r="BT748" s="3" t="str">
        <v>Ziway Station</v>
      </c>
      <c r="BU748" s="3" t="str">
        <v>Ziway Station</v>
      </c>
      <c r="BV748" s="3" t="str">
        <v>Ziway Station</v>
      </c>
      <c r="BW748" s="3" t="str">
        <v>Ziway Station</v>
      </c>
      <c r="BX748" s="3" t="str">
        <v>Ziway Station</v>
      </c>
      <c r="BY748" s="3" t="str">
        <v>Ziway Station</v>
      </c>
      <c r="BZ748" s="3" t="str">
        <v>Ziway Station</v>
      </c>
      <c r="CA748" s="3" t="str">
        <v>Ziway Station</v>
      </c>
      <c r="CB748" s="3" t="str">
        <v>Ziway Station</v>
      </c>
      <c r="CC748" s="3" t="str">
        <v>Ziway Station</v>
      </c>
      <c r="CD748" s="3" t="str">
        <v>Ziway Station</v>
      </c>
      <c r="CE748" s="3" t="str">
        <v>Ziway Station</v>
      </c>
      <c r="CF748" s="3" t="str">
        <v>Ziway Station</v>
      </c>
      <c r="CG748" s="3" t="str">
        <v>Ziway Station</v>
      </c>
      <c r="CK748" s="3" t="str">
        <v>Ziway Station</v>
      </c>
      <c r="CM748" s="3" t="str">
        <v>Ziway Station</v>
      </c>
      <c r="CN748" s="3" t="str">
        <v>Ziway Station</v>
      </c>
      <c r="CO748" s="3" t="str">
        <v>Ziway Station</v>
      </c>
      <c r="CP748" s="3" t="str">
        <v>Ziway Station</v>
      </c>
      <c r="CQ748" s="3" t="str">
        <v>Ziway Station</v>
      </c>
      <c r="CR748" s="3" t="str">
        <v>Ziway Station</v>
      </c>
      <c r="CS748" s="3" t="str">
        <v>Ziway Station</v>
      </c>
      <c r="CT748" s="3" t="str">
        <v>Ziway Station</v>
      </c>
      <c r="CU748" s="3" t="str">
        <v>Ziway Station</v>
      </c>
      <c r="CV748" s="3" t="str">
        <v>Ziway Station</v>
      </c>
      <c r="CW748" s="3" t="str">
        <v>Ziway Station</v>
      </c>
      <c r="CX748" s="3" t="str">
        <v>Ziway Station</v>
      </c>
      <c r="CY748" s="3" t="str">
        <v>Ziway Station</v>
      </c>
      <c r="CZ748" s="3" t="str">
        <v>Ziway Station</v>
      </c>
      <c r="DA748" s="3" t="str">
        <v>Ziway Station</v>
      </c>
      <c r="DB748" s="3" t="str">
        <v>Ziway Station</v>
      </c>
      <c r="DC748" s="3" t="str">
        <v>Ziway Station</v>
      </c>
      <c r="DD748" s="3" t="str">
        <v>Ziway Station</v>
      </c>
      <c r="DE748" s="3" t="str">
        <v>Ziway Station</v>
      </c>
      <c r="DF748" s="3" t="str">
        <v>Ziway Station</v>
      </c>
      <c r="DG748" s="3" t="str">
        <v>Ziway Station</v>
      </c>
      <c r="DH748" s="3" t="str">
        <v>Ziway Station</v>
      </c>
      <c r="DI748" s="3" t="str">
        <v>Ziway Station</v>
      </c>
      <c r="DJ748" s="3" t="str">
        <v>Ziway Station</v>
      </c>
      <c r="DK748" s="3" t="str">
        <v>Ziway Station</v>
      </c>
      <c r="DL748" s="3" t="str">
        <v>Ziway Station</v>
      </c>
      <c r="DM748" s="3" t="str">
        <v>Ziway Station</v>
      </c>
      <c r="DN748" s="3" t="str">
        <v>Ziway Station</v>
      </c>
      <c r="DO748" s="3" t="str">
        <v>Ziway Station</v>
      </c>
      <c r="DP748" s="3" t="str">
        <v>Ziway Station</v>
      </c>
    </row>
  </sheetData>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5F14D-9D6E-49A3-BB13-58338E886158}">
  <sheetPr codeName="Sheet9">
    <tabColor theme="1"/>
  </sheetPr>
  <dimension ref="A1:AA35"/>
  <sheetViews>
    <sheetView workbookViewId="0">
      <selection activeCell="F13" sqref="F13"/>
    </sheetView>
  </sheetViews>
  <sheetFormatPr defaultColWidth="8.81640625" defaultRowHeight="10.5" x14ac:dyDescent="0.25"/>
  <cols>
    <col min="1" max="16384" width="8.81640625" style="3"/>
  </cols>
  <sheetData>
    <row r="1" spans="1:27" s="278" customFormat="1" x14ac:dyDescent="0.25">
      <c r="A1" s="278" t="str" cm="1">
        <f t="array" ref="A1:E1">TRANSPOSE(Site!A4:A8)</f>
        <v>Site.Type</v>
      </c>
      <c r="B1" s="278" t="str">
        <v>Country</v>
      </c>
      <c r="C1" s="278" t="str">
        <v>Site.ID</v>
      </c>
      <c r="D1" s="278" t="str">
        <v>Site.Admin</v>
      </c>
      <c r="E1" s="278" t="str">
        <v>Site.Agg</v>
      </c>
      <c r="F1" s="278" t="s">
        <v>7807</v>
      </c>
      <c r="G1" s="278" t="str">
        <f>Site!A13</f>
        <v>Site.LatD</v>
      </c>
      <c r="H1" s="278" t="str">
        <f>Site!A14</f>
        <v>Site.Lat.Unc</v>
      </c>
      <c r="I1" s="278" t="str" cm="1">
        <f t="array" ref="I1:K1">TRANSPOSE(Site!A19:A21)</f>
        <v>Site.LonD</v>
      </c>
      <c r="J1" s="278" t="str">
        <v>Site.Lon.Unc</v>
      </c>
      <c r="K1" s="278" t="str">
        <v>Buffer.Manual</v>
      </c>
      <c r="L1" s="278" t="str" cm="1">
        <f t="array" ref="L1:R1">TRANSPOSE(Site!A29:A35)</f>
        <v>Site.Rain.Seasons</v>
      </c>
      <c r="M1" s="278" t="str">
        <v>Site.Start.S1</v>
      </c>
      <c r="N1" s="278" t="str">
        <v>Site.End.S1</v>
      </c>
      <c r="O1" s="278" t="str">
        <v>Site.Length.S1</v>
      </c>
      <c r="P1" s="278" t="str">
        <v>Site.Start.S2</v>
      </c>
      <c r="Q1" s="278" t="str">
        <v>Site.End.S2</v>
      </c>
      <c r="R1" s="278" t="str">
        <v>Site.Length.S2</v>
      </c>
      <c r="S1" s="278" t="str" cm="1">
        <f t="array" ref="S1:V1">TRANSPOSE(Site!A39:A42)</f>
        <v>Site.MSP.S1</v>
      </c>
      <c r="T1" s="278" t="str">
        <v>Site.MSP.S2</v>
      </c>
      <c r="U1" s="278" t="str">
        <v>Site.MAP</v>
      </c>
      <c r="V1" s="278" t="str">
        <v>Site.MAT</v>
      </c>
      <c r="W1" s="278" t="str" cm="1">
        <f t="array" ref="W1:Z1">TRANSPOSE(Site!A46:A49)</f>
        <v>Site.Elevation</v>
      </c>
      <c r="X1" s="278" t="str">
        <v>Site.Slope.Perc</v>
      </c>
      <c r="Y1" s="278" t="str">
        <v>Site.Slope.Degree</v>
      </c>
      <c r="Z1" s="278" t="str">
        <v>Site.Soil.Texture</v>
      </c>
      <c r="AA1" s="278" t="str">
        <f>Site!A51</f>
        <v>Site.Notes</v>
      </c>
    </row>
    <row r="2" spans="1:27" x14ac:dyDescent="0.25">
      <c r="A2" s="3" t="e" cm="1" vm="1">
        <f t="array" ref="A2">TRANSPOSE(_xlfn._xlws.FILTER(Site!C4:AJ8&amp;"",Site!C$4:AJ$4&lt;&gt;""))</f>
        <v>#VALUE!</v>
      </c>
      <c r="F2" s="3" t="str" cm="1">
        <f t="array" ref="F2">IFERROR(_xlfn._xlws.FILTER(countries[ISO.3166-1.alpha-3],countries[Country]=B2),"")</f>
        <v/>
      </c>
      <c r="G2" s="3" t="e" cm="1" vm="1">
        <f t="array" ref="G2">TRANSPOSE(_xlfn._xlws.FILTER(Site!C13:AJ14 &amp; "",Site!$C$4:$AJ$4&lt;&gt;""))</f>
        <v>#VALUE!</v>
      </c>
      <c r="I2" s="3" t="e" cm="1" vm="1">
        <f t="array" ref="I2">TRANSPOSE(_xlfn._xlws.FILTER(Site!C19:AJ21 &amp; "",Site!$C$4:$AJ$4&lt;&gt;""))</f>
        <v>#VALUE!</v>
      </c>
      <c r="L2" s="3" t="e" cm="1" vm="1">
        <f t="array" ref="L2">TRANSPOSE(_xlfn._xlws.FILTER(Site!C29:AJ35 &amp; "",Site!$C$4:$AJ$4&lt;&gt;""))</f>
        <v>#VALUE!</v>
      </c>
      <c r="S2" s="3" t="e" cm="1" vm="1">
        <f t="array" ref="S2">TRANSPOSE(_xlfn._xlws.FILTER(Site!C39:AJ42 &amp; "",Site!$C$4:$AJ$4&lt;&gt;""))</f>
        <v>#VALUE!</v>
      </c>
      <c r="W2" s="3" t="e" cm="1" vm="1">
        <f t="array" ref="W2">TRANSPOSE(_xlfn._xlws.FILTER(Site!C46:AJ49 &amp; "",Site!$C$4:$AJ$4&lt;&gt;""))</f>
        <v>#VALUE!</v>
      </c>
      <c r="AA2" s="3" t="e" cm="1" vm="1">
        <f t="array" ref="AA2">TRANSPOSE(_xlfn._xlws.FILTER(Site!C51:AJ51 &amp; "",Site!$C$4:$AJ$4&lt;&gt;""))</f>
        <v>#VALUE!</v>
      </c>
    </row>
    <row r="3" spans="1:27" x14ac:dyDescent="0.25">
      <c r="F3" s="3" t="str" cm="1">
        <f t="array" ref="F3">IFERROR(_xlfn._xlws.FILTER(countries[ISO.3166-1.alpha-3],countries[Country]=B3),"")</f>
        <v/>
      </c>
    </row>
    <row r="4" spans="1:27" x14ac:dyDescent="0.25">
      <c r="F4" s="3" t="str" cm="1">
        <f t="array" ref="F4">IFERROR(_xlfn._xlws.FILTER(countries[ISO.3166-1.alpha-3],countries[Country]=B4),"")</f>
        <v/>
      </c>
    </row>
    <row r="5" spans="1:27" x14ac:dyDescent="0.25">
      <c r="F5" s="3" t="str" cm="1">
        <f t="array" ref="F5">IFERROR(_xlfn._xlws.FILTER(countries[ISO.3166-1.alpha-3],countries[Country]=B5),"")</f>
        <v/>
      </c>
    </row>
    <row r="6" spans="1:27" x14ac:dyDescent="0.25">
      <c r="F6" s="3" t="str" cm="1">
        <f t="array" ref="F6">IFERROR(_xlfn._xlws.FILTER(countries[ISO.3166-1.alpha-3],countries[Country]=B6),"")</f>
        <v/>
      </c>
    </row>
    <row r="7" spans="1:27" x14ac:dyDescent="0.25">
      <c r="F7" s="3" t="str" cm="1">
        <f t="array" ref="F7">IFERROR(_xlfn._xlws.FILTER(countries[ISO.3166-1.alpha-3],countries[Country]=B7),"")</f>
        <v/>
      </c>
    </row>
    <row r="8" spans="1:27" x14ac:dyDescent="0.25">
      <c r="F8" s="3" t="str" cm="1">
        <f t="array" ref="F8">IFERROR(_xlfn._xlws.FILTER(countries[ISO.3166-1.alpha-3],countries[Country]=B8),"")</f>
        <v/>
      </c>
    </row>
    <row r="9" spans="1:27" x14ac:dyDescent="0.25">
      <c r="F9" s="3" t="str" cm="1">
        <f t="array" ref="F9">IFERROR(_xlfn._xlws.FILTER(countries[ISO.3166-1.alpha-3],countries[Country]=B9),"")</f>
        <v/>
      </c>
    </row>
    <row r="10" spans="1:27" x14ac:dyDescent="0.25">
      <c r="F10" s="3" t="str" cm="1">
        <f t="array" ref="F10">IFERROR(_xlfn._xlws.FILTER(countries[ISO.3166-1.alpha-3],countries[Country]=B10),"")</f>
        <v/>
      </c>
    </row>
    <row r="11" spans="1:27" x14ac:dyDescent="0.25">
      <c r="F11" s="3" t="str" cm="1">
        <f t="array" ref="F11">IFERROR(_xlfn._xlws.FILTER(countries[ISO.3166-1.alpha-3],countries[Country]=B11),"")</f>
        <v/>
      </c>
    </row>
    <row r="12" spans="1:27" x14ac:dyDescent="0.25">
      <c r="F12" s="3" t="str" cm="1">
        <f t="array" ref="F12">IFERROR(_xlfn._xlws.FILTER(countries[ISO.3166-1.alpha-3],countries[Country]=B12),"")</f>
        <v/>
      </c>
    </row>
    <row r="13" spans="1:27" x14ac:dyDescent="0.25">
      <c r="F13" s="3" t="str" cm="1">
        <f t="array" ref="F13">IFERROR(_xlfn._xlws.FILTER(countries[ISO.3166-1.alpha-3],countries[Country]=B13),"")</f>
        <v/>
      </c>
    </row>
    <row r="14" spans="1:27" x14ac:dyDescent="0.25">
      <c r="F14" s="3" t="str" cm="1">
        <f t="array" ref="F14">IFERROR(_xlfn._xlws.FILTER(countries[ISO.3166-1.alpha-3],countries[Country]=B14),"")</f>
        <v/>
      </c>
    </row>
    <row r="15" spans="1:27" x14ac:dyDescent="0.25">
      <c r="F15" s="3" t="str" cm="1">
        <f t="array" ref="F15">IFERROR(_xlfn._xlws.FILTER(countries[ISO.3166-1.alpha-3],countries[Country]=B15),"")</f>
        <v/>
      </c>
    </row>
    <row r="16" spans="1:27" x14ac:dyDescent="0.25">
      <c r="F16" s="3" t="str" cm="1">
        <f t="array" ref="F16">IFERROR(_xlfn._xlws.FILTER(countries[ISO.3166-1.alpha-3],countries[Country]=B16),"")</f>
        <v/>
      </c>
    </row>
    <row r="17" spans="6:6" x14ac:dyDescent="0.25">
      <c r="F17" s="3" t="str" cm="1">
        <f t="array" ref="F17">IFERROR(_xlfn._xlws.FILTER(countries[ISO.3166-1.alpha-3],countries[Country]=B17),"")</f>
        <v/>
      </c>
    </row>
    <row r="18" spans="6:6" x14ac:dyDescent="0.25">
      <c r="F18" s="3" t="str" cm="1">
        <f t="array" ref="F18">IFERROR(_xlfn._xlws.FILTER(countries[ISO.3166-1.alpha-3],countries[Country]=B18),"")</f>
        <v/>
      </c>
    </row>
    <row r="19" spans="6:6" x14ac:dyDescent="0.25">
      <c r="F19" s="3" t="str" cm="1">
        <f t="array" ref="F19">IFERROR(_xlfn._xlws.FILTER(countries[ISO.3166-1.alpha-3],countries[Country]=B19),"")</f>
        <v/>
      </c>
    </row>
    <row r="20" spans="6:6" x14ac:dyDescent="0.25">
      <c r="F20" s="3" t="str" cm="1">
        <f t="array" ref="F20">IFERROR(_xlfn._xlws.FILTER(countries[ISO.3166-1.alpha-3],countries[Country]=B20),"")</f>
        <v/>
      </c>
    </row>
    <row r="21" spans="6:6" x14ac:dyDescent="0.25">
      <c r="F21" s="3" t="str" cm="1">
        <f t="array" ref="F21">IFERROR(_xlfn._xlws.FILTER(countries[ISO.3166-1.alpha-3],countries[Country]=B21),"")</f>
        <v/>
      </c>
    </row>
    <row r="22" spans="6:6" x14ac:dyDescent="0.25">
      <c r="F22" s="3" t="str" cm="1">
        <f t="array" ref="F22">IFERROR(_xlfn._xlws.FILTER(countries[ISO.3166-1.alpha-3],countries[Country]=B22),"")</f>
        <v/>
      </c>
    </row>
    <row r="23" spans="6:6" x14ac:dyDescent="0.25">
      <c r="F23" s="3" t="str" cm="1">
        <f t="array" ref="F23">IFERROR(_xlfn._xlws.FILTER(countries[ISO.3166-1.alpha-3],countries[Country]=B23),"")</f>
        <v/>
      </c>
    </row>
    <row r="24" spans="6:6" x14ac:dyDescent="0.25">
      <c r="F24" s="3" t="str" cm="1">
        <f t="array" ref="F24">IFERROR(_xlfn._xlws.FILTER(countries[ISO.3166-1.alpha-3],countries[Country]=B24),"")</f>
        <v/>
      </c>
    </row>
    <row r="25" spans="6:6" x14ac:dyDescent="0.25">
      <c r="F25" s="3" t="str" cm="1">
        <f t="array" ref="F25">IFERROR(_xlfn._xlws.FILTER(countries[ISO.3166-1.alpha-3],countries[Country]=B25),"")</f>
        <v/>
      </c>
    </row>
    <row r="26" spans="6:6" x14ac:dyDescent="0.25">
      <c r="F26" s="3" t="str" cm="1">
        <f t="array" ref="F26">IFERROR(_xlfn._xlws.FILTER(countries[ISO.3166-1.alpha-3],countries[Country]=B26),"")</f>
        <v/>
      </c>
    </row>
    <row r="27" spans="6:6" x14ac:dyDescent="0.25">
      <c r="F27" s="3" t="str" cm="1">
        <f t="array" ref="F27">IFERROR(_xlfn._xlws.FILTER(countries[ISO.3166-1.alpha-3],countries[Country]=B27),"")</f>
        <v/>
      </c>
    </row>
    <row r="28" spans="6:6" x14ac:dyDescent="0.25">
      <c r="F28" s="3" t="str" cm="1">
        <f t="array" ref="F28">IFERROR(_xlfn._xlws.FILTER(countries[ISO.3166-1.alpha-3],countries[Country]=B28),"")</f>
        <v/>
      </c>
    </row>
    <row r="29" spans="6:6" x14ac:dyDescent="0.25">
      <c r="F29" s="3" t="str" cm="1">
        <f t="array" ref="F29">IFERROR(_xlfn._xlws.FILTER(countries[ISO.3166-1.alpha-3],countries[Country]=B29),"")</f>
        <v/>
      </c>
    </row>
    <row r="30" spans="6:6" x14ac:dyDescent="0.25">
      <c r="F30" s="3" t="str" cm="1">
        <f t="array" ref="F30">IFERROR(_xlfn._xlws.FILTER(countries[ISO.3166-1.alpha-3],countries[Country]=B30),"")</f>
        <v/>
      </c>
    </row>
    <row r="31" spans="6:6" x14ac:dyDescent="0.25">
      <c r="F31" s="3" t="str" cm="1">
        <f t="array" ref="F31">IFERROR(_xlfn._xlws.FILTER(countries[ISO.3166-1.alpha-3],countries[Country]=B31),"")</f>
        <v/>
      </c>
    </row>
    <row r="32" spans="6:6" x14ac:dyDescent="0.25">
      <c r="F32" s="3" t="str" cm="1">
        <f t="array" ref="F32">IFERROR(_xlfn._xlws.FILTER(countries[ISO.3166-1.alpha-3],countries[Country]=B32),"")</f>
        <v/>
      </c>
    </row>
    <row r="33" spans="6:6" x14ac:dyDescent="0.25">
      <c r="F33" s="3" t="str" cm="1">
        <f t="array" ref="F33">IFERROR(_xlfn._xlws.FILTER(countries[ISO.3166-1.alpha-3],countries[Country]=B33),"")</f>
        <v/>
      </c>
    </row>
    <row r="34" spans="6:6" x14ac:dyDescent="0.25">
      <c r="F34" s="3" t="str" cm="1">
        <f t="array" ref="F34">IFERROR(_xlfn._xlws.FILTER(countries[ISO.3166-1.alpha-3],countries[Country]=B34),"")</f>
        <v/>
      </c>
    </row>
    <row r="35" spans="6:6" x14ac:dyDescent="0.25">
      <c r="F35" s="3" t="str" cm="1">
        <f t="array" ref="F35">IFERROR(_xlfn._xlws.FILTER(countries[ISO.3166-1.alpha-3],countries[Country]=B35),"")</f>
        <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12285-FFC8-47ED-BA10-71A98CF4A43E}">
  <sheetPr codeName="Sheet3">
    <tabColor theme="9" tint="0.59999389629810485"/>
  </sheetPr>
  <dimension ref="A1:AA72"/>
  <sheetViews>
    <sheetView zoomScale="115" zoomScaleNormal="115" workbookViewId="0">
      <pane xSplit="3" ySplit="1" topLeftCell="D2" activePane="bottomRight" state="frozen"/>
      <selection pane="topRight" activeCell="D1" sqref="D1"/>
      <selection pane="bottomLeft" activeCell="A2" sqref="A2"/>
      <selection pane="bottomRight" activeCell="J26" sqref="J26"/>
    </sheetView>
  </sheetViews>
  <sheetFormatPr defaultRowHeight="14.5" x14ac:dyDescent="0.35"/>
  <cols>
    <col min="1" max="1" width="12.54296875" customWidth="1"/>
    <col min="2" max="2" width="4.54296875" bestFit="1" customWidth="1"/>
    <col min="3" max="3" width="6.1796875" bestFit="1" customWidth="1"/>
    <col min="4" max="5" width="5.54296875" bestFit="1" customWidth="1"/>
    <col min="6" max="6" width="6.453125" bestFit="1" customWidth="1"/>
    <col min="7" max="18" width="15.54296875" customWidth="1"/>
    <col min="19" max="19" width="9" style="5"/>
    <col min="20" max="20" width="9.1796875" style="5" customWidth="1"/>
    <col min="21" max="21" width="9" style="5"/>
  </cols>
  <sheetData>
    <row r="1" spans="1:27" ht="26.25" customHeight="1" x14ac:dyDescent="0.35">
      <c r="A1" s="336"/>
      <c r="B1" s="656" t="s">
        <v>617</v>
      </c>
      <c r="C1" s="656"/>
      <c r="D1" s="656"/>
      <c r="E1" s="656"/>
      <c r="F1" s="656"/>
      <c r="G1" s="656"/>
      <c r="H1" s="656"/>
      <c r="I1" s="656"/>
      <c r="J1" s="656"/>
      <c r="K1" s="656"/>
      <c r="L1" s="656"/>
      <c r="M1" s="656"/>
      <c r="N1" s="656"/>
      <c r="O1" s="337"/>
      <c r="P1" s="337"/>
      <c r="Q1" s="337"/>
      <c r="R1" s="338"/>
      <c r="U1" s="19"/>
      <c r="V1" s="5"/>
      <c r="W1" s="5"/>
      <c r="X1" s="5"/>
      <c r="Y1" s="5"/>
      <c r="Z1" s="5"/>
      <c r="AA1" s="5"/>
    </row>
    <row r="2" spans="1:27" ht="3.75" customHeight="1" x14ac:dyDescent="0.35">
      <c r="A2" s="31"/>
      <c r="B2" s="30"/>
      <c r="C2" s="30"/>
      <c r="D2" s="30"/>
      <c r="E2" s="30"/>
      <c r="F2" s="30"/>
      <c r="G2" s="30"/>
      <c r="H2" s="30"/>
      <c r="I2" s="30"/>
      <c r="J2" s="30"/>
      <c r="K2" s="30"/>
      <c r="L2" s="30"/>
      <c r="M2" s="30"/>
      <c r="N2" s="30"/>
      <c r="O2" s="30"/>
      <c r="P2" s="30"/>
      <c r="Q2" s="30"/>
      <c r="R2" s="30"/>
      <c r="U2" s="19"/>
      <c r="V2" s="5"/>
      <c r="W2" s="5"/>
      <c r="X2" s="5"/>
      <c r="Y2" s="5"/>
      <c r="Z2" s="5"/>
      <c r="AA2" s="5"/>
    </row>
    <row r="3" spans="1:27" x14ac:dyDescent="0.35">
      <c r="A3" s="26"/>
      <c r="B3" s="655" t="s">
        <v>618</v>
      </c>
      <c r="C3" s="655"/>
      <c r="D3" s="339"/>
      <c r="E3" s="340"/>
      <c r="F3" s="340"/>
      <c r="G3" s="340"/>
      <c r="H3" s="340"/>
      <c r="I3" s="340"/>
      <c r="J3" s="340"/>
      <c r="K3" s="340" t="s">
        <v>619</v>
      </c>
      <c r="L3" s="340"/>
      <c r="M3" s="340"/>
      <c r="N3" s="340"/>
      <c r="O3" s="340"/>
      <c r="P3" s="340"/>
      <c r="Q3" s="340"/>
      <c r="R3" s="341"/>
      <c r="U3" s="34"/>
      <c r="V3" s="5"/>
      <c r="W3" s="5"/>
      <c r="X3" s="5"/>
      <c r="Y3" s="5"/>
      <c r="Z3" s="5"/>
      <c r="AA3" s="5"/>
    </row>
    <row r="4" spans="1:27" s="379" customFormat="1" ht="21" x14ac:dyDescent="0.35">
      <c r="A4" s="135" t="s">
        <v>620</v>
      </c>
      <c r="B4" s="334" t="s">
        <v>621</v>
      </c>
      <c r="C4" s="334" t="s">
        <v>622</v>
      </c>
      <c r="D4" s="334" t="s">
        <v>623</v>
      </c>
      <c r="E4" s="334" t="s">
        <v>624</v>
      </c>
      <c r="F4" s="334" t="s">
        <v>625</v>
      </c>
      <c r="G4" s="441" t="s">
        <v>9093</v>
      </c>
      <c r="H4" s="441" t="s">
        <v>633</v>
      </c>
      <c r="I4" s="441" t="s">
        <v>626</v>
      </c>
      <c r="J4" s="441"/>
      <c r="K4" s="441"/>
      <c r="L4" s="441"/>
      <c r="M4" s="441"/>
      <c r="N4" s="441"/>
      <c r="O4" s="441"/>
      <c r="P4" s="441"/>
      <c r="Q4" s="441"/>
      <c r="R4" s="441"/>
      <c r="S4" s="32"/>
      <c r="T4" s="20"/>
      <c r="U4" s="20"/>
      <c r="V4" s="20"/>
      <c r="W4" s="20"/>
      <c r="X4" s="20"/>
      <c r="Y4" s="20"/>
      <c r="Z4" s="20"/>
      <c r="AA4" s="20"/>
    </row>
    <row r="5" spans="1:27" s="3" customFormat="1" ht="21" x14ac:dyDescent="0.25">
      <c r="A5" s="282" t="s">
        <v>7695</v>
      </c>
      <c r="B5" s="240"/>
      <c r="C5" s="240"/>
      <c r="D5" s="124"/>
      <c r="E5" s="124"/>
      <c r="F5" s="124"/>
      <c r="G5" s="124">
        <v>45</v>
      </c>
      <c r="H5" s="124">
        <v>33</v>
      </c>
      <c r="I5" s="124">
        <v>4</v>
      </c>
      <c r="J5" s="124"/>
      <c r="K5" s="124"/>
      <c r="L5" s="124"/>
      <c r="M5" s="124"/>
      <c r="N5" s="124"/>
      <c r="O5" s="124"/>
      <c r="P5" s="124"/>
      <c r="Q5" s="124"/>
      <c r="R5" s="124"/>
      <c r="S5" s="29"/>
      <c r="T5" s="18"/>
      <c r="U5" s="18"/>
      <c r="V5" s="18"/>
      <c r="W5" s="18"/>
      <c r="X5" s="18"/>
      <c r="Y5" s="18"/>
      <c r="Z5" s="18"/>
      <c r="AA5" s="18"/>
    </row>
    <row r="6" spans="1:27" s="3" customFormat="1" ht="10.5" x14ac:dyDescent="0.25">
      <c r="A6" s="282"/>
      <c r="B6" s="240"/>
      <c r="C6" s="240"/>
      <c r="D6" s="124"/>
      <c r="E6" s="124"/>
      <c r="F6" s="124"/>
      <c r="G6" s="124"/>
      <c r="H6" s="124"/>
      <c r="I6" s="124"/>
      <c r="J6" s="124"/>
      <c r="K6" s="124"/>
      <c r="L6" s="124"/>
      <c r="M6" s="124"/>
      <c r="N6" s="124"/>
      <c r="O6" s="124"/>
      <c r="P6" s="124"/>
      <c r="Q6" s="124"/>
      <c r="R6" s="124"/>
      <c r="S6" s="29"/>
      <c r="T6" s="18"/>
      <c r="U6" s="18"/>
      <c r="V6" s="18"/>
      <c r="W6" s="18"/>
      <c r="X6" s="18"/>
      <c r="Y6" s="18"/>
      <c r="Z6" s="18"/>
      <c r="AA6" s="18"/>
    </row>
    <row r="7" spans="1:27" s="3" customFormat="1" ht="10.5" x14ac:dyDescent="0.25">
      <c r="A7" s="282"/>
      <c r="B7" s="240"/>
      <c r="C7" s="240"/>
      <c r="D7" s="124"/>
      <c r="E7" s="124"/>
      <c r="F7" s="124"/>
      <c r="G7" s="124"/>
      <c r="H7" s="124"/>
      <c r="I7" s="124"/>
      <c r="J7" s="124"/>
      <c r="K7" s="124"/>
      <c r="L7" s="124"/>
      <c r="M7" s="124"/>
      <c r="N7" s="124"/>
      <c r="O7" s="124"/>
      <c r="P7" s="124"/>
      <c r="Q7" s="124"/>
      <c r="R7" s="124"/>
      <c r="S7" s="29"/>
      <c r="T7" s="18"/>
      <c r="U7" s="18"/>
      <c r="V7" s="18"/>
      <c r="W7" s="18"/>
      <c r="X7" s="18"/>
      <c r="Y7" s="18"/>
      <c r="Z7" s="18"/>
      <c r="AA7" s="18"/>
    </row>
    <row r="8" spans="1:27" s="3" customFormat="1" ht="10.5" x14ac:dyDescent="0.25">
      <c r="A8" s="282"/>
      <c r="B8" s="240"/>
      <c r="C8" s="240"/>
      <c r="D8" s="124"/>
      <c r="E8" s="124"/>
      <c r="F8" s="124"/>
      <c r="G8" s="124"/>
      <c r="H8" s="124"/>
      <c r="I8" s="124"/>
      <c r="J8" s="124"/>
      <c r="K8" s="124"/>
      <c r="L8" s="124"/>
      <c r="M8" s="124"/>
      <c r="N8" s="124"/>
      <c r="O8" s="124"/>
      <c r="P8" s="124"/>
      <c r="Q8" s="124"/>
      <c r="R8" s="124"/>
      <c r="S8" s="29"/>
      <c r="T8" s="18"/>
      <c r="U8" s="18"/>
      <c r="V8" s="18"/>
      <c r="W8" s="18"/>
      <c r="X8" s="18"/>
      <c r="Y8" s="18"/>
      <c r="Z8" s="18"/>
      <c r="AA8" s="18"/>
    </row>
    <row r="9" spans="1:27" s="3" customFormat="1" ht="10.5" x14ac:dyDescent="0.25">
      <c r="A9" s="282"/>
      <c r="B9" s="240"/>
      <c r="C9" s="240"/>
      <c r="D9" s="124"/>
      <c r="E9" s="124"/>
      <c r="F9" s="124"/>
      <c r="G9" s="124"/>
      <c r="H9" s="124"/>
      <c r="I9" s="124"/>
      <c r="J9" s="124"/>
      <c r="K9" s="124"/>
      <c r="L9" s="124"/>
      <c r="M9" s="124"/>
      <c r="N9" s="124"/>
      <c r="O9" s="124"/>
      <c r="P9" s="124"/>
      <c r="Q9" s="124"/>
      <c r="R9" s="124"/>
      <c r="S9" s="29"/>
      <c r="T9" s="18"/>
      <c r="U9" s="18"/>
      <c r="V9" s="18"/>
      <c r="W9" s="18"/>
      <c r="X9" s="18"/>
      <c r="Y9" s="18"/>
      <c r="Z9" s="18"/>
      <c r="AA9" s="18"/>
    </row>
    <row r="10" spans="1:27" s="3" customFormat="1" ht="10.5" x14ac:dyDescent="0.25">
      <c r="A10" s="282"/>
      <c r="B10" s="240"/>
      <c r="C10" s="240"/>
      <c r="D10" s="124"/>
      <c r="E10" s="124"/>
      <c r="F10" s="124"/>
      <c r="G10" s="124"/>
      <c r="H10" s="124"/>
      <c r="I10" s="124"/>
      <c r="J10" s="124"/>
      <c r="K10" s="124"/>
      <c r="L10" s="124"/>
      <c r="M10" s="124"/>
      <c r="N10" s="124"/>
      <c r="O10" s="124"/>
      <c r="P10" s="124"/>
      <c r="Q10" s="124"/>
      <c r="R10" s="124"/>
      <c r="S10" s="29"/>
      <c r="T10" s="18"/>
      <c r="U10" s="18"/>
      <c r="V10" s="18"/>
      <c r="W10" s="18"/>
      <c r="X10" s="18"/>
      <c r="Y10" s="18"/>
      <c r="Z10" s="18"/>
      <c r="AA10" s="18"/>
    </row>
    <row r="11" spans="1:27" s="3" customFormat="1" ht="10.5" x14ac:dyDescent="0.25">
      <c r="A11" s="282"/>
      <c r="B11" s="240"/>
      <c r="C11" s="240"/>
      <c r="D11" s="124"/>
      <c r="E11" s="124"/>
      <c r="F11" s="124"/>
      <c r="G11" s="124"/>
      <c r="H11" s="124"/>
      <c r="I11" s="124"/>
      <c r="J11" s="124"/>
      <c r="K11" s="124"/>
      <c r="L11" s="124"/>
      <c r="M11" s="124"/>
      <c r="N11" s="124"/>
      <c r="O11" s="124"/>
      <c r="P11" s="124"/>
      <c r="Q11" s="124"/>
      <c r="R11" s="124"/>
      <c r="S11" s="29"/>
      <c r="T11" s="18"/>
      <c r="U11" s="18"/>
      <c r="V11" s="18"/>
      <c r="W11" s="18"/>
      <c r="X11" s="18"/>
      <c r="Y11" s="18"/>
      <c r="Z11" s="18"/>
      <c r="AA11" s="18"/>
    </row>
    <row r="12" spans="1:27" s="3" customFormat="1" ht="10.5" x14ac:dyDescent="0.25">
      <c r="A12" s="282"/>
      <c r="B12" s="240"/>
      <c r="C12" s="240"/>
      <c r="D12" s="124"/>
      <c r="E12" s="124"/>
      <c r="F12" s="124"/>
      <c r="G12" s="124"/>
      <c r="H12" s="124"/>
      <c r="I12" s="124"/>
      <c r="J12" s="124"/>
      <c r="K12" s="124"/>
      <c r="L12" s="124"/>
      <c r="M12" s="124"/>
      <c r="N12" s="124"/>
      <c r="O12" s="124"/>
      <c r="P12" s="124"/>
      <c r="Q12" s="124"/>
      <c r="R12" s="124"/>
      <c r="S12" s="29"/>
      <c r="T12" s="18"/>
      <c r="U12" s="18"/>
      <c r="V12" s="18"/>
      <c r="W12" s="18"/>
      <c r="X12" s="18"/>
      <c r="Y12" s="18"/>
      <c r="Z12" s="18"/>
      <c r="AA12" s="18"/>
    </row>
    <row r="13" spans="1:27" s="3" customFormat="1" ht="10.5" x14ac:dyDescent="0.25">
      <c r="A13" s="282"/>
      <c r="B13" s="240"/>
      <c r="C13" s="240"/>
      <c r="D13" s="124"/>
      <c r="E13" s="124"/>
      <c r="F13" s="124"/>
      <c r="G13" s="124"/>
      <c r="H13" s="124"/>
      <c r="I13" s="124"/>
      <c r="J13" s="124"/>
      <c r="K13" s="124"/>
      <c r="L13" s="124"/>
      <c r="M13" s="124"/>
      <c r="N13" s="124"/>
      <c r="O13" s="124"/>
      <c r="P13" s="124"/>
      <c r="Q13" s="124"/>
      <c r="R13" s="124"/>
      <c r="S13" s="29"/>
      <c r="T13" s="18"/>
      <c r="U13" s="18"/>
      <c r="V13" s="18"/>
      <c r="W13" s="18"/>
      <c r="X13" s="18"/>
      <c r="Y13" s="18"/>
      <c r="Z13" s="18"/>
      <c r="AA13" s="18"/>
    </row>
    <row r="14" spans="1:27" s="3" customFormat="1" ht="10.5" x14ac:dyDescent="0.25">
      <c r="A14" s="282"/>
      <c r="B14" s="240"/>
      <c r="C14" s="240"/>
      <c r="D14" s="124"/>
      <c r="E14" s="124"/>
      <c r="F14" s="124"/>
      <c r="G14" s="124"/>
      <c r="H14" s="124"/>
      <c r="I14" s="124"/>
      <c r="J14" s="124"/>
      <c r="K14" s="124"/>
      <c r="L14" s="124"/>
      <c r="M14" s="124"/>
      <c r="N14" s="124"/>
      <c r="O14" s="124"/>
      <c r="P14" s="124"/>
      <c r="Q14" s="124"/>
      <c r="R14" s="124"/>
      <c r="S14" s="29"/>
      <c r="T14" s="18"/>
      <c r="U14" s="18"/>
      <c r="V14" s="18"/>
      <c r="W14" s="18"/>
      <c r="X14" s="18"/>
      <c r="Y14" s="18"/>
      <c r="Z14" s="18"/>
      <c r="AA14" s="18"/>
    </row>
    <row r="15" spans="1:27" s="3" customFormat="1" ht="10.5" x14ac:dyDescent="0.25">
      <c r="A15" s="282"/>
      <c r="B15" s="240"/>
      <c r="C15" s="240"/>
      <c r="D15" s="124"/>
      <c r="E15" s="124"/>
      <c r="F15" s="124"/>
      <c r="G15" s="124"/>
      <c r="H15" s="124"/>
      <c r="I15" s="124"/>
      <c r="J15" s="124"/>
      <c r="K15" s="124"/>
      <c r="L15" s="124"/>
      <c r="M15" s="124"/>
      <c r="N15" s="124"/>
      <c r="O15" s="124"/>
      <c r="P15" s="124"/>
      <c r="Q15" s="124"/>
      <c r="R15" s="124"/>
      <c r="S15" s="29"/>
      <c r="T15" s="18"/>
      <c r="U15" s="18"/>
      <c r="V15" s="18"/>
      <c r="W15" s="18"/>
      <c r="X15" s="18"/>
      <c r="Y15" s="18"/>
      <c r="Z15" s="18"/>
      <c r="AA15" s="18"/>
    </row>
    <row r="16" spans="1:27" s="3" customFormat="1" ht="10.5" x14ac:dyDescent="0.25">
      <c r="A16" s="282"/>
      <c r="B16" s="240"/>
      <c r="C16" s="240"/>
      <c r="D16" s="124"/>
      <c r="E16" s="124"/>
      <c r="F16" s="124"/>
      <c r="G16" s="124"/>
      <c r="H16" s="124"/>
      <c r="I16" s="124"/>
      <c r="J16" s="124"/>
      <c r="K16" s="124"/>
      <c r="L16" s="124"/>
      <c r="M16" s="124"/>
      <c r="N16" s="124"/>
      <c r="O16" s="124"/>
      <c r="P16" s="124"/>
      <c r="Q16" s="124"/>
      <c r="R16" s="124"/>
      <c r="S16" s="29"/>
      <c r="T16" s="18"/>
      <c r="U16" s="18"/>
      <c r="V16" s="18"/>
      <c r="W16" s="18"/>
      <c r="X16" s="18"/>
      <c r="Y16" s="18"/>
      <c r="Z16" s="18"/>
      <c r="AA16" s="18"/>
    </row>
    <row r="17" spans="1:27" s="3" customFormat="1" ht="10.5" x14ac:dyDescent="0.25">
      <c r="A17" s="282"/>
      <c r="B17" s="240"/>
      <c r="C17" s="240"/>
      <c r="D17" s="124"/>
      <c r="E17" s="124"/>
      <c r="F17" s="124"/>
      <c r="G17" s="124"/>
      <c r="H17" s="124"/>
      <c r="I17" s="124"/>
      <c r="J17" s="124"/>
      <c r="K17" s="124"/>
      <c r="L17" s="124"/>
      <c r="M17" s="124"/>
      <c r="N17" s="124"/>
      <c r="O17" s="124"/>
      <c r="P17" s="124"/>
      <c r="Q17" s="124"/>
      <c r="R17" s="124"/>
      <c r="S17" s="29"/>
      <c r="T17" s="18"/>
      <c r="U17" s="18"/>
      <c r="V17" s="18"/>
      <c r="W17" s="18"/>
      <c r="X17" s="18"/>
      <c r="Y17" s="18"/>
      <c r="Z17" s="18"/>
      <c r="AA17" s="18"/>
    </row>
    <row r="18" spans="1:27" s="3" customFormat="1" ht="10.5" x14ac:dyDescent="0.25">
      <c r="A18" s="282"/>
      <c r="B18" s="240"/>
      <c r="C18" s="240"/>
      <c r="D18" s="124"/>
      <c r="E18" s="124"/>
      <c r="F18" s="124"/>
      <c r="G18" s="124"/>
      <c r="H18" s="124"/>
      <c r="I18" s="124"/>
      <c r="J18" s="124"/>
      <c r="K18" s="124"/>
      <c r="L18" s="124"/>
      <c r="M18" s="124"/>
      <c r="N18" s="124"/>
      <c r="O18" s="124"/>
      <c r="P18" s="124"/>
      <c r="Q18" s="124"/>
      <c r="R18" s="124"/>
      <c r="S18" s="29"/>
      <c r="T18" s="18"/>
      <c r="U18" s="18"/>
      <c r="V18" s="18"/>
      <c r="W18" s="18"/>
      <c r="X18" s="18"/>
      <c r="Y18" s="18"/>
      <c r="Z18" s="18"/>
      <c r="AA18" s="18"/>
    </row>
    <row r="19" spans="1:27" s="3" customFormat="1" ht="10.5" x14ac:dyDescent="0.25">
      <c r="A19" s="282"/>
      <c r="B19" s="240"/>
      <c r="C19" s="240"/>
      <c r="D19" s="124"/>
      <c r="E19" s="124"/>
      <c r="F19" s="124"/>
      <c r="G19" s="124"/>
      <c r="H19" s="124"/>
      <c r="I19" s="124"/>
      <c r="J19" s="124"/>
      <c r="K19" s="124"/>
      <c r="L19" s="124"/>
      <c r="M19" s="124"/>
      <c r="N19" s="124"/>
      <c r="O19" s="124"/>
      <c r="P19" s="124"/>
      <c r="Q19" s="124"/>
      <c r="R19" s="124"/>
      <c r="S19" s="29"/>
      <c r="T19" s="18"/>
      <c r="U19" s="18"/>
      <c r="V19" s="18"/>
      <c r="W19" s="18"/>
      <c r="X19" s="18"/>
      <c r="Y19" s="18"/>
      <c r="Z19" s="18"/>
      <c r="AA19" s="18"/>
    </row>
    <row r="20" spans="1:27" s="3" customFormat="1" ht="10.5" x14ac:dyDescent="0.25">
      <c r="A20" s="282"/>
      <c r="B20" s="240"/>
      <c r="C20" s="240"/>
      <c r="D20" s="124"/>
      <c r="E20" s="124"/>
      <c r="F20" s="124"/>
      <c r="G20" s="124"/>
      <c r="H20" s="124"/>
      <c r="I20" s="124"/>
      <c r="J20" s="124"/>
      <c r="K20" s="124"/>
      <c r="L20" s="124"/>
      <c r="M20" s="124"/>
      <c r="N20" s="124"/>
      <c r="O20" s="124"/>
      <c r="P20" s="124"/>
      <c r="Q20" s="124"/>
      <c r="R20" s="124"/>
      <c r="S20" s="29"/>
      <c r="T20" s="18"/>
      <c r="U20" s="18"/>
      <c r="V20" s="18"/>
      <c r="W20" s="18"/>
      <c r="X20" s="18"/>
      <c r="Y20" s="18"/>
      <c r="Z20" s="18"/>
      <c r="AA20" s="18"/>
    </row>
    <row r="21" spans="1:27" s="3" customFormat="1" ht="10.5" x14ac:dyDescent="0.25">
      <c r="A21" s="282"/>
      <c r="B21" s="240"/>
      <c r="C21" s="240"/>
      <c r="D21" s="124"/>
      <c r="E21" s="124"/>
      <c r="F21" s="124"/>
      <c r="G21" s="124"/>
      <c r="H21" s="124"/>
      <c r="I21" s="124"/>
      <c r="J21" s="124"/>
      <c r="K21" s="124"/>
      <c r="L21" s="124"/>
      <c r="M21" s="124"/>
      <c r="N21" s="124"/>
      <c r="O21" s="124"/>
      <c r="P21" s="124"/>
      <c r="Q21" s="124"/>
      <c r="R21" s="124"/>
      <c r="S21" s="29"/>
      <c r="T21" s="18"/>
      <c r="U21" s="18"/>
      <c r="V21" s="18"/>
      <c r="W21" s="18"/>
      <c r="X21" s="18"/>
      <c r="Y21" s="18"/>
      <c r="Z21" s="18"/>
      <c r="AA21" s="18"/>
    </row>
    <row r="22" spans="1:27" s="3" customFormat="1" ht="10.5" x14ac:dyDescent="0.25">
      <c r="A22" s="282"/>
      <c r="B22" s="240"/>
      <c r="C22" s="240"/>
      <c r="D22" s="124"/>
      <c r="E22" s="124"/>
      <c r="F22" s="124"/>
      <c r="G22" s="124"/>
      <c r="H22" s="124"/>
      <c r="I22" s="124"/>
      <c r="J22" s="124"/>
      <c r="K22" s="124"/>
      <c r="L22" s="124"/>
      <c r="M22" s="124"/>
      <c r="N22" s="124"/>
      <c r="O22" s="124"/>
      <c r="P22" s="124"/>
      <c r="Q22" s="124"/>
      <c r="R22" s="124"/>
      <c r="S22" s="29"/>
      <c r="T22" s="18"/>
      <c r="U22" s="18"/>
      <c r="V22" s="18"/>
      <c r="W22" s="18"/>
      <c r="X22" s="18"/>
      <c r="Y22" s="18"/>
      <c r="Z22" s="18"/>
      <c r="AA22" s="18"/>
    </row>
    <row r="23" spans="1:27" s="3" customFormat="1" ht="10.5" x14ac:dyDescent="0.25">
      <c r="A23" s="282"/>
      <c r="B23" s="240"/>
      <c r="C23" s="240"/>
      <c r="D23" s="124"/>
      <c r="E23" s="124"/>
      <c r="F23" s="124"/>
      <c r="G23" s="124"/>
      <c r="H23" s="124"/>
      <c r="I23" s="124"/>
      <c r="J23" s="124"/>
      <c r="K23" s="124"/>
      <c r="L23" s="124"/>
      <c r="M23" s="124"/>
      <c r="N23" s="124"/>
      <c r="O23" s="124"/>
      <c r="P23" s="124"/>
      <c r="Q23" s="124"/>
      <c r="R23" s="124"/>
      <c r="S23" s="29"/>
      <c r="T23" s="18"/>
      <c r="U23" s="18"/>
      <c r="V23" s="18"/>
      <c r="W23" s="18"/>
      <c r="X23" s="18"/>
      <c r="Y23" s="18"/>
      <c r="Z23" s="18"/>
      <c r="AA23" s="18"/>
    </row>
    <row r="24" spans="1:27" s="3" customFormat="1" ht="10.5" x14ac:dyDescent="0.25">
      <c r="A24" s="342"/>
      <c r="B24" s="241"/>
      <c r="C24" s="241"/>
      <c r="D24" s="242"/>
      <c r="E24" s="242"/>
      <c r="F24" s="242"/>
      <c r="G24" s="124"/>
      <c r="H24" s="124"/>
      <c r="I24" s="124"/>
      <c r="J24" s="124"/>
      <c r="K24" s="124"/>
      <c r="L24" s="124"/>
      <c r="M24" s="124"/>
      <c r="N24" s="124"/>
      <c r="O24" s="124"/>
      <c r="P24" s="124"/>
      <c r="Q24" s="124"/>
      <c r="R24" s="124"/>
      <c r="S24" s="29"/>
      <c r="T24" s="18"/>
      <c r="U24" s="18"/>
      <c r="V24" s="18"/>
      <c r="W24" s="18"/>
      <c r="X24" s="18"/>
      <c r="Y24" s="18"/>
      <c r="Z24" s="18"/>
      <c r="AA24" s="18"/>
    </row>
    <row r="25" spans="1:27" s="3" customFormat="1" ht="10.5" x14ac:dyDescent="0.25">
      <c r="A25" s="282"/>
      <c r="B25" s="240"/>
      <c r="C25" s="240"/>
      <c r="D25" s="124"/>
      <c r="E25" s="124"/>
      <c r="F25" s="124"/>
      <c r="G25" s="124"/>
      <c r="H25" s="124"/>
      <c r="I25" s="124"/>
      <c r="J25" s="124"/>
      <c r="K25" s="124"/>
      <c r="L25" s="124"/>
      <c r="M25" s="124"/>
      <c r="N25" s="124"/>
      <c r="O25" s="124"/>
      <c r="P25" s="124"/>
      <c r="Q25" s="124"/>
      <c r="R25" s="124"/>
      <c r="S25" s="29"/>
      <c r="T25" s="18"/>
      <c r="U25" s="18"/>
      <c r="V25" s="18"/>
      <c r="W25" s="18"/>
      <c r="X25" s="18"/>
      <c r="Y25" s="18"/>
      <c r="Z25" s="18"/>
      <c r="AA25" s="18"/>
    </row>
    <row r="26" spans="1:27" s="3" customFormat="1" ht="10.5" x14ac:dyDescent="0.25">
      <c r="A26" s="282"/>
      <c r="B26" s="240"/>
      <c r="C26" s="240"/>
      <c r="D26" s="124"/>
      <c r="E26" s="124"/>
      <c r="F26" s="124"/>
      <c r="G26" s="124"/>
      <c r="H26" s="124"/>
      <c r="I26" s="124"/>
      <c r="J26" s="124"/>
      <c r="K26" s="124"/>
      <c r="L26" s="124"/>
      <c r="M26" s="124"/>
      <c r="N26" s="124"/>
      <c r="O26" s="124"/>
      <c r="P26" s="124"/>
      <c r="Q26" s="124"/>
      <c r="R26" s="124"/>
      <c r="S26" s="29"/>
      <c r="T26" s="18"/>
      <c r="U26" s="18"/>
      <c r="V26" s="18"/>
      <c r="W26" s="18"/>
      <c r="X26" s="18"/>
      <c r="Y26" s="18"/>
      <c r="Z26" s="18"/>
      <c r="AA26" s="18"/>
    </row>
    <row r="27" spans="1:27" s="3" customFormat="1" ht="10.5" x14ac:dyDescent="0.25">
      <c r="A27" s="282"/>
      <c r="B27" s="240"/>
      <c r="C27" s="240"/>
      <c r="D27" s="124"/>
      <c r="E27" s="124"/>
      <c r="F27" s="124"/>
      <c r="G27" s="124"/>
      <c r="H27" s="124"/>
      <c r="I27" s="124"/>
      <c r="J27" s="124"/>
      <c r="K27" s="124"/>
      <c r="L27" s="124"/>
      <c r="M27" s="124"/>
      <c r="N27" s="124"/>
      <c r="O27" s="124"/>
      <c r="P27" s="124"/>
      <c r="Q27" s="124"/>
      <c r="R27" s="124"/>
      <c r="S27" s="29"/>
      <c r="T27" s="18"/>
      <c r="U27" s="18"/>
      <c r="V27" s="18"/>
      <c r="W27" s="18"/>
      <c r="X27" s="18"/>
      <c r="Y27" s="18"/>
      <c r="Z27" s="18"/>
      <c r="AA27" s="18"/>
    </row>
    <row r="28" spans="1:27" s="3" customFormat="1" ht="10.5" x14ac:dyDescent="0.25">
      <c r="A28" s="282"/>
      <c r="B28" s="240"/>
      <c r="C28" s="240"/>
      <c r="D28" s="124"/>
      <c r="E28" s="124"/>
      <c r="F28" s="124"/>
      <c r="G28" s="124"/>
      <c r="H28" s="124"/>
      <c r="I28" s="124"/>
      <c r="J28" s="124"/>
      <c r="K28" s="124"/>
      <c r="L28" s="124"/>
      <c r="M28" s="124"/>
      <c r="N28" s="124"/>
      <c r="O28" s="124"/>
      <c r="P28" s="124"/>
      <c r="Q28" s="124"/>
      <c r="R28" s="124"/>
      <c r="S28" s="29"/>
      <c r="T28" s="18"/>
      <c r="U28" s="18"/>
      <c r="V28" s="18"/>
      <c r="W28" s="18"/>
      <c r="X28" s="18"/>
      <c r="Y28" s="18"/>
      <c r="Z28" s="18"/>
      <c r="AA28" s="18"/>
    </row>
    <row r="29" spans="1:27" s="3" customFormat="1" ht="10.5" x14ac:dyDescent="0.25">
      <c r="A29" s="282"/>
      <c r="B29" s="240"/>
      <c r="C29" s="240"/>
      <c r="D29" s="124"/>
      <c r="E29" s="124"/>
      <c r="F29" s="124"/>
      <c r="G29" s="124"/>
      <c r="H29" s="124"/>
      <c r="I29" s="124"/>
      <c r="J29" s="124"/>
      <c r="K29" s="124"/>
      <c r="L29" s="124"/>
      <c r="M29" s="124"/>
      <c r="N29" s="124"/>
      <c r="O29" s="124"/>
      <c r="P29" s="124"/>
      <c r="Q29" s="124"/>
      <c r="R29" s="124"/>
      <c r="S29" s="29"/>
      <c r="T29" s="18"/>
      <c r="U29" s="18"/>
      <c r="V29" s="18"/>
      <c r="W29" s="18"/>
      <c r="X29" s="18"/>
      <c r="Y29" s="18"/>
      <c r="Z29" s="18"/>
      <c r="AA29" s="18"/>
    </row>
    <row r="30" spans="1:27" s="3" customFormat="1" ht="10.5" x14ac:dyDescent="0.25">
      <c r="A30" s="282"/>
      <c r="B30" s="240"/>
      <c r="C30" s="240"/>
      <c r="D30" s="124"/>
      <c r="E30" s="124"/>
      <c r="F30" s="124"/>
      <c r="G30" s="124"/>
      <c r="H30" s="124"/>
      <c r="I30" s="124"/>
      <c r="J30" s="124"/>
      <c r="K30" s="124"/>
      <c r="L30" s="124"/>
      <c r="M30" s="124"/>
      <c r="N30" s="124"/>
      <c r="O30" s="124"/>
      <c r="P30" s="124"/>
      <c r="Q30" s="124"/>
      <c r="R30" s="124"/>
      <c r="S30" s="29"/>
      <c r="T30" s="18"/>
      <c r="U30" s="18"/>
      <c r="V30" s="18"/>
      <c r="W30" s="18"/>
      <c r="X30" s="18"/>
      <c r="Y30" s="18"/>
      <c r="Z30" s="18"/>
      <c r="AA30" s="18"/>
    </row>
    <row r="31" spans="1:27" s="3" customFormat="1" ht="5.25" customHeight="1" x14ac:dyDescent="0.25">
      <c r="A31" s="26"/>
      <c r="B31" s="18"/>
      <c r="C31" s="18"/>
      <c r="D31" s="18"/>
      <c r="E31" s="18"/>
      <c r="F31" s="18"/>
      <c r="G31" s="18"/>
      <c r="H31" s="18"/>
      <c r="I31" s="18"/>
      <c r="J31" s="18"/>
      <c r="K31" s="18"/>
      <c r="L31" s="18"/>
      <c r="M31" s="18"/>
      <c r="N31" s="18"/>
      <c r="O31" s="18"/>
      <c r="P31" s="18"/>
      <c r="Q31" s="18"/>
      <c r="R31" s="190"/>
      <c r="S31" s="29"/>
      <c r="T31" s="18"/>
      <c r="U31" s="18"/>
      <c r="V31" s="18"/>
      <c r="W31" s="18"/>
      <c r="X31" s="18"/>
      <c r="Y31" s="18"/>
      <c r="Z31" s="18"/>
      <c r="AA31" s="18"/>
    </row>
    <row r="32" spans="1:27" x14ac:dyDescent="0.35">
      <c r="A32" s="6"/>
      <c r="B32" s="5"/>
      <c r="C32" s="5"/>
      <c r="D32" s="339"/>
      <c r="E32" s="340"/>
      <c r="F32" s="340"/>
      <c r="G32" s="340"/>
      <c r="H32" s="340"/>
      <c r="I32" s="340"/>
      <c r="J32" s="340"/>
      <c r="K32" s="197" t="s">
        <v>634</v>
      </c>
      <c r="L32" s="340"/>
      <c r="M32" s="340"/>
      <c r="N32" s="340"/>
      <c r="O32" s="340"/>
      <c r="P32" s="344"/>
      <c r="Q32" s="344"/>
      <c r="R32" s="345"/>
      <c r="V32" s="5"/>
      <c r="W32" s="5"/>
      <c r="X32" s="5"/>
      <c r="Y32" s="5"/>
      <c r="Z32" s="5"/>
      <c r="AA32" s="5"/>
    </row>
    <row r="33" spans="1:27" x14ac:dyDescent="0.35">
      <c r="A33" s="6"/>
      <c r="B33" s="5"/>
      <c r="C33" s="135" t="s">
        <v>635</v>
      </c>
      <c r="D33" s="238" t="s">
        <v>636</v>
      </c>
      <c r="E33" s="343" t="str">
        <f>IF($D33=0,"",$D33)</f>
        <v>%</v>
      </c>
      <c r="F33" s="343" t="str">
        <f>IF($D33=0,"",$D33)</f>
        <v>%</v>
      </c>
      <c r="G33" s="381" t="s">
        <v>3406</v>
      </c>
      <c r="H33" s="381" t="s">
        <v>3389</v>
      </c>
      <c r="I33" s="381" t="s">
        <v>3332</v>
      </c>
      <c r="J33" s="381"/>
      <c r="K33" s="381"/>
      <c r="L33" s="381"/>
      <c r="M33" s="381"/>
      <c r="N33" s="381"/>
      <c r="O33" s="381"/>
      <c r="P33" s="381"/>
      <c r="Q33" s="381"/>
      <c r="R33" s="381"/>
      <c r="U33" s="19"/>
      <c r="V33" s="5"/>
      <c r="W33" s="5"/>
      <c r="X33" s="5"/>
      <c r="Y33" s="5"/>
      <c r="Z33" s="5"/>
      <c r="AA33" s="5"/>
    </row>
    <row r="34" spans="1:27" ht="15" thickBot="1" x14ac:dyDescent="0.4">
      <c r="A34" s="27"/>
      <c r="B34" s="28"/>
      <c r="C34" s="70" t="s">
        <v>638</v>
      </c>
      <c r="D34" s="239" t="s">
        <v>637</v>
      </c>
      <c r="E34" s="239" t="s">
        <v>637</v>
      </c>
      <c r="F34" s="239" t="s">
        <v>637</v>
      </c>
      <c r="G34" s="450"/>
      <c r="H34" s="450"/>
      <c r="I34" s="450"/>
      <c r="J34" s="450"/>
      <c r="K34" s="450"/>
      <c r="L34" s="450"/>
      <c r="M34" s="450"/>
      <c r="N34" s="450"/>
      <c r="O34" s="450"/>
      <c r="P34" s="450"/>
      <c r="Q34" s="450"/>
      <c r="R34" s="450"/>
      <c r="U34" s="19"/>
      <c r="V34" s="5"/>
      <c r="W34" s="5"/>
      <c r="X34" s="5"/>
      <c r="Y34" s="5"/>
      <c r="Z34" s="5"/>
      <c r="AA34" s="5"/>
    </row>
    <row r="35" spans="1:27" x14ac:dyDescent="0.35">
      <c r="A35" s="81" t="s">
        <v>49</v>
      </c>
      <c r="B35" s="81" t="s">
        <v>639</v>
      </c>
      <c r="C35" s="81" t="s">
        <v>640</v>
      </c>
      <c r="D35" s="81" t="s">
        <v>641</v>
      </c>
      <c r="E35" s="81" t="s">
        <v>642</v>
      </c>
      <c r="F35" s="81" t="s">
        <v>643</v>
      </c>
      <c r="G35" s="81" t="str" cm="1">
        <f t="array" ref="G35">IF(NOT(ISBLANK(G4)),_xlfn._xlws.FILTER(Soil.Vars[Field],Soil.Vars[Display_Name]=G4),"")</f>
        <v>Soil.AP</v>
      </c>
      <c r="H35" s="81" t="str" cm="1">
        <f t="array" ref="H35">IF(NOT(ISBLANK(H4)),_xlfn._xlws.FILTER(Soil.Vars[Field],Soil.Vars[Display_Name]=H4),"")</f>
        <v>Soil.AN</v>
      </c>
      <c r="I35" s="81" t="str" cm="1">
        <f t="array" ref="I35">IF(NOT(ISBLANK(I4)),_xlfn._xlws.FILTER(Soil.Vars[Field],Soil.Vars[Display_Name]=I4),"")</f>
        <v>Soil.BD</v>
      </c>
      <c r="J35" s="81" t="str" cm="1">
        <f t="array" ref="J35">IF(NOT(ISBLANK(J4)),_xlfn._xlws.FILTER(Soil.Vars[Field],Soil.Vars[Display_Name]=J4),"")</f>
        <v/>
      </c>
      <c r="K35" s="81" t="str" cm="1">
        <f t="array" ref="K35">IF(NOT(ISBLANK(K4)),_xlfn._xlws.FILTER(Soil.Vars[Field],Soil.Vars[Display_Name]=K4),"")</f>
        <v/>
      </c>
      <c r="L35" s="81" t="str" cm="1">
        <f t="array" ref="L35">IF(NOT(ISBLANK(L4)),_xlfn._xlws.FILTER(Soil.Vars[Field],Soil.Vars[Display_Name]=L4),"")</f>
        <v/>
      </c>
      <c r="M35" s="81" t="str" cm="1">
        <f t="array" ref="M35">IF(NOT(ISBLANK(M4)),_xlfn._xlws.FILTER(Soil.Vars[Field],Soil.Vars[Display_Name]=M4),"")</f>
        <v/>
      </c>
      <c r="N35" s="81" t="str" cm="1">
        <f t="array" ref="N35">IF(NOT(ISBLANK(N4)),_xlfn._xlws.FILTER(Soil.Vars[Field],Soil.Vars[Display_Name]=N4),"")</f>
        <v/>
      </c>
      <c r="O35" s="81" t="str" cm="1">
        <f t="array" ref="O35">IF(NOT(ISBLANK(O4)),_xlfn._xlws.FILTER(Soil.Vars[Field],Soil.Vars[Display_Name]=O4),"")</f>
        <v/>
      </c>
      <c r="P35" s="81" t="str" cm="1">
        <f t="array" ref="P35">IF(NOT(ISBLANK(P4)),_xlfn._xlws.FILTER(Soil.Vars[Field],Soil.Vars[Display_Name]=P4),"")</f>
        <v/>
      </c>
      <c r="Q35" s="81" t="str" cm="1">
        <f t="array" ref="Q35">IF(NOT(ISBLANK(Q4)),_xlfn._xlws.FILTER(Soil.Vars[Field],Soil.Vars[Display_Name]=Q4),"")</f>
        <v/>
      </c>
      <c r="R35" s="81" t="str" cm="1">
        <f t="array" ref="R35">IF(NOT(ISBLANK(R4)),_xlfn._xlws.FILTER(Soil.Vars[Field],Soil.Vars[Display_Name]=R4),"")</f>
        <v/>
      </c>
      <c r="U35" s="19"/>
      <c r="V35" s="5"/>
      <c r="W35" s="5"/>
      <c r="X35" s="5"/>
      <c r="Y35" s="5"/>
      <c r="Z35" s="5"/>
      <c r="AA35" s="5"/>
    </row>
    <row r="36" spans="1:27" s="81" customFormat="1" ht="8" x14ac:dyDescent="0.2">
      <c r="D36" s="81" t="str">
        <f>CONCATENATE(D35,".Unit")</f>
        <v>SND.Unit</v>
      </c>
      <c r="E36" s="81" t="str">
        <f t="shared" ref="E36:F36" si="0">CONCATENATE(E35,".Unit")</f>
        <v>SLT.Unit</v>
      </c>
      <c r="F36" s="81" t="str">
        <f t="shared" si="0"/>
        <v>CLY.Unit</v>
      </c>
      <c r="G36" s="81" t="str">
        <f>IF(NOT(ISBLANK(G4)),CONCATENATE(G35,".Unit"),"")</f>
        <v>Soil.AP.Unit</v>
      </c>
      <c r="H36" s="81" t="str">
        <f t="shared" ref="H36:R36" si="1">IF(NOT(ISBLANK(H4)),CONCATENATE(H35,".Unit"),"")</f>
        <v>Soil.AN.Unit</v>
      </c>
      <c r="I36" s="81" t="str">
        <f t="shared" si="1"/>
        <v>Soil.BD.Unit</v>
      </c>
      <c r="J36" s="81" t="str">
        <f t="shared" si="1"/>
        <v/>
      </c>
      <c r="K36" s="81" t="str">
        <f t="shared" si="1"/>
        <v/>
      </c>
      <c r="L36" s="81" t="str">
        <f t="shared" si="1"/>
        <v/>
      </c>
      <c r="M36" s="81" t="str">
        <f t="shared" si="1"/>
        <v/>
      </c>
      <c r="N36" s="81" t="str">
        <f t="shared" si="1"/>
        <v/>
      </c>
      <c r="O36" s="81" t="str">
        <f t="shared" si="1"/>
        <v/>
      </c>
      <c r="P36" s="81" t="str">
        <f t="shared" si="1"/>
        <v/>
      </c>
      <c r="Q36" s="81" t="str">
        <f t="shared" si="1"/>
        <v/>
      </c>
      <c r="R36" s="81" t="str">
        <f t="shared" si="1"/>
        <v/>
      </c>
    </row>
    <row r="37" spans="1:27" s="81" customFormat="1" ht="8" x14ac:dyDescent="0.2">
      <c r="G37" s="81" t="str">
        <f>IF(NOT(ISBLANK(G4)),CONCATENATE(G35,".Method"),"")</f>
        <v>Soil.AP.Method</v>
      </c>
      <c r="H37" s="81" t="str">
        <f t="shared" ref="H37:R37" si="2">IF(NOT(ISBLANK(H4)),SUBSTITUTE(SUBSTITUTE(SUBSTITUTE(SUBSTITUTE(CONCATENATE(H35,".Method"),".AP.",".P."),".TP.",".P."),".AN.",".N."),".TN.",".N."),"")</f>
        <v>Soil.N.Method</v>
      </c>
      <c r="I37" s="81" t="str">
        <f t="shared" si="2"/>
        <v>Soil.BD.Method</v>
      </c>
      <c r="J37" s="81" t="str">
        <f t="shared" si="2"/>
        <v/>
      </c>
      <c r="K37" s="81" t="str">
        <f t="shared" si="2"/>
        <v/>
      </c>
      <c r="L37" s="81" t="str">
        <f t="shared" si="2"/>
        <v/>
      </c>
      <c r="M37" s="81" t="str">
        <f t="shared" si="2"/>
        <v/>
      </c>
      <c r="N37" s="81" t="str">
        <f t="shared" si="2"/>
        <v/>
      </c>
      <c r="O37" s="81" t="str">
        <f t="shared" si="2"/>
        <v/>
      </c>
      <c r="P37" s="81" t="str">
        <f t="shared" si="2"/>
        <v/>
      </c>
      <c r="Q37" s="81" t="str">
        <f t="shared" si="2"/>
        <v/>
      </c>
      <c r="R37" s="81" t="str">
        <f t="shared" si="2"/>
        <v/>
      </c>
    </row>
    <row r="38" spans="1:27" x14ac:dyDescent="0.35">
      <c r="A38" s="5"/>
      <c r="B38" s="5"/>
      <c r="C38" s="5"/>
      <c r="D38" s="51"/>
      <c r="E38" s="51"/>
      <c r="F38" s="51"/>
      <c r="G38" s="81" t="str" cm="1">
        <f t="array" ref="G38">IF(NOT(ISBLANK(G4)),_xlfn._xlws.FILTER(Soil.Vars[Unit.Levels],Soil.Vars[Field]=G35),"")</f>
        <v>Soil.N.Unit</v>
      </c>
      <c r="H38" s="81" t="str" cm="1">
        <f t="array" ref="H38">IF(NOT(ISBLANK(H4)),_xlfn._xlws.FILTER(Soil.Vars[Unit.Levels],Soil.Vars[Field]=H35),"")</f>
        <v>Soil.N.Unit</v>
      </c>
      <c r="I38" s="81" t="str" cm="1">
        <f t="array" ref="I38">IF(NOT(ISBLANK(I4)),_xlfn._xlws.FILTER(Soil.Vars[Unit.Levels],Soil.Vars[Field]=I35),"")</f>
        <v>Soil.BD.Unit</v>
      </c>
      <c r="J38" s="81" t="str" cm="1">
        <f t="array" ref="J38">IF(NOT(ISBLANK(J4)),_xlfn._xlws.FILTER(Soil.Vars[Unit.Levels],Soil.Vars[Field]=J35),"")</f>
        <v/>
      </c>
      <c r="K38" s="81" t="str" cm="1">
        <f t="array" ref="K38">IF(NOT(ISBLANK(K4)),_xlfn._xlws.FILTER(Soil.Vars[Unit.Levels],Soil.Vars[Field]=K35),"")</f>
        <v/>
      </c>
      <c r="L38" s="81" t="str" cm="1">
        <f t="array" ref="L38">IF(NOT(ISBLANK(L4)),_xlfn._xlws.FILTER(Soil.Vars[Unit.Levels],Soil.Vars[Field]=L35),"")</f>
        <v/>
      </c>
      <c r="M38" s="81" t="str" cm="1">
        <f t="array" ref="M38">IF(NOT(ISBLANK(M4)),_xlfn._xlws.FILTER(Soil.Vars[Unit.Levels],Soil.Vars[Field]=M35),"")</f>
        <v/>
      </c>
      <c r="N38" s="81" t="str" cm="1">
        <f t="array" ref="N38">IF(NOT(ISBLANK(N4)),_xlfn._xlws.FILTER(Soil.Vars[Unit.Levels],Soil.Vars[Field]=N35),"")</f>
        <v/>
      </c>
      <c r="O38" s="81" t="str" cm="1">
        <f t="array" ref="O38">IF(NOT(ISBLANK(O4)),_xlfn._xlws.FILTER(Soil.Vars[Unit.Levels],Soil.Vars[Field]=O35),"")</f>
        <v/>
      </c>
      <c r="P38" s="81" t="str" cm="1">
        <f t="array" ref="P38">IF(NOT(ISBLANK(P4)),_xlfn._xlws.FILTER(Soil.Vars[Unit.Levels],Soil.Vars[Field]=P35),"")</f>
        <v/>
      </c>
      <c r="Q38" s="81" t="str" cm="1">
        <f t="array" ref="Q38">IF(NOT(ISBLANK(Q4)),_xlfn._xlws.FILTER(Soil.Vars[Unit.Levels],Soil.Vars[Field]=Q35),"")</f>
        <v/>
      </c>
      <c r="R38" s="81" t="str" cm="1">
        <f t="array" ref="R38">IF(NOT(ISBLANK(R4)),_xlfn._xlws.FILTER(Soil.Vars[Unit.Levels],Soil.Vars[Field]=R35),"")</f>
        <v/>
      </c>
      <c r="V38" s="5"/>
      <c r="W38" s="5"/>
      <c r="X38" s="5"/>
      <c r="Y38" s="5"/>
      <c r="Z38" s="5"/>
      <c r="AA38" s="5"/>
    </row>
    <row r="39" spans="1:27" ht="9.65" customHeight="1" x14ac:dyDescent="0.35">
      <c r="A39" s="5"/>
      <c r="B39" s="5"/>
      <c r="C39" s="5"/>
      <c r="D39" s="5"/>
      <c r="E39" s="5"/>
      <c r="F39" s="5"/>
      <c r="G39" s="5"/>
      <c r="H39" s="5"/>
      <c r="I39" s="5"/>
      <c r="J39" s="5"/>
      <c r="K39" s="5"/>
      <c r="L39" s="5"/>
      <c r="M39" s="5"/>
      <c r="N39" s="5"/>
      <c r="O39" s="5"/>
      <c r="P39" s="5"/>
      <c r="Q39" s="5"/>
      <c r="R39" s="5"/>
      <c r="V39" s="5"/>
      <c r="W39" s="5"/>
      <c r="X39" s="5"/>
      <c r="Y39" s="5"/>
      <c r="Z39" s="5"/>
      <c r="AA39" s="5"/>
    </row>
    <row r="40" spans="1:27" s="174" customFormat="1" ht="8" x14ac:dyDescent="0.2">
      <c r="A40" s="52"/>
      <c r="B40" s="52"/>
      <c r="C40" s="52"/>
      <c r="D40" s="52"/>
      <c r="E40" s="52"/>
      <c r="F40" s="52"/>
      <c r="G40" s="52" t="str" cm="1">
        <f t="array" aca="1" ref="G40:G44" ca="1">IF(G35="Soil.SOC",SOC.Method,IF((G37="Soil.AN.Method")+(G37="Soil.TN.Method"),Soil.N.Method,IF((G37="Soil.AP.Method")+(G37="Soil.TP.Method"),Soil.P.Method,IF(G35="Soil.SOM",SOM.Method,IF(G35="Soil.pH",Soil.pH.Method,"NA")))))</f>
        <v>Bray-1</v>
      </c>
      <c r="H40" s="52" t="str" cm="1">
        <f t="array" ref="H40">IF(H35="Soil.SOC",SOC.Method,IF(H35="Soil.SOM",SOM.Method,IF(H35="Soil.pH",Soil.pH.Method,"NA")))</f>
        <v>NA</v>
      </c>
      <c r="I40" s="52" t="str" cm="1">
        <f t="array" ref="I40">IF(I35="Soil.SOC",SOC.Method,IF(I35="Soil.SOM",SOM.Method,IF(I35="Soil.pH",Soil.pH.Method,"NA")))</f>
        <v>NA</v>
      </c>
      <c r="J40" s="52" t="str" cm="1">
        <f t="array" ref="J40">IF(J35="Soil.SOC",SOC.Method,IF(J35="Soil.SOM",SOM.Method,IF(J35="Soil.pH",Soil.pH.Method,"NA")))</f>
        <v>NA</v>
      </c>
      <c r="K40" s="52" t="str" cm="1">
        <f t="array" ref="K40">IF(K35="Soil.SOC",SOC.Method,IF(K35="Soil.SOM",SOM.Method,IF(K35="Soil.pH",Soil.pH.Method,"NA")))</f>
        <v>NA</v>
      </c>
      <c r="L40" s="52" t="str" cm="1">
        <f t="array" ref="L40">IF(L35="Soil.SOC",SOC.Method,IF(L35="Soil.SOM",SOM.Method,IF(L35="Soil.pH",Soil.pH.Method,"NA")))</f>
        <v>NA</v>
      </c>
      <c r="M40" s="52" t="str" cm="1">
        <f t="array" ref="M40">IF(M35="Soil.SOC",SOC.Method,IF(M35="Soil.SOM",SOM.Method,IF(M35="Soil.pH",Soil.pH.Method,"NA")))</f>
        <v>NA</v>
      </c>
      <c r="N40" s="52" t="str" cm="1">
        <f t="array" ref="N40">IF(N35="Soil.SOC",SOC.Method,IF(N35="Soil.SOM",SOM.Method,IF(N35="Soil.pH",Soil.pH.Method,"NA")))</f>
        <v>NA</v>
      </c>
      <c r="O40" s="52" t="str" cm="1">
        <f t="array" ref="O40">IF(O35="Soil.SOC",SOC.Method,IF(O35="Soil.SOM",SOM.Method,IF(O35="Soil.pH",Soil.pH.Method,"NA")))</f>
        <v>NA</v>
      </c>
      <c r="P40" s="52" t="str" cm="1">
        <f t="array" ref="P40">IF(P35="Soil.SOC",SOC.Method,IF(P35="Soil.SOM",SOM.Method,IF(P35="Soil.pH",Soil.pH.Method,"NA")))</f>
        <v>NA</v>
      </c>
      <c r="Q40" s="52" t="str" cm="1">
        <f t="array" ref="Q40">IF(Q35="Soil.SOC",SOC.Method,IF(Q35="Soil.SOM",SOM.Method,IF(Q35="Soil.pH",Soil.pH.Method,"NA")))</f>
        <v>NA</v>
      </c>
      <c r="R40" s="52" t="str" cm="1">
        <f t="array" ref="R40">IF(R35="Soil.SOC",SOC.Method,IF(R35="Soil.SOM",SOM.Method,IF(R35="Soil.pH",Soil.pH.Method,"NA")))</f>
        <v>NA</v>
      </c>
      <c r="S40" s="52"/>
      <c r="T40" s="52"/>
      <c r="U40" s="52"/>
      <c r="V40" s="52"/>
      <c r="W40" s="52"/>
      <c r="X40" s="52"/>
      <c r="Y40" s="52"/>
      <c r="Z40" s="52"/>
      <c r="AA40" s="52"/>
    </row>
    <row r="41" spans="1:27" s="174" customFormat="1" ht="8" x14ac:dyDescent="0.2">
      <c r="A41" s="52"/>
      <c r="B41" s="52"/>
      <c r="C41" s="52"/>
      <c r="D41" s="52"/>
      <c r="E41" s="52"/>
      <c r="F41" s="52"/>
      <c r="G41" s="52" t="str">
        <f ca="1"/>
        <v>Olsen</v>
      </c>
      <c r="H41" s="52"/>
      <c r="I41" s="52"/>
      <c r="J41" s="52"/>
      <c r="K41" s="52"/>
      <c r="L41" s="52"/>
      <c r="M41" s="52"/>
      <c r="N41" s="52"/>
      <c r="O41" s="52"/>
      <c r="P41" s="52"/>
      <c r="Q41" s="52"/>
      <c r="R41" s="52"/>
      <c r="S41" s="52"/>
      <c r="T41" s="52"/>
      <c r="U41" s="52"/>
      <c r="V41" s="52"/>
      <c r="W41" s="52"/>
      <c r="X41" s="52"/>
      <c r="Y41" s="52"/>
      <c r="Z41" s="52"/>
      <c r="AA41" s="52"/>
    </row>
    <row r="42" spans="1:27" s="174" customFormat="1" ht="8" x14ac:dyDescent="0.2">
      <c r="A42" s="52"/>
      <c r="B42" s="52"/>
      <c r="C42" s="52"/>
      <c r="D42" s="52"/>
      <c r="E42" s="52"/>
      <c r="F42" s="52"/>
      <c r="G42" s="52" t="str">
        <f ca="1"/>
        <v>Mehlich-3</v>
      </c>
      <c r="H42" s="52"/>
      <c r="I42" s="52"/>
      <c r="J42" s="52"/>
      <c r="K42" s="52"/>
      <c r="L42" s="52"/>
      <c r="M42" s="52"/>
      <c r="N42" s="52"/>
      <c r="O42" s="52"/>
      <c r="P42" s="52"/>
      <c r="Q42" s="52"/>
      <c r="R42" s="52"/>
      <c r="S42" s="52"/>
      <c r="T42" s="52"/>
      <c r="U42" s="52"/>
      <c r="V42" s="52"/>
      <c r="W42" s="52"/>
      <c r="X42" s="52"/>
      <c r="Y42" s="52"/>
      <c r="Z42" s="52"/>
      <c r="AA42" s="52"/>
    </row>
    <row r="43" spans="1:27" s="174" customFormat="1" ht="8" x14ac:dyDescent="0.2">
      <c r="A43" s="52"/>
      <c r="B43" s="52"/>
      <c r="C43" s="52"/>
      <c r="D43" s="52"/>
      <c r="E43" s="52"/>
      <c r="F43" s="52"/>
      <c r="G43" s="52" t="str">
        <f ca="1"/>
        <v>Ion chromatography</v>
      </c>
      <c r="H43" s="52"/>
      <c r="I43" s="52"/>
      <c r="J43" s="52"/>
      <c r="K43" s="52"/>
      <c r="L43" s="52"/>
      <c r="M43" s="52"/>
      <c r="N43" s="52"/>
      <c r="O43" s="52"/>
      <c r="P43" s="52"/>
      <c r="Q43" s="52"/>
      <c r="R43" s="52"/>
      <c r="S43" s="52"/>
      <c r="T43" s="52"/>
      <c r="U43" s="52"/>
      <c r="V43" s="52"/>
      <c r="W43" s="52"/>
      <c r="X43" s="52"/>
      <c r="Y43" s="52"/>
      <c r="Z43" s="52"/>
      <c r="AA43" s="52"/>
    </row>
    <row r="44" spans="1:27" s="174" customFormat="1" ht="8" x14ac:dyDescent="0.2">
      <c r="A44" s="52"/>
      <c r="B44" s="52"/>
      <c r="C44" s="52"/>
      <c r="D44" s="52"/>
      <c r="E44" s="52"/>
      <c r="F44" s="52"/>
      <c r="G44" s="52" t="str">
        <f ca="1"/>
        <v>Near-infrared spectroscopy (NIR)</v>
      </c>
      <c r="H44" s="52"/>
      <c r="I44" s="52"/>
      <c r="J44" s="52"/>
      <c r="K44" s="52"/>
      <c r="L44" s="52"/>
      <c r="M44" s="52"/>
      <c r="N44" s="52"/>
      <c r="O44" s="52"/>
      <c r="P44" s="52"/>
      <c r="Q44" s="52"/>
      <c r="R44" s="52"/>
      <c r="S44" s="52"/>
      <c r="T44" s="52"/>
      <c r="U44" s="52"/>
      <c r="V44" s="52"/>
      <c r="W44" s="52"/>
      <c r="X44" s="52"/>
      <c r="Y44" s="52"/>
      <c r="Z44" s="52"/>
      <c r="AA44" s="52"/>
    </row>
    <row r="45" spans="1:27" s="174" customFormat="1" ht="8" x14ac:dyDescent="0.2">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row>
    <row r="46" spans="1:27" s="174" customFormat="1" ht="8" x14ac:dyDescent="0.2">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row>
    <row r="47" spans="1:27" s="174" customFormat="1" ht="8" x14ac:dyDescent="0.2">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row>
    <row r="48" spans="1:27" s="174" customFormat="1" ht="8" x14ac:dyDescent="0.2">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row>
    <row r="49" spans="1:27" s="174" customFormat="1" ht="8" x14ac:dyDescent="0.2">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row>
    <row r="50" spans="1:27" s="174" customFormat="1" ht="8" x14ac:dyDescent="0.2">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row>
    <row r="51" spans="1:27" s="174" customFormat="1" ht="8" x14ac:dyDescent="0.2">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row>
    <row r="52" spans="1:27" s="174" customFormat="1" ht="8" x14ac:dyDescent="0.2">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row>
    <row r="53" spans="1:27" s="174" customFormat="1" ht="8" x14ac:dyDescent="0.2">
      <c r="A53" s="52"/>
      <c r="B53" s="52"/>
      <c r="C53" s="52"/>
      <c r="D53" s="52"/>
      <c r="E53" s="52"/>
      <c r="F53" s="52"/>
      <c r="G53" s="52"/>
      <c r="H53" s="52"/>
      <c r="I53" s="52"/>
      <c r="J53" s="52"/>
      <c r="K53" s="52"/>
      <c r="L53" s="52"/>
      <c r="M53" s="52"/>
      <c r="N53" s="52"/>
      <c r="O53" s="52"/>
      <c r="P53" s="52"/>
      <c r="Q53" s="52"/>
      <c r="R53" s="52"/>
      <c r="S53" s="52"/>
      <c r="T53" s="52"/>
      <c r="U53" s="52"/>
      <c r="V53" s="52"/>
      <c r="W53" s="52"/>
      <c r="X53" s="52"/>
      <c r="Y53" s="52"/>
    </row>
    <row r="54" spans="1:27" s="174" customFormat="1" ht="8" x14ac:dyDescent="0.2">
      <c r="A54" s="52"/>
      <c r="B54" s="52"/>
      <c r="C54" s="52"/>
      <c r="D54" s="52"/>
      <c r="E54" s="52"/>
      <c r="F54" s="52"/>
      <c r="G54" s="52" t="str" cm="1">
        <f t="array" ref="G54:G65">IFERROR(IF(G38&lt;&gt;"",_xlfn._xlws.FILTER(lookup_levels[Values_New],lookup_levels[Field]=G38),"NA"),"NA")</f>
        <v>mg/dm3</v>
      </c>
      <c r="H54" s="52" t="str" cm="1">
        <f t="array" ref="H54:H65">IFERROR(IF(H38&lt;&gt;"",_xlfn._xlws.FILTER(lookup_levels[Values_New],lookup_levels[Field]=H38),"NA"),"NA")</f>
        <v>mg/dm3</v>
      </c>
      <c r="I54" s="52" t="str" cm="1">
        <f t="array" ref="I54:I57">IFERROR(IF(I38&lt;&gt;"",_xlfn._xlws.FILTER(lookup_levels[Values_New],lookup_levels[Field]=I38),"NA"),"NA")</f>
        <v>g/cm3</v>
      </c>
      <c r="J54" s="52" t="str" cm="1">
        <f t="array" ref="J54">IFERROR(IF(J38&lt;&gt;"",_xlfn._xlws.FILTER(lookup_levels[Values_New],lookup_levels[Field]=J38),"NA"),"NA")</f>
        <v>NA</v>
      </c>
      <c r="K54" s="52" t="str" cm="1">
        <f t="array" ref="K54">IFERROR(IF(K38&lt;&gt;"",_xlfn._xlws.FILTER(lookup_levels[Values_New],lookup_levels[Field]=K38),"NA"),"NA")</f>
        <v>NA</v>
      </c>
      <c r="L54" s="52" t="str" cm="1">
        <f t="array" ref="L54">IFERROR(IF(L38&lt;&gt;"",_xlfn._xlws.FILTER(lookup_levels[Values_New],lookup_levels[Field]=L38),"NA"),"NA")</f>
        <v>NA</v>
      </c>
      <c r="M54" s="52" t="str" cm="1">
        <f t="array" ref="M54">IFERROR(IF(M38&lt;&gt;"",_xlfn._xlws.FILTER(lookup_levels[Values_New],lookup_levels[Field]=M38),"NA"),"NA")</f>
        <v>NA</v>
      </c>
      <c r="N54" s="52" t="str" cm="1">
        <f t="array" ref="N54">IFERROR(IF(N38&lt;&gt;"",_xlfn._xlws.FILTER(lookup_levels[Values_New],lookup_levels[Field]=N38),"NA"),"NA")</f>
        <v>NA</v>
      </c>
      <c r="O54" s="52" t="str" cm="1">
        <f t="array" ref="O54">IFERROR(IF(O38&lt;&gt;"",_xlfn._xlws.FILTER(lookup_levels[Values_New],lookup_levels[Field]=O38),"NA"),"NA")</f>
        <v>NA</v>
      </c>
      <c r="P54" s="52" t="str" cm="1">
        <f t="array" ref="P54">IFERROR(IF(P38&lt;&gt;"",_xlfn._xlws.FILTER(lookup_levels[Values_New],lookup_levels[Field]=P38),"NA"),"NA")</f>
        <v>NA</v>
      </c>
      <c r="Q54" s="52" t="str" cm="1">
        <f t="array" ref="Q54">IFERROR(IF(Q38&lt;&gt;"",_xlfn._xlws.FILTER(lookup_levels[Values_New],lookup_levels[Field]=Q38),"NA"),"NA")</f>
        <v>NA</v>
      </c>
      <c r="R54" s="52" t="str" cm="1">
        <f t="array" ref="R54">IFERROR(IF(R38&lt;&gt;"",_xlfn._xlws.FILTER(lookup_levels[Values_New],lookup_levels[Field]=R38),"NA"),"NA")</f>
        <v>NA</v>
      </c>
      <c r="S54" s="52"/>
      <c r="T54" s="52"/>
      <c r="U54" s="52"/>
      <c r="V54" s="52"/>
      <c r="W54" s="52"/>
      <c r="X54" s="52"/>
      <c r="Y54" s="52"/>
    </row>
    <row r="55" spans="1:27" s="174" customFormat="1" ht="8" x14ac:dyDescent="0.2">
      <c r="A55" s="52"/>
      <c r="B55" s="52"/>
      <c r="C55" s="52"/>
      <c r="D55" s="52"/>
      <c r="E55" s="52"/>
      <c r="F55" s="52"/>
      <c r="G55" s="52" t="str">
        <v>%</v>
      </c>
      <c r="H55" s="52" t="str">
        <v>%</v>
      </c>
      <c r="I55" s="52" t="str">
        <v>Mg/m3</v>
      </c>
      <c r="J55" s="52"/>
      <c r="K55" s="52"/>
      <c r="L55" s="52"/>
      <c r="M55" s="52"/>
      <c r="N55" s="52"/>
      <c r="O55" s="52"/>
      <c r="P55" s="52"/>
      <c r="Q55" s="52"/>
      <c r="R55" s="52"/>
      <c r="S55" s="52"/>
      <c r="T55" s="52"/>
      <c r="U55" s="52"/>
      <c r="V55" s="52"/>
      <c r="W55" s="52"/>
      <c r="X55" s="52"/>
      <c r="Y55" s="52"/>
    </row>
    <row r="56" spans="1:27" s="174" customFormat="1" ht="8" x14ac:dyDescent="0.2">
      <c r="A56" s="52"/>
      <c r="B56" s="52"/>
      <c r="C56" s="52"/>
      <c r="D56" s="52"/>
      <c r="E56" s="52"/>
      <c r="F56" s="52"/>
      <c r="G56" s="52" t="str">
        <v>cmol/kg</v>
      </c>
      <c r="H56" s="52" t="str">
        <v>cmol/kg</v>
      </c>
      <c r="I56" s="52" t="str">
        <v>t/m3</v>
      </c>
      <c r="J56" s="52"/>
      <c r="K56" s="52"/>
      <c r="L56" s="52"/>
      <c r="M56" s="52"/>
      <c r="N56" s="52"/>
      <c r="O56" s="52"/>
      <c r="P56" s="52"/>
      <c r="Q56" s="52"/>
      <c r="R56" s="52"/>
      <c r="S56" s="52"/>
      <c r="T56" s="52"/>
      <c r="U56" s="52"/>
      <c r="V56" s="52"/>
      <c r="W56" s="52"/>
      <c r="X56" s="52"/>
      <c r="Y56" s="52"/>
    </row>
    <row r="57" spans="1:27" s="174" customFormat="1" ht="8" x14ac:dyDescent="0.2">
      <c r="A57" s="52"/>
      <c r="B57" s="52"/>
      <c r="C57" s="52"/>
      <c r="D57" s="52"/>
      <c r="E57" s="52"/>
      <c r="F57" s="52"/>
      <c r="G57" s="52" t="str">
        <v>cmolc/kg</v>
      </c>
      <c r="H57" s="52" t="str">
        <v>cmolc/kg</v>
      </c>
      <c r="I57" s="52" t="str">
        <v>kg/dm3</v>
      </c>
      <c r="J57" s="52"/>
      <c r="K57" s="52"/>
      <c r="L57" s="52"/>
      <c r="M57" s="52"/>
      <c r="N57" s="52"/>
      <c r="O57" s="52"/>
      <c r="P57" s="52"/>
      <c r="Q57" s="52"/>
      <c r="R57" s="52"/>
      <c r="S57" s="52"/>
      <c r="T57" s="52"/>
      <c r="U57" s="52"/>
      <c r="V57" s="52"/>
      <c r="W57" s="52"/>
      <c r="X57" s="52"/>
      <c r="Y57" s="52"/>
    </row>
    <row r="58" spans="1:27" s="174" customFormat="1" ht="8" x14ac:dyDescent="0.2">
      <c r="A58" s="52"/>
      <c r="B58" s="52"/>
      <c r="C58" s="52"/>
      <c r="D58" s="52"/>
      <c r="E58" s="52"/>
      <c r="F58" s="52"/>
      <c r="G58" s="52" t="str">
        <v>g/kg</v>
      </c>
      <c r="H58" s="52" t="str">
        <v>g/kg</v>
      </c>
      <c r="I58" s="52"/>
      <c r="J58" s="52"/>
      <c r="K58" s="52"/>
      <c r="L58" s="52"/>
      <c r="M58" s="52"/>
      <c r="N58" s="52"/>
      <c r="O58" s="52"/>
      <c r="P58" s="52"/>
      <c r="Q58" s="52"/>
      <c r="R58" s="52"/>
      <c r="S58" s="52"/>
      <c r="T58" s="52"/>
      <c r="U58" s="52"/>
      <c r="V58" s="52"/>
      <c r="W58" s="52"/>
      <c r="X58" s="52"/>
      <c r="Y58" s="52"/>
    </row>
    <row r="59" spans="1:27" s="174" customFormat="1" ht="8" x14ac:dyDescent="0.2">
      <c r="A59" s="52"/>
      <c r="B59" s="52"/>
      <c r="C59" s="52"/>
      <c r="D59" s="52"/>
      <c r="E59" s="52"/>
      <c r="F59" s="52"/>
      <c r="G59" s="52" t="str">
        <v>g/m2</v>
      </c>
      <c r="H59" s="52" t="str">
        <v>g/m2</v>
      </c>
      <c r="I59" s="52"/>
      <c r="J59" s="52"/>
      <c r="K59" s="52"/>
      <c r="L59" s="52"/>
      <c r="M59" s="52"/>
      <c r="N59" s="52"/>
      <c r="O59" s="52"/>
      <c r="P59" s="52"/>
      <c r="Q59" s="52"/>
      <c r="R59" s="52"/>
      <c r="S59" s="52"/>
      <c r="T59" s="52"/>
      <c r="U59" s="52"/>
      <c r="V59" s="52"/>
      <c r="W59" s="52"/>
      <c r="X59" s="52"/>
      <c r="Y59" s="52"/>
    </row>
    <row r="60" spans="1:27" s="174" customFormat="1" ht="8" x14ac:dyDescent="0.2">
      <c r="A60" s="52"/>
      <c r="B60" s="52"/>
      <c r="C60" s="52"/>
      <c r="D60" s="52"/>
      <c r="E60" s="52"/>
      <c r="F60" s="52"/>
      <c r="G60" s="52" t="str">
        <v>kg/ha</v>
      </c>
      <c r="H60" s="52" t="str">
        <v>kg/ha</v>
      </c>
      <c r="I60" s="52"/>
      <c r="J60" s="52"/>
      <c r="K60" s="52"/>
      <c r="L60" s="52"/>
      <c r="M60" s="52"/>
      <c r="N60" s="52"/>
      <c r="O60" s="52"/>
      <c r="P60" s="52"/>
      <c r="Q60" s="52"/>
      <c r="R60" s="52"/>
      <c r="S60" s="52"/>
      <c r="T60" s="52"/>
      <c r="U60" s="52"/>
      <c r="V60" s="52"/>
      <c r="W60" s="52"/>
      <c r="X60" s="52"/>
      <c r="Y60" s="52"/>
    </row>
    <row r="61" spans="1:27" s="174" customFormat="1" ht="8" x14ac:dyDescent="0.2">
      <c r="A61" s="52"/>
      <c r="B61" s="52"/>
      <c r="C61" s="52"/>
      <c r="D61" s="52"/>
      <c r="E61" s="52"/>
      <c r="F61" s="52"/>
      <c r="G61" s="52" t="str">
        <v>kg/t</v>
      </c>
      <c r="H61" s="52" t="str">
        <v>kg/t</v>
      </c>
      <c r="I61" s="52"/>
      <c r="J61" s="52"/>
      <c r="K61" s="52"/>
      <c r="L61" s="52"/>
      <c r="M61" s="52"/>
      <c r="N61" s="52"/>
      <c r="O61" s="52"/>
      <c r="P61" s="52"/>
      <c r="Q61" s="52"/>
      <c r="R61" s="52"/>
      <c r="S61" s="52"/>
      <c r="T61" s="52"/>
      <c r="U61" s="52"/>
      <c r="V61" s="52"/>
      <c r="W61" s="52"/>
      <c r="X61" s="52"/>
      <c r="Y61" s="52"/>
    </row>
    <row r="62" spans="1:27" s="174" customFormat="1" ht="8" x14ac:dyDescent="0.2">
      <c r="A62" s="52"/>
      <c r="B62" s="52"/>
      <c r="C62" s="52"/>
      <c r="D62" s="52"/>
      <c r="E62" s="52"/>
      <c r="F62" s="52"/>
      <c r="G62" s="52" t="str">
        <v>lb/a</v>
      </c>
      <c r="H62" s="52" t="str">
        <v>lb/a</v>
      </c>
      <c r="I62" s="52"/>
      <c r="J62" s="52"/>
      <c r="K62" s="52"/>
      <c r="L62" s="52"/>
      <c r="M62" s="52"/>
      <c r="N62" s="52"/>
      <c r="O62" s="52"/>
      <c r="P62" s="52"/>
      <c r="Q62" s="52"/>
      <c r="R62" s="52"/>
      <c r="S62" s="52"/>
      <c r="T62" s="52"/>
      <c r="U62" s="52"/>
      <c r="V62" s="52"/>
      <c r="W62" s="52"/>
      <c r="X62" s="52"/>
      <c r="Y62" s="52"/>
    </row>
    <row r="63" spans="1:27" s="174" customFormat="1" ht="8" x14ac:dyDescent="0.2">
      <c r="A63" s="52"/>
      <c r="B63" s="52"/>
      <c r="C63" s="52"/>
      <c r="D63" s="52"/>
      <c r="E63" s="52"/>
      <c r="F63" s="52"/>
      <c r="G63" s="52" t="str">
        <v>mg/g</v>
      </c>
      <c r="H63" s="52" t="str">
        <v>mg/g</v>
      </c>
      <c r="I63" s="52"/>
      <c r="J63" s="52"/>
      <c r="K63" s="52"/>
      <c r="L63" s="52"/>
      <c r="M63" s="52"/>
      <c r="N63" s="52"/>
      <c r="O63" s="52"/>
      <c r="P63" s="52"/>
      <c r="Q63" s="52"/>
      <c r="R63" s="52"/>
      <c r="S63" s="52"/>
      <c r="T63" s="52"/>
      <c r="U63" s="52"/>
      <c r="V63" s="52"/>
      <c r="W63" s="52"/>
      <c r="X63" s="52"/>
      <c r="Y63" s="52"/>
    </row>
    <row r="64" spans="1:27" s="174" customFormat="1" ht="8" x14ac:dyDescent="0.2">
      <c r="A64" s="52"/>
      <c r="B64" s="52"/>
      <c r="C64" s="52"/>
      <c r="D64" s="52"/>
      <c r="E64" s="52"/>
      <c r="F64" s="52"/>
      <c r="G64" s="52" t="str">
        <v>mg/kg</v>
      </c>
      <c r="H64" s="52" t="str">
        <v>mg/kg</v>
      </c>
      <c r="I64" s="52"/>
      <c r="J64" s="52"/>
      <c r="K64" s="52"/>
      <c r="L64" s="52"/>
      <c r="M64" s="52"/>
      <c r="N64" s="52"/>
      <c r="O64" s="52"/>
      <c r="P64" s="52"/>
      <c r="Q64" s="52"/>
      <c r="R64" s="52"/>
      <c r="S64" s="52"/>
      <c r="T64" s="52"/>
      <c r="U64" s="52"/>
      <c r="V64" s="52"/>
      <c r="W64" s="52"/>
      <c r="X64" s="52"/>
      <c r="Y64" s="52"/>
    </row>
    <row r="65" spans="1:25" s="174" customFormat="1" ht="8" x14ac:dyDescent="0.2">
      <c r="A65" s="52"/>
      <c r="B65" s="52"/>
      <c r="C65" s="52"/>
      <c r="D65" s="52"/>
      <c r="E65" s="52"/>
      <c r="F65" s="52"/>
      <c r="G65" s="52" t="str">
        <v>ppm</v>
      </c>
      <c r="H65" s="52" t="str">
        <v>ppm</v>
      </c>
      <c r="I65" s="52"/>
      <c r="J65" s="52"/>
      <c r="K65" s="52"/>
      <c r="L65" s="52"/>
      <c r="M65" s="52"/>
      <c r="N65" s="52"/>
      <c r="O65" s="52"/>
      <c r="P65" s="52"/>
      <c r="Q65" s="52"/>
      <c r="R65" s="52"/>
      <c r="S65" s="52"/>
      <c r="T65" s="52"/>
      <c r="U65" s="52"/>
      <c r="V65" s="52"/>
      <c r="W65" s="52"/>
      <c r="X65" s="52"/>
      <c r="Y65" s="52"/>
    </row>
    <row r="66" spans="1:25" x14ac:dyDescent="0.35">
      <c r="A66" s="5"/>
      <c r="B66" s="5"/>
      <c r="C66" s="5"/>
      <c r="D66" s="5"/>
      <c r="E66" s="5"/>
      <c r="F66" s="5"/>
      <c r="G66" s="5"/>
      <c r="H66" s="5"/>
      <c r="I66" s="5"/>
      <c r="J66" s="5"/>
      <c r="K66" s="5"/>
      <c r="L66" s="5"/>
      <c r="M66" s="5"/>
      <c r="N66" s="5"/>
      <c r="O66" s="5"/>
      <c r="P66" s="5"/>
      <c r="Q66" s="5"/>
      <c r="R66" s="5"/>
      <c r="V66" s="5"/>
      <c r="W66" s="5"/>
      <c r="X66" s="5"/>
      <c r="Y66" s="5"/>
    </row>
    <row r="67" spans="1:25" x14ac:dyDescent="0.35">
      <c r="A67" s="5"/>
      <c r="B67" s="5"/>
      <c r="C67" s="5"/>
      <c r="D67" s="5"/>
      <c r="E67" s="5"/>
      <c r="F67" s="5"/>
      <c r="G67" s="5"/>
      <c r="H67" s="5"/>
      <c r="I67" s="5"/>
      <c r="J67" s="5"/>
      <c r="K67" s="5"/>
      <c r="L67" s="5"/>
      <c r="M67" s="5"/>
      <c r="N67" s="5"/>
      <c r="O67" s="5"/>
      <c r="P67" s="5"/>
      <c r="Q67" s="5"/>
      <c r="R67" s="5"/>
      <c r="V67" s="5"/>
      <c r="W67" s="5"/>
      <c r="X67" s="5"/>
      <c r="Y67" s="5"/>
    </row>
    <row r="68" spans="1:25" x14ac:dyDescent="0.35">
      <c r="A68" s="5"/>
      <c r="B68" s="5"/>
      <c r="C68" s="5"/>
      <c r="D68" s="5"/>
      <c r="E68" s="5"/>
      <c r="F68" s="5"/>
      <c r="G68" s="5"/>
      <c r="H68" s="5"/>
      <c r="I68" s="5"/>
      <c r="J68" s="5"/>
      <c r="K68" s="5"/>
      <c r="L68" s="5"/>
      <c r="M68" s="5"/>
      <c r="N68" s="5"/>
      <c r="O68" s="5"/>
      <c r="P68" s="5"/>
      <c r="Q68" s="5"/>
      <c r="R68" s="5"/>
      <c r="V68" s="5"/>
      <c r="W68" s="5"/>
      <c r="X68" s="5"/>
      <c r="Y68" s="5"/>
    </row>
    <row r="69" spans="1:25" x14ac:dyDescent="0.35">
      <c r="A69" s="5"/>
      <c r="B69" s="5"/>
      <c r="C69" s="5"/>
      <c r="D69" s="5"/>
      <c r="E69" s="5"/>
      <c r="F69" s="5"/>
      <c r="G69" s="5"/>
      <c r="H69" s="5"/>
      <c r="I69" s="5"/>
      <c r="J69" s="5"/>
      <c r="K69" s="5"/>
      <c r="L69" s="5"/>
      <c r="M69" s="5"/>
      <c r="N69" s="5"/>
      <c r="O69" s="5"/>
      <c r="P69" s="5"/>
      <c r="Q69" s="5"/>
      <c r="R69" s="5"/>
      <c r="V69" s="5"/>
      <c r="W69" s="5"/>
      <c r="X69" s="5"/>
      <c r="Y69" s="5"/>
    </row>
    <row r="70" spans="1:25" x14ac:dyDescent="0.35">
      <c r="A70" s="5"/>
      <c r="B70" s="5"/>
      <c r="C70" s="5"/>
      <c r="D70" s="5"/>
      <c r="E70" s="5"/>
      <c r="F70" s="5"/>
      <c r="G70" s="5"/>
      <c r="H70" s="5"/>
      <c r="I70" s="5"/>
      <c r="J70" s="5"/>
      <c r="K70" s="5"/>
      <c r="L70" s="5"/>
      <c r="M70" s="5"/>
      <c r="N70" s="5"/>
      <c r="O70" s="5"/>
      <c r="P70" s="5"/>
      <c r="Q70" s="5"/>
      <c r="R70" s="5"/>
      <c r="V70" s="5"/>
      <c r="W70" s="5"/>
      <c r="X70" s="5"/>
      <c r="Y70" s="5"/>
    </row>
    <row r="71" spans="1:25" x14ac:dyDescent="0.35">
      <c r="A71" s="5"/>
      <c r="B71" s="5"/>
      <c r="C71" s="5"/>
      <c r="D71" s="5"/>
      <c r="E71" s="5"/>
      <c r="F71" s="5"/>
      <c r="G71" s="5"/>
      <c r="H71" s="5"/>
      <c r="I71" s="5"/>
      <c r="J71" s="5"/>
      <c r="K71" s="5"/>
      <c r="L71" s="5"/>
      <c r="M71" s="5"/>
      <c r="N71" s="5"/>
      <c r="O71" s="5"/>
      <c r="P71" s="5"/>
      <c r="Q71" s="5"/>
      <c r="R71" s="5"/>
      <c r="V71" s="5"/>
      <c r="W71" s="5"/>
      <c r="X71" s="5"/>
      <c r="Y71" s="5"/>
    </row>
    <row r="72" spans="1:25" x14ac:dyDescent="0.35">
      <c r="A72" s="5"/>
      <c r="B72" s="5"/>
      <c r="C72" s="5"/>
      <c r="D72" s="5"/>
      <c r="E72" s="5"/>
      <c r="F72" s="5"/>
      <c r="G72" s="5"/>
      <c r="H72" s="5"/>
      <c r="I72" s="5"/>
      <c r="J72" s="5"/>
      <c r="K72" s="5"/>
      <c r="L72" s="5"/>
      <c r="M72" s="5"/>
      <c r="N72" s="5"/>
      <c r="O72" s="5"/>
      <c r="P72" s="5"/>
      <c r="Q72" s="5"/>
      <c r="R72" s="5"/>
      <c r="V72" s="5"/>
      <c r="W72" s="5"/>
      <c r="X72" s="5"/>
      <c r="Y72" s="5"/>
    </row>
  </sheetData>
  <sheetProtection formatColumns="0" formatRows="0" selectLockedCells="1"/>
  <autoFilter ref="C32:R37" xr:uid="{AC973CE9-7144-4FC9-92AF-B2A29CB95724}">
    <filterColumn colId="1" showButton="0"/>
    <filterColumn colId="2" showButton="0"/>
    <filterColumn colId="3" showButton="0"/>
    <filterColumn colId="4" showButton="0"/>
    <filterColumn colId="5" showButton="0"/>
    <filterColumn colId="7" hiddenButton="1" showButton="0"/>
    <filterColumn colId="8" showButton="0"/>
    <filterColumn colId="9" showButton="0"/>
    <filterColumn colId="11" showButton="0"/>
    <filterColumn colId="12" showButton="0"/>
    <filterColumn colId="13" hiddenButton="1" showButton="0"/>
    <filterColumn colId="14" hiddenButton="1" showButton="0"/>
    <filterColumn colId="15" showButton="0"/>
  </autoFilter>
  <mergeCells count="2">
    <mergeCell ref="B3:C3"/>
    <mergeCell ref="B1:N1"/>
  </mergeCells>
  <conditionalFormatting sqref="K34">
    <cfRule type="expression" dxfId="379" priority="7">
      <formula>AND(COUNTA(K$5:K$30)&gt;0,ISBLANK(K$34))</formula>
    </cfRule>
  </conditionalFormatting>
  <conditionalFormatting sqref="G33:R33">
    <cfRule type="expression" dxfId="378" priority="4">
      <formula>AND(COUNT(G5:G30)&gt;0,ISBLANK(G33))</formula>
    </cfRule>
  </conditionalFormatting>
  <conditionalFormatting sqref="G5:R30">
    <cfRule type="expression" dxfId="377" priority="3">
      <formula>IF(NOT(ISBLANK(G$4))*NOT(ISBLANK($A5))*ISBLANK(G5),TRUE(),FALSE())</formula>
    </cfRule>
  </conditionalFormatting>
  <conditionalFormatting sqref="G33:R33">
    <cfRule type="expression" dxfId="376" priority="687">
      <formula>NOT(ISBLANK(G$33))*(COUNTIF(G$54:G$71,G$33)=0)</formula>
    </cfRule>
  </conditionalFormatting>
  <conditionalFormatting sqref="A5:A30">
    <cfRule type="expression" dxfId="375" priority="1">
      <formula>NOT(ISBLANK(A5))*(COUNTIF(Site.ID,A5)=0)</formula>
    </cfRule>
  </conditionalFormatting>
  <conditionalFormatting sqref="A5:A30">
    <cfRule type="expression" dxfId="374" priority="675">
      <formula>ISBLANK(A5)*COUNTA($B5:$R5)&gt;0</formula>
    </cfRule>
  </conditionalFormatting>
  <dataValidations count="8">
    <dataValidation type="custom" allowBlank="1" showInputMessage="1" showErrorMessage="1" errorTitle="Texture" error="Textures add up to &gt;100%" sqref="D5:F30" xr:uid="{82F85EEF-42E1-470A-9A8F-7673E552E45E}">
      <formula1>($D5+$E5+$F5)&lt;=101</formula1>
    </dataValidation>
    <dataValidation type="custom" allowBlank="1" showInputMessage="1" showErrorMessage="1" error="Upper should be less than lower." sqref="B5:B30" xr:uid="{5E9A9F18-96D0-4297-B103-AF1367CF2124}">
      <formula1>B5&lt;=C5</formula1>
    </dataValidation>
    <dataValidation type="custom" allowBlank="1" showInputMessage="1" showErrorMessage="1" error="Lower should be less than or equal to upper." sqref="C5:C30" xr:uid="{FB4CDD76-BE32-47DC-82D0-6FEAB86B357B}">
      <formula1>C5&gt;=B5</formula1>
    </dataValidation>
    <dataValidation type="decimal" errorStyle="warning" allowBlank="1" showInputMessage="1" showErrorMessage="1" error="1) Should be a number_x000a_2) Check magnitude" sqref="G5:R30" xr:uid="{3BDC7112-DB97-44B9-8DAA-9FDBCB885006}">
      <formula1>-10000</formula1>
      <formula2>10000</formula2>
    </dataValidation>
    <dataValidation type="list" allowBlank="1" showInputMessage="1" showErrorMessage="1" sqref="G34:R34" xr:uid="{6C165337-F42F-403A-BEA1-4C938A735DA5}">
      <formula1>_xlfn.ANCHORARRAY(G$40)</formula1>
    </dataValidation>
    <dataValidation type="list" allowBlank="1" showInputMessage="1" showErrorMessage="1" sqref="A5:A30" xr:uid="{04297DE4-2AEC-4302-9E5C-B476DB483793}">
      <formula1>Site.ID</formula1>
    </dataValidation>
    <dataValidation type="list" allowBlank="1" showInputMessage="1" showErrorMessage="1" sqref="G33:R33" xr:uid="{DBC146C0-7F80-45A0-9B43-B6418923418F}">
      <formula1>_xlfn.ANCHORARRAY(G$54)</formula1>
    </dataValidation>
    <dataValidation type="list" allowBlank="1" showInputMessage="1" showErrorMessage="1" prompt="Please select a variable" sqref="G4:R4" xr:uid="{26442BA2-9FE5-4F96-B825-988294A6F8A8}">
      <formula1>Soil.Vars.Display_Name</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C9F21DD-FF4F-437C-BEE2-4E7F615E477F}">
          <x14:formula1>
            <xm:f>_xlfn.ANCHORARRAY(Site!#REF!)</xm:f>
          </x14:formula1>
          <xm:sqref>A31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A285D-7178-471F-9616-6C64AA7E1A41}">
  <sheetPr codeName="Sheet14">
    <tabColor theme="1"/>
  </sheetPr>
  <dimension ref="A1:AU40"/>
  <sheetViews>
    <sheetView workbookViewId="0">
      <selection activeCell="B9" sqref="B9"/>
    </sheetView>
  </sheetViews>
  <sheetFormatPr defaultColWidth="8.81640625" defaultRowHeight="10.5" x14ac:dyDescent="0.25"/>
  <cols>
    <col min="1" max="1" width="25.453125" style="3" customWidth="1"/>
    <col min="2" max="25" width="8.81640625" style="3"/>
    <col min="26" max="26" width="12.81640625" style="3" bestFit="1" customWidth="1"/>
    <col min="27" max="16384" width="8.81640625" style="3"/>
  </cols>
  <sheetData>
    <row r="1" spans="1:47" s="279" customFormat="1" ht="21" x14ac:dyDescent="0.25">
      <c r="A1" s="279" t="str" cm="1">
        <f t="array" ref="A1:R1">Site.Soils!A35:R35</f>
        <v>Site.ID</v>
      </c>
      <c r="B1" s="279" t="str">
        <v>Soil.Upper</v>
      </c>
      <c r="C1" s="279" t="str">
        <v>Soil.Lower</v>
      </c>
      <c r="D1" s="279" t="str">
        <v>SND</v>
      </c>
      <c r="E1" s="279" t="str">
        <v>SLT</v>
      </c>
      <c r="F1" s="279" t="str">
        <v>CLY</v>
      </c>
      <c r="G1" s="279" t="str">
        <v>Soil.AP</v>
      </c>
      <c r="H1" s="279" t="str">
        <v>Soil.AN</v>
      </c>
      <c r="I1" s="279" t="str">
        <v>Soil.BD</v>
      </c>
      <c r="J1" s="279" t="str">
        <v/>
      </c>
      <c r="K1" s="279" t="str">
        <v/>
      </c>
      <c r="L1" s="279" t="str">
        <v/>
      </c>
      <c r="M1" s="279" t="str">
        <v/>
      </c>
      <c r="N1" s="279" t="str">
        <v/>
      </c>
      <c r="O1" s="279" t="str">
        <v/>
      </c>
      <c r="P1" s="279" t="str">
        <v/>
      </c>
      <c r="Q1" s="279" t="str">
        <v/>
      </c>
      <c r="R1" s="279" t="str">
        <v/>
      </c>
      <c r="S1" s="279" t="str" cm="1">
        <f t="array" ref="S1:AG1">Site.Soils!D36:R36</f>
        <v>SND.Unit</v>
      </c>
      <c r="T1" s="279" t="str">
        <v>SLT.Unit</v>
      </c>
      <c r="U1" s="279" t="str">
        <v>CLY.Unit</v>
      </c>
      <c r="V1" s="279" t="str">
        <v>Soil.AP.Unit</v>
      </c>
      <c r="W1" s="279" t="str">
        <v>Soil.AN.Unit</v>
      </c>
      <c r="X1" s="279" t="str">
        <v>Soil.BD.Unit</v>
      </c>
      <c r="Y1" s="279" t="str">
        <v/>
      </c>
      <c r="Z1" s="279" t="str">
        <v/>
      </c>
      <c r="AA1" s="279" t="str">
        <v/>
      </c>
      <c r="AB1" s="279" t="str">
        <v/>
      </c>
      <c r="AC1" s="279" t="str">
        <v/>
      </c>
      <c r="AD1" s="279" t="str">
        <v/>
      </c>
      <c r="AE1" s="279" t="str">
        <v/>
      </c>
      <c r="AF1" s="279" t="str">
        <v/>
      </c>
      <c r="AG1" s="279" t="str">
        <v/>
      </c>
      <c r="AH1" s="279" t="str" cm="1">
        <f t="array" ref="AH1:AS1">Site.Soils!G37:R37</f>
        <v>Soil.AP.Method</v>
      </c>
      <c r="AI1" s="279" t="str">
        <v>Soil.N.Method</v>
      </c>
      <c r="AJ1" s="279" t="str">
        <v>Soil.BD.Method</v>
      </c>
      <c r="AK1" s="279" t="str">
        <v/>
      </c>
      <c r="AL1" s="279" t="str">
        <v/>
      </c>
      <c r="AM1" s="279" t="str">
        <v/>
      </c>
      <c r="AN1" s="279" t="str">
        <v/>
      </c>
      <c r="AO1" s="279" t="str">
        <v/>
      </c>
      <c r="AP1" s="279" t="str">
        <v/>
      </c>
      <c r="AQ1" s="279" t="str">
        <v/>
      </c>
      <c r="AR1" s="279" t="str">
        <v/>
      </c>
      <c r="AS1" s="279" t="str">
        <v/>
      </c>
    </row>
    <row r="2" spans="1:47" s="279" customFormat="1" x14ac:dyDescent="0.25">
      <c r="A2" s="3" t="str" cm="1">
        <f t="array" ref="A2:R2">IFERROR(_xlfn._xlws.FILTER(Site.Soils!A5:R30 &amp; "",Site.Soils!A5:A30&lt;&gt;""),"")</f>
        <v>District Agricultural Training Centre</v>
      </c>
      <c r="B2" s="3" t="str">
        <v/>
      </c>
      <c r="C2" s="3" t="str">
        <v/>
      </c>
      <c r="D2" s="3" t="str">
        <v/>
      </c>
      <c r="E2" s="3" t="str">
        <v/>
      </c>
      <c r="F2" s="3" t="str">
        <v/>
      </c>
      <c r="G2" s="3" t="str">
        <v>45</v>
      </c>
      <c r="H2" s="3" t="str">
        <v>33</v>
      </c>
      <c r="I2" s="3" t="str">
        <v>4</v>
      </c>
      <c r="J2" s="3" t="str">
        <v/>
      </c>
      <c r="K2" s="3" t="str">
        <v/>
      </c>
      <c r="L2" s="3" t="str">
        <v/>
      </c>
      <c r="M2" s="3" t="str">
        <v/>
      </c>
      <c r="N2" s="3" t="str">
        <v/>
      </c>
      <c r="O2" s="3" t="str">
        <v/>
      </c>
      <c r="P2" s="3" t="str">
        <v/>
      </c>
      <c r="Q2" s="3" t="str">
        <v/>
      </c>
      <c r="R2" s="3" t="str">
        <v/>
      </c>
      <c r="S2" s="279" t="str" cm="1">
        <f t="array" ref="S2:AG2">IF(ISBLANK(A2),"",Site.Soils!D$33:R$33 &amp; "")</f>
        <v>%</v>
      </c>
      <c r="T2" s="279" t="str">
        <v>%</v>
      </c>
      <c r="U2" s="279" t="str">
        <v>%</v>
      </c>
      <c r="V2" s="279" t="str">
        <v>ppm</v>
      </c>
      <c r="W2" s="279" t="str">
        <v>mg/g</v>
      </c>
      <c r="X2" s="279" t="str">
        <v>t/m3</v>
      </c>
      <c r="Y2" s="279" t="str">
        <v/>
      </c>
      <c r="Z2" s="279" t="str">
        <v/>
      </c>
      <c r="AA2" s="279" t="str">
        <v/>
      </c>
      <c r="AB2" s="279" t="str">
        <v/>
      </c>
      <c r="AC2" s="279" t="str">
        <v/>
      </c>
      <c r="AD2" s="279" t="str">
        <v/>
      </c>
      <c r="AE2" s="279" t="str">
        <v/>
      </c>
      <c r="AF2" s="279" t="str">
        <v/>
      </c>
      <c r="AG2" s="279" t="str">
        <v/>
      </c>
      <c r="AH2" s="279" t="str" cm="1">
        <f t="array" ref="AH2:AU2">IF(ISBLANK(A2),"",Site.Soils!G34:T34 &amp; "")</f>
        <v/>
      </c>
      <c r="AI2" s="279" t="str">
        <v/>
      </c>
      <c r="AJ2" s="279" t="str">
        <v/>
      </c>
      <c r="AK2" s="279" t="str">
        <v/>
      </c>
      <c r="AL2" s="279" t="str">
        <v/>
      </c>
      <c r="AM2" s="279" t="str">
        <v/>
      </c>
      <c r="AN2" s="279" t="str">
        <v/>
      </c>
      <c r="AO2" s="279" t="str">
        <v/>
      </c>
      <c r="AP2" s="279" t="str">
        <v/>
      </c>
      <c r="AQ2" s="279" t="str">
        <v/>
      </c>
      <c r="AR2" s="279" t="str">
        <v/>
      </c>
      <c r="AS2" s="279" t="str">
        <v/>
      </c>
      <c r="AT2" s="279" t="str">
        <v/>
      </c>
      <c r="AU2" s="279" t="str">
        <v/>
      </c>
    </row>
    <row r="3" spans="1:47" x14ac:dyDescent="0.25">
      <c r="S3" s="279"/>
      <c r="T3" s="279"/>
      <c r="U3" s="279"/>
      <c r="V3" s="279"/>
      <c r="W3" s="279"/>
      <c r="X3" s="279"/>
      <c r="Y3" s="279"/>
      <c r="Z3" s="279"/>
      <c r="AA3" s="279"/>
      <c r="AB3" s="279"/>
      <c r="AC3" s="279"/>
      <c r="AD3" s="279"/>
      <c r="AE3" s="279"/>
      <c r="AF3" s="279"/>
      <c r="AG3" s="279"/>
      <c r="AH3" s="279"/>
      <c r="AI3" s="279"/>
      <c r="AJ3" s="279"/>
    </row>
    <row r="4" spans="1:47" x14ac:dyDescent="0.25">
      <c r="S4" s="279"/>
      <c r="T4" s="279"/>
      <c r="U4" s="279"/>
      <c r="V4" s="279"/>
      <c r="W4" s="279"/>
      <c r="X4" s="279"/>
      <c r="Y4" s="279"/>
      <c r="Z4" s="279"/>
      <c r="AA4" s="279"/>
      <c r="AB4" s="279"/>
      <c r="AC4" s="279"/>
      <c r="AD4" s="279"/>
      <c r="AE4" s="279"/>
      <c r="AF4" s="279"/>
      <c r="AG4" s="279"/>
      <c r="AH4" s="279"/>
      <c r="AI4" s="279"/>
      <c r="AJ4" s="279"/>
    </row>
    <row r="5" spans="1:47" x14ac:dyDescent="0.25">
      <c r="S5" s="279"/>
      <c r="T5" s="279"/>
      <c r="U5" s="279"/>
      <c r="V5" s="279"/>
      <c r="W5" s="279"/>
      <c r="X5" s="279"/>
      <c r="Y5" s="279"/>
      <c r="Z5" s="279"/>
      <c r="AA5" s="279"/>
      <c r="AB5" s="279"/>
      <c r="AC5" s="279"/>
      <c r="AD5" s="279"/>
      <c r="AE5" s="279"/>
      <c r="AF5" s="279"/>
      <c r="AG5" s="279"/>
      <c r="AH5" s="279"/>
      <c r="AI5" s="279"/>
      <c r="AJ5" s="279"/>
    </row>
    <row r="6" spans="1:47" x14ac:dyDescent="0.25">
      <c r="S6" s="279"/>
      <c r="T6" s="279"/>
      <c r="U6" s="279"/>
      <c r="V6" s="279"/>
      <c r="W6" s="279"/>
      <c r="X6" s="279"/>
      <c r="Y6" s="279"/>
      <c r="Z6" s="279"/>
      <c r="AA6" s="279"/>
      <c r="AB6" s="279"/>
      <c r="AC6" s="279"/>
      <c r="AD6" s="279"/>
      <c r="AE6" s="279"/>
      <c r="AF6" s="279"/>
      <c r="AG6" s="279"/>
      <c r="AH6" s="279"/>
      <c r="AI6" s="279"/>
      <c r="AJ6" s="279"/>
    </row>
    <row r="7" spans="1:47" x14ac:dyDescent="0.25">
      <c r="S7" s="279"/>
      <c r="T7" s="279"/>
      <c r="U7" s="279"/>
      <c r="V7" s="279"/>
      <c r="W7" s="279"/>
      <c r="X7" s="279"/>
      <c r="Y7" s="279"/>
      <c r="Z7" s="279"/>
      <c r="AA7" s="279"/>
      <c r="AB7" s="279"/>
      <c r="AC7" s="279"/>
      <c r="AD7" s="279"/>
      <c r="AE7" s="279"/>
      <c r="AF7" s="279"/>
      <c r="AG7" s="279"/>
      <c r="AH7" s="279"/>
      <c r="AI7" s="279"/>
      <c r="AJ7" s="279"/>
    </row>
    <row r="8" spans="1:47" x14ac:dyDescent="0.25">
      <c r="S8" s="279"/>
      <c r="T8" s="279"/>
      <c r="U8" s="279"/>
      <c r="V8" s="279"/>
      <c r="W8" s="279"/>
      <c r="X8" s="279"/>
      <c r="Y8" s="279"/>
      <c r="Z8" s="279"/>
      <c r="AA8" s="279"/>
      <c r="AB8" s="279"/>
      <c r="AC8" s="279"/>
      <c r="AD8" s="279"/>
      <c r="AE8" s="279"/>
      <c r="AF8" s="279"/>
      <c r="AG8" s="279"/>
      <c r="AH8" s="279"/>
      <c r="AI8" s="279"/>
      <c r="AJ8" s="279"/>
    </row>
    <row r="9" spans="1:47" x14ac:dyDescent="0.25">
      <c r="S9" s="279"/>
      <c r="T9" s="279"/>
      <c r="U9" s="279"/>
      <c r="V9" s="279"/>
      <c r="W9" s="279"/>
      <c r="X9" s="279"/>
      <c r="Y9" s="279"/>
      <c r="Z9" s="279"/>
      <c r="AA9" s="279"/>
      <c r="AB9" s="279"/>
      <c r="AC9" s="279"/>
      <c r="AD9" s="279"/>
      <c r="AE9" s="279"/>
      <c r="AF9" s="279"/>
      <c r="AG9" s="279"/>
      <c r="AH9" s="279"/>
      <c r="AI9" s="279"/>
      <c r="AJ9" s="279"/>
    </row>
    <row r="10" spans="1:47" x14ac:dyDescent="0.25">
      <c r="S10" s="279"/>
      <c r="T10" s="279"/>
      <c r="U10" s="279"/>
      <c r="V10" s="279"/>
      <c r="W10" s="279"/>
      <c r="X10" s="279"/>
      <c r="Y10" s="279"/>
      <c r="Z10" s="279"/>
      <c r="AA10" s="279"/>
      <c r="AB10" s="279"/>
      <c r="AC10" s="279"/>
      <c r="AD10" s="279"/>
      <c r="AE10" s="279"/>
      <c r="AF10" s="279"/>
      <c r="AG10" s="279"/>
      <c r="AH10" s="279"/>
      <c r="AI10" s="279"/>
      <c r="AJ10" s="279"/>
    </row>
    <row r="11" spans="1:47" x14ac:dyDescent="0.25">
      <c r="S11" s="279"/>
      <c r="T11" s="279"/>
      <c r="U11" s="279"/>
      <c r="V11" s="279"/>
      <c r="W11" s="279"/>
      <c r="X11" s="279"/>
      <c r="Y11" s="279"/>
      <c r="Z11" s="279"/>
      <c r="AA11" s="279"/>
      <c r="AB11" s="279"/>
      <c r="AC11" s="279"/>
      <c r="AD11" s="279"/>
      <c r="AE11" s="279"/>
      <c r="AF11" s="279"/>
      <c r="AG11" s="279"/>
      <c r="AH11" s="279"/>
      <c r="AI11" s="279"/>
      <c r="AJ11" s="279"/>
    </row>
    <row r="12" spans="1:47" x14ac:dyDescent="0.25">
      <c r="S12" s="279"/>
      <c r="T12" s="279"/>
      <c r="U12" s="279"/>
      <c r="V12" s="279"/>
      <c r="W12" s="279"/>
      <c r="X12" s="279"/>
      <c r="Y12" s="279"/>
      <c r="Z12" s="279"/>
      <c r="AA12" s="279"/>
      <c r="AB12" s="279"/>
      <c r="AC12" s="279"/>
      <c r="AD12" s="279"/>
      <c r="AE12" s="279"/>
      <c r="AF12" s="279"/>
      <c r="AG12" s="279"/>
      <c r="AH12" s="279"/>
      <c r="AI12" s="279"/>
      <c r="AJ12" s="279"/>
    </row>
    <row r="13" spans="1:47" x14ac:dyDescent="0.25">
      <c r="S13" s="279"/>
      <c r="T13" s="279"/>
      <c r="U13" s="279"/>
      <c r="V13" s="279"/>
      <c r="W13" s="279"/>
      <c r="X13" s="279"/>
      <c r="Y13" s="279"/>
      <c r="Z13" s="279"/>
      <c r="AA13" s="279"/>
      <c r="AB13" s="279"/>
      <c r="AC13" s="279"/>
      <c r="AD13" s="279"/>
      <c r="AE13" s="279"/>
      <c r="AF13" s="279"/>
      <c r="AG13" s="279"/>
      <c r="AH13" s="279"/>
      <c r="AI13" s="279"/>
      <c r="AJ13" s="279"/>
    </row>
    <row r="14" spans="1:47" x14ac:dyDescent="0.25">
      <c r="S14" s="279"/>
      <c r="T14" s="279"/>
      <c r="U14" s="279"/>
      <c r="V14" s="279"/>
      <c r="W14" s="279"/>
      <c r="X14" s="279"/>
      <c r="Y14" s="279"/>
      <c r="Z14" s="279"/>
      <c r="AA14" s="279"/>
      <c r="AB14" s="279"/>
      <c r="AC14" s="279"/>
      <c r="AD14" s="279"/>
      <c r="AE14" s="279"/>
      <c r="AF14" s="279"/>
      <c r="AG14" s="279"/>
      <c r="AH14" s="279"/>
      <c r="AI14" s="279"/>
      <c r="AJ14" s="279"/>
    </row>
    <row r="15" spans="1:47" x14ac:dyDescent="0.25">
      <c r="S15" s="279"/>
      <c r="T15" s="279"/>
      <c r="U15" s="279"/>
      <c r="V15" s="279"/>
      <c r="W15" s="279"/>
      <c r="X15" s="279"/>
      <c r="Y15" s="279"/>
      <c r="Z15" s="279"/>
      <c r="AA15" s="279"/>
      <c r="AB15" s="279"/>
      <c r="AC15" s="279"/>
      <c r="AD15" s="279"/>
      <c r="AE15" s="279"/>
      <c r="AF15" s="279"/>
      <c r="AG15" s="279"/>
      <c r="AH15" s="279"/>
      <c r="AI15" s="279"/>
      <c r="AJ15" s="279"/>
    </row>
    <row r="16" spans="1:47" x14ac:dyDescent="0.25">
      <c r="S16" s="279"/>
      <c r="T16" s="279"/>
      <c r="U16" s="279"/>
      <c r="V16" s="279"/>
      <c r="W16" s="279"/>
      <c r="X16" s="279"/>
      <c r="Y16" s="279"/>
      <c r="Z16" s="279"/>
      <c r="AA16" s="279"/>
      <c r="AB16" s="279"/>
      <c r="AC16" s="279"/>
      <c r="AD16" s="279"/>
      <c r="AE16" s="279"/>
      <c r="AF16" s="279"/>
      <c r="AG16" s="279"/>
      <c r="AH16" s="279"/>
      <c r="AI16" s="279"/>
      <c r="AJ16" s="279"/>
    </row>
    <row r="17" spans="19:36" x14ac:dyDescent="0.25">
      <c r="S17" s="279"/>
      <c r="T17" s="279"/>
      <c r="U17" s="279"/>
      <c r="V17" s="279"/>
      <c r="W17" s="279"/>
      <c r="X17" s="279"/>
      <c r="Y17" s="279"/>
      <c r="Z17" s="279"/>
      <c r="AA17" s="279"/>
      <c r="AB17" s="279"/>
      <c r="AC17" s="279"/>
      <c r="AD17" s="279"/>
      <c r="AE17" s="279"/>
      <c r="AF17" s="279"/>
      <c r="AG17" s="279"/>
      <c r="AH17" s="279"/>
      <c r="AI17" s="279"/>
      <c r="AJ17" s="279"/>
    </row>
    <row r="18" spans="19:36" x14ac:dyDescent="0.25">
      <c r="S18" s="279"/>
      <c r="T18" s="279"/>
      <c r="U18" s="279"/>
      <c r="V18" s="279"/>
      <c r="W18" s="279"/>
      <c r="X18" s="279"/>
      <c r="Y18" s="279"/>
      <c r="Z18" s="279"/>
      <c r="AA18" s="279"/>
      <c r="AB18" s="279"/>
      <c r="AC18" s="279"/>
      <c r="AD18" s="279"/>
      <c r="AE18" s="279"/>
      <c r="AF18" s="279"/>
      <c r="AG18" s="279"/>
      <c r="AH18" s="279"/>
      <c r="AI18" s="279"/>
      <c r="AJ18" s="279"/>
    </row>
    <row r="19" spans="19:36" x14ac:dyDescent="0.25">
      <c r="S19" s="279"/>
      <c r="T19" s="279"/>
      <c r="U19" s="279"/>
      <c r="V19" s="279"/>
      <c r="W19" s="279"/>
      <c r="X19" s="279"/>
      <c r="Y19" s="279"/>
      <c r="Z19" s="279"/>
      <c r="AA19" s="279"/>
      <c r="AB19" s="279"/>
      <c r="AC19" s="279"/>
      <c r="AD19" s="279"/>
      <c r="AE19" s="279"/>
      <c r="AF19" s="279"/>
      <c r="AG19" s="279"/>
      <c r="AH19" s="279"/>
      <c r="AI19" s="279"/>
      <c r="AJ19" s="279"/>
    </row>
    <row r="20" spans="19:36" x14ac:dyDescent="0.25">
      <c r="S20" s="279"/>
      <c r="T20" s="279"/>
      <c r="U20" s="279"/>
      <c r="V20" s="279"/>
      <c r="W20" s="279"/>
      <c r="X20" s="279"/>
      <c r="Y20" s="279"/>
      <c r="Z20" s="279"/>
      <c r="AA20" s="279"/>
      <c r="AB20" s="279"/>
      <c r="AC20" s="279"/>
      <c r="AD20" s="279"/>
      <c r="AE20" s="279"/>
      <c r="AF20" s="279"/>
      <c r="AG20" s="279"/>
      <c r="AH20" s="279"/>
      <c r="AI20" s="279"/>
      <c r="AJ20" s="279"/>
    </row>
    <row r="21" spans="19:36" x14ac:dyDescent="0.25">
      <c r="S21" s="279"/>
      <c r="T21" s="279"/>
      <c r="U21" s="279"/>
      <c r="V21" s="279"/>
      <c r="W21" s="279"/>
      <c r="X21" s="279"/>
      <c r="Y21" s="279"/>
      <c r="Z21" s="279"/>
      <c r="AA21" s="279"/>
      <c r="AB21" s="279"/>
      <c r="AC21" s="279"/>
      <c r="AD21" s="279"/>
      <c r="AE21" s="279"/>
      <c r="AF21" s="279"/>
      <c r="AG21" s="279"/>
      <c r="AH21" s="279"/>
      <c r="AI21" s="279"/>
      <c r="AJ21" s="279"/>
    </row>
    <row r="22" spans="19:36" x14ac:dyDescent="0.25">
      <c r="S22" s="279"/>
      <c r="T22" s="279"/>
      <c r="U22" s="279"/>
      <c r="V22" s="279"/>
      <c r="W22" s="279"/>
      <c r="X22" s="279"/>
      <c r="Y22" s="279"/>
      <c r="Z22" s="279"/>
      <c r="AA22" s="279"/>
      <c r="AB22" s="279"/>
      <c r="AC22" s="279"/>
      <c r="AD22" s="279"/>
      <c r="AE22" s="279"/>
      <c r="AF22" s="279"/>
      <c r="AG22" s="279"/>
      <c r="AH22" s="279"/>
      <c r="AI22" s="279"/>
      <c r="AJ22" s="279"/>
    </row>
    <row r="23" spans="19:36" x14ac:dyDescent="0.25">
      <c r="S23" s="279"/>
      <c r="T23" s="279"/>
      <c r="U23" s="279"/>
      <c r="V23" s="279"/>
      <c r="W23" s="279"/>
      <c r="X23" s="279"/>
      <c r="Y23" s="279"/>
      <c r="Z23" s="279"/>
      <c r="AA23" s="279"/>
      <c r="AB23" s="279"/>
      <c r="AC23" s="279"/>
      <c r="AD23" s="279"/>
      <c r="AE23" s="279"/>
      <c r="AF23" s="279"/>
      <c r="AG23" s="279"/>
      <c r="AH23" s="279"/>
      <c r="AI23" s="279"/>
      <c r="AJ23" s="279"/>
    </row>
    <row r="24" spans="19:36" x14ac:dyDescent="0.25">
      <c r="S24" s="279"/>
      <c r="T24" s="279"/>
      <c r="U24" s="279"/>
      <c r="V24" s="279"/>
      <c r="W24" s="279"/>
      <c r="X24" s="279"/>
      <c r="Y24" s="279"/>
      <c r="Z24" s="279"/>
      <c r="AA24" s="279"/>
      <c r="AB24" s="279"/>
      <c r="AC24" s="279"/>
      <c r="AD24" s="279"/>
      <c r="AE24" s="279"/>
      <c r="AF24" s="279"/>
      <c r="AG24" s="279"/>
      <c r="AH24" s="279"/>
      <c r="AI24" s="279"/>
      <c r="AJ24" s="279"/>
    </row>
    <row r="25" spans="19:36" x14ac:dyDescent="0.25">
      <c r="S25" s="279"/>
      <c r="T25" s="279"/>
      <c r="U25" s="279"/>
      <c r="V25" s="279"/>
      <c r="W25" s="279"/>
      <c r="X25" s="279"/>
      <c r="Y25" s="279"/>
      <c r="Z25" s="279"/>
      <c r="AA25" s="279"/>
      <c r="AB25" s="279"/>
      <c r="AC25" s="279"/>
      <c r="AD25" s="279"/>
      <c r="AE25" s="279"/>
      <c r="AF25" s="279"/>
      <c r="AG25" s="279"/>
      <c r="AH25" s="279"/>
      <c r="AI25" s="279"/>
      <c r="AJ25" s="279"/>
    </row>
    <row r="26" spans="19:36" x14ac:dyDescent="0.25">
      <c r="S26" s="279"/>
      <c r="T26" s="279"/>
      <c r="U26" s="279"/>
      <c r="V26" s="279"/>
      <c r="W26" s="279"/>
      <c r="X26" s="279"/>
      <c r="Y26" s="279"/>
      <c r="Z26" s="279"/>
      <c r="AA26" s="279"/>
      <c r="AB26" s="279"/>
      <c r="AC26" s="279"/>
      <c r="AD26" s="279"/>
      <c r="AE26" s="279"/>
      <c r="AF26" s="279"/>
      <c r="AG26" s="279"/>
      <c r="AH26" s="279"/>
      <c r="AI26" s="279"/>
      <c r="AJ26" s="279"/>
    </row>
    <row r="27" spans="19:36" x14ac:dyDescent="0.25">
      <c r="S27" s="279"/>
      <c r="T27" s="279"/>
      <c r="U27" s="279"/>
      <c r="V27" s="279"/>
      <c r="W27" s="279"/>
      <c r="X27" s="279"/>
      <c r="Y27" s="279"/>
      <c r="Z27" s="279"/>
      <c r="AA27" s="279"/>
      <c r="AB27" s="279"/>
      <c r="AC27" s="279"/>
      <c r="AD27" s="279"/>
      <c r="AE27" s="279"/>
      <c r="AF27" s="279"/>
      <c r="AG27" s="279"/>
      <c r="AH27" s="279"/>
      <c r="AI27" s="279"/>
      <c r="AJ27" s="279"/>
    </row>
    <row r="28" spans="19:36" x14ac:dyDescent="0.25">
      <c r="S28" s="279"/>
      <c r="T28" s="279"/>
      <c r="U28" s="279"/>
      <c r="V28" s="279"/>
      <c r="W28" s="279"/>
      <c r="X28" s="279"/>
      <c r="Y28" s="279"/>
      <c r="Z28" s="279"/>
      <c r="AA28" s="279"/>
      <c r="AB28" s="279"/>
      <c r="AC28" s="279"/>
      <c r="AD28" s="279"/>
      <c r="AE28" s="279"/>
      <c r="AF28" s="279"/>
      <c r="AG28" s="279"/>
      <c r="AH28" s="279"/>
      <c r="AI28" s="279"/>
      <c r="AJ28" s="279"/>
    </row>
    <row r="29" spans="19:36" x14ac:dyDescent="0.25">
      <c r="S29" s="279"/>
      <c r="T29" s="279"/>
      <c r="U29" s="279"/>
      <c r="V29" s="279"/>
      <c r="W29" s="279"/>
      <c r="X29" s="279"/>
      <c r="Y29" s="279"/>
      <c r="Z29" s="279"/>
      <c r="AA29" s="279"/>
      <c r="AB29" s="279"/>
      <c r="AC29" s="279"/>
      <c r="AD29" s="279"/>
      <c r="AE29" s="279"/>
      <c r="AF29" s="279"/>
      <c r="AG29" s="279"/>
      <c r="AH29" s="279"/>
      <c r="AI29" s="279"/>
      <c r="AJ29" s="279"/>
    </row>
    <row r="30" spans="19:36" x14ac:dyDescent="0.25">
      <c r="S30" s="279"/>
      <c r="T30" s="279"/>
      <c r="U30" s="279"/>
      <c r="V30" s="279"/>
      <c r="W30" s="279"/>
      <c r="X30" s="279"/>
      <c r="Y30" s="279"/>
      <c r="Z30" s="279"/>
      <c r="AA30" s="279"/>
      <c r="AB30" s="279"/>
      <c r="AC30" s="279"/>
      <c r="AD30" s="279"/>
      <c r="AE30" s="279"/>
      <c r="AF30" s="279"/>
      <c r="AG30" s="279"/>
      <c r="AH30" s="279"/>
      <c r="AI30" s="279"/>
      <c r="AJ30" s="279"/>
    </row>
    <row r="31" spans="19:36" x14ac:dyDescent="0.25">
      <c r="S31" s="279"/>
      <c r="T31" s="279"/>
      <c r="U31" s="279"/>
      <c r="V31" s="279"/>
      <c r="W31" s="279"/>
      <c r="X31" s="279"/>
      <c r="Y31" s="279"/>
      <c r="Z31" s="279"/>
      <c r="AA31" s="279"/>
      <c r="AB31" s="279"/>
      <c r="AC31" s="279"/>
      <c r="AD31" s="279"/>
      <c r="AE31" s="279"/>
      <c r="AF31" s="279"/>
      <c r="AG31" s="279"/>
      <c r="AH31" s="279"/>
      <c r="AI31" s="279"/>
      <c r="AJ31" s="279"/>
    </row>
    <row r="32" spans="19:36" x14ac:dyDescent="0.25">
      <c r="S32" s="279"/>
      <c r="T32" s="279"/>
      <c r="U32" s="279"/>
      <c r="V32" s="279"/>
      <c r="W32" s="279"/>
      <c r="X32" s="279"/>
      <c r="Y32" s="279"/>
      <c r="Z32" s="279"/>
      <c r="AA32" s="279"/>
      <c r="AB32" s="279"/>
      <c r="AC32" s="279"/>
      <c r="AD32" s="279"/>
      <c r="AE32" s="279"/>
      <c r="AF32" s="279"/>
      <c r="AG32" s="279"/>
      <c r="AH32" s="279"/>
      <c r="AI32" s="279"/>
      <c r="AJ32" s="279"/>
    </row>
    <row r="33" spans="19:36" x14ac:dyDescent="0.25">
      <c r="S33" s="279"/>
      <c r="T33" s="279"/>
      <c r="U33" s="279"/>
      <c r="V33" s="279"/>
      <c r="W33" s="279"/>
      <c r="X33" s="279"/>
      <c r="Y33" s="279"/>
      <c r="Z33" s="279"/>
      <c r="AA33" s="279"/>
      <c r="AB33" s="279"/>
      <c r="AC33" s="279"/>
      <c r="AD33" s="279"/>
      <c r="AE33" s="279"/>
      <c r="AF33" s="279"/>
      <c r="AG33" s="279"/>
      <c r="AH33" s="279"/>
      <c r="AI33" s="279"/>
      <c r="AJ33" s="279"/>
    </row>
    <row r="34" spans="19:36" x14ac:dyDescent="0.25">
      <c r="S34" s="279"/>
      <c r="T34" s="279"/>
      <c r="U34" s="279"/>
      <c r="V34" s="279"/>
      <c r="W34" s="279"/>
      <c r="X34" s="279"/>
      <c r="Y34" s="279"/>
      <c r="Z34" s="279"/>
      <c r="AA34" s="279"/>
      <c r="AB34" s="279"/>
      <c r="AC34" s="279"/>
      <c r="AD34" s="279"/>
      <c r="AE34" s="279"/>
      <c r="AF34" s="279"/>
      <c r="AG34" s="279"/>
      <c r="AH34" s="279"/>
      <c r="AI34" s="279"/>
      <c r="AJ34" s="279"/>
    </row>
    <row r="35" spans="19:36" x14ac:dyDescent="0.25">
      <c r="S35" s="279"/>
      <c r="T35" s="279"/>
      <c r="U35" s="279"/>
      <c r="V35" s="279"/>
      <c r="W35" s="279"/>
      <c r="X35" s="279"/>
      <c r="Y35" s="279"/>
      <c r="Z35" s="279"/>
      <c r="AA35" s="279"/>
      <c r="AB35" s="279"/>
      <c r="AC35" s="279"/>
      <c r="AD35" s="279"/>
      <c r="AE35" s="279"/>
      <c r="AF35" s="279"/>
      <c r="AG35" s="279"/>
      <c r="AH35" s="279"/>
      <c r="AI35" s="279"/>
      <c r="AJ35" s="279"/>
    </row>
    <row r="36" spans="19:36" x14ac:dyDescent="0.25">
      <c r="S36" s="279"/>
      <c r="T36" s="279"/>
      <c r="U36" s="279"/>
      <c r="V36" s="279"/>
      <c r="W36" s="279"/>
      <c r="X36" s="279"/>
      <c r="Y36" s="279"/>
      <c r="Z36" s="279"/>
      <c r="AA36" s="279"/>
      <c r="AB36" s="279"/>
      <c r="AC36" s="279"/>
      <c r="AD36" s="279"/>
      <c r="AE36" s="279"/>
      <c r="AF36" s="279"/>
      <c r="AG36" s="279"/>
      <c r="AH36" s="279"/>
      <c r="AI36" s="279"/>
      <c r="AJ36" s="279"/>
    </row>
    <row r="37" spans="19:36" x14ac:dyDescent="0.25">
      <c r="S37" s="279"/>
      <c r="T37" s="279"/>
      <c r="U37" s="279"/>
      <c r="V37" s="279"/>
      <c r="W37" s="279"/>
      <c r="X37" s="279"/>
      <c r="Y37" s="279"/>
      <c r="Z37" s="279"/>
      <c r="AA37" s="279"/>
      <c r="AB37" s="279"/>
      <c r="AC37" s="279"/>
      <c r="AD37" s="279"/>
      <c r="AE37" s="279"/>
      <c r="AF37" s="279"/>
      <c r="AG37" s="279"/>
      <c r="AH37" s="279"/>
      <c r="AI37" s="279"/>
      <c r="AJ37" s="279"/>
    </row>
    <row r="38" spans="19:36" x14ac:dyDescent="0.25">
      <c r="S38" s="279"/>
      <c r="T38" s="279"/>
      <c r="U38" s="279"/>
      <c r="V38" s="279"/>
      <c r="W38" s="279"/>
      <c r="X38" s="279"/>
      <c r="Y38" s="279"/>
      <c r="Z38" s="279"/>
      <c r="AA38" s="279"/>
      <c r="AB38" s="279"/>
      <c r="AC38" s="279"/>
      <c r="AD38" s="279"/>
      <c r="AE38" s="279"/>
      <c r="AF38" s="279"/>
      <c r="AG38" s="279"/>
      <c r="AH38" s="279"/>
      <c r="AI38" s="279"/>
      <c r="AJ38" s="279"/>
    </row>
    <row r="39" spans="19:36" x14ac:dyDescent="0.25">
      <c r="S39" s="279"/>
      <c r="T39" s="279"/>
      <c r="U39" s="279"/>
      <c r="V39" s="279"/>
      <c r="W39" s="279"/>
      <c r="X39" s="279"/>
      <c r="Y39" s="279"/>
      <c r="Z39" s="279"/>
      <c r="AA39" s="279"/>
      <c r="AB39" s="279"/>
      <c r="AC39" s="279"/>
      <c r="AD39" s="279"/>
      <c r="AE39" s="279"/>
      <c r="AF39" s="279"/>
      <c r="AG39" s="279"/>
      <c r="AH39" s="279"/>
      <c r="AI39" s="279"/>
      <c r="AJ39" s="279"/>
    </row>
    <row r="40" spans="19:36" x14ac:dyDescent="0.25">
      <c r="S40" s="279"/>
      <c r="T40" s="279"/>
      <c r="U40" s="279"/>
      <c r="V40" s="279"/>
      <c r="W40" s="279"/>
      <c r="X40" s="279"/>
      <c r="Y40" s="279"/>
      <c r="Z40" s="279"/>
      <c r="AA40" s="279"/>
      <c r="AB40" s="279"/>
      <c r="AC40" s="279"/>
      <c r="AD40" s="279"/>
      <c r="AE40" s="279"/>
      <c r="AF40" s="279"/>
      <c r="AG40" s="279"/>
      <c r="AH40" s="279"/>
      <c r="AI40" s="279"/>
      <c r="AJ40" s="27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C2CAE-B708-4C2D-89C1-1F5367D7AB7E}">
  <sheetPr codeName="Sheet4">
    <tabColor theme="9" tint="0.39997558519241921"/>
  </sheetPr>
  <dimension ref="A1:Q42"/>
  <sheetViews>
    <sheetView topLeftCell="A5" zoomScale="160" zoomScaleNormal="160" workbookViewId="0">
      <selection activeCell="G7" sqref="G7"/>
    </sheetView>
  </sheetViews>
  <sheetFormatPr defaultRowHeight="14.5" x14ac:dyDescent="0.35"/>
  <cols>
    <col min="1" max="1" width="3.54296875" customWidth="1"/>
    <col min="2" max="2" width="18.453125" customWidth="1"/>
    <col min="3" max="3" width="36.453125" customWidth="1"/>
    <col min="4" max="4" width="3.54296875" customWidth="1"/>
  </cols>
  <sheetData>
    <row r="1" spans="1:17" ht="15" thickBot="1" x14ac:dyDescent="0.4">
      <c r="A1" s="246"/>
      <c r="B1" s="657" t="s">
        <v>657</v>
      </c>
      <c r="C1" s="657"/>
      <c r="D1" s="143"/>
      <c r="E1" s="5"/>
      <c r="F1" s="5"/>
      <c r="G1" s="5"/>
      <c r="H1" s="5"/>
      <c r="I1" s="5"/>
      <c r="J1" s="5"/>
      <c r="K1" s="5"/>
      <c r="L1" s="5"/>
      <c r="M1" s="5"/>
      <c r="N1" s="5"/>
      <c r="O1" s="5"/>
      <c r="P1" s="5"/>
      <c r="Q1" s="5"/>
    </row>
    <row r="2" spans="1:17" ht="5.25" customHeight="1" x14ac:dyDescent="0.35">
      <c r="A2" s="6"/>
      <c r="B2" s="39"/>
      <c r="C2" s="39"/>
      <c r="D2" s="7"/>
      <c r="E2" s="5"/>
      <c r="F2" s="5"/>
      <c r="G2" s="5"/>
      <c r="H2" s="5"/>
      <c r="I2" s="5"/>
      <c r="J2" s="5"/>
      <c r="K2" s="5"/>
      <c r="L2" s="5"/>
      <c r="M2" s="5"/>
      <c r="N2" s="5"/>
      <c r="O2" s="5"/>
      <c r="P2" s="5"/>
      <c r="Q2" s="5"/>
    </row>
    <row r="3" spans="1:17" x14ac:dyDescent="0.35">
      <c r="A3" s="93" t="s">
        <v>658</v>
      </c>
      <c r="B3" s="25" t="s">
        <v>659</v>
      </c>
      <c r="C3" s="183"/>
      <c r="D3" s="160"/>
      <c r="E3" s="5"/>
      <c r="F3" s="5"/>
      <c r="G3" s="5"/>
      <c r="H3" s="5"/>
      <c r="I3" s="5"/>
      <c r="J3" s="5"/>
      <c r="K3" s="5"/>
      <c r="L3" s="5"/>
      <c r="M3" s="5"/>
      <c r="N3" s="5"/>
      <c r="O3" s="5"/>
      <c r="P3" s="5"/>
      <c r="Q3" s="5"/>
    </row>
    <row r="4" spans="1:17" ht="5.25" customHeight="1" x14ac:dyDescent="0.35">
      <c r="A4" s="6"/>
      <c r="B4" s="39"/>
      <c r="C4" s="20"/>
      <c r="D4" s="7"/>
      <c r="E4" s="5"/>
      <c r="F4" s="5"/>
      <c r="G4" s="5"/>
      <c r="H4" s="5"/>
      <c r="I4" s="5"/>
      <c r="J4" s="5"/>
      <c r="K4" s="5"/>
      <c r="L4" s="5"/>
      <c r="M4" s="5"/>
      <c r="N4" s="5"/>
      <c r="O4" s="5"/>
      <c r="P4" s="5"/>
      <c r="Q4" s="5"/>
    </row>
    <row r="5" spans="1:17" x14ac:dyDescent="0.35">
      <c r="A5" s="6"/>
      <c r="B5" s="5"/>
      <c r="C5" s="41"/>
      <c r="D5" s="7"/>
      <c r="E5" s="5"/>
      <c r="F5" s="5"/>
      <c r="G5" s="5"/>
      <c r="H5" s="5"/>
      <c r="I5" s="5"/>
      <c r="J5" s="5"/>
      <c r="K5" s="5"/>
      <c r="L5" s="5"/>
      <c r="M5" s="5"/>
      <c r="N5" s="5"/>
      <c r="O5" s="5"/>
      <c r="P5" s="5"/>
      <c r="Q5" s="5"/>
    </row>
    <row r="6" spans="1:17" x14ac:dyDescent="0.35">
      <c r="A6" s="493" t="s">
        <v>13328</v>
      </c>
      <c r="B6" s="196" t="s">
        <v>10347</v>
      </c>
      <c r="C6" s="503"/>
      <c r="D6" s="7"/>
      <c r="E6" s="5"/>
      <c r="F6" s="5"/>
      <c r="G6" s="5"/>
      <c r="H6" s="5"/>
      <c r="I6" s="5"/>
      <c r="J6" s="5"/>
      <c r="K6" s="5"/>
      <c r="L6" s="5"/>
      <c r="M6" s="5"/>
      <c r="N6" s="5"/>
      <c r="O6" s="5"/>
      <c r="P6" s="5"/>
      <c r="Q6" s="5"/>
    </row>
    <row r="7" spans="1:17" ht="121" customHeight="1" x14ac:dyDescent="0.35">
      <c r="A7" s="93" t="s">
        <v>664</v>
      </c>
      <c r="B7" s="25" t="s">
        <v>665</v>
      </c>
      <c r="C7" s="106"/>
      <c r="D7" s="98"/>
      <c r="E7" s="5"/>
      <c r="F7" s="5"/>
      <c r="G7" s="5"/>
      <c r="H7" s="5"/>
      <c r="I7" s="5"/>
      <c r="J7" s="5"/>
      <c r="K7" s="5"/>
      <c r="L7" s="5"/>
      <c r="M7" s="5"/>
      <c r="N7" s="5"/>
      <c r="O7" s="5"/>
      <c r="P7" s="5"/>
      <c r="Q7" s="5"/>
    </row>
    <row r="8" spans="1:17" x14ac:dyDescent="0.35">
      <c r="A8" s="6"/>
      <c r="B8" s="5"/>
      <c r="C8" s="5"/>
      <c r="D8" s="7"/>
      <c r="E8" s="5"/>
      <c r="F8" s="5"/>
      <c r="G8" s="5"/>
      <c r="H8" s="5"/>
      <c r="I8" s="5"/>
      <c r="J8" s="5"/>
      <c r="K8" s="5"/>
      <c r="L8" s="5"/>
      <c r="M8" s="5"/>
      <c r="N8" s="5"/>
      <c r="O8" s="5"/>
      <c r="P8" s="5"/>
      <c r="Q8" s="5"/>
    </row>
    <row r="9" spans="1:17" ht="121" customHeight="1" x14ac:dyDescent="0.35">
      <c r="A9" s="6"/>
      <c r="B9" s="94" t="s">
        <v>666</v>
      </c>
      <c r="C9" s="137"/>
      <c r="D9" s="7"/>
      <c r="E9" s="5"/>
      <c r="F9" s="5"/>
      <c r="G9" s="5"/>
      <c r="H9" s="5"/>
      <c r="I9" s="5"/>
      <c r="J9" s="5"/>
      <c r="K9" s="5"/>
      <c r="L9" s="5"/>
      <c r="M9" s="5"/>
      <c r="N9" s="5"/>
      <c r="O9" s="5"/>
      <c r="P9" s="5"/>
      <c r="Q9" s="5"/>
    </row>
    <row r="10" spans="1:17" ht="15" thickBot="1" x14ac:dyDescent="0.4">
      <c r="A10" s="17"/>
      <c r="B10" s="15"/>
      <c r="C10" s="15"/>
      <c r="D10" s="16"/>
      <c r="E10" s="5"/>
      <c r="F10" s="5"/>
      <c r="G10" s="5"/>
      <c r="H10" s="5"/>
      <c r="I10" s="5"/>
      <c r="J10" s="5"/>
      <c r="K10" s="5"/>
      <c r="L10" s="5"/>
      <c r="M10" s="5"/>
      <c r="N10" s="5"/>
      <c r="O10" s="5"/>
      <c r="P10" s="5"/>
      <c r="Q10" s="5"/>
    </row>
    <row r="11" spans="1:17" x14ac:dyDescent="0.35">
      <c r="A11" s="5"/>
      <c r="B11" s="5"/>
      <c r="C11" s="5"/>
      <c r="D11" s="5"/>
      <c r="E11" s="5"/>
      <c r="F11" s="5"/>
      <c r="G11" s="5"/>
      <c r="H11" s="5"/>
      <c r="I11" s="5"/>
      <c r="J11" s="5"/>
      <c r="K11" s="5"/>
      <c r="L11" s="5"/>
      <c r="M11" s="5"/>
      <c r="N11" s="5"/>
      <c r="O11" s="5"/>
      <c r="P11" s="5"/>
      <c r="Q11" s="5"/>
    </row>
    <row r="12" spans="1:17" x14ac:dyDescent="0.35">
      <c r="A12" s="5"/>
      <c r="B12" s="5"/>
      <c r="C12" s="5"/>
      <c r="D12" s="5"/>
      <c r="E12" s="5"/>
      <c r="F12" s="5"/>
      <c r="G12" s="5"/>
      <c r="H12" s="5"/>
      <c r="I12" s="5"/>
      <c r="J12" s="5"/>
      <c r="K12" s="5"/>
      <c r="L12" s="5"/>
      <c r="M12" s="5"/>
      <c r="N12" s="5"/>
      <c r="O12" s="5"/>
      <c r="P12" s="5"/>
      <c r="Q12" s="5"/>
    </row>
    <row r="13" spans="1:17" x14ac:dyDescent="0.35">
      <c r="A13" s="5"/>
      <c r="B13" s="5"/>
      <c r="C13" s="5"/>
      <c r="D13" s="5"/>
      <c r="E13" s="5"/>
      <c r="F13" s="5"/>
      <c r="G13" s="5"/>
      <c r="H13" s="5"/>
      <c r="I13" s="5"/>
      <c r="J13" s="5"/>
      <c r="K13" s="5"/>
      <c r="L13" s="5"/>
      <c r="M13" s="5"/>
      <c r="N13" s="5"/>
      <c r="O13" s="5"/>
      <c r="P13" s="5"/>
      <c r="Q13" s="5"/>
    </row>
    <row r="14" spans="1:17" x14ac:dyDescent="0.35">
      <c r="A14" s="5"/>
      <c r="B14" s="5"/>
      <c r="C14" s="5"/>
      <c r="D14" s="5"/>
      <c r="E14" s="5"/>
      <c r="F14" s="5"/>
      <c r="G14" s="5"/>
      <c r="H14" s="5"/>
      <c r="I14" s="5"/>
      <c r="J14" s="5"/>
      <c r="K14" s="5"/>
      <c r="L14" s="5"/>
      <c r="M14" s="5"/>
      <c r="N14" s="5"/>
      <c r="O14" s="5"/>
      <c r="P14" s="5"/>
      <c r="Q14" s="5"/>
    </row>
    <row r="15" spans="1:17" x14ac:dyDescent="0.35">
      <c r="A15" s="5"/>
      <c r="B15" s="5"/>
      <c r="C15" s="5"/>
      <c r="D15" s="5"/>
      <c r="E15" s="5"/>
      <c r="F15" s="5"/>
      <c r="G15" s="5"/>
      <c r="H15" s="5"/>
      <c r="I15" s="5"/>
      <c r="J15" s="5"/>
      <c r="K15" s="5"/>
      <c r="L15" s="5"/>
      <c r="M15" s="5"/>
      <c r="N15" s="5"/>
      <c r="O15" s="5"/>
      <c r="P15" s="5"/>
      <c r="Q15" s="5"/>
    </row>
    <row r="16" spans="1:17" x14ac:dyDescent="0.35">
      <c r="A16" s="5"/>
      <c r="B16" s="5"/>
      <c r="C16" s="5"/>
      <c r="D16" s="5"/>
      <c r="E16" s="5"/>
      <c r="F16" s="5"/>
      <c r="G16" s="5"/>
      <c r="H16" s="5"/>
      <c r="I16" s="5"/>
      <c r="J16" s="5"/>
      <c r="K16" s="5"/>
      <c r="L16" s="5"/>
      <c r="M16" s="5"/>
      <c r="N16" s="5"/>
      <c r="O16" s="5"/>
      <c r="P16" s="5"/>
      <c r="Q16" s="5"/>
    </row>
    <row r="17" spans="1:17" x14ac:dyDescent="0.35">
      <c r="A17" s="5"/>
      <c r="B17" s="5"/>
      <c r="C17" s="5"/>
      <c r="D17" s="5"/>
      <c r="E17" s="5"/>
      <c r="F17" s="5"/>
      <c r="G17" s="5"/>
      <c r="H17" s="5"/>
      <c r="I17" s="5"/>
      <c r="J17" s="5"/>
      <c r="K17" s="5"/>
      <c r="L17" s="5"/>
      <c r="M17" s="5"/>
      <c r="N17" s="5"/>
      <c r="O17" s="5"/>
      <c r="P17" s="5"/>
      <c r="Q17" s="5"/>
    </row>
    <row r="18" spans="1:17" x14ac:dyDescent="0.35">
      <c r="A18" s="5"/>
      <c r="B18" s="5"/>
      <c r="C18" s="5"/>
      <c r="D18" s="5"/>
      <c r="E18" s="5"/>
      <c r="F18" s="5"/>
      <c r="G18" s="5"/>
      <c r="H18" s="5"/>
      <c r="I18" s="5"/>
      <c r="J18" s="5"/>
      <c r="K18" s="5"/>
      <c r="L18" s="5"/>
      <c r="M18" s="5"/>
      <c r="N18" s="5"/>
      <c r="O18" s="5"/>
      <c r="P18" s="5"/>
      <c r="Q18" s="5"/>
    </row>
    <row r="19" spans="1:17" x14ac:dyDescent="0.35">
      <c r="A19" s="5"/>
      <c r="B19" s="5"/>
      <c r="C19" s="5"/>
      <c r="D19" s="5"/>
      <c r="E19" s="5"/>
      <c r="F19" s="5"/>
      <c r="G19" s="5"/>
      <c r="H19" s="5"/>
      <c r="I19" s="5"/>
      <c r="J19" s="5"/>
      <c r="K19" s="5"/>
      <c r="L19" s="5"/>
      <c r="M19" s="5"/>
      <c r="N19" s="5"/>
      <c r="O19" s="5"/>
      <c r="P19" s="5"/>
      <c r="Q19" s="5"/>
    </row>
    <row r="20" spans="1:17" x14ac:dyDescent="0.35">
      <c r="A20" s="5"/>
      <c r="B20" s="5"/>
      <c r="C20" s="5"/>
      <c r="D20" s="5"/>
      <c r="E20" s="5"/>
      <c r="F20" s="5"/>
      <c r="G20" s="5"/>
      <c r="H20" s="5"/>
      <c r="I20" s="5"/>
      <c r="J20" s="5"/>
      <c r="K20" s="5"/>
      <c r="L20" s="5"/>
      <c r="M20" s="5"/>
      <c r="N20" s="5"/>
      <c r="O20" s="5"/>
      <c r="P20" s="5"/>
      <c r="Q20" s="5"/>
    </row>
    <row r="21" spans="1:17" x14ac:dyDescent="0.35">
      <c r="A21" s="5"/>
      <c r="B21" s="5"/>
      <c r="C21" s="5"/>
      <c r="D21" s="5"/>
      <c r="E21" s="5"/>
      <c r="F21" s="5"/>
      <c r="G21" s="5"/>
      <c r="H21" s="5"/>
      <c r="I21" s="5"/>
      <c r="J21" s="5"/>
      <c r="K21" s="5"/>
      <c r="L21" s="5"/>
      <c r="M21" s="5"/>
      <c r="N21" s="5"/>
      <c r="O21" s="5"/>
      <c r="P21" s="5"/>
      <c r="Q21" s="5"/>
    </row>
    <row r="22" spans="1:17" x14ac:dyDescent="0.35">
      <c r="A22" s="5"/>
      <c r="B22" s="5"/>
      <c r="C22" s="5"/>
      <c r="D22" s="5"/>
      <c r="E22" s="5"/>
      <c r="F22" s="5"/>
      <c r="G22" s="5"/>
      <c r="H22" s="5"/>
      <c r="I22" s="5"/>
      <c r="J22" s="5"/>
      <c r="K22" s="5"/>
      <c r="L22" s="5"/>
      <c r="M22" s="5"/>
      <c r="N22" s="5"/>
      <c r="O22" s="5"/>
      <c r="P22" s="5"/>
      <c r="Q22" s="5"/>
    </row>
    <row r="23" spans="1:17" x14ac:dyDescent="0.35">
      <c r="A23" s="5"/>
      <c r="B23" s="5"/>
      <c r="C23" s="5"/>
      <c r="D23" s="5"/>
      <c r="E23" s="5"/>
      <c r="F23" s="5"/>
      <c r="G23" s="5"/>
      <c r="H23" s="5"/>
      <c r="I23" s="5"/>
      <c r="J23" s="5"/>
      <c r="K23" s="5"/>
      <c r="L23" s="5"/>
      <c r="M23" s="5"/>
      <c r="N23" s="5"/>
      <c r="O23" s="5"/>
      <c r="P23" s="5"/>
      <c r="Q23" s="5"/>
    </row>
    <row r="24" spans="1:17" x14ac:dyDescent="0.35">
      <c r="A24" s="5"/>
      <c r="B24" s="5"/>
      <c r="C24" s="5"/>
      <c r="D24" s="5"/>
      <c r="E24" s="5"/>
      <c r="F24" s="5"/>
      <c r="G24" s="5"/>
      <c r="H24" s="5"/>
      <c r="I24" s="5"/>
      <c r="J24" s="5"/>
      <c r="K24" s="5"/>
      <c r="L24" s="5"/>
      <c r="M24" s="5"/>
      <c r="N24" s="5"/>
      <c r="O24" s="5"/>
      <c r="P24" s="5"/>
      <c r="Q24" s="5"/>
    </row>
    <row r="25" spans="1:17" x14ac:dyDescent="0.35">
      <c r="A25" s="5"/>
      <c r="B25" s="5"/>
      <c r="C25" s="5"/>
      <c r="D25" s="5"/>
      <c r="E25" s="5"/>
      <c r="F25" s="5"/>
      <c r="G25" s="5"/>
      <c r="H25" s="5"/>
      <c r="I25" s="5"/>
      <c r="J25" s="5"/>
      <c r="K25" s="5"/>
      <c r="L25" s="5"/>
      <c r="M25" s="5"/>
      <c r="N25" s="5"/>
      <c r="O25" s="5"/>
      <c r="P25" s="5"/>
      <c r="Q25" s="5"/>
    </row>
    <row r="26" spans="1:17" x14ac:dyDescent="0.35">
      <c r="A26" s="5"/>
      <c r="B26" s="5"/>
      <c r="C26" s="5"/>
      <c r="D26" s="5"/>
      <c r="E26" s="5"/>
      <c r="F26" s="5"/>
      <c r="G26" s="5"/>
      <c r="H26" s="5"/>
      <c r="I26" s="5"/>
      <c r="J26" s="5"/>
      <c r="K26" s="5"/>
      <c r="L26" s="5"/>
      <c r="M26" s="5"/>
      <c r="N26" s="5"/>
      <c r="O26" s="5"/>
      <c r="P26" s="5"/>
      <c r="Q26" s="5"/>
    </row>
    <row r="27" spans="1:17" x14ac:dyDescent="0.35">
      <c r="A27" s="5"/>
      <c r="B27" s="5"/>
      <c r="C27" s="5"/>
      <c r="D27" s="5"/>
      <c r="E27" s="5"/>
      <c r="F27" s="5"/>
      <c r="G27" s="5"/>
      <c r="H27" s="5"/>
      <c r="I27" s="5"/>
      <c r="J27" s="5"/>
      <c r="K27" s="5"/>
      <c r="L27" s="5"/>
      <c r="M27" s="5"/>
      <c r="N27" s="5"/>
      <c r="O27" s="5"/>
      <c r="P27" s="5"/>
      <c r="Q27" s="5"/>
    </row>
    <row r="28" spans="1:17" x14ac:dyDescent="0.35">
      <c r="A28" s="5"/>
      <c r="B28" s="5"/>
      <c r="C28" s="5"/>
      <c r="D28" s="5"/>
      <c r="E28" s="5"/>
      <c r="F28" s="5"/>
      <c r="G28" s="5"/>
      <c r="H28" s="5"/>
      <c r="I28" s="5"/>
      <c r="J28" s="5"/>
      <c r="K28" s="5"/>
      <c r="L28" s="5"/>
      <c r="M28" s="5"/>
      <c r="N28" s="5"/>
      <c r="O28" s="5"/>
      <c r="P28" s="5"/>
      <c r="Q28" s="5"/>
    </row>
    <row r="29" spans="1:17" x14ac:dyDescent="0.35">
      <c r="A29" s="5"/>
      <c r="B29" s="5"/>
      <c r="C29" s="5"/>
      <c r="D29" s="5"/>
      <c r="E29" s="5"/>
      <c r="F29" s="5"/>
      <c r="G29" s="5"/>
      <c r="H29" s="5"/>
      <c r="I29" s="5"/>
      <c r="J29" s="5"/>
      <c r="K29" s="5"/>
      <c r="L29" s="5"/>
      <c r="M29" s="5"/>
      <c r="N29" s="5"/>
      <c r="O29" s="5"/>
      <c r="P29" s="5"/>
      <c r="Q29" s="5"/>
    </row>
    <row r="30" spans="1:17" x14ac:dyDescent="0.35">
      <c r="A30" s="5"/>
      <c r="B30" s="5"/>
      <c r="C30" s="5"/>
      <c r="D30" s="5"/>
      <c r="E30" s="5"/>
      <c r="F30" s="5"/>
      <c r="G30" s="5"/>
      <c r="H30" s="5"/>
      <c r="I30" s="5"/>
      <c r="J30" s="5"/>
      <c r="K30" s="5"/>
      <c r="L30" s="5"/>
      <c r="M30" s="5"/>
      <c r="N30" s="5"/>
      <c r="O30" s="5"/>
      <c r="P30" s="5"/>
      <c r="Q30" s="5"/>
    </row>
    <row r="31" spans="1:17" x14ac:dyDescent="0.35">
      <c r="A31" s="5"/>
      <c r="B31" s="5"/>
      <c r="C31" s="5"/>
      <c r="D31" s="5"/>
      <c r="E31" s="5"/>
      <c r="F31" s="5"/>
      <c r="G31" s="5"/>
      <c r="H31" s="5"/>
      <c r="I31" s="5"/>
      <c r="J31" s="5"/>
      <c r="K31" s="5"/>
      <c r="L31" s="5"/>
      <c r="M31" s="5"/>
      <c r="N31" s="5"/>
      <c r="O31" s="5"/>
      <c r="P31" s="5"/>
      <c r="Q31" s="5"/>
    </row>
    <row r="32" spans="1:17" x14ac:dyDescent="0.35">
      <c r="A32" s="5"/>
      <c r="B32" s="5"/>
      <c r="C32" s="5"/>
      <c r="D32" s="5"/>
      <c r="E32" s="5"/>
      <c r="F32" s="5"/>
      <c r="G32" s="5"/>
      <c r="H32" s="5"/>
      <c r="I32" s="5"/>
      <c r="J32" s="5"/>
      <c r="K32" s="5"/>
      <c r="L32" s="5"/>
      <c r="M32" s="5"/>
      <c r="N32" s="5"/>
      <c r="O32" s="5"/>
      <c r="P32" s="5"/>
      <c r="Q32" s="5"/>
    </row>
    <row r="33" spans="1:17" x14ac:dyDescent="0.35">
      <c r="A33" s="5"/>
      <c r="B33" s="5"/>
      <c r="C33" s="5"/>
      <c r="D33" s="5"/>
      <c r="E33" s="5"/>
      <c r="F33" s="5"/>
      <c r="G33" s="5"/>
      <c r="H33" s="5"/>
      <c r="I33" s="5"/>
      <c r="J33" s="5"/>
      <c r="K33" s="5"/>
      <c r="L33" s="5"/>
      <c r="M33" s="5"/>
      <c r="N33" s="5"/>
      <c r="O33" s="5"/>
      <c r="P33" s="5"/>
      <c r="Q33" s="5"/>
    </row>
    <row r="34" spans="1:17" x14ac:dyDescent="0.35">
      <c r="A34" s="5"/>
      <c r="B34" s="5"/>
      <c r="C34" s="5"/>
      <c r="D34" s="5"/>
      <c r="E34" s="5"/>
      <c r="F34" s="5"/>
      <c r="G34" s="5"/>
      <c r="H34" s="5"/>
      <c r="I34" s="5"/>
      <c r="J34" s="5"/>
      <c r="K34" s="5"/>
      <c r="L34" s="5"/>
      <c r="M34" s="5"/>
      <c r="N34" s="5"/>
      <c r="O34" s="5"/>
      <c r="P34" s="5"/>
      <c r="Q34" s="5"/>
    </row>
    <row r="35" spans="1:17" x14ac:dyDescent="0.35">
      <c r="A35" s="5"/>
      <c r="B35" s="5"/>
      <c r="C35" s="5"/>
      <c r="D35" s="5"/>
      <c r="E35" s="5"/>
      <c r="F35" s="5"/>
      <c r="G35" s="5"/>
      <c r="H35" s="5"/>
      <c r="I35" s="5"/>
      <c r="J35" s="5"/>
      <c r="K35" s="5"/>
      <c r="L35" s="5"/>
      <c r="M35" s="5"/>
      <c r="N35" s="5"/>
      <c r="O35" s="5"/>
      <c r="P35" s="5"/>
      <c r="Q35" s="5"/>
    </row>
    <row r="36" spans="1:17" x14ac:dyDescent="0.35">
      <c r="A36" s="5"/>
      <c r="B36" s="5"/>
      <c r="C36" s="5"/>
      <c r="D36" s="5"/>
      <c r="E36" s="5"/>
      <c r="F36" s="5"/>
      <c r="G36" s="5"/>
      <c r="H36" s="5"/>
      <c r="I36" s="5"/>
      <c r="J36" s="5"/>
      <c r="K36" s="5"/>
      <c r="L36" s="5"/>
      <c r="M36" s="5"/>
      <c r="N36" s="5"/>
      <c r="O36" s="5"/>
      <c r="P36" s="5"/>
      <c r="Q36" s="5"/>
    </row>
    <row r="37" spans="1:17" x14ac:dyDescent="0.35">
      <c r="A37" s="5"/>
      <c r="B37" s="5"/>
      <c r="C37" s="5"/>
      <c r="D37" s="5"/>
      <c r="E37" s="5"/>
      <c r="F37" s="5"/>
      <c r="G37" s="5"/>
      <c r="H37" s="5"/>
      <c r="I37" s="5"/>
      <c r="J37" s="5"/>
      <c r="K37" s="5"/>
      <c r="L37" s="5"/>
      <c r="M37" s="5"/>
      <c r="N37" s="5"/>
      <c r="O37" s="5"/>
      <c r="P37" s="5"/>
      <c r="Q37" s="5"/>
    </row>
    <row r="38" spans="1:17" x14ac:dyDescent="0.35">
      <c r="A38" s="5"/>
      <c r="B38" s="5"/>
      <c r="C38" s="5"/>
      <c r="D38" s="5"/>
      <c r="E38" s="5"/>
      <c r="F38" s="5"/>
      <c r="G38" s="5"/>
      <c r="H38" s="5"/>
      <c r="I38" s="5"/>
      <c r="J38" s="5"/>
      <c r="K38" s="5"/>
      <c r="L38" s="5"/>
      <c r="M38" s="5"/>
      <c r="N38" s="5"/>
      <c r="O38" s="5"/>
      <c r="P38" s="5"/>
      <c r="Q38" s="5"/>
    </row>
    <row r="39" spans="1:17" x14ac:dyDescent="0.35">
      <c r="A39" s="5"/>
      <c r="B39" s="5"/>
      <c r="C39" s="5"/>
      <c r="D39" s="5"/>
      <c r="E39" s="5"/>
      <c r="F39" s="5"/>
      <c r="G39" s="5"/>
      <c r="H39" s="5"/>
      <c r="I39" s="5"/>
      <c r="J39" s="5"/>
      <c r="K39" s="5"/>
      <c r="L39" s="5"/>
      <c r="M39" s="5"/>
      <c r="N39" s="5"/>
      <c r="O39" s="5"/>
      <c r="P39" s="5"/>
      <c r="Q39" s="5"/>
    </row>
    <row r="40" spans="1:17" x14ac:dyDescent="0.35">
      <c r="A40" s="5"/>
      <c r="B40" s="5"/>
      <c r="C40" s="5"/>
      <c r="D40" s="5"/>
      <c r="E40" s="5"/>
      <c r="F40" s="5"/>
      <c r="G40" s="5"/>
      <c r="H40" s="5"/>
      <c r="I40" s="5"/>
      <c r="J40" s="5"/>
      <c r="K40" s="5"/>
      <c r="L40" s="5"/>
      <c r="O40" s="5"/>
      <c r="P40" s="5"/>
      <c r="Q40" s="5"/>
    </row>
    <row r="41" spans="1:17" x14ac:dyDescent="0.35">
      <c r="A41" s="5"/>
      <c r="B41" s="5"/>
      <c r="C41" s="5"/>
      <c r="D41" s="5"/>
      <c r="E41" s="5"/>
      <c r="F41" s="5"/>
      <c r="G41" s="5"/>
      <c r="H41" s="5"/>
      <c r="I41" s="5"/>
      <c r="J41" s="5"/>
      <c r="K41" s="5"/>
      <c r="L41" s="5"/>
      <c r="O41" s="5"/>
      <c r="P41" s="5"/>
      <c r="Q41" s="5"/>
    </row>
    <row r="42" spans="1:17" x14ac:dyDescent="0.35">
      <c r="O42" s="5"/>
      <c r="P42" s="5"/>
      <c r="Q42" s="5"/>
    </row>
  </sheetData>
  <sheetProtection formatColumns="0" formatRows="0" selectLockedCells="1"/>
  <mergeCells count="1">
    <mergeCell ref="B1:C1"/>
  </mergeCells>
  <conditionalFormatting sqref="B9">
    <cfRule type="expression" dxfId="373" priority="104">
      <formula>ISTEXT(#REF!)</formula>
    </cfRule>
  </conditionalFormatting>
  <conditionalFormatting sqref="C9">
    <cfRule type="expression" dxfId="372" priority="105">
      <formula>ISTEXT(#REF!)</formula>
    </cfRule>
  </conditionalFormatting>
  <conditionalFormatting sqref="C7">
    <cfRule type="expression" dxfId="371" priority="1">
      <formula>LEN($C$7)&gt;255</formula>
    </cfRule>
  </conditionalFormatting>
  <dataValidations count="1">
    <dataValidation type="textLength" allowBlank="1" showInputMessage="1" showErrorMessage="1" error="Notes cannot contain more than 255 characters." sqref="C7" xr:uid="{2FC2C959-E13F-4438-9563-78E5B3342C84}">
      <formula1>0</formula1>
      <formula2>255</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3F8D-C24E-4502-A05E-F55822B7C63F}">
  <sheetPr codeName="Sheet62">
    <tabColor theme="1"/>
  </sheetPr>
  <dimension ref="A1:E2"/>
  <sheetViews>
    <sheetView workbookViewId="0">
      <selection activeCell="F14" sqref="F14"/>
    </sheetView>
  </sheetViews>
  <sheetFormatPr defaultRowHeight="14.5" x14ac:dyDescent="0.35"/>
  <sheetData>
    <row r="1" spans="1:5" x14ac:dyDescent="0.35">
      <c r="A1" s="3" t="str" cm="1">
        <f t="array" ref="A1:C1">TRANSPOSE(_xlfn._xlws.FILTER(ExpD!A:A,ExpD!A:A&lt;&gt;""))</f>
        <v>EX.Design</v>
      </c>
      <c r="B1" s="3" t="str">
        <v>Ex.Acclim</v>
      </c>
      <c r="C1" s="3" t="str">
        <v>EX.Notes</v>
      </c>
      <c r="D1" s="3"/>
      <c r="E1" s="3"/>
    </row>
    <row r="2" spans="1:5" x14ac:dyDescent="0.35">
      <c r="A2" s="3" t="str" cm="1">
        <f t="array" ref="A2:C2">TRANSPOSE(_xlfn._xlws.FILTER(ExpD!C:C &amp; "",ExpD!A:A&lt;&gt;""))</f>
        <v/>
      </c>
      <c r="B2" s="3" t="str">
        <v/>
      </c>
      <c r="C2" s="3" t="str">
        <v/>
      </c>
      <c r="D2" s="3"/>
      <c r="E2"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03BA2-8A26-415C-BFFD-EC8C5941EB25}">
  <sheetPr codeName="Sheet15">
    <tabColor rgb="FF7030A0"/>
  </sheetPr>
  <dimension ref="A1:BD53"/>
  <sheetViews>
    <sheetView workbookViewId="0">
      <selection activeCell="D9" sqref="D9"/>
    </sheetView>
  </sheetViews>
  <sheetFormatPr defaultRowHeight="14.5" x14ac:dyDescent="0.35"/>
  <cols>
    <col min="1" max="1" width="11.7265625" customWidth="1"/>
    <col min="2" max="2" width="28.453125" customWidth="1"/>
    <col min="3" max="3" width="49.1796875" customWidth="1"/>
    <col min="4" max="4" width="68.7265625" style="580" customWidth="1"/>
    <col min="6" max="6" width="13.26953125" style="5" customWidth="1"/>
    <col min="7" max="9" width="8.7265625" style="5"/>
    <col min="10" max="10" width="17.81640625" style="5" customWidth="1"/>
    <col min="11" max="14" width="8.7265625" style="5"/>
    <col min="15" max="31" width="8.7265625" style="51"/>
    <col min="32" max="56" width="8.7265625" style="5"/>
  </cols>
  <sheetData>
    <row r="1" spans="1:31" x14ac:dyDescent="0.35">
      <c r="A1" s="5"/>
      <c r="B1" s="39"/>
      <c r="C1" s="39"/>
      <c r="D1" s="577" t="s">
        <v>16638</v>
      </c>
      <c r="E1" s="5"/>
      <c r="F1" s="51"/>
      <c r="G1" s="51"/>
      <c r="H1" s="51"/>
      <c r="J1" s="51"/>
      <c r="K1" s="51"/>
      <c r="L1" s="51"/>
      <c r="M1" s="51"/>
      <c r="N1" s="51"/>
    </row>
    <row r="2" spans="1:31" x14ac:dyDescent="0.35">
      <c r="A2" s="504" t="s">
        <v>13331</v>
      </c>
      <c r="B2" s="25" t="s">
        <v>13332</v>
      </c>
      <c r="C2" s="183" t="s">
        <v>16639</v>
      </c>
      <c r="D2" s="578"/>
      <c r="E2" s="51"/>
      <c r="F2" s="51"/>
      <c r="G2" s="51"/>
      <c r="H2" s="51"/>
      <c r="I2" s="51"/>
      <c r="J2" s="51"/>
      <c r="K2" s="51"/>
      <c r="L2" s="51"/>
      <c r="M2" s="51"/>
      <c r="N2" s="51"/>
      <c r="AE2" s="5"/>
    </row>
    <row r="3" spans="1:31" ht="5.5" customHeight="1" x14ac:dyDescent="0.35">
      <c r="A3" s="5"/>
      <c r="B3" s="39"/>
      <c r="C3" s="506"/>
      <c r="D3" s="578"/>
      <c r="E3" s="51"/>
      <c r="F3" s="51"/>
      <c r="G3" s="51"/>
      <c r="H3" s="51"/>
      <c r="I3" s="51"/>
      <c r="J3" s="51"/>
      <c r="K3" s="51"/>
      <c r="L3" s="51"/>
      <c r="M3" s="51"/>
      <c r="N3" s="51"/>
      <c r="AE3" s="5"/>
    </row>
    <row r="4" spans="1:31" ht="1.5" customHeight="1" x14ac:dyDescent="0.35">
      <c r="A4" s="5"/>
      <c r="B4" s="5"/>
      <c r="C4" s="62"/>
      <c r="D4" s="578"/>
      <c r="E4" s="51"/>
      <c r="F4" s="51"/>
      <c r="G4" s="51"/>
      <c r="H4" s="51"/>
      <c r="I4" s="51"/>
      <c r="J4" s="51"/>
      <c r="K4" s="51"/>
      <c r="L4" s="51"/>
      <c r="M4" s="51"/>
      <c r="N4" s="51"/>
      <c r="AE4" s="5"/>
    </row>
    <row r="5" spans="1:31" x14ac:dyDescent="0.35">
      <c r="A5" s="505" t="s">
        <v>13333</v>
      </c>
      <c r="B5" s="196" t="s">
        <v>13334</v>
      </c>
      <c r="C5" s="503" t="s">
        <v>16634</v>
      </c>
      <c r="D5" s="578" t="str">
        <f>IFERROR(VLOOKUP(C5, AOM!M:O, 3, FALSE), "")</f>
        <v>rearing system mainly dedicated to the meat or flesh production which may be composed of one or several rearing stage unit</v>
      </c>
      <c r="E5" s="51"/>
      <c r="F5" s="51"/>
      <c r="G5" s="51"/>
      <c r="H5" s="51"/>
      <c r="I5" s="51"/>
      <c r="J5" s="51"/>
      <c r="K5" s="51"/>
      <c r="L5" s="51"/>
      <c r="M5" s="51"/>
      <c r="N5" s="51"/>
      <c r="AE5" s="5"/>
    </row>
    <row r="6" spans="1:31" x14ac:dyDescent="0.35">
      <c r="A6" s="504" t="s">
        <v>13335</v>
      </c>
      <c r="B6" s="25" t="s">
        <v>13336</v>
      </c>
      <c r="C6" s="124" t="s">
        <v>12822</v>
      </c>
      <c r="D6" s="578" t="str">
        <f>IFERROR(VLOOKUP(C6, AOM!M:O, 3, FALSE), "")</f>
        <v>unit dedicated to the production of animal in growing phase coming from juvenile stage or pregrowing stage. The animal comes from the natural environment or produced in a farm. Newborn-&gt;Juvenile-&gt;Pregrowout-&gt;Grower-&gt;Finisher.</v>
      </c>
      <c r="E6" s="5"/>
    </row>
    <row r="7" spans="1:31" x14ac:dyDescent="0.35">
      <c r="A7" s="504" t="s">
        <v>13341</v>
      </c>
      <c r="B7" s="25" t="s">
        <v>13337</v>
      </c>
      <c r="C7" s="124" t="s">
        <v>12935</v>
      </c>
      <c r="D7" s="578" t="str">
        <f>IFERROR(VLOOKUP(C7, AOM!M:O, 3, FALSE), "")</f>
        <v>system of farming which uses multiple species in the same rearing structure occupying different ecological niches of the medium to optimize production, with or without trophic interrelationship</v>
      </c>
      <c r="E7" s="5"/>
    </row>
    <row r="8" spans="1:31" x14ac:dyDescent="0.35">
      <c r="A8" s="504" t="s">
        <v>13342</v>
      </c>
      <c r="B8" s="25" t="s">
        <v>13338</v>
      </c>
      <c r="C8" s="124"/>
      <c r="D8" s="579" t="s">
        <v>20282</v>
      </c>
      <c r="E8" s="5"/>
    </row>
    <row r="9" spans="1:31" x14ac:dyDescent="0.35">
      <c r="A9" s="504" t="s">
        <v>13343</v>
      </c>
      <c r="B9" s="25" t="s">
        <v>13339</v>
      </c>
      <c r="C9" s="124"/>
      <c r="D9" s="579" t="s">
        <v>20282</v>
      </c>
      <c r="E9" s="5"/>
    </row>
    <row r="10" spans="1:31" ht="36" x14ac:dyDescent="0.35">
      <c r="A10" s="504" t="s">
        <v>13344</v>
      </c>
      <c r="B10" s="25" t="s">
        <v>13340</v>
      </c>
      <c r="C10" s="124"/>
      <c r="D10" s="578"/>
      <c r="E10" s="5"/>
      <c r="N10" s="51"/>
      <c r="AE10" s="5"/>
    </row>
    <row r="11" spans="1:31" s="5" customFormat="1" x14ac:dyDescent="0.35">
      <c r="D11" s="578"/>
      <c r="N11" s="51"/>
      <c r="O11" s="51"/>
      <c r="P11" s="51"/>
      <c r="Q11" s="51"/>
      <c r="R11" s="51"/>
      <c r="S11" s="51"/>
      <c r="T11" s="51"/>
      <c r="U11" s="51"/>
      <c r="V11" s="51"/>
      <c r="W11" s="51"/>
      <c r="X11" s="51"/>
      <c r="Y11" s="51"/>
      <c r="Z11" s="51"/>
      <c r="AA11" s="51"/>
      <c r="AB11" s="51"/>
      <c r="AC11" s="51"/>
      <c r="AD11" s="51"/>
    </row>
    <row r="12" spans="1:31" s="5" customFormat="1" x14ac:dyDescent="0.35">
      <c r="D12" s="578"/>
      <c r="O12" s="51"/>
      <c r="P12" s="51"/>
      <c r="Q12" s="51"/>
      <c r="R12" s="51"/>
      <c r="S12" s="51"/>
      <c r="T12" s="51"/>
      <c r="U12" s="51"/>
      <c r="V12" s="51"/>
      <c r="W12" s="51"/>
      <c r="X12" s="51"/>
      <c r="Y12" s="51"/>
      <c r="Z12" s="51"/>
      <c r="AA12" s="51"/>
      <c r="AB12" s="51"/>
      <c r="AC12" s="51"/>
      <c r="AD12" s="51"/>
      <c r="AE12" s="51"/>
    </row>
    <row r="13" spans="1:31" s="5" customFormat="1" x14ac:dyDescent="0.35">
      <c r="D13" s="578"/>
      <c r="O13" s="51"/>
      <c r="P13" s="51"/>
      <c r="Q13" s="51"/>
      <c r="R13" s="51"/>
      <c r="S13" s="51"/>
      <c r="T13" s="51"/>
      <c r="U13" s="51"/>
      <c r="V13" s="51"/>
      <c r="W13" s="51"/>
      <c r="X13" s="51"/>
      <c r="Y13" s="51"/>
      <c r="Z13" s="51"/>
      <c r="AA13" s="51"/>
      <c r="AB13" s="51"/>
      <c r="AC13" s="51"/>
      <c r="AD13" s="51"/>
      <c r="AE13" s="51"/>
    </row>
    <row r="14" spans="1:31" s="5" customFormat="1" x14ac:dyDescent="0.35">
      <c r="D14" s="578"/>
      <c r="O14" s="51"/>
      <c r="P14" s="51"/>
      <c r="Q14" s="51"/>
      <c r="R14" s="51"/>
      <c r="S14" s="51"/>
      <c r="T14" s="51"/>
      <c r="U14" s="51"/>
      <c r="V14" s="51"/>
      <c r="W14" s="51"/>
      <c r="X14" s="51"/>
      <c r="Y14" s="51"/>
      <c r="Z14" s="51"/>
      <c r="AA14" s="51"/>
      <c r="AB14" s="51"/>
      <c r="AC14" s="51"/>
      <c r="AD14" s="51"/>
      <c r="AE14" s="51"/>
    </row>
    <row r="15" spans="1:31" s="5" customFormat="1" x14ac:dyDescent="0.35">
      <c r="D15" s="578"/>
      <c r="O15" s="51"/>
      <c r="P15" s="51"/>
      <c r="Q15" s="51"/>
      <c r="R15" s="51"/>
      <c r="S15" s="51"/>
      <c r="T15" s="51"/>
      <c r="U15" s="51"/>
      <c r="V15" s="51"/>
      <c r="W15" s="51"/>
      <c r="X15" s="51"/>
      <c r="Y15" s="51"/>
      <c r="Z15" s="51"/>
      <c r="AA15" s="51"/>
      <c r="AB15" s="51"/>
      <c r="AC15" s="51"/>
      <c r="AD15" s="51"/>
      <c r="AE15" s="51"/>
    </row>
    <row r="16" spans="1:31" s="5" customFormat="1" x14ac:dyDescent="0.35">
      <c r="D16" s="578"/>
      <c r="O16" s="51"/>
      <c r="P16" s="51"/>
      <c r="Q16" s="51"/>
      <c r="R16" s="51"/>
      <c r="S16" s="51"/>
      <c r="T16" s="51"/>
      <c r="U16" s="51"/>
      <c r="V16" s="51"/>
      <c r="W16" s="51"/>
      <c r="X16" s="51"/>
      <c r="Y16" s="51"/>
      <c r="Z16" s="51"/>
      <c r="AA16" s="51"/>
      <c r="AB16" s="51"/>
      <c r="AC16" s="51"/>
      <c r="AD16" s="51"/>
      <c r="AE16" s="51"/>
    </row>
    <row r="17" spans="4:31" s="5" customFormat="1" x14ac:dyDescent="0.35">
      <c r="D17" s="578"/>
      <c r="O17" s="51"/>
      <c r="P17" s="51"/>
      <c r="Q17" s="51"/>
      <c r="R17" s="51"/>
      <c r="S17" s="51"/>
      <c r="T17" s="51"/>
      <c r="U17" s="51"/>
      <c r="V17" s="51"/>
      <c r="W17" s="51"/>
      <c r="X17" s="51"/>
      <c r="Y17" s="51"/>
      <c r="Z17" s="51"/>
      <c r="AA17" s="51"/>
      <c r="AB17" s="51"/>
      <c r="AC17" s="51"/>
      <c r="AD17" s="51"/>
      <c r="AE17" s="51"/>
    </row>
    <row r="18" spans="4:31" s="5" customFormat="1" x14ac:dyDescent="0.35">
      <c r="D18" s="578"/>
      <c r="O18" s="51"/>
      <c r="P18" s="51"/>
      <c r="Q18" s="51"/>
      <c r="R18" s="51"/>
      <c r="S18" s="51"/>
      <c r="T18" s="51"/>
      <c r="U18" s="51"/>
      <c r="V18" s="51"/>
      <c r="W18" s="51"/>
      <c r="X18" s="51"/>
      <c r="Y18" s="51"/>
      <c r="Z18" s="51"/>
      <c r="AA18" s="51"/>
      <c r="AB18" s="51"/>
      <c r="AC18" s="51"/>
      <c r="AD18" s="51"/>
      <c r="AE18" s="51"/>
    </row>
    <row r="19" spans="4:31" s="5" customFormat="1" x14ac:dyDescent="0.35">
      <c r="D19" s="578"/>
      <c r="O19" s="51"/>
      <c r="P19" s="51"/>
      <c r="Q19" s="51"/>
      <c r="R19" s="51"/>
      <c r="S19" s="51"/>
      <c r="T19" s="51"/>
      <c r="U19" s="51"/>
      <c r="V19" s="51"/>
      <c r="W19" s="51"/>
      <c r="X19" s="51"/>
      <c r="Y19" s="51"/>
      <c r="Z19" s="51"/>
      <c r="AA19" s="51"/>
      <c r="AB19" s="51"/>
      <c r="AC19" s="51"/>
      <c r="AD19" s="51"/>
      <c r="AE19" s="51"/>
    </row>
    <row r="20" spans="4:31" s="5" customFormat="1" x14ac:dyDescent="0.35">
      <c r="D20" s="578"/>
      <c r="O20" s="51"/>
      <c r="P20" s="51"/>
      <c r="Q20" s="51"/>
      <c r="R20" s="51"/>
      <c r="S20" s="51"/>
      <c r="T20" s="51"/>
      <c r="U20" s="51"/>
      <c r="V20" s="51"/>
      <c r="W20" s="51"/>
      <c r="X20" s="51"/>
      <c r="Y20" s="51"/>
      <c r="Z20" s="51"/>
      <c r="AA20" s="51"/>
      <c r="AB20" s="51"/>
      <c r="AC20" s="51"/>
      <c r="AD20" s="51"/>
      <c r="AE20" s="51"/>
    </row>
    <row r="21" spans="4:31" s="5" customFormat="1" x14ac:dyDescent="0.35">
      <c r="D21" s="578"/>
      <c r="O21" s="51"/>
      <c r="P21" s="51"/>
      <c r="Q21" s="51"/>
      <c r="R21" s="51"/>
      <c r="S21" s="51"/>
      <c r="T21" s="51"/>
      <c r="U21" s="51"/>
      <c r="V21" s="51"/>
      <c r="W21" s="51"/>
      <c r="X21" s="51"/>
      <c r="Y21" s="51"/>
      <c r="Z21" s="51"/>
      <c r="AA21" s="51"/>
      <c r="AB21" s="51"/>
      <c r="AC21" s="51"/>
      <c r="AD21" s="51"/>
      <c r="AE21" s="51"/>
    </row>
    <row r="22" spans="4:31" s="5" customFormat="1" x14ac:dyDescent="0.35">
      <c r="D22" s="578"/>
      <c r="O22" s="51"/>
      <c r="P22" s="51"/>
      <c r="Q22" s="51"/>
      <c r="R22" s="51"/>
      <c r="S22" s="51"/>
      <c r="T22" s="51"/>
      <c r="U22" s="51"/>
      <c r="V22" s="51"/>
      <c r="W22" s="51"/>
      <c r="X22" s="51"/>
      <c r="Y22" s="51"/>
      <c r="Z22" s="51"/>
      <c r="AA22" s="51"/>
      <c r="AB22" s="51"/>
      <c r="AC22" s="51"/>
      <c r="AD22" s="51"/>
      <c r="AE22" s="51"/>
    </row>
    <row r="23" spans="4:31" s="5" customFormat="1" x14ac:dyDescent="0.35">
      <c r="D23" s="578"/>
      <c r="O23" s="51"/>
      <c r="P23" s="51"/>
      <c r="Q23" s="51"/>
      <c r="R23" s="51"/>
      <c r="S23" s="51"/>
      <c r="T23" s="51"/>
      <c r="U23" s="51"/>
      <c r="V23" s="51"/>
      <c r="W23" s="51"/>
      <c r="X23" s="51"/>
      <c r="Y23" s="51"/>
      <c r="Z23" s="51"/>
      <c r="AA23" s="51"/>
      <c r="AB23" s="51"/>
      <c r="AC23" s="51"/>
      <c r="AD23" s="51"/>
      <c r="AE23" s="51"/>
    </row>
    <row r="24" spans="4:31" s="5" customFormat="1" x14ac:dyDescent="0.35">
      <c r="D24" s="578"/>
      <c r="O24" s="51"/>
      <c r="P24" s="51"/>
      <c r="Q24" s="51"/>
      <c r="R24" s="51"/>
      <c r="S24" s="51"/>
      <c r="T24" s="51"/>
      <c r="U24" s="51"/>
      <c r="V24" s="51"/>
      <c r="W24" s="51"/>
      <c r="X24" s="51"/>
      <c r="Y24" s="51"/>
      <c r="Z24" s="51"/>
      <c r="AA24" s="51"/>
      <c r="AB24" s="51"/>
      <c r="AC24" s="51"/>
      <c r="AD24" s="51"/>
      <c r="AE24" s="51"/>
    </row>
    <row r="25" spans="4:31" s="5" customFormat="1" x14ac:dyDescent="0.35">
      <c r="D25" s="578"/>
      <c r="O25" s="51"/>
      <c r="P25" s="51"/>
      <c r="Q25" s="51"/>
      <c r="R25" s="51"/>
      <c r="S25" s="51"/>
      <c r="T25" s="51"/>
      <c r="U25" s="51"/>
      <c r="V25" s="51"/>
      <c r="W25" s="51"/>
      <c r="X25" s="51"/>
      <c r="Y25" s="51"/>
      <c r="Z25" s="51"/>
      <c r="AA25" s="51"/>
      <c r="AB25" s="51"/>
      <c r="AC25" s="51"/>
      <c r="AD25" s="51"/>
      <c r="AE25" s="51"/>
    </row>
    <row r="26" spans="4:31" s="5" customFormat="1" x14ac:dyDescent="0.35">
      <c r="D26" s="578"/>
      <c r="O26" s="51"/>
      <c r="P26" s="51"/>
      <c r="Q26" s="51"/>
      <c r="R26" s="51"/>
      <c r="S26" s="51"/>
      <c r="T26" s="51"/>
      <c r="U26" s="51"/>
      <c r="V26" s="51"/>
      <c r="W26" s="51"/>
      <c r="X26" s="51"/>
      <c r="Y26" s="51"/>
      <c r="Z26" s="51"/>
      <c r="AA26" s="51"/>
      <c r="AB26" s="51"/>
      <c r="AC26" s="51"/>
      <c r="AD26" s="51"/>
      <c r="AE26" s="51"/>
    </row>
    <row r="27" spans="4:31" s="5" customFormat="1" x14ac:dyDescent="0.35">
      <c r="D27" s="578"/>
      <c r="O27" s="51"/>
      <c r="P27" s="51"/>
      <c r="Q27" s="51"/>
      <c r="R27" s="51"/>
      <c r="S27" s="51"/>
      <c r="T27" s="51"/>
      <c r="U27" s="51"/>
      <c r="V27" s="51"/>
      <c r="W27" s="51"/>
      <c r="X27" s="51"/>
      <c r="Y27" s="51"/>
      <c r="Z27" s="51"/>
      <c r="AA27" s="51"/>
      <c r="AB27" s="51"/>
      <c r="AC27" s="51"/>
      <c r="AD27" s="51"/>
      <c r="AE27" s="51"/>
    </row>
    <row r="28" spans="4:31" s="5" customFormat="1" x14ac:dyDescent="0.35">
      <c r="D28" s="578"/>
      <c r="O28" s="51"/>
      <c r="P28" s="51"/>
      <c r="Q28" s="51"/>
      <c r="R28" s="51"/>
      <c r="S28" s="51"/>
      <c r="T28" s="51"/>
      <c r="U28" s="51"/>
      <c r="V28" s="51"/>
      <c r="W28" s="51"/>
      <c r="X28" s="51"/>
      <c r="Y28" s="51"/>
      <c r="Z28" s="51"/>
      <c r="AA28" s="51"/>
      <c r="AB28" s="51"/>
      <c r="AC28" s="51"/>
      <c r="AD28" s="51"/>
      <c r="AE28" s="51"/>
    </row>
    <row r="29" spans="4:31" s="5" customFormat="1" x14ac:dyDescent="0.35">
      <c r="D29" s="578"/>
      <c r="O29" s="51"/>
      <c r="P29" s="51"/>
      <c r="Q29" s="51"/>
      <c r="R29" s="51"/>
      <c r="S29" s="51"/>
      <c r="T29" s="51"/>
      <c r="U29" s="51"/>
      <c r="V29" s="51"/>
      <c r="W29" s="51"/>
      <c r="X29" s="51"/>
      <c r="Y29" s="51"/>
      <c r="Z29" s="51"/>
      <c r="AA29" s="51"/>
      <c r="AB29" s="51"/>
      <c r="AC29" s="51"/>
      <c r="AD29" s="51"/>
      <c r="AE29" s="51"/>
    </row>
    <row r="30" spans="4:31" s="5" customFormat="1" x14ac:dyDescent="0.35">
      <c r="D30" s="578"/>
      <c r="O30" s="51"/>
      <c r="P30" s="51"/>
      <c r="Q30" s="51"/>
      <c r="R30" s="51"/>
      <c r="S30" s="51"/>
      <c r="T30" s="51"/>
      <c r="U30" s="51"/>
      <c r="V30" s="51"/>
      <c r="W30" s="51"/>
      <c r="X30" s="51"/>
      <c r="Y30" s="51"/>
      <c r="Z30" s="51"/>
      <c r="AA30" s="51"/>
      <c r="AB30" s="51"/>
      <c r="AC30" s="51"/>
      <c r="AD30" s="51"/>
      <c r="AE30" s="51"/>
    </row>
    <row r="31" spans="4:31" s="5" customFormat="1" x14ac:dyDescent="0.35">
      <c r="D31" s="578"/>
      <c r="O31" s="51"/>
      <c r="P31" s="51"/>
      <c r="Q31" s="51"/>
      <c r="R31" s="51"/>
      <c r="S31" s="51"/>
      <c r="T31" s="51"/>
      <c r="U31" s="51"/>
      <c r="V31" s="51"/>
      <c r="W31" s="51"/>
      <c r="X31" s="51"/>
      <c r="Y31" s="51"/>
      <c r="Z31" s="51"/>
      <c r="AA31" s="51"/>
      <c r="AB31" s="51"/>
      <c r="AC31" s="51"/>
      <c r="AD31" s="51"/>
      <c r="AE31" s="51"/>
    </row>
    <row r="32" spans="4:31" s="5" customFormat="1" x14ac:dyDescent="0.35">
      <c r="D32" s="578"/>
      <c r="O32" s="51"/>
      <c r="P32" s="51"/>
      <c r="Q32" s="51"/>
      <c r="R32" s="51"/>
      <c r="S32" s="51"/>
      <c r="T32" s="51"/>
      <c r="U32" s="51"/>
      <c r="V32" s="51"/>
      <c r="W32" s="51"/>
      <c r="X32" s="51"/>
      <c r="Y32" s="51"/>
      <c r="Z32" s="51"/>
      <c r="AA32" s="51"/>
      <c r="AB32" s="51"/>
      <c r="AC32" s="51"/>
      <c r="AD32" s="51"/>
      <c r="AE32" s="51"/>
    </row>
    <row r="33" spans="4:31" s="5" customFormat="1" x14ac:dyDescent="0.35">
      <c r="D33" s="578"/>
      <c r="O33" s="51"/>
      <c r="P33" s="51"/>
      <c r="Q33" s="51"/>
      <c r="R33" s="51"/>
      <c r="S33" s="51"/>
      <c r="T33" s="51"/>
      <c r="U33" s="51"/>
      <c r="V33" s="51"/>
      <c r="W33" s="51"/>
      <c r="X33" s="51"/>
      <c r="Y33" s="51"/>
      <c r="Z33" s="51"/>
      <c r="AA33" s="51"/>
      <c r="AB33" s="51"/>
      <c r="AC33" s="51"/>
      <c r="AD33" s="51"/>
      <c r="AE33" s="51"/>
    </row>
    <row r="34" spans="4:31" s="5" customFormat="1" x14ac:dyDescent="0.35">
      <c r="D34" s="578"/>
      <c r="O34" s="51"/>
      <c r="P34" s="51"/>
      <c r="Q34" s="51"/>
      <c r="R34" s="51"/>
      <c r="S34" s="51"/>
      <c r="T34" s="51"/>
      <c r="U34" s="51"/>
      <c r="V34" s="51"/>
      <c r="W34" s="51"/>
      <c r="X34" s="51"/>
      <c r="Y34" s="51"/>
      <c r="Z34" s="51"/>
      <c r="AA34" s="51"/>
      <c r="AB34" s="51"/>
      <c r="AC34" s="51"/>
      <c r="AD34" s="51"/>
      <c r="AE34" s="51"/>
    </row>
    <row r="35" spans="4:31" s="5" customFormat="1" x14ac:dyDescent="0.35">
      <c r="D35" s="578"/>
      <c r="O35" s="51"/>
      <c r="P35" s="51"/>
      <c r="Q35" s="51"/>
      <c r="R35" s="51"/>
      <c r="S35" s="51"/>
      <c r="T35" s="51"/>
      <c r="U35" s="51"/>
      <c r="V35" s="51"/>
      <c r="W35" s="51"/>
      <c r="X35" s="51"/>
      <c r="Y35" s="51"/>
      <c r="Z35" s="51"/>
      <c r="AA35" s="51"/>
      <c r="AB35" s="51"/>
      <c r="AC35" s="51"/>
      <c r="AD35" s="51"/>
      <c r="AE35" s="51"/>
    </row>
    <row r="36" spans="4:31" s="5" customFormat="1" x14ac:dyDescent="0.35">
      <c r="D36" s="578"/>
      <c r="O36" s="51"/>
      <c r="P36" s="51"/>
      <c r="Q36" s="51"/>
      <c r="R36" s="51"/>
      <c r="S36" s="51"/>
      <c r="T36" s="51"/>
      <c r="U36" s="51"/>
      <c r="V36" s="51"/>
      <c r="W36" s="51"/>
      <c r="X36" s="51"/>
      <c r="Y36" s="51"/>
      <c r="Z36" s="51"/>
      <c r="AA36" s="51"/>
      <c r="AB36" s="51"/>
      <c r="AC36" s="51"/>
      <c r="AD36" s="51"/>
      <c r="AE36" s="51"/>
    </row>
    <row r="37" spans="4:31" s="5" customFormat="1" x14ac:dyDescent="0.35">
      <c r="D37" s="578"/>
      <c r="O37" s="51"/>
      <c r="P37" s="51"/>
      <c r="Q37" s="51"/>
      <c r="R37" s="51"/>
      <c r="S37" s="51"/>
      <c r="T37" s="51"/>
      <c r="U37" s="51"/>
      <c r="V37" s="51"/>
      <c r="W37" s="51"/>
      <c r="X37" s="51"/>
      <c r="Y37" s="51"/>
      <c r="Z37" s="51"/>
      <c r="AA37" s="51"/>
      <c r="AB37" s="51"/>
      <c r="AC37" s="51"/>
      <c r="AD37" s="51"/>
      <c r="AE37" s="51"/>
    </row>
    <row r="38" spans="4:31" s="5" customFormat="1" x14ac:dyDescent="0.35">
      <c r="D38" s="578"/>
      <c r="O38" s="51"/>
      <c r="P38" s="51"/>
      <c r="Q38" s="51"/>
      <c r="R38" s="51"/>
      <c r="S38" s="51"/>
      <c r="T38" s="51"/>
      <c r="U38" s="51"/>
      <c r="V38" s="51"/>
      <c r="W38" s="51"/>
      <c r="X38" s="51"/>
      <c r="Y38" s="51"/>
      <c r="Z38" s="51"/>
      <c r="AA38" s="51"/>
      <c r="AB38" s="51"/>
      <c r="AC38" s="51"/>
      <c r="AD38" s="51"/>
      <c r="AE38" s="51"/>
    </row>
    <row r="39" spans="4:31" s="5" customFormat="1" x14ac:dyDescent="0.35">
      <c r="D39" s="578"/>
      <c r="O39" s="51"/>
      <c r="P39" s="51"/>
      <c r="Q39" s="51"/>
      <c r="R39" s="51"/>
      <c r="S39" s="51"/>
      <c r="T39" s="51"/>
      <c r="U39" s="51"/>
      <c r="V39" s="51"/>
      <c r="W39" s="51"/>
      <c r="X39" s="51"/>
      <c r="Y39" s="51"/>
      <c r="Z39" s="51"/>
      <c r="AA39" s="51"/>
      <c r="AB39" s="51"/>
      <c r="AC39" s="51"/>
      <c r="AD39" s="51"/>
      <c r="AE39" s="51"/>
    </row>
    <row r="40" spans="4:31" s="5" customFormat="1" x14ac:dyDescent="0.35">
      <c r="D40" s="578"/>
      <c r="O40" s="51"/>
      <c r="P40" s="51"/>
      <c r="Q40" s="51"/>
      <c r="R40" s="51"/>
      <c r="S40" s="51"/>
      <c r="T40" s="51"/>
      <c r="U40" s="51"/>
      <c r="V40" s="51"/>
      <c r="W40" s="51"/>
      <c r="X40" s="51"/>
      <c r="Y40" s="51"/>
      <c r="Z40" s="51"/>
      <c r="AA40" s="51"/>
      <c r="AB40" s="51"/>
      <c r="AC40" s="51"/>
      <c r="AD40" s="51"/>
      <c r="AE40" s="51"/>
    </row>
    <row r="41" spans="4:31" s="5" customFormat="1" x14ac:dyDescent="0.35">
      <c r="D41" s="578"/>
      <c r="O41" s="51"/>
      <c r="P41" s="51"/>
      <c r="Q41" s="51"/>
      <c r="R41" s="51"/>
      <c r="S41" s="51"/>
      <c r="T41" s="51"/>
      <c r="U41" s="51"/>
      <c r="V41" s="51"/>
      <c r="W41" s="51"/>
      <c r="X41" s="51"/>
      <c r="Y41" s="51"/>
      <c r="Z41" s="51"/>
      <c r="AA41" s="51"/>
      <c r="AB41" s="51"/>
      <c r="AC41" s="51"/>
      <c r="AD41" s="51"/>
      <c r="AE41" s="51"/>
    </row>
    <row r="42" spans="4:31" s="5" customFormat="1" x14ac:dyDescent="0.35">
      <c r="D42" s="578"/>
      <c r="O42" s="51"/>
      <c r="P42" s="51"/>
      <c r="Q42" s="51"/>
      <c r="R42" s="51"/>
      <c r="S42" s="51"/>
      <c r="T42" s="51"/>
      <c r="U42" s="51"/>
      <c r="V42" s="51"/>
      <c r="W42" s="51"/>
      <c r="X42" s="51"/>
      <c r="Y42" s="51"/>
      <c r="Z42" s="51"/>
      <c r="AA42" s="51"/>
      <c r="AB42" s="51"/>
      <c r="AC42" s="51"/>
      <c r="AD42" s="51"/>
      <c r="AE42" s="51"/>
    </row>
    <row r="43" spans="4:31" s="5" customFormat="1" x14ac:dyDescent="0.35">
      <c r="D43" s="578"/>
      <c r="O43" s="51"/>
      <c r="P43" s="51"/>
      <c r="Q43" s="51"/>
      <c r="R43" s="51"/>
      <c r="S43" s="51"/>
      <c r="T43" s="51"/>
      <c r="U43" s="51"/>
      <c r="V43" s="51"/>
      <c r="W43" s="51"/>
      <c r="X43" s="51"/>
      <c r="Y43" s="51"/>
      <c r="Z43" s="51"/>
      <c r="AA43" s="51"/>
      <c r="AB43" s="51"/>
      <c r="AC43" s="51"/>
      <c r="AD43" s="51"/>
      <c r="AE43" s="51"/>
    </row>
    <row r="44" spans="4:31" s="5" customFormat="1" x14ac:dyDescent="0.35">
      <c r="D44" s="578"/>
      <c r="O44" s="51"/>
      <c r="P44" s="51"/>
      <c r="Q44" s="51"/>
      <c r="R44" s="51"/>
      <c r="S44" s="51"/>
      <c r="T44" s="51"/>
      <c r="U44" s="51"/>
      <c r="V44" s="51"/>
      <c r="W44" s="51"/>
      <c r="X44" s="51"/>
      <c r="Y44" s="51"/>
      <c r="Z44" s="51"/>
      <c r="AA44" s="51"/>
      <c r="AB44" s="51"/>
      <c r="AC44" s="51"/>
      <c r="AD44" s="51"/>
      <c r="AE44" s="51"/>
    </row>
    <row r="45" spans="4:31" s="5" customFormat="1" x14ac:dyDescent="0.35">
      <c r="D45" s="578"/>
      <c r="O45" s="51"/>
      <c r="P45" s="51"/>
      <c r="Q45" s="51"/>
      <c r="R45" s="51"/>
      <c r="S45" s="51"/>
      <c r="T45" s="51"/>
      <c r="U45" s="51"/>
      <c r="V45" s="51"/>
      <c r="W45" s="51"/>
      <c r="X45" s="51"/>
      <c r="Y45" s="51"/>
      <c r="Z45" s="51"/>
      <c r="AA45" s="51"/>
      <c r="AB45" s="51"/>
      <c r="AC45" s="51"/>
      <c r="AD45" s="51"/>
      <c r="AE45" s="51"/>
    </row>
    <row r="46" spans="4:31" s="5" customFormat="1" x14ac:dyDescent="0.35">
      <c r="D46" s="578"/>
      <c r="O46" s="51"/>
      <c r="P46" s="51"/>
      <c r="Q46" s="51"/>
      <c r="R46" s="51"/>
      <c r="S46" s="51"/>
      <c r="T46" s="51"/>
      <c r="U46" s="51"/>
      <c r="V46" s="51"/>
      <c r="W46" s="51"/>
      <c r="X46" s="51"/>
      <c r="Y46" s="51"/>
      <c r="Z46" s="51"/>
      <c r="AA46" s="51"/>
      <c r="AB46" s="51"/>
      <c r="AC46" s="51"/>
      <c r="AD46" s="51"/>
      <c r="AE46" s="51"/>
    </row>
    <row r="47" spans="4:31" s="5" customFormat="1" x14ac:dyDescent="0.35">
      <c r="D47" s="578"/>
      <c r="O47" s="51"/>
      <c r="P47" s="51"/>
      <c r="Q47" s="51"/>
      <c r="R47" s="51"/>
      <c r="S47" s="51"/>
      <c r="T47" s="51"/>
      <c r="U47" s="51"/>
      <c r="V47" s="51"/>
      <c r="W47" s="51"/>
      <c r="X47" s="51"/>
      <c r="Y47" s="51"/>
      <c r="Z47" s="51"/>
      <c r="AA47" s="51"/>
      <c r="AB47" s="51"/>
      <c r="AC47" s="51"/>
      <c r="AD47" s="51"/>
      <c r="AE47" s="51"/>
    </row>
    <row r="48" spans="4:31" s="5" customFormat="1" x14ac:dyDescent="0.35">
      <c r="D48" s="578"/>
      <c r="O48" s="51"/>
      <c r="P48" s="51"/>
      <c r="Q48" s="51"/>
      <c r="R48" s="51"/>
      <c r="S48" s="51"/>
      <c r="T48" s="51"/>
      <c r="U48" s="51"/>
      <c r="V48" s="51"/>
      <c r="W48" s="51"/>
      <c r="X48" s="51"/>
      <c r="Y48" s="51"/>
      <c r="Z48" s="51"/>
      <c r="AA48" s="51"/>
      <c r="AB48" s="51"/>
      <c r="AC48" s="51"/>
      <c r="AD48" s="51"/>
      <c r="AE48" s="51"/>
    </row>
    <row r="49" spans="4:31" s="5" customFormat="1" x14ac:dyDescent="0.35">
      <c r="D49" s="578"/>
      <c r="O49" s="51"/>
      <c r="P49" s="51"/>
      <c r="Q49" s="51"/>
      <c r="R49" s="51"/>
      <c r="S49" s="51"/>
      <c r="T49" s="51"/>
      <c r="U49" s="51"/>
      <c r="V49" s="51"/>
      <c r="W49" s="51"/>
      <c r="X49" s="51"/>
      <c r="Y49" s="51"/>
      <c r="Z49" s="51"/>
      <c r="AA49" s="51"/>
      <c r="AB49" s="51"/>
      <c r="AC49" s="51"/>
      <c r="AD49" s="51"/>
      <c r="AE49" s="51"/>
    </row>
    <row r="50" spans="4:31" s="5" customFormat="1" x14ac:dyDescent="0.35">
      <c r="D50" s="578"/>
      <c r="O50" s="51"/>
      <c r="P50" s="51"/>
      <c r="Q50" s="51"/>
      <c r="R50" s="51"/>
      <c r="S50" s="51"/>
      <c r="T50" s="51"/>
      <c r="U50" s="51"/>
      <c r="V50" s="51"/>
      <c r="W50" s="51"/>
      <c r="X50" s="51"/>
      <c r="Y50" s="51"/>
      <c r="Z50" s="51"/>
      <c r="AA50" s="51"/>
      <c r="AB50" s="51"/>
      <c r="AC50" s="51"/>
      <c r="AD50" s="51"/>
      <c r="AE50" s="51"/>
    </row>
    <row r="51" spans="4:31" s="5" customFormat="1" x14ac:dyDescent="0.35">
      <c r="D51" s="578"/>
      <c r="O51" s="51"/>
      <c r="P51" s="51"/>
      <c r="Q51" s="51"/>
      <c r="R51" s="51"/>
      <c r="S51" s="51"/>
      <c r="T51" s="51"/>
      <c r="U51" s="51"/>
      <c r="V51" s="51"/>
      <c r="W51" s="51"/>
      <c r="X51" s="51"/>
      <c r="Y51" s="51"/>
      <c r="Z51" s="51"/>
      <c r="AA51" s="51"/>
      <c r="AB51" s="51"/>
      <c r="AC51" s="51"/>
      <c r="AD51" s="51"/>
      <c r="AE51" s="51"/>
    </row>
    <row r="52" spans="4:31" s="5" customFormat="1" x14ac:dyDescent="0.35">
      <c r="D52" s="578"/>
      <c r="O52" s="51"/>
      <c r="P52" s="51"/>
      <c r="Q52" s="51"/>
      <c r="R52" s="51"/>
      <c r="S52" s="51"/>
      <c r="T52" s="51"/>
      <c r="U52" s="51"/>
      <c r="V52" s="51"/>
      <c r="W52" s="51"/>
      <c r="X52" s="51"/>
      <c r="Y52" s="51"/>
      <c r="Z52" s="51"/>
      <c r="AA52" s="51"/>
      <c r="AB52" s="51"/>
      <c r="AC52" s="51"/>
      <c r="AD52" s="51"/>
      <c r="AE52" s="51"/>
    </row>
    <row r="53" spans="4:31" s="5" customFormat="1" x14ac:dyDescent="0.35">
      <c r="D53" s="578"/>
      <c r="O53" s="51"/>
      <c r="P53" s="51"/>
      <c r="Q53" s="51"/>
      <c r="R53" s="51"/>
      <c r="S53" s="51"/>
      <c r="T53" s="51"/>
      <c r="U53" s="51"/>
      <c r="V53" s="51"/>
      <c r="W53" s="51"/>
      <c r="X53" s="51"/>
      <c r="Y53" s="51"/>
      <c r="Z53" s="51"/>
      <c r="AA53" s="51"/>
      <c r="AB53" s="51"/>
      <c r="AC53" s="51"/>
      <c r="AD53" s="51"/>
      <c r="AE53" s="51"/>
    </row>
  </sheetData>
  <conditionalFormatting sqref="C6:C10">
    <cfRule type="expression" dxfId="370" priority="1">
      <formula>LEN($C$6)&gt;255</formula>
    </cfRule>
  </conditionalFormatting>
  <dataValidations count="5">
    <dataValidation type="list" allowBlank="1" showInputMessage="1" showErrorMessage="1" sqref="C5" xr:uid="{178E5337-91E8-4E76-98E1-369645C07451}">
      <formula1>house_production_orientation</formula1>
    </dataValidation>
    <dataValidation type="list" allowBlank="1" showInputMessage="1" showErrorMessage="1" error="Notes cannot contain more than 255 characters." sqref="C6" xr:uid="{3EF1AADF-3AE5-47E2-A873-8D316C812ACA}">
      <formula1>housing_rearing_stage</formula1>
    </dataValidation>
    <dataValidation type="list" allowBlank="1" showInputMessage="1" showErrorMessage="1" error="Notes cannot contain more than 255 characters." sqref="C7" xr:uid="{8EB6DC73-7BC5-478C-A0B8-2EE0CF51970E}">
      <formula1>housing_species_assoc</formula1>
    </dataValidation>
    <dataValidation type="list" allowBlank="1" showInputMessage="1" showErrorMessage="1" error="Notes cannot contain more than 255 characters." sqref="C10" xr:uid="{D62C2599-C0CA-4A39-A20F-E453BCCFF07E}">
      <formula1>"Yes,No"</formula1>
    </dataValidation>
    <dataValidation type="list" allowBlank="1" showInputMessage="1" showErrorMessage="1" error="Notes cannot contain more than 255 characters." sqref="C8:C9" xr:uid="{C1CFCF9F-FEE4-4EF8-9DE8-2F7C3C752ED2}">
      <formula1>living_env_textjoined</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15140-BFB3-4CAC-972D-5839372D31E3}">
  <sheetPr codeName="Sheet27">
    <tabColor theme="1"/>
  </sheetPr>
  <dimension ref="A1:G2"/>
  <sheetViews>
    <sheetView workbookViewId="0">
      <selection activeCell="F7" sqref="F7"/>
    </sheetView>
  </sheetViews>
  <sheetFormatPr defaultRowHeight="14.5" x14ac:dyDescent="0.35"/>
  <cols>
    <col min="1" max="1" width="16.81640625" customWidth="1"/>
  </cols>
  <sheetData>
    <row r="1" spans="1:7" x14ac:dyDescent="0.35">
      <c r="A1" t="str" cm="1">
        <f t="array" ref="A1:G1">TRANSPOSE(_xlfn._xlws.FILTER('System &amp; Housing'!A2:A10,'System &amp; Housing'!A2:A10&lt;&gt;""))</f>
        <v>LS.Level.Name</v>
      </c>
      <c r="B1" t="str">
        <v>LS.Prod.Sys.Type</v>
      </c>
      <c r="C1" t="str">
        <v>LS.Rear.Sys</v>
      </c>
      <c r="D1" t="str">
        <v>LS.Sp.Assoc</v>
      </c>
      <c r="E1" t="str">
        <v>LS.House.Str</v>
      </c>
      <c r="F1" t="str">
        <v>LS.House.Sys</v>
      </c>
      <c r="G1" t="str">
        <v>LS.Cooling</v>
      </c>
    </row>
    <row r="2" spans="1:7" x14ac:dyDescent="0.35">
      <c r="A2" t="str" cm="1">
        <f t="array" ref="A2:G2">TRANSPOSE(_xlfn._xlws.FILTER('System &amp; Housing'!C2:C10, (ROW('System &amp; Housing'!C2:C10) = 2) + (ROW('System &amp; Housing'!C2:C10) &gt;= 5) * (ROW('System &amp; Housing'!C2:C10) &lt;= 10)))</f>
        <v xml:space="preserve">Barn living </v>
      </c>
      <c r="B2" t="str">
        <v>meat production rearing system</v>
      </c>
      <c r="C2" t="str">
        <v>growing</v>
      </c>
      <c r="D2" t="str">
        <v>multi-species</v>
      </c>
      <c r="E2">
        <v>0</v>
      </c>
      <c r="F2">
        <v>0</v>
      </c>
      <c r="G2">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8629A-7503-4415-8341-A88B297E24AE}">
  <sheetPr codeName="Sheet37">
    <tabColor theme="8" tint="0.59999389629810485"/>
  </sheetPr>
  <dimension ref="A1:AJ105"/>
  <sheetViews>
    <sheetView workbookViewId="0">
      <selection activeCell="N8" sqref="N8"/>
    </sheetView>
  </sheetViews>
  <sheetFormatPr defaultRowHeight="14.5" x14ac:dyDescent="0.35"/>
  <cols>
    <col min="1" max="1" width="1.453125" customWidth="1"/>
    <col min="2" max="2" width="13.81640625" style="120" customWidth="1"/>
    <col min="3" max="8" width="13.81640625" style="370" customWidth="1"/>
    <col min="9" max="9" width="13.81640625" style="119" customWidth="1"/>
    <col min="10" max="10" width="39.453125" style="119" customWidth="1"/>
    <col min="11" max="11" width="1.26953125" customWidth="1"/>
    <col min="12" max="12" width="16.81640625" style="120" customWidth="1"/>
    <col min="13" max="13" width="13.81640625" style="119" customWidth="1"/>
    <col min="14" max="14" width="8.453125" style="123" customWidth="1"/>
    <col min="15" max="15" width="11" style="123" customWidth="1"/>
    <col min="19" max="19" width="21.453125" customWidth="1"/>
    <col min="20" max="20" width="11.1796875" customWidth="1"/>
    <col min="21" max="21" width="3.1796875" style="65" customWidth="1"/>
    <col min="22" max="22" width="3.1796875" customWidth="1"/>
    <col min="23" max="23" width="8.7265625" style="449"/>
    <col min="28" max="28" width="11.1796875" customWidth="1"/>
  </cols>
  <sheetData>
    <row r="1" spans="1:36" ht="29.5" customHeight="1" thickBot="1" x14ac:dyDescent="0.4">
      <c r="A1" s="246"/>
      <c r="B1" s="658" t="s">
        <v>13358</v>
      </c>
      <c r="C1" s="651"/>
      <c r="D1" s="651"/>
      <c r="E1" s="651"/>
      <c r="F1" s="651"/>
      <c r="G1" s="651"/>
      <c r="H1" s="651"/>
      <c r="I1" s="651"/>
      <c r="J1" s="651"/>
      <c r="K1" s="651"/>
      <c r="L1" s="651"/>
      <c r="M1" s="651"/>
      <c r="N1" s="651"/>
      <c r="O1" s="651"/>
      <c r="P1" s="651"/>
      <c r="Q1" s="651"/>
      <c r="R1" s="651"/>
      <c r="S1" s="651"/>
      <c r="T1" s="142"/>
      <c r="U1" s="143"/>
      <c r="V1" s="39"/>
      <c r="W1" s="432" cm="1">
        <f t="array" aca="1" ref="W1:W5" ca="1">_xlfn.VSTACK(Times,"All Times","Not Specified")</f>
        <v>2013</v>
      </c>
      <c r="X1" s="5"/>
      <c r="Y1" s="5"/>
      <c r="Z1" s="5"/>
      <c r="AA1" s="5"/>
      <c r="AB1" s="5"/>
      <c r="AC1" s="5"/>
      <c r="AD1" s="5"/>
      <c r="AE1" s="5"/>
      <c r="AF1" s="5"/>
      <c r="AG1" s="5"/>
      <c r="AH1" s="5"/>
      <c r="AI1" s="5"/>
      <c r="AJ1" s="5"/>
    </row>
    <row r="2" spans="1:36" x14ac:dyDescent="0.35">
      <c r="A2" s="659" t="s">
        <v>13359</v>
      </c>
      <c r="B2" s="660"/>
      <c r="C2" s="660"/>
      <c r="D2" s="660"/>
      <c r="E2" s="660"/>
      <c r="F2" s="660"/>
      <c r="G2" s="660"/>
      <c r="H2" s="660"/>
      <c r="I2" s="660"/>
      <c r="J2" s="660"/>
      <c r="K2" s="660"/>
      <c r="L2" s="660"/>
      <c r="M2" s="660"/>
      <c r="N2" s="660"/>
      <c r="O2" s="660"/>
      <c r="P2" s="660"/>
      <c r="Q2" s="660"/>
      <c r="R2" s="660"/>
      <c r="S2" s="660"/>
      <c r="T2" s="660"/>
      <c r="U2" s="499"/>
      <c r="V2" s="39"/>
      <c r="W2" s="432">
        <f ca="1"/>
        <v>2014</v>
      </c>
      <c r="X2" s="5"/>
      <c r="Y2" s="5"/>
      <c r="Z2" s="5"/>
      <c r="AA2" s="5"/>
      <c r="AB2" s="5"/>
      <c r="AC2" s="5"/>
      <c r="AD2" s="5"/>
      <c r="AE2" s="5"/>
      <c r="AF2" s="5"/>
      <c r="AG2" s="5"/>
      <c r="AH2" s="5"/>
      <c r="AI2" s="5"/>
      <c r="AJ2" s="5"/>
    </row>
    <row r="3" spans="1:36" ht="5.5" customHeight="1" x14ac:dyDescent="0.35">
      <c r="A3" s="6"/>
      <c r="B3" s="92"/>
      <c r="C3" s="368"/>
      <c r="D3" s="368"/>
      <c r="E3" s="368"/>
      <c r="F3" s="368"/>
      <c r="G3" s="368"/>
      <c r="H3" s="368"/>
      <c r="I3" s="116"/>
      <c r="J3" s="116"/>
      <c r="K3" s="5"/>
      <c r="L3" s="92"/>
      <c r="M3" s="116"/>
      <c r="N3" s="121"/>
      <c r="O3" s="121"/>
      <c r="P3" s="5"/>
      <c r="Q3" s="5"/>
      <c r="R3" s="5"/>
      <c r="S3" s="5"/>
      <c r="T3" s="5"/>
      <c r="U3" s="191"/>
      <c r="V3" s="5"/>
      <c r="W3" s="432">
        <f ca="1"/>
        <v>2015</v>
      </c>
      <c r="X3" s="5"/>
      <c r="Y3" s="5"/>
      <c r="Z3" s="5"/>
      <c r="AA3" s="5"/>
      <c r="AB3" s="5"/>
      <c r="AC3" s="5"/>
      <c r="AD3" s="5"/>
      <c r="AE3" s="5"/>
      <c r="AF3" s="5"/>
      <c r="AG3" s="5"/>
      <c r="AH3" s="5"/>
      <c r="AI3" s="5"/>
      <c r="AJ3" s="5"/>
    </row>
    <row r="4" spans="1:36" ht="15" customHeight="1" x14ac:dyDescent="0.35">
      <c r="A4" s="6"/>
      <c r="B4" s="666" t="s">
        <v>8625</v>
      </c>
      <c r="C4" s="666"/>
      <c r="D4" s="666"/>
      <c r="E4" s="666"/>
      <c r="F4" s="666"/>
      <c r="G4" s="666"/>
      <c r="H4" s="666"/>
      <c r="I4" s="666"/>
      <c r="J4" s="666"/>
      <c r="K4" s="5"/>
      <c r="L4" s="661" t="s">
        <v>9084</v>
      </c>
      <c r="M4" s="661"/>
      <c r="N4" s="661"/>
      <c r="O4" s="661"/>
      <c r="P4" s="661"/>
      <c r="Q4" s="661"/>
      <c r="R4" s="661"/>
      <c r="S4" s="661"/>
      <c r="T4" s="5"/>
      <c r="U4" s="191"/>
      <c r="V4" s="5"/>
      <c r="W4" s="448" t="str">
        <f ca="1"/>
        <v>All Times</v>
      </c>
      <c r="X4" s="367"/>
      <c r="Y4" s="367"/>
      <c r="Z4" s="367"/>
      <c r="AA4" s="367"/>
      <c r="AB4" s="367"/>
      <c r="AC4" s="5"/>
      <c r="AD4" s="5"/>
      <c r="AE4" s="5"/>
      <c r="AF4" s="5"/>
      <c r="AG4" s="5"/>
      <c r="AH4" s="5"/>
      <c r="AI4" s="5"/>
      <c r="AJ4" s="5"/>
    </row>
    <row r="5" spans="1:36" s="427" customFormat="1" ht="12" customHeight="1" x14ac:dyDescent="0.2">
      <c r="A5" s="428"/>
      <c r="B5" s="429" t="s">
        <v>13345</v>
      </c>
      <c r="C5" s="429" t="s">
        <v>13346</v>
      </c>
      <c r="D5" s="429" t="s">
        <v>13347</v>
      </c>
      <c r="E5" s="429" t="s">
        <v>13348</v>
      </c>
      <c r="F5" s="429" t="s">
        <v>13349</v>
      </c>
      <c r="G5" s="429" t="s">
        <v>13350</v>
      </c>
      <c r="H5" s="429" t="s">
        <v>13351</v>
      </c>
      <c r="I5" s="429" t="s">
        <v>8811</v>
      </c>
      <c r="J5" s="429" t="s">
        <v>7813</v>
      </c>
      <c r="K5" s="426"/>
      <c r="L5" s="429" t="s">
        <v>49</v>
      </c>
      <c r="M5" s="429" t="s">
        <v>2423</v>
      </c>
      <c r="N5" s="429" t="s">
        <v>8813</v>
      </c>
      <c r="O5" s="429" t="s">
        <v>8814</v>
      </c>
      <c r="P5" s="430" t="s">
        <v>8815</v>
      </c>
      <c r="Q5" s="430" t="s">
        <v>8816</v>
      </c>
      <c r="R5" s="430" t="s">
        <v>8817</v>
      </c>
      <c r="S5" s="429" t="s">
        <v>8812</v>
      </c>
      <c r="T5" s="426"/>
      <c r="U5" s="431"/>
      <c r="V5" s="426"/>
      <c r="W5" s="426" t="str">
        <f ca="1"/>
        <v>Not Specified</v>
      </c>
      <c r="X5" s="426"/>
      <c r="Y5" s="426"/>
      <c r="Z5" s="426"/>
      <c r="AA5" s="426"/>
      <c r="AB5" s="426"/>
      <c r="AC5" s="426"/>
      <c r="AD5" s="426"/>
      <c r="AE5" s="426"/>
      <c r="AF5" s="426"/>
      <c r="AG5" s="426"/>
      <c r="AH5" s="426"/>
      <c r="AI5" s="426"/>
      <c r="AJ5" s="426"/>
    </row>
    <row r="6" spans="1:36" s="14" customFormat="1" ht="14.5" customHeight="1" x14ac:dyDescent="0.35">
      <c r="A6" s="73"/>
      <c r="B6" s="655" t="s">
        <v>3730</v>
      </c>
      <c r="C6" s="667" t="s">
        <v>3731</v>
      </c>
      <c r="D6" s="668"/>
      <c r="E6" s="668"/>
      <c r="F6" s="668"/>
      <c r="G6" s="668"/>
      <c r="H6" s="669"/>
      <c r="I6" s="662" t="s">
        <v>3732</v>
      </c>
      <c r="J6" s="662" t="s">
        <v>1624</v>
      </c>
      <c r="K6" s="22"/>
      <c r="L6" s="5"/>
      <c r="M6" s="5"/>
      <c r="N6" s="655" t="s">
        <v>2439</v>
      </c>
      <c r="O6" s="655"/>
      <c r="P6" s="663" t="s">
        <v>3736</v>
      </c>
      <c r="Q6" s="664"/>
      <c r="R6" s="665"/>
      <c r="S6" s="5"/>
      <c r="T6" s="22"/>
      <c r="U6" s="192"/>
      <c r="V6" s="22"/>
      <c r="W6" s="432"/>
      <c r="X6" s="5"/>
      <c r="Y6" s="5"/>
      <c r="Z6" s="5"/>
      <c r="AA6" s="5"/>
      <c r="AB6" s="5"/>
      <c r="AC6" s="22"/>
      <c r="AD6" s="22"/>
      <c r="AE6" s="22"/>
      <c r="AF6" s="22"/>
      <c r="AG6" s="22"/>
      <c r="AH6" s="22"/>
      <c r="AI6" s="22"/>
      <c r="AJ6" s="22"/>
    </row>
    <row r="7" spans="1:36" x14ac:dyDescent="0.35">
      <c r="A7" s="6"/>
      <c r="B7" s="655"/>
      <c r="C7" s="423" t="s">
        <v>13352</v>
      </c>
      <c r="D7" s="423" t="s">
        <v>13353</v>
      </c>
      <c r="E7" s="423" t="s">
        <v>13354</v>
      </c>
      <c r="F7" s="423" t="s">
        <v>13355</v>
      </c>
      <c r="G7" s="423" t="s">
        <v>13356</v>
      </c>
      <c r="H7" s="423" t="s">
        <v>13357</v>
      </c>
      <c r="I7" s="662"/>
      <c r="J7" s="662"/>
      <c r="K7" s="5"/>
      <c r="L7" s="385" t="s">
        <v>620</v>
      </c>
      <c r="M7" s="383" t="s">
        <v>3730</v>
      </c>
      <c r="N7" s="231" t="s">
        <v>2440</v>
      </c>
      <c r="O7" s="231" t="s">
        <v>2441</v>
      </c>
      <c r="P7" s="231" t="s">
        <v>3733</v>
      </c>
      <c r="Q7" s="231" t="s">
        <v>3734</v>
      </c>
      <c r="R7" s="384" t="s">
        <v>3735</v>
      </c>
      <c r="S7" s="382" t="s">
        <v>1624</v>
      </c>
      <c r="T7" s="5"/>
      <c r="U7" s="191"/>
      <c r="V7" s="5"/>
      <c r="W7" s="432"/>
      <c r="X7" s="5"/>
      <c r="Y7" s="5"/>
      <c r="Z7" s="5"/>
      <c r="AA7" s="5"/>
      <c r="AB7" s="5"/>
      <c r="AC7" s="5"/>
      <c r="AD7" s="5"/>
      <c r="AE7" s="5"/>
      <c r="AF7" s="5"/>
      <c r="AG7" s="5"/>
      <c r="AH7" s="5"/>
      <c r="AI7" s="5"/>
      <c r="AJ7" s="5"/>
    </row>
    <row r="8" spans="1:36" x14ac:dyDescent="0.35">
      <c r="A8" s="6"/>
      <c r="B8" s="183">
        <v>2013</v>
      </c>
      <c r="C8" s="230"/>
      <c r="D8" s="230"/>
      <c r="E8" s="230"/>
      <c r="F8" s="230"/>
      <c r="G8" s="230"/>
      <c r="H8" s="230"/>
      <c r="I8" s="227"/>
      <c r="J8" s="100"/>
      <c r="K8" s="5"/>
      <c r="L8" s="228"/>
      <c r="M8" s="227"/>
      <c r="N8" s="230"/>
      <c r="O8" s="230"/>
      <c r="P8" s="230"/>
      <c r="Q8" s="230"/>
      <c r="R8" s="230"/>
      <c r="S8" s="100"/>
      <c r="T8" s="5"/>
      <c r="U8" s="191"/>
      <c r="V8" s="5"/>
      <c r="W8" s="432"/>
      <c r="X8" s="5"/>
      <c r="Y8" s="5"/>
      <c r="Z8" s="5"/>
      <c r="AA8" s="5"/>
      <c r="AB8" s="5"/>
      <c r="AC8" s="5"/>
      <c r="AD8" s="5"/>
      <c r="AE8" s="5"/>
      <c r="AF8" s="5"/>
      <c r="AG8" s="5"/>
      <c r="AH8" s="5"/>
      <c r="AI8" s="5"/>
      <c r="AJ8" s="5"/>
    </row>
    <row r="9" spans="1:36" ht="20.5" customHeight="1" x14ac:dyDescent="0.35">
      <c r="A9" s="6"/>
      <c r="B9" s="183">
        <v>2014</v>
      </c>
      <c r="C9" s="230"/>
      <c r="D9" s="230"/>
      <c r="E9" s="230"/>
      <c r="F9" s="230"/>
      <c r="G9" s="230"/>
      <c r="H9" s="230"/>
      <c r="I9" s="227"/>
      <c r="J9" s="100"/>
      <c r="K9" s="5"/>
      <c r="L9" s="228"/>
      <c r="M9" s="227"/>
      <c r="N9" s="230"/>
      <c r="O9" s="230"/>
      <c r="P9" s="230"/>
      <c r="Q9" s="230"/>
      <c r="R9" s="230"/>
      <c r="S9" s="100"/>
      <c r="T9" s="5"/>
      <c r="U9" s="191"/>
      <c r="V9" s="5"/>
      <c r="W9" s="432"/>
      <c r="X9" s="5"/>
      <c r="Y9" s="5"/>
      <c r="Z9" s="5"/>
      <c r="AA9" s="5"/>
      <c r="AB9" s="5"/>
      <c r="AC9" s="5"/>
      <c r="AD9" s="5"/>
      <c r="AE9" s="5"/>
      <c r="AF9" s="5"/>
      <c r="AG9" s="5"/>
      <c r="AH9" s="5"/>
      <c r="AI9" s="5"/>
      <c r="AJ9" s="5"/>
    </row>
    <row r="10" spans="1:36" x14ac:dyDescent="0.35">
      <c r="A10" s="6"/>
      <c r="B10" s="183">
        <v>2015</v>
      </c>
      <c r="C10" s="230"/>
      <c r="D10" s="230"/>
      <c r="E10" s="230"/>
      <c r="F10" s="230"/>
      <c r="G10" s="230"/>
      <c r="H10" s="230"/>
      <c r="I10" s="227"/>
      <c r="J10" s="100"/>
      <c r="K10" s="5"/>
      <c r="L10" s="228"/>
      <c r="M10" s="227"/>
      <c r="N10" s="230"/>
      <c r="O10" s="230"/>
      <c r="P10" s="230"/>
      <c r="Q10" s="230"/>
      <c r="R10" s="230"/>
      <c r="S10" s="100"/>
      <c r="T10" s="5"/>
      <c r="U10" s="191"/>
      <c r="V10" s="5"/>
      <c r="W10" s="432"/>
      <c r="X10" s="5"/>
      <c r="Y10" s="5"/>
      <c r="Z10" s="5"/>
      <c r="AA10" s="5"/>
      <c r="AB10" s="5"/>
      <c r="AC10" s="5"/>
      <c r="AD10" s="5"/>
      <c r="AE10" s="5"/>
      <c r="AF10" s="5"/>
      <c r="AG10" s="5"/>
      <c r="AH10" s="5"/>
      <c r="AI10" s="5"/>
      <c r="AJ10" s="5"/>
    </row>
    <row r="11" spans="1:36" x14ac:dyDescent="0.35">
      <c r="A11" s="6"/>
      <c r="B11" s="183"/>
      <c r="C11" s="230"/>
      <c r="D11" s="230"/>
      <c r="E11" s="230"/>
      <c r="F11" s="230"/>
      <c r="G11" s="230"/>
      <c r="H11" s="230"/>
      <c r="I11" s="227"/>
      <c r="J11" s="100"/>
      <c r="K11" s="5"/>
      <c r="L11" s="228"/>
      <c r="M11" s="227"/>
      <c r="N11" s="230"/>
      <c r="O11" s="230"/>
      <c r="P11" s="230"/>
      <c r="Q11" s="230"/>
      <c r="R11" s="230"/>
      <c r="S11" s="100"/>
      <c r="T11" s="5"/>
      <c r="U11" s="191"/>
      <c r="V11" s="5"/>
      <c r="W11" s="432"/>
      <c r="X11" s="5"/>
      <c r="Y11" s="5"/>
      <c r="Z11" s="5"/>
      <c r="AA11" s="5"/>
      <c r="AB11" s="5"/>
      <c r="AC11" s="5"/>
      <c r="AD11" s="5"/>
      <c r="AE11" s="5"/>
      <c r="AF11" s="5"/>
      <c r="AG11" s="5"/>
      <c r="AH11" s="5"/>
      <c r="AI11" s="5"/>
      <c r="AJ11" s="5"/>
    </row>
    <row r="12" spans="1:36" x14ac:dyDescent="0.35">
      <c r="A12" s="6"/>
      <c r="B12" s="183"/>
      <c r="C12" s="230"/>
      <c r="D12" s="230"/>
      <c r="E12" s="230"/>
      <c r="F12" s="230"/>
      <c r="G12" s="230"/>
      <c r="H12" s="230"/>
      <c r="I12" s="227"/>
      <c r="J12" s="100"/>
      <c r="K12" s="5"/>
      <c r="L12" s="228"/>
      <c r="M12" s="227"/>
      <c r="N12" s="230"/>
      <c r="O12" s="230"/>
      <c r="P12" s="230"/>
      <c r="Q12" s="230"/>
      <c r="R12" s="230"/>
      <c r="S12" s="100"/>
      <c r="T12" s="5"/>
      <c r="U12" s="191"/>
      <c r="V12" s="5"/>
      <c r="W12" s="432"/>
      <c r="X12" s="5"/>
      <c r="Y12" s="5"/>
      <c r="Z12" s="5"/>
      <c r="AA12" s="5"/>
      <c r="AB12" s="5"/>
      <c r="AC12" s="5"/>
      <c r="AD12" s="5"/>
      <c r="AE12" s="5"/>
      <c r="AF12" s="5"/>
      <c r="AG12" s="5"/>
      <c r="AH12" s="5"/>
      <c r="AI12" s="5"/>
      <c r="AJ12" s="5"/>
    </row>
    <row r="13" spans="1:36" x14ac:dyDescent="0.35">
      <c r="A13" s="6"/>
      <c r="B13" s="183"/>
      <c r="C13" s="230"/>
      <c r="D13" s="230"/>
      <c r="E13" s="230"/>
      <c r="F13" s="230"/>
      <c r="G13" s="230"/>
      <c r="H13" s="230"/>
      <c r="I13" s="227"/>
      <c r="J13" s="100"/>
      <c r="K13" s="5"/>
      <c r="L13" s="228"/>
      <c r="M13" s="227"/>
      <c r="N13" s="230"/>
      <c r="O13" s="230"/>
      <c r="P13" s="230"/>
      <c r="Q13" s="230"/>
      <c r="R13" s="230"/>
      <c r="S13" s="100"/>
      <c r="T13" s="5"/>
      <c r="U13" s="191"/>
      <c r="V13" s="5"/>
      <c r="W13" s="432"/>
      <c r="X13" s="5"/>
      <c r="Y13" s="5"/>
      <c r="Z13" s="5"/>
      <c r="AA13" s="5"/>
      <c r="AB13" s="5"/>
      <c r="AC13" s="5"/>
      <c r="AD13" s="5"/>
      <c r="AE13" s="5"/>
      <c r="AF13" s="5"/>
      <c r="AG13" s="5"/>
      <c r="AH13" s="5"/>
      <c r="AI13" s="5"/>
      <c r="AJ13" s="5"/>
    </row>
    <row r="14" spans="1:36" x14ac:dyDescent="0.35">
      <c r="A14" s="6"/>
      <c r="B14" s="183"/>
      <c r="C14" s="230"/>
      <c r="D14" s="230"/>
      <c r="E14" s="230"/>
      <c r="F14" s="230"/>
      <c r="G14" s="230"/>
      <c r="H14" s="230"/>
      <c r="I14" s="227"/>
      <c r="J14" s="100"/>
      <c r="K14" s="5"/>
      <c r="L14" s="228"/>
      <c r="M14" s="227"/>
      <c r="N14" s="230"/>
      <c r="O14" s="230"/>
      <c r="P14" s="230"/>
      <c r="Q14" s="230"/>
      <c r="R14" s="230"/>
      <c r="S14" s="100"/>
      <c r="T14" s="5"/>
      <c r="U14" s="191"/>
      <c r="V14" s="5"/>
      <c r="W14" s="432"/>
      <c r="X14" s="5"/>
      <c r="Y14" s="5"/>
      <c r="Z14" s="5"/>
      <c r="AA14" s="5"/>
      <c r="AB14" s="5"/>
      <c r="AC14" s="5"/>
      <c r="AD14" s="5"/>
      <c r="AE14" s="5"/>
      <c r="AF14" s="5"/>
      <c r="AG14" s="5"/>
      <c r="AH14" s="5"/>
      <c r="AI14" s="5"/>
      <c r="AJ14" s="5"/>
    </row>
    <row r="15" spans="1:36" x14ac:dyDescent="0.35">
      <c r="A15" s="6"/>
      <c r="B15" s="183"/>
      <c r="C15" s="230"/>
      <c r="D15" s="230"/>
      <c r="E15" s="230"/>
      <c r="F15" s="230"/>
      <c r="G15" s="230"/>
      <c r="H15" s="230"/>
      <c r="I15" s="227"/>
      <c r="J15" s="100"/>
      <c r="K15" s="5"/>
      <c r="L15" s="228"/>
      <c r="M15" s="227"/>
      <c r="N15" s="230"/>
      <c r="O15" s="230"/>
      <c r="P15" s="230"/>
      <c r="Q15" s="230"/>
      <c r="R15" s="230"/>
      <c r="S15" s="100"/>
      <c r="T15" s="5"/>
      <c r="U15" s="191"/>
      <c r="V15" s="5"/>
      <c r="W15" s="432"/>
      <c r="X15" s="5"/>
      <c r="Y15" s="5"/>
      <c r="Z15" s="5"/>
      <c r="AA15" s="5"/>
      <c r="AB15" s="5"/>
      <c r="AC15" s="5"/>
      <c r="AD15" s="5"/>
      <c r="AE15" s="5"/>
      <c r="AF15" s="5"/>
      <c r="AG15" s="5"/>
      <c r="AH15" s="5"/>
      <c r="AI15" s="5"/>
      <c r="AJ15" s="5"/>
    </row>
    <row r="16" spans="1:36" x14ac:dyDescent="0.35">
      <c r="A16" s="6"/>
      <c r="B16" s="183"/>
      <c r="C16" s="230"/>
      <c r="D16" s="230"/>
      <c r="E16" s="230"/>
      <c r="F16" s="230"/>
      <c r="G16" s="230"/>
      <c r="H16" s="230"/>
      <c r="I16" s="227"/>
      <c r="J16" s="100"/>
      <c r="K16" s="5"/>
      <c r="L16" s="228"/>
      <c r="M16" s="227"/>
      <c r="N16" s="230"/>
      <c r="O16" s="230"/>
      <c r="P16" s="230"/>
      <c r="Q16" s="230"/>
      <c r="R16" s="230"/>
      <c r="S16" s="100"/>
      <c r="T16" s="5"/>
      <c r="U16" s="191"/>
      <c r="V16" s="5"/>
      <c r="W16" s="432"/>
      <c r="X16" s="5"/>
      <c r="Y16" s="5"/>
      <c r="Z16" s="5"/>
      <c r="AA16" s="5"/>
      <c r="AB16" s="5"/>
      <c r="AC16" s="5"/>
      <c r="AD16" s="5"/>
      <c r="AE16" s="5"/>
      <c r="AF16" s="5"/>
      <c r="AG16" s="5"/>
      <c r="AH16" s="5"/>
      <c r="AI16" s="5"/>
      <c r="AJ16" s="5"/>
    </row>
    <row r="17" spans="1:36" x14ac:dyDescent="0.35">
      <c r="A17" s="6"/>
      <c r="B17" s="183"/>
      <c r="C17" s="230"/>
      <c r="D17" s="230"/>
      <c r="E17" s="230"/>
      <c r="F17" s="230"/>
      <c r="G17" s="230"/>
      <c r="H17" s="230"/>
      <c r="I17" s="227"/>
      <c r="J17" s="100"/>
      <c r="K17" s="5"/>
      <c r="L17" s="228"/>
      <c r="M17" s="227"/>
      <c r="N17" s="230"/>
      <c r="O17" s="230"/>
      <c r="P17" s="230"/>
      <c r="Q17" s="230"/>
      <c r="R17" s="230"/>
      <c r="S17" s="100"/>
      <c r="T17" s="5"/>
      <c r="U17" s="191"/>
      <c r="V17" s="5"/>
      <c r="W17" s="432"/>
      <c r="X17" s="5"/>
      <c r="Y17" s="5"/>
      <c r="Z17" s="5"/>
      <c r="AA17" s="5"/>
      <c r="AB17" s="5"/>
      <c r="AC17" s="5"/>
      <c r="AD17" s="5"/>
      <c r="AE17" s="5"/>
      <c r="AF17" s="5"/>
      <c r="AG17" s="5"/>
      <c r="AH17" s="5"/>
      <c r="AI17" s="5"/>
      <c r="AJ17" s="5"/>
    </row>
    <row r="18" spans="1:36" x14ac:dyDescent="0.35">
      <c r="A18" s="6"/>
      <c r="B18" s="183"/>
      <c r="C18" s="230"/>
      <c r="D18" s="230"/>
      <c r="E18" s="230"/>
      <c r="F18" s="230"/>
      <c r="G18" s="230"/>
      <c r="H18" s="230"/>
      <c r="I18" s="227"/>
      <c r="J18" s="100"/>
      <c r="K18" s="5"/>
      <c r="L18" s="228"/>
      <c r="M18" s="227"/>
      <c r="N18" s="230"/>
      <c r="O18" s="230"/>
      <c r="P18" s="230"/>
      <c r="Q18" s="230"/>
      <c r="R18" s="230"/>
      <c r="S18" s="100"/>
      <c r="T18" s="5"/>
      <c r="U18" s="191"/>
      <c r="V18" s="5"/>
      <c r="W18" s="432"/>
      <c r="X18" s="5"/>
      <c r="Y18" s="5"/>
      <c r="Z18" s="5"/>
      <c r="AA18" s="5"/>
      <c r="AB18" s="5"/>
      <c r="AC18" s="5"/>
      <c r="AD18" s="5"/>
      <c r="AE18" s="5"/>
      <c r="AF18" s="5"/>
      <c r="AG18" s="5"/>
      <c r="AH18" s="5"/>
      <c r="AI18" s="5"/>
      <c r="AJ18" s="5"/>
    </row>
    <row r="19" spans="1:36" x14ac:dyDescent="0.35">
      <c r="A19" s="6"/>
      <c r="B19" s="183"/>
      <c r="C19" s="230"/>
      <c r="D19" s="230"/>
      <c r="E19" s="230"/>
      <c r="F19" s="230"/>
      <c r="G19" s="230"/>
      <c r="H19" s="230"/>
      <c r="I19" s="227"/>
      <c r="J19" s="100"/>
      <c r="K19" s="5"/>
      <c r="L19" s="228"/>
      <c r="M19" s="227"/>
      <c r="N19" s="230"/>
      <c r="O19" s="230"/>
      <c r="P19" s="230"/>
      <c r="Q19" s="230"/>
      <c r="R19" s="230"/>
      <c r="S19" s="100"/>
      <c r="T19" s="5"/>
      <c r="U19" s="191"/>
      <c r="V19" s="5"/>
      <c r="W19" s="432"/>
      <c r="X19" s="5"/>
      <c r="Y19" s="5"/>
      <c r="Z19" s="5"/>
      <c r="AA19" s="5"/>
      <c r="AB19" s="5"/>
      <c r="AC19" s="5"/>
      <c r="AD19" s="5"/>
      <c r="AE19" s="5"/>
      <c r="AF19" s="5"/>
      <c r="AG19" s="5"/>
      <c r="AH19" s="5"/>
      <c r="AI19" s="5"/>
      <c r="AJ19" s="5"/>
    </row>
    <row r="20" spans="1:36" x14ac:dyDescent="0.35">
      <c r="A20" s="6"/>
      <c r="B20" s="183"/>
      <c r="C20" s="230"/>
      <c r="D20" s="230"/>
      <c r="E20" s="230"/>
      <c r="F20" s="230"/>
      <c r="G20" s="230"/>
      <c r="H20" s="230"/>
      <c r="I20" s="227"/>
      <c r="J20" s="100"/>
      <c r="K20" s="5"/>
      <c r="L20" s="228"/>
      <c r="M20" s="227"/>
      <c r="N20" s="230"/>
      <c r="O20" s="230"/>
      <c r="P20" s="230"/>
      <c r="Q20" s="230"/>
      <c r="R20" s="230"/>
      <c r="S20" s="100"/>
      <c r="T20" s="5"/>
      <c r="U20" s="191"/>
      <c r="V20" s="5"/>
      <c r="W20" s="432"/>
      <c r="X20" s="5"/>
      <c r="Y20" s="5"/>
      <c r="Z20" s="5"/>
      <c r="AA20" s="5"/>
      <c r="AB20" s="5"/>
      <c r="AC20" s="5"/>
      <c r="AD20" s="5"/>
      <c r="AE20" s="5"/>
      <c r="AF20" s="5"/>
      <c r="AG20" s="5"/>
      <c r="AH20" s="5"/>
      <c r="AI20" s="5"/>
      <c r="AJ20" s="5"/>
    </row>
    <row r="21" spans="1:36" x14ac:dyDescent="0.35">
      <c r="A21" s="6"/>
      <c r="B21" s="183"/>
      <c r="C21" s="230"/>
      <c r="D21" s="230"/>
      <c r="E21" s="230"/>
      <c r="F21" s="230"/>
      <c r="G21" s="230"/>
      <c r="H21" s="230"/>
      <c r="I21" s="227"/>
      <c r="J21" s="100"/>
      <c r="K21" s="5"/>
      <c r="L21" s="228"/>
      <c r="M21" s="227"/>
      <c r="N21" s="230"/>
      <c r="O21" s="230"/>
      <c r="P21" s="230"/>
      <c r="Q21" s="230"/>
      <c r="R21" s="230"/>
      <c r="S21" s="100"/>
      <c r="T21" s="5"/>
      <c r="U21" s="191"/>
      <c r="V21" s="5"/>
      <c r="W21" s="432"/>
      <c r="X21" s="5"/>
      <c r="Y21" s="5"/>
      <c r="Z21" s="5"/>
      <c r="AA21" s="5"/>
      <c r="AB21" s="5"/>
      <c r="AC21" s="5"/>
      <c r="AD21" s="5"/>
      <c r="AE21" s="5"/>
      <c r="AF21" s="5"/>
      <c r="AG21" s="5"/>
      <c r="AH21" s="5"/>
      <c r="AI21" s="5"/>
      <c r="AJ21" s="5"/>
    </row>
    <row r="22" spans="1:36" x14ac:dyDescent="0.35">
      <c r="A22" s="6"/>
      <c r="B22" s="183"/>
      <c r="C22" s="230"/>
      <c r="D22" s="230"/>
      <c r="E22" s="230"/>
      <c r="F22" s="230"/>
      <c r="G22" s="230"/>
      <c r="H22" s="230"/>
      <c r="I22" s="227"/>
      <c r="J22" s="100"/>
      <c r="K22" s="5"/>
      <c r="L22" s="228"/>
      <c r="M22" s="227"/>
      <c r="N22" s="230"/>
      <c r="O22" s="230"/>
      <c r="P22" s="230"/>
      <c r="Q22" s="230"/>
      <c r="R22" s="230"/>
      <c r="S22" s="100"/>
      <c r="T22" s="5"/>
      <c r="U22" s="191"/>
      <c r="V22" s="5"/>
      <c r="W22" s="432"/>
      <c r="X22" s="5"/>
      <c r="Y22" s="5"/>
      <c r="Z22" s="5"/>
      <c r="AA22" s="5"/>
      <c r="AB22" s="5"/>
      <c r="AC22" s="5"/>
      <c r="AD22" s="5"/>
      <c r="AE22" s="5"/>
      <c r="AF22" s="5"/>
      <c r="AG22" s="5"/>
      <c r="AH22" s="5"/>
      <c r="AI22" s="5"/>
      <c r="AJ22" s="5"/>
    </row>
    <row r="23" spans="1:36" x14ac:dyDescent="0.35">
      <c r="A23" s="6"/>
      <c r="B23" s="183"/>
      <c r="C23" s="230"/>
      <c r="D23" s="230"/>
      <c r="E23" s="230"/>
      <c r="F23" s="230"/>
      <c r="G23" s="230"/>
      <c r="H23" s="230"/>
      <c r="I23" s="227"/>
      <c r="J23" s="100"/>
      <c r="K23" s="5"/>
      <c r="L23" s="228"/>
      <c r="M23" s="227"/>
      <c r="N23" s="230"/>
      <c r="O23" s="230"/>
      <c r="P23" s="230"/>
      <c r="Q23" s="230"/>
      <c r="R23" s="230"/>
      <c r="S23" s="100"/>
      <c r="T23" s="5"/>
      <c r="U23" s="191"/>
      <c r="V23" s="5"/>
      <c r="W23" s="432"/>
      <c r="X23" s="5"/>
      <c r="Y23" s="5"/>
      <c r="Z23" s="5"/>
      <c r="AA23" s="5"/>
      <c r="AB23" s="5"/>
      <c r="AC23" s="5"/>
      <c r="AD23" s="5"/>
      <c r="AE23" s="5"/>
      <c r="AF23" s="5"/>
      <c r="AG23" s="5"/>
      <c r="AH23" s="5"/>
      <c r="AI23" s="5"/>
      <c r="AJ23" s="5"/>
    </row>
    <row r="24" spans="1:36" x14ac:dyDescent="0.35">
      <c r="A24" s="6"/>
      <c r="B24" s="183"/>
      <c r="C24" s="230"/>
      <c r="D24" s="230"/>
      <c r="E24" s="230"/>
      <c r="F24" s="230"/>
      <c r="G24" s="230"/>
      <c r="H24" s="230"/>
      <c r="I24" s="227"/>
      <c r="J24" s="100"/>
      <c r="K24" s="5"/>
      <c r="L24" s="228"/>
      <c r="M24" s="227"/>
      <c r="N24" s="230"/>
      <c r="O24" s="230"/>
      <c r="P24" s="230"/>
      <c r="Q24" s="230"/>
      <c r="R24" s="230"/>
      <c r="S24" s="100"/>
      <c r="T24" s="5"/>
      <c r="U24" s="191"/>
      <c r="V24" s="5"/>
      <c r="W24" s="432"/>
      <c r="X24" s="5"/>
      <c r="Y24" s="5"/>
      <c r="Z24" s="5"/>
      <c r="AA24" s="5"/>
      <c r="AB24" s="5"/>
      <c r="AC24" s="5"/>
      <c r="AD24" s="5"/>
      <c r="AE24" s="5"/>
      <c r="AF24" s="5"/>
      <c r="AG24" s="5"/>
      <c r="AH24" s="5"/>
      <c r="AI24" s="5"/>
      <c r="AJ24" s="5"/>
    </row>
    <row r="25" spans="1:36" x14ac:dyDescent="0.35">
      <c r="A25" s="6"/>
      <c r="B25" s="183"/>
      <c r="C25" s="230"/>
      <c r="D25" s="230"/>
      <c r="E25" s="230"/>
      <c r="F25" s="230"/>
      <c r="G25" s="230"/>
      <c r="H25" s="230"/>
      <c r="I25" s="227"/>
      <c r="J25" s="100"/>
      <c r="K25" s="5"/>
      <c r="L25" s="228"/>
      <c r="M25" s="227"/>
      <c r="N25" s="230"/>
      <c r="O25" s="230"/>
      <c r="P25" s="230"/>
      <c r="Q25" s="230"/>
      <c r="R25" s="230"/>
      <c r="S25" s="100"/>
      <c r="T25" s="5"/>
      <c r="U25" s="191"/>
      <c r="V25" s="5"/>
      <c r="W25" s="432"/>
      <c r="X25" s="5"/>
      <c r="Y25" s="5"/>
      <c r="Z25" s="5"/>
      <c r="AA25" s="5"/>
      <c r="AB25" s="5"/>
      <c r="AC25" s="5"/>
      <c r="AD25" s="5"/>
      <c r="AE25" s="5"/>
      <c r="AF25" s="5"/>
      <c r="AG25" s="5"/>
      <c r="AH25" s="5"/>
      <c r="AI25" s="5"/>
      <c r="AJ25" s="5"/>
    </row>
    <row r="26" spans="1:36" x14ac:dyDescent="0.35">
      <c r="A26" s="6"/>
      <c r="B26" s="183"/>
      <c r="C26" s="230"/>
      <c r="D26" s="230"/>
      <c r="E26" s="230"/>
      <c r="F26" s="230"/>
      <c r="G26" s="230"/>
      <c r="H26" s="230"/>
      <c r="I26" s="227"/>
      <c r="J26" s="100"/>
      <c r="K26" s="5"/>
      <c r="L26" s="228"/>
      <c r="M26" s="227"/>
      <c r="N26" s="230"/>
      <c r="O26" s="230"/>
      <c r="P26" s="230"/>
      <c r="Q26" s="230"/>
      <c r="R26" s="230"/>
      <c r="S26" s="100"/>
      <c r="T26" s="5"/>
      <c r="U26" s="191"/>
      <c r="V26" s="5"/>
      <c r="W26" s="432"/>
      <c r="X26" s="5"/>
      <c r="Y26" s="5"/>
      <c r="Z26" s="5"/>
      <c r="AA26" s="5"/>
      <c r="AB26" s="5"/>
      <c r="AC26" s="5"/>
      <c r="AD26" s="5"/>
      <c r="AE26" s="5"/>
      <c r="AF26" s="5"/>
      <c r="AG26" s="5"/>
      <c r="AH26" s="5"/>
      <c r="AI26" s="5"/>
      <c r="AJ26" s="5"/>
    </row>
    <row r="27" spans="1:36" x14ac:dyDescent="0.35">
      <c r="A27" s="6"/>
      <c r="B27" s="183"/>
      <c r="C27" s="230"/>
      <c r="D27" s="230"/>
      <c r="E27" s="230"/>
      <c r="F27" s="230"/>
      <c r="G27" s="230"/>
      <c r="H27" s="230"/>
      <c r="I27" s="227"/>
      <c r="J27" s="100"/>
      <c r="K27" s="5"/>
      <c r="L27" s="228"/>
      <c r="M27" s="227"/>
      <c r="N27" s="230"/>
      <c r="O27" s="230"/>
      <c r="P27" s="230"/>
      <c r="Q27" s="230"/>
      <c r="R27" s="230"/>
      <c r="S27" s="100"/>
      <c r="T27" s="5"/>
      <c r="U27" s="191"/>
      <c r="V27" s="5"/>
      <c r="W27" s="432"/>
      <c r="X27" s="5"/>
      <c r="Y27" s="5"/>
      <c r="Z27" s="5"/>
      <c r="AA27" s="5"/>
      <c r="AB27" s="5"/>
      <c r="AC27" s="5"/>
      <c r="AD27" s="5"/>
      <c r="AE27" s="5"/>
      <c r="AF27" s="5"/>
      <c r="AG27" s="5"/>
      <c r="AH27" s="5"/>
      <c r="AI27" s="5"/>
      <c r="AJ27" s="5"/>
    </row>
    <row r="28" spans="1:36" x14ac:dyDescent="0.35">
      <c r="A28" s="6"/>
      <c r="B28" s="183"/>
      <c r="C28" s="230"/>
      <c r="D28" s="230"/>
      <c r="E28" s="230"/>
      <c r="F28" s="230"/>
      <c r="G28" s="230"/>
      <c r="H28" s="230"/>
      <c r="I28" s="227"/>
      <c r="J28" s="100"/>
      <c r="K28" s="5"/>
      <c r="L28" s="228"/>
      <c r="M28" s="227"/>
      <c r="N28" s="230"/>
      <c r="O28" s="230"/>
      <c r="P28" s="230"/>
      <c r="Q28" s="230"/>
      <c r="R28" s="230"/>
      <c r="S28" s="100"/>
      <c r="T28" s="5"/>
      <c r="U28" s="191"/>
      <c r="V28" s="5"/>
      <c r="W28" s="432"/>
      <c r="X28" s="5"/>
      <c r="Y28" s="5"/>
      <c r="Z28" s="5"/>
      <c r="AA28" s="5"/>
      <c r="AB28" s="5"/>
      <c r="AC28" s="5"/>
      <c r="AD28" s="5"/>
      <c r="AE28" s="5"/>
      <c r="AF28" s="5"/>
      <c r="AG28" s="5"/>
      <c r="AH28" s="5"/>
      <c r="AI28" s="5"/>
      <c r="AJ28" s="5"/>
    </row>
    <row r="29" spans="1:36" x14ac:dyDescent="0.35">
      <c r="A29" s="6"/>
      <c r="B29" s="183"/>
      <c r="C29" s="230"/>
      <c r="D29" s="230"/>
      <c r="E29" s="230"/>
      <c r="F29" s="230"/>
      <c r="G29" s="230"/>
      <c r="H29" s="230"/>
      <c r="I29" s="227"/>
      <c r="J29" s="100"/>
      <c r="K29" s="5"/>
      <c r="L29" s="228"/>
      <c r="M29" s="227"/>
      <c r="N29" s="230"/>
      <c r="O29" s="230"/>
      <c r="P29" s="230"/>
      <c r="Q29" s="230"/>
      <c r="R29" s="230"/>
      <c r="S29" s="100"/>
      <c r="T29" s="5"/>
      <c r="U29" s="191"/>
      <c r="V29" s="5"/>
      <c r="W29" s="432"/>
      <c r="X29" s="5"/>
      <c r="Y29" s="5"/>
      <c r="Z29" s="5"/>
      <c r="AA29" s="5"/>
      <c r="AB29" s="5"/>
      <c r="AC29" s="5"/>
      <c r="AD29" s="5"/>
      <c r="AE29" s="5"/>
      <c r="AF29" s="5"/>
      <c r="AG29" s="5"/>
      <c r="AH29" s="5"/>
      <c r="AI29" s="5"/>
      <c r="AJ29" s="5"/>
    </row>
    <row r="30" spans="1:36" x14ac:dyDescent="0.35">
      <c r="A30" s="6"/>
      <c r="B30" s="183"/>
      <c r="C30" s="230"/>
      <c r="D30" s="230"/>
      <c r="E30" s="230"/>
      <c r="F30" s="230"/>
      <c r="G30" s="230"/>
      <c r="H30" s="230"/>
      <c r="I30" s="227"/>
      <c r="J30" s="100"/>
      <c r="K30" s="5"/>
      <c r="L30" s="228"/>
      <c r="M30" s="227"/>
      <c r="N30" s="230"/>
      <c r="O30" s="230"/>
      <c r="P30" s="230"/>
      <c r="Q30" s="230"/>
      <c r="R30" s="230"/>
      <c r="S30" s="100"/>
      <c r="T30" s="5"/>
      <c r="U30" s="191"/>
      <c r="V30" s="5"/>
      <c r="W30" s="432"/>
      <c r="X30" s="5"/>
      <c r="Y30" s="5"/>
      <c r="Z30" s="5"/>
      <c r="AA30" s="5"/>
      <c r="AB30" s="5"/>
      <c r="AC30" s="5"/>
      <c r="AD30" s="5"/>
      <c r="AE30" s="5"/>
      <c r="AF30" s="5"/>
      <c r="AG30" s="5"/>
      <c r="AH30" s="5"/>
      <c r="AI30" s="5"/>
      <c r="AJ30" s="5"/>
    </row>
    <row r="31" spans="1:36" x14ac:dyDescent="0.35">
      <c r="A31" s="6"/>
      <c r="B31" s="183"/>
      <c r="C31" s="230"/>
      <c r="D31" s="230"/>
      <c r="E31" s="230"/>
      <c r="F31" s="230"/>
      <c r="G31" s="230"/>
      <c r="H31" s="230"/>
      <c r="I31" s="227"/>
      <c r="J31" s="100"/>
      <c r="K31" s="5"/>
      <c r="L31" s="228"/>
      <c r="M31" s="227"/>
      <c r="N31" s="230"/>
      <c r="O31" s="230"/>
      <c r="P31" s="230"/>
      <c r="Q31" s="230"/>
      <c r="R31" s="230"/>
      <c r="S31" s="100"/>
      <c r="T31" s="5"/>
      <c r="U31" s="191"/>
      <c r="V31" s="5"/>
      <c r="W31" s="432"/>
      <c r="X31" s="5"/>
      <c r="Y31" s="5"/>
      <c r="Z31" s="5"/>
      <c r="AA31" s="5"/>
      <c r="AB31" s="5"/>
      <c r="AC31" s="5"/>
      <c r="AD31" s="5"/>
      <c r="AE31" s="5"/>
      <c r="AF31" s="5"/>
      <c r="AG31" s="5"/>
      <c r="AH31" s="5"/>
      <c r="AI31" s="5"/>
      <c r="AJ31" s="5"/>
    </row>
    <row r="32" spans="1:36" x14ac:dyDescent="0.35">
      <c r="A32" s="6"/>
      <c r="B32" s="183"/>
      <c r="C32" s="230"/>
      <c r="D32" s="230"/>
      <c r="E32" s="230"/>
      <c r="F32" s="230"/>
      <c r="G32" s="230"/>
      <c r="H32" s="230"/>
      <c r="I32" s="227"/>
      <c r="J32" s="100"/>
      <c r="K32" s="5"/>
      <c r="L32" s="228"/>
      <c r="M32" s="227"/>
      <c r="N32" s="230"/>
      <c r="O32" s="230"/>
      <c r="P32" s="230"/>
      <c r="Q32" s="230"/>
      <c r="R32" s="230"/>
      <c r="S32" s="100"/>
      <c r="T32" s="5"/>
      <c r="U32" s="191"/>
      <c r="V32" s="5"/>
      <c r="W32" s="432"/>
      <c r="X32" s="5"/>
      <c r="Y32" s="5"/>
      <c r="Z32" s="5"/>
      <c r="AA32" s="5"/>
      <c r="AB32" s="5"/>
      <c r="AC32" s="5"/>
      <c r="AD32" s="5"/>
      <c r="AE32" s="5"/>
      <c r="AF32" s="5"/>
      <c r="AG32" s="5"/>
      <c r="AH32" s="5"/>
      <c r="AI32" s="5"/>
      <c r="AJ32" s="5"/>
    </row>
    <row r="33" spans="1:36" x14ac:dyDescent="0.35">
      <c r="A33" s="6"/>
      <c r="B33" s="183"/>
      <c r="C33" s="230"/>
      <c r="D33" s="230"/>
      <c r="E33" s="230"/>
      <c r="F33" s="230"/>
      <c r="G33" s="230"/>
      <c r="H33" s="230"/>
      <c r="I33" s="227"/>
      <c r="J33" s="100"/>
      <c r="K33" s="5"/>
      <c r="L33" s="228"/>
      <c r="M33" s="227"/>
      <c r="N33" s="230"/>
      <c r="O33" s="230"/>
      <c r="P33" s="230"/>
      <c r="Q33" s="230"/>
      <c r="R33" s="230"/>
      <c r="S33" s="100"/>
      <c r="T33" s="5"/>
      <c r="U33" s="191"/>
      <c r="V33" s="5"/>
      <c r="W33" s="432"/>
      <c r="X33" s="5"/>
      <c r="Y33" s="5"/>
      <c r="Z33" s="5"/>
      <c r="AA33" s="5"/>
      <c r="AB33" s="5"/>
      <c r="AC33" s="5"/>
      <c r="AD33" s="5"/>
      <c r="AE33" s="5"/>
      <c r="AF33" s="5"/>
      <c r="AG33" s="5"/>
      <c r="AH33" s="5"/>
      <c r="AI33" s="5"/>
      <c r="AJ33" s="5"/>
    </row>
    <row r="34" spans="1:36" x14ac:dyDescent="0.35">
      <c r="A34" s="6"/>
      <c r="B34" s="183"/>
      <c r="C34" s="230"/>
      <c r="D34" s="230"/>
      <c r="E34" s="230"/>
      <c r="F34" s="230"/>
      <c r="G34" s="230"/>
      <c r="H34" s="230"/>
      <c r="I34" s="227"/>
      <c r="J34" s="100"/>
      <c r="K34" s="5"/>
      <c r="L34" s="228"/>
      <c r="M34" s="227"/>
      <c r="N34" s="230"/>
      <c r="O34" s="230"/>
      <c r="P34" s="230"/>
      <c r="Q34" s="230"/>
      <c r="R34" s="230"/>
      <c r="S34" s="100"/>
      <c r="T34" s="5"/>
      <c r="U34" s="191"/>
      <c r="V34" s="5"/>
      <c r="W34" s="432"/>
      <c r="X34" s="5"/>
      <c r="Y34" s="5"/>
      <c r="Z34" s="5"/>
      <c r="AA34" s="5"/>
      <c r="AB34" s="5"/>
      <c r="AC34" s="5"/>
      <c r="AD34" s="5"/>
      <c r="AE34" s="5"/>
      <c r="AF34" s="5"/>
      <c r="AG34" s="5"/>
      <c r="AH34" s="5"/>
      <c r="AI34" s="5"/>
      <c r="AJ34" s="5"/>
    </row>
    <row r="35" spans="1:36" x14ac:dyDescent="0.35">
      <c r="A35" s="6"/>
      <c r="B35" s="183"/>
      <c r="C35" s="230"/>
      <c r="D35" s="230"/>
      <c r="E35" s="230"/>
      <c r="F35" s="230"/>
      <c r="G35" s="230"/>
      <c r="H35" s="230"/>
      <c r="I35" s="227"/>
      <c r="J35" s="100"/>
      <c r="K35" s="5"/>
      <c r="L35" s="228"/>
      <c r="M35" s="227"/>
      <c r="N35" s="230"/>
      <c r="O35" s="230"/>
      <c r="P35" s="230"/>
      <c r="Q35" s="230"/>
      <c r="R35" s="230"/>
      <c r="S35" s="100"/>
      <c r="T35" s="5"/>
      <c r="U35" s="191"/>
      <c r="V35" s="5"/>
      <c r="W35" s="432"/>
      <c r="X35" s="5"/>
      <c r="Y35" s="5"/>
      <c r="Z35" s="5"/>
      <c r="AA35" s="5"/>
      <c r="AB35" s="5"/>
      <c r="AC35" s="5"/>
      <c r="AD35" s="5"/>
      <c r="AE35" s="5"/>
      <c r="AF35" s="5"/>
      <c r="AG35" s="5"/>
      <c r="AH35" s="5"/>
      <c r="AI35" s="5"/>
      <c r="AJ35" s="5"/>
    </row>
    <row r="36" spans="1:36" x14ac:dyDescent="0.35">
      <c r="A36" s="6"/>
      <c r="B36" s="183"/>
      <c r="C36" s="230"/>
      <c r="D36" s="230"/>
      <c r="E36" s="230"/>
      <c r="F36" s="230"/>
      <c r="G36" s="230"/>
      <c r="H36" s="230"/>
      <c r="I36" s="227"/>
      <c r="J36" s="100"/>
      <c r="K36" s="5"/>
      <c r="L36" s="228"/>
      <c r="M36" s="227"/>
      <c r="N36" s="230"/>
      <c r="O36" s="230"/>
      <c r="P36" s="230"/>
      <c r="Q36" s="230"/>
      <c r="R36" s="230"/>
      <c r="S36" s="100"/>
      <c r="T36" s="5"/>
      <c r="U36" s="191"/>
      <c r="V36" s="5"/>
      <c r="W36" s="432"/>
      <c r="X36" s="5"/>
      <c r="Y36" s="5"/>
      <c r="Z36" s="5"/>
      <c r="AA36" s="5"/>
      <c r="AB36" s="5"/>
      <c r="AC36" s="5"/>
      <c r="AD36" s="5"/>
      <c r="AE36" s="5"/>
      <c r="AF36" s="5"/>
      <c r="AG36" s="5"/>
      <c r="AH36" s="5"/>
      <c r="AI36" s="5"/>
      <c r="AJ36" s="5"/>
    </row>
    <row r="37" spans="1:36" x14ac:dyDescent="0.35">
      <c r="A37" s="6"/>
      <c r="B37" s="183"/>
      <c r="C37" s="230"/>
      <c r="D37" s="230"/>
      <c r="E37" s="230"/>
      <c r="F37" s="230"/>
      <c r="G37" s="230"/>
      <c r="H37" s="230"/>
      <c r="I37" s="227"/>
      <c r="J37" s="100"/>
      <c r="K37" s="5"/>
      <c r="L37" s="228"/>
      <c r="M37" s="227"/>
      <c r="N37" s="230"/>
      <c r="O37" s="230"/>
      <c r="P37" s="230"/>
      <c r="Q37" s="230"/>
      <c r="R37" s="230"/>
      <c r="S37" s="100"/>
      <c r="T37" s="5"/>
      <c r="U37" s="191"/>
      <c r="V37" s="5"/>
      <c r="W37" s="432"/>
      <c r="X37" s="5"/>
      <c r="Y37" s="5"/>
      <c r="Z37" s="5"/>
      <c r="AA37" s="5"/>
      <c r="AB37" s="5"/>
      <c r="AC37" s="5"/>
      <c r="AD37" s="5"/>
      <c r="AE37" s="5"/>
      <c r="AF37" s="5"/>
      <c r="AG37" s="5"/>
      <c r="AH37" s="5"/>
      <c r="AI37" s="5"/>
      <c r="AJ37" s="5"/>
    </row>
    <row r="38" spans="1:36" x14ac:dyDescent="0.35">
      <c r="A38" s="6"/>
      <c r="B38" s="183"/>
      <c r="C38" s="230"/>
      <c r="D38" s="230"/>
      <c r="E38" s="230"/>
      <c r="F38" s="230"/>
      <c r="G38" s="230"/>
      <c r="H38" s="230"/>
      <c r="I38" s="227"/>
      <c r="J38" s="100"/>
      <c r="K38" s="5"/>
      <c r="L38" s="228"/>
      <c r="M38" s="227"/>
      <c r="N38" s="230"/>
      <c r="O38" s="230"/>
      <c r="P38" s="230"/>
      <c r="Q38" s="230"/>
      <c r="R38" s="230"/>
      <c r="S38" s="100"/>
      <c r="T38" s="5"/>
      <c r="U38" s="191"/>
      <c r="V38" s="5"/>
      <c r="W38" s="432"/>
      <c r="X38" s="5"/>
      <c r="Y38" s="5"/>
      <c r="Z38" s="5"/>
      <c r="AA38" s="5"/>
      <c r="AB38" s="5"/>
      <c r="AC38" s="5"/>
      <c r="AD38" s="5"/>
      <c r="AE38" s="5"/>
      <c r="AF38" s="5"/>
      <c r="AG38" s="5"/>
      <c r="AH38" s="5"/>
      <c r="AI38" s="5"/>
      <c r="AJ38" s="5"/>
    </row>
    <row r="39" spans="1:36" x14ac:dyDescent="0.35">
      <c r="A39" s="6"/>
      <c r="B39" s="183"/>
      <c r="C39" s="230"/>
      <c r="D39" s="230"/>
      <c r="E39" s="230"/>
      <c r="F39" s="230"/>
      <c r="G39" s="230"/>
      <c r="H39" s="230"/>
      <c r="I39" s="227"/>
      <c r="J39" s="100"/>
      <c r="K39" s="5"/>
      <c r="L39" s="228"/>
      <c r="M39" s="227"/>
      <c r="N39" s="230"/>
      <c r="O39" s="230"/>
      <c r="P39" s="230"/>
      <c r="Q39" s="230"/>
      <c r="R39" s="230"/>
      <c r="S39" s="100"/>
      <c r="T39" s="5"/>
      <c r="U39" s="191"/>
      <c r="V39" s="5"/>
      <c r="W39" s="432"/>
      <c r="X39" s="5"/>
      <c r="Y39" s="5"/>
      <c r="Z39" s="5"/>
      <c r="AA39" s="5"/>
      <c r="AB39" s="5"/>
      <c r="AC39" s="5"/>
      <c r="AD39" s="5"/>
      <c r="AE39" s="5"/>
      <c r="AF39" s="5"/>
      <c r="AG39" s="5"/>
      <c r="AH39" s="5"/>
      <c r="AI39" s="5"/>
      <c r="AJ39" s="5"/>
    </row>
    <row r="40" spans="1:36" x14ac:dyDescent="0.35">
      <c r="A40" s="6"/>
      <c r="B40" s="183"/>
      <c r="C40" s="230"/>
      <c r="D40" s="230"/>
      <c r="E40" s="230"/>
      <c r="F40" s="230"/>
      <c r="G40" s="230"/>
      <c r="H40" s="230"/>
      <c r="I40" s="227"/>
      <c r="J40" s="100"/>
      <c r="K40" s="5"/>
      <c r="L40" s="228"/>
      <c r="M40" s="227"/>
      <c r="N40" s="230"/>
      <c r="O40" s="230"/>
      <c r="P40" s="230"/>
      <c r="Q40" s="230"/>
      <c r="R40" s="230"/>
      <c r="S40" s="100"/>
      <c r="T40" s="5"/>
      <c r="U40" s="191"/>
      <c r="V40" s="5"/>
      <c r="W40" s="432"/>
      <c r="X40" s="5"/>
      <c r="Y40" s="5"/>
      <c r="Z40" s="5"/>
      <c r="AA40" s="5"/>
      <c r="AB40" s="5"/>
      <c r="AC40" s="5"/>
      <c r="AD40" s="5"/>
      <c r="AE40" s="5"/>
      <c r="AF40" s="5"/>
      <c r="AG40" s="5"/>
      <c r="AH40" s="5"/>
      <c r="AI40" s="5"/>
      <c r="AJ40" s="5"/>
    </row>
    <row r="41" spans="1:36" x14ac:dyDescent="0.35">
      <c r="A41" s="6"/>
      <c r="B41" s="183"/>
      <c r="C41" s="230"/>
      <c r="D41" s="230"/>
      <c r="E41" s="230"/>
      <c r="F41" s="230"/>
      <c r="G41" s="230"/>
      <c r="H41" s="230"/>
      <c r="I41" s="227"/>
      <c r="J41" s="100"/>
      <c r="K41" s="5"/>
      <c r="L41" s="228"/>
      <c r="M41" s="227"/>
      <c r="N41" s="230"/>
      <c r="O41" s="230"/>
      <c r="P41" s="230"/>
      <c r="Q41" s="230"/>
      <c r="R41" s="230"/>
      <c r="S41" s="100"/>
      <c r="T41" s="5"/>
      <c r="U41" s="191"/>
      <c r="V41" s="5"/>
      <c r="W41" s="432"/>
      <c r="X41" s="5"/>
      <c r="Y41" s="5"/>
      <c r="Z41" s="5"/>
      <c r="AA41" s="5"/>
      <c r="AB41" s="5"/>
      <c r="AC41" s="5"/>
      <c r="AD41" s="5"/>
      <c r="AE41" s="5"/>
      <c r="AF41" s="5"/>
      <c r="AG41" s="5"/>
      <c r="AH41" s="5"/>
      <c r="AI41" s="5"/>
      <c r="AJ41" s="5"/>
    </row>
    <row r="42" spans="1:36" x14ac:dyDescent="0.35">
      <c r="A42" s="6"/>
      <c r="B42" s="183"/>
      <c r="C42" s="230"/>
      <c r="D42" s="230"/>
      <c r="E42" s="230"/>
      <c r="F42" s="230"/>
      <c r="G42" s="230"/>
      <c r="H42" s="230"/>
      <c r="I42" s="227"/>
      <c r="J42" s="100"/>
      <c r="K42" s="5"/>
      <c r="L42" s="228"/>
      <c r="M42" s="227"/>
      <c r="N42" s="230"/>
      <c r="O42" s="230"/>
      <c r="P42" s="230"/>
      <c r="Q42" s="230"/>
      <c r="R42" s="230"/>
      <c r="S42" s="100"/>
      <c r="T42" s="5"/>
      <c r="U42" s="191"/>
      <c r="V42" s="5"/>
      <c r="W42" s="432"/>
      <c r="X42" s="5"/>
      <c r="Y42" s="5"/>
      <c r="Z42" s="5"/>
      <c r="AA42" s="5"/>
      <c r="AB42" s="5"/>
      <c r="AC42" s="5"/>
      <c r="AD42" s="5"/>
      <c r="AE42" s="5"/>
      <c r="AF42" s="5"/>
      <c r="AG42" s="5"/>
      <c r="AH42" s="5"/>
      <c r="AI42" s="5"/>
      <c r="AJ42" s="5"/>
    </row>
    <row r="43" spans="1:36" x14ac:dyDescent="0.35">
      <c r="A43" s="6"/>
      <c r="B43" s="183"/>
      <c r="C43" s="230"/>
      <c r="D43" s="230"/>
      <c r="E43" s="230"/>
      <c r="F43" s="230"/>
      <c r="G43" s="230"/>
      <c r="H43" s="230"/>
      <c r="I43" s="227"/>
      <c r="J43" s="100"/>
      <c r="K43" s="5"/>
      <c r="L43" s="228"/>
      <c r="M43" s="227"/>
      <c r="N43" s="230"/>
      <c r="O43" s="230"/>
      <c r="P43" s="230"/>
      <c r="Q43" s="230"/>
      <c r="R43" s="230"/>
      <c r="S43" s="100"/>
      <c r="T43" s="5"/>
      <c r="U43" s="191"/>
      <c r="V43" s="5"/>
      <c r="W43" s="432"/>
      <c r="X43" s="5"/>
      <c r="Y43" s="5"/>
      <c r="Z43" s="5"/>
      <c r="AA43" s="5"/>
      <c r="AB43" s="5"/>
      <c r="AC43" s="5"/>
      <c r="AD43" s="5"/>
      <c r="AE43" s="5"/>
      <c r="AF43" s="5"/>
      <c r="AG43" s="5"/>
      <c r="AH43" s="5"/>
      <c r="AI43" s="5"/>
      <c r="AJ43" s="5"/>
    </row>
    <row r="44" spans="1:36" x14ac:dyDescent="0.35">
      <c r="A44" s="6"/>
      <c r="B44" s="183"/>
      <c r="C44" s="230"/>
      <c r="D44" s="230"/>
      <c r="E44" s="230"/>
      <c r="F44" s="230"/>
      <c r="G44" s="230"/>
      <c r="H44" s="230"/>
      <c r="I44" s="227"/>
      <c r="J44" s="100"/>
      <c r="K44" s="5"/>
      <c r="L44" s="228"/>
      <c r="M44" s="227"/>
      <c r="N44" s="230"/>
      <c r="O44" s="230"/>
      <c r="P44" s="230"/>
      <c r="Q44" s="230"/>
      <c r="R44" s="230"/>
      <c r="S44" s="100"/>
      <c r="T44" s="5"/>
      <c r="U44" s="191"/>
      <c r="V44" s="5"/>
      <c r="W44" s="432"/>
      <c r="X44" s="5"/>
      <c r="Y44" s="5"/>
      <c r="Z44" s="5"/>
      <c r="AA44" s="5"/>
      <c r="AB44" s="5"/>
      <c r="AC44" s="5"/>
      <c r="AD44" s="5"/>
      <c r="AE44" s="5"/>
      <c r="AF44" s="5"/>
      <c r="AG44" s="5"/>
      <c r="AH44" s="5"/>
      <c r="AI44" s="5"/>
      <c r="AJ44" s="5"/>
    </row>
    <row r="45" spans="1:36" x14ac:dyDescent="0.35">
      <c r="A45" s="6"/>
      <c r="B45" s="183"/>
      <c r="C45" s="230"/>
      <c r="D45" s="230"/>
      <c r="E45" s="230"/>
      <c r="F45" s="230"/>
      <c r="G45" s="230"/>
      <c r="H45" s="230"/>
      <c r="I45" s="227"/>
      <c r="J45" s="100"/>
      <c r="K45" s="5"/>
      <c r="L45" s="228"/>
      <c r="M45" s="227"/>
      <c r="N45" s="230"/>
      <c r="O45" s="230"/>
      <c r="P45" s="230"/>
      <c r="Q45" s="230"/>
      <c r="R45" s="230"/>
      <c r="S45" s="100"/>
      <c r="T45" s="5"/>
      <c r="U45" s="191"/>
      <c r="V45" s="5"/>
      <c r="W45" s="432"/>
      <c r="X45" s="5"/>
      <c r="Y45" s="5"/>
      <c r="Z45" s="5"/>
      <c r="AA45" s="5"/>
      <c r="AB45" s="5"/>
      <c r="AC45" s="5"/>
      <c r="AD45" s="5"/>
      <c r="AE45" s="5"/>
      <c r="AF45" s="5"/>
      <c r="AG45" s="5"/>
      <c r="AH45" s="5"/>
      <c r="AI45" s="5"/>
      <c r="AJ45" s="5"/>
    </row>
    <row r="46" spans="1:36" x14ac:dyDescent="0.35">
      <c r="A46" s="6"/>
      <c r="B46" s="183"/>
      <c r="C46" s="230"/>
      <c r="D46" s="230"/>
      <c r="E46" s="230"/>
      <c r="F46" s="230"/>
      <c r="G46" s="230"/>
      <c r="H46" s="230"/>
      <c r="I46" s="227"/>
      <c r="J46" s="100"/>
      <c r="K46" s="5"/>
      <c r="L46" s="228"/>
      <c r="M46" s="227"/>
      <c r="N46" s="230"/>
      <c r="O46" s="230"/>
      <c r="P46" s="230"/>
      <c r="Q46" s="230"/>
      <c r="R46" s="230"/>
      <c r="S46" s="100"/>
      <c r="T46" s="5"/>
      <c r="U46" s="191"/>
      <c r="V46" s="5"/>
      <c r="W46" s="432"/>
      <c r="X46" s="5"/>
      <c r="Y46" s="5"/>
      <c r="Z46" s="5"/>
      <c r="AA46" s="5"/>
      <c r="AB46" s="5"/>
      <c r="AC46" s="5"/>
      <c r="AD46" s="5"/>
      <c r="AE46" s="5"/>
      <c r="AF46" s="5"/>
      <c r="AG46" s="5"/>
      <c r="AH46" s="5"/>
      <c r="AI46" s="5"/>
      <c r="AJ46" s="5"/>
    </row>
    <row r="47" spans="1:36" x14ac:dyDescent="0.35">
      <c r="A47" s="6"/>
      <c r="B47" s="183"/>
      <c r="C47" s="230"/>
      <c r="D47" s="230"/>
      <c r="E47" s="230"/>
      <c r="F47" s="230"/>
      <c r="G47" s="230"/>
      <c r="H47" s="230"/>
      <c r="I47" s="227"/>
      <c r="J47" s="100"/>
      <c r="K47" s="5"/>
      <c r="L47" s="228"/>
      <c r="M47" s="227"/>
      <c r="N47" s="230"/>
      <c r="O47" s="230"/>
      <c r="P47" s="230"/>
      <c r="Q47" s="230"/>
      <c r="R47" s="230"/>
      <c r="S47" s="100"/>
      <c r="T47" s="5"/>
      <c r="U47" s="191"/>
      <c r="V47" s="5"/>
      <c r="W47" s="432"/>
      <c r="X47" s="5"/>
      <c r="Y47" s="5"/>
      <c r="Z47" s="5"/>
      <c r="AA47" s="5"/>
      <c r="AB47" s="5"/>
      <c r="AC47" s="5"/>
      <c r="AD47" s="5"/>
      <c r="AE47" s="5"/>
      <c r="AF47" s="5"/>
      <c r="AG47" s="5"/>
      <c r="AH47" s="5"/>
      <c r="AI47" s="5"/>
      <c r="AJ47" s="5"/>
    </row>
    <row r="48" spans="1:36" x14ac:dyDescent="0.35">
      <c r="A48" s="6"/>
      <c r="B48" s="183"/>
      <c r="C48" s="230"/>
      <c r="D48" s="230"/>
      <c r="E48" s="230"/>
      <c r="F48" s="230"/>
      <c r="G48" s="230"/>
      <c r="H48" s="230"/>
      <c r="I48" s="227"/>
      <c r="J48" s="100"/>
      <c r="K48" s="5"/>
      <c r="L48" s="228"/>
      <c r="M48" s="227"/>
      <c r="N48" s="230"/>
      <c r="O48" s="230"/>
      <c r="P48" s="230"/>
      <c r="Q48" s="230"/>
      <c r="R48" s="230"/>
      <c r="S48" s="100"/>
      <c r="T48" s="5"/>
      <c r="U48" s="191"/>
      <c r="V48" s="5"/>
      <c r="W48" s="432"/>
      <c r="X48" s="5"/>
      <c r="Y48" s="5"/>
      <c r="Z48" s="5"/>
      <c r="AA48" s="5"/>
      <c r="AB48" s="5"/>
      <c r="AC48" s="5"/>
      <c r="AD48" s="5"/>
      <c r="AE48" s="5"/>
      <c r="AF48" s="5"/>
      <c r="AG48" s="5"/>
      <c r="AH48" s="5"/>
      <c r="AI48" s="5"/>
      <c r="AJ48" s="5"/>
    </row>
    <row r="49" spans="1:36" x14ac:dyDescent="0.35">
      <c r="A49" s="6"/>
      <c r="B49" s="183"/>
      <c r="C49" s="230"/>
      <c r="D49" s="230"/>
      <c r="E49" s="230"/>
      <c r="F49" s="230"/>
      <c r="G49" s="230"/>
      <c r="H49" s="230"/>
      <c r="I49" s="227"/>
      <c r="J49" s="100"/>
      <c r="K49" s="5"/>
      <c r="L49" s="228"/>
      <c r="M49" s="227"/>
      <c r="N49" s="230"/>
      <c r="O49" s="230"/>
      <c r="P49" s="230"/>
      <c r="Q49" s="230"/>
      <c r="R49" s="230"/>
      <c r="S49" s="100"/>
      <c r="T49" s="5"/>
      <c r="U49" s="191"/>
      <c r="V49" s="5"/>
      <c r="W49" s="432"/>
      <c r="X49" s="5"/>
      <c r="Y49" s="5"/>
      <c r="Z49" s="5"/>
      <c r="AA49" s="5"/>
      <c r="AB49" s="5"/>
      <c r="AC49" s="5"/>
      <c r="AD49" s="5"/>
      <c r="AE49" s="5"/>
      <c r="AF49" s="5"/>
      <c r="AG49" s="5"/>
      <c r="AH49" s="5"/>
      <c r="AI49" s="5"/>
      <c r="AJ49" s="5"/>
    </row>
    <row r="50" spans="1:36" x14ac:dyDescent="0.35">
      <c r="A50" s="6"/>
      <c r="B50" s="183"/>
      <c r="C50" s="230"/>
      <c r="D50" s="230"/>
      <c r="E50" s="230"/>
      <c r="F50" s="230"/>
      <c r="G50" s="230"/>
      <c r="H50" s="230"/>
      <c r="I50" s="227"/>
      <c r="J50" s="100"/>
      <c r="K50" s="5"/>
      <c r="L50" s="228"/>
      <c r="M50" s="227"/>
      <c r="N50" s="230"/>
      <c r="O50" s="230"/>
      <c r="P50" s="230"/>
      <c r="Q50" s="230"/>
      <c r="R50" s="230"/>
      <c r="S50" s="100"/>
      <c r="T50" s="5"/>
      <c r="U50" s="191"/>
      <c r="V50" s="5"/>
      <c r="W50" s="432"/>
      <c r="X50" s="5"/>
      <c r="Y50" s="5"/>
      <c r="Z50" s="5"/>
      <c r="AA50" s="5"/>
      <c r="AB50" s="5"/>
      <c r="AC50" s="5"/>
      <c r="AD50" s="5"/>
      <c r="AE50" s="5"/>
      <c r="AF50" s="5"/>
      <c r="AG50" s="5"/>
      <c r="AH50" s="5"/>
      <c r="AI50" s="5"/>
      <c r="AJ50" s="5"/>
    </row>
    <row r="51" spans="1:36" x14ac:dyDescent="0.35">
      <c r="A51" s="6"/>
      <c r="B51" s="183"/>
      <c r="C51" s="230"/>
      <c r="D51" s="230"/>
      <c r="E51" s="230"/>
      <c r="F51" s="230"/>
      <c r="G51" s="230"/>
      <c r="H51" s="230"/>
      <c r="I51" s="227"/>
      <c r="J51" s="100"/>
      <c r="K51" s="5"/>
      <c r="L51" s="228"/>
      <c r="M51" s="227"/>
      <c r="N51" s="230"/>
      <c r="O51" s="230"/>
      <c r="P51" s="230"/>
      <c r="Q51" s="230"/>
      <c r="R51" s="230"/>
      <c r="S51" s="100"/>
      <c r="T51" s="5"/>
      <c r="U51" s="191"/>
      <c r="V51" s="5"/>
      <c r="W51" s="432"/>
      <c r="X51" s="5"/>
      <c r="Y51" s="5"/>
      <c r="Z51" s="5"/>
      <c r="AA51" s="5"/>
      <c r="AB51" s="5"/>
      <c r="AC51" s="5"/>
      <c r="AD51" s="5"/>
      <c r="AE51" s="5"/>
      <c r="AF51" s="5"/>
      <c r="AG51" s="5"/>
      <c r="AH51" s="5"/>
      <c r="AI51" s="5"/>
      <c r="AJ51" s="5"/>
    </row>
    <row r="52" spans="1:36" x14ac:dyDescent="0.35">
      <c r="A52" s="6"/>
      <c r="B52" s="183"/>
      <c r="C52" s="230"/>
      <c r="D52" s="230"/>
      <c r="E52" s="230"/>
      <c r="F52" s="230"/>
      <c r="G52" s="230"/>
      <c r="H52" s="230"/>
      <c r="I52" s="227"/>
      <c r="J52" s="100"/>
      <c r="K52" s="5"/>
      <c r="L52" s="228"/>
      <c r="M52" s="227"/>
      <c r="N52" s="230"/>
      <c r="O52" s="230"/>
      <c r="P52" s="230"/>
      <c r="Q52" s="230"/>
      <c r="R52" s="230"/>
      <c r="S52" s="100"/>
      <c r="T52" s="5"/>
      <c r="U52" s="191"/>
      <c r="V52" s="5"/>
      <c r="W52" s="432"/>
      <c r="X52" s="5"/>
      <c r="Y52" s="5"/>
      <c r="Z52" s="5"/>
      <c r="AA52" s="5"/>
      <c r="AB52" s="5"/>
      <c r="AC52" s="5"/>
      <c r="AD52" s="5"/>
      <c r="AE52" s="5"/>
      <c r="AF52" s="5"/>
      <c r="AG52" s="5"/>
      <c r="AH52" s="5"/>
      <c r="AI52" s="5"/>
      <c r="AJ52" s="5"/>
    </row>
    <row r="53" spans="1:36" x14ac:dyDescent="0.35">
      <c r="A53" s="6"/>
      <c r="B53" s="183"/>
      <c r="C53" s="230"/>
      <c r="D53" s="230"/>
      <c r="E53" s="230"/>
      <c r="F53" s="230"/>
      <c r="G53" s="230"/>
      <c r="H53" s="230"/>
      <c r="I53" s="227"/>
      <c r="J53" s="100"/>
      <c r="K53" s="5"/>
      <c r="L53" s="228"/>
      <c r="M53" s="227"/>
      <c r="N53" s="230"/>
      <c r="O53" s="230"/>
      <c r="P53" s="230"/>
      <c r="Q53" s="230"/>
      <c r="R53" s="230"/>
      <c r="S53" s="100"/>
      <c r="T53" s="5"/>
      <c r="U53" s="191"/>
      <c r="V53" s="5"/>
      <c r="W53" s="432"/>
      <c r="X53" s="5"/>
      <c r="Y53" s="5"/>
      <c r="Z53" s="5"/>
      <c r="AA53" s="5"/>
      <c r="AB53" s="5"/>
      <c r="AC53" s="5"/>
      <c r="AD53" s="5"/>
      <c r="AE53" s="5"/>
      <c r="AF53" s="5"/>
      <c r="AG53" s="5"/>
      <c r="AH53" s="5"/>
      <c r="AI53" s="5"/>
      <c r="AJ53" s="5"/>
    </row>
    <row r="54" spans="1:36" x14ac:dyDescent="0.35">
      <c r="A54" s="6"/>
      <c r="B54" s="183"/>
      <c r="C54" s="230"/>
      <c r="D54" s="230"/>
      <c r="E54" s="230"/>
      <c r="F54" s="230"/>
      <c r="G54" s="230"/>
      <c r="H54" s="230"/>
      <c r="I54" s="227"/>
      <c r="J54" s="100"/>
      <c r="K54" s="5"/>
      <c r="L54" s="228"/>
      <c r="M54" s="227"/>
      <c r="N54" s="230"/>
      <c r="O54" s="230"/>
      <c r="P54" s="230"/>
      <c r="Q54" s="230"/>
      <c r="R54" s="230"/>
      <c r="S54" s="100"/>
      <c r="T54" s="5"/>
      <c r="U54" s="191"/>
      <c r="V54" s="5"/>
      <c r="W54" s="432"/>
      <c r="X54" s="5"/>
      <c r="Y54" s="5"/>
      <c r="Z54" s="5"/>
      <c r="AA54" s="5"/>
      <c r="AB54" s="5"/>
      <c r="AC54" s="5"/>
      <c r="AD54" s="5"/>
      <c r="AE54" s="5"/>
      <c r="AF54" s="5"/>
      <c r="AG54" s="5"/>
      <c r="AH54" s="5"/>
      <c r="AI54" s="5"/>
      <c r="AJ54" s="5"/>
    </row>
    <row r="55" spans="1:36" x14ac:dyDescent="0.35">
      <c r="A55" s="6"/>
      <c r="B55" s="183"/>
      <c r="C55" s="230"/>
      <c r="D55" s="230"/>
      <c r="E55" s="230"/>
      <c r="F55" s="230"/>
      <c r="G55" s="230"/>
      <c r="H55" s="230"/>
      <c r="I55" s="227"/>
      <c r="J55" s="100"/>
      <c r="K55" s="5"/>
      <c r="L55" s="228"/>
      <c r="M55" s="227"/>
      <c r="N55" s="230"/>
      <c r="O55" s="230"/>
      <c r="P55" s="230"/>
      <c r="Q55" s="230"/>
      <c r="R55" s="230"/>
      <c r="S55" s="100"/>
      <c r="T55" s="5"/>
      <c r="U55" s="191"/>
      <c r="V55" s="5"/>
      <c r="W55" s="432"/>
      <c r="X55" s="5"/>
      <c r="Y55" s="5"/>
      <c r="Z55" s="5"/>
      <c r="AA55" s="5"/>
      <c r="AB55" s="5"/>
      <c r="AC55" s="5"/>
      <c r="AD55" s="5"/>
      <c r="AE55" s="5"/>
      <c r="AF55" s="5"/>
      <c r="AG55" s="5"/>
      <c r="AH55" s="5"/>
      <c r="AI55" s="5"/>
      <c r="AJ55" s="5"/>
    </row>
    <row r="56" spans="1:36" x14ac:dyDescent="0.35">
      <c r="A56" s="6"/>
      <c r="B56" s="183"/>
      <c r="C56" s="230"/>
      <c r="D56" s="230"/>
      <c r="E56" s="230"/>
      <c r="F56" s="230"/>
      <c r="G56" s="230"/>
      <c r="H56" s="230"/>
      <c r="I56" s="227"/>
      <c r="J56" s="100"/>
      <c r="K56" s="5"/>
      <c r="L56" s="228"/>
      <c r="M56" s="227"/>
      <c r="N56" s="230"/>
      <c r="O56" s="230"/>
      <c r="P56" s="230"/>
      <c r="Q56" s="230"/>
      <c r="R56" s="230"/>
      <c r="S56" s="100"/>
      <c r="T56" s="5"/>
      <c r="U56" s="191"/>
      <c r="V56" s="5"/>
      <c r="W56" s="432"/>
      <c r="X56" s="5"/>
      <c r="Y56" s="5"/>
      <c r="Z56" s="5"/>
      <c r="AA56" s="5"/>
      <c r="AB56" s="5"/>
      <c r="AC56" s="5"/>
      <c r="AD56" s="5"/>
      <c r="AE56" s="5"/>
      <c r="AF56" s="5"/>
      <c r="AG56" s="5"/>
      <c r="AH56" s="5"/>
      <c r="AI56" s="5"/>
      <c r="AJ56" s="5"/>
    </row>
    <row r="57" spans="1:36" x14ac:dyDescent="0.35">
      <c r="A57" s="6"/>
      <c r="B57" s="183"/>
      <c r="C57" s="230"/>
      <c r="D57" s="230"/>
      <c r="E57" s="230"/>
      <c r="F57" s="230"/>
      <c r="G57" s="230"/>
      <c r="H57" s="230"/>
      <c r="I57" s="227"/>
      <c r="J57" s="100"/>
      <c r="K57" s="5"/>
      <c r="L57" s="228"/>
      <c r="M57" s="227"/>
      <c r="N57" s="230"/>
      <c r="O57" s="230"/>
      <c r="P57" s="230"/>
      <c r="Q57" s="230"/>
      <c r="R57" s="230"/>
      <c r="S57" s="100"/>
      <c r="T57" s="5"/>
      <c r="U57" s="191"/>
      <c r="V57" s="5"/>
      <c r="W57" s="432"/>
      <c r="X57" s="5"/>
      <c r="Y57" s="5"/>
      <c r="Z57" s="5"/>
      <c r="AA57" s="5"/>
      <c r="AB57" s="5"/>
      <c r="AC57" s="5"/>
      <c r="AD57" s="5"/>
      <c r="AE57" s="5"/>
      <c r="AF57" s="5"/>
      <c r="AG57" s="5"/>
      <c r="AH57" s="5"/>
      <c r="AI57" s="5"/>
      <c r="AJ57" s="5"/>
    </row>
    <row r="58" spans="1:36" x14ac:dyDescent="0.35">
      <c r="A58" s="6"/>
      <c r="B58" s="183"/>
      <c r="C58" s="230"/>
      <c r="D58" s="230"/>
      <c r="E58" s="230"/>
      <c r="F58" s="230"/>
      <c r="G58" s="230"/>
      <c r="H58" s="230"/>
      <c r="I58" s="227"/>
      <c r="J58" s="100"/>
      <c r="K58" s="5"/>
      <c r="L58" s="228"/>
      <c r="M58" s="227"/>
      <c r="N58" s="230"/>
      <c r="O58" s="230"/>
      <c r="P58" s="230"/>
      <c r="Q58" s="230"/>
      <c r="R58" s="230"/>
      <c r="S58" s="100"/>
      <c r="T58" s="5"/>
      <c r="U58" s="191"/>
      <c r="V58" s="5"/>
      <c r="W58" s="432"/>
      <c r="X58" s="5"/>
      <c r="Y58" s="5"/>
      <c r="Z58" s="5"/>
      <c r="AA58" s="5"/>
      <c r="AB58" s="5"/>
      <c r="AC58" s="5"/>
      <c r="AD58" s="5"/>
      <c r="AE58" s="5"/>
      <c r="AF58" s="5"/>
      <c r="AG58" s="5"/>
      <c r="AH58" s="5"/>
      <c r="AI58" s="5"/>
      <c r="AJ58" s="5"/>
    </row>
    <row r="59" spans="1:36" x14ac:dyDescent="0.35">
      <c r="A59" s="6"/>
      <c r="B59" s="183"/>
      <c r="C59" s="230"/>
      <c r="D59" s="230"/>
      <c r="E59" s="230"/>
      <c r="F59" s="230"/>
      <c r="G59" s="230"/>
      <c r="H59" s="230"/>
      <c r="I59" s="227"/>
      <c r="J59" s="100"/>
      <c r="K59" s="5"/>
      <c r="L59" s="228"/>
      <c r="M59" s="227"/>
      <c r="N59" s="230"/>
      <c r="O59" s="230"/>
      <c r="P59" s="230"/>
      <c r="Q59" s="230"/>
      <c r="R59" s="230"/>
      <c r="S59" s="100"/>
      <c r="T59" s="5"/>
      <c r="U59" s="191"/>
      <c r="V59" s="5"/>
      <c r="W59" s="432"/>
      <c r="X59" s="5"/>
      <c r="Y59" s="5"/>
      <c r="Z59" s="5"/>
      <c r="AA59" s="5"/>
      <c r="AB59" s="5"/>
      <c r="AC59" s="5"/>
      <c r="AD59" s="5"/>
      <c r="AE59" s="5"/>
      <c r="AF59" s="5"/>
      <c r="AG59" s="5"/>
      <c r="AH59" s="5"/>
      <c r="AI59" s="5"/>
      <c r="AJ59" s="5"/>
    </row>
    <row r="60" spans="1:36" x14ac:dyDescent="0.35">
      <c r="A60" s="6"/>
      <c r="B60" s="183"/>
      <c r="C60" s="230"/>
      <c r="D60" s="230"/>
      <c r="E60" s="230"/>
      <c r="F60" s="230"/>
      <c r="G60" s="230"/>
      <c r="H60" s="230"/>
      <c r="I60" s="227"/>
      <c r="J60" s="100"/>
      <c r="K60" s="5"/>
      <c r="L60" s="228"/>
      <c r="M60" s="227"/>
      <c r="N60" s="230"/>
      <c r="O60" s="230"/>
      <c r="P60" s="230"/>
      <c r="Q60" s="230"/>
      <c r="R60" s="230"/>
      <c r="S60" s="100"/>
      <c r="T60" s="5"/>
      <c r="U60" s="191"/>
      <c r="V60" s="5"/>
      <c r="W60" s="432"/>
      <c r="X60" s="5"/>
      <c r="Y60" s="5"/>
      <c r="Z60" s="5"/>
      <c r="AA60" s="5"/>
      <c r="AB60" s="5"/>
      <c r="AC60" s="5"/>
      <c r="AD60" s="5"/>
      <c r="AE60" s="5"/>
      <c r="AF60" s="5"/>
      <c r="AG60" s="5"/>
      <c r="AH60" s="5"/>
      <c r="AI60" s="5"/>
      <c r="AJ60" s="5"/>
    </row>
    <row r="61" spans="1:36" x14ac:dyDescent="0.35">
      <c r="A61" s="6"/>
      <c r="B61" s="183"/>
      <c r="C61" s="230"/>
      <c r="D61" s="230"/>
      <c r="E61" s="230"/>
      <c r="F61" s="230"/>
      <c r="G61" s="230"/>
      <c r="H61" s="230"/>
      <c r="I61" s="227"/>
      <c r="J61" s="100"/>
      <c r="K61" s="5"/>
      <c r="L61" s="228"/>
      <c r="M61" s="227"/>
      <c r="N61" s="230"/>
      <c r="O61" s="230"/>
      <c r="P61" s="230"/>
      <c r="Q61" s="230"/>
      <c r="R61" s="230"/>
      <c r="S61" s="100"/>
      <c r="T61" s="5"/>
      <c r="U61" s="191"/>
      <c r="V61" s="5"/>
      <c r="W61" s="432"/>
      <c r="X61" s="5"/>
      <c r="Y61" s="5"/>
      <c r="Z61" s="5"/>
      <c r="AA61" s="5"/>
      <c r="AB61" s="5"/>
      <c r="AC61" s="5"/>
      <c r="AD61" s="5"/>
      <c r="AE61" s="5"/>
      <c r="AF61" s="5"/>
      <c r="AG61" s="5"/>
      <c r="AH61" s="5"/>
      <c r="AI61" s="5"/>
      <c r="AJ61" s="5"/>
    </row>
    <row r="62" spans="1:36" x14ac:dyDescent="0.35">
      <c r="A62" s="6"/>
      <c r="B62" s="183"/>
      <c r="C62" s="230"/>
      <c r="D62" s="230"/>
      <c r="E62" s="230"/>
      <c r="F62" s="230"/>
      <c r="G62" s="230"/>
      <c r="H62" s="230"/>
      <c r="I62" s="227"/>
      <c r="J62" s="100"/>
      <c r="K62" s="5"/>
      <c r="L62" s="228"/>
      <c r="M62" s="227"/>
      <c r="N62" s="230"/>
      <c r="O62" s="230"/>
      <c r="P62" s="230"/>
      <c r="Q62" s="230"/>
      <c r="R62" s="230"/>
      <c r="S62" s="100"/>
      <c r="T62" s="5"/>
      <c r="U62" s="191"/>
      <c r="V62" s="5"/>
      <c r="W62" s="432"/>
      <c r="X62" s="5"/>
      <c r="Y62" s="5"/>
      <c r="Z62" s="5"/>
      <c r="AA62" s="5"/>
      <c r="AB62" s="5"/>
      <c r="AC62" s="5"/>
      <c r="AD62" s="5"/>
      <c r="AE62" s="5"/>
      <c r="AF62" s="5"/>
      <c r="AG62" s="5"/>
      <c r="AH62" s="5"/>
      <c r="AI62" s="5"/>
      <c r="AJ62" s="5"/>
    </row>
    <row r="63" spans="1:36" x14ac:dyDescent="0.35">
      <c r="A63" s="6"/>
      <c r="B63" s="183"/>
      <c r="C63" s="230"/>
      <c r="D63" s="230"/>
      <c r="E63" s="230"/>
      <c r="F63" s="230"/>
      <c r="G63" s="230"/>
      <c r="H63" s="230"/>
      <c r="I63" s="227"/>
      <c r="J63" s="100"/>
      <c r="K63" s="5"/>
      <c r="L63" s="228"/>
      <c r="M63" s="227"/>
      <c r="N63" s="230"/>
      <c r="O63" s="230"/>
      <c r="P63" s="230"/>
      <c r="Q63" s="230"/>
      <c r="R63" s="230"/>
      <c r="S63" s="100"/>
      <c r="T63" s="5"/>
      <c r="U63" s="191"/>
      <c r="V63" s="5"/>
      <c r="W63" s="432"/>
      <c r="X63" s="5"/>
      <c r="Y63" s="5"/>
      <c r="Z63" s="5"/>
      <c r="AA63" s="5"/>
      <c r="AB63" s="5"/>
      <c r="AC63" s="5"/>
      <c r="AD63" s="5"/>
      <c r="AE63" s="5"/>
      <c r="AF63" s="5"/>
      <c r="AG63" s="5"/>
      <c r="AH63" s="5"/>
      <c r="AI63" s="5"/>
      <c r="AJ63" s="5"/>
    </row>
    <row r="64" spans="1:36" x14ac:dyDescent="0.35">
      <c r="A64" s="6"/>
      <c r="B64" s="183"/>
      <c r="C64" s="230"/>
      <c r="D64" s="230"/>
      <c r="E64" s="230"/>
      <c r="F64" s="230"/>
      <c r="G64" s="230"/>
      <c r="H64" s="230"/>
      <c r="I64" s="227"/>
      <c r="J64" s="100"/>
      <c r="K64" s="5"/>
      <c r="L64" s="228"/>
      <c r="M64" s="227"/>
      <c r="N64" s="230"/>
      <c r="O64" s="230"/>
      <c r="P64" s="230"/>
      <c r="Q64" s="230"/>
      <c r="R64" s="230"/>
      <c r="S64" s="100"/>
      <c r="T64" s="5"/>
      <c r="U64" s="191"/>
      <c r="V64" s="5"/>
      <c r="W64" s="432"/>
      <c r="X64" s="5"/>
      <c r="Y64" s="5"/>
      <c r="Z64" s="5"/>
      <c r="AA64" s="5"/>
      <c r="AB64" s="5"/>
      <c r="AC64" s="5"/>
      <c r="AD64" s="5"/>
      <c r="AE64" s="5"/>
      <c r="AF64" s="5"/>
      <c r="AG64" s="5"/>
      <c r="AH64" s="5"/>
      <c r="AI64" s="5"/>
      <c r="AJ64" s="5"/>
    </row>
    <row r="65" spans="1:36" x14ac:dyDescent="0.35">
      <c r="A65" s="6"/>
      <c r="B65" s="183"/>
      <c r="C65" s="230"/>
      <c r="D65" s="230"/>
      <c r="E65" s="230"/>
      <c r="F65" s="230"/>
      <c r="G65" s="230"/>
      <c r="H65" s="230"/>
      <c r="I65" s="227"/>
      <c r="J65" s="100"/>
      <c r="K65" s="5"/>
      <c r="L65" s="228"/>
      <c r="M65" s="227"/>
      <c r="N65" s="230"/>
      <c r="O65" s="230"/>
      <c r="P65" s="230"/>
      <c r="Q65" s="230"/>
      <c r="R65" s="230"/>
      <c r="S65" s="100"/>
      <c r="T65" s="5"/>
      <c r="U65" s="191"/>
      <c r="V65" s="5"/>
      <c r="W65" s="432"/>
      <c r="X65" s="5"/>
      <c r="Y65" s="5"/>
      <c r="Z65" s="5"/>
      <c r="AA65" s="5"/>
      <c r="AB65" s="5"/>
      <c r="AC65" s="5"/>
      <c r="AD65" s="5"/>
      <c r="AE65" s="5"/>
      <c r="AF65" s="5"/>
      <c r="AG65" s="5"/>
      <c r="AH65" s="5"/>
      <c r="AI65" s="5"/>
      <c r="AJ65" s="5"/>
    </row>
    <row r="66" spans="1:36" x14ac:dyDescent="0.35">
      <c r="A66" s="6"/>
      <c r="B66" s="183"/>
      <c r="C66" s="230"/>
      <c r="D66" s="230"/>
      <c r="E66" s="230"/>
      <c r="F66" s="230"/>
      <c r="G66" s="230"/>
      <c r="H66" s="230"/>
      <c r="I66" s="227"/>
      <c r="J66" s="100"/>
      <c r="K66" s="5"/>
      <c r="L66" s="228"/>
      <c r="M66" s="227"/>
      <c r="N66" s="230"/>
      <c r="O66" s="230"/>
      <c r="P66" s="230"/>
      <c r="Q66" s="230"/>
      <c r="R66" s="230"/>
      <c r="S66" s="100"/>
      <c r="T66" s="5"/>
      <c r="U66" s="191"/>
      <c r="V66" s="5"/>
      <c r="W66" s="432"/>
      <c r="X66" s="5"/>
      <c r="Y66" s="5"/>
      <c r="Z66" s="5"/>
      <c r="AA66" s="5"/>
      <c r="AB66" s="5"/>
      <c r="AC66" s="5"/>
      <c r="AD66" s="5"/>
      <c r="AE66" s="5"/>
      <c r="AF66" s="5"/>
      <c r="AG66" s="5"/>
      <c r="AH66" s="5"/>
      <c r="AI66" s="5"/>
      <c r="AJ66" s="5"/>
    </row>
    <row r="67" spans="1:36" x14ac:dyDescent="0.35">
      <c r="A67" s="6"/>
      <c r="B67" s="183"/>
      <c r="C67" s="230"/>
      <c r="D67" s="230"/>
      <c r="E67" s="230"/>
      <c r="F67" s="230"/>
      <c r="G67" s="230"/>
      <c r="H67" s="230"/>
      <c r="I67" s="227"/>
      <c r="J67" s="100"/>
      <c r="K67" s="5"/>
      <c r="L67" s="228"/>
      <c r="M67" s="227"/>
      <c r="N67" s="230"/>
      <c r="O67" s="230"/>
      <c r="P67" s="230"/>
      <c r="Q67" s="230"/>
      <c r="R67" s="230"/>
      <c r="S67" s="100"/>
      <c r="T67" s="5"/>
      <c r="U67" s="191"/>
      <c r="V67" s="5"/>
      <c r="W67" s="432"/>
      <c r="X67" s="5"/>
      <c r="Y67" s="5"/>
      <c r="Z67" s="5"/>
      <c r="AA67" s="5"/>
      <c r="AB67" s="5"/>
      <c r="AC67" s="5"/>
      <c r="AD67" s="5"/>
      <c r="AE67" s="5"/>
      <c r="AF67" s="5"/>
      <c r="AG67" s="5"/>
      <c r="AH67" s="5"/>
      <c r="AI67" s="5"/>
      <c r="AJ67" s="5"/>
    </row>
    <row r="68" spans="1:36" x14ac:dyDescent="0.35">
      <c r="A68" s="6"/>
      <c r="B68" s="183"/>
      <c r="C68" s="230"/>
      <c r="D68" s="230"/>
      <c r="E68" s="230"/>
      <c r="F68" s="230"/>
      <c r="G68" s="230"/>
      <c r="H68" s="230"/>
      <c r="I68" s="227"/>
      <c r="J68" s="100"/>
      <c r="K68" s="5"/>
      <c r="L68" s="228"/>
      <c r="M68" s="227"/>
      <c r="N68" s="230"/>
      <c r="O68" s="230"/>
      <c r="P68" s="230"/>
      <c r="Q68" s="230"/>
      <c r="R68" s="230"/>
      <c r="S68" s="100"/>
      <c r="T68" s="5"/>
      <c r="U68" s="191"/>
      <c r="V68" s="5"/>
      <c r="W68" s="432"/>
      <c r="X68" s="5"/>
      <c r="Y68" s="5"/>
      <c r="Z68" s="5"/>
      <c r="AA68" s="5"/>
      <c r="AB68" s="5"/>
      <c r="AC68" s="5"/>
      <c r="AD68" s="5"/>
      <c r="AE68" s="5"/>
      <c r="AF68" s="5"/>
      <c r="AG68" s="5"/>
      <c r="AH68" s="5"/>
      <c r="AI68" s="5"/>
      <c r="AJ68" s="5"/>
    </row>
    <row r="69" spans="1:36" x14ac:dyDescent="0.35">
      <c r="A69" s="6"/>
      <c r="B69" s="183"/>
      <c r="C69" s="230"/>
      <c r="D69" s="230"/>
      <c r="E69" s="230"/>
      <c r="F69" s="230"/>
      <c r="G69" s="230"/>
      <c r="H69" s="230"/>
      <c r="I69" s="227"/>
      <c r="J69" s="100"/>
      <c r="K69" s="5"/>
      <c r="L69" s="228"/>
      <c r="M69" s="227"/>
      <c r="N69" s="230"/>
      <c r="O69" s="230"/>
      <c r="P69" s="230"/>
      <c r="Q69" s="230"/>
      <c r="R69" s="230"/>
      <c r="S69" s="100"/>
      <c r="T69" s="5"/>
      <c r="U69" s="191"/>
      <c r="V69" s="5"/>
      <c r="W69" s="432"/>
      <c r="X69" s="5"/>
      <c r="Y69" s="5"/>
      <c r="Z69" s="5"/>
      <c r="AA69" s="5"/>
      <c r="AB69" s="5"/>
      <c r="AC69" s="5"/>
      <c r="AD69" s="5"/>
      <c r="AE69" s="5"/>
      <c r="AF69" s="5"/>
      <c r="AG69" s="5"/>
      <c r="AH69" s="5"/>
      <c r="AI69" s="5"/>
      <c r="AJ69" s="5"/>
    </row>
    <row r="70" spans="1:36" x14ac:dyDescent="0.35">
      <c r="A70" s="6"/>
      <c r="B70" s="183"/>
      <c r="C70" s="230"/>
      <c r="D70" s="230"/>
      <c r="E70" s="230"/>
      <c r="F70" s="230"/>
      <c r="G70" s="230"/>
      <c r="H70" s="230"/>
      <c r="I70" s="227"/>
      <c r="J70" s="100"/>
      <c r="K70" s="5"/>
      <c r="L70" s="228"/>
      <c r="M70" s="227"/>
      <c r="N70" s="230"/>
      <c r="O70" s="230"/>
      <c r="P70" s="230"/>
      <c r="Q70" s="230"/>
      <c r="R70" s="230"/>
      <c r="S70" s="100"/>
      <c r="T70" s="5"/>
      <c r="U70" s="191"/>
      <c r="V70" s="5"/>
      <c r="W70" s="432"/>
      <c r="X70" s="5"/>
      <c r="Y70" s="5"/>
      <c r="Z70" s="5"/>
      <c r="AA70" s="5"/>
      <c r="AB70" s="5"/>
      <c r="AC70" s="5"/>
      <c r="AD70" s="5"/>
      <c r="AE70" s="5"/>
      <c r="AF70" s="5"/>
      <c r="AG70" s="5"/>
      <c r="AH70" s="5"/>
      <c r="AI70" s="5"/>
      <c r="AJ70" s="5"/>
    </row>
    <row r="71" spans="1:36" x14ac:dyDescent="0.35">
      <c r="A71" s="6"/>
      <c r="B71" s="183"/>
      <c r="C71" s="230"/>
      <c r="D71" s="230"/>
      <c r="E71" s="230"/>
      <c r="F71" s="230"/>
      <c r="G71" s="230"/>
      <c r="H71" s="230"/>
      <c r="I71" s="227"/>
      <c r="J71" s="100"/>
      <c r="K71" s="5"/>
      <c r="L71" s="228"/>
      <c r="M71" s="227"/>
      <c r="N71" s="230"/>
      <c r="O71" s="230"/>
      <c r="P71" s="230"/>
      <c r="Q71" s="230"/>
      <c r="R71" s="230"/>
      <c r="S71" s="100"/>
      <c r="T71" s="5"/>
      <c r="U71" s="191"/>
      <c r="V71" s="5"/>
      <c r="W71" s="432"/>
      <c r="X71" s="5"/>
      <c r="Y71" s="5"/>
      <c r="Z71" s="5"/>
      <c r="AA71" s="5"/>
      <c r="AB71" s="5"/>
      <c r="AC71" s="5"/>
      <c r="AD71" s="5"/>
      <c r="AE71" s="5"/>
      <c r="AF71" s="5"/>
      <c r="AG71" s="5"/>
      <c r="AH71" s="5"/>
      <c r="AI71" s="5"/>
      <c r="AJ71" s="5"/>
    </row>
    <row r="72" spans="1:36" x14ac:dyDescent="0.35">
      <c r="A72" s="6"/>
      <c r="B72" s="183"/>
      <c r="C72" s="230"/>
      <c r="D72" s="230"/>
      <c r="E72" s="230"/>
      <c r="F72" s="230"/>
      <c r="G72" s="230"/>
      <c r="H72" s="230"/>
      <c r="I72" s="227"/>
      <c r="J72" s="100"/>
      <c r="K72" s="5"/>
      <c r="L72" s="228"/>
      <c r="M72" s="227"/>
      <c r="N72" s="230"/>
      <c r="O72" s="230"/>
      <c r="P72" s="230"/>
      <c r="Q72" s="230"/>
      <c r="R72" s="230"/>
      <c r="S72" s="100"/>
      <c r="T72" s="5"/>
      <c r="U72" s="191"/>
      <c r="V72" s="5"/>
      <c r="W72" s="432"/>
      <c r="X72" s="5"/>
      <c r="Y72" s="5"/>
      <c r="Z72" s="5"/>
      <c r="AA72" s="5"/>
      <c r="AB72" s="5"/>
      <c r="AC72" s="5"/>
      <c r="AD72" s="5"/>
      <c r="AE72" s="5"/>
      <c r="AF72" s="5"/>
      <c r="AG72" s="5"/>
      <c r="AH72" s="5"/>
      <c r="AI72" s="5"/>
      <c r="AJ72" s="5"/>
    </row>
    <row r="73" spans="1:36" x14ac:dyDescent="0.35">
      <c r="A73" s="6"/>
      <c r="B73" s="183"/>
      <c r="C73" s="230"/>
      <c r="D73" s="230"/>
      <c r="E73" s="230"/>
      <c r="F73" s="230"/>
      <c r="G73" s="230"/>
      <c r="H73" s="230"/>
      <c r="I73" s="227"/>
      <c r="J73" s="100"/>
      <c r="K73" s="5"/>
      <c r="L73" s="228"/>
      <c r="M73" s="227"/>
      <c r="N73" s="230"/>
      <c r="O73" s="230"/>
      <c r="P73" s="230"/>
      <c r="Q73" s="230"/>
      <c r="R73" s="230"/>
      <c r="S73" s="100"/>
      <c r="T73" s="5"/>
      <c r="U73" s="191"/>
      <c r="V73" s="5"/>
      <c r="W73" s="432"/>
      <c r="X73" s="5"/>
      <c r="Y73" s="5"/>
      <c r="Z73" s="5"/>
      <c r="AA73" s="5"/>
      <c r="AB73" s="5"/>
      <c r="AC73" s="5"/>
      <c r="AD73" s="5"/>
      <c r="AE73" s="5"/>
      <c r="AF73" s="5"/>
      <c r="AG73" s="5"/>
      <c r="AH73" s="5"/>
      <c r="AI73" s="5"/>
      <c r="AJ73" s="5"/>
    </row>
    <row r="74" spans="1:36" x14ac:dyDescent="0.35">
      <c r="A74" s="6"/>
      <c r="B74" s="183"/>
      <c r="C74" s="230"/>
      <c r="D74" s="230"/>
      <c r="E74" s="230"/>
      <c r="F74" s="230"/>
      <c r="G74" s="230"/>
      <c r="H74" s="230"/>
      <c r="I74" s="227"/>
      <c r="J74" s="100"/>
      <c r="K74" s="5"/>
      <c r="L74" s="228"/>
      <c r="M74" s="227"/>
      <c r="N74" s="230"/>
      <c r="O74" s="230"/>
      <c r="P74" s="230"/>
      <c r="Q74" s="230"/>
      <c r="R74" s="230"/>
      <c r="S74" s="100"/>
      <c r="T74" s="5"/>
      <c r="U74" s="191"/>
      <c r="V74" s="5"/>
      <c r="W74" s="432"/>
      <c r="X74" s="5"/>
      <c r="Y74" s="5"/>
      <c r="Z74" s="5"/>
      <c r="AA74" s="5"/>
      <c r="AB74" s="5"/>
      <c r="AC74" s="5"/>
      <c r="AD74" s="5"/>
      <c r="AE74" s="5"/>
      <c r="AF74" s="5"/>
      <c r="AG74" s="5"/>
      <c r="AH74" s="5"/>
      <c r="AI74" s="5"/>
      <c r="AJ74" s="5"/>
    </row>
    <row r="75" spans="1:36" x14ac:dyDescent="0.35">
      <c r="A75" s="6"/>
      <c r="B75" s="183"/>
      <c r="C75" s="230"/>
      <c r="D75" s="230"/>
      <c r="E75" s="230"/>
      <c r="F75" s="230"/>
      <c r="G75" s="230"/>
      <c r="H75" s="230"/>
      <c r="I75" s="227"/>
      <c r="J75" s="100"/>
      <c r="K75" s="5"/>
      <c r="L75" s="228"/>
      <c r="M75" s="227"/>
      <c r="N75" s="230"/>
      <c r="O75" s="230"/>
      <c r="P75" s="230"/>
      <c r="Q75" s="230"/>
      <c r="R75" s="230"/>
      <c r="S75" s="100"/>
      <c r="T75" s="5"/>
      <c r="U75" s="191"/>
      <c r="V75" s="5"/>
      <c r="W75" s="432"/>
      <c r="X75" s="5"/>
      <c r="Y75" s="5"/>
      <c r="Z75" s="5"/>
      <c r="AA75" s="5"/>
      <c r="AB75" s="5"/>
      <c r="AC75" s="5"/>
      <c r="AD75" s="5"/>
      <c r="AE75" s="5"/>
      <c r="AF75" s="5"/>
      <c r="AG75" s="5"/>
      <c r="AH75" s="5"/>
      <c r="AI75" s="5"/>
      <c r="AJ75" s="5"/>
    </row>
    <row r="76" spans="1:36" x14ac:dyDescent="0.35">
      <c r="A76" s="6"/>
      <c r="B76" s="183"/>
      <c r="C76" s="230"/>
      <c r="D76" s="230"/>
      <c r="E76" s="230"/>
      <c r="F76" s="230"/>
      <c r="G76" s="230"/>
      <c r="H76" s="230"/>
      <c r="I76" s="227"/>
      <c r="J76" s="100"/>
      <c r="K76" s="5"/>
      <c r="L76" s="228"/>
      <c r="M76" s="227"/>
      <c r="N76" s="230"/>
      <c r="O76" s="230"/>
      <c r="P76" s="230"/>
      <c r="Q76" s="230"/>
      <c r="R76" s="230"/>
      <c r="S76" s="100"/>
      <c r="T76" s="5"/>
      <c r="U76" s="191"/>
      <c r="V76" s="5"/>
      <c r="W76" s="432"/>
      <c r="X76" s="5"/>
      <c r="Y76" s="5"/>
      <c r="Z76" s="5"/>
      <c r="AA76" s="5"/>
      <c r="AB76" s="5"/>
      <c r="AC76" s="5"/>
      <c r="AD76" s="5"/>
      <c r="AE76" s="5"/>
      <c r="AF76" s="5"/>
      <c r="AG76" s="5"/>
      <c r="AH76" s="5"/>
      <c r="AI76" s="5"/>
      <c r="AJ76" s="5"/>
    </row>
    <row r="77" spans="1:36" x14ac:dyDescent="0.35">
      <c r="A77" s="6"/>
      <c r="B77" s="183"/>
      <c r="C77" s="230"/>
      <c r="D77" s="230"/>
      <c r="E77" s="230"/>
      <c r="F77" s="230"/>
      <c r="G77" s="230"/>
      <c r="H77" s="230"/>
      <c r="I77" s="227"/>
      <c r="J77" s="100"/>
      <c r="K77" s="5"/>
      <c r="L77" s="228"/>
      <c r="M77" s="227"/>
      <c r="N77" s="230"/>
      <c r="O77" s="230"/>
      <c r="P77" s="230"/>
      <c r="Q77" s="230"/>
      <c r="R77" s="230"/>
      <c r="S77" s="100"/>
      <c r="T77" s="5"/>
      <c r="U77" s="191"/>
      <c r="V77" s="5"/>
      <c r="W77" s="432"/>
      <c r="X77" s="5"/>
      <c r="Y77" s="5"/>
      <c r="Z77" s="5"/>
      <c r="AA77" s="5"/>
      <c r="AB77" s="5"/>
      <c r="AC77" s="5"/>
      <c r="AD77" s="5"/>
      <c r="AE77" s="5"/>
      <c r="AF77" s="5"/>
      <c r="AG77" s="5"/>
      <c r="AH77" s="5"/>
      <c r="AI77" s="5"/>
      <c r="AJ77" s="5"/>
    </row>
    <row r="78" spans="1:36" x14ac:dyDescent="0.35">
      <c r="A78" s="6"/>
      <c r="B78" s="92"/>
      <c r="C78" s="368"/>
      <c r="D78" s="368"/>
      <c r="E78" s="368"/>
      <c r="F78" s="368"/>
      <c r="G78" s="368"/>
      <c r="H78" s="368"/>
      <c r="I78" s="116"/>
      <c r="J78" s="116"/>
      <c r="K78" s="5"/>
      <c r="L78" s="92"/>
      <c r="M78" s="116"/>
      <c r="N78" s="121"/>
      <c r="O78" s="121"/>
      <c r="P78" s="5"/>
      <c r="Q78" s="5"/>
      <c r="R78" s="5"/>
      <c r="S78" s="5"/>
      <c r="T78" s="5"/>
      <c r="U78" s="191"/>
      <c r="V78" s="5"/>
      <c r="W78" s="432"/>
      <c r="X78" s="5"/>
      <c r="Y78" s="5"/>
      <c r="Z78" s="5"/>
      <c r="AA78" s="5"/>
      <c r="AB78" s="5"/>
      <c r="AC78" s="5"/>
      <c r="AD78" s="5"/>
      <c r="AE78" s="5"/>
      <c r="AF78" s="5"/>
      <c r="AG78" s="5"/>
      <c r="AH78" s="5"/>
      <c r="AI78" s="5"/>
      <c r="AJ78" s="5"/>
    </row>
    <row r="79" spans="1:36" x14ac:dyDescent="0.35">
      <c r="A79" s="6"/>
      <c r="B79" s="92"/>
      <c r="C79" s="368"/>
      <c r="D79" s="368"/>
      <c r="E79" s="368"/>
      <c r="F79" s="368"/>
      <c r="G79" s="368"/>
      <c r="H79" s="368"/>
      <c r="I79" s="116"/>
      <c r="J79" s="116"/>
      <c r="K79" s="5"/>
      <c r="L79" s="92"/>
      <c r="M79" s="116"/>
      <c r="N79" s="121"/>
      <c r="O79" s="121"/>
      <c r="P79" s="5"/>
      <c r="Q79" s="5"/>
      <c r="R79" s="5"/>
      <c r="S79" s="5"/>
      <c r="T79" s="5"/>
      <c r="U79" s="191"/>
      <c r="V79" s="5"/>
      <c r="W79" s="432"/>
      <c r="X79" s="5"/>
      <c r="Y79" s="5"/>
      <c r="Z79" s="5"/>
      <c r="AA79" s="5"/>
      <c r="AB79" s="5"/>
      <c r="AC79" s="5"/>
      <c r="AD79" s="5"/>
      <c r="AE79" s="5"/>
      <c r="AF79" s="5"/>
      <c r="AG79" s="5"/>
      <c r="AH79" s="5"/>
      <c r="AI79" s="5"/>
      <c r="AJ79" s="5"/>
    </row>
    <row r="80" spans="1:36" x14ac:dyDescent="0.35">
      <c r="A80" s="6"/>
      <c r="B80" s="92"/>
      <c r="C80" s="368"/>
      <c r="D80" s="368"/>
      <c r="E80" s="368"/>
      <c r="F80" s="368"/>
      <c r="G80" s="368"/>
      <c r="H80" s="368"/>
      <c r="I80" s="116"/>
      <c r="J80" s="116"/>
      <c r="K80" s="5"/>
      <c r="L80" s="92"/>
      <c r="M80" s="116"/>
      <c r="N80" s="121"/>
      <c r="O80" s="121"/>
      <c r="P80" s="5"/>
      <c r="Q80" s="5"/>
      <c r="R80" s="5"/>
      <c r="S80" s="5"/>
      <c r="T80" s="5"/>
      <c r="U80" s="191"/>
      <c r="V80" s="5"/>
      <c r="W80" s="432"/>
      <c r="X80" s="5"/>
      <c r="Y80" s="5"/>
      <c r="Z80" s="5"/>
      <c r="AA80" s="5"/>
      <c r="AB80" s="5"/>
      <c r="AC80" s="5"/>
      <c r="AD80" s="5"/>
      <c r="AE80" s="5"/>
      <c r="AF80" s="5"/>
      <c r="AG80" s="5"/>
      <c r="AH80" s="5"/>
      <c r="AI80" s="5"/>
      <c r="AJ80" s="5"/>
    </row>
    <row r="81" spans="1:36" ht="15" thickBot="1" x14ac:dyDescent="0.4">
      <c r="A81" s="17"/>
      <c r="B81" s="118"/>
      <c r="C81" s="369"/>
      <c r="D81" s="369"/>
      <c r="E81" s="369"/>
      <c r="F81" s="369"/>
      <c r="G81" s="369"/>
      <c r="H81" s="369"/>
      <c r="I81" s="117"/>
      <c r="J81" s="117"/>
      <c r="K81" s="15"/>
      <c r="L81" s="118"/>
      <c r="M81" s="117"/>
      <c r="N81" s="122"/>
      <c r="O81" s="122"/>
      <c r="P81" s="15"/>
      <c r="Q81" s="15"/>
      <c r="R81" s="15"/>
      <c r="S81" s="15"/>
      <c r="T81" s="15"/>
      <c r="U81" s="193"/>
      <c r="V81" s="5"/>
      <c r="W81" s="432"/>
      <c r="X81" s="5"/>
      <c r="Y81" s="5"/>
      <c r="Z81" s="5"/>
      <c r="AA81" s="5"/>
      <c r="AB81" s="5"/>
      <c r="AC81" s="5"/>
      <c r="AD81" s="5"/>
      <c r="AE81" s="5"/>
      <c r="AF81" s="5"/>
      <c r="AG81" s="5"/>
      <c r="AH81" s="5"/>
      <c r="AI81" s="5"/>
      <c r="AJ81" s="5"/>
    </row>
    <row r="82" spans="1:36" x14ac:dyDescent="0.35">
      <c r="A82" s="5"/>
      <c r="B82" s="92"/>
      <c r="C82" s="368"/>
      <c r="D82" s="368"/>
      <c r="E82" s="368"/>
      <c r="F82" s="368"/>
      <c r="G82" s="368"/>
      <c r="H82" s="368"/>
      <c r="I82" s="116"/>
      <c r="J82" s="116"/>
      <c r="K82" s="5"/>
      <c r="L82" s="92"/>
      <c r="M82" s="116"/>
      <c r="N82" s="121"/>
      <c r="O82" s="121"/>
      <c r="P82" s="5"/>
      <c r="Q82" s="5"/>
      <c r="R82" s="5"/>
      <c r="S82" s="5"/>
      <c r="T82" s="5"/>
      <c r="U82" s="64"/>
      <c r="V82" s="5"/>
      <c r="W82" s="432"/>
      <c r="X82" s="5"/>
      <c r="Y82" s="5"/>
      <c r="Z82" s="5"/>
      <c r="AA82" s="5"/>
      <c r="AB82" s="5"/>
      <c r="AC82" s="5"/>
      <c r="AD82" s="5"/>
      <c r="AE82" s="5"/>
      <c r="AF82" s="5"/>
      <c r="AG82" s="5"/>
      <c r="AH82" s="5"/>
      <c r="AI82" s="5"/>
      <c r="AJ82" s="5"/>
    </row>
    <row r="83" spans="1:36" x14ac:dyDescent="0.35">
      <c r="A83" s="5"/>
      <c r="B83" s="92"/>
      <c r="C83" s="368"/>
      <c r="D83" s="368"/>
      <c r="E83" s="368"/>
      <c r="F83" s="368"/>
      <c r="G83" s="368"/>
      <c r="H83" s="368"/>
      <c r="I83" s="116"/>
      <c r="J83" s="116"/>
      <c r="K83" s="5"/>
      <c r="L83" s="92"/>
      <c r="M83" s="116"/>
      <c r="N83" s="121"/>
      <c r="O83" s="121"/>
      <c r="P83" s="5"/>
      <c r="Q83" s="5"/>
      <c r="R83" s="5"/>
      <c r="S83" s="5"/>
      <c r="T83" s="5"/>
      <c r="U83" s="64"/>
      <c r="V83" s="5"/>
      <c r="W83" s="432"/>
      <c r="X83" s="5"/>
      <c r="Y83" s="5"/>
      <c r="Z83" s="5"/>
      <c r="AA83" s="5"/>
      <c r="AB83" s="5"/>
      <c r="AC83" s="5"/>
      <c r="AD83" s="5"/>
      <c r="AE83" s="5"/>
      <c r="AF83" s="5"/>
      <c r="AG83" s="5"/>
      <c r="AH83" s="5"/>
      <c r="AI83" s="5"/>
      <c r="AJ83" s="5"/>
    </row>
    <row r="84" spans="1:36" x14ac:dyDescent="0.35">
      <c r="A84" s="5"/>
      <c r="B84" s="92"/>
      <c r="C84" s="368"/>
      <c r="D84" s="368"/>
      <c r="E84" s="368"/>
      <c r="F84" s="368"/>
      <c r="G84" s="368"/>
      <c r="H84" s="368"/>
      <c r="I84" s="116"/>
      <c r="J84" s="116"/>
      <c r="K84" s="5"/>
      <c r="L84" s="92"/>
      <c r="M84" s="116"/>
      <c r="N84" s="121"/>
      <c r="O84" s="121"/>
      <c r="P84" s="5"/>
      <c r="Q84" s="5"/>
      <c r="R84" s="5"/>
      <c r="S84" s="5"/>
      <c r="T84" s="5"/>
      <c r="U84" s="64"/>
      <c r="V84" s="5"/>
      <c r="W84" s="432"/>
      <c r="X84" s="5"/>
      <c r="Y84" s="5"/>
      <c r="Z84" s="5"/>
      <c r="AA84" s="5"/>
      <c r="AB84" s="5"/>
      <c r="AC84" s="5"/>
      <c r="AD84" s="5"/>
      <c r="AE84" s="5"/>
      <c r="AF84" s="5"/>
      <c r="AG84" s="5"/>
      <c r="AH84" s="5"/>
      <c r="AI84" s="5"/>
      <c r="AJ84" s="5"/>
    </row>
    <row r="85" spans="1:36" x14ac:dyDescent="0.35">
      <c r="A85" s="5"/>
      <c r="B85" s="92"/>
      <c r="C85" s="368"/>
      <c r="D85" s="368"/>
      <c r="E85" s="368"/>
      <c r="F85" s="368"/>
      <c r="G85" s="368"/>
      <c r="H85" s="368"/>
      <c r="I85" s="116"/>
      <c r="J85" s="116"/>
      <c r="K85" s="5"/>
      <c r="L85" s="92"/>
      <c r="M85" s="116"/>
      <c r="N85" s="121"/>
      <c r="O85" s="121"/>
      <c r="P85" s="5"/>
      <c r="Q85" s="5"/>
      <c r="R85" s="5"/>
      <c r="S85" s="5"/>
      <c r="T85" s="5"/>
      <c r="U85" s="64"/>
      <c r="V85" s="5"/>
      <c r="W85" s="432"/>
      <c r="X85" s="5"/>
      <c r="Y85" s="5"/>
      <c r="Z85" s="5"/>
      <c r="AA85" s="5"/>
      <c r="AB85" s="5"/>
      <c r="AC85" s="5"/>
      <c r="AD85" s="5"/>
      <c r="AE85" s="5"/>
      <c r="AF85" s="5"/>
      <c r="AG85" s="5"/>
      <c r="AH85" s="5"/>
      <c r="AI85" s="5"/>
      <c r="AJ85" s="5"/>
    </row>
    <row r="86" spans="1:36" x14ac:dyDescent="0.35">
      <c r="A86" s="5"/>
      <c r="B86" s="92"/>
      <c r="C86" s="368"/>
      <c r="D86" s="368"/>
      <c r="E86" s="368"/>
      <c r="F86" s="368"/>
      <c r="G86" s="368"/>
      <c r="H86" s="368"/>
      <c r="I86" s="116"/>
      <c r="J86" s="116"/>
      <c r="K86" s="5"/>
      <c r="L86" s="92"/>
      <c r="M86" s="116"/>
      <c r="N86" s="121"/>
      <c r="O86" s="121"/>
      <c r="P86" s="5"/>
      <c r="Q86" s="5"/>
      <c r="R86" s="5"/>
      <c r="S86" s="5"/>
      <c r="T86" s="5"/>
      <c r="U86" s="64"/>
      <c r="V86" s="5"/>
      <c r="W86" s="432"/>
      <c r="X86" s="5"/>
      <c r="Y86" s="5"/>
      <c r="Z86" s="5"/>
      <c r="AA86" s="5"/>
      <c r="AB86" s="5"/>
      <c r="AC86" s="5"/>
      <c r="AD86" s="5"/>
      <c r="AE86" s="5"/>
      <c r="AF86" s="5"/>
      <c r="AG86" s="5"/>
      <c r="AH86" s="5"/>
      <c r="AI86" s="5"/>
      <c r="AJ86" s="5"/>
    </row>
    <row r="87" spans="1:36" x14ac:dyDescent="0.35">
      <c r="A87" s="5"/>
      <c r="B87" s="92"/>
      <c r="C87" s="368"/>
      <c r="D87" s="368"/>
      <c r="E87" s="368"/>
      <c r="F87" s="368"/>
      <c r="G87" s="368"/>
      <c r="H87" s="368"/>
      <c r="I87" s="116"/>
      <c r="J87" s="116"/>
      <c r="K87" s="5"/>
      <c r="L87" s="92"/>
      <c r="M87" s="116"/>
      <c r="N87" s="121"/>
      <c r="O87" s="121"/>
      <c r="P87" s="5"/>
      <c r="Q87" s="5"/>
      <c r="R87" s="5"/>
      <c r="S87" s="5"/>
      <c r="T87" s="5"/>
      <c r="U87" s="64"/>
      <c r="V87" s="5"/>
      <c r="W87" s="432"/>
      <c r="X87" s="5"/>
      <c r="Y87" s="5"/>
      <c r="Z87" s="5"/>
      <c r="AA87" s="5"/>
      <c r="AB87" s="5"/>
      <c r="AC87" s="5"/>
      <c r="AD87" s="5"/>
      <c r="AE87" s="5"/>
      <c r="AF87" s="5"/>
      <c r="AG87" s="5"/>
      <c r="AH87" s="5"/>
      <c r="AI87" s="5"/>
      <c r="AJ87" s="5"/>
    </row>
    <row r="88" spans="1:36" x14ac:dyDescent="0.35">
      <c r="A88" s="5"/>
      <c r="B88" s="92"/>
      <c r="C88" s="368"/>
      <c r="D88" s="368"/>
      <c r="E88" s="368"/>
      <c r="F88" s="368"/>
      <c r="G88" s="368"/>
      <c r="H88" s="368"/>
      <c r="I88" s="116"/>
      <c r="J88" s="116"/>
      <c r="K88" s="5"/>
      <c r="L88" s="92"/>
      <c r="M88" s="116"/>
      <c r="N88" s="121"/>
      <c r="O88" s="121"/>
      <c r="P88" s="5"/>
      <c r="Q88" s="5"/>
      <c r="R88" s="5"/>
      <c r="S88" s="5"/>
      <c r="T88" s="5"/>
      <c r="U88" s="64"/>
      <c r="V88" s="5"/>
      <c r="W88" s="432"/>
      <c r="X88" s="5"/>
      <c r="Y88" s="5"/>
      <c r="Z88" s="5"/>
      <c r="AA88" s="5"/>
      <c r="AB88" s="5"/>
      <c r="AC88" s="5"/>
      <c r="AD88" s="5"/>
      <c r="AE88" s="5"/>
      <c r="AF88" s="5"/>
      <c r="AG88" s="5"/>
      <c r="AH88" s="5"/>
      <c r="AI88" s="5"/>
      <c r="AJ88" s="5"/>
    </row>
    <row r="89" spans="1:36" x14ac:dyDescent="0.35">
      <c r="A89" s="5"/>
      <c r="B89" s="92"/>
      <c r="C89" s="368"/>
      <c r="D89" s="368"/>
      <c r="E89" s="368"/>
      <c r="F89" s="368"/>
      <c r="G89" s="368"/>
      <c r="H89" s="368"/>
      <c r="I89" s="116"/>
      <c r="J89" s="116"/>
      <c r="K89" s="5"/>
      <c r="L89" s="92"/>
      <c r="M89" s="116"/>
      <c r="N89" s="121"/>
      <c r="O89" s="121"/>
      <c r="P89" s="5"/>
      <c r="Q89" s="5"/>
      <c r="R89" s="5"/>
      <c r="S89" s="5"/>
      <c r="T89" s="5"/>
      <c r="U89" s="64"/>
      <c r="V89" s="5"/>
      <c r="W89" s="432"/>
      <c r="X89" s="5"/>
      <c r="Y89" s="5"/>
      <c r="Z89" s="5"/>
      <c r="AA89" s="5"/>
      <c r="AB89" s="5"/>
      <c r="AC89" s="5"/>
      <c r="AD89" s="5"/>
      <c r="AE89" s="5"/>
      <c r="AF89" s="5"/>
      <c r="AG89" s="5"/>
      <c r="AH89" s="5"/>
      <c r="AI89" s="5"/>
      <c r="AJ89" s="5"/>
    </row>
    <row r="90" spans="1:36" x14ac:dyDescent="0.35">
      <c r="A90" s="5"/>
      <c r="B90" s="92"/>
      <c r="C90" s="368"/>
      <c r="D90" s="368"/>
      <c r="E90" s="368"/>
      <c r="F90" s="368"/>
      <c r="G90" s="368"/>
      <c r="H90" s="368"/>
      <c r="I90" s="116"/>
      <c r="J90" s="116"/>
      <c r="K90" s="5"/>
      <c r="L90" s="92"/>
      <c r="M90" s="116"/>
      <c r="N90" s="121"/>
      <c r="O90" s="121"/>
      <c r="P90" s="5"/>
      <c r="Q90" s="5"/>
      <c r="R90" s="5"/>
      <c r="S90" s="5"/>
      <c r="T90" s="5"/>
      <c r="U90" s="64"/>
      <c r="V90" s="5"/>
      <c r="W90" s="432"/>
      <c r="X90" s="5"/>
      <c r="Y90" s="5"/>
      <c r="Z90" s="5"/>
      <c r="AA90" s="5"/>
      <c r="AB90" s="5"/>
      <c r="AC90" s="5"/>
      <c r="AD90" s="5"/>
      <c r="AE90" s="5"/>
      <c r="AF90" s="5"/>
      <c r="AG90" s="5"/>
      <c r="AH90" s="5"/>
      <c r="AI90" s="5"/>
      <c r="AJ90" s="5"/>
    </row>
    <row r="91" spans="1:36" x14ac:dyDescent="0.35">
      <c r="A91" s="5"/>
      <c r="B91" s="92"/>
      <c r="C91" s="368"/>
      <c r="D91" s="368"/>
      <c r="E91" s="368"/>
      <c r="F91" s="368"/>
      <c r="G91" s="368"/>
      <c r="H91" s="368"/>
      <c r="I91" s="116"/>
      <c r="J91" s="116"/>
      <c r="K91" s="5"/>
      <c r="L91" s="92"/>
      <c r="M91" s="116"/>
      <c r="N91" s="121"/>
      <c r="O91" s="121"/>
      <c r="P91" s="5"/>
      <c r="Q91" s="5"/>
      <c r="R91" s="5"/>
      <c r="S91" s="5"/>
      <c r="T91" s="5"/>
      <c r="U91" s="64"/>
      <c r="V91" s="5"/>
      <c r="W91" s="432"/>
      <c r="X91" s="5"/>
      <c r="Y91" s="5"/>
      <c r="Z91" s="5"/>
      <c r="AA91" s="5"/>
      <c r="AB91" s="5"/>
      <c r="AC91" s="5"/>
      <c r="AD91" s="5"/>
      <c r="AE91" s="5"/>
      <c r="AF91" s="5"/>
      <c r="AG91" s="5"/>
      <c r="AH91" s="5"/>
      <c r="AI91" s="5"/>
      <c r="AJ91" s="5"/>
    </row>
    <row r="92" spans="1:36" x14ac:dyDescent="0.35">
      <c r="A92" s="5"/>
      <c r="B92" s="92"/>
      <c r="C92" s="368"/>
      <c r="D92" s="368"/>
      <c r="E92" s="368"/>
      <c r="F92" s="368"/>
      <c r="G92" s="368"/>
      <c r="H92" s="368"/>
      <c r="I92" s="116"/>
      <c r="J92" s="116"/>
      <c r="K92" s="5"/>
      <c r="L92" s="92"/>
      <c r="M92" s="116"/>
      <c r="N92" s="121"/>
      <c r="O92" s="121"/>
      <c r="P92" s="5"/>
      <c r="Q92" s="5"/>
      <c r="R92" s="5"/>
      <c r="S92" s="5"/>
      <c r="T92" s="5"/>
      <c r="U92" s="64"/>
      <c r="V92" s="5"/>
      <c r="W92" s="432"/>
      <c r="X92" s="5"/>
      <c r="Y92" s="5"/>
      <c r="Z92" s="5"/>
      <c r="AA92" s="5"/>
      <c r="AB92" s="5"/>
      <c r="AC92" s="5"/>
      <c r="AD92" s="5"/>
      <c r="AE92" s="5"/>
      <c r="AF92" s="5"/>
      <c r="AG92" s="5"/>
      <c r="AH92" s="5"/>
      <c r="AI92" s="5"/>
      <c r="AJ92" s="5"/>
    </row>
    <row r="93" spans="1:36" x14ac:dyDescent="0.35">
      <c r="A93" s="5"/>
      <c r="B93" s="92"/>
      <c r="C93" s="368"/>
      <c r="D93" s="368"/>
      <c r="E93" s="368"/>
      <c r="F93" s="368"/>
      <c r="G93" s="368"/>
      <c r="H93" s="368"/>
      <c r="I93" s="116"/>
      <c r="J93" s="116"/>
      <c r="K93" s="5"/>
      <c r="L93" s="92"/>
      <c r="M93" s="116"/>
      <c r="N93" s="121"/>
      <c r="O93" s="121"/>
      <c r="P93" s="5"/>
      <c r="Q93" s="5"/>
      <c r="R93" s="5"/>
      <c r="S93" s="5"/>
      <c r="T93" s="5"/>
      <c r="U93" s="64"/>
      <c r="V93" s="5"/>
      <c r="W93" s="432"/>
      <c r="X93" s="5"/>
      <c r="Y93" s="5"/>
      <c r="Z93" s="5"/>
      <c r="AA93" s="5"/>
      <c r="AB93" s="5"/>
      <c r="AC93" s="5"/>
      <c r="AD93" s="5"/>
      <c r="AE93" s="5"/>
      <c r="AF93" s="5"/>
      <c r="AG93" s="5"/>
      <c r="AH93" s="5"/>
      <c r="AI93" s="5"/>
      <c r="AJ93" s="5"/>
    </row>
    <row r="94" spans="1:36" x14ac:dyDescent="0.35">
      <c r="A94" s="5"/>
      <c r="B94" s="92"/>
      <c r="C94" s="368"/>
      <c r="D94" s="368"/>
      <c r="E94" s="368"/>
      <c r="F94" s="368"/>
      <c r="G94" s="368"/>
      <c r="H94" s="368"/>
      <c r="I94" s="116"/>
      <c r="J94" s="116"/>
      <c r="K94" s="5"/>
      <c r="L94" s="92"/>
      <c r="M94" s="116"/>
      <c r="N94" s="121"/>
      <c r="O94" s="121"/>
      <c r="P94" s="5"/>
      <c r="Q94" s="5"/>
      <c r="R94" s="5"/>
      <c r="S94" s="5"/>
      <c r="T94" s="5"/>
      <c r="U94" s="64"/>
      <c r="V94" s="5"/>
      <c r="W94" s="432"/>
      <c r="X94" s="5"/>
      <c r="Y94" s="5"/>
      <c r="Z94" s="5"/>
      <c r="AA94" s="5"/>
      <c r="AB94" s="5"/>
      <c r="AC94" s="5"/>
      <c r="AD94" s="5"/>
      <c r="AE94" s="5"/>
      <c r="AF94" s="5"/>
      <c r="AG94" s="5"/>
      <c r="AH94" s="5"/>
      <c r="AI94" s="5"/>
      <c r="AJ94" s="5"/>
    </row>
    <row r="95" spans="1:36" x14ac:dyDescent="0.35">
      <c r="A95" s="5"/>
      <c r="B95" s="92"/>
      <c r="C95" s="368"/>
      <c r="D95" s="368"/>
      <c r="E95" s="368"/>
      <c r="F95" s="368"/>
      <c r="G95" s="368"/>
      <c r="H95" s="368"/>
      <c r="I95" s="116"/>
      <c r="J95" s="116"/>
      <c r="K95" s="5"/>
      <c r="L95" s="92"/>
      <c r="M95" s="116"/>
      <c r="N95" s="121"/>
      <c r="O95" s="121"/>
      <c r="P95" s="5"/>
      <c r="Q95" s="5"/>
      <c r="R95" s="5"/>
      <c r="S95" s="5"/>
      <c r="T95" s="5"/>
      <c r="U95" s="64"/>
      <c r="V95" s="5"/>
      <c r="W95" s="432"/>
      <c r="X95" s="5"/>
      <c r="Y95" s="5"/>
      <c r="Z95" s="5"/>
      <c r="AA95" s="5"/>
      <c r="AB95" s="5"/>
      <c r="AC95" s="5"/>
      <c r="AD95" s="5"/>
      <c r="AE95" s="5"/>
      <c r="AF95" s="5"/>
      <c r="AG95" s="5"/>
      <c r="AH95" s="5"/>
      <c r="AI95" s="5"/>
      <c r="AJ95" s="5"/>
    </row>
    <row r="96" spans="1:36" x14ac:dyDescent="0.35">
      <c r="A96" s="5"/>
      <c r="B96" s="92"/>
      <c r="C96" s="368"/>
      <c r="D96" s="368"/>
      <c r="E96" s="368"/>
      <c r="F96" s="368"/>
      <c r="G96" s="368"/>
      <c r="H96" s="368"/>
      <c r="I96" s="116"/>
      <c r="J96" s="116"/>
      <c r="K96" s="5"/>
      <c r="L96" s="92"/>
      <c r="M96" s="116"/>
      <c r="N96" s="121"/>
      <c r="O96" s="121"/>
      <c r="P96" s="5"/>
      <c r="Q96" s="5"/>
      <c r="R96" s="5"/>
      <c r="S96" s="5"/>
      <c r="T96" s="5"/>
      <c r="U96" s="64"/>
      <c r="V96" s="5"/>
      <c r="W96" s="432"/>
      <c r="X96" s="5"/>
      <c r="Y96" s="5"/>
      <c r="Z96" s="5"/>
      <c r="AA96" s="5"/>
      <c r="AB96" s="5"/>
      <c r="AC96" s="5"/>
      <c r="AD96" s="5"/>
      <c r="AE96" s="5"/>
      <c r="AF96" s="5"/>
      <c r="AG96" s="5"/>
      <c r="AH96" s="5"/>
      <c r="AI96" s="5"/>
      <c r="AJ96" s="5"/>
    </row>
    <row r="97" spans="1:36" x14ac:dyDescent="0.35">
      <c r="A97" s="5"/>
      <c r="B97" s="92"/>
      <c r="C97" s="368"/>
      <c r="D97" s="368"/>
      <c r="E97" s="368"/>
      <c r="F97" s="368"/>
      <c r="G97" s="368"/>
      <c r="H97" s="368"/>
      <c r="I97" s="116"/>
      <c r="J97" s="116"/>
      <c r="K97" s="5"/>
      <c r="L97" s="92"/>
      <c r="M97" s="116"/>
      <c r="N97" s="121"/>
      <c r="O97" s="121"/>
      <c r="P97" s="5"/>
      <c r="Q97" s="5"/>
      <c r="R97" s="5"/>
      <c r="S97" s="5"/>
      <c r="T97" s="5"/>
      <c r="U97" s="64"/>
      <c r="V97" s="5"/>
      <c r="W97" s="432"/>
      <c r="X97" s="5"/>
      <c r="Y97" s="5"/>
      <c r="Z97" s="5"/>
      <c r="AA97" s="5"/>
      <c r="AB97" s="5"/>
      <c r="AC97" s="5"/>
      <c r="AD97" s="5"/>
      <c r="AE97" s="5"/>
      <c r="AF97" s="5"/>
      <c r="AG97" s="5"/>
      <c r="AH97" s="5"/>
      <c r="AI97" s="5"/>
      <c r="AJ97" s="5"/>
    </row>
    <row r="98" spans="1:36" x14ac:dyDescent="0.35">
      <c r="A98" s="5"/>
      <c r="B98" s="92"/>
      <c r="C98" s="368"/>
      <c r="D98" s="368"/>
      <c r="E98" s="368"/>
      <c r="F98" s="368"/>
      <c r="G98" s="368"/>
      <c r="H98" s="368"/>
      <c r="I98" s="116"/>
      <c r="J98" s="116"/>
      <c r="K98" s="5"/>
      <c r="L98" s="92"/>
      <c r="M98" s="116"/>
      <c r="N98" s="121"/>
      <c r="O98" s="121"/>
      <c r="P98" s="5"/>
      <c r="Q98" s="5"/>
      <c r="R98" s="5"/>
      <c r="S98" s="5"/>
      <c r="T98" s="5"/>
      <c r="U98" s="64"/>
      <c r="V98" s="5"/>
      <c r="W98" s="432"/>
      <c r="X98" s="5"/>
      <c r="Y98" s="5"/>
      <c r="Z98" s="5"/>
      <c r="AA98" s="5"/>
      <c r="AB98" s="5"/>
      <c r="AC98" s="5"/>
      <c r="AD98" s="5"/>
      <c r="AE98" s="5"/>
      <c r="AF98" s="5"/>
      <c r="AG98" s="5"/>
      <c r="AH98" s="5"/>
      <c r="AI98" s="5"/>
      <c r="AJ98" s="5"/>
    </row>
    <row r="99" spans="1:36" x14ac:dyDescent="0.35">
      <c r="A99" s="5"/>
      <c r="B99" s="92"/>
      <c r="C99" s="368"/>
      <c r="D99" s="368"/>
      <c r="E99" s="368"/>
      <c r="F99" s="368"/>
      <c r="G99" s="368"/>
      <c r="H99" s="368"/>
      <c r="I99" s="116"/>
      <c r="J99" s="116"/>
      <c r="K99" s="5"/>
      <c r="L99" s="92"/>
      <c r="M99" s="116"/>
      <c r="N99" s="121"/>
      <c r="O99" s="121"/>
      <c r="P99" s="5"/>
      <c r="Q99" s="5"/>
      <c r="R99" s="5"/>
      <c r="S99" s="5"/>
      <c r="T99" s="5"/>
      <c r="U99" s="64"/>
      <c r="V99" s="5"/>
      <c r="W99" s="432"/>
      <c r="X99" s="5"/>
      <c r="Y99" s="5"/>
      <c r="Z99" s="5"/>
      <c r="AA99" s="5"/>
      <c r="AB99" s="5"/>
      <c r="AC99" s="5"/>
      <c r="AD99" s="5"/>
      <c r="AE99" s="5"/>
      <c r="AF99" s="5"/>
      <c r="AG99" s="5"/>
      <c r="AH99" s="5"/>
      <c r="AI99" s="5"/>
      <c r="AJ99" s="5"/>
    </row>
    <row r="100" spans="1:36" x14ac:dyDescent="0.35">
      <c r="A100" s="5"/>
      <c r="B100" s="92"/>
      <c r="C100" s="368"/>
      <c r="D100" s="368"/>
      <c r="E100" s="368"/>
      <c r="F100" s="368"/>
      <c r="G100" s="368"/>
      <c r="H100" s="368"/>
      <c r="I100" s="116"/>
      <c r="J100" s="116"/>
      <c r="K100" s="5"/>
      <c r="L100" s="92"/>
      <c r="M100" s="116"/>
      <c r="N100" s="121"/>
      <c r="O100" s="121"/>
      <c r="P100" s="5"/>
      <c r="Q100" s="5"/>
      <c r="R100" s="5"/>
      <c r="S100" s="5"/>
      <c r="T100" s="5"/>
      <c r="U100" s="64"/>
      <c r="V100" s="5"/>
      <c r="W100" s="432"/>
      <c r="X100" s="5"/>
      <c r="Y100" s="5"/>
      <c r="Z100" s="5"/>
      <c r="AA100" s="5"/>
      <c r="AB100" s="5"/>
      <c r="AC100" s="5"/>
      <c r="AD100" s="5"/>
      <c r="AE100" s="5"/>
      <c r="AF100" s="5"/>
      <c r="AG100" s="5"/>
      <c r="AH100" s="5"/>
      <c r="AI100" s="5"/>
      <c r="AJ100" s="5"/>
    </row>
    <row r="101" spans="1:36" x14ac:dyDescent="0.35">
      <c r="A101" s="5"/>
      <c r="B101" s="92"/>
      <c r="C101" s="368"/>
      <c r="D101" s="368"/>
      <c r="E101" s="368"/>
      <c r="F101" s="368"/>
      <c r="G101" s="368"/>
      <c r="H101" s="368"/>
      <c r="I101" s="116"/>
      <c r="J101" s="116"/>
      <c r="K101" s="5"/>
      <c r="L101" s="92"/>
      <c r="M101" s="116"/>
      <c r="N101" s="121"/>
      <c r="O101" s="121"/>
      <c r="P101" s="5"/>
      <c r="Q101" s="5"/>
      <c r="R101" s="5"/>
      <c r="S101" s="5"/>
      <c r="T101" s="5"/>
      <c r="U101" s="64"/>
      <c r="V101" s="5"/>
      <c r="W101" s="432"/>
      <c r="X101" s="5"/>
      <c r="Y101" s="5"/>
      <c r="Z101" s="5"/>
      <c r="AA101" s="5"/>
      <c r="AB101" s="5"/>
      <c r="AC101" s="5"/>
      <c r="AD101" s="5"/>
      <c r="AE101" s="5"/>
      <c r="AF101" s="5"/>
      <c r="AG101" s="5"/>
      <c r="AH101" s="5"/>
      <c r="AI101" s="5"/>
      <c r="AJ101" s="5"/>
    </row>
    <row r="102" spans="1:36" x14ac:dyDescent="0.35">
      <c r="A102" s="5"/>
      <c r="B102" s="92"/>
      <c r="C102" s="368"/>
      <c r="D102" s="368"/>
      <c r="E102" s="368"/>
      <c r="F102" s="368"/>
      <c r="G102" s="368"/>
      <c r="H102" s="368"/>
      <c r="I102" s="116"/>
      <c r="J102" s="116"/>
      <c r="K102" s="5"/>
      <c r="L102" s="92"/>
      <c r="M102" s="116"/>
      <c r="N102" s="121"/>
      <c r="O102" s="121"/>
      <c r="P102" s="5"/>
      <c r="Q102" s="5"/>
      <c r="R102" s="5"/>
      <c r="S102" s="5"/>
      <c r="T102" s="5"/>
      <c r="U102" s="64"/>
      <c r="V102" s="5"/>
      <c r="W102" s="432"/>
      <c r="X102" s="5"/>
      <c r="Y102" s="5"/>
      <c r="Z102" s="5"/>
      <c r="AA102" s="5"/>
      <c r="AB102" s="5"/>
      <c r="AC102" s="5"/>
      <c r="AD102" s="5"/>
      <c r="AE102" s="5"/>
      <c r="AF102" s="5"/>
      <c r="AG102" s="5"/>
      <c r="AH102" s="5"/>
      <c r="AI102" s="5"/>
      <c r="AJ102" s="5"/>
    </row>
    <row r="103" spans="1:36" x14ac:dyDescent="0.35">
      <c r="A103" s="5"/>
      <c r="B103" s="92"/>
      <c r="C103" s="368"/>
      <c r="D103" s="368"/>
      <c r="E103" s="368"/>
      <c r="F103" s="368"/>
      <c r="G103" s="368"/>
      <c r="H103" s="368"/>
      <c r="I103" s="116"/>
      <c r="J103" s="116"/>
      <c r="K103" s="5"/>
      <c r="L103" s="92"/>
      <c r="M103" s="116"/>
      <c r="N103" s="121"/>
      <c r="O103" s="121"/>
      <c r="P103" s="5"/>
      <c r="Q103" s="5"/>
      <c r="R103" s="5"/>
      <c r="S103" s="5"/>
      <c r="T103" s="5"/>
      <c r="U103" s="64"/>
      <c r="V103" s="5"/>
      <c r="W103" s="432"/>
      <c r="X103" s="5"/>
      <c r="Y103" s="5"/>
      <c r="Z103" s="5"/>
      <c r="AA103" s="5"/>
      <c r="AB103" s="5"/>
      <c r="AC103" s="5"/>
      <c r="AD103" s="5"/>
      <c r="AE103" s="5"/>
      <c r="AF103" s="5"/>
      <c r="AG103" s="5"/>
      <c r="AH103" s="5"/>
      <c r="AI103" s="5"/>
      <c r="AJ103" s="5"/>
    </row>
    <row r="104" spans="1:36" x14ac:dyDescent="0.35">
      <c r="A104" s="5"/>
      <c r="B104" s="92"/>
      <c r="C104" s="368"/>
      <c r="D104" s="368"/>
      <c r="E104" s="368"/>
      <c r="F104" s="368"/>
      <c r="G104" s="368"/>
      <c r="H104" s="368"/>
      <c r="I104" s="116"/>
      <c r="J104" s="116"/>
      <c r="K104" s="5"/>
      <c r="L104" s="92"/>
      <c r="M104" s="116"/>
      <c r="N104" s="121"/>
      <c r="O104" s="121"/>
      <c r="P104" s="5"/>
      <c r="Q104" s="5"/>
      <c r="AG104" s="5"/>
      <c r="AH104" s="5"/>
      <c r="AI104" s="5"/>
      <c r="AJ104" s="5"/>
    </row>
    <row r="105" spans="1:36" x14ac:dyDescent="0.35">
      <c r="A105" s="5"/>
      <c r="B105" s="92"/>
      <c r="C105" s="368"/>
      <c r="D105" s="368"/>
      <c r="E105" s="368"/>
      <c r="F105" s="368"/>
      <c r="G105" s="368"/>
      <c r="H105" s="368"/>
      <c r="I105" s="116"/>
      <c r="J105" s="116"/>
      <c r="K105" s="5"/>
      <c r="L105" s="92"/>
      <c r="M105" s="116"/>
      <c r="N105" s="121"/>
      <c r="O105" s="121"/>
      <c r="P105" s="5"/>
      <c r="Q105" s="5"/>
      <c r="AG105" s="5"/>
      <c r="AH105" s="5"/>
      <c r="AI105" s="5"/>
      <c r="AJ105" s="5"/>
    </row>
  </sheetData>
  <sheetProtection formatColumns="0" formatRows="0" selectLockedCells="1"/>
  <mergeCells count="10">
    <mergeCell ref="B1:S1"/>
    <mergeCell ref="A2:T2"/>
    <mergeCell ref="L4:S4"/>
    <mergeCell ref="B6:B7"/>
    <mergeCell ref="N6:O6"/>
    <mergeCell ref="I6:I7"/>
    <mergeCell ref="J6:J7"/>
    <mergeCell ref="P6:R6"/>
    <mergeCell ref="B4:J4"/>
    <mergeCell ref="C6:H6"/>
  </mergeCells>
  <conditionalFormatting sqref="I8:I77">
    <cfRule type="expression" dxfId="369" priority="593">
      <formula>AND(ISBLANK(I8),COUNTA(N8:Q8)&gt;0)</formula>
    </cfRule>
  </conditionalFormatting>
  <conditionalFormatting sqref="H8:H77">
    <cfRule type="expression" dxfId="368" priority="686">
      <formula>AND(ISBLANK(H8),COUNTA(O8:R8)&gt;0)</formula>
    </cfRule>
  </conditionalFormatting>
  <conditionalFormatting sqref="B8:B77">
    <cfRule type="expression" dxfId="367" priority="6">
      <formula>COUNTIF(Times,B8)&gt;1</formula>
    </cfRule>
  </conditionalFormatting>
  <conditionalFormatting sqref="J8:J77">
    <cfRule type="expression" dxfId="366" priority="5">
      <formula>LEN($C$52)&gt;255</formula>
    </cfRule>
  </conditionalFormatting>
  <conditionalFormatting sqref="S8:S77">
    <cfRule type="expression" dxfId="365" priority="4">
      <formula>LEN($C$52)&gt;255</formula>
    </cfRule>
  </conditionalFormatting>
  <conditionalFormatting sqref="M8:M77">
    <cfRule type="expression" dxfId="364" priority="3">
      <formula>NOT(ISBLANK(M8))*(COUNTIF(Times,M8)=0)</formula>
    </cfRule>
  </conditionalFormatting>
  <conditionalFormatting sqref="L8:L77">
    <cfRule type="expression" dxfId="363" priority="2">
      <formula>NOT(ISBLANK(L8))*(COUNTIF(Site.ID_plus,L8)=0)</formula>
    </cfRule>
  </conditionalFormatting>
  <conditionalFormatting sqref="C8:H77">
    <cfRule type="expression" dxfId="362" priority="1">
      <formula>ISBLANK(C8)*NOT(ISBLANK($B8))</formula>
    </cfRule>
  </conditionalFormatting>
  <conditionalFormatting sqref="E8:E77">
    <cfRule type="expression" dxfId="361" priority="735">
      <formula>AND(ISBLANK(E8),COUNTA(N8:Q8)&gt;0)</formula>
    </cfRule>
  </conditionalFormatting>
  <conditionalFormatting sqref="B8:D77">
    <cfRule type="expression" dxfId="360" priority="736">
      <formula>AND(ISBLANK(B8),COUNTA(L8:O8)&gt;0)</formula>
    </cfRule>
  </conditionalFormatting>
  <conditionalFormatting sqref="F8:G77">
    <cfRule type="expression" dxfId="359" priority="737">
      <formula>AND(ISBLANK(F8),COUNTA(N8:Q8)&gt;0)</formula>
    </cfRule>
  </conditionalFormatting>
  <dataValidations xWindow="641" yWindow="544" count="11">
    <dataValidation type="decimal" errorStyle="warning" allowBlank="1" showInputMessage="1" showErrorMessage="1" errorTitle="Seasonal Rainfall" error="Seasonal rainfall is greater than 2000 mm?" sqref="N8:N77 P8:Q77" xr:uid="{29A740E5-ED39-4BFB-B79F-F9CBD40A4F88}">
      <formula1>0</formula1>
      <formula2>2000</formula2>
    </dataValidation>
    <dataValidation type="decimal" errorStyle="warning" allowBlank="1" showInputMessage="1" showErrorMessage="1" errorTitle="Annual Rainfall" error="Annual rainfall is &gt; 2500mm?" sqref="O8:O77 R8:R77" xr:uid="{8830DAE0-0F10-4DF0-8510-A2853526614B}">
      <formula1>0</formula1>
      <formula2>2500</formula2>
    </dataValidation>
    <dataValidation type="list" allowBlank="1" showInputMessage="1" showErrorMessage="1" sqref="M8:M77" xr:uid="{8FC83D83-3BE5-4D92-B84F-0939F138D3C6}">
      <formula1>Times</formula1>
    </dataValidation>
    <dataValidation type="list" allowBlank="1" showInputMessage="1" showErrorMessage="1" sqref="X5" xr:uid="{1FBDA280-B6FF-422A-A27E-998857A1A227}">
      <formula1>Times2</formula1>
    </dataValidation>
    <dataValidation type="list" errorStyle="warning" allowBlank="1" showInputMessage="1" showErrorMessage="1" errorTitle="Site" error="Not in sites specified in Site Tab" sqref="L8:L77" xr:uid="{63EB2731-1953-41BE-855C-8D2C7408936F}">
      <formula1>Site.ID_plus</formula1>
    </dataValidation>
    <dataValidation type="custom" allowBlank="1" showInputMessage="1" showErrorMessage="1" error="Name already used" sqref="B8:B77" xr:uid="{7E834253-1F75-44F4-A95C-B16E6204006D}">
      <formula1>COUNTIF(Times,B8)=1</formula1>
    </dataValidation>
    <dataValidation type="textLength" allowBlank="1" showInputMessage="1" showErrorMessage="1" error="Notes cannot contain more than 255 characters." sqref="J8:J77 S8:S77" xr:uid="{DEF6AD06-26AB-4BBC-9F7D-28718F4D29F1}">
      <formula1>0</formula1>
      <formula2>255</formula2>
    </dataValidation>
    <dataValidation type="custom" allowBlank="1" showInputMessage="1" showErrorMessage="1" prompt="Should be greater than or equal to Start Year" sqref="F9:G77" xr:uid="{9FE06DF1-B520-45E8-97A1-DEC01D80C7BF}">
      <formula1>F9&gt;=C9</formula1>
    </dataValidation>
    <dataValidation type="custom" allowBlank="1" showInputMessage="1" showErrorMessage="1" prompt="Should be greater than or equal to Start Year" sqref="H9:H77" xr:uid="{BD734D97-3B37-4DD5-BFC0-D128686D4B6C}">
      <formula1>H9&gt;=D9</formula1>
    </dataValidation>
    <dataValidation type="custom" errorStyle="warning" allowBlank="1" showInputMessage="1" showErrorMessage="1" error="Should be greater than or equal to Start Year" sqref="F8:G8" xr:uid="{70DF6D3D-D4B3-4562-8F8D-2E18B08EEDAB}">
      <formula1>F8&gt;=C8</formula1>
    </dataValidation>
    <dataValidation type="custom" errorStyle="warning" allowBlank="1" showInputMessage="1" showErrorMessage="1" error="Should be greater than or equal to Start Year" sqref="H8" xr:uid="{C4E21105-A759-4AF5-B9C2-318A101604D3}">
      <formula1>H8&gt;=D8</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2A5A0-8CD5-4192-BECA-9D9D5251AC19}">
  <sheetPr codeName="Sheet11">
    <tabColor theme="1"/>
  </sheetPr>
  <dimension ref="A1:R4"/>
  <sheetViews>
    <sheetView workbookViewId="0">
      <selection activeCell="K2" sqref="K2"/>
    </sheetView>
  </sheetViews>
  <sheetFormatPr defaultRowHeight="14.5" x14ac:dyDescent="0.35"/>
  <cols>
    <col min="8" max="8" width="11.7265625" bestFit="1" customWidth="1"/>
    <col min="14" max="14" width="13.81640625" customWidth="1"/>
    <col min="15" max="15" width="13.26953125" customWidth="1"/>
  </cols>
  <sheetData>
    <row r="1" spans="1:18" x14ac:dyDescent="0.35">
      <c r="A1" t="str" cm="1">
        <f t="array" ref="A1:I1">Times!B5:J5</f>
        <v>M.Year</v>
      </c>
      <c r="B1" t="str">
        <v>Time.Start.Day</v>
      </c>
      <c r="C1" t="str">
        <v>Time.Start.Month</v>
      </c>
      <c r="D1" t="str">
        <v>Time.Start.Year</v>
      </c>
      <c r="E1" t="str">
        <v>Time.End.Day</v>
      </c>
      <c r="F1" t="str">
        <v>Time.End.Month</v>
      </c>
      <c r="G1" t="str">
        <v>Time.End.Year</v>
      </c>
      <c r="H1" t="str">
        <v>Time.Season</v>
      </c>
      <c r="I1" t="str">
        <v>Time.Notes</v>
      </c>
      <c r="K1" t="str" cm="1">
        <f t="array" ref="K1:R1">Times!L5:S5</f>
        <v>Site.ID</v>
      </c>
      <c r="L1" t="str">
        <v>Time</v>
      </c>
      <c r="M1" t="str">
        <v>Time.Clim.SP</v>
      </c>
      <c r="N1" t="str">
        <v>Time.Clim.TAP</v>
      </c>
      <c r="O1" t="str">
        <v>Time.Clim.Temp.Mean</v>
      </c>
      <c r="P1" t="str">
        <v>Time.Clim.Temp.Max</v>
      </c>
      <c r="Q1" t="str">
        <v>Time.Clim.Temp.Min</v>
      </c>
      <c r="R1" t="str">
        <v>Time.Clim.Notes</v>
      </c>
    </row>
    <row r="2" spans="1:18" x14ac:dyDescent="0.35">
      <c r="A2" t="str" cm="1">
        <f t="array" ref="A2:I4">IFERROR(_xlfn._xlws.FILTER(Times!B8:J77 &amp; "",Times!B8:B77&lt;&gt;""),"")</f>
        <v>2013</v>
      </c>
      <c r="B2" t="str">
        <v/>
      </c>
      <c r="C2" t="str">
        <v/>
      </c>
      <c r="D2" t="str">
        <v/>
      </c>
      <c r="E2" t="str">
        <v/>
      </c>
      <c r="F2" t="str">
        <v/>
      </c>
      <c r="G2" t="str">
        <v/>
      </c>
      <c r="H2" t="str">
        <v/>
      </c>
      <c r="I2" t="str">
        <v/>
      </c>
      <c r="K2" t="str" cm="1">
        <f t="array" ref="K2">IFERROR(_xlfn._xlws.FILTER(Times!L8:S77 &amp; "",Times!L8:L77&lt;&gt;""),"")</f>
        <v/>
      </c>
    </row>
    <row r="3" spans="1:18" x14ac:dyDescent="0.35">
      <c r="A3" t="str">
        <v>2014</v>
      </c>
      <c r="B3" t="str">
        <v/>
      </c>
      <c r="C3" t="str">
        <v/>
      </c>
      <c r="D3" t="str">
        <v/>
      </c>
      <c r="E3" t="str">
        <v/>
      </c>
      <c r="F3" t="str">
        <v/>
      </c>
      <c r="G3" t="str">
        <v/>
      </c>
      <c r="H3" t="str">
        <v/>
      </c>
      <c r="I3" t="str">
        <v/>
      </c>
    </row>
    <row r="4" spans="1:18" x14ac:dyDescent="0.35">
      <c r="A4" t="str">
        <v>2015</v>
      </c>
      <c r="B4" t="str">
        <v/>
      </c>
      <c r="C4" t="str">
        <v/>
      </c>
      <c r="D4" t="str">
        <v/>
      </c>
      <c r="E4" t="str">
        <v/>
      </c>
      <c r="F4" t="str">
        <v/>
      </c>
      <c r="G4" t="str">
        <v/>
      </c>
      <c r="H4" t="str">
        <v/>
      </c>
      <c r="I4" t="str">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A79BD-5F53-40BD-BBDA-6D26ACB0BB2B}">
  <sheetPr codeName="Sheet28">
    <tabColor theme="4" tint="0.79998168889431442"/>
  </sheetPr>
  <dimension ref="A1:DB50"/>
  <sheetViews>
    <sheetView tabSelected="1" topLeftCell="B1" zoomScale="81" zoomScaleNormal="100" workbookViewId="0">
      <selection activeCell="F5" sqref="F5"/>
    </sheetView>
  </sheetViews>
  <sheetFormatPr defaultRowHeight="14.5" x14ac:dyDescent="0.35"/>
  <cols>
    <col min="1" max="1" width="2" style="37" customWidth="1"/>
    <col min="2" max="2" width="18.1796875" bestFit="1" customWidth="1"/>
    <col min="3" max="3" width="15.7265625" customWidth="1"/>
    <col min="4" max="4" width="15.1796875" customWidth="1"/>
    <col min="5" max="5" width="18.1796875" customWidth="1"/>
    <col min="6" max="6" width="27" customWidth="1"/>
    <col min="7" max="7" width="19.6328125" customWidth="1"/>
    <col min="8" max="8" width="22.08984375" customWidth="1"/>
    <col min="9" max="9" width="22.90625" customWidth="1"/>
    <col min="10" max="10" width="19.7265625" customWidth="1"/>
    <col min="11" max="11" width="18.7265625" customWidth="1"/>
    <col min="12" max="12" width="21.81640625" customWidth="1"/>
    <col min="17" max="17" width="8.54296875" customWidth="1"/>
    <col min="18" max="18" width="10.08984375" customWidth="1"/>
    <col min="19" max="19" width="10" customWidth="1"/>
    <col min="20" max="22" width="8.7265625" style="538"/>
    <col min="23" max="26" width="8.7265625" style="86"/>
    <col min="27" max="27" width="26.453125" style="551" customWidth="1"/>
    <col min="28" max="34" width="8.7265625" style="551"/>
    <col min="35" max="35" width="26.36328125" style="551" customWidth="1"/>
    <col min="36" max="37" width="8.7265625" style="551"/>
    <col min="38" max="78" width="8.7265625" style="538"/>
    <col min="79" max="105" width="8.7265625" style="501"/>
  </cols>
  <sheetData>
    <row r="1" spans="1:106" ht="7" customHeight="1" x14ac:dyDescent="0.35">
      <c r="B1" s="500" t="s">
        <v>13375</v>
      </c>
      <c r="C1" s="500" t="s">
        <v>13376</v>
      </c>
      <c r="D1" s="500" t="s">
        <v>13377</v>
      </c>
      <c r="E1" s="500" t="s">
        <v>13378</v>
      </c>
      <c r="F1" s="500" t="s">
        <v>14448</v>
      </c>
      <c r="G1" s="500" t="s">
        <v>1549</v>
      </c>
      <c r="H1" s="500" t="s">
        <v>1550</v>
      </c>
      <c r="I1" s="500" t="s">
        <v>4784</v>
      </c>
      <c r="J1" s="500" t="s">
        <v>13379</v>
      </c>
      <c r="K1" s="500" t="s">
        <v>13380</v>
      </c>
      <c r="L1" s="500" t="s">
        <v>13381</v>
      </c>
      <c r="M1" s="500" t="s">
        <v>13382</v>
      </c>
      <c r="N1" s="500" t="s">
        <v>14449</v>
      </c>
      <c r="O1" s="500" t="s">
        <v>13383</v>
      </c>
      <c r="P1" s="500" t="s">
        <v>13384</v>
      </c>
      <c r="Q1" s="500" t="s">
        <v>13385</v>
      </c>
      <c r="R1" s="500" t="s">
        <v>13386</v>
      </c>
      <c r="S1" s="500" t="s">
        <v>20285</v>
      </c>
      <c r="T1" s="500" t="s">
        <v>13387</v>
      </c>
      <c r="V1" s="86"/>
      <c r="AA1" s="550" t="str" cm="1">
        <f t="array" aca="1" ref="AA1:AA50" ca="1">species_scientific</f>
        <v>Bovinae</v>
      </c>
      <c r="AB1" s="551" t="str" cm="1">
        <f t="array" aca="1" ref="AB1:AB50" ca="1">species_common</f>
        <v>Bovine</v>
      </c>
      <c r="AE1" s="551" cm="1">
        <f t="array" ref="AE1:AE9">B4:B12</f>
        <v>1</v>
      </c>
      <c r="AF1" s="551" cm="1">
        <f t="array" ref="AF1:AF9">C4:C12</f>
        <v>0</v>
      </c>
      <c r="AG1" s="551" cm="1">
        <f t="array" ref="AG1:AG9">D4:D12</f>
        <v>0</v>
      </c>
      <c r="AI1" s="551" t="str" cm="1">
        <f t="array" aca="1" ref="AI1:AI47" ca="1">_xlfn._xlws.SORT(_xlfn._xlws.FILTER(species_scientific, species_scientific&lt;&gt;""))</f>
        <v>Anas platyrhynchos domesticus</v>
      </c>
      <c r="AJ1" s="551" t="str">
        <f>IF(OR(AF1=0, AG1=0, AND(AF1="", AG1="")), "", _xlfn.TEXTJOIN(" ", TRUE, AF1, AG1))</f>
        <v/>
      </c>
    </row>
    <row r="2" spans="1:106" x14ac:dyDescent="0.35">
      <c r="F2" s="670" t="s">
        <v>13362</v>
      </c>
      <c r="G2" s="670"/>
      <c r="M2" s="670" t="s">
        <v>13363</v>
      </c>
      <c r="N2" s="670"/>
      <c r="O2" s="670"/>
      <c r="P2" s="670" t="s">
        <v>13364</v>
      </c>
      <c r="Q2" s="670"/>
      <c r="R2" s="670" t="s">
        <v>13365</v>
      </c>
      <c r="S2" s="670"/>
      <c r="T2" s="670"/>
      <c r="V2" s="86"/>
      <c r="AA2" s="551" t="str">
        <f ca="1"/>
        <v>Caprinae</v>
      </c>
      <c r="AB2" s="551" t="str">
        <f ca="1"/>
        <v>Caprine</v>
      </c>
      <c r="AE2" s="551">
        <v>2</v>
      </c>
      <c r="AF2" s="551">
        <v>0</v>
      </c>
      <c r="AG2" s="551">
        <v>0</v>
      </c>
      <c r="AI2" s="551" t="str">
        <f ca="1"/>
        <v>Anser anser domesticus</v>
      </c>
      <c r="AJ2" s="551" t="str">
        <f t="shared" ref="AJ2:AJ28" si="0">IF(OR(AF2=0, AG2=0, AND(AF2="", AG2="")), "", _xlfn.TEXTJOIN(" ", TRUE, AF2, AG2))</f>
        <v/>
      </c>
    </row>
    <row r="3" spans="1:106" ht="36" x14ac:dyDescent="0.35">
      <c r="B3" s="25" t="s">
        <v>13366</v>
      </c>
      <c r="C3" s="25" t="s">
        <v>13367</v>
      </c>
      <c r="D3" s="25" t="s">
        <v>13368</v>
      </c>
      <c r="E3" s="25" t="s">
        <v>20276</v>
      </c>
      <c r="F3" s="25" t="s">
        <v>669</v>
      </c>
      <c r="G3" s="25" t="s">
        <v>13369</v>
      </c>
      <c r="H3" s="25" t="s">
        <v>14461</v>
      </c>
      <c r="I3" s="25" t="s">
        <v>4785</v>
      </c>
      <c r="J3" s="25" t="s">
        <v>13370</v>
      </c>
      <c r="K3" s="25" t="s">
        <v>13371</v>
      </c>
      <c r="L3" s="25" t="s">
        <v>13372</v>
      </c>
      <c r="M3" s="25" t="s">
        <v>13373</v>
      </c>
      <c r="N3" s="25" t="s">
        <v>13374</v>
      </c>
      <c r="O3" s="25" t="s">
        <v>2460</v>
      </c>
      <c r="P3" s="25" t="s">
        <v>3247</v>
      </c>
      <c r="Q3" s="25" t="s">
        <v>2460</v>
      </c>
      <c r="R3" s="25" t="s">
        <v>20283</v>
      </c>
      <c r="S3" s="25" t="s">
        <v>20284</v>
      </c>
      <c r="T3" s="25" t="s">
        <v>2460</v>
      </c>
      <c r="U3" s="58"/>
      <c r="AA3" s="550" t="str">
        <f ca="1"/>
        <v>Rodentia</v>
      </c>
      <c r="AB3" s="551" t="str">
        <f ca="1"/>
        <v>Rodent</v>
      </c>
      <c r="AE3" s="551">
        <v>0</v>
      </c>
      <c r="AF3" s="551">
        <v>0</v>
      </c>
      <c r="AG3" s="551">
        <v>0</v>
      </c>
      <c r="AI3" s="551" t="str">
        <f ca="1"/>
        <v>Aves</v>
      </c>
      <c r="AJ3" s="551" t="str">
        <f t="shared" si="0"/>
        <v/>
      </c>
      <c r="AL3" s="551"/>
      <c r="CA3" s="538"/>
      <c r="DB3" s="501"/>
    </row>
    <row r="4" spans="1:106" s="40" customFormat="1" x14ac:dyDescent="0.35">
      <c r="A4" s="549"/>
      <c r="B4" s="82">
        <v>1</v>
      </c>
      <c r="C4" s="82"/>
      <c r="D4" s="82"/>
      <c r="E4" s="82"/>
      <c r="F4" s="82"/>
      <c r="G4" s="541" t="str">
        <f>IF(F4="","",IFERROR(VLOOKUP(F4, AA:AB, 2, FALSE), ""))</f>
        <v/>
      </c>
      <c r="H4" s="82"/>
      <c r="I4" s="124"/>
      <c r="J4" s="82"/>
      <c r="K4" s="82"/>
      <c r="L4" s="82"/>
      <c r="M4" s="82"/>
      <c r="N4" s="82"/>
      <c r="O4" s="82"/>
      <c r="P4" s="482"/>
      <c r="Q4" s="82"/>
      <c r="R4" s="82"/>
      <c r="S4" s="82"/>
      <c r="T4" s="82"/>
      <c r="U4" s="552"/>
      <c r="V4" s="552"/>
      <c r="W4" s="552"/>
      <c r="X4" s="553"/>
      <c r="Y4" s="553"/>
      <c r="Z4" s="553"/>
      <c r="AA4" s="554" t="str">
        <f ca="1"/>
        <v>Equidae</v>
      </c>
      <c r="AB4" s="555" t="str">
        <f ca="1"/>
        <v>Equine</v>
      </c>
      <c r="AC4" s="555"/>
      <c r="AD4" s="555"/>
      <c r="AE4" s="555">
        <v>0</v>
      </c>
      <c r="AF4" s="555">
        <v>0</v>
      </c>
      <c r="AG4" s="555">
        <v>0</v>
      </c>
      <c r="AH4" s="555"/>
      <c r="AI4" s="555" t="str">
        <f ca="1"/>
        <v>Bos indicus</v>
      </c>
      <c r="AJ4" s="551" t="str">
        <f t="shared" si="0"/>
        <v/>
      </c>
      <c r="AK4" s="555"/>
      <c r="AL4" s="555"/>
      <c r="AM4" s="552"/>
      <c r="AN4" s="552"/>
      <c r="AO4" s="552"/>
      <c r="AP4" s="552"/>
      <c r="AQ4" s="552"/>
      <c r="AR4" s="552"/>
      <c r="AS4" s="552"/>
      <c r="AT4" s="552"/>
      <c r="AU4" s="552"/>
      <c r="AV4" s="552"/>
      <c r="AW4" s="552"/>
      <c r="AX4" s="552"/>
      <c r="AY4" s="552"/>
      <c r="AZ4" s="552"/>
      <c r="BA4" s="552"/>
      <c r="BB4" s="552"/>
      <c r="BC4" s="552"/>
      <c r="BD4" s="552"/>
      <c r="BE4" s="552"/>
      <c r="BF4" s="552"/>
      <c r="BG4" s="552"/>
      <c r="BH4" s="552"/>
      <c r="BI4" s="552"/>
      <c r="BJ4" s="552"/>
      <c r="BK4" s="552"/>
      <c r="BL4" s="552"/>
      <c r="BM4" s="552"/>
      <c r="BN4" s="552"/>
      <c r="BO4" s="552"/>
      <c r="BP4" s="552"/>
      <c r="BQ4" s="552"/>
      <c r="BR4" s="552"/>
      <c r="BS4" s="552"/>
      <c r="BT4" s="552"/>
      <c r="BU4" s="552"/>
      <c r="BV4" s="552"/>
      <c r="BW4" s="552"/>
      <c r="BX4" s="552"/>
      <c r="BY4" s="552"/>
      <c r="BZ4" s="552"/>
      <c r="CA4" s="552"/>
      <c r="CB4" s="542"/>
      <c r="CC4" s="542"/>
      <c r="CD4" s="542"/>
      <c r="CE4" s="542"/>
      <c r="CF4" s="542"/>
      <c r="CG4" s="542"/>
      <c r="CH4" s="542"/>
      <c r="CI4" s="542"/>
      <c r="CJ4" s="542"/>
      <c r="CK4" s="542"/>
      <c r="CL4" s="542"/>
      <c r="CM4" s="542"/>
      <c r="CN4" s="542"/>
      <c r="CO4" s="542"/>
      <c r="CP4" s="542"/>
      <c r="CQ4" s="542"/>
      <c r="CR4" s="542"/>
      <c r="CS4" s="542"/>
      <c r="CT4" s="542"/>
      <c r="CU4" s="542"/>
      <c r="CV4" s="542"/>
      <c r="CW4" s="542"/>
      <c r="CX4" s="542"/>
      <c r="CY4" s="542"/>
      <c r="CZ4" s="542"/>
      <c r="DA4" s="542"/>
      <c r="DB4" s="542"/>
    </row>
    <row r="5" spans="1:106" s="40" customFormat="1" x14ac:dyDescent="0.35">
      <c r="A5" s="549"/>
      <c r="B5" s="82">
        <v>2</v>
      </c>
      <c r="C5" s="82"/>
      <c r="D5" s="82"/>
      <c r="E5" s="82"/>
      <c r="F5" s="82"/>
      <c r="G5" s="541" t="str">
        <f t="shared" ref="G5:G12" si="1">IF(F5="","",IFERROR(VLOOKUP(F5, AA:AB, 2, FALSE), ""))</f>
        <v/>
      </c>
      <c r="H5" s="82" t="s">
        <v>85</v>
      </c>
      <c r="I5" s="124"/>
      <c r="J5" s="82"/>
      <c r="K5" s="82"/>
      <c r="L5" s="82"/>
      <c r="M5" s="82"/>
      <c r="N5" s="82"/>
      <c r="O5" s="82"/>
      <c r="P5" s="482"/>
      <c r="Q5" s="82"/>
      <c r="R5" s="82"/>
      <c r="S5" s="82"/>
      <c r="T5" s="82"/>
      <c r="U5" s="552"/>
      <c r="V5" s="552"/>
      <c r="W5" s="552"/>
      <c r="X5" s="553"/>
      <c r="Y5" s="553"/>
      <c r="Z5" s="553"/>
      <c r="AA5" s="554" t="str">
        <f ca="1"/>
        <v>Bubalus bubalis</v>
      </c>
      <c r="AB5" s="555" t="str">
        <f ca="1"/>
        <v>Buffalo</v>
      </c>
      <c r="AC5" s="555"/>
      <c r="AD5" s="555"/>
      <c r="AE5" s="555">
        <v>0</v>
      </c>
      <c r="AF5" s="555">
        <v>0</v>
      </c>
      <c r="AG5" s="555">
        <v>0</v>
      </c>
      <c r="AH5" s="555"/>
      <c r="AI5" s="555" t="str">
        <f ca="1"/>
        <v>Bos taurus</v>
      </c>
      <c r="AJ5" s="551" t="str">
        <f t="shared" si="0"/>
        <v/>
      </c>
      <c r="AK5" s="555"/>
      <c r="AL5" s="555"/>
      <c r="AM5" s="552"/>
      <c r="AN5" s="552"/>
      <c r="AO5" s="552"/>
      <c r="AP5" s="552"/>
      <c r="AQ5" s="552"/>
      <c r="AR5" s="552"/>
      <c r="AS5" s="552"/>
      <c r="AT5" s="552"/>
      <c r="AU5" s="552"/>
      <c r="AV5" s="552"/>
      <c r="AW5" s="552"/>
      <c r="AX5" s="552"/>
      <c r="AY5" s="552"/>
      <c r="AZ5" s="552"/>
      <c r="BA5" s="552"/>
      <c r="BB5" s="552"/>
      <c r="BC5" s="552"/>
      <c r="BD5" s="552"/>
      <c r="BE5" s="552"/>
      <c r="BF5" s="552"/>
      <c r="BG5" s="552"/>
      <c r="BH5" s="552"/>
      <c r="BI5" s="552"/>
      <c r="BJ5" s="552"/>
      <c r="BK5" s="552"/>
      <c r="BL5" s="552"/>
      <c r="BM5" s="552"/>
      <c r="BN5" s="552"/>
      <c r="BO5" s="552"/>
      <c r="BP5" s="552"/>
      <c r="BQ5" s="552"/>
      <c r="BR5" s="552"/>
      <c r="BS5" s="552"/>
      <c r="BT5" s="552"/>
      <c r="BU5" s="552"/>
      <c r="BV5" s="552"/>
      <c r="BW5" s="552"/>
      <c r="BX5" s="552"/>
      <c r="BY5" s="552"/>
      <c r="BZ5" s="552"/>
      <c r="CA5" s="552"/>
      <c r="CB5" s="542"/>
      <c r="CC5" s="542"/>
      <c r="CD5" s="542"/>
      <c r="CE5" s="542"/>
      <c r="CF5" s="542"/>
      <c r="CG5" s="542"/>
      <c r="CH5" s="542"/>
      <c r="CI5" s="542"/>
      <c r="CJ5" s="542"/>
      <c r="CK5" s="542"/>
      <c r="CL5" s="542"/>
      <c r="CM5" s="542"/>
      <c r="CN5" s="542"/>
      <c r="CO5" s="542"/>
      <c r="CP5" s="542"/>
      <c r="CQ5" s="542"/>
      <c r="CR5" s="542"/>
      <c r="CS5" s="542"/>
      <c r="CT5" s="542"/>
      <c r="CU5" s="542"/>
      <c r="CV5" s="542"/>
      <c r="CW5" s="542"/>
      <c r="CX5" s="542"/>
      <c r="CY5" s="542"/>
      <c r="CZ5" s="542"/>
      <c r="DA5" s="542"/>
      <c r="DB5" s="542"/>
    </row>
    <row r="6" spans="1:106" s="40" customFormat="1" x14ac:dyDescent="0.35">
      <c r="A6" s="549"/>
      <c r="B6" s="82"/>
      <c r="C6" s="82"/>
      <c r="D6" s="82"/>
      <c r="E6" s="82"/>
      <c r="F6" s="82"/>
      <c r="G6" s="541" t="str">
        <f t="shared" si="1"/>
        <v/>
      </c>
      <c r="H6" s="82"/>
      <c r="I6" s="124"/>
      <c r="J6" s="82"/>
      <c r="K6" s="82"/>
      <c r="L6" s="82"/>
      <c r="M6" s="82"/>
      <c r="N6" s="82"/>
      <c r="O6" s="82"/>
      <c r="P6" s="482"/>
      <c r="Q6" s="82"/>
      <c r="R6" s="82"/>
      <c r="S6" s="82"/>
      <c r="T6" s="82"/>
      <c r="U6" s="552"/>
      <c r="V6" s="552"/>
      <c r="W6" s="552"/>
      <c r="X6" s="553"/>
      <c r="Y6" s="553"/>
      <c r="Z6" s="553"/>
      <c r="AA6" s="554" t="str">
        <f ca="1"/>
        <v>Camelus dromedarius</v>
      </c>
      <c r="AB6" s="555" t="str">
        <f ca="1"/>
        <v>Dromedary</v>
      </c>
      <c r="AC6" s="555"/>
      <c r="AD6" s="555"/>
      <c r="AE6" s="555">
        <v>0</v>
      </c>
      <c r="AF6" s="555">
        <v>0</v>
      </c>
      <c r="AG6" s="555">
        <v>0</v>
      </c>
      <c r="AH6" s="555"/>
      <c r="AI6" s="555" t="str">
        <f ca="1"/>
        <v>Bos taurus x Bos indicus</v>
      </c>
      <c r="AJ6" s="551" t="str">
        <f t="shared" si="0"/>
        <v/>
      </c>
      <c r="AK6" s="555"/>
      <c r="AL6" s="555"/>
      <c r="AM6" s="552"/>
      <c r="AN6" s="552"/>
      <c r="AO6" s="552"/>
      <c r="AP6" s="552"/>
      <c r="AQ6" s="552"/>
      <c r="AR6" s="552"/>
      <c r="AS6" s="552"/>
      <c r="AT6" s="552"/>
      <c r="AU6" s="552"/>
      <c r="AV6" s="552"/>
      <c r="AW6" s="552"/>
      <c r="AX6" s="552"/>
      <c r="AY6" s="552"/>
      <c r="AZ6" s="552"/>
      <c r="BA6" s="552"/>
      <c r="BB6" s="552"/>
      <c r="BC6" s="552"/>
      <c r="BD6" s="552"/>
      <c r="BE6" s="552"/>
      <c r="BF6" s="552"/>
      <c r="BG6" s="552"/>
      <c r="BH6" s="552"/>
      <c r="BI6" s="552"/>
      <c r="BJ6" s="552"/>
      <c r="BK6" s="552"/>
      <c r="BL6" s="552"/>
      <c r="BM6" s="552"/>
      <c r="BN6" s="552"/>
      <c r="BO6" s="552"/>
      <c r="BP6" s="552"/>
      <c r="BQ6" s="552"/>
      <c r="BR6" s="552"/>
      <c r="BS6" s="552"/>
      <c r="BT6" s="552"/>
      <c r="BU6" s="552"/>
      <c r="BV6" s="552"/>
      <c r="BW6" s="552"/>
      <c r="BX6" s="552"/>
      <c r="BY6" s="552"/>
      <c r="BZ6" s="552"/>
      <c r="CA6" s="552"/>
      <c r="CB6" s="542"/>
      <c r="CC6" s="542"/>
      <c r="CD6" s="542"/>
      <c r="CE6" s="542"/>
      <c r="CF6" s="542"/>
      <c r="CG6" s="542"/>
      <c r="CH6" s="542"/>
      <c r="CI6" s="542"/>
      <c r="CJ6" s="542"/>
      <c r="CK6" s="542"/>
      <c r="CL6" s="542"/>
      <c r="CM6" s="542"/>
      <c r="CN6" s="542"/>
      <c r="CO6" s="542"/>
      <c r="CP6" s="542"/>
      <c r="CQ6" s="542"/>
      <c r="CR6" s="542"/>
      <c r="CS6" s="542"/>
      <c r="CT6" s="542"/>
      <c r="CU6" s="542"/>
      <c r="CV6" s="542"/>
      <c r="CW6" s="542"/>
      <c r="CX6" s="542"/>
      <c r="CY6" s="542"/>
      <c r="CZ6" s="542"/>
      <c r="DA6" s="542"/>
      <c r="DB6" s="542"/>
    </row>
    <row r="7" spans="1:106" s="40" customFormat="1" x14ac:dyDescent="0.35">
      <c r="A7" s="549"/>
      <c r="B7" s="82"/>
      <c r="C7" s="82"/>
      <c r="D7" s="82"/>
      <c r="E7" s="82"/>
      <c r="F7" s="82"/>
      <c r="G7" s="541" t="str">
        <f t="shared" si="1"/>
        <v/>
      </c>
      <c r="H7" s="82"/>
      <c r="I7" s="124"/>
      <c r="J7" s="82"/>
      <c r="K7" s="82"/>
      <c r="L7" s="82"/>
      <c r="M7" s="82"/>
      <c r="N7" s="82"/>
      <c r="O7" s="82"/>
      <c r="P7" s="482"/>
      <c r="Q7" s="82"/>
      <c r="R7" s="82"/>
      <c r="S7" s="82"/>
      <c r="T7" s="82"/>
      <c r="U7" s="552"/>
      <c r="V7" s="552"/>
      <c r="W7" s="552"/>
      <c r="X7" s="553"/>
      <c r="Y7" s="553"/>
      <c r="Z7" s="553"/>
      <c r="AA7" s="554" t="str">
        <f ca="1"/>
        <v>Camelidae</v>
      </c>
      <c r="AB7" s="555" t="str">
        <f ca="1"/>
        <v>Camel</v>
      </c>
      <c r="AC7" s="555"/>
      <c r="AD7" s="555"/>
      <c r="AE7" s="555">
        <v>0</v>
      </c>
      <c r="AF7" s="555">
        <v>0</v>
      </c>
      <c r="AG7" s="555">
        <v>0</v>
      </c>
      <c r="AH7" s="555"/>
      <c r="AI7" s="555" t="str">
        <f ca="1"/>
        <v>Bos taurus;Bos indicus</v>
      </c>
      <c r="AJ7" s="551" t="str">
        <f t="shared" si="0"/>
        <v/>
      </c>
      <c r="AK7" s="555"/>
      <c r="AL7" s="555"/>
      <c r="AM7" s="552"/>
      <c r="AN7" s="552"/>
      <c r="AO7" s="552"/>
      <c r="AP7" s="552"/>
      <c r="AQ7" s="552"/>
      <c r="AR7" s="552"/>
      <c r="AS7" s="552"/>
      <c r="AT7" s="552"/>
      <c r="AU7" s="552"/>
      <c r="AV7" s="552"/>
      <c r="AW7" s="552"/>
      <c r="AX7" s="552"/>
      <c r="AY7" s="552"/>
      <c r="AZ7" s="552"/>
      <c r="BA7" s="552"/>
      <c r="BB7" s="552"/>
      <c r="BC7" s="552"/>
      <c r="BD7" s="552"/>
      <c r="BE7" s="552"/>
      <c r="BF7" s="552"/>
      <c r="BG7" s="552"/>
      <c r="BH7" s="552"/>
      <c r="BI7" s="552"/>
      <c r="BJ7" s="552"/>
      <c r="BK7" s="552"/>
      <c r="BL7" s="552"/>
      <c r="BM7" s="552"/>
      <c r="BN7" s="552"/>
      <c r="BO7" s="552"/>
      <c r="BP7" s="552"/>
      <c r="BQ7" s="552"/>
      <c r="BR7" s="552"/>
      <c r="BS7" s="552"/>
      <c r="BT7" s="552"/>
      <c r="BU7" s="552"/>
      <c r="BV7" s="552"/>
      <c r="BW7" s="552"/>
      <c r="BX7" s="552"/>
      <c r="BY7" s="552"/>
      <c r="BZ7" s="552"/>
      <c r="CA7" s="552"/>
      <c r="CB7" s="542"/>
      <c r="CC7" s="542"/>
      <c r="CD7" s="542"/>
      <c r="CE7" s="542"/>
      <c r="CF7" s="542"/>
      <c r="CG7" s="542"/>
      <c r="CH7" s="542"/>
      <c r="CI7" s="542"/>
      <c r="CJ7" s="542"/>
      <c r="CK7" s="542"/>
      <c r="CL7" s="542"/>
      <c r="CM7" s="542"/>
      <c r="CN7" s="542"/>
      <c r="CO7" s="542"/>
      <c r="CP7" s="542"/>
      <c r="CQ7" s="542"/>
      <c r="CR7" s="542"/>
      <c r="CS7" s="542"/>
      <c r="CT7" s="542"/>
      <c r="CU7" s="542"/>
      <c r="CV7" s="542"/>
      <c r="CW7" s="542"/>
      <c r="CX7" s="542"/>
      <c r="CY7" s="542"/>
      <c r="CZ7" s="542"/>
      <c r="DA7" s="542"/>
      <c r="DB7" s="542"/>
    </row>
    <row r="8" spans="1:106" s="40" customFormat="1" x14ac:dyDescent="0.35">
      <c r="A8" s="549"/>
      <c r="B8" s="82"/>
      <c r="C8" s="82"/>
      <c r="D8" s="82"/>
      <c r="E8" s="82"/>
      <c r="F8" s="82"/>
      <c r="G8" s="541" t="str">
        <f t="shared" si="1"/>
        <v/>
      </c>
      <c r="H8" s="82"/>
      <c r="I8" s="124"/>
      <c r="J8" s="82"/>
      <c r="K8" s="82"/>
      <c r="L8" s="82"/>
      <c r="M8" s="82"/>
      <c r="N8" s="82"/>
      <c r="O8" s="82"/>
      <c r="P8" s="482"/>
      <c r="Q8" s="82"/>
      <c r="R8" s="82"/>
      <c r="S8" s="82"/>
      <c r="T8" s="82"/>
      <c r="U8" s="552"/>
      <c r="V8" s="552"/>
      <c r="W8" s="552"/>
      <c r="X8" s="553"/>
      <c r="Y8" s="553"/>
      <c r="Z8" s="553"/>
      <c r="AA8" s="554" t="str">
        <f ca="1"/>
        <v>Bos taurus x Bos indicus</v>
      </c>
      <c r="AB8" s="555" t="str">
        <f ca="1"/>
        <v>Taurine x Zebu Hybrid Cattle</v>
      </c>
      <c r="AC8" s="555"/>
      <c r="AD8" s="555"/>
      <c r="AE8" s="555">
        <v>0</v>
      </c>
      <c r="AF8" s="555">
        <v>0</v>
      </c>
      <c r="AG8" s="555">
        <v>0</v>
      </c>
      <c r="AH8" s="555"/>
      <c r="AI8" s="555" t="str">
        <f ca="1"/>
        <v>Bovinae</v>
      </c>
      <c r="AJ8" s="551" t="str">
        <f t="shared" si="0"/>
        <v/>
      </c>
      <c r="AK8" s="555"/>
      <c r="AL8" s="555"/>
      <c r="AM8" s="552"/>
      <c r="AN8" s="552"/>
      <c r="AO8" s="552"/>
      <c r="AP8" s="552"/>
      <c r="AQ8" s="552"/>
      <c r="AR8" s="552"/>
      <c r="AS8" s="552"/>
      <c r="AT8" s="552"/>
      <c r="AU8" s="552"/>
      <c r="AV8" s="552"/>
      <c r="AW8" s="552"/>
      <c r="AX8" s="552"/>
      <c r="AY8" s="552"/>
      <c r="AZ8" s="552"/>
      <c r="BA8" s="552"/>
      <c r="BB8" s="552"/>
      <c r="BC8" s="552"/>
      <c r="BD8" s="552"/>
      <c r="BE8" s="552"/>
      <c r="BF8" s="552"/>
      <c r="BG8" s="552"/>
      <c r="BH8" s="552"/>
      <c r="BI8" s="552"/>
      <c r="BJ8" s="552"/>
      <c r="BK8" s="552"/>
      <c r="BL8" s="552"/>
      <c r="BM8" s="552"/>
      <c r="BN8" s="552"/>
      <c r="BO8" s="552"/>
      <c r="BP8" s="552"/>
      <c r="BQ8" s="552"/>
      <c r="BR8" s="552"/>
      <c r="BS8" s="552"/>
      <c r="BT8" s="552"/>
      <c r="BU8" s="552"/>
      <c r="BV8" s="552"/>
      <c r="BW8" s="552"/>
      <c r="BX8" s="552"/>
      <c r="BY8" s="552"/>
      <c r="BZ8" s="552"/>
      <c r="CA8" s="552"/>
      <c r="CB8" s="542"/>
      <c r="CC8" s="542"/>
      <c r="CD8" s="542"/>
      <c r="CE8" s="542"/>
      <c r="CF8" s="542"/>
      <c r="CG8" s="542"/>
      <c r="CH8" s="542"/>
      <c r="CI8" s="542"/>
      <c r="CJ8" s="542"/>
      <c r="CK8" s="542"/>
      <c r="CL8" s="542"/>
      <c r="CM8" s="542"/>
      <c r="CN8" s="542"/>
      <c r="CO8" s="542"/>
      <c r="CP8" s="542"/>
      <c r="CQ8" s="542"/>
      <c r="CR8" s="542"/>
      <c r="CS8" s="542"/>
      <c r="CT8" s="542"/>
      <c r="CU8" s="542"/>
      <c r="CV8" s="542"/>
      <c r="CW8" s="542"/>
      <c r="CX8" s="542"/>
      <c r="CY8" s="542"/>
      <c r="CZ8" s="542"/>
      <c r="DA8" s="542"/>
      <c r="DB8" s="542"/>
    </row>
    <row r="9" spans="1:106" s="40" customFormat="1" x14ac:dyDescent="0.35">
      <c r="A9" s="549"/>
      <c r="B9" s="82"/>
      <c r="C9" s="82"/>
      <c r="D9" s="82"/>
      <c r="E9" s="82"/>
      <c r="F9" s="82"/>
      <c r="G9" s="541" t="str">
        <f t="shared" si="1"/>
        <v/>
      </c>
      <c r="H9" s="82"/>
      <c r="I9" s="124"/>
      <c r="J9" s="82"/>
      <c r="K9" s="82"/>
      <c r="L9" s="82"/>
      <c r="M9" s="82"/>
      <c r="N9" s="82"/>
      <c r="O9" s="82"/>
      <c r="P9" s="482"/>
      <c r="Q9" s="82"/>
      <c r="R9" s="82"/>
      <c r="S9" s="82"/>
      <c r="T9" s="82"/>
      <c r="U9" s="552"/>
      <c r="V9" s="552"/>
      <c r="W9" s="552"/>
      <c r="X9" s="553"/>
      <c r="Y9" s="553"/>
      <c r="Z9" s="553"/>
      <c r="AA9" s="554" t="str">
        <f ca="1"/>
        <v>Bos indicus</v>
      </c>
      <c r="AB9" s="555" t="str">
        <f ca="1"/>
        <v>Zebu Cattle</v>
      </c>
      <c r="AC9" s="555"/>
      <c r="AD9" s="555"/>
      <c r="AE9" s="555">
        <v>0</v>
      </c>
      <c r="AF9" s="555">
        <v>0</v>
      </c>
      <c r="AG9" s="555">
        <v>0</v>
      </c>
      <c r="AH9" s="555"/>
      <c r="AI9" s="555" t="str">
        <f ca="1"/>
        <v>Bubalus bubalis</v>
      </c>
      <c r="AJ9" s="551" t="str">
        <f t="shared" si="0"/>
        <v/>
      </c>
      <c r="AK9" s="555"/>
      <c r="AL9" s="555"/>
      <c r="AM9" s="552"/>
      <c r="AN9" s="552"/>
      <c r="AO9" s="552"/>
      <c r="AP9" s="552"/>
      <c r="AQ9" s="552"/>
      <c r="AR9" s="552"/>
      <c r="AS9" s="552"/>
      <c r="AT9" s="552"/>
      <c r="AU9" s="552"/>
      <c r="AV9" s="552"/>
      <c r="AW9" s="552"/>
      <c r="AX9" s="552"/>
      <c r="AY9" s="552"/>
      <c r="AZ9" s="552"/>
      <c r="BA9" s="552"/>
      <c r="BB9" s="552"/>
      <c r="BC9" s="552"/>
      <c r="BD9" s="552"/>
      <c r="BE9" s="552"/>
      <c r="BF9" s="552"/>
      <c r="BG9" s="552"/>
      <c r="BH9" s="552"/>
      <c r="BI9" s="552"/>
      <c r="BJ9" s="552"/>
      <c r="BK9" s="552"/>
      <c r="BL9" s="552"/>
      <c r="BM9" s="552"/>
      <c r="BN9" s="552"/>
      <c r="BO9" s="552"/>
      <c r="BP9" s="552"/>
      <c r="BQ9" s="552"/>
      <c r="BR9" s="552"/>
      <c r="BS9" s="552"/>
      <c r="BT9" s="552"/>
      <c r="BU9" s="552"/>
      <c r="BV9" s="552"/>
      <c r="BW9" s="552"/>
      <c r="BX9" s="552"/>
      <c r="BY9" s="552"/>
      <c r="BZ9" s="552"/>
      <c r="CA9" s="552"/>
      <c r="CB9" s="542"/>
      <c r="CC9" s="542"/>
      <c r="CD9" s="542"/>
      <c r="CE9" s="542"/>
      <c r="CF9" s="542"/>
      <c r="CG9" s="542"/>
      <c r="CH9" s="542"/>
      <c r="CI9" s="542"/>
      <c r="CJ9" s="542"/>
      <c r="CK9" s="542"/>
      <c r="CL9" s="542"/>
      <c r="CM9" s="542"/>
      <c r="CN9" s="542"/>
      <c r="CO9" s="542"/>
      <c r="CP9" s="542"/>
      <c r="CQ9" s="542"/>
      <c r="CR9" s="542"/>
      <c r="CS9" s="542"/>
      <c r="CT9" s="542"/>
      <c r="CU9" s="542"/>
      <c r="CV9" s="542"/>
      <c r="CW9" s="542"/>
      <c r="CX9" s="542"/>
      <c r="CY9" s="542"/>
      <c r="CZ9" s="542"/>
      <c r="DA9" s="542"/>
      <c r="DB9" s="542"/>
    </row>
    <row r="10" spans="1:106" s="40" customFormat="1" x14ac:dyDescent="0.35">
      <c r="A10" s="549"/>
      <c r="B10" s="82"/>
      <c r="C10" s="82"/>
      <c r="D10" s="82"/>
      <c r="E10" s="82"/>
      <c r="F10" s="82"/>
      <c r="G10" s="541" t="str">
        <f t="shared" si="1"/>
        <v/>
      </c>
      <c r="H10" s="82"/>
      <c r="I10" s="124"/>
      <c r="J10" s="82"/>
      <c r="K10" s="82"/>
      <c r="L10" s="82"/>
      <c r="M10" s="82"/>
      <c r="N10" s="82"/>
      <c r="O10" s="82"/>
      <c r="P10" s="482"/>
      <c r="Q10" s="82"/>
      <c r="R10" s="82"/>
      <c r="S10" s="82"/>
      <c r="T10" s="82"/>
      <c r="U10" s="552"/>
      <c r="V10" s="552"/>
      <c r="W10" s="552"/>
      <c r="X10" s="553"/>
      <c r="Y10" s="553"/>
      <c r="Z10" s="553"/>
      <c r="AA10" s="554" t="str">
        <f ca="1"/>
        <v>Bos taurus</v>
      </c>
      <c r="AB10" s="555" t="str">
        <f ca="1"/>
        <v>Taurine Cattle</v>
      </c>
      <c r="AC10" s="555"/>
      <c r="AD10" s="555"/>
      <c r="AE10" s="555"/>
      <c r="AF10" s="555"/>
      <c r="AG10" s="555"/>
      <c r="AH10" s="555"/>
      <c r="AI10" s="555" t="str">
        <f ca="1"/>
        <v>Camelidae</v>
      </c>
      <c r="AJ10" s="551" t="str">
        <f t="shared" si="0"/>
        <v/>
      </c>
      <c r="AK10" s="555"/>
      <c r="AL10" s="555"/>
      <c r="AM10" s="552"/>
      <c r="AN10" s="552"/>
      <c r="AO10" s="552"/>
      <c r="AP10" s="552"/>
      <c r="AQ10" s="552"/>
      <c r="AR10" s="552"/>
      <c r="AS10" s="552"/>
      <c r="AT10" s="552"/>
      <c r="AU10" s="552"/>
      <c r="AV10" s="552"/>
      <c r="AW10" s="552"/>
      <c r="AX10" s="552"/>
      <c r="AY10" s="552"/>
      <c r="AZ10" s="552"/>
      <c r="BA10" s="552"/>
      <c r="BB10" s="552"/>
      <c r="BC10" s="552"/>
      <c r="BD10" s="552"/>
      <c r="BE10" s="552"/>
      <c r="BF10" s="552"/>
      <c r="BG10" s="552"/>
      <c r="BH10" s="552"/>
      <c r="BI10" s="552"/>
      <c r="BJ10" s="552"/>
      <c r="BK10" s="552"/>
      <c r="BL10" s="552"/>
      <c r="BM10" s="552"/>
      <c r="BN10" s="552"/>
      <c r="BO10" s="552"/>
      <c r="BP10" s="552"/>
      <c r="BQ10" s="552"/>
      <c r="BR10" s="552"/>
      <c r="BS10" s="552"/>
      <c r="BT10" s="552"/>
      <c r="BU10" s="552"/>
      <c r="BV10" s="552"/>
      <c r="BW10" s="552"/>
      <c r="BX10" s="552"/>
      <c r="BY10" s="552"/>
      <c r="BZ10" s="552"/>
      <c r="CA10" s="552"/>
      <c r="CB10" s="542"/>
      <c r="CC10" s="542"/>
      <c r="CD10" s="542"/>
      <c r="CE10" s="542"/>
      <c r="CF10" s="542"/>
      <c r="CG10" s="542"/>
      <c r="CH10" s="542"/>
      <c r="CI10" s="542"/>
      <c r="CJ10" s="542"/>
      <c r="CK10" s="542"/>
      <c r="CL10" s="542"/>
      <c r="CM10" s="542"/>
      <c r="CN10" s="542"/>
      <c r="CO10" s="542"/>
      <c r="CP10" s="542"/>
      <c r="CQ10" s="542"/>
      <c r="CR10" s="542"/>
      <c r="CS10" s="542"/>
      <c r="CT10" s="542"/>
      <c r="CU10" s="542"/>
      <c r="CV10" s="542"/>
      <c r="CW10" s="542"/>
      <c r="CX10" s="542"/>
      <c r="CY10" s="542"/>
      <c r="CZ10" s="542"/>
      <c r="DA10" s="542"/>
      <c r="DB10" s="542"/>
    </row>
    <row r="11" spans="1:106" s="40" customFormat="1" x14ac:dyDescent="0.35">
      <c r="A11" s="549"/>
      <c r="B11" s="82"/>
      <c r="C11" s="82"/>
      <c r="D11" s="82"/>
      <c r="E11" s="82"/>
      <c r="F11" s="82"/>
      <c r="G11" s="541" t="str">
        <f t="shared" si="1"/>
        <v/>
      </c>
      <c r="H11" s="82"/>
      <c r="I11" s="124"/>
      <c r="J11" s="82"/>
      <c r="K11" s="82"/>
      <c r="L11" s="82"/>
      <c r="M11" s="82"/>
      <c r="N11" s="82"/>
      <c r="O11" s="82"/>
      <c r="P11" s="482"/>
      <c r="Q11" s="82"/>
      <c r="R11" s="82"/>
      <c r="S11" s="82"/>
      <c r="T11" s="82"/>
      <c r="U11" s="552"/>
      <c r="V11" s="552"/>
      <c r="W11" s="552"/>
      <c r="X11" s="553"/>
      <c r="Y11" s="553"/>
      <c r="Z11" s="553"/>
      <c r="AA11" s="554" t="str">
        <f ca="1"/>
        <v>Bos taurus;Bos indicus</v>
      </c>
      <c r="AB11" s="555" t="str">
        <f ca="1"/>
        <v>Cattle</v>
      </c>
      <c r="AC11" s="555"/>
      <c r="AD11" s="555"/>
      <c r="AE11" s="555"/>
      <c r="AF11" s="555"/>
      <c r="AG11" s="555"/>
      <c r="AH11" s="555"/>
      <c r="AI11" s="555" t="str">
        <f ca="1"/>
        <v>Camelus dromedarius</v>
      </c>
      <c r="AJ11" s="551" t="str">
        <f t="shared" si="0"/>
        <v/>
      </c>
      <c r="AK11" s="555"/>
      <c r="AL11" s="555"/>
      <c r="AM11" s="552"/>
      <c r="AN11" s="552"/>
      <c r="AO11" s="552"/>
      <c r="AP11" s="552"/>
      <c r="AQ11" s="552"/>
      <c r="AR11" s="552"/>
      <c r="AS11" s="552"/>
      <c r="AT11" s="552"/>
      <c r="AU11" s="552"/>
      <c r="AV11" s="552"/>
      <c r="AW11" s="552"/>
      <c r="AX11" s="552"/>
      <c r="AY11" s="552"/>
      <c r="AZ11" s="552"/>
      <c r="BA11" s="552"/>
      <c r="BB11" s="552"/>
      <c r="BC11" s="552"/>
      <c r="BD11" s="552"/>
      <c r="BE11" s="552"/>
      <c r="BF11" s="552"/>
      <c r="BG11" s="552"/>
      <c r="BH11" s="552"/>
      <c r="BI11" s="552"/>
      <c r="BJ11" s="552"/>
      <c r="BK11" s="552"/>
      <c r="BL11" s="552"/>
      <c r="BM11" s="552"/>
      <c r="BN11" s="552"/>
      <c r="BO11" s="552"/>
      <c r="BP11" s="552"/>
      <c r="BQ11" s="552"/>
      <c r="BR11" s="552"/>
      <c r="BS11" s="552"/>
      <c r="BT11" s="552"/>
      <c r="BU11" s="552"/>
      <c r="BV11" s="552"/>
      <c r="BW11" s="552"/>
      <c r="BX11" s="552"/>
      <c r="BY11" s="552"/>
      <c r="BZ11" s="552"/>
      <c r="CA11" s="552"/>
      <c r="CB11" s="542"/>
      <c r="CC11" s="542"/>
      <c r="CD11" s="542"/>
      <c r="CE11" s="542"/>
      <c r="CF11" s="542"/>
      <c r="CG11" s="542"/>
      <c r="CH11" s="542"/>
      <c r="CI11" s="542"/>
      <c r="CJ11" s="542"/>
      <c r="CK11" s="542"/>
      <c r="CL11" s="542"/>
      <c r="CM11" s="542"/>
      <c r="CN11" s="542"/>
      <c r="CO11" s="542"/>
      <c r="CP11" s="542"/>
      <c r="CQ11" s="542"/>
      <c r="CR11" s="542"/>
      <c r="CS11" s="542"/>
      <c r="CT11" s="542"/>
      <c r="CU11" s="542"/>
      <c r="CV11" s="542"/>
      <c r="CW11" s="542"/>
      <c r="CX11" s="542"/>
      <c r="CY11" s="542"/>
      <c r="CZ11" s="542"/>
      <c r="DA11" s="542"/>
      <c r="DB11" s="542"/>
    </row>
    <row r="12" spans="1:106" s="40" customFormat="1" x14ac:dyDescent="0.35">
      <c r="A12" s="549"/>
      <c r="B12" s="82"/>
      <c r="C12" s="82"/>
      <c r="D12" s="82"/>
      <c r="E12" s="82"/>
      <c r="F12" s="82"/>
      <c r="G12" s="541" t="str">
        <f t="shared" si="1"/>
        <v/>
      </c>
      <c r="H12" s="82"/>
      <c r="I12" s="124"/>
      <c r="J12" s="82"/>
      <c r="K12" s="82"/>
      <c r="L12" s="82"/>
      <c r="M12" s="82"/>
      <c r="N12" s="82"/>
      <c r="O12" s="82"/>
      <c r="P12" s="482"/>
      <c r="Q12" s="82"/>
      <c r="R12" s="82"/>
      <c r="S12" s="82"/>
      <c r="T12" s="82"/>
      <c r="U12" s="552"/>
      <c r="V12" s="552"/>
      <c r="W12" s="552"/>
      <c r="X12" s="553"/>
      <c r="Y12" s="553"/>
      <c r="Z12" s="553"/>
      <c r="AA12" s="554" t="str">
        <f ca="1"/>
        <v>Capra aegagrus hircus</v>
      </c>
      <c r="AB12" s="555" t="str">
        <f ca="1"/>
        <v>Goat</v>
      </c>
      <c r="AC12" s="555"/>
      <c r="AD12" s="555"/>
      <c r="AE12" s="555"/>
      <c r="AF12" s="555"/>
      <c r="AG12" s="555"/>
      <c r="AH12" s="555"/>
      <c r="AI12" s="555" t="str">
        <f ca="1"/>
        <v>Capra aegagrus hircus</v>
      </c>
      <c r="AJ12" s="551" t="str">
        <f t="shared" si="0"/>
        <v/>
      </c>
      <c r="AK12" s="555"/>
      <c r="AL12" s="555"/>
      <c r="AM12" s="552"/>
      <c r="AN12" s="552"/>
      <c r="AO12" s="552"/>
      <c r="AP12" s="552"/>
      <c r="AQ12" s="552"/>
      <c r="AR12" s="552"/>
      <c r="AS12" s="552"/>
      <c r="AT12" s="552"/>
      <c r="AU12" s="552"/>
      <c r="AV12" s="552"/>
      <c r="AW12" s="552"/>
      <c r="AX12" s="552"/>
      <c r="AY12" s="552"/>
      <c r="AZ12" s="552"/>
      <c r="BA12" s="552"/>
      <c r="BB12" s="552"/>
      <c r="BC12" s="552"/>
      <c r="BD12" s="552"/>
      <c r="BE12" s="552"/>
      <c r="BF12" s="552"/>
      <c r="BG12" s="552"/>
      <c r="BH12" s="552"/>
      <c r="BI12" s="552"/>
      <c r="BJ12" s="552"/>
      <c r="BK12" s="552"/>
      <c r="BL12" s="552"/>
      <c r="BM12" s="552"/>
      <c r="BN12" s="552"/>
      <c r="BO12" s="552"/>
      <c r="BP12" s="552"/>
      <c r="BQ12" s="552"/>
      <c r="BR12" s="552"/>
      <c r="BS12" s="552"/>
      <c r="BT12" s="552"/>
      <c r="BU12" s="552"/>
      <c r="BV12" s="552"/>
      <c r="BW12" s="552"/>
      <c r="BX12" s="552"/>
      <c r="BY12" s="552"/>
      <c r="BZ12" s="552"/>
      <c r="CA12" s="552"/>
      <c r="CB12" s="542"/>
      <c r="CC12" s="542"/>
      <c r="CD12" s="542"/>
      <c r="CE12" s="542"/>
      <c r="CF12" s="542"/>
      <c r="CG12" s="542"/>
      <c r="CH12" s="542"/>
      <c r="CI12" s="542"/>
      <c r="CJ12" s="542"/>
      <c r="CK12" s="542"/>
      <c r="CL12" s="542"/>
      <c r="CM12" s="542"/>
      <c r="CN12" s="542"/>
      <c r="CO12" s="542"/>
      <c r="CP12" s="542"/>
      <c r="CQ12" s="542"/>
      <c r="CR12" s="542"/>
      <c r="CS12" s="542"/>
      <c r="CT12" s="542"/>
      <c r="CU12" s="542"/>
      <c r="CV12" s="542"/>
      <c r="CW12" s="542"/>
      <c r="CX12" s="542"/>
      <c r="CY12" s="542"/>
      <c r="CZ12" s="542"/>
      <c r="DA12" s="542"/>
      <c r="DB12" s="542"/>
    </row>
    <row r="13" spans="1:106" s="5" customFormat="1" x14ac:dyDescent="0.35">
      <c r="A13" s="37"/>
      <c r="T13" s="538"/>
      <c r="U13" s="538"/>
      <c r="V13" s="538"/>
      <c r="W13" s="86"/>
      <c r="X13" s="86"/>
      <c r="Y13" s="86"/>
      <c r="Z13" s="86"/>
      <c r="AA13" s="551" t="str">
        <f ca="1"/>
        <v>Sus scrofa domesticus</v>
      </c>
      <c r="AB13" s="551" t="str">
        <f ca="1"/>
        <v>Pig</v>
      </c>
      <c r="AC13" s="551"/>
      <c r="AD13" s="551"/>
      <c r="AE13" s="551"/>
      <c r="AF13" s="551"/>
      <c r="AG13" s="551"/>
      <c r="AH13" s="551"/>
      <c r="AI13" s="551" t="str">
        <f ca="1"/>
        <v>Caprinae</v>
      </c>
      <c r="AJ13" s="551" t="str">
        <f t="shared" si="0"/>
        <v/>
      </c>
      <c r="AK13" s="551"/>
      <c r="AL13" s="538"/>
      <c r="AM13" s="538"/>
      <c r="AN13" s="538"/>
      <c r="AO13" s="538"/>
      <c r="AP13" s="538"/>
      <c r="AQ13" s="538"/>
      <c r="AR13" s="538"/>
      <c r="AS13" s="538"/>
      <c r="AT13" s="538"/>
      <c r="AU13" s="538"/>
      <c r="AV13" s="538"/>
      <c r="AW13" s="538"/>
      <c r="AX13" s="538"/>
      <c r="AY13" s="538"/>
      <c r="AZ13" s="538"/>
      <c r="BA13" s="538"/>
      <c r="BB13" s="538"/>
      <c r="BC13" s="538"/>
      <c r="BD13" s="538"/>
      <c r="BE13" s="538"/>
      <c r="BF13" s="538"/>
      <c r="BG13" s="538"/>
      <c r="BH13" s="538"/>
      <c r="BI13" s="538"/>
      <c r="BJ13" s="538"/>
      <c r="BK13" s="538"/>
      <c r="BL13" s="538"/>
      <c r="BM13" s="538"/>
      <c r="BN13" s="538"/>
      <c r="BO13" s="538"/>
      <c r="BP13" s="538"/>
      <c r="BQ13" s="538"/>
      <c r="BR13" s="538"/>
      <c r="BS13" s="538"/>
      <c r="BT13" s="538"/>
      <c r="BU13" s="538"/>
      <c r="BV13" s="538"/>
      <c r="BW13" s="538"/>
      <c r="BX13" s="538"/>
      <c r="BY13" s="538"/>
      <c r="BZ13" s="538"/>
      <c r="CA13" s="538"/>
      <c r="CB13" s="538"/>
      <c r="CC13" s="538"/>
      <c r="CD13" s="538"/>
      <c r="CE13" s="538"/>
      <c r="CF13" s="538"/>
      <c r="CG13" s="538"/>
      <c r="CH13" s="538"/>
      <c r="CI13" s="538"/>
      <c r="CJ13" s="538"/>
      <c r="CK13" s="538"/>
      <c r="CL13" s="538"/>
      <c r="CM13" s="538"/>
      <c r="CN13" s="538"/>
      <c r="CO13" s="538"/>
      <c r="CP13" s="538"/>
      <c r="CQ13" s="538"/>
      <c r="CR13" s="538"/>
      <c r="CS13" s="538"/>
      <c r="CT13" s="538"/>
      <c r="CU13" s="538"/>
      <c r="CV13" s="538"/>
      <c r="CW13" s="538"/>
      <c r="CX13" s="538"/>
      <c r="CY13" s="538"/>
      <c r="CZ13" s="538"/>
      <c r="DA13" s="538"/>
    </row>
    <row r="14" spans="1:106" s="5" customFormat="1" x14ac:dyDescent="0.35">
      <c r="A14" s="37"/>
      <c r="T14" s="538"/>
      <c r="U14" s="538"/>
      <c r="V14" s="538"/>
      <c r="W14" s="86"/>
      <c r="X14" s="86"/>
      <c r="Y14" s="86"/>
      <c r="Z14" s="86"/>
      <c r="AA14" s="551" t="str">
        <f ca="1"/>
        <v>Oryctolagus cuniculus domesticus</v>
      </c>
      <c r="AB14" s="551" t="str">
        <f ca="1"/>
        <v>Rabbit</v>
      </c>
      <c r="AC14" s="551"/>
      <c r="AD14" s="551"/>
      <c r="AE14" s="551"/>
      <c r="AF14" s="551"/>
      <c r="AG14" s="551"/>
      <c r="AH14" s="551"/>
      <c r="AI14" s="551" t="str">
        <f ca="1"/>
        <v>Cavia porcellus</v>
      </c>
      <c r="AJ14" s="551" t="str">
        <f t="shared" si="0"/>
        <v/>
      </c>
      <c r="AK14" s="551"/>
      <c r="AL14" s="538"/>
      <c r="AM14" s="538"/>
      <c r="AN14" s="538"/>
      <c r="AO14" s="538"/>
      <c r="AP14" s="538"/>
      <c r="AQ14" s="538"/>
      <c r="AR14" s="538"/>
      <c r="AS14" s="538"/>
      <c r="AT14" s="538"/>
      <c r="AU14" s="538"/>
      <c r="AV14" s="538"/>
      <c r="AW14" s="538"/>
      <c r="AX14" s="538"/>
      <c r="AY14" s="538"/>
      <c r="AZ14" s="538"/>
      <c r="BA14" s="538"/>
      <c r="BB14" s="538"/>
      <c r="BC14" s="538"/>
      <c r="BD14" s="538"/>
      <c r="BE14" s="538"/>
      <c r="BF14" s="538"/>
      <c r="BG14" s="538"/>
      <c r="BH14" s="538"/>
      <c r="BI14" s="538"/>
      <c r="BJ14" s="538"/>
      <c r="BK14" s="538"/>
      <c r="BL14" s="538"/>
      <c r="BM14" s="538"/>
      <c r="BN14" s="538"/>
      <c r="BO14" s="538"/>
      <c r="BP14" s="538"/>
      <c r="BQ14" s="538"/>
      <c r="BR14" s="538"/>
      <c r="BS14" s="538"/>
      <c r="BT14" s="538"/>
      <c r="BU14" s="538"/>
      <c r="BV14" s="538"/>
      <c r="BW14" s="538"/>
      <c r="BX14" s="538"/>
      <c r="BY14" s="538"/>
      <c r="BZ14" s="538"/>
      <c r="CA14" s="538"/>
      <c r="CB14" s="538"/>
      <c r="CC14" s="538"/>
      <c r="CD14" s="538"/>
      <c r="CE14" s="538"/>
      <c r="CF14" s="538"/>
      <c r="CG14" s="538"/>
      <c r="CH14" s="538"/>
      <c r="CI14" s="538"/>
      <c r="CJ14" s="538"/>
      <c r="CK14" s="538"/>
      <c r="CL14" s="538"/>
      <c r="CM14" s="538"/>
      <c r="CN14" s="538"/>
      <c r="CO14" s="538"/>
      <c r="CP14" s="538"/>
      <c r="CQ14" s="538"/>
      <c r="CR14" s="538"/>
      <c r="CS14" s="538"/>
      <c r="CT14" s="538"/>
      <c r="CU14" s="538"/>
      <c r="CV14" s="538"/>
      <c r="CW14" s="538"/>
      <c r="CX14" s="538"/>
      <c r="CY14" s="538"/>
      <c r="CZ14" s="538"/>
      <c r="DA14" s="538"/>
    </row>
    <row r="15" spans="1:106" s="5" customFormat="1" x14ac:dyDescent="0.35">
      <c r="A15" s="37"/>
      <c r="T15" s="538"/>
      <c r="U15" s="538"/>
      <c r="V15" s="538"/>
      <c r="W15" s="86"/>
      <c r="X15" s="86"/>
      <c r="Y15" s="86"/>
      <c r="Z15" s="86"/>
      <c r="AA15" s="551" t="str">
        <f ca="1"/>
        <v>Ovis aries</v>
      </c>
      <c r="AB15" s="551" t="str">
        <f ca="1"/>
        <v>Sheep</v>
      </c>
      <c r="AC15" s="551"/>
      <c r="AD15" s="551"/>
      <c r="AE15" s="551"/>
      <c r="AF15" s="551"/>
      <c r="AG15" s="551"/>
      <c r="AH15" s="551"/>
      <c r="AI15" s="551" t="str">
        <f ca="1"/>
        <v>Cephalopoda</v>
      </c>
      <c r="AJ15" s="551" t="str">
        <f t="shared" si="0"/>
        <v/>
      </c>
      <c r="AK15" s="551"/>
      <c r="AL15" s="538"/>
      <c r="AM15" s="538"/>
      <c r="AN15" s="538"/>
      <c r="AO15" s="538"/>
      <c r="AP15" s="538"/>
      <c r="AQ15" s="538"/>
      <c r="AR15" s="538"/>
      <c r="AS15" s="538"/>
      <c r="AT15" s="538"/>
      <c r="AU15" s="538"/>
      <c r="AV15" s="538"/>
      <c r="AW15" s="538"/>
      <c r="AX15" s="538"/>
      <c r="AY15" s="538"/>
      <c r="AZ15" s="538"/>
      <c r="BA15" s="538"/>
      <c r="BB15" s="538"/>
      <c r="BC15" s="538"/>
      <c r="BD15" s="538"/>
      <c r="BE15" s="538"/>
      <c r="BF15" s="538"/>
      <c r="BG15" s="538"/>
      <c r="BH15" s="538"/>
      <c r="BI15" s="538"/>
      <c r="BJ15" s="538"/>
      <c r="BK15" s="538"/>
      <c r="BL15" s="538"/>
      <c r="BM15" s="538"/>
      <c r="BN15" s="538"/>
      <c r="BO15" s="538"/>
      <c r="BP15" s="538"/>
      <c r="BQ15" s="538"/>
      <c r="BR15" s="538"/>
      <c r="BS15" s="538"/>
      <c r="BT15" s="538"/>
      <c r="BU15" s="538"/>
      <c r="BV15" s="538"/>
      <c r="BW15" s="538"/>
      <c r="BX15" s="538"/>
      <c r="BY15" s="538"/>
      <c r="BZ15" s="538"/>
      <c r="CA15" s="538"/>
      <c r="CB15" s="538"/>
      <c r="CC15" s="538"/>
      <c r="CD15" s="538"/>
      <c r="CE15" s="538"/>
      <c r="CF15" s="538"/>
      <c r="CG15" s="538"/>
      <c r="CH15" s="538"/>
      <c r="CI15" s="538"/>
      <c r="CJ15" s="538"/>
      <c r="CK15" s="538"/>
      <c r="CL15" s="538"/>
      <c r="CM15" s="538"/>
      <c r="CN15" s="538"/>
      <c r="CO15" s="538"/>
      <c r="CP15" s="538"/>
      <c r="CQ15" s="538"/>
      <c r="CR15" s="538"/>
      <c r="CS15" s="538"/>
      <c r="CT15" s="538"/>
      <c r="CU15" s="538"/>
      <c r="CV15" s="538"/>
      <c r="CW15" s="538"/>
      <c r="CX15" s="538"/>
      <c r="CY15" s="538"/>
      <c r="CZ15" s="538"/>
      <c r="DA15" s="538"/>
    </row>
    <row r="16" spans="1:106" s="5" customFormat="1" x14ac:dyDescent="0.35">
      <c r="A16" s="37"/>
      <c r="T16" s="538"/>
      <c r="U16" s="538"/>
      <c r="V16" s="538"/>
      <c r="W16" s="86"/>
      <c r="X16" s="86"/>
      <c r="Y16" s="86"/>
      <c r="Z16" s="86"/>
      <c r="AA16" s="551" t="str">
        <f ca="1"/>
        <v>Equus caballus</v>
      </c>
      <c r="AB16" s="551" t="str">
        <f ca="1"/>
        <v>Horse</v>
      </c>
      <c r="AC16" s="551"/>
      <c r="AD16" s="551"/>
      <c r="AE16" s="551"/>
      <c r="AF16" s="551"/>
      <c r="AG16" s="551"/>
      <c r="AH16" s="551"/>
      <c r="AI16" s="551" t="str">
        <f ca="1"/>
        <v>Clarias agboyiensis</v>
      </c>
      <c r="AJ16" s="551" t="str">
        <f t="shared" si="0"/>
        <v/>
      </c>
      <c r="AK16" s="551"/>
      <c r="AL16" s="538"/>
      <c r="AM16" s="538"/>
      <c r="AN16" s="538"/>
      <c r="AO16" s="538"/>
      <c r="AP16" s="538"/>
      <c r="AQ16" s="538"/>
      <c r="AR16" s="538"/>
      <c r="AS16" s="538"/>
      <c r="AT16" s="538"/>
      <c r="AU16" s="538"/>
      <c r="AV16" s="538"/>
      <c r="AW16" s="538"/>
      <c r="AX16" s="538"/>
      <c r="AY16" s="538"/>
      <c r="AZ16" s="538"/>
      <c r="BA16" s="538"/>
      <c r="BB16" s="538"/>
      <c r="BC16" s="538"/>
      <c r="BD16" s="538"/>
      <c r="BE16" s="538"/>
      <c r="BF16" s="538"/>
      <c r="BG16" s="538"/>
      <c r="BH16" s="538"/>
      <c r="BI16" s="538"/>
      <c r="BJ16" s="538"/>
      <c r="BK16" s="538"/>
      <c r="BL16" s="538"/>
      <c r="BM16" s="538"/>
      <c r="BN16" s="538"/>
      <c r="BO16" s="538"/>
      <c r="BP16" s="538"/>
      <c r="BQ16" s="538"/>
      <c r="BR16" s="538"/>
      <c r="BS16" s="538"/>
      <c r="BT16" s="538"/>
      <c r="BU16" s="538"/>
      <c r="BV16" s="538"/>
      <c r="BW16" s="538"/>
      <c r="BX16" s="538"/>
      <c r="BY16" s="538"/>
      <c r="BZ16" s="538"/>
      <c r="CA16" s="538"/>
      <c r="CB16" s="538"/>
      <c r="CC16" s="538"/>
      <c r="CD16" s="538"/>
      <c r="CE16" s="538"/>
      <c r="CF16" s="538"/>
      <c r="CG16" s="538"/>
      <c r="CH16" s="538"/>
      <c r="CI16" s="538"/>
      <c r="CJ16" s="538"/>
      <c r="CK16" s="538"/>
      <c r="CL16" s="538"/>
      <c r="CM16" s="538"/>
      <c r="CN16" s="538"/>
      <c r="CO16" s="538"/>
      <c r="CP16" s="538"/>
      <c r="CQ16" s="538"/>
      <c r="CR16" s="538"/>
      <c r="CS16" s="538"/>
      <c r="CT16" s="538"/>
      <c r="CU16" s="538"/>
      <c r="CV16" s="538"/>
      <c r="CW16" s="538"/>
      <c r="CX16" s="538"/>
      <c r="CY16" s="538"/>
      <c r="CZ16" s="538"/>
      <c r="DA16" s="538"/>
    </row>
    <row r="17" spans="1:105" x14ac:dyDescent="0.35">
      <c r="B17" s="671" t="s">
        <v>14462</v>
      </c>
      <c r="C17" s="672"/>
      <c r="D17" s="672"/>
      <c r="E17" s="672"/>
      <c r="F17" s="672"/>
      <c r="G17" s="672"/>
      <c r="H17" s="672"/>
      <c r="I17" s="672"/>
      <c r="J17" s="672"/>
      <c r="K17" s="672"/>
      <c r="L17" s="5"/>
      <c r="M17" s="5"/>
      <c r="N17" s="5"/>
      <c r="O17" s="5"/>
      <c r="P17" s="5"/>
      <c r="Q17" s="5"/>
      <c r="R17" s="5"/>
      <c r="S17" s="5"/>
      <c r="AA17" s="551" t="str">
        <f ca="1"/>
        <v>Equus asinus africanus</v>
      </c>
      <c r="AB17" s="551" t="str">
        <f ca="1"/>
        <v>Donkey</v>
      </c>
      <c r="AI17" s="551" t="str">
        <f ca="1"/>
        <v>Clarias gariepinus</v>
      </c>
      <c r="AJ17" s="551" t="str">
        <f t="shared" si="0"/>
        <v/>
      </c>
    </row>
    <row r="18" spans="1:105" ht="15.5" customHeight="1" x14ac:dyDescent="0.35">
      <c r="A18" s="458" t="s">
        <v>14463</v>
      </c>
      <c r="B18" s="540"/>
      <c r="C18" s="544" t="str">
        <f>"Row ID " &amp; B4</f>
        <v>Row ID 1</v>
      </c>
      <c r="D18" s="544" t="str">
        <f>"Row ID " &amp; B5</f>
        <v>Row ID 2</v>
      </c>
      <c r="E18" s="544" t="str">
        <f>"Row ID " &amp; B6</f>
        <v xml:space="preserve">Row ID </v>
      </c>
      <c r="F18" s="544" t="str">
        <f>"Row ID " &amp; B7</f>
        <v xml:space="preserve">Row ID </v>
      </c>
      <c r="G18" s="544" t="str">
        <f>"Row ID " &amp; B8</f>
        <v xml:space="preserve">Row ID </v>
      </c>
      <c r="H18" s="544" t="str">
        <f>"Row ID " &amp; B9</f>
        <v xml:space="preserve">Row ID </v>
      </c>
      <c r="I18" s="544" t="str">
        <f>"Row ID " &amp; B10</f>
        <v xml:space="preserve">Row ID </v>
      </c>
      <c r="J18" s="544" t="str">
        <f>"Row ID " &amp; B11</f>
        <v xml:space="preserve">Row ID </v>
      </c>
      <c r="K18" s="544" t="str">
        <f>"Row ID " &amp; B12</f>
        <v xml:space="preserve">Row ID </v>
      </c>
      <c r="L18" s="5" t="s">
        <v>14447</v>
      </c>
      <c r="M18" s="5"/>
      <c r="N18" s="5"/>
      <c r="O18" s="5"/>
      <c r="P18" s="5"/>
      <c r="Q18" s="5"/>
      <c r="R18" s="5"/>
      <c r="S18" s="5"/>
      <c r="AA18" s="551" t="str">
        <f ca="1"/>
        <v>Equus africanus asinus × Equus ferus caballus</v>
      </c>
      <c r="AB18" s="551" t="str">
        <f ca="1"/>
        <v>Mule</v>
      </c>
      <c r="AI18" s="551" t="str">
        <f ca="1"/>
        <v>Clarias gariepinus x Heterobranchus bidorsalis</v>
      </c>
      <c r="AJ18" s="551" t="str">
        <f t="shared" si="0"/>
        <v/>
      </c>
    </row>
    <row r="19" spans="1:105" x14ac:dyDescent="0.35">
      <c r="A19" s="52" t="s">
        <v>13957</v>
      </c>
      <c r="B19" s="234" t="s">
        <v>13388</v>
      </c>
      <c r="C19" s="82"/>
      <c r="D19" s="82"/>
      <c r="E19" s="82"/>
      <c r="F19" s="82"/>
      <c r="G19" s="82"/>
      <c r="H19" s="82"/>
      <c r="I19" s="82"/>
      <c r="J19" s="82"/>
      <c r="K19" s="82"/>
      <c r="L19" s="5" t="s">
        <v>20286</v>
      </c>
      <c r="M19" s="5"/>
      <c r="N19" s="5"/>
      <c r="O19" s="5"/>
      <c r="P19" s="5"/>
      <c r="Q19" s="5"/>
      <c r="R19" s="5"/>
      <c r="S19" s="5"/>
      <c r="AA19" s="551" t="str">
        <f ca="1"/>
        <v>Cavia porcellus</v>
      </c>
      <c r="AB19" s="551" t="str">
        <f ca="1"/>
        <v>Guinea Pig</v>
      </c>
      <c r="AI19" s="551" t="str">
        <f ca="1"/>
        <v>Coptodon rendalli</v>
      </c>
      <c r="AJ19" s="551" t="str">
        <f t="shared" si="0"/>
        <v/>
      </c>
    </row>
    <row r="20" spans="1:105" ht="24" x14ac:dyDescent="0.35">
      <c r="A20" s="52" t="s">
        <v>14450</v>
      </c>
      <c r="B20" s="234" t="s">
        <v>13390</v>
      </c>
      <c r="C20" s="82"/>
      <c r="D20" s="82"/>
      <c r="E20" s="82"/>
      <c r="F20" s="82"/>
      <c r="G20" s="82"/>
      <c r="H20" s="82"/>
      <c r="I20" s="82"/>
      <c r="J20" s="82"/>
      <c r="K20" s="82"/>
      <c r="L20" s="5"/>
      <c r="M20" s="5"/>
      <c r="N20" s="5"/>
      <c r="O20" s="5"/>
      <c r="P20" s="5"/>
      <c r="Q20" s="5"/>
      <c r="R20" s="5"/>
      <c r="S20" s="5"/>
      <c r="AA20" s="551" t="str">
        <f ca="1"/>
        <v>Aves</v>
      </c>
      <c r="AB20" s="551" t="str">
        <f ca="1"/>
        <v>Poultry or Game Bird</v>
      </c>
      <c r="AI20" s="551" t="str">
        <f ca="1"/>
        <v>Cortunix japonica</v>
      </c>
      <c r="AJ20" s="551" t="str">
        <f t="shared" si="0"/>
        <v/>
      </c>
    </row>
    <row r="21" spans="1:105" ht="24" x14ac:dyDescent="0.35">
      <c r="A21" s="52" t="s">
        <v>14451</v>
      </c>
      <c r="B21" s="234" t="s">
        <v>13392</v>
      </c>
      <c r="C21" s="82"/>
      <c r="D21" s="82"/>
      <c r="E21" s="82"/>
      <c r="F21" s="82"/>
      <c r="G21" s="82"/>
      <c r="H21" s="82"/>
      <c r="I21" s="82"/>
      <c r="J21" s="82"/>
      <c r="K21" s="82"/>
      <c r="L21" s="5"/>
      <c r="M21" s="5"/>
      <c r="N21" s="5"/>
      <c r="O21" s="5"/>
      <c r="P21" s="5"/>
      <c r="Q21" s="5"/>
      <c r="R21" s="5"/>
      <c r="S21" s="5"/>
      <c r="AA21" s="551" t="str">
        <f ca="1"/>
        <v>Gallus gallus domesticus</v>
      </c>
      <c r="AB21" s="551" t="str">
        <f ca="1"/>
        <v>Chicken</v>
      </c>
      <c r="AI21" s="551" t="str">
        <f ca="1"/>
        <v>Crustacea</v>
      </c>
      <c r="AJ21" s="551" t="str">
        <f t="shared" si="0"/>
        <v/>
      </c>
    </row>
    <row r="22" spans="1:105" ht="24" x14ac:dyDescent="0.35">
      <c r="A22" s="52" t="s">
        <v>14452</v>
      </c>
      <c r="B22" s="234" t="s">
        <v>13393</v>
      </c>
      <c r="C22" s="82"/>
      <c r="D22" s="82"/>
      <c r="E22" s="82"/>
      <c r="F22" s="82"/>
      <c r="G22" s="82"/>
      <c r="H22" s="82"/>
      <c r="I22" s="82"/>
      <c r="J22" s="82"/>
      <c r="K22" s="82"/>
      <c r="L22" s="5"/>
      <c r="M22" s="5"/>
      <c r="N22" s="5"/>
      <c r="O22" s="5"/>
      <c r="P22" s="5"/>
      <c r="Q22" s="5"/>
      <c r="R22" s="5"/>
      <c r="S22" s="5"/>
      <c r="W22" s="86" t="str">
        <f t="shared" ref="W22:W25" si="2">IF(G25="Buffalo", "varieties_buffalo", IF(G25="Cattle", "varieties_cattle", IF(G25="Chicken", "varieties_chicken", IF(G25="Crustacean", "varieties_crustacean", IF(G25="Fish", "varieties_fish", IF(G25="Goat", "varieties_goat", IF(G25="Guinea Pig", "varieties_guinea_pig", IF(G25="Pigs", "varieties_pigs", IF(G25="Quail", "varieties_quail", IF(G25="Rabbit", "varieties_rabbit", IF(G25="Sheep", "varieties_sheep", IF(G25="Snail", "varieties_snail", IF(G25="Turkey", "varieties_turkey", "")))))))))))))</f>
        <v/>
      </c>
      <c r="AA22" s="551" t="str">
        <f ca="1"/>
        <v>Anas platyrhynchos domesticus</v>
      </c>
      <c r="AB22" s="551" t="str">
        <f ca="1"/>
        <v>Duck</v>
      </c>
      <c r="AI22" s="551" t="str">
        <f ca="1"/>
        <v>Cyprinus carpio</v>
      </c>
      <c r="AJ22" s="551" t="str">
        <f t="shared" si="0"/>
        <v/>
      </c>
    </row>
    <row r="23" spans="1:105" x14ac:dyDescent="0.35">
      <c r="A23" s="52" t="s">
        <v>14453</v>
      </c>
      <c r="B23" s="234" t="s">
        <v>13394</v>
      </c>
      <c r="C23" s="545"/>
      <c r="D23" s="546"/>
      <c r="E23" s="546"/>
      <c r="F23" s="546"/>
      <c r="G23" s="593"/>
      <c r="H23" s="593"/>
      <c r="I23" s="593"/>
      <c r="J23" s="593"/>
      <c r="K23" s="594"/>
      <c r="L23" s="5"/>
      <c r="M23" s="5"/>
      <c r="N23" s="5"/>
      <c r="O23" s="5"/>
      <c r="P23" s="5"/>
      <c r="Q23" s="5"/>
      <c r="R23" s="5"/>
      <c r="S23" s="5"/>
      <c r="W23" s="86" t="str">
        <f t="shared" si="2"/>
        <v/>
      </c>
      <c r="AA23" s="551" t="str">
        <f ca="1"/>
        <v>Anser anser domesticus</v>
      </c>
      <c r="AB23" s="551" t="str">
        <f ca="1"/>
        <v>Geese</v>
      </c>
      <c r="AI23" s="551" t="str">
        <f ca="1"/>
        <v>Equidae</v>
      </c>
      <c r="AJ23" s="551" t="str">
        <f t="shared" si="0"/>
        <v/>
      </c>
    </row>
    <row r="24" spans="1:105" x14ac:dyDescent="0.35">
      <c r="A24" s="52" t="s">
        <v>14454</v>
      </c>
      <c r="B24" s="234" t="s">
        <v>13395</v>
      </c>
      <c r="C24" s="546"/>
      <c r="D24" s="546"/>
      <c r="E24" s="546"/>
      <c r="F24" s="546"/>
      <c r="G24" s="593"/>
      <c r="H24" s="593"/>
      <c r="I24" s="593"/>
      <c r="J24" s="593"/>
      <c r="K24" s="594"/>
      <c r="L24" s="5"/>
      <c r="M24" s="5"/>
      <c r="N24" s="5"/>
      <c r="O24" s="5"/>
      <c r="P24" s="5"/>
      <c r="Q24" s="5"/>
      <c r="R24" s="5"/>
      <c r="S24" s="5"/>
      <c r="W24" s="86" t="str">
        <f t="shared" si="2"/>
        <v/>
      </c>
      <c r="AA24" s="551" t="str">
        <f ca="1"/>
        <v>Meleagris gallopavo</v>
      </c>
      <c r="AB24" s="551" t="str">
        <f ca="1"/>
        <v>Turkey</v>
      </c>
      <c r="AI24" s="551" t="str">
        <f ca="1"/>
        <v>Equus africanus asinus × Equus ferus caballus</v>
      </c>
      <c r="AJ24" s="551" t="str">
        <f t="shared" si="0"/>
        <v/>
      </c>
    </row>
    <row r="25" spans="1:105" x14ac:dyDescent="0.35">
      <c r="A25" s="52" t="s">
        <v>14455</v>
      </c>
      <c r="B25" s="234" t="s">
        <v>13396</v>
      </c>
      <c r="C25" s="546"/>
      <c r="D25" s="546"/>
      <c r="E25" s="546"/>
      <c r="F25" s="546"/>
      <c r="G25" s="593"/>
      <c r="H25" s="593"/>
      <c r="I25" s="593"/>
      <c r="J25" s="593"/>
      <c r="K25" s="594"/>
      <c r="L25" s="5"/>
      <c r="M25" s="5"/>
      <c r="N25" s="5"/>
      <c r="O25" s="5"/>
      <c r="P25" s="5"/>
      <c r="Q25" s="5"/>
      <c r="R25" s="5"/>
      <c r="S25" s="5"/>
      <c r="W25" s="86" t="str">
        <f t="shared" si="2"/>
        <v/>
      </c>
      <c r="AA25" s="551" t="str">
        <f ca="1"/>
        <v>Numida meleagris</v>
      </c>
      <c r="AB25" s="551" t="str">
        <f ca="1"/>
        <v>Guineafowl</v>
      </c>
      <c r="AI25" s="551" t="str">
        <f ca="1"/>
        <v>Equus asinus africanus</v>
      </c>
      <c r="AJ25" s="551" t="str">
        <f t="shared" si="0"/>
        <v/>
      </c>
    </row>
    <row r="26" spans="1:105" x14ac:dyDescent="0.35">
      <c r="A26" s="52" t="s">
        <v>14456</v>
      </c>
      <c r="B26" s="234" t="s">
        <v>13397</v>
      </c>
      <c r="C26" s="546"/>
      <c r="D26" s="546"/>
      <c r="E26" s="546"/>
      <c r="F26" s="546"/>
      <c r="G26" s="593"/>
      <c r="H26" s="593"/>
      <c r="I26" s="593"/>
      <c r="J26" s="593"/>
      <c r="K26" s="594"/>
      <c r="L26" s="5"/>
      <c r="M26" s="5"/>
      <c r="N26" s="5"/>
      <c r="O26" s="5"/>
      <c r="P26" s="5"/>
      <c r="Q26" s="5"/>
      <c r="R26" s="5"/>
      <c r="S26" s="5"/>
      <c r="AA26" s="551" t="str">
        <f ca="1"/>
        <v>Struthio camelus</v>
      </c>
      <c r="AB26" s="551" t="str">
        <f ca="1"/>
        <v>Ostrich</v>
      </c>
      <c r="AI26" s="551" t="str">
        <f ca="1"/>
        <v>Equus caballus</v>
      </c>
      <c r="AJ26" s="551" t="str">
        <f t="shared" si="0"/>
        <v/>
      </c>
    </row>
    <row r="27" spans="1:105" x14ac:dyDescent="0.35">
      <c r="A27" s="52" t="s">
        <v>14457</v>
      </c>
      <c r="B27" s="234" t="s">
        <v>13398</v>
      </c>
      <c r="C27" s="595"/>
      <c r="D27" s="595"/>
      <c r="E27" s="595"/>
      <c r="F27" s="595"/>
      <c r="G27" s="595"/>
      <c r="H27" s="595"/>
      <c r="I27" s="595"/>
      <c r="J27" s="595"/>
      <c r="K27" s="595"/>
      <c r="L27" s="5" t="s">
        <v>14660</v>
      </c>
      <c r="M27" s="5"/>
      <c r="N27" s="5"/>
      <c r="O27" s="5"/>
      <c r="P27" s="5"/>
      <c r="Q27" s="5"/>
      <c r="R27" s="5"/>
      <c r="S27" s="5"/>
      <c r="AA27" s="551" t="str">
        <f ca="1"/>
        <v>Cortunix japonica</v>
      </c>
      <c r="AB27" s="551" t="str">
        <f ca="1"/>
        <v>Japanese Quail</v>
      </c>
      <c r="AI27" s="551" t="str">
        <f ca="1"/>
        <v>Fenneropenaeus indicus</v>
      </c>
      <c r="AJ27" s="551" t="str">
        <f t="shared" si="0"/>
        <v/>
      </c>
    </row>
    <row r="28" spans="1:105" x14ac:dyDescent="0.35">
      <c r="A28" s="52" t="s">
        <v>14458</v>
      </c>
      <c r="B28" s="234" t="s">
        <v>13399</v>
      </c>
      <c r="C28" s="595"/>
      <c r="D28" s="595"/>
      <c r="E28" s="595"/>
      <c r="F28" s="595"/>
      <c r="G28" s="595"/>
      <c r="H28" s="595"/>
      <c r="I28" s="595"/>
      <c r="J28" s="595"/>
      <c r="K28" s="595"/>
      <c r="L28" s="5"/>
      <c r="M28" s="5"/>
      <c r="N28" s="5"/>
      <c r="O28" s="5"/>
      <c r="P28" s="5"/>
      <c r="Q28" s="5"/>
      <c r="R28" s="5"/>
      <c r="S28" s="5"/>
      <c r="AA28" s="551">
        <f ca="1"/>
        <v>0</v>
      </c>
      <c r="AB28" s="551" t="str">
        <f ca="1"/>
        <v>Aquatic</v>
      </c>
      <c r="AI28" s="551" t="str">
        <f ca="1"/>
        <v>Gallus gallus domesticus</v>
      </c>
      <c r="AJ28" s="551" t="str">
        <f t="shared" si="0"/>
        <v/>
      </c>
    </row>
    <row r="29" spans="1:105" x14ac:dyDescent="0.35">
      <c r="A29" s="52" t="s">
        <v>14459</v>
      </c>
      <c r="B29" s="234" t="s">
        <v>13400</v>
      </c>
      <c r="C29" s="595"/>
      <c r="D29" s="595"/>
      <c r="E29" s="595"/>
      <c r="F29" s="595"/>
      <c r="G29" s="595"/>
      <c r="H29" s="595"/>
      <c r="I29" s="595"/>
      <c r="J29" s="595"/>
      <c r="K29" s="595"/>
      <c r="L29" s="5"/>
      <c r="M29" s="5"/>
      <c r="N29" s="5"/>
      <c r="O29" s="5"/>
      <c r="P29" s="5"/>
      <c r="Q29" s="5"/>
      <c r="R29" s="5"/>
      <c r="S29" s="5"/>
      <c r="AA29" s="551" t="str">
        <f ca="1"/>
        <v>Crustacea</v>
      </c>
      <c r="AB29" s="551" t="str">
        <f ca="1"/>
        <v>Crustacean</v>
      </c>
      <c r="AI29" s="551" t="str">
        <f ca="1"/>
        <v>Gastropoda</v>
      </c>
      <c r="AJ29" s="551" t="str">
        <f t="shared" ref="AJ29:AJ45" si="3">IF(AND(AF29="", AG29=""), "", _xlfn.TEXTJOIN(" ", TRUE, AF29, AG29))</f>
        <v/>
      </c>
    </row>
    <row r="30" spans="1:105" x14ac:dyDescent="0.35">
      <c r="A30" s="52" t="s">
        <v>14460</v>
      </c>
      <c r="B30" s="234" t="s">
        <v>13401</v>
      </c>
      <c r="C30" s="595"/>
      <c r="D30" s="595"/>
      <c r="E30" s="595"/>
      <c r="F30" s="595"/>
      <c r="G30" s="595"/>
      <c r="H30" s="595"/>
      <c r="I30" s="595"/>
      <c r="J30" s="595"/>
      <c r="K30" s="595"/>
      <c r="L30" s="5"/>
      <c r="M30" s="5"/>
      <c r="N30" s="5"/>
      <c r="O30" s="5"/>
      <c r="P30" s="5"/>
      <c r="Q30" s="5"/>
      <c r="R30" s="5"/>
      <c r="S30" s="5"/>
      <c r="AA30" s="551">
        <f ca="1"/>
        <v>0</v>
      </c>
      <c r="AB30" s="551" t="str">
        <f ca="1"/>
        <v>Fish</v>
      </c>
      <c r="AI30" s="551" t="str">
        <f ca="1"/>
        <v>Haliotis midae</v>
      </c>
      <c r="AJ30" s="551" t="str">
        <f t="shared" si="3"/>
        <v/>
      </c>
    </row>
    <row r="31" spans="1:105" s="14" customFormat="1" ht="25.5" x14ac:dyDescent="0.35">
      <c r="A31" s="458" t="s">
        <v>1550</v>
      </c>
      <c r="B31" s="543" t="s">
        <v>14446</v>
      </c>
      <c r="C31" s="548" t="str">
        <f t="shared" ref="C31:K31" si="4">_xlfn.TEXTJOIN("***", TRUE, IF(C19&lt;&gt;"", TEXT(C23, "0%") &amp; " " &amp; C19, ""), IF(C20&lt;&gt;"", TEXT(C24, "0%") &amp; " " &amp; C20, ""), IF(C21&lt;&gt;"", TEXT(C25, "0%") &amp; " " &amp; C21, ""), IF(C22&lt;&gt;"", TEXT(C26, "0%") &amp; " " &amp; C22, ""))</f>
        <v/>
      </c>
      <c r="D31" s="548" t="str">
        <f t="shared" si="4"/>
        <v/>
      </c>
      <c r="E31" s="548" t="str">
        <f t="shared" si="4"/>
        <v/>
      </c>
      <c r="F31" s="548" t="str">
        <f t="shared" si="4"/>
        <v/>
      </c>
      <c r="G31" s="548" t="str">
        <f t="shared" si="4"/>
        <v/>
      </c>
      <c r="H31" s="548" t="str">
        <f t="shared" si="4"/>
        <v/>
      </c>
      <c r="I31" s="548" t="str">
        <f t="shared" si="4"/>
        <v/>
      </c>
      <c r="J31" s="548" t="str">
        <f t="shared" si="4"/>
        <v/>
      </c>
      <c r="K31" s="559" t="str">
        <f t="shared" si="4"/>
        <v/>
      </c>
      <c r="L31" s="22"/>
      <c r="M31" s="22"/>
      <c r="N31" s="22"/>
      <c r="O31" s="22"/>
      <c r="P31" s="22"/>
      <c r="Q31" s="22"/>
      <c r="R31" s="22"/>
      <c r="S31" s="22"/>
      <c r="T31" s="556"/>
      <c r="U31" s="556"/>
      <c r="V31" s="556"/>
      <c r="W31" s="557"/>
      <c r="X31" s="557"/>
      <c r="Y31" s="557"/>
      <c r="Z31" s="557"/>
      <c r="AA31" s="558">
        <f ca="1"/>
        <v>0</v>
      </c>
      <c r="AB31" s="558" t="str">
        <f ca="1"/>
        <v>Shellfish</v>
      </c>
      <c r="AC31" s="558"/>
      <c r="AD31" s="558"/>
      <c r="AE31" s="558"/>
      <c r="AF31" s="558"/>
      <c r="AG31" s="558"/>
      <c r="AH31" s="558"/>
      <c r="AI31" s="558" t="str">
        <f ca="1"/>
        <v>Heterobranchus bidorsalis</v>
      </c>
      <c r="AJ31" s="551" t="str">
        <f t="shared" si="3"/>
        <v/>
      </c>
      <c r="AK31" s="558"/>
      <c r="AL31" s="556"/>
      <c r="AM31" s="556"/>
      <c r="AN31" s="556"/>
      <c r="AO31" s="556"/>
      <c r="AP31" s="556"/>
      <c r="AQ31" s="556"/>
      <c r="AR31" s="556"/>
      <c r="AS31" s="556"/>
      <c r="AT31" s="556"/>
      <c r="AU31" s="556"/>
      <c r="AV31" s="556"/>
      <c r="AW31" s="556"/>
      <c r="AX31" s="556"/>
      <c r="AY31" s="556"/>
      <c r="AZ31" s="556"/>
      <c r="BA31" s="556"/>
      <c r="BB31" s="556"/>
      <c r="BC31" s="556"/>
      <c r="BD31" s="556"/>
      <c r="BE31" s="556"/>
      <c r="BF31" s="556"/>
      <c r="BG31" s="556"/>
      <c r="BH31" s="556"/>
      <c r="BI31" s="556"/>
      <c r="BJ31" s="556"/>
      <c r="BK31" s="556"/>
      <c r="BL31" s="556"/>
      <c r="BM31" s="556"/>
      <c r="BN31" s="556"/>
      <c r="BO31" s="556"/>
      <c r="BP31" s="556"/>
      <c r="BQ31" s="556"/>
      <c r="BR31" s="556"/>
      <c r="BS31" s="556"/>
      <c r="BT31" s="556"/>
      <c r="BU31" s="556"/>
      <c r="BV31" s="556"/>
      <c r="BW31" s="556"/>
      <c r="BX31" s="556"/>
      <c r="BY31" s="556"/>
      <c r="BZ31" s="556"/>
      <c r="CA31" s="547"/>
      <c r="CB31" s="547"/>
      <c r="CC31" s="547"/>
      <c r="CD31" s="547"/>
      <c r="CE31" s="547"/>
      <c r="CF31" s="547"/>
      <c r="CG31" s="547"/>
      <c r="CH31" s="547"/>
      <c r="CI31" s="547"/>
      <c r="CJ31" s="547"/>
      <c r="CK31" s="547"/>
      <c r="CL31" s="547"/>
      <c r="CM31" s="547"/>
      <c r="CN31" s="547"/>
      <c r="CO31" s="547"/>
      <c r="CP31" s="547"/>
      <c r="CQ31" s="547"/>
      <c r="CR31" s="547"/>
      <c r="CS31" s="547"/>
      <c r="CT31" s="547"/>
      <c r="CU31" s="547"/>
      <c r="CV31" s="547"/>
      <c r="CW31" s="547"/>
      <c r="CX31" s="547"/>
      <c r="CY31" s="547"/>
      <c r="CZ31" s="547"/>
      <c r="DA31" s="547"/>
    </row>
    <row r="32" spans="1:105" x14ac:dyDescent="0.35">
      <c r="B32" s="5"/>
      <c r="C32" s="5"/>
      <c r="D32" s="5"/>
      <c r="E32" s="5"/>
      <c r="F32" s="5"/>
      <c r="G32" s="5"/>
      <c r="H32" s="5"/>
      <c r="I32" s="5"/>
      <c r="J32" s="5"/>
      <c r="K32" s="5"/>
      <c r="L32" s="5"/>
      <c r="M32" s="5"/>
      <c r="N32" s="5"/>
      <c r="O32" s="5"/>
      <c r="P32" s="5"/>
      <c r="Q32" s="5"/>
      <c r="R32" s="5"/>
      <c r="S32" s="5"/>
      <c r="AA32" s="551" t="str">
        <f ca="1"/>
        <v>Tripneustes gratilla</v>
      </c>
      <c r="AB32" s="551" t="str">
        <f ca="1"/>
        <v>Collector Urchin</v>
      </c>
      <c r="AI32" s="551" t="str">
        <f ca="1"/>
        <v>Heterobranchus longifilis</v>
      </c>
      <c r="AJ32" s="551" t="str">
        <f t="shared" si="3"/>
        <v/>
      </c>
    </row>
    <row r="33" spans="1:105" s="5" customFormat="1" x14ac:dyDescent="0.35">
      <c r="A33" s="37"/>
      <c r="T33" s="538"/>
      <c r="U33" s="538"/>
      <c r="V33" s="538"/>
      <c r="W33" s="86"/>
      <c r="X33" s="86"/>
      <c r="Y33" s="86"/>
      <c r="Z33" s="86"/>
      <c r="AA33" s="551" t="str">
        <f ca="1"/>
        <v xml:space="preserve">Mollusca </v>
      </c>
      <c r="AB33" s="551" t="str">
        <f ca="1"/>
        <v>Mollusc</v>
      </c>
      <c r="AC33" s="551"/>
      <c r="AD33" s="551"/>
      <c r="AE33" s="551"/>
      <c r="AF33" s="551"/>
      <c r="AG33" s="551"/>
      <c r="AH33" s="551"/>
      <c r="AI33" s="551" t="str">
        <f ca="1"/>
        <v>Labeo senegalensis</v>
      </c>
      <c r="AJ33" s="551" t="str">
        <f t="shared" si="3"/>
        <v/>
      </c>
      <c r="AK33" s="551"/>
      <c r="AL33" s="538"/>
      <c r="AM33" s="538"/>
      <c r="AN33" s="538"/>
      <c r="AO33" s="538"/>
      <c r="AP33" s="538"/>
      <c r="AQ33" s="538"/>
      <c r="AR33" s="538"/>
      <c r="AS33" s="538"/>
      <c r="AT33" s="538"/>
      <c r="AU33" s="538"/>
      <c r="AV33" s="538"/>
      <c r="AW33" s="538"/>
      <c r="AX33" s="538"/>
      <c r="AY33" s="538"/>
      <c r="AZ33" s="538"/>
      <c r="BA33" s="538"/>
      <c r="BB33" s="538"/>
      <c r="BC33" s="538"/>
      <c r="BD33" s="538"/>
      <c r="BE33" s="538"/>
      <c r="BF33" s="538"/>
      <c r="BG33" s="538"/>
      <c r="BH33" s="538"/>
      <c r="BI33" s="538"/>
      <c r="BJ33" s="538"/>
      <c r="BK33" s="538"/>
      <c r="BL33" s="538"/>
      <c r="BM33" s="538"/>
      <c r="BN33" s="538"/>
      <c r="BO33" s="538"/>
      <c r="BP33" s="538"/>
      <c r="BQ33" s="538"/>
      <c r="BR33" s="538"/>
      <c r="BS33" s="538"/>
      <c r="BT33" s="538"/>
      <c r="BU33" s="538"/>
      <c r="BV33" s="538"/>
      <c r="BW33" s="538"/>
      <c r="BX33" s="538"/>
      <c r="BY33" s="538"/>
      <c r="BZ33" s="538"/>
      <c r="CA33" s="538"/>
      <c r="CB33" s="538"/>
      <c r="CC33" s="538"/>
      <c r="CD33" s="538"/>
      <c r="CE33" s="538"/>
      <c r="CF33" s="538"/>
      <c r="CG33" s="538"/>
      <c r="CH33" s="538"/>
      <c r="CI33" s="538"/>
      <c r="CJ33" s="538"/>
      <c r="CK33" s="538"/>
      <c r="CL33" s="538"/>
      <c r="CM33" s="538"/>
      <c r="CN33" s="538"/>
      <c r="CO33" s="538"/>
      <c r="CP33" s="538"/>
      <c r="CQ33" s="538"/>
      <c r="CR33" s="538"/>
      <c r="CS33" s="538"/>
      <c r="CT33" s="538"/>
      <c r="CU33" s="538"/>
      <c r="CV33" s="538"/>
      <c r="CW33" s="538"/>
      <c r="CX33" s="538"/>
      <c r="CY33" s="538"/>
      <c r="CZ33" s="538"/>
      <c r="DA33" s="538"/>
    </row>
    <row r="34" spans="1:105" s="5" customFormat="1" x14ac:dyDescent="0.35">
      <c r="A34" s="37"/>
      <c r="T34" s="538"/>
      <c r="U34" s="538"/>
      <c r="V34" s="538"/>
      <c r="W34" s="86"/>
      <c r="X34" s="86"/>
      <c r="Y34" s="86"/>
      <c r="Z34" s="86"/>
      <c r="AA34" s="551" t="str">
        <f ca="1"/>
        <v>Gastropoda</v>
      </c>
      <c r="AB34" s="551" t="str">
        <f ca="1"/>
        <v>Gastropod</v>
      </c>
      <c r="AC34" s="551"/>
      <c r="AD34" s="551"/>
      <c r="AE34" s="551"/>
      <c r="AF34" s="551"/>
      <c r="AG34" s="551"/>
      <c r="AH34" s="551"/>
      <c r="AI34" s="551" t="str">
        <f ca="1"/>
        <v>Labeo victorianus</v>
      </c>
      <c r="AJ34" s="551" t="str">
        <f t="shared" si="3"/>
        <v/>
      </c>
      <c r="AK34" s="551"/>
      <c r="AL34" s="538"/>
      <c r="AM34" s="538"/>
      <c r="AN34" s="538"/>
      <c r="AO34" s="538"/>
      <c r="AP34" s="538"/>
      <c r="AQ34" s="538"/>
      <c r="AR34" s="538"/>
      <c r="AS34" s="538"/>
      <c r="AT34" s="538"/>
      <c r="AU34" s="538"/>
      <c r="AV34" s="538"/>
      <c r="AW34" s="538"/>
      <c r="AX34" s="538"/>
      <c r="AY34" s="538"/>
      <c r="AZ34" s="538"/>
      <c r="BA34" s="538"/>
      <c r="BB34" s="538"/>
      <c r="BC34" s="538"/>
      <c r="BD34" s="538"/>
      <c r="BE34" s="538"/>
      <c r="BF34" s="538"/>
      <c r="BG34" s="538"/>
      <c r="BH34" s="538"/>
      <c r="BI34" s="538"/>
      <c r="BJ34" s="538"/>
      <c r="BK34" s="538"/>
      <c r="BL34" s="538"/>
      <c r="BM34" s="538"/>
      <c r="BN34" s="538"/>
      <c r="BO34" s="538"/>
      <c r="BP34" s="538"/>
      <c r="BQ34" s="538"/>
      <c r="BR34" s="538"/>
      <c r="BS34" s="538"/>
      <c r="BT34" s="538"/>
      <c r="BU34" s="538"/>
      <c r="BV34" s="538"/>
      <c r="BW34" s="538"/>
      <c r="BX34" s="538"/>
      <c r="BY34" s="538"/>
      <c r="BZ34" s="538"/>
      <c r="CA34" s="538"/>
      <c r="CB34" s="538"/>
      <c r="CC34" s="538"/>
      <c r="CD34" s="538"/>
      <c r="CE34" s="538"/>
      <c r="CF34" s="538"/>
      <c r="CG34" s="538"/>
      <c r="CH34" s="538"/>
      <c r="CI34" s="538"/>
      <c r="CJ34" s="538"/>
      <c r="CK34" s="538"/>
      <c r="CL34" s="538"/>
      <c r="CM34" s="538"/>
      <c r="CN34" s="538"/>
      <c r="CO34" s="538"/>
      <c r="CP34" s="538"/>
      <c r="CQ34" s="538"/>
      <c r="CR34" s="538"/>
      <c r="CS34" s="538"/>
      <c r="CT34" s="538"/>
      <c r="CU34" s="538"/>
      <c r="CV34" s="538"/>
      <c r="CW34" s="538"/>
      <c r="CX34" s="538"/>
      <c r="CY34" s="538"/>
      <c r="CZ34" s="538"/>
      <c r="DA34" s="538"/>
    </row>
    <row r="35" spans="1:105" s="5" customFormat="1" x14ac:dyDescent="0.35">
      <c r="A35" s="37"/>
      <c r="T35" s="538"/>
      <c r="U35" s="538"/>
      <c r="V35" s="538"/>
      <c r="W35" s="86"/>
      <c r="X35" s="86"/>
      <c r="Y35" s="86"/>
      <c r="Z35" s="86"/>
      <c r="AA35" s="551" t="str">
        <f ca="1"/>
        <v>Cephalopoda</v>
      </c>
      <c r="AB35" s="551" t="str">
        <f ca="1"/>
        <v>Cephalapod</v>
      </c>
      <c r="AC35" s="551"/>
      <c r="AD35" s="551"/>
      <c r="AE35" s="551"/>
      <c r="AF35" s="551"/>
      <c r="AG35" s="551"/>
      <c r="AH35" s="551"/>
      <c r="AI35" s="551" t="str">
        <f ca="1"/>
        <v>Meleagris gallopavo</v>
      </c>
      <c r="AJ35" s="551" t="str">
        <f t="shared" si="3"/>
        <v/>
      </c>
      <c r="AK35" s="551"/>
      <c r="AL35" s="538"/>
      <c r="AM35" s="538"/>
      <c r="AN35" s="538"/>
      <c r="AO35" s="538"/>
      <c r="AP35" s="538"/>
      <c r="AQ35" s="538"/>
      <c r="AR35" s="538"/>
      <c r="AS35" s="538"/>
      <c r="AT35" s="538"/>
      <c r="AU35" s="538"/>
      <c r="AV35" s="538"/>
      <c r="AW35" s="538"/>
      <c r="AX35" s="538"/>
      <c r="AY35" s="538"/>
      <c r="AZ35" s="538"/>
      <c r="BA35" s="538"/>
      <c r="BB35" s="538"/>
      <c r="BC35" s="538"/>
      <c r="BD35" s="538"/>
      <c r="BE35" s="538"/>
      <c r="BF35" s="538"/>
      <c r="BG35" s="538"/>
      <c r="BH35" s="538"/>
      <c r="BI35" s="538"/>
      <c r="BJ35" s="538"/>
      <c r="BK35" s="538"/>
      <c r="BL35" s="538"/>
      <c r="BM35" s="538"/>
      <c r="BN35" s="538"/>
      <c r="BO35" s="538"/>
      <c r="BP35" s="538"/>
      <c r="BQ35" s="538"/>
      <c r="BR35" s="538"/>
      <c r="BS35" s="538"/>
      <c r="BT35" s="538"/>
      <c r="BU35" s="538"/>
      <c r="BV35" s="538"/>
      <c r="BW35" s="538"/>
      <c r="BX35" s="538"/>
      <c r="BY35" s="538"/>
      <c r="BZ35" s="538"/>
      <c r="CA35" s="538"/>
      <c r="CB35" s="538"/>
      <c r="CC35" s="538"/>
      <c r="CD35" s="538"/>
      <c r="CE35" s="538"/>
      <c r="CF35" s="538"/>
      <c r="CG35" s="538"/>
      <c r="CH35" s="538"/>
      <c r="CI35" s="538"/>
      <c r="CJ35" s="538"/>
      <c r="CK35" s="538"/>
      <c r="CL35" s="538"/>
      <c r="CM35" s="538"/>
      <c r="CN35" s="538"/>
      <c r="CO35" s="538"/>
      <c r="CP35" s="538"/>
      <c r="CQ35" s="538"/>
      <c r="CR35" s="538"/>
      <c r="CS35" s="538"/>
      <c r="CT35" s="538"/>
      <c r="CU35" s="538"/>
      <c r="CV35" s="538"/>
      <c r="CW35" s="538"/>
      <c r="CX35" s="538"/>
      <c r="CY35" s="538"/>
      <c r="CZ35" s="538"/>
      <c r="DA35" s="538"/>
    </row>
    <row r="36" spans="1:105" s="5" customFormat="1" x14ac:dyDescent="0.35">
      <c r="A36" s="37"/>
      <c r="T36" s="538"/>
      <c r="U36" s="538"/>
      <c r="V36" s="538"/>
      <c r="W36" s="86"/>
      <c r="X36" s="86"/>
      <c r="Y36" s="86"/>
      <c r="Z36" s="86"/>
      <c r="AA36" s="551" t="str">
        <f ca="1"/>
        <v>Cyprinus carpio</v>
      </c>
      <c r="AB36" s="551" t="str">
        <f ca="1"/>
        <v>Common Carp</v>
      </c>
      <c r="AC36" s="551"/>
      <c r="AD36" s="551"/>
      <c r="AE36" s="551"/>
      <c r="AF36" s="551"/>
      <c r="AG36" s="551"/>
      <c r="AH36" s="551"/>
      <c r="AI36" s="551" t="str">
        <f ca="1"/>
        <v xml:space="preserve">Mollusca </v>
      </c>
      <c r="AJ36" s="551" t="str">
        <f t="shared" si="3"/>
        <v/>
      </c>
      <c r="AK36" s="551"/>
      <c r="AL36" s="538"/>
      <c r="AM36" s="538"/>
      <c r="AN36" s="538"/>
      <c r="AO36" s="538"/>
      <c r="AP36" s="538"/>
      <c r="AQ36" s="538"/>
      <c r="AR36" s="538"/>
      <c r="AS36" s="538"/>
      <c r="AT36" s="538"/>
      <c r="AU36" s="538"/>
      <c r="AV36" s="538"/>
      <c r="AW36" s="538"/>
      <c r="AX36" s="538"/>
      <c r="AY36" s="538"/>
      <c r="AZ36" s="538"/>
      <c r="BA36" s="538"/>
      <c r="BB36" s="538"/>
      <c r="BC36" s="538"/>
      <c r="BD36" s="538"/>
      <c r="BE36" s="538"/>
      <c r="BF36" s="538"/>
      <c r="BG36" s="538"/>
      <c r="BH36" s="538"/>
      <c r="BI36" s="538"/>
      <c r="BJ36" s="538"/>
      <c r="BK36" s="538"/>
      <c r="BL36" s="538"/>
      <c r="BM36" s="538"/>
      <c r="BN36" s="538"/>
      <c r="BO36" s="538"/>
      <c r="BP36" s="538"/>
      <c r="BQ36" s="538"/>
      <c r="BR36" s="538"/>
      <c r="BS36" s="538"/>
      <c r="BT36" s="538"/>
      <c r="BU36" s="538"/>
      <c r="BV36" s="538"/>
      <c r="BW36" s="538"/>
      <c r="BX36" s="538"/>
      <c r="BY36" s="538"/>
      <c r="BZ36" s="538"/>
      <c r="CA36" s="538"/>
      <c r="CB36" s="538"/>
      <c r="CC36" s="538"/>
      <c r="CD36" s="538"/>
      <c r="CE36" s="538"/>
      <c r="CF36" s="538"/>
      <c r="CG36" s="538"/>
      <c r="CH36" s="538"/>
      <c r="CI36" s="538"/>
      <c r="CJ36" s="538"/>
      <c r="CK36" s="538"/>
      <c r="CL36" s="538"/>
      <c r="CM36" s="538"/>
      <c r="CN36" s="538"/>
      <c r="CO36" s="538"/>
      <c r="CP36" s="538"/>
      <c r="CQ36" s="538"/>
      <c r="CR36" s="538"/>
      <c r="CS36" s="538"/>
      <c r="CT36" s="538"/>
      <c r="CU36" s="538"/>
      <c r="CV36" s="538"/>
      <c r="CW36" s="538"/>
      <c r="CX36" s="538"/>
      <c r="CY36" s="538"/>
      <c r="CZ36" s="538"/>
      <c r="DA36" s="538"/>
    </row>
    <row r="37" spans="1:105" s="5" customFormat="1" x14ac:dyDescent="0.35">
      <c r="A37" s="37"/>
      <c r="T37" s="538"/>
      <c r="U37" s="538"/>
      <c r="V37" s="538"/>
      <c r="W37" s="86"/>
      <c r="X37" s="86"/>
      <c r="Y37" s="86"/>
      <c r="Z37" s="86"/>
      <c r="AA37" s="551" t="str">
        <f ca="1"/>
        <v>Clarias gariepinus</v>
      </c>
      <c r="AB37" s="551" t="str">
        <f ca="1"/>
        <v>African Sharptooth Catfish</v>
      </c>
      <c r="AC37" s="551"/>
      <c r="AD37" s="551"/>
      <c r="AE37" s="551"/>
      <c r="AF37" s="551"/>
      <c r="AG37" s="551"/>
      <c r="AH37" s="551"/>
      <c r="AI37" s="551" t="str">
        <f ca="1"/>
        <v>Numida meleagris</v>
      </c>
      <c r="AJ37" s="551" t="str">
        <f t="shared" si="3"/>
        <v/>
      </c>
      <c r="AK37" s="551"/>
      <c r="AL37" s="538"/>
      <c r="AM37" s="538"/>
      <c r="AN37" s="538"/>
      <c r="AO37" s="538"/>
      <c r="AP37" s="538"/>
      <c r="AQ37" s="538"/>
      <c r="AR37" s="538"/>
      <c r="AS37" s="538"/>
      <c r="AT37" s="538"/>
      <c r="AU37" s="538"/>
      <c r="AV37" s="538"/>
      <c r="AW37" s="538"/>
      <c r="AX37" s="538"/>
      <c r="AY37" s="538"/>
      <c r="AZ37" s="538"/>
      <c r="BA37" s="538"/>
      <c r="BB37" s="538"/>
      <c r="BC37" s="538"/>
      <c r="BD37" s="538"/>
      <c r="BE37" s="538"/>
      <c r="BF37" s="538"/>
      <c r="BG37" s="538"/>
      <c r="BH37" s="538"/>
      <c r="BI37" s="538"/>
      <c r="BJ37" s="538"/>
      <c r="BK37" s="538"/>
      <c r="BL37" s="538"/>
      <c r="BM37" s="538"/>
      <c r="BN37" s="538"/>
      <c r="BO37" s="538"/>
      <c r="BP37" s="538"/>
      <c r="BQ37" s="538"/>
      <c r="BR37" s="538"/>
      <c r="BS37" s="538"/>
      <c r="BT37" s="538"/>
      <c r="BU37" s="538"/>
      <c r="BV37" s="538"/>
      <c r="BW37" s="538"/>
      <c r="BX37" s="538"/>
      <c r="BY37" s="538"/>
      <c r="BZ37" s="538"/>
      <c r="CA37" s="538"/>
      <c r="CB37" s="538"/>
      <c r="CC37" s="538"/>
      <c r="CD37" s="538"/>
      <c r="CE37" s="538"/>
      <c r="CF37" s="538"/>
      <c r="CG37" s="538"/>
      <c r="CH37" s="538"/>
      <c r="CI37" s="538"/>
      <c r="CJ37" s="538"/>
      <c r="CK37" s="538"/>
      <c r="CL37" s="538"/>
      <c r="CM37" s="538"/>
      <c r="CN37" s="538"/>
      <c r="CO37" s="538"/>
      <c r="CP37" s="538"/>
      <c r="CQ37" s="538"/>
      <c r="CR37" s="538"/>
      <c r="CS37" s="538"/>
      <c r="CT37" s="538"/>
      <c r="CU37" s="538"/>
      <c r="CV37" s="538"/>
      <c r="CW37" s="538"/>
      <c r="CX37" s="538"/>
      <c r="CY37" s="538"/>
      <c r="CZ37" s="538"/>
      <c r="DA37" s="538"/>
    </row>
    <row r="38" spans="1:105" s="5" customFormat="1" x14ac:dyDescent="0.35">
      <c r="A38" s="37"/>
      <c r="T38" s="538"/>
      <c r="U38" s="538"/>
      <c r="V38" s="538"/>
      <c r="W38" s="86"/>
      <c r="X38" s="86"/>
      <c r="Y38" s="86"/>
      <c r="Z38" s="86"/>
      <c r="AA38" s="551" t="str">
        <f ca="1"/>
        <v>Oreochromis niloticus</v>
      </c>
      <c r="AB38" s="551" t="str">
        <f ca="1"/>
        <v>Nile Tilapia</v>
      </c>
      <c r="AC38" s="551"/>
      <c r="AD38" s="551"/>
      <c r="AE38" s="551"/>
      <c r="AF38" s="551"/>
      <c r="AG38" s="551"/>
      <c r="AH38" s="551"/>
      <c r="AI38" s="551" t="str">
        <f ca="1"/>
        <v>Oreochromis mossambicus</v>
      </c>
      <c r="AJ38" s="551" t="str">
        <f t="shared" si="3"/>
        <v/>
      </c>
      <c r="AK38" s="551"/>
      <c r="AL38" s="538"/>
      <c r="AM38" s="538"/>
      <c r="AN38" s="538"/>
      <c r="AO38" s="538"/>
      <c r="AP38" s="538"/>
      <c r="AQ38" s="538"/>
      <c r="AR38" s="538"/>
      <c r="AS38" s="538"/>
      <c r="AT38" s="538"/>
      <c r="AU38" s="538"/>
      <c r="AV38" s="538"/>
      <c r="AW38" s="538"/>
      <c r="AX38" s="538"/>
      <c r="AY38" s="538"/>
      <c r="AZ38" s="538"/>
      <c r="BA38" s="538"/>
      <c r="BB38" s="538"/>
      <c r="BC38" s="538"/>
      <c r="BD38" s="538"/>
      <c r="BE38" s="538"/>
      <c r="BF38" s="538"/>
      <c r="BG38" s="538"/>
      <c r="BH38" s="538"/>
      <c r="BI38" s="538"/>
      <c r="BJ38" s="538"/>
      <c r="BK38" s="538"/>
      <c r="BL38" s="538"/>
      <c r="BM38" s="538"/>
      <c r="BN38" s="538"/>
      <c r="BO38" s="538"/>
      <c r="BP38" s="538"/>
      <c r="BQ38" s="538"/>
      <c r="BR38" s="538"/>
      <c r="BS38" s="538"/>
      <c r="BT38" s="538"/>
      <c r="BU38" s="538"/>
      <c r="BV38" s="538"/>
      <c r="BW38" s="538"/>
      <c r="BX38" s="538"/>
      <c r="BY38" s="538"/>
      <c r="BZ38" s="538"/>
      <c r="CA38" s="538"/>
      <c r="CB38" s="538"/>
      <c r="CC38" s="538"/>
      <c r="CD38" s="538"/>
      <c r="CE38" s="538"/>
      <c r="CF38" s="538"/>
      <c r="CG38" s="538"/>
      <c r="CH38" s="538"/>
      <c r="CI38" s="538"/>
      <c r="CJ38" s="538"/>
      <c r="CK38" s="538"/>
      <c r="CL38" s="538"/>
      <c r="CM38" s="538"/>
      <c r="CN38" s="538"/>
      <c r="CO38" s="538"/>
      <c r="CP38" s="538"/>
      <c r="CQ38" s="538"/>
      <c r="CR38" s="538"/>
      <c r="CS38" s="538"/>
      <c r="CT38" s="538"/>
      <c r="CU38" s="538"/>
      <c r="CV38" s="538"/>
      <c r="CW38" s="538"/>
      <c r="CX38" s="538"/>
      <c r="CY38" s="538"/>
      <c r="CZ38" s="538"/>
      <c r="DA38" s="538"/>
    </row>
    <row r="39" spans="1:105" s="5" customFormat="1" x14ac:dyDescent="0.35">
      <c r="A39" s="37"/>
      <c r="T39" s="538"/>
      <c r="U39" s="538"/>
      <c r="V39" s="538"/>
      <c r="W39" s="86"/>
      <c r="X39" s="86"/>
      <c r="Y39" s="86"/>
      <c r="Z39" s="86"/>
      <c r="AA39" s="551" t="str">
        <f ca="1"/>
        <v>Coptodon rendalli</v>
      </c>
      <c r="AB39" s="551" t="str">
        <f ca="1"/>
        <v>Redbreast Tilapia</v>
      </c>
      <c r="AC39" s="551"/>
      <c r="AD39" s="551"/>
      <c r="AE39" s="551"/>
      <c r="AF39" s="551"/>
      <c r="AG39" s="551"/>
      <c r="AH39" s="551"/>
      <c r="AI39" s="551" t="str">
        <f ca="1"/>
        <v>Oreochromis niloticus</v>
      </c>
      <c r="AJ39" s="551" t="str">
        <f t="shared" si="3"/>
        <v/>
      </c>
      <c r="AK39" s="551"/>
      <c r="AL39" s="538"/>
      <c r="AM39" s="538"/>
      <c r="AN39" s="538"/>
      <c r="AO39" s="538"/>
      <c r="AP39" s="538"/>
      <c r="AQ39" s="538"/>
      <c r="AR39" s="538"/>
      <c r="AS39" s="538"/>
      <c r="AT39" s="538"/>
      <c r="AU39" s="538"/>
      <c r="AV39" s="538"/>
      <c r="AW39" s="538"/>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8"/>
      <c r="CB39" s="538"/>
      <c r="CC39" s="538"/>
      <c r="CD39" s="538"/>
      <c r="CE39" s="538"/>
      <c r="CF39" s="538"/>
      <c r="CG39" s="538"/>
      <c r="CH39" s="538"/>
      <c r="CI39" s="538"/>
      <c r="CJ39" s="538"/>
      <c r="CK39" s="538"/>
      <c r="CL39" s="538"/>
      <c r="CM39" s="538"/>
      <c r="CN39" s="538"/>
      <c r="CO39" s="538"/>
      <c r="CP39" s="538"/>
      <c r="CQ39" s="538"/>
      <c r="CR39" s="538"/>
      <c r="CS39" s="538"/>
      <c r="CT39" s="538"/>
      <c r="CU39" s="538"/>
      <c r="CV39" s="538"/>
      <c r="CW39" s="538"/>
      <c r="CX39" s="538"/>
      <c r="CY39" s="538"/>
      <c r="CZ39" s="538"/>
      <c r="DA39" s="538"/>
    </row>
    <row r="40" spans="1:105" s="5" customFormat="1" x14ac:dyDescent="0.35">
      <c r="A40" s="37"/>
      <c r="T40" s="538"/>
      <c r="U40" s="538"/>
      <c r="V40" s="538"/>
      <c r="W40" s="86"/>
      <c r="X40" s="86"/>
      <c r="Y40" s="86"/>
      <c r="Z40" s="86"/>
      <c r="AA40" s="551" t="str">
        <f ca="1"/>
        <v>Oreochromis niloticus x Oreochromis mossambicus</v>
      </c>
      <c r="AB40" s="551" t="str">
        <f ca="1"/>
        <v>Mozambique x Nile Hybrid Tilapia</v>
      </c>
      <c r="AC40" s="551"/>
      <c r="AD40" s="551"/>
      <c r="AE40" s="551"/>
      <c r="AF40" s="551"/>
      <c r="AG40" s="551"/>
      <c r="AH40" s="551"/>
      <c r="AI40" s="551" t="str">
        <f ca="1"/>
        <v>Oreochromis niloticus x Oreochromis mossambicus</v>
      </c>
      <c r="AJ40" s="551" t="str">
        <f t="shared" si="3"/>
        <v/>
      </c>
      <c r="AK40" s="551"/>
      <c r="AL40" s="538"/>
      <c r="AM40" s="538"/>
      <c r="AN40" s="538"/>
      <c r="AO40" s="538"/>
      <c r="AP40" s="538"/>
      <c r="AQ40" s="538"/>
      <c r="AR40" s="538"/>
      <c r="AS40" s="538"/>
      <c r="AT40" s="538"/>
      <c r="AU40" s="538"/>
      <c r="AV40" s="538"/>
      <c r="AW40" s="538"/>
      <c r="AX40" s="538"/>
      <c r="AY40" s="538"/>
      <c r="AZ40" s="538"/>
      <c r="BA40" s="538"/>
      <c r="BB40" s="538"/>
      <c r="BC40" s="538"/>
      <c r="BD40" s="538"/>
      <c r="BE40" s="538"/>
      <c r="BF40" s="538"/>
      <c r="BG40" s="538"/>
      <c r="BH40" s="538"/>
      <c r="BI40" s="538"/>
      <c r="BJ40" s="538"/>
      <c r="BK40" s="538"/>
      <c r="BL40" s="538"/>
      <c r="BM40" s="538"/>
      <c r="BN40" s="538"/>
      <c r="BO40" s="538"/>
      <c r="BP40" s="538"/>
      <c r="BQ40" s="538"/>
      <c r="BR40" s="538"/>
      <c r="BS40" s="538"/>
      <c r="BT40" s="538"/>
      <c r="BU40" s="538"/>
      <c r="BV40" s="538"/>
      <c r="BW40" s="538"/>
      <c r="BX40" s="538"/>
      <c r="BY40" s="538"/>
      <c r="BZ40" s="538"/>
      <c r="CA40" s="538"/>
      <c r="CB40" s="538"/>
      <c r="CC40" s="538"/>
      <c r="CD40" s="538"/>
      <c r="CE40" s="538"/>
      <c r="CF40" s="538"/>
      <c r="CG40" s="538"/>
      <c r="CH40" s="538"/>
      <c r="CI40" s="538"/>
      <c r="CJ40" s="538"/>
      <c r="CK40" s="538"/>
      <c r="CL40" s="538"/>
      <c r="CM40" s="538"/>
      <c r="CN40" s="538"/>
      <c r="CO40" s="538"/>
      <c r="CP40" s="538"/>
      <c r="CQ40" s="538"/>
      <c r="CR40" s="538"/>
      <c r="CS40" s="538"/>
      <c r="CT40" s="538"/>
      <c r="CU40" s="538"/>
      <c r="CV40" s="538"/>
      <c r="CW40" s="538"/>
      <c r="CX40" s="538"/>
      <c r="CY40" s="538"/>
      <c r="CZ40" s="538"/>
      <c r="DA40" s="538"/>
    </row>
    <row r="41" spans="1:105" s="5" customFormat="1" x14ac:dyDescent="0.35">
      <c r="A41" s="37"/>
      <c r="T41" s="538"/>
      <c r="U41" s="538"/>
      <c r="V41" s="538"/>
      <c r="W41" s="86"/>
      <c r="X41" s="86"/>
      <c r="Y41" s="86"/>
      <c r="Z41" s="86"/>
      <c r="AA41" s="551" t="str">
        <f ca="1"/>
        <v>Oreochromis mossambicus</v>
      </c>
      <c r="AB41" s="551" t="str">
        <f ca="1"/>
        <v>Mozambique Tilapia</v>
      </c>
      <c r="AC41" s="551"/>
      <c r="AD41" s="551"/>
      <c r="AE41" s="551"/>
      <c r="AF41" s="551"/>
      <c r="AG41" s="551"/>
      <c r="AH41" s="551"/>
      <c r="AI41" s="551" t="str">
        <f ca="1"/>
        <v>Oreochromis shiranus</v>
      </c>
      <c r="AJ41" s="551" t="str">
        <f t="shared" si="3"/>
        <v/>
      </c>
      <c r="AK41" s="551"/>
      <c r="AL41" s="538"/>
      <c r="AM41" s="538"/>
      <c r="AN41" s="538"/>
      <c r="AO41" s="538"/>
      <c r="AP41" s="538"/>
      <c r="AQ41" s="538"/>
      <c r="AR41" s="538"/>
      <c r="AS41" s="538"/>
      <c r="AT41" s="538"/>
      <c r="AU41" s="538"/>
      <c r="AV41" s="538"/>
      <c r="AW41" s="538"/>
      <c r="AX41" s="538"/>
      <c r="AY41" s="538"/>
      <c r="AZ41" s="538"/>
      <c r="BA41" s="538"/>
      <c r="BB41" s="538"/>
      <c r="BC41" s="538"/>
      <c r="BD41" s="538"/>
      <c r="BE41" s="538"/>
      <c r="BF41" s="538"/>
      <c r="BG41" s="538"/>
      <c r="BH41" s="538"/>
      <c r="BI41" s="538"/>
      <c r="BJ41" s="538"/>
      <c r="BK41" s="538"/>
      <c r="BL41" s="538"/>
      <c r="BM41" s="538"/>
      <c r="BN41" s="538"/>
      <c r="BO41" s="538"/>
      <c r="BP41" s="538"/>
      <c r="BQ41" s="538"/>
      <c r="BR41" s="538"/>
      <c r="BS41" s="538"/>
      <c r="BT41" s="538"/>
      <c r="BU41" s="538"/>
      <c r="BV41" s="538"/>
      <c r="BW41" s="538"/>
      <c r="BX41" s="538"/>
      <c r="BY41" s="538"/>
      <c r="BZ41" s="538"/>
      <c r="CA41" s="538"/>
      <c r="CB41" s="538"/>
      <c r="CC41" s="538"/>
      <c r="CD41" s="538"/>
      <c r="CE41" s="538"/>
      <c r="CF41" s="538"/>
      <c r="CG41" s="538"/>
      <c r="CH41" s="538"/>
      <c r="CI41" s="538"/>
      <c r="CJ41" s="538"/>
      <c r="CK41" s="538"/>
      <c r="CL41" s="538"/>
      <c r="CM41" s="538"/>
      <c r="CN41" s="538"/>
      <c r="CO41" s="538"/>
      <c r="CP41" s="538"/>
      <c r="CQ41" s="538"/>
      <c r="CR41" s="538"/>
      <c r="CS41" s="538"/>
      <c r="CT41" s="538"/>
      <c r="CU41" s="538"/>
      <c r="CV41" s="538"/>
      <c r="CW41" s="538"/>
      <c r="CX41" s="538"/>
      <c r="CY41" s="538"/>
      <c r="CZ41" s="538"/>
      <c r="DA41" s="538"/>
    </row>
    <row r="42" spans="1:105" s="5" customFormat="1" x14ac:dyDescent="0.35">
      <c r="A42" s="37"/>
      <c r="T42" s="538"/>
      <c r="U42" s="538"/>
      <c r="V42" s="538"/>
      <c r="W42" s="86"/>
      <c r="X42" s="86"/>
      <c r="Y42" s="86"/>
      <c r="Z42" s="86"/>
      <c r="AA42" s="551" t="str">
        <f ca="1"/>
        <v>Oreochromis shiranus</v>
      </c>
      <c r="AB42" s="551" t="str">
        <f ca="1"/>
        <v>Shire Tilapia</v>
      </c>
      <c r="AC42" s="551"/>
      <c r="AD42" s="551"/>
      <c r="AE42" s="551"/>
      <c r="AF42" s="551"/>
      <c r="AG42" s="551"/>
      <c r="AH42" s="551"/>
      <c r="AI42" s="551" t="str">
        <f ca="1"/>
        <v>Oryctolagus cuniculus domesticus</v>
      </c>
      <c r="AJ42" s="551" t="str">
        <f t="shared" si="3"/>
        <v/>
      </c>
      <c r="AK42" s="551"/>
      <c r="AL42" s="538"/>
      <c r="AM42" s="538"/>
      <c r="AN42" s="538"/>
      <c r="AO42" s="538"/>
      <c r="AP42" s="538"/>
      <c r="AQ42" s="538"/>
      <c r="AR42" s="538"/>
      <c r="AS42" s="538"/>
      <c r="AT42" s="538"/>
      <c r="AU42" s="538"/>
      <c r="AV42" s="538"/>
      <c r="AW42" s="538"/>
      <c r="AX42" s="538"/>
      <c r="AY42" s="538"/>
      <c r="AZ42" s="538"/>
      <c r="BA42" s="538"/>
      <c r="BB42" s="538"/>
      <c r="BC42" s="538"/>
      <c r="BD42" s="538"/>
      <c r="BE42" s="538"/>
      <c r="BF42" s="538"/>
      <c r="BG42" s="538"/>
      <c r="BH42" s="538"/>
      <c r="BI42" s="538"/>
      <c r="BJ42" s="538"/>
      <c r="BK42" s="538"/>
      <c r="BL42" s="538"/>
      <c r="BM42" s="538"/>
      <c r="BN42" s="538"/>
      <c r="BO42" s="538"/>
      <c r="BP42" s="538"/>
      <c r="BQ42" s="538"/>
      <c r="BR42" s="538"/>
      <c r="BS42" s="538"/>
      <c r="BT42" s="538"/>
      <c r="BU42" s="538"/>
      <c r="BV42" s="538"/>
      <c r="BW42" s="538"/>
      <c r="BX42" s="538"/>
      <c r="BY42" s="538"/>
      <c r="BZ42" s="538"/>
      <c r="CA42" s="538"/>
      <c r="CB42" s="538"/>
      <c r="CC42" s="538"/>
      <c r="CD42" s="538"/>
      <c r="CE42" s="538"/>
      <c r="CF42" s="538"/>
      <c r="CG42" s="538"/>
      <c r="CH42" s="538"/>
      <c r="CI42" s="538"/>
      <c r="CJ42" s="538"/>
      <c r="CK42" s="538"/>
      <c r="CL42" s="538"/>
      <c r="CM42" s="538"/>
      <c r="CN42" s="538"/>
      <c r="CO42" s="538"/>
      <c r="CP42" s="538"/>
      <c r="CQ42" s="538"/>
      <c r="CR42" s="538"/>
      <c r="CS42" s="538"/>
      <c r="CT42" s="538"/>
      <c r="CU42" s="538"/>
      <c r="CV42" s="538"/>
      <c r="CW42" s="538"/>
      <c r="CX42" s="538"/>
      <c r="CY42" s="538"/>
      <c r="CZ42" s="538"/>
      <c r="DA42" s="538"/>
    </row>
    <row r="43" spans="1:105" s="5" customFormat="1" x14ac:dyDescent="0.35">
      <c r="A43" s="37"/>
      <c r="T43" s="538"/>
      <c r="U43" s="538"/>
      <c r="V43" s="538"/>
      <c r="W43" s="86"/>
      <c r="X43" s="86"/>
      <c r="Y43" s="86"/>
      <c r="Z43" s="86"/>
      <c r="AA43" s="551" t="str">
        <f ca="1"/>
        <v>Labeo victorianus</v>
      </c>
      <c r="AB43" s="551" t="str">
        <f ca="1"/>
        <v>Ningu</v>
      </c>
      <c r="AC43" s="551"/>
      <c r="AD43" s="551"/>
      <c r="AE43" s="551"/>
      <c r="AF43" s="551"/>
      <c r="AG43" s="551"/>
      <c r="AH43" s="551"/>
      <c r="AI43" s="551" t="str">
        <f ca="1"/>
        <v>Ovis aries</v>
      </c>
      <c r="AJ43" s="551" t="str">
        <f t="shared" si="3"/>
        <v/>
      </c>
      <c r="AK43" s="551"/>
      <c r="AL43" s="538"/>
      <c r="AM43" s="538"/>
      <c r="AN43" s="538"/>
      <c r="AO43" s="538"/>
      <c r="AP43" s="538"/>
      <c r="AQ43" s="538"/>
      <c r="AR43" s="538"/>
      <c r="AS43" s="538"/>
      <c r="AT43" s="538"/>
      <c r="AU43" s="538"/>
      <c r="AV43" s="538"/>
      <c r="AW43" s="538"/>
      <c r="AX43" s="538"/>
      <c r="AY43" s="538"/>
      <c r="AZ43" s="538"/>
      <c r="BA43" s="538"/>
      <c r="BB43" s="538"/>
      <c r="BC43" s="538"/>
      <c r="BD43" s="538"/>
      <c r="BE43" s="538"/>
      <c r="BF43" s="538"/>
      <c r="BG43" s="538"/>
      <c r="BH43" s="538"/>
      <c r="BI43" s="538"/>
      <c r="BJ43" s="538"/>
      <c r="BK43" s="538"/>
      <c r="BL43" s="538"/>
      <c r="BM43" s="538"/>
      <c r="BN43" s="538"/>
      <c r="BO43" s="538"/>
      <c r="BP43" s="538"/>
      <c r="BQ43" s="538"/>
      <c r="BR43" s="538"/>
      <c r="BS43" s="538"/>
      <c r="BT43" s="538"/>
      <c r="BU43" s="538"/>
      <c r="BV43" s="538"/>
      <c r="BW43" s="538"/>
      <c r="BX43" s="538"/>
      <c r="BY43" s="538"/>
      <c r="BZ43" s="538"/>
      <c r="CA43" s="538"/>
      <c r="CB43" s="538"/>
      <c r="CC43" s="538"/>
      <c r="CD43" s="538"/>
      <c r="CE43" s="538"/>
      <c r="CF43" s="538"/>
      <c r="CG43" s="538"/>
      <c r="CH43" s="538"/>
      <c r="CI43" s="538"/>
      <c r="CJ43" s="538"/>
      <c r="CK43" s="538"/>
      <c r="CL43" s="538"/>
      <c r="CM43" s="538"/>
      <c r="CN43" s="538"/>
      <c r="CO43" s="538"/>
      <c r="CP43" s="538"/>
      <c r="CQ43" s="538"/>
      <c r="CR43" s="538"/>
      <c r="CS43" s="538"/>
      <c r="CT43" s="538"/>
      <c r="CU43" s="538"/>
      <c r="CV43" s="538"/>
      <c r="CW43" s="538"/>
      <c r="CX43" s="538"/>
      <c r="CY43" s="538"/>
      <c r="CZ43" s="538"/>
      <c r="DA43" s="538"/>
    </row>
    <row r="44" spans="1:105" s="5" customFormat="1" x14ac:dyDescent="0.35">
      <c r="A44" s="37"/>
      <c r="T44" s="538"/>
      <c r="U44" s="538"/>
      <c r="V44" s="538"/>
      <c r="W44" s="86"/>
      <c r="X44" s="86"/>
      <c r="Y44" s="86"/>
      <c r="Z44" s="86"/>
      <c r="AA44" s="551" t="str">
        <f ca="1"/>
        <v>Labeo senegalensis</v>
      </c>
      <c r="AB44" s="551" t="str">
        <f ca="1"/>
        <v>African Carp</v>
      </c>
      <c r="AC44" s="551"/>
      <c r="AD44" s="551"/>
      <c r="AE44" s="551"/>
      <c r="AF44" s="551"/>
      <c r="AG44" s="551"/>
      <c r="AH44" s="551"/>
      <c r="AI44" s="551" t="str">
        <f ca="1"/>
        <v>Rodentia</v>
      </c>
      <c r="AJ44" s="551" t="str">
        <f t="shared" si="3"/>
        <v/>
      </c>
      <c r="AK44" s="551"/>
      <c r="AL44" s="538"/>
      <c r="AM44" s="538"/>
      <c r="AN44" s="538"/>
      <c r="AO44" s="538"/>
      <c r="AP44" s="538"/>
      <c r="AQ44" s="538"/>
      <c r="AR44" s="538"/>
      <c r="AS44" s="538"/>
      <c r="AT44" s="538"/>
      <c r="AU44" s="538"/>
      <c r="AV44" s="538"/>
      <c r="AW44" s="538"/>
      <c r="AX44" s="538"/>
      <c r="AY44" s="538"/>
      <c r="AZ44" s="538"/>
      <c r="BA44" s="538"/>
      <c r="BB44" s="538"/>
      <c r="BC44" s="538"/>
      <c r="BD44" s="538"/>
      <c r="BE44" s="538"/>
      <c r="BF44" s="538"/>
      <c r="BG44" s="538"/>
      <c r="BH44" s="538"/>
      <c r="BI44" s="538"/>
      <c r="BJ44" s="538"/>
      <c r="BK44" s="538"/>
      <c r="BL44" s="538"/>
      <c r="BM44" s="538"/>
      <c r="BN44" s="538"/>
      <c r="BO44" s="538"/>
      <c r="BP44" s="538"/>
      <c r="BQ44" s="538"/>
      <c r="BR44" s="538"/>
      <c r="BS44" s="538"/>
      <c r="BT44" s="538"/>
      <c r="BU44" s="538"/>
      <c r="BV44" s="538"/>
      <c r="BW44" s="538"/>
      <c r="BX44" s="538"/>
      <c r="BY44" s="538"/>
      <c r="BZ44" s="538"/>
      <c r="CA44" s="538"/>
      <c r="CB44" s="538"/>
      <c r="CC44" s="538"/>
      <c r="CD44" s="538"/>
      <c r="CE44" s="538"/>
      <c r="CF44" s="538"/>
      <c r="CG44" s="538"/>
      <c r="CH44" s="538"/>
      <c r="CI44" s="538"/>
      <c r="CJ44" s="538"/>
      <c r="CK44" s="538"/>
      <c r="CL44" s="538"/>
      <c r="CM44" s="538"/>
      <c r="CN44" s="538"/>
      <c r="CO44" s="538"/>
      <c r="CP44" s="538"/>
      <c r="CQ44" s="538"/>
      <c r="CR44" s="538"/>
      <c r="CS44" s="538"/>
      <c r="CT44" s="538"/>
      <c r="CU44" s="538"/>
      <c r="CV44" s="538"/>
      <c r="CW44" s="538"/>
      <c r="CX44" s="538"/>
      <c r="CY44" s="538"/>
      <c r="CZ44" s="538"/>
      <c r="DA44" s="538"/>
    </row>
    <row r="45" spans="1:105" s="5" customFormat="1" x14ac:dyDescent="0.35">
      <c r="A45" s="37"/>
      <c r="T45" s="538"/>
      <c r="U45" s="538"/>
      <c r="V45" s="538"/>
      <c r="W45" s="86"/>
      <c r="X45" s="86"/>
      <c r="Y45" s="86"/>
      <c r="Z45" s="86"/>
      <c r="AA45" s="551" t="str">
        <f ca="1"/>
        <v>Heterobranchus longifilis</v>
      </c>
      <c r="AB45" s="551" t="str">
        <f ca="1"/>
        <v>Vundu Catfish</v>
      </c>
      <c r="AC45" s="551"/>
      <c r="AD45" s="551"/>
      <c r="AE45" s="551"/>
      <c r="AF45" s="551"/>
      <c r="AG45" s="551"/>
      <c r="AH45" s="551"/>
      <c r="AI45" s="551" t="str">
        <f ca="1"/>
        <v>Struthio camelus</v>
      </c>
      <c r="AJ45" s="551" t="str">
        <f t="shared" si="3"/>
        <v/>
      </c>
      <c r="AK45" s="551"/>
      <c r="AL45" s="538"/>
      <c r="AM45" s="538"/>
      <c r="AN45" s="538"/>
      <c r="AO45" s="538"/>
      <c r="AP45" s="538"/>
      <c r="AQ45" s="538"/>
      <c r="AR45" s="538"/>
      <c r="AS45" s="538"/>
      <c r="AT45" s="538"/>
      <c r="AU45" s="538"/>
      <c r="AV45" s="538"/>
      <c r="AW45" s="538"/>
      <c r="AX45" s="538"/>
      <c r="AY45" s="538"/>
      <c r="AZ45" s="538"/>
      <c r="BA45" s="538"/>
      <c r="BB45" s="538"/>
      <c r="BC45" s="538"/>
      <c r="BD45" s="538"/>
      <c r="BE45" s="538"/>
      <c r="BF45" s="538"/>
      <c r="BG45" s="538"/>
      <c r="BH45" s="538"/>
      <c r="BI45" s="538"/>
      <c r="BJ45" s="538"/>
      <c r="BK45" s="538"/>
      <c r="BL45" s="538"/>
      <c r="BM45" s="538"/>
      <c r="BN45" s="538"/>
      <c r="BO45" s="538"/>
      <c r="BP45" s="538"/>
      <c r="BQ45" s="538"/>
      <c r="BR45" s="538"/>
      <c r="BS45" s="538"/>
      <c r="BT45" s="538"/>
      <c r="BU45" s="538"/>
      <c r="BV45" s="538"/>
      <c r="BW45" s="538"/>
      <c r="BX45" s="538"/>
      <c r="BY45" s="538"/>
      <c r="BZ45" s="538"/>
      <c r="CA45" s="538"/>
      <c r="CB45" s="538"/>
      <c r="CC45" s="538"/>
      <c r="CD45" s="538"/>
      <c r="CE45" s="538"/>
      <c r="CF45" s="538"/>
      <c r="CG45" s="538"/>
      <c r="CH45" s="538"/>
      <c r="CI45" s="538"/>
      <c r="CJ45" s="538"/>
      <c r="CK45" s="538"/>
      <c r="CL45" s="538"/>
      <c r="CM45" s="538"/>
      <c r="CN45" s="538"/>
      <c r="CO45" s="538"/>
      <c r="CP45" s="538"/>
      <c r="CQ45" s="538"/>
      <c r="CR45" s="538"/>
      <c r="CS45" s="538"/>
      <c r="CT45" s="538"/>
      <c r="CU45" s="538"/>
      <c r="CV45" s="538"/>
      <c r="CW45" s="538"/>
      <c r="CX45" s="538"/>
      <c r="CY45" s="538"/>
      <c r="CZ45" s="538"/>
      <c r="DA45" s="538"/>
    </row>
    <row r="46" spans="1:105" s="5" customFormat="1" x14ac:dyDescent="0.35">
      <c r="A46" s="37"/>
      <c r="T46" s="538"/>
      <c r="U46" s="538"/>
      <c r="V46" s="538"/>
      <c r="W46" s="86"/>
      <c r="X46" s="86"/>
      <c r="Y46" s="86"/>
      <c r="Z46" s="86"/>
      <c r="AA46" s="551" t="str">
        <f ca="1"/>
        <v>Heterobranchus bidorsalis</v>
      </c>
      <c r="AB46" s="551" t="str">
        <f ca="1"/>
        <v>African Catfish</v>
      </c>
      <c r="AC46" s="551"/>
      <c r="AD46" s="551"/>
      <c r="AE46" s="551"/>
      <c r="AF46" s="551"/>
      <c r="AG46" s="551"/>
      <c r="AH46" s="551"/>
      <c r="AI46" s="551" t="str">
        <f ca="1"/>
        <v>Sus scrofa domesticus</v>
      </c>
      <c r="AJ46" s="551"/>
      <c r="AK46" s="551"/>
      <c r="AL46" s="538"/>
      <c r="AM46" s="538"/>
      <c r="AN46" s="538"/>
      <c r="AO46" s="538"/>
      <c r="AP46" s="538"/>
      <c r="AQ46" s="538"/>
      <c r="AR46" s="538"/>
      <c r="AS46" s="538"/>
      <c r="AT46" s="538"/>
      <c r="AU46" s="538"/>
      <c r="AV46" s="538"/>
      <c r="AW46" s="538"/>
      <c r="AX46" s="538"/>
      <c r="AY46" s="538"/>
      <c r="AZ46" s="538"/>
      <c r="BA46" s="538"/>
      <c r="BB46" s="538"/>
      <c r="BC46" s="538"/>
      <c r="BD46" s="538"/>
      <c r="BE46" s="538"/>
      <c r="BF46" s="538"/>
      <c r="BG46" s="538"/>
      <c r="BH46" s="538"/>
      <c r="BI46" s="538"/>
      <c r="BJ46" s="538"/>
      <c r="BK46" s="538"/>
      <c r="BL46" s="538"/>
      <c r="BM46" s="538"/>
      <c r="BN46" s="538"/>
      <c r="BO46" s="538"/>
      <c r="BP46" s="538"/>
      <c r="BQ46" s="538"/>
      <c r="BR46" s="538"/>
      <c r="BS46" s="538"/>
      <c r="BT46" s="538"/>
      <c r="BU46" s="538"/>
      <c r="BV46" s="538"/>
      <c r="BW46" s="538"/>
      <c r="BX46" s="538"/>
      <c r="BY46" s="538"/>
      <c r="BZ46" s="538"/>
      <c r="CA46" s="538"/>
      <c r="CB46" s="538"/>
      <c r="CC46" s="538"/>
      <c r="CD46" s="538"/>
      <c r="CE46" s="538"/>
      <c r="CF46" s="538"/>
      <c r="CG46" s="538"/>
      <c r="CH46" s="538"/>
      <c r="CI46" s="538"/>
      <c r="CJ46" s="538"/>
      <c r="CK46" s="538"/>
      <c r="CL46" s="538"/>
      <c r="CM46" s="538"/>
      <c r="CN46" s="538"/>
      <c r="CO46" s="538"/>
      <c r="CP46" s="538"/>
      <c r="CQ46" s="538"/>
      <c r="CR46" s="538"/>
      <c r="CS46" s="538"/>
      <c r="CT46" s="538"/>
      <c r="CU46" s="538"/>
      <c r="CV46" s="538"/>
      <c r="CW46" s="538"/>
      <c r="CX46" s="538"/>
      <c r="CY46" s="538"/>
      <c r="CZ46" s="538"/>
      <c r="DA46" s="538"/>
    </row>
    <row r="47" spans="1:105" s="5" customFormat="1" x14ac:dyDescent="0.35">
      <c r="A47" s="37"/>
      <c r="T47" s="538"/>
      <c r="U47" s="538"/>
      <c r="V47" s="538"/>
      <c r="W47" s="86"/>
      <c r="X47" s="86"/>
      <c r="Y47" s="86"/>
      <c r="Z47" s="86"/>
      <c r="AA47" s="551" t="str">
        <f ca="1"/>
        <v>Clarias agboyiensis</v>
      </c>
      <c r="AB47" s="551" t="str">
        <f ca="1"/>
        <v>Dwarf African Mud Catfish</v>
      </c>
      <c r="AC47" s="551"/>
      <c r="AD47" s="551"/>
      <c r="AE47" s="551"/>
      <c r="AF47" s="551"/>
      <c r="AG47" s="551"/>
      <c r="AH47" s="551"/>
      <c r="AI47" s="551" t="str">
        <f ca="1"/>
        <v>Tripneustes gratilla</v>
      </c>
      <c r="AJ47" s="551"/>
      <c r="AK47" s="551"/>
      <c r="AL47" s="538"/>
      <c r="AM47" s="538"/>
      <c r="AN47" s="538"/>
      <c r="AO47" s="538"/>
      <c r="AP47" s="538"/>
      <c r="AQ47" s="538"/>
      <c r="AR47" s="538"/>
      <c r="AS47" s="538"/>
      <c r="AT47" s="538"/>
      <c r="AU47" s="538"/>
      <c r="AV47" s="538"/>
      <c r="AW47" s="538"/>
      <c r="AX47" s="538"/>
      <c r="AY47" s="538"/>
      <c r="AZ47" s="538"/>
      <c r="BA47" s="538"/>
      <c r="BB47" s="538"/>
      <c r="BC47" s="538"/>
      <c r="BD47" s="538"/>
      <c r="BE47" s="538"/>
      <c r="BF47" s="538"/>
      <c r="BG47" s="538"/>
      <c r="BH47" s="538"/>
      <c r="BI47" s="538"/>
      <c r="BJ47" s="538"/>
      <c r="BK47" s="538"/>
      <c r="BL47" s="538"/>
      <c r="BM47" s="538"/>
      <c r="BN47" s="538"/>
      <c r="BO47" s="538"/>
      <c r="BP47" s="538"/>
      <c r="BQ47" s="538"/>
      <c r="BR47" s="538"/>
      <c r="BS47" s="538"/>
      <c r="BT47" s="538"/>
      <c r="BU47" s="538"/>
      <c r="BV47" s="538"/>
      <c r="BW47" s="538"/>
      <c r="BX47" s="538"/>
      <c r="BY47" s="538"/>
      <c r="BZ47" s="538"/>
      <c r="CA47" s="538"/>
      <c r="CB47" s="538"/>
      <c r="CC47" s="538"/>
      <c r="CD47" s="538"/>
      <c r="CE47" s="538"/>
      <c r="CF47" s="538"/>
      <c r="CG47" s="538"/>
      <c r="CH47" s="538"/>
      <c r="CI47" s="538"/>
      <c r="CJ47" s="538"/>
      <c r="CK47" s="538"/>
      <c r="CL47" s="538"/>
      <c r="CM47" s="538"/>
      <c r="CN47" s="538"/>
      <c r="CO47" s="538"/>
      <c r="CP47" s="538"/>
      <c r="CQ47" s="538"/>
      <c r="CR47" s="538"/>
      <c r="CS47" s="538"/>
      <c r="CT47" s="538"/>
      <c r="CU47" s="538"/>
      <c r="CV47" s="538"/>
      <c r="CW47" s="538"/>
      <c r="CX47" s="538"/>
      <c r="CY47" s="538"/>
      <c r="CZ47" s="538"/>
      <c r="DA47" s="538"/>
    </row>
    <row r="48" spans="1:105" s="5" customFormat="1" x14ac:dyDescent="0.35">
      <c r="A48" s="37"/>
      <c r="T48" s="538"/>
      <c r="U48" s="538"/>
      <c r="V48" s="538"/>
      <c r="W48" s="86"/>
      <c r="X48" s="86"/>
      <c r="Y48" s="86"/>
      <c r="Z48" s="86"/>
      <c r="AA48" s="551" t="str">
        <f ca="1"/>
        <v>Clarias gariepinus x Heterobranchus bidorsalis</v>
      </c>
      <c r="AB48" s="551" t="str">
        <f ca="1"/>
        <v>African Sharptooth x African Catfish Hybrid</v>
      </c>
      <c r="AC48" s="551"/>
      <c r="AD48" s="551"/>
      <c r="AE48" s="551"/>
      <c r="AF48" s="551"/>
      <c r="AG48" s="551"/>
      <c r="AH48" s="551"/>
      <c r="AI48" s="551"/>
      <c r="AJ48" s="551"/>
      <c r="AK48" s="551"/>
      <c r="AL48" s="538"/>
      <c r="AM48" s="538"/>
      <c r="AN48" s="538"/>
      <c r="AO48" s="538"/>
      <c r="AP48" s="538"/>
      <c r="AQ48" s="538"/>
      <c r="AR48" s="538"/>
      <c r="AS48" s="538"/>
      <c r="AT48" s="538"/>
      <c r="AU48" s="538"/>
      <c r="AV48" s="538"/>
      <c r="AW48" s="538"/>
      <c r="AX48" s="538"/>
      <c r="AY48" s="538"/>
      <c r="AZ48" s="538"/>
      <c r="BA48" s="538"/>
      <c r="BB48" s="538"/>
      <c r="BC48" s="538"/>
      <c r="BD48" s="538"/>
      <c r="BE48" s="538"/>
      <c r="BF48" s="538"/>
      <c r="BG48" s="538"/>
      <c r="BH48" s="538"/>
      <c r="BI48" s="538"/>
      <c r="BJ48" s="538"/>
      <c r="BK48" s="538"/>
      <c r="BL48" s="538"/>
      <c r="BM48" s="538"/>
      <c r="BN48" s="538"/>
      <c r="BO48" s="538"/>
      <c r="BP48" s="538"/>
      <c r="BQ48" s="538"/>
      <c r="BR48" s="538"/>
      <c r="BS48" s="538"/>
      <c r="BT48" s="538"/>
      <c r="BU48" s="538"/>
      <c r="BV48" s="538"/>
      <c r="BW48" s="538"/>
      <c r="BX48" s="538"/>
      <c r="BY48" s="538"/>
      <c r="BZ48" s="538"/>
      <c r="CA48" s="538"/>
      <c r="CB48" s="538"/>
      <c r="CC48" s="538"/>
      <c r="CD48" s="538"/>
      <c r="CE48" s="538"/>
      <c r="CF48" s="538"/>
      <c r="CG48" s="538"/>
      <c r="CH48" s="538"/>
      <c r="CI48" s="538"/>
      <c r="CJ48" s="538"/>
      <c r="CK48" s="538"/>
      <c r="CL48" s="538"/>
      <c r="CM48" s="538"/>
      <c r="CN48" s="538"/>
      <c r="CO48" s="538"/>
      <c r="CP48" s="538"/>
      <c r="CQ48" s="538"/>
      <c r="CR48" s="538"/>
      <c r="CS48" s="538"/>
      <c r="CT48" s="538"/>
      <c r="CU48" s="538"/>
      <c r="CV48" s="538"/>
      <c r="CW48" s="538"/>
      <c r="CX48" s="538"/>
      <c r="CY48" s="538"/>
      <c r="CZ48" s="538"/>
      <c r="DA48" s="538"/>
    </row>
    <row r="49" spans="1:105" s="5" customFormat="1" x14ac:dyDescent="0.35">
      <c r="A49" s="37"/>
      <c r="T49" s="538"/>
      <c r="U49" s="538"/>
      <c r="V49" s="538"/>
      <c r="W49" s="86"/>
      <c r="X49" s="86"/>
      <c r="Y49" s="86"/>
      <c r="Z49" s="86"/>
      <c r="AA49" s="551" t="str">
        <f ca="1"/>
        <v>Fenneropenaeus indicus</v>
      </c>
      <c r="AB49" s="551" t="str">
        <f ca="1"/>
        <v>Indian Prawn</v>
      </c>
      <c r="AC49" s="551"/>
      <c r="AD49" s="551"/>
      <c r="AE49" s="551"/>
      <c r="AF49" s="551"/>
      <c r="AG49" s="551"/>
      <c r="AH49" s="551"/>
      <c r="AI49" s="551"/>
      <c r="AJ49" s="551"/>
      <c r="AK49" s="551"/>
      <c r="AL49" s="538"/>
      <c r="AM49" s="538"/>
      <c r="AN49" s="538"/>
      <c r="AO49" s="538"/>
      <c r="AP49" s="538"/>
      <c r="AQ49" s="538"/>
      <c r="AR49" s="538"/>
      <c r="AS49" s="538"/>
      <c r="AT49" s="538"/>
      <c r="AU49" s="538"/>
      <c r="AV49" s="538"/>
      <c r="AW49" s="538"/>
      <c r="AX49" s="538"/>
      <c r="AY49" s="538"/>
      <c r="AZ49" s="538"/>
      <c r="BA49" s="538"/>
      <c r="BB49" s="538"/>
      <c r="BC49" s="538"/>
      <c r="BD49" s="538"/>
      <c r="BE49" s="538"/>
      <c r="BF49" s="538"/>
      <c r="BG49" s="538"/>
      <c r="BH49" s="538"/>
      <c r="BI49" s="538"/>
      <c r="BJ49" s="538"/>
      <c r="BK49" s="538"/>
      <c r="BL49" s="538"/>
      <c r="BM49" s="538"/>
      <c r="BN49" s="538"/>
      <c r="BO49" s="538"/>
      <c r="BP49" s="538"/>
      <c r="BQ49" s="538"/>
      <c r="BR49" s="538"/>
      <c r="BS49" s="538"/>
      <c r="BT49" s="538"/>
      <c r="BU49" s="538"/>
      <c r="BV49" s="538"/>
      <c r="BW49" s="538"/>
      <c r="BX49" s="538"/>
      <c r="BY49" s="538"/>
      <c r="BZ49" s="538"/>
      <c r="CA49" s="538"/>
      <c r="CB49" s="538"/>
      <c r="CC49" s="538"/>
      <c r="CD49" s="538"/>
      <c r="CE49" s="538"/>
      <c r="CF49" s="538"/>
      <c r="CG49" s="538"/>
      <c r="CH49" s="538"/>
      <c r="CI49" s="538"/>
      <c r="CJ49" s="538"/>
      <c r="CK49" s="538"/>
      <c r="CL49" s="538"/>
      <c r="CM49" s="538"/>
      <c r="CN49" s="538"/>
      <c r="CO49" s="538"/>
      <c r="CP49" s="538"/>
      <c r="CQ49" s="538"/>
      <c r="CR49" s="538"/>
      <c r="CS49" s="538"/>
      <c r="CT49" s="538"/>
      <c r="CU49" s="538"/>
      <c r="CV49" s="538"/>
      <c r="CW49" s="538"/>
      <c r="CX49" s="538"/>
      <c r="CY49" s="538"/>
      <c r="CZ49" s="538"/>
      <c r="DA49" s="538"/>
    </row>
    <row r="50" spans="1:105" x14ac:dyDescent="0.35">
      <c r="AA50" s="551" t="str">
        <f ca="1"/>
        <v>Haliotis midae</v>
      </c>
      <c r="AB50" s="551" t="str">
        <f ca="1"/>
        <v>South African Abalone</v>
      </c>
    </row>
  </sheetData>
  <sheetProtection sheet="1" objects="1" scenarios="1" selectLockedCells="1"/>
  <mergeCells count="5">
    <mergeCell ref="F2:G2"/>
    <mergeCell ref="M2:O2"/>
    <mergeCell ref="P2:Q2"/>
    <mergeCell ref="B17:K17"/>
    <mergeCell ref="R2:T2"/>
  </mergeCells>
  <phoneticPr fontId="15" type="noConversion"/>
  <dataValidations count="9">
    <dataValidation type="list" allowBlank="1" showInputMessage="1" showErrorMessage="1" sqref="I4:I12" xr:uid="{7A00CD12-A649-4C48-9F35-66B1BB5FC71B}">
      <formula1>gen_improved_pracL</formula1>
    </dataValidation>
    <dataValidation type="list" allowBlank="1" showInputMessage="1" showErrorMessage="1" sqref="E4:E12" xr:uid="{EB7D2BF2-A1DC-415B-99D8-AA47CB97A1DD}">
      <formula1>Times_plus</formula1>
    </dataValidation>
    <dataValidation type="list" allowBlank="1" showInputMessage="1" showErrorMessage="1" sqref="J4:J12 C27:K30" xr:uid="{6E982C1E-964D-4F07-A1FE-4BDC9B9905C3}">
      <formula1>herd_sex</formula1>
    </dataValidation>
    <dataValidation type="list" allowBlank="1" showInputMessage="1" showErrorMessage="1" sqref="K4:K12" xr:uid="{6195A01B-7253-429D-B4B5-65D001563F1C}">
      <formula1>herd_stage</formula1>
    </dataValidation>
    <dataValidation type="list" allowBlank="1" showInputMessage="1" showErrorMessage="1" sqref="L4:L12" xr:uid="{2B5B05AE-0E18-42B0-82D9-0CA80FD27BEF}">
      <formula1>herd_parity</formula1>
    </dataValidation>
    <dataValidation type="list" allowBlank="1" showInputMessage="1" showErrorMessage="1" sqref="O4:O12" xr:uid="{FA82CC6B-D242-4F45-B650-97A33C8A16B3}">
      <formula1>herd_start_age_unit</formula1>
    </dataValidation>
    <dataValidation type="list" allowBlank="1" showInputMessage="1" showErrorMessage="1" sqref="Q4:Q12" xr:uid="{5610D360-8429-4C38-88B7-ACE0475C47E7}">
      <formula1>herd_start_weight_unit</formula1>
    </dataValidation>
    <dataValidation type="list" allowBlank="1" showInputMessage="1" showErrorMessage="1" sqref="T4:T12" xr:uid="{D31C01EC-8C64-4F7C-BF27-6609E3CA0EF7}">
      <formula1>herd_n_unit</formula1>
    </dataValidation>
    <dataValidation type="list" allowBlank="1" showInputMessage="1" showErrorMessage="1" sqref="F4:F12" xr:uid="{4E0EE230-B206-47EE-878F-4771FCBEAB33}">
      <formula1>species_scientific_filtered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8">
        <x14:dataValidation type="list" allowBlank="1" showInputMessage="1" showErrorMessage="1" xr:uid="{81A62D96-15E7-4DC7-A387-C0A837693F5E}">
          <x14:formula1>
            <xm:f>vars_animals!$R$3:$R$300</xm:f>
          </x14:formula1>
          <xm:sqref>D19:D22</xm:sqref>
        </x14:dataValidation>
        <x14:dataValidation type="list" allowBlank="1" showInputMessage="1" showErrorMessage="1" xr:uid="{31587CDC-A958-4573-A092-F838611F3DAF}">
          <x14:formula1>
            <xm:f>vars_animals!$S$3:$S$300</xm:f>
          </x14:formula1>
          <xm:sqref>E19:E22</xm:sqref>
        </x14:dataValidation>
        <x14:dataValidation type="list" allowBlank="1" showInputMessage="1" showErrorMessage="1" xr:uid="{8B7BAC29-744B-4165-9EA3-45A82169034B}">
          <x14:formula1>
            <xm:f>vars_animals!$T$3:$T$300</xm:f>
          </x14:formula1>
          <xm:sqref>F19:F22</xm:sqref>
        </x14:dataValidation>
        <x14:dataValidation type="list" allowBlank="1" showInputMessage="1" showErrorMessage="1" xr:uid="{5C8F4355-8D90-4AE8-8276-5093C809C6C5}">
          <x14:formula1>
            <xm:f>vars_animals!$U$3:$U$300</xm:f>
          </x14:formula1>
          <xm:sqref>G19:G22</xm:sqref>
        </x14:dataValidation>
        <x14:dataValidation type="list" allowBlank="1" showInputMessage="1" showErrorMessage="1" xr:uid="{722C0488-B1DC-4482-9D2F-3C5579A23421}">
          <x14:formula1>
            <xm:f>vars_animals!$V$3:$V$300</xm:f>
          </x14:formula1>
          <xm:sqref>H19:H22</xm:sqref>
        </x14:dataValidation>
        <x14:dataValidation type="list" allowBlank="1" showInputMessage="1" showErrorMessage="1" xr:uid="{C0D1EA4E-D05F-40A1-8044-182528D933B0}">
          <x14:formula1>
            <xm:f>vars_animals!$W$3:$W$300</xm:f>
          </x14:formula1>
          <xm:sqref>I19:I22</xm:sqref>
        </x14:dataValidation>
        <x14:dataValidation type="list" allowBlank="1" showInputMessage="1" showErrorMessage="1" xr:uid="{64B5DF61-4887-45BD-A867-1D3BE20915F4}">
          <x14:formula1>
            <xm:f>vars_animals!$X$3:$X$300</xm:f>
          </x14:formula1>
          <xm:sqref>J19:J22</xm:sqref>
        </x14:dataValidation>
        <x14:dataValidation type="list" allowBlank="1" showInputMessage="1" showErrorMessage="1" xr:uid="{A10FCBBA-C2AC-4EC5-8925-68A73C9CA07F}">
          <x14:formula1>
            <xm:f>vars_animals!$Y$3:$Y$300</xm:f>
          </x14:formula1>
          <xm:sqref>K19:K22</xm:sqref>
        </x14:dataValidation>
        <x14:dataValidation type="list" allowBlank="1" showInputMessage="1" showErrorMessage="1" xr:uid="{B48A9C03-9731-4F16-BDA4-31A82318562B}">
          <x14:formula1>
            <xm:f>vars_animals!$Q$3:$Q$301</xm:f>
          </x14:formula1>
          <xm:sqref>C19:C22</xm:sqref>
        </x14:dataValidation>
        <x14:dataValidation type="list" allowBlank="1" showInputMessage="1" showErrorMessage="1" xr:uid="{25EB7268-86AF-4D39-9E41-601316826A70}">
          <x14:formula1>
            <xm:f>vars_animals!$Q$2:$Q$301</xm:f>
          </x14:formula1>
          <xm:sqref>H4</xm:sqref>
        </x14:dataValidation>
        <x14:dataValidation type="list" allowBlank="1" showInputMessage="1" showErrorMessage="1" xr:uid="{73E20D69-3373-4CD5-B606-8D09914ECAAA}">
          <x14:formula1>
            <xm:f>vars_animals!$R$2:$R$300</xm:f>
          </x14:formula1>
          <xm:sqref>H5</xm:sqref>
        </x14:dataValidation>
        <x14:dataValidation type="list" allowBlank="1" showInputMessage="1" showErrorMessage="1" xr:uid="{56E617B4-17A5-4C5B-AA32-FD8CB321BACD}">
          <x14:formula1>
            <xm:f>vars_animals!$S$2:$S$300</xm:f>
          </x14:formula1>
          <xm:sqref>H6</xm:sqref>
        </x14:dataValidation>
        <x14:dataValidation type="list" allowBlank="1" showInputMessage="1" showErrorMessage="1" xr:uid="{B56A6235-ABD4-44F9-9FFE-F966823FF774}">
          <x14:formula1>
            <xm:f>vars_animals!$T$2:$T$300</xm:f>
          </x14:formula1>
          <xm:sqref>H7</xm:sqref>
        </x14:dataValidation>
        <x14:dataValidation type="list" allowBlank="1" showInputMessage="1" showErrorMessage="1" xr:uid="{0B53F221-2519-40E6-9611-AF6FEFA92950}">
          <x14:formula1>
            <xm:f>vars_animals!$U$2:$U$300</xm:f>
          </x14:formula1>
          <xm:sqref>H8</xm:sqref>
        </x14:dataValidation>
        <x14:dataValidation type="list" allowBlank="1" showInputMessage="1" showErrorMessage="1" xr:uid="{3105AD90-8A7C-4E02-9EF5-2FCCF4CCD230}">
          <x14:formula1>
            <xm:f>vars_animals!$V$2:$V$300</xm:f>
          </x14:formula1>
          <xm:sqref>H9</xm:sqref>
        </x14:dataValidation>
        <x14:dataValidation type="list" allowBlank="1" showInputMessage="1" showErrorMessage="1" xr:uid="{735B939D-A88D-4200-BDD4-AE5E57E2CF87}">
          <x14:formula1>
            <xm:f>vars_animals!$W$2:$W$300</xm:f>
          </x14:formula1>
          <xm:sqref>H10</xm:sqref>
        </x14:dataValidation>
        <x14:dataValidation type="list" allowBlank="1" showInputMessage="1" showErrorMessage="1" xr:uid="{A0E99CCC-F3C1-4295-A20C-E98935FD444E}">
          <x14:formula1>
            <xm:f>vars_animals!$X$2:$X$300</xm:f>
          </x14:formula1>
          <xm:sqref>H11</xm:sqref>
        </x14:dataValidation>
        <x14:dataValidation type="list" allowBlank="1" showInputMessage="1" showErrorMessage="1" xr:uid="{F3281745-FEA5-4922-84B5-069B6683351C}">
          <x14:formula1>
            <xm:f>vars_animals!$Y$2:$Y$300</xm:f>
          </x14:formula1>
          <xm:sqref>H12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D0209-8D66-4AB6-A667-F56BA0F756A6}">
  <sheetPr codeName="Sheet53"/>
  <dimension ref="A1:Y405"/>
  <sheetViews>
    <sheetView workbookViewId="0">
      <selection activeCell="R2" sqref="R2"/>
    </sheetView>
  </sheetViews>
  <sheetFormatPr defaultRowHeight="14.5" x14ac:dyDescent="0.35"/>
  <cols>
    <col min="1" max="1" width="8.7265625" bestFit="1" customWidth="1"/>
    <col min="2" max="2" width="11.54296875" bestFit="1" customWidth="1"/>
    <col min="3" max="3" width="79.1796875" bestFit="1" customWidth="1"/>
    <col min="4" max="4" width="19.7265625" hidden="1" customWidth="1"/>
    <col min="5" max="5" width="14.453125" hidden="1" customWidth="1"/>
    <col min="6" max="6" width="9.36328125" hidden="1" customWidth="1"/>
    <col min="7" max="7" width="27.90625" hidden="1" customWidth="1"/>
    <col min="8" max="8" width="9.08984375" hidden="1" customWidth="1"/>
    <col min="9" max="9" width="43.453125" hidden="1" customWidth="1"/>
    <col min="10" max="10" width="13.453125" hidden="1" customWidth="1"/>
    <col min="11" max="11" width="50.453125" hidden="1" customWidth="1"/>
    <col min="12" max="12" width="12.36328125" hidden="1" customWidth="1"/>
    <col min="13" max="13" width="80.7265625" hidden="1" customWidth="1"/>
    <col min="14" max="14" width="22.6328125" hidden="1" customWidth="1"/>
    <col min="15" max="15" width="15.54296875" hidden="1" customWidth="1"/>
    <col min="17" max="25" width="8.7265625" style="3"/>
  </cols>
  <sheetData>
    <row r="1" spans="1:25" x14ac:dyDescent="0.35">
      <c r="A1" t="s">
        <v>13955</v>
      </c>
      <c r="B1" t="s">
        <v>1549</v>
      </c>
      <c r="C1" t="s">
        <v>1550</v>
      </c>
      <c r="D1" t="s">
        <v>4778</v>
      </c>
      <c r="E1" t="s">
        <v>4780</v>
      </c>
      <c r="F1" t="s">
        <v>13956</v>
      </c>
      <c r="G1" t="s">
        <v>4784</v>
      </c>
      <c r="H1" t="s">
        <v>1555</v>
      </c>
      <c r="I1" t="s">
        <v>1556</v>
      </c>
      <c r="J1" t="s">
        <v>1557</v>
      </c>
      <c r="K1" t="s">
        <v>1558</v>
      </c>
      <c r="L1" t="s">
        <v>1559</v>
      </c>
      <c r="M1" t="s">
        <v>13957</v>
      </c>
      <c r="N1" t="s">
        <v>13958</v>
      </c>
      <c r="O1" t="s">
        <v>13959</v>
      </c>
      <c r="Q1" s="2" t="s">
        <v>14445</v>
      </c>
      <c r="R1" s="2" t="s">
        <v>14445</v>
      </c>
      <c r="S1" s="2" t="s">
        <v>14445</v>
      </c>
      <c r="T1" s="2" t="s">
        <v>14445</v>
      </c>
      <c r="U1" s="2" t="s">
        <v>14445</v>
      </c>
      <c r="V1" s="2" t="s">
        <v>14445</v>
      </c>
      <c r="W1" s="2" t="s">
        <v>14445</v>
      </c>
      <c r="X1" s="2" t="s">
        <v>14445</v>
      </c>
      <c r="Y1" s="2" t="s">
        <v>14445</v>
      </c>
    </row>
    <row r="2" spans="1:25" x14ac:dyDescent="0.35">
      <c r="A2" t="s">
        <v>13960</v>
      </c>
      <c r="B2" t="s">
        <v>1079</v>
      </c>
      <c r="C2" t="s">
        <v>13961</v>
      </c>
      <c r="D2" t="s">
        <v>637</v>
      </c>
      <c r="E2" t="s">
        <v>637</v>
      </c>
      <c r="F2" t="s">
        <v>3625</v>
      </c>
      <c r="G2" t="s">
        <v>3626</v>
      </c>
      <c r="H2" t="s">
        <v>637</v>
      </c>
      <c r="I2" t="s">
        <v>637</v>
      </c>
      <c r="J2" t="s">
        <v>637</v>
      </c>
      <c r="K2" t="s">
        <v>637</v>
      </c>
      <c r="L2" t="s">
        <v>637</v>
      </c>
      <c r="M2" t="s">
        <v>13962</v>
      </c>
      <c r="N2" t="s">
        <v>637</v>
      </c>
      <c r="O2" t="s">
        <v>637</v>
      </c>
      <c r="Q2" s="3" t="str" cm="1">
        <f t="array" ref="Q2">TRANSPOSE('Herd or Group'!$C$31)</f>
        <v/>
      </c>
      <c r="R2" s="3" t="str" cm="1">
        <f t="array" ref="R2">TRANSPOSE('Herd or Group'!$D$31)</f>
        <v/>
      </c>
      <c r="S2" s="3" t="str" cm="1">
        <f t="array" ref="S2">TRANSPOSE('Herd or Group'!$E$31)</f>
        <v/>
      </c>
      <c r="T2" s="3" t="str" cm="1">
        <f t="array" ref="T2">TRANSPOSE('Herd or Group'!$F$31)</f>
        <v/>
      </c>
      <c r="U2" s="3" t="str" cm="1">
        <f t="array" ref="U2">TRANSPOSE('Herd or Group'!$G$31)</f>
        <v/>
      </c>
      <c r="V2" s="3" t="str" cm="1">
        <f t="array" ref="V2">TRANSPOSE('Herd or Group'!$H$31)</f>
        <v/>
      </c>
      <c r="W2" s="3" t="str" cm="1">
        <f t="array" ref="W2">TRANSPOSE('Herd or Group'!$I$31)</f>
        <v/>
      </c>
      <c r="X2" s="3" t="str" cm="1">
        <f t="array" ref="X2">TRANSPOSE('Herd or Group'!$J$31)</f>
        <v/>
      </c>
      <c r="Y2" s="3" t="str" cm="1">
        <f t="array" ref="Y2">TRANSPOSE('Herd or Group'!$K$31)</f>
        <v/>
      </c>
    </row>
    <row r="3" spans="1:25" x14ac:dyDescent="0.35">
      <c r="A3">
        <v>3</v>
      </c>
      <c r="B3" t="s">
        <v>1079</v>
      </c>
      <c r="C3" t="s">
        <v>13963</v>
      </c>
      <c r="D3" t="s">
        <v>637</v>
      </c>
      <c r="E3" t="s">
        <v>637</v>
      </c>
      <c r="F3" t="s">
        <v>3625</v>
      </c>
      <c r="G3" t="s">
        <v>3626</v>
      </c>
      <c r="H3" t="s">
        <v>637</v>
      </c>
      <c r="I3" t="s">
        <v>637</v>
      </c>
      <c r="J3" t="s">
        <v>637</v>
      </c>
      <c r="K3" t="s">
        <v>637</v>
      </c>
      <c r="L3" t="s">
        <v>637</v>
      </c>
      <c r="M3" t="s">
        <v>13963</v>
      </c>
      <c r="N3" t="s">
        <v>637</v>
      </c>
      <c r="O3" t="s">
        <v>637</v>
      </c>
      <c r="Q3" s="3" cm="1">
        <f t="array" ref="Q3">IFERROR(_xlfn._xlws.SORT(_xlfn.UNIQUE(_xlfn._xlws.FILTER(V.Var, V.Product = 'Herd or Group'!G4))), "Not Found")</f>
        <v>0</v>
      </c>
      <c r="R3" s="3" cm="1">
        <f t="array" ref="R3">IFERROR(_xlfn._xlws.SORT(_xlfn.UNIQUE(_xlfn._xlws.FILTER(V.Var, V.Product = 'Herd or Group'!G5))), "Not Found")</f>
        <v>0</v>
      </c>
      <c r="S3" s="3" cm="1">
        <f t="array" ref="S3">IFERROR(_xlfn._xlws.SORT(_xlfn.UNIQUE(_xlfn._xlws.FILTER(V.Var, V.Product = 'Herd or Group'!G6))), "Not Found")</f>
        <v>0</v>
      </c>
      <c r="T3" s="3" cm="1">
        <f t="array" ref="T3">IFERROR(_xlfn._xlws.SORT(_xlfn.UNIQUE(_xlfn._xlws.FILTER(V.Var, V.Product = 'Herd or Group'!G7))), "Not Found")</f>
        <v>0</v>
      </c>
      <c r="U3" s="3" cm="1">
        <f t="array" ref="U3">IFERROR(_xlfn._xlws.SORT(_xlfn.UNIQUE(_xlfn._xlws.FILTER(V.Var, V.Product = 'Herd or Group'!G8))), "Not Found")</f>
        <v>0</v>
      </c>
      <c r="V3" s="3" cm="1">
        <f t="array" ref="V3">IFERROR(_xlfn._xlws.SORT(_xlfn.UNIQUE(_xlfn._xlws.FILTER(V.Var, V.Product = 'Herd or Group'!G9))), "Not Found")</f>
        <v>0</v>
      </c>
      <c r="W3" s="3" cm="1">
        <f t="array" ref="W3">IFERROR(_xlfn._xlws.SORT(_xlfn.UNIQUE(_xlfn._xlws.FILTER(V.Var, V.Product = 'Herd or Group'!G10))), "Not Found")</f>
        <v>0</v>
      </c>
      <c r="X3" s="3" cm="1">
        <f t="array" ref="X3">IFERROR(_xlfn._xlws.SORT(_xlfn.UNIQUE(_xlfn._xlws.FILTER(V.Var, V.Product = 'Herd or Group'!G11))), "Not Found")</f>
        <v>0</v>
      </c>
      <c r="Y3" s="3" cm="1">
        <f t="array" ref="Y3">IFERROR(_xlfn._xlws.SORT(_xlfn.UNIQUE(_xlfn._xlws.FILTER(V.Var, V.Product = 'Herd or Group'!G12))), "Not Found")</f>
        <v>0</v>
      </c>
    </row>
    <row r="4" spans="1:25" x14ac:dyDescent="0.35">
      <c r="A4" t="s">
        <v>13960</v>
      </c>
      <c r="B4" t="s">
        <v>10466</v>
      </c>
      <c r="C4" t="s">
        <v>13964</v>
      </c>
      <c r="D4" t="s">
        <v>637</v>
      </c>
      <c r="E4" t="s">
        <v>637</v>
      </c>
      <c r="F4" t="s">
        <v>3625</v>
      </c>
      <c r="G4" t="s">
        <v>3626</v>
      </c>
      <c r="H4" t="s">
        <v>637</v>
      </c>
      <c r="I4" t="s">
        <v>637</v>
      </c>
      <c r="J4" t="s">
        <v>637</v>
      </c>
      <c r="K4" t="s">
        <v>637</v>
      </c>
      <c r="L4" t="s">
        <v>637</v>
      </c>
      <c r="M4" t="s">
        <v>13965</v>
      </c>
      <c r="N4" t="s">
        <v>637</v>
      </c>
      <c r="O4" t="s">
        <v>637</v>
      </c>
    </row>
    <row r="5" spans="1:25" x14ac:dyDescent="0.35">
      <c r="A5" t="s">
        <v>13966</v>
      </c>
      <c r="B5" t="s">
        <v>10466</v>
      </c>
      <c r="C5" t="s">
        <v>13967</v>
      </c>
      <c r="D5" t="s">
        <v>637</v>
      </c>
      <c r="E5" t="s">
        <v>637</v>
      </c>
      <c r="F5" t="s">
        <v>886</v>
      </c>
      <c r="G5" t="s">
        <v>3601</v>
      </c>
      <c r="H5" t="s">
        <v>637</v>
      </c>
      <c r="I5" t="s">
        <v>637</v>
      </c>
      <c r="J5" t="s">
        <v>637</v>
      </c>
      <c r="K5" t="s">
        <v>637</v>
      </c>
      <c r="L5" t="s">
        <v>637</v>
      </c>
      <c r="M5" t="s">
        <v>13968</v>
      </c>
      <c r="N5" t="s">
        <v>637</v>
      </c>
      <c r="O5" t="s">
        <v>637</v>
      </c>
    </row>
    <row r="6" spans="1:25" x14ac:dyDescent="0.35">
      <c r="A6">
        <v>3</v>
      </c>
      <c r="B6" t="s">
        <v>10466</v>
      </c>
      <c r="C6" t="s">
        <v>13969</v>
      </c>
      <c r="D6" t="s">
        <v>637</v>
      </c>
      <c r="E6" t="s">
        <v>637</v>
      </c>
      <c r="F6" t="s">
        <v>3625</v>
      </c>
      <c r="G6" t="s">
        <v>3626</v>
      </c>
      <c r="H6" t="s">
        <v>637</v>
      </c>
      <c r="I6" t="s">
        <v>637</v>
      </c>
      <c r="J6" t="s">
        <v>637</v>
      </c>
      <c r="K6" t="s">
        <v>637</v>
      </c>
      <c r="L6" t="s">
        <v>637</v>
      </c>
      <c r="M6" t="s">
        <v>13969</v>
      </c>
      <c r="N6" t="s">
        <v>637</v>
      </c>
      <c r="O6" t="s">
        <v>637</v>
      </c>
    </row>
    <row r="7" spans="1:25" x14ac:dyDescent="0.35">
      <c r="A7">
        <v>3</v>
      </c>
      <c r="B7" t="s">
        <v>10466</v>
      </c>
      <c r="C7" t="s">
        <v>13970</v>
      </c>
      <c r="D7" t="s">
        <v>637</v>
      </c>
      <c r="E7" t="s">
        <v>637</v>
      </c>
      <c r="F7" t="s">
        <v>3625</v>
      </c>
      <c r="G7" t="s">
        <v>3626</v>
      </c>
      <c r="H7" t="s">
        <v>637</v>
      </c>
      <c r="I7" t="s">
        <v>637</v>
      </c>
      <c r="J7" t="s">
        <v>637</v>
      </c>
      <c r="K7" t="s">
        <v>637</v>
      </c>
      <c r="L7" t="s">
        <v>637</v>
      </c>
      <c r="M7" t="s">
        <v>13971</v>
      </c>
      <c r="N7" t="s">
        <v>637</v>
      </c>
      <c r="O7" t="s">
        <v>637</v>
      </c>
    </row>
    <row r="8" spans="1:25" x14ac:dyDescent="0.35">
      <c r="A8" t="s">
        <v>13966</v>
      </c>
      <c r="B8" t="s">
        <v>10466</v>
      </c>
      <c r="C8" t="s">
        <v>13972</v>
      </c>
      <c r="D8" t="s">
        <v>637</v>
      </c>
      <c r="E8" t="s">
        <v>637</v>
      </c>
      <c r="F8" t="s">
        <v>886</v>
      </c>
      <c r="G8" t="s">
        <v>3601</v>
      </c>
      <c r="H8" t="s">
        <v>637</v>
      </c>
      <c r="I8" t="s">
        <v>637</v>
      </c>
      <c r="J8" t="s">
        <v>637</v>
      </c>
      <c r="K8" t="s">
        <v>637</v>
      </c>
      <c r="L8" t="s">
        <v>637</v>
      </c>
      <c r="M8" t="s">
        <v>13973</v>
      </c>
      <c r="N8" t="s">
        <v>637</v>
      </c>
      <c r="O8" t="s">
        <v>637</v>
      </c>
    </row>
    <row r="9" spans="1:25" x14ac:dyDescent="0.35">
      <c r="A9" t="s">
        <v>13966</v>
      </c>
      <c r="B9" t="s">
        <v>10466</v>
      </c>
      <c r="C9" t="s">
        <v>13974</v>
      </c>
      <c r="D9" t="s">
        <v>637</v>
      </c>
      <c r="E9" t="s">
        <v>637</v>
      </c>
      <c r="F9" t="s">
        <v>886</v>
      </c>
      <c r="G9" t="s">
        <v>3601</v>
      </c>
      <c r="H9" t="s">
        <v>637</v>
      </c>
      <c r="I9" t="s">
        <v>637</v>
      </c>
      <c r="J9" t="s">
        <v>637</v>
      </c>
      <c r="K9" t="s">
        <v>637</v>
      </c>
      <c r="L9" t="s">
        <v>637</v>
      </c>
      <c r="M9" t="s">
        <v>13975</v>
      </c>
      <c r="N9" t="s">
        <v>637</v>
      </c>
      <c r="O9" t="s">
        <v>637</v>
      </c>
    </row>
    <row r="10" spans="1:25" x14ac:dyDescent="0.35">
      <c r="A10" t="s">
        <v>13966</v>
      </c>
      <c r="B10" t="s">
        <v>10466</v>
      </c>
      <c r="C10" t="s">
        <v>13976</v>
      </c>
      <c r="D10" t="s">
        <v>637</v>
      </c>
      <c r="E10" t="s">
        <v>637</v>
      </c>
      <c r="F10" t="s">
        <v>886</v>
      </c>
      <c r="G10" t="s">
        <v>3601</v>
      </c>
      <c r="H10" t="s">
        <v>637</v>
      </c>
      <c r="I10" t="s">
        <v>637</v>
      </c>
      <c r="J10" t="s">
        <v>637</v>
      </c>
      <c r="K10" t="s">
        <v>637</v>
      </c>
      <c r="L10" t="s">
        <v>637</v>
      </c>
      <c r="M10" t="s">
        <v>13977</v>
      </c>
      <c r="N10" t="s">
        <v>637</v>
      </c>
      <c r="O10" t="s">
        <v>637</v>
      </c>
    </row>
    <row r="11" spans="1:25" x14ac:dyDescent="0.35">
      <c r="A11" t="s">
        <v>13966</v>
      </c>
      <c r="B11" t="s">
        <v>10466</v>
      </c>
      <c r="C11" t="s">
        <v>13978</v>
      </c>
      <c r="D11" t="s">
        <v>637</v>
      </c>
      <c r="E11" t="s">
        <v>637</v>
      </c>
      <c r="F11" t="s">
        <v>886</v>
      </c>
      <c r="G11" t="s">
        <v>3601</v>
      </c>
      <c r="H11" t="s">
        <v>637</v>
      </c>
      <c r="I11" t="s">
        <v>637</v>
      </c>
      <c r="J11" t="s">
        <v>637</v>
      </c>
      <c r="K11" t="s">
        <v>637</v>
      </c>
      <c r="L11" t="s">
        <v>637</v>
      </c>
      <c r="M11" t="s">
        <v>13979</v>
      </c>
      <c r="N11" t="s">
        <v>637</v>
      </c>
      <c r="O11" t="s">
        <v>637</v>
      </c>
    </row>
    <row r="12" spans="1:25" x14ac:dyDescent="0.35">
      <c r="A12" t="s">
        <v>13966</v>
      </c>
      <c r="B12" t="s">
        <v>10466</v>
      </c>
      <c r="C12" t="s">
        <v>13980</v>
      </c>
      <c r="D12" t="s">
        <v>637</v>
      </c>
      <c r="E12" t="s">
        <v>637</v>
      </c>
      <c r="F12" t="s">
        <v>886</v>
      </c>
      <c r="G12" t="s">
        <v>3601</v>
      </c>
      <c r="H12" t="s">
        <v>637</v>
      </c>
      <c r="I12" t="s">
        <v>637</v>
      </c>
      <c r="J12" t="s">
        <v>637</v>
      </c>
      <c r="K12" t="s">
        <v>637</v>
      </c>
      <c r="L12" t="s">
        <v>637</v>
      </c>
      <c r="M12" t="s">
        <v>13981</v>
      </c>
      <c r="N12" t="s">
        <v>637</v>
      </c>
      <c r="O12" t="s">
        <v>637</v>
      </c>
    </row>
    <row r="13" spans="1:25" x14ac:dyDescent="0.35">
      <c r="A13" t="s">
        <v>13966</v>
      </c>
      <c r="B13" t="s">
        <v>10466</v>
      </c>
      <c r="C13" t="s">
        <v>13982</v>
      </c>
      <c r="D13" t="s">
        <v>637</v>
      </c>
      <c r="E13" t="s">
        <v>637</v>
      </c>
      <c r="F13" t="s">
        <v>3625</v>
      </c>
      <c r="G13" t="s">
        <v>3626</v>
      </c>
      <c r="H13" t="s">
        <v>637</v>
      </c>
      <c r="I13" t="s">
        <v>637</v>
      </c>
      <c r="J13" t="s">
        <v>637</v>
      </c>
      <c r="K13" t="s">
        <v>637</v>
      </c>
      <c r="L13" t="s">
        <v>637</v>
      </c>
      <c r="M13" t="s">
        <v>13982</v>
      </c>
      <c r="N13" t="s">
        <v>637</v>
      </c>
      <c r="O13" t="s">
        <v>637</v>
      </c>
    </row>
    <row r="14" spans="1:25" x14ac:dyDescent="0.35">
      <c r="A14" t="s">
        <v>13960</v>
      </c>
      <c r="B14" t="s">
        <v>10466</v>
      </c>
      <c r="C14" t="s">
        <v>13983</v>
      </c>
      <c r="D14" t="s">
        <v>637</v>
      </c>
      <c r="E14" t="s">
        <v>637</v>
      </c>
      <c r="F14" t="s">
        <v>3625</v>
      </c>
      <c r="G14" t="s">
        <v>3626</v>
      </c>
      <c r="H14" t="s">
        <v>637</v>
      </c>
      <c r="I14" t="s">
        <v>637</v>
      </c>
      <c r="J14" t="s">
        <v>637</v>
      </c>
      <c r="K14" t="s">
        <v>637</v>
      </c>
      <c r="L14" t="s">
        <v>637</v>
      </c>
      <c r="M14" t="s">
        <v>13983</v>
      </c>
      <c r="N14" t="s">
        <v>637</v>
      </c>
      <c r="O14" t="s">
        <v>637</v>
      </c>
    </row>
    <row r="15" spans="1:25" x14ac:dyDescent="0.35">
      <c r="A15" t="s">
        <v>13966</v>
      </c>
      <c r="B15" t="s">
        <v>10466</v>
      </c>
      <c r="C15" t="s">
        <v>13984</v>
      </c>
      <c r="D15" t="s">
        <v>637</v>
      </c>
      <c r="E15" t="s">
        <v>637</v>
      </c>
      <c r="F15" t="s">
        <v>886</v>
      </c>
      <c r="G15" t="s">
        <v>3601</v>
      </c>
      <c r="H15" t="s">
        <v>637</v>
      </c>
      <c r="I15" t="s">
        <v>637</v>
      </c>
      <c r="J15" t="s">
        <v>637</v>
      </c>
      <c r="K15" t="s">
        <v>637</v>
      </c>
      <c r="L15" t="s">
        <v>637</v>
      </c>
      <c r="M15" t="s">
        <v>13985</v>
      </c>
      <c r="N15" t="s">
        <v>637</v>
      </c>
      <c r="O15" t="s">
        <v>637</v>
      </c>
    </row>
    <row r="16" spans="1:25" x14ac:dyDescent="0.35">
      <c r="A16" t="s">
        <v>13966</v>
      </c>
      <c r="B16" t="s">
        <v>10466</v>
      </c>
      <c r="C16" t="s">
        <v>13986</v>
      </c>
      <c r="D16" t="s">
        <v>637</v>
      </c>
      <c r="E16" t="s">
        <v>637</v>
      </c>
      <c r="F16" t="s">
        <v>886</v>
      </c>
      <c r="G16" t="s">
        <v>3601</v>
      </c>
      <c r="H16" t="s">
        <v>637</v>
      </c>
      <c r="I16" t="s">
        <v>637</v>
      </c>
      <c r="J16" t="s">
        <v>637</v>
      </c>
      <c r="K16" t="s">
        <v>637</v>
      </c>
      <c r="L16" t="s">
        <v>637</v>
      </c>
      <c r="M16" t="s">
        <v>13987</v>
      </c>
      <c r="N16" t="s">
        <v>637</v>
      </c>
      <c r="O16" t="s">
        <v>637</v>
      </c>
    </row>
    <row r="17" spans="1:15" x14ac:dyDescent="0.35">
      <c r="A17" t="s">
        <v>13966</v>
      </c>
      <c r="B17" t="s">
        <v>10466</v>
      </c>
      <c r="C17" t="s">
        <v>13988</v>
      </c>
      <c r="D17" t="s">
        <v>637</v>
      </c>
      <c r="E17" t="s">
        <v>637</v>
      </c>
      <c r="F17" t="s">
        <v>886</v>
      </c>
      <c r="G17" t="s">
        <v>3601</v>
      </c>
      <c r="H17" t="s">
        <v>637</v>
      </c>
      <c r="I17" t="s">
        <v>637</v>
      </c>
      <c r="J17" t="s">
        <v>637</v>
      </c>
      <c r="K17" t="s">
        <v>637</v>
      </c>
      <c r="L17" t="s">
        <v>637</v>
      </c>
      <c r="M17" t="s">
        <v>13989</v>
      </c>
      <c r="N17" t="s">
        <v>637</v>
      </c>
      <c r="O17" t="s">
        <v>637</v>
      </c>
    </row>
    <row r="18" spans="1:15" x14ac:dyDescent="0.35">
      <c r="A18" t="s">
        <v>13966</v>
      </c>
      <c r="B18" t="s">
        <v>10466</v>
      </c>
      <c r="C18" t="s">
        <v>13990</v>
      </c>
      <c r="D18" t="s">
        <v>637</v>
      </c>
      <c r="E18" t="s">
        <v>637</v>
      </c>
      <c r="F18" t="s">
        <v>3625</v>
      </c>
      <c r="G18" t="s">
        <v>3626</v>
      </c>
      <c r="H18" t="s">
        <v>637</v>
      </c>
      <c r="I18" t="s">
        <v>637</v>
      </c>
      <c r="J18" t="s">
        <v>637</v>
      </c>
      <c r="K18" t="s">
        <v>637</v>
      </c>
      <c r="L18" t="s">
        <v>637</v>
      </c>
      <c r="M18" t="s">
        <v>13991</v>
      </c>
      <c r="N18" t="s">
        <v>637</v>
      </c>
      <c r="O18" t="s">
        <v>637</v>
      </c>
    </row>
    <row r="19" spans="1:15" x14ac:dyDescent="0.35">
      <c r="A19" t="s">
        <v>13966</v>
      </c>
      <c r="B19" t="s">
        <v>10466</v>
      </c>
      <c r="C19" t="s">
        <v>13992</v>
      </c>
      <c r="D19" t="s">
        <v>637</v>
      </c>
      <c r="E19" t="s">
        <v>637</v>
      </c>
      <c r="F19" t="s">
        <v>886</v>
      </c>
      <c r="G19" t="s">
        <v>3601</v>
      </c>
      <c r="H19" t="s">
        <v>637</v>
      </c>
      <c r="I19" t="s">
        <v>637</v>
      </c>
      <c r="J19" t="s">
        <v>637</v>
      </c>
      <c r="K19" t="s">
        <v>637</v>
      </c>
      <c r="L19" t="s">
        <v>637</v>
      </c>
      <c r="M19" t="s">
        <v>13993</v>
      </c>
      <c r="N19" t="s">
        <v>637</v>
      </c>
      <c r="O19" t="s">
        <v>637</v>
      </c>
    </row>
    <row r="20" spans="1:15" x14ac:dyDescent="0.35">
      <c r="A20" t="s">
        <v>13966</v>
      </c>
      <c r="B20" t="s">
        <v>10466</v>
      </c>
      <c r="C20" t="s">
        <v>13994</v>
      </c>
      <c r="D20" t="s">
        <v>637</v>
      </c>
      <c r="E20" t="s">
        <v>637</v>
      </c>
      <c r="F20" t="s">
        <v>3625</v>
      </c>
      <c r="G20" t="s">
        <v>3626</v>
      </c>
      <c r="H20" t="s">
        <v>637</v>
      </c>
      <c r="I20" t="s">
        <v>637</v>
      </c>
      <c r="J20" t="s">
        <v>637</v>
      </c>
      <c r="K20" t="s">
        <v>637</v>
      </c>
      <c r="L20" t="s">
        <v>637</v>
      </c>
      <c r="M20" t="s">
        <v>13994</v>
      </c>
      <c r="N20" t="s">
        <v>637</v>
      </c>
      <c r="O20" t="s">
        <v>637</v>
      </c>
    </row>
    <row r="21" spans="1:15" x14ac:dyDescent="0.35">
      <c r="A21">
        <v>3</v>
      </c>
      <c r="B21" t="s">
        <v>10466</v>
      </c>
      <c r="C21" t="s">
        <v>13995</v>
      </c>
      <c r="D21" t="s">
        <v>637</v>
      </c>
      <c r="E21" t="s">
        <v>637</v>
      </c>
      <c r="F21" t="s">
        <v>3625</v>
      </c>
      <c r="G21" t="s">
        <v>3626</v>
      </c>
      <c r="H21" t="s">
        <v>637</v>
      </c>
      <c r="I21" t="s">
        <v>637</v>
      </c>
      <c r="J21" t="s">
        <v>637</v>
      </c>
      <c r="K21" t="s">
        <v>637</v>
      </c>
      <c r="L21" t="s">
        <v>637</v>
      </c>
      <c r="M21" t="s">
        <v>13994</v>
      </c>
      <c r="N21" t="s">
        <v>637</v>
      </c>
      <c r="O21" t="s">
        <v>637</v>
      </c>
    </row>
    <row r="22" spans="1:15" x14ac:dyDescent="0.35">
      <c r="A22">
        <v>3</v>
      </c>
      <c r="B22" t="s">
        <v>10466</v>
      </c>
      <c r="C22" t="s">
        <v>10475</v>
      </c>
      <c r="D22" t="s">
        <v>10475</v>
      </c>
      <c r="M22" t="s">
        <v>637</v>
      </c>
    </row>
    <row r="23" spans="1:15" x14ac:dyDescent="0.35">
      <c r="A23" t="s">
        <v>13966</v>
      </c>
      <c r="B23" t="s">
        <v>10466</v>
      </c>
      <c r="C23" t="s">
        <v>13996</v>
      </c>
      <c r="D23" t="s">
        <v>637</v>
      </c>
      <c r="E23" t="s">
        <v>637</v>
      </c>
      <c r="F23" t="s">
        <v>886</v>
      </c>
      <c r="G23" t="s">
        <v>3601</v>
      </c>
      <c r="H23" t="s">
        <v>637</v>
      </c>
      <c r="I23" t="s">
        <v>637</v>
      </c>
      <c r="J23" t="s">
        <v>637</v>
      </c>
      <c r="K23" t="s">
        <v>637</v>
      </c>
      <c r="L23" t="s">
        <v>637</v>
      </c>
      <c r="M23" t="s">
        <v>13997</v>
      </c>
      <c r="N23" t="s">
        <v>637</v>
      </c>
      <c r="O23" t="s">
        <v>637</v>
      </c>
    </row>
    <row r="24" spans="1:15" x14ac:dyDescent="0.35">
      <c r="A24">
        <v>3</v>
      </c>
      <c r="B24" t="s">
        <v>10466</v>
      </c>
      <c r="C24" t="s">
        <v>10481</v>
      </c>
      <c r="D24" t="s">
        <v>10481</v>
      </c>
      <c r="M24" t="s">
        <v>637</v>
      </c>
    </row>
    <row r="25" spans="1:15" x14ac:dyDescent="0.35">
      <c r="A25" t="s">
        <v>13966</v>
      </c>
      <c r="B25" t="s">
        <v>10466</v>
      </c>
      <c r="C25" t="s">
        <v>10469</v>
      </c>
      <c r="D25" t="s">
        <v>637</v>
      </c>
      <c r="E25" t="s">
        <v>637</v>
      </c>
      <c r="F25" t="s">
        <v>3625</v>
      </c>
      <c r="G25" t="s">
        <v>3626</v>
      </c>
      <c r="H25" t="s">
        <v>637</v>
      </c>
      <c r="I25" t="s">
        <v>637</v>
      </c>
      <c r="J25" t="s">
        <v>637</v>
      </c>
      <c r="K25" t="s">
        <v>637</v>
      </c>
      <c r="L25" t="s">
        <v>637</v>
      </c>
      <c r="M25" t="s">
        <v>13998</v>
      </c>
      <c r="N25" t="s">
        <v>637</v>
      </c>
      <c r="O25" t="s">
        <v>637</v>
      </c>
    </row>
    <row r="26" spans="1:15" x14ac:dyDescent="0.35">
      <c r="A26" t="s">
        <v>13966</v>
      </c>
      <c r="B26" t="s">
        <v>10466</v>
      </c>
      <c r="C26" t="s">
        <v>13999</v>
      </c>
      <c r="D26" t="s">
        <v>637</v>
      </c>
      <c r="E26" t="s">
        <v>637</v>
      </c>
      <c r="F26" t="s">
        <v>886</v>
      </c>
      <c r="G26" t="s">
        <v>3601</v>
      </c>
      <c r="H26" t="s">
        <v>637</v>
      </c>
      <c r="I26" t="s">
        <v>637</v>
      </c>
      <c r="J26" t="s">
        <v>637</v>
      </c>
      <c r="K26" t="s">
        <v>637</v>
      </c>
      <c r="L26" t="s">
        <v>637</v>
      </c>
      <c r="M26" t="s">
        <v>14000</v>
      </c>
      <c r="N26" t="s">
        <v>637</v>
      </c>
      <c r="O26" t="s">
        <v>637</v>
      </c>
    </row>
    <row r="27" spans="1:15" x14ac:dyDescent="0.35">
      <c r="A27" t="s">
        <v>13966</v>
      </c>
      <c r="B27" t="s">
        <v>10466</v>
      </c>
      <c r="C27" t="s">
        <v>14001</v>
      </c>
      <c r="D27" t="s">
        <v>637</v>
      </c>
      <c r="E27" t="s">
        <v>637</v>
      </c>
      <c r="F27" t="s">
        <v>886</v>
      </c>
      <c r="G27" t="s">
        <v>3601</v>
      </c>
      <c r="H27" t="s">
        <v>637</v>
      </c>
      <c r="I27" t="s">
        <v>637</v>
      </c>
      <c r="J27" t="s">
        <v>637</v>
      </c>
      <c r="K27" t="s">
        <v>637</v>
      </c>
      <c r="L27" t="s">
        <v>637</v>
      </c>
      <c r="M27" t="s">
        <v>14002</v>
      </c>
      <c r="N27" t="s">
        <v>637</v>
      </c>
      <c r="O27" t="s">
        <v>637</v>
      </c>
    </row>
    <row r="28" spans="1:15" x14ac:dyDescent="0.35">
      <c r="A28" t="s">
        <v>13966</v>
      </c>
      <c r="B28" t="s">
        <v>10466</v>
      </c>
      <c r="C28" t="s">
        <v>14003</v>
      </c>
      <c r="D28" t="s">
        <v>637</v>
      </c>
      <c r="E28" t="s">
        <v>637</v>
      </c>
      <c r="F28" t="s">
        <v>886</v>
      </c>
      <c r="G28" t="s">
        <v>3601</v>
      </c>
      <c r="H28" t="s">
        <v>637</v>
      </c>
      <c r="I28" t="s">
        <v>637</v>
      </c>
      <c r="J28" t="s">
        <v>637</v>
      </c>
      <c r="K28" t="s">
        <v>637</v>
      </c>
      <c r="L28" t="s">
        <v>637</v>
      </c>
      <c r="M28" t="s">
        <v>14004</v>
      </c>
      <c r="N28" t="s">
        <v>637</v>
      </c>
      <c r="O28" t="s">
        <v>637</v>
      </c>
    </row>
    <row r="29" spans="1:15" x14ac:dyDescent="0.35">
      <c r="A29">
        <v>3</v>
      </c>
      <c r="B29" t="s">
        <v>10466</v>
      </c>
      <c r="C29" t="s">
        <v>14005</v>
      </c>
    </row>
    <row r="30" spans="1:15" x14ac:dyDescent="0.35">
      <c r="A30">
        <v>3</v>
      </c>
      <c r="B30" t="s">
        <v>10466</v>
      </c>
      <c r="C30" t="s">
        <v>14006</v>
      </c>
      <c r="D30" t="s">
        <v>637</v>
      </c>
      <c r="E30" t="s">
        <v>637</v>
      </c>
      <c r="F30" t="s">
        <v>3625</v>
      </c>
      <c r="G30" t="s">
        <v>3626</v>
      </c>
      <c r="H30" t="s">
        <v>637</v>
      </c>
      <c r="I30" t="s">
        <v>637</v>
      </c>
      <c r="J30" t="s">
        <v>637</v>
      </c>
      <c r="K30" t="s">
        <v>637</v>
      </c>
      <c r="L30" t="s">
        <v>637</v>
      </c>
      <c r="M30" t="s">
        <v>14007</v>
      </c>
      <c r="N30" t="s">
        <v>637</v>
      </c>
      <c r="O30" t="s">
        <v>637</v>
      </c>
    </row>
    <row r="31" spans="1:15" x14ac:dyDescent="0.35">
      <c r="A31" t="s">
        <v>13966</v>
      </c>
      <c r="B31" t="s">
        <v>10466</v>
      </c>
      <c r="C31" t="s">
        <v>14008</v>
      </c>
      <c r="D31" t="s">
        <v>637</v>
      </c>
      <c r="E31" t="s">
        <v>637</v>
      </c>
      <c r="F31" t="s">
        <v>3625</v>
      </c>
      <c r="G31" t="s">
        <v>3626</v>
      </c>
      <c r="H31" t="s">
        <v>637</v>
      </c>
      <c r="I31" t="s">
        <v>637</v>
      </c>
      <c r="J31" t="s">
        <v>637</v>
      </c>
      <c r="K31" t="s">
        <v>637</v>
      </c>
      <c r="L31" t="s">
        <v>637</v>
      </c>
      <c r="M31" t="s">
        <v>14008</v>
      </c>
      <c r="N31" t="s">
        <v>637</v>
      </c>
      <c r="O31" t="s">
        <v>637</v>
      </c>
    </row>
    <row r="32" spans="1:15" x14ac:dyDescent="0.35">
      <c r="A32" t="s">
        <v>13966</v>
      </c>
      <c r="B32" t="s">
        <v>10466</v>
      </c>
      <c r="C32" t="s">
        <v>14009</v>
      </c>
      <c r="D32" t="s">
        <v>637</v>
      </c>
      <c r="E32" t="s">
        <v>637</v>
      </c>
      <c r="F32" t="s">
        <v>3625</v>
      </c>
      <c r="G32" t="s">
        <v>3626</v>
      </c>
      <c r="H32" t="s">
        <v>637</v>
      </c>
      <c r="I32" t="s">
        <v>637</v>
      </c>
      <c r="J32" t="s">
        <v>637</v>
      </c>
      <c r="K32" t="s">
        <v>637</v>
      </c>
      <c r="L32" t="s">
        <v>637</v>
      </c>
      <c r="M32" t="s">
        <v>14009</v>
      </c>
      <c r="N32" t="s">
        <v>637</v>
      </c>
      <c r="O32" t="s">
        <v>637</v>
      </c>
    </row>
    <row r="33" spans="1:15" x14ac:dyDescent="0.35">
      <c r="A33" t="s">
        <v>13966</v>
      </c>
      <c r="B33" t="s">
        <v>10466</v>
      </c>
      <c r="C33" t="s">
        <v>14010</v>
      </c>
      <c r="D33" t="s">
        <v>637</v>
      </c>
      <c r="E33" t="s">
        <v>637</v>
      </c>
      <c r="F33" t="s">
        <v>3625</v>
      </c>
      <c r="G33" t="s">
        <v>3626</v>
      </c>
      <c r="H33" t="s">
        <v>637</v>
      </c>
      <c r="I33" t="s">
        <v>637</v>
      </c>
      <c r="J33" t="s">
        <v>637</v>
      </c>
      <c r="K33" t="s">
        <v>637</v>
      </c>
      <c r="L33" t="s">
        <v>637</v>
      </c>
      <c r="M33" t="s">
        <v>14009</v>
      </c>
      <c r="N33" t="s">
        <v>637</v>
      </c>
      <c r="O33" t="s">
        <v>637</v>
      </c>
    </row>
    <row r="34" spans="1:15" x14ac:dyDescent="0.35">
      <c r="A34" t="s">
        <v>13966</v>
      </c>
      <c r="B34" t="s">
        <v>10466</v>
      </c>
      <c r="C34" t="s">
        <v>14011</v>
      </c>
      <c r="D34" t="s">
        <v>637</v>
      </c>
      <c r="E34" t="s">
        <v>637</v>
      </c>
      <c r="F34" t="s">
        <v>886</v>
      </c>
      <c r="G34" t="s">
        <v>3601</v>
      </c>
      <c r="H34" t="s">
        <v>637</v>
      </c>
      <c r="I34" t="s">
        <v>637</v>
      </c>
      <c r="J34" t="s">
        <v>637</v>
      </c>
      <c r="K34" t="s">
        <v>637</v>
      </c>
      <c r="L34" t="s">
        <v>637</v>
      </c>
      <c r="M34" t="s">
        <v>14012</v>
      </c>
      <c r="N34" t="s">
        <v>637</v>
      </c>
      <c r="O34" t="s">
        <v>637</v>
      </c>
    </row>
    <row r="35" spans="1:15" x14ac:dyDescent="0.35">
      <c r="A35" t="s">
        <v>13966</v>
      </c>
      <c r="B35" t="s">
        <v>10466</v>
      </c>
      <c r="C35" t="s">
        <v>14013</v>
      </c>
      <c r="D35" t="s">
        <v>637</v>
      </c>
      <c r="E35" t="s">
        <v>637</v>
      </c>
      <c r="F35" t="s">
        <v>886</v>
      </c>
      <c r="G35" t="s">
        <v>3601</v>
      </c>
      <c r="H35" t="s">
        <v>637</v>
      </c>
      <c r="I35" t="s">
        <v>637</v>
      </c>
      <c r="J35" t="s">
        <v>637</v>
      </c>
      <c r="K35" t="s">
        <v>637</v>
      </c>
      <c r="L35" t="s">
        <v>637</v>
      </c>
      <c r="M35" t="s">
        <v>14014</v>
      </c>
      <c r="N35" t="s">
        <v>637</v>
      </c>
      <c r="O35" t="s">
        <v>637</v>
      </c>
    </row>
    <row r="36" spans="1:15" x14ac:dyDescent="0.35">
      <c r="A36" t="s">
        <v>13966</v>
      </c>
      <c r="B36" t="s">
        <v>10466</v>
      </c>
      <c r="C36" t="s">
        <v>14015</v>
      </c>
      <c r="D36" t="s">
        <v>637</v>
      </c>
      <c r="E36" t="s">
        <v>637</v>
      </c>
      <c r="F36" t="s">
        <v>886</v>
      </c>
      <c r="G36" t="s">
        <v>3601</v>
      </c>
      <c r="H36" t="s">
        <v>1567</v>
      </c>
      <c r="I36" t="s">
        <v>637</v>
      </c>
      <c r="J36" t="s">
        <v>637</v>
      </c>
      <c r="K36" t="s">
        <v>637</v>
      </c>
      <c r="L36" t="s">
        <v>637</v>
      </c>
      <c r="M36" t="s">
        <v>14016</v>
      </c>
      <c r="N36" t="s">
        <v>637</v>
      </c>
      <c r="O36" t="s">
        <v>637</v>
      </c>
    </row>
    <row r="37" spans="1:15" x14ac:dyDescent="0.35">
      <c r="A37" t="s">
        <v>13966</v>
      </c>
      <c r="B37" t="s">
        <v>10466</v>
      </c>
      <c r="C37" t="s">
        <v>14017</v>
      </c>
      <c r="D37" t="s">
        <v>637</v>
      </c>
      <c r="E37" t="s">
        <v>637</v>
      </c>
      <c r="F37" t="s">
        <v>884</v>
      </c>
      <c r="G37" t="s">
        <v>3573</v>
      </c>
      <c r="H37" t="s">
        <v>637</v>
      </c>
      <c r="I37" t="s">
        <v>637</v>
      </c>
      <c r="J37" t="s">
        <v>637</v>
      </c>
      <c r="K37" t="s">
        <v>637</v>
      </c>
      <c r="L37" t="s">
        <v>637</v>
      </c>
      <c r="M37" t="s">
        <v>14018</v>
      </c>
      <c r="N37" t="s">
        <v>637</v>
      </c>
      <c r="O37" t="s">
        <v>637</v>
      </c>
    </row>
    <row r="38" spans="1:15" x14ac:dyDescent="0.35">
      <c r="A38" t="s">
        <v>13966</v>
      </c>
      <c r="B38" t="s">
        <v>10466</v>
      </c>
      <c r="C38" t="s">
        <v>14019</v>
      </c>
      <c r="D38" t="s">
        <v>637</v>
      </c>
      <c r="E38" t="s">
        <v>637</v>
      </c>
      <c r="F38" t="s">
        <v>886</v>
      </c>
      <c r="G38" t="s">
        <v>3601</v>
      </c>
      <c r="H38" t="s">
        <v>637</v>
      </c>
      <c r="I38" t="s">
        <v>637</v>
      </c>
      <c r="J38" t="s">
        <v>637</v>
      </c>
      <c r="K38" t="s">
        <v>637</v>
      </c>
      <c r="L38" t="s">
        <v>637</v>
      </c>
      <c r="M38" t="s">
        <v>14020</v>
      </c>
      <c r="N38" t="s">
        <v>637</v>
      </c>
      <c r="O38" t="s">
        <v>637</v>
      </c>
    </row>
    <row r="39" spans="1:15" x14ac:dyDescent="0.35">
      <c r="A39" t="s">
        <v>13966</v>
      </c>
      <c r="B39" t="s">
        <v>10466</v>
      </c>
      <c r="C39" t="s">
        <v>14021</v>
      </c>
      <c r="D39" t="s">
        <v>637</v>
      </c>
      <c r="E39" t="s">
        <v>637</v>
      </c>
      <c r="F39" t="s">
        <v>3625</v>
      </c>
      <c r="G39" t="s">
        <v>3626</v>
      </c>
      <c r="H39" t="s">
        <v>1575</v>
      </c>
      <c r="I39" t="s">
        <v>637</v>
      </c>
      <c r="J39" t="s">
        <v>637</v>
      </c>
      <c r="K39" t="s">
        <v>637</v>
      </c>
      <c r="L39" t="s">
        <v>637</v>
      </c>
      <c r="M39" t="s">
        <v>14021</v>
      </c>
      <c r="N39" t="s">
        <v>637</v>
      </c>
      <c r="O39" t="s">
        <v>637</v>
      </c>
    </row>
    <row r="40" spans="1:15" x14ac:dyDescent="0.35">
      <c r="A40" t="s">
        <v>13966</v>
      </c>
      <c r="B40" t="s">
        <v>10466</v>
      </c>
      <c r="C40" t="s">
        <v>14022</v>
      </c>
      <c r="D40" t="s">
        <v>637</v>
      </c>
      <c r="E40" t="s">
        <v>637</v>
      </c>
      <c r="F40" t="s">
        <v>886</v>
      </c>
      <c r="G40" t="s">
        <v>3601</v>
      </c>
      <c r="H40" t="s">
        <v>1567</v>
      </c>
      <c r="I40" t="s">
        <v>637</v>
      </c>
      <c r="J40" t="s">
        <v>637</v>
      </c>
      <c r="K40" t="s">
        <v>637</v>
      </c>
      <c r="L40" t="s">
        <v>637</v>
      </c>
      <c r="M40" t="s">
        <v>14023</v>
      </c>
      <c r="N40" t="s">
        <v>637</v>
      </c>
      <c r="O40" t="s">
        <v>637</v>
      </c>
    </row>
    <row r="41" spans="1:15" x14ac:dyDescent="0.35">
      <c r="A41">
        <v>3</v>
      </c>
      <c r="B41" t="s">
        <v>10466</v>
      </c>
      <c r="C41" t="s">
        <v>14024</v>
      </c>
    </row>
    <row r="42" spans="1:15" x14ac:dyDescent="0.35">
      <c r="A42" t="s">
        <v>13966</v>
      </c>
      <c r="B42" t="s">
        <v>10466</v>
      </c>
      <c r="C42" t="s">
        <v>14025</v>
      </c>
      <c r="D42" t="s">
        <v>637</v>
      </c>
      <c r="E42" t="s">
        <v>637</v>
      </c>
      <c r="F42" t="s">
        <v>886</v>
      </c>
      <c r="G42" t="s">
        <v>3601</v>
      </c>
      <c r="H42" t="s">
        <v>637</v>
      </c>
      <c r="I42" t="s">
        <v>637</v>
      </c>
      <c r="J42" t="s">
        <v>637</v>
      </c>
      <c r="K42" t="s">
        <v>637</v>
      </c>
      <c r="L42" t="s">
        <v>637</v>
      </c>
      <c r="M42" t="s">
        <v>14026</v>
      </c>
      <c r="N42" t="s">
        <v>637</v>
      </c>
      <c r="O42" t="s">
        <v>637</v>
      </c>
    </row>
    <row r="43" spans="1:15" x14ac:dyDescent="0.35">
      <c r="A43" t="s">
        <v>13966</v>
      </c>
      <c r="B43" t="s">
        <v>10466</v>
      </c>
      <c r="C43" t="s">
        <v>14027</v>
      </c>
      <c r="D43" t="s">
        <v>637</v>
      </c>
      <c r="E43" t="s">
        <v>637</v>
      </c>
      <c r="F43" t="s">
        <v>884</v>
      </c>
      <c r="G43" t="s">
        <v>3573</v>
      </c>
      <c r="H43" t="s">
        <v>637</v>
      </c>
      <c r="I43" t="s">
        <v>637</v>
      </c>
      <c r="J43" t="s">
        <v>637</v>
      </c>
      <c r="K43" t="s">
        <v>637</v>
      </c>
      <c r="L43" t="s">
        <v>637</v>
      </c>
      <c r="M43" t="s">
        <v>14027</v>
      </c>
      <c r="N43" t="s">
        <v>637</v>
      </c>
      <c r="O43" t="s">
        <v>637</v>
      </c>
    </row>
    <row r="44" spans="1:15" x14ac:dyDescent="0.35">
      <c r="A44">
        <v>3</v>
      </c>
      <c r="B44" t="s">
        <v>10466</v>
      </c>
      <c r="C44" t="s">
        <v>14016</v>
      </c>
    </row>
    <row r="45" spans="1:15" x14ac:dyDescent="0.35">
      <c r="A45" t="s">
        <v>13966</v>
      </c>
      <c r="B45" t="s">
        <v>10466</v>
      </c>
      <c r="C45" t="s">
        <v>14028</v>
      </c>
      <c r="D45" t="s">
        <v>637</v>
      </c>
      <c r="E45" t="s">
        <v>637</v>
      </c>
      <c r="F45" t="s">
        <v>886</v>
      </c>
      <c r="G45" t="s">
        <v>3601</v>
      </c>
      <c r="H45" t="s">
        <v>637</v>
      </c>
      <c r="I45" t="s">
        <v>637</v>
      </c>
      <c r="J45" t="s">
        <v>637</v>
      </c>
      <c r="K45" t="s">
        <v>637</v>
      </c>
      <c r="L45" t="s">
        <v>637</v>
      </c>
      <c r="M45" t="s">
        <v>14029</v>
      </c>
      <c r="N45" t="s">
        <v>637</v>
      </c>
      <c r="O45" t="s">
        <v>637</v>
      </c>
    </row>
    <row r="46" spans="1:15" x14ac:dyDescent="0.35">
      <c r="A46" t="s">
        <v>13966</v>
      </c>
      <c r="B46" t="s">
        <v>10466</v>
      </c>
      <c r="C46" t="s">
        <v>14030</v>
      </c>
      <c r="D46" t="s">
        <v>637</v>
      </c>
      <c r="E46" t="s">
        <v>637</v>
      </c>
      <c r="F46" t="s">
        <v>886</v>
      </c>
      <c r="G46" t="s">
        <v>3601</v>
      </c>
      <c r="H46" t="s">
        <v>637</v>
      </c>
      <c r="I46" t="s">
        <v>637</v>
      </c>
      <c r="J46" t="s">
        <v>637</v>
      </c>
      <c r="K46" t="s">
        <v>637</v>
      </c>
      <c r="L46" t="s">
        <v>637</v>
      </c>
      <c r="M46" t="s">
        <v>14031</v>
      </c>
      <c r="N46" t="s">
        <v>637</v>
      </c>
      <c r="O46" t="s">
        <v>637</v>
      </c>
    </row>
    <row r="47" spans="1:15" x14ac:dyDescent="0.35">
      <c r="A47" t="s">
        <v>13966</v>
      </c>
      <c r="B47" t="s">
        <v>10466</v>
      </c>
      <c r="C47" t="s">
        <v>14032</v>
      </c>
      <c r="D47" t="s">
        <v>637</v>
      </c>
      <c r="E47" t="s">
        <v>637</v>
      </c>
      <c r="F47" t="s">
        <v>886</v>
      </c>
      <c r="G47" t="s">
        <v>3601</v>
      </c>
      <c r="H47" t="s">
        <v>637</v>
      </c>
      <c r="I47" t="s">
        <v>637</v>
      </c>
      <c r="J47" t="s">
        <v>637</v>
      </c>
      <c r="K47" t="s">
        <v>637</v>
      </c>
      <c r="L47" t="s">
        <v>637</v>
      </c>
      <c r="M47" t="s">
        <v>14033</v>
      </c>
      <c r="N47" t="s">
        <v>637</v>
      </c>
      <c r="O47" t="s">
        <v>637</v>
      </c>
    </row>
    <row r="48" spans="1:15" x14ac:dyDescent="0.35">
      <c r="A48" t="s">
        <v>13966</v>
      </c>
      <c r="B48" t="s">
        <v>10466</v>
      </c>
      <c r="C48" t="s">
        <v>14034</v>
      </c>
      <c r="D48" t="s">
        <v>637</v>
      </c>
      <c r="E48" t="s">
        <v>637</v>
      </c>
      <c r="F48" t="s">
        <v>886</v>
      </c>
      <c r="G48" t="s">
        <v>3601</v>
      </c>
      <c r="H48" t="s">
        <v>637</v>
      </c>
      <c r="I48" t="s">
        <v>637</v>
      </c>
      <c r="J48" t="s">
        <v>637</v>
      </c>
      <c r="K48" t="s">
        <v>637</v>
      </c>
      <c r="L48" t="s">
        <v>637</v>
      </c>
      <c r="M48" t="s">
        <v>14035</v>
      </c>
      <c r="N48" t="s">
        <v>637</v>
      </c>
      <c r="O48" t="s">
        <v>637</v>
      </c>
    </row>
    <row r="49" spans="1:15" x14ac:dyDescent="0.35">
      <c r="A49" t="s">
        <v>13966</v>
      </c>
      <c r="B49" t="s">
        <v>10466</v>
      </c>
      <c r="C49" t="s">
        <v>14036</v>
      </c>
      <c r="D49" t="s">
        <v>637</v>
      </c>
      <c r="E49" t="s">
        <v>637</v>
      </c>
      <c r="F49" t="s">
        <v>886</v>
      </c>
      <c r="G49" t="s">
        <v>3601</v>
      </c>
      <c r="H49" t="s">
        <v>637</v>
      </c>
      <c r="I49" t="s">
        <v>637</v>
      </c>
      <c r="J49" t="s">
        <v>637</v>
      </c>
      <c r="K49" t="s">
        <v>637</v>
      </c>
      <c r="L49" t="s">
        <v>637</v>
      </c>
      <c r="M49" t="s">
        <v>14037</v>
      </c>
      <c r="N49" t="s">
        <v>637</v>
      </c>
      <c r="O49" t="s">
        <v>637</v>
      </c>
    </row>
    <row r="50" spans="1:15" x14ac:dyDescent="0.35">
      <c r="A50">
        <v>3</v>
      </c>
      <c r="B50" t="s">
        <v>10466</v>
      </c>
      <c r="C50" t="s">
        <v>14038</v>
      </c>
    </row>
    <row r="51" spans="1:15" x14ac:dyDescent="0.35">
      <c r="A51" t="s">
        <v>13966</v>
      </c>
      <c r="B51" t="s">
        <v>10466</v>
      </c>
      <c r="C51" t="s">
        <v>14039</v>
      </c>
      <c r="D51" t="s">
        <v>637</v>
      </c>
      <c r="E51" t="s">
        <v>637</v>
      </c>
      <c r="F51" t="s">
        <v>886</v>
      </c>
      <c r="G51" t="s">
        <v>3601</v>
      </c>
      <c r="H51" t="s">
        <v>637</v>
      </c>
      <c r="I51" t="s">
        <v>637</v>
      </c>
      <c r="J51" t="s">
        <v>637</v>
      </c>
      <c r="K51" t="s">
        <v>637</v>
      </c>
      <c r="L51" t="s">
        <v>637</v>
      </c>
      <c r="M51" t="s">
        <v>14040</v>
      </c>
      <c r="N51" t="s">
        <v>637</v>
      </c>
      <c r="O51" t="s">
        <v>637</v>
      </c>
    </row>
    <row r="52" spans="1:15" x14ac:dyDescent="0.35">
      <c r="A52" t="s">
        <v>13966</v>
      </c>
      <c r="B52" t="s">
        <v>10466</v>
      </c>
      <c r="C52" t="s">
        <v>14041</v>
      </c>
      <c r="D52" t="s">
        <v>637</v>
      </c>
      <c r="E52" t="s">
        <v>637</v>
      </c>
      <c r="F52" t="s">
        <v>884</v>
      </c>
      <c r="G52" t="s">
        <v>3573</v>
      </c>
      <c r="H52" t="s">
        <v>637</v>
      </c>
      <c r="I52" t="s">
        <v>637</v>
      </c>
      <c r="J52" t="s">
        <v>637</v>
      </c>
      <c r="K52" t="s">
        <v>637</v>
      </c>
      <c r="L52" t="s">
        <v>637</v>
      </c>
      <c r="M52" t="s">
        <v>14041</v>
      </c>
      <c r="N52" t="s">
        <v>637</v>
      </c>
      <c r="O52" t="s">
        <v>637</v>
      </c>
    </row>
    <row r="53" spans="1:15" x14ac:dyDescent="0.35">
      <c r="A53">
        <v>3</v>
      </c>
      <c r="B53" t="s">
        <v>10466</v>
      </c>
      <c r="C53" t="s">
        <v>14042</v>
      </c>
    </row>
    <row r="54" spans="1:15" x14ac:dyDescent="0.35">
      <c r="A54" t="s">
        <v>13966</v>
      </c>
      <c r="B54" t="s">
        <v>10466</v>
      </c>
      <c r="C54" t="s">
        <v>14043</v>
      </c>
      <c r="D54" t="s">
        <v>637</v>
      </c>
      <c r="E54" t="s">
        <v>637</v>
      </c>
      <c r="F54" t="s">
        <v>884</v>
      </c>
      <c r="G54" t="s">
        <v>3573</v>
      </c>
      <c r="H54" t="s">
        <v>637</v>
      </c>
      <c r="I54" t="s">
        <v>637</v>
      </c>
      <c r="J54" t="s">
        <v>637</v>
      </c>
      <c r="K54" t="s">
        <v>637</v>
      </c>
      <c r="L54" t="s">
        <v>637</v>
      </c>
      <c r="M54" t="s">
        <v>14043</v>
      </c>
      <c r="N54" t="s">
        <v>637</v>
      </c>
      <c r="O54" t="s">
        <v>637</v>
      </c>
    </row>
    <row r="55" spans="1:15" x14ac:dyDescent="0.35">
      <c r="A55">
        <v>3</v>
      </c>
      <c r="B55" t="s">
        <v>10466</v>
      </c>
      <c r="C55" t="s">
        <v>14044</v>
      </c>
    </row>
    <row r="56" spans="1:15" x14ac:dyDescent="0.35">
      <c r="A56" t="s">
        <v>13966</v>
      </c>
      <c r="B56" t="s">
        <v>10466</v>
      </c>
      <c r="C56" t="s">
        <v>14045</v>
      </c>
      <c r="D56" t="s">
        <v>637</v>
      </c>
      <c r="E56" t="s">
        <v>637</v>
      </c>
      <c r="F56" t="s">
        <v>886</v>
      </c>
      <c r="G56" t="s">
        <v>3601</v>
      </c>
      <c r="H56" t="s">
        <v>637</v>
      </c>
      <c r="I56" t="s">
        <v>637</v>
      </c>
      <c r="J56" t="s">
        <v>637</v>
      </c>
      <c r="K56" t="s">
        <v>637</v>
      </c>
      <c r="L56" t="s">
        <v>637</v>
      </c>
      <c r="M56" t="s">
        <v>14046</v>
      </c>
      <c r="N56" t="s">
        <v>637</v>
      </c>
      <c r="O56" t="s">
        <v>637</v>
      </c>
    </row>
    <row r="57" spans="1:15" x14ac:dyDescent="0.35">
      <c r="A57" t="s">
        <v>13966</v>
      </c>
      <c r="B57" t="s">
        <v>10466</v>
      </c>
      <c r="C57" t="s">
        <v>14047</v>
      </c>
      <c r="D57" t="s">
        <v>637</v>
      </c>
      <c r="E57" t="s">
        <v>637</v>
      </c>
      <c r="F57" t="s">
        <v>884</v>
      </c>
      <c r="G57" t="s">
        <v>3573</v>
      </c>
      <c r="H57" t="s">
        <v>637</v>
      </c>
      <c r="I57" t="s">
        <v>637</v>
      </c>
      <c r="J57" t="s">
        <v>637</v>
      </c>
      <c r="K57" t="s">
        <v>637</v>
      </c>
      <c r="L57" t="s">
        <v>637</v>
      </c>
      <c r="M57" t="s">
        <v>14048</v>
      </c>
      <c r="N57" t="s">
        <v>637</v>
      </c>
      <c r="O57" t="s">
        <v>637</v>
      </c>
    </row>
    <row r="58" spans="1:15" x14ac:dyDescent="0.35">
      <c r="A58" t="s">
        <v>13966</v>
      </c>
      <c r="B58" t="s">
        <v>10466</v>
      </c>
      <c r="C58" t="s">
        <v>13389</v>
      </c>
      <c r="D58" t="s">
        <v>637</v>
      </c>
      <c r="E58" t="s">
        <v>637</v>
      </c>
      <c r="F58" t="s">
        <v>884</v>
      </c>
      <c r="G58" t="s">
        <v>3573</v>
      </c>
      <c r="H58" t="s">
        <v>637</v>
      </c>
      <c r="I58" t="s">
        <v>637</v>
      </c>
      <c r="J58" t="s">
        <v>637</v>
      </c>
      <c r="K58" t="s">
        <v>637</v>
      </c>
      <c r="L58" t="s">
        <v>637</v>
      </c>
      <c r="M58" t="s">
        <v>13389</v>
      </c>
      <c r="N58" t="s">
        <v>637</v>
      </c>
      <c r="O58" t="s">
        <v>637</v>
      </c>
    </row>
    <row r="59" spans="1:15" x14ac:dyDescent="0.35">
      <c r="A59" t="s">
        <v>13966</v>
      </c>
      <c r="B59" t="s">
        <v>10466</v>
      </c>
      <c r="C59" t="s">
        <v>14049</v>
      </c>
      <c r="D59" t="s">
        <v>637</v>
      </c>
      <c r="E59" t="s">
        <v>637</v>
      </c>
      <c r="F59" t="s">
        <v>886</v>
      </c>
      <c r="G59" t="s">
        <v>3601</v>
      </c>
      <c r="H59" t="s">
        <v>637</v>
      </c>
      <c r="I59" t="s">
        <v>637</v>
      </c>
      <c r="J59" t="s">
        <v>637</v>
      </c>
      <c r="K59" t="s">
        <v>637</v>
      </c>
      <c r="L59" t="s">
        <v>637</v>
      </c>
      <c r="M59" t="s">
        <v>14050</v>
      </c>
      <c r="N59" t="s">
        <v>637</v>
      </c>
      <c r="O59" t="s">
        <v>637</v>
      </c>
    </row>
    <row r="60" spans="1:15" x14ac:dyDescent="0.35">
      <c r="A60" t="s">
        <v>13966</v>
      </c>
      <c r="B60" t="s">
        <v>10466</v>
      </c>
      <c r="C60" t="s">
        <v>14051</v>
      </c>
      <c r="D60" t="s">
        <v>637</v>
      </c>
      <c r="E60" t="s">
        <v>637</v>
      </c>
      <c r="F60" t="s">
        <v>886</v>
      </c>
      <c r="G60" t="s">
        <v>3601</v>
      </c>
      <c r="H60" t="s">
        <v>637</v>
      </c>
      <c r="I60" t="s">
        <v>637</v>
      </c>
      <c r="J60" t="s">
        <v>637</v>
      </c>
      <c r="K60" t="s">
        <v>637</v>
      </c>
      <c r="L60" t="s">
        <v>637</v>
      </c>
      <c r="M60" t="s">
        <v>14052</v>
      </c>
      <c r="N60" t="s">
        <v>637</v>
      </c>
      <c r="O60" t="s">
        <v>637</v>
      </c>
    </row>
    <row r="61" spans="1:15" x14ac:dyDescent="0.35">
      <c r="A61" t="s">
        <v>13966</v>
      </c>
      <c r="B61" t="s">
        <v>10466</v>
      </c>
      <c r="C61" t="s">
        <v>14053</v>
      </c>
      <c r="D61" t="s">
        <v>637</v>
      </c>
      <c r="E61" t="s">
        <v>637</v>
      </c>
      <c r="F61" t="s">
        <v>886</v>
      </c>
      <c r="G61" t="s">
        <v>3601</v>
      </c>
      <c r="H61" t="s">
        <v>637</v>
      </c>
      <c r="I61" t="s">
        <v>637</v>
      </c>
      <c r="J61" t="s">
        <v>637</v>
      </c>
      <c r="K61" t="s">
        <v>637</v>
      </c>
      <c r="L61" t="s">
        <v>637</v>
      </c>
      <c r="M61" t="s">
        <v>14054</v>
      </c>
      <c r="N61" t="s">
        <v>637</v>
      </c>
      <c r="O61" t="s">
        <v>637</v>
      </c>
    </row>
    <row r="62" spans="1:15" x14ac:dyDescent="0.35">
      <c r="A62">
        <v>3</v>
      </c>
      <c r="B62" t="s">
        <v>10466</v>
      </c>
      <c r="C62" t="s">
        <v>14055</v>
      </c>
      <c r="D62" t="s">
        <v>637</v>
      </c>
      <c r="E62" t="s">
        <v>637</v>
      </c>
      <c r="F62" t="s">
        <v>886</v>
      </c>
      <c r="G62" t="s">
        <v>3601</v>
      </c>
      <c r="H62" t="s">
        <v>637</v>
      </c>
      <c r="I62" t="s">
        <v>637</v>
      </c>
      <c r="J62" t="s">
        <v>637</v>
      </c>
      <c r="K62" t="s">
        <v>637</v>
      </c>
      <c r="L62" t="s">
        <v>637</v>
      </c>
      <c r="M62" t="s">
        <v>14052</v>
      </c>
      <c r="N62" t="s">
        <v>637</v>
      </c>
      <c r="O62" t="s">
        <v>637</v>
      </c>
    </row>
    <row r="63" spans="1:15" x14ac:dyDescent="0.35">
      <c r="A63">
        <v>3</v>
      </c>
      <c r="B63" t="s">
        <v>10466</v>
      </c>
      <c r="C63" t="s">
        <v>14056</v>
      </c>
      <c r="D63" t="s">
        <v>637</v>
      </c>
      <c r="E63" t="s">
        <v>637</v>
      </c>
      <c r="F63" t="s">
        <v>886</v>
      </c>
      <c r="G63" t="s">
        <v>3601</v>
      </c>
      <c r="H63" t="s">
        <v>637</v>
      </c>
      <c r="I63" t="s">
        <v>637</v>
      </c>
      <c r="J63" t="s">
        <v>637</v>
      </c>
      <c r="K63" t="s">
        <v>637</v>
      </c>
      <c r="L63" t="s">
        <v>637</v>
      </c>
      <c r="M63" t="s">
        <v>14052</v>
      </c>
      <c r="N63" t="s">
        <v>637</v>
      </c>
      <c r="O63" t="s">
        <v>637</v>
      </c>
    </row>
    <row r="64" spans="1:15" x14ac:dyDescent="0.35">
      <c r="A64">
        <v>3</v>
      </c>
      <c r="B64" t="s">
        <v>10466</v>
      </c>
      <c r="C64" t="s">
        <v>14057</v>
      </c>
      <c r="D64" t="s">
        <v>637</v>
      </c>
      <c r="E64" t="s">
        <v>637</v>
      </c>
      <c r="F64" t="s">
        <v>886</v>
      </c>
      <c r="G64" t="s">
        <v>3601</v>
      </c>
      <c r="H64" t="s">
        <v>637</v>
      </c>
      <c r="I64" t="s">
        <v>637</v>
      </c>
      <c r="J64" t="s">
        <v>637</v>
      </c>
      <c r="K64" t="s">
        <v>637</v>
      </c>
      <c r="L64" t="s">
        <v>637</v>
      </c>
      <c r="M64" t="s">
        <v>14052</v>
      </c>
      <c r="N64" t="s">
        <v>637</v>
      </c>
      <c r="O64" t="s">
        <v>637</v>
      </c>
    </row>
    <row r="65" spans="1:15" x14ac:dyDescent="0.35">
      <c r="A65" t="s">
        <v>13966</v>
      </c>
      <c r="B65" t="s">
        <v>10466</v>
      </c>
      <c r="C65" t="s">
        <v>14058</v>
      </c>
      <c r="D65" t="s">
        <v>637</v>
      </c>
      <c r="E65" t="s">
        <v>637</v>
      </c>
      <c r="F65" t="s">
        <v>886</v>
      </c>
      <c r="G65" t="s">
        <v>3601</v>
      </c>
      <c r="H65" t="s">
        <v>637</v>
      </c>
      <c r="I65" t="s">
        <v>637</v>
      </c>
      <c r="J65" t="s">
        <v>637</v>
      </c>
      <c r="K65" t="s">
        <v>637</v>
      </c>
      <c r="L65" t="s">
        <v>637</v>
      </c>
      <c r="M65" t="s">
        <v>14059</v>
      </c>
      <c r="N65" t="s">
        <v>637</v>
      </c>
      <c r="O65" t="s">
        <v>637</v>
      </c>
    </row>
    <row r="66" spans="1:15" x14ac:dyDescent="0.35">
      <c r="A66">
        <v>3</v>
      </c>
      <c r="B66" t="s">
        <v>10466</v>
      </c>
      <c r="C66" t="s">
        <v>14060</v>
      </c>
    </row>
    <row r="67" spans="1:15" x14ac:dyDescent="0.35">
      <c r="A67" t="s">
        <v>13966</v>
      </c>
      <c r="B67" t="s">
        <v>10466</v>
      </c>
      <c r="C67" t="s">
        <v>14061</v>
      </c>
      <c r="D67" t="s">
        <v>637</v>
      </c>
      <c r="E67" t="s">
        <v>637</v>
      </c>
      <c r="F67" t="s">
        <v>3625</v>
      </c>
      <c r="G67" t="s">
        <v>3626</v>
      </c>
      <c r="H67" t="s">
        <v>637</v>
      </c>
      <c r="I67" t="s">
        <v>637</v>
      </c>
      <c r="J67" t="s">
        <v>637</v>
      </c>
      <c r="K67" t="s">
        <v>637</v>
      </c>
      <c r="L67" t="s">
        <v>637</v>
      </c>
      <c r="M67" t="s">
        <v>14062</v>
      </c>
      <c r="N67" t="s">
        <v>637</v>
      </c>
      <c r="O67" t="s">
        <v>637</v>
      </c>
    </row>
    <row r="68" spans="1:15" x14ac:dyDescent="0.35">
      <c r="A68" t="s">
        <v>13966</v>
      </c>
      <c r="B68" t="s">
        <v>10466</v>
      </c>
      <c r="C68" t="s">
        <v>14063</v>
      </c>
      <c r="D68" t="s">
        <v>637</v>
      </c>
      <c r="E68" t="s">
        <v>637</v>
      </c>
      <c r="F68" t="s">
        <v>886</v>
      </c>
      <c r="G68" t="s">
        <v>3601</v>
      </c>
      <c r="H68" t="s">
        <v>637</v>
      </c>
      <c r="I68" t="s">
        <v>637</v>
      </c>
      <c r="J68" t="s">
        <v>637</v>
      </c>
      <c r="K68" t="s">
        <v>637</v>
      </c>
      <c r="L68" t="s">
        <v>637</v>
      </c>
      <c r="M68" t="s">
        <v>14064</v>
      </c>
      <c r="N68" t="s">
        <v>637</v>
      </c>
      <c r="O68" t="s">
        <v>637</v>
      </c>
    </row>
    <row r="69" spans="1:15" x14ac:dyDescent="0.35">
      <c r="A69">
        <v>3</v>
      </c>
      <c r="B69" t="s">
        <v>10466</v>
      </c>
      <c r="C69" t="s">
        <v>14065</v>
      </c>
    </row>
    <row r="70" spans="1:15" x14ac:dyDescent="0.35">
      <c r="A70" t="s">
        <v>13966</v>
      </c>
      <c r="B70" t="s">
        <v>10466</v>
      </c>
      <c r="C70" t="s">
        <v>13391</v>
      </c>
      <c r="D70" t="s">
        <v>637</v>
      </c>
      <c r="E70" t="s">
        <v>637</v>
      </c>
      <c r="F70" t="s">
        <v>884</v>
      </c>
      <c r="G70" t="s">
        <v>3573</v>
      </c>
      <c r="H70" t="s">
        <v>637</v>
      </c>
      <c r="I70" t="s">
        <v>637</v>
      </c>
      <c r="J70" t="s">
        <v>637</v>
      </c>
      <c r="K70" t="s">
        <v>637</v>
      </c>
      <c r="L70" t="s">
        <v>637</v>
      </c>
      <c r="M70" t="s">
        <v>13391</v>
      </c>
      <c r="N70" t="s">
        <v>637</v>
      </c>
      <c r="O70" t="s">
        <v>637</v>
      </c>
    </row>
    <row r="71" spans="1:15" x14ac:dyDescent="0.35">
      <c r="A71" t="s">
        <v>13966</v>
      </c>
      <c r="B71" t="s">
        <v>10466</v>
      </c>
      <c r="C71" t="s">
        <v>14066</v>
      </c>
      <c r="D71" t="s">
        <v>637</v>
      </c>
      <c r="E71" t="s">
        <v>637</v>
      </c>
      <c r="F71" t="s">
        <v>884</v>
      </c>
      <c r="G71" t="s">
        <v>3573</v>
      </c>
      <c r="H71" t="s">
        <v>637</v>
      </c>
      <c r="I71" t="s">
        <v>637</v>
      </c>
      <c r="J71" t="s">
        <v>637</v>
      </c>
      <c r="K71" t="s">
        <v>637</v>
      </c>
      <c r="L71" t="s">
        <v>637</v>
      </c>
      <c r="M71" t="s">
        <v>14066</v>
      </c>
      <c r="N71" t="s">
        <v>637</v>
      </c>
      <c r="O71" t="s">
        <v>637</v>
      </c>
    </row>
    <row r="72" spans="1:15" x14ac:dyDescent="0.35">
      <c r="A72" t="s">
        <v>13966</v>
      </c>
      <c r="B72" t="s">
        <v>10466</v>
      </c>
      <c r="C72" t="s">
        <v>14067</v>
      </c>
      <c r="D72" t="s">
        <v>637</v>
      </c>
      <c r="E72" t="s">
        <v>637</v>
      </c>
      <c r="F72" t="s">
        <v>3625</v>
      </c>
      <c r="G72" t="s">
        <v>3626</v>
      </c>
      <c r="H72" t="s">
        <v>1575</v>
      </c>
      <c r="I72" t="s">
        <v>637</v>
      </c>
      <c r="J72" t="s">
        <v>637</v>
      </c>
      <c r="K72" t="s">
        <v>637</v>
      </c>
      <c r="L72" t="s">
        <v>637</v>
      </c>
      <c r="M72" t="s">
        <v>14068</v>
      </c>
      <c r="N72" t="s">
        <v>637</v>
      </c>
      <c r="O72" t="s">
        <v>637</v>
      </c>
    </row>
    <row r="73" spans="1:15" x14ac:dyDescent="0.35">
      <c r="A73">
        <v>3</v>
      </c>
      <c r="B73" t="s">
        <v>10466</v>
      </c>
      <c r="C73" t="s">
        <v>14068</v>
      </c>
    </row>
    <row r="74" spans="1:15" x14ac:dyDescent="0.35">
      <c r="A74" t="s">
        <v>13966</v>
      </c>
      <c r="B74" t="s">
        <v>10466</v>
      </c>
      <c r="C74" t="s">
        <v>14069</v>
      </c>
      <c r="D74" t="s">
        <v>637</v>
      </c>
      <c r="E74" t="s">
        <v>637</v>
      </c>
      <c r="F74" t="s">
        <v>3625</v>
      </c>
      <c r="G74" t="s">
        <v>3626</v>
      </c>
      <c r="H74" t="s">
        <v>637</v>
      </c>
      <c r="I74" t="s">
        <v>637</v>
      </c>
      <c r="J74" t="s">
        <v>637</v>
      </c>
      <c r="K74" t="s">
        <v>637</v>
      </c>
      <c r="L74" t="s">
        <v>637</v>
      </c>
      <c r="M74" t="s">
        <v>14069</v>
      </c>
      <c r="N74" t="s">
        <v>637</v>
      </c>
      <c r="O74" t="s">
        <v>637</v>
      </c>
    </row>
    <row r="75" spans="1:15" x14ac:dyDescent="0.35">
      <c r="A75" t="s">
        <v>13966</v>
      </c>
      <c r="B75" t="s">
        <v>10466</v>
      </c>
      <c r="C75" t="s">
        <v>14070</v>
      </c>
      <c r="D75" t="s">
        <v>637</v>
      </c>
      <c r="E75" t="s">
        <v>637</v>
      </c>
      <c r="F75" t="s">
        <v>886</v>
      </c>
      <c r="G75" t="s">
        <v>3601</v>
      </c>
      <c r="H75" t="s">
        <v>637</v>
      </c>
      <c r="I75" t="s">
        <v>637</v>
      </c>
      <c r="J75" t="s">
        <v>637</v>
      </c>
      <c r="K75" t="s">
        <v>637</v>
      </c>
      <c r="L75" t="s">
        <v>637</v>
      </c>
      <c r="M75" t="s">
        <v>14071</v>
      </c>
      <c r="N75" t="s">
        <v>637</v>
      </c>
      <c r="O75" t="s">
        <v>637</v>
      </c>
    </row>
    <row r="76" spans="1:15" x14ac:dyDescent="0.35">
      <c r="A76">
        <v>3</v>
      </c>
      <c r="B76" t="s">
        <v>10466</v>
      </c>
      <c r="C76" t="s">
        <v>14071</v>
      </c>
      <c r="D76" t="s">
        <v>637</v>
      </c>
      <c r="E76" t="s">
        <v>637</v>
      </c>
      <c r="F76" t="s">
        <v>886</v>
      </c>
      <c r="G76" t="s">
        <v>3601</v>
      </c>
      <c r="H76" t="s">
        <v>637</v>
      </c>
      <c r="I76" t="s">
        <v>637</v>
      </c>
      <c r="J76" t="s">
        <v>637</v>
      </c>
      <c r="K76" t="s">
        <v>637</v>
      </c>
      <c r="L76" t="s">
        <v>637</v>
      </c>
      <c r="M76" t="s">
        <v>14071</v>
      </c>
      <c r="N76" t="s">
        <v>637</v>
      </c>
      <c r="O76" t="s">
        <v>637</v>
      </c>
    </row>
    <row r="77" spans="1:15" x14ac:dyDescent="0.35">
      <c r="A77" t="s">
        <v>13966</v>
      </c>
      <c r="B77" t="s">
        <v>10466</v>
      </c>
      <c r="C77" t="s">
        <v>14072</v>
      </c>
      <c r="D77" t="s">
        <v>637</v>
      </c>
      <c r="E77" t="s">
        <v>637</v>
      </c>
      <c r="F77" t="s">
        <v>886</v>
      </c>
      <c r="G77" t="s">
        <v>3601</v>
      </c>
      <c r="H77" t="s">
        <v>637</v>
      </c>
      <c r="I77" t="s">
        <v>637</v>
      </c>
      <c r="J77" t="s">
        <v>637</v>
      </c>
      <c r="K77" t="s">
        <v>637</v>
      </c>
      <c r="L77" t="s">
        <v>637</v>
      </c>
      <c r="M77" t="s">
        <v>14073</v>
      </c>
      <c r="N77" t="s">
        <v>637</v>
      </c>
      <c r="O77" t="s">
        <v>637</v>
      </c>
    </row>
    <row r="78" spans="1:15" x14ac:dyDescent="0.35">
      <c r="A78" t="s">
        <v>13966</v>
      </c>
      <c r="B78" t="s">
        <v>10466</v>
      </c>
      <c r="C78" t="s">
        <v>14074</v>
      </c>
      <c r="D78" t="s">
        <v>637</v>
      </c>
      <c r="E78" t="s">
        <v>637</v>
      </c>
      <c r="F78" t="s">
        <v>886</v>
      </c>
      <c r="G78" t="s">
        <v>3601</v>
      </c>
      <c r="H78" t="s">
        <v>637</v>
      </c>
      <c r="I78" t="s">
        <v>637</v>
      </c>
      <c r="J78" t="s">
        <v>637</v>
      </c>
      <c r="K78" t="s">
        <v>637</v>
      </c>
      <c r="L78" t="s">
        <v>637</v>
      </c>
      <c r="M78" t="s">
        <v>14075</v>
      </c>
      <c r="N78" t="s">
        <v>637</v>
      </c>
      <c r="O78" t="s">
        <v>637</v>
      </c>
    </row>
    <row r="79" spans="1:15" x14ac:dyDescent="0.35">
      <c r="A79" t="s">
        <v>13966</v>
      </c>
      <c r="B79" t="s">
        <v>10466</v>
      </c>
      <c r="C79" t="s">
        <v>14076</v>
      </c>
      <c r="D79" t="s">
        <v>637</v>
      </c>
      <c r="E79" t="s">
        <v>637</v>
      </c>
      <c r="F79" t="s">
        <v>886</v>
      </c>
      <c r="G79" t="s">
        <v>3601</v>
      </c>
      <c r="H79" t="s">
        <v>637</v>
      </c>
      <c r="I79" t="s">
        <v>637</v>
      </c>
      <c r="J79" t="s">
        <v>637</v>
      </c>
      <c r="K79" t="s">
        <v>637</v>
      </c>
      <c r="L79" t="s">
        <v>637</v>
      </c>
      <c r="M79" t="s">
        <v>14012</v>
      </c>
      <c r="N79" t="s">
        <v>637</v>
      </c>
      <c r="O79" t="s">
        <v>637</v>
      </c>
    </row>
    <row r="80" spans="1:15" x14ac:dyDescent="0.35">
      <c r="A80" t="s">
        <v>13966</v>
      </c>
      <c r="B80" t="s">
        <v>10466</v>
      </c>
      <c r="C80" t="s">
        <v>14077</v>
      </c>
      <c r="D80" t="s">
        <v>637</v>
      </c>
      <c r="E80" t="s">
        <v>637</v>
      </c>
      <c r="F80" t="s">
        <v>886</v>
      </c>
      <c r="G80" t="s">
        <v>3601</v>
      </c>
      <c r="H80" t="s">
        <v>637</v>
      </c>
      <c r="I80" t="s">
        <v>637</v>
      </c>
      <c r="J80" t="s">
        <v>637</v>
      </c>
      <c r="K80" t="s">
        <v>637</v>
      </c>
      <c r="L80" t="s">
        <v>637</v>
      </c>
      <c r="M80" t="s">
        <v>14077</v>
      </c>
      <c r="N80" t="s">
        <v>637</v>
      </c>
      <c r="O80" t="s">
        <v>637</v>
      </c>
    </row>
    <row r="81" spans="1:15" x14ac:dyDescent="0.35">
      <c r="A81" t="s">
        <v>13966</v>
      </c>
      <c r="B81" t="s">
        <v>10466</v>
      </c>
      <c r="C81" t="s">
        <v>14078</v>
      </c>
      <c r="D81" t="s">
        <v>637</v>
      </c>
      <c r="E81" t="s">
        <v>637</v>
      </c>
      <c r="F81" t="s">
        <v>884</v>
      </c>
      <c r="G81" t="s">
        <v>3573</v>
      </c>
      <c r="H81" t="s">
        <v>637</v>
      </c>
      <c r="I81" t="s">
        <v>637</v>
      </c>
      <c r="J81" t="s">
        <v>637</v>
      </c>
      <c r="K81" t="s">
        <v>637</v>
      </c>
      <c r="L81" t="s">
        <v>637</v>
      </c>
      <c r="M81" t="s">
        <v>14078</v>
      </c>
      <c r="N81" t="s">
        <v>637</v>
      </c>
      <c r="O81" t="s">
        <v>637</v>
      </c>
    </row>
    <row r="82" spans="1:15" x14ac:dyDescent="0.35">
      <c r="A82" t="s">
        <v>13966</v>
      </c>
      <c r="B82" t="s">
        <v>10466</v>
      </c>
      <c r="C82" t="s">
        <v>14079</v>
      </c>
      <c r="D82" t="s">
        <v>637</v>
      </c>
      <c r="E82" t="s">
        <v>637</v>
      </c>
      <c r="F82" t="s">
        <v>3625</v>
      </c>
      <c r="G82" t="s">
        <v>3626</v>
      </c>
      <c r="H82" t="s">
        <v>637</v>
      </c>
      <c r="I82" t="s">
        <v>637</v>
      </c>
      <c r="J82" t="s">
        <v>637</v>
      </c>
      <c r="K82" t="s">
        <v>637</v>
      </c>
      <c r="L82" t="s">
        <v>637</v>
      </c>
      <c r="M82" t="s">
        <v>14079</v>
      </c>
      <c r="N82" t="s">
        <v>637</v>
      </c>
      <c r="O82" t="s">
        <v>637</v>
      </c>
    </row>
    <row r="83" spans="1:15" x14ac:dyDescent="0.35">
      <c r="A83">
        <v>3</v>
      </c>
      <c r="B83" t="s">
        <v>10466</v>
      </c>
      <c r="C83" t="s">
        <v>14080</v>
      </c>
    </row>
    <row r="84" spans="1:15" x14ac:dyDescent="0.35">
      <c r="A84" t="s">
        <v>13966</v>
      </c>
      <c r="B84" t="s">
        <v>10466</v>
      </c>
      <c r="C84" t="s">
        <v>14081</v>
      </c>
      <c r="D84" t="s">
        <v>637</v>
      </c>
      <c r="E84" t="s">
        <v>637</v>
      </c>
      <c r="F84" t="s">
        <v>3625</v>
      </c>
      <c r="G84" t="s">
        <v>3626</v>
      </c>
      <c r="H84" t="s">
        <v>637</v>
      </c>
      <c r="I84" t="s">
        <v>1576</v>
      </c>
      <c r="J84" t="s">
        <v>637</v>
      </c>
      <c r="K84" t="s">
        <v>637</v>
      </c>
      <c r="L84" t="s">
        <v>637</v>
      </c>
      <c r="M84" t="s">
        <v>14081</v>
      </c>
      <c r="N84" t="s">
        <v>637</v>
      </c>
      <c r="O84" t="s">
        <v>637</v>
      </c>
    </row>
    <row r="85" spans="1:15" x14ac:dyDescent="0.35">
      <c r="A85" t="s">
        <v>13966</v>
      </c>
      <c r="B85" t="s">
        <v>10466</v>
      </c>
      <c r="C85" t="s">
        <v>14082</v>
      </c>
      <c r="D85" t="s">
        <v>637</v>
      </c>
      <c r="E85" t="s">
        <v>637</v>
      </c>
      <c r="F85" t="s">
        <v>890</v>
      </c>
      <c r="G85" t="s">
        <v>3601</v>
      </c>
      <c r="H85" t="s">
        <v>637</v>
      </c>
      <c r="I85" t="s">
        <v>637</v>
      </c>
      <c r="J85" t="s">
        <v>637</v>
      </c>
      <c r="K85" t="s">
        <v>637</v>
      </c>
      <c r="L85" t="s">
        <v>637</v>
      </c>
      <c r="M85" t="s">
        <v>14083</v>
      </c>
      <c r="N85" t="s">
        <v>637</v>
      </c>
      <c r="O85" t="s">
        <v>637</v>
      </c>
    </row>
    <row r="86" spans="1:15" x14ac:dyDescent="0.35">
      <c r="A86" t="s">
        <v>13966</v>
      </c>
      <c r="B86" t="s">
        <v>10466</v>
      </c>
      <c r="C86" t="s">
        <v>14084</v>
      </c>
      <c r="D86" t="s">
        <v>637</v>
      </c>
      <c r="E86" t="s">
        <v>637</v>
      </c>
      <c r="F86" t="s">
        <v>886</v>
      </c>
      <c r="G86" t="s">
        <v>3601</v>
      </c>
      <c r="H86" t="s">
        <v>637</v>
      </c>
      <c r="I86" t="s">
        <v>637</v>
      </c>
      <c r="J86" t="s">
        <v>637</v>
      </c>
      <c r="K86" t="s">
        <v>637</v>
      </c>
      <c r="L86" t="s">
        <v>637</v>
      </c>
      <c r="M86" t="s">
        <v>14085</v>
      </c>
      <c r="N86" t="s">
        <v>637</v>
      </c>
      <c r="O86" t="s">
        <v>637</v>
      </c>
    </row>
    <row r="87" spans="1:15" x14ac:dyDescent="0.35">
      <c r="A87" t="s">
        <v>13966</v>
      </c>
      <c r="B87" t="s">
        <v>10466</v>
      </c>
      <c r="C87" t="s">
        <v>14086</v>
      </c>
      <c r="D87" t="s">
        <v>637</v>
      </c>
      <c r="E87" t="s">
        <v>637</v>
      </c>
      <c r="F87" t="s">
        <v>886</v>
      </c>
      <c r="G87" t="s">
        <v>3601</v>
      </c>
      <c r="H87" t="s">
        <v>637</v>
      </c>
      <c r="I87" t="s">
        <v>637</v>
      </c>
      <c r="J87" t="s">
        <v>637</v>
      </c>
      <c r="K87" t="s">
        <v>637</v>
      </c>
      <c r="L87" t="s">
        <v>637</v>
      </c>
      <c r="M87" t="s">
        <v>14087</v>
      </c>
      <c r="N87" t="s">
        <v>637</v>
      </c>
      <c r="O87" t="s">
        <v>637</v>
      </c>
    </row>
    <row r="88" spans="1:15" x14ac:dyDescent="0.35">
      <c r="A88" t="s">
        <v>13966</v>
      </c>
      <c r="B88" t="s">
        <v>10466</v>
      </c>
      <c r="C88" t="s">
        <v>14088</v>
      </c>
      <c r="D88" t="s">
        <v>637</v>
      </c>
      <c r="E88" t="s">
        <v>637</v>
      </c>
      <c r="F88" t="s">
        <v>3625</v>
      </c>
      <c r="G88" t="s">
        <v>3626</v>
      </c>
      <c r="H88" t="s">
        <v>637</v>
      </c>
      <c r="I88" t="s">
        <v>637</v>
      </c>
      <c r="J88" t="s">
        <v>637</v>
      </c>
      <c r="K88" t="s">
        <v>637</v>
      </c>
      <c r="L88" t="s">
        <v>637</v>
      </c>
      <c r="M88" t="s">
        <v>14088</v>
      </c>
      <c r="N88" t="s">
        <v>637</v>
      </c>
      <c r="O88" t="s">
        <v>637</v>
      </c>
    </row>
    <row r="89" spans="1:15" x14ac:dyDescent="0.35">
      <c r="A89" t="s">
        <v>13966</v>
      </c>
      <c r="B89" t="s">
        <v>10466</v>
      </c>
      <c r="C89" t="s">
        <v>14089</v>
      </c>
      <c r="D89" t="s">
        <v>637</v>
      </c>
      <c r="E89" t="s">
        <v>637</v>
      </c>
      <c r="F89" t="s">
        <v>886</v>
      </c>
      <c r="G89" t="s">
        <v>3601</v>
      </c>
      <c r="H89" t="s">
        <v>637</v>
      </c>
      <c r="I89" t="s">
        <v>637</v>
      </c>
      <c r="J89" t="s">
        <v>637</v>
      </c>
      <c r="K89" t="s">
        <v>637</v>
      </c>
      <c r="L89" t="s">
        <v>637</v>
      </c>
      <c r="M89" t="s">
        <v>14090</v>
      </c>
      <c r="N89" t="s">
        <v>637</v>
      </c>
      <c r="O89" t="s">
        <v>637</v>
      </c>
    </row>
    <row r="90" spans="1:15" x14ac:dyDescent="0.35">
      <c r="A90" t="s">
        <v>13966</v>
      </c>
      <c r="B90" t="s">
        <v>10466</v>
      </c>
      <c r="C90" t="s">
        <v>14091</v>
      </c>
      <c r="D90" t="s">
        <v>637</v>
      </c>
      <c r="E90" t="s">
        <v>637</v>
      </c>
      <c r="F90" t="s">
        <v>3625</v>
      </c>
      <c r="G90" t="s">
        <v>3626</v>
      </c>
      <c r="H90" t="s">
        <v>637</v>
      </c>
      <c r="I90" t="s">
        <v>637</v>
      </c>
      <c r="J90" t="s">
        <v>637</v>
      </c>
      <c r="K90" t="s">
        <v>637</v>
      </c>
      <c r="L90" t="s">
        <v>637</v>
      </c>
      <c r="M90" t="s">
        <v>14091</v>
      </c>
      <c r="N90" t="s">
        <v>637</v>
      </c>
      <c r="O90" t="s">
        <v>637</v>
      </c>
    </row>
    <row r="91" spans="1:15" x14ac:dyDescent="0.35">
      <c r="A91" t="s">
        <v>13966</v>
      </c>
      <c r="B91" t="s">
        <v>10466</v>
      </c>
      <c r="C91" t="s">
        <v>14092</v>
      </c>
      <c r="D91" t="s">
        <v>637</v>
      </c>
      <c r="E91" t="s">
        <v>637</v>
      </c>
      <c r="F91" t="s">
        <v>886</v>
      </c>
      <c r="G91" t="s">
        <v>3601</v>
      </c>
      <c r="H91" t="s">
        <v>637</v>
      </c>
      <c r="I91" t="s">
        <v>637</v>
      </c>
      <c r="J91" t="s">
        <v>637</v>
      </c>
      <c r="K91" t="s">
        <v>637</v>
      </c>
      <c r="L91" t="s">
        <v>637</v>
      </c>
      <c r="M91" t="s">
        <v>14093</v>
      </c>
      <c r="N91" t="s">
        <v>637</v>
      </c>
      <c r="O91" t="s">
        <v>637</v>
      </c>
    </row>
    <row r="92" spans="1:15" x14ac:dyDescent="0.35">
      <c r="A92">
        <v>3</v>
      </c>
      <c r="B92" t="s">
        <v>10466</v>
      </c>
      <c r="C92" t="s">
        <v>14094</v>
      </c>
    </row>
    <row r="93" spans="1:15" x14ac:dyDescent="0.35">
      <c r="A93" t="s">
        <v>13966</v>
      </c>
      <c r="B93" t="s">
        <v>10466</v>
      </c>
      <c r="C93" t="s">
        <v>14095</v>
      </c>
      <c r="D93" t="s">
        <v>637</v>
      </c>
      <c r="E93" t="s">
        <v>637</v>
      </c>
      <c r="F93" t="s">
        <v>3625</v>
      </c>
      <c r="G93" t="s">
        <v>3626</v>
      </c>
      <c r="H93" t="s">
        <v>1575</v>
      </c>
      <c r="I93" t="s">
        <v>637</v>
      </c>
      <c r="J93" t="s">
        <v>637</v>
      </c>
      <c r="K93" t="s">
        <v>637</v>
      </c>
      <c r="L93" t="s">
        <v>637</v>
      </c>
      <c r="M93" t="s">
        <v>14095</v>
      </c>
      <c r="N93" t="s">
        <v>637</v>
      </c>
      <c r="O93" t="s">
        <v>637</v>
      </c>
    </row>
    <row r="94" spans="1:15" x14ac:dyDescent="0.35">
      <c r="A94" t="s">
        <v>13966</v>
      </c>
      <c r="B94" t="s">
        <v>10466</v>
      </c>
      <c r="C94" t="s">
        <v>14096</v>
      </c>
      <c r="D94" t="s">
        <v>637</v>
      </c>
      <c r="E94" t="s">
        <v>637</v>
      </c>
      <c r="F94" t="s">
        <v>3625</v>
      </c>
      <c r="G94" t="s">
        <v>3626</v>
      </c>
      <c r="H94" t="s">
        <v>637</v>
      </c>
      <c r="I94" t="s">
        <v>637</v>
      </c>
      <c r="J94" t="s">
        <v>637</v>
      </c>
      <c r="K94" t="s">
        <v>637</v>
      </c>
      <c r="L94" t="s">
        <v>637</v>
      </c>
      <c r="M94" t="s">
        <v>14097</v>
      </c>
      <c r="N94" t="s">
        <v>637</v>
      </c>
      <c r="O94" t="s">
        <v>637</v>
      </c>
    </row>
    <row r="95" spans="1:15" x14ac:dyDescent="0.35">
      <c r="A95" t="s">
        <v>13966</v>
      </c>
      <c r="B95" t="s">
        <v>10466</v>
      </c>
      <c r="C95" t="s">
        <v>14098</v>
      </c>
      <c r="D95" t="s">
        <v>637</v>
      </c>
      <c r="E95" t="s">
        <v>637</v>
      </c>
      <c r="F95" t="s">
        <v>3625</v>
      </c>
      <c r="G95" t="s">
        <v>3626</v>
      </c>
      <c r="H95" t="s">
        <v>637</v>
      </c>
      <c r="I95" t="s">
        <v>637</v>
      </c>
      <c r="J95" t="s">
        <v>637</v>
      </c>
      <c r="K95" t="s">
        <v>637</v>
      </c>
      <c r="L95" t="s">
        <v>637</v>
      </c>
      <c r="M95" t="s">
        <v>14098</v>
      </c>
      <c r="N95" t="s">
        <v>637</v>
      </c>
      <c r="O95" t="s">
        <v>637</v>
      </c>
    </row>
    <row r="96" spans="1:15" x14ac:dyDescent="0.35">
      <c r="A96" t="s">
        <v>13966</v>
      </c>
      <c r="B96" t="s">
        <v>10466</v>
      </c>
      <c r="C96" t="s">
        <v>14099</v>
      </c>
      <c r="D96" t="s">
        <v>637</v>
      </c>
      <c r="E96" t="s">
        <v>637</v>
      </c>
      <c r="F96" t="s">
        <v>884</v>
      </c>
      <c r="G96" t="s">
        <v>3573</v>
      </c>
      <c r="H96" t="s">
        <v>1567</v>
      </c>
      <c r="I96" t="s">
        <v>637</v>
      </c>
      <c r="J96" t="s">
        <v>637</v>
      </c>
      <c r="K96" t="s">
        <v>637</v>
      </c>
      <c r="L96" t="s">
        <v>637</v>
      </c>
      <c r="M96" t="s">
        <v>14100</v>
      </c>
      <c r="N96" t="s">
        <v>637</v>
      </c>
      <c r="O96" t="s">
        <v>637</v>
      </c>
    </row>
    <row r="97" spans="1:15" x14ac:dyDescent="0.35">
      <c r="A97" t="s">
        <v>13966</v>
      </c>
      <c r="B97" t="s">
        <v>10466</v>
      </c>
      <c r="C97" t="s">
        <v>14101</v>
      </c>
      <c r="D97" t="s">
        <v>637</v>
      </c>
      <c r="E97" t="s">
        <v>637</v>
      </c>
      <c r="F97" t="s">
        <v>884</v>
      </c>
      <c r="G97" t="s">
        <v>3573</v>
      </c>
      <c r="H97" t="s">
        <v>1567</v>
      </c>
      <c r="I97" t="s">
        <v>637</v>
      </c>
      <c r="J97" t="s">
        <v>637</v>
      </c>
      <c r="K97" t="s">
        <v>637</v>
      </c>
      <c r="L97" t="s">
        <v>637</v>
      </c>
      <c r="M97" t="s">
        <v>14100</v>
      </c>
      <c r="N97" t="s">
        <v>637</v>
      </c>
      <c r="O97" t="s">
        <v>637</v>
      </c>
    </row>
    <row r="98" spans="1:15" x14ac:dyDescent="0.35">
      <c r="A98" t="s">
        <v>13966</v>
      </c>
      <c r="B98" t="s">
        <v>10466</v>
      </c>
      <c r="C98" t="s">
        <v>14102</v>
      </c>
      <c r="D98" t="s">
        <v>637</v>
      </c>
      <c r="E98" t="s">
        <v>637</v>
      </c>
      <c r="F98" t="s">
        <v>884</v>
      </c>
      <c r="G98" t="s">
        <v>3573</v>
      </c>
      <c r="H98" t="s">
        <v>637</v>
      </c>
      <c r="I98" t="s">
        <v>637</v>
      </c>
      <c r="J98" t="s">
        <v>637</v>
      </c>
      <c r="K98" t="s">
        <v>637</v>
      </c>
      <c r="L98" t="s">
        <v>637</v>
      </c>
      <c r="M98" t="s">
        <v>14103</v>
      </c>
      <c r="N98" t="s">
        <v>637</v>
      </c>
      <c r="O98" t="s">
        <v>637</v>
      </c>
    </row>
    <row r="99" spans="1:15" x14ac:dyDescent="0.35">
      <c r="A99">
        <v>3</v>
      </c>
      <c r="B99" t="s">
        <v>10466</v>
      </c>
      <c r="C99" t="s">
        <v>14103</v>
      </c>
      <c r="D99" t="s">
        <v>637</v>
      </c>
      <c r="E99" t="s">
        <v>637</v>
      </c>
      <c r="F99" t="s">
        <v>884</v>
      </c>
      <c r="G99" t="s">
        <v>3573</v>
      </c>
      <c r="H99" t="s">
        <v>637</v>
      </c>
      <c r="I99" t="s">
        <v>637</v>
      </c>
      <c r="J99" t="s">
        <v>637</v>
      </c>
      <c r="K99" t="s">
        <v>637</v>
      </c>
      <c r="L99" t="s">
        <v>637</v>
      </c>
      <c r="M99" t="s">
        <v>14103</v>
      </c>
      <c r="N99" t="s">
        <v>637</v>
      </c>
      <c r="O99" t="s">
        <v>637</v>
      </c>
    </row>
    <row r="100" spans="1:15" x14ac:dyDescent="0.35">
      <c r="A100" t="s">
        <v>13966</v>
      </c>
      <c r="B100" t="s">
        <v>10466</v>
      </c>
      <c r="C100" t="s">
        <v>14104</v>
      </c>
      <c r="D100" t="s">
        <v>637</v>
      </c>
      <c r="E100" t="s">
        <v>637</v>
      </c>
      <c r="F100" t="s">
        <v>3625</v>
      </c>
      <c r="G100" t="s">
        <v>3626</v>
      </c>
      <c r="H100" t="s">
        <v>637</v>
      </c>
      <c r="I100" t="s">
        <v>637</v>
      </c>
      <c r="J100" t="s">
        <v>637</v>
      </c>
      <c r="K100" t="s">
        <v>637</v>
      </c>
      <c r="L100" t="s">
        <v>637</v>
      </c>
      <c r="M100" t="s">
        <v>14104</v>
      </c>
      <c r="N100" t="s">
        <v>637</v>
      </c>
      <c r="O100" t="s">
        <v>637</v>
      </c>
    </row>
    <row r="101" spans="1:15" x14ac:dyDescent="0.35">
      <c r="A101" t="s">
        <v>13966</v>
      </c>
      <c r="B101" t="s">
        <v>10466</v>
      </c>
      <c r="C101" t="s">
        <v>14105</v>
      </c>
      <c r="D101" t="s">
        <v>637</v>
      </c>
      <c r="E101" t="s">
        <v>637</v>
      </c>
      <c r="F101" t="s">
        <v>3625</v>
      </c>
      <c r="G101" t="s">
        <v>3626</v>
      </c>
      <c r="H101" t="s">
        <v>637</v>
      </c>
      <c r="I101" t="s">
        <v>637</v>
      </c>
      <c r="J101" t="s">
        <v>637</v>
      </c>
      <c r="K101" t="s">
        <v>637</v>
      </c>
      <c r="L101" t="s">
        <v>637</v>
      </c>
      <c r="M101" t="s">
        <v>14105</v>
      </c>
      <c r="N101" t="s">
        <v>637</v>
      </c>
      <c r="O101" t="s">
        <v>637</v>
      </c>
    </row>
    <row r="102" spans="1:15" x14ac:dyDescent="0.35">
      <c r="A102" t="s">
        <v>13966</v>
      </c>
      <c r="B102" t="s">
        <v>10466</v>
      </c>
      <c r="C102" t="s">
        <v>14106</v>
      </c>
      <c r="D102" t="s">
        <v>637</v>
      </c>
      <c r="E102" t="s">
        <v>637</v>
      </c>
      <c r="F102" t="s">
        <v>886</v>
      </c>
      <c r="G102" t="s">
        <v>3601</v>
      </c>
      <c r="H102" t="s">
        <v>637</v>
      </c>
      <c r="I102" t="s">
        <v>637</v>
      </c>
      <c r="J102" t="s">
        <v>637</v>
      </c>
      <c r="K102" t="s">
        <v>637</v>
      </c>
      <c r="L102" t="s">
        <v>637</v>
      </c>
      <c r="M102" t="s">
        <v>14107</v>
      </c>
      <c r="N102" t="s">
        <v>637</v>
      </c>
      <c r="O102" t="s">
        <v>637</v>
      </c>
    </row>
    <row r="103" spans="1:15" x14ac:dyDescent="0.35">
      <c r="A103" t="s">
        <v>13966</v>
      </c>
      <c r="B103" t="s">
        <v>10466</v>
      </c>
      <c r="C103" t="s">
        <v>14108</v>
      </c>
      <c r="D103" t="s">
        <v>637</v>
      </c>
      <c r="E103" t="s">
        <v>637</v>
      </c>
      <c r="F103" t="s">
        <v>3625</v>
      </c>
      <c r="G103" t="s">
        <v>3626</v>
      </c>
      <c r="H103" t="s">
        <v>637</v>
      </c>
      <c r="I103" t="s">
        <v>637</v>
      </c>
      <c r="J103" t="s">
        <v>637</v>
      </c>
      <c r="K103" t="s">
        <v>637</v>
      </c>
      <c r="L103" t="s">
        <v>637</v>
      </c>
      <c r="M103" t="s">
        <v>14109</v>
      </c>
      <c r="N103" t="s">
        <v>637</v>
      </c>
      <c r="O103" t="s">
        <v>637</v>
      </c>
    </row>
    <row r="104" spans="1:15" x14ac:dyDescent="0.35">
      <c r="A104">
        <v>3</v>
      </c>
      <c r="B104" t="s">
        <v>10466</v>
      </c>
      <c r="C104" t="s">
        <v>14109</v>
      </c>
      <c r="D104" t="s">
        <v>637</v>
      </c>
      <c r="E104" t="s">
        <v>637</v>
      </c>
      <c r="F104" t="s">
        <v>3625</v>
      </c>
      <c r="G104" t="s">
        <v>3626</v>
      </c>
      <c r="H104" t="s">
        <v>637</v>
      </c>
      <c r="I104" t="s">
        <v>637</v>
      </c>
      <c r="J104" t="s">
        <v>637</v>
      </c>
      <c r="K104" t="s">
        <v>637</v>
      </c>
      <c r="L104" t="s">
        <v>637</v>
      </c>
      <c r="M104" t="s">
        <v>14109</v>
      </c>
      <c r="N104" t="s">
        <v>637</v>
      </c>
      <c r="O104" t="s">
        <v>637</v>
      </c>
    </row>
    <row r="105" spans="1:15" x14ac:dyDescent="0.35">
      <c r="A105" t="s">
        <v>13966</v>
      </c>
      <c r="B105" t="s">
        <v>10466</v>
      </c>
      <c r="C105" t="s">
        <v>14110</v>
      </c>
      <c r="D105" t="s">
        <v>637</v>
      </c>
      <c r="E105" t="s">
        <v>637</v>
      </c>
      <c r="F105" t="s">
        <v>886</v>
      </c>
      <c r="G105" t="s">
        <v>3601</v>
      </c>
      <c r="H105" t="s">
        <v>637</v>
      </c>
      <c r="I105" t="s">
        <v>637</v>
      </c>
      <c r="J105" t="s">
        <v>637</v>
      </c>
      <c r="K105" t="s">
        <v>637</v>
      </c>
      <c r="L105" t="s">
        <v>637</v>
      </c>
      <c r="M105" t="s">
        <v>14111</v>
      </c>
      <c r="N105" t="s">
        <v>637</v>
      </c>
      <c r="O105" t="s">
        <v>637</v>
      </c>
    </row>
    <row r="106" spans="1:15" x14ac:dyDescent="0.35">
      <c r="A106" t="s">
        <v>13966</v>
      </c>
      <c r="B106" t="s">
        <v>10466</v>
      </c>
      <c r="C106" t="s">
        <v>14112</v>
      </c>
      <c r="D106" t="s">
        <v>637</v>
      </c>
      <c r="E106" t="s">
        <v>637</v>
      </c>
      <c r="F106" t="s">
        <v>3625</v>
      </c>
      <c r="G106" t="s">
        <v>3626</v>
      </c>
      <c r="H106" t="s">
        <v>637</v>
      </c>
      <c r="I106" t="s">
        <v>637</v>
      </c>
      <c r="J106" t="s">
        <v>637</v>
      </c>
      <c r="K106" t="s">
        <v>637</v>
      </c>
      <c r="L106" t="s">
        <v>637</v>
      </c>
      <c r="M106" t="s">
        <v>14112</v>
      </c>
      <c r="N106" t="s">
        <v>637</v>
      </c>
      <c r="O106" t="s">
        <v>637</v>
      </c>
    </row>
    <row r="107" spans="1:15" x14ac:dyDescent="0.35">
      <c r="A107" t="s">
        <v>13966</v>
      </c>
      <c r="B107" t="s">
        <v>10466</v>
      </c>
      <c r="C107" t="s">
        <v>14113</v>
      </c>
      <c r="D107" t="s">
        <v>637</v>
      </c>
      <c r="E107" t="s">
        <v>637</v>
      </c>
      <c r="F107" t="s">
        <v>3625</v>
      </c>
      <c r="G107" t="s">
        <v>3626</v>
      </c>
      <c r="H107" t="s">
        <v>637</v>
      </c>
      <c r="I107" t="s">
        <v>637</v>
      </c>
      <c r="J107" t="s">
        <v>637</v>
      </c>
      <c r="K107" t="s">
        <v>637</v>
      </c>
      <c r="L107" t="s">
        <v>637</v>
      </c>
      <c r="M107" t="s">
        <v>14113</v>
      </c>
      <c r="N107" t="s">
        <v>637</v>
      </c>
      <c r="O107" t="s">
        <v>637</v>
      </c>
    </row>
    <row r="108" spans="1:15" x14ac:dyDescent="0.35">
      <c r="A108">
        <v>3</v>
      </c>
      <c r="B108" t="s">
        <v>10466</v>
      </c>
      <c r="C108" t="s">
        <v>14114</v>
      </c>
    </row>
    <row r="109" spans="1:15" x14ac:dyDescent="0.35">
      <c r="A109" t="s">
        <v>13966</v>
      </c>
      <c r="B109" t="s">
        <v>10466</v>
      </c>
      <c r="C109" t="s">
        <v>14115</v>
      </c>
      <c r="D109" t="s">
        <v>637</v>
      </c>
      <c r="E109" t="s">
        <v>637</v>
      </c>
      <c r="F109" t="s">
        <v>3625</v>
      </c>
      <c r="G109" t="s">
        <v>3626</v>
      </c>
      <c r="H109" t="s">
        <v>637</v>
      </c>
      <c r="I109" t="s">
        <v>637</v>
      </c>
      <c r="J109" t="s">
        <v>637</v>
      </c>
      <c r="K109" t="s">
        <v>637</v>
      </c>
      <c r="L109" t="s">
        <v>637</v>
      </c>
      <c r="M109" t="s">
        <v>14116</v>
      </c>
      <c r="N109" t="s">
        <v>637</v>
      </c>
      <c r="O109" t="s">
        <v>637</v>
      </c>
    </row>
    <row r="110" spans="1:15" x14ac:dyDescent="0.35">
      <c r="A110">
        <v>3</v>
      </c>
      <c r="B110" t="s">
        <v>10466</v>
      </c>
      <c r="C110" t="s">
        <v>14116</v>
      </c>
      <c r="D110" t="s">
        <v>637</v>
      </c>
      <c r="E110" t="s">
        <v>637</v>
      </c>
      <c r="F110" t="s">
        <v>3625</v>
      </c>
      <c r="G110" t="s">
        <v>3626</v>
      </c>
      <c r="H110" t="s">
        <v>637</v>
      </c>
      <c r="I110" t="s">
        <v>637</v>
      </c>
      <c r="J110" t="s">
        <v>637</v>
      </c>
      <c r="K110" t="s">
        <v>637</v>
      </c>
      <c r="L110" t="s">
        <v>637</v>
      </c>
      <c r="M110" t="s">
        <v>14116</v>
      </c>
      <c r="N110" t="s">
        <v>637</v>
      </c>
      <c r="O110" t="s">
        <v>637</v>
      </c>
    </row>
    <row r="111" spans="1:15" x14ac:dyDescent="0.35">
      <c r="A111">
        <v>3</v>
      </c>
      <c r="B111" t="s">
        <v>10466</v>
      </c>
      <c r="C111" t="s">
        <v>14117</v>
      </c>
    </row>
    <row r="112" spans="1:15" x14ac:dyDescent="0.35">
      <c r="A112" t="s">
        <v>13966</v>
      </c>
      <c r="B112" t="s">
        <v>10466</v>
      </c>
      <c r="C112" t="s">
        <v>14118</v>
      </c>
      <c r="D112" t="s">
        <v>637</v>
      </c>
      <c r="E112" t="s">
        <v>637</v>
      </c>
      <c r="F112" t="s">
        <v>3625</v>
      </c>
      <c r="G112" t="s">
        <v>3626</v>
      </c>
      <c r="H112" t="s">
        <v>637</v>
      </c>
      <c r="I112" t="s">
        <v>637</v>
      </c>
      <c r="J112" t="s">
        <v>637</v>
      </c>
      <c r="K112" t="s">
        <v>637</v>
      </c>
      <c r="L112" t="s">
        <v>637</v>
      </c>
      <c r="M112" t="s">
        <v>14118</v>
      </c>
      <c r="N112" t="s">
        <v>637</v>
      </c>
      <c r="O112" t="s">
        <v>637</v>
      </c>
    </row>
    <row r="113" spans="1:15" x14ac:dyDescent="0.35">
      <c r="A113" t="s">
        <v>13966</v>
      </c>
      <c r="B113" t="s">
        <v>10466</v>
      </c>
      <c r="C113" t="s">
        <v>14119</v>
      </c>
      <c r="D113" t="s">
        <v>637</v>
      </c>
      <c r="E113" t="s">
        <v>637</v>
      </c>
      <c r="F113" t="s">
        <v>886</v>
      </c>
      <c r="G113" t="s">
        <v>3601</v>
      </c>
      <c r="H113" t="s">
        <v>637</v>
      </c>
      <c r="I113" t="s">
        <v>637</v>
      </c>
      <c r="J113" t="s">
        <v>637</v>
      </c>
      <c r="K113" t="s">
        <v>637</v>
      </c>
      <c r="L113" t="s">
        <v>637</v>
      </c>
      <c r="M113" t="s">
        <v>14120</v>
      </c>
      <c r="N113" t="s">
        <v>637</v>
      </c>
      <c r="O113" t="s">
        <v>637</v>
      </c>
    </row>
    <row r="114" spans="1:15" x14ac:dyDescent="0.35">
      <c r="A114" t="s">
        <v>13966</v>
      </c>
      <c r="B114" t="s">
        <v>10466</v>
      </c>
      <c r="C114" t="s">
        <v>14121</v>
      </c>
      <c r="D114" t="s">
        <v>637</v>
      </c>
      <c r="E114" t="s">
        <v>637</v>
      </c>
      <c r="F114" t="s">
        <v>3625</v>
      </c>
      <c r="G114" t="s">
        <v>3626</v>
      </c>
      <c r="H114" t="s">
        <v>637</v>
      </c>
      <c r="I114" t="s">
        <v>637</v>
      </c>
      <c r="J114" t="s">
        <v>637</v>
      </c>
      <c r="K114" t="s">
        <v>637</v>
      </c>
      <c r="L114" t="s">
        <v>637</v>
      </c>
      <c r="M114" t="s">
        <v>14121</v>
      </c>
      <c r="N114" t="s">
        <v>637</v>
      </c>
      <c r="O114" t="s">
        <v>637</v>
      </c>
    </row>
    <row r="115" spans="1:15" x14ac:dyDescent="0.35">
      <c r="A115" t="s">
        <v>13966</v>
      </c>
      <c r="B115" t="s">
        <v>10466</v>
      </c>
      <c r="C115" t="s">
        <v>14122</v>
      </c>
      <c r="D115" t="s">
        <v>637</v>
      </c>
      <c r="E115" t="s">
        <v>637</v>
      </c>
      <c r="F115" t="s">
        <v>886</v>
      </c>
      <c r="G115" t="s">
        <v>3601</v>
      </c>
      <c r="H115" t="s">
        <v>637</v>
      </c>
      <c r="I115" t="s">
        <v>637</v>
      </c>
      <c r="J115" t="s">
        <v>637</v>
      </c>
      <c r="K115" t="s">
        <v>637</v>
      </c>
      <c r="L115" t="s">
        <v>637</v>
      </c>
      <c r="M115" t="s">
        <v>14123</v>
      </c>
      <c r="N115" t="s">
        <v>637</v>
      </c>
      <c r="O115" t="s">
        <v>637</v>
      </c>
    </row>
    <row r="116" spans="1:15" x14ac:dyDescent="0.35">
      <c r="A116">
        <v>3</v>
      </c>
      <c r="B116" t="s">
        <v>10466</v>
      </c>
      <c r="C116" t="s">
        <v>133</v>
      </c>
    </row>
    <row r="117" spans="1:15" x14ac:dyDescent="0.35">
      <c r="A117">
        <v>3</v>
      </c>
      <c r="B117" t="s">
        <v>10466</v>
      </c>
      <c r="C117" t="s">
        <v>14124</v>
      </c>
    </row>
    <row r="118" spans="1:15" x14ac:dyDescent="0.35">
      <c r="A118">
        <v>3</v>
      </c>
      <c r="B118" t="s">
        <v>10466</v>
      </c>
      <c r="C118" t="s">
        <v>14125</v>
      </c>
    </row>
    <row r="119" spans="1:15" x14ac:dyDescent="0.35">
      <c r="A119">
        <v>3</v>
      </c>
      <c r="B119" t="s">
        <v>10466</v>
      </c>
      <c r="C119" t="s">
        <v>14126</v>
      </c>
    </row>
    <row r="120" spans="1:15" x14ac:dyDescent="0.35">
      <c r="A120" t="s">
        <v>13966</v>
      </c>
      <c r="B120" t="s">
        <v>10466</v>
      </c>
      <c r="C120" t="s">
        <v>14127</v>
      </c>
      <c r="D120" t="s">
        <v>637</v>
      </c>
      <c r="E120" t="s">
        <v>637</v>
      </c>
      <c r="F120" t="s">
        <v>3625</v>
      </c>
      <c r="G120" t="s">
        <v>3626</v>
      </c>
      <c r="H120" t="s">
        <v>637</v>
      </c>
      <c r="I120" t="s">
        <v>637</v>
      </c>
      <c r="J120" t="s">
        <v>637</v>
      </c>
      <c r="K120" t="s">
        <v>637</v>
      </c>
      <c r="L120" t="s">
        <v>637</v>
      </c>
      <c r="M120" t="s">
        <v>14128</v>
      </c>
      <c r="N120" t="s">
        <v>637</v>
      </c>
      <c r="O120" t="s">
        <v>637</v>
      </c>
    </row>
    <row r="121" spans="1:15" x14ac:dyDescent="0.35">
      <c r="A121" t="s">
        <v>13966</v>
      </c>
      <c r="B121" t="s">
        <v>10466</v>
      </c>
      <c r="C121" t="s">
        <v>14129</v>
      </c>
      <c r="D121" t="s">
        <v>637</v>
      </c>
      <c r="E121" t="s">
        <v>637</v>
      </c>
      <c r="F121" t="s">
        <v>3625</v>
      </c>
      <c r="G121" t="s">
        <v>3626</v>
      </c>
      <c r="H121" t="s">
        <v>637</v>
      </c>
      <c r="I121" t="s">
        <v>637</v>
      </c>
      <c r="J121" t="s">
        <v>637</v>
      </c>
      <c r="K121" t="s">
        <v>637</v>
      </c>
      <c r="L121" t="s">
        <v>637</v>
      </c>
      <c r="M121" t="s">
        <v>14130</v>
      </c>
      <c r="N121" t="s">
        <v>637</v>
      </c>
      <c r="O121" t="s">
        <v>637</v>
      </c>
    </row>
    <row r="122" spans="1:15" x14ac:dyDescent="0.35">
      <c r="A122">
        <v>3</v>
      </c>
      <c r="B122" t="s">
        <v>10466</v>
      </c>
      <c r="C122" t="s">
        <v>14130</v>
      </c>
      <c r="D122" t="s">
        <v>637</v>
      </c>
      <c r="E122" t="s">
        <v>637</v>
      </c>
      <c r="F122" t="s">
        <v>3625</v>
      </c>
      <c r="G122" t="s">
        <v>3626</v>
      </c>
      <c r="H122" t="s">
        <v>637</v>
      </c>
      <c r="I122" t="s">
        <v>637</v>
      </c>
      <c r="J122" t="s">
        <v>637</v>
      </c>
      <c r="K122" t="s">
        <v>637</v>
      </c>
      <c r="L122" t="s">
        <v>637</v>
      </c>
      <c r="M122" t="s">
        <v>14130</v>
      </c>
      <c r="N122" t="s">
        <v>637</v>
      </c>
      <c r="O122" t="s">
        <v>637</v>
      </c>
    </row>
    <row r="123" spans="1:15" x14ac:dyDescent="0.35">
      <c r="A123" t="s">
        <v>13966</v>
      </c>
      <c r="B123" t="s">
        <v>10466</v>
      </c>
      <c r="C123" t="s">
        <v>14131</v>
      </c>
      <c r="D123" t="s">
        <v>637</v>
      </c>
      <c r="E123" t="s">
        <v>637</v>
      </c>
      <c r="F123" t="s">
        <v>3625</v>
      </c>
      <c r="G123" t="s">
        <v>3626</v>
      </c>
      <c r="H123" t="s">
        <v>637</v>
      </c>
      <c r="I123" t="s">
        <v>637</v>
      </c>
      <c r="J123" t="s">
        <v>637</v>
      </c>
      <c r="K123" t="s">
        <v>637</v>
      </c>
      <c r="L123" t="s">
        <v>637</v>
      </c>
      <c r="M123" t="s">
        <v>14131</v>
      </c>
      <c r="N123" t="s">
        <v>637</v>
      </c>
      <c r="O123" t="s">
        <v>637</v>
      </c>
    </row>
    <row r="124" spans="1:15" x14ac:dyDescent="0.35">
      <c r="A124" t="s">
        <v>13966</v>
      </c>
      <c r="B124" t="s">
        <v>10466</v>
      </c>
      <c r="C124" t="s">
        <v>14132</v>
      </c>
      <c r="D124" t="s">
        <v>637</v>
      </c>
      <c r="E124" t="s">
        <v>637</v>
      </c>
      <c r="F124" t="s">
        <v>886</v>
      </c>
      <c r="G124" t="s">
        <v>3601</v>
      </c>
      <c r="H124" t="s">
        <v>637</v>
      </c>
      <c r="I124" t="s">
        <v>637</v>
      </c>
      <c r="J124" t="s">
        <v>637</v>
      </c>
      <c r="K124" t="s">
        <v>637</v>
      </c>
      <c r="L124" t="s">
        <v>637</v>
      </c>
      <c r="M124" t="s">
        <v>14133</v>
      </c>
      <c r="N124" t="s">
        <v>637</v>
      </c>
      <c r="O124" t="s">
        <v>637</v>
      </c>
    </row>
    <row r="125" spans="1:15" x14ac:dyDescent="0.35">
      <c r="A125" t="s">
        <v>13966</v>
      </c>
      <c r="B125" t="s">
        <v>10547</v>
      </c>
      <c r="C125" t="s">
        <v>14134</v>
      </c>
      <c r="D125" t="s">
        <v>637</v>
      </c>
      <c r="E125" t="s">
        <v>637</v>
      </c>
      <c r="F125" t="s">
        <v>884</v>
      </c>
      <c r="G125" t="s">
        <v>3573</v>
      </c>
      <c r="H125" t="s">
        <v>637</v>
      </c>
      <c r="I125" t="s">
        <v>637</v>
      </c>
      <c r="J125" t="s">
        <v>637</v>
      </c>
      <c r="K125" t="s">
        <v>637</v>
      </c>
      <c r="L125" t="s">
        <v>637</v>
      </c>
      <c r="M125" t="s">
        <v>14134</v>
      </c>
      <c r="N125" t="s">
        <v>637</v>
      </c>
      <c r="O125" t="s">
        <v>637</v>
      </c>
    </row>
    <row r="126" spans="1:15" x14ac:dyDescent="0.35">
      <c r="A126" t="s">
        <v>13960</v>
      </c>
      <c r="B126" t="s">
        <v>10547</v>
      </c>
      <c r="C126" t="s">
        <v>14135</v>
      </c>
      <c r="D126" t="s">
        <v>637</v>
      </c>
      <c r="E126" t="s">
        <v>637</v>
      </c>
      <c r="F126" t="s">
        <v>884</v>
      </c>
      <c r="G126" t="s">
        <v>3573</v>
      </c>
      <c r="H126" t="s">
        <v>637</v>
      </c>
      <c r="I126" t="s">
        <v>637</v>
      </c>
      <c r="J126" t="s">
        <v>637</v>
      </c>
      <c r="K126" t="s">
        <v>637</v>
      </c>
      <c r="L126" t="s">
        <v>637</v>
      </c>
      <c r="M126" t="s">
        <v>14135</v>
      </c>
      <c r="N126" t="s">
        <v>637</v>
      </c>
      <c r="O126" t="s">
        <v>637</v>
      </c>
    </row>
    <row r="127" spans="1:15" x14ac:dyDescent="0.35">
      <c r="A127" t="s">
        <v>13966</v>
      </c>
      <c r="B127" t="s">
        <v>10547</v>
      </c>
      <c r="C127" t="s">
        <v>14136</v>
      </c>
      <c r="D127" t="s">
        <v>637</v>
      </c>
      <c r="E127" t="s">
        <v>637</v>
      </c>
      <c r="F127" t="s">
        <v>884</v>
      </c>
      <c r="G127" t="s">
        <v>3573</v>
      </c>
      <c r="H127" t="s">
        <v>637</v>
      </c>
      <c r="I127" t="s">
        <v>637</v>
      </c>
      <c r="J127" t="s">
        <v>637</v>
      </c>
      <c r="K127" t="s">
        <v>637</v>
      </c>
      <c r="L127" t="s">
        <v>637</v>
      </c>
      <c r="M127" t="s">
        <v>14136</v>
      </c>
      <c r="N127" t="s">
        <v>637</v>
      </c>
      <c r="O127" t="s">
        <v>637</v>
      </c>
    </row>
    <row r="128" spans="1:15" x14ac:dyDescent="0.35">
      <c r="A128" t="s">
        <v>13966</v>
      </c>
      <c r="B128" t="s">
        <v>10547</v>
      </c>
      <c r="C128" t="s">
        <v>14137</v>
      </c>
      <c r="D128" t="s">
        <v>637</v>
      </c>
      <c r="E128" t="s">
        <v>637</v>
      </c>
      <c r="F128" t="s">
        <v>884</v>
      </c>
      <c r="G128" t="s">
        <v>3573</v>
      </c>
      <c r="H128" t="s">
        <v>637</v>
      </c>
      <c r="I128" t="s">
        <v>637</v>
      </c>
      <c r="J128" t="s">
        <v>637</v>
      </c>
      <c r="K128" t="s">
        <v>637</v>
      </c>
      <c r="L128" t="s">
        <v>637</v>
      </c>
      <c r="M128" t="s">
        <v>14137</v>
      </c>
      <c r="N128" t="s">
        <v>637</v>
      </c>
      <c r="O128" t="s">
        <v>637</v>
      </c>
    </row>
    <row r="129" spans="1:15" x14ac:dyDescent="0.35">
      <c r="A129" t="s">
        <v>13966</v>
      </c>
      <c r="B129" t="s">
        <v>10547</v>
      </c>
      <c r="C129" t="s">
        <v>14138</v>
      </c>
      <c r="D129" t="s">
        <v>637</v>
      </c>
      <c r="E129" t="s">
        <v>637</v>
      </c>
      <c r="F129" t="s">
        <v>884</v>
      </c>
      <c r="G129" t="s">
        <v>3573</v>
      </c>
      <c r="H129" t="s">
        <v>637</v>
      </c>
      <c r="I129" t="s">
        <v>637</v>
      </c>
      <c r="J129" t="s">
        <v>637</v>
      </c>
      <c r="K129" t="s">
        <v>637</v>
      </c>
      <c r="L129" t="s">
        <v>637</v>
      </c>
      <c r="M129" t="s">
        <v>14139</v>
      </c>
      <c r="N129" t="s">
        <v>637</v>
      </c>
      <c r="O129" t="s">
        <v>637</v>
      </c>
    </row>
    <row r="130" spans="1:15" x14ac:dyDescent="0.35">
      <c r="A130">
        <v>3</v>
      </c>
      <c r="B130" t="s">
        <v>10547</v>
      </c>
      <c r="C130" t="s">
        <v>14139</v>
      </c>
      <c r="D130" t="s">
        <v>637</v>
      </c>
      <c r="E130" t="s">
        <v>637</v>
      </c>
      <c r="F130" t="s">
        <v>884</v>
      </c>
      <c r="G130" t="s">
        <v>3573</v>
      </c>
      <c r="H130" t="s">
        <v>637</v>
      </c>
      <c r="I130" t="s">
        <v>637</v>
      </c>
      <c r="J130" t="s">
        <v>637</v>
      </c>
      <c r="K130" t="s">
        <v>637</v>
      </c>
      <c r="L130" t="s">
        <v>637</v>
      </c>
      <c r="M130" t="s">
        <v>14139</v>
      </c>
      <c r="N130" t="s">
        <v>637</v>
      </c>
      <c r="O130" t="s">
        <v>637</v>
      </c>
    </row>
    <row r="131" spans="1:15" x14ac:dyDescent="0.35">
      <c r="A131" t="s">
        <v>13966</v>
      </c>
      <c r="B131" t="s">
        <v>10547</v>
      </c>
      <c r="C131" t="s">
        <v>14140</v>
      </c>
      <c r="D131" t="s">
        <v>637</v>
      </c>
      <c r="E131" t="s">
        <v>637</v>
      </c>
      <c r="F131" t="s">
        <v>884</v>
      </c>
      <c r="G131" t="s">
        <v>3573</v>
      </c>
      <c r="H131" t="s">
        <v>637</v>
      </c>
      <c r="I131" t="s">
        <v>637</v>
      </c>
      <c r="J131" t="s">
        <v>637</v>
      </c>
      <c r="K131" t="s">
        <v>637</v>
      </c>
      <c r="L131" t="s">
        <v>637</v>
      </c>
      <c r="M131" t="s">
        <v>14141</v>
      </c>
      <c r="N131" t="s">
        <v>637</v>
      </c>
      <c r="O131" t="s">
        <v>637</v>
      </c>
    </row>
    <row r="132" spans="1:15" x14ac:dyDescent="0.35">
      <c r="A132">
        <v>3</v>
      </c>
      <c r="B132" t="s">
        <v>10547</v>
      </c>
      <c r="C132" t="s">
        <v>14141</v>
      </c>
      <c r="D132" t="s">
        <v>637</v>
      </c>
      <c r="E132" t="s">
        <v>637</v>
      </c>
      <c r="F132" t="s">
        <v>884</v>
      </c>
      <c r="G132" t="s">
        <v>3573</v>
      </c>
      <c r="H132" t="s">
        <v>637</v>
      </c>
      <c r="I132" t="s">
        <v>637</v>
      </c>
      <c r="J132" t="s">
        <v>637</v>
      </c>
      <c r="K132" t="s">
        <v>637</v>
      </c>
      <c r="L132" t="s">
        <v>637</v>
      </c>
      <c r="M132" t="s">
        <v>14141</v>
      </c>
      <c r="N132" t="s">
        <v>637</v>
      </c>
      <c r="O132" t="s">
        <v>637</v>
      </c>
    </row>
    <row r="133" spans="1:15" x14ac:dyDescent="0.35">
      <c r="A133">
        <v>3</v>
      </c>
      <c r="B133" t="s">
        <v>10547</v>
      </c>
      <c r="C133" t="s">
        <v>14142</v>
      </c>
    </row>
    <row r="134" spans="1:15" x14ac:dyDescent="0.35">
      <c r="A134" t="s">
        <v>13966</v>
      </c>
      <c r="B134" t="s">
        <v>10547</v>
      </c>
      <c r="C134" t="s">
        <v>14143</v>
      </c>
      <c r="D134" t="s">
        <v>637</v>
      </c>
      <c r="E134" t="s">
        <v>637</v>
      </c>
      <c r="F134" t="s">
        <v>884</v>
      </c>
      <c r="G134" t="s">
        <v>3573</v>
      </c>
      <c r="H134" t="s">
        <v>637</v>
      </c>
      <c r="I134" t="s">
        <v>637</v>
      </c>
      <c r="J134" t="s">
        <v>637</v>
      </c>
      <c r="K134" t="s">
        <v>637</v>
      </c>
      <c r="L134" t="s">
        <v>637</v>
      </c>
      <c r="M134" t="s">
        <v>14144</v>
      </c>
      <c r="N134" t="s">
        <v>637</v>
      </c>
      <c r="O134" t="s">
        <v>637</v>
      </c>
    </row>
    <row r="135" spans="1:15" x14ac:dyDescent="0.35">
      <c r="A135">
        <v>3</v>
      </c>
      <c r="B135" t="s">
        <v>10547</v>
      </c>
      <c r="C135" t="s">
        <v>14144</v>
      </c>
      <c r="D135" t="s">
        <v>637</v>
      </c>
      <c r="E135" t="s">
        <v>637</v>
      </c>
      <c r="F135" t="s">
        <v>884</v>
      </c>
      <c r="G135" t="s">
        <v>3573</v>
      </c>
      <c r="H135" t="s">
        <v>637</v>
      </c>
      <c r="I135" t="s">
        <v>637</v>
      </c>
      <c r="J135" t="s">
        <v>637</v>
      </c>
      <c r="K135" t="s">
        <v>637</v>
      </c>
      <c r="L135" t="s">
        <v>637</v>
      </c>
      <c r="M135" t="s">
        <v>14144</v>
      </c>
      <c r="N135" t="s">
        <v>637</v>
      </c>
      <c r="O135" t="s">
        <v>637</v>
      </c>
    </row>
    <row r="136" spans="1:15" x14ac:dyDescent="0.35">
      <c r="A136" t="s">
        <v>13966</v>
      </c>
      <c r="B136" t="s">
        <v>10547</v>
      </c>
      <c r="C136" t="s">
        <v>13319</v>
      </c>
      <c r="D136" t="s">
        <v>637</v>
      </c>
      <c r="E136" t="s">
        <v>637</v>
      </c>
      <c r="F136" t="s">
        <v>884</v>
      </c>
      <c r="G136" t="s">
        <v>3573</v>
      </c>
      <c r="H136" t="s">
        <v>637</v>
      </c>
      <c r="I136" t="s">
        <v>637</v>
      </c>
      <c r="J136" t="s">
        <v>637</v>
      </c>
      <c r="K136" t="s">
        <v>637</v>
      </c>
      <c r="L136" t="s">
        <v>637</v>
      </c>
      <c r="M136" t="s">
        <v>13319</v>
      </c>
      <c r="N136" t="s">
        <v>637</v>
      </c>
      <c r="O136" t="s">
        <v>637</v>
      </c>
    </row>
    <row r="137" spans="1:15" x14ac:dyDescent="0.35">
      <c r="A137" t="s">
        <v>13966</v>
      </c>
      <c r="B137" t="s">
        <v>10547</v>
      </c>
      <c r="C137" t="s">
        <v>14145</v>
      </c>
      <c r="D137" t="s">
        <v>637</v>
      </c>
      <c r="E137" t="s">
        <v>637</v>
      </c>
      <c r="F137" t="s">
        <v>884</v>
      </c>
      <c r="G137" t="s">
        <v>3573</v>
      </c>
      <c r="H137" t="s">
        <v>637</v>
      </c>
      <c r="I137" t="s">
        <v>637</v>
      </c>
      <c r="J137" t="s">
        <v>637</v>
      </c>
      <c r="K137" t="s">
        <v>637</v>
      </c>
      <c r="L137" t="s">
        <v>637</v>
      </c>
      <c r="M137" t="s">
        <v>14145</v>
      </c>
      <c r="N137" t="s">
        <v>637</v>
      </c>
      <c r="O137" t="s">
        <v>637</v>
      </c>
    </row>
    <row r="138" spans="1:15" x14ac:dyDescent="0.35">
      <c r="A138" t="s">
        <v>13966</v>
      </c>
      <c r="B138" t="s">
        <v>10547</v>
      </c>
      <c r="C138" t="s">
        <v>14146</v>
      </c>
      <c r="D138" t="s">
        <v>637</v>
      </c>
      <c r="E138" t="s">
        <v>637</v>
      </c>
      <c r="F138" t="s">
        <v>884</v>
      </c>
      <c r="G138" t="s">
        <v>3573</v>
      </c>
      <c r="H138" t="s">
        <v>637</v>
      </c>
      <c r="I138" t="s">
        <v>637</v>
      </c>
      <c r="J138" t="s">
        <v>637</v>
      </c>
      <c r="K138" t="s">
        <v>637</v>
      </c>
      <c r="L138" t="s">
        <v>637</v>
      </c>
      <c r="M138" t="s">
        <v>14147</v>
      </c>
      <c r="N138" t="s">
        <v>637</v>
      </c>
      <c r="O138" t="s">
        <v>637</v>
      </c>
    </row>
    <row r="139" spans="1:15" x14ac:dyDescent="0.35">
      <c r="A139">
        <v>3</v>
      </c>
      <c r="B139" t="s">
        <v>10547</v>
      </c>
      <c r="C139" t="s">
        <v>14147</v>
      </c>
      <c r="D139" t="s">
        <v>637</v>
      </c>
      <c r="E139" t="s">
        <v>637</v>
      </c>
      <c r="F139" t="s">
        <v>884</v>
      </c>
      <c r="G139" t="s">
        <v>3573</v>
      </c>
      <c r="H139" t="s">
        <v>637</v>
      </c>
      <c r="I139" t="s">
        <v>637</v>
      </c>
      <c r="J139" t="s">
        <v>637</v>
      </c>
      <c r="K139" t="s">
        <v>637</v>
      </c>
      <c r="L139" t="s">
        <v>637</v>
      </c>
      <c r="M139" t="s">
        <v>14147</v>
      </c>
      <c r="N139" t="s">
        <v>637</v>
      </c>
      <c r="O139" t="s">
        <v>637</v>
      </c>
    </row>
    <row r="140" spans="1:15" x14ac:dyDescent="0.35">
      <c r="A140" t="s">
        <v>13966</v>
      </c>
      <c r="B140" t="s">
        <v>10547</v>
      </c>
      <c r="C140" t="s">
        <v>14148</v>
      </c>
      <c r="D140" t="s">
        <v>637</v>
      </c>
      <c r="E140" t="s">
        <v>637</v>
      </c>
      <c r="F140" t="s">
        <v>884</v>
      </c>
      <c r="G140" t="s">
        <v>3573</v>
      </c>
      <c r="H140" t="s">
        <v>637</v>
      </c>
      <c r="I140" t="s">
        <v>637</v>
      </c>
      <c r="J140" t="s">
        <v>637</v>
      </c>
      <c r="K140" t="s">
        <v>637</v>
      </c>
      <c r="L140" t="s">
        <v>637</v>
      </c>
      <c r="M140" t="s">
        <v>14149</v>
      </c>
      <c r="N140" t="s">
        <v>637</v>
      </c>
      <c r="O140" t="s">
        <v>637</v>
      </c>
    </row>
    <row r="141" spans="1:15" x14ac:dyDescent="0.35">
      <c r="A141">
        <v>3</v>
      </c>
      <c r="B141" t="s">
        <v>10547</v>
      </c>
      <c r="C141" t="s">
        <v>14149</v>
      </c>
      <c r="D141" t="s">
        <v>637</v>
      </c>
      <c r="E141" t="s">
        <v>637</v>
      </c>
      <c r="F141" t="s">
        <v>884</v>
      </c>
      <c r="G141" t="s">
        <v>3573</v>
      </c>
      <c r="H141" t="s">
        <v>637</v>
      </c>
      <c r="I141" t="s">
        <v>637</v>
      </c>
      <c r="J141" t="s">
        <v>637</v>
      </c>
      <c r="K141" t="s">
        <v>637</v>
      </c>
      <c r="L141" t="s">
        <v>637</v>
      </c>
      <c r="M141" t="s">
        <v>14149</v>
      </c>
      <c r="N141" t="s">
        <v>637</v>
      </c>
      <c r="O141" t="s">
        <v>637</v>
      </c>
    </row>
    <row r="142" spans="1:15" x14ac:dyDescent="0.35">
      <c r="A142" t="s">
        <v>13966</v>
      </c>
      <c r="B142" t="s">
        <v>10547</v>
      </c>
      <c r="C142" t="s">
        <v>14150</v>
      </c>
      <c r="D142" t="s">
        <v>637</v>
      </c>
      <c r="E142" t="s">
        <v>637</v>
      </c>
      <c r="F142" t="s">
        <v>3625</v>
      </c>
      <c r="G142" t="s">
        <v>133</v>
      </c>
      <c r="H142" t="s">
        <v>637</v>
      </c>
      <c r="I142" t="s">
        <v>637</v>
      </c>
      <c r="J142" t="s">
        <v>637</v>
      </c>
      <c r="K142" t="s">
        <v>637</v>
      </c>
      <c r="L142" t="s">
        <v>637</v>
      </c>
      <c r="M142" t="s">
        <v>14151</v>
      </c>
      <c r="N142" t="s">
        <v>637</v>
      </c>
      <c r="O142" t="s">
        <v>637</v>
      </c>
    </row>
    <row r="143" spans="1:15" x14ac:dyDescent="0.35">
      <c r="A143" t="s">
        <v>13966</v>
      </c>
      <c r="B143" t="s">
        <v>10547</v>
      </c>
      <c r="C143" t="s">
        <v>14152</v>
      </c>
      <c r="D143" t="s">
        <v>637</v>
      </c>
      <c r="E143" t="s">
        <v>637</v>
      </c>
      <c r="F143" t="s">
        <v>3625</v>
      </c>
      <c r="G143" t="s">
        <v>133</v>
      </c>
      <c r="H143" t="s">
        <v>637</v>
      </c>
      <c r="I143" t="s">
        <v>637</v>
      </c>
      <c r="J143" t="s">
        <v>637</v>
      </c>
      <c r="K143" t="s">
        <v>637</v>
      </c>
      <c r="L143" t="s">
        <v>637</v>
      </c>
      <c r="M143" t="s">
        <v>14153</v>
      </c>
      <c r="N143" t="s">
        <v>637</v>
      </c>
      <c r="O143" t="s">
        <v>637</v>
      </c>
    </row>
    <row r="144" spans="1:15" x14ac:dyDescent="0.35">
      <c r="A144" t="s">
        <v>13966</v>
      </c>
      <c r="B144" t="s">
        <v>10547</v>
      </c>
      <c r="C144" t="s">
        <v>14154</v>
      </c>
      <c r="D144" t="s">
        <v>637</v>
      </c>
      <c r="E144" t="s">
        <v>637</v>
      </c>
      <c r="F144" t="s">
        <v>884</v>
      </c>
      <c r="G144" t="s">
        <v>3573</v>
      </c>
      <c r="H144" t="s">
        <v>637</v>
      </c>
      <c r="I144" t="s">
        <v>637</v>
      </c>
      <c r="J144" t="s">
        <v>637</v>
      </c>
      <c r="K144" t="s">
        <v>637</v>
      </c>
      <c r="L144" t="s">
        <v>637</v>
      </c>
      <c r="M144" t="s">
        <v>14154</v>
      </c>
      <c r="N144" t="s">
        <v>637</v>
      </c>
      <c r="O144" t="s">
        <v>637</v>
      </c>
    </row>
    <row r="145" spans="1:15" x14ac:dyDescent="0.35">
      <c r="A145" t="s">
        <v>13966</v>
      </c>
      <c r="B145" t="s">
        <v>10547</v>
      </c>
      <c r="C145" t="s">
        <v>14155</v>
      </c>
      <c r="D145" t="s">
        <v>637</v>
      </c>
      <c r="E145" t="s">
        <v>637</v>
      </c>
      <c r="F145" t="s">
        <v>884</v>
      </c>
      <c r="G145" t="s">
        <v>3573</v>
      </c>
      <c r="H145" t="s">
        <v>637</v>
      </c>
      <c r="I145" t="s">
        <v>637</v>
      </c>
      <c r="J145" t="s">
        <v>637</v>
      </c>
      <c r="K145" t="s">
        <v>637</v>
      </c>
      <c r="L145" t="s">
        <v>637</v>
      </c>
      <c r="M145" t="s">
        <v>14155</v>
      </c>
      <c r="N145" t="s">
        <v>637</v>
      </c>
      <c r="O145" t="s">
        <v>637</v>
      </c>
    </row>
    <row r="146" spans="1:15" x14ac:dyDescent="0.35">
      <c r="A146" t="s">
        <v>13966</v>
      </c>
      <c r="B146" t="s">
        <v>10547</v>
      </c>
      <c r="C146" t="s">
        <v>14156</v>
      </c>
      <c r="D146" t="s">
        <v>637</v>
      </c>
      <c r="E146" t="s">
        <v>637</v>
      </c>
      <c r="F146" t="s">
        <v>3625</v>
      </c>
      <c r="G146" t="s">
        <v>3626</v>
      </c>
      <c r="H146" t="s">
        <v>637</v>
      </c>
      <c r="I146" t="s">
        <v>637</v>
      </c>
      <c r="J146" t="s">
        <v>637</v>
      </c>
      <c r="K146" t="s">
        <v>637</v>
      </c>
      <c r="L146" t="s">
        <v>637</v>
      </c>
      <c r="M146" t="s">
        <v>14156</v>
      </c>
      <c r="N146" t="s">
        <v>637</v>
      </c>
      <c r="O146" t="s">
        <v>637</v>
      </c>
    </row>
    <row r="147" spans="1:15" x14ac:dyDescent="0.35">
      <c r="A147">
        <v>3</v>
      </c>
      <c r="B147" t="s">
        <v>10547</v>
      </c>
      <c r="C147" t="s">
        <v>14157</v>
      </c>
    </row>
    <row r="148" spans="1:15" x14ac:dyDescent="0.35">
      <c r="A148" t="s">
        <v>13966</v>
      </c>
      <c r="B148" t="s">
        <v>10547</v>
      </c>
      <c r="C148" t="s">
        <v>14158</v>
      </c>
      <c r="D148" t="s">
        <v>637</v>
      </c>
      <c r="E148" t="s">
        <v>637</v>
      </c>
      <c r="F148" t="s">
        <v>884</v>
      </c>
      <c r="G148" t="s">
        <v>3573</v>
      </c>
      <c r="H148" t="s">
        <v>637</v>
      </c>
      <c r="I148" t="s">
        <v>637</v>
      </c>
      <c r="J148" t="s">
        <v>637</v>
      </c>
      <c r="K148" t="s">
        <v>637</v>
      </c>
      <c r="L148" t="s">
        <v>637</v>
      </c>
      <c r="M148" t="s">
        <v>14158</v>
      </c>
      <c r="N148" t="s">
        <v>637</v>
      </c>
      <c r="O148" t="s">
        <v>637</v>
      </c>
    </row>
    <row r="149" spans="1:15" x14ac:dyDescent="0.35">
      <c r="A149" t="s">
        <v>13966</v>
      </c>
      <c r="B149" t="s">
        <v>10547</v>
      </c>
      <c r="C149" t="s">
        <v>14159</v>
      </c>
      <c r="D149" t="s">
        <v>637</v>
      </c>
      <c r="E149" t="s">
        <v>637</v>
      </c>
      <c r="F149" t="s">
        <v>884</v>
      </c>
      <c r="G149" t="s">
        <v>3573</v>
      </c>
      <c r="H149" t="s">
        <v>637</v>
      </c>
      <c r="I149" t="s">
        <v>637</v>
      </c>
      <c r="J149" t="s">
        <v>637</v>
      </c>
      <c r="K149" t="s">
        <v>637</v>
      </c>
      <c r="L149" t="s">
        <v>637</v>
      </c>
      <c r="M149" t="s">
        <v>14160</v>
      </c>
      <c r="N149" t="s">
        <v>637</v>
      </c>
      <c r="O149" t="s">
        <v>637</v>
      </c>
    </row>
    <row r="150" spans="1:15" x14ac:dyDescent="0.35">
      <c r="A150">
        <v>3</v>
      </c>
      <c r="B150" t="s">
        <v>10547</v>
      </c>
      <c r="C150" t="s">
        <v>14160</v>
      </c>
      <c r="D150" t="s">
        <v>637</v>
      </c>
      <c r="E150" t="s">
        <v>637</v>
      </c>
      <c r="F150" t="s">
        <v>884</v>
      </c>
      <c r="G150" t="s">
        <v>3573</v>
      </c>
      <c r="H150" t="s">
        <v>637</v>
      </c>
      <c r="I150" t="s">
        <v>637</v>
      </c>
      <c r="J150" t="s">
        <v>637</v>
      </c>
      <c r="K150" t="s">
        <v>637</v>
      </c>
      <c r="L150" t="s">
        <v>637</v>
      </c>
      <c r="M150" t="s">
        <v>14160</v>
      </c>
      <c r="N150" t="s">
        <v>637</v>
      </c>
      <c r="O150" t="s">
        <v>637</v>
      </c>
    </row>
    <row r="151" spans="1:15" x14ac:dyDescent="0.35">
      <c r="A151" t="s">
        <v>13966</v>
      </c>
      <c r="B151" t="s">
        <v>10547</v>
      </c>
      <c r="C151" t="s">
        <v>14161</v>
      </c>
      <c r="D151" t="s">
        <v>637</v>
      </c>
      <c r="E151" t="s">
        <v>637</v>
      </c>
      <c r="F151" t="s">
        <v>884</v>
      </c>
      <c r="G151" t="s">
        <v>3573</v>
      </c>
      <c r="H151" t="s">
        <v>637</v>
      </c>
      <c r="I151" t="s">
        <v>637</v>
      </c>
      <c r="J151" t="s">
        <v>637</v>
      </c>
      <c r="K151" t="s">
        <v>637</v>
      </c>
      <c r="L151" t="s">
        <v>637</v>
      </c>
      <c r="M151" t="s">
        <v>14162</v>
      </c>
      <c r="N151" t="s">
        <v>637</v>
      </c>
      <c r="O151" t="s">
        <v>637</v>
      </c>
    </row>
    <row r="152" spans="1:15" x14ac:dyDescent="0.35">
      <c r="A152" t="s">
        <v>13966</v>
      </c>
      <c r="B152" t="s">
        <v>10547</v>
      </c>
      <c r="C152" t="s">
        <v>14163</v>
      </c>
      <c r="D152" t="s">
        <v>637</v>
      </c>
      <c r="E152" t="s">
        <v>637</v>
      </c>
      <c r="F152" t="s">
        <v>884</v>
      </c>
      <c r="G152" t="s">
        <v>3573</v>
      </c>
      <c r="H152" t="s">
        <v>637</v>
      </c>
      <c r="I152" t="s">
        <v>637</v>
      </c>
      <c r="J152" t="s">
        <v>637</v>
      </c>
      <c r="K152" t="s">
        <v>637</v>
      </c>
      <c r="L152" t="s">
        <v>637</v>
      </c>
      <c r="M152" t="s">
        <v>14163</v>
      </c>
      <c r="N152" t="s">
        <v>637</v>
      </c>
      <c r="O152" t="s">
        <v>637</v>
      </c>
    </row>
    <row r="153" spans="1:15" x14ac:dyDescent="0.35">
      <c r="A153" t="s">
        <v>13966</v>
      </c>
      <c r="B153" t="s">
        <v>10547</v>
      </c>
      <c r="C153" t="s">
        <v>14164</v>
      </c>
      <c r="D153" t="s">
        <v>637</v>
      </c>
      <c r="E153" t="s">
        <v>637</v>
      </c>
      <c r="F153" t="s">
        <v>884</v>
      </c>
      <c r="G153" t="s">
        <v>3573</v>
      </c>
      <c r="H153" t="s">
        <v>637</v>
      </c>
      <c r="I153" t="s">
        <v>637</v>
      </c>
      <c r="J153" t="s">
        <v>637</v>
      </c>
      <c r="K153" t="s">
        <v>637</v>
      </c>
      <c r="L153" t="s">
        <v>637</v>
      </c>
      <c r="M153" t="s">
        <v>14165</v>
      </c>
      <c r="N153" t="s">
        <v>637</v>
      </c>
      <c r="O153" t="s">
        <v>637</v>
      </c>
    </row>
    <row r="154" spans="1:15" x14ac:dyDescent="0.35">
      <c r="A154">
        <v>3</v>
      </c>
      <c r="B154" t="s">
        <v>10547</v>
      </c>
      <c r="C154" t="s">
        <v>14165</v>
      </c>
      <c r="D154" t="s">
        <v>637</v>
      </c>
      <c r="E154" t="s">
        <v>637</v>
      </c>
      <c r="F154" t="s">
        <v>884</v>
      </c>
      <c r="G154" t="s">
        <v>3573</v>
      </c>
      <c r="H154" t="s">
        <v>637</v>
      </c>
      <c r="I154" t="s">
        <v>637</v>
      </c>
      <c r="J154" t="s">
        <v>637</v>
      </c>
      <c r="K154" t="s">
        <v>637</v>
      </c>
      <c r="L154" t="s">
        <v>637</v>
      </c>
      <c r="M154" t="s">
        <v>14165</v>
      </c>
      <c r="N154" t="s">
        <v>637</v>
      </c>
      <c r="O154" t="s">
        <v>637</v>
      </c>
    </row>
    <row r="155" spans="1:15" x14ac:dyDescent="0.35">
      <c r="A155" t="s">
        <v>13966</v>
      </c>
      <c r="B155" t="s">
        <v>10547</v>
      </c>
      <c r="C155" t="s">
        <v>14166</v>
      </c>
      <c r="D155" t="s">
        <v>637</v>
      </c>
      <c r="E155" t="s">
        <v>637</v>
      </c>
      <c r="F155" t="s">
        <v>884</v>
      </c>
      <c r="G155" t="s">
        <v>3573</v>
      </c>
      <c r="H155" t="s">
        <v>637</v>
      </c>
      <c r="I155" t="s">
        <v>637</v>
      </c>
      <c r="J155" t="s">
        <v>637</v>
      </c>
      <c r="K155" t="s">
        <v>637</v>
      </c>
      <c r="L155" t="s">
        <v>637</v>
      </c>
      <c r="M155" t="s">
        <v>14165</v>
      </c>
      <c r="N155" t="s">
        <v>637</v>
      </c>
      <c r="O155" t="s">
        <v>637</v>
      </c>
    </row>
    <row r="156" spans="1:15" x14ac:dyDescent="0.35">
      <c r="A156" t="s">
        <v>13966</v>
      </c>
      <c r="B156" t="s">
        <v>10547</v>
      </c>
      <c r="C156" t="s">
        <v>14167</v>
      </c>
      <c r="D156" t="s">
        <v>637</v>
      </c>
      <c r="E156" t="s">
        <v>637</v>
      </c>
      <c r="F156" t="s">
        <v>884</v>
      </c>
      <c r="G156" t="s">
        <v>3573</v>
      </c>
      <c r="H156" t="s">
        <v>637</v>
      </c>
      <c r="I156" t="s">
        <v>637</v>
      </c>
      <c r="J156" t="s">
        <v>637</v>
      </c>
      <c r="K156" t="s">
        <v>637</v>
      </c>
      <c r="L156" t="s">
        <v>637</v>
      </c>
      <c r="M156" t="s">
        <v>14167</v>
      </c>
      <c r="N156" t="s">
        <v>637</v>
      </c>
      <c r="O156" t="s">
        <v>637</v>
      </c>
    </row>
    <row r="157" spans="1:15" x14ac:dyDescent="0.35">
      <c r="A157">
        <v>3</v>
      </c>
      <c r="B157" t="s">
        <v>10547</v>
      </c>
      <c r="C157" t="s">
        <v>14168</v>
      </c>
    </row>
    <row r="158" spans="1:15" x14ac:dyDescent="0.35">
      <c r="A158">
        <v>3</v>
      </c>
      <c r="B158" t="s">
        <v>10547</v>
      </c>
      <c r="C158" t="s">
        <v>14169</v>
      </c>
      <c r="D158" t="s">
        <v>637</v>
      </c>
      <c r="E158" t="s">
        <v>637</v>
      </c>
      <c r="F158" t="s">
        <v>884</v>
      </c>
      <c r="G158" t="s">
        <v>3573</v>
      </c>
      <c r="H158" t="s">
        <v>637</v>
      </c>
      <c r="I158" t="s">
        <v>637</v>
      </c>
      <c r="J158" t="s">
        <v>637</v>
      </c>
      <c r="K158" t="s">
        <v>637</v>
      </c>
      <c r="L158" t="s">
        <v>637</v>
      </c>
      <c r="M158" t="s">
        <v>14170</v>
      </c>
      <c r="N158" t="s">
        <v>637</v>
      </c>
      <c r="O158" t="s">
        <v>637</v>
      </c>
    </row>
    <row r="159" spans="1:15" x14ac:dyDescent="0.35">
      <c r="A159" t="s">
        <v>13966</v>
      </c>
      <c r="B159" t="s">
        <v>10547</v>
      </c>
      <c r="C159" t="s">
        <v>14171</v>
      </c>
      <c r="D159" t="s">
        <v>637</v>
      </c>
      <c r="E159" t="s">
        <v>637</v>
      </c>
      <c r="F159" t="s">
        <v>884</v>
      </c>
      <c r="G159" t="s">
        <v>3573</v>
      </c>
      <c r="H159" t="s">
        <v>637</v>
      </c>
      <c r="I159" t="s">
        <v>637</v>
      </c>
      <c r="J159" t="s">
        <v>637</v>
      </c>
      <c r="K159" t="s">
        <v>637</v>
      </c>
      <c r="L159" t="s">
        <v>637</v>
      </c>
      <c r="M159" t="s">
        <v>14170</v>
      </c>
      <c r="N159" t="s">
        <v>637</v>
      </c>
      <c r="O159" t="s">
        <v>637</v>
      </c>
    </row>
    <row r="160" spans="1:15" x14ac:dyDescent="0.35">
      <c r="A160" t="s">
        <v>13966</v>
      </c>
      <c r="B160" t="s">
        <v>10547</v>
      </c>
      <c r="C160" t="s">
        <v>14172</v>
      </c>
      <c r="D160" t="s">
        <v>637</v>
      </c>
      <c r="E160" t="s">
        <v>637</v>
      </c>
      <c r="F160" t="s">
        <v>886</v>
      </c>
      <c r="G160" t="s">
        <v>3601</v>
      </c>
      <c r="H160" t="s">
        <v>637</v>
      </c>
      <c r="I160" t="s">
        <v>637</v>
      </c>
      <c r="J160" t="s">
        <v>637</v>
      </c>
      <c r="K160" t="s">
        <v>637</v>
      </c>
      <c r="L160" t="s">
        <v>637</v>
      </c>
      <c r="M160" t="s">
        <v>14172</v>
      </c>
      <c r="N160" t="s">
        <v>637</v>
      </c>
      <c r="O160" t="s">
        <v>637</v>
      </c>
    </row>
    <row r="161" spans="1:15" x14ac:dyDescent="0.35">
      <c r="A161" t="s">
        <v>13966</v>
      </c>
      <c r="B161" t="s">
        <v>10547</v>
      </c>
      <c r="C161" t="s">
        <v>14173</v>
      </c>
      <c r="D161" t="s">
        <v>637</v>
      </c>
      <c r="E161" t="s">
        <v>637</v>
      </c>
      <c r="F161" t="s">
        <v>3625</v>
      </c>
      <c r="G161" t="s">
        <v>3626</v>
      </c>
      <c r="H161" t="s">
        <v>637</v>
      </c>
      <c r="I161" t="s">
        <v>637</v>
      </c>
      <c r="J161" t="s">
        <v>637</v>
      </c>
      <c r="K161" t="s">
        <v>637</v>
      </c>
      <c r="L161" t="s">
        <v>637</v>
      </c>
      <c r="M161" t="s">
        <v>14173</v>
      </c>
      <c r="N161" t="s">
        <v>637</v>
      </c>
      <c r="O161" t="s">
        <v>637</v>
      </c>
    </row>
    <row r="162" spans="1:15" x14ac:dyDescent="0.35">
      <c r="A162" t="s">
        <v>13966</v>
      </c>
      <c r="B162" t="s">
        <v>10547</v>
      </c>
      <c r="C162" t="s">
        <v>14174</v>
      </c>
      <c r="D162" t="s">
        <v>637</v>
      </c>
      <c r="E162" t="s">
        <v>637</v>
      </c>
      <c r="F162" t="s">
        <v>3625</v>
      </c>
      <c r="G162" t="s">
        <v>3626</v>
      </c>
      <c r="H162" t="s">
        <v>637</v>
      </c>
      <c r="I162" t="s">
        <v>637</v>
      </c>
      <c r="J162" t="s">
        <v>637</v>
      </c>
      <c r="K162" t="s">
        <v>637</v>
      </c>
      <c r="L162" t="s">
        <v>637</v>
      </c>
      <c r="M162" t="s">
        <v>14174</v>
      </c>
      <c r="N162" t="s">
        <v>637</v>
      </c>
      <c r="O162" t="s">
        <v>637</v>
      </c>
    </row>
    <row r="163" spans="1:15" x14ac:dyDescent="0.35">
      <c r="A163">
        <v>3</v>
      </c>
      <c r="B163" t="s">
        <v>10547</v>
      </c>
      <c r="C163" t="s">
        <v>14175</v>
      </c>
    </row>
    <row r="164" spans="1:15" x14ac:dyDescent="0.35">
      <c r="A164" t="s">
        <v>13966</v>
      </c>
      <c r="B164" t="s">
        <v>10547</v>
      </c>
      <c r="C164" t="s">
        <v>14176</v>
      </c>
      <c r="D164" t="s">
        <v>637</v>
      </c>
      <c r="E164" t="s">
        <v>637</v>
      </c>
      <c r="F164" t="s">
        <v>886</v>
      </c>
      <c r="G164" t="s">
        <v>3601</v>
      </c>
      <c r="H164" t="s">
        <v>637</v>
      </c>
      <c r="I164" t="s">
        <v>637</v>
      </c>
      <c r="J164" t="s">
        <v>637</v>
      </c>
      <c r="K164" t="s">
        <v>637</v>
      </c>
      <c r="L164" t="s">
        <v>637</v>
      </c>
      <c r="M164" t="s">
        <v>14177</v>
      </c>
      <c r="N164" t="s">
        <v>637</v>
      </c>
      <c r="O164" t="s">
        <v>637</v>
      </c>
    </row>
    <row r="165" spans="1:15" x14ac:dyDescent="0.35">
      <c r="A165" t="s">
        <v>13966</v>
      </c>
      <c r="B165" t="s">
        <v>10547</v>
      </c>
      <c r="C165" t="s">
        <v>14178</v>
      </c>
      <c r="D165" t="s">
        <v>637</v>
      </c>
      <c r="E165" t="s">
        <v>637</v>
      </c>
      <c r="F165" t="s">
        <v>886</v>
      </c>
      <c r="G165" t="s">
        <v>3601</v>
      </c>
      <c r="H165" t="s">
        <v>637</v>
      </c>
      <c r="I165" t="s">
        <v>637</v>
      </c>
      <c r="J165" t="s">
        <v>637</v>
      </c>
      <c r="K165" t="s">
        <v>637</v>
      </c>
      <c r="L165" t="s">
        <v>637</v>
      </c>
      <c r="M165" t="s">
        <v>14179</v>
      </c>
      <c r="N165" t="s">
        <v>637</v>
      </c>
      <c r="O165" t="s">
        <v>637</v>
      </c>
    </row>
    <row r="166" spans="1:15" x14ac:dyDescent="0.35">
      <c r="A166" t="s">
        <v>13966</v>
      </c>
      <c r="B166" t="s">
        <v>10547</v>
      </c>
      <c r="C166" t="s">
        <v>14180</v>
      </c>
      <c r="D166" t="s">
        <v>637</v>
      </c>
      <c r="E166" t="s">
        <v>637</v>
      </c>
      <c r="F166" t="s">
        <v>3625</v>
      </c>
      <c r="G166" t="s">
        <v>133</v>
      </c>
      <c r="H166" t="s">
        <v>637</v>
      </c>
      <c r="I166" t="s">
        <v>637</v>
      </c>
      <c r="J166" t="s">
        <v>637</v>
      </c>
      <c r="K166" t="s">
        <v>637</v>
      </c>
      <c r="L166" t="s">
        <v>637</v>
      </c>
      <c r="M166" t="s">
        <v>14181</v>
      </c>
      <c r="N166" t="s">
        <v>637</v>
      </c>
      <c r="O166" t="s">
        <v>637</v>
      </c>
    </row>
    <row r="167" spans="1:15" x14ac:dyDescent="0.35">
      <c r="A167" t="s">
        <v>13966</v>
      </c>
      <c r="B167" t="s">
        <v>10547</v>
      </c>
      <c r="C167" t="s">
        <v>14182</v>
      </c>
      <c r="D167" t="s">
        <v>637</v>
      </c>
      <c r="E167" t="s">
        <v>637</v>
      </c>
      <c r="F167" t="s">
        <v>884</v>
      </c>
      <c r="G167" t="s">
        <v>3573</v>
      </c>
      <c r="H167" t="s">
        <v>637</v>
      </c>
      <c r="I167" t="s">
        <v>637</v>
      </c>
      <c r="J167" t="s">
        <v>637</v>
      </c>
      <c r="K167" t="s">
        <v>637</v>
      </c>
      <c r="L167" t="s">
        <v>637</v>
      </c>
      <c r="M167" t="s">
        <v>14182</v>
      </c>
      <c r="N167" t="s">
        <v>637</v>
      </c>
      <c r="O167" t="s">
        <v>637</v>
      </c>
    </row>
    <row r="168" spans="1:15" x14ac:dyDescent="0.35">
      <c r="A168" t="s">
        <v>13966</v>
      </c>
      <c r="B168" t="s">
        <v>10547</v>
      </c>
      <c r="C168" t="s">
        <v>14183</v>
      </c>
      <c r="D168" t="s">
        <v>637</v>
      </c>
      <c r="E168" t="s">
        <v>637</v>
      </c>
      <c r="F168" t="s">
        <v>884</v>
      </c>
      <c r="G168" t="s">
        <v>3573</v>
      </c>
      <c r="H168" t="s">
        <v>637</v>
      </c>
      <c r="I168" t="s">
        <v>637</v>
      </c>
      <c r="J168" t="s">
        <v>637</v>
      </c>
      <c r="K168" t="s">
        <v>637</v>
      </c>
      <c r="L168" t="s">
        <v>637</v>
      </c>
      <c r="M168" t="s">
        <v>14183</v>
      </c>
      <c r="N168" t="s">
        <v>637</v>
      </c>
      <c r="O168" t="s">
        <v>637</v>
      </c>
    </row>
    <row r="169" spans="1:15" x14ac:dyDescent="0.35">
      <c r="A169">
        <v>3</v>
      </c>
      <c r="B169" t="s">
        <v>10547</v>
      </c>
      <c r="C169" t="s">
        <v>14184</v>
      </c>
      <c r="D169" t="s">
        <v>637</v>
      </c>
      <c r="E169" t="s">
        <v>637</v>
      </c>
      <c r="F169" t="s">
        <v>884</v>
      </c>
      <c r="G169" t="s">
        <v>3573</v>
      </c>
      <c r="H169" t="s">
        <v>637</v>
      </c>
      <c r="I169" t="s">
        <v>637</v>
      </c>
      <c r="J169" t="s">
        <v>637</v>
      </c>
      <c r="K169" t="s">
        <v>637</v>
      </c>
      <c r="L169" t="s">
        <v>637</v>
      </c>
      <c r="M169" t="s">
        <v>14183</v>
      </c>
      <c r="N169" t="s">
        <v>637</v>
      </c>
      <c r="O169" t="s">
        <v>637</v>
      </c>
    </row>
    <row r="170" spans="1:15" x14ac:dyDescent="0.35">
      <c r="A170" t="s">
        <v>13966</v>
      </c>
      <c r="B170" t="s">
        <v>10547</v>
      </c>
      <c r="C170" t="s">
        <v>14185</v>
      </c>
      <c r="D170" t="s">
        <v>637</v>
      </c>
      <c r="E170" t="s">
        <v>637</v>
      </c>
      <c r="F170" t="s">
        <v>886</v>
      </c>
      <c r="G170" t="s">
        <v>3601</v>
      </c>
      <c r="H170" t="s">
        <v>637</v>
      </c>
      <c r="I170" t="s">
        <v>637</v>
      </c>
      <c r="J170" t="s">
        <v>637</v>
      </c>
      <c r="K170" t="s">
        <v>637</v>
      </c>
      <c r="L170" t="s">
        <v>637</v>
      </c>
      <c r="M170" t="s">
        <v>14186</v>
      </c>
      <c r="N170" t="s">
        <v>637</v>
      </c>
      <c r="O170" t="s">
        <v>637</v>
      </c>
    </row>
    <row r="171" spans="1:15" x14ac:dyDescent="0.35">
      <c r="A171">
        <v>3</v>
      </c>
      <c r="B171" t="s">
        <v>10547</v>
      </c>
      <c r="C171" t="s">
        <v>14186</v>
      </c>
      <c r="D171" t="s">
        <v>637</v>
      </c>
      <c r="E171" t="s">
        <v>637</v>
      </c>
      <c r="F171" t="s">
        <v>886</v>
      </c>
      <c r="G171" t="s">
        <v>3601</v>
      </c>
      <c r="H171" t="s">
        <v>637</v>
      </c>
      <c r="I171" t="s">
        <v>637</v>
      </c>
      <c r="J171" t="s">
        <v>637</v>
      </c>
      <c r="K171" t="s">
        <v>637</v>
      </c>
      <c r="L171" t="s">
        <v>637</v>
      </c>
      <c r="M171" t="s">
        <v>14186</v>
      </c>
      <c r="N171" t="s">
        <v>637</v>
      </c>
      <c r="O171" t="s">
        <v>637</v>
      </c>
    </row>
    <row r="172" spans="1:15" x14ac:dyDescent="0.35">
      <c r="A172" t="s">
        <v>13966</v>
      </c>
      <c r="B172" t="s">
        <v>10547</v>
      </c>
      <c r="C172" t="s">
        <v>14187</v>
      </c>
      <c r="D172" t="s">
        <v>637</v>
      </c>
      <c r="E172" t="s">
        <v>637</v>
      </c>
      <c r="F172" t="s">
        <v>884</v>
      </c>
      <c r="G172" t="s">
        <v>3573</v>
      </c>
      <c r="H172" t="s">
        <v>637</v>
      </c>
      <c r="I172" t="s">
        <v>637</v>
      </c>
      <c r="J172" t="s">
        <v>637</v>
      </c>
      <c r="K172" t="s">
        <v>637</v>
      </c>
      <c r="L172" t="s">
        <v>637</v>
      </c>
      <c r="M172" t="s">
        <v>14187</v>
      </c>
      <c r="N172" t="s">
        <v>637</v>
      </c>
      <c r="O172" t="s">
        <v>637</v>
      </c>
    </row>
    <row r="173" spans="1:15" x14ac:dyDescent="0.35">
      <c r="A173" t="s">
        <v>13966</v>
      </c>
      <c r="B173" t="s">
        <v>10547</v>
      </c>
      <c r="C173" t="s">
        <v>14188</v>
      </c>
      <c r="D173" t="s">
        <v>637</v>
      </c>
      <c r="E173" t="s">
        <v>637</v>
      </c>
      <c r="F173" t="s">
        <v>884</v>
      </c>
      <c r="G173" t="s">
        <v>3573</v>
      </c>
      <c r="H173" t="s">
        <v>637</v>
      </c>
      <c r="I173" t="s">
        <v>637</v>
      </c>
      <c r="J173" t="s">
        <v>637</v>
      </c>
      <c r="K173" t="s">
        <v>637</v>
      </c>
      <c r="L173" t="s">
        <v>637</v>
      </c>
      <c r="M173" t="s">
        <v>14188</v>
      </c>
      <c r="N173" t="s">
        <v>637</v>
      </c>
      <c r="O173" t="s">
        <v>637</v>
      </c>
    </row>
    <row r="174" spans="1:15" x14ac:dyDescent="0.35">
      <c r="A174" t="s">
        <v>13966</v>
      </c>
      <c r="B174" t="s">
        <v>10547</v>
      </c>
      <c r="C174" t="s">
        <v>14189</v>
      </c>
      <c r="D174" t="s">
        <v>637</v>
      </c>
      <c r="E174" t="s">
        <v>637</v>
      </c>
      <c r="F174" t="s">
        <v>884</v>
      </c>
      <c r="G174" t="s">
        <v>3573</v>
      </c>
      <c r="H174" t="s">
        <v>637</v>
      </c>
      <c r="I174" t="s">
        <v>637</v>
      </c>
      <c r="J174" t="s">
        <v>637</v>
      </c>
      <c r="K174" t="s">
        <v>637</v>
      </c>
      <c r="L174" t="s">
        <v>637</v>
      </c>
      <c r="M174" t="s">
        <v>14190</v>
      </c>
      <c r="N174" t="s">
        <v>637</v>
      </c>
      <c r="O174" t="s">
        <v>637</v>
      </c>
    </row>
    <row r="175" spans="1:15" x14ac:dyDescent="0.35">
      <c r="A175">
        <v>3</v>
      </c>
      <c r="B175" t="s">
        <v>10547</v>
      </c>
      <c r="C175" t="s">
        <v>14190</v>
      </c>
      <c r="D175" t="s">
        <v>637</v>
      </c>
      <c r="E175" t="s">
        <v>637</v>
      </c>
      <c r="F175" t="s">
        <v>884</v>
      </c>
      <c r="G175" t="s">
        <v>3573</v>
      </c>
      <c r="H175" t="s">
        <v>637</v>
      </c>
      <c r="I175" t="s">
        <v>637</v>
      </c>
      <c r="J175" t="s">
        <v>637</v>
      </c>
      <c r="K175" t="s">
        <v>637</v>
      </c>
      <c r="L175" t="s">
        <v>637</v>
      </c>
      <c r="M175" t="s">
        <v>14190</v>
      </c>
      <c r="N175" t="s">
        <v>637</v>
      </c>
      <c r="O175" t="s">
        <v>637</v>
      </c>
    </row>
    <row r="176" spans="1:15" x14ac:dyDescent="0.35">
      <c r="A176" t="s">
        <v>13966</v>
      </c>
      <c r="B176" t="s">
        <v>10547</v>
      </c>
      <c r="C176" t="s">
        <v>14191</v>
      </c>
      <c r="D176" t="s">
        <v>637</v>
      </c>
      <c r="E176" t="s">
        <v>637</v>
      </c>
      <c r="F176" t="s">
        <v>884</v>
      </c>
      <c r="G176" t="s">
        <v>3573</v>
      </c>
      <c r="H176" t="s">
        <v>637</v>
      </c>
      <c r="I176" t="s">
        <v>637</v>
      </c>
      <c r="J176" t="s">
        <v>637</v>
      </c>
      <c r="K176" t="s">
        <v>637</v>
      </c>
      <c r="L176" t="s">
        <v>637</v>
      </c>
      <c r="M176" t="s">
        <v>14192</v>
      </c>
      <c r="N176" t="s">
        <v>637</v>
      </c>
      <c r="O176" t="s">
        <v>637</v>
      </c>
    </row>
    <row r="177" spans="1:15" x14ac:dyDescent="0.35">
      <c r="A177">
        <v>3</v>
      </c>
      <c r="B177" t="s">
        <v>10547</v>
      </c>
      <c r="C177" t="s">
        <v>14192</v>
      </c>
      <c r="D177" t="s">
        <v>637</v>
      </c>
      <c r="E177" t="s">
        <v>637</v>
      </c>
      <c r="F177" t="s">
        <v>884</v>
      </c>
      <c r="G177" t="s">
        <v>3573</v>
      </c>
      <c r="H177" t="s">
        <v>637</v>
      </c>
      <c r="I177" t="s">
        <v>637</v>
      </c>
      <c r="J177" t="s">
        <v>637</v>
      </c>
      <c r="K177" t="s">
        <v>637</v>
      </c>
      <c r="L177" t="s">
        <v>637</v>
      </c>
      <c r="M177" t="s">
        <v>14192</v>
      </c>
      <c r="N177" t="s">
        <v>637</v>
      </c>
      <c r="O177" t="s">
        <v>637</v>
      </c>
    </row>
    <row r="178" spans="1:15" x14ac:dyDescent="0.35">
      <c r="A178">
        <v>3</v>
      </c>
      <c r="B178" t="s">
        <v>10547</v>
      </c>
      <c r="C178" t="s">
        <v>14193</v>
      </c>
    </row>
    <row r="179" spans="1:15" x14ac:dyDescent="0.35">
      <c r="A179" t="s">
        <v>13966</v>
      </c>
      <c r="B179" t="s">
        <v>10547</v>
      </c>
      <c r="C179" t="s">
        <v>14194</v>
      </c>
      <c r="D179" t="s">
        <v>637</v>
      </c>
      <c r="E179" t="s">
        <v>637</v>
      </c>
      <c r="F179" t="s">
        <v>884</v>
      </c>
      <c r="G179" t="s">
        <v>3573</v>
      </c>
      <c r="H179" t="s">
        <v>637</v>
      </c>
      <c r="I179" t="s">
        <v>637</v>
      </c>
      <c r="J179" t="s">
        <v>637</v>
      </c>
      <c r="K179" t="s">
        <v>637</v>
      </c>
      <c r="L179" t="s">
        <v>637</v>
      </c>
      <c r="M179" t="s">
        <v>14194</v>
      </c>
      <c r="N179" t="s">
        <v>637</v>
      </c>
      <c r="O179" t="s">
        <v>637</v>
      </c>
    </row>
    <row r="180" spans="1:15" x14ac:dyDescent="0.35">
      <c r="A180">
        <v>3</v>
      </c>
      <c r="B180" t="s">
        <v>10547</v>
      </c>
      <c r="C180" t="s">
        <v>133</v>
      </c>
    </row>
    <row r="181" spans="1:15" x14ac:dyDescent="0.35">
      <c r="A181">
        <v>3</v>
      </c>
      <c r="B181" t="s">
        <v>10547</v>
      </c>
      <c r="C181" t="s">
        <v>14195</v>
      </c>
    </row>
    <row r="182" spans="1:15" x14ac:dyDescent="0.35">
      <c r="A182">
        <v>3</v>
      </c>
      <c r="B182" t="s">
        <v>10547</v>
      </c>
      <c r="C182" t="s">
        <v>14196</v>
      </c>
    </row>
    <row r="183" spans="1:15" x14ac:dyDescent="0.35">
      <c r="A183" t="s">
        <v>13966</v>
      </c>
      <c r="B183" t="s">
        <v>10547</v>
      </c>
      <c r="C183" t="s">
        <v>14197</v>
      </c>
      <c r="D183" t="s">
        <v>637</v>
      </c>
      <c r="E183" t="s">
        <v>637</v>
      </c>
      <c r="F183" t="s">
        <v>3625</v>
      </c>
      <c r="G183" t="s">
        <v>3626</v>
      </c>
      <c r="H183" t="s">
        <v>637</v>
      </c>
      <c r="I183" t="s">
        <v>637</v>
      </c>
      <c r="J183" t="s">
        <v>637</v>
      </c>
      <c r="K183" t="s">
        <v>637</v>
      </c>
      <c r="L183" t="s">
        <v>637</v>
      </c>
      <c r="M183" t="s">
        <v>14197</v>
      </c>
      <c r="N183" t="s">
        <v>637</v>
      </c>
      <c r="O183" t="s">
        <v>637</v>
      </c>
    </row>
    <row r="184" spans="1:15" x14ac:dyDescent="0.35">
      <c r="A184" t="s">
        <v>13966</v>
      </c>
      <c r="B184" t="s">
        <v>10547</v>
      </c>
      <c r="C184" t="s">
        <v>14198</v>
      </c>
      <c r="D184" t="s">
        <v>637</v>
      </c>
      <c r="E184" t="s">
        <v>637</v>
      </c>
      <c r="F184" t="s">
        <v>3625</v>
      </c>
      <c r="G184" t="s">
        <v>3626</v>
      </c>
      <c r="H184" t="s">
        <v>637</v>
      </c>
      <c r="I184" t="s">
        <v>637</v>
      </c>
      <c r="J184" t="s">
        <v>637</v>
      </c>
      <c r="K184" t="s">
        <v>637</v>
      </c>
      <c r="L184" t="s">
        <v>637</v>
      </c>
      <c r="M184" t="s">
        <v>14198</v>
      </c>
      <c r="N184" t="s">
        <v>637</v>
      </c>
      <c r="O184" t="s">
        <v>637</v>
      </c>
    </row>
    <row r="185" spans="1:15" x14ac:dyDescent="0.35">
      <c r="A185">
        <v>3</v>
      </c>
      <c r="B185" t="s">
        <v>10597</v>
      </c>
      <c r="C185" t="s">
        <v>14199</v>
      </c>
    </row>
    <row r="186" spans="1:15" x14ac:dyDescent="0.35">
      <c r="A186" t="s">
        <v>13966</v>
      </c>
      <c r="B186" t="s">
        <v>10554</v>
      </c>
      <c r="C186" t="s">
        <v>14200</v>
      </c>
      <c r="D186" t="s">
        <v>637</v>
      </c>
      <c r="E186" t="s">
        <v>637</v>
      </c>
      <c r="F186" t="s">
        <v>3625</v>
      </c>
      <c r="G186" t="s">
        <v>3626</v>
      </c>
      <c r="H186" t="s">
        <v>637</v>
      </c>
      <c r="I186" t="s">
        <v>637</v>
      </c>
      <c r="J186" t="s">
        <v>637</v>
      </c>
      <c r="K186" t="s">
        <v>637</v>
      </c>
      <c r="L186" t="s">
        <v>637</v>
      </c>
      <c r="M186" t="s">
        <v>14200</v>
      </c>
      <c r="N186" t="s">
        <v>637</v>
      </c>
      <c r="O186" t="s">
        <v>637</v>
      </c>
    </row>
    <row r="187" spans="1:15" x14ac:dyDescent="0.35">
      <c r="A187">
        <v>3</v>
      </c>
      <c r="B187" t="s">
        <v>10604</v>
      </c>
      <c r="C187" t="s">
        <v>14201</v>
      </c>
    </row>
    <row r="188" spans="1:15" x14ac:dyDescent="0.35">
      <c r="A188" t="s">
        <v>13966</v>
      </c>
      <c r="B188" t="s">
        <v>10604</v>
      </c>
      <c r="C188" t="s">
        <v>14202</v>
      </c>
      <c r="D188" t="s">
        <v>10648</v>
      </c>
      <c r="E188" t="s">
        <v>637</v>
      </c>
      <c r="F188" t="s">
        <v>3625</v>
      </c>
      <c r="G188" t="s">
        <v>3626</v>
      </c>
      <c r="H188" t="s">
        <v>637</v>
      </c>
      <c r="I188" t="s">
        <v>637</v>
      </c>
      <c r="J188" t="s">
        <v>637</v>
      </c>
      <c r="K188" t="s">
        <v>637</v>
      </c>
      <c r="L188" t="s">
        <v>637</v>
      </c>
      <c r="M188" t="s">
        <v>10648</v>
      </c>
      <c r="N188" t="s">
        <v>10648</v>
      </c>
      <c r="O188" t="s">
        <v>637</v>
      </c>
    </row>
    <row r="189" spans="1:15" x14ac:dyDescent="0.35">
      <c r="A189">
        <v>3</v>
      </c>
      <c r="B189" t="s">
        <v>10604</v>
      </c>
      <c r="C189" t="s">
        <v>10683</v>
      </c>
      <c r="D189" t="s">
        <v>10648</v>
      </c>
      <c r="E189" t="s">
        <v>637</v>
      </c>
      <c r="F189" t="s">
        <v>3625</v>
      </c>
      <c r="G189" t="s">
        <v>3626</v>
      </c>
      <c r="H189" t="s">
        <v>637</v>
      </c>
      <c r="I189" t="s">
        <v>637</v>
      </c>
      <c r="J189" t="s">
        <v>637</v>
      </c>
      <c r="K189" t="s">
        <v>637</v>
      </c>
      <c r="L189" t="s">
        <v>637</v>
      </c>
      <c r="M189" t="s">
        <v>10648</v>
      </c>
      <c r="N189" t="s">
        <v>10648</v>
      </c>
      <c r="O189" t="s">
        <v>637</v>
      </c>
    </row>
    <row r="190" spans="1:15" x14ac:dyDescent="0.35">
      <c r="A190">
        <v>3</v>
      </c>
      <c r="B190" t="s">
        <v>10604</v>
      </c>
      <c r="C190" t="s">
        <v>10645</v>
      </c>
    </row>
    <row r="191" spans="1:15" x14ac:dyDescent="0.35">
      <c r="A191">
        <v>3</v>
      </c>
      <c r="B191" t="s">
        <v>10604</v>
      </c>
      <c r="C191" t="s">
        <v>10640</v>
      </c>
    </row>
    <row r="192" spans="1:15" x14ac:dyDescent="0.35">
      <c r="A192" t="s">
        <v>13966</v>
      </c>
      <c r="B192" t="s">
        <v>10604</v>
      </c>
      <c r="C192" t="s">
        <v>10681</v>
      </c>
      <c r="D192" t="s">
        <v>637</v>
      </c>
      <c r="E192" t="s">
        <v>637</v>
      </c>
      <c r="F192" t="s">
        <v>3625</v>
      </c>
      <c r="G192" t="s">
        <v>3626</v>
      </c>
      <c r="H192" t="s">
        <v>637</v>
      </c>
      <c r="I192" t="s">
        <v>637</v>
      </c>
      <c r="J192" t="s">
        <v>637</v>
      </c>
      <c r="K192" t="s">
        <v>637</v>
      </c>
      <c r="L192" t="s">
        <v>637</v>
      </c>
      <c r="M192" t="s">
        <v>10681</v>
      </c>
      <c r="N192" t="s">
        <v>10681</v>
      </c>
      <c r="O192" t="s">
        <v>637</v>
      </c>
    </row>
    <row r="193" spans="1:15" x14ac:dyDescent="0.35">
      <c r="A193">
        <v>3</v>
      </c>
      <c r="B193" t="s">
        <v>10604</v>
      </c>
      <c r="C193" t="s">
        <v>10661</v>
      </c>
    </row>
    <row r="194" spans="1:15" x14ac:dyDescent="0.35">
      <c r="A194" t="s">
        <v>13966</v>
      </c>
      <c r="B194" t="s">
        <v>10604</v>
      </c>
      <c r="C194" t="s">
        <v>637</v>
      </c>
      <c r="D194" t="s">
        <v>10648</v>
      </c>
      <c r="E194" t="s">
        <v>637</v>
      </c>
      <c r="F194" t="s">
        <v>3625</v>
      </c>
      <c r="G194" t="s">
        <v>3626</v>
      </c>
      <c r="H194" t="s">
        <v>637</v>
      </c>
      <c r="I194" t="s">
        <v>637</v>
      </c>
      <c r="J194" t="s">
        <v>637</v>
      </c>
      <c r="K194" t="s">
        <v>637</v>
      </c>
      <c r="L194" t="s">
        <v>637</v>
      </c>
      <c r="M194" t="s">
        <v>10648</v>
      </c>
      <c r="N194" t="s">
        <v>10648</v>
      </c>
      <c r="O194" t="s">
        <v>637</v>
      </c>
    </row>
    <row r="195" spans="1:15" x14ac:dyDescent="0.35">
      <c r="A195" t="s">
        <v>13966</v>
      </c>
      <c r="B195" t="s">
        <v>10604</v>
      </c>
      <c r="C195" t="s">
        <v>637</v>
      </c>
      <c r="D195" t="s">
        <v>10652</v>
      </c>
      <c r="E195" t="s">
        <v>637</v>
      </c>
      <c r="F195" t="s">
        <v>3625</v>
      </c>
      <c r="G195" t="s">
        <v>3626</v>
      </c>
      <c r="H195" t="s">
        <v>637</v>
      </c>
      <c r="I195" t="s">
        <v>637</v>
      </c>
      <c r="J195" t="s">
        <v>637</v>
      </c>
      <c r="K195" t="s">
        <v>637</v>
      </c>
      <c r="L195" t="s">
        <v>637</v>
      </c>
      <c r="M195" t="s">
        <v>10652</v>
      </c>
      <c r="N195" t="s">
        <v>10652</v>
      </c>
      <c r="O195" t="s">
        <v>637</v>
      </c>
    </row>
    <row r="196" spans="1:15" x14ac:dyDescent="0.35">
      <c r="A196" t="s">
        <v>13966</v>
      </c>
      <c r="B196" t="s">
        <v>10604</v>
      </c>
      <c r="C196" t="s">
        <v>637</v>
      </c>
      <c r="D196" t="s">
        <v>10652</v>
      </c>
      <c r="E196" t="s">
        <v>637</v>
      </c>
      <c r="F196" t="s">
        <v>3625</v>
      </c>
      <c r="G196" t="s">
        <v>133</v>
      </c>
      <c r="H196" t="s">
        <v>637</v>
      </c>
      <c r="I196" t="s">
        <v>637</v>
      </c>
      <c r="J196" t="s">
        <v>637</v>
      </c>
      <c r="K196" t="s">
        <v>637</v>
      </c>
      <c r="L196" t="s">
        <v>637</v>
      </c>
      <c r="M196" t="s">
        <v>10652</v>
      </c>
      <c r="N196" t="s">
        <v>10652</v>
      </c>
      <c r="O196" t="s">
        <v>637</v>
      </c>
    </row>
    <row r="197" spans="1:15" x14ac:dyDescent="0.35">
      <c r="A197">
        <v>3</v>
      </c>
      <c r="B197" t="s">
        <v>10604</v>
      </c>
      <c r="C197" t="s">
        <v>10650</v>
      </c>
    </row>
    <row r="198" spans="1:15" x14ac:dyDescent="0.35">
      <c r="A198">
        <v>3</v>
      </c>
      <c r="B198" t="s">
        <v>10604</v>
      </c>
      <c r="C198" t="s">
        <v>14203</v>
      </c>
    </row>
    <row r="199" spans="1:15" x14ac:dyDescent="0.35">
      <c r="A199" t="s">
        <v>13966</v>
      </c>
      <c r="B199" t="s">
        <v>10604</v>
      </c>
      <c r="C199" t="s">
        <v>10652</v>
      </c>
      <c r="D199" t="s">
        <v>637</v>
      </c>
      <c r="E199" t="s">
        <v>637</v>
      </c>
      <c r="F199" t="s">
        <v>3681</v>
      </c>
      <c r="G199" t="s">
        <v>637</v>
      </c>
      <c r="H199" t="s">
        <v>637</v>
      </c>
      <c r="I199" t="s">
        <v>637</v>
      </c>
      <c r="J199" t="s">
        <v>637</v>
      </c>
      <c r="K199" t="s">
        <v>637</v>
      </c>
      <c r="L199" t="s">
        <v>637</v>
      </c>
      <c r="M199" t="s">
        <v>10652</v>
      </c>
      <c r="N199" t="s">
        <v>10652</v>
      </c>
      <c r="O199" t="s">
        <v>637</v>
      </c>
    </row>
    <row r="200" spans="1:15" x14ac:dyDescent="0.35">
      <c r="A200">
        <v>3</v>
      </c>
      <c r="B200" t="s">
        <v>10604</v>
      </c>
      <c r="C200" t="s">
        <v>14204</v>
      </c>
    </row>
    <row r="201" spans="1:15" x14ac:dyDescent="0.35">
      <c r="A201">
        <v>3</v>
      </c>
      <c r="B201" t="s">
        <v>10604</v>
      </c>
      <c r="C201" t="s">
        <v>14205</v>
      </c>
    </row>
    <row r="202" spans="1:15" x14ac:dyDescent="0.35">
      <c r="A202">
        <v>3</v>
      </c>
      <c r="B202" t="s">
        <v>10604</v>
      </c>
      <c r="C202" t="s">
        <v>14206</v>
      </c>
    </row>
    <row r="203" spans="1:15" x14ac:dyDescent="0.35">
      <c r="A203" t="s">
        <v>13966</v>
      </c>
      <c r="B203" t="s">
        <v>10490</v>
      </c>
      <c r="C203" t="s">
        <v>14207</v>
      </c>
      <c r="D203" t="s">
        <v>637</v>
      </c>
      <c r="E203" t="s">
        <v>637</v>
      </c>
      <c r="F203" t="s">
        <v>886</v>
      </c>
      <c r="G203" t="s">
        <v>3601</v>
      </c>
      <c r="H203" t="s">
        <v>637</v>
      </c>
      <c r="I203" t="s">
        <v>637</v>
      </c>
      <c r="J203" t="s">
        <v>637</v>
      </c>
      <c r="K203" t="s">
        <v>637</v>
      </c>
      <c r="L203" t="s">
        <v>637</v>
      </c>
      <c r="M203" t="s">
        <v>14208</v>
      </c>
      <c r="N203" t="s">
        <v>637</v>
      </c>
      <c r="O203" t="s">
        <v>637</v>
      </c>
    </row>
    <row r="204" spans="1:15" x14ac:dyDescent="0.35">
      <c r="A204" t="s">
        <v>13966</v>
      </c>
      <c r="B204" t="s">
        <v>10490</v>
      </c>
      <c r="C204" t="s">
        <v>14209</v>
      </c>
      <c r="D204" t="s">
        <v>637</v>
      </c>
      <c r="E204" t="s">
        <v>637</v>
      </c>
      <c r="F204" t="s">
        <v>3625</v>
      </c>
      <c r="G204" t="s">
        <v>3626</v>
      </c>
      <c r="H204" t="s">
        <v>637</v>
      </c>
      <c r="I204" t="s">
        <v>637</v>
      </c>
      <c r="J204" t="s">
        <v>637</v>
      </c>
      <c r="K204" t="s">
        <v>637</v>
      </c>
      <c r="L204" t="s">
        <v>637</v>
      </c>
      <c r="M204" t="s">
        <v>14209</v>
      </c>
      <c r="N204" t="s">
        <v>637</v>
      </c>
      <c r="O204" t="s">
        <v>637</v>
      </c>
    </row>
    <row r="205" spans="1:15" x14ac:dyDescent="0.35">
      <c r="A205">
        <v>3</v>
      </c>
      <c r="B205" t="s">
        <v>10490</v>
      </c>
      <c r="C205" t="s">
        <v>14210</v>
      </c>
    </row>
    <row r="206" spans="1:15" x14ac:dyDescent="0.35">
      <c r="A206" t="s">
        <v>13966</v>
      </c>
      <c r="B206" t="s">
        <v>10490</v>
      </c>
      <c r="C206" t="s">
        <v>14211</v>
      </c>
      <c r="D206" t="s">
        <v>637</v>
      </c>
      <c r="E206" t="s">
        <v>637</v>
      </c>
      <c r="F206" t="s">
        <v>886</v>
      </c>
      <c r="G206" t="s">
        <v>3601</v>
      </c>
      <c r="H206" t="s">
        <v>637</v>
      </c>
      <c r="I206" t="s">
        <v>637</v>
      </c>
      <c r="J206" t="s">
        <v>637</v>
      </c>
      <c r="K206" t="s">
        <v>637</v>
      </c>
      <c r="L206" t="s">
        <v>637</v>
      </c>
      <c r="M206" t="s">
        <v>14212</v>
      </c>
      <c r="N206" t="s">
        <v>637</v>
      </c>
      <c r="O206" t="s">
        <v>637</v>
      </c>
    </row>
    <row r="207" spans="1:15" x14ac:dyDescent="0.35">
      <c r="A207">
        <v>3</v>
      </c>
      <c r="B207" t="s">
        <v>10490</v>
      </c>
      <c r="C207" t="s">
        <v>14213</v>
      </c>
    </row>
    <row r="208" spans="1:15" x14ac:dyDescent="0.35">
      <c r="A208" t="s">
        <v>13966</v>
      </c>
      <c r="B208" t="s">
        <v>10490</v>
      </c>
      <c r="C208" t="s">
        <v>14214</v>
      </c>
      <c r="D208" t="s">
        <v>637</v>
      </c>
      <c r="E208" t="s">
        <v>637</v>
      </c>
      <c r="F208" t="s">
        <v>3625</v>
      </c>
      <c r="G208" t="s">
        <v>3626</v>
      </c>
      <c r="H208" t="s">
        <v>637</v>
      </c>
      <c r="I208" t="s">
        <v>637</v>
      </c>
      <c r="J208" t="s">
        <v>637</v>
      </c>
      <c r="K208" t="s">
        <v>637</v>
      </c>
      <c r="L208" t="s">
        <v>637</v>
      </c>
      <c r="M208" t="s">
        <v>14214</v>
      </c>
      <c r="N208" t="s">
        <v>637</v>
      </c>
      <c r="O208" t="s">
        <v>637</v>
      </c>
    </row>
    <row r="209" spans="1:15" x14ac:dyDescent="0.35">
      <c r="A209" t="s">
        <v>13966</v>
      </c>
      <c r="B209" t="s">
        <v>10490</v>
      </c>
      <c r="C209" t="s">
        <v>14215</v>
      </c>
      <c r="D209" t="s">
        <v>637</v>
      </c>
      <c r="E209" t="s">
        <v>637</v>
      </c>
      <c r="F209" t="s">
        <v>3625</v>
      </c>
      <c r="G209" t="s">
        <v>3626</v>
      </c>
      <c r="H209" t="s">
        <v>637</v>
      </c>
      <c r="I209" t="s">
        <v>637</v>
      </c>
      <c r="J209" t="s">
        <v>637</v>
      </c>
      <c r="K209" t="s">
        <v>637</v>
      </c>
      <c r="L209" t="s">
        <v>637</v>
      </c>
      <c r="M209" t="s">
        <v>14215</v>
      </c>
      <c r="N209" t="s">
        <v>637</v>
      </c>
      <c r="O209" t="s">
        <v>637</v>
      </c>
    </row>
    <row r="210" spans="1:15" x14ac:dyDescent="0.35">
      <c r="A210" t="s">
        <v>13966</v>
      </c>
      <c r="B210" t="s">
        <v>10490</v>
      </c>
      <c r="C210" t="s">
        <v>14216</v>
      </c>
      <c r="D210" t="s">
        <v>637</v>
      </c>
      <c r="E210" t="s">
        <v>637</v>
      </c>
      <c r="F210" t="s">
        <v>3625</v>
      </c>
      <c r="G210" t="s">
        <v>3626</v>
      </c>
      <c r="H210" t="s">
        <v>637</v>
      </c>
      <c r="I210" t="s">
        <v>637</v>
      </c>
      <c r="J210" t="s">
        <v>637</v>
      </c>
      <c r="K210" t="s">
        <v>637</v>
      </c>
      <c r="L210" t="s">
        <v>637</v>
      </c>
      <c r="M210" t="s">
        <v>14217</v>
      </c>
      <c r="N210" t="s">
        <v>637</v>
      </c>
      <c r="O210" t="s">
        <v>637</v>
      </c>
    </row>
    <row r="211" spans="1:15" x14ac:dyDescent="0.35">
      <c r="A211" t="s">
        <v>13966</v>
      </c>
      <c r="B211" t="s">
        <v>10490</v>
      </c>
      <c r="C211" t="s">
        <v>14218</v>
      </c>
      <c r="D211" t="s">
        <v>637</v>
      </c>
      <c r="E211" t="s">
        <v>637</v>
      </c>
      <c r="F211" t="s">
        <v>886</v>
      </c>
      <c r="G211" t="s">
        <v>3601</v>
      </c>
      <c r="H211" t="s">
        <v>637</v>
      </c>
      <c r="I211" t="s">
        <v>637</v>
      </c>
      <c r="J211" t="s">
        <v>637</v>
      </c>
      <c r="K211" t="s">
        <v>637</v>
      </c>
      <c r="L211" t="s">
        <v>637</v>
      </c>
      <c r="M211" t="s">
        <v>14219</v>
      </c>
      <c r="N211" t="s">
        <v>637</v>
      </c>
      <c r="O211" t="s">
        <v>637</v>
      </c>
    </row>
    <row r="212" spans="1:15" x14ac:dyDescent="0.35">
      <c r="A212" t="s">
        <v>13966</v>
      </c>
      <c r="B212" t="s">
        <v>10490</v>
      </c>
      <c r="C212" t="s">
        <v>14220</v>
      </c>
      <c r="D212" t="s">
        <v>637</v>
      </c>
      <c r="E212" t="s">
        <v>637</v>
      </c>
      <c r="F212" t="s">
        <v>886</v>
      </c>
      <c r="G212" t="s">
        <v>3601</v>
      </c>
      <c r="H212" t="s">
        <v>637</v>
      </c>
      <c r="I212" t="s">
        <v>637</v>
      </c>
      <c r="J212" t="s">
        <v>637</v>
      </c>
      <c r="K212" t="s">
        <v>637</v>
      </c>
      <c r="L212" t="s">
        <v>637</v>
      </c>
      <c r="M212" t="s">
        <v>14221</v>
      </c>
      <c r="N212" t="s">
        <v>637</v>
      </c>
      <c r="O212" t="s">
        <v>637</v>
      </c>
    </row>
    <row r="213" spans="1:15" x14ac:dyDescent="0.35">
      <c r="A213" t="s">
        <v>13966</v>
      </c>
      <c r="B213" t="s">
        <v>10490</v>
      </c>
      <c r="C213" t="s">
        <v>14222</v>
      </c>
      <c r="D213" t="s">
        <v>637</v>
      </c>
      <c r="E213" t="s">
        <v>637</v>
      </c>
      <c r="F213" t="s">
        <v>3625</v>
      </c>
      <c r="G213" t="s">
        <v>3626</v>
      </c>
      <c r="H213" t="s">
        <v>637</v>
      </c>
      <c r="I213" t="s">
        <v>637</v>
      </c>
      <c r="J213" t="s">
        <v>637</v>
      </c>
      <c r="K213" t="s">
        <v>637</v>
      </c>
      <c r="L213" t="s">
        <v>637</v>
      </c>
      <c r="M213" t="s">
        <v>14223</v>
      </c>
      <c r="N213" t="s">
        <v>637</v>
      </c>
      <c r="O213" t="s">
        <v>637</v>
      </c>
    </row>
    <row r="214" spans="1:15" x14ac:dyDescent="0.35">
      <c r="A214">
        <v>3</v>
      </c>
      <c r="B214" t="s">
        <v>10490</v>
      </c>
      <c r="C214" t="s">
        <v>14223</v>
      </c>
    </row>
    <row r="215" spans="1:15" x14ac:dyDescent="0.35">
      <c r="A215" t="s">
        <v>13966</v>
      </c>
      <c r="B215" t="s">
        <v>10490</v>
      </c>
      <c r="C215" t="s">
        <v>14224</v>
      </c>
      <c r="D215" t="s">
        <v>637</v>
      </c>
      <c r="E215" t="s">
        <v>637</v>
      </c>
      <c r="F215" t="s">
        <v>3625</v>
      </c>
      <c r="G215" t="s">
        <v>3626</v>
      </c>
      <c r="H215" t="s">
        <v>637</v>
      </c>
      <c r="I215" t="s">
        <v>637</v>
      </c>
      <c r="J215" t="s">
        <v>637</v>
      </c>
      <c r="K215" t="s">
        <v>637</v>
      </c>
      <c r="L215" t="s">
        <v>637</v>
      </c>
      <c r="M215" t="s">
        <v>14224</v>
      </c>
      <c r="N215" t="s">
        <v>637</v>
      </c>
      <c r="O215" t="s">
        <v>637</v>
      </c>
    </row>
    <row r="216" spans="1:15" x14ac:dyDescent="0.35">
      <c r="A216" t="s">
        <v>13966</v>
      </c>
      <c r="B216" t="s">
        <v>10490</v>
      </c>
      <c r="C216" t="s">
        <v>14225</v>
      </c>
      <c r="D216" t="s">
        <v>637</v>
      </c>
      <c r="E216" t="s">
        <v>637</v>
      </c>
      <c r="F216" t="s">
        <v>3625</v>
      </c>
      <c r="G216" t="s">
        <v>3626</v>
      </c>
      <c r="H216" t="s">
        <v>637</v>
      </c>
      <c r="I216" t="s">
        <v>637</v>
      </c>
      <c r="J216" t="s">
        <v>637</v>
      </c>
      <c r="K216" t="s">
        <v>637</v>
      </c>
      <c r="L216" t="s">
        <v>637</v>
      </c>
      <c r="M216" t="s">
        <v>14225</v>
      </c>
      <c r="N216" t="s">
        <v>637</v>
      </c>
      <c r="O216" t="s">
        <v>637</v>
      </c>
    </row>
    <row r="217" spans="1:15" x14ac:dyDescent="0.35">
      <c r="A217" t="s">
        <v>13966</v>
      </c>
      <c r="B217" t="s">
        <v>10490</v>
      </c>
      <c r="C217" t="s">
        <v>14226</v>
      </c>
      <c r="D217" t="s">
        <v>637</v>
      </c>
      <c r="E217" t="s">
        <v>637</v>
      </c>
      <c r="F217" t="s">
        <v>3625</v>
      </c>
      <c r="G217" t="s">
        <v>3626</v>
      </c>
      <c r="H217" t="s">
        <v>637</v>
      </c>
      <c r="I217" t="s">
        <v>637</v>
      </c>
      <c r="J217" t="s">
        <v>637</v>
      </c>
      <c r="K217" t="s">
        <v>637</v>
      </c>
      <c r="L217" t="s">
        <v>637</v>
      </c>
      <c r="M217" t="s">
        <v>14226</v>
      </c>
      <c r="N217" t="s">
        <v>637</v>
      </c>
      <c r="O217" t="s">
        <v>637</v>
      </c>
    </row>
    <row r="218" spans="1:15" x14ac:dyDescent="0.35">
      <c r="A218">
        <v>3</v>
      </c>
      <c r="B218" t="s">
        <v>10490</v>
      </c>
      <c r="C218" t="s">
        <v>14227</v>
      </c>
    </row>
    <row r="219" spans="1:15" x14ac:dyDescent="0.35">
      <c r="A219" t="s">
        <v>13966</v>
      </c>
      <c r="B219" t="s">
        <v>10490</v>
      </c>
      <c r="C219" t="s">
        <v>14228</v>
      </c>
      <c r="D219" t="s">
        <v>637</v>
      </c>
      <c r="E219" t="s">
        <v>637</v>
      </c>
      <c r="F219" t="s">
        <v>3625</v>
      </c>
      <c r="G219" t="s">
        <v>3626</v>
      </c>
      <c r="H219" t="s">
        <v>637</v>
      </c>
      <c r="I219" t="s">
        <v>637</v>
      </c>
      <c r="J219" t="s">
        <v>637</v>
      </c>
      <c r="K219" t="s">
        <v>637</v>
      </c>
      <c r="L219" t="s">
        <v>637</v>
      </c>
      <c r="M219" t="s">
        <v>14229</v>
      </c>
      <c r="N219" t="s">
        <v>637</v>
      </c>
      <c r="O219" t="s">
        <v>637</v>
      </c>
    </row>
    <row r="220" spans="1:15" x14ac:dyDescent="0.35">
      <c r="A220">
        <v>3</v>
      </c>
      <c r="B220" t="s">
        <v>10490</v>
      </c>
      <c r="C220" t="s">
        <v>14229</v>
      </c>
      <c r="D220" t="s">
        <v>637</v>
      </c>
      <c r="E220" t="s">
        <v>637</v>
      </c>
      <c r="F220" t="s">
        <v>3625</v>
      </c>
      <c r="G220" t="s">
        <v>3626</v>
      </c>
      <c r="H220" t="s">
        <v>637</v>
      </c>
      <c r="I220" t="s">
        <v>637</v>
      </c>
      <c r="J220" t="s">
        <v>637</v>
      </c>
      <c r="K220" t="s">
        <v>637</v>
      </c>
      <c r="L220" t="s">
        <v>637</v>
      </c>
      <c r="M220" t="s">
        <v>14229</v>
      </c>
      <c r="N220" t="s">
        <v>637</v>
      </c>
      <c r="O220" t="s">
        <v>637</v>
      </c>
    </row>
    <row r="221" spans="1:15" x14ac:dyDescent="0.35">
      <c r="A221">
        <v>3</v>
      </c>
      <c r="B221" t="s">
        <v>10490</v>
      </c>
      <c r="C221" t="s">
        <v>14230</v>
      </c>
    </row>
    <row r="222" spans="1:15" x14ac:dyDescent="0.35">
      <c r="A222">
        <v>3</v>
      </c>
      <c r="B222" t="s">
        <v>10490</v>
      </c>
      <c r="C222" t="s">
        <v>14231</v>
      </c>
    </row>
    <row r="223" spans="1:15" x14ac:dyDescent="0.35">
      <c r="A223" t="s">
        <v>13966</v>
      </c>
      <c r="B223" t="s">
        <v>10490</v>
      </c>
      <c r="C223" t="s">
        <v>14232</v>
      </c>
      <c r="D223" t="s">
        <v>637</v>
      </c>
      <c r="E223" t="s">
        <v>637</v>
      </c>
      <c r="F223" t="s">
        <v>886</v>
      </c>
      <c r="G223" t="s">
        <v>3601</v>
      </c>
      <c r="H223" t="s">
        <v>637</v>
      </c>
      <c r="I223" t="s">
        <v>637</v>
      </c>
      <c r="J223" t="s">
        <v>637</v>
      </c>
      <c r="K223" t="s">
        <v>637</v>
      </c>
      <c r="L223" t="s">
        <v>637</v>
      </c>
      <c r="M223" t="s">
        <v>14233</v>
      </c>
      <c r="N223" t="s">
        <v>637</v>
      </c>
      <c r="O223" t="s">
        <v>637</v>
      </c>
    </row>
    <row r="224" spans="1:15" x14ac:dyDescent="0.35">
      <c r="A224" t="s">
        <v>13966</v>
      </c>
      <c r="B224" t="s">
        <v>10490</v>
      </c>
      <c r="C224" t="s">
        <v>14234</v>
      </c>
      <c r="D224" t="s">
        <v>637</v>
      </c>
      <c r="E224" t="s">
        <v>637</v>
      </c>
      <c r="F224" t="s">
        <v>3625</v>
      </c>
      <c r="G224" t="s">
        <v>3626</v>
      </c>
      <c r="H224" t="s">
        <v>637</v>
      </c>
      <c r="I224" t="s">
        <v>637</v>
      </c>
      <c r="J224" t="s">
        <v>637</v>
      </c>
      <c r="K224" t="s">
        <v>637</v>
      </c>
      <c r="L224" t="s">
        <v>637</v>
      </c>
      <c r="M224" t="s">
        <v>14235</v>
      </c>
      <c r="N224" t="s">
        <v>637</v>
      </c>
      <c r="O224" t="s">
        <v>637</v>
      </c>
    </row>
    <row r="225" spans="1:15" x14ac:dyDescent="0.35">
      <c r="A225">
        <v>3</v>
      </c>
      <c r="B225" t="s">
        <v>10490</v>
      </c>
      <c r="C225" t="s">
        <v>14235</v>
      </c>
      <c r="D225" t="s">
        <v>637</v>
      </c>
      <c r="E225" t="s">
        <v>637</v>
      </c>
      <c r="F225" t="s">
        <v>3625</v>
      </c>
      <c r="G225" t="s">
        <v>3626</v>
      </c>
      <c r="H225" t="s">
        <v>637</v>
      </c>
      <c r="I225" t="s">
        <v>637</v>
      </c>
      <c r="J225" t="s">
        <v>637</v>
      </c>
      <c r="K225" t="s">
        <v>637</v>
      </c>
      <c r="L225" t="s">
        <v>637</v>
      </c>
      <c r="M225" t="s">
        <v>14235</v>
      </c>
      <c r="N225" t="s">
        <v>637</v>
      </c>
      <c r="O225" t="s">
        <v>637</v>
      </c>
    </row>
    <row r="226" spans="1:15" x14ac:dyDescent="0.35">
      <c r="A226">
        <v>3</v>
      </c>
      <c r="B226" t="s">
        <v>10490</v>
      </c>
      <c r="C226" t="s">
        <v>14236</v>
      </c>
    </row>
    <row r="227" spans="1:15" x14ac:dyDescent="0.35">
      <c r="A227" t="s">
        <v>13966</v>
      </c>
      <c r="B227" t="s">
        <v>10490</v>
      </c>
      <c r="C227" t="s">
        <v>1575</v>
      </c>
      <c r="D227" t="s">
        <v>637</v>
      </c>
      <c r="E227" t="s">
        <v>637</v>
      </c>
      <c r="F227" t="s">
        <v>3625</v>
      </c>
      <c r="G227" t="s">
        <v>3626</v>
      </c>
      <c r="H227" t="s">
        <v>637</v>
      </c>
      <c r="I227" t="s">
        <v>637</v>
      </c>
      <c r="J227" t="s">
        <v>637</v>
      </c>
      <c r="K227" t="s">
        <v>637</v>
      </c>
      <c r="L227" t="s">
        <v>637</v>
      </c>
      <c r="M227" t="s">
        <v>14237</v>
      </c>
      <c r="N227" t="s">
        <v>637</v>
      </c>
      <c r="O227" t="s">
        <v>637</v>
      </c>
    </row>
    <row r="228" spans="1:15" x14ac:dyDescent="0.35">
      <c r="A228">
        <v>3</v>
      </c>
      <c r="B228" t="s">
        <v>10490</v>
      </c>
      <c r="C228" t="s">
        <v>14238</v>
      </c>
    </row>
    <row r="229" spans="1:15" x14ac:dyDescent="0.35">
      <c r="A229">
        <v>3</v>
      </c>
      <c r="B229" t="s">
        <v>10490</v>
      </c>
      <c r="C229" t="s">
        <v>14237</v>
      </c>
    </row>
    <row r="230" spans="1:15" x14ac:dyDescent="0.35">
      <c r="A230">
        <v>3</v>
      </c>
      <c r="B230" t="s">
        <v>10490</v>
      </c>
      <c r="C230" t="s">
        <v>14239</v>
      </c>
    </row>
    <row r="231" spans="1:15" x14ac:dyDescent="0.35">
      <c r="A231" t="s">
        <v>13966</v>
      </c>
      <c r="B231" t="s">
        <v>10490</v>
      </c>
      <c r="C231" t="s">
        <v>14240</v>
      </c>
      <c r="D231" t="s">
        <v>637</v>
      </c>
      <c r="E231" t="s">
        <v>637</v>
      </c>
      <c r="F231" t="s">
        <v>3625</v>
      </c>
      <c r="G231" t="s">
        <v>3626</v>
      </c>
      <c r="H231" t="s">
        <v>637</v>
      </c>
      <c r="I231" t="s">
        <v>637</v>
      </c>
      <c r="J231" t="s">
        <v>637</v>
      </c>
      <c r="K231" t="s">
        <v>637</v>
      </c>
      <c r="L231" t="s">
        <v>637</v>
      </c>
      <c r="M231" t="s">
        <v>14241</v>
      </c>
      <c r="N231" t="s">
        <v>637</v>
      </c>
      <c r="O231" t="s">
        <v>637</v>
      </c>
    </row>
    <row r="232" spans="1:15" x14ac:dyDescent="0.35">
      <c r="A232" t="s">
        <v>13966</v>
      </c>
      <c r="B232" t="s">
        <v>10490</v>
      </c>
      <c r="C232" t="s">
        <v>14242</v>
      </c>
      <c r="D232" t="s">
        <v>637</v>
      </c>
      <c r="E232" t="s">
        <v>637</v>
      </c>
      <c r="F232" t="s">
        <v>3625</v>
      </c>
      <c r="G232" t="s">
        <v>3626</v>
      </c>
      <c r="H232" t="s">
        <v>637</v>
      </c>
      <c r="I232" t="s">
        <v>637</v>
      </c>
      <c r="J232" t="s">
        <v>637</v>
      </c>
      <c r="K232" t="s">
        <v>637</v>
      </c>
      <c r="L232" t="s">
        <v>637</v>
      </c>
      <c r="M232" t="s">
        <v>14242</v>
      </c>
      <c r="N232" t="s">
        <v>637</v>
      </c>
      <c r="O232" t="s">
        <v>637</v>
      </c>
    </row>
    <row r="233" spans="1:15" x14ac:dyDescent="0.35">
      <c r="A233" t="s">
        <v>13966</v>
      </c>
      <c r="B233" t="s">
        <v>10490</v>
      </c>
      <c r="C233" t="s">
        <v>14243</v>
      </c>
      <c r="D233" t="s">
        <v>637</v>
      </c>
      <c r="E233" t="s">
        <v>637</v>
      </c>
      <c r="F233" t="s">
        <v>3625</v>
      </c>
      <c r="G233" t="s">
        <v>3626</v>
      </c>
      <c r="H233" t="s">
        <v>637</v>
      </c>
      <c r="I233" t="s">
        <v>637</v>
      </c>
      <c r="J233" t="s">
        <v>637</v>
      </c>
      <c r="K233" t="s">
        <v>637</v>
      </c>
      <c r="L233" t="s">
        <v>637</v>
      </c>
      <c r="M233" t="s">
        <v>14243</v>
      </c>
      <c r="N233" t="s">
        <v>637</v>
      </c>
      <c r="O233" t="s">
        <v>637</v>
      </c>
    </row>
    <row r="234" spans="1:15" x14ac:dyDescent="0.35">
      <c r="A234" t="s">
        <v>13966</v>
      </c>
      <c r="B234" t="s">
        <v>10490</v>
      </c>
      <c r="C234" t="s">
        <v>14244</v>
      </c>
      <c r="D234" t="s">
        <v>637</v>
      </c>
      <c r="E234" t="s">
        <v>637</v>
      </c>
      <c r="F234" t="s">
        <v>3625</v>
      </c>
      <c r="G234" t="s">
        <v>3626</v>
      </c>
      <c r="H234" t="s">
        <v>637</v>
      </c>
      <c r="I234" t="s">
        <v>637</v>
      </c>
      <c r="J234" t="s">
        <v>637</v>
      </c>
      <c r="K234" t="s">
        <v>637</v>
      </c>
      <c r="L234" t="s">
        <v>637</v>
      </c>
      <c r="M234" t="s">
        <v>14244</v>
      </c>
      <c r="N234" t="s">
        <v>637</v>
      </c>
      <c r="O234" t="s">
        <v>637</v>
      </c>
    </row>
    <row r="235" spans="1:15" x14ac:dyDescent="0.35">
      <c r="A235" t="s">
        <v>13966</v>
      </c>
      <c r="B235" t="s">
        <v>10490</v>
      </c>
      <c r="C235" t="s">
        <v>14245</v>
      </c>
      <c r="D235" t="s">
        <v>637</v>
      </c>
      <c r="E235" t="s">
        <v>637</v>
      </c>
      <c r="F235" t="s">
        <v>3625</v>
      </c>
      <c r="G235" t="s">
        <v>3626</v>
      </c>
      <c r="H235" t="s">
        <v>637</v>
      </c>
      <c r="I235" t="s">
        <v>637</v>
      </c>
      <c r="J235" t="s">
        <v>637</v>
      </c>
      <c r="K235" t="s">
        <v>637</v>
      </c>
      <c r="L235" t="s">
        <v>637</v>
      </c>
      <c r="M235" t="s">
        <v>14246</v>
      </c>
      <c r="N235" t="s">
        <v>637</v>
      </c>
      <c r="O235" t="s">
        <v>637</v>
      </c>
    </row>
    <row r="236" spans="1:15" x14ac:dyDescent="0.35">
      <c r="A236" t="s">
        <v>13966</v>
      </c>
      <c r="B236" t="s">
        <v>10490</v>
      </c>
      <c r="C236" t="s">
        <v>14247</v>
      </c>
      <c r="D236" t="s">
        <v>637</v>
      </c>
      <c r="E236" t="s">
        <v>637</v>
      </c>
      <c r="F236" t="s">
        <v>886</v>
      </c>
      <c r="G236" t="s">
        <v>3601</v>
      </c>
      <c r="H236" t="s">
        <v>637</v>
      </c>
      <c r="I236" t="s">
        <v>637</v>
      </c>
      <c r="J236" t="s">
        <v>637</v>
      </c>
      <c r="K236" t="s">
        <v>637</v>
      </c>
      <c r="L236" t="s">
        <v>637</v>
      </c>
      <c r="M236" t="s">
        <v>14248</v>
      </c>
      <c r="N236" t="s">
        <v>637</v>
      </c>
      <c r="O236" t="s">
        <v>637</v>
      </c>
    </row>
    <row r="237" spans="1:15" x14ac:dyDescent="0.35">
      <c r="A237" t="s">
        <v>13966</v>
      </c>
      <c r="B237" t="s">
        <v>10490</v>
      </c>
      <c r="C237" t="s">
        <v>14088</v>
      </c>
      <c r="D237" t="s">
        <v>637</v>
      </c>
      <c r="E237" t="s">
        <v>637</v>
      </c>
      <c r="F237" t="s">
        <v>3625</v>
      </c>
      <c r="G237" t="s">
        <v>3626</v>
      </c>
      <c r="H237" t="s">
        <v>637</v>
      </c>
      <c r="I237" t="s">
        <v>637</v>
      </c>
      <c r="J237" t="s">
        <v>637</v>
      </c>
      <c r="K237" t="s">
        <v>637</v>
      </c>
      <c r="L237" t="s">
        <v>637</v>
      </c>
      <c r="M237" t="s">
        <v>14088</v>
      </c>
      <c r="N237" t="s">
        <v>637</v>
      </c>
      <c r="O237" t="s">
        <v>637</v>
      </c>
    </row>
    <row r="238" spans="1:15" x14ac:dyDescent="0.35">
      <c r="A238" t="s">
        <v>13966</v>
      </c>
      <c r="B238" t="s">
        <v>10490</v>
      </c>
      <c r="C238" t="s">
        <v>14249</v>
      </c>
      <c r="D238" t="s">
        <v>637</v>
      </c>
      <c r="E238" t="s">
        <v>637</v>
      </c>
      <c r="F238" t="s">
        <v>886</v>
      </c>
      <c r="G238" t="s">
        <v>3601</v>
      </c>
      <c r="H238" t="s">
        <v>637</v>
      </c>
      <c r="I238" t="s">
        <v>637</v>
      </c>
      <c r="J238" t="s">
        <v>637</v>
      </c>
      <c r="K238" t="s">
        <v>637</v>
      </c>
      <c r="L238" t="s">
        <v>637</v>
      </c>
      <c r="M238" t="s">
        <v>14249</v>
      </c>
      <c r="N238" t="s">
        <v>637</v>
      </c>
      <c r="O238" t="s">
        <v>637</v>
      </c>
    </row>
    <row r="239" spans="1:15" x14ac:dyDescent="0.35">
      <c r="A239">
        <v>3</v>
      </c>
      <c r="B239" t="s">
        <v>10490</v>
      </c>
      <c r="C239" t="s">
        <v>14250</v>
      </c>
    </row>
    <row r="240" spans="1:15" x14ac:dyDescent="0.35">
      <c r="A240">
        <v>3</v>
      </c>
      <c r="B240" t="s">
        <v>10490</v>
      </c>
      <c r="C240" t="s">
        <v>14251</v>
      </c>
    </row>
    <row r="241" spans="1:15" x14ac:dyDescent="0.35">
      <c r="A241" t="s">
        <v>13966</v>
      </c>
      <c r="B241" t="s">
        <v>10490</v>
      </c>
      <c r="C241" t="s">
        <v>14252</v>
      </c>
      <c r="D241" t="s">
        <v>637</v>
      </c>
      <c r="E241" t="s">
        <v>637</v>
      </c>
      <c r="F241" t="s">
        <v>886</v>
      </c>
      <c r="G241" t="s">
        <v>3601</v>
      </c>
      <c r="H241" t="s">
        <v>637</v>
      </c>
      <c r="I241" t="s">
        <v>637</v>
      </c>
      <c r="J241" t="s">
        <v>637</v>
      </c>
      <c r="K241" t="s">
        <v>637</v>
      </c>
      <c r="L241" t="s">
        <v>637</v>
      </c>
      <c r="M241" t="s">
        <v>14253</v>
      </c>
      <c r="N241" t="s">
        <v>637</v>
      </c>
      <c r="O241" t="s">
        <v>637</v>
      </c>
    </row>
    <row r="242" spans="1:15" x14ac:dyDescent="0.35">
      <c r="A242" t="s">
        <v>13966</v>
      </c>
      <c r="B242" t="s">
        <v>10490</v>
      </c>
      <c r="C242" t="s">
        <v>14254</v>
      </c>
      <c r="D242" t="s">
        <v>637</v>
      </c>
      <c r="E242" t="s">
        <v>637</v>
      </c>
      <c r="F242" t="s">
        <v>886</v>
      </c>
      <c r="G242" t="s">
        <v>3601</v>
      </c>
      <c r="H242" t="s">
        <v>637</v>
      </c>
      <c r="I242" t="s">
        <v>637</v>
      </c>
      <c r="J242" t="s">
        <v>637</v>
      </c>
      <c r="K242" t="s">
        <v>637</v>
      </c>
      <c r="L242" t="s">
        <v>637</v>
      </c>
      <c r="M242" t="s">
        <v>14255</v>
      </c>
      <c r="N242" t="s">
        <v>637</v>
      </c>
      <c r="O242" t="s">
        <v>637</v>
      </c>
    </row>
    <row r="243" spans="1:15" x14ac:dyDescent="0.35">
      <c r="A243" t="s">
        <v>13966</v>
      </c>
      <c r="B243" t="s">
        <v>10490</v>
      </c>
      <c r="C243" t="s">
        <v>14256</v>
      </c>
      <c r="D243" t="s">
        <v>637</v>
      </c>
      <c r="E243" t="s">
        <v>637</v>
      </c>
      <c r="F243" t="s">
        <v>3625</v>
      </c>
      <c r="G243" t="s">
        <v>3626</v>
      </c>
      <c r="H243" t="s">
        <v>637</v>
      </c>
      <c r="I243" t="s">
        <v>637</v>
      </c>
      <c r="J243" t="s">
        <v>637</v>
      </c>
      <c r="K243" t="s">
        <v>637</v>
      </c>
      <c r="L243" t="s">
        <v>637</v>
      </c>
      <c r="M243" t="s">
        <v>14256</v>
      </c>
      <c r="N243" t="s">
        <v>637</v>
      </c>
      <c r="O243" t="s">
        <v>637</v>
      </c>
    </row>
    <row r="244" spans="1:15" x14ac:dyDescent="0.35">
      <c r="A244" t="s">
        <v>13966</v>
      </c>
      <c r="B244" t="s">
        <v>10490</v>
      </c>
      <c r="C244" t="s">
        <v>14257</v>
      </c>
      <c r="D244" t="s">
        <v>637</v>
      </c>
      <c r="E244" t="s">
        <v>637</v>
      </c>
      <c r="F244" t="s">
        <v>3625</v>
      </c>
      <c r="G244" t="s">
        <v>3626</v>
      </c>
      <c r="H244" t="s">
        <v>637</v>
      </c>
      <c r="I244" t="s">
        <v>637</v>
      </c>
      <c r="J244" t="s">
        <v>637</v>
      </c>
      <c r="K244" t="s">
        <v>637</v>
      </c>
      <c r="L244" t="s">
        <v>637</v>
      </c>
      <c r="M244" t="s">
        <v>14257</v>
      </c>
      <c r="N244" t="s">
        <v>637</v>
      </c>
      <c r="O244" t="s">
        <v>637</v>
      </c>
    </row>
    <row r="245" spans="1:15" x14ac:dyDescent="0.35">
      <c r="A245" t="s">
        <v>13966</v>
      </c>
      <c r="B245" t="s">
        <v>10490</v>
      </c>
      <c r="C245" t="s">
        <v>14258</v>
      </c>
      <c r="D245" t="s">
        <v>637</v>
      </c>
      <c r="E245" t="s">
        <v>637</v>
      </c>
      <c r="F245" t="s">
        <v>3625</v>
      </c>
      <c r="G245" t="s">
        <v>3626</v>
      </c>
      <c r="H245" t="s">
        <v>637</v>
      </c>
      <c r="I245" t="s">
        <v>637</v>
      </c>
      <c r="J245" t="s">
        <v>637</v>
      </c>
      <c r="K245" t="s">
        <v>637</v>
      </c>
      <c r="L245" t="s">
        <v>637</v>
      </c>
      <c r="M245" t="s">
        <v>14259</v>
      </c>
      <c r="N245" t="s">
        <v>637</v>
      </c>
      <c r="O245" t="s">
        <v>637</v>
      </c>
    </row>
    <row r="246" spans="1:15" x14ac:dyDescent="0.35">
      <c r="A246" t="s">
        <v>13966</v>
      </c>
      <c r="B246" t="s">
        <v>10490</v>
      </c>
      <c r="C246" t="s">
        <v>14259</v>
      </c>
      <c r="D246" t="s">
        <v>637</v>
      </c>
      <c r="E246" t="s">
        <v>637</v>
      </c>
      <c r="F246" t="s">
        <v>3625</v>
      </c>
      <c r="G246" t="s">
        <v>3626</v>
      </c>
      <c r="H246" t="s">
        <v>637</v>
      </c>
      <c r="I246" t="s">
        <v>637</v>
      </c>
      <c r="J246" t="s">
        <v>637</v>
      </c>
      <c r="K246" t="s">
        <v>637</v>
      </c>
      <c r="L246" t="s">
        <v>637</v>
      </c>
      <c r="M246" t="s">
        <v>14259</v>
      </c>
      <c r="N246" t="s">
        <v>637</v>
      </c>
      <c r="O246" t="s">
        <v>637</v>
      </c>
    </row>
    <row r="247" spans="1:15" x14ac:dyDescent="0.35">
      <c r="A247" t="s">
        <v>13966</v>
      </c>
      <c r="B247" t="s">
        <v>10490</v>
      </c>
      <c r="C247" t="s">
        <v>14260</v>
      </c>
      <c r="D247" t="s">
        <v>637</v>
      </c>
      <c r="E247" t="s">
        <v>637</v>
      </c>
      <c r="F247" t="s">
        <v>3625</v>
      </c>
      <c r="G247" t="s">
        <v>3626</v>
      </c>
      <c r="H247" t="s">
        <v>637</v>
      </c>
      <c r="I247" t="s">
        <v>637</v>
      </c>
      <c r="J247" t="s">
        <v>637</v>
      </c>
      <c r="K247" t="s">
        <v>637</v>
      </c>
      <c r="L247" t="s">
        <v>637</v>
      </c>
      <c r="M247" t="s">
        <v>14260</v>
      </c>
      <c r="N247" t="s">
        <v>637</v>
      </c>
      <c r="O247" t="s">
        <v>637</v>
      </c>
    </row>
    <row r="248" spans="1:15" x14ac:dyDescent="0.35">
      <c r="A248">
        <v>3</v>
      </c>
      <c r="B248" t="s">
        <v>10490</v>
      </c>
      <c r="C248" t="s">
        <v>14261</v>
      </c>
    </row>
    <row r="249" spans="1:15" x14ac:dyDescent="0.35">
      <c r="A249" t="s">
        <v>13966</v>
      </c>
      <c r="B249" t="s">
        <v>10490</v>
      </c>
      <c r="C249" t="s">
        <v>14262</v>
      </c>
      <c r="D249" t="s">
        <v>637</v>
      </c>
      <c r="E249" t="s">
        <v>637</v>
      </c>
      <c r="F249" t="s">
        <v>3625</v>
      </c>
      <c r="G249" t="s">
        <v>3626</v>
      </c>
      <c r="H249" t="s">
        <v>637</v>
      </c>
      <c r="I249" t="s">
        <v>637</v>
      </c>
      <c r="J249" t="s">
        <v>637</v>
      </c>
      <c r="K249" t="s">
        <v>637</v>
      </c>
      <c r="L249" t="s">
        <v>637</v>
      </c>
      <c r="M249" t="s">
        <v>14262</v>
      </c>
      <c r="N249" t="s">
        <v>637</v>
      </c>
      <c r="O249" t="s">
        <v>637</v>
      </c>
    </row>
    <row r="250" spans="1:15" x14ac:dyDescent="0.35">
      <c r="A250" t="s">
        <v>13966</v>
      </c>
      <c r="B250" t="s">
        <v>10490</v>
      </c>
      <c r="C250" t="s">
        <v>14263</v>
      </c>
      <c r="D250" t="s">
        <v>637</v>
      </c>
      <c r="E250" t="s">
        <v>637</v>
      </c>
      <c r="F250" t="s">
        <v>3625</v>
      </c>
      <c r="G250" t="s">
        <v>3626</v>
      </c>
      <c r="H250" t="s">
        <v>637</v>
      </c>
      <c r="I250" t="s">
        <v>637</v>
      </c>
      <c r="J250" t="s">
        <v>637</v>
      </c>
      <c r="K250" t="s">
        <v>637</v>
      </c>
      <c r="L250" t="s">
        <v>637</v>
      </c>
      <c r="M250" t="s">
        <v>14263</v>
      </c>
      <c r="N250" t="s">
        <v>637</v>
      </c>
      <c r="O250" t="s">
        <v>637</v>
      </c>
    </row>
    <row r="251" spans="1:15" x14ac:dyDescent="0.35">
      <c r="A251" t="s">
        <v>13966</v>
      </c>
      <c r="B251" t="s">
        <v>10490</v>
      </c>
      <c r="C251" t="s">
        <v>14264</v>
      </c>
      <c r="D251" t="s">
        <v>637</v>
      </c>
      <c r="E251" t="s">
        <v>637</v>
      </c>
      <c r="F251" t="s">
        <v>886</v>
      </c>
      <c r="G251" t="s">
        <v>3601</v>
      </c>
      <c r="H251" t="s">
        <v>637</v>
      </c>
      <c r="I251" t="s">
        <v>637</v>
      </c>
      <c r="J251" t="s">
        <v>637</v>
      </c>
      <c r="K251" t="s">
        <v>637</v>
      </c>
      <c r="L251" t="s">
        <v>637</v>
      </c>
      <c r="M251" t="s">
        <v>14265</v>
      </c>
      <c r="N251" t="s">
        <v>637</v>
      </c>
      <c r="O251" t="s">
        <v>637</v>
      </c>
    </row>
    <row r="252" spans="1:15" x14ac:dyDescent="0.35">
      <c r="A252" t="s">
        <v>13966</v>
      </c>
      <c r="B252" t="s">
        <v>10490</v>
      </c>
      <c r="C252" t="s">
        <v>14266</v>
      </c>
      <c r="D252" t="s">
        <v>637</v>
      </c>
      <c r="E252" t="s">
        <v>637</v>
      </c>
      <c r="F252" t="s">
        <v>3625</v>
      </c>
      <c r="G252" t="s">
        <v>3626</v>
      </c>
      <c r="H252" t="s">
        <v>637</v>
      </c>
      <c r="I252" t="s">
        <v>637</v>
      </c>
      <c r="J252" t="s">
        <v>637</v>
      </c>
      <c r="K252" t="s">
        <v>637</v>
      </c>
      <c r="L252" t="s">
        <v>637</v>
      </c>
      <c r="M252" t="s">
        <v>14266</v>
      </c>
      <c r="N252" t="s">
        <v>637</v>
      </c>
      <c r="O252" t="s">
        <v>637</v>
      </c>
    </row>
    <row r="253" spans="1:15" x14ac:dyDescent="0.35">
      <c r="A253" t="s">
        <v>13966</v>
      </c>
      <c r="B253" t="s">
        <v>10490</v>
      </c>
      <c r="C253" t="s">
        <v>14267</v>
      </c>
      <c r="D253" t="s">
        <v>637</v>
      </c>
      <c r="E253" t="s">
        <v>637</v>
      </c>
      <c r="F253" t="s">
        <v>3625</v>
      </c>
      <c r="G253" t="s">
        <v>3626</v>
      </c>
      <c r="H253" t="s">
        <v>637</v>
      </c>
      <c r="I253" t="s">
        <v>637</v>
      </c>
      <c r="J253" t="s">
        <v>637</v>
      </c>
      <c r="K253" t="s">
        <v>637</v>
      </c>
      <c r="L253" t="s">
        <v>637</v>
      </c>
      <c r="M253" t="s">
        <v>14267</v>
      </c>
      <c r="N253" t="s">
        <v>637</v>
      </c>
      <c r="O253" t="s">
        <v>637</v>
      </c>
    </row>
    <row r="254" spans="1:15" x14ac:dyDescent="0.35">
      <c r="A254" t="s">
        <v>13966</v>
      </c>
      <c r="B254" t="s">
        <v>10490</v>
      </c>
      <c r="C254" t="s">
        <v>14268</v>
      </c>
      <c r="D254" t="s">
        <v>637</v>
      </c>
      <c r="E254" t="s">
        <v>637</v>
      </c>
      <c r="F254" t="s">
        <v>3625</v>
      </c>
      <c r="G254" t="s">
        <v>3626</v>
      </c>
      <c r="H254" t="s">
        <v>637</v>
      </c>
      <c r="I254" t="s">
        <v>637</v>
      </c>
      <c r="J254" t="s">
        <v>637</v>
      </c>
      <c r="K254" t="s">
        <v>637</v>
      </c>
      <c r="L254" t="s">
        <v>637</v>
      </c>
      <c r="M254" t="s">
        <v>14268</v>
      </c>
      <c r="N254" t="s">
        <v>637</v>
      </c>
      <c r="O254" t="s">
        <v>637</v>
      </c>
    </row>
    <row r="255" spans="1:15" x14ac:dyDescent="0.35">
      <c r="A255">
        <v>3</v>
      </c>
      <c r="B255" t="s">
        <v>10490</v>
      </c>
      <c r="C255" t="s">
        <v>14269</v>
      </c>
    </row>
    <row r="256" spans="1:15" x14ac:dyDescent="0.35">
      <c r="A256">
        <v>3</v>
      </c>
      <c r="B256" t="s">
        <v>10490</v>
      </c>
      <c r="C256" t="s">
        <v>14270</v>
      </c>
    </row>
    <row r="257" spans="1:15" x14ac:dyDescent="0.35">
      <c r="A257" t="s">
        <v>13966</v>
      </c>
      <c r="B257" t="s">
        <v>10490</v>
      </c>
      <c r="C257" t="s">
        <v>14271</v>
      </c>
      <c r="D257" t="s">
        <v>637</v>
      </c>
      <c r="E257" t="s">
        <v>637</v>
      </c>
      <c r="F257" t="s">
        <v>886</v>
      </c>
      <c r="G257" t="s">
        <v>3601</v>
      </c>
      <c r="H257" t="s">
        <v>637</v>
      </c>
      <c r="I257" t="s">
        <v>637</v>
      </c>
      <c r="J257" t="s">
        <v>637</v>
      </c>
      <c r="K257" t="s">
        <v>637</v>
      </c>
      <c r="L257" t="s">
        <v>637</v>
      </c>
      <c r="M257" t="s">
        <v>14272</v>
      </c>
      <c r="N257" t="s">
        <v>637</v>
      </c>
      <c r="O257" t="s">
        <v>637</v>
      </c>
    </row>
    <row r="258" spans="1:15" x14ac:dyDescent="0.35">
      <c r="A258" t="s">
        <v>13966</v>
      </c>
      <c r="B258" t="s">
        <v>10490</v>
      </c>
      <c r="C258" t="s">
        <v>14118</v>
      </c>
      <c r="D258" t="s">
        <v>637</v>
      </c>
      <c r="E258" t="s">
        <v>637</v>
      </c>
      <c r="F258" t="s">
        <v>3625</v>
      </c>
      <c r="G258" t="s">
        <v>3626</v>
      </c>
      <c r="H258" t="s">
        <v>637</v>
      </c>
      <c r="I258" t="s">
        <v>637</v>
      </c>
      <c r="J258" t="s">
        <v>637</v>
      </c>
      <c r="K258" t="s">
        <v>637</v>
      </c>
      <c r="L258" t="s">
        <v>637</v>
      </c>
      <c r="M258" t="s">
        <v>14118</v>
      </c>
      <c r="N258" t="s">
        <v>637</v>
      </c>
      <c r="O258" t="s">
        <v>637</v>
      </c>
    </row>
    <row r="259" spans="1:15" x14ac:dyDescent="0.35">
      <c r="A259">
        <v>3</v>
      </c>
      <c r="B259" t="s">
        <v>10490</v>
      </c>
      <c r="C259" t="s">
        <v>14273</v>
      </c>
    </row>
    <row r="260" spans="1:15" x14ac:dyDescent="0.35">
      <c r="A260">
        <v>3</v>
      </c>
      <c r="B260" t="s">
        <v>10490</v>
      </c>
      <c r="C260" t="s">
        <v>133</v>
      </c>
    </row>
    <row r="261" spans="1:15" x14ac:dyDescent="0.35">
      <c r="A261" t="s">
        <v>13966</v>
      </c>
      <c r="B261" t="s">
        <v>10490</v>
      </c>
      <c r="C261" t="s">
        <v>14274</v>
      </c>
      <c r="D261" t="s">
        <v>637</v>
      </c>
      <c r="E261" t="s">
        <v>637</v>
      </c>
      <c r="F261" t="s">
        <v>3625</v>
      </c>
      <c r="G261" t="s">
        <v>3626</v>
      </c>
      <c r="H261" t="s">
        <v>637</v>
      </c>
      <c r="I261" t="s">
        <v>637</v>
      </c>
      <c r="J261" t="s">
        <v>637</v>
      </c>
      <c r="K261" t="s">
        <v>637</v>
      </c>
      <c r="L261" t="s">
        <v>637</v>
      </c>
      <c r="M261" t="s">
        <v>14275</v>
      </c>
      <c r="N261" t="s">
        <v>637</v>
      </c>
      <c r="O261" t="s">
        <v>637</v>
      </c>
    </row>
    <row r="262" spans="1:15" x14ac:dyDescent="0.35">
      <c r="A262">
        <v>3</v>
      </c>
      <c r="B262" t="s">
        <v>10490</v>
      </c>
      <c r="C262" t="s">
        <v>14275</v>
      </c>
    </row>
    <row r="263" spans="1:15" x14ac:dyDescent="0.35">
      <c r="A263" t="s">
        <v>13966</v>
      </c>
      <c r="B263" t="s">
        <v>10490</v>
      </c>
      <c r="C263" t="s">
        <v>14276</v>
      </c>
      <c r="D263" t="s">
        <v>637</v>
      </c>
      <c r="E263" t="s">
        <v>637</v>
      </c>
      <c r="F263" t="s">
        <v>3625</v>
      </c>
      <c r="G263" t="s">
        <v>3626</v>
      </c>
      <c r="H263" t="s">
        <v>637</v>
      </c>
      <c r="I263" t="s">
        <v>637</v>
      </c>
      <c r="J263" t="s">
        <v>637</v>
      </c>
      <c r="K263" t="s">
        <v>637</v>
      </c>
      <c r="L263" t="s">
        <v>637</v>
      </c>
      <c r="M263" t="s">
        <v>14277</v>
      </c>
      <c r="N263" t="s">
        <v>637</v>
      </c>
      <c r="O263" t="s">
        <v>637</v>
      </c>
    </row>
    <row r="264" spans="1:15" x14ac:dyDescent="0.35">
      <c r="A264">
        <v>3</v>
      </c>
      <c r="B264" t="s">
        <v>10490</v>
      </c>
      <c r="C264" t="s">
        <v>14277</v>
      </c>
      <c r="D264" t="s">
        <v>637</v>
      </c>
      <c r="E264" t="s">
        <v>637</v>
      </c>
      <c r="F264" t="s">
        <v>3625</v>
      </c>
      <c r="G264" t="s">
        <v>3626</v>
      </c>
      <c r="H264" t="s">
        <v>637</v>
      </c>
      <c r="I264" t="s">
        <v>637</v>
      </c>
      <c r="J264" t="s">
        <v>637</v>
      </c>
      <c r="K264" t="s">
        <v>637</v>
      </c>
      <c r="L264" t="s">
        <v>637</v>
      </c>
      <c r="M264" t="s">
        <v>14277</v>
      </c>
      <c r="N264" t="s">
        <v>637</v>
      </c>
      <c r="O264" t="s">
        <v>637</v>
      </c>
    </row>
    <row r="265" spans="1:15" x14ac:dyDescent="0.35">
      <c r="A265" t="s">
        <v>13966</v>
      </c>
      <c r="B265" t="s">
        <v>10490</v>
      </c>
      <c r="C265" t="s">
        <v>14278</v>
      </c>
      <c r="D265" t="s">
        <v>637</v>
      </c>
      <c r="E265" t="s">
        <v>637</v>
      </c>
      <c r="F265" t="s">
        <v>3625</v>
      </c>
      <c r="G265" t="s">
        <v>3626</v>
      </c>
      <c r="H265" t="s">
        <v>637</v>
      </c>
      <c r="I265" t="s">
        <v>637</v>
      </c>
      <c r="J265" t="s">
        <v>637</v>
      </c>
      <c r="K265" t="s">
        <v>637</v>
      </c>
      <c r="L265" t="s">
        <v>637</v>
      </c>
      <c r="M265" t="s">
        <v>14278</v>
      </c>
      <c r="N265" t="s">
        <v>637</v>
      </c>
      <c r="O265" t="s">
        <v>637</v>
      </c>
    </row>
    <row r="266" spans="1:15" x14ac:dyDescent="0.35">
      <c r="A266">
        <v>3</v>
      </c>
      <c r="B266" t="s">
        <v>10533</v>
      </c>
      <c r="C266" t="s">
        <v>14279</v>
      </c>
    </row>
    <row r="267" spans="1:15" x14ac:dyDescent="0.35">
      <c r="A267" t="s">
        <v>13966</v>
      </c>
      <c r="B267" t="s">
        <v>14280</v>
      </c>
      <c r="C267" t="s">
        <v>14281</v>
      </c>
      <c r="D267" t="s">
        <v>637</v>
      </c>
      <c r="E267" t="s">
        <v>637</v>
      </c>
      <c r="F267" t="s">
        <v>3625</v>
      </c>
      <c r="G267" t="s">
        <v>3626</v>
      </c>
      <c r="H267" t="s">
        <v>637</v>
      </c>
      <c r="I267" t="s">
        <v>637</v>
      </c>
      <c r="J267" t="s">
        <v>637</v>
      </c>
      <c r="K267" t="s">
        <v>637</v>
      </c>
      <c r="L267" t="s">
        <v>637</v>
      </c>
      <c r="M267" t="s">
        <v>14281</v>
      </c>
      <c r="N267" t="s">
        <v>637</v>
      </c>
      <c r="O267" t="s">
        <v>637</v>
      </c>
    </row>
    <row r="268" spans="1:15" x14ac:dyDescent="0.35">
      <c r="A268" t="s">
        <v>13966</v>
      </c>
      <c r="B268" t="s">
        <v>14280</v>
      </c>
      <c r="C268" t="s">
        <v>14282</v>
      </c>
      <c r="D268" t="s">
        <v>637</v>
      </c>
      <c r="E268" t="s">
        <v>637</v>
      </c>
      <c r="F268" t="s">
        <v>886</v>
      </c>
      <c r="G268" t="s">
        <v>3601</v>
      </c>
      <c r="H268" t="s">
        <v>637</v>
      </c>
      <c r="I268" t="s">
        <v>637</v>
      </c>
      <c r="J268" t="s">
        <v>637</v>
      </c>
      <c r="K268" t="s">
        <v>637</v>
      </c>
      <c r="L268" t="s">
        <v>637</v>
      </c>
      <c r="M268" t="s">
        <v>14283</v>
      </c>
      <c r="N268" t="s">
        <v>637</v>
      </c>
      <c r="O268" t="s">
        <v>637</v>
      </c>
    </row>
    <row r="269" spans="1:15" x14ac:dyDescent="0.35">
      <c r="A269" t="s">
        <v>13966</v>
      </c>
      <c r="B269" t="s">
        <v>14280</v>
      </c>
      <c r="C269" t="s">
        <v>14284</v>
      </c>
      <c r="D269" t="s">
        <v>637</v>
      </c>
      <c r="E269" t="s">
        <v>637</v>
      </c>
      <c r="F269" t="s">
        <v>884</v>
      </c>
      <c r="G269" t="s">
        <v>3573</v>
      </c>
      <c r="H269" t="s">
        <v>637</v>
      </c>
      <c r="I269" t="s">
        <v>637</v>
      </c>
      <c r="J269" t="s">
        <v>637</v>
      </c>
      <c r="K269" t="s">
        <v>637</v>
      </c>
      <c r="L269" t="s">
        <v>637</v>
      </c>
      <c r="M269" t="s">
        <v>14284</v>
      </c>
      <c r="N269" t="s">
        <v>637</v>
      </c>
      <c r="O269" t="s">
        <v>637</v>
      </c>
    </row>
    <row r="270" spans="1:15" x14ac:dyDescent="0.35">
      <c r="A270" t="s">
        <v>13966</v>
      </c>
      <c r="B270" t="s">
        <v>14280</v>
      </c>
      <c r="C270" t="s">
        <v>14285</v>
      </c>
      <c r="D270" t="s">
        <v>637</v>
      </c>
      <c r="E270" t="s">
        <v>637</v>
      </c>
      <c r="F270" t="s">
        <v>886</v>
      </c>
      <c r="G270" t="s">
        <v>3601</v>
      </c>
      <c r="H270" t="s">
        <v>637</v>
      </c>
      <c r="I270" t="s">
        <v>637</v>
      </c>
      <c r="J270" t="s">
        <v>637</v>
      </c>
      <c r="K270" t="s">
        <v>637</v>
      </c>
      <c r="L270" t="s">
        <v>637</v>
      </c>
      <c r="M270" t="s">
        <v>14286</v>
      </c>
      <c r="N270" t="s">
        <v>637</v>
      </c>
      <c r="O270" t="s">
        <v>637</v>
      </c>
    </row>
    <row r="271" spans="1:15" x14ac:dyDescent="0.35">
      <c r="A271">
        <v>3</v>
      </c>
      <c r="B271" t="s">
        <v>14280</v>
      </c>
      <c r="C271" t="s">
        <v>14286</v>
      </c>
      <c r="D271" t="s">
        <v>637</v>
      </c>
      <c r="E271" t="s">
        <v>637</v>
      </c>
      <c r="F271" t="s">
        <v>886</v>
      </c>
      <c r="G271" t="s">
        <v>3601</v>
      </c>
      <c r="H271" t="s">
        <v>637</v>
      </c>
      <c r="I271" t="s">
        <v>637</v>
      </c>
      <c r="J271" t="s">
        <v>637</v>
      </c>
      <c r="K271" t="s">
        <v>637</v>
      </c>
      <c r="L271" t="s">
        <v>637</v>
      </c>
      <c r="M271" t="s">
        <v>14286</v>
      </c>
      <c r="N271" t="s">
        <v>637</v>
      </c>
      <c r="O271" t="s">
        <v>637</v>
      </c>
    </row>
    <row r="272" spans="1:15" x14ac:dyDescent="0.35">
      <c r="A272" t="s">
        <v>13966</v>
      </c>
      <c r="B272" t="s">
        <v>14280</v>
      </c>
      <c r="C272" t="s">
        <v>14287</v>
      </c>
      <c r="D272" t="s">
        <v>637</v>
      </c>
      <c r="E272" t="s">
        <v>637</v>
      </c>
      <c r="F272" t="s">
        <v>886</v>
      </c>
      <c r="G272" t="s">
        <v>3601</v>
      </c>
      <c r="H272" t="s">
        <v>637</v>
      </c>
      <c r="I272" t="s">
        <v>637</v>
      </c>
      <c r="J272" t="s">
        <v>637</v>
      </c>
      <c r="K272" t="s">
        <v>637</v>
      </c>
      <c r="L272" t="s">
        <v>637</v>
      </c>
      <c r="M272" t="s">
        <v>14288</v>
      </c>
      <c r="N272" t="s">
        <v>637</v>
      </c>
      <c r="O272" t="s">
        <v>637</v>
      </c>
    </row>
    <row r="273" spans="1:15" x14ac:dyDescent="0.35">
      <c r="A273" t="s">
        <v>13966</v>
      </c>
      <c r="B273" t="s">
        <v>14280</v>
      </c>
      <c r="C273" t="s">
        <v>14289</v>
      </c>
      <c r="D273" t="s">
        <v>637</v>
      </c>
      <c r="E273" t="s">
        <v>637</v>
      </c>
      <c r="F273" t="s">
        <v>886</v>
      </c>
      <c r="G273" t="s">
        <v>3601</v>
      </c>
      <c r="H273" t="s">
        <v>637</v>
      </c>
      <c r="I273" t="s">
        <v>637</v>
      </c>
      <c r="J273" t="s">
        <v>637</v>
      </c>
      <c r="K273" t="s">
        <v>637</v>
      </c>
      <c r="L273" t="s">
        <v>637</v>
      </c>
      <c r="M273" t="s">
        <v>14290</v>
      </c>
      <c r="N273" t="s">
        <v>637</v>
      </c>
      <c r="O273" t="s">
        <v>637</v>
      </c>
    </row>
    <row r="274" spans="1:15" x14ac:dyDescent="0.35">
      <c r="A274" t="s">
        <v>13966</v>
      </c>
      <c r="B274" t="s">
        <v>14280</v>
      </c>
      <c r="C274" t="s">
        <v>14291</v>
      </c>
      <c r="D274" t="s">
        <v>637</v>
      </c>
      <c r="E274" t="s">
        <v>637</v>
      </c>
      <c r="F274" t="s">
        <v>886</v>
      </c>
      <c r="G274" t="s">
        <v>3601</v>
      </c>
      <c r="H274" t="s">
        <v>637</v>
      </c>
      <c r="I274" t="s">
        <v>637</v>
      </c>
      <c r="J274" t="s">
        <v>637</v>
      </c>
      <c r="K274" t="s">
        <v>637</v>
      </c>
      <c r="L274" t="s">
        <v>637</v>
      </c>
      <c r="M274" t="s">
        <v>14292</v>
      </c>
      <c r="N274" t="s">
        <v>637</v>
      </c>
      <c r="O274" t="s">
        <v>637</v>
      </c>
    </row>
    <row r="275" spans="1:15" x14ac:dyDescent="0.35">
      <c r="A275">
        <v>3</v>
      </c>
      <c r="B275" t="s">
        <v>14280</v>
      </c>
      <c r="C275" t="s">
        <v>14293</v>
      </c>
    </row>
    <row r="276" spans="1:15" x14ac:dyDescent="0.35">
      <c r="A276" t="s">
        <v>13966</v>
      </c>
      <c r="B276" t="s">
        <v>14280</v>
      </c>
      <c r="C276" t="s">
        <v>14294</v>
      </c>
      <c r="D276" t="s">
        <v>637</v>
      </c>
      <c r="E276" t="s">
        <v>637</v>
      </c>
      <c r="F276" t="s">
        <v>3625</v>
      </c>
      <c r="G276" t="s">
        <v>3626</v>
      </c>
      <c r="H276" t="s">
        <v>637</v>
      </c>
      <c r="I276" t="s">
        <v>637</v>
      </c>
      <c r="J276" t="s">
        <v>637</v>
      </c>
      <c r="K276" t="s">
        <v>637</v>
      </c>
      <c r="L276" t="s">
        <v>637</v>
      </c>
      <c r="M276" t="s">
        <v>14294</v>
      </c>
      <c r="N276" t="s">
        <v>637</v>
      </c>
      <c r="O276" t="s">
        <v>637</v>
      </c>
    </row>
    <row r="277" spans="1:15" x14ac:dyDescent="0.35">
      <c r="A277" t="s">
        <v>13966</v>
      </c>
      <c r="B277" t="s">
        <v>14280</v>
      </c>
      <c r="C277" t="s">
        <v>14295</v>
      </c>
      <c r="D277" t="s">
        <v>637</v>
      </c>
      <c r="E277" t="s">
        <v>637</v>
      </c>
      <c r="F277" t="s">
        <v>3625</v>
      </c>
      <c r="G277" t="s">
        <v>3626</v>
      </c>
      <c r="H277" t="s">
        <v>637</v>
      </c>
      <c r="I277" t="s">
        <v>637</v>
      </c>
      <c r="J277" t="s">
        <v>637</v>
      </c>
      <c r="K277" t="s">
        <v>637</v>
      </c>
      <c r="L277" t="s">
        <v>637</v>
      </c>
      <c r="M277" t="s">
        <v>14295</v>
      </c>
      <c r="N277" t="s">
        <v>637</v>
      </c>
      <c r="O277" t="s">
        <v>637</v>
      </c>
    </row>
    <row r="278" spans="1:15" x14ac:dyDescent="0.35">
      <c r="A278" t="s">
        <v>13966</v>
      </c>
      <c r="B278" t="s">
        <v>14280</v>
      </c>
      <c r="C278" t="s">
        <v>14296</v>
      </c>
      <c r="D278" t="s">
        <v>637</v>
      </c>
      <c r="E278" t="s">
        <v>637</v>
      </c>
      <c r="F278" t="s">
        <v>3625</v>
      </c>
      <c r="G278" t="s">
        <v>3626</v>
      </c>
      <c r="H278" t="s">
        <v>637</v>
      </c>
      <c r="I278" t="s">
        <v>637</v>
      </c>
      <c r="J278" t="s">
        <v>637</v>
      </c>
      <c r="K278" t="s">
        <v>637</v>
      </c>
      <c r="L278" t="s">
        <v>637</v>
      </c>
      <c r="M278" t="s">
        <v>14296</v>
      </c>
      <c r="N278" t="s">
        <v>637</v>
      </c>
      <c r="O278" t="s">
        <v>637</v>
      </c>
    </row>
    <row r="279" spans="1:15" x14ac:dyDescent="0.35">
      <c r="A279" t="s">
        <v>13966</v>
      </c>
      <c r="B279" t="s">
        <v>14280</v>
      </c>
      <c r="C279" t="s">
        <v>14297</v>
      </c>
      <c r="D279" t="s">
        <v>637</v>
      </c>
      <c r="E279" t="s">
        <v>637</v>
      </c>
      <c r="F279" t="s">
        <v>886</v>
      </c>
      <c r="G279" t="s">
        <v>3601</v>
      </c>
      <c r="H279" t="s">
        <v>637</v>
      </c>
      <c r="I279" t="s">
        <v>637</v>
      </c>
      <c r="J279" t="s">
        <v>637</v>
      </c>
      <c r="K279" t="s">
        <v>637</v>
      </c>
      <c r="L279" t="s">
        <v>637</v>
      </c>
      <c r="M279" t="s">
        <v>14298</v>
      </c>
      <c r="N279" t="s">
        <v>637</v>
      </c>
      <c r="O279" t="s">
        <v>637</v>
      </c>
    </row>
    <row r="280" spans="1:15" x14ac:dyDescent="0.35">
      <c r="A280" t="s">
        <v>13966</v>
      </c>
      <c r="B280" t="s">
        <v>14280</v>
      </c>
      <c r="C280" t="s">
        <v>14299</v>
      </c>
      <c r="D280" t="s">
        <v>637</v>
      </c>
      <c r="E280" t="s">
        <v>637</v>
      </c>
      <c r="F280" t="s">
        <v>886</v>
      </c>
      <c r="G280" t="s">
        <v>3601</v>
      </c>
      <c r="H280" t="s">
        <v>637</v>
      </c>
      <c r="I280" t="s">
        <v>637</v>
      </c>
      <c r="J280" t="s">
        <v>637</v>
      </c>
      <c r="K280" t="s">
        <v>637</v>
      </c>
      <c r="L280" t="s">
        <v>637</v>
      </c>
      <c r="M280" t="s">
        <v>14300</v>
      </c>
      <c r="N280" t="s">
        <v>637</v>
      </c>
      <c r="O280" t="s">
        <v>637</v>
      </c>
    </row>
    <row r="281" spans="1:15" x14ac:dyDescent="0.35">
      <c r="A281" t="s">
        <v>13966</v>
      </c>
      <c r="B281" t="s">
        <v>14280</v>
      </c>
      <c r="C281" t="s">
        <v>14301</v>
      </c>
      <c r="D281" t="s">
        <v>637</v>
      </c>
      <c r="E281" t="s">
        <v>637</v>
      </c>
      <c r="F281" t="s">
        <v>884</v>
      </c>
      <c r="G281" t="s">
        <v>3573</v>
      </c>
      <c r="H281" t="s">
        <v>637</v>
      </c>
      <c r="I281" t="s">
        <v>637</v>
      </c>
      <c r="J281" t="s">
        <v>637</v>
      </c>
      <c r="K281" t="s">
        <v>637</v>
      </c>
      <c r="L281" t="s">
        <v>637</v>
      </c>
      <c r="M281" t="s">
        <v>14302</v>
      </c>
      <c r="N281" t="s">
        <v>637</v>
      </c>
      <c r="O281" t="s">
        <v>637</v>
      </c>
    </row>
    <row r="282" spans="1:15" x14ac:dyDescent="0.35">
      <c r="A282">
        <v>3</v>
      </c>
      <c r="B282" t="s">
        <v>14280</v>
      </c>
      <c r="C282" t="s">
        <v>14302</v>
      </c>
      <c r="D282" t="s">
        <v>637</v>
      </c>
      <c r="E282" t="s">
        <v>637</v>
      </c>
      <c r="F282" t="s">
        <v>884</v>
      </c>
      <c r="G282" t="s">
        <v>3573</v>
      </c>
      <c r="H282" t="s">
        <v>637</v>
      </c>
      <c r="I282" t="s">
        <v>637</v>
      </c>
      <c r="J282" t="s">
        <v>637</v>
      </c>
      <c r="K282" t="s">
        <v>637</v>
      </c>
      <c r="L282" t="s">
        <v>637</v>
      </c>
      <c r="M282" t="s">
        <v>14302</v>
      </c>
      <c r="N282" t="s">
        <v>637</v>
      </c>
      <c r="O282" t="s">
        <v>637</v>
      </c>
    </row>
    <row r="283" spans="1:15" x14ac:dyDescent="0.35">
      <c r="A283" t="s">
        <v>13966</v>
      </c>
      <c r="B283" t="s">
        <v>14280</v>
      </c>
      <c r="C283" t="s">
        <v>14303</v>
      </c>
      <c r="D283" t="s">
        <v>637</v>
      </c>
      <c r="E283" t="s">
        <v>637</v>
      </c>
      <c r="F283" t="s">
        <v>886</v>
      </c>
      <c r="G283" t="s">
        <v>3601</v>
      </c>
      <c r="H283" t="s">
        <v>637</v>
      </c>
      <c r="I283" t="s">
        <v>637</v>
      </c>
      <c r="J283" t="s">
        <v>637</v>
      </c>
      <c r="K283" t="s">
        <v>637</v>
      </c>
      <c r="L283" t="s">
        <v>637</v>
      </c>
      <c r="M283" t="s">
        <v>14304</v>
      </c>
      <c r="N283" t="s">
        <v>637</v>
      </c>
      <c r="O283" t="s">
        <v>637</v>
      </c>
    </row>
    <row r="284" spans="1:15" x14ac:dyDescent="0.35">
      <c r="A284" t="s">
        <v>13966</v>
      </c>
      <c r="B284" t="s">
        <v>14280</v>
      </c>
      <c r="C284" t="s">
        <v>14305</v>
      </c>
      <c r="D284" t="s">
        <v>637</v>
      </c>
      <c r="E284" t="s">
        <v>637</v>
      </c>
      <c r="F284" t="s">
        <v>886</v>
      </c>
      <c r="G284" t="s">
        <v>3601</v>
      </c>
      <c r="H284" t="s">
        <v>637</v>
      </c>
      <c r="I284" t="s">
        <v>637</v>
      </c>
      <c r="J284" t="s">
        <v>637</v>
      </c>
      <c r="K284" t="s">
        <v>637</v>
      </c>
      <c r="L284" t="s">
        <v>637</v>
      </c>
      <c r="M284" t="s">
        <v>14306</v>
      </c>
      <c r="N284" t="s">
        <v>637</v>
      </c>
      <c r="O284" t="s">
        <v>637</v>
      </c>
    </row>
    <row r="285" spans="1:15" x14ac:dyDescent="0.35">
      <c r="A285" t="s">
        <v>13966</v>
      </c>
      <c r="B285" t="s">
        <v>14280</v>
      </c>
      <c r="C285" t="s">
        <v>14307</v>
      </c>
      <c r="D285" t="s">
        <v>637</v>
      </c>
      <c r="E285" t="s">
        <v>637</v>
      </c>
      <c r="F285" t="s">
        <v>886</v>
      </c>
      <c r="G285" t="s">
        <v>3601</v>
      </c>
      <c r="H285" t="s">
        <v>637</v>
      </c>
      <c r="I285" t="s">
        <v>637</v>
      </c>
      <c r="J285" t="s">
        <v>637</v>
      </c>
      <c r="K285" t="s">
        <v>637</v>
      </c>
      <c r="L285" t="s">
        <v>637</v>
      </c>
      <c r="M285" t="s">
        <v>14308</v>
      </c>
      <c r="N285" t="s">
        <v>637</v>
      </c>
      <c r="O285" t="s">
        <v>637</v>
      </c>
    </row>
    <row r="286" spans="1:15" x14ac:dyDescent="0.35">
      <c r="A286" t="s">
        <v>13966</v>
      </c>
      <c r="B286" t="s">
        <v>14280</v>
      </c>
      <c r="C286" t="s">
        <v>14309</v>
      </c>
      <c r="D286" t="s">
        <v>637</v>
      </c>
      <c r="E286" t="s">
        <v>637</v>
      </c>
      <c r="F286" t="s">
        <v>886</v>
      </c>
      <c r="G286" t="s">
        <v>3601</v>
      </c>
      <c r="H286" t="s">
        <v>637</v>
      </c>
      <c r="I286" t="s">
        <v>637</v>
      </c>
      <c r="J286" t="s">
        <v>637</v>
      </c>
      <c r="K286" t="s">
        <v>637</v>
      </c>
      <c r="L286" t="s">
        <v>637</v>
      </c>
      <c r="M286" t="s">
        <v>14310</v>
      </c>
      <c r="N286" t="s">
        <v>637</v>
      </c>
      <c r="O286" t="s">
        <v>637</v>
      </c>
    </row>
    <row r="287" spans="1:15" x14ac:dyDescent="0.35">
      <c r="A287">
        <v>3</v>
      </c>
      <c r="B287" t="s">
        <v>14280</v>
      </c>
      <c r="C287" t="s">
        <v>14311</v>
      </c>
    </row>
    <row r="288" spans="1:15" x14ac:dyDescent="0.35">
      <c r="A288" t="s">
        <v>13966</v>
      </c>
      <c r="B288" t="s">
        <v>14280</v>
      </c>
      <c r="C288" t="s">
        <v>14312</v>
      </c>
      <c r="D288" t="s">
        <v>637</v>
      </c>
      <c r="E288" t="s">
        <v>637</v>
      </c>
      <c r="F288" t="s">
        <v>886</v>
      </c>
      <c r="G288" t="s">
        <v>3601</v>
      </c>
      <c r="H288" t="s">
        <v>637</v>
      </c>
      <c r="I288" t="s">
        <v>637</v>
      </c>
      <c r="J288" t="s">
        <v>637</v>
      </c>
      <c r="K288" t="s">
        <v>637</v>
      </c>
      <c r="L288" t="s">
        <v>637</v>
      </c>
      <c r="M288" t="s">
        <v>14014</v>
      </c>
      <c r="N288" t="s">
        <v>637</v>
      </c>
      <c r="O288" t="s">
        <v>637</v>
      </c>
    </row>
    <row r="289" spans="1:15" x14ac:dyDescent="0.35">
      <c r="A289" t="s">
        <v>13966</v>
      </c>
      <c r="B289" t="s">
        <v>14280</v>
      </c>
      <c r="C289" t="s">
        <v>14313</v>
      </c>
      <c r="D289" t="s">
        <v>637</v>
      </c>
      <c r="E289" t="s">
        <v>637</v>
      </c>
      <c r="F289" t="s">
        <v>3625</v>
      </c>
      <c r="G289" t="s">
        <v>3626</v>
      </c>
      <c r="H289" t="s">
        <v>637</v>
      </c>
      <c r="I289" t="s">
        <v>637</v>
      </c>
      <c r="J289" t="s">
        <v>637</v>
      </c>
      <c r="K289" t="s">
        <v>637</v>
      </c>
      <c r="L289" t="s">
        <v>637</v>
      </c>
      <c r="M289" t="s">
        <v>14313</v>
      </c>
      <c r="N289" t="s">
        <v>637</v>
      </c>
      <c r="O289" t="s">
        <v>637</v>
      </c>
    </row>
    <row r="290" spans="1:15" x14ac:dyDescent="0.35">
      <c r="A290" t="s">
        <v>13966</v>
      </c>
      <c r="B290" t="s">
        <v>14280</v>
      </c>
      <c r="C290" t="s">
        <v>14314</v>
      </c>
      <c r="D290" t="s">
        <v>637</v>
      </c>
      <c r="E290" t="s">
        <v>637</v>
      </c>
      <c r="F290" t="s">
        <v>886</v>
      </c>
      <c r="G290" t="s">
        <v>3601</v>
      </c>
      <c r="H290" t="s">
        <v>637</v>
      </c>
      <c r="I290" t="s">
        <v>637</v>
      </c>
      <c r="J290" t="s">
        <v>637</v>
      </c>
      <c r="K290" t="s">
        <v>637</v>
      </c>
      <c r="L290" t="s">
        <v>637</v>
      </c>
      <c r="M290" t="s">
        <v>14315</v>
      </c>
      <c r="N290" t="s">
        <v>637</v>
      </c>
      <c r="O290" t="s">
        <v>637</v>
      </c>
    </row>
    <row r="291" spans="1:15" x14ac:dyDescent="0.35">
      <c r="A291">
        <v>3</v>
      </c>
      <c r="B291" t="s">
        <v>14280</v>
      </c>
      <c r="C291" t="s">
        <v>14316</v>
      </c>
    </row>
    <row r="292" spans="1:15" x14ac:dyDescent="0.35">
      <c r="A292">
        <v>3</v>
      </c>
      <c r="B292" t="s">
        <v>14280</v>
      </c>
      <c r="C292" t="s">
        <v>14317</v>
      </c>
    </row>
    <row r="293" spans="1:15" x14ac:dyDescent="0.35">
      <c r="A293">
        <v>3</v>
      </c>
      <c r="B293" t="s">
        <v>14280</v>
      </c>
      <c r="C293" t="s">
        <v>14318</v>
      </c>
    </row>
    <row r="294" spans="1:15" x14ac:dyDescent="0.35">
      <c r="A294" t="s">
        <v>13966</v>
      </c>
      <c r="B294" t="s">
        <v>14280</v>
      </c>
      <c r="C294" t="s">
        <v>14319</v>
      </c>
      <c r="D294" t="s">
        <v>637</v>
      </c>
      <c r="E294" t="s">
        <v>637</v>
      </c>
      <c r="F294" t="s">
        <v>3625</v>
      </c>
      <c r="G294" t="s">
        <v>3626</v>
      </c>
      <c r="H294" t="s">
        <v>637</v>
      </c>
      <c r="I294" t="s">
        <v>637</v>
      </c>
      <c r="J294" t="s">
        <v>637</v>
      </c>
      <c r="K294" t="s">
        <v>637</v>
      </c>
      <c r="L294" t="s">
        <v>637</v>
      </c>
      <c r="M294" t="s">
        <v>14319</v>
      </c>
      <c r="N294" t="s">
        <v>637</v>
      </c>
      <c r="O294" t="s">
        <v>637</v>
      </c>
    </row>
    <row r="295" spans="1:15" x14ac:dyDescent="0.35">
      <c r="A295">
        <v>3</v>
      </c>
      <c r="B295" t="s">
        <v>14280</v>
      </c>
      <c r="C295" t="s">
        <v>14014</v>
      </c>
    </row>
    <row r="296" spans="1:15" x14ac:dyDescent="0.35">
      <c r="A296">
        <v>3</v>
      </c>
      <c r="B296" t="s">
        <v>14280</v>
      </c>
      <c r="C296" t="s">
        <v>14320</v>
      </c>
    </row>
    <row r="297" spans="1:15" x14ac:dyDescent="0.35">
      <c r="A297" t="s">
        <v>13966</v>
      </c>
      <c r="B297" t="s">
        <v>14280</v>
      </c>
      <c r="C297" t="s">
        <v>14321</v>
      </c>
      <c r="D297" t="s">
        <v>637</v>
      </c>
      <c r="E297" t="s">
        <v>637</v>
      </c>
      <c r="F297" t="s">
        <v>3625</v>
      </c>
      <c r="G297" t="s">
        <v>3626</v>
      </c>
      <c r="H297" t="s">
        <v>637</v>
      </c>
      <c r="I297" t="s">
        <v>637</v>
      </c>
      <c r="J297" t="s">
        <v>637</v>
      </c>
      <c r="K297" t="s">
        <v>637</v>
      </c>
      <c r="L297" t="s">
        <v>637</v>
      </c>
      <c r="M297" t="s">
        <v>14321</v>
      </c>
      <c r="N297" t="s">
        <v>637</v>
      </c>
      <c r="O297" t="s">
        <v>637</v>
      </c>
    </row>
    <row r="298" spans="1:15" x14ac:dyDescent="0.35">
      <c r="A298" t="s">
        <v>13966</v>
      </c>
      <c r="B298" t="s">
        <v>14280</v>
      </c>
      <c r="C298" t="s">
        <v>14322</v>
      </c>
      <c r="D298" t="s">
        <v>637</v>
      </c>
      <c r="E298" t="s">
        <v>637</v>
      </c>
      <c r="F298" t="s">
        <v>884</v>
      </c>
      <c r="G298" t="s">
        <v>3573</v>
      </c>
      <c r="H298" t="s">
        <v>637</v>
      </c>
      <c r="I298" t="s">
        <v>637</v>
      </c>
      <c r="J298" t="s">
        <v>637</v>
      </c>
      <c r="K298" t="s">
        <v>637</v>
      </c>
      <c r="L298" t="s">
        <v>637</v>
      </c>
      <c r="M298" t="s">
        <v>14322</v>
      </c>
      <c r="N298" t="s">
        <v>637</v>
      </c>
      <c r="O298" t="s">
        <v>637</v>
      </c>
    </row>
    <row r="299" spans="1:15" x14ac:dyDescent="0.35">
      <c r="A299">
        <v>3</v>
      </c>
      <c r="B299" t="s">
        <v>14323</v>
      </c>
      <c r="C299" t="s">
        <v>14324</v>
      </c>
    </row>
    <row r="300" spans="1:15" x14ac:dyDescent="0.35">
      <c r="A300">
        <v>3</v>
      </c>
      <c r="B300" t="s">
        <v>10504</v>
      </c>
      <c r="C300" t="s">
        <v>14325</v>
      </c>
    </row>
    <row r="301" spans="1:15" x14ac:dyDescent="0.35">
      <c r="A301" t="s">
        <v>13966</v>
      </c>
      <c r="B301" t="s">
        <v>10504</v>
      </c>
      <c r="C301" t="s">
        <v>14326</v>
      </c>
      <c r="D301" t="s">
        <v>637</v>
      </c>
      <c r="E301" t="s">
        <v>637</v>
      </c>
      <c r="F301" t="s">
        <v>886</v>
      </c>
      <c r="G301" t="s">
        <v>3601</v>
      </c>
      <c r="H301" t="s">
        <v>637</v>
      </c>
      <c r="I301" t="s">
        <v>637</v>
      </c>
      <c r="J301" t="s">
        <v>637</v>
      </c>
      <c r="K301" t="s">
        <v>637</v>
      </c>
      <c r="L301" t="s">
        <v>637</v>
      </c>
      <c r="M301" t="s">
        <v>14327</v>
      </c>
      <c r="N301" t="s">
        <v>637</v>
      </c>
      <c r="O301" t="s">
        <v>637</v>
      </c>
    </row>
    <row r="302" spans="1:15" x14ac:dyDescent="0.35">
      <c r="A302">
        <v>3</v>
      </c>
      <c r="B302" t="s">
        <v>10504</v>
      </c>
      <c r="C302" t="s">
        <v>14328</v>
      </c>
    </row>
    <row r="303" spans="1:15" x14ac:dyDescent="0.35">
      <c r="A303">
        <v>3</v>
      </c>
      <c r="B303" t="s">
        <v>10504</v>
      </c>
      <c r="C303" t="s">
        <v>14329</v>
      </c>
    </row>
    <row r="304" spans="1:15" x14ac:dyDescent="0.35">
      <c r="A304" t="s">
        <v>13966</v>
      </c>
      <c r="B304" t="s">
        <v>10509</v>
      </c>
      <c r="C304" t="s">
        <v>14330</v>
      </c>
      <c r="D304" t="s">
        <v>637</v>
      </c>
      <c r="E304" t="s">
        <v>637</v>
      </c>
      <c r="F304" t="s">
        <v>886</v>
      </c>
      <c r="G304" t="s">
        <v>3601</v>
      </c>
      <c r="H304" t="s">
        <v>637</v>
      </c>
      <c r="I304" t="s">
        <v>637</v>
      </c>
      <c r="J304" t="s">
        <v>637</v>
      </c>
      <c r="K304" t="s">
        <v>637</v>
      </c>
      <c r="L304" t="s">
        <v>637</v>
      </c>
      <c r="M304" t="s">
        <v>14331</v>
      </c>
      <c r="N304" t="s">
        <v>637</v>
      </c>
      <c r="O304" t="s">
        <v>637</v>
      </c>
    </row>
    <row r="305" spans="1:15" x14ac:dyDescent="0.35">
      <c r="A305" t="s">
        <v>13966</v>
      </c>
      <c r="B305" t="s">
        <v>10509</v>
      </c>
      <c r="C305" t="s">
        <v>14332</v>
      </c>
      <c r="D305" t="s">
        <v>637</v>
      </c>
      <c r="E305" t="s">
        <v>637</v>
      </c>
      <c r="F305" t="s">
        <v>886</v>
      </c>
      <c r="G305" t="s">
        <v>3601</v>
      </c>
      <c r="H305" t="s">
        <v>637</v>
      </c>
      <c r="I305" t="s">
        <v>637</v>
      </c>
      <c r="J305" t="s">
        <v>637</v>
      </c>
      <c r="K305" t="s">
        <v>637</v>
      </c>
      <c r="L305" t="s">
        <v>637</v>
      </c>
      <c r="M305" t="s">
        <v>14333</v>
      </c>
      <c r="N305" t="s">
        <v>637</v>
      </c>
      <c r="O305" t="s">
        <v>637</v>
      </c>
    </row>
    <row r="306" spans="1:15" x14ac:dyDescent="0.35">
      <c r="A306" t="s">
        <v>13966</v>
      </c>
      <c r="B306" t="s">
        <v>10509</v>
      </c>
      <c r="C306" t="s">
        <v>14334</v>
      </c>
      <c r="D306" t="s">
        <v>637</v>
      </c>
      <c r="E306" t="s">
        <v>637</v>
      </c>
      <c r="F306" t="s">
        <v>3625</v>
      </c>
      <c r="G306" t="s">
        <v>3626</v>
      </c>
      <c r="H306" t="s">
        <v>637</v>
      </c>
      <c r="I306" t="s">
        <v>637</v>
      </c>
      <c r="J306" t="s">
        <v>637</v>
      </c>
      <c r="K306" t="s">
        <v>637</v>
      </c>
      <c r="L306" t="s">
        <v>637</v>
      </c>
      <c r="M306" t="s">
        <v>14334</v>
      </c>
      <c r="N306" t="s">
        <v>637</v>
      </c>
      <c r="O306" t="s">
        <v>637</v>
      </c>
    </row>
    <row r="307" spans="1:15" x14ac:dyDescent="0.35">
      <c r="A307" t="s">
        <v>13966</v>
      </c>
      <c r="B307" t="s">
        <v>10509</v>
      </c>
      <c r="C307" t="s">
        <v>14335</v>
      </c>
      <c r="D307" t="s">
        <v>637</v>
      </c>
      <c r="E307" t="s">
        <v>637</v>
      </c>
      <c r="F307" t="s">
        <v>3625</v>
      </c>
      <c r="G307" t="s">
        <v>3626</v>
      </c>
      <c r="H307" t="s">
        <v>637</v>
      </c>
      <c r="I307" t="s">
        <v>637</v>
      </c>
      <c r="J307" t="s">
        <v>637</v>
      </c>
      <c r="K307" t="s">
        <v>637</v>
      </c>
      <c r="L307" t="s">
        <v>637</v>
      </c>
      <c r="M307" t="s">
        <v>14335</v>
      </c>
      <c r="N307" t="s">
        <v>637</v>
      </c>
      <c r="O307" t="s">
        <v>637</v>
      </c>
    </row>
    <row r="308" spans="1:15" x14ac:dyDescent="0.35">
      <c r="A308" t="s">
        <v>13966</v>
      </c>
      <c r="B308" t="s">
        <v>10509</v>
      </c>
      <c r="C308" t="s">
        <v>14336</v>
      </c>
      <c r="D308" t="s">
        <v>637</v>
      </c>
      <c r="E308" t="s">
        <v>637</v>
      </c>
      <c r="F308" t="s">
        <v>3625</v>
      </c>
      <c r="G308" t="s">
        <v>3626</v>
      </c>
      <c r="H308" t="s">
        <v>637</v>
      </c>
      <c r="I308" t="s">
        <v>637</v>
      </c>
      <c r="J308" t="s">
        <v>637</v>
      </c>
      <c r="K308" t="s">
        <v>637</v>
      </c>
      <c r="L308" t="s">
        <v>637</v>
      </c>
      <c r="M308" t="s">
        <v>14336</v>
      </c>
      <c r="N308" t="s">
        <v>637</v>
      </c>
      <c r="O308" t="s">
        <v>637</v>
      </c>
    </row>
    <row r="309" spans="1:15" x14ac:dyDescent="0.35">
      <c r="A309" t="s">
        <v>13966</v>
      </c>
      <c r="B309" t="s">
        <v>10509</v>
      </c>
      <c r="C309" t="s">
        <v>14337</v>
      </c>
      <c r="D309" t="s">
        <v>637</v>
      </c>
      <c r="E309" t="s">
        <v>637</v>
      </c>
      <c r="F309" t="s">
        <v>3625</v>
      </c>
      <c r="G309" t="s">
        <v>3626</v>
      </c>
      <c r="H309" t="s">
        <v>637</v>
      </c>
      <c r="I309" t="s">
        <v>637</v>
      </c>
      <c r="J309" t="s">
        <v>637</v>
      </c>
      <c r="K309" t="s">
        <v>637</v>
      </c>
      <c r="L309" t="s">
        <v>637</v>
      </c>
      <c r="M309" t="s">
        <v>14337</v>
      </c>
      <c r="N309" t="s">
        <v>637</v>
      </c>
      <c r="O309" t="s">
        <v>637</v>
      </c>
    </row>
    <row r="310" spans="1:15" x14ac:dyDescent="0.35">
      <c r="A310" t="s">
        <v>13966</v>
      </c>
      <c r="B310" t="s">
        <v>10509</v>
      </c>
      <c r="C310" t="s">
        <v>14338</v>
      </c>
      <c r="D310" t="s">
        <v>637</v>
      </c>
      <c r="E310" t="s">
        <v>637</v>
      </c>
      <c r="F310" t="s">
        <v>3625</v>
      </c>
      <c r="G310" t="s">
        <v>3626</v>
      </c>
      <c r="H310" t="s">
        <v>637</v>
      </c>
      <c r="I310" t="s">
        <v>637</v>
      </c>
      <c r="J310" t="s">
        <v>637</v>
      </c>
      <c r="K310" t="s">
        <v>637</v>
      </c>
      <c r="L310" t="s">
        <v>637</v>
      </c>
      <c r="M310" t="s">
        <v>14338</v>
      </c>
      <c r="N310" t="s">
        <v>637</v>
      </c>
      <c r="O310" t="s">
        <v>637</v>
      </c>
    </row>
    <row r="311" spans="1:15" x14ac:dyDescent="0.35">
      <c r="A311" t="s">
        <v>13966</v>
      </c>
      <c r="B311" t="s">
        <v>10509</v>
      </c>
      <c r="C311" t="s">
        <v>14339</v>
      </c>
      <c r="D311" t="s">
        <v>637</v>
      </c>
      <c r="E311" t="s">
        <v>637</v>
      </c>
      <c r="F311" t="s">
        <v>3625</v>
      </c>
      <c r="G311" t="s">
        <v>3626</v>
      </c>
      <c r="H311" t="s">
        <v>637</v>
      </c>
      <c r="I311" t="s">
        <v>637</v>
      </c>
      <c r="J311" t="s">
        <v>637</v>
      </c>
      <c r="K311" t="s">
        <v>637</v>
      </c>
      <c r="L311" t="s">
        <v>637</v>
      </c>
      <c r="M311" t="s">
        <v>14339</v>
      </c>
      <c r="N311" t="s">
        <v>637</v>
      </c>
      <c r="O311" t="s">
        <v>637</v>
      </c>
    </row>
    <row r="312" spans="1:15" x14ac:dyDescent="0.35">
      <c r="A312">
        <v>3</v>
      </c>
      <c r="B312" t="s">
        <v>10509</v>
      </c>
      <c r="C312" t="s">
        <v>14340</v>
      </c>
    </row>
    <row r="313" spans="1:15" x14ac:dyDescent="0.35">
      <c r="A313" t="s">
        <v>13966</v>
      </c>
      <c r="B313" t="s">
        <v>10509</v>
      </c>
      <c r="C313" t="s">
        <v>14341</v>
      </c>
      <c r="D313" t="s">
        <v>637</v>
      </c>
      <c r="E313" t="s">
        <v>637</v>
      </c>
      <c r="F313" t="s">
        <v>884</v>
      </c>
      <c r="G313" t="s">
        <v>3573</v>
      </c>
      <c r="H313" t="s">
        <v>637</v>
      </c>
      <c r="I313" t="s">
        <v>14342</v>
      </c>
      <c r="J313" t="s">
        <v>637</v>
      </c>
      <c r="K313" t="s">
        <v>637</v>
      </c>
      <c r="L313" t="s">
        <v>637</v>
      </c>
      <c r="M313" t="s">
        <v>14343</v>
      </c>
      <c r="N313" t="s">
        <v>637</v>
      </c>
      <c r="O313" t="s">
        <v>637</v>
      </c>
    </row>
    <row r="314" spans="1:15" x14ac:dyDescent="0.35">
      <c r="A314">
        <v>3</v>
      </c>
      <c r="B314" t="s">
        <v>10509</v>
      </c>
      <c r="C314" t="s">
        <v>14343</v>
      </c>
      <c r="D314" t="s">
        <v>637</v>
      </c>
      <c r="E314" t="s">
        <v>637</v>
      </c>
      <c r="F314" t="s">
        <v>884</v>
      </c>
      <c r="G314" t="s">
        <v>3573</v>
      </c>
      <c r="H314" t="s">
        <v>637</v>
      </c>
      <c r="I314" t="s">
        <v>14342</v>
      </c>
      <c r="J314" t="s">
        <v>637</v>
      </c>
      <c r="K314" t="s">
        <v>637</v>
      </c>
      <c r="L314" t="s">
        <v>637</v>
      </c>
      <c r="M314" t="s">
        <v>14343</v>
      </c>
      <c r="N314" t="s">
        <v>637</v>
      </c>
      <c r="O314" t="s">
        <v>637</v>
      </c>
    </row>
    <row r="315" spans="1:15" x14ac:dyDescent="0.35">
      <c r="A315" t="s">
        <v>13966</v>
      </c>
      <c r="B315" t="s">
        <v>10509</v>
      </c>
      <c r="C315" t="s">
        <v>14344</v>
      </c>
      <c r="D315" t="s">
        <v>637</v>
      </c>
      <c r="E315" t="s">
        <v>637</v>
      </c>
      <c r="F315" t="s">
        <v>3625</v>
      </c>
      <c r="G315" t="s">
        <v>3626</v>
      </c>
      <c r="H315" t="s">
        <v>637</v>
      </c>
      <c r="I315" t="s">
        <v>637</v>
      </c>
      <c r="J315" t="s">
        <v>637</v>
      </c>
      <c r="K315" t="s">
        <v>637</v>
      </c>
      <c r="L315" t="s">
        <v>637</v>
      </c>
      <c r="M315" t="s">
        <v>14345</v>
      </c>
      <c r="N315" t="s">
        <v>637</v>
      </c>
      <c r="O315" t="s">
        <v>637</v>
      </c>
    </row>
    <row r="316" spans="1:15" x14ac:dyDescent="0.35">
      <c r="A316" t="s">
        <v>13966</v>
      </c>
      <c r="B316" t="s">
        <v>10509</v>
      </c>
      <c r="C316" t="s">
        <v>14346</v>
      </c>
      <c r="D316" t="s">
        <v>637</v>
      </c>
      <c r="E316" t="s">
        <v>637</v>
      </c>
      <c r="F316" t="s">
        <v>3625</v>
      </c>
      <c r="G316" t="s">
        <v>3626</v>
      </c>
      <c r="H316" t="s">
        <v>637</v>
      </c>
      <c r="I316" t="s">
        <v>637</v>
      </c>
      <c r="J316" t="s">
        <v>637</v>
      </c>
      <c r="K316" t="s">
        <v>637</v>
      </c>
      <c r="L316" t="s">
        <v>637</v>
      </c>
      <c r="M316" t="s">
        <v>14346</v>
      </c>
      <c r="N316" t="s">
        <v>637</v>
      </c>
      <c r="O316" t="s">
        <v>637</v>
      </c>
    </row>
    <row r="317" spans="1:15" x14ac:dyDescent="0.35">
      <c r="A317" t="s">
        <v>13966</v>
      </c>
      <c r="B317" t="s">
        <v>10509</v>
      </c>
      <c r="C317" t="s">
        <v>14347</v>
      </c>
      <c r="D317" t="s">
        <v>637</v>
      </c>
      <c r="E317" t="s">
        <v>637</v>
      </c>
      <c r="F317" t="s">
        <v>886</v>
      </c>
      <c r="G317" t="s">
        <v>3601</v>
      </c>
      <c r="H317" t="s">
        <v>637</v>
      </c>
      <c r="I317" t="s">
        <v>637</v>
      </c>
      <c r="J317" t="s">
        <v>637</v>
      </c>
      <c r="K317" t="s">
        <v>637</v>
      </c>
      <c r="L317" t="s">
        <v>637</v>
      </c>
      <c r="M317" t="s">
        <v>14348</v>
      </c>
      <c r="N317" t="s">
        <v>637</v>
      </c>
      <c r="O317" t="s">
        <v>637</v>
      </c>
    </row>
    <row r="318" spans="1:15" x14ac:dyDescent="0.35">
      <c r="A318" t="s">
        <v>13966</v>
      </c>
      <c r="B318" t="s">
        <v>10509</v>
      </c>
      <c r="C318" t="s">
        <v>14349</v>
      </c>
      <c r="D318" t="s">
        <v>637</v>
      </c>
      <c r="E318" t="s">
        <v>637</v>
      </c>
      <c r="F318" t="s">
        <v>3625</v>
      </c>
      <c r="G318" t="s">
        <v>3626</v>
      </c>
      <c r="H318" t="s">
        <v>637</v>
      </c>
      <c r="I318" t="s">
        <v>637</v>
      </c>
      <c r="J318" t="s">
        <v>637</v>
      </c>
      <c r="K318" t="s">
        <v>637</v>
      </c>
      <c r="L318" t="s">
        <v>637</v>
      </c>
      <c r="M318" t="s">
        <v>14349</v>
      </c>
      <c r="N318" t="s">
        <v>637</v>
      </c>
      <c r="O318" t="s">
        <v>637</v>
      </c>
    </row>
    <row r="319" spans="1:15" x14ac:dyDescent="0.35">
      <c r="A319" t="s">
        <v>13966</v>
      </c>
      <c r="B319" t="s">
        <v>10509</v>
      </c>
      <c r="C319" t="s">
        <v>14350</v>
      </c>
      <c r="D319" t="s">
        <v>637</v>
      </c>
      <c r="E319" t="s">
        <v>637</v>
      </c>
      <c r="F319" t="s">
        <v>884</v>
      </c>
      <c r="G319" t="s">
        <v>3573</v>
      </c>
      <c r="H319" t="s">
        <v>637</v>
      </c>
      <c r="I319" t="s">
        <v>637</v>
      </c>
      <c r="J319" t="s">
        <v>637</v>
      </c>
      <c r="K319" t="s">
        <v>637</v>
      </c>
      <c r="L319" t="s">
        <v>637</v>
      </c>
      <c r="M319" t="s">
        <v>14350</v>
      </c>
      <c r="N319" t="s">
        <v>637</v>
      </c>
      <c r="O319" t="s">
        <v>637</v>
      </c>
    </row>
    <row r="320" spans="1:15" x14ac:dyDescent="0.35">
      <c r="A320" t="s">
        <v>13966</v>
      </c>
      <c r="B320" t="s">
        <v>10509</v>
      </c>
      <c r="C320" t="s">
        <v>14351</v>
      </c>
      <c r="D320" t="s">
        <v>637</v>
      </c>
      <c r="E320" t="s">
        <v>637</v>
      </c>
      <c r="F320" t="s">
        <v>3625</v>
      </c>
      <c r="G320" t="s">
        <v>3626</v>
      </c>
      <c r="H320" t="s">
        <v>637</v>
      </c>
      <c r="I320" t="s">
        <v>637</v>
      </c>
      <c r="J320" t="s">
        <v>637</v>
      </c>
      <c r="K320" t="s">
        <v>637</v>
      </c>
      <c r="L320" t="s">
        <v>637</v>
      </c>
      <c r="M320" t="s">
        <v>14351</v>
      </c>
      <c r="N320" t="s">
        <v>637</v>
      </c>
      <c r="O320" t="s">
        <v>637</v>
      </c>
    </row>
    <row r="321" spans="1:15" x14ac:dyDescent="0.35">
      <c r="A321" t="s">
        <v>13966</v>
      </c>
      <c r="B321" t="s">
        <v>10509</v>
      </c>
      <c r="C321" t="s">
        <v>14352</v>
      </c>
      <c r="D321" t="s">
        <v>637</v>
      </c>
      <c r="E321" t="s">
        <v>637</v>
      </c>
      <c r="F321" t="s">
        <v>3625</v>
      </c>
      <c r="G321" t="s">
        <v>3626</v>
      </c>
      <c r="H321" t="s">
        <v>637</v>
      </c>
      <c r="I321" t="s">
        <v>637</v>
      </c>
      <c r="J321" t="s">
        <v>637</v>
      </c>
      <c r="K321" t="s">
        <v>637</v>
      </c>
      <c r="L321" t="s">
        <v>637</v>
      </c>
      <c r="M321" t="s">
        <v>14352</v>
      </c>
      <c r="N321" t="s">
        <v>637</v>
      </c>
      <c r="O321" t="s">
        <v>637</v>
      </c>
    </row>
    <row r="322" spans="1:15" x14ac:dyDescent="0.35">
      <c r="A322" t="s">
        <v>13966</v>
      </c>
      <c r="B322" t="s">
        <v>10509</v>
      </c>
      <c r="C322" t="s">
        <v>14353</v>
      </c>
      <c r="D322" t="s">
        <v>637</v>
      </c>
      <c r="E322" t="s">
        <v>637</v>
      </c>
      <c r="F322" t="s">
        <v>3625</v>
      </c>
      <c r="G322" t="s">
        <v>3626</v>
      </c>
      <c r="H322" t="s">
        <v>637</v>
      </c>
      <c r="I322" t="s">
        <v>637</v>
      </c>
      <c r="J322" t="s">
        <v>637</v>
      </c>
      <c r="K322" t="s">
        <v>637</v>
      </c>
      <c r="L322" t="s">
        <v>637</v>
      </c>
      <c r="M322" t="s">
        <v>14353</v>
      </c>
      <c r="N322" t="s">
        <v>637</v>
      </c>
      <c r="O322" t="s">
        <v>637</v>
      </c>
    </row>
    <row r="323" spans="1:15" x14ac:dyDescent="0.35">
      <c r="A323" t="s">
        <v>13966</v>
      </c>
      <c r="B323" t="s">
        <v>10509</v>
      </c>
      <c r="C323" t="s">
        <v>14354</v>
      </c>
      <c r="D323" t="s">
        <v>637</v>
      </c>
      <c r="E323" t="s">
        <v>637</v>
      </c>
      <c r="F323" t="s">
        <v>886</v>
      </c>
      <c r="G323" t="s">
        <v>3601</v>
      </c>
      <c r="H323" t="s">
        <v>637</v>
      </c>
      <c r="I323" t="s">
        <v>637</v>
      </c>
      <c r="J323" t="s">
        <v>637</v>
      </c>
      <c r="K323" t="s">
        <v>637</v>
      </c>
      <c r="L323" t="s">
        <v>637</v>
      </c>
      <c r="M323" t="s">
        <v>14355</v>
      </c>
      <c r="N323" t="s">
        <v>637</v>
      </c>
      <c r="O323" t="s">
        <v>637</v>
      </c>
    </row>
    <row r="324" spans="1:15" x14ac:dyDescent="0.35">
      <c r="A324" t="s">
        <v>13966</v>
      </c>
      <c r="B324" t="s">
        <v>10509</v>
      </c>
      <c r="C324" t="s">
        <v>14356</v>
      </c>
      <c r="D324" t="s">
        <v>637</v>
      </c>
      <c r="E324" t="s">
        <v>637</v>
      </c>
      <c r="F324" t="s">
        <v>886</v>
      </c>
      <c r="G324" t="s">
        <v>3601</v>
      </c>
      <c r="H324" t="s">
        <v>637</v>
      </c>
      <c r="I324" t="s">
        <v>637</v>
      </c>
      <c r="J324" t="s">
        <v>637</v>
      </c>
      <c r="K324" t="s">
        <v>637</v>
      </c>
      <c r="L324" t="s">
        <v>637</v>
      </c>
      <c r="M324" t="s">
        <v>14357</v>
      </c>
      <c r="N324" t="s">
        <v>637</v>
      </c>
      <c r="O324" t="s">
        <v>637</v>
      </c>
    </row>
    <row r="325" spans="1:15" x14ac:dyDescent="0.35">
      <c r="A325" t="s">
        <v>13966</v>
      </c>
      <c r="B325" t="s">
        <v>10509</v>
      </c>
      <c r="C325" t="s">
        <v>14358</v>
      </c>
      <c r="D325" t="s">
        <v>637</v>
      </c>
      <c r="E325" t="s">
        <v>637</v>
      </c>
      <c r="F325" t="s">
        <v>3625</v>
      </c>
      <c r="G325" t="s">
        <v>3626</v>
      </c>
      <c r="H325" t="s">
        <v>637</v>
      </c>
      <c r="I325" t="s">
        <v>637</v>
      </c>
      <c r="J325" t="s">
        <v>637</v>
      </c>
      <c r="K325" t="s">
        <v>637</v>
      </c>
      <c r="L325" t="s">
        <v>637</v>
      </c>
      <c r="M325" t="s">
        <v>14359</v>
      </c>
      <c r="N325" t="s">
        <v>637</v>
      </c>
      <c r="O325" t="s">
        <v>637</v>
      </c>
    </row>
    <row r="326" spans="1:15" x14ac:dyDescent="0.35">
      <c r="A326">
        <v>3</v>
      </c>
      <c r="B326" t="s">
        <v>10509</v>
      </c>
      <c r="C326" t="s">
        <v>14359</v>
      </c>
      <c r="D326" t="s">
        <v>637</v>
      </c>
      <c r="E326" t="s">
        <v>637</v>
      </c>
      <c r="F326" t="s">
        <v>3625</v>
      </c>
      <c r="G326" t="s">
        <v>3626</v>
      </c>
      <c r="H326" t="s">
        <v>637</v>
      </c>
      <c r="I326" t="s">
        <v>637</v>
      </c>
      <c r="J326" t="s">
        <v>637</v>
      </c>
      <c r="K326" t="s">
        <v>637</v>
      </c>
      <c r="L326" t="s">
        <v>637</v>
      </c>
      <c r="M326" t="s">
        <v>14359</v>
      </c>
      <c r="N326" t="s">
        <v>637</v>
      </c>
      <c r="O326" t="s">
        <v>637</v>
      </c>
    </row>
    <row r="327" spans="1:15" x14ac:dyDescent="0.35">
      <c r="A327">
        <v>3</v>
      </c>
      <c r="B327" t="s">
        <v>10509</v>
      </c>
      <c r="C327" t="s">
        <v>14360</v>
      </c>
    </row>
    <row r="328" spans="1:15" x14ac:dyDescent="0.35">
      <c r="A328" t="s">
        <v>13966</v>
      </c>
      <c r="B328" t="s">
        <v>10509</v>
      </c>
      <c r="C328" t="s">
        <v>14228</v>
      </c>
      <c r="D328" t="s">
        <v>637</v>
      </c>
      <c r="E328" t="s">
        <v>637</v>
      </c>
      <c r="F328" t="s">
        <v>3625</v>
      </c>
      <c r="G328" t="s">
        <v>3626</v>
      </c>
      <c r="H328" t="s">
        <v>637</v>
      </c>
      <c r="I328" t="s">
        <v>637</v>
      </c>
      <c r="J328" t="s">
        <v>637</v>
      </c>
      <c r="K328" t="s">
        <v>637</v>
      </c>
      <c r="L328" t="s">
        <v>637</v>
      </c>
      <c r="M328" t="s">
        <v>14229</v>
      </c>
      <c r="N328" t="s">
        <v>637</v>
      </c>
      <c r="O328" t="s">
        <v>637</v>
      </c>
    </row>
    <row r="329" spans="1:15" x14ac:dyDescent="0.35">
      <c r="A329">
        <v>3</v>
      </c>
      <c r="B329" t="s">
        <v>10509</v>
      </c>
      <c r="C329" t="s">
        <v>14229</v>
      </c>
      <c r="D329" t="s">
        <v>637</v>
      </c>
      <c r="E329" t="s">
        <v>637</v>
      </c>
      <c r="F329" t="s">
        <v>3625</v>
      </c>
      <c r="G329" t="s">
        <v>3626</v>
      </c>
      <c r="H329" t="s">
        <v>637</v>
      </c>
      <c r="I329" t="s">
        <v>637</v>
      </c>
      <c r="J329" t="s">
        <v>637</v>
      </c>
      <c r="K329" t="s">
        <v>637</v>
      </c>
      <c r="L329" t="s">
        <v>637</v>
      </c>
      <c r="M329" t="s">
        <v>14229</v>
      </c>
      <c r="N329" t="s">
        <v>637</v>
      </c>
      <c r="O329" t="s">
        <v>637</v>
      </c>
    </row>
    <row r="330" spans="1:15" x14ac:dyDescent="0.35">
      <c r="A330" t="s">
        <v>13966</v>
      </c>
      <c r="B330" t="s">
        <v>10509</v>
      </c>
      <c r="C330" t="s">
        <v>14361</v>
      </c>
      <c r="D330" t="s">
        <v>637</v>
      </c>
      <c r="E330" t="s">
        <v>637</v>
      </c>
      <c r="F330" t="s">
        <v>3625</v>
      </c>
      <c r="G330" t="s">
        <v>3626</v>
      </c>
      <c r="H330" t="s">
        <v>637</v>
      </c>
      <c r="I330" t="s">
        <v>637</v>
      </c>
      <c r="J330" t="s">
        <v>637</v>
      </c>
      <c r="K330" t="s">
        <v>637</v>
      </c>
      <c r="L330" t="s">
        <v>637</v>
      </c>
      <c r="M330" t="s">
        <v>14362</v>
      </c>
      <c r="N330" t="s">
        <v>637</v>
      </c>
      <c r="O330" t="s">
        <v>637</v>
      </c>
    </row>
    <row r="331" spans="1:15" x14ac:dyDescent="0.35">
      <c r="A331" t="s">
        <v>13966</v>
      </c>
      <c r="B331" t="s">
        <v>10509</v>
      </c>
      <c r="C331" t="s">
        <v>14363</v>
      </c>
      <c r="D331" t="s">
        <v>637</v>
      </c>
      <c r="E331" t="s">
        <v>637</v>
      </c>
      <c r="F331" t="s">
        <v>3625</v>
      </c>
      <c r="G331" t="s">
        <v>3626</v>
      </c>
      <c r="H331" t="s">
        <v>637</v>
      </c>
      <c r="I331" t="s">
        <v>637</v>
      </c>
      <c r="J331" t="s">
        <v>637</v>
      </c>
      <c r="K331" t="s">
        <v>637</v>
      </c>
      <c r="L331" t="s">
        <v>637</v>
      </c>
      <c r="M331" t="s">
        <v>14364</v>
      </c>
      <c r="N331" t="s">
        <v>637</v>
      </c>
      <c r="O331" t="s">
        <v>637</v>
      </c>
    </row>
    <row r="332" spans="1:15" x14ac:dyDescent="0.35">
      <c r="A332">
        <v>3</v>
      </c>
      <c r="B332" t="s">
        <v>10509</v>
      </c>
      <c r="C332" t="s">
        <v>14364</v>
      </c>
      <c r="D332" t="s">
        <v>637</v>
      </c>
      <c r="E332" t="s">
        <v>637</v>
      </c>
      <c r="F332" t="s">
        <v>3625</v>
      </c>
      <c r="G332" t="s">
        <v>3626</v>
      </c>
      <c r="H332" t="s">
        <v>637</v>
      </c>
      <c r="I332" t="s">
        <v>637</v>
      </c>
      <c r="J332" t="s">
        <v>637</v>
      </c>
      <c r="K332" t="s">
        <v>637</v>
      </c>
      <c r="L332" t="s">
        <v>637</v>
      </c>
      <c r="M332" t="s">
        <v>14364</v>
      </c>
      <c r="N332" t="s">
        <v>637</v>
      </c>
      <c r="O332" t="s">
        <v>637</v>
      </c>
    </row>
    <row r="333" spans="1:15" x14ac:dyDescent="0.35">
      <c r="A333" t="s">
        <v>13966</v>
      </c>
      <c r="B333" t="s">
        <v>10509</v>
      </c>
      <c r="C333" t="s">
        <v>14365</v>
      </c>
      <c r="D333" t="s">
        <v>637</v>
      </c>
      <c r="E333" t="s">
        <v>637</v>
      </c>
      <c r="F333" t="s">
        <v>3625</v>
      </c>
      <c r="G333" t="s">
        <v>3626</v>
      </c>
      <c r="H333" t="s">
        <v>637</v>
      </c>
      <c r="I333" t="s">
        <v>637</v>
      </c>
      <c r="J333" t="s">
        <v>637</v>
      </c>
      <c r="K333" t="s">
        <v>637</v>
      </c>
      <c r="L333" t="s">
        <v>637</v>
      </c>
      <c r="M333" t="s">
        <v>14365</v>
      </c>
      <c r="N333" t="s">
        <v>637</v>
      </c>
      <c r="O333" t="s">
        <v>637</v>
      </c>
    </row>
    <row r="334" spans="1:15" x14ac:dyDescent="0.35">
      <c r="A334" t="s">
        <v>13966</v>
      </c>
      <c r="B334" t="s">
        <v>10509</v>
      </c>
      <c r="C334" t="s">
        <v>14366</v>
      </c>
      <c r="D334" t="s">
        <v>637</v>
      </c>
      <c r="E334" t="s">
        <v>637</v>
      </c>
      <c r="F334" t="s">
        <v>3625</v>
      </c>
      <c r="G334" t="s">
        <v>3626</v>
      </c>
      <c r="H334" t="s">
        <v>637</v>
      </c>
      <c r="I334" t="s">
        <v>637</v>
      </c>
      <c r="J334" t="s">
        <v>637</v>
      </c>
      <c r="K334" t="s">
        <v>637</v>
      </c>
      <c r="L334" t="s">
        <v>637</v>
      </c>
      <c r="M334" t="s">
        <v>14366</v>
      </c>
      <c r="N334" t="s">
        <v>637</v>
      </c>
      <c r="O334" t="s">
        <v>637</v>
      </c>
    </row>
    <row r="335" spans="1:15" x14ac:dyDescent="0.35">
      <c r="A335" t="s">
        <v>13966</v>
      </c>
      <c r="B335" t="s">
        <v>10509</v>
      </c>
      <c r="C335" t="s">
        <v>14367</v>
      </c>
      <c r="D335" t="s">
        <v>637</v>
      </c>
      <c r="E335" t="s">
        <v>637</v>
      </c>
      <c r="F335" t="s">
        <v>3625</v>
      </c>
      <c r="G335" t="s">
        <v>3626</v>
      </c>
      <c r="H335" t="s">
        <v>637</v>
      </c>
      <c r="I335" t="s">
        <v>637</v>
      </c>
      <c r="J335" t="s">
        <v>637</v>
      </c>
      <c r="K335" t="s">
        <v>637</v>
      </c>
      <c r="L335" t="s">
        <v>637</v>
      </c>
      <c r="M335" t="s">
        <v>14368</v>
      </c>
      <c r="N335" t="s">
        <v>637</v>
      </c>
      <c r="O335" t="s">
        <v>637</v>
      </c>
    </row>
    <row r="336" spans="1:15" x14ac:dyDescent="0.35">
      <c r="A336">
        <v>3</v>
      </c>
      <c r="B336" t="s">
        <v>10509</v>
      </c>
      <c r="C336" t="s">
        <v>14235</v>
      </c>
    </row>
    <row r="337" spans="1:15" x14ac:dyDescent="0.35">
      <c r="A337">
        <v>3</v>
      </c>
      <c r="B337" t="s">
        <v>10509</v>
      </c>
      <c r="C337" t="s">
        <v>14369</v>
      </c>
    </row>
    <row r="338" spans="1:15" x14ac:dyDescent="0.35">
      <c r="A338">
        <v>3</v>
      </c>
      <c r="B338" t="s">
        <v>10509</v>
      </c>
      <c r="C338" t="s">
        <v>14370</v>
      </c>
    </row>
    <row r="339" spans="1:15" x14ac:dyDescent="0.35">
      <c r="A339" t="s">
        <v>13966</v>
      </c>
      <c r="B339" t="s">
        <v>10509</v>
      </c>
      <c r="C339" t="s">
        <v>14371</v>
      </c>
      <c r="D339" t="s">
        <v>637</v>
      </c>
      <c r="E339" t="s">
        <v>637</v>
      </c>
      <c r="F339" t="s">
        <v>3625</v>
      </c>
      <c r="G339" t="s">
        <v>3626</v>
      </c>
      <c r="H339" t="s">
        <v>637</v>
      </c>
      <c r="I339" t="s">
        <v>637</v>
      </c>
      <c r="J339" t="s">
        <v>637</v>
      </c>
      <c r="K339" t="s">
        <v>637</v>
      </c>
      <c r="L339" t="s">
        <v>637</v>
      </c>
      <c r="M339" t="s">
        <v>14371</v>
      </c>
      <c r="N339" t="s">
        <v>637</v>
      </c>
      <c r="O339" t="s">
        <v>637</v>
      </c>
    </row>
    <row r="340" spans="1:15" x14ac:dyDescent="0.35">
      <c r="A340">
        <v>3</v>
      </c>
      <c r="B340" t="s">
        <v>10509</v>
      </c>
      <c r="C340" t="s">
        <v>14372</v>
      </c>
    </row>
    <row r="341" spans="1:15" x14ac:dyDescent="0.35">
      <c r="A341" t="s">
        <v>13966</v>
      </c>
      <c r="B341" t="s">
        <v>10509</v>
      </c>
      <c r="C341" t="s">
        <v>1575</v>
      </c>
      <c r="D341" t="s">
        <v>637</v>
      </c>
      <c r="E341" t="s">
        <v>637</v>
      </c>
      <c r="F341" t="s">
        <v>3625</v>
      </c>
      <c r="G341" t="s">
        <v>3626</v>
      </c>
      <c r="H341" t="s">
        <v>637</v>
      </c>
      <c r="I341" t="s">
        <v>637</v>
      </c>
      <c r="J341" t="s">
        <v>637</v>
      </c>
      <c r="K341" t="s">
        <v>637</v>
      </c>
      <c r="L341" t="s">
        <v>637</v>
      </c>
      <c r="M341" t="s">
        <v>14237</v>
      </c>
      <c r="N341" t="s">
        <v>637</v>
      </c>
      <c r="O341" t="s">
        <v>637</v>
      </c>
    </row>
    <row r="342" spans="1:15" x14ac:dyDescent="0.35">
      <c r="A342" t="s">
        <v>13966</v>
      </c>
      <c r="B342" t="s">
        <v>10509</v>
      </c>
      <c r="C342" t="s">
        <v>14373</v>
      </c>
      <c r="D342" t="s">
        <v>637</v>
      </c>
      <c r="E342" t="s">
        <v>637</v>
      </c>
      <c r="F342" t="s">
        <v>3625</v>
      </c>
      <c r="G342" t="s">
        <v>3626</v>
      </c>
      <c r="H342" t="s">
        <v>1575</v>
      </c>
      <c r="I342" t="s">
        <v>637</v>
      </c>
      <c r="J342" t="s">
        <v>637</v>
      </c>
      <c r="K342" t="s">
        <v>637</v>
      </c>
      <c r="L342" t="s">
        <v>637</v>
      </c>
      <c r="M342" t="s">
        <v>14374</v>
      </c>
      <c r="N342" t="s">
        <v>637</v>
      </c>
      <c r="O342" t="s">
        <v>637</v>
      </c>
    </row>
    <row r="343" spans="1:15" x14ac:dyDescent="0.35">
      <c r="A343">
        <v>3</v>
      </c>
      <c r="B343" t="s">
        <v>10509</v>
      </c>
      <c r="C343" t="s">
        <v>14374</v>
      </c>
      <c r="D343" t="s">
        <v>637</v>
      </c>
      <c r="E343" t="s">
        <v>637</v>
      </c>
      <c r="F343" t="s">
        <v>3625</v>
      </c>
      <c r="G343" t="s">
        <v>3626</v>
      </c>
      <c r="H343" t="s">
        <v>1575</v>
      </c>
      <c r="I343" t="s">
        <v>637</v>
      </c>
      <c r="J343" t="s">
        <v>637</v>
      </c>
      <c r="K343" t="s">
        <v>637</v>
      </c>
      <c r="L343" t="s">
        <v>637</v>
      </c>
      <c r="M343" t="s">
        <v>14374</v>
      </c>
      <c r="N343" t="s">
        <v>637</v>
      </c>
      <c r="O343" t="s">
        <v>637</v>
      </c>
    </row>
    <row r="344" spans="1:15" x14ac:dyDescent="0.35">
      <c r="A344">
        <v>3</v>
      </c>
      <c r="B344" t="s">
        <v>10509</v>
      </c>
      <c r="C344" t="s">
        <v>14237</v>
      </c>
    </row>
    <row r="345" spans="1:15" x14ac:dyDescent="0.35">
      <c r="A345" t="s">
        <v>13966</v>
      </c>
      <c r="B345" t="s">
        <v>10509</v>
      </c>
      <c r="C345" t="s">
        <v>14375</v>
      </c>
      <c r="D345" t="s">
        <v>637</v>
      </c>
      <c r="E345" t="s">
        <v>637</v>
      </c>
      <c r="F345" t="s">
        <v>3625</v>
      </c>
      <c r="G345" t="s">
        <v>3626</v>
      </c>
      <c r="H345" t="s">
        <v>637</v>
      </c>
      <c r="I345" t="s">
        <v>637</v>
      </c>
      <c r="J345" t="s">
        <v>637</v>
      </c>
      <c r="K345" t="s">
        <v>637</v>
      </c>
      <c r="L345" t="s">
        <v>637</v>
      </c>
      <c r="M345" t="s">
        <v>14375</v>
      </c>
      <c r="N345" t="s">
        <v>637</v>
      </c>
      <c r="O345" t="s">
        <v>637</v>
      </c>
    </row>
    <row r="346" spans="1:15" x14ac:dyDescent="0.35">
      <c r="A346" t="s">
        <v>13966</v>
      </c>
      <c r="B346" t="s">
        <v>10509</v>
      </c>
      <c r="C346" t="s">
        <v>14376</v>
      </c>
      <c r="D346" t="s">
        <v>637</v>
      </c>
      <c r="E346" t="s">
        <v>637</v>
      </c>
      <c r="F346" t="s">
        <v>886</v>
      </c>
      <c r="G346" t="s">
        <v>3601</v>
      </c>
      <c r="H346" t="s">
        <v>637</v>
      </c>
      <c r="I346" t="s">
        <v>637</v>
      </c>
      <c r="J346" t="s">
        <v>637</v>
      </c>
      <c r="K346" t="s">
        <v>637</v>
      </c>
      <c r="L346" t="s">
        <v>637</v>
      </c>
      <c r="M346" t="s">
        <v>14377</v>
      </c>
      <c r="N346" t="s">
        <v>637</v>
      </c>
      <c r="O346" t="s">
        <v>637</v>
      </c>
    </row>
    <row r="347" spans="1:15" x14ac:dyDescent="0.35">
      <c r="A347" t="s">
        <v>13966</v>
      </c>
      <c r="B347" t="s">
        <v>10509</v>
      </c>
      <c r="C347" t="s">
        <v>14378</v>
      </c>
      <c r="D347" t="s">
        <v>637</v>
      </c>
      <c r="E347" t="s">
        <v>637</v>
      </c>
      <c r="F347" t="s">
        <v>3625</v>
      </c>
      <c r="G347" t="s">
        <v>3626</v>
      </c>
      <c r="H347" t="s">
        <v>637</v>
      </c>
      <c r="I347" t="s">
        <v>637</v>
      </c>
      <c r="J347" t="s">
        <v>637</v>
      </c>
      <c r="K347" t="s">
        <v>637</v>
      </c>
      <c r="L347" t="s">
        <v>637</v>
      </c>
      <c r="M347" t="s">
        <v>14379</v>
      </c>
      <c r="N347" t="s">
        <v>637</v>
      </c>
      <c r="O347" t="s">
        <v>637</v>
      </c>
    </row>
    <row r="348" spans="1:15" x14ac:dyDescent="0.35">
      <c r="A348">
        <v>3</v>
      </c>
      <c r="B348" t="s">
        <v>10509</v>
      </c>
      <c r="C348" t="s">
        <v>14379</v>
      </c>
    </row>
    <row r="349" spans="1:15" x14ac:dyDescent="0.35">
      <c r="A349" t="s">
        <v>13966</v>
      </c>
      <c r="B349" t="s">
        <v>10509</v>
      </c>
      <c r="C349" t="s">
        <v>14380</v>
      </c>
      <c r="D349" t="s">
        <v>637</v>
      </c>
      <c r="E349" t="s">
        <v>637</v>
      </c>
      <c r="F349" t="s">
        <v>3625</v>
      </c>
      <c r="G349" t="s">
        <v>3626</v>
      </c>
      <c r="H349" t="s">
        <v>637</v>
      </c>
      <c r="I349" t="s">
        <v>637</v>
      </c>
      <c r="J349" t="s">
        <v>637</v>
      </c>
      <c r="K349" t="s">
        <v>637</v>
      </c>
      <c r="L349" t="s">
        <v>637</v>
      </c>
      <c r="M349" t="s">
        <v>14380</v>
      </c>
      <c r="N349" t="s">
        <v>637</v>
      </c>
      <c r="O349" t="s">
        <v>637</v>
      </c>
    </row>
    <row r="350" spans="1:15" x14ac:dyDescent="0.35">
      <c r="A350" t="s">
        <v>13966</v>
      </c>
      <c r="B350" t="s">
        <v>10509</v>
      </c>
      <c r="C350" t="s">
        <v>14380</v>
      </c>
      <c r="D350" t="s">
        <v>637</v>
      </c>
      <c r="E350" t="s">
        <v>637</v>
      </c>
      <c r="F350" t="s">
        <v>3625</v>
      </c>
      <c r="G350" t="s">
        <v>3626</v>
      </c>
      <c r="H350" t="s">
        <v>637</v>
      </c>
      <c r="I350" t="s">
        <v>637</v>
      </c>
      <c r="J350" t="s">
        <v>637</v>
      </c>
      <c r="K350" t="s">
        <v>637</v>
      </c>
      <c r="L350" t="s">
        <v>637</v>
      </c>
      <c r="M350" t="s">
        <v>14380</v>
      </c>
      <c r="N350" t="s">
        <v>637</v>
      </c>
      <c r="O350" t="s">
        <v>637</v>
      </c>
    </row>
    <row r="351" spans="1:15" x14ac:dyDescent="0.35">
      <c r="A351" t="s">
        <v>13966</v>
      </c>
      <c r="B351" t="s">
        <v>10509</v>
      </c>
      <c r="C351" t="s">
        <v>14381</v>
      </c>
      <c r="D351" t="s">
        <v>637</v>
      </c>
      <c r="E351" t="s">
        <v>637</v>
      </c>
      <c r="F351" t="s">
        <v>3625</v>
      </c>
      <c r="G351" t="s">
        <v>3626</v>
      </c>
      <c r="H351" t="s">
        <v>637</v>
      </c>
      <c r="I351" t="s">
        <v>637</v>
      </c>
      <c r="J351" t="s">
        <v>637</v>
      </c>
      <c r="K351" t="s">
        <v>637</v>
      </c>
      <c r="L351" t="s">
        <v>637</v>
      </c>
      <c r="M351" t="s">
        <v>14381</v>
      </c>
      <c r="N351" t="s">
        <v>637</v>
      </c>
      <c r="O351" t="s">
        <v>637</v>
      </c>
    </row>
    <row r="352" spans="1:15" x14ac:dyDescent="0.35">
      <c r="A352" t="s">
        <v>13966</v>
      </c>
      <c r="B352" t="s">
        <v>10509</v>
      </c>
      <c r="C352" t="s">
        <v>14382</v>
      </c>
      <c r="D352" t="s">
        <v>637</v>
      </c>
      <c r="E352" t="s">
        <v>637</v>
      </c>
      <c r="F352" t="s">
        <v>3625</v>
      </c>
      <c r="G352" t="s">
        <v>3626</v>
      </c>
      <c r="H352" t="s">
        <v>637</v>
      </c>
      <c r="I352" t="s">
        <v>637</v>
      </c>
      <c r="J352" t="s">
        <v>637</v>
      </c>
      <c r="K352" t="s">
        <v>637</v>
      </c>
      <c r="L352" t="s">
        <v>637</v>
      </c>
      <c r="M352" t="s">
        <v>14383</v>
      </c>
      <c r="N352" t="s">
        <v>637</v>
      </c>
      <c r="O352" t="s">
        <v>637</v>
      </c>
    </row>
    <row r="353" spans="1:15" x14ac:dyDescent="0.35">
      <c r="A353" t="s">
        <v>13966</v>
      </c>
      <c r="B353" t="s">
        <v>10509</v>
      </c>
      <c r="C353" t="s">
        <v>14384</v>
      </c>
      <c r="D353" t="s">
        <v>637</v>
      </c>
      <c r="E353" t="s">
        <v>637</v>
      </c>
      <c r="F353" t="s">
        <v>3625</v>
      </c>
      <c r="G353" t="s">
        <v>3626</v>
      </c>
      <c r="H353" t="s">
        <v>637</v>
      </c>
      <c r="I353" t="s">
        <v>637</v>
      </c>
      <c r="J353" t="s">
        <v>637</v>
      </c>
      <c r="K353" t="s">
        <v>637</v>
      </c>
      <c r="L353" t="s">
        <v>637</v>
      </c>
      <c r="M353" t="s">
        <v>14385</v>
      </c>
      <c r="N353" t="s">
        <v>637</v>
      </c>
      <c r="O353" t="s">
        <v>637</v>
      </c>
    </row>
    <row r="354" spans="1:15" x14ac:dyDescent="0.35">
      <c r="A354" t="s">
        <v>13966</v>
      </c>
      <c r="B354" t="s">
        <v>10509</v>
      </c>
      <c r="C354" t="s">
        <v>14312</v>
      </c>
      <c r="D354" t="s">
        <v>637</v>
      </c>
      <c r="E354" t="s">
        <v>637</v>
      </c>
      <c r="F354" t="s">
        <v>886</v>
      </c>
      <c r="G354" t="s">
        <v>3601</v>
      </c>
      <c r="H354" t="s">
        <v>637</v>
      </c>
      <c r="I354" t="s">
        <v>637</v>
      </c>
      <c r="J354" t="s">
        <v>637</v>
      </c>
      <c r="K354" t="s">
        <v>637</v>
      </c>
      <c r="L354" t="s">
        <v>637</v>
      </c>
      <c r="M354" t="s">
        <v>14014</v>
      </c>
      <c r="N354" t="s">
        <v>637</v>
      </c>
      <c r="O354" t="s">
        <v>637</v>
      </c>
    </row>
    <row r="355" spans="1:15" x14ac:dyDescent="0.35">
      <c r="A355" t="s">
        <v>13966</v>
      </c>
      <c r="B355" t="s">
        <v>10509</v>
      </c>
      <c r="C355" t="s">
        <v>14386</v>
      </c>
      <c r="D355" t="s">
        <v>637</v>
      </c>
      <c r="E355" t="s">
        <v>637</v>
      </c>
      <c r="F355" t="s">
        <v>884</v>
      </c>
      <c r="G355" t="s">
        <v>3573</v>
      </c>
      <c r="H355" t="s">
        <v>637</v>
      </c>
      <c r="I355" t="s">
        <v>637</v>
      </c>
      <c r="J355" t="s">
        <v>637</v>
      </c>
      <c r="K355" t="s">
        <v>637</v>
      </c>
      <c r="L355" t="s">
        <v>637</v>
      </c>
      <c r="M355" t="s">
        <v>14386</v>
      </c>
      <c r="N355" t="s">
        <v>637</v>
      </c>
      <c r="O355" t="s">
        <v>637</v>
      </c>
    </row>
    <row r="356" spans="1:15" x14ac:dyDescent="0.35">
      <c r="A356" t="s">
        <v>13966</v>
      </c>
      <c r="B356" t="s">
        <v>10509</v>
      </c>
      <c r="C356" t="s">
        <v>14387</v>
      </c>
      <c r="D356" t="s">
        <v>637</v>
      </c>
      <c r="E356" t="s">
        <v>637</v>
      </c>
      <c r="F356" t="s">
        <v>886</v>
      </c>
      <c r="G356" t="s">
        <v>3601</v>
      </c>
      <c r="H356" t="s">
        <v>637</v>
      </c>
      <c r="I356" t="s">
        <v>637</v>
      </c>
      <c r="J356" t="s">
        <v>637</v>
      </c>
      <c r="K356" t="s">
        <v>637</v>
      </c>
      <c r="L356" t="s">
        <v>637</v>
      </c>
      <c r="M356" t="s">
        <v>14388</v>
      </c>
      <c r="N356" t="s">
        <v>637</v>
      </c>
      <c r="O356" t="s">
        <v>637</v>
      </c>
    </row>
    <row r="357" spans="1:15" x14ac:dyDescent="0.35">
      <c r="A357" t="s">
        <v>13966</v>
      </c>
      <c r="B357" t="s">
        <v>10509</v>
      </c>
      <c r="C357" t="s">
        <v>14389</v>
      </c>
      <c r="D357" t="s">
        <v>637</v>
      </c>
      <c r="E357" t="s">
        <v>637</v>
      </c>
      <c r="F357" t="s">
        <v>886</v>
      </c>
      <c r="G357" t="s">
        <v>3601</v>
      </c>
      <c r="H357" t="s">
        <v>637</v>
      </c>
      <c r="I357" t="s">
        <v>637</v>
      </c>
      <c r="J357" t="s">
        <v>637</v>
      </c>
      <c r="K357" t="s">
        <v>637</v>
      </c>
      <c r="L357" t="s">
        <v>637</v>
      </c>
      <c r="M357" t="s">
        <v>14390</v>
      </c>
      <c r="N357" t="s">
        <v>637</v>
      </c>
      <c r="O357" t="s">
        <v>637</v>
      </c>
    </row>
    <row r="358" spans="1:15" x14ac:dyDescent="0.35">
      <c r="A358" t="s">
        <v>13966</v>
      </c>
      <c r="B358" t="s">
        <v>10509</v>
      </c>
      <c r="C358" t="s">
        <v>14391</v>
      </c>
      <c r="D358" t="s">
        <v>637</v>
      </c>
      <c r="E358" t="s">
        <v>637</v>
      </c>
      <c r="F358" t="s">
        <v>886</v>
      </c>
      <c r="G358" t="s">
        <v>3601</v>
      </c>
      <c r="H358" t="s">
        <v>637</v>
      </c>
      <c r="I358" t="s">
        <v>637</v>
      </c>
      <c r="J358" t="s">
        <v>637</v>
      </c>
      <c r="K358" t="s">
        <v>637</v>
      </c>
      <c r="L358" t="s">
        <v>637</v>
      </c>
      <c r="M358" t="s">
        <v>14392</v>
      </c>
      <c r="N358" t="s">
        <v>637</v>
      </c>
      <c r="O358" t="s">
        <v>637</v>
      </c>
    </row>
    <row r="359" spans="1:15" x14ac:dyDescent="0.35">
      <c r="A359" t="s">
        <v>13966</v>
      </c>
      <c r="B359" t="s">
        <v>10509</v>
      </c>
      <c r="C359" t="s">
        <v>14393</v>
      </c>
      <c r="D359" t="s">
        <v>637</v>
      </c>
      <c r="E359" t="s">
        <v>637</v>
      </c>
      <c r="F359" t="s">
        <v>3625</v>
      </c>
      <c r="G359" t="s">
        <v>3626</v>
      </c>
      <c r="H359" t="s">
        <v>637</v>
      </c>
      <c r="I359" t="s">
        <v>637</v>
      </c>
      <c r="J359" t="s">
        <v>637</v>
      </c>
      <c r="K359" t="s">
        <v>637</v>
      </c>
      <c r="L359" t="s">
        <v>637</v>
      </c>
      <c r="M359" t="s">
        <v>14393</v>
      </c>
      <c r="N359" t="s">
        <v>637</v>
      </c>
      <c r="O359" t="s">
        <v>637</v>
      </c>
    </row>
    <row r="360" spans="1:15" x14ac:dyDescent="0.35">
      <c r="A360" t="s">
        <v>13966</v>
      </c>
      <c r="B360" t="s">
        <v>10509</v>
      </c>
      <c r="C360" t="s">
        <v>14394</v>
      </c>
      <c r="D360" t="s">
        <v>637</v>
      </c>
      <c r="E360" t="s">
        <v>637</v>
      </c>
      <c r="F360" t="s">
        <v>3625</v>
      </c>
      <c r="G360" t="s">
        <v>3626</v>
      </c>
      <c r="H360" t="s">
        <v>637</v>
      </c>
      <c r="I360" t="s">
        <v>637</v>
      </c>
      <c r="J360" t="s">
        <v>637</v>
      </c>
      <c r="K360" t="s">
        <v>637</v>
      </c>
      <c r="L360" t="s">
        <v>637</v>
      </c>
      <c r="M360" t="s">
        <v>14394</v>
      </c>
      <c r="N360" t="s">
        <v>637</v>
      </c>
      <c r="O360" t="s">
        <v>637</v>
      </c>
    </row>
    <row r="361" spans="1:15" x14ac:dyDescent="0.35">
      <c r="A361" t="s">
        <v>13960</v>
      </c>
      <c r="B361" t="s">
        <v>10509</v>
      </c>
      <c r="C361" t="s">
        <v>14395</v>
      </c>
      <c r="D361" t="s">
        <v>637</v>
      </c>
      <c r="E361" t="s">
        <v>637</v>
      </c>
      <c r="F361" t="s">
        <v>3625</v>
      </c>
      <c r="G361" t="s">
        <v>3626</v>
      </c>
      <c r="H361" t="s">
        <v>637</v>
      </c>
      <c r="I361" t="s">
        <v>637</v>
      </c>
      <c r="J361" t="s">
        <v>637</v>
      </c>
      <c r="K361" t="s">
        <v>637</v>
      </c>
      <c r="L361" t="s">
        <v>637</v>
      </c>
      <c r="M361" t="s">
        <v>14396</v>
      </c>
      <c r="N361" t="s">
        <v>637</v>
      </c>
      <c r="O361" t="s">
        <v>637</v>
      </c>
    </row>
    <row r="362" spans="1:15" x14ac:dyDescent="0.35">
      <c r="A362" t="s">
        <v>13960</v>
      </c>
      <c r="B362" t="s">
        <v>10509</v>
      </c>
      <c r="C362" t="s">
        <v>14397</v>
      </c>
      <c r="D362" t="s">
        <v>637</v>
      </c>
      <c r="E362" t="s">
        <v>637</v>
      </c>
      <c r="F362" t="s">
        <v>3625</v>
      </c>
      <c r="G362" t="s">
        <v>3626</v>
      </c>
      <c r="H362" t="s">
        <v>637</v>
      </c>
      <c r="I362" t="s">
        <v>637</v>
      </c>
      <c r="J362" t="s">
        <v>637</v>
      </c>
      <c r="K362" t="s">
        <v>637</v>
      </c>
      <c r="L362" t="s">
        <v>637</v>
      </c>
      <c r="M362" t="s">
        <v>14398</v>
      </c>
      <c r="N362" t="s">
        <v>637</v>
      </c>
      <c r="O362" t="s">
        <v>637</v>
      </c>
    </row>
    <row r="363" spans="1:15" x14ac:dyDescent="0.35">
      <c r="A363" t="s">
        <v>13966</v>
      </c>
      <c r="B363" t="s">
        <v>10509</v>
      </c>
      <c r="C363" t="s">
        <v>14399</v>
      </c>
      <c r="D363" t="s">
        <v>637</v>
      </c>
      <c r="E363" t="s">
        <v>637</v>
      </c>
      <c r="F363" t="s">
        <v>3625</v>
      </c>
      <c r="G363" t="s">
        <v>3626</v>
      </c>
      <c r="H363" t="s">
        <v>637</v>
      </c>
      <c r="I363" t="s">
        <v>637</v>
      </c>
      <c r="J363" t="s">
        <v>637</v>
      </c>
      <c r="K363" t="s">
        <v>637</v>
      </c>
      <c r="L363" t="s">
        <v>637</v>
      </c>
      <c r="M363" t="s">
        <v>14399</v>
      </c>
      <c r="N363" t="s">
        <v>637</v>
      </c>
      <c r="O363" t="s">
        <v>637</v>
      </c>
    </row>
    <row r="364" spans="1:15" x14ac:dyDescent="0.35">
      <c r="A364" t="s">
        <v>13966</v>
      </c>
      <c r="B364" t="s">
        <v>10509</v>
      </c>
      <c r="C364" t="s">
        <v>14400</v>
      </c>
      <c r="D364" t="s">
        <v>637</v>
      </c>
      <c r="E364" t="s">
        <v>637</v>
      </c>
      <c r="F364" t="s">
        <v>3625</v>
      </c>
      <c r="G364" t="s">
        <v>3626</v>
      </c>
      <c r="H364" t="s">
        <v>637</v>
      </c>
      <c r="I364" t="s">
        <v>637</v>
      </c>
      <c r="J364" t="s">
        <v>637</v>
      </c>
      <c r="K364" t="s">
        <v>637</v>
      </c>
      <c r="L364" t="s">
        <v>637</v>
      </c>
      <c r="M364" t="s">
        <v>14400</v>
      </c>
      <c r="N364" t="s">
        <v>637</v>
      </c>
      <c r="O364" t="s">
        <v>637</v>
      </c>
    </row>
    <row r="365" spans="1:15" x14ac:dyDescent="0.35">
      <c r="A365" t="s">
        <v>13966</v>
      </c>
      <c r="B365" t="s">
        <v>10509</v>
      </c>
      <c r="C365" t="s">
        <v>14401</v>
      </c>
      <c r="D365" t="s">
        <v>637</v>
      </c>
      <c r="E365" t="s">
        <v>637</v>
      </c>
      <c r="F365" t="s">
        <v>3625</v>
      </c>
      <c r="G365" t="s">
        <v>3626</v>
      </c>
      <c r="H365" t="s">
        <v>637</v>
      </c>
      <c r="I365" t="s">
        <v>637</v>
      </c>
      <c r="J365" t="s">
        <v>637</v>
      </c>
      <c r="K365" t="s">
        <v>637</v>
      </c>
      <c r="L365" t="s">
        <v>637</v>
      </c>
      <c r="M365" t="s">
        <v>14401</v>
      </c>
      <c r="N365" t="s">
        <v>637</v>
      </c>
      <c r="O365" t="s">
        <v>637</v>
      </c>
    </row>
    <row r="366" spans="1:15" x14ac:dyDescent="0.35">
      <c r="A366" t="s">
        <v>13966</v>
      </c>
      <c r="B366" t="s">
        <v>10509</v>
      </c>
      <c r="C366" t="s">
        <v>14402</v>
      </c>
      <c r="D366" t="s">
        <v>637</v>
      </c>
      <c r="E366" t="s">
        <v>637</v>
      </c>
      <c r="F366" t="s">
        <v>886</v>
      </c>
      <c r="G366" t="s">
        <v>3601</v>
      </c>
      <c r="H366" t="s">
        <v>637</v>
      </c>
      <c r="I366" t="s">
        <v>637</v>
      </c>
      <c r="J366" t="s">
        <v>637</v>
      </c>
      <c r="K366" t="s">
        <v>637</v>
      </c>
      <c r="L366" t="s">
        <v>637</v>
      </c>
      <c r="M366" t="s">
        <v>14403</v>
      </c>
      <c r="N366" t="s">
        <v>637</v>
      </c>
      <c r="O366" t="s">
        <v>637</v>
      </c>
    </row>
    <row r="367" spans="1:15" x14ac:dyDescent="0.35">
      <c r="A367" t="s">
        <v>13966</v>
      </c>
      <c r="B367" t="s">
        <v>10509</v>
      </c>
      <c r="C367" t="s">
        <v>14404</v>
      </c>
      <c r="D367" t="s">
        <v>637</v>
      </c>
      <c r="E367" t="s">
        <v>637</v>
      </c>
      <c r="F367" t="s">
        <v>3625</v>
      </c>
      <c r="G367" t="s">
        <v>3626</v>
      </c>
      <c r="H367" t="s">
        <v>637</v>
      </c>
      <c r="I367" t="s">
        <v>1568</v>
      </c>
      <c r="J367" t="s">
        <v>1570</v>
      </c>
      <c r="K367" t="s">
        <v>14405</v>
      </c>
      <c r="L367" t="s">
        <v>637</v>
      </c>
      <c r="M367" t="s">
        <v>14406</v>
      </c>
      <c r="N367" t="s">
        <v>637</v>
      </c>
      <c r="O367" t="s">
        <v>637</v>
      </c>
    </row>
    <row r="368" spans="1:15" x14ac:dyDescent="0.35">
      <c r="A368">
        <v>3</v>
      </c>
      <c r="B368" t="s">
        <v>10509</v>
      </c>
      <c r="C368" t="s">
        <v>14406</v>
      </c>
      <c r="D368" t="s">
        <v>637</v>
      </c>
      <c r="E368" t="s">
        <v>637</v>
      </c>
      <c r="F368" t="s">
        <v>3625</v>
      </c>
      <c r="G368" t="s">
        <v>3626</v>
      </c>
      <c r="H368" t="s">
        <v>637</v>
      </c>
      <c r="I368" t="s">
        <v>1568</v>
      </c>
      <c r="J368" t="s">
        <v>1570</v>
      </c>
      <c r="K368" t="s">
        <v>14405</v>
      </c>
      <c r="L368" t="s">
        <v>637</v>
      </c>
      <c r="M368" t="s">
        <v>14406</v>
      </c>
      <c r="N368" t="s">
        <v>637</v>
      </c>
      <c r="O368" t="s">
        <v>637</v>
      </c>
    </row>
    <row r="369" spans="1:15" x14ac:dyDescent="0.35">
      <c r="A369" t="s">
        <v>13966</v>
      </c>
      <c r="B369" t="s">
        <v>10509</v>
      </c>
      <c r="C369" t="s">
        <v>14407</v>
      </c>
      <c r="D369" t="s">
        <v>637</v>
      </c>
      <c r="E369" t="s">
        <v>637</v>
      </c>
      <c r="F369" t="s">
        <v>3625</v>
      </c>
      <c r="G369" t="s">
        <v>3626</v>
      </c>
      <c r="H369" t="s">
        <v>637</v>
      </c>
      <c r="I369" t="s">
        <v>637</v>
      </c>
      <c r="J369" t="s">
        <v>637</v>
      </c>
      <c r="K369" t="s">
        <v>637</v>
      </c>
      <c r="L369" t="s">
        <v>637</v>
      </c>
      <c r="M369" t="s">
        <v>14407</v>
      </c>
      <c r="N369" t="s">
        <v>637</v>
      </c>
      <c r="O369" t="s">
        <v>637</v>
      </c>
    </row>
    <row r="370" spans="1:15" x14ac:dyDescent="0.35">
      <c r="A370">
        <v>3</v>
      </c>
      <c r="B370" t="s">
        <v>10509</v>
      </c>
      <c r="C370" t="s">
        <v>14408</v>
      </c>
      <c r="D370" t="s">
        <v>637</v>
      </c>
      <c r="E370" t="s">
        <v>637</v>
      </c>
      <c r="F370" t="s">
        <v>886</v>
      </c>
      <c r="G370" t="s">
        <v>3601</v>
      </c>
      <c r="H370" t="s">
        <v>637</v>
      </c>
      <c r="I370" t="s">
        <v>637</v>
      </c>
      <c r="J370" t="s">
        <v>637</v>
      </c>
      <c r="K370" t="s">
        <v>637</v>
      </c>
      <c r="L370" t="s">
        <v>637</v>
      </c>
      <c r="M370" t="s">
        <v>14408</v>
      </c>
      <c r="N370" t="s">
        <v>637</v>
      </c>
      <c r="O370" t="s">
        <v>637</v>
      </c>
    </row>
    <row r="371" spans="1:15" x14ac:dyDescent="0.35">
      <c r="A371" t="s">
        <v>13966</v>
      </c>
      <c r="B371" t="s">
        <v>10509</v>
      </c>
      <c r="C371" t="s">
        <v>14409</v>
      </c>
      <c r="D371" t="s">
        <v>637</v>
      </c>
      <c r="E371" t="s">
        <v>637</v>
      </c>
      <c r="F371" t="s">
        <v>886</v>
      </c>
      <c r="G371" t="s">
        <v>3601</v>
      </c>
      <c r="H371" t="s">
        <v>637</v>
      </c>
      <c r="I371" t="s">
        <v>637</v>
      </c>
      <c r="J371" t="s">
        <v>637</v>
      </c>
      <c r="K371" t="s">
        <v>637</v>
      </c>
      <c r="L371" t="s">
        <v>637</v>
      </c>
      <c r="M371" t="s">
        <v>14410</v>
      </c>
      <c r="N371" t="s">
        <v>637</v>
      </c>
      <c r="O371" t="s">
        <v>637</v>
      </c>
    </row>
    <row r="372" spans="1:15" x14ac:dyDescent="0.35">
      <c r="A372" t="s">
        <v>13966</v>
      </c>
      <c r="B372" t="s">
        <v>10509</v>
      </c>
      <c r="C372" t="s">
        <v>14411</v>
      </c>
      <c r="D372" t="s">
        <v>637</v>
      </c>
      <c r="E372" t="s">
        <v>637</v>
      </c>
      <c r="F372" t="s">
        <v>3625</v>
      </c>
      <c r="G372" t="s">
        <v>3626</v>
      </c>
      <c r="H372" t="s">
        <v>637</v>
      </c>
      <c r="I372" t="s">
        <v>637</v>
      </c>
      <c r="J372" t="s">
        <v>637</v>
      </c>
      <c r="K372" t="s">
        <v>637</v>
      </c>
      <c r="L372" t="s">
        <v>637</v>
      </c>
      <c r="M372" t="s">
        <v>14411</v>
      </c>
      <c r="N372" t="s">
        <v>637</v>
      </c>
      <c r="O372" t="s">
        <v>637</v>
      </c>
    </row>
    <row r="373" spans="1:15" x14ac:dyDescent="0.35">
      <c r="A373" t="s">
        <v>13966</v>
      </c>
      <c r="B373" t="s">
        <v>10509</v>
      </c>
      <c r="C373" t="s">
        <v>14412</v>
      </c>
      <c r="D373" t="s">
        <v>637</v>
      </c>
      <c r="E373" t="s">
        <v>637</v>
      </c>
      <c r="F373" t="s">
        <v>3625</v>
      </c>
      <c r="G373" t="s">
        <v>3626</v>
      </c>
      <c r="H373" t="s">
        <v>637</v>
      </c>
      <c r="I373" t="s">
        <v>637</v>
      </c>
      <c r="J373" t="s">
        <v>637</v>
      </c>
      <c r="K373" t="s">
        <v>637</v>
      </c>
      <c r="L373" t="s">
        <v>637</v>
      </c>
      <c r="M373" t="s">
        <v>14413</v>
      </c>
      <c r="N373" t="s">
        <v>637</v>
      </c>
      <c r="O373" t="s">
        <v>637</v>
      </c>
    </row>
    <row r="374" spans="1:15" x14ac:dyDescent="0.35">
      <c r="A374">
        <v>3</v>
      </c>
      <c r="B374" t="s">
        <v>10509</v>
      </c>
      <c r="C374" t="s">
        <v>14413</v>
      </c>
      <c r="D374" t="s">
        <v>637</v>
      </c>
      <c r="E374" t="s">
        <v>637</v>
      </c>
      <c r="F374" t="s">
        <v>3625</v>
      </c>
      <c r="G374" t="s">
        <v>3626</v>
      </c>
      <c r="H374" t="s">
        <v>637</v>
      </c>
      <c r="I374" t="s">
        <v>637</v>
      </c>
      <c r="J374" t="s">
        <v>637</v>
      </c>
      <c r="K374" t="s">
        <v>637</v>
      </c>
      <c r="L374" t="s">
        <v>637</v>
      </c>
      <c r="M374" t="s">
        <v>14413</v>
      </c>
      <c r="N374" t="s">
        <v>637</v>
      </c>
      <c r="O374" t="s">
        <v>637</v>
      </c>
    </row>
    <row r="375" spans="1:15" x14ac:dyDescent="0.35">
      <c r="A375" t="s">
        <v>13966</v>
      </c>
      <c r="B375" t="s">
        <v>10509</v>
      </c>
      <c r="C375" t="s">
        <v>14414</v>
      </c>
      <c r="D375" t="s">
        <v>637</v>
      </c>
      <c r="E375" t="s">
        <v>637</v>
      </c>
      <c r="F375" t="s">
        <v>3625</v>
      </c>
      <c r="G375" t="s">
        <v>3626</v>
      </c>
      <c r="H375" t="s">
        <v>637</v>
      </c>
      <c r="I375" t="s">
        <v>637</v>
      </c>
      <c r="J375" t="s">
        <v>637</v>
      </c>
      <c r="K375" t="s">
        <v>637</v>
      </c>
      <c r="L375" t="s">
        <v>637</v>
      </c>
      <c r="M375" t="s">
        <v>14415</v>
      </c>
      <c r="N375" t="s">
        <v>637</v>
      </c>
      <c r="O375" t="s">
        <v>637</v>
      </c>
    </row>
    <row r="376" spans="1:15" x14ac:dyDescent="0.35">
      <c r="A376">
        <v>3</v>
      </c>
      <c r="B376" t="s">
        <v>10509</v>
      </c>
      <c r="C376" t="s">
        <v>14415</v>
      </c>
      <c r="D376" t="s">
        <v>637</v>
      </c>
      <c r="E376" t="s">
        <v>637</v>
      </c>
      <c r="F376" t="s">
        <v>3625</v>
      </c>
      <c r="G376" t="s">
        <v>3626</v>
      </c>
      <c r="H376" t="s">
        <v>637</v>
      </c>
      <c r="I376" t="s">
        <v>637</v>
      </c>
      <c r="J376" t="s">
        <v>637</v>
      </c>
      <c r="K376" t="s">
        <v>637</v>
      </c>
      <c r="L376" t="s">
        <v>637</v>
      </c>
      <c r="M376" t="s">
        <v>14415</v>
      </c>
      <c r="N376" t="s">
        <v>637</v>
      </c>
      <c r="O376" t="s">
        <v>637</v>
      </c>
    </row>
    <row r="377" spans="1:15" x14ac:dyDescent="0.35">
      <c r="A377" t="s">
        <v>13966</v>
      </c>
      <c r="B377" t="s">
        <v>10509</v>
      </c>
      <c r="C377" t="s">
        <v>14416</v>
      </c>
      <c r="D377" t="s">
        <v>637</v>
      </c>
      <c r="E377" t="s">
        <v>637</v>
      </c>
      <c r="F377" t="s">
        <v>3625</v>
      </c>
      <c r="G377" t="s">
        <v>3626</v>
      </c>
      <c r="H377" t="s">
        <v>637</v>
      </c>
      <c r="I377" t="s">
        <v>637</v>
      </c>
      <c r="J377" t="s">
        <v>637</v>
      </c>
      <c r="K377" t="s">
        <v>637</v>
      </c>
      <c r="L377" t="s">
        <v>637</v>
      </c>
      <c r="M377" t="s">
        <v>14417</v>
      </c>
      <c r="N377" t="s">
        <v>637</v>
      </c>
      <c r="O377" t="s">
        <v>637</v>
      </c>
    </row>
    <row r="378" spans="1:15" x14ac:dyDescent="0.35">
      <c r="A378">
        <v>3</v>
      </c>
      <c r="B378" t="s">
        <v>10509</v>
      </c>
      <c r="C378" t="s">
        <v>14417</v>
      </c>
      <c r="D378" t="s">
        <v>637</v>
      </c>
      <c r="E378" t="s">
        <v>637</v>
      </c>
      <c r="F378" t="s">
        <v>3625</v>
      </c>
      <c r="G378" t="s">
        <v>3626</v>
      </c>
      <c r="H378" t="s">
        <v>637</v>
      </c>
      <c r="I378" t="s">
        <v>637</v>
      </c>
      <c r="J378" t="s">
        <v>637</v>
      </c>
      <c r="K378" t="s">
        <v>637</v>
      </c>
      <c r="L378" t="s">
        <v>637</v>
      </c>
      <c r="M378" t="s">
        <v>14417</v>
      </c>
      <c r="N378" t="s">
        <v>637</v>
      </c>
      <c r="O378" t="s">
        <v>637</v>
      </c>
    </row>
    <row r="379" spans="1:15" x14ac:dyDescent="0.35">
      <c r="A379">
        <v>3</v>
      </c>
      <c r="B379" t="s">
        <v>10509</v>
      </c>
      <c r="C379" t="s">
        <v>14418</v>
      </c>
      <c r="D379" t="s">
        <v>637</v>
      </c>
      <c r="E379" t="s">
        <v>637</v>
      </c>
      <c r="F379" t="s">
        <v>3625</v>
      </c>
      <c r="G379" t="s">
        <v>3626</v>
      </c>
      <c r="H379" t="s">
        <v>637</v>
      </c>
      <c r="I379" t="s">
        <v>637</v>
      </c>
      <c r="J379" t="s">
        <v>637</v>
      </c>
      <c r="K379" t="s">
        <v>637</v>
      </c>
      <c r="L379" t="s">
        <v>637</v>
      </c>
      <c r="M379" t="s">
        <v>14417</v>
      </c>
      <c r="N379" t="s">
        <v>637</v>
      </c>
      <c r="O379" t="s">
        <v>637</v>
      </c>
    </row>
    <row r="380" spans="1:15" x14ac:dyDescent="0.35">
      <c r="A380" t="s">
        <v>13966</v>
      </c>
      <c r="B380" t="s">
        <v>10509</v>
      </c>
      <c r="C380" t="s">
        <v>14419</v>
      </c>
      <c r="D380" t="s">
        <v>637</v>
      </c>
      <c r="E380" t="s">
        <v>637</v>
      </c>
      <c r="F380" t="s">
        <v>3625</v>
      </c>
      <c r="G380" t="s">
        <v>3626</v>
      </c>
      <c r="H380" t="s">
        <v>637</v>
      </c>
      <c r="I380" t="s">
        <v>637</v>
      </c>
      <c r="J380" t="s">
        <v>637</v>
      </c>
      <c r="K380" t="s">
        <v>637</v>
      </c>
      <c r="L380" t="s">
        <v>637</v>
      </c>
      <c r="M380" t="s">
        <v>14418</v>
      </c>
      <c r="N380" t="s">
        <v>637</v>
      </c>
      <c r="O380" t="s">
        <v>637</v>
      </c>
    </row>
    <row r="381" spans="1:15" x14ac:dyDescent="0.35">
      <c r="A381" t="s">
        <v>13966</v>
      </c>
      <c r="B381" t="s">
        <v>10509</v>
      </c>
      <c r="C381" t="s">
        <v>14420</v>
      </c>
      <c r="D381" t="s">
        <v>637</v>
      </c>
      <c r="E381" t="s">
        <v>637</v>
      </c>
      <c r="F381" t="s">
        <v>3625</v>
      </c>
      <c r="G381" t="s">
        <v>3626</v>
      </c>
      <c r="H381" t="s">
        <v>637</v>
      </c>
      <c r="I381" t="s">
        <v>637</v>
      </c>
      <c r="J381" t="s">
        <v>637</v>
      </c>
      <c r="K381" t="s">
        <v>637</v>
      </c>
      <c r="L381" t="s">
        <v>637</v>
      </c>
      <c r="M381" t="s">
        <v>14421</v>
      </c>
      <c r="N381" t="s">
        <v>637</v>
      </c>
      <c r="O381" t="s">
        <v>637</v>
      </c>
    </row>
    <row r="382" spans="1:15" x14ac:dyDescent="0.35">
      <c r="A382">
        <v>3</v>
      </c>
      <c r="B382" t="s">
        <v>10509</v>
      </c>
      <c r="C382" t="s">
        <v>14421</v>
      </c>
      <c r="D382" t="s">
        <v>637</v>
      </c>
      <c r="E382" t="s">
        <v>637</v>
      </c>
      <c r="F382" t="s">
        <v>3625</v>
      </c>
      <c r="G382" t="s">
        <v>3626</v>
      </c>
      <c r="H382" t="s">
        <v>637</v>
      </c>
      <c r="I382" t="s">
        <v>637</v>
      </c>
      <c r="J382" t="s">
        <v>637</v>
      </c>
      <c r="K382" t="s">
        <v>637</v>
      </c>
      <c r="L382" t="s">
        <v>637</v>
      </c>
      <c r="M382" t="s">
        <v>14421</v>
      </c>
      <c r="N382" t="s">
        <v>637</v>
      </c>
      <c r="O382" t="s">
        <v>637</v>
      </c>
    </row>
    <row r="383" spans="1:15" x14ac:dyDescent="0.35">
      <c r="A383">
        <v>3</v>
      </c>
      <c r="B383" t="s">
        <v>10509</v>
      </c>
      <c r="C383" t="s">
        <v>14422</v>
      </c>
    </row>
    <row r="384" spans="1:15" x14ac:dyDescent="0.35">
      <c r="A384" t="s">
        <v>13966</v>
      </c>
      <c r="B384" t="s">
        <v>10509</v>
      </c>
      <c r="C384" t="s">
        <v>14423</v>
      </c>
      <c r="D384" t="s">
        <v>637</v>
      </c>
      <c r="E384" t="s">
        <v>637</v>
      </c>
      <c r="F384" t="s">
        <v>3625</v>
      </c>
      <c r="G384" t="s">
        <v>3626</v>
      </c>
      <c r="H384" t="s">
        <v>637</v>
      </c>
      <c r="I384" t="s">
        <v>637</v>
      </c>
      <c r="J384" t="s">
        <v>637</v>
      </c>
      <c r="K384" t="s">
        <v>637</v>
      </c>
      <c r="L384" t="s">
        <v>637</v>
      </c>
      <c r="M384" t="s">
        <v>14424</v>
      </c>
      <c r="N384" t="s">
        <v>637</v>
      </c>
      <c r="O384" t="s">
        <v>637</v>
      </c>
    </row>
    <row r="385" spans="1:15" x14ac:dyDescent="0.35">
      <c r="A385">
        <v>3</v>
      </c>
      <c r="B385" t="s">
        <v>10509</v>
      </c>
      <c r="C385" t="s">
        <v>14424</v>
      </c>
      <c r="D385" t="s">
        <v>637</v>
      </c>
      <c r="E385" t="s">
        <v>637</v>
      </c>
      <c r="F385" t="s">
        <v>3625</v>
      </c>
      <c r="G385" t="s">
        <v>3626</v>
      </c>
      <c r="H385" t="s">
        <v>637</v>
      </c>
      <c r="I385" t="s">
        <v>637</v>
      </c>
      <c r="J385" t="s">
        <v>637</v>
      </c>
      <c r="K385" t="s">
        <v>637</v>
      </c>
      <c r="L385" t="s">
        <v>637</v>
      </c>
      <c r="M385" t="s">
        <v>14424</v>
      </c>
      <c r="N385" t="s">
        <v>637</v>
      </c>
      <c r="O385" t="s">
        <v>637</v>
      </c>
    </row>
    <row r="386" spans="1:15" x14ac:dyDescent="0.35">
      <c r="A386" t="s">
        <v>13966</v>
      </c>
      <c r="B386" t="s">
        <v>10509</v>
      </c>
      <c r="C386" t="s">
        <v>14425</v>
      </c>
      <c r="D386" t="s">
        <v>637</v>
      </c>
      <c r="E386" t="s">
        <v>637</v>
      </c>
      <c r="F386" t="s">
        <v>3625</v>
      </c>
      <c r="G386" t="s">
        <v>3626</v>
      </c>
      <c r="H386" t="s">
        <v>637</v>
      </c>
      <c r="I386" t="s">
        <v>637</v>
      </c>
      <c r="J386" t="s">
        <v>637</v>
      </c>
      <c r="K386" t="s">
        <v>637</v>
      </c>
      <c r="L386" t="s">
        <v>637</v>
      </c>
      <c r="M386" t="s">
        <v>14425</v>
      </c>
      <c r="N386" t="s">
        <v>637</v>
      </c>
      <c r="O386" t="s">
        <v>637</v>
      </c>
    </row>
    <row r="387" spans="1:15" x14ac:dyDescent="0.35">
      <c r="A387" t="s">
        <v>13966</v>
      </c>
      <c r="B387" t="s">
        <v>10509</v>
      </c>
      <c r="C387" t="s">
        <v>14118</v>
      </c>
      <c r="D387" t="s">
        <v>637</v>
      </c>
      <c r="E387" t="s">
        <v>637</v>
      </c>
      <c r="F387" t="s">
        <v>3625</v>
      </c>
      <c r="G387" t="s">
        <v>3626</v>
      </c>
      <c r="H387" t="s">
        <v>637</v>
      </c>
      <c r="I387" t="s">
        <v>637</v>
      </c>
      <c r="J387" t="s">
        <v>637</v>
      </c>
      <c r="K387" t="s">
        <v>637</v>
      </c>
      <c r="L387" t="s">
        <v>637</v>
      </c>
      <c r="M387" t="s">
        <v>14118</v>
      </c>
      <c r="N387" t="s">
        <v>637</v>
      </c>
      <c r="O387" t="s">
        <v>637</v>
      </c>
    </row>
    <row r="388" spans="1:15" x14ac:dyDescent="0.35">
      <c r="A388">
        <v>3</v>
      </c>
      <c r="B388" t="s">
        <v>10509</v>
      </c>
      <c r="C388" t="s">
        <v>133</v>
      </c>
    </row>
    <row r="389" spans="1:15" x14ac:dyDescent="0.35">
      <c r="A389">
        <v>3</v>
      </c>
      <c r="B389" t="s">
        <v>10509</v>
      </c>
      <c r="C389" t="s">
        <v>14426</v>
      </c>
    </row>
    <row r="390" spans="1:15" x14ac:dyDescent="0.35">
      <c r="A390" t="s">
        <v>13966</v>
      </c>
      <c r="B390" t="s">
        <v>10509</v>
      </c>
      <c r="C390" t="s">
        <v>14427</v>
      </c>
      <c r="D390" t="s">
        <v>637</v>
      </c>
      <c r="E390" t="s">
        <v>637</v>
      </c>
      <c r="F390" t="s">
        <v>3625</v>
      </c>
      <c r="G390" t="s">
        <v>3626</v>
      </c>
      <c r="H390" t="s">
        <v>637</v>
      </c>
      <c r="I390" t="s">
        <v>637</v>
      </c>
      <c r="J390" t="s">
        <v>637</v>
      </c>
      <c r="K390" t="s">
        <v>637</v>
      </c>
      <c r="L390" t="s">
        <v>637</v>
      </c>
      <c r="M390" t="s">
        <v>14427</v>
      </c>
      <c r="N390" t="s">
        <v>637</v>
      </c>
      <c r="O390" t="s">
        <v>637</v>
      </c>
    </row>
    <row r="391" spans="1:15" x14ac:dyDescent="0.35">
      <c r="A391" t="s">
        <v>13966</v>
      </c>
      <c r="B391" t="s">
        <v>10509</v>
      </c>
      <c r="C391" t="s">
        <v>14428</v>
      </c>
      <c r="D391" t="s">
        <v>637</v>
      </c>
      <c r="E391" t="s">
        <v>637</v>
      </c>
      <c r="F391" t="s">
        <v>3625</v>
      </c>
      <c r="G391" t="s">
        <v>3626</v>
      </c>
      <c r="H391" t="s">
        <v>637</v>
      </c>
      <c r="I391" t="s">
        <v>637</v>
      </c>
      <c r="J391" t="s">
        <v>637</v>
      </c>
      <c r="K391" t="s">
        <v>637</v>
      </c>
      <c r="L391" t="s">
        <v>637</v>
      </c>
      <c r="M391" t="s">
        <v>14429</v>
      </c>
      <c r="N391" t="s">
        <v>637</v>
      </c>
      <c r="O391" t="s">
        <v>637</v>
      </c>
    </row>
    <row r="392" spans="1:15" x14ac:dyDescent="0.35">
      <c r="A392">
        <v>3</v>
      </c>
      <c r="B392" t="s">
        <v>10509</v>
      </c>
      <c r="C392" t="s">
        <v>14429</v>
      </c>
      <c r="D392" t="s">
        <v>637</v>
      </c>
      <c r="E392" t="s">
        <v>637</v>
      </c>
      <c r="F392" t="s">
        <v>3625</v>
      </c>
      <c r="G392" t="s">
        <v>3626</v>
      </c>
      <c r="H392" t="s">
        <v>637</v>
      </c>
      <c r="I392" t="s">
        <v>637</v>
      </c>
      <c r="J392" t="s">
        <v>637</v>
      </c>
      <c r="K392" t="s">
        <v>637</v>
      </c>
      <c r="L392" t="s">
        <v>637</v>
      </c>
      <c r="M392" t="s">
        <v>14429</v>
      </c>
      <c r="N392" t="s">
        <v>637</v>
      </c>
      <c r="O392" t="s">
        <v>637</v>
      </c>
    </row>
    <row r="393" spans="1:15" x14ac:dyDescent="0.35">
      <c r="A393" t="s">
        <v>13966</v>
      </c>
      <c r="B393" t="s">
        <v>10509</v>
      </c>
      <c r="C393" t="s">
        <v>14274</v>
      </c>
      <c r="D393" t="s">
        <v>637</v>
      </c>
      <c r="E393" t="s">
        <v>637</v>
      </c>
      <c r="F393" t="s">
        <v>3625</v>
      </c>
      <c r="G393" t="s">
        <v>3626</v>
      </c>
      <c r="H393" t="s">
        <v>637</v>
      </c>
      <c r="I393" t="s">
        <v>637</v>
      </c>
      <c r="J393" t="s">
        <v>637</v>
      </c>
      <c r="K393" t="s">
        <v>637</v>
      </c>
      <c r="L393" t="s">
        <v>637</v>
      </c>
      <c r="M393" t="s">
        <v>14275</v>
      </c>
      <c r="N393" t="s">
        <v>637</v>
      </c>
      <c r="O393" t="s">
        <v>637</v>
      </c>
    </row>
    <row r="394" spans="1:15" x14ac:dyDescent="0.35">
      <c r="A394">
        <v>3</v>
      </c>
      <c r="B394" t="s">
        <v>10509</v>
      </c>
      <c r="C394" t="s">
        <v>14275</v>
      </c>
      <c r="D394" t="s">
        <v>637</v>
      </c>
      <c r="E394" t="s">
        <v>637</v>
      </c>
      <c r="F394" t="s">
        <v>3625</v>
      </c>
      <c r="G394" t="s">
        <v>3626</v>
      </c>
      <c r="H394" t="s">
        <v>637</v>
      </c>
      <c r="I394" t="s">
        <v>637</v>
      </c>
      <c r="J394" t="s">
        <v>637</v>
      </c>
      <c r="K394" t="s">
        <v>637</v>
      </c>
      <c r="L394" t="s">
        <v>637</v>
      </c>
      <c r="M394" t="s">
        <v>14275</v>
      </c>
      <c r="N394" t="s">
        <v>637</v>
      </c>
      <c r="O394" t="s">
        <v>637</v>
      </c>
    </row>
    <row r="395" spans="1:15" x14ac:dyDescent="0.35">
      <c r="A395" t="s">
        <v>13966</v>
      </c>
      <c r="B395" t="s">
        <v>10509</v>
      </c>
      <c r="C395" t="s">
        <v>14430</v>
      </c>
      <c r="D395" t="s">
        <v>637</v>
      </c>
      <c r="E395" t="s">
        <v>637</v>
      </c>
      <c r="F395" t="s">
        <v>14431</v>
      </c>
      <c r="G395" t="s">
        <v>3626</v>
      </c>
      <c r="H395" t="s">
        <v>637</v>
      </c>
      <c r="I395" t="s">
        <v>637</v>
      </c>
      <c r="J395" t="s">
        <v>637</v>
      </c>
      <c r="K395" t="s">
        <v>637</v>
      </c>
      <c r="L395" t="s">
        <v>637</v>
      </c>
      <c r="M395" t="s">
        <v>14275</v>
      </c>
      <c r="N395" t="s">
        <v>637</v>
      </c>
      <c r="O395" t="s">
        <v>637</v>
      </c>
    </row>
    <row r="396" spans="1:15" x14ac:dyDescent="0.35">
      <c r="A396" t="s">
        <v>13966</v>
      </c>
      <c r="B396" t="s">
        <v>10509</v>
      </c>
      <c r="C396" t="s">
        <v>14432</v>
      </c>
      <c r="D396" t="s">
        <v>637</v>
      </c>
      <c r="E396" t="s">
        <v>637</v>
      </c>
      <c r="F396" t="s">
        <v>886</v>
      </c>
      <c r="G396" t="s">
        <v>3601</v>
      </c>
      <c r="H396" t="s">
        <v>637</v>
      </c>
      <c r="I396" t="s">
        <v>637</v>
      </c>
      <c r="J396" t="s">
        <v>637</v>
      </c>
      <c r="K396" t="s">
        <v>637</v>
      </c>
      <c r="L396" t="s">
        <v>637</v>
      </c>
      <c r="M396" t="s">
        <v>14433</v>
      </c>
      <c r="N396" t="s">
        <v>637</v>
      </c>
      <c r="O396" t="s">
        <v>637</v>
      </c>
    </row>
    <row r="397" spans="1:15" x14ac:dyDescent="0.35">
      <c r="A397" t="s">
        <v>13966</v>
      </c>
      <c r="B397" t="s">
        <v>10509</v>
      </c>
      <c r="C397" t="s">
        <v>14434</v>
      </c>
      <c r="D397" t="s">
        <v>637</v>
      </c>
      <c r="E397" t="s">
        <v>637</v>
      </c>
      <c r="F397" t="s">
        <v>3625</v>
      </c>
      <c r="G397" t="s">
        <v>3626</v>
      </c>
      <c r="H397" t="s">
        <v>1575</v>
      </c>
      <c r="I397" t="s">
        <v>637</v>
      </c>
      <c r="J397" t="s">
        <v>637</v>
      </c>
      <c r="K397" t="s">
        <v>637</v>
      </c>
      <c r="L397" t="s">
        <v>637</v>
      </c>
      <c r="M397" t="s">
        <v>14434</v>
      </c>
      <c r="N397" t="s">
        <v>637</v>
      </c>
      <c r="O397" t="s">
        <v>637</v>
      </c>
    </row>
    <row r="398" spans="1:15" x14ac:dyDescent="0.35">
      <c r="A398" t="s">
        <v>13966</v>
      </c>
      <c r="B398" t="s">
        <v>10509</v>
      </c>
      <c r="C398" t="s">
        <v>14435</v>
      </c>
      <c r="D398" t="s">
        <v>637</v>
      </c>
      <c r="E398" t="s">
        <v>637</v>
      </c>
      <c r="F398" t="s">
        <v>886</v>
      </c>
      <c r="G398" t="s">
        <v>3601</v>
      </c>
      <c r="I398" t="s">
        <v>637</v>
      </c>
      <c r="J398" t="s">
        <v>637</v>
      </c>
      <c r="K398" t="s">
        <v>637</v>
      </c>
      <c r="L398" t="s">
        <v>637</v>
      </c>
      <c r="M398" t="s">
        <v>14436</v>
      </c>
      <c r="N398" t="s">
        <v>637</v>
      </c>
      <c r="O398" t="s">
        <v>637</v>
      </c>
    </row>
    <row r="399" spans="1:15" x14ac:dyDescent="0.35">
      <c r="A399" t="s">
        <v>13966</v>
      </c>
      <c r="B399" t="s">
        <v>10509</v>
      </c>
      <c r="C399" t="s">
        <v>14437</v>
      </c>
      <c r="D399" t="s">
        <v>637</v>
      </c>
      <c r="E399" t="s">
        <v>637</v>
      </c>
      <c r="F399" t="s">
        <v>886</v>
      </c>
      <c r="G399" t="s">
        <v>3601</v>
      </c>
      <c r="I399" t="s">
        <v>637</v>
      </c>
      <c r="J399" t="s">
        <v>637</v>
      </c>
      <c r="K399" t="s">
        <v>637</v>
      </c>
      <c r="L399" t="s">
        <v>637</v>
      </c>
      <c r="M399" t="s">
        <v>14438</v>
      </c>
      <c r="N399" t="s">
        <v>637</v>
      </c>
      <c r="O399" t="s">
        <v>637</v>
      </c>
    </row>
    <row r="400" spans="1:15" x14ac:dyDescent="0.35">
      <c r="A400" t="s">
        <v>13966</v>
      </c>
      <c r="B400" t="s">
        <v>10509</v>
      </c>
      <c r="C400" t="s">
        <v>14439</v>
      </c>
      <c r="D400" t="s">
        <v>637</v>
      </c>
      <c r="E400" t="s">
        <v>637</v>
      </c>
      <c r="F400" t="s">
        <v>3625</v>
      </c>
      <c r="G400" t="s">
        <v>3626</v>
      </c>
      <c r="H400" t="s">
        <v>1575</v>
      </c>
      <c r="I400" t="s">
        <v>637</v>
      </c>
      <c r="J400" t="s">
        <v>637</v>
      </c>
      <c r="K400" t="s">
        <v>637</v>
      </c>
      <c r="L400" t="s">
        <v>637</v>
      </c>
      <c r="M400" t="s">
        <v>14434</v>
      </c>
      <c r="N400" t="s">
        <v>637</v>
      </c>
      <c r="O400" t="s">
        <v>637</v>
      </c>
    </row>
    <row r="401" spans="1:15" x14ac:dyDescent="0.35">
      <c r="A401" t="s">
        <v>13966</v>
      </c>
      <c r="B401" t="s">
        <v>10509</v>
      </c>
      <c r="C401" t="s">
        <v>14439</v>
      </c>
      <c r="D401" t="s">
        <v>637</v>
      </c>
      <c r="E401" t="s">
        <v>637</v>
      </c>
      <c r="F401" t="s">
        <v>3625</v>
      </c>
      <c r="G401" t="s">
        <v>3626</v>
      </c>
      <c r="H401" t="s">
        <v>1575</v>
      </c>
      <c r="I401" t="s">
        <v>637</v>
      </c>
      <c r="J401" t="s">
        <v>637</v>
      </c>
      <c r="K401" t="s">
        <v>637</v>
      </c>
      <c r="L401" t="s">
        <v>637</v>
      </c>
      <c r="M401" t="s">
        <v>14434</v>
      </c>
      <c r="N401" t="s">
        <v>637</v>
      </c>
      <c r="O401" t="s">
        <v>637</v>
      </c>
    </row>
    <row r="402" spans="1:15" x14ac:dyDescent="0.35">
      <c r="A402" t="s">
        <v>13966</v>
      </c>
      <c r="B402" t="s">
        <v>10509</v>
      </c>
      <c r="C402" t="s">
        <v>14440</v>
      </c>
      <c r="D402" t="s">
        <v>637</v>
      </c>
      <c r="E402" t="s">
        <v>637</v>
      </c>
      <c r="F402" t="s">
        <v>3625</v>
      </c>
      <c r="G402" t="s">
        <v>3626</v>
      </c>
      <c r="H402" t="s">
        <v>637</v>
      </c>
      <c r="I402" t="s">
        <v>637</v>
      </c>
      <c r="J402" t="s">
        <v>637</v>
      </c>
      <c r="K402" t="s">
        <v>637</v>
      </c>
      <c r="L402" t="s">
        <v>637</v>
      </c>
      <c r="M402" t="s">
        <v>14440</v>
      </c>
      <c r="N402" t="s">
        <v>637</v>
      </c>
      <c r="O402" t="s">
        <v>637</v>
      </c>
    </row>
    <row r="403" spans="1:15" x14ac:dyDescent="0.35">
      <c r="A403" t="s">
        <v>13966</v>
      </c>
      <c r="B403" t="s">
        <v>14441</v>
      </c>
      <c r="C403" t="s">
        <v>10701</v>
      </c>
      <c r="D403" t="s">
        <v>637</v>
      </c>
      <c r="E403" t="s">
        <v>637</v>
      </c>
      <c r="F403" t="s">
        <v>3625</v>
      </c>
      <c r="G403" t="s">
        <v>3626</v>
      </c>
      <c r="H403" t="s">
        <v>637</v>
      </c>
      <c r="I403" t="s">
        <v>637</v>
      </c>
      <c r="J403" t="s">
        <v>637</v>
      </c>
      <c r="K403" t="s">
        <v>637</v>
      </c>
      <c r="L403" t="s">
        <v>637</v>
      </c>
      <c r="M403" t="s">
        <v>14442</v>
      </c>
      <c r="N403" t="s">
        <v>637</v>
      </c>
      <c r="O403" t="s">
        <v>637</v>
      </c>
    </row>
    <row r="404" spans="1:15" x14ac:dyDescent="0.35">
      <c r="A404" t="s">
        <v>13966</v>
      </c>
      <c r="B404" t="s">
        <v>10564</v>
      </c>
      <c r="C404" t="s">
        <v>14443</v>
      </c>
      <c r="D404" t="s">
        <v>637</v>
      </c>
      <c r="E404" t="s">
        <v>637</v>
      </c>
      <c r="F404" t="s">
        <v>3625</v>
      </c>
      <c r="G404" t="s">
        <v>3626</v>
      </c>
      <c r="H404" t="s">
        <v>637</v>
      </c>
      <c r="I404" t="s">
        <v>637</v>
      </c>
      <c r="J404" t="s">
        <v>637</v>
      </c>
      <c r="K404" t="s">
        <v>637</v>
      </c>
      <c r="L404" t="s">
        <v>637</v>
      </c>
      <c r="M404" t="s">
        <v>14443</v>
      </c>
      <c r="N404" t="s">
        <v>637</v>
      </c>
      <c r="O404" t="s">
        <v>637</v>
      </c>
    </row>
    <row r="405" spans="1:15" x14ac:dyDescent="0.35">
      <c r="A405">
        <v>3</v>
      </c>
      <c r="B405" t="s">
        <v>10564</v>
      </c>
      <c r="C405" t="s">
        <v>14444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4BEA7-CFC5-46EE-A54B-EE819F1D2D69}">
  <sheetPr codeName="Sheet30">
    <tabColor theme="1"/>
  </sheetPr>
  <dimension ref="A1:AH10"/>
  <sheetViews>
    <sheetView workbookViewId="0">
      <selection activeCell="A2" sqref="A2"/>
    </sheetView>
  </sheetViews>
  <sheetFormatPr defaultRowHeight="14.5" x14ac:dyDescent="0.35"/>
  <cols>
    <col min="1" max="1" width="13.6328125" customWidth="1"/>
  </cols>
  <sheetData>
    <row r="1" spans="1:34" x14ac:dyDescent="0.35">
      <c r="A1" t="str" cm="1">
        <f t="array" ref="A1:S1">'Herd or Group'!B1:T1</f>
        <v>Herd.Row.ID</v>
      </c>
      <c r="B1" t="str">
        <v>Herd.Level.Name</v>
      </c>
      <c r="C1" t="str">
        <v>Herd.Sublevel.Name</v>
      </c>
      <c r="D1" t="str">
        <v>Herd.Time</v>
      </c>
      <c r="E1" t="str">
        <v>V.Product.Sci.Name</v>
      </c>
      <c r="F1" t="str">
        <v>V.Product</v>
      </c>
      <c r="G1" t="str">
        <v>V.Var</v>
      </c>
      <c r="H1" t="str">
        <v>V.Animal.Practice</v>
      </c>
      <c r="I1" t="str">
        <v>Herd.Sex</v>
      </c>
      <c r="J1" t="str">
        <v>Herd.Stage</v>
      </c>
      <c r="K1" t="str">
        <v>Herd.Parity</v>
      </c>
      <c r="L1" t="str">
        <v>Herd.Start.Age</v>
      </c>
      <c r="M1" t="str">
        <v>Herd.End.Age</v>
      </c>
      <c r="N1" t="str">
        <v>Herd.Start.Age.Unit</v>
      </c>
      <c r="O1" t="str">
        <v>Herd.Start.Weight</v>
      </c>
      <c r="P1" t="str">
        <v>Herd.Start.Weight.Unit</v>
      </c>
      <c r="Q1" t="str">
        <v>Herd.N</v>
      </c>
      <c r="R1" t="str">
        <v>Herd.Rep</v>
      </c>
      <c r="S1" t="str">
        <v>Herd.N.Unit</v>
      </c>
      <c r="U1" t="str" cm="1">
        <f t="array" ref="U1:AH1">TRANSPOSE(_xlfn._xlws.FILTER('Herd or Group'!A18:A31,'Herd or Group'!A18:A31&lt;&gt;""))</f>
        <v>Hybrid.Row.ID</v>
      </c>
      <c r="V1" t="str">
        <v>V.Var1</v>
      </c>
      <c r="W1" t="str">
        <v>V.Var2</v>
      </c>
      <c r="X1" t="str">
        <v>V.Var3</v>
      </c>
      <c r="Y1" t="str">
        <v>V.Var4</v>
      </c>
      <c r="Z1" t="str">
        <v>V.Var1.Perc</v>
      </c>
      <c r="AA1" t="str">
        <v>V.Var2.Perc</v>
      </c>
      <c r="AB1" t="str">
        <v>V.Var3.Perc</v>
      </c>
      <c r="AC1" t="str">
        <v>V.Var4.Perc</v>
      </c>
      <c r="AD1" t="str">
        <v>V.Var1.Sex</v>
      </c>
      <c r="AE1" t="str">
        <v>V.Var2.Sex</v>
      </c>
      <c r="AF1" t="str">
        <v>V.Var3.Sex</v>
      </c>
      <c r="AG1" t="str">
        <v>V.Var4.Sex</v>
      </c>
      <c r="AH1" t="str">
        <v>V.Var</v>
      </c>
    </row>
    <row r="2" spans="1:34" x14ac:dyDescent="0.35">
      <c r="A2" t="str" cm="1">
        <f t="array" ref="A2:S3">IFERROR(_xlfn._xlws.FILTER('Herd or Group'!B4:T12 &amp; "",'Herd or Group'!B4:B12&lt;&gt;""),"")</f>
        <v>1</v>
      </c>
      <c r="B2" t="str">
        <v/>
      </c>
      <c r="C2" t="str">
        <v/>
      </c>
      <c r="D2" t="str">
        <v/>
      </c>
      <c r="E2" t="str">
        <v/>
      </c>
      <c r="F2" t="str">
        <v/>
      </c>
      <c r="G2" t="str">
        <v/>
      </c>
      <c r="H2" t="str">
        <v/>
      </c>
      <c r="I2" t="str">
        <v/>
      </c>
      <c r="J2" t="str">
        <v/>
      </c>
      <c r="K2" t="str">
        <v/>
      </c>
      <c r="L2" t="str">
        <v/>
      </c>
      <c r="M2" t="str">
        <v/>
      </c>
      <c r="N2" t="str">
        <v/>
      </c>
      <c r="O2" t="str">
        <v/>
      </c>
      <c r="P2" t="str">
        <v/>
      </c>
      <c r="Q2" t="str">
        <v/>
      </c>
      <c r="R2" t="str">
        <v/>
      </c>
      <c r="S2" t="str">
        <v/>
      </c>
      <c r="U2" t="str" cm="1">
        <f t="array" ref="U2:AH10">TRANSPOSE(IF('Herd or Group'!C18:K31&lt;&gt;"", 'Herd or Group'!C18:K31, "NA"))</f>
        <v>Row ID 1</v>
      </c>
      <c r="V2" t="str">
        <v>NA</v>
      </c>
      <c r="W2" t="str">
        <v>NA</v>
      </c>
      <c r="X2" t="str">
        <v>NA</v>
      </c>
      <c r="Y2" t="str">
        <v>NA</v>
      </c>
      <c r="Z2" t="str">
        <v>NA</v>
      </c>
      <c r="AA2" t="str">
        <v>NA</v>
      </c>
      <c r="AB2" t="str">
        <v>NA</v>
      </c>
      <c r="AC2" t="str">
        <v>NA</v>
      </c>
      <c r="AD2" t="str">
        <v>NA</v>
      </c>
      <c r="AE2" t="str">
        <v>NA</v>
      </c>
      <c r="AF2" t="str">
        <v>NA</v>
      </c>
      <c r="AG2" t="str">
        <v>NA</v>
      </c>
      <c r="AH2" t="str">
        <v>NA</v>
      </c>
    </row>
    <row r="3" spans="1:34" x14ac:dyDescent="0.35">
      <c r="A3" t="str">
        <v>2</v>
      </c>
      <c r="B3" t="str">
        <v/>
      </c>
      <c r="C3" t="str">
        <v/>
      </c>
      <c r="D3" t="str">
        <v/>
      </c>
      <c r="E3" t="str">
        <v/>
      </c>
      <c r="F3" t="str">
        <v/>
      </c>
      <c r="G3" t="str">
        <v/>
      </c>
      <c r="H3" t="str">
        <v/>
      </c>
      <c r="I3" t="str">
        <v/>
      </c>
      <c r="J3" t="str">
        <v/>
      </c>
      <c r="K3" t="str">
        <v/>
      </c>
      <c r="L3" t="str">
        <v/>
      </c>
      <c r="M3" t="str">
        <v/>
      </c>
      <c r="N3" t="str">
        <v/>
      </c>
      <c r="O3" t="str">
        <v/>
      </c>
      <c r="P3" t="str">
        <v/>
      </c>
      <c r="Q3" t="str">
        <v/>
      </c>
      <c r="R3" t="str">
        <v/>
      </c>
      <c r="S3" t="str">
        <v/>
      </c>
      <c r="U3" t="str">
        <v>Row ID 2</v>
      </c>
      <c r="V3" t="str">
        <v>NA</v>
      </c>
      <c r="W3" t="str">
        <v>NA</v>
      </c>
      <c r="X3" t="str">
        <v>NA</v>
      </c>
      <c r="Y3" t="str">
        <v>NA</v>
      </c>
      <c r="Z3" t="str">
        <v>NA</v>
      </c>
      <c r="AA3" t="str">
        <v>NA</v>
      </c>
      <c r="AB3" t="str">
        <v>NA</v>
      </c>
      <c r="AC3" t="str">
        <v>NA</v>
      </c>
      <c r="AD3" t="str">
        <v>NA</v>
      </c>
      <c r="AE3" t="str">
        <v>NA</v>
      </c>
      <c r="AF3" t="str">
        <v>NA</v>
      </c>
      <c r="AG3" t="str">
        <v>NA</v>
      </c>
      <c r="AH3" t="str">
        <v>NA</v>
      </c>
    </row>
    <row r="4" spans="1:34" x14ac:dyDescent="0.35">
      <c r="U4" t="str">
        <v xml:space="preserve">Row ID </v>
      </c>
      <c r="V4" t="str">
        <v>NA</v>
      </c>
      <c r="W4" t="str">
        <v>NA</v>
      </c>
      <c r="X4" t="str">
        <v>NA</v>
      </c>
      <c r="Y4" t="str">
        <v>NA</v>
      </c>
      <c r="Z4" t="str">
        <v>NA</v>
      </c>
      <c r="AA4" t="str">
        <v>NA</v>
      </c>
      <c r="AB4" t="str">
        <v>NA</v>
      </c>
      <c r="AC4" t="str">
        <v>NA</v>
      </c>
      <c r="AD4" t="str">
        <v>NA</v>
      </c>
      <c r="AE4" t="str">
        <v>NA</v>
      </c>
      <c r="AF4" t="str">
        <v>NA</v>
      </c>
      <c r="AG4" t="str">
        <v>NA</v>
      </c>
      <c r="AH4" t="str">
        <v>NA</v>
      </c>
    </row>
    <row r="5" spans="1:34" x14ac:dyDescent="0.35">
      <c r="U5" t="str">
        <v xml:space="preserve">Row ID </v>
      </c>
      <c r="V5" t="str">
        <v>NA</v>
      </c>
      <c r="W5" t="str">
        <v>NA</v>
      </c>
      <c r="X5" t="str">
        <v>NA</v>
      </c>
      <c r="Y5" t="str">
        <v>NA</v>
      </c>
      <c r="Z5" t="str">
        <v>NA</v>
      </c>
      <c r="AA5" t="str">
        <v>NA</v>
      </c>
      <c r="AB5" t="str">
        <v>NA</v>
      </c>
      <c r="AC5" t="str">
        <v>NA</v>
      </c>
      <c r="AD5" t="str">
        <v>NA</v>
      </c>
      <c r="AE5" t="str">
        <v>NA</v>
      </c>
      <c r="AF5" t="str">
        <v>NA</v>
      </c>
      <c r="AG5" t="str">
        <v>NA</v>
      </c>
      <c r="AH5" t="str">
        <v>NA</v>
      </c>
    </row>
    <row r="6" spans="1:34" x14ac:dyDescent="0.35">
      <c r="U6" t="str">
        <v xml:space="preserve">Row ID </v>
      </c>
      <c r="V6" t="str">
        <v>NA</v>
      </c>
      <c r="W6" t="str">
        <v>NA</v>
      </c>
      <c r="X6" t="str">
        <v>NA</v>
      </c>
      <c r="Y6" t="str">
        <v>NA</v>
      </c>
      <c r="Z6" t="str">
        <v>NA</v>
      </c>
      <c r="AA6" t="str">
        <v>NA</v>
      </c>
      <c r="AB6" t="str">
        <v>NA</v>
      </c>
      <c r="AC6" t="str">
        <v>NA</v>
      </c>
      <c r="AD6" t="str">
        <v>NA</v>
      </c>
      <c r="AE6" t="str">
        <v>NA</v>
      </c>
      <c r="AF6" t="str">
        <v>NA</v>
      </c>
      <c r="AG6" t="str">
        <v>NA</v>
      </c>
      <c r="AH6" t="str">
        <v>NA</v>
      </c>
    </row>
    <row r="7" spans="1:34" x14ac:dyDescent="0.35">
      <c r="U7" t="str">
        <v xml:space="preserve">Row ID </v>
      </c>
      <c r="V7" t="str">
        <v>NA</v>
      </c>
      <c r="W7" t="str">
        <v>NA</v>
      </c>
      <c r="X7" t="str">
        <v>NA</v>
      </c>
      <c r="Y7" t="str">
        <v>NA</v>
      </c>
      <c r="Z7" t="str">
        <v>NA</v>
      </c>
      <c r="AA7" t="str">
        <v>NA</v>
      </c>
      <c r="AB7" t="str">
        <v>NA</v>
      </c>
      <c r="AC7" t="str">
        <v>NA</v>
      </c>
      <c r="AD7" t="str">
        <v>NA</v>
      </c>
      <c r="AE7" t="str">
        <v>NA</v>
      </c>
      <c r="AF7" t="str">
        <v>NA</v>
      </c>
      <c r="AG7" t="str">
        <v>NA</v>
      </c>
      <c r="AH7" t="str">
        <v>NA</v>
      </c>
    </row>
    <row r="8" spans="1:34" x14ac:dyDescent="0.35">
      <c r="U8" t="str">
        <v xml:space="preserve">Row ID </v>
      </c>
      <c r="V8" t="str">
        <v>NA</v>
      </c>
      <c r="W8" t="str">
        <v>NA</v>
      </c>
      <c r="X8" t="str">
        <v>NA</v>
      </c>
      <c r="Y8" t="str">
        <v>NA</v>
      </c>
      <c r="Z8" t="str">
        <v>NA</v>
      </c>
      <c r="AA8" t="str">
        <v>NA</v>
      </c>
      <c r="AB8" t="str">
        <v>NA</v>
      </c>
      <c r="AC8" t="str">
        <v>NA</v>
      </c>
      <c r="AD8" t="str">
        <v>NA</v>
      </c>
      <c r="AE8" t="str">
        <v>NA</v>
      </c>
      <c r="AF8" t="str">
        <v>NA</v>
      </c>
      <c r="AG8" t="str">
        <v>NA</v>
      </c>
      <c r="AH8" t="str">
        <v>NA</v>
      </c>
    </row>
    <row r="9" spans="1:34" x14ac:dyDescent="0.35">
      <c r="U9" t="str">
        <v xml:space="preserve">Row ID </v>
      </c>
      <c r="V9" t="str">
        <v>NA</v>
      </c>
      <c r="W9" t="str">
        <v>NA</v>
      </c>
      <c r="X9" t="str">
        <v>NA</v>
      </c>
      <c r="Y9" t="str">
        <v>NA</v>
      </c>
      <c r="Z9" t="str">
        <v>NA</v>
      </c>
      <c r="AA9" t="str">
        <v>NA</v>
      </c>
      <c r="AB9" t="str">
        <v>NA</v>
      </c>
      <c r="AC9" t="str">
        <v>NA</v>
      </c>
      <c r="AD9" t="str">
        <v>NA</v>
      </c>
      <c r="AE9" t="str">
        <v>NA</v>
      </c>
      <c r="AF9" t="str">
        <v>NA</v>
      </c>
      <c r="AG9" t="str">
        <v>NA</v>
      </c>
      <c r="AH9" t="str">
        <v>NA</v>
      </c>
    </row>
    <row r="10" spans="1:34" x14ac:dyDescent="0.35">
      <c r="U10" t="str">
        <v xml:space="preserve">Row ID </v>
      </c>
      <c r="V10" t="str">
        <v>NA</v>
      </c>
      <c r="W10" t="str">
        <v>NA</v>
      </c>
      <c r="X10" t="str">
        <v>NA</v>
      </c>
      <c r="Y10" t="str">
        <v>NA</v>
      </c>
      <c r="Z10" t="str">
        <v>NA</v>
      </c>
      <c r="AA10" t="str">
        <v>NA</v>
      </c>
      <c r="AB10" t="str">
        <v>NA</v>
      </c>
      <c r="AC10" t="str">
        <v>NA</v>
      </c>
      <c r="AD10" t="str">
        <v>NA</v>
      </c>
      <c r="AE10" t="str">
        <v>NA</v>
      </c>
      <c r="AF10" t="str">
        <v>NA</v>
      </c>
      <c r="AG10" t="str">
        <v>NA</v>
      </c>
      <c r="AH10" t="str">
        <v>NA</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15A28-BBE4-4EAE-A863-CDD5C3BF49A8}">
  <sheetPr codeName="Sheet7">
    <tabColor theme="5"/>
  </sheetPr>
  <dimension ref="A1:BB350"/>
  <sheetViews>
    <sheetView topLeftCell="A8" zoomScale="93" zoomScaleNormal="93" workbookViewId="0">
      <selection activeCell="F31" sqref="F31"/>
    </sheetView>
  </sheetViews>
  <sheetFormatPr defaultRowHeight="14.5" x14ac:dyDescent="0.35"/>
  <cols>
    <col min="1" max="3" width="22.1796875" customWidth="1"/>
    <col min="4" max="4" width="21.26953125" customWidth="1"/>
    <col min="5" max="5" width="21" customWidth="1"/>
    <col min="6" max="6" width="23" customWidth="1"/>
    <col min="7" max="7" width="26.7265625" customWidth="1"/>
    <col min="8" max="8" width="25.7265625" customWidth="1"/>
    <col min="9" max="9" width="19.08984375" customWidth="1"/>
    <col min="10" max="10" width="16.7265625" customWidth="1"/>
    <col min="11" max="11" width="14.7265625" customWidth="1"/>
    <col min="12" max="12" width="9.81640625" customWidth="1"/>
    <col min="13" max="13" width="13.1796875" customWidth="1"/>
    <col min="14" max="14" width="12.81640625" customWidth="1"/>
    <col min="15" max="15" width="8.7265625" customWidth="1"/>
    <col min="18" max="18" width="11.453125" customWidth="1"/>
    <col min="19" max="19" width="13.453125" customWidth="1"/>
    <col min="20" max="20" width="14.6328125" customWidth="1"/>
    <col min="21" max="21" width="14.7265625" customWidth="1"/>
    <col min="28" max="28" width="8.7265625" style="5"/>
    <col min="29" max="31" width="8.7265625" style="522"/>
    <col min="32" max="32" width="16" style="522" customWidth="1"/>
    <col min="33" max="36" width="8.7265625" style="522"/>
    <col min="37" max="37" width="16.54296875" style="522" customWidth="1"/>
    <col min="38" max="54" width="8.7265625" style="5"/>
  </cols>
  <sheetData>
    <row r="1" spans="1:54" ht="14.5" customHeight="1" x14ac:dyDescent="0.35">
      <c r="A1" s="673" t="s">
        <v>13461</v>
      </c>
      <c r="B1" s="673"/>
      <c r="C1" s="673"/>
      <c r="D1" s="673"/>
      <c r="E1" s="673"/>
      <c r="F1" s="673"/>
      <c r="G1" s="673"/>
      <c r="H1" s="673"/>
      <c r="I1" s="673"/>
      <c r="J1" s="673"/>
      <c r="K1" s="673"/>
      <c r="L1" s="673"/>
      <c r="M1" s="673"/>
      <c r="N1" s="673"/>
      <c r="O1" s="673"/>
      <c r="P1" s="673"/>
      <c r="Q1" s="673"/>
      <c r="R1" s="673"/>
      <c r="S1" s="673"/>
      <c r="T1" s="673"/>
      <c r="U1" s="673"/>
      <c r="V1" s="673"/>
      <c r="W1" s="673"/>
      <c r="X1" s="673"/>
      <c r="Y1" s="673"/>
      <c r="Z1" s="673"/>
      <c r="AA1" s="673"/>
      <c r="AB1" s="32"/>
      <c r="AC1" s="525"/>
      <c r="AD1" s="524"/>
      <c r="AE1" s="524"/>
      <c r="AF1" s="524"/>
      <c r="AG1" s="524"/>
      <c r="AH1" s="524"/>
      <c r="AI1" s="524"/>
      <c r="AJ1" s="524"/>
      <c r="AK1" s="524"/>
      <c r="AL1" s="51"/>
    </row>
    <row r="2" spans="1:54" s="5" customFormat="1" x14ac:dyDescent="0.35">
      <c r="A2" s="51"/>
      <c r="B2" s="51"/>
      <c r="C2" s="51"/>
      <c r="D2" s="51"/>
      <c r="E2" s="51"/>
      <c r="F2" s="51"/>
      <c r="G2" s="51"/>
      <c r="H2" s="51"/>
      <c r="I2" s="51"/>
      <c r="J2" s="51"/>
      <c r="K2" s="51"/>
      <c r="L2" s="51"/>
      <c r="M2" s="51"/>
      <c r="N2" s="51"/>
      <c r="O2" s="51"/>
      <c r="P2" s="51"/>
      <c r="Q2" s="51"/>
      <c r="R2" s="51"/>
      <c r="S2" s="51"/>
      <c r="T2" s="51"/>
      <c r="U2" s="51"/>
      <c r="AB2" s="524"/>
      <c r="AC2" s="524"/>
      <c r="AD2" s="524"/>
      <c r="AE2" s="524"/>
      <c r="AF2" s="524"/>
      <c r="AG2" s="524"/>
      <c r="AH2" s="524"/>
      <c r="AI2" s="524"/>
      <c r="AJ2" s="524"/>
    </row>
    <row r="3" spans="1:54" s="5" customFormat="1" x14ac:dyDescent="0.35">
      <c r="A3" s="517" t="s">
        <v>13468</v>
      </c>
      <c r="B3" s="517" t="s">
        <v>5270</v>
      </c>
      <c r="C3" s="517" t="s">
        <v>5358</v>
      </c>
      <c r="D3" s="517" t="s">
        <v>13345</v>
      </c>
      <c r="E3" s="517" t="s">
        <v>13469</v>
      </c>
      <c r="F3" s="517" t="s">
        <v>13470</v>
      </c>
      <c r="G3" s="517" t="s">
        <v>13471</v>
      </c>
      <c r="H3" s="517" t="s">
        <v>13472</v>
      </c>
      <c r="I3" s="517" t="s">
        <v>13473</v>
      </c>
      <c r="J3" s="517" t="s">
        <v>13474</v>
      </c>
      <c r="K3" s="517" t="s">
        <v>5340</v>
      </c>
      <c r="L3" s="517" t="s">
        <v>5346</v>
      </c>
      <c r="M3" s="518"/>
      <c r="N3" s="517" t="s">
        <v>5371</v>
      </c>
      <c r="O3" s="517" t="s">
        <v>2377</v>
      </c>
      <c r="P3" s="517" t="s">
        <v>2378</v>
      </c>
      <c r="Q3" s="517" t="s">
        <v>2379</v>
      </c>
      <c r="R3" s="517" t="s">
        <v>9790</v>
      </c>
      <c r="S3" s="517" t="s">
        <v>5374</v>
      </c>
      <c r="T3" s="517" t="s">
        <v>9794</v>
      </c>
      <c r="U3" s="517" t="s">
        <v>9797</v>
      </c>
      <c r="V3" s="518" t="s">
        <v>14661</v>
      </c>
      <c r="W3" s="518"/>
      <c r="X3" s="517"/>
      <c r="Y3" s="517"/>
      <c r="Z3" s="526"/>
      <c r="AA3" s="524"/>
      <c r="AB3" s="524"/>
      <c r="AC3" s="524"/>
      <c r="AD3" s="524"/>
      <c r="AE3" s="524"/>
      <c r="AF3" s="524"/>
      <c r="AG3" s="524"/>
      <c r="AH3" s="524"/>
    </row>
    <row r="4" spans="1:54" ht="31.5" x14ac:dyDescent="0.35">
      <c r="A4" s="502" t="s">
        <v>13366</v>
      </c>
      <c r="B4" s="135" t="s">
        <v>13462</v>
      </c>
      <c r="C4" s="105" t="s">
        <v>5359</v>
      </c>
      <c r="D4" s="135" t="s">
        <v>20276</v>
      </c>
      <c r="E4" s="135" t="s">
        <v>20277</v>
      </c>
      <c r="F4" s="135" t="s">
        <v>20278</v>
      </c>
      <c r="G4" s="135" t="s">
        <v>20279</v>
      </c>
      <c r="H4" s="135" t="s">
        <v>20280</v>
      </c>
      <c r="I4" s="135" t="s">
        <v>20281</v>
      </c>
      <c r="J4" s="135" t="s">
        <v>16645</v>
      </c>
      <c r="K4" s="135" t="s">
        <v>13463</v>
      </c>
      <c r="L4" s="135" t="s">
        <v>13464</v>
      </c>
      <c r="M4" s="562"/>
      <c r="N4" s="135" t="s">
        <v>16632</v>
      </c>
      <c r="O4" s="135" t="s">
        <v>5377</v>
      </c>
      <c r="P4" s="135" t="s">
        <v>5379</v>
      </c>
      <c r="Q4" s="135" t="s">
        <v>5381</v>
      </c>
      <c r="R4" s="135" t="s">
        <v>13465</v>
      </c>
      <c r="S4" s="135" t="s">
        <v>13466</v>
      </c>
      <c r="T4" s="520" t="s">
        <v>13475</v>
      </c>
      <c r="U4" s="520" t="s">
        <v>13476</v>
      </c>
      <c r="V4" s="520" t="s">
        <v>1624</v>
      </c>
      <c r="W4" s="562"/>
      <c r="X4" s="105"/>
      <c r="Y4" s="105"/>
      <c r="Z4" s="525"/>
      <c r="AA4" s="524"/>
      <c r="AB4" s="524"/>
      <c r="AC4" s="524"/>
      <c r="AD4" s="524"/>
      <c r="AE4" s="524"/>
      <c r="AF4" s="524"/>
      <c r="AG4" s="524"/>
      <c r="AH4" s="524"/>
      <c r="AI4" s="5"/>
      <c r="AJ4" s="5"/>
      <c r="AK4" s="5"/>
      <c r="AZ4"/>
      <c r="BA4"/>
      <c r="BB4"/>
    </row>
    <row r="5" spans="1:54" x14ac:dyDescent="0.35">
      <c r="A5" s="124"/>
      <c r="B5" s="82"/>
      <c r="C5" s="519" t="s">
        <v>13467</v>
      </c>
      <c r="D5" s="227" t="s">
        <v>20847</v>
      </c>
      <c r="E5" s="515"/>
      <c r="F5" s="515"/>
      <c r="G5" s="82"/>
      <c r="H5" s="515"/>
      <c r="I5" s="515"/>
      <c r="J5" s="82"/>
      <c r="K5" s="82"/>
      <c r="L5" s="82"/>
      <c r="M5" s="5"/>
      <c r="N5" s="482"/>
      <c r="O5" s="124"/>
      <c r="P5" s="124"/>
      <c r="Q5" s="124"/>
      <c r="R5" s="82"/>
      <c r="S5" s="82"/>
      <c r="T5" s="103"/>
      <c r="U5" s="103"/>
      <c r="V5" s="596"/>
      <c r="W5" s="5"/>
      <c r="X5" s="521"/>
      <c r="Y5" s="521"/>
      <c r="Z5" s="527"/>
      <c r="AA5" s="524"/>
      <c r="AB5" s="524"/>
      <c r="AC5" s="524"/>
      <c r="AD5" s="524"/>
      <c r="AE5" s="524"/>
      <c r="AF5" s="524"/>
      <c r="AG5" s="524"/>
      <c r="AH5" s="524"/>
      <c r="AI5" s="5"/>
      <c r="AJ5" s="5"/>
      <c r="AK5" s="5"/>
      <c r="AZ5"/>
      <c r="BA5"/>
      <c r="BB5"/>
    </row>
    <row r="6" spans="1:54" x14ac:dyDescent="0.35">
      <c r="A6" s="124"/>
      <c r="B6" s="82"/>
      <c r="C6" s="519" t="s">
        <v>13467</v>
      </c>
      <c r="D6" s="227"/>
      <c r="E6" s="515"/>
      <c r="F6" s="515"/>
      <c r="G6" s="82"/>
      <c r="H6" s="515"/>
      <c r="I6" s="515"/>
      <c r="J6" s="82"/>
      <c r="K6" s="82"/>
      <c r="L6" s="82"/>
      <c r="M6" s="5"/>
      <c r="N6" s="482"/>
      <c r="O6" s="124"/>
      <c r="P6" s="124"/>
      <c r="Q6" s="124"/>
      <c r="R6" s="82"/>
      <c r="S6" s="82"/>
      <c r="T6" s="103"/>
      <c r="U6" s="103"/>
      <c r="V6" s="596"/>
      <c r="W6" s="5"/>
      <c r="X6" s="521"/>
      <c r="Y6" s="521"/>
      <c r="Z6" s="527"/>
      <c r="AA6" s="524"/>
      <c r="AB6" s="524"/>
      <c r="AC6" s="524"/>
      <c r="AD6" s="524"/>
      <c r="AE6" s="524"/>
      <c r="AF6" s="524"/>
      <c r="AG6" s="524"/>
      <c r="AH6" s="524"/>
      <c r="AI6" s="5"/>
      <c r="AJ6" s="5"/>
      <c r="AK6" s="5"/>
      <c r="AZ6"/>
      <c r="BA6"/>
      <c r="BB6"/>
    </row>
    <row r="7" spans="1:54" x14ac:dyDescent="0.35">
      <c r="A7" s="124"/>
      <c r="B7" s="82"/>
      <c r="C7" s="519" t="s">
        <v>13467</v>
      </c>
      <c r="D7" s="227"/>
      <c r="E7" s="515"/>
      <c r="F7" s="515"/>
      <c r="G7" s="82"/>
      <c r="H7" s="515"/>
      <c r="I7" s="515"/>
      <c r="J7" s="82"/>
      <c r="K7" s="82"/>
      <c r="L7" s="82"/>
      <c r="M7" s="5"/>
      <c r="N7" s="482"/>
      <c r="O7" s="124"/>
      <c r="P7" s="124"/>
      <c r="Q7" s="124"/>
      <c r="R7" s="82"/>
      <c r="S7" s="82"/>
      <c r="T7" s="103"/>
      <c r="U7" s="103"/>
      <c r="V7" s="596"/>
      <c r="W7" s="5"/>
      <c r="X7" s="521"/>
      <c r="Y7" s="521"/>
      <c r="Z7" s="527"/>
      <c r="AA7" s="524"/>
      <c r="AB7" s="524"/>
      <c r="AC7" s="524"/>
      <c r="AD7" s="524"/>
      <c r="AE7" s="524"/>
      <c r="AF7" s="524"/>
      <c r="AG7" s="524"/>
      <c r="AH7" s="524"/>
      <c r="AI7" s="5"/>
      <c r="AJ7" s="5"/>
      <c r="AK7" s="5"/>
      <c r="AZ7"/>
      <c r="BA7"/>
      <c r="BB7"/>
    </row>
    <row r="8" spans="1:54" x14ac:dyDescent="0.35">
      <c r="A8" s="124"/>
      <c r="B8" s="82"/>
      <c r="C8" s="519" t="s">
        <v>13467</v>
      </c>
      <c r="D8" s="227"/>
      <c r="E8" s="515"/>
      <c r="F8" s="515"/>
      <c r="G8" s="82"/>
      <c r="H8" s="515"/>
      <c r="I8" s="515"/>
      <c r="J8" s="82"/>
      <c r="K8" s="82"/>
      <c r="L8" s="82"/>
      <c r="M8" s="5"/>
      <c r="N8" s="482"/>
      <c r="O8" s="124"/>
      <c r="P8" s="124"/>
      <c r="Q8" s="124"/>
      <c r="R8" s="82"/>
      <c r="S8" s="82"/>
      <c r="T8" s="103"/>
      <c r="U8" s="103"/>
      <c r="V8" s="596"/>
      <c r="W8" s="5"/>
      <c r="X8" s="521"/>
      <c r="Y8" s="521"/>
      <c r="Z8" s="527"/>
      <c r="AA8" s="524"/>
      <c r="AB8" s="524"/>
      <c r="AC8" s="524"/>
      <c r="AD8" s="524"/>
      <c r="AE8" s="524"/>
      <c r="AF8" s="524"/>
      <c r="AG8" s="524"/>
      <c r="AH8" s="524"/>
      <c r="AI8" s="5"/>
      <c r="AJ8" s="5"/>
      <c r="AK8" s="5"/>
      <c r="AZ8"/>
      <c r="BA8"/>
      <c r="BB8"/>
    </row>
    <row r="9" spans="1:54" x14ac:dyDescent="0.35">
      <c r="A9" s="124"/>
      <c r="B9" s="82"/>
      <c r="C9" s="519" t="s">
        <v>13467</v>
      </c>
      <c r="D9" s="227"/>
      <c r="E9" s="515"/>
      <c r="F9" s="515"/>
      <c r="G9" s="82"/>
      <c r="H9" s="515"/>
      <c r="I9" s="515"/>
      <c r="J9" s="82"/>
      <c r="K9" s="82"/>
      <c r="L9" s="82"/>
      <c r="M9" s="5"/>
      <c r="N9" s="482"/>
      <c r="O9" s="124"/>
      <c r="P9" s="124"/>
      <c r="Q9" s="124"/>
      <c r="R9" s="82"/>
      <c r="S9" s="82"/>
      <c r="T9" s="103"/>
      <c r="U9" s="103"/>
      <c r="V9" s="596"/>
      <c r="W9" s="5"/>
      <c r="X9" s="521"/>
      <c r="Y9" s="521"/>
      <c r="Z9" s="527"/>
      <c r="AA9" s="524"/>
      <c r="AB9" s="524"/>
      <c r="AC9" s="524"/>
      <c r="AD9" s="524"/>
      <c r="AE9" s="524"/>
      <c r="AF9" s="524"/>
      <c r="AG9" s="524"/>
      <c r="AH9" s="524"/>
      <c r="AI9" s="5"/>
      <c r="AJ9" s="5"/>
      <c r="AK9" s="5"/>
      <c r="AZ9"/>
      <c r="BA9"/>
      <c r="BB9"/>
    </row>
    <row r="10" spans="1:54" x14ac:dyDescent="0.35">
      <c r="A10" s="124"/>
      <c r="B10" s="82"/>
      <c r="C10" s="519" t="s">
        <v>13467</v>
      </c>
      <c r="D10" s="227"/>
      <c r="E10" s="515"/>
      <c r="F10" s="515"/>
      <c r="G10" s="82"/>
      <c r="H10" s="515"/>
      <c r="I10" s="515"/>
      <c r="J10" s="82"/>
      <c r="K10" s="82"/>
      <c r="L10" s="82"/>
      <c r="M10" s="5"/>
      <c r="N10" s="482"/>
      <c r="O10" s="124"/>
      <c r="P10" s="124"/>
      <c r="Q10" s="124"/>
      <c r="R10" s="82"/>
      <c r="S10" s="82"/>
      <c r="T10" s="103"/>
      <c r="U10" s="103"/>
      <c r="V10" s="596"/>
      <c r="W10" s="5"/>
      <c r="X10" s="521"/>
      <c r="Y10" s="521"/>
      <c r="Z10" s="527"/>
      <c r="AA10" s="524"/>
      <c r="AB10" s="524"/>
      <c r="AC10" s="524"/>
      <c r="AD10" s="524"/>
      <c r="AE10" s="524"/>
      <c r="AF10" s="524"/>
      <c r="AG10" s="524"/>
      <c r="AH10" s="524"/>
      <c r="AI10" s="5"/>
      <c r="AJ10" s="5"/>
      <c r="AK10" s="5"/>
      <c r="AZ10"/>
      <c r="BA10"/>
      <c r="BB10"/>
    </row>
    <row r="11" spans="1:54" x14ac:dyDescent="0.35">
      <c r="A11" s="124"/>
      <c r="B11" s="82"/>
      <c r="C11" s="519" t="s">
        <v>13467</v>
      </c>
      <c r="D11" s="227"/>
      <c r="E11" s="515"/>
      <c r="F11" s="515"/>
      <c r="G11" s="82"/>
      <c r="H11" s="515"/>
      <c r="I11" s="515"/>
      <c r="J11" s="82"/>
      <c r="K11" s="82"/>
      <c r="L11" s="82"/>
      <c r="M11" s="5"/>
      <c r="N11" s="482"/>
      <c r="O11" s="124"/>
      <c r="P11" s="124"/>
      <c r="Q11" s="124"/>
      <c r="R11" s="82"/>
      <c r="S11" s="82"/>
      <c r="T11" s="103"/>
      <c r="U11" s="103"/>
      <c r="V11" s="596"/>
      <c r="W11" s="5"/>
      <c r="X11" s="521"/>
      <c r="Y11" s="521"/>
      <c r="Z11" s="527"/>
      <c r="AA11" s="524"/>
      <c r="AB11" s="524"/>
      <c r="AC11" s="524"/>
      <c r="AD11" s="524"/>
      <c r="AE11" s="524"/>
      <c r="AF11" s="524"/>
      <c r="AG11" s="524"/>
      <c r="AH11" s="524"/>
      <c r="AI11" s="5"/>
      <c r="AJ11" s="5"/>
      <c r="AK11" s="5"/>
      <c r="AZ11"/>
      <c r="BA11"/>
      <c r="BB11"/>
    </row>
    <row r="12" spans="1:54" x14ac:dyDescent="0.35">
      <c r="A12" s="124"/>
      <c r="B12" s="82"/>
      <c r="C12" s="519" t="s">
        <v>13467</v>
      </c>
      <c r="D12" s="227"/>
      <c r="E12" s="515"/>
      <c r="F12" s="515"/>
      <c r="G12" s="82"/>
      <c r="H12" s="515"/>
      <c r="I12" s="515"/>
      <c r="J12" s="82"/>
      <c r="K12" s="82"/>
      <c r="L12" s="82"/>
      <c r="M12" s="5"/>
      <c r="N12" s="482"/>
      <c r="O12" s="124"/>
      <c r="P12" s="124"/>
      <c r="Q12" s="124"/>
      <c r="R12" s="82"/>
      <c r="S12" s="82"/>
      <c r="T12" s="103"/>
      <c r="U12" s="103"/>
      <c r="V12" s="596"/>
      <c r="W12" s="5"/>
      <c r="X12" s="521"/>
      <c r="Y12" s="521"/>
      <c r="Z12" s="527"/>
      <c r="AA12" s="524"/>
      <c r="AB12" s="524"/>
      <c r="AC12" s="524"/>
      <c r="AD12" s="524"/>
      <c r="AE12" s="524"/>
      <c r="AF12" s="524"/>
      <c r="AG12" s="524"/>
      <c r="AH12" s="524"/>
      <c r="AI12" s="5"/>
      <c r="AJ12" s="5"/>
      <c r="AK12" s="5"/>
      <c r="AZ12"/>
      <c r="BA12"/>
      <c r="BB12"/>
    </row>
    <row r="13" spans="1:54" x14ac:dyDescent="0.35">
      <c r="A13" s="124"/>
      <c r="B13" s="82"/>
      <c r="C13" s="519" t="s">
        <v>13467</v>
      </c>
      <c r="D13" s="227"/>
      <c r="E13" s="515"/>
      <c r="F13" s="515"/>
      <c r="G13" s="82"/>
      <c r="H13" s="515"/>
      <c r="I13" s="515"/>
      <c r="J13" s="82"/>
      <c r="K13" s="82"/>
      <c r="L13" s="82"/>
      <c r="M13" s="5"/>
      <c r="N13" s="482"/>
      <c r="O13" s="124"/>
      <c r="P13" s="124"/>
      <c r="Q13" s="124"/>
      <c r="R13" s="82"/>
      <c r="S13" s="82"/>
      <c r="T13" s="103"/>
      <c r="U13" s="103"/>
      <c r="V13" s="596"/>
      <c r="W13" s="5"/>
      <c r="X13" s="521"/>
      <c r="Y13" s="521"/>
      <c r="Z13" s="527"/>
      <c r="AA13" s="524"/>
      <c r="AB13" s="524"/>
      <c r="AC13" s="524"/>
      <c r="AD13" s="524"/>
      <c r="AE13" s="524"/>
      <c r="AF13" s="524"/>
      <c r="AG13" s="524"/>
      <c r="AH13" s="524"/>
      <c r="AI13" s="5"/>
      <c r="AJ13" s="5"/>
      <c r="AK13" s="5"/>
      <c r="AZ13"/>
      <c r="BA13"/>
      <c r="BB13"/>
    </row>
    <row r="14" spans="1:54" x14ac:dyDescent="0.35">
      <c r="A14" s="124"/>
      <c r="B14" s="82"/>
      <c r="C14" s="519" t="s">
        <v>13467</v>
      </c>
      <c r="D14" s="227"/>
      <c r="E14" s="515"/>
      <c r="F14" s="515"/>
      <c r="G14" s="82"/>
      <c r="H14" s="515"/>
      <c r="I14" s="515"/>
      <c r="J14" s="82"/>
      <c r="K14" s="82"/>
      <c r="L14" s="82"/>
      <c r="M14" s="5"/>
      <c r="N14" s="482"/>
      <c r="O14" s="124"/>
      <c r="P14" s="124"/>
      <c r="Q14" s="124"/>
      <c r="R14" s="82"/>
      <c r="S14" s="82"/>
      <c r="T14" s="103"/>
      <c r="U14" s="103"/>
      <c r="V14" s="596"/>
      <c r="W14" s="5"/>
      <c r="X14" s="521"/>
      <c r="Y14" s="521"/>
      <c r="Z14" s="527"/>
      <c r="AA14" s="524"/>
      <c r="AB14" s="524"/>
      <c r="AC14" s="524"/>
      <c r="AD14" s="524"/>
      <c r="AE14" s="524"/>
      <c r="AF14" s="524"/>
      <c r="AG14" s="524"/>
      <c r="AH14" s="524"/>
      <c r="AI14" s="5"/>
      <c r="AJ14" s="5"/>
      <c r="AK14" s="5"/>
      <c r="AZ14"/>
      <c r="BA14"/>
      <c r="BB14"/>
    </row>
    <row r="15" spans="1:54" x14ac:dyDescent="0.35">
      <c r="A15" s="124"/>
      <c r="B15" s="82"/>
      <c r="C15" s="519" t="s">
        <v>13467</v>
      </c>
      <c r="D15" s="227"/>
      <c r="E15" s="515"/>
      <c r="F15" s="515"/>
      <c r="G15" s="82"/>
      <c r="H15" s="515"/>
      <c r="I15" s="515"/>
      <c r="J15" s="82"/>
      <c r="K15" s="82"/>
      <c r="L15" s="82"/>
      <c r="M15" s="5"/>
      <c r="N15" s="482"/>
      <c r="O15" s="124"/>
      <c r="P15" s="124"/>
      <c r="Q15" s="124"/>
      <c r="R15" s="82"/>
      <c r="S15" s="82"/>
      <c r="T15" s="103"/>
      <c r="U15" s="103"/>
      <c r="V15" s="596"/>
      <c r="W15" s="5"/>
      <c r="X15" s="521"/>
      <c r="Y15" s="521"/>
      <c r="Z15" s="523"/>
      <c r="AA15" s="522"/>
      <c r="AB15" s="522"/>
      <c r="AI15" s="5"/>
      <c r="AJ15" s="5"/>
      <c r="AK15" s="5"/>
      <c r="AZ15"/>
      <c r="BA15"/>
      <c r="BB15"/>
    </row>
    <row r="16" spans="1:54" x14ac:dyDescent="0.35">
      <c r="A16" s="124"/>
      <c r="B16" s="82"/>
      <c r="C16" s="519" t="s">
        <v>13467</v>
      </c>
      <c r="D16" s="227"/>
      <c r="E16" s="515"/>
      <c r="F16" s="515"/>
      <c r="G16" s="82"/>
      <c r="H16" s="515"/>
      <c r="I16" s="515"/>
      <c r="J16" s="82"/>
      <c r="K16" s="82"/>
      <c r="L16" s="82"/>
      <c r="M16" s="5"/>
      <c r="N16" s="482"/>
      <c r="O16" s="124"/>
      <c r="P16" s="124"/>
      <c r="Q16" s="124"/>
      <c r="R16" s="82"/>
      <c r="S16" s="82"/>
      <c r="T16" s="103"/>
      <c r="U16" s="103"/>
      <c r="V16" s="596"/>
      <c r="W16" s="5"/>
      <c r="X16" s="521"/>
      <c r="Y16" s="521"/>
      <c r="Z16" s="523"/>
      <c r="AA16" s="522"/>
      <c r="AB16" s="522"/>
      <c r="AI16" s="5"/>
      <c r="AJ16" s="5"/>
      <c r="AK16" s="5"/>
      <c r="AZ16"/>
      <c r="BA16"/>
      <c r="BB16"/>
    </row>
    <row r="17" spans="1:54" x14ac:dyDescent="0.35">
      <c r="A17" s="124"/>
      <c r="B17" s="82"/>
      <c r="C17" s="519" t="s">
        <v>13467</v>
      </c>
      <c r="D17" s="227"/>
      <c r="E17" s="515"/>
      <c r="F17" s="515"/>
      <c r="G17" s="82"/>
      <c r="H17" s="515"/>
      <c r="I17" s="515"/>
      <c r="J17" s="82"/>
      <c r="K17" s="82"/>
      <c r="L17" s="82"/>
      <c r="M17" s="5"/>
      <c r="N17" s="482"/>
      <c r="O17" s="124"/>
      <c r="P17" s="124"/>
      <c r="Q17" s="124"/>
      <c r="R17" s="82"/>
      <c r="S17" s="82"/>
      <c r="T17" s="103"/>
      <c r="U17" s="103"/>
      <c r="V17" s="596"/>
      <c r="W17" s="5"/>
      <c r="X17" s="521"/>
      <c r="Y17" s="521"/>
      <c r="Z17" s="523"/>
      <c r="AA17" s="522"/>
      <c r="AB17" s="522"/>
      <c r="AI17" s="5"/>
      <c r="AJ17" s="5"/>
      <c r="AK17" s="5"/>
      <c r="AZ17"/>
      <c r="BA17"/>
      <c r="BB17"/>
    </row>
    <row r="18" spans="1:54" x14ac:dyDescent="0.35">
      <c r="A18" s="124"/>
      <c r="B18" s="82"/>
      <c r="C18" s="519" t="s">
        <v>13467</v>
      </c>
      <c r="D18" s="227"/>
      <c r="E18" s="515"/>
      <c r="F18" s="515"/>
      <c r="G18" s="82"/>
      <c r="H18" s="515"/>
      <c r="I18" s="515"/>
      <c r="J18" s="82"/>
      <c r="K18" s="82"/>
      <c r="L18" s="82"/>
      <c r="M18" s="5"/>
      <c r="N18" s="482"/>
      <c r="O18" s="124"/>
      <c r="P18" s="124"/>
      <c r="Q18" s="124"/>
      <c r="R18" s="82"/>
      <c r="S18" s="82"/>
      <c r="T18" s="103"/>
      <c r="U18" s="103"/>
      <c r="V18" s="596"/>
      <c r="W18" s="5"/>
      <c r="X18" s="521"/>
      <c r="Y18" s="521"/>
      <c r="Z18" s="523"/>
      <c r="AA18" s="522"/>
      <c r="AB18" s="522"/>
      <c r="AI18" s="5"/>
      <c r="AJ18" s="5"/>
      <c r="AK18" s="5"/>
      <c r="AZ18"/>
      <c r="BA18"/>
      <c r="BB18"/>
    </row>
    <row r="19" spans="1:54" s="5" customFormat="1" x14ac:dyDescent="0.35">
      <c r="AC19" s="522"/>
      <c r="AD19" s="522"/>
      <c r="AE19" s="522"/>
      <c r="AF19" s="522"/>
      <c r="AG19" s="522"/>
      <c r="AH19" s="522"/>
      <c r="AI19" s="522"/>
      <c r="AJ19" s="522"/>
      <c r="AK19" s="522"/>
    </row>
    <row r="20" spans="1:54" s="5" customFormat="1" x14ac:dyDescent="0.35">
      <c r="AC20" s="522"/>
      <c r="AD20" s="522"/>
      <c r="AE20" s="522"/>
      <c r="AF20" s="522"/>
      <c r="AG20" s="522"/>
      <c r="AH20" s="522"/>
      <c r="AI20" s="522"/>
      <c r="AJ20" s="522"/>
      <c r="AK20" s="522"/>
    </row>
    <row r="21" spans="1:54" s="5" customFormat="1" x14ac:dyDescent="0.35">
      <c r="AC21" s="522"/>
      <c r="AD21" s="522"/>
      <c r="AE21" s="522"/>
      <c r="AF21" s="522"/>
      <c r="AG21" s="522"/>
      <c r="AH21" s="522"/>
      <c r="AI21" s="522"/>
      <c r="AJ21" s="522"/>
      <c r="AK21" s="522"/>
    </row>
    <row r="22" spans="1:54" ht="59.5" customHeight="1" x14ac:dyDescent="0.35">
      <c r="A22" s="673" t="s">
        <v>13477</v>
      </c>
      <c r="B22" s="673"/>
      <c r="C22" s="673"/>
      <c r="D22" s="673"/>
      <c r="E22" s="673"/>
      <c r="F22" s="673"/>
      <c r="G22" s="673"/>
      <c r="H22" s="673"/>
      <c r="I22" s="673"/>
      <c r="J22" s="673"/>
      <c r="K22" s="673"/>
      <c r="L22" s="673"/>
      <c r="M22" s="673"/>
      <c r="N22" s="673"/>
      <c r="O22" s="673"/>
      <c r="P22" s="673"/>
      <c r="Q22" s="673"/>
      <c r="R22" s="673"/>
      <c r="S22" s="673"/>
      <c r="T22" s="673"/>
      <c r="U22" s="673"/>
      <c r="V22" s="673"/>
      <c r="W22" s="673"/>
      <c r="X22" s="673"/>
      <c r="Y22" s="5"/>
      <c r="Z22" s="5"/>
      <c r="AA22" s="5"/>
    </row>
    <row r="23" spans="1:54" s="51" customFormat="1" ht="28" customHeight="1" x14ac:dyDescent="0.35">
      <c r="A23" s="517" t="s">
        <v>5270</v>
      </c>
      <c r="B23" s="517" t="s">
        <v>13345</v>
      </c>
      <c r="C23" s="517" t="s">
        <v>13483</v>
      </c>
      <c r="D23" s="517" t="s">
        <v>13484</v>
      </c>
      <c r="E23" s="517" t="s">
        <v>13485</v>
      </c>
      <c r="F23" s="517" t="s">
        <v>13486</v>
      </c>
      <c r="G23" s="517" t="s">
        <v>13487</v>
      </c>
      <c r="H23" s="517" t="s">
        <v>13488</v>
      </c>
      <c r="I23" s="517" t="s">
        <v>13489</v>
      </c>
      <c r="J23" s="517" t="s">
        <v>13490</v>
      </c>
      <c r="K23" s="517" t="s">
        <v>13490</v>
      </c>
      <c r="L23" s="517" t="s">
        <v>13490</v>
      </c>
      <c r="M23" s="518"/>
      <c r="N23" s="517" t="s">
        <v>13491</v>
      </c>
      <c r="O23" s="517" t="s">
        <v>13492</v>
      </c>
      <c r="P23" s="517" t="s">
        <v>13493</v>
      </c>
      <c r="Q23" s="517" t="s">
        <v>13494</v>
      </c>
      <c r="R23" s="517" t="s">
        <v>13495</v>
      </c>
      <c r="S23" s="517" t="s">
        <v>13496</v>
      </c>
      <c r="T23" s="517" t="s">
        <v>13497</v>
      </c>
      <c r="U23" s="517" t="s">
        <v>13498</v>
      </c>
      <c r="V23" s="517" t="s">
        <v>13499</v>
      </c>
      <c r="AA23" s="524"/>
      <c r="AB23" s="524"/>
      <c r="AC23" s="524"/>
      <c r="AD23" s="524"/>
      <c r="AE23" s="524"/>
      <c r="AF23" s="524"/>
      <c r="AG23" s="524"/>
      <c r="AH23" s="524"/>
      <c r="AI23" s="524"/>
      <c r="AJ23" s="524"/>
    </row>
    <row r="24" spans="1:54" ht="31.5" x14ac:dyDescent="0.35">
      <c r="A24" s="135" t="s">
        <v>13462</v>
      </c>
      <c r="B24" s="135" t="s">
        <v>20276</v>
      </c>
      <c r="C24" s="135" t="s">
        <v>13478</v>
      </c>
      <c r="D24" s="135" t="s">
        <v>13479</v>
      </c>
      <c r="E24" s="135" t="s">
        <v>13480</v>
      </c>
      <c r="F24" s="135" t="s">
        <v>5365</v>
      </c>
      <c r="G24" s="135" t="s">
        <v>20277</v>
      </c>
      <c r="H24" s="135" t="s">
        <v>20278</v>
      </c>
      <c r="I24" s="135" t="s">
        <v>20279</v>
      </c>
      <c r="J24" s="135" t="s">
        <v>20280</v>
      </c>
      <c r="K24" s="135" t="s">
        <v>20281</v>
      </c>
      <c r="L24" s="135" t="s">
        <v>16645</v>
      </c>
      <c r="M24" s="562"/>
      <c r="N24" s="135" t="s">
        <v>16632</v>
      </c>
      <c r="O24" s="135" t="s">
        <v>5377</v>
      </c>
      <c r="P24" s="135" t="s">
        <v>5379</v>
      </c>
      <c r="Q24" s="135" t="s">
        <v>5381</v>
      </c>
      <c r="R24" s="135" t="s">
        <v>13465</v>
      </c>
      <c r="S24" s="135" t="s">
        <v>13466</v>
      </c>
      <c r="T24" s="520" t="s">
        <v>13481</v>
      </c>
      <c r="U24" s="520" t="s">
        <v>13482</v>
      </c>
      <c r="V24" s="520" t="s">
        <v>1624</v>
      </c>
      <c r="W24" s="5"/>
      <c r="X24" s="5"/>
      <c r="Y24" s="5"/>
      <c r="Z24" s="5"/>
      <c r="AA24" s="522"/>
      <c r="AB24" s="522"/>
      <c r="AK24" s="5"/>
      <c r="BB24"/>
    </row>
    <row r="25" spans="1:54" x14ac:dyDescent="0.35">
      <c r="A25" s="82"/>
      <c r="B25" s="227"/>
      <c r="C25" s="82"/>
      <c r="D25" s="82"/>
      <c r="E25" s="82"/>
      <c r="F25" s="82" t="s">
        <v>20287</v>
      </c>
      <c r="G25" s="515"/>
      <c r="H25" s="515"/>
      <c r="I25" s="82"/>
      <c r="J25" s="515"/>
      <c r="K25" s="515"/>
      <c r="L25" s="82"/>
      <c r="M25" s="5"/>
      <c r="N25" s="82"/>
      <c r="O25" s="124"/>
      <c r="P25" s="124"/>
      <c r="Q25" s="124"/>
      <c r="R25" s="82"/>
      <c r="S25" s="82"/>
      <c r="T25" s="516"/>
      <c r="U25" s="516"/>
      <c r="V25" s="516"/>
      <c r="W25" s="5"/>
      <c r="X25" s="5"/>
      <c r="Y25" s="5"/>
      <c r="Z25" s="5"/>
      <c r="AA25" s="522"/>
      <c r="AB25" s="522"/>
      <c r="AK25" s="5"/>
      <c r="BB25"/>
    </row>
    <row r="26" spans="1:54" x14ac:dyDescent="0.35">
      <c r="A26" s="82"/>
      <c r="B26" s="227"/>
      <c r="C26" s="82"/>
      <c r="D26" s="82"/>
      <c r="E26" s="82"/>
      <c r="F26" s="82"/>
      <c r="G26" s="515"/>
      <c r="H26" s="515"/>
      <c r="I26" s="82"/>
      <c r="J26" s="515"/>
      <c r="K26" s="515"/>
      <c r="L26" s="82"/>
      <c r="M26" s="5"/>
      <c r="N26" s="82"/>
      <c r="O26" s="124"/>
      <c r="P26" s="124"/>
      <c r="Q26" s="124"/>
      <c r="R26" s="82"/>
      <c r="S26" s="82"/>
      <c r="T26" s="516"/>
      <c r="U26" s="516"/>
      <c r="V26" s="82"/>
      <c r="W26" s="5"/>
      <c r="X26" s="5"/>
      <c r="Y26" s="5"/>
      <c r="Z26" s="5"/>
      <c r="AA26" s="522"/>
      <c r="AB26" s="522"/>
      <c r="AK26" s="5"/>
      <c r="BB26"/>
    </row>
    <row r="27" spans="1:54" x14ac:dyDescent="0.35">
      <c r="A27" s="82"/>
      <c r="B27" s="227"/>
      <c r="C27" s="82"/>
      <c r="D27" s="82"/>
      <c r="E27" s="82"/>
      <c r="F27" s="82"/>
      <c r="G27" s="515"/>
      <c r="H27" s="515"/>
      <c r="I27" s="82"/>
      <c r="J27" s="515"/>
      <c r="K27" s="515"/>
      <c r="L27" s="82"/>
      <c r="M27" s="5"/>
      <c r="N27" s="82"/>
      <c r="O27" s="124"/>
      <c r="P27" s="124"/>
      <c r="Q27" s="124"/>
      <c r="R27" s="82"/>
      <c r="S27" s="82"/>
      <c r="T27" s="516"/>
      <c r="U27" s="516"/>
      <c r="V27" s="82"/>
      <c r="W27" s="5"/>
      <c r="X27" s="5"/>
      <c r="Y27" s="5"/>
      <c r="Z27" s="5"/>
      <c r="AA27" s="522"/>
      <c r="AB27" s="522"/>
      <c r="AK27" s="5"/>
      <c r="BB27"/>
    </row>
    <row r="28" spans="1:54" x14ac:dyDescent="0.35">
      <c r="A28" s="82"/>
      <c r="B28" s="227"/>
      <c r="C28" s="82"/>
      <c r="D28" s="82"/>
      <c r="E28" s="82"/>
      <c r="F28" s="82"/>
      <c r="G28" s="515"/>
      <c r="H28" s="515"/>
      <c r="I28" s="82"/>
      <c r="J28" s="515"/>
      <c r="K28" s="515"/>
      <c r="L28" s="82"/>
      <c r="M28" s="5"/>
      <c r="N28" s="82"/>
      <c r="O28" s="124"/>
      <c r="P28" s="124"/>
      <c r="Q28" s="124"/>
      <c r="R28" s="82"/>
      <c r="S28" s="82"/>
      <c r="T28" s="516"/>
      <c r="U28" s="516"/>
      <c r="V28" s="82"/>
      <c r="W28" s="5"/>
      <c r="X28" s="5"/>
      <c r="Y28" s="5"/>
      <c r="Z28" s="5"/>
      <c r="AA28" s="522"/>
      <c r="AB28" s="522"/>
      <c r="AK28" s="5"/>
      <c r="BB28"/>
    </row>
    <row r="29" spans="1:54" x14ac:dyDescent="0.35">
      <c r="A29" s="82"/>
      <c r="B29" s="227"/>
      <c r="C29" s="82"/>
      <c r="D29" s="82"/>
      <c r="E29" s="82"/>
      <c r="F29" s="82"/>
      <c r="G29" s="515"/>
      <c r="H29" s="515"/>
      <c r="I29" s="82"/>
      <c r="J29" s="515"/>
      <c r="K29" s="515"/>
      <c r="L29" s="82"/>
      <c r="M29" s="5"/>
      <c r="N29" s="82"/>
      <c r="O29" s="124"/>
      <c r="P29" s="124"/>
      <c r="Q29" s="124"/>
      <c r="R29" s="82"/>
      <c r="S29" s="82"/>
      <c r="T29" s="516"/>
      <c r="U29" s="516"/>
      <c r="V29" s="82"/>
      <c r="W29" s="5"/>
      <c r="X29" s="5"/>
      <c r="Y29" s="5"/>
      <c r="Z29" s="5"/>
      <c r="AA29" s="522"/>
      <c r="AB29" s="522"/>
      <c r="AK29" s="5"/>
      <c r="BB29"/>
    </row>
    <row r="30" spans="1:54" x14ac:dyDescent="0.35">
      <c r="A30" s="82"/>
      <c r="B30" s="227"/>
      <c r="C30" s="82"/>
      <c r="D30" s="82"/>
      <c r="E30" s="82"/>
      <c r="F30" s="82"/>
      <c r="G30" s="515"/>
      <c r="H30" s="515"/>
      <c r="I30" s="82"/>
      <c r="J30" s="515"/>
      <c r="K30" s="515"/>
      <c r="L30" s="82"/>
      <c r="M30" s="5"/>
      <c r="N30" s="82"/>
      <c r="O30" s="124"/>
      <c r="P30" s="124"/>
      <c r="Q30" s="124"/>
      <c r="R30" s="82"/>
      <c r="S30" s="82"/>
      <c r="T30" s="516"/>
      <c r="U30" s="516"/>
      <c r="V30" s="82"/>
      <c r="W30" s="5"/>
      <c r="X30" s="5"/>
      <c r="Y30" s="5"/>
      <c r="Z30" s="5"/>
      <c r="AA30" s="522"/>
      <c r="AB30" s="522"/>
      <c r="AK30" s="5"/>
      <c r="BB30"/>
    </row>
    <row r="31" spans="1:54" x14ac:dyDescent="0.35">
      <c r="A31" s="82"/>
      <c r="B31" s="227"/>
      <c r="C31" s="82"/>
      <c r="D31" s="82"/>
      <c r="E31" s="82"/>
      <c r="F31" s="82"/>
      <c r="G31" s="515"/>
      <c r="H31" s="515"/>
      <c r="I31" s="82"/>
      <c r="J31" s="515"/>
      <c r="K31" s="515"/>
      <c r="L31" s="82"/>
      <c r="M31" s="5"/>
      <c r="N31" s="82"/>
      <c r="O31" s="124"/>
      <c r="P31" s="124"/>
      <c r="Q31" s="124"/>
      <c r="R31" s="82"/>
      <c r="S31" s="82"/>
      <c r="T31" s="516"/>
      <c r="U31" s="516"/>
      <c r="V31" s="82"/>
      <c r="W31" s="5"/>
      <c r="X31" s="5"/>
      <c r="Y31" s="5"/>
      <c r="Z31" s="5"/>
      <c r="AA31" s="522"/>
      <c r="AB31" s="522"/>
      <c r="AK31" s="5"/>
      <c r="BB31"/>
    </row>
    <row r="32" spans="1:54" x14ac:dyDescent="0.35">
      <c r="A32" s="82"/>
      <c r="B32" s="227"/>
      <c r="C32" s="82"/>
      <c r="D32" s="82"/>
      <c r="E32" s="82"/>
      <c r="F32" s="82"/>
      <c r="G32" s="515"/>
      <c r="H32" s="515"/>
      <c r="I32" s="82"/>
      <c r="J32" s="515"/>
      <c r="K32" s="515"/>
      <c r="L32" s="82"/>
      <c r="M32" s="5"/>
      <c r="N32" s="82"/>
      <c r="O32" s="124"/>
      <c r="P32" s="124"/>
      <c r="Q32" s="124"/>
      <c r="R32" s="82"/>
      <c r="S32" s="82"/>
      <c r="T32" s="516"/>
      <c r="U32" s="516"/>
      <c r="V32" s="82"/>
      <c r="W32" s="5"/>
      <c r="X32" s="5"/>
      <c r="Y32" s="5"/>
      <c r="Z32" s="5"/>
      <c r="AA32" s="522"/>
      <c r="AB32" s="522"/>
      <c r="AK32" s="5"/>
      <c r="BB32"/>
    </row>
    <row r="33" spans="1:54" x14ac:dyDescent="0.35">
      <c r="A33" s="82"/>
      <c r="B33" s="227"/>
      <c r="C33" s="82"/>
      <c r="D33" s="82"/>
      <c r="E33" s="82"/>
      <c r="F33" s="82"/>
      <c r="G33" s="515"/>
      <c r="H33" s="515"/>
      <c r="I33" s="82"/>
      <c r="J33" s="515"/>
      <c r="K33" s="515"/>
      <c r="L33" s="82"/>
      <c r="M33" s="5"/>
      <c r="N33" s="82"/>
      <c r="O33" s="124"/>
      <c r="P33" s="124"/>
      <c r="Q33" s="124"/>
      <c r="R33" s="82"/>
      <c r="S33" s="82"/>
      <c r="T33" s="516"/>
      <c r="U33" s="516"/>
      <c r="V33" s="82"/>
      <c r="W33" s="5"/>
      <c r="X33" s="5"/>
      <c r="Y33" s="5"/>
      <c r="Z33" s="5"/>
      <c r="AA33" s="522"/>
      <c r="AB33" s="522"/>
      <c r="AK33" s="5"/>
      <c r="BB33"/>
    </row>
    <row r="34" spans="1:54" x14ac:dyDescent="0.35">
      <c r="A34" s="82"/>
      <c r="B34" s="227"/>
      <c r="C34" s="82"/>
      <c r="D34" s="82"/>
      <c r="E34" s="82"/>
      <c r="F34" s="82"/>
      <c r="G34" s="515"/>
      <c r="H34" s="515"/>
      <c r="I34" s="82"/>
      <c r="J34" s="515"/>
      <c r="K34" s="515"/>
      <c r="L34" s="82"/>
      <c r="M34" s="5"/>
      <c r="N34" s="82"/>
      <c r="O34" s="124"/>
      <c r="P34" s="124"/>
      <c r="Q34" s="124"/>
      <c r="R34" s="82"/>
      <c r="S34" s="82"/>
      <c r="T34" s="516"/>
      <c r="U34" s="516"/>
      <c r="V34" s="82"/>
      <c r="W34" s="5"/>
      <c r="X34" s="5"/>
      <c r="Y34" s="5"/>
      <c r="Z34" s="5"/>
      <c r="AA34" s="522"/>
      <c r="AB34" s="522"/>
      <c r="AK34" s="5"/>
      <c r="BB34"/>
    </row>
    <row r="35" spans="1:54" x14ac:dyDescent="0.35">
      <c r="A35" s="82"/>
      <c r="B35" s="227"/>
      <c r="C35" s="82"/>
      <c r="D35" s="82"/>
      <c r="E35" s="82"/>
      <c r="F35" s="82"/>
      <c r="G35" s="515"/>
      <c r="H35" s="515"/>
      <c r="I35" s="82"/>
      <c r="J35" s="515"/>
      <c r="K35" s="515"/>
      <c r="L35" s="82"/>
      <c r="M35" s="5"/>
      <c r="N35" s="82"/>
      <c r="O35" s="124"/>
      <c r="P35" s="124"/>
      <c r="Q35" s="124"/>
      <c r="R35" s="82"/>
      <c r="S35" s="82"/>
      <c r="T35" s="516"/>
      <c r="U35" s="516"/>
      <c r="V35" s="82"/>
      <c r="W35" s="5"/>
      <c r="X35" s="5"/>
      <c r="Y35" s="5"/>
      <c r="Z35" s="5"/>
      <c r="AA35" s="522"/>
      <c r="AB35" s="522"/>
      <c r="AK35" s="5"/>
      <c r="BB35"/>
    </row>
    <row r="36" spans="1:54" x14ac:dyDescent="0.35">
      <c r="A36" s="82"/>
      <c r="B36" s="227"/>
      <c r="C36" s="82"/>
      <c r="D36" s="82"/>
      <c r="E36" s="82"/>
      <c r="F36" s="82"/>
      <c r="G36" s="515"/>
      <c r="H36" s="515"/>
      <c r="I36" s="82"/>
      <c r="J36" s="515"/>
      <c r="K36" s="515"/>
      <c r="L36" s="82"/>
      <c r="M36" s="5"/>
      <c r="N36" s="82"/>
      <c r="O36" s="124"/>
      <c r="P36" s="124"/>
      <c r="Q36" s="124"/>
      <c r="R36" s="82"/>
      <c r="S36" s="82"/>
      <c r="T36" s="516"/>
      <c r="U36" s="516"/>
      <c r="V36" s="82"/>
      <c r="W36" s="5"/>
      <c r="X36" s="5"/>
      <c r="Y36" s="5"/>
      <c r="Z36" s="5"/>
      <c r="AA36" s="522"/>
      <c r="AB36" s="522"/>
      <c r="AK36" s="5"/>
      <c r="BB36"/>
    </row>
    <row r="37" spans="1:54" x14ac:dyDescent="0.35">
      <c r="A37" s="82"/>
      <c r="B37" s="227"/>
      <c r="C37" s="82"/>
      <c r="D37" s="82"/>
      <c r="E37" s="82"/>
      <c r="F37" s="82"/>
      <c r="G37" s="515"/>
      <c r="H37" s="515"/>
      <c r="I37" s="82"/>
      <c r="J37" s="515"/>
      <c r="K37" s="515"/>
      <c r="L37" s="82"/>
      <c r="M37" s="5"/>
      <c r="N37" s="82"/>
      <c r="O37" s="124"/>
      <c r="P37" s="124"/>
      <c r="Q37" s="124"/>
      <c r="R37" s="82"/>
      <c r="S37" s="82"/>
      <c r="T37" s="516"/>
      <c r="U37" s="516"/>
      <c r="V37" s="82"/>
      <c r="W37" s="5"/>
      <c r="X37" s="5"/>
      <c r="Y37" s="5"/>
      <c r="Z37" s="5"/>
      <c r="AA37" s="522"/>
      <c r="AB37" s="522"/>
      <c r="AK37" s="5"/>
      <c r="BB37"/>
    </row>
    <row r="38" spans="1:54" x14ac:dyDescent="0.35">
      <c r="A38" s="82"/>
      <c r="B38" s="227"/>
      <c r="C38" s="82"/>
      <c r="D38" s="82"/>
      <c r="E38" s="82"/>
      <c r="F38" s="82"/>
      <c r="G38" s="515"/>
      <c r="H38" s="515"/>
      <c r="I38" s="82"/>
      <c r="J38" s="515"/>
      <c r="K38" s="515"/>
      <c r="L38" s="82"/>
      <c r="M38" s="5"/>
      <c r="N38" s="82"/>
      <c r="O38" s="124"/>
      <c r="P38" s="124"/>
      <c r="Q38" s="124"/>
      <c r="R38" s="82"/>
      <c r="S38" s="82"/>
      <c r="T38" s="516"/>
      <c r="U38" s="516"/>
      <c r="V38" s="82"/>
      <c r="W38" s="5"/>
      <c r="X38" s="5"/>
      <c r="Y38" s="5"/>
      <c r="Z38" s="5"/>
      <c r="AA38" s="522"/>
      <c r="AB38" s="522"/>
      <c r="AK38" s="5"/>
      <c r="BB38"/>
    </row>
    <row r="39" spans="1:54" x14ac:dyDescent="0.35">
      <c r="A39" s="82"/>
      <c r="B39" s="227"/>
      <c r="C39" s="82"/>
      <c r="D39" s="82"/>
      <c r="E39" s="82"/>
      <c r="F39" s="82"/>
      <c r="G39" s="515"/>
      <c r="H39" s="515"/>
      <c r="I39" s="82"/>
      <c r="J39" s="515"/>
      <c r="K39" s="515"/>
      <c r="L39" s="82"/>
      <c r="M39" s="5"/>
      <c r="N39" s="82"/>
      <c r="O39" s="124"/>
      <c r="P39" s="124"/>
      <c r="Q39" s="124"/>
      <c r="R39" s="82"/>
      <c r="S39" s="82"/>
      <c r="T39" s="516"/>
      <c r="U39" s="516"/>
      <c r="V39" s="82"/>
      <c r="W39" s="5"/>
      <c r="X39" s="5"/>
      <c r="Y39" s="5"/>
      <c r="Z39" s="5"/>
      <c r="AA39" s="522"/>
      <c r="AB39" s="522"/>
      <c r="AK39" s="5"/>
      <c r="BB39"/>
    </row>
    <row r="40" spans="1:54" x14ac:dyDescent="0.35">
      <c r="A40" s="82"/>
      <c r="B40" s="227"/>
      <c r="C40" s="82"/>
      <c r="D40" s="82"/>
      <c r="E40" s="82"/>
      <c r="F40" s="82"/>
      <c r="G40" s="515"/>
      <c r="H40" s="515"/>
      <c r="I40" s="82"/>
      <c r="J40" s="515"/>
      <c r="K40" s="515"/>
      <c r="L40" s="82"/>
      <c r="M40" s="5"/>
      <c r="N40" s="82"/>
      <c r="O40" s="124"/>
      <c r="P40" s="124"/>
      <c r="Q40" s="124"/>
      <c r="R40" s="82"/>
      <c r="S40" s="82"/>
      <c r="T40" s="516"/>
      <c r="U40" s="516"/>
      <c r="V40" s="82"/>
      <c r="W40" s="5"/>
      <c r="X40" s="5"/>
      <c r="Y40" s="5"/>
      <c r="Z40" s="5"/>
      <c r="AA40" s="522"/>
      <c r="AB40" s="522"/>
      <c r="AK40" s="5"/>
      <c r="BB40"/>
    </row>
    <row r="41" spans="1:54" x14ac:dyDescent="0.35">
      <c r="A41" s="82"/>
      <c r="B41" s="227"/>
      <c r="C41" s="82"/>
      <c r="D41" s="82"/>
      <c r="E41" s="82"/>
      <c r="F41" s="82"/>
      <c r="G41" s="515"/>
      <c r="H41" s="515"/>
      <c r="I41" s="82"/>
      <c r="J41" s="515"/>
      <c r="K41" s="515"/>
      <c r="L41" s="82"/>
      <c r="M41" s="5"/>
      <c r="N41" s="82"/>
      <c r="O41" s="124"/>
      <c r="P41" s="124"/>
      <c r="Q41" s="124"/>
      <c r="R41" s="82"/>
      <c r="S41" s="82"/>
      <c r="T41" s="516"/>
      <c r="U41" s="516"/>
      <c r="V41" s="82"/>
      <c r="W41" s="5"/>
      <c r="X41" s="5"/>
      <c r="Y41" s="5"/>
      <c r="Z41" s="5"/>
      <c r="AA41" s="522"/>
      <c r="AB41" s="522"/>
      <c r="AK41" s="5"/>
      <c r="BB41"/>
    </row>
    <row r="42" spans="1:54" x14ac:dyDescent="0.35">
      <c r="A42" s="82"/>
      <c r="B42" s="227"/>
      <c r="C42" s="82"/>
      <c r="D42" s="82"/>
      <c r="E42" s="82"/>
      <c r="F42" s="82"/>
      <c r="G42" s="515"/>
      <c r="H42" s="515"/>
      <c r="I42" s="82"/>
      <c r="J42" s="515"/>
      <c r="K42" s="515"/>
      <c r="L42" s="82"/>
      <c r="M42" s="5"/>
      <c r="N42" s="82"/>
      <c r="O42" s="124"/>
      <c r="P42" s="124"/>
      <c r="Q42" s="124"/>
      <c r="R42" s="82"/>
      <c r="S42" s="82"/>
      <c r="T42" s="516"/>
      <c r="U42" s="516"/>
      <c r="V42" s="82"/>
      <c r="W42" s="5"/>
      <c r="X42" s="5"/>
      <c r="Y42" s="5"/>
      <c r="Z42" s="5"/>
      <c r="AA42" s="522"/>
      <c r="AB42" s="522"/>
      <c r="AK42" s="5"/>
      <c r="BB42"/>
    </row>
    <row r="43" spans="1:54" x14ac:dyDescent="0.35">
      <c r="A43" s="82"/>
      <c r="B43" s="227"/>
      <c r="C43" s="82"/>
      <c r="D43" s="82"/>
      <c r="E43" s="82"/>
      <c r="F43" s="82"/>
      <c r="G43" s="515"/>
      <c r="H43" s="515"/>
      <c r="I43" s="82"/>
      <c r="J43" s="515"/>
      <c r="K43" s="515"/>
      <c r="L43" s="82"/>
      <c r="M43" s="5"/>
      <c r="N43" s="82"/>
      <c r="O43" s="124"/>
      <c r="P43" s="124"/>
      <c r="Q43" s="124"/>
      <c r="R43" s="82"/>
      <c r="S43" s="82"/>
      <c r="T43" s="516"/>
      <c r="U43" s="516"/>
      <c r="V43" s="82"/>
      <c r="W43" s="5"/>
      <c r="X43" s="5"/>
      <c r="Y43" s="5"/>
      <c r="Z43" s="5"/>
      <c r="AA43" s="522"/>
      <c r="AB43" s="522"/>
      <c r="AK43" s="5"/>
      <c r="BB43"/>
    </row>
    <row r="44" spans="1:54" x14ac:dyDescent="0.35">
      <c r="A44" s="82"/>
      <c r="B44" s="227"/>
      <c r="C44" s="82"/>
      <c r="D44" s="82"/>
      <c r="E44" s="82"/>
      <c r="F44" s="82"/>
      <c r="G44" s="515"/>
      <c r="H44" s="515"/>
      <c r="I44" s="82"/>
      <c r="J44" s="515"/>
      <c r="K44" s="515"/>
      <c r="L44" s="82"/>
      <c r="M44" s="5"/>
      <c r="N44" s="82"/>
      <c r="O44" s="124"/>
      <c r="P44" s="124"/>
      <c r="Q44" s="124"/>
      <c r="R44" s="82"/>
      <c r="S44" s="82"/>
      <c r="T44" s="516"/>
      <c r="U44" s="516"/>
      <c r="V44" s="82"/>
      <c r="W44" s="5"/>
      <c r="X44" s="5"/>
      <c r="Y44" s="5"/>
      <c r="Z44" s="5"/>
      <c r="AA44" s="522"/>
      <c r="AB44" s="522"/>
      <c r="AK44" s="5"/>
      <c r="BB44"/>
    </row>
    <row r="45" spans="1:54" x14ac:dyDescent="0.35">
      <c r="A45" s="82"/>
      <c r="B45" s="227"/>
      <c r="C45" s="82"/>
      <c r="D45" s="82"/>
      <c r="E45" s="82"/>
      <c r="F45" s="82"/>
      <c r="G45" s="515"/>
      <c r="H45" s="515"/>
      <c r="I45" s="82"/>
      <c r="J45" s="515"/>
      <c r="K45" s="515"/>
      <c r="L45" s="82"/>
      <c r="M45" s="5"/>
      <c r="N45" s="82"/>
      <c r="O45" s="124"/>
      <c r="P45" s="124"/>
      <c r="Q45" s="124"/>
      <c r="R45" s="82"/>
      <c r="S45" s="82"/>
      <c r="T45" s="516"/>
      <c r="U45" s="516"/>
      <c r="V45" s="82"/>
      <c r="W45" s="5"/>
      <c r="X45" s="5"/>
      <c r="Y45" s="5"/>
      <c r="Z45" s="5"/>
      <c r="AA45" s="522"/>
      <c r="AB45" s="522"/>
      <c r="AK45" s="5"/>
      <c r="BB45"/>
    </row>
    <row r="46" spans="1:54" x14ac:dyDescent="0.35">
      <c r="A46" s="82"/>
      <c r="B46" s="227"/>
      <c r="C46" s="82"/>
      <c r="D46" s="82"/>
      <c r="E46" s="82"/>
      <c r="F46" s="82"/>
      <c r="G46" s="515"/>
      <c r="H46" s="515"/>
      <c r="I46" s="82"/>
      <c r="J46" s="515"/>
      <c r="K46" s="515"/>
      <c r="L46" s="82"/>
      <c r="M46" s="5"/>
      <c r="N46" s="82"/>
      <c r="O46" s="124"/>
      <c r="P46" s="124"/>
      <c r="Q46" s="124"/>
      <c r="R46" s="82"/>
      <c r="S46" s="82"/>
      <c r="T46" s="516"/>
      <c r="U46" s="516"/>
      <c r="V46" s="82"/>
      <c r="W46" s="5"/>
      <c r="X46" s="5"/>
      <c r="Y46" s="5"/>
      <c r="Z46" s="5"/>
      <c r="AA46" s="522"/>
      <c r="AB46" s="522"/>
      <c r="AK46" s="5"/>
      <c r="BB46"/>
    </row>
    <row r="47" spans="1:54" x14ac:dyDescent="0.35">
      <c r="A47" s="82"/>
      <c r="B47" s="227"/>
      <c r="C47" s="82"/>
      <c r="D47" s="82"/>
      <c r="E47" s="82"/>
      <c r="F47" s="82"/>
      <c r="G47" s="515"/>
      <c r="H47" s="515"/>
      <c r="I47" s="82"/>
      <c r="J47" s="515"/>
      <c r="K47" s="515"/>
      <c r="L47" s="82"/>
      <c r="M47" s="5"/>
      <c r="N47" s="82"/>
      <c r="O47" s="124"/>
      <c r="P47" s="124"/>
      <c r="Q47" s="124"/>
      <c r="R47" s="82"/>
      <c r="S47" s="82"/>
      <c r="T47" s="516"/>
      <c r="U47" s="516"/>
      <c r="V47" s="82"/>
      <c r="W47" s="5"/>
      <c r="X47" s="5"/>
      <c r="Y47" s="5"/>
      <c r="Z47" s="5"/>
      <c r="AA47" s="522"/>
      <c r="AB47" s="522"/>
      <c r="AK47" s="5"/>
      <c r="BB47"/>
    </row>
    <row r="48" spans="1:54" x14ac:dyDescent="0.35">
      <c r="A48" s="82"/>
      <c r="B48" s="227"/>
      <c r="C48" s="82"/>
      <c r="D48" s="82"/>
      <c r="E48" s="82"/>
      <c r="F48" s="82"/>
      <c r="G48" s="515"/>
      <c r="H48" s="515"/>
      <c r="I48" s="82"/>
      <c r="J48" s="515"/>
      <c r="K48" s="515"/>
      <c r="L48" s="82"/>
      <c r="M48" s="5"/>
      <c r="N48" s="82"/>
      <c r="O48" s="124"/>
      <c r="P48" s="124"/>
      <c r="Q48" s="124"/>
      <c r="R48" s="82"/>
      <c r="S48" s="82"/>
      <c r="T48" s="516"/>
      <c r="U48" s="516"/>
      <c r="V48" s="82"/>
      <c r="W48" s="5"/>
      <c r="X48" s="5"/>
      <c r="Y48" s="5"/>
      <c r="Z48" s="5"/>
      <c r="AA48" s="522"/>
      <c r="AB48" s="522"/>
      <c r="AK48" s="5"/>
      <c r="BB48"/>
    </row>
    <row r="49" spans="1:54" x14ac:dyDescent="0.35">
      <c r="A49" s="82"/>
      <c r="B49" s="227"/>
      <c r="C49" s="82"/>
      <c r="D49" s="82"/>
      <c r="E49" s="82"/>
      <c r="F49" s="82"/>
      <c r="G49" s="515"/>
      <c r="H49" s="515"/>
      <c r="I49" s="82"/>
      <c r="J49" s="515"/>
      <c r="K49" s="515"/>
      <c r="L49" s="82"/>
      <c r="M49" s="5"/>
      <c r="N49" s="82"/>
      <c r="O49" s="124"/>
      <c r="P49" s="124"/>
      <c r="Q49" s="124"/>
      <c r="R49" s="82"/>
      <c r="S49" s="82"/>
      <c r="T49" s="516"/>
      <c r="U49" s="516"/>
      <c r="V49" s="82"/>
      <c r="W49" s="5"/>
      <c r="X49" s="5"/>
      <c r="Y49" s="5"/>
      <c r="Z49" s="5"/>
      <c r="AA49" s="522"/>
      <c r="AB49" s="522"/>
      <c r="AK49" s="5"/>
      <c r="BB49"/>
    </row>
    <row r="50" spans="1:54" x14ac:dyDescent="0.35">
      <c r="A50" s="82"/>
      <c r="B50" s="227"/>
      <c r="C50" s="82"/>
      <c r="D50" s="82"/>
      <c r="E50" s="82"/>
      <c r="F50" s="82"/>
      <c r="G50" s="515"/>
      <c r="H50" s="515"/>
      <c r="I50" s="82"/>
      <c r="J50" s="515"/>
      <c r="K50" s="515"/>
      <c r="L50" s="82"/>
      <c r="M50" s="5"/>
      <c r="N50" s="82"/>
      <c r="O50" s="124"/>
      <c r="P50" s="124"/>
      <c r="Q50" s="124"/>
      <c r="R50" s="82"/>
      <c r="S50" s="82"/>
      <c r="T50" s="516"/>
      <c r="U50" s="516"/>
      <c r="V50" s="82"/>
      <c r="W50" s="5"/>
      <c r="X50" s="5"/>
      <c r="Y50" s="5"/>
      <c r="Z50" s="5"/>
      <c r="AA50" s="522"/>
      <c r="AB50" s="522"/>
      <c r="AK50" s="5"/>
      <c r="BB50"/>
    </row>
    <row r="51" spans="1:54" x14ac:dyDescent="0.35">
      <c r="A51" s="82"/>
      <c r="B51" s="227"/>
      <c r="C51" s="82"/>
      <c r="D51" s="82"/>
      <c r="E51" s="82"/>
      <c r="F51" s="82"/>
      <c r="G51" s="515"/>
      <c r="H51" s="515"/>
      <c r="I51" s="82"/>
      <c r="J51" s="515"/>
      <c r="K51" s="515"/>
      <c r="L51" s="82"/>
      <c r="M51" s="5"/>
      <c r="N51" s="82"/>
      <c r="O51" s="124"/>
      <c r="P51" s="124"/>
      <c r="Q51" s="124"/>
      <c r="R51" s="82"/>
      <c r="S51" s="82"/>
      <c r="T51" s="516"/>
      <c r="U51" s="516"/>
      <c r="V51" s="82"/>
      <c r="W51" s="5"/>
      <c r="X51" s="5"/>
      <c r="Y51" s="5"/>
      <c r="Z51" s="5"/>
      <c r="AA51" s="522"/>
      <c r="AB51" s="522"/>
      <c r="AK51" s="5"/>
      <c r="BB51"/>
    </row>
    <row r="52" spans="1:54" x14ac:dyDescent="0.35">
      <c r="A52" s="82"/>
      <c r="B52" s="227"/>
      <c r="C52" s="82"/>
      <c r="D52" s="82"/>
      <c r="E52" s="82"/>
      <c r="F52" s="82"/>
      <c r="G52" s="515"/>
      <c r="H52" s="515"/>
      <c r="I52" s="82"/>
      <c r="J52" s="515"/>
      <c r="K52" s="515"/>
      <c r="L52" s="82"/>
      <c r="M52" s="5"/>
      <c r="N52" s="82"/>
      <c r="O52" s="124"/>
      <c r="P52" s="124"/>
      <c r="Q52" s="124"/>
      <c r="R52" s="82"/>
      <c r="S52" s="82"/>
      <c r="T52" s="516"/>
      <c r="U52" s="516"/>
      <c r="V52" s="82"/>
      <c r="W52" s="5"/>
      <c r="X52" s="5"/>
      <c r="Y52" s="5"/>
      <c r="Z52" s="5"/>
      <c r="AA52" s="522"/>
      <c r="AB52" s="522"/>
      <c r="AK52" s="5"/>
      <c r="BB52"/>
    </row>
    <row r="53" spans="1:54" x14ac:dyDescent="0.35">
      <c r="A53" s="82"/>
      <c r="B53" s="227"/>
      <c r="C53" s="82"/>
      <c r="D53" s="82"/>
      <c r="E53" s="82"/>
      <c r="F53" s="82"/>
      <c r="G53" s="515"/>
      <c r="H53" s="515"/>
      <c r="I53" s="82"/>
      <c r="J53" s="515"/>
      <c r="K53" s="515"/>
      <c r="L53" s="82"/>
      <c r="M53" s="5"/>
      <c r="N53" s="82"/>
      <c r="O53" s="124"/>
      <c r="P53" s="124"/>
      <c r="Q53" s="124"/>
      <c r="R53" s="82"/>
      <c r="S53" s="82"/>
      <c r="T53" s="516"/>
      <c r="U53" s="516"/>
      <c r="V53" s="82"/>
      <c r="W53" s="5"/>
      <c r="X53" s="5"/>
      <c r="Y53" s="5"/>
      <c r="Z53" s="5"/>
      <c r="AA53" s="522"/>
      <c r="AB53" s="522"/>
      <c r="AK53" s="5"/>
      <c r="BB53"/>
    </row>
    <row r="54" spans="1:54" x14ac:dyDescent="0.35">
      <c r="A54" s="82"/>
      <c r="B54" s="227"/>
      <c r="C54" s="82"/>
      <c r="D54" s="82"/>
      <c r="E54" s="82"/>
      <c r="F54" s="82"/>
      <c r="G54" s="515"/>
      <c r="H54" s="515"/>
      <c r="I54" s="82"/>
      <c r="J54" s="515"/>
      <c r="K54" s="515"/>
      <c r="L54" s="82"/>
      <c r="M54" s="5"/>
      <c r="N54" s="82"/>
      <c r="O54" s="124"/>
      <c r="P54" s="124"/>
      <c r="Q54" s="124"/>
      <c r="R54" s="82"/>
      <c r="S54" s="82"/>
      <c r="T54" s="516"/>
      <c r="U54" s="516"/>
      <c r="V54" s="82"/>
      <c r="W54" s="5"/>
      <c r="X54" s="5"/>
      <c r="Y54" s="5"/>
      <c r="Z54" s="5"/>
      <c r="AA54" s="522"/>
      <c r="AB54" s="522"/>
      <c r="AK54" s="5"/>
      <c r="BB54"/>
    </row>
    <row r="55" spans="1:54" x14ac:dyDescent="0.35">
      <c r="A55" s="82"/>
      <c r="B55" s="227"/>
      <c r="C55" s="82"/>
      <c r="D55" s="82"/>
      <c r="E55" s="82"/>
      <c r="F55" s="82"/>
      <c r="G55" s="515"/>
      <c r="H55" s="515"/>
      <c r="I55" s="82"/>
      <c r="J55" s="515"/>
      <c r="K55" s="515"/>
      <c r="L55" s="82"/>
      <c r="M55" s="5"/>
      <c r="N55" s="82"/>
      <c r="O55" s="124"/>
      <c r="P55" s="124"/>
      <c r="Q55" s="124"/>
      <c r="R55" s="82"/>
      <c r="S55" s="82"/>
      <c r="T55" s="516"/>
      <c r="U55" s="516"/>
      <c r="V55" s="82"/>
      <c r="W55" s="5"/>
      <c r="X55" s="5"/>
      <c r="Y55" s="5"/>
      <c r="Z55" s="5"/>
      <c r="AA55" s="522"/>
      <c r="AB55" s="522"/>
      <c r="AK55" s="5"/>
      <c r="BB55"/>
    </row>
    <row r="56" spans="1:54" x14ac:dyDescent="0.35">
      <c r="A56" s="82"/>
      <c r="B56" s="227"/>
      <c r="C56" s="82"/>
      <c r="D56" s="82"/>
      <c r="E56" s="82"/>
      <c r="F56" s="82"/>
      <c r="G56" s="515"/>
      <c r="H56" s="515"/>
      <c r="I56" s="82"/>
      <c r="J56" s="515"/>
      <c r="K56" s="515"/>
      <c r="L56" s="82"/>
      <c r="M56" s="5"/>
      <c r="N56" s="82"/>
      <c r="O56" s="124"/>
      <c r="P56" s="124"/>
      <c r="Q56" s="124"/>
      <c r="R56" s="82"/>
      <c r="S56" s="82"/>
      <c r="T56" s="516"/>
      <c r="U56" s="516"/>
      <c r="V56" s="82"/>
      <c r="W56" s="5"/>
      <c r="X56" s="5"/>
      <c r="Y56" s="5"/>
      <c r="Z56" s="5"/>
      <c r="AA56" s="522"/>
      <c r="AB56" s="522"/>
      <c r="AK56" s="5"/>
      <c r="BB56"/>
    </row>
    <row r="57" spans="1:54" x14ac:dyDescent="0.35">
      <c r="A57" s="82"/>
      <c r="B57" s="227"/>
      <c r="C57" s="82"/>
      <c r="D57" s="82"/>
      <c r="E57" s="82"/>
      <c r="F57" s="82"/>
      <c r="G57" s="515"/>
      <c r="H57" s="515"/>
      <c r="I57" s="82"/>
      <c r="J57" s="515"/>
      <c r="K57" s="515"/>
      <c r="L57" s="82"/>
      <c r="M57" s="5"/>
      <c r="N57" s="82"/>
      <c r="O57" s="124"/>
      <c r="P57" s="124"/>
      <c r="Q57" s="124"/>
      <c r="R57" s="82"/>
      <c r="S57" s="82"/>
      <c r="T57" s="516"/>
      <c r="U57" s="516"/>
      <c r="V57" s="82"/>
      <c r="W57" s="5"/>
      <c r="X57" s="5"/>
      <c r="Y57" s="5"/>
      <c r="Z57" s="5"/>
      <c r="AA57" s="522"/>
      <c r="AB57" s="522"/>
      <c r="AK57" s="5"/>
      <c r="BB57"/>
    </row>
    <row r="58" spans="1:54" x14ac:dyDescent="0.35">
      <c r="A58" s="82"/>
      <c r="B58" s="227"/>
      <c r="C58" s="82"/>
      <c r="D58" s="82"/>
      <c r="E58" s="82"/>
      <c r="F58" s="82"/>
      <c r="G58" s="515"/>
      <c r="H58" s="515"/>
      <c r="I58" s="82"/>
      <c r="J58" s="515"/>
      <c r="K58" s="515"/>
      <c r="L58" s="82"/>
      <c r="M58" s="5"/>
      <c r="N58" s="82"/>
      <c r="O58" s="124"/>
      <c r="P58" s="124"/>
      <c r="Q58" s="124"/>
      <c r="R58" s="82"/>
      <c r="S58" s="82"/>
      <c r="T58" s="516"/>
      <c r="U58" s="516"/>
      <c r="V58" s="82"/>
      <c r="W58" s="5"/>
      <c r="X58" s="5"/>
      <c r="Y58" s="5"/>
      <c r="Z58" s="5"/>
      <c r="AA58" s="522"/>
      <c r="AB58" s="522"/>
      <c r="AK58" s="5"/>
      <c r="BB58"/>
    </row>
    <row r="59" spans="1:54" x14ac:dyDescent="0.35">
      <c r="A59" s="82"/>
      <c r="B59" s="227"/>
      <c r="C59" s="82"/>
      <c r="D59" s="82"/>
      <c r="E59" s="82"/>
      <c r="F59" s="82"/>
      <c r="G59" s="515"/>
      <c r="H59" s="515"/>
      <c r="I59" s="82"/>
      <c r="J59" s="515"/>
      <c r="K59" s="515"/>
      <c r="L59" s="82"/>
      <c r="M59" s="5"/>
      <c r="N59" s="82"/>
      <c r="O59" s="124"/>
      <c r="P59" s="124"/>
      <c r="Q59" s="124"/>
      <c r="R59" s="82"/>
      <c r="S59" s="82"/>
      <c r="T59" s="516"/>
      <c r="U59" s="516"/>
      <c r="V59" s="82"/>
      <c r="W59" s="5"/>
      <c r="X59" s="5"/>
      <c r="Y59" s="5"/>
      <c r="Z59" s="5"/>
      <c r="AA59" s="522"/>
      <c r="AB59" s="522"/>
      <c r="AK59" s="5"/>
      <c r="BB59"/>
    </row>
    <row r="60" spans="1:54" x14ac:dyDescent="0.35">
      <c r="A60" s="82"/>
      <c r="B60" s="227"/>
      <c r="C60" s="82"/>
      <c r="D60" s="82"/>
      <c r="E60" s="82"/>
      <c r="F60" s="82"/>
      <c r="G60" s="515"/>
      <c r="H60" s="515"/>
      <c r="I60" s="82"/>
      <c r="J60" s="515"/>
      <c r="K60" s="515"/>
      <c r="L60" s="82"/>
      <c r="M60" s="5"/>
      <c r="N60" s="82"/>
      <c r="O60" s="124"/>
      <c r="P60" s="124"/>
      <c r="Q60" s="124"/>
      <c r="R60" s="82"/>
      <c r="S60" s="82"/>
      <c r="T60" s="516"/>
      <c r="U60" s="516"/>
      <c r="V60" s="82"/>
      <c r="W60" s="5"/>
      <c r="X60" s="5"/>
      <c r="Y60" s="5"/>
      <c r="Z60" s="5"/>
      <c r="AA60" s="522"/>
      <c r="AB60" s="522"/>
      <c r="AK60" s="5"/>
      <c r="BB60"/>
    </row>
    <row r="61" spans="1:54" x14ac:dyDescent="0.35">
      <c r="A61" s="82"/>
      <c r="B61" s="227"/>
      <c r="C61" s="82"/>
      <c r="D61" s="82"/>
      <c r="E61" s="82"/>
      <c r="F61" s="82"/>
      <c r="G61" s="515"/>
      <c r="H61" s="515"/>
      <c r="I61" s="82"/>
      <c r="J61" s="515"/>
      <c r="K61" s="515"/>
      <c r="L61" s="82"/>
      <c r="M61" s="5"/>
      <c r="N61" s="82"/>
      <c r="O61" s="124"/>
      <c r="P61" s="124"/>
      <c r="Q61" s="124"/>
      <c r="R61" s="82"/>
      <c r="S61" s="82"/>
      <c r="T61" s="516"/>
      <c r="U61" s="516"/>
      <c r="V61" s="82"/>
      <c r="W61" s="5"/>
      <c r="X61" s="5"/>
      <c r="Y61" s="5"/>
      <c r="Z61" s="5"/>
      <c r="AA61" s="522"/>
      <c r="AB61" s="522"/>
      <c r="AK61" s="5"/>
      <c r="BB61"/>
    </row>
    <row r="62" spans="1:54" x14ac:dyDescent="0.35">
      <c r="A62" s="82"/>
      <c r="B62" s="227"/>
      <c r="C62" s="82"/>
      <c r="D62" s="82"/>
      <c r="E62" s="82"/>
      <c r="F62" s="82"/>
      <c r="G62" s="515"/>
      <c r="H62" s="515"/>
      <c r="I62" s="82"/>
      <c r="J62" s="515"/>
      <c r="K62" s="515"/>
      <c r="L62" s="82"/>
      <c r="M62" s="5"/>
      <c r="N62" s="82"/>
      <c r="O62" s="124"/>
      <c r="P62" s="124"/>
      <c r="Q62" s="124"/>
      <c r="R62" s="82"/>
      <c r="S62" s="82"/>
      <c r="T62" s="516"/>
      <c r="U62" s="516"/>
      <c r="V62" s="82"/>
      <c r="W62" s="5"/>
      <c r="X62" s="5"/>
      <c r="Y62" s="5"/>
      <c r="Z62" s="5"/>
      <c r="AA62" s="522"/>
      <c r="AB62" s="522"/>
      <c r="AK62" s="5"/>
      <c r="BB62"/>
    </row>
    <row r="63" spans="1:54" x14ac:dyDescent="0.35">
      <c r="A63" s="82"/>
      <c r="B63" s="227"/>
      <c r="C63" s="82"/>
      <c r="D63" s="82"/>
      <c r="E63" s="82"/>
      <c r="F63" s="82"/>
      <c r="G63" s="515"/>
      <c r="H63" s="515"/>
      <c r="I63" s="82"/>
      <c r="J63" s="515"/>
      <c r="K63" s="515"/>
      <c r="L63" s="82"/>
      <c r="M63" s="5"/>
      <c r="N63" s="82"/>
      <c r="O63" s="124"/>
      <c r="P63" s="124"/>
      <c r="Q63" s="124"/>
      <c r="R63" s="82"/>
      <c r="S63" s="82"/>
      <c r="T63" s="516"/>
      <c r="U63" s="516"/>
      <c r="V63" s="82"/>
      <c r="W63" s="5"/>
      <c r="X63" s="5"/>
      <c r="Y63" s="5"/>
      <c r="Z63" s="5"/>
      <c r="AA63" s="522"/>
      <c r="AB63" s="522"/>
      <c r="AK63" s="5"/>
      <c r="BB63"/>
    </row>
    <row r="64" spans="1:54" x14ac:dyDescent="0.35">
      <c r="A64" s="82"/>
      <c r="B64" s="227"/>
      <c r="C64" s="82"/>
      <c r="D64" s="82"/>
      <c r="E64" s="82"/>
      <c r="F64" s="82"/>
      <c r="G64" s="515"/>
      <c r="H64" s="515"/>
      <c r="I64" s="82"/>
      <c r="J64" s="515"/>
      <c r="K64" s="515"/>
      <c r="L64" s="82"/>
      <c r="M64" s="5"/>
      <c r="N64" s="82"/>
      <c r="O64" s="124"/>
      <c r="P64" s="124"/>
      <c r="Q64" s="124"/>
      <c r="R64" s="82"/>
      <c r="S64" s="82"/>
      <c r="T64" s="516"/>
      <c r="U64" s="516"/>
      <c r="V64" s="82"/>
      <c r="W64" s="5"/>
      <c r="X64" s="5"/>
      <c r="Y64" s="5"/>
      <c r="Z64" s="5"/>
      <c r="AA64" s="522"/>
      <c r="AB64" s="522"/>
      <c r="AK64" s="5"/>
      <c r="BB64"/>
    </row>
    <row r="65" spans="1:54" x14ac:dyDescent="0.35">
      <c r="A65" s="82"/>
      <c r="B65" s="227"/>
      <c r="C65" s="82"/>
      <c r="D65" s="82"/>
      <c r="E65" s="82"/>
      <c r="F65" s="82"/>
      <c r="G65" s="515"/>
      <c r="H65" s="515"/>
      <c r="I65" s="82"/>
      <c r="J65" s="515"/>
      <c r="K65" s="515"/>
      <c r="L65" s="82"/>
      <c r="M65" s="5"/>
      <c r="N65" s="82"/>
      <c r="O65" s="124"/>
      <c r="P65" s="124"/>
      <c r="Q65" s="124"/>
      <c r="R65" s="82"/>
      <c r="S65" s="82"/>
      <c r="T65" s="516"/>
      <c r="U65" s="516"/>
      <c r="V65" s="82"/>
      <c r="W65" s="5"/>
      <c r="X65" s="5"/>
      <c r="Y65" s="5"/>
      <c r="Z65" s="5"/>
      <c r="AA65" s="522"/>
      <c r="AB65" s="522"/>
      <c r="AK65" s="5"/>
      <c r="BB65"/>
    </row>
    <row r="66" spans="1:54" x14ac:dyDescent="0.35">
      <c r="A66" s="82"/>
      <c r="B66" s="227"/>
      <c r="C66" s="82"/>
      <c r="D66" s="82"/>
      <c r="E66" s="82"/>
      <c r="F66" s="82"/>
      <c r="G66" s="515"/>
      <c r="H66" s="515"/>
      <c r="I66" s="82"/>
      <c r="J66" s="515"/>
      <c r="K66" s="515"/>
      <c r="L66" s="82"/>
      <c r="M66" s="5"/>
      <c r="N66" s="82"/>
      <c r="O66" s="124"/>
      <c r="P66" s="124"/>
      <c r="Q66" s="124"/>
      <c r="R66" s="82"/>
      <c r="S66" s="82"/>
      <c r="T66" s="516"/>
      <c r="U66" s="516"/>
      <c r="V66" s="82"/>
      <c r="W66" s="5"/>
      <c r="X66" s="5"/>
      <c r="Y66" s="5"/>
      <c r="Z66" s="5"/>
      <c r="AA66" s="522"/>
      <c r="AB66" s="522"/>
      <c r="AK66" s="5"/>
      <c r="BB66"/>
    </row>
    <row r="67" spans="1:54" x14ac:dyDescent="0.35">
      <c r="A67" s="82"/>
      <c r="B67" s="227"/>
      <c r="C67" s="82"/>
      <c r="D67" s="82"/>
      <c r="E67" s="82"/>
      <c r="F67" s="82"/>
      <c r="G67" s="515"/>
      <c r="H67" s="515"/>
      <c r="I67" s="82"/>
      <c r="J67" s="515"/>
      <c r="K67" s="515"/>
      <c r="L67" s="82"/>
      <c r="M67" s="5"/>
      <c r="N67" s="82"/>
      <c r="O67" s="124"/>
      <c r="P67" s="124"/>
      <c r="Q67" s="124"/>
      <c r="R67" s="82"/>
      <c r="S67" s="82"/>
      <c r="T67" s="516"/>
      <c r="U67" s="516"/>
      <c r="V67" s="82"/>
      <c r="W67" s="5"/>
      <c r="X67" s="5"/>
      <c r="Y67" s="5"/>
      <c r="Z67" s="5"/>
      <c r="AA67" s="522"/>
      <c r="AB67" s="522"/>
      <c r="AK67" s="5"/>
      <c r="BB67"/>
    </row>
    <row r="68" spans="1:54" x14ac:dyDescent="0.35">
      <c r="A68" s="82"/>
      <c r="B68" s="227"/>
      <c r="C68" s="82"/>
      <c r="D68" s="82"/>
      <c r="E68" s="82"/>
      <c r="F68" s="82"/>
      <c r="G68" s="515"/>
      <c r="H68" s="515"/>
      <c r="I68" s="82"/>
      <c r="J68" s="515"/>
      <c r="K68" s="515"/>
      <c r="L68" s="82"/>
      <c r="M68" s="5"/>
      <c r="N68" s="82"/>
      <c r="O68" s="124"/>
      <c r="P68" s="124"/>
      <c r="Q68" s="124"/>
      <c r="R68" s="82"/>
      <c r="S68" s="82"/>
      <c r="T68" s="516"/>
      <c r="U68" s="516"/>
      <c r="V68" s="82"/>
      <c r="W68" s="5"/>
      <c r="X68" s="5"/>
      <c r="Y68" s="5"/>
      <c r="Z68" s="5"/>
      <c r="AA68" s="522"/>
      <c r="AB68" s="522"/>
      <c r="AK68" s="5"/>
      <c r="BB68"/>
    </row>
    <row r="69" spans="1:54" x14ac:dyDescent="0.35">
      <c r="A69" s="82"/>
      <c r="B69" s="227"/>
      <c r="C69" s="82"/>
      <c r="D69" s="82"/>
      <c r="E69" s="82"/>
      <c r="F69" s="82"/>
      <c r="G69" s="515"/>
      <c r="H69" s="515"/>
      <c r="I69" s="82"/>
      <c r="J69" s="515"/>
      <c r="K69" s="515"/>
      <c r="L69" s="82"/>
      <c r="M69" s="5"/>
      <c r="N69" s="82"/>
      <c r="O69" s="124"/>
      <c r="P69" s="124"/>
      <c r="Q69" s="124"/>
      <c r="R69" s="82"/>
      <c r="S69" s="82"/>
      <c r="T69" s="516"/>
      <c r="U69" s="516"/>
      <c r="V69" s="82"/>
      <c r="W69" s="5"/>
      <c r="X69" s="5"/>
      <c r="Y69" s="5"/>
      <c r="Z69" s="5"/>
      <c r="AA69" s="522"/>
      <c r="AB69" s="522"/>
      <c r="AK69" s="5"/>
      <c r="BB69"/>
    </row>
    <row r="70" spans="1:54" x14ac:dyDescent="0.35">
      <c r="A70" s="82"/>
      <c r="B70" s="227"/>
      <c r="C70" s="82"/>
      <c r="D70" s="82"/>
      <c r="E70" s="82"/>
      <c r="F70" s="82"/>
      <c r="G70" s="515"/>
      <c r="H70" s="515"/>
      <c r="I70" s="82"/>
      <c r="J70" s="515"/>
      <c r="K70" s="515"/>
      <c r="L70" s="82"/>
      <c r="M70" s="5"/>
      <c r="N70" s="82"/>
      <c r="O70" s="124"/>
      <c r="P70" s="124"/>
      <c r="Q70" s="124"/>
      <c r="R70" s="82"/>
      <c r="S70" s="82"/>
      <c r="T70" s="516"/>
      <c r="U70" s="516"/>
      <c r="V70" s="82"/>
      <c r="W70" s="5"/>
      <c r="X70" s="5"/>
      <c r="Y70" s="5"/>
      <c r="Z70" s="5"/>
      <c r="AA70" s="522"/>
      <c r="AB70" s="522"/>
      <c r="AK70" s="5"/>
      <c r="BB70"/>
    </row>
    <row r="71" spans="1:54" x14ac:dyDescent="0.35">
      <c r="A71" s="82"/>
      <c r="B71" s="227"/>
      <c r="C71" s="82"/>
      <c r="D71" s="82"/>
      <c r="E71" s="82"/>
      <c r="F71" s="82"/>
      <c r="G71" s="515"/>
      <c r="H71" s="515"/>
      <c r="I71" s="82"/>
      <c r="J71" s="515"/>
      <c r="K71" s="515"/>
      <c r="L71" s="82"/>
      <c r="M71" s="5"/>
      <c r="N71" s="82"/>
      <c r="O71" s="124"/>
      <c r="P71" s="124"/>
      <c r="Q71" s="124"/>
      <c r="R71" s="82"/>
      <c r="S71" s="82"/>
      <c r="T71" s="516"/>
      <c r="U71" s="516"/>
      <c r="V71" s="82"/>
      <c r="W71" s="5"/>
      <c r="X71" s="5"/>
      <c r="Y71" s="5"/>
      <c r="Z71" s="5"/>
      <c r="AA71" s="522"/>
      <c r="AB71" s="522"/>
      <c r="AK71" s="5"/>
      <c r="BB71"/>
    </row>
    <row r="72" spans="1:54" x14ac:dyDescent="0.35">
      <c r="A72" s="82"/>
      <c r="B72" s="227"/>
      <c r="C72" s="82"/>
      <c r="D72" s="82"/>
      <c r="E72" s="82"/>
      <c r="F72" s="82"/>
      <c r="G72" s="515"/>
      <c r="H72" s="515"/>
      <c r="I72" s="82"/>
      <c r="J72" s="515"/>
      <c r="K72" s="515"/>
      <c r="L72" s="82"/>
      <c r="M72" s="5"/>
      <c r="N72" s="82"/>
      <c r="O72" s="124"/>
      <c r="P72" s="124"/>
      <c r="Q72" s="124"/>
      <c r="R72" s="82"/>
      <c r="S72" s="82"/>
      <c r="T72" s="516"/>
      <c r="U72" s="516"/>
      <c r="V72" s="82"/>
      <c r="W72" s="5"/>
      <c r="X72" s="5"/>
      <c r="Y72" s="5"/>
      <c r="Z72" s="5"/>
      <c r="AA72" s="522"/>
      <c r="AB72" s="522"/>
      <c r="AK72" s="5"/>
      <c r="BB72"/>
    </row>
    <row r="73" spans="1:54" x14ac:dyDescent="0.35">
      <c r="A73" s="82"/>
      <c r="B73" s="227"/>
      <c r="C73" s="82"/>
      <c r="D73" s="82"/>
      <c r="E73" s="82"/>
      <c r="F73" s="82"/>
      <c r="G73" s="515"/>
      <c r="H73" s="515"/>
      <c r="I73" s="82"/>
      <c r="J73" s="515"/>
      <c r="K73" s="515"/>
      <c r="L73" s="82"/>
      <c r="M73" s="5"/>
      <c r="N73" s="82"/>
      <c r="O73" s="124"/>
      <c r="P73" s="124"/>
      <c r="Q73" s="124"/>
      <c r="R73" s="82"/>
      <c r="S73" s="82"/>
      <c r="T73" s="516"/>
      <c r="U73" s="516"/>
      <c r="V73" s="82"/>
      <c r="W73" s="5"/>
      <c r="X73" s="5"/>
      <c r="Y73" s="5"/>
      <c r="Z73" s="5"/>
      <c r="AA73" s="522"/>
      <c r="AB73" s="522"/>
      <c r="AK73" s="5"/>
      <c r="BB73"/>
    </row>
    <row r="74" spans="1:54" x14ac:dyDescent="0.35">
      <c r="A74" s="82"/>
      <c r="B74" s="227"/>
      <c r="C74" s="82"/>
      <c r="D74" s="82"/>
      <c r="E74" s="82"/>
      <c r="F74" s="82"/>
      <c r="G74" s="515"/>
      <c r="H74" s="515"/>
      <c r="I74" s="82"/>
      <c r="J74" s="515"/>
      <c r="K74" s="515"/>
      <c r="L74" s="82"/>
      <c r="M74" s="5"/>
      <c r="N74" s="82"/>
      <c r="O74" s="124"/>
      <c r="P74" s="124"/>
      <c r="Q74" s="124"/>
      <c r="R74" s="82"/>
      <c r="S74" s="82"/>
      <c r="T74" s="516"/>
      <c r="U74" s="516"/>
      <c r="V74" s="82"/>
      <c r="W74" s="5"/>
      <c r="X74" s="5"/>
      <c r="Y74" s="5"/>
      <c r="Z74" s="5"/>
      <c r="AA74" s="522"/>
      <c r="AB74" s="522"/>
      <c r="AK74" s="5"/>
      <c r="BB74"/>
    </row>
    <row r="75" spans="1:54" s="5" customFormat="1" x14ac:dyDescent="0.35">
      <c r="AC75" s="522"/>
      <c r="AD75" s="522"/>
      <c r="AE75" s="522"/>
      <c r="AF75" s="522"/>
      <c r="AG75" s="522"/>
      <c r="AH75" s="522"/>
      <c r="AI75" s="522"/>
      <c r="AJ75" s="522"/>
      <c r="AK75" s="522"/>
    </row>
    <row r="76" spans="1:54" s="5" customFormat="1" x14ac:dyDescent="0.35">
      <c r="AD76" s="522"/>
      <c r="AE76" s="522"/>
      <c r="AF76" s="522"/>
      <c r="AG76" s="522"/>
      <c r="AH76" s="522"/>
      <c r="AI76" s="522"/>
      <c r="AJ76" s="522"/>
      <c r="AK76" s="522"/>
    </row>
    <row r="77" spans="1:54" s="5" customFormat="1" x14ac:dyDescent="0.35">
      <c r="AD77" s="522"/>
      <c r="AE77" s="522"/>
      <c r="AF77" s="522"/>
      <c r="AG77" s="522"/>
      <c r="AH77" s="522"/>
      <c r="AI77" s="522"/>
      <c r="AJ77" s="522"/>
      <c r="AK77" s="522"/>
    </row>
    <row r="78" spans="1:54" s="5" customFormat="1" x14ac:dyDescent="0.35">
      <c r="AD78" s="522"/>
      <c r="AE78" s="522"/>
      <c r="AF78" s="522"/>
      <c r="AG78" s="522"/>
      <c r="AH78" s="522"/>
      <c r="AI78" s="522"/>
      <c r="AJ78" s="522"/>
      <c r="AK78" s="522"/>
    </row>
    <row r="79" spans="1:54" s="5" customFormat="1" x14ac:dyDescent="0.35">
      <c r="AD79" s="522"/>
      <c r="AE79" s="522"/>
      <c r="AF79" s="522"/>
      <c r="AG79" s="522"/>
      <c r="AH79" s="522"/>
      <c r="AI79" s="522"/>
      <c r="AJ79" s="522"/>
      <c r="AK79" s="522"/>
    </row>
    <row r="80" spans="1:54" s="5" customFormat="1" x14ac:dyDescent="0.35">
      <c r="AD80" s="522"/>
      <c r="AE80" s="522"/>
      <c r="AF80" s="522"/>
      <c r="AG80" s="522"/>
      <c r="AH80" s="522"/>
      <c r="AI80" s="522"/>
      <c r="AJ80" s="522"/>
      <c r="AK80" s="522"/>
    </row>
    <row r="81" spans="28:37" s="5" customFormat="1" x14ac:dyDescent="0.35">
      <c r="AD81" s="522"/>
      <c r="AE81" s="522"/>
      <c r="AF81" s="522"/>
      <c r="AG81" s="522"/>
      <c r="AH81" s="522"/>
      <c r="AI81" s="522"/>
      <c r="AJ81" s="522"/>
      <c r="AK81" s="522"/>
    </row>
    <row r="82" spans="28:37" s="5" customFormat="1" x14ac:dyDescent="0.35">
      <c r="AD82" s="522"/>
      <c r="AE82" s="522"/>
      <c r="AF82" s="522"/>
      <c r="AG82" s="522"/>
      <c r="AH82" s="522"/>
      <c r="AI82" s="522"/>
      <c r="AJ82" s="522"/>
      <c r="AK82" s="522"/>
    </row>
    <row r="83" spans="28:37" s="5" customFormat="1" x14ac:dyDescent="0.35">
      <c r="AD83" s="522"/>
      <c r="AE83" s="522"/>
      <c r="AF83" s="522"/>
      <c r="AG83" s="522"/>
      <c r="AH83" s="522"/>
      <c r="AI83" s="522"/>
      <c r="AJ83" s="522"/>
      <c r="AK83" s="522"/>
    </row>
    <row r="84" spans="28:37" s="5" customFormat="1" x14ac:dyDescent="0.35">
      <c r="AD84" s="522"/>
      <c r="AE84" s="522"/>
      <c r="AF84" s="522"/>
      <c r="AG84" s="522"/>
      <c r="AH84" s="522"/>
      <c r="AI84" s="522"/>
      <c r="AJ84" s="522"/>
      <c r="AK84" s="522"/>
    </row>
    <row r="85" spans="28:37" s="5" customFormat="1" x14ac:dyDescent="0.35">
      <c r="AD85" s="522"/>
      <c r="AE85" s="522"/>
      <c r="AF85" s="522"/>
      <c r="AG85" s="522"/>
      <c r="AH85" s="522"/>
      <c r="AI85" s="522"/>
      <c r="AJ85" s="522"/>
      <c r="AK85" s="522"/>
    </row>
    <row r="86" spans="28:37" s="5" customFormat="1" x14ac:dyDescent="0.35">
      <c r="AD86" s="522"/>
      <c r="AE86" s="522"/>
      <c r="AF86" s="522"/>
      <c r="AG86" s="522"/>
      <c r="AH86" s="522"/>
      <c r="AI86" s="522"/>
      <c r="AJ86" s="522"/>
      <c r="AK86" s="522"/>
    </row>
    <row r="87" spans="28:37" s="5" customFormat="1" x14ac:dyDescent="0.35">
      <c r="AD87" s="522"/>
      <c r="AE87" s="522"/>
      <c r="AF87" s="522"/>
      <c r="AG87" s="522"/>
      <c r="AH87" s="522"/>
      <c r="AI87" s="522"/>
      <c r="AJ87" s="522"/>
      <c r="AK87" s="522"/>
    </row>
    <row r="88" spans="28:37" s="5" customFormat="1" x14ac:dyDescent="0.35">
      <c r="AD88" s="522"/>
      <c r="AE88" s="522"/>
      <c r="AF88" s="522"/>
      <c r="AG88" s="522"/>
      <c r="AH88" s="522"/>
      <c r="AI88" s="522"/>
      <c r="AJ88" s="522"/>
      <c r="AK88" s="522"/>
    </row>
    <row r="89" spans="28:37" s="5" customFormat="1" x14ac:dyDescent="0.35">
      <c r="AD89" s="522"/>
      <c r="AE89" s="522"/>
      <c r="AF89" s="522"/>
      <c r="AG89" s="522"/>
      <c r="AH89" s="522"/>
      <c r="AI89" s="522"/>
      <c r="AJ89" s="522"/>
      <c r="AK89" s="522"/>
    </row>
    <row r="90" spans="28:37" s="5" customFormat="1" x14ac:dyDescent="0.35">
      <c r="AD90" s="522"/>
      <c r="AE90" s="522"/>
      <c r="AF90" s="522"/>
      <c r="AG90" s="522"/>
      <c r="AH90" s="522"/>
      <c r="AI90" s="522"/>
      <c r="AJ90" s="522"/>
      <c r="AK90" s="522"/>
    </row>
    <row r="91" spans="28:37" x14ac:dyDescent="0.35">
      <c r="AB91"/>
      <c r="AC91" s="5"/>
    </row>
    <row r="92" spans="28:37" x14ac:dyDescent="0.35">
      <c r="AB92"/>
      <c r="AC92" s="5"/>
    </row>
    <row r="93" spans="28:37" x14ac:dyDescent="0.35">
      <c r="AB93"/>
      <c r="AC93" s="5"/>
    </row>
    <row r="94" spans="28:37" x14ac:dyDescent="0.35">
      <c r="AB94"/>
      <c r="AC94" s="5"/>
    </row>
    <row r="95" spans="28:37" x14ac:dyDescent="0.35">
      <c r="AB95"/>
      <c r="AC95" s="5"/>
    </row>
    <row r="96" spans="28:37" x14ac:dyDescent="0.35">
      <c r="AB96"/>
      <c r="AC96" s="5"/>
    </row>
    <row r="97" spans="28:29" x14ac:dyDescent="0.35">
      <c r="AB97"/>
      <c r="AC97" s="5"/>
    </row>
    <row r="98" spans="28:29" x14ac:dyDescent="0.35">
      <c r="AB98"/>
      <c r="AC98" s="5"/>
    </row>
    <row r="99" spans="28:29" x14ac:dyDescent="0.35">
      <c r="AB99"/>
      <c r="AC99" s="5"/>
    </row>
    <row r="100" spans="28:29" x14ac:dyDescent="0.35">
      <c r="AB100"/>
      <c r="AC100" s="5"/>
    </row>
    <row r="101" spans="28:29" x14ac:dyDescent="0.35">
      <c r="AB101"/>
      <c r="AC101" s="5"/>
    </row>
    <row r="102" spans="28:29" x14ac:dyDescent="0.35">
      <c r="AB102"/>
      <c r="AC102" s="5"/>
    </row>
    <row r="103" spans="28:29" x14ac:dyDescent="0.35">
      <c r="AB103"/>
      <c r="AC103" s="5"/>
    </row>
    <row r="104" spans="28:29" x14ac:dyDescent="0.35">
      <c r="AB104"/>
      <c r="AC104" s="5"/>
    </row>
    <row r="105" spans="28:29" x14ac:dyDescent="0.35">
      <c r="AB105"/>
      <c r="AC105" s="5"/>
    </row>
    <row r="106" spans="28:29" x14ac:dyDescent="0.35">
      <c r="AB106"/>
      <c r="AC106" s="5"/>
    </row>
    <row r="107" spans="28:29" x14ac:dyDescent="0.35">
      <c r="AB107"/>
      <c r="AC107" s="5"/>
    </row>
    <row r="108" spans="28:29" x14ac:dyDescent="0.35">
      <c r="AB108"/>
      <c r="AC108" s="5"/>
    </row>
    <row r="109" spans="28:29" x14ac:dyDescent="0.35">
      <c r="AB109"/>
      <c r="AC109" s="5"/>
    </row>
    <row r="110" spans="28:29" x14ac:dyDescent="0.35">
      <c r="AB110"/>
      <c r="AC110" s="5"/>
    </row>
    <row r="111" spans="28:29" x14ac:dyDescent="0.35">
      <c r="AB111"/>
      <c r="AC111" s="5"/>
    </row>
    <row r="112" spans="28:29" x14ac:dyDescent="0.35">
      <c r="AB112"/>
      <c r="AC112" s="5"/>
    </row>
    <row r="113" spans="28:29" x14ac:dyDescent="0.35">
      <c r="AB113"/>
      <c r="AC113" s="5"/>
    </row>
    <row r="114" spans="28:29" x14ac:dyDescent="0.35">
      <c r="AB114"/>
      <c r="AC114" s="5"/>
    </row>
    <row r="115" spans="28:29" x14ac:dyDescent="0.35">
      <c r="AB115"/>
      <c r="AC115" s="5"/>
    </row>
    <row r="116" spans="28:29" x14ac:dyDescent="0.35">
      <c r="AB116"/>
      <c r="AC116" s="5"/>
    </row>
    <row r="117" spans="28:29" x14ac:dyDescent="0.35">
      <c r="AB117"/>
      <c r="AC117" s="5"/>
    </row>
    <row r="118" spans="28:29" x14ac:dyDescent="0.35">
      <c r="AB118"/>
      <c r="AC118" s="5"/>
    </row>
    <row r="119" spans="28:29" x14ac:dyDescent="0.35">
      <c r="AB119"/>
      <c r="AC119" s="5"/>
    </row>
    <row r="120" spans="28:29" x14ac:dyDescent="0.35">
      <c r="AB120"/>
      <c r="AC120" s="5"/>
    </row>
    <row r="121" spans="28:29" x14ac:dyDescent="0.35">
      <c r="AB121"/>
      <c r="AC121" s="5"/>
    </row>
    <row r="122" spans="28:29" x14ac:dyDescent="0.35">
      <c r="AB122"/>
      <c r="AC122" s="5"/>
    </row>
    <row r="123" spans="28:29" x14ac:dyDescent="0.35">
      <c r="AB123"/>
      <c r="AC123" s="5"/>
    </row>
    <row r="124" spans="28:29" x14ac:dyDescent="0.35">
      <c r="AB124"/>
      <c r="AC124" s="5"/>
    </row>
    <row r="125" spans="28:29" x14ac:dyDescent="0.35">
      <c r="AB125"/>
      <c r="AC125" s="5"/>
    </row>
    <row r="126" spans="28:29" x14ac:dyDescent="0.35">
      <c r="AB126"/>
      <c r="AC126" s="5"/>
    </row>
    <row r="127" spans="28:29" x14ac:dyDescent="0.35">
      <c r="AB127"/>
      <c r="AC127" s="5"/>
    </row>
    <row r="128" spans="28:29" x14ac:dyDescent="0.35">
      <c r="AB128"/>
      <c r="AC128" s="5"/>
    </row>
    <row r="129" spans="28:29" x14ac:dyDescent="0.35">
      <c r="AB129"/>
      <c r="AC129" s="5"/>
    </row>
    <row r="130" spans="28:29" x14ac:dyDescent="0.35">
      <c r="AB130"/>
      <c r="AC130" s="5"/>
    </row>
    <row r="131" spans="28:29" x14ac:dyDescent="0.35">
      <c r="AB131"/>
      <c r="AC131" s="5"/>
    </row>
    <row r="132" spans="28:29" x14ac:dyDescent="0.35">
      <c r="AB132"/>
      <c r="AC132" s="5"/>
    </row>
    <row r="133" spans="28:29" x14ac:dyDescent="0.35">
      <c r="AB133"/>
      <c r="AC133" s="5"/>
    </row>
    <row r="134" spans="28:29" x14ac:dyDescent="0.35">
      <c r="AB134"/>
      <c r="AC134" s="5"/>
    </row>
    <row r="135" spans="28:29" x14ac:dyDescent="0.35">
      <c r="AB135"/>
      <c r="AC135" s="5"/>
    </row>
    <row r="136" spans="28:29" x14ac:dyDescent="0.35">
      <c r="AB136"/>
      <c r="AC136" s="5"/>
    </row>
    <row r="137" spans="28:29" x14ac:dyDescent="0.35">
      <c r="AB137"/>
      <c r="AC137" s="5"/>
    </row>
    <row r="138" spans="28:29" x14ac:dyDescent="0.35">
      <c r="AB138"/>
      <c r="AC138" s="5"/>
    </row>
    <row r="139" spans="28:29" x14ac:dyDescent="0.35">
      <c r="AB139"/>
      <c r="AC139" s="5"/>
    </row>
    <row r="140" spans="28:29" x14ac:dyDescent="0.35">
      <c r="AB140"/>
      <c r="AC140" s="5"/>
    </row>
    <row r="141" spans="28:29" x14ac:dyDescent="0.35">
      <c r="AB141"/>
      <c r="AC141" s="5"/>
    </row>
    <row r="142" spans="28:29" x14ac:dyDescent="0.35">
      <c r="AB142"/>
      <c r="AC142" s="5"/>
    </row>
    <row r="143" spans="28:29" x14ac:dyDescent="0.35">
      <c r="AB143"/>
      <c r="AC143" s="5"/>
    </row>
    <row r="144" spans="28:29" x14ac:dyDescent="0.35">
      <c r="AB144"/>
      <c r="AC144" s="5"/>
    </row>
    <row r="145" spans="28:29" x14ac:dyDescent="0.35">
      <c r="AB145"/>
      <c r="AC145" s="5"/>
    </row>
    <row r="146" spans="28:29" x14ac:dyDescent="0.35">
      <c r="AB146"/>
      <c r="AC146" s="5"/>
    </row>
    <row r="147" spans="28:29" x14ac:dyDescent="0.35">
      <c r="AB147"/>
      <c r="AC147" s="5"/>
    </row>
    <row r="148" spans="28:29" x14ac:dyDescent="0.35">
      <c r="AB148"/>
      <c r="AC148" s="5"/>
    </row>
    <row r="149" spans="28:29" x14ac:dyDescent="0.35">
      <c r="AB149"/>
      <c r="AC149" s="5"/>
    </row>
    <row r="150" spans="28:29" x14ac:dyDescent="0.35">
      <c r="AB150"/>
      <c r="AC150" s="5"/>
    </row>
    <row r="151" spans="28:29" x14ac:dyDescent="0.35">
      <c r="AB151"/>
      <c r="AC151" s="5"/>
    </row>
    <row r="152" spans="28:29" x14ac:dyDescent="0.35">
      <c r="AB152"/>
      <c r="AC152" s="5"/>
    </row>
    <row r="153" spans="28:29" x14ac:dyDescent="0.35">
      <c r="AB153"/>
      <c r="AC153" s="5"/>
    </row>
    <row r="154" spans="28:29" x14ac:dyDescent="0.35">
      <c r="AB154"/>
      <c r="AC154" s="5"/>
    </row>
    <row r="155" spans="28:29" x14ac:dyDescent="0.35">
      <c r="AB155"/>
      <c r="AC155" s="5"/>
    </row>
    <row r="156" spans="28:29" x14ac:dyDescent="0.35">
      <c r="AB156"/>
      <c r="AC156" s="5"/>
    </row>
    <row r="157" spans="28:29" x14ac:dyDescent="0.35">
      <c r="AB157"/>
      <c r="AC157" s="5"/>
    </row>
    <row r="158" spans="28:29" x14ac:dyDescent="0.35">
      <c r="AB158"/>
      <c r="AC158" s="5"/>
    </row>
    <row r="159" spans="28:29" x14ac:dyDescent="0.35">
      <c r="AB159"/>
      <c r="AC159" s="5"/>
    </row>
    <row r="160" spans="28:29" x14ac:dyDescent="0.35">
      <c r="AB160"/>
      <c r="AC160" s="5"/>
    </row>
    <row r="161" spans="28:29" x14ac:dyDescent="0.35">
      <c r="AB161"/>
      <c r="AC161" s="5"/>
    </row>
    <row r="162" spans="28:29" x14ac:dyDescent="0.35">
      <c r="AB162"/>
      <c r="AC162" s="5"/>
    </row>
    <row r="163" spans="28:29" x14ac:dyDescent="0.35">
      <c r="AB163"/>
      <c r="AC163" s="5"/>
    </row>
    <row r="164" spans="28:29" x14ac:dyDescent="0.35">
      <c r="AB164"/>
      <c r="AC164" s="5"/>
    </row>
    <row r="165" spans="28:29" x14ac:dyDescent="0.35">
      <c r="AB165"/>
      <c r="AC165" s="5"/>
    </row>
    <row r="166" spans="28:29" x14ac:dyDescent="0.35">
      <c r="AB166"/>
      <c r="AC166" s="5"/>
    </row>
    <row r="167" spans="28:29" x14ac:dyDescent="0.35">
      <c r="AB167"/>
      <c r="AC167" s="5"/>
    </row>
    <row r="168" spans="28:29" x14ac:dyDescent="0.35">
      <c r="AB168"/>
      <c r="AC168" s="5"/>
    </row>
    <row r="169" spans="28:29" x14ac:dyDescent="0.35">
      <c r="AB169"/>
      <c r="AC169" s="5"/>
    </row>
    <row r="170" spans="28:29" x14ac:dyDescent="0.35">
      <c r="AB170"/>
      <c r="AC170" s="5"/>
    </row>
    <row r="171" spans="28:29" x14ac:dyDescent="0.35">
      <c r="AB171"/>
      <c r="AC171" s="5"/>
    </row>
    <row r="172" spans="28:29" x14ac:dyDescent="0.35">
      <c r="AB172"/>
      <c r="AC172" s="5"/>
    </row>
    <row r="173" spans="28:29" x14ac:dyDescent="0.35">
      <c r="AB173"/>
      <c r="AC173" s="5"/>
    </row>
    <row r="174" spans="28:29" x14ac:dyDescent="0.35">
      <c r="AB174"/>
      <c r="AC174" s="5"/>
    </row>
    <row r="175" spans="28:29" x14ac:dyDescent="0.35">
      <c r="AB175"/>
      <c r="AC175" s="5"/>
    </row>
    <row r="176" spans="28:29" x14ac:dyDescent="0.35">
      <c r="AB176"/>
      <c r="AC176" s="5"/>
    </row>
    <row r="177" spans="28:29" x14ac:dyDescent="0.35">
      <c r="AB177"/>
      <c r="AC177" s="5"/>
    </row>
    <row r="178" spans="28:29" x14ac:dyDescent="0.35">
      <c r="AB178"/>
      <c r="AC178" s="5"/>
    </row>
    <row r="179" spans="28:29" x14ac:dyDescent="0.35">
      <c r="AB179"/>
      <c r="AC179" s="5"/>
    </row>
    <row r="180" spans="28:29" x14ac:dyDescent="0.35">
      <c r="AB180"/>
      <c r="AC180" s="5"/>
    </row>
    <row r="181" spans="28:29" x14ac:dyDescent="0.35">
      <c r="AB181"/>
      <c r="AC181" s="5"/>
    </row>
    <row r="182" spans="28:29" x14ac:dyDescent="0.35">
      <c r="AB182"/>
      <c r="AC182" s="5"/>
    </row>
    <row r="183" spans="28:29" x14ac:dyDescent="0.35">
      <c r="AB183"/>
      <c r="AC183" s="5"/>
    </row>
    <row r="184" spans="28:29" x14ac:dyDescent="0.35">
      <c r="AB184"/>
      <c r="AC184" s="5"/>
    </row>
    <row r="185" spans="28:29" x14ac:dyDescent="0.35">
      <c r="AB185"/>
      <c r="AC185" s="5"/>
    </row>
    <row r="186" spans="28:29" x14ac:dyDescent="0.35">
      <c r="AB186"/>
      <c r="AC186" s="5"/>
    </row>
    <row r="187" spans="28:29" x14ac:dyDescent="0.35">
      <c r="AB187"/>
      <c r="AC187" s="5"/>
    </row>
    <row r="188" spans="28:29" x14ac:dyDescent="0.35">
      <c r="AB188"/>
      <c r="AC188" s="5"/>
    </row>
    <row r="189" spans="28:29" x14ac:dyDescent="0.35">
      <c r="AB189"/>
      <c r="AC189" s="5"/>
    </row>
    <row r="190" spans="28:29" x14ac:dyDescent="0.35">
      <c r="AB190"/>
      <c r="AC190" s="5"/>
    </row>
    <row r="191" spans="28:29" x14ac:dyDescent="0.35">
      <c r="AB191"/>
      <c r="AC191" s="5"/>
    </row>
    <row r="192" spans="28:29" x14ac:dyDescent="0.35">
      <c r="AB192"/>
      <c r="AC192" s="5"/>
    </row>
    <row r="193" spans="28:29" x14ac:dyDescent="0.35">
      <c r="AB193"/>
      <c r="AC193" s="5"/>
    </row>
    <row r="194" spans="28:29" x14ac:dyDescent="0.35">
      <c r="AB194"/>
      <c r="AC194" s="5"/>
    </row>
    <row r="195" spans="28:29" x14ac:dyDescent="0.35">
      <c r="AB195"/>
      <c r="AC195" s="5"/>
    </row>
    <row r="196" spans="28:29" x14ac:dyDescent="0.35">
      <c r="AB196"/>
      <c r="AC196" s="5"/>
    </row>
    <row r="197" spans="28:29" x14ac:dyDescent="0.35">
      <c r="AB197"/>
      <c r="AC197" s="5"/>
    </row>
    <row r="198" spans="28:29" x14ac:dyDescent="0.35">
      <c r="AB198"/>
      <c r="AC198" s="5"/>
    </row>
    <row r="199" spans="28:29" x14ac:dyDescent="0.35">
      <c r="AB199"/>
      <c r="AC199" s="5"/>
    </row>
    <row r="200" spans="28:29" x14ac:dyDescent="0.35">
      <c r="AB200"/>
      <c r="AC200" s="5"/>
    </row>
    <row r="201" spans="28:29" x14ac:dyDescent="0.35">
      <c r="AB201"/>
      <c r="AC201" s="5"/>
    </row>
    <row r="202" spans="28:29" x14ac:dyDescent="0.35">
      <c r="AB202"/>
      <c r="AC202" s="5"/>
    </row>
    <row r="203" spans="28:29" x14ac:dyDescent="0.35">
      <c r="AB203"/>
      <c r="AC203" s="5"/>
    </row>
    <row r="204" spans="28:29" x14ac:dyDescent="0.35">
      <c r="AB204"/>
      <c r="AC204" s="5"/>
    </row>
    <row r="205" spans="28:29" x14ac:dyDescent="0.35">
      <c r="AB205"/>
      <c r="AC205" s="5"/>
    </row>
    <row r="206" spans="28:29" x14ac:dyDescent="0.35">
      <c r="AB206"/>
      <c r="AC206" s="5"/>
    </row>
    <row r="207" spans="28:29" x14ac:dyDescent="0.35">
      <c r="AB207"/>
      <c r="AC207" s="5"/>
    </row>
    <row r="208" spans="28:29" x14ac:dyDescent="0.35">
      <c r="AB208"/>
      <c r="AC208" s="5"/>
    </row>
    <row r="209" spans="28:29" x14ac:dyDescent="0.35">
      <c r="AB209"/>
      <c r="AC209" s="5"/>
    </row>
    <row r="210" spans="28:29" x14ac:dyDescent="0.35">
      <c r="AB210"/>
      <c r="AC210" s="5"/>
    </row>
    <row r="211" spans="28:29" x14ac:dyDescent="0.35">
      <c r="AB211"/>
      <c r="AC211" s="5"/>
    </row>
    <row r="212" spans="28:29" x14ac:dyDescent="0.35">
      <c r="AB212"/>
      <c r="AC212" s="5"/>
    </row>
    <row r="213" spans="28:29" x14ac:dyDescent="0.35">
      <c r="AB213"/>
      <c r="AC213" s="5"/>
    </row>
    <row r="214" spans="28:29" x14ac:dyDescent="0.35">
      <c r="AB214"/>
      <c r="AC214" s="5"/>
    </row>
    <row r="215" spans="28:29" x14ac:dyDescent="0.35">
      <c r="AB215"/>
      <c r="AC215" s="5"/>
    </row>
    <row r="216" spans="28:29" x14ac:dyDescent="0.35">
      <c r="AB216"/>
      <c r="AC216" s="5"/>
    </row>
    <row r="217" spans="28:29" x14ac:dyDescent="0.35">
      <c r="AB217"/>
      <c r="AC217" s="5"/>
    </row>
    <row r="218" spans="28:29" x14ac:dyDescent="0.35">
      <c r="AB218"/>
      <c r="AC218" s="5"/>
    </row>
    <row r="219" spans="28:29" x14ac:dyDescent="0.35">
      <c r="AB219"/>
      <c r="AC219" s="5"/>
    </row>
    <row r="220" spans="28:29" x14ac:dyDescent="0.35">
      <c r="AB220"/>
      <c r="AC220" s="5"/>
    </row>
    <row r="221" spans="28:29" x14ac:dyDescent="0.35">
      <c r="AB221"/>
      <c r="AC221" s="5"/>
    </row>
    <row r="222" spans="28:29" x14ac:dyDescent="0.35">
      <c r="AB222"/>
      <c r="AC222" s="5"/>
    </row>
    <row r="223" spans="28:29" x14ac:dyDescent="0.35">
      <c r="AB223"/>
      <c r="AC223" s="5"/>
    </row>
    <row r="224" spans="28:29" x14ac:dyDescent="0.35">
      <c r="AB224"/>
      <c r="AC224" s="5"/>
    </row>
    <row r="225" spans="28:29" x14ac:dyDescent="0.35">
      <c r="AB225"/>
      <c r="AC225" s="5"/>
    </row>
    <row r="226" spans="28:29" x14ac:dyDescent="0.35">
      <c r="AB226"/>
      <c r="AC226" s="5"/>
    </row>
    <row r="227" spans="28:29" x14ac:dyDescent="0.35">
      <c r="AB227"/>
      <c r="AC227" s="5"/>
    </row>
    <row r="228" spans="28:29" x14ac:dyDescent="0.35">
      <c r="AB228"/>
      <c r="AC228" s="5"/>
    </row>
    <row r="229" spans="28:29" x14ac:dyDescent="0.35">
      <c r="AB229"/>
      <c r="AC229" s="5"/>
    </row>
    <row r="230" spans="28:29" x14ac:dyDescent="0.35">
      <c r="AB230"/>
      <c r="AC230" s="5"/>
    </row>
    <row r="231" spans="28:29" x14ac:dyDescent="0.35">
      <c r="AB231"/>
      <c r="AC231" s="5"/>
    </row>
    <row r="232" spans="28:29" x14ac:dyDescent="0.35">
      <c r="AB232"/>
      <c r="AC232" s="5"/>
    </row>
    <row r="233" spans="28:29" x14ac:dyDescent="0.35">
      <c r="AB233"/>
      <c r="AC233" s="5"/>
    </row>
    <row r="234" spans="28:29" x14ac:dyDescent="0.35">
      <c r="AB234"/>
      <c r="AC234" s="5"/>
    </row>
    <row r="235" spans="28:29" x14ac:dyDescent="0.35">
      <c r="AB235"/>
      <c r="AC235" s="5"/>
    </row>
    <row r="236" spans="28:29" x14ac:dyDescent="0.35">
      <c r="AB236"/>
      <c r="AC236" s="5"/>
    </row>
    <row r="237" spans="28:29" x14ac:dyDescent="0.35">
      <c r="AB237"/>
      <c r="AC237" s="5"/>
    </row>
    <row r="238" spans="28:29" x14ac:dyDescent="0.35">
      <c r="AB238"/>
      <c r="AC238" s="5"/>
    </row>
    <row r="239" spans="28:29" x14ac:dyDescent="0.35">
      <c r="AB239"/>
      <c r="AC239" s="5"/>
    </row>
    <row r="240" spans="28:29" x14ac:dyDescent="0.35">
      <c r="AB240"/>
      <c r="AC240" s="5"/>
    </row>
    <row r="241" spans="28:29" x14ac:dyDescent="0.35">
      <c r="AB241"/>
      <c r="AC241" s="5"/>
    </row>
    <row r="242" spans="28:29" x14ac:dyDescent="0.35">
      <c r="AB242"/>
      <c r="AC242" s="5"/>
    </row>
    <row r="243" spans="28:29" x14ac:dyDescent="0.35">
      <c r="AB243"/>
      <c r="AC243" s="5"/>
    </row>
    <row r="244" spans="28:29" x14ac:dyDescent="0.35">
      <c r="AB244"/>
      <c r="AC244" s="5"/>
    </row>
    <row r="245" spans="28:29" x14ac:dyDescent="0.35">
      <c r="AB245"/>
      <c r="AC245" s="5"/>
    </row>
    <row r="246" spans="28:29" x14ac:dyDescent="0.35">
      <c r="AB246"/>
      <c r="AC246" s="5"/>
    </row>
    <row r="247" spans="28:29" x14ac:dyDescent="0.35">
      <c r="AB247"/>
      <c r="AC247" s="5"/>
    </row>
    <row r="248" spans="28:29" x14ac:dyDescent="0.35">
      <c r="AB248"/>
      <c r="AC248" s="5"/>
    </row>
    <row r="249" spans="28:29" x14ac:dyDescent="0.35">
      <c r="AB249"/>
      <c r="AC249" s="5"/>
    </row>
    <row r="250" spans="28:29" x14ac:dyDescent="0.35">
      <c r="AB250"/>
      <c r="AC250" s="5"/>
    </row>
    <row r="251" spans="28:29" x14ac:dyDescent="0.35">
      <c r="AB251"/>
      <c r="AC251" s="5"/>
    </row>
    <row r="252" spans="28:29" x14ac:dyDescent="0.35">
      <c r="AB252"/>
      <c r="AC252" s="5"/>
    </row>
    <row r="253" spans="28:29" x14ac:dyDescent="0.35">
      <c r="AB253"/>
      <c r="AC253" s="5"/>
    </row>
    <row r="254" spans="28:29" x14ac:dyDescent="0.35">
      <c r="AB254"/>
      <c r="AC254" s="5"/>
    </row>
    <row r="255" spans="28:29" x14ac:dyDescent="0.35">
      <c r="AB255"/>
      <c r="AC255" s="5"/>
    </row>
    <row r="256" spans="28:29" x14ac:dyDescent="0.35">
      <c r="AB256"/>
      <c r="AC256" s="5"/>
    </row>
    <row r="257" spans="28:29" x14ac:dyDescent="0.35">
      <c r="AB257"/>
      <c r="AC257" s="5"/>
    </row>
    <row r="258" spans="28:29" x14ac:dyDescent="0.35">
      <c r="AB258"/>
      <c r="AC258" s="5"/>
    </row>
    <row r="259" spans="28:29" x14ac:dyDescent="0.35">
      <c r="AB259"/>
      <c r="AC259" s="5"/>
    </row>
    <row r="260" spans="28:29" x14ac:dyDescent="0.35">
      <c r="AB260"/>
      <c r="AC260" s="5"/>
    </row>
    <row r="261" spans="28:29" x14ac:dyDescent="0.35">
      <c r="AB261"/>
      <c r="AC261" s="5"/>
    </row>
    <row r="262" spans="28:29" x14ac:dyDescent="0.35">
      <c r="AB262"/>
      <c r="AC262" s="5"/>
    </row>
    <row r="263" spans="28:29" x14ac:dyDescent="0.35">
      <c r="AB263"/>
      <c r="AC263" s="5"/>
    </row>
    <row r="264" spans="28:29" x14ac:dyDescent="0.35">
      <c r="AB264"/>
      <c r="AC264" s="5"/>
    </row>
    <row r="265" spans="28:29" x14ac:dyDescent="0.35">
      <c r="AB265"/>
      <c r="AC265" s="5"/>
    </row>
    <row r="266" spans="28:29" x14ac:dyDescent="0.35">
      <c r="AB266"/>
      <c r="AC266" s="5"/>
    </row>
    <row r="267" spans="28:29" x14ac:dyDescent="0.35">
      <c r="AB267"/>
      <c r="AC267" s="5"/>
    </row>
    <row r="268" spans="28:29" x14ac:dyDescent="0.35">
      <c r="AB268"/>
      <c r="AC268" s="5"/>
    </row>
    <row r="269" spans="28:29" x14ac:dyDescent="0.35">
      <c r="AB269"/>
      <c r="AC269" s="5"/>
    </row>
    <row r="270" spans="28:29" x14ac:dyDescent="0.35">
      <c r="AB270"/>
      <c r="AC270" s="5"/>
    </row>
    <row r="271" spans="28:29" x14ac:dyDescent="0.35">
      <c r="AB271"/>
      <c r="AC271" s="5"/>
    </row>
    <row r="272" spans="28:29" x14ac:dyDescent="0.35">
      <c r="AB272"/>
      <c r="AC272" s="5"/>
    </row>
    <row r="273" spans="28:29" x14ac:dyDescent="0.35">
      <c r="AB273"/>
      <c r="AC273" s="5"/>
    </row>
    <row r="274" spans="28:29" x14ac:dyDescent="0.35">
      <c r="AB274"/>
      <c r="AC274" s="5"/>
    </row>
    <row r="275" spans="28:29" x14ac:dyDescent="0.35">
      <c r="AB275"/>
      <c r="AC275" s="5"/>
    </row>
    <row r="276" spans="28:29" x14ac:dyDescent="0.35">
      <c r="AB276"/>
      <c r="AC276" s="5"/>
    </row>
    <row r="277" spans="28:29" x14ac:dyDescent="0.35">
      <c r="AB277"/>
      <c r="AC277" s="5"/>
    </row>
    <row r="278" spans="28:29" x14ac:dyDescent="0.35">
      <c r="AB278"/>
      <c r="AC278" s="5"/>
    </row>
    <row r="279" spans="28:29" x14ac:dyDescent="0.35">
      <c r="AB279"/>
      <c r="AC279" s="5"/>
    </row>
    <row r="280" spans="28:29" x14ac:dyDescent="0.35">
      <c r="AB280"/>
      <c r="AC280" s="5"/>
    </row>
    <row r="281" spans="28:29" x14ac:dyDescent="0.35">
      <c r="AB281"/>
      <c r="AC281" s="5"/>
    </row>
    <row r="282" spans="28:29" x14ac:dyDescent="0.35">
      <c r="AB282"/>
      <c r="AC282" s="5"/>
    </row>
    <row r="283" spans="28:29" x14ac:dyDescent="0.35">
      <c r="AB283"/>
      <c r="AC283" s="5"/>
    </row>
    <row r="284" spans="28:29" x14ac:dyDescent="0.35">
      <c r="AB284"/>
      <c r="AC284" s="5"/>
    </row>
    <row r="285" spans="28:29" x14ac:dyDescent="0.35">
      <c r="AB285"/>
      <c r="AC285" s="5"/>
    </row>
    <row r="286" spans="28:29" x14ac:dyDescent="0.35">
      <c r="AB286"/>
      <c r="AC286" s="5"/>
    </row>
    <row r="287" spans="28:29" x14ac:dyDescent="0.35">
      <c r="AB287"/>
      <c r="AC287" s="5"/>
    </row>
    <row r="288" spans="28:29" x14ac:dyDescent="0.35">
      <c r="AB288"/>
      <c r="AC288" s="5"/>
    </row>
    <row r="289" spans="28:29" x14ac:dyDescent="0.35">
      <c r="AB289"/>
      <c r="AC289" s="5"/>
    </row>
    <row r="290" spans="28:29" x14ac:dyDescent="0.35">
      <c r="AB290"/>
      <c r="AC290" s="5"/>
    </row>
    <row r="291" spans="28:29" x14ac:dyDescent="0.35">
      <c r="AB291"/>
      <c r="AC291" s="5"/>
    </row>
    <row r="292" spans="28:29" x14ac:dyDescent="0.35">
      <c r="AB292"/>
      <c r="AC292" s="5"/>
    </row>
    <row r="293" spans="28:29" x14ac:dyDescent="0.35">
      <c r="AB293"/>
      <c r="AC293" s="5"/>
    </row>
    <row r="294" spans="28:29" x14ac:dyDescent="0.35">
      <c r="AB294"/>
      <c r="AC294" s="5"/>
    </row>
    <row r="295" spans="28:29" x14ac:dyDescent="0.35">
      <c r="AB295"/>
      <c r="AC295" s="5"/>
    </row>
    <row r="296" spans="28:29" x14ac:dyDescent="0.35">
      <c r="AB296"/>
      <c r="AC296" s="5"/>
    </row>
    <row r="297" spans="28:29" x14ac:dyDescent="0.35">
      <c r="AB297"/>
      <c r="AC297" s="5"/>
    </row>
    <row r="298" spans="28:29" x14ac:dyDescent="0.35">
      <c r="AB298"/>
      <c r="AC298" s="5"/>
    </row>
    <row r="299" spans="28:29" x14ac:dyDescent="0.35">
      <c r="AB299"/>
      <c r="AC299" s="5"/>
    </row>
    <row r="300" spans="28:29" x14ac:dyDescent="0.35">
      <c r="AB300"/>
      <c r="AC300" s="5"/>
    </row>
    <row r="301" spans="28:29" x14ac:dyDescent="0.35">
      <c r="AB301"/>
      <c r="AC301" s="5"/>
    </row>
    <row r="302" spans="28:29" x14ac:dyDescent="0.35">
      <c r="AB302"/>
      <c r="AC302" s="5"/>
    </row>
    <row r="303" spans="28:29" x14ac:dyDescent="0.35">
      <c r="AB303"/>
      <c r="AC303" s="5"/>
    </row>
    <row r="304" spans="28:29" x14ac:dyDescent="0.35">
      <c r="AB304"/>
      <c r="AC304" s="5"/>
    </row>
    <row r="305" spans="28:29" x14ac:dyDescent="0.35">
      <c r="AB305"/>
      <c r="AC305" s="5"/>
    </row>
    <row r="306" spans="28:29" x14ac:dyDescent="0.35">
      <c r="AB306"/>
      <c r="AC306" s="5"/>
    </row>
    <row r="307" spans="28:29" x14ac:dyDescent="0.35">
      <c r="AB307"/>
      <c r="AC307" s="5"/>
    </row>
    <row r="308" spans="28:29" x14ac:dyDescent="0.35">
      <c r="AB308"/>
      <c r="AC308" s="5"/>
    </row>
    <row r="309" spans="28:29" x14ac:dyDescent="0.35">
      <c r="AB309"/>
      <c r="AC309" s="5"/>
    </row>
    <row r="310" spans="28:29" x14ac:dyDescent="0.35">
      <c r="AB310"/>
      <c r="AC310" s="5"/>
    </row>
    <row r="311" spans="28:29" x14ac:dyDescent="0.35">
      <c r="AB311"/>
      <c r="AC311" s="5"/>
    </row>
    <row r="312" spans="28:29" x14ac:dyDescent="0.35">
      <c r="AB312"/>
      <c r="AC312" s="5"/>
    </row>
    <row r="313" spans="28:29" x14ac:dyDescent="0.35">
      <c r="AB313"/>
      <c r="AC313" s="5"/>
    </row>
    <row r="314" spans="28:29" x14ac:dyDescent="0.35">
      <c r="AB314"/>
      <c r="AC314" s="5"/>
    </row>
    <row r="315" spans="28:29" x14ac:dyDescent="0.35">
      <c r="AB315"/>
      <c r="AC315" s="5"/>
    </row>
    <row r="316" spans="28:29" x14ac:dyDescent="0.35">
      <c r="AB316"/>
      <c r="AC316" s="5"/>
    </row>
    <row r="317" spans="28:29" x14ac:dyDescent="0.35">
      <c r="AB317"/>
      <c r="AC317" s="5"/>
    </row>
    <row r="318" spans="28:29" x14ac:dyDescent="0.35">
      <c r="AB318"/>
      <c r="AC318" s="5"/>
    </row>
    <row r="319" spans="28:29" x14ac:dyDescent="0.35">
      <c r="AB319"/>
      <c r="AC319" s="5"/>
    </row>
    <row r="320" spans="28:29" x14ac:dyDescent="0.35">
      <c r="AB320"/>
      <c r="AC320" s="5"/>
    </row>
    <row r="321" spans="28:29" x14ac:dyDescent="0.35">
      <c r="AB321"/>
      <c r="AC321" s="5"/>
    </row>
    <row r="322" spans="28:29" x14ac:dyDescent="0.35">
      <c r="AB322"/>
      <c r="AC322" s="5"/>
    </row>
    <row r="323" spans="28:29" x14ac:dyDescent="0.35">
      <c r="AB323"/>
      <c r="AC323" s="5"/>
    </row>
    <row r="324" spans="28:29" x14ac:dyDescent="0.35">
      <c r="AB324"/>
      <c r="AC324" s="5"/>
    </row>
    <row r="325" spans="28:29" x14ac:dyDescent="0.35">
      <c r="AB325"/>
      <c r="AC325" s="5"/>
    </row>
    <row r="326" spans="28:29" x14ac:dyDescent="0.35">
      <c r="AB326"/>
      <c r="AC326" s="5"/>
    </row>
    <row r="327" spans="28:29" x14ac:dyDescent="0.35">
      <c r="AB327"/>
      <c r="AC327" s="5"/>
    </row>
    <row r="328" spans="28:29" x14ac:dyDescent="0.35">
      <c r="AB328"/>
      <c r="AC328" s="5"/>
    </row>
    <row r="329" spans="28:29" x14ac:dyDescent="0.35">
      <c r="AB329"/>
      <c r="AC329" s="5"/>
    </row>
    <row r="330" spans="28:29" x14ac:dyDescent="0.35">
      <c r="AB330"/>
      <c r="AC330" s="5"/>
    </row>
    <row r="331" spans="28:29" x14ac:dyDescent="0.35">
      <c r="AB331"/>
      <c r="AC331" s="5"/>
    </row>
    <row r="332" spans="28:29" x14ac:dyDescent="0.35">
      <c r="AB332"/>
      <c r="AC332" s="5"/>
    </row>
    <row r="333" spans="28:29" x14ac:dyDescent="0.35">
      <c r="AB333"/>
      <c r="AC333" s="5"/>
    </row>
    <row r="334" spans="28:29" x14ac:dyDescent="0.35">
      <c r="AB334"/>
      <c r="AC334" s="5"/>
    </row>
    <row r="335" spans="28:29" x14ac:dyDescent="0.35">
      <c r="AB335"/>
      <c r="AC335" s="5"/>
    </row>
    <row r="336" spans="28:29" x14ac:dyDescent="0.35">
      <c r="AB336"/>
      <c r="AC336" s="5"/>
    </row>
    <row r="337" spans="28:29" x14ac:dyDescent="0.35">
      <c r="AB337"/>
      <c r="AC337" s="5"/>
    </row>
    <row r="338" spans="28:29" x14ac:dyDescent="0.35">
      <c r="AB338"/>
      <c r="AC338" s="5"/>
    </row>
    <row r="339" spans="28:29" x14ac:dyDescent="0.35">
      <c r="AB339"/>
      <c r="AC339" s="5"/>
    </row>
    <row r="340" spans="28:29" x14ac:dyDescent="0.35">
      <c r="AB340"/>
      <c r="AC340" s="5"/>
    </row>
    <row r="341" spans="28:29" x14ac:dyDescent="0.35">
      <c r="AB341"/>
      <c r="AC341" s="5"/>
    </row>
    <row r="342" spans="28:29" x14ac:dyDescent="0.35">
      <c r="AB342"/>
      <c r="AC342" s="5"/>
    </row>
    <row r="343" spans="28:29" x14ac:dyDescent="0.35">
      <c r="AB343"/>
      <c r="AC343" s="5"/>
    </row>
    <row r="344" spans="28:29" x14ac:dyDescent="0.35">
      <c r="AB344"/>
      <c r="AC344" s="5"/>
    </row>
    <row r="345" spans="28:29" x14ac:dyDescent="0.35">
      <c r="AB345"/>
      <c r="AC345" s="5"/>
    </row>
    <row r="346" spans="28:29" x14ac:dyDescent="0.35">
      <c r="AB346"/>
      <c r="AC346" s="5"/>
    </row>
    <row r="347" spans="28:29" x14ac:dyDescent="0.35">
      <c r="AB347"/>
      <c r="AC347" s="5"/>
    </row>
    <row r="348" spans="28:29" x14ac:dyDescent="0.35">
      <c r="AB348"/>
      <c r="AC348" s="5"/>
    </row>
    <row r="349" spans="28:29" x14ac:dyDescent="0.35">
      <c r="AB349"/>
      <c r="AC349" s="5"/>
    </row>
    <row r="350" spans="28:29" x14ac:dyDescent="0.35">
      <c r="AB350"/>
      <c r="AC350" s="5"/>
    </row>
  </sheetData>
  <sheetProtection sheet="1" objects="1" scenarios="1" selectLockedCells="1"/>
  <mergeCells count="2">
    <mergeCell ref="A1:AA1"/>
    <mergeCell ref="A22:X22"/>
  </mergeCells>
  <phoneticPr fontId="15" type="noConversion"/>
  <conditionalFormatting sqref="B25:B74">
    <cfRule type="expression" dxfId="344" priority="756">
      <formula>(COUNTIF(Times_plus,B25)=0)*NOT(ISBLANK(XDQ25))</formula>
    </cfRule>
  </conditionalFormatting>
  <conditionalFormatting sqref="N5:N18">
    <cfRule type="expression" dxfId="343" priority="2">
      <formula>AND(B5&lt;&gt;"", N5="")</formula>
    </cfRule>
  </conditionalFormatting>
  <conditionalFormatting sqref="N25:N74">
    <cfRule type="expression" dxfId="342" priority="3">
      <formula>AND(A25&lt;&gt;"", N25="")</formula>
    </cfRule>
  </conditionalFormatting>
  <conditionalFormatting sqref="A25">
    <cfRule type="expression" dxfId="341" priority="1">
      <formula>ISNA(MATCH(B5, A.Level.Name, 0))</formula>
    </cfRule>
  </conditionalFormatting>
  <dataValidations count="14">
    <dataValidation type="list" allowBlank="1" showInputMessage="1" showErrorMessage="1" sqref="D5:D18 B25:B74" xr:uid="{DC4C7158-9FBA-473A-A811-C9E7DE6AB2CE}">
      <formula1>Times_plus</formula1>
    </dataValidation>
    <dataValidation type="list" allowBlank="1" showInputMessage="1" showErrorMessage="1" sqref="K5:L18 R5:S18 R25:S74" xr:uid="{94CDB0D1-EC3D-47E9-B7BA-B2DACF4E16E5}">
      <formula1>"Yes,No"</formula1>
    </dataValidation>
    <dataValidation type="list" allowBlank="1" showInputMessage="1" showErrorMessage="1" sqref="A5:A18" xr:uid="{B9D846ED-ECBF-46D1-B614-9DCAE294E006}">
      <formula1>herd_rowID</formula1>
    </dataValidation>
    <dataValidation type="list" allowBlank="1" showInputMessage="1" showErrorMessage="1" sqref="C25:C74" xr:uid="{B005D6FD-CCEE-4723-80FC-977FD1C66012}">
      <formula1>feed_type</formula1>
    </dataValidation>
    <dataValidation type="list" allowBlank="1" showInputMessage="1" showErrorMessage="1" sqref="O5:O18 O25:O74" xr:uid="{2C83C70A-1D3A-4948-BC0D-34896C10120A}">
      <formula1>diet_unit_amount</formula1>
    </dataValidation>
    <dataValidation type="list" allowBlank="1" showInputMessage="1" showErrorMessage="1" sqref="P5:P18 P25:P74" xr:uid="{94FBF91F-FE71-4E1D-A680-50C10A39F5D0}">
      <formula1>diet_unit_time</formula1>
    </dataValidation>
    <dataValidation type="list" allowBlank="1" showInputMessage="1" showErrorMessage="1" sqref="Q5:Q18 Q25:Q74" xr:uid="{2A55AF8A-E158-4C91-8FDC-100054D46065}">
      <formula1>diet_unit_animals</formula1>
    </dataValidation>
    <dataValidation type="list" allowBlank="1" showInputMessage="1" showErrorMessage="1" sqref="E5:E18 G25:G74" xr:uid="{4CD2A39F-BA44-4798-9A23-8D52B562EF5D}">
      <formula1>feeds_mech_process</formula1>
    </dataValidation>
    <dataValidation type="list" allowBlank="1" showInputMessage="1" showErrorMessage="1" sqref="F5:F18 H25:H74" xr:uid="{91331491-C72E-408E-BFC2-FF04C79EB457}">
      <formula1>feeds_chem_process</formula1>
    </dataValidation>
    <dataValidation type="list" allowBlank="1" showInputMessage="1" showErrorMessage="1" sqref="G5:G18 I25:I74" xr:uid="{4C3B33CE-10B7-47B3-90AD-45134EE96161}">
      <formula1>feeds_bio_process</formula1>
    </dataValidation>
    <dataValidation type="list" allowBlank="1" showInputMessage="1" showErrorMessage="1" sqref="H5:H18 J25:J74" xr:uid="{B0133A6B-1B80-4262-B80C-9F61D9343BDC}">
      <formula1>feeds_thermal_process</formula1>
    </dataValidation>
    <dataValidation type="list" allowBlank="1" showInputMessage="1" showErrorMessage="1" sqref="I5:I18 K25:K74" xr:uid="{AE979F41-F985-44FC-9497-42E989B64DD7}">
      <formula1>feeds_dehyd_process</formula1>
    </dataValidation>
    <dataValidation type="list" allowBlank="1" showInputMessage="1" showErrorMessage="1" sqref="A25:A74" xr:uid="{B366D7E4-6E58-42E0-889B-EF9732E69162}">
      <formula1>A.Level.Name</formula1>
    </dataValidation>
    <dataValidation type="list" allowBlank="1" showInputMessage="1" showErrorMessage="1" sqref="D25:D74" xr:uid="{04890D63-9BFA-4252-88A8-0D721ED40109}">
      <formula1>INDIRECT("diet.L!" &amp; ADDRESS(1, COLUMN(BA$1) + (ROW(C26)-ROW($C$26)), 4) &amp; ":" &amp; ADDRESS(1000, COLUMN(BA$1) + (ROW(C26)-ROW($C$26)), 4))</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D9050-A0E6-40EA-B211-DEFD259EDEFE}">
  <sheetPr codeName="Sheet55"/>
  <dimension ref="A1:CX296"/>
  <sheetViews>
    <sheetView workbookViewId="0">
      <selection activeCell="C18" sqref="C18"/>
    </sheetView>
  </sheetViews>
  <sheetFormatPr defaultRowHeight="14.5" x14ac:dyDescent="0.35"/>
  <cols>
    <col min="1" max="1" width="13.36328125" customWidth="1"/>
    <col min="3" max="3" width="40" customWidth="1"/>
    <col min="13" max="13" width="14.26953125" customWidth="1"/>
    <col min="14" max="18" width="11.90625" customWidth="1"/>
    <col min="19" max="19" width="11.453125" customWidth="1"/>
    <col min="20" max="53" width="11.90625" customWidth="1"/>
  </cols>
  <sheetData>
    <row r="1" spans="1:102" ht="11.5" customHeight="1" x14ac:dyDescent="0.35">
      <c r="A1" t="str" cm="1">
        <f t="array" aca="1" ref="A1:A29" ca="1">feed_animal_items</f>
        <v>Animal--Blood</v>
      </c>
      <c r="B1" t="str" cm="1">
        <f t="array" aca="1" ref="B1:B29" ca="1">TRIM(RIGHT(SUBSTITUTE(feed_animal_items, "--", REPT(" ", 100)), 100))</f>
        <v>Blood</v>
      </c>
      <c r="C1" t="str" cm="1">
        <f t="array" aca="1" ref="C1:C15" ca="1">feed_animal_byproduct_items</f>
        <v>Animal Byproduct--Bone</v>
      </c>
      <c r="D1" t="str" cm="1">
        <f t="array" aca="1" ref="D1:D15" ca="1">TRIM(RIGHT(SUBSTITUTE(feed_animal_byproduct_items, "--", REPT(" ", 100)), 100))</f>
        <v>Bone</v>
      </c>
      <c r="E1" t="str" cm="1">
        <f t="array" aca="1" ref="E1:E10" ca="1">feed_animal_manure_items</f>
        <v>Animal Manures--Cattle--Cattle Manure</v>
      </c>
      <c r="F1" t="str" cm="1">
        <f t="array" aca="1" ref="F1:F10" ca="1">TRIM(RIGHT(SUBSTITUTE(feed_animal_manure_items, "--", REPT(" ", 100)), 100))</f>
        <v>Cattle Manure</v>
      </c>
      <c r="G1" t="str" cm="1">
        <f t="array" aca="1" ref="G1:G294" ca="1">feed_crop_byproduct_items</f>
        <v>Crop Byproduct</v>
      </c>
      <c r="H1" t="str" cm="1">
        <f t="array" aca="1" ref="H1:H294" ca="1">TRIM(RIGHT(SUBSTITUTE(feed_crop_byproduct_items, "--", REPT(" ", 100)), 100))</f>
        <v>Crop Byproduct</v>
      </c>
      <c r="I1" t="str" cm="1">
        <f t="array" aca="1" ref="I1:I137" ca="1">feed_crop_product_items</f>
        <v>Crop Product--Cash Crops Products--Cocoa--Cocoa Bean Cake</v>
      </c>
      <c r="J1" t="str" cm="1">
        <f t="array" aca="1" ref="J1:J137" ca="1">TRIM(RIGHT(SUBSTITUTE(feed_crop_product_items, "--", REPT(" ", 100)), 100))</f>
        <v>Cocoa Bean Cake</v>
      </c>
      <c r="K1" t="str" cm="1">
        <f t="array" aca="1" ref="K1:K296" ca="1">feed_forage_plants_items</f>
        <v>Forage Plants--Aquatic Plants--Water Hyacinth</v>
      </c>
      <c r="L1" t="str" cm="1">
        <f t="array" aca="1" ref="L1:L296" ca="1">TRIM(RIGHT(SUBSTITUTE(feed_forage_plants_items, "--", REPT(" ", 100)), 100))</f>
        <v>Water Hyacinth</v>
      </c>
      <c r="M1" t="str" cm="1">
        <f t="array" aca="1" ref="M1:M45" ca="1">feed_other_ingredients_items</f>
        <v>Other Ingredients--Antitoxins</v>
      </c>
      <c r="N1" t="str" cm="1">
        <f t="array" aca="1" ref="N1:N45" ca="1">TRIM(RIGHT(SUBSTITUTE(feed_other_ingredients_items, "--", REPT(" ", 100)), 100))</f>
        <v>Antitoxins</v>
      </c>
      <c r="O1" t="str" cm="1">
        <f t="array" aca="1" ref="O1" ca="1">feed_prebiotic_items</f>
        <v>Prebiotic--Lactobacillus plantarium</v>
      </c>
      <c r="P1" t="str" cm="1">
        <f t="array" aca="1" ref="P1" ca="1">TRIM(RIGHT(SUBSTITUTE(feed_prebiotic_items, "--", REPT(" ", 100)), 100))</f>
        <v>Lactobacillus plantarium</v>
      </c>
      <c r="Q1" t="str" cm="1">
        <f t="array" aca="1" ref="Q1:Q5" ca="1">feed_probiotic_items</f>
        <v>Probiotic--Saccharomyces cerevisiae</v>
      </c>
      <c r="R1" t="str" cm="1">
        <f t="array" aca="1" ref="R1:R5" ca="1">TRIM(RIGHT(SUBSTITUTE(feed_probiotic_items, "--", REPT(" ", 100)), 100))</f>
        <v>Saccharomyces cerevisiae</v>
      </c>
      <c r="S1" t="str" cm="1">
        <f t="array" aca="1" ref="S1:S24" ca="1">feed_preformulated_feed_items</f>
        <v>Preformulated Feed--ACTIPAL HP 1</v>
      </c>
      <c r="T1" t="str" cm="1">
        <f t="array" aca="1" ref="T1:T24" ca="1">TRIM(RIGHT(SUBSTITUTE(feed_preformulated_feed_items, "--", REPT(" ", 100)), 100))</f>
        <v>ACTIPAL HP 1</v>
      </c>
      <c r="U1" t="str" cm="1">
        <f t="array" aca="1" ref="U1:U90" ca="1">feed_supplement_items</f>
        <v>Supplement--Amino Acid--Methionine</v>
      </c>
      <c r="V1" t="str" cm="1">
        <f t="array" aca="1" ref="V1:V90" ca="1">TRIM(RIGHT(SUBSTITUTE(feed_supplement_items, "--", REPT(" ", 100)), 100))</f>
        <v>Methionine</v>
      </c>
      <c r="BA1" t="e" cm="1">
        <f t="array" ref="BA1">_xlfn._xlws.SORT(_xlfn._xlws.FILTER(
  CHOOSE(MATCH('Diet-Ingredients'!C25,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B1" t="e" cm="1">
        <f t="array" ref="BB1">_xlfn._xlws.SORT(_xlfn._xlws.FILTER(
  CHOOSE(MATCH('Diet-Ingredients'!C26,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C1" t="e" cm="1">
        <f t="array" ref="BC1">_xlfn._xlws.SORT(_xlfn._xlws.FILTER(
  CHOOSE(MATCH('Diet-Ingredients'!C27,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D1" t="e" cm="1">
        <f t="array" ref="BD1">_xlfn._xlws.SORT(_xlfn._xlws.FILTER(
  CHOOSE(MATCH('Diet-Ingredients'!C28,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E1" t="e" cm="1">
        <f t="array" ref="BE1">_xlfn._xlws.SORT(_xlfn._xlws.FILTER(
  CHOOSE(MATCH('Diet-Ingredients'!C29,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F1" t="e" cm="1">
        <f t="array" ref="BF1">_xlfn._xlws.SORT(_xlfn._xlws.FILTER(
  CHOOSE(MATCH('Diet-Ingredients'!C30,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G1" t="e" cm="1">
        <f t="array" ref="BG1">_xlfn._xlws.SORT(_xlfn._xlws.FILTER(
  CHOOSE(MATCH('Diet-Ingredients'!C31,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H1" t="e" cm="1">
        <f t="array" ref="BH1">_xlfn._xlws.SORT(_xlfn._xlws.FILTER(
  CHOOSE(MATCH('Diet-Ingredients'!C32,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I1" t="e" cm="1">
        <f t="array" ref="BI1">_xlfn._xlws.SORT(_xlfn._xlws.FILTER(
  CHOOSE(MATCH('Diet-Ingredients'!C33,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J1" t="e" cm="1">
        <f t="array" ref="BJ1">_xlfn._xlws.SORT(_xlfn._xlws.FILTER(
  CHOOSE(MATCH('Diet-Ingredients'!C34,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K1" t="e" cm="1">
        <f t="array" ref="BK1">_xlfn._xlws.SORT(_xlfn._xlws.FILTER(
  CHOOSE(MATCH('Diet-Ingredients'!C35,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L1" t="e" cm="1">
        <f t="array" ref="BL1">_xlfn._xlws.SORT(_xlfn._xlws.FILTER(
  CHOOSE(MATCH('Diet-Ingredients'!C36,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M1" t="e" cm="1">
        <f t="array" ref="BM1">_xlfn._xlws.SORT(_xlfn._xlws.FILTER(
  CHOOSE(MATCH('Diet-Ingredients'!C37,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N1" t="e" cm="1">
        <f t="array" ref="BN1">_xlfn._xlws.SORT(_xlfn._xlws.FILTER(
  CHOOSE(MATCH('Diet-Ingredients'!C38,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O1" t="e" cm="1">
        <f t="array" ref="BO1">_xlfn._xlws.SORT(_xlfn._xlws.FILTER(
  CHOOSE(MATCH('Diet-Ingredients'!C39,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P1" t="e" cm="1">
        <f t="array" ref="BP1">_xlfn._xlws.SORT(_xlfn._xlws.FILTER(
  CHOOSE(MATCH('Diet-Ingredients'!C40,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Q1" t="e" cm="1">
        <f t="array" ref="BQ1">_xlfn._xlws.SORT(_xlfn._xlws.FILTER(
  CHOOSE(MATCH('Diet-Ingredients'!C41,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R1" t="e" cm="1">
        <f t="array" ref="BR1">_xlfn._xlws.SORT(_xlfn._xlws.FILTER(
  CHOOSE(MATCH('Diet-Ingredients'!C42,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S1" t="e" cm="1">
        <f t="array" ref="BS1">_xlfn._xlws.SORT(_xlfn._xlws.FILTER(
  CHOOSE(MATCH('Diet-Ingredients'!C43,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T1" t="e" cm="1">
        <f t="array" ref="BT1">_xlfn._xlws.SORT(_xlfn._xlws.FILTER(
  CHOOSE(MATCH('Diet-Ingredients'!C44,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U1" t="e" cm="1">
        <f t="array" ref="BU1">_xlfn._xlws.SORT(_xlfn._xlws.FILTER(
  CHOOSE(MATCH('Diet-Ingredients'!C45,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V1" t="e" cm="1">
        <f t="array" ref="BV1">_xlfn._xlws.SORT(_xlfn._xlws.FILTER(
  CHOOSE(MATCH('Diet-Ingredients'!C46,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W1" t="e" cm="1">
        <f t="array" ref="BW1">_xlfn._xlws.SORT(_xlfn._xlws.FILTER(
  CHOOSE(MATCH('Diet-Ingredients'!C47,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X1" t="e" cm="1">
        <f t="array" ref="BX1">_xlfn._xlws.SORT(_xlfn._xlws.FILTER(
  CHOOSE(MATCH('Diet-Ingredients'!C48,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Y1" t="e" cm="1">
        <f t="array" ref="BY1">_xlfn._xlws.SORT(_xlfn._xlws.FILTER(
  CHOOSE(MATCH('Diet-Ingredients'!C49,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BZ1" t="e" cm="1">
        <f t="array" ref="BZ1">_xlfn._xlws.SORT(_xlfn._xlws.FILTER(
  CHOOSE(MATCH('Diet-Ingredients'!C50,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A1" t="e" cm="1">
        <f t="array" ref="CA1">_xlfn._xlws.SORT(_xlfn._xlws.FILTER(
  CHOOSE(MATCH('Diet-Ingredients'!C51,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B1" t="e" cm="1">
        <f t="array" ref="CB1">_xlfn._xlws.SORT(_xlfn._xlws.FILTER(
  CHOOSE(MATCH('Diet-Ingredients'!C52,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C1" t="e" cm="1">
        <f t="array" ref="CC1">_xlfn._xlws.SORT(_xlfn._xlws.FILTER(
  CHOOSE(MATCH('Diet-Ingredients'!$C53,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D1" t="e" cm="1">
        <f t="array" ref="CD1">_xlfn._xlws.SORT(_xlfn._xlws.FILTER(
  CHOOSE(MATCH('Diet-Ingredients'!$C54,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E1" t="e" cm="1">
        <f t="array" ref="CE1">_xlfn._xlws.SORT(_xlfn._xlws.FILTER(
  CHOOSE(MATCH('Diet-Ingredients'!$C55,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F1" t="e" cm="1">
        <f t="array" ref="CF1">_xlfn._xlws.SORT(_xlfn._xlws.FILTER(
  CHOOSE(MATCH('Diet-Ingredients'!$C56,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G1" t="e" cm="1">
        <f t="array" ref="CG1">_xlfn._xlws.SORT(_xlfn._xlws.FILTER(
  CHOOSE(MATCH('Diet-Ingredients'!$C57,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H1" t="e" cm="1">
        <f t="array" ref="CH1">_xlfn._xlws.SORT(_xlfn._xlws.FILTER(
  CHOOSE(MATCH('Diet-Ingredients'!$C58,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I1" t="e" cm="1">
        <f t="array" ref="CI1">_xlfn._xlws.SORT(_xlfn._xlws.FILTER(
  CHOOSE(MATCH('Diet-Ingredients'!$C59,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J1" t="e" cm="1">
        <f t="array" ref="CJ1">_xlfn._xlws.SORT(_xlfn._xlws.FILTER(
  CHOOSE(MATCH('Diet-Ingredients'!$C60,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K1" t="e" cm="1">
        <f t="array" ref="CK1">_xlfn._xlws.SORT(_xlfn._xlws.FILTER(
  CHOOSE(MATCH('Diet-Ingredients'!$C61,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L1" t="e" cm="1">
        <f t="array" ref="CL1">_xlfn._xlws.SORT(_xlfn._xlws.FILTER(
  CHOOSE(MATCH('Diet-Ingredients'!$C62,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M1" t="e" cm="1">
        <f t="array" ref="CM1">_xlfn._xlws.SORT(_xlfn._xlws.FILTER(
  CHOOSE(MATCH('Diet-Ingredients'!$C63,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N1" t="e" cm="1">
        <f t="array" ref="CN1">_xlfn._xlws.SORT(_xlfn._xlws.FILTER(
  CHOOSE(MATCH('Diet-Ingredients'!$C64,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O1" t="e" cm="1">
        <f t="array" ref="CO1">_xlfn._xlws.SORT(_xlfn._xlws.FILTER(
  CHOOSE(MATCH('Diet-Ingredients'!$C65,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P1" t="e" cm="1">
        <f t="array" ref="CP1">_xlfn._xlws.SORT(_xlfn._xlws.FILTER(
  CHOOSE(MATCH('Diet-Ingredients'!$C66,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Q1" t="e" cm="1">
        <f t="array" ref="CQ1">_xlfn._xlws.SORT(_xlfn._xlws.FILTER(
  CHOOSE(MATCH('Diet-Ingredients'!$C67,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R1" t="e" cm="1">
        <f t="array" ref="CR1">_xlfn._xlws.SORT(_xlfn._xlws.FILTER(
  CHOOSE(MATCH('Diet-Ingredients'!$C68,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S1" t="e" cm="1">
        <f t="array" ref="CS1">_xlfn._xlws.SORT(_xlfn._xlws.FILTER(
  CHOOSE(MATCH('Diet-Ingredients'!$C69,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T1" t="e" cm="1">
        <f t="array" ref="CT1">_xlfn._xlws.SORT(_xlfn._xlws.FILTER(
  CHOOSE(MATCH('Diet-Ingredients'!$C70,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U1" t="e" cm="1">
        <f t="array" ref="CU1">_xlfn._xlws.SORT(_xlfn._xlws.FILTER(
  CHOOSE(MATCH('Diet-Ingredients'!$C71,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V1" t="e" cm="1">
        <f t="array" ref="CV1">_xlfn._xlws.SORT(_xlfn._xlws.FILTER(
  CHOOSE(MATCH('Diet-Ingredients'!$C72,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W1" t="e" cm="1">
        <f t="array" ref="CW1">_xlfn._xlws.SORT(_xlfn._xlws.FILTER(
  CHOOSE(MATCH('Diet-Ingredients'!$C73,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c r="CX1" t="e" cm="1">
        <f t="array" ref="CX1">_xlfn._xlws.SORT(_xlfn._xlws.FILTER(
  CHOOSE(MATCH('Diet-Ingredients'!$C74, {"Animal","Animal Byproduct","Animal Manures","Crop Byproduct","Crop Product","Essential Fatty Acid","Forage Plants","Herb or Extract","Organic Acid","Other Ingredients","Prebiotic","Preformulated Feed","Probiotic","Supplement"}, 0),
  feed_animal_items_filtered,
  feed_animal_byproduct_items_filtered,
  feed_animal_manure_items_filtered,
  feed_crop_byproduct_items_filtered,
  feed_crop_product_items_filtered,
  feed_essential_fatty_acid_items,
  feed_forage_plants_items_filtered,
  feed_herb_extract_items,
  feed_organic_acid_items,
  feed_other_ingredients_items_filtered,
  feed_prebiotic_items_filtered,
  feed_preformulated_feed_items_filtered,
  feed_probiotic_items_filtered,
  feed_supplement_items_filtered
), TRUE))</f>
        <v>#N/A</v>
      </c>
    </row>
    <row r="2" spans="1:102" x14ac:dyDescent="0.35">
      <c r="A2" t="str">
        <f ca="1"/>
        <v>Animal--Crustacean--Shrimp --Shrimp Heads</v>
      </c>
      <c r="B2" t="str">
        <f ca="1"/>
        <v>Shrimp Heads</v>
      </c>
      <c r="C2" t="str">
        <f ca="1"/>
        <v>Animal Byproduct--Bone--Bone Ash</v>
      </c>
      <c r="D2" t="str">
        <f ca="1"/>
        <v>Bone Ash</v>
      </c>
      <c r="E2" t="str">
        <f ca="1"/>
        <v>Animal Manures--Chicken --Chicken Manure</v>
      </c>
      <c r="F2" t="str">
        <f ca="1"/>
        <v>Chicken Manure</v>
      </c>
      <c r="G2" t="str">
        <f ca="1"/>
        <v>Crop Byproduct--Cash Crops ByProducts--Cocoa--Cocoa Bean Shell</v>
      </c>
      <c r="H2" t="str">
        <f ca="1"/>
        <v>Cocoa Bean Shell</v>
      </c>
      <c r="I2" t="str">
        <f ca="1"/>
        <v>Crop Product--Cash Crops Products--Cocoa--Theobroma cacao Bean Cake</v>
      </c>
      <c r="J2" t="str">
        <f ca="1"/>
        <v>Theobroma cacao Bean Cake</v>
      </c>
      <c r="K2" t="str">
        <f ca="1"/>
        <v>Forage Plants--Aquatic Plants--Eichhornia crassipes</v>
      </c>
      <c r="L2" t="str">
        <f ca="1"/>
        <v>Eichhornia crassipes</v>
      </c>
      <c r="M2" t="str">
        <f ca="1"/>
        <v>Other Ingredients--Bicarbonate of Soda</v>
      </c>
      <c r="N2" t="str">
        <f ca="1"/>
        <v>Bicarbonate of Soda</v>
      </c>
      <c r="Q2" t="str">
        <f ca="1"/>
        <v>Probiotic--Brewers Yeast</v>
      </c>
      <c r="R2" t="str">
        <f ca="1"/>
        <v>Brewers Yeast</v>
      </c>
      <c r="S2" t="str">
        <f ca="1"/>
        <v>Preformulated Feed--AquaNutro Abalone Grower</v>
      </c>
      <c r="T2" t="str">
        <f ca="1"/>
        <v>AquaNutro Abalone Grower</v>
      </c>
      <c r="U2" t="str">
        <f ca="1"/>
        <v>Supplement--Amino Acid--DL-Methionine</v>
      </c>
      <c r="V2" t="str">
        <f ca="1"/>
        <v>DL-Methionine</v>
      </c>
    </row>
    <row r="3" spans="1:102" x14ac:dyDescent="0.35">
      <c r="A3" t="str">
        <f ca="1"/>
        <v>Animal--Fish</v>
      </c>
      <c r="B3" t="str">
        <f ca="1"/>
        <v>Fish</v>
      </c>
      <c r="C3" t="str">
        <f ca="1"/>
        <v>Animal Byproduct--Digestive ByProduct--Rumen Contents</v>
      </c>
      <c r="D3" t="str">
        <f ca="1"/>
        <v>Rumen Contents</v>
      </c>
      <c r="E3" t="str">
        <f ca="1"/>
        <v>Animal Manures--Chicken --Chicken Litter</v>
      </c>
      <c r="F3" t="str">
        <f ca="1"/>
        <v>Chicken Litter</v>
      </c>
      <c r="G3" t="str">
        <f ca="1"/>
        <v>Crop Byproduct--Cash Crops ByProducts--Cocoa--Theobroma cacao Bean Shell</v>
      </c>
      <c r="H3" t="str">
        <f ca="1"/>
        <v>Theobroma cacao Bean Shell</v>
      </c>
      <c r="I3" t="str">
        <f ca="1"/>
        <v>Crop Product--Cereal Products--Barley--Barley Grain</v>
      </c>
      <c r="J3" t="str">
        <f ca="1"/>
        <v>Barley Grain</v>
      </c>
      <c r="K3" t="str">
        <f ca="1"/>
        <v>Forage Plants--Aquatic Plants--Lemna</v>
      </c>
      <c r="L3" t="str">
        <f ca="1"/>
        <v>Lemna</v>
      </c>
      <c r="M3" t="str">
        <f ca="1"/>
        <v>Other Ingredients--Baking Soda</v>
      </c>
      <c r="N3" t="str">
        <f ca="1"/>
        <v>Baking Soda</v>
      </c>
      <c r="Q3" t="str">
        <f ca="1"/>
        <v>Probiotic--Spent Yeast</v>
      </c>
      <c r="R3" t="str">
        <f ca="1"/>
        <v>Spent Yeast</v>
      </c>
      <c r="S3" t="str">
        <f ca="1"/>
        <v>Preformulated Feed--Beef Survival Meal</v>
      </c>
      <c r="T3" t="str">
        <f ca="1"/>
        <v>Beef Survival Meal</v>
      </c>
      <c r="U3" t="str">
        <f ca="1"/>
        <v>Supplement--Amino Acid--L-Methionine</v>
      </c>
      <c r="V3" t="str">
        <f ca="1"/>
        <v>L-Methionine</v>
      </c>
    </row>
    <row r="4" spans="1:102" x14ac:dyDescent="0.35">
      <c r="A4" t="str">
        <f ca="1"/>
        <v>Animal--Fish--Clupeid Fish</v>
      </c>
      <c r="B4" t="str">
        <f ca="1"/>
        <v>Clupeid Fish</v>
      </c>
      <c r="C4" t="str">
        <f ca="1"/>
        <v>Animal Byproduct--Egg</v>
      </c>
      <c r="D4" t="str">
        <f ca="1"/>
        <v>Egg</v>
      </c>
      <c r="E4" t="str">
        <f ca="1"/>
        <v>Animal Manures--Chicken --Chicken Waste</v>
      </c>
      <c r="F4" t="str">
        <f ca="1"/>
        <v>Chicken Waste</v>
      </c>
      <c r="G4" t="str">
        <f ca="1"/>
        <v>Crop Byproduct--Cash Crops ByProducts--Cocoa--Cocoa Pods Husk</v>
      </c>
      <c r="H4" t="str">
        <f ca="1"/>
        <v>Cocoa Pods Husk</v>
      </c>
      <c r="I4" t="str">
        <f ca="1"/>
        <v>Crop Product--Cereal Products--Barley--Hordeum vulgare Grain</v>
      </c>
      <c r="J4" t="str">
        <f ca="1"/>
        <v>Hordeum vulgare Grain</v>
      </c>
      <c r="K4" t="str">
        <f ca="1"/>
        <v>Forage Plants--Aquatic Plants--Duckweed</v>
      </c>
      <c r="L4" t="str">
        <f ca="1"/>
        <v>Duckweed</v>
      </c>
      <c r="M4" t="str">
        <f ca="1"/>
        <v>Other Ingredients--Koek Soda</v>
      </c>
      <c r="N4" t="str">
        <f ca="1"/>
        <v>Koek Soda</v>
      </c>
      <c r="Q4" t="str">
        <f ca="1"/>
        <v>Probiotic--Saccharomyces cerevisiae Slurry</v>
      </c>
      <c r="R4" t="str">
        <f ca="1"/>
        <v>Saccharomyces cerevisiae Slurry</v>
      </c>
      <c r="S4" t="str">
        <f ca="1"/>
        <v>Preformulated Feed--Chick Mash</v>
      </c>
      <c r="T4" t="str">
        <f ca="1"/>
        <v>Chick Mash</v>
      </c>
      <c r="U4" t="str">
        <f ca="1"/>
        <v>Supplement--Amino Acid--Threonine</v>
      </c>
      <c r="V4" t="str">
        <f ca="1"/>
        <v>Threonine</v>
      </c>
    </row>
    <row r="5" spans="1:102" x14ac:dyDescent="0.35">
      <c r="A5" t="str">
        <f ca="1"/>
        <v>Animal--Fish--Cod--Cod Liver Oil</v>
      </c>
      <c r="B5" t="str">
        <f ca="1"/>
        <v>Cod Liver Oil</v>
      </c>
      <c r="C5" t="str">
        <f ca="1"/>
        <v>Animal Byproduct--Hatchery Eggs</v>
      </c>
      <c r="D5" t="str">
        <f ca="1"/>
        <v>Hatchery Eggs</v>
      </c>
      <c r="E5" t="str">
        <f ca="1"/>
        <v>Animal Manures--Pig --Pig Manure</v>
      </c>
      <c r="F5" t="str">
        <f ca="1"/>
        <v>Pig Manure</v>
      </c>
      <c r="G5" t="str">
        <f ca="1"/>
        <v>Crop Byproduct--Cash Crops ByProducts--Cocoa--Theobroma cacao Pods Husk</v>
      </c>
      <c r="H5" t="str">
        <f ca="1"/>
        <v>Theobroma cacao Pods Husk</v>
      </c>
      <c r="I5" t="str">
        <f ca="1"/>
        <v>Crop Product--Cereal Products--Barley</v>
      </c>
      <c r="J5" t="str">
        <f ca="1"/>
        <v>Barley</v>
      </c>
      <c r="K5" t="str">
        <f ca="1"/>
        <v>Forage Plants--Aquatic Plants--Lemna minor</v>
      </c>
      <c r="L5" t="str">
        <f ca="1"/>
        <v>Lemna minor</v>
      </c>
      <c r="M5" t="str">
        <f ca="1"/>
        <v>Other Ingredients--Binder</v>
      </c>
      <c r="N5" t="str">
        <f ca="1"/>
        <v>Binder</v>
      </c>
      <c r="Q5" t="str">
        <f ca="1"/>
        <v>Probiotic--Brewers Yeast Slurry</v>
      </c>
      <c r="R5" t="str">
        <f ca="1"/>
        <v>Brewers Yeast Slurry</v>
      </c>
      <c r="S5" t="str">
        <f ca="1"/>
        <v>Preformulated Feed--Commercial Feed</v>
      </c>
      <c r="T5" t="str">
        <f ca="1"/>
        <v>Commercial Feed</v>
      </c>
      <c r="U5" t="str">
        <f ca="1"/>
        <v>Supplement--Amino Acid--L-Threonine</v>
      </c>
      <c r="V5" t="str">
        <f ca="1"/>
        <v>L-Threonine</v>
      </c>
    </row>
    <row r="6" spans="1:102" x14ac:dyDescent="0.35">
      <c r="A6" t="str">
        <f ca="1"/>
        <v>Animal--Fish--Herring</v>
      </c>
      <c r="B6" t="str">
        <f ca="1"/>
        <v>Herring</v>
      </c>
      <c r="C6" t="str">
        <f ca="1"/>
        <v>Animal Byproduct--Fat--Lard</v>
      </c>
      <c r="D6" t="str">
        <f ca="1"/>
        <v>Lard</v>
      </c>
      <c r="E6" t="str">
        <f ca="1"/>
        <v>Animal Manures--Pig --Pig Litter</v>
      </c>
      <c r="F6" t="str">
        <f ca="1"/>
        <v>Pig Litter</v>
      </c>
      <c r="G6" t="str">
        <f ca="1"/>
        <v>Crop Byproduct--Cash Crops ByProducts--Coffee--Coffee Pulp</v>
      </c>
      <c r="H6" t="str">
        <f ca="1"/>
        <v>Coffee Pulp</v>
      </c>
      <c r="I6" t="str">
        <f ca="1"/>
        <v>Crop Product--Cereal Products--Hordeum vulgare</v>
      </c>
      <c r="J6" t="str">
        <f ca="1"/>
        <v>Hordeum vulgare</v>
      </c>
      <c r="K6" t="str">
        <f ca="1"/>
        <v>Forage Plants--Aquatic Plants--Spirulina</v>
      </c>
      <c r="L6" t="str">
        <f ca="1"/>
        <v>Spirulina</v>
      </c>
      <c r="M6" t="str">
        <f ca="1"/>
        <v xml:space="preserve">Other Ingredients--Binder--Bentonite </v>
      </c>
      <c r="N6" t="str">
        <f ca="1"/>
        <v>Bentonite</v>
      </c>
      <c r="S6" t="str">
        <f ca="1"/>
        <v>Preformulated Feed--Industrial Commercial Feed</v>
      </c>
      <c r="T6" t="str">
        <f ca="1"/>
        <v>Industrial Commercial Feed</v>
      </c>
      <c r="U6" t="str">
        <f ca="1"/>
        <v>Supplement--Amino Acid--Lysine</v>
      </c>
      <c r="V6" t="str">
        <f ca="1"/>
        <v>Lysine</v>
      </c>
    </row>
    <row r="7" spans="1:102" x14ac:dyDescent="0.35">
      <c r="A7" t="str">
        <f ca="1"/>
        <v>Animal--Fish--Fish Oil</v>
      </c>
      <c r="B7" t="str">
        <f ca="1"/>
        <v>Fish Oil</v>
      </c>
      <c r="C7" t="str">
        <f ca="1"/>
        <v>Animal Byproduct--Fish--Fish Processing Waste</v>
      </c>
      <c r="D7" t="str">
        <f ca="1"/>
        <v>Fish Processing Waste</v>
      </c>
      <c r="E7" t="str">
        <f ca="1"/>
        <v>Animal Manures--Poultry--Poultry Litter</v>
      </c>
      <c r="F7" t="str">
        <f ca="1"/>
        <v>Poultry Litter</v>
      </c>
      <c r="G7" t="str">
        <f ca="1"/>
        <v>Crop Byproduct--Cash Crops ByProducts--Coffee--Coffea Pulp</v>
      </c>
      <c r="H7" t="str">
        <f ca="1"/>
        <v>Coffea Pulp</v>
      </c>
      <c r="I7" t="str">
        <f ca="1"/>
        <v>Crop Product--Cereal Products--Maize</v>
      </c>
      <c r="J7" t="str">
        <f ca="1"/>
        <v>Maize</v>
      </c>
      <c r="K7" t="str">
        <f ca="1"/>
        <v>Forage Plants--Aquatic Plants--Arthrospir platensis</v>
      </c>
      <c r="L7" t="str">
        <f ca="1"/>
        <v>Arthrospir platensis</v>
      </c>
      <c r="M7" t="str">
        <f ca="1"/>
        <v>Other Ingredients--Binder--Cassava Binder</v>
      </c>
      <c r="N7" t="str">
        <f ca="1"/>
        <v>Cassava Binder</v>
      </c>
      <c r="S7" t="str">
        <f ca="1"/>
        <v>Preformulated Feed--Concentrate</v>
      </c>
      <c r="T7" t="str">
        <f ca="1"/>
        <v>Concentrate</v>
      </c>
      <c r="U7" t="str">
        <f ca="1"/>
        <v>Supplement--Amino Acid--L-Lysine</v>
      </c>
      <c r="V7" t="str">
        <f ca="1"/>
        <v>L-Lysine</v>
      </c>
    </row>
    <row r="8" spans="1:102" x14ac:dyDescent="0.35">
      <c r="A8" t="str">
        <f ca="1"/>
        <v>Animal--Fish--Nile Perch Fish Oil</v>
      </c>
      <c r="B8" t="str">
        <f ca="1"/>
        <v>Nile Perch Fish Oil</v>
      </c>
      <c r="C8" t="str">
        <f ca="1"/>
        <v>Animal Byproduct--Fish--Fish Waste</v>
      </c>
      <c r="D8" t="str">
        <f ca="1"/>
        <v>Fish Waste</v>
      </c>
      <c r="E8" t="str">
        <f ca="1"/>
        <v>Animal Manures--Poultry--Poultry Manure</v>
      </c>
      <c r="F8" t="str">
        <f ca="1"/>
        <v>Poultry Manure</v>
      </c>
      <c r="G8" t="str">
        <f ca="1"/>
        <v>Crop Byproduct--Cereal ByProducts--Atella</v>
      </c>
      <c r="H8" t="str">
        <f ca="1"/>
        <v>Atella</v>
      </c>
      <c r="I8" t="str">
        <f ca="1"/>
        <v>Crop Product--Cereal Products--Corn</v>
      </c>
      <c r="J8" t="str">
        <f ca="1"/>
        <v>Corn</v>
      </c>
      <c r="K8" t="str">
        <f ca="1"/>
        <v>Forage Plants--Aquatic Plants--Ulva armoricana</v>
      </c>
      <c r="L8" t="str">
        <f ca="1"/>
        <v>Ulva armoricana</v>
      </c>
      <c r="M8" t="str">
        <f ca="1"/>
        <v>Other Ingredients--Binder--Manihot esculenta Binder</v>
      </c>
      <c r="N8" t="str">
        <f ca="1"/>
        <v>Manihot esculenta Binder</v>
      </c>
      <c r="S8" t="str">
        <f ca="1"/>
        <v>Preformulated Feed--Concentrate--Growers Concentrate</v>
      </c>
      <c r="T8" t="str">
        <f ca="1"/>
        <v>Growers Concentrate</v>
      </c>
      <c r="U8" t="str">
        <f ca="1"/>
        <v>Supplement--Amino Acid--L-Lysine Synthetic</v>
      </c>
      <c r="V8" t="str">
        <f ca="1"/>
        <v>L-Lysine Synthetic</v>
      </c>
    </row>
    <row r="9" spans="1:102" x14ac:dyDescent="0.35">
      <c r="A9" t="str">
        <f ca="1"/>
        <v>Animal--Fish--Labrus niloticus</v>
      </c>
      <c r="B9" t="str">
        <f ca="1"/>
        <v>Labrus niloticus</v>
      </c>
      <c r="C9" t="str">
        <f ca="1"/>
        <v>Animal Byproduct--Hydrolysate--Mixed Marine Hydrolysate</v>
      </c>
      <c r="D9" t="str">
        <f ca="1"/>
        <v>Mixed Marine Hydrolysate</v>
      </c>
      <c r="E9" t="str">
        <f ca="1"/>
        <v>Animal Manures--Poultry--Poultry Waste</v>
      </c>
      <c r="F9" t="str">
        <f ca="1"/>
        <v>Poultry Waste</v>
      </c>
      <c r="G9" t="str">
        <f ca="1"/>
        <v>Crop Byproduct--Cereal ByProducts--Barley--Barley Bran</v>
      </c>
      <c r="H9" t="str">
        <f ca="1"/>
        <v>Barley Bran</v>
      </c>
      <c r="I9" t="str">
        <f ca="1"/>
        <v>Crop Product--Cereal Products--Snap Corn</v>
      </c>
      <c r="J9" t="str">
        <f ca="1"/>
        <v>Snap Corn</v>
      </c>
      <c r="K9" t="str">
        <f ca="1"/>
        <v>Forage Plants--Aquatic Plants--Ulva lactuca</v>
      </c>
      <c r="L9" t="str">
        <f ca="1"/>
        <v>Ulva lactuca</v>
      </c>
      <c r="M9" t="str">
        <f ca="1"/>
        <v>Other Ingredients--Binder--Carboxymethyl Cellulose</v>
      </c>
      <c r="N9" t="str">
        <f ca="1"/>
        <v>Carboxymethyl Cellulose</v>
      </c>
      <c r="S9" t="str">
        <f ca="1"/>
        <v>Preformulated Feed--Concentrate--Imported Concentrate</v>
      </c>
      <c r="T9" t="str">
        <f ca="1"/>
        <v>Imported Concentrate</v>
      </c>
      <c r="U9" t="str">
        <f ca="1"/>
        <v>Supplement--Amino Acid--Lysine - HCl</v>
      </c>
      <c r="V9" t="str">
        <f ca="1"/>
        <v>Lysine - HCl</v>
      </c>
    </row>
    <row r="10" spans="1:102" x14ac:dyDescent="0.35">
      <c r="A10" t="str">
        <f ca="1"/>
        <v>Animal--Fish--Centropomus niloticus</v>
      </c>
      <c r="B10" t="str">
        <f ca="1"/>
        <v>Centropomus niloticus</v>
      </c>
      <c r="C10" t="str">
        <f ca="1"/>
        <v>Animal Byproduct--Hydrolysate--Shrimp Hydrolysate</v>
      </c>
      <c r="D10" t="str">
        <f ca="1"/>
        <v>Shrimp Hydrolysate</v>
      </c>
      <c r="E10" t="str">
        <f ca="1"/>
        <v>Animal Manures--Poultry--Poultry Excreta</v>
      </c>
      <c r="F10" t="str">
        <f ca="1"/>
        <v>Poultry Excreta</v>
      </c>
      <c r="G10" t="str">
        <f ca="1"/>
        <v>Crop Byproduct--Cereal ByProducts--Barley--Hordeum vulgare Bran</v>
      </c>
      <c r="H10" t="str">
        <f ca="1"/>
        <v>Hordeum vulgare Bran</v>
      </c>
      <c r="I10" t="str">
        <f ca="1"/>
        <v>Crop Product--Cereal Products--Zea mays</v>
      </c>
      <c r="J10" t="str">
        <f ca="1"/>
        <v>Zea mays</v>
      </c>
      <c r="K10" t="str">
        <f ca="1"/>
        <v>Forage Plants--Aquatic Plants--Sea Lettuce</v>
      </c>
      <c r="L10" t="str">
        <f ca="1"/>
        <v>Sea Lettuce</v>
      </c>
      <c r="M10" t="str">
        <f ca="1"/>
        <v>Other Ingredients--Binder--sodium carboxymethyl cellulose</v>
      </c>
      <c r="N10" t="str">
        <f ca="1"/>
        <v>sodium carboxymethyl cellulose</v>
      </c>
      <c r="S10" t="str">
        <f ca="1"/>
        <v>Preformulated Feed--Concentrate--Protein-Mineral Concentrate</v>
      </c>
      <c r="T10" t="str">
        <f ca="1"/>
        <v>Protein-Mineral Concentrate</v>
      </c>
      <c r="U10" t="str">
        <f ca="1"/>
        <v>Supplement--Amino Acid--Lysine Hydrochloride</v>
      </c>
      <c r="V10" t="str">
        <f ca="1"/>
        <v>Lysine Hydrochloride</v>
      </c>
    </row>
    <row r="11" spans="1:102" x14ac:dyDescent="0.35">
      <c r="A11" t="str">
        <f ca="1"/>
        <v>Animal--Fish--Lates niloticus Oil</v>
      </c>
      <c r="B11" t="str">
        <f ca="1"/>
        <v>Lates niloticus Oil</v>
      </c>
      <c r="C11" t="str">
        <f ca="1"/>
        <v>Animal Byproduct--Meat and Bone</v>
      </c>
      <c r="D11" t="str">
        <f ca="1"/>
        <v>Meat and Bone</v>
      </c>
      <c r="G11" t="str">
        <f ca="1"/>
        <v>Crop Byproduct--Cereal ByProducts--Barley--Barley Straw</v>
      </c>
      <c r="H11" t="str">
        <f ca="1"/>
        <v>Barley Straw</v>
      </c>
      <c r="I11" t="str">
        <f ca="1"/>
        <v>Crop Product--Cereal Products--Maize--Maize Grain</v>
      </c>
      <c r="J11" t="str">
        <f ca="1"/>
        <v>Maize Grain</v>
      </c>
      <c r="K11" t="str">
        <f ca="1"/>
        <v>Forage Plants--Aquatic Plants--Ulva rigida</v>
      </c>
      <c r="L11" t="str">
        <f ca="1"/>
        <v>Ulva rigida</v>
      </c>
      <c r="M11" t="str">
        <f ca="1"/>
        <v>Other Ingredients--Binder--Cellulose</v>
      </c>
      <c r="N11" t="str">
        <f ca="1"/>
        <v>Cellulose</v>
      </c>
      <c r="S11" t="str">
        <f ca="1"/>
        <v>Preformulated Feed--Concentrate--Layer Concentrate</v>
      </c>
      <c r="T11" t="str">
        <f ca="1"/>
        <v>Layer Concentrate</v>
      </c>
      <c r="U11" t="str">
        <f ca="1"/>
        <v>Supplement--Amino Acid--L-Lysine Hydrochloride</v>
      </c>
      <c r="V11" t="str">
        <f ca="1"/>
        <v>L-Lysine Hydrochloride</v>
      </c>
    </row>
    <row r="12" spans="1:102" x14ac:dyDescent="0.35">
      <c r="A12" t="str">
        <f ca="1"/>
        <v>Animal--Fish--Rainbow Trout--Rainbow Trout Oil</v>
      </c>
      <c r="B12" t="str">
        <f ca="1"/>
        <v>Rainbow Trout Oil</v>
      </c>
      <c r="C12" t="str">
        <f ca="1"/>
        <v>Animal Byproduct--Shell</v>
      </c>
      <c r="D12" t="str">
        <f ca="1"/>
        <v>Shell</v>
      </c>
      <c r="G12" t="str">
        <f ca="1"/>
        <v>Crop Byproduct--Cereal ByProducts--Barley--Hordeum vulgare Straw</v>
      </c>
      <c r="H12" t="str">
        <f ca="1"/>
        <v>Hordeum vulgare Straw</v>
      </c>
      <c r="I12" t="str">
        <f ca="1"/>
        <v>Crop Product--Cereal Products--Maize--Corn Grain</v>
      </c>
      <c r="J12" t="str">
        <f ca="1"/>
        <v>Corn Grain</v>
      </c>
      <c r="K12" t="str">
        <f ca="1"/>
        <v>Forage Plants--Aquatic Plants--Vallisneria aethiopica</v>
      </c>
      <c r="L12" t="str">
        <f ca="1"/>
        <v>Vallisneria aethiopica</v>
      </c>
      <c r="M12" t="str">
        <f ca="1"/>
        <v>Other Ingredients--Binder--Cement</v>
      </c>
      <c r="N12" t="str">
        <f ca="1"/>
        <v>Cement</v>
      </c>
      <c r="S12" t="str">
        <f ca="1"/>
        <v>Preformulated Feed--Dairy Meal</v>
      </c>
      <c r="T12" t="str">
        <f ca="1"/>
        <v>Dairy Meal</v>
      </c>
      <c r="U12" t="str">
        <f ca="1"/>
        <v>Supplement--Amino Acid--Biolysine</v>
      </c>
      <c r="V12" t="str">
        <f ca="1"/>
        <v>Biolysine</v>
      </c>
    </row>
    <row r="13" spans="1:102" x14ac:dyDescent="0.35">
      <c r="A13" t="str">
        <f ca="1"/>
        <v>Animal--Fish--Rastrineobola argentea</v>
      </c>
      <c r="B13" t="str">
        <f ca="1"/>
        <v>Rastrineobola argentea</v>
      </c>
      <c r="C13" t="str">
        <f ca="1"/>
        <v>Animal Byproduct--Shell--Lake Shells</v>
      </c>
      <c r="D13" t="str">
        <f ca="1"/>
        <v>Lake Shells</v>
      </c>
      <c r="G13" t="str">
        <f ca="1"/>
        <v>Crop Byproduct--Cereal ByProducts--Unspecified Bran</v>
      </c>
      <c r="H13" t="str">
        <f ca="1"/>
        <v>Unspecified Bran</v>
      </c>
      <c r="I13" t="str">
        <f ca="1"/>
        <v>Crop Product--Cereal Products--Maize--Zea mays Grain</v>
      </c>
      <c r="J13" t="str">
        <f ca="1"/>
        <v>Zea mays Grain</v>
      </c>
      <c r="K13" t="str">
        <f ca="1"/>
        <v>Forage Plants--Cereal and Grass Forages--Andropogon</v>
      </c>
      <c r="L13" t="str">
        <f ca="1"/>
        <v>Andropogon</v>
      </c>
      <c r="M13" t="str">
        <f ca="1"/>
        <v>Other Ingredients--Binder--ChemBind</v>
      </c>
      <c r="N13" t="str">
        <f ca="1"/>
        <v>ChemBind</v>
      </c>
      <c r="S13" t="str">
        <f ca="1"/>
        <v>Preformulated Feed--Elancoban</v>
      </c>
      <c r="T13" t="str">
        <f ca="1"/>
        <v>Elancoban</v>
      </c>
      <c r="U13" t="str">
        <f ca="1"/>
        <v>Supplement--Amino Acid--Tryptophan</v>
      </c>
      <c r="V13" t="str">
        <f ca="1"/>
        <v>Tryptophan</v>
      </c>
    </row>
    <row r="14" spans="1:102" x14ac:dyDescent="0.35">
      <c r="A14" t="str">
        <f ca="1"/>
        <v>Animal--Fish--Sardine</v>
      </c>
      <c r="B14" t="str">
        <f ca="1"/>
        <v>Sardine</v>
      </c>
      <c r="C14" t="str">
        <f ca="1"/>
        <v>Animal Byproduct--Shell--Oyster Shells</v>
      </c>
      <c r="D14" t="str">
        <f ca="1"/>
        <v>Oyster Shells</v>
      </c>
      <c r="G14" t="str">
        <f ca="1"/>
        <v>Crop Byproduct--Cereal ByProducts--Brewers Grain</v>
      </c>
      <c r="H14" t="str">
        <f ca="1"/>
        <v>Brewers Grain</v>
      </c>
      <c r="I14" t="str">
        <f ca="1"/>
        <v>Crop Product--Cereal Products--Maize--Maize Oil</v>
      </c>
      <c r="J14" t="str">
        <f ca="1"/>
        <v>Maize Oil</v>
      </c>
      <c r="K14" t="str">
        <f ca="1"/>
        <v>Forage Plants--Cereal and Grass Forages--Andropogon gayanus</v>
      </c>
      <c r="L14" t="str">
        <f ca="1"/>
        <v>Andropogon gayanus</v>
      </c>
      <c r="M14" t="str">
        <f ca="1"/>
        <v>Other Ingredients--Binder--Gelatin</v>
      </c>
      <c r="N14" t="str">
        <f ca="1"/>
        <v>Gelatin</v>
      </c>
      <c r="S14" t="str">
        <f ca="1"/>
        <v>Preformulated Feed--Finisher Diet</v>
      </c>
      <c r="T14" t="str">
        <f ca="1"/>
        <v>Finisher Diet</v>
      </c>
      <c r="U14" t="str">
        <f ca="1"/>
        <v>Supplement--Carbohydrate--Dextrin</v>
      </c>
      <c r="V14" t="str">
        <f ca="1"/>
        <v>Dextrin</v>
      </c>
    </row>
    <row r="15" spans="1:102" x14ac:dyDescent="0.35">
      <c r="A15" t="str">
        <f ca="1"/>
        <v>Animal--Fish--Trout --Trout Oil</v>
      </c>
      <c r="B15" t="str">
        <f ca="1"/>
        <v>Trout Oil</v>
      </c>
      <c r="C15" t="str">
        <f ca="1"/>
        <v>Animal Byproduct--Shell--Ostreidae</v>
      </c>
      <c r="D15" t="str">
        <f ca="1"/>
        <v>Ostreidae</v>
      </c>
      <c r="G15" t="str">
        <f ca="1"/>
        <v>Crop Byproduct--Cereal ByProducts--Brewers By-Product</v>
      </c>
      <c r="H15" t="str">
        <f ca="1"/>
        <v>Brewers By-Product</v>
      </c>
      <c r="I15" t="str">
        <f ca="1"/>
        <v>Crop Product--Cereal Products--Maize--Corn Oil</v>
      </c>
      <c r="J15" t="str">
        <f ca="1"/>
        <v>Corn Oil</v>
      </c>
      <c r="K15" t="str">
        <f ca="1"/>
        <v>Forage Plants--Cereal and Grass Forages--Gamba grass</v>
      </c>
      <c r="L15" t="str">
        <f ca="1"/>
        <v>Gamba grass</v>
      </c>
      <c r="M15" t="str">
        <f ca="1"/>
        <v>Other Ingredients--Binder--Lignobond</v>
      </c>
      <c r="N15" t="str">
        <f ca="1"/>
        <v>Lignobond</v>
      </c>
      <c r="S15" t="str">
        <f ca="1"/>
        <v>Preformulated Feed--Fish Mix</v>
      </c>
      <c r="T15" t="str">
        <f ca="1"/>
        <v>Fish Mix</v>
      </c>
      <c r="U15" t="str">
        <f ca="1"/>
        <v>Supplement--Enzyme</v>
      </c>
      <c r="V15" t="str">
        <f ca="1"/>
        <v>Enzyme</v>
      </c>
    </row>
    <row r="16" spans="1:102" x14ac:dyDescent="0.35">
      <c r="A16" t="str">
        <f ca="1"/>
        <v>Animal--Fish--Trout --Trout Oil Silage</v>
      </c>
      <c r="B16" t="str">
        <f ca="1"/>
        <v>Trout Oil Silage</v>
      </c>
      <c r="G16" t="str">
        <f ca="1"/>
        <v>Crop Byproduct--Cereal ByProducts-- Distillers Grains</v>
      </c>
      <c r="H16" t="str">
        <f ca="1"/>
        <v>Distillers Grains</v>
      </c>
      <c r="I16" t="str">
        <f ca="1"/>
        <v>Crop Product--Cereal Products--Maize--Zea mays Oil</v>
      </c>
      <c r="J16" t="str">
        <f ca="1"/>
        <v>Zea mays Oil</v>
      </c>
      <c r="K16" t="str">
        <f ca="1"/>
        <v>Forage Plants--Cereal and Grass Forages--Bluestem</v>
      </c>
      <c r="L16" t="str">
        <f ca="1"/>
        <v>Bluestem</v>
      </c>
      <c r="M16" t="str">
        <f ca="1"/>
        <v>Other Ingredients--Binder--Polyethylene</v>
      </c>
      <c r="N16" t="str">
        <f ca="1"/>
        <v>Polyethylene</v>
      </c>
      <c r="S16" t="str">
        <f ca="1"/>
        <v>Preformulated Feed--Growers Diet</v>
      </c>
      <c r="T16" t="str">
        <f ca="1"/>
        <v>Growers Diet</v>
      </c>
      <c r="U16" t="str">
        <f ca="1"/>
        <v>Supplement--Enzyme--Asperozym (Fibrolytic Enzymes)</v>
      </c>
      <c r="V16" t="str">
        <f ca="1"/>
        <v>Asperozym (Fibrolytic Enzymes)</v>
      </c>
    </row>
    <row r="17" spans="1:22" x14ac:dyDescent="0.35">
      <c r="A17" t="str">
        <f ca="1"/>
        <v>Animal--Fish--Tuna</v>
      </c>
      <c r="B17" t="str">
        <f ca="1"/>
        <v>Tuna</v>
      </c>
      <c r="G17" t="str">
        <f ca="1"/>
        <v>Crop Byproduct--Cereal ByProducts--Baby Corn--Baby Corn Stalk</v>
      </c>
      <c r="H17" t="str">
        <f ca="1"/>
        <v>Baby Corn Stalk</v>
      </c>
      <c r="I17" t="str">
        <f ca="1"/>
        <v>Crop Product--Cereal Products--Maize--Maize Starch</v>
      </c>
      <c r="J17" t="str">
        <f ca="1"/>
        <v>Maize Starch</v>
      </c>
      <c r="K17" t="str">
        <f ca="1"/>
        <v>Forage Plants--Cereal and Grass Forages--Andropogon abyssinica</v>
      </c>
      <c r="L17" t="str">
        <f ca="1"/>
        <v>Andropogon abyssinica</v>
      </c>
      <c r="M17" t="str">
        <f ca="1"/>
        <v xml:space="preserve">Other Ingredients--Binder--Polyethylene glycol </v>
      </c>
      <c r="N17" t="str">
        <f ca="1"/>
        <v>Polyethylene glycol</v>
      </c>
      <c r="S17" t="str">
        <f ca="1"/>
        <v>Preformulated Feed--Layer's Meal</v>
      </c>
      <c r="T17" t="str">
        <f ca="1"/>
        <v>Layer's Meal</v>
      </c>
      <c r="U17" t="str">
        <f ca="1"/>
        <v>Supplement--Enzyme--Asperozym Fibrolytic</v>
      </c>
      <c r="V17" t="str">
        <f ca="1"/>
        <v>Asperozym Fibrolytic</v>
      </c>
    </row>
    <row r="18" spans="1:22" x14ac:dyDescent="0.35">
      <c r="A18" t="str">
        <f ca="1"/>
        <v>Animal--Insect--African Palm Larvae</v>
      </c>
      <c r="B18" t="str">
        <f ca="1"/>
        <v>African Palm Larvae</v>
      </c>
      <c r="G18" t="str">
        <f ca="1"/>
        <v>Crop Byproduct--Cereal ByProducts--Baby Corn--Zea mays (baby) Stalk</v>
      </c>
      <c r="H18" t="str">
        <f ca="1"/>
        <v>Zea mays (baby) Stalk</v>
      </c>
      <c r="I18" t="str">
        <f ca="1"/>
        <v>Crop Product--Cereal Products--Maize--Corn Starch</v>
      </c>
      <c r="J18" t="str">
        <f ca="1"/>
        <v>Corn Starch</v>
      </c>
      <c r="K18" t="str">
        <f ca="1"/>
        <v>Forage Plants--Cereal and Grass Forages--Andropogon guianensis</v>
      </c>
      <c r="L18" t="str">
        <f ca="1"/>
        <v>Andropogon guianensis</v>
      </c>
      <c r="M18" t="str">
        <f ca="1"/>
        <v>Other Ingredients--Binder--Trimethyl Cellulose</v>
      </c>
      <c r="N18" t="str">
        <f ca="1"/>
        <v>Trimethyl Cellulose</v>
      </c>
      <c r="S18" t="str">
        <f ca="1"/>
        <v>Preformulated Feed--Megalac</v>
      </c>
      <c r="T18" t="str">
        <f ca="1"/>
        <v>Megalac</v>
      </c>
      <c r="U18" t="str">
        <f ca="1"/>
        <v>Supplement--Enzyme--Axtra XAP</v>
      </c>
      <c r="V18" t="str">
        <f ca="1"/>
        <v>Axtra XAP</v>
      </c>
    </row>
    <row r="19" spans="1:22" x14ac:dyDescent="0.35">
      <c r="A19" t="str">
        <f ca="1"/>
        <v>Animal--Insect--African palm weevil larvae</v>
      </c>
      <c r="B19" t="str">
        <f ca="1"/>
        <v>African palm weevil larvae</v>
      </c>
      <c r="G19" t="str">
        <f ca="1"/>
        <v>Crop Byproduct--Cereal ByProducts--Maize--Hominy</v>
      </c>
      <c r="H19" t="str">
        <f ca="1"/>
        <v>Hominy</v>
      </c>
      <c r="I19" t="str">
        <f ca="1"/>
        <v>Crop Product--Cereal Products--Maize--Zea mays Starch</v>
      </c>
      <c r="J19" t="str">
        <f ca="1"/>
        <v>Zea mays Starch</v>
      </c>
      <c r="K19" t="str">
        <f ca="1"/>
        <v>Forage Plants--Cereal and Grass Forages--Aristida adscensionis</v>
      </c>
      <c r="L19" t="str">
        <f ca="1"/>
        <v>Aristida adscensionis</v>
      </c>
      <c r="M19" t="str">
        <f ca="1"/>
        <v>Other Ingredients--Digestibility Marker--Chromium Oxide</v>
      </c>
      <c r="N19" t="str">
        <f ca="1"/>
        <v>Chromium Oxide</v>
      </c>
      <c r="S19" t="str">
        <f ca="1"/>
        <v>Preformulated Feed--Prime Gluten 60</v>
      </c>
      <c r="T19" t="str">
        <f ca="1"/>
        <v>Prime Gluten 60</v>
      </c>
      <c r="U19" t="str">
        <f ca="1"/>
        <v>Supplement--Enzyme--Phytase</v>
      </c>
      <c r="V19" t="str">
        <f ca="1"/>
        <v>Phytase</v>
      </c>
    </row>
    <row r="20" spans="1:22" x14ac:dyDescent="0.35">
      <c r="A20" t="str">
        <f ca="1"/>
        <v>Animal--Insect--Rhynchophorus phoenicisis</v>
      </c>
      <c r="B20" t="str">
        <f ca="1"/>
        <v>Rhynchophorus phoenicisis</v>
      </c>
      <c r="G20" t="str">
        <f ca="1"/>
        <v>Crop Byproduct--Cereal ByProducts--Maize--Nixtamalized Maize</v>
      </c>
      <c r="H20" t="str">
        <f ca="1"/>
        <v>Nixtamalized Maize</v>
      </c>
      <c r="I20" t="str">
        <f ca="1"/>
        <v>Crop Product--Cereal Products--Maize--Maize Whole</v>
      </c>
      <c r="J20" t="str">
        <f ca="1"/>
        <v>Maize Whole</v>
      </c>
      <c r="K20" t="str">
        <f ca="1"/>
        <v>Forage Plants--Cereal and Grass Forages--Aristida spp.</v>
      </c>
      <c r="L20" t="str">
        <f ca="1"/>
        <v>Aristida spp.</v>
      </c>
      <c r="M20" t="str">
        <f ca="1"/>
        <v>Other Ingredients--Digestibility Marker--Chromic Oxide</v>
      </c>
      <c r="N20" t="str">
        <f ca="1"/>
        <v>Chromic Oxide</v>
      </c>
      <c r="S20" t="str">
        <f ca="1"/>
        <v>Preformulated Feed--Poultry Feed</v>
      </c>
      <c r="T20" t="str">
        <f ca="1"/>
        <v>Poultry Feed</v>
      </c>
      <c r="U20" t="str">
        <f ca="1"/>
        <v xml:space="preserve">Supplement--Herb or Extract--Asteraceae spp. </v>
      </c>
      <c r="V20" t="str">
        <f ca="1"/>
        <v>Asteraceae spp.</v>
      </c>
    </row>
    <row r="21" spans="1:22" x14ac:dyDescent="0.35">
      <c r="A21" t="str">
        <f ca="1"/>
        <v>Animal--Insect--Black Soldier Fly Larvae</v>
      </c>
      <c r="B21" t="str">
        <f ca="1"/>
        <v>Black Soldier Fly Larvae</v>
      </c>
      <c r="G21" t="str">
        <f ca="1"/>
        <v>Crop Byproduct--Cereal ByProducts--Maize-- Alkaline-treated Maize</v>
      </c>
      <c r="H21" t="str">
        <f ca="1"/>
        <v>Alkaline-treated Maize</v>
      </c>
      <c r="I21" t="str">
        <f ca="1"/>
        <v>Crop Product--Cereal Products--Maize--Corn Whole</v>
      </c>
      <c r="J21" t="str">
        <f ca="1"/>
        <v>Corn Whole</v>
      </c>
      <c r="K21" t="str">
        <f ca="1"/>
        <v>Forage Plants--Cereal and Grass Forages--Bothriochloa</v>
      </c>
      <c r="L21" t="str">
        <f ca="1"/>
        <v>Bothriochloa</v>
      </c>
      <c r="M21" t="str">
        <f ca="1"/>
        <v>Other Ingredients--Free Gossypol</v>
      </c>
      <c r="N21" t="str">
        <f ca="1"/>
        <v>Free Gossypol</v>
      </c>
      <c r="S21" t="str">
        <f ca="1"/>
        <v>Preformulated Feed--Sheep Meal</v>
      </c>
      <c r="T21" t="str">
        <f ca="1"/>
        <v>Sheep Meal</v>
      </c>
      <c r="U21" t="str">
        <f ca="1"/>
        <v>Supplement--Herb or Extract--Clove Basil Leaves Extract</v>
      </c>
      <c r="V21" t="str">
        <f ca="1"/>
        <v>Clove Basil Leaves Extract</v>
      </c>
    </row>
    <row r="22" spans="1:22" x14ac:dyDescent="0.35">
      <c r="A22" t="str">
        <f ca="1"/>
        <v>Animal--Insect--Hermetia illucens Larvae</v>
      </c>
      <c r="B22" t="str">
        <f ca="1"/>
        <v>Hermetia illucens Larvae</v>
      </c>
      <c r="G22" t="str">
        <f ca="1"/>
        <v>Crop Byproduct--Cereal ByProducts--Maize--Zea mays</v>
      </c>
      <c r="H22" t="str">
        <f ca="1"/>
        <v>Zea mays</v>
      </c>
      <c r="I22" t="str">
        <f ca="1"/>
        <v>Crop Product--Cereal Products--Maize--Zea mays Whole</v>
      </c>
      <c r="J22" t="str">
        <f ca="1"/>
        <v>Zea mays Whole</v>
      </c>
      <c r="K22" t="str">
        <f ca="1"/>
        <v>Forage Plants--Cereal and Grass Forages--Bothriochloa insculpta</v>
      </c>
      <c r="L22" t="str">
        <f ca="1"/>
        <v>Bothriochloa insculpta</v>
      </c>
      <c r="M22" t="str">
        <f ca="1"/>
        <v>Other Ingredients--Glycerol</v>
      </c>
      <c r="N22" t="str">
        <f ca="1"/>
        <v>Glycerol</v>
      </c>
      <c r="S22" t="str">
        <f ca="1"/>
        <v>Preformulated Feed--Starter Diet</v>
      </c>
      <c r="T22" t="str">
        <f ca="1"/>
        <v>Starter Diet</v>
      </c>
      <c r="U22" t="str">
        <f ca="1"/>
        <v>Supplement--Herb or Extract--Thai Basil Leaves Extract</v>
      </c>
      <c r="V22" t="str">
        <f ca="1"/>
        <v>Thai Basil Leaves Extract</v>
      </c>
    </row>
    <row r="23" spans="1:22" x14ac:dyDescent="0.35">
      <c r="A23" t="str">
        <f ca="1"/>
        <v>Animal--Insect--Grasshopper</v>
      </c>
      <c r="B23" t="str">
        <f ca="1"/>
        <v>Grasshopper</v>
      </c>
      <c r="G23" t="str">
        <f ca="1"/>
        <v>Crop Byproduct--Cereal ByProducts--Maize--Maize Bran</v>
      </c>
      <c r="H23" t="str">
        <f ca="1"/>
        <v>Maize Bran</v>
      </c>
      <c r="I23" t="str">
        <f ca="1"/>
        <v>Crop Product--Cereal Products--Millet</v>
      </c>
      <c r="J23" t="str">
        <f ca="1"/>
        <v>Millet</v>
      </c>
      <c r="K23" t="str">
        <f ca="1"/>
        <v>Forage Plants--Cereal and Grass Forages--Bracharia</v>
      </c>
      <c r="L23" t="str">
        <f ca="1"/>
        <v>Bracharia</v>
      </c>
      <c r="M23" t="str">
        <f ca="1"/>
        <v>Other Ingredients--Glycerin</v>
      </c>
      <c r="N23" t="str">
        <f ca="1"/>
        <v>Glycerin</v>
      </c>
      <c r="S23" t="str">
        <f ca="1"/>
        <v>Preformulated Feed--Swine Mix</v>
      </c>
      <c r="T23" t="str">
        <f ca="1"/>
        <v>Swine Mix</v>
      </c>
      <c r="U23" t="str">
        <f ca="1"/>
        <v>Supplement--Herb or Extract--Ocimum viridiflorum Leaves Extract</v>
      </c>
      <c r="V23" t="str">
        <f ca="1"/>
        <v>Ocimum viridiflorum Leaves Extract</v>
      </c>
    </row>
    <row r="24" spans="1:22" x14ac:dyDescent="0.35">
      <c r="A24" t="str">
        <f ca="1"/>
        <v>Animal--Milk</v>
      </c>
      <c r="B24" t="str">
        <f ca="1"/>
        <v>Milk</v>
      </c>
      <c r="G24" t="str">
        <f ca="1"/>
        <v>Crop Byproduct--Cereal ByProducts--Maize--Corn Bran</v>
      </c>
      <c r="H24" t="str">
        <f ca="1"/>
        <v>Corn Bran</v>
      </c>
      <c r="I24" t="str">
        <f ca="1"/>
        <v>Crop Product--Cereal Products--Oat</v>
      </c>
      <c r="J24" t="str">
        <f ca="1"/>
        <v>Oat</v>
      </c>
      <c r="K24" t="str">
        <f ca="1"/>
        <v>Forage Plants--Cereal and Grass Forages--Bracharia decumbens</v>
      </c>
      <c r="L24" t="str">
        <f ca="1"/>
        <v>Bracharia decumbens</v>
      </c>
      <c r="M24" t="str">
        <f ca="1"/>
        <v>Other Ingredients--Lecithin</v>
      </c>
      <c r="N24" t="str">
        <f ca="1"/>
        <v>Lecithin</v>
      </c>
      <c r="S24" t="str">
        <f ca="1"/>
        <v>Preformulated Feed--Total Mixed Ration</v>
      </c>
      <c r="T24" t="str">
        <f ca="1"/>
        <v>Total Mixed Ration</v>
      </c>
      <c r="U24" t="str">
        <f ca="1"/>
        <v>Supplement--Herb or Extract--Ocimum suave Leaves Extract</v>
      </c>
      <c r="V24" t="str">
        <f ca="1"/>
        <v>Ocimum suave Leaves Extract</v>
      </c>
    </row>
    <row r="25" spans="1:22" x14ac:dyDescent="0.35">
      <c r="A25" t="str">
        <f ca="1"/>
        <v>Animal--Milk--Whole Milk</v>
      </c>
      <c r="B25" t="str">
        <f ca="1"/>
        <v>Whole Milk</v>
      </c>
      <c r="G25" t="str">
        <f ca="1"/>
        <v>Crop Byproduct--Cereal ByProducts--Maize--Zea mays Bran</v>
      </c>
      <c r="H25" t="str">
        <f ca="1"/>
        <v>Zea mays Bran</v>
      </c>
      <c r="I25" t="str">
        <f ca="1"/>
        <v>Crop Product--Cereal Products--Oat--Oat Grain</v>
      </c>
      <c r="J25" t="str">
        <f ca="1"/>
        <v>Oat Grain</v>
      </c>
      <c r="K25" t="str">
        <f ca="1"/>
        <v>Forage Plants--Cereal and Grass Forages--Brachiaria brizantha</v>
      </c>
      <c r="L25" t="str">
        <f ca="1"/>
        <v>Brachiaria brizantha</v>
      </c>
      <c r="M25" t="str">
        <f ca="1"/>
        <v>Other Ingredients--Mineral--Salt</v>
      </c>
      <c r="N25" t="str">
        <f ca="1"/>
        <v>Salt</v>
      </c>
      <c r="U25" t="str">
        <f ca="1"/>
        <v>Supplement--Herb or Extract--Ocimum viride Leaves Extract</v>
      </c>
      <c r="V25" t="str">
        <f ca="1"/>
        <v>Ocimum viride Leaves Extract</v>
      </c>
    </row>
    <row r="26" spans="1:22" x14ac:dyDescent="0.35">
      <c r="A26" t="str">
        <f ca="1"/>
        <v>Animal--Milk--Suckled milk</v>
      </c>
      <c r="B26" t="str">
        <f ca="1"/>
        <v>Suckled milk</v>
      </c>
      <c r="G26" t="str">
        <f ca="1"/>
        <v>Crop Byproduct--Cereal ByProducts--Maize--Maize Husk</v>
      </c>
      <c r="H26" t="str">
        <f ca="1"/>
        <v>Maize Husk</v>
      </c>
      <c r="I26" t="str">
        <f ca="1"/>
        <v>Crop Product--Cereal Products--Oat--Avena sativa  Grain</v>
      </c>
      <c r="J26" t="str">
        <f ca="1"/>
        <v>Avena sativa Grain</v>
      </c>
      <c r="K26" t="str">
        <f ca="1"/>
        <v>Forage Plants--Cereal and Grass Forages--Bread Grass</v>
      </c>
      <c r="L26" t="str">
        <f ca="1"/>
        <v>Bread Grass</v>
      </c>
      <c r="M26" t="str">
        <f ca="1"/>
        <v>Other Ingredients--Mineral--Salt Ground</v>
      </c>
      <c r="N26" t="str">
        <f ca="1"/>
        <v>Salt Ground</v>
      </c>
      <c r="U26" t="str">
        <f ca="1"/>
        <v>Supplement--Herb or Extract--Ocimum gratissimum Leaves Extract</v>
      </c>
      <c r="V26" t="str">
        <f ca="1"/>
        <v>Ocimum gratissimum Leaves Extract</v>
      </c>
    </row>
    <row r="27" spans="1:22" x14ac:dyDescent="0.35">
      <c r="A27" t="str">
        <f ca="1"/>
        <v>Animal--Milk--Skimmed Milk Powder</v>
      </c>
      <c r="B27" t="str">
        <f ca="1"/>
        <v>Skimmed Milk Powder</v>
      </c>
      <c r="G27" t="str">
        <f ca="1"/>
        <v>Crop Byproduct--Cereal ByProducts--Maize--Corn Chaff</v>
      </c>
      <c r="H27" t="str">
        <f ca="1"/>
        <v>Corn Chaff</v>
      </c>
      <c r="I27" t="str">
        <f ca="1"/>
        <v>Crop Product--Cereal Products--Pearl Millet</v>
      </c>
      <c r="J27" t="str">
        <f ca="1"/>
        <v>Pearl Millet</v>
      </c>
      <c r="K27" t="str">
        <f ca="1"/>
        <v>Forage Plants--Cereal and Grass Forages--Palisade Grass</v>
      </c>
      <c r="L27" t="str">
        <f ca="1"/>
        <v>Palisade Grass</v>
      </c>
      <c r="M27" t="str">
        <f ca="1"/>
        <v>Other Ingredients--Mineral--Salt Dried Ground</v>
      </c>
      <c r="N27" t="str">
        <f ca="1"/>
        <v>Salt Dried Ground</v>
      </c>
      <c r="U27" t="str">
        <f ca="1"/>
        <v>Supplement--Herb or Extract--Urtica dioica</v>
      </c>
      <c r="V27" t="str">
        <f ca="1"/>
        <v>Urtica dioica</v>
      </c>
    </row>
    <row r="28" spans="1:22" x14ac:dyDescent="0.35">
      <c r="A28" t="str">
        <f ca="1"/>
        <v>Animal--Mollusk--Giant Snail</v>
      </c>
      <c r="B28" t="str">
        <f ca="1"/>
        <v>Giant Snail</v>
      </c>
      <c r="G28" t="str">
        <f ca="1"/>
        <v>Crop Byproduct--Cereal ByProducts--Maize--Maize Chaff</v>
      </c>
      <c r="H28" t="str">
        <f ca="1"/>
        <v>Maize Chaff</v>
      </c>
      <c r="I28" t="str">
        <f ca="1"/>
        <v>Crop Product--Cereal Products--Pennisetum glaucum</v>
      </c>
      <c r="J28" t="str">
        <f ca="1"/>
        <v>Pennisetum glaucum</v>
      </c>
      <c r="K28" t="str">
        <f ca="1"/>
        <v>Forage Plants--Cereal and Grass Forages--Braquiaria</v>
      </c>
      <c r="L28" t="str">
        <f ca="1"/>
        <v>Braquiaria</v>
      </c>
      <c r="M28" t="str">
        <f ca="1"/>
        <v>Other Ingredients--Mineral--Salt Block</v>
      </c>
      <c r="N28" t="str">
        <f ca="1"/>
        <v>Salt Block</v>
      </c>
      <c r="U28" t="str">
        <f ca="1"/>
        <v>Supplement--Herb or Extract--Stinging Nettle</v>
      </c>
      <c r="V28" t="str">
        <f ca="1"/>
        <v>Stinging Nettle</v>
      </c>
    </row>
    <row r="29" spans="1:22" x14ac:dyDescent="0.35">
      <c r="A29" t="str">
        <f ca="1"/>
        <v>Animal--Mollusk--Giant African Snail</v>
      </c>
      <c r="B29" t="str">
        <f ca="1"/>
        <v>Giant African Snail</v>
      </c>
      <c r="G29" t="str">
        <f ca="1"/>
        <v>Crop Byproduct--Cereal ByProducts--Maize--Zea mays Husk</v>
      </c>
      <c r="H29" t="str">
        <f ca="1"/>
        <v>Zea mays Husk</v>
      </c>
      <c r="I29" t="str">
        <f ca="1"/>
        <v>Crop Product--Cereal Products--Rice--Rice Grain</v>
      </c>
      <c r="J29" t="str">
        <f ca="1"/>
        <v>Rice Grain</v>
      </c>
      <c r="K29" t="str">
        <f ca="1"/>
        <v>Forage Plants--Cereal and Grass Forages--Urochloa brizantha</v>
      </c>
      <c r="L29" t="str">
        <f ca="1"/>
        <v>Urochloa brizantha</v>
      </c>
      <c r="M29" t="str">
        <f ca="1"/>
        <v>Other Ingredients--Mineral--Salt Course</v>
      </c>
      <c r="N29" t="str">
        <f ca="1"/>
        <v>Salt Course</v>
      </c>
      <c r="U29" t="str">
        <f ca="1"/>
        <v>Supplement--Mineral</v>
      </c>
      <c r="V29" t="str">
        <f ca="1"/>
        <v>Mineral</v>
      </c>
    </row>
    <row r="30" spans="1:22" x14ac:dyDescent="0.35">
      <c r="G30" t="str">
        <f ca="1"/>
        <v>Crop Byproduct--Cereal ByProducts--Maize--Maize Cob</v>
      </c>
      <c r="H30" t="str">
        <f ca="1"/>
        <v>Maize Cob</v>
      </c>
      <c r="I30" t="str">
        <f ca="1"/>
        <v>Crop Product--Cereal Products--Rice--Oryza sativa  Grain</v>
      </c>
      <c r="J30" t="str">
        <f ca="1"/>
        <v>Oryza sativa Grain</v>
      </c>
      <c r="K30" t="str">
        <f ca="1"/>
        <v>Forage Plants--Cereal and Grass Forages--Brachiaria ruziziensis</v>
      </c>
      <c r="L30" t="str">
        <f ca="1"/>
        <v>Brachiaria ruziziensis</v>
      </c>
      <c r="M30" t="str">
        <f ca="1"/>
        <v>Other Ingredients--Mineral--Salt Lick</v>
      </c>
      <c r="N30" t="str">
        <f ca="1"/>
        <v>Salt Lick</v>
      </c>
      <c r="U30" t="str">
        <f ca="1"/>
        <v>Supplement--Mineral--Alkali</v>
      </c>
      <c r="V30" t="str">
        <f ca="1"/>
        <v>Alkali</v>
      </c>
    </row>
    <row r="31" spans="1:22" x14ac:dyDescent="0.35">
      <c r="G31" t="str">
        <f ca="1"/>
        <v>Crop Byproduct--Cereal ByProducts--Maize--Corn Cob</v>
      </c>
      <c r="H31" t="str">
        <f ca="1"/>
        <v>Corn Cob</v>
      </c>
      <c r="I31" t="str">
        <f ca="1"/>
        <v>Crop Product--Cereal Products--Sorghum--Sorghum Seed</v>
      </c>
      <c r="J31" t="str">
        <f ca="1"/>
        <v>Sorghum Seed</v>
      </c>
      <c r="K31" t="str">
        <f ca="1"/>
        <v>Forage Plants--Cereal and Grass Forages--Brachiaria serrata</v>
      </c>
      <c r="L31" t="str">
        <f ca="1"/>
        <v>Brachiaria serrata</v>
      </c>
      <c r="M31" t="str">
        <f ca="1"/>
        <v>Other Ingredients--Molasses &amp; Urea Block</v>
      </c>
      <c r="N31" t="str">
        <f ca="1"/>
        <v>Molasses &amp; Urea Block</v>
      </c>
      <c r="U31" t="str">
        <f ca="1"/>
        <v>Supplement--Mineral--Ammonium Chloride</v>
      </c>
      <c r="V31" t="str">
        <f ca="1"/>
        <v>Ammonium Chloride</v>
      </c>
    </row>
    <row r="32" spans="1:22" x14ac:dyDescent="0.35">
      <c r="G32" t="str">
        <f ca="1"/>
        <v>Crop Byproduct--Cereal ByProducts--Maize--Zea mays Cob</v>
      </c>
      <c r="H32" t="str">
        <f ca="1"/>
        <v>Zea mays Cob</v>
      </c>
      <c r="I32" t="str">
        <f ca="1"/>
        <v>Crop Product--Cereal Products--Sorghum--Sorghum bicolor Seed</v>
      </c>
      <c r="J32" t="str">
        <f ca="1"/>
        <v>Sorghum bicolor Seed</v>
      </c>
      <c r="K32" t="str">
        <f ca="1"/>
        <v>Forage Plants--Cereal and Grass Forages--Bothriocloa</v>
      </c>
      <c r="L32" t="str">
        <f ca="1"/>
        <v>Bothriocloa</v>
      </c>
      <c r="M32" t="str">
        <f ca="1"/>
        <v>Other Ingredients--Urea Molasses Multi-nutrient Block</v>
      </c>
      <c r="N32" t="str">
        <f ca="1"/>
        <v>Urea Molasses Multi-nutrient Block</v>
      </c>
      <c r="U32" t="str">
        <f ca="1"/>
        <v>Supplement--Mineral--Ammonium Sulphate</v>
      </c>
      <c r="V32" t="str">
        <f ca="1"/>
        <v>Ammonium Sulphate</v>
      </c>
    </row>
    <row r="33" spans="7:22" x14ac:dyDescent="0.35">
      <c r="G33" t="str">
        <f ca="1"/>
        <v>Crop Byproduct--Cereal ByProducts--Maize--Maize Germ</v>
      </c>
      <c r="H33" t="str">
        <f ca="1"/>
        <v>Maize Germ</v>
      </c>
      <c r="I33" t="str">
        <f ca="1"/>
        <v>Crop Product--Cereal Products--Sorghum--Sorghum Sprout</v>
      </c>
      <c r="J33" t="str">
        <f ca="1"/>
        <v>Sorghum Sprout</v>
      </c>
      <c r="K33" t="str">
        <f ca="1"/>
        <v>Forage Plants--Cereal and Grass Forages--Cenchrus ciliaris</v>
      </c>
      <c r="L33" t="str">
        <f ca="1"/>
        <v>Cenchrus ciliaris</v>
      </c>
      <c r="M33" t="str">
        <f ca="1"/>
        <v>Other Ingredients--Olaquindox</v>
      </c>
      <c r="N33" t="str">
        <f ca="1"/>
        <v>Olaquindox</v>
      </c>
      <c r="U33" t="str">
        <f ca="1"/>
        <v>Supplement--Mineral--Calcium</v>
      </c>
      <c r="V33" t="str">
        <f ca="1"/>
        <v>Calcium</v>
      </c>
    </row>
    <row r="34" spans="7:22" x14ac:dyDescent="0.35">
      <c r="G34" t="str">
        <f ca="1"/>
        <v>Crop Byproduct--Cereal ByProducts--Maize--Corn Germ</v>
      </c>
      <c r="H34" t="str">
        <f ca="1"/>
        <v>Corn Germ</v>
      </c>
      <c r="I34" t="str">
        <f ca="1"/>
        <v>Crop Product--Cereal Products--Sorghum--Sorghum bicolor Sprout</v>
      </c>
      <c r="J34" t="str">
        <f ca="1"/>
        <v>Sorghum bicolor Sprout</v>
      </c>
      <c r="K34" t="str">
        <f ca="1"/>
        <v>Forage Plants--Cereal and Grass Forages--Chloris spp.</v>
      </c>
      <c r="L34" t="str">
        <f ca="1"/>
        <v>Chloris spp.</v>
      </c>
      <c r="M34" t="str">
        <f ca="1"/>
        <v>Other Ingredients--Processed Food Byrpoducts--Biscuit Waste</v>
      </c>
      <c r="N34" t="str">
        <f ca="1"/>
        <v>Biscuit Waste</v>
      </c>
      <c r="U34" t="str">
        <f ca="1"/>
        <v>Supplement--Mineral--Calcium Bicarbonate</v>
      </c>
      <c r="V34" t="str">
        <f ca="1"/>
        <v>Calcium Bicarbonate</v>
      </c>
    </row>
    <row r="35" spans="7:22" x14ac:dyDescent="0.35">
      <c r="G35" t="str">
        <f ca="1"/>
        <v>Crop Byproduct--Cereal ByProducts--Maize--Zea mays Germ</v>
      </c>
      <c r="H35" t="str">
        <f ca="1"/>
        <v>Zea mays Germ</v>
      </c>
      <c r="I35" t="str">
        <f ca="1"/>
        <v>Crop Product--Cereal Products--Sorghum</v>
      </c>
      <c r="J35" t="str">
        <f ca="1"/>
        <v>Sorghum</v>
      </c>
      <c r="K35" t="str">
        <f ca="1"/>
        <v>Forage Plants--Cereal and Grass Forages--Chloris gayana</v>
      </c>
      <c r="L35" t="str">
        <f ca="1"/>
        <v>Chloris gayana</v>
      </c>
      <c r="M35" t="str">
        <f ca="1"/>
        <v>Other Ingredients--Processed Food Byrpoducts--Popcorn Waste</v>
      </c>
      <c r="N35" t="str">
        <f ca="1"/>
        <v>Popcorn Waste</v>
      </c>
      <c r="U35" t="str">
        <f ca="1"/>
        <v>Supplement--Mineral--Calcium Carbonate</v>
      </c>
      <c r="V35" t="str">
        <f ca="1"/>
        <v>Calcium Carbonate</v>
      </c>
    </row>
    <row r="36" spans="7:22" x14ac:dyDescent="0.35">
      <c r="G36" t="str">
        <f ca="1"/>
        <v>Crop Byproduct--Cereal ByProducts--Maize--Maize Gluten</v>
      </c>
      <c r="H36" t="str">
        <f ca="1"/>
        <v>Maize Gluten</v>
      </c>
      <c r="I36" t="str">
        <f ca="1"/>
        <v>Crop Product--Cereal Products--Sorghum bicolor</v>
      </c>
      <c r="J36" t="str">
        <f ca="1"/>
        <v>Sorghum bicolor</v>
      </c>
      <c r="K36" t="str">
        <f ca="1"/>
        <v>Forage Plants--Cereal and Grass Forages--Katambora</v>
      </c>
      <c r="L36" t="str">
        <f ca="1"/>
        <v>Katambora</v>
      </c>
      <c r="M36" t="str">
        <f ca="1"/>
        <v>Other Ingredients--Processed Food Byrpoducts--Vitalite</v>
      </c>
      <c r="N36" t="str">
        <f ca="1"/>
        <v>Vitalite</v>
      </c>
      <c r="U36" t="str">
        <f ca="1"/>
        <v>Supplement--Mineral--Calcium Oxide</v>
      </c>
      <c r="V36" t="str">
        <f ca="1"/>
        <v>Calcium Oxide</v>
      </c>
    </row>
    <row r="37" spans="7:22" x14ac:dyDescent="0.35">
      <c r="G37" t="str">
        <f ca="1"/>
        <v>Crop Byproduct--Cereal ByProducts--Maize--Corn Gluten</v>
      </c>
      <c r="H37" t="str">
        <f ca="1"/>
        <v>Corn Gluten</v>
      </c>
      <c r="I37" t="str">
        <f ca="1"/>
        <v>Crop Product--Cereal Products--Wheat</v>
      </c>
      <c r="J37" t="str">
        <f ca="1"/>
        <v>Wheat</v>
      </c>
      <c r="K37" t="str">
        <f ca="1"/>
        <v>Forage Plants--Cereal and Grass Forages--Combretum aculeatum</v>
      </c>
      <c r="L37" t="str">
        <f ca="1"/>
        <v>Combretum aculeatum</v>
      </c>
      <c r="M37" t="str">
        <f ca="1"/>
        <v>Other Ingredients--Sand</v>
      </c>
      <c r="N37" t="str">
        <f ca="1"/>
        <v>Sand</v>
      </c>
      <c r="U37" t="str">
        <f ca="1"/>
        <v>Supplement--Mineral--Calcium Phosphate</v>
      </c>
      <c r="V37" t="str">
        <f ca="1"/>
        <v>Calcium Phosphate</v>
      </c>
    </row>
    <row r="38" spans="7:22" x14ac:dyDescent="0.35">
      <c r="G38" t="str">
        <f ca="1"/>
        <v>Crop Byproduct--Cereal ByProducts--Maize--Zea mays Gluten</v>
      </c>
      <c r="H38" t="str">
        <f ca="1"/>
        <v>Zea mays Gluten</v>
      </c>
      <c r="I38" t="str">
        <f ca="1"/>
        <v>Crop Product--Cereal Products--Triticum aestivum</v>
      </c>
      <c r="J38" t="str">
        <f ca="1"/>
        <v>Triticum aestivum</v>
      </c>
      <c r="K38" t="str">
        <f ca="1"/>
        <v>Forage Plants--Cereal and Grass Forages--Cynadon dactylon</v>
      </c>
      <c r="L38" t="str">
        <f ca="1"/>
        <v>Cynadon dactylon</v>
      </c>
      <c r="M38" t="str">
        <f ca="1"/>
        <v>Other Ingredients--Starch</v>
      </c>
      <c r="N38" t="str">
        <f ca="1"/>
        <v>Starch</v>
      </c>
      <c r="U38" t="str">
        <f ca="1"/>
        <v>Supplement--Mineral--Chalk</v>
      </c>
      <c r="V38" t="str">
        <f ca="1"/>
        <v>Chalk</v>
      </c>
    </row>
    <row r="39" spans="7:22" x14ac:dyDescent="0.35">
      <c r="G39" t="str">
        <f ca="1"/>
        <v>Crop Byproduct--Cereal ByProducts--Maize--Maize Leaves</v>
      </c>
      <c r="H39" t="str">
        <f ca="1"/>
        <v>Maize Leaves</v>
      </c>
      <c r="I39" t="str">
        <f ca="1"/>
        <v>Crop Product--Fruit Product--Avocado</v>
      </c>
      <c r="J39" t="str">
        <f ca="1"/>
        <v>Avocado</v>
      </c>
      <c r="K39" t="str">
        <f ca="1"/>
        <v>Forage Plants--Cereal and Grass Forages--Cynadon plectostachyus</v>
      </c>
      <c r="L39" t="str">
        <f ca="1"/>
        <v>Cynadon plectostachyus</v>
      </c>
      <c r="M39" t="str">
        <f ca="1"/>
        <v>Other Ingredients--Toxynil</v>
      </c>
      <c r="N39" t="str">
        <f ca="1"/>
        <v>Toxynil</v>
      </c>
      <c r="U39" t="str">
        <f ca="1"/>
        <v>Supplement--Mineral--Cobalt</v>
      </c>
      <c r="V39" t="str">
        <f ca="1"/>
        <v>Cobalt</v>
      </c>
    </row>
    <row r="40" spans="7:22" x14ac:dyDescent="0.35">
      <c r="G40" t="str">
        <f ca="1"/>
        <v>Crop Byproduct--Cereal ByProducts--Maize--Corn Leaves</v>
      </c>
      <c r="H40" t="str">
        <f ca="1"/>
        <v>Corn Leaves</v>
      </c>
      <c r="I40" t="str">
        <f ca="1"/>
        <v>Crop Product--Fruit Product--Persea americana</v>
      </c>
      <c r="J40" t="str">
        <f ca="1"/>
        <v>Persea americana</v>
      </c>
      <c r="K40" t="str">
        <f ca="1"/>
        <v>Forage Plants--Cereal and Grass Forages--Cynodon</v>
      </c>
      <c r="L40" t="str">
        <f ca="1"/>
        <v>Cynodon</v>
      </c>
      <c r="M40" t="str">
        <f ca="1"/>
        <v>Other Ingredients--Unspecified Filler</v>
      </c>
      <c r="N40" t="str">
        <f ca="1"/>
        <v>Unspecified Filler</v>
      </c>
      <c r="U40" t="str">
        <f ca="1"/>
        <v>Supplement--Mineral--Copper</v>
      </c>
      <c r="V40" t="str">
        <f ca="1"/>
        <v>Copper</v>
      </c>
    </row>
    <row r="41" spans="7:22" x14ac:dyDescent="0.35">
      <c r="G41" t="str">
        <f ca="1"/>
        <v>Crop Byproduct--Cereal ByProducts--Maize--Zea mays Leaves</v>
      </c>
      <c r="H41" t="str">
        <f ca="1"/>
        <v>Zea mays Leaves</v>
      </c>
      <c r="I41" t="str">
        <f ca="1"/>
        <v>Crop Product--Fruit Product--Breadfruit</v>
      </c>
      <c r="J41" t="str">
        <f ca="1"/>
        <v>Breadfruit</v>
      </c>
      <c r="K41" t="str">
        <f ca="1"/>
        <v>Forage Plants--Cereal and Grass Forages--Cynodon nlemfuensis</v>
      </c>
      <c r="L41" t="str">
        <f ca="1"/>
        <v>Cynodon nlemfuensis</v>
      </c>
      <c r="M41" t="str">
        <f ca="1"/>
        <v>Other Ingredients--Unspecified</v>
      </c>
      <c r="N41" t="str">
        <f ca="1"/>
        <v>Unspecified</v>
      </c>
      <c r="U41" t="str">
        <f ca="1"/>
        <v>Supplement--Mineral--Dicalcium Phosphate</v>
      </c>
      <c r="V41" t="str">
        <f ca="1"/>
        <v>Dicalcium Phosphate</v>
      </c>
    </row>
    <row r="42" spans="7:22" x14ac:dyDescent="0.35">
      <c r="G42" t="str">
        <f ca="1"/>
        <v>Crop Byproduct--Cereal ByProducts--Maize--Maize Offal</v>
      </c>
      <c r="H42" t="str">
        <f ca="1"/>
        <v>Maize Offal</v>
      </c>
      <c r="I42" t="str">
        <f ca="1"/>
        <v>Crop Product--Fruit Products--Ficus sur--Ficus sur Fruits</v>
      </c>
      <c r="J42" t="str">
        <f ca="1"/>
        <v>Ficus sur Fruits</v>
      </c>
      <c r="K42" t="str">
        <f ca="1"/>
        <v>Forage Plants--Cereal and Grass Forages--Digitaria abyssinica</v>
      </c>
      <c r="L42" t="str">
        <f ca="1"/>
        <v>Digitaria abyssinica</v>
      </c>
      <c r="M42" t="str">
        <f ca="1"/>
        <v>Other Ingredients--Waste Activated Sludge</v>
      </c>
      <c r="N42" t="str">
        <f ca="1"/>
        <v>Waste Activated Sludge</v>
      </c>
      <c r="U42" t="str">
        <f ca="1"/>
        <v>Supplement--Mineral--Iodated Salt</v>
      </c>
      <c r="V42" t="str">
        <f ca="1"/>
        <v>Iodated Salt</v>
      </c>
    </row>
    <row r="43" spans="7:22" x14ac:dyDescent="0.35">
      <c r="G43" t="str">
        <f ca="1"/>
        <v>Crop Byproduct--Cereal ByProducts--Maize--Corn Offal</v>
      </c>
      <c r="H43" t="str">
        <f ca="1"/>
        <v>Corn Offal</v>
      </c>
      <c r="I43" t="str">
        <f ca="1"/>
        <v>Crop Product--Fruit Products--Jackfruit</v>
      </c>
      <c r="J43" t="str">
        <f ca="1"/>
        <v>Jackfruit</v>
      </c>
      <c r="K43" t="str">
        <f ca="1"/>
        <v>Forage Plants--Cereal and Grass Forages--Digitaria decumbens</v>
      </c>
      <c r="L43" t="str">
        <f ca="1"/>
        <v>Digitaria decumbens</v>
      </c>
      <c r="M43" t="str">
        <f ca="1"/>
        <v>Other Ingredients--Vitalyte</v>
      </c>
      <c r="N43" t="str">
        <f ca="1"/>
        <v>Vitalyte</v>
      </c>
      <c r="U43" t="str">
        <f ca="1"/>
        <v>Supplement--Mineral--Iodized Salt</v>
      </c>
      <c r="V43" t="str">
        <f ca="1"/>
        <v>Iodized Salt</v>
      </c>
    </row>
    <row r="44" spans="7:22" x14ac:dyDescent="0.35">
      <c r="G44" t="str">
        <f ca="1"/>
        <v>Crop Byproduct--Cereal ByProducts--Maize--Zea mays Offal</v>
      </c>
      <c r="H44" t="str">
        <f ca="1"/>
        <v>Zea mays Offal</v>
      </c>
      <c r="I44" t="str">
        <f ca="1"/>
        <v>Crop Product--Fruit Products--Artocarpus heterophylla</v>
      </c>
      <c r="J44" t="str">
        <f ca="1"/>
        <v>Artocarpus heterophylla</v>
      </c>
      <c r="K44" t="str">
        <f ca="1"/>
        <v>Forage Plants--Cereal and Grass Forages--Digitaria nodosa</v>
      </c>
      <c r="L44" t="str">
        <f ca="1"/>
        <v>Digitaria nodosa</v>
      </c>
      <c r="M44" t="str">
        <f ca="1"/>
        <v>Other Ingredients--Water</v>
      </c>
      <c r="N44" t="str">
        <f ca="1"/>
        <v>Water</v>
      </c>
      <c r="U44" t="str">
        <f ca="1"/>
        <v>Supplement--Mineral--Iodine</v>
      </c>
      <c r="V44" t="str">
        <f ca="1"/>
        <v>Iodine</v>
      </c>
    </row>
    <row r="45" spans="7:22" x14ac:dyDescent="0.35">
      <c r="G45" t="str">
        <f ca="1"/>
        <v>Crop Byproduct--Cereal ByProducts--Maize--Maize Sheath</v>
      </c>
      <c r="H45" t="str">
        <f ca="1"/>
        <v>Maize Sheath</v>
      </c>
      <c r="I45" t="str">
        <f ca="1"/>
        <v>Crop Product--Fruit Products--Lemon--Lemon Peel Essential Oil</v>
      </c>
      <c r="J45" t="str">
        <f ca="1"/>
        <v>Lemon Peel Essential Oil</v>
      </c>
      <c r="K45" t="str">
        <f ca="1"/>
        <v>Forage Plants--Cereal and Grass Forages--Digitaria smutsii</v>
      </c>
      <c r="L45" t="str">
        <f ca="1"/>
        <v>Digitaria smutsii</v>
      </c>
      <c r="M45" t="str">
        <f ca="1"/>
        <v>Other Ingredients--Wood Charcoal</v>
      </c>
      <c r="N45" t="str">
        <f ca="1"/>
        <v>Wood Charcoal</v>
      </c>
      <c r="U45" t="str">
        <f ca="1"/>
        <v>Supplement--Mineral--Kanwa-Potassium Salt</v>
      </c>
      <c r="V45" t="str">
        <f ca="1"/>
        <v>Kanwa-Potassium Salt</v>
      </c>
    </row>
    <row r="46" spans="7:22" x14ac:dyDescent="0.35">
      <c r="G46" t="str">
        <f ca="1"/>
        <v>Crop Byproduct--Cereal ByProducts--Maize--Corn Sheath</v>
      </c>
      <c r="H46" t="str">
        <f ca="1"/>
        <v>Corn Sheath</v>
      </c>
      <c r="I46" t="str">
        <f ca="1"/>
        <v>Crop Product--Fruit Products--Lemon--Citrus limon Peel Essential Oil</v>
      </c>
      <c r="J46" t="str">
        <f ca="1"/>
        <v>Citrus limon Peel Essential Oil</v>
      </c>
      <c r="K46" t="str">
        <f ca="1"/>
        <v>Forage Plants--Cereal and Grass Forages--Digitaria ternota</v>
      </c>
      <c r="L46" t="str">
        <f ca="1"/>
        <v>Digitaria ternota</v>
      </c>
      <c r="U46" t="str">
        <f ca="1"/>
        <v>Supplement--Mineral--Sodium Sesquicarbonate</v>
      </c>
      <c r="V46" t="str">
        <f ca="1"/>
        <v>Sodium Sesquicarbonate</v>
      </c>
    </row>
    <row r="47" spans="7:22" x14ac:dyDescent="0.35">
      <c r="G47" t="str">
        <f ca="1"/>
        <v>Crop Byproduct--Cereal ByProducts--Maize--Zea mays Sheath</v>
      </c>
      <c r="H47" t="str">
        <f ca="1"/>
        <v>Zea mays Sheath</v>
      </c>
      <c r="I47" t="str">
        <f ca="1"/>
        <v>Crop Product--Fruit Products--Mango</v>
      </c>
      <c r="J47" t="str">
        <f ca="1"/>
        <v>Mango</v>
      </c>
      <c r="K47" t="str">
        <f ca="1"/>
        <v>Forage Plants--Cereal and Grass Forages--Diheteropogon amplectens</v>
      </c>
      <c r="L47" t="str">
        <f ca="1"/>
        <v>Diheteropogon amplectens</v>
      </c>
      <c r="U47" t="str">
        <f ca="1"/>
        <v>Supplement--Mineral--Lime</v>
      </c>
      <c r="V47" t="str">
        <f ca="1"/>
        <v>Lime</v>
      </c>
    </row>
    <row r="48" spans="7:22" x14ac:dyDescent="0.35">
      <c r="G48" t="str">
        <f ca="1"/>
        <v>Crop Byproduct--Cereal ByProducts--Maize--Maize Straw</v>
      </c>
      <c r="H48" t="str">
        <f ca="1"/>
        <v>Maize Straw</v>
      </c>
      <c r="I48" t="str">
        <f ca="1"/>
        <v>Crop Product--Fruit Products--Mangifera indica</v>
      </c>
      <c r="J48" t="str">
        <f ca="1"/>
        <v>Mangifera indica</v>
      </c>
      <c r="K48" t="str">
        <f ca="1"/>
        <v>Forage Plants--Cereal and Grass Forages--Eleusine floccifolia</v>
      </c>
      <c r="L48" t="str">
        <f ca="1"/>
        <v>Eleusine floccifolia</v>
      </c>
      <c r="U48" t="str">
        <f ca="1"/>
        <v>Supplement--Mineral--Feed Lime</v>
      </c>
      <c r="V48" t="str">
        <f ca="1"/>
        <v>Feed Lime</v>
      </c>
    </row>
    <row r="49" spans="7:22" x14ac:dyDescent="0.35">
      <c r="G49" t="str">
        <f ca="1"/>
        <v>Crop Byproduct--Cereal ByProducts--Maize--Corn Straw</v>
      </c>
      <c r="H49" t="str">
        <f ca="1"/>
        <v>Corn Straw</v>
      </c>
      <c r="I49" t="str">
        <f ca="1"/>
        <v>Crop Product--Fruit Products--Tomato--Tomato Pulp</v>
      </c>
      <c r="J49" t="str">
        <f ca="1"/>
        <v>Tomato Pulp</v>
      </c>
      <c r="K49" t="str">
        <f ca="1"/>
        <v>Forage Plants--Cereal and Grass Forages--Elionurus muticus</v>
      </c>
      <c r="L49" t="str">
        <f ca="1"/>
        <v>Elionurus muticus</v>
      </c>
      <c r="U49" t="str">
        <f ca="1"/>
        <v>Supplement--Mineral--Quicklime</v>
      </c>
      <c r="V49" t="str">
        <f ca="1"/>
        <v>Quicklime</v>
      </c>
    </row>
    <row r="50" spans="7:22" x14ac:dyDescent="0.35">
      <c r="G50" t="str">
        <f ca="1"/>
        <v>Crop Byproduct--Cereal ByProducts--Maize--Zea mays Straw</v>
      </c>
      <c r="H50" t="str">
        <f ca="1"/>
        <v>Zea mays Straw</v>
      </c>
      <c r="I50" t="str">
        <f ca="1"/>
        <v>Crop Product--Fruit Products--Tomato--Solanum lycopersicum Pulp</v>
      </c>
      <c r="J50" t="str">
        <f ca="1"/>
        <v>Solanum lycopersicum Pulp</v>
      </c>
      <c r="K50" t="str">
        <f ca="1"/>
        <v>Forage Plants--Cereal and Grass Forages--Eragotris tremula</v>
      </c>
      <c r="L50" t="str">
        <f ca="1"/>
        <v>Eragotris tremula</v>
      </c>
      <c r="U50" t="str">
        <f ca="1"/>
        <v>Supplement--Mineral--Limestone</v>
      </c>
      <c r="V50" t="str">
        <f ca="1"/>
        <v>Limestone</v>
      </c>
    </row>
    <row r="51" spans="7:22" x14ac:dyDescent="0.35">
      <c r="G51" t="str">
        <f ca="1"/>
        <v>Crop Byproduct--Cereal ByProducts--Maize--Maize Stover</v>
      </c>
      <c r="H51" t="str">
        <f ca="1"/>
        <v>Maize Stover</v>
      </c>
      <c r="I51" t="str">
        <f ca="1"/>
        <v>Crop Product--Fruit Products--Ziziphus mauritiania</v>
      </c>
      <c r="J51" t="str">
        <f ca="1"/>
        <v>Ziziphus mauritiania</v>
      </c>
      <c r="K51" t="str">
        <f ca="1"/>
        <v>Forage Plants--Cereal and Grass Forages--Eragrostis capensis</v>
      </c>
      <c r="L51" t="str">
        <f ca="1"/>
        <v>Eragrostis capensis</v>
      </c>
      <c r="U51" t="str">
        <f ca="1"/>
        <v>Supplement--Mineral--Unslacked Lime</v>
      </c>
      <c r="V51" t="str">
        <f ca="1"/>
        <v>Unslacked Lime</v>
      </c>
    </row>
    <row r="52" spans="7:22" x14ac:dyDescent="0.35">
      <c r="G52" t="str">
        <f ca="1"/>
        <v>Crop Byproduct--Cereal ByProducts--Maize-- Corn Stover</v>
      </c>
      <c r="H52" t="str">
        <f ca="1"/>
        <v>Corn Stover</v>
      </c>
      <c r="I52" t="str">
        <f ca="1"/>
        <v>Crop Product--Fruit Products--Ziziphus mauritiana</v>
      </c>
      <c r="J52" t="str">
        <f ca="1"/>
        <v>Ziziphus mauritiana</v>
      </c>
      <c r="K52" t="str">
        <f ca="1"/>
        <v>Forage Plants--Cereal and Grass Forages--Eragrostis curvula</v>
      </c>
      <c r="L52" t="str">
        <f ca="1"/>
        <v>Eragrostis curvula</v>
      </c>
      <c r="U52" t="str">
        <f ca="1"/>
        <v>Supplement--Mineral--Magnesium Oxide</v>
      </c>
      <c r="V52" t="str">
        <f ca="1"/>
        <v>Magnesium Oxide</v>
      </c>
    </row>
    <row r="53" spans="7:22" x14ac:dyDescent="0.35">
      <c r="G53" t="str">
        <f ca="1"/>
        <v>Crop Byproduct--Cereal ByProducts--Maize--Zea mays Stover</v>
      </c>
      <c r="H53" t="str">
        <f ca="1"/>
        <v>Zea mays Stover</v>
      </c>
      <c r="I53" t="str">
        <f ca="1"/>
        <v>Crop Product--Legume Products--Blue Lupin--Blue Lupin Grain</v>
      </c>
      <c r="J53" t="str">
        <f ca="1"/>
        <v>Blue Lupin Grain</v>
      </c>
      <c r="K53" t="str">
        <f ca="1"/>
        <v>Forage Plants--Cereal and Grass Forages--Eragrostis papposa</v>
      </c>
      <c r="L53" t="str">
        <f ca="1"/>
        <v>Eragrostis papposa</v>
      </c>
      <c r="U53" t="str">
        <f ca="1"/>
        <v>Supplement--Mineral--Manganese</v>
      </c>
      <c r="V53" t="str">
        <f ca="1"/>
        <v>Manganese</v>
      </c>
    </row>
    <row r="54" spans="7:22" x14ac:dyDescent="0.35">
      <c r="G54" t="str">
        <f ca="1"/>
        <v>Crop Byproduct--Cereal ByProducts--Malt Sprout</v>
      </c>
      <c r="H54" t="str">
        <f ca="1"/>
        <v>Malt Sprout</v>
      </c>
      <c r="I54" t="str">
        <f ca="1"/>
        <v>Crop Product--Legume Products--Blue Lupin--Lupinus angustifolius Grain</v>
      </c>
      <c r="J54" t="str">
        <f ca="1"/>
        <v>Lupinus angustifolius Grain</v>
      </c>
      <c r="K54" t="str">
        <f ca="1"/>
        <v>Forage Plants--Cereal and Grass Forages--Eragrostis rigidior</v>
      </c>
      <c r="L54" t="str">
        <f ca="1"/>
        <v>Eragrostis rigidior</v>
      </c>
      <c r="U54" t="str">
        <f ca="1"/>
        <v>Supplement--Mineral--Mineral Block</v>
      </c>
      <c r="V54" t="str">
        <f ca="1"/>
        <v>Mineral Block</v>
      </c>
    </row>
    <row r="55" spans="7:22" x14ac:dyDescent="0.35">
      <c r="G55" t="str">
        <f ca="1"/>
        <v>Crop Byproduct--Cereal ByProducts--Millet--Millet Bran</v>
      </c>
      <c r="H55" t="str">
        <f ca="1"/>
        <v>Millet Bran</v>
      </c>
      <c r="I55" t="str">
        <f ca="1"/>
        <v>Crop Product--Legume Products--Blue Lupin--Blue Lupin Seed</v>
      </c>
      <c r="J55" t="str">
        <f ca="1"/>
        <v>Blue Lupin Seed</v>
      </c>
      <c r="K55" t="str">
        <f ca="1"/>
        <v>Forage Plants--Cereal and Grass Forages--Harpachne schimperi</v>
      </c>
      <c r="L55" t="str">
        <f ca="1"/>
        <v>Harpachne schimperi</v>
      </c>
      <c r="U55" t="str">
        <f ca="1"/>
        <v>Supplement--Mineral--Mineral Lick</v>
      </c>
      <c r="V55" t="str">
        <f ca="1"/>
        <v>Mineral Lick</v>
      </c>
    </row>
    <row r="56" spans="7:22" x14ac:dyDescent="0.35">
      <c r="G56" t="str">
        <f ca="1"/>
        <v>Crop Byproduct--Cereal ByProducts--Millet--Millet Straw</v>
      </c>
      <c r="H56" t="str">
        <f ca="1"/>
        <v>Millet Straw</v>
      </c>
      <c r="I56" t="str">
        <f ca="1"/>
        <v>Crop Product--Legume Products--Blue Lupin--Lupinus angustifolius Seed</v>
      </c>
      <c r="J56" t="str">
        <f ca="1"/>
        <v>Lupinus angustifolius Seed</v>
      </c>
      <c r="K56" t="str">
        <f ca="1"/>
        <v>Forage Plants--Cereal and Grass Forages--Heteropogon contortus</v>
      </c>
      <c r="L56" t="str">
        <f ca="1"/>
        <v>Heteropogon contortus</v>
      </c>
      <c r="U56" t="str">
        <f ca="1"/>
        <v>Supplement--Mineral--Mineral Mix--Trace-elements Mix</v>
      </c>
      <c r="V56" t="str">
        <f ca="1"/>
        <v>Trace-elements Mix</v>
      </c>
    </row>
    <row r="57" spans="7:22" x14ac:dyDescent="0.35">
      <c r="G57" t="str">
        <f ca="1"/>
        <v>Crop Byproduct--Cereal ByProducts--Oat--Oat Fodder</v>
      </c>
      <c r="H57" t="str">
        <f ca="1"/>
        <v>Oat Fodder</v>
      </c>
      <c r="I57" t="str">
        <f ca="1"/>
        <v>Crop Product--Legume Products--Groundnut--Groundnut Oil</v>
      </c>
      <c r="J57" t="str">
        <f ca="1"/>
        <v>Groundnut Oil</v>
      </c>
      <c r="K57" t="str">
        <f ca="1"/>
        <v>Forage Plants--Cereal and Grass Forages--Hyparrhenia</v>
      </c>
      <c r="L57" t="str">
        <f ca="1"/>
        <v>Hyparrhenia</v>
      </c>
      <c r="U57" t="str">
        <f ca="1"/>
        <v>Supplement--Mineral--Mineral Mix</v>
      </c>
      <c r="V57" t="str">
        <f ca="1"/>
        <v>Mineral Mix</v>
      </c>
    </row>
    <row r="58" spans="7:22" x14ac:dyDescent="0.35">
      <c r="G58" t="str">
        <f ca="1"/>
        <v xml:space="preserve">Crop Byproduct--Cereal ByProducts--Oat--Avena sativa </v>
      </c>
      <c r="H58" t="str">
        <f ca="1"/>
        <v>Avena sativa</v>
      </c>
      <c r="I58" t="str">
        <f ca="1"/>
        <v>Crop Product--Legume Products--Groundnut--Arachis hypogaea Oil</v>
      </c>
      <c r="J58" t="str">
        <f ca="1"/>
        <v>Arachis hypogaea Oil</v>
      </c>
      <c r="K58" t="str">
        <f ca="1"/>
        <v>Forage Plants--Cereal and Grass Forages--Hyparrhenia filipendula</v>
      </c>
      <c r="L58" t="str">
        <f ca="1"/>
        <v>Hyparrhenia filipendula</v>
      </c>
      <c r="U58" t="str">
        <f ca="1"/>
        <v>Supplement--Mineral--Monocalcium Phosphate</v>
      </c>
      <c r="V58" t="str">
        <f ca="1"/>
        <v>Monocalcium Phosphate</v>
      </c>
    </row>
    <row r="59" spans="7:22" x14ac:dyDescent="0.35">
      <c r="G59" t="str">
        <f ca="1"/>
        <v>Crop Byproduct--Cereal ByProducts--Oat--Oat Straw</v>
      </c>
      <c r="H59" t="str">
        <f ca="1"/>
        <v>Oat Straw</v>
      </c>
      <c r="I59" t="str">
        <f ca="1"/>
        <v>Crop Product--Legume Products--Soybean</v>
      </c>
      <c r="J59" t="str">
        <f ca="1"/>
        <v>Soybean</v>
      </c>
      <c r="K59" t="str">
        <f ca="1"/>
        <v>Forage Plants--Cereal and Grass Forages--Hyparrhenia rufa</v>
      </c>
      <c r="L59" t="str">
        <f ca="1"/>
        <v>Hyparrhenia rufa</v>
      </c>
      <c r="U59" t="str">
        <f ca="1"/>
        <v>Supplement--Mineral--Phosphorus</v>
      </c>
      <c r="V59" t="str">
        <f ca="1"/>
        <v>Phosphorus</v>
      </c>
    </row>
    <row r="60" spans="7:22" x14ac:dyDescent="0.35">
      <c r="G60" t="str">
        <f ca="1"/>
        <v>Crop Byproduct--Cereal ByProducts--Oat--Oat Stover</v>
      </c>
      <c r="H60" t="str">
        <f ca="1"/>
        <v>Oat Stover</v>
      </c>
      <c r="I60" t="str">
        <f ca="1"/>
        <v>Crop Product--Legume Products--Glycine max</v>
      </c>
      <c r="J60" t="str">
        <f ca="1"/>
        <v>Glycine max</v>
      </c>
      <c r="K60" t="str">
        <f ca="1"/>
        <v>Forage Plants--Cereal and Grass Forages--Hyperthelia dissoluta</v>
      </c>
      <c r="L60" t="str">
        <f ca="1"/>
        <v>Hyperthelia dissoluta</v>
      </c>
      <c r="U60" t="str">
        <f ca="1"/>
        <v>Supplement--Mineral--Potassium Carbonate</v>
      </c>
      <c r="V60" t="str">
        <f ca="1"/>
        <v>Potassium Carbonate</v>
      </c>
    </row>
    <row r="61" spans="7:22" x14ac:dyDescent="0.35">
      <c r="G61" t="str">
        <f ca="1"/>
        <v>Crop Byproduct--Cereal ByProducts--Oat-- Oat Stubble</v>
      </c>
      <c r="H61" t="str">
        <f ca="1"/>
        <v>Oat Stubble</v>
      </c>
      <c r="I61" t="str">
        <f ca="1"/>
        <v>Crop Product--Legume Products--Soybean--Soybean Full Fat</v>
      </c>
      <c r="J61" t="str">
        <f ca="1"/>
        <v>Soybean Full Fat</v>
      </c>
      <c r="K61" t="str">
        <f ca="1"/>
        <v>Forage Plants--Cereal and Grass Forages--Jardinea congoensis</v>
      </c>
      <c r="L61" t="str">
        <f ca="1"/>
        <v>Jardinea congoensis</v>
      </c>
      <c r="U61" t="str">
        <f ca="1"/>
        <v>Supplement--Mineral--Potassium Humate</v>
      </c>
      <c r="V61" t="str">
        <f ca="1"/>
        <v>Potassium Humate</v>
      </c>
    </row>
    <row r="62" spans="7:22" x14ac:dyDescent="0.35">
      <c r="G62" t="str">
        <f ca="1"/>
        <v>Crop Byproduct--Cereal ByProducts--Oat--Avena sativa Straw</v>
      </c>
      <c r="H62" t="str">
        <f ca="1"/>
        <v>Avena sativa Straw</v>
      </c>
      <c r="I62" t="str">
        <f ca="1"/>
        <v>Crop Product--Legume Products--Soybean--Soybean Oil</v>
      </c>
      <c r="J62" t="str">
        <f ca="1"/>
        <v>Soybean Oil</v>
      </c>
      <c r="K62" t="str">
        <f ca="1"/>
        <v>Forage Plants--Cereal and Grass Forages--Lolium multiflorum</v>
      </c>
      <c r="L62" t="str">
        <f ca="1"/>
        <v>Lolium multiflorum</v>
      </c>
      <c r="U62" t="str">
        <f ca="1"/>
        <v>Supplement--Mineral--Selenium</v>
      </c>
      <c r="V62" t="str">
        <f ca="1"/>
        <v>Selenium</v>
      </c>
    </row>
    <row r="63" spans="7:22" x14ac:dyDescent="0.35">
      <c r="G63" t="str">
        <f ca="1"/>
        <v>Crop Byproduct--Cereal ByProducts--Pollard</v>
      </c>
      <c r="H63" t="str">
        <f ca="1"/>
        <v>Pollard</v>
      </c>
      <c r="I63" t="str">
        <f ca="1"/>
        <v>Crop Product--Legume Products--Soybean--Soybean Oil Cold Pressed</v>
      </c>
      <c r="J63" t="str">
        <f ca="1"/>
        <v>Soybean Oil Cold Pressed</v>
      </c>
      <c r="K63" t="str">
        <f ca="1"/>
        <v>Forage Plants--Cereal and Grass Forages--Loudetia simplex</v>
      </c>
      <c r="L63" t="str">
        <f ca="1"/>
        <v>Loudetia simplex</v>
      </c>
      <c r="U63" t="str">
        <f ca="1"/>
        <v>Supplement--Mineral--Sodium Sulfate</v>
      </c>
      <c r="V63" t="str">
        <f ca="1"/>
        <v>Sodium Sulfate</v>
      </c>
    </row>
    <row r="64" spans="7:22" x14ac:dyDescent="0.35">
      <c r="G64" t="str">
        <f ca="1"/>
        <v>Crop Byproduct--Cereal ByProducts--Rice--Rice Bran</v>
      </c>
      <c r="H64" t="str">
        <f ca="1"/>
        <v>Rice Bran</v>
      </c>
      <c r="I64" t="str">
        <f ca="1"/>
        <v>Crop Product--Legume Products--Soybean--Glycine max Oil</v>
      </c>
      <c r="J64" t="str">
        <f ca="1"/>
        <v>Glycine max Oil</v>
      </c>
      <c r="K64" t="str">
        <f ca="1"/>
        <v>Forage Plants--Cereal and Grass Forages--Loudetia togoensis</v>
      </c>
      <c r="L64" t="str">
        <f ca="1"/>
        <v>Loudetia togoensis</v>
      </c>
      <c r="U64" t="str">
        <f ca="1"/>
        <v>Supplement--Mineral--Sulphur</v>
      </c>
      <c r="V64" t="str">
        <f ca="1"/>
        <v>Sulphur</v>
      </c>
    </row>
    <row r="65" spans="7:22" x14ac:dyDescent="0.35">
      <c r="G65" t="str">
        <f ca="1"/>
        <v>Crop Byproduct--Cereal ByProducts--Rice--Oryza sativa  Bran</v>
      </c>
      <c r="H65" t="str">
        <f ca="1"/>
        <v>Oryza sativa Bran</v>
      </c>
      <c r="I65" t="str">
        <f ca="1"/>
        <v>Crop Product--Legume Products--Sweet Lupin--Sweet Lupin Seed</v>
      </c>
      <c r="J65" t="str">
        <f ca="1"/>
        <v>Sweet Lupin Seed</v>
      </c>
      <c r="K65" t="str">
        <f ca="1"/>
        <v>Forage Plants--Cereal and Grass Forages--Megathyrsus maximus--Megathyrsus maximus Bran</v>
      </c>
      <c r="L65" t="str">
        <f ca="1"/>
        <v>Megathyrsus maximus Bran</v>
      </c>
      <c r="U65" t="str">
        <f ca="1"/>
        <v>Supplement--Mineral--Tricalcium Phosphate</v>
      </c>
      <c r="V65" t="str">
        <f ca="1"/>
        <v>Tricalcium Phosphate</v>
      </c>
    </row>
    <row r="66" spans="7:22" x14ac:dyDescent="0.35">
      <c r="G66" t="str">
        <f ca="1"/>
        <v>Crop Byproduct--Cereal ByProducts--Rice--Rice Bran--Rice Bran Solvent</v>
      </c>
      <c r="H66" t="str">
        <f ca="1"/>
        <v>Rice Bran Solvent</v>
      </c>
      <c r="I66" t="str">
        <f ca="1"/>
        <v>Crop Product--Legume Products--Sweet Lupin--Lupinus albus Seed</v>
      </c>
      <c r="J66" t="str">
        <f ca="1"/>
        <v>Lupinus albus Seed</v>
      </c>
      <c r="K66" t="str">
        <f ca="1"/>
        <v>Forage Plants--Cereal and Grass Forages--Megathyrsus maximus</v>
      </c>
      <c r="L66" t="str">
        <f ca="1"/>
        <v>Megathyrsus maximus</v>
      </c>
      <c r="U66" t="str">
        <f ca="1"/>
        <v>Supplement--Mineral--Zinc</v>
      </c>
      <c r="V66" t="str">
        <f ca="1"/>
        <v>Zinc</v>
      </c>
    </row>
    <row r="67" spans="7:22" x14ac:dyDescent="0.35">
      <c r="G67" t="str">
        <f ca="1"/>
        <v>Crop Byproduct--Cereal ByProducts--Rice--Rice Bran--Extracted Rice Bran Solvent</v>
      </c>
      <c r="H67" t="str">
        <f ca="1"/>
        <v>Extracted Rice Bran Solvent</v>
      </c>
      <c r="I67" t="str">
        <f ca="1"/>
        <v>Crop Product--Oil Plant Products--Canola</v>
      </c>
      <c r="J67" t="str">
        <f ca="1"/>
        <v>Canola</v>
      </c>
      <c r="K67" t="str">
        <f ca="1"/>
        <v>Forage Plants--Cereal and Grass Forages--Guinea Grass</v>
      </c>
      <c r="L67" t="str">
        <f ca="1"/>
        <v>Guinea Grass</v>
      </c>
      <c r="U67" t="str">
        <f ca="1"/>
        <v>Supplement--Mineral--Zinc Manganese</v>
      </c>
      <c r="V67" t="str">
        <f ca="1"/>
        <v>Zinc Manganese</v>
      </c>
    </row>
    <row r="68" spans="7:22" x14ac:dyDescent="0.35">
      <c r="G68" t="str">
        <f ca="1"/>
        <v xml:space="preserve">Crop Byproduct--Cereal ByProducts--Rice--Rice Bran--Oryza sativa </v>
      </c>
      <c r="H68" t="str">
        <f ca="1"/>
        <v>Oryza sativa</v>
      </c>
      <c r="I68" t="str">
        <f ca="1"/>
        <v>Crop Product--Oil Plant Products--Rapeseed</v>
      </c>
      <c r="J68" t="str">
        <f ca="1"/>
        <v>Rapeseed</v>
      </c>
      <c r="K68" t="str">
        <f ca="1"/>
        <v>Forage Plants--Cereal and Grass Forages--Tanganyika grass</v>
      </c>
      <c r="L68" t="str">
        <f ca="1"/>
        <v>Tanganyika grass</v>
      </c>
      <c r="U68" t="str">
        <f ca="1"/>
        <v>Supplement--Mineral--Zinc Oxide</v>
      </c>
      <c r="V68" t="str">
        <f ca="1"/>
        <v>Zinc Oxide</v>
      </c>
    </row>
    <row r="69" spans="7:22" x14ac:dyDescent="0.35">
      <c r="G69" t="str">
        <f ca="1"/>
        <v>Crop Byproduct--Cereal ByProducts--Rice--Rice Hull</v>
      </c>
      <c r="H69" t="str">
        <f ca="1"/>
        <v>Rice Hull</v>
      </c>
      <c r="I69" t="str">
        <f ca="1"/>
        <v>Crop Product--Oil Plant Products--Brassica napus</v>
      </c>
      <c r="J69" t="str">
        <f ca="1"/>
        <v>Brassica napus</v>
      </c>
      <c r="K69" t="str">
        <f ca="1"/>
        <v>Forage Plants--Cereal and Grass Forages--Buffalograss</v>
      </c>
      <c r="L69" t="str">
        <f ca="1"/>
        <v>Buffalograss</v>
      </c>
      <c r="U69" t="str">
        <f ca="1"/>
        <v>Supplement--Mixture</v>
      </c>
      <c r="V69" t="str">
        <f ca="1"/>
        <v>Mixture</v>
      </c>
    </row>
    <row r="70" spans="7:22" x14ac:dyDescent="0.35">
      <c r="G70" t="str">
        <f ca="1"/>
        <v>Crop Byproduct--Cereal ByProducts--Rice--Oryza sativa  Hull</v>
      </c>
      <c r="H70" t="str">
        <f ca="1"/>
        <v>Oryza sativa Hull</v>
      </c>
      <c r="I70" t="str">
        <f ca="1"/>
        <v>Crop Product--Oil Plant Products--Canola--Canola Oil</v>
      </c>
      <c r="J70" t="str">
        <f ca="1"/>
        <v>Canola Oil</v>
      </c>
      <c r="K70" t="str">
        <f ca="1"/>
        <v>Forage Plants--Cereal and Grass Forages--Melinis repens</v>
      </c>
      <c r="L70" t="str">
        <f ca="1"/>
        <v>Melinis repens</v>
      </c>
      <c r="U70" t="str">
        <f ca="1"/>
        <v>Supplement--Mixture--Minerals and Urea Mix</v>
      </c>
      <c r="V70" t="str">
        <f ca="1"/>
        <v>Minerals and Urea Mix</v>
      </c>
    </row>
    <row r="71" spans="7:22" x14ac:dyDescent="0.35">
      <c r="G71" t="str">
        <f ca="1"/>
        <v>Crop Byproduct--Cereal ByProducts--Rice--Rice Husk</v>
      </c>
      <c r="H71" t="str">
        <f ca="1"/>
        <v>Rice Husk</v>
      </c>
      <c r="I71" t="str">
        <f ca="1"/>
        <v>Crop Product--Oil Plant Products--Canola--Rapeseed Oil</v>
      </c>
      <c r="J71" t="str">
        <f ca="1"/>
        <v>Rapeseed Oil</v>
      </c>
      <c r="K71" t="str">
        <f ca="1"/>
        <v>Forage Plants--Cereal and Grass Forages--Microchloa caffra</v>
      </c>
      <c r="L71" t="str">
        <f ca="1"/>
        <v>Microchloa caffra</v>
      </c>
      <c r="U71" t="str">
        <f ca="1"/>
        <v>Supplement--Mixture--Minerals and Urea Lick</v>
      </c>
      <c r="V71" t="str">
        <f ca="1"/>
        <v>Minerals and Urea Lick</v>
      </c>
    </row>
    <row r="72" spans="7:22" x14ac:dyDescent="0.35">
      <c r="G72" t="str">
        <f ca="1"/>
        <v>Crop Byproduct--Cereal ByProducts--Rice--Oryza sativa  Husk</v>
      </c>
      <c r="H72" t="str">
        <f ca="1"/>
        <v>Oryza sativa Husk</v>
      </c>
      <c r="I72" t="str">
        <f ca="1"/>
        <v>Crop Product--Oil Plant Products--Canola--Brassica napus Oil</v>
      </c>
      <c r="J72" t="str">
        <f ca="1"/>
        <v>Brassica napus Oil</v>
      </c>
      <c r="K72" t="str">
        <f ca="1"/>
        <v>Forage Plants--Cereal and Grass Forages--Panicum maximum--Panicum maximum Straw</v>
      </c>
      <c r="L72" t="str">
        <f ca="1"/>
        <v>Panicum maximum Straw</v>
      </c>
      <c r="U72" t="str">
        <f ca="1"/>
        <v>Supplement--Mixture--Minerals and Vitamins Mix</v>
      </c>
      <c r="V72" t="str">
        <f ca="1"/>
        <v>Minerals and Vitamins Mix</v>
      </c>
    </row>
    <row r="73" spans="7:22" x14ac:dyDescent="0.35">
      <c r="G73" t="str">
        <f ca="1"/>
        <v>Crop Byproduct--Cereal ByProducts--Rice--Rice Offal</v>
      </c>
      <c r="H73" t="str">
        <f ca="1"/>
        <v>Rice Offal</v>
      </c>
      <c r="I73" t="str">
        <f ca="1"/>
        <v>Crop Product--Oil Plant Products--Coconut--Coconut Oil</v>
      </c>
      <c r="J73" t="str">
        <f ca="1"/>
        <v>Coconut Oil</v>
      </c>
      <c r="K73" t="str">
        <f ca="1"/>
        <v>Forage Plants--Cereal and Grass Forages--Panicum maximum</v>
      </c>
      <c r="L73" t="str">
        <f ca="1"/>
        <v>Panicum maximum</v>
      </c>
      <c r="U73" t="str">
        <f ca="1"/>
        <v>Supplement--Mixture--Minerals and Vitamins Premix</v>
      </c>
      <c r="V73" t="str">
        <f ca="1"/>
        <v>Minerals and Vitamins Premix</v>
      </c>
    </row>
    <row r="74" spans="7:22" x14ac:dyDescent="0.35">
      <c r="G74" t="str">
        <f ca="1"/>
        <v>Crop Byproduct--Cereal ByProducts--Rice--Oryza sativa  Offal</v>
      </c>
      <c r="H74" t="str">
        <f ca="1"/>
        <v>Oryza sativa Offal</v>
      </c>
      <c r="I74" t="str">
        <f ca="1"/>
        <v>Crop Product--Oil Plant Products--Coconut--Cocos nucifera Oil</v>
      </c>
      <c r="J74" t="str">
        <f ca="1"/>
        <v>Cocos nucifera Oil</v>
      </c>
      <c r="K74" t="str">
        <f ca="1"/>
        <v>Forage Plants--Cereal and Grass Forages--Pasture--Natural Pasture</v>
      </c>
      <c r="L74" t="str">
        <f ca="1"/>
        <v>Natural Pasture</v>
      </c>
      <c r="U74" t="str">
        <f ca="1"/>
        <v>Supplement--Protein--Casein</v>
      </c>
      <c r="V74" t="str">
        <f ca="1"/>
        <v>Casein</v>
      </c>
    </row>
    <row r="75" spans="7:22" x14ac:dyDescent="0.35">
      <c r="G75" t="str">
        <f ca="1"/>
        <v>Crop Byproduct--Cereal ByProducts--Rice--Rice Polish</v>
      </c>
      <c r="H75" t="str">
        <f ca="1"/>
        <v>Rice Polish</v>
      </c>
      <c r="I75" t="str">
        <f ca="1"/>
        <v>Crop Product--Oil Plant Products--Oil</v>
      </c>
      <c r="J75" t="str">
        <f ca="1"/>
        <v>Oil</v>
      </c>
      <c r="K75" t="str">
        <f ca="1"/>
        <v>Forage Plants--Cereal and Grass Forages--Pasture</v>
      </c>
      <c r="L75" t="str">
        <f ca="1"/>
        <v>Pasture</v>
      </c>
      <c r="U75" t="str">
        <f ca="1"/>
        <v>Supplement--Urea</v>
      </c>
      <c r="V75" t="str">
        <f ca="1"/>
        <v>Urea</v>
      </c>
    </row>
    <row r="76" spans="7:22" x14ac:dyDescent="0.35">
      <c r="G76" t="str">
        <f ca="1"/>
        <v>Crop Byproduct--Cereal ByProducts--Rice--Oryza sativa  Polish</v>
      </c>
      <c r="H76" t="str">
        <f ca="1"/>
        <v>Oryza sativa Polish</v>
      </c>
      <c r="I76" t="str">
        <f ca="1"/>
        <v>Crop Product--Oil Plant Products--Palm--Palm Oil</v>
      </c>
      <c r="J76" t="str">
        <f ca="1"/>
        <v>Palm Oil</v>
      </c>
      <c r="K76" t="str">
        <f ca="1"/>
        <v>Forage Plants--Cereal and Grass Forages--Pennisetum</v>
      </c>
      <c r="L76" t="str">
        <f ca="1"/>
        <v>Pennisetum</v>
      </c>
      <c r="U76" t="str">
        <f ca="1"/>
        <v>Supplement--Carbamide</v>
      </c>
      <c r="V76" t="str">
        <f ca="1"/>
        <v>Carbamide</v>
      </c>
    </row>
    <row r="77" spans="7:22" x14ac:dyDescent="0.35">
      <c r="G77" t="str">
        <f ca="1"/>
        <v>Crop Byproduct--Cereal ByProducts--Rice--Rice Straw</v>
      </c>
      <c r="H77" t="str">
        <f ca="1"/>
        <v>Rice Straw</v>
      </c>
      <c r="I77" t="str">
        <f ca="1"/>
        <v>Crop Product--Oil Plant Products--Palm--Palmae Oil</v>
      </c>
      <c r="J77" t="str">
        <f ca="1"/>
        <v>Palmae Oil</v>
      </c>
      <c r="K77" t="str">
        <f ca="1"/>
        <v>Forage Plants--Cereal and Grass Forages--Pennisetum clandestinum</v>
      </c>
      <c r="L77" t="str">
        <f ca="1"/>
        <v>Pennisetum clandestinum</v>
      </c>
      <c r="U77" t="str">
        <f ca="1"/>
        <v>Supplement--Urea Block</v>
      </c>
      <c r="V77" t="str">
        <f ca="1"/>
        <v>Urea Block</v>
      </c>
    </row>
    <row r="78" spans="7:22" x14ac:dyDescent="0.35">
      <c r="G78" t="str">
        <f ca="1"/>
        <v>Crop Byproduct--Cereal ByProducts--Rice--Oryza sativa  Straw</v>
      </c>
      <c r="H78" t="str">
        <f ca="1"/>
        <v>Oryza sativa Straw</v>
      </c>
      <c r="I78" t="str">
        <f ca="1"/>
        <v>Crop Product--Oil Plant Products--Palm--Arecaceae</v>
      </c>
      <c r="J78" t="str">
        <f ca="1"/>
        <v>Arecaceae</v>
      </c>
      <c r="K78" t="str">
        <f ca="1"/>
        <v>Forage Plants--Cereal and Grass Forages--Pennisetum clandestinum--Pennisetum clandestinum Leaves</v>
      </c>
      <c r="L78" t="str">
        <f ca="1"/>
        <v>Pennisetum clandestinum Leaves</v>
      </c>
      <c r="U78" t="str">
        <f ca="1"/>
        <v>Supplement--urea Dried Ground</v>
      </c>
      <c r="V78" t="str">
        <f ca="1"/>
        <v>urea Dried Ground</v>
      </c>
    </row>
    <row r="79" spans="7:22" x14ac:dyDescent="0.35">
      <c r="G79" t="str">
        <f ca="1"/>
        <v>Crop Byproduct--Cereal ByProducts--Rice--Rice Straw--Spent Rice Straw</v>
      </c>
      <c r="H79" t="str">
        <f ca="1"/>
        <v>Spent Rice Straw</v>
      </c>
      <c r="I79" t="str">
        <f ca="1"/>
        <v>Crop Product--Oil Plant Products--Palm--Palm Oil Crude</v>
      </c>
      <c r="J79" t="str">
        <f ca="1"/>
        <v>Palm Oil Crude</v>
      </c>
      <c r="K79" t="str">
        <f ca="1"/>
        <v>Forage Plants--Cereal and Grass Forages--Pennisetum mezianum</v>
      </c>
      <c r="L79" t="str">
        <f ca="1"/>
        <v>Pennisetum mezianum</v>
      </c>
      <c r="U79" t="str">
        <f ca="1"/>
        <v>Supplement--Vitamin--Choline Cloride</v>
      </c>
      <c r="V79" t="str">
        <f ca="1"/>
        <v>Choline Cloride</v>
      </c>
    </row>
    <row r="80" spans="7:22" x14ac:dyDescent="0.35">
      <c r="G80" t="str">
        <f ca="1"/>
        <v>Crop Byproduct--Cereal ByProducts--Rice--Rice Straw--Oryza sativa  Straw</v>
      </c>
      <c r="H80" t="str">
        <f ca="1"/>
        <v>Oryza sativa Straw</v>
      </c>
      <c r="I80" t="str">
        <f ca="1"/>
        <v>Crop Product--Oil Plant Products--Palm--Palm Oil Sludge</v>
      </c>
      <c r="J80" t="str">
        <f ca="1"/>
        <v>Palm Oil Sludge</v>
      </c>
      <c r="K80" t="str">
        <f ca="1"/>
        <v>Forage Plants--Cereal and Grass Forages--Pennisetum pedicellatum</v>
      </c>
      <c r="L80" t="str">
        <f ca="1"/>
        <v>Pennisetum pedicellatum</v>
      </c>
      <c r="U80" t="str">
        <f ca="1"/>
        <v>Supplement--Vitamin--Dexapanthenol</v>
      </c>
      <c r="V80" t="str">
        <f ca="1"/>
        <v>Dexapanthenol</v>
      </c>
    </row>
    <row r="81" spans="7:22" x14ac:dyDescent="0.35">
      <c r="G81" t="str">
        <f ca="1"/>
        <v>Crop Byproduct--Cereal ByProducts--Rye--Rye Bran</v>
      </c>
      <c r="H81" t="str">
        <f ca="1"/>
        <v>Rye Bran</v>
      </c>
      <c r="I81" t="str">
        <f ca="1"/>
        <v>Crop Product--Oil Plant Products--Palm--Arecaceae Sludge</v>
      </c>
      <c r="J81" t="str">
        <f ca="1"/>
        <v>Arecaceae Sludge</v>
      </c>
      <c r="K81" t="str">
        <f ca="1"/>
        <v>Forage Plants--Cereal and Grass Forages--Pennisetum petiolar</v>
      </c>
      <c r="L81" t="str">
        <f ca="1"/>
        <v>Pennisetum petiolar</v>
      </c>
      <c r="U81" t="str">
        <f ca="1"/>
        <v>Supplement--Vitamin--Polyvitamins</v>
      </c>
      <c r="V81" t="str">
        <f ca="1"/>
        <v>Polyvitamins</v>
      </c>
    </row>
    <row r="82" spans="7:22" x14ac:dyDescent="0.35">
      <c r="G82" t="str">
        <f ca="1"/>
        <v>Crop Byproduct--Cereal ByProducts--Rye--Secale cereale  Bran</v>
      </c>
      <c r="H82" t="str">
        <f ca="1"/>
        <v>Secale cereale Bran</v>
      </c>
      <c r="I82" t="str">
        <f ca="1"/>
        <v>Crop Product--Oil Plant Products--Sheanut</v>
      </c>
      <c r="J82" t="str">
        <f ca="1"/>
        <v>Sheanut</v>
      </c>
      <c r="K82" t="str">
        <f ca="1"/>
        <v>Forage Plants--Cereal and Grass Forages--Pennisetum purpureum</v>
      </c>
      <c r="L82" t="str">
        <f ca="1"/>
        <v>Pennisetum purpureum</v>
      </c>
      <c r="U82" t="str">
        <f ca="1"/>
        <v>Supplement--Vitamin--Vitamin AD3E</v>
      </c>
      <c r="V82" t="str">
        <f ca="1"/>
        <v>Vitamin AD3E</v>
      </c>
    </row>
    <row r="83" spans="7:22" x14ac:dyDescent="0.35">
      <c r="G83" t="str">
        <f ca="1"/>
        <v>Crop Byproduct--Cereal ByProducts--Sorghum--Sorghum Brewers Grain</v>
      </c>
      <c r="H83" t="str">
        <f ca="1"/>
        <v>Sorghum Brewers Grain</v>
      </c>
      <c r="I83" t="str">
        <f ca="1"/>
        <v>Crop Product--Oil Plant Products--Vitellaria paradoxa</v>
      </c>
      <c r="J83" t="str">
        <f ca="1"/>
        <v>Vitellaria paradoxa</v>
      </c>
      <c r="K83" t="str">
        <f ca="1"/>
        <v>Forage Plants--Cereal and Grass Forages--Napier Grass</v>
      </c>
      <c r="L83" t="str">
        <f ca="1"/>
        <v>Napier Grass</v>
      </c>
      <c r="U83" t="str">
        <f ca="1"/>
        <v>Supplement--Vitamin--Vitamin B12</v>
      </c>
      <c r="V83" t="str">
        <f ca="1"/>
        <v>Vitamin B12</v>
      </c>
    </row>
    <row r="84" spans="7:22" x14ac:dyDescent="0.35">
      <c r="G84" t="str">
        <f ca="1"/>
        <v>Crop Byproduct--Cereal ByProducts--Sorghum--Milo Brewers Grain</v>
      </c>
      <c r="H84" t="str">
        <f ca="1"/>
        <v>Milo Brewers Grain</v>
      </c>
      <c r="I84" t="str">
        <f ca="1"/>
        <v>Crop Product--Oil Plant Products--Sunflower</v>
      </c>
      <c r="J84" t="str">
        <f ca="1"/>
        <v>Sunflower</v>
      </c>
      <c r="K84" t="str">
        <f ca="1"/>
        <v>Forage Plants--Cereal and Grass Forages--Elephant Grass</v>
      </c>
      <c r="L84" t="str">
        <f ca="1"/>
        <v>Elephant Grass</v>
      </c>
      <c r="U84" t="str">
        <f ca="1"/>
        <v>Supplement--Vitamin--Cobalamin</v>
      </c>
      <c r="V84" t="str">
        <f ca="1"/>
        <v>Cobalamin</v>
      </c>
    </row>
    <row r="85" spans="7:22" x14ac:dyDescent="0.35">
      <c r="G85" t="str">
        <f ca="1"/>
        <v>Crop Byproduct--Cereal ByProducts--Sorghum-- Broomcorn Brewers Grain</v>
      </c>
      <c r="H85" t="str">
        <f ca="1"/>
        <v>Broomcorn Brewers Grain</v>
      </c>
      <c r="I85" t="str">
        <f ca="1"/>
        <v>Crop Product--Oil Plant Products--Common Sunflower</v>
      </c>
      <c r="J85" t="str">
        <f ca="1"/>
        <v>Common Sunflower</v>
      </c>
      <c r="K85" t="str">
        <f ca="1"/>
        <v>Forage Plants--Cereal and Grass Forages--Bana Grass</v>
      </c>
      <c r="L85" t="str">
        <f ca="1"/>
        <v>Bana Grass</v>
      </c>
      <c r="U85" t="str">
        <f ca="1"/>
        <v>Supplement--Vitamin--Vitamin C</v>
      </c>
      <c r="V85" t="str">
        <f ca="1"/>
        <v>Vitamin C</v>
      </c>
    </row>
    <row r="86" spans="7:22" x14ac:dyDescent="0.35">
      <c r="G86" t="str">
        <f ca="1"/>
        <v>Crop Byproduct--Cereal ByProducts--Sorghum--Sorghum Spent</v>
      </c>
      <c r="H86" t="str">
        <f ca="1"/>
        <v>Sorghum Spent</v>
      </c>
      <c r="I86" t="str">
        <f ca="1"/>
        <v>Crop Product--Oil Plant Products--Helianthus annuus</v>
      </c>
      <c r="J86" t="str">
        <f ca="1"/>
        <v>Helianthus annuus</v>
      </c>
      <c r="K86" t="str">
        <f ca="1"/>
        <v>Forage Plants--Cereal and Grass Forages--Pennisetum villosum</v>
      </c>
      <c r="L86" t="str">
        <f ca="1"/>
        <v>Pennisetum villosum</v>
      </c>
      <c r="U86" t="str">
        <f ca="1"/>
        <v>Supplement--Vitamin--Ascorbic Acid</v>
      </c>
      <c r="V86" t="str">
        <f ca="1"/>
        <v>Ascorbic Acid</v>
      </c>
    </row>
    <row r="87" spans="7:22" x14ac:dyDescent="0.35">
      <c r="G87" t="str">
        <f ca="1"/>
        <v>Crop Byproduct--Cereal ByProducts--Sorghum--Sorghum Straw</v>
      </c>
      <c r="H87" t="str">
        <f ca="1"/>
        <v>Sorghum Straw</v>
      </c>
      <c r="I87" t="str">
        <f ca="1"/>
        <v>Crop Product--Oil Plant Products--Sunflower--Sunflower Oil</v>
      </c>
      <c r="J87" t="str">
        <f ca="1"/>
        <v>Sunflower Oil</v>
      </c>
      <c r="K87" t="str">
        <f ca="1"/>
        <v>Forage Plants--Cereal and Grass Forages--Phalaris aquatica</v>
      </c>
      <c r="L87" t="str">
        <f ca="1"/>
        <v>Phalaris aquatica</v>
      </c>
      <c r="U87" t="str">
        <f ca="1"/>
        <v>Supplement--Vitamin--Vitamin E</v>
      </c>
      <c r="V87" t="str">
        <f ca="1"/>
        <v>Vitamin E</v>
      </c>
    </row>
    <row r="88" spans="7:22" x14ac:dyDescent="0.35">
      <c r="G88" t="str">
        <f ca="1"/>
        <v>Crop Byproduct--Cereal ByProducts--Sorghum--Milo Straw</v>
      </c>
      <c r="H88" t="str">
        <f ca="1"/>
        <v>Milo Straw</v>
      </c>
      <c r="I88" t="str">
        <f ca="1"/>
        <v>Crop Product--Oil Plant Products--Sunflower--Common Sunflower Oil</v>
      </c>
      <c r="J88" t="str">
        <f ca="1"/>
        <v>Common Sunflower Oil</v>
      </c>
      <c r="K88" t="str">
        <f ca="1"/>
        <v>Forage Plants--Cereal and Grass Forages--Plantago albicans</v>
      </c>
      <c r="L88" t="str">
        <f ca="1"/>
        <v>Plantago albicans</v>
      </c>
      <c r="U88" t="str">
        <f ca="1"/>
        <v>Supplement--Vitamin--Tocopherol</v>
      </c>
      <c r="V88" t="str">
        <f ca="1"/>
        <v>Tocopherol</v>
      </c>
    </row>
    <row r="89" spans="7:22" x14ac:dyDescent="0.35">
      <c r="G89" t="str">
        <f ca="1"/>
        <v>Crop Byproduct--Cereal ByProducts--Sorghum-- Broomcorn Straw</v>
      </c>
      <c r="H89" t="str">
        <f ca="1"/>
        <v>Broomcorn Straw</v>
      </c>
      <c r="I89" t="str">
        <f ca="1"/>
        <v>Crop Product--Oil Plant Products--Sunflower--Helianthus annuus Oil</v>
      </c>
      <c r="J89" t="str">
        <f ca="1"/>
        <v>Helianthus annuus Oil</v>
      </c>
      <c r="K89" t="str">
        <f ca="1"/>
        <v>Forage Plants--Cereal and Grass Forages--Poaceae</v>
      </c>
      <c r="L89" t="str">
        <f ca="1"/>
        <v>Poaceae</v>
      </c>
      <c r="U89" t="str">
        <f ca="1"/>
        <v>Supplement--Vitamin--Vitamin Mix</v>
      </c>
      <c r="V89" t="str">
        <f ca="1"/>
        <v>Vitamin Mix</v>
      </c>
    </row>
    <row r="90" spans="7:22" x14ac:dyDescent="0.35">
      <c r="G90" t="str">
        <f ca="1"/>
        <v>Crop Byproduct--Cereal ByProducts--Sorghum-- Sorghum Threshed Tops</v>
      </c>
      <c r="H90" t="str">
        <f ca="1"/>
        <v>Sorghum Threshed Tops</v>
      </c>
      <c r="I90" t="str">
        <f ca="1"/>
        <v>Crop Product--Oil Plant Products--Vegetable Oil</v>
      </c>
      <c r="J90" t="str">
        <f ca="1"/>
        <v>Vegetable Oil</v>
      </c>
      <c r="K90" t="str">
        <f ca="1"/>
        <v>Forage Plants--Cereal and Grass Forages--Pogonarthria squarrosa</v>
      </c>
      <c r="L90" t="str">
        <f ca="1"/>
        <v>Pogonarthria squarrosa</v>
      </c>
      <c r="U90" t="str">
        <f ca="1"/>
        <v>Supplement--Vitamin--Vitamins</v>
      </c>
      <c r="V90" t="str">
        <f ca="1"/>
        <v>Vitamins</v>
      </c>
    </row>
    <row r="91" spans="7:22" x14ac:dyDescent="0.35">
      <c r="G91" t="str">
        <f ca="1"/>
        <v>Crop Byproduct--Cereal ByProducts--Sorghum--Sorghum bicolor Straw</v>
      </c>
      <c r="H91" t="str">
        <f ca="1"/>
        <v>Sorghum bicolor Straw</v>
      </c>
      <c r="I91" t="str">
        <f ca="1"/>
        <v>Crop Product--Roots and Tuber Products--Cassava--Cassava Ground</v>
      </c>
      <c r="J91" t="str">
        <f ca="1"/>
        <v>Cassava Ground</v>
      </c>
      <c r="K91" t="str">
        <f ca="1"/>
        <v>Forage Plants--Cereal and Grass Forages--Rottboellia cochinchinensis</v>
      </c>
      <c r="L91" t="str">
        <f ca="1"/>
        <v>Rottboellia cochinchinensis</v>
      </c>
    </row>
    <row r="92" spans="7:22" x14ac:dyDescent="0.35">
      <c r="G92" t="str">
        <f ca="1"/>
        <v>Crop Byproduct--Cereal ByProducts--Unspecified Straw</v>
      </c>
      <c r="H92" t="str">
        <f ca="1"/>
        <v>Unspecified Straw</v>
      </c>
      <c r="I92" t="str">
        <f ca="1"/>
        <v>Crop Product--Roots and Tuber Products--Cassava--Yuca Flour</v>
      </c>
      <c r="J92" t="str">
        <f ca="1"/>
        <v>Yuca Flour</v>
      </c>
      <c r="K92" t="str">
        <f ca="1"/>
        <v>Forage Plants--Cereal and Grass Forages--Rottboellia exaltata</v>
      </c>
      <c r="L92" t="str">
        <f ca="1"/>
        <v>Rottboellia exaltata</v>
      </c>
    </row>
    <row r="93" spans="7:22" x14ac:dyDescent="0.35">
      <c r="G93" t="str">
        <f ca="1"/>
        <v>Crop Byproduct--Cereal ByProducts--Tata</v>
      </c>
      <c r="H93" t="str">
        <f ca="1"/>
        <v>Tata</v>
      </c>
      <c r="I93" t="str">
        <f ca="1"/>
        <v>Crop Product--Roots and Tuber Products--Cassava--Tapioca Flour</v>
      </c>
      <c r="J93" t="str">
        <f ca="1"/>
        <v>Tapioca Flour</v>
      </c>
      <c r="K93" t="str">
        <f ca="1"/>
        <v>Forage Plants--Cereal and Grass Forages--Schizachyrium exile</v>
      </c>
      <c r="L93" t="str">
        <f ca="1"/>
        <v>Schizachyrium exile</v>
      </c>
    </row>
    <row r="94" spans="7:22" x14ac:dyDescent="0.35">
      <c r="G94" t="str">
        <f ca="1"/>
        <v>Crop Byproduct--Cereal ByProducts--Teff--Teff Straw</v>
      </c>
      <c r="H94" t="str">
        <f ca="1"/>
        <v>Teff Straw</v>
      </c>
      <c r="I94" t="str">
        <f ca="1"/>
        <v>Crop Product--Roots and Tuber Products--Cassava--Manioc Flour</v>
      </c>
      <c r="J94" t="str">
        <f ca="1"/>
        <v>Manioc Flour</v>
      </c>
      <c r="K94" t="str">
        <f ca="1"/>
        <v>Forage Plants--Cereal and Grass Forages--Schizachyrium jeffreysii</v>
      </c>
      <c r="L94" t="str">
        <f ca="1"/>
        <v>Schizachyrium jeffreysii</v>
      </c>
    </row>
    <row r="95" spans="7:22" x14ac:dyDescent="0.35">
      <c r="G95" t="str">
        <f ca="1"/>
        <v>Crop Byproduct--Cereal ByProducts--Teff--Eragrostis tef Straw</v>
      </c>
      <c r="H95" t="str">
        <f ca="1"/>
        <v>Eragrostis tef Straw</v>
      </c>
      <c r="I95" t="str">
        <f ca="1"/>
        <v>Crop Product--Roots and Tuber Products--Cassava--Cassava Flour</v>
      </c>
      <c r="J95" t="str">
        <f ca="1"/>
        <v>Cassava Flour</v>
      </c>
      <c r="K95" t="str">
        <f ca="1"/>
        <v>Forage Plants--Cereal and Grass Forages--Schoenefeldia gracilis</v>
      </c>
      <c r="L95" t="str">
        <f ca="1"/>
        <v>Schoenefeldia gracilis</v>
      </c>
    </row>
    <row r="96" spans="7:22" x14ac:dyDescent="0.35">
      <c r="G96" t="str">
        <f ca="1"/>
        <v>Crop Byproduct--Cereal ByProducts--Wheat--Wheat Bran</v>
      </c>
      <c r="H96" t="str">
        <f ca="1"/>
        <v>Wheat Bran</v>
      </c>
      <c r="I96" t="str">
        <f ca="1"/>
        <v>Crop Product--Roots and Tuber Products--Cassava--Cassava Milled</v>
      </c>
      <c r="J96" t="str">
        <f ca="1"/>
        <v>Cassava Milled</v>
      </c>
      <c r="K96" t="str">
        <f ca="1"/>
        <v>Forage Plants--Cereal and Grass Forages--Sorghum sudanense</v>
      </c>
      <c r="L96" t="str">
        <f ca="1"/>
        <v>Sorghum sudanense</v>
      </c>
    </row>
    <row r="97" spans="7:12" x14ac:dyDescent="0.35">
      <c r="G97" t="str">
        <f ca="1"/>
        <v>Crop Byproduct--Cereal ByProducts--Wheat--Wheat Pollard</v>
      </c>
      <c r="H97" t="str">
        <f ca="1"/>
        <v>Wheat Pollard</v>
      </c>
      <c r="I97" t="str">
        <f ca="1"/>
        <v>Crop Product--Roots and Tuber Products--Cassava--Manihot esculenta Ground</v>
      </c>
      <c r="J97" t="str">
        <f ca="1"/>
        <v>Manihot esculenta Ground</v>
      </c>
      <c r="K97" t="str">
        <f ca="1"/>
        <v>Forage Plants--Cereal and Grass Forages--Sporobolus natalensis</v>
      </c>
      <c r="L97" t="str">
        <f ca="1"/>
        <v>Sporobolus natalensis</v>
      </c>
    </row>
    <row r="98" spans="7:12" x14ac:dyDescent="0.35">
      <c r="G98" t="str">
        <f ca="1"/>
        <v>Crop Byproduct--Cereal ByProducts--Wheat--Triticum aestivum Bran</v>
      </c>
      <c r="H98" t="str">
        <f ca="1"/>
        <v>Triticum aestivum Bran</v>
      </c>
      <c r="I98" t="str">
        <f ca="1"/>
        <v>Crop Product--Roots and Tuber Products--Cassava--Cassava Starch</v>
      </c>
      <c r="J98" t="str">
        <f ca="1"/>
        <v>Cassava Starch</v>
      </c>
      <c r="K98" t="str">
        <f ca="1"/>
        <v>Forage Plants--Cereal and Grass Forages--Sporobolus panicoides</v>
      </c>
      <c r="L98" t="str">
        <f ca="1"/>
        <v>Sporobolus panicoides</v>
      </c>
    </row>
    <row r="99" spans="7:12" x14ac:dyDescent="0.35">
      <c r="G99" t="str">
        <f ca="1"/>
        <v>Crop Byproduct--Cereal ByProducts--Wheat--Wheat Offal</v>
      </c>
      <c r="H99" t="str">
        <f ca="1"/>
        <v>Wheat Offal</v>
      </c>
      <c r="I99" t="str">
        <f ca="1"/>
        <v>Crop Product--Roots and Tuber Products--Cassava--Yuca Starch</v>
      </c>
      <c r="J99" t="str">
        <f ca="1"/>
        <v>Yuca Starch</v>
      </c>
      <c r="K99" t="str">
        <f ca="1"/>
        <v>Forage Plants--Cereal and Grass Forages--Stereochlaena cameronii</v>
      </c>
      <c r="L99" t="str">
        <f ca="1"/>
        <v>Stereochlaena cameronii</v>
      </c>
    </row>
    <row r="100" spans="7:12" x14ac:dyDescent="0.35">
      <c r="G100" t="str">
        <f ca="1"/>
        <v>Crop Byproduct--Cereal ByProducts--Wheat--Triticum aestivum Offal</v>
      </c>
      <c r="H100" t="str">
        <f ca="1"/>
        <v>Triticum aestivum Offal</v>
      </c>
      <c r="I100" t="str">
        <f ca="1"/>
        <v>Crop Product--Roots and Tuber Products--Cassava--Tapioca Starch</v>
      </c>
      <c r="J100" t="str">
        <f ca="1"/>
        <v>Tapioca Starch</v>
      </c>
      <c r="K100" t="str">
        <f ca="1"/>
        <v>Forage Plants--Cereal and Grass Forages--Stipa parviflora</v>
      </c>
      <c r="L100" t="str">
        <f ca="1"/>
        <v>Stipa parviflora</v>
      </c>
    </row>
    <row r="101" spans="7:12" x14ac:dyDescent="0.35">
      <c r="G101" t="str">
        <f ca="1"/>
        <v>Crop Byproduct--Cereal ByProducts--Wheat--Wheat Shorts</v>
      </c>
      <c r="H101" t="str">
        <f ca="1"/>
        <v>Wheat Shorts</v>
      </c>
      <c r="I101" t="str">
        <f ca="1"/>
        <v>Crop Product--Roots and Tuber Products--Cassava--Manioc Starch</v>
      </c>
      <c r="J101" t="str">
        <f ca="1"/>
        <v>Manioc Starch</v>
      </c>
      <c r="K101" t="str">
        <f ca="1"/>
        <v>Forage Plants--Cereal and Grass Forages--Stipa tenacissima</v>
      </c>
      <c r="L101" t="str">
        <f ca="1"/>
        <v>Stipa tenacissima</v>
      </c>
    </row>
    <row r="102" spans="7:12" x14ac:dyDescent="0.35">
      <c r="G102" t="str">
        <f ca="1"/>
        <v>Crop Byproduct--Cereal ByProducts--Wheat--Triticum aestivum Shorts</v>
      </c>
      <c r="H102" t="str">
        <f ca="1"/>
        <v>Triticum aestivum Shorts</v>
      </c>
      <c r="I102" t="str">
        <f ca="1"/>
        <v>Crop Product--Roots and Tuber Products--Cassava--Manihot esculenta Starch</v>
      </c>
      <c r="J102" t="str">
        <f ca="1"/>
        <v>Manihot esculenta Starch</v>
      </c>
      <c r="K102" t="str">
        <f ca="1"/>
        <v>Forage Plants--Cereal and Grass Forages--Themeda triandra</v>
      </c>
      <c r="L102" t="str">
        <f ca="1"/>
        <v>Themeda triandra</v>
      </c>
    </row>
    <row r="103" spans="7:12" x14ac:dyDescent="0.35">
      <c r="G103" t="str">
        <f ca="1"/>
        <v>Crop Byproduct--Cereal ByProducts--Wheat--Wheat Straw</v>
      </c>
      <c r="H103" t="str">
        <f ca="1"/>
        <v>Wheat Straw</v>
      </c>
      <c r="I103" t="str">
        <f ca="1"/>
        <v>Crop Product--Roots and Tuber Products--Cassava--Cassava Tuber</v>
      </c>
      <c r="J103" t="str">
        <f ca="1"/>
        <v>Cassava Tuber</v>
      </c>
      <c r="K103" t="str">
        <f ca="1"/>
        <v>Forage Plants--Cereal and Grass Forages--Tripsacum laxum</v>
      </c>
      <c r="L103" t="str">
        <f ca="1"/>
        <v>Tripsacum laxum</v>
      </c>
    </row>
    <row r="104" spans="7:12" x14ac:dyDescent="0.35">
      <c r="G104" t="str">
        <f ca="1"/>
        <v>Crop Byproduct--Cereal ByProducts--Wheat--Triticum aestivum Straw</v>
      </c>
      <c r="H104" t="str">
        <f ca="1"/>
        <v>Triticum aestivum Straw</v>
      </c>
      <c r="I104" t="str">
        <f ca="1"/>
        <v>Crop Product--Roots and Tuber Products--Cassava--Yuca Tuber</v>
      </c>
      <c r="J104" t="str">
        <f ca="1"/>
        <v>Yuca Tuber</v>
      </c>
      <c r="K104" t="str">
        <f ca="1"/>
        <v>Forage Plants--Cereal and Grass Forages--Triticale</v>
      </c>
      <c r="L104" t="str">
        <f ca="1"/>
        <v>Triticale</v>
      </c>
    </row>
    <row r="105" spans="7:12" x14ac:dyDescent="0.35">
      <c r="G105" t="str">
        <f ca="1"/>
        <v>Crop Byproduct--Cereal Products--Wheat--Wheat Grain</v>
      </c>
      <c r="H105" t="str">
        <f ca="1"/>
        <v>Wheat Grain</v>
      </c>
      <c r="I105" t="str">
        <f ca="1"/>
        <v>Crop Product--Roots and Tuber Products--Cassava--Tapioca Tuber</v>
      </c>
      <c r="J105" t="str">
        <f ca="1"/>
        <v>Tapioca Tuber</v>
      </c>
      <c r="K105" t="str">
        <f ca="1"/>
        <v>Forage Plants--Cereal and Grass Forages--Trypsacum</v>
      </c>
      <c r="L105" t="str">
        <f ca="1"/>
        <v>Trypsacum</v>
      </c>
    </row>
    <row r="106" spans="7:12" x14ac:dyDescent="0.35">
      <c r="G106" t="str">
        <f ca="1"/>
        <v>Crop Byproduct--Cereal Products--Wheat--Triticum aestivum Grain</v>
      </c>
      <c r="H106" t="str">
        <f ca="1"/>
        <v>Triticum aestivum Grain</v>
      </c>
      <c r="I106" t="str">
        <f ca="1"/>
        <v>Crop Product--Roots and Tuber Products--Cassava--Manioc Tuber</v>
      </c>
      <c r="J106" t="str">
        <f ca="1"/>
        <v>Manioc Tuber</v>
      </c>
      <c r="K106" t="str">
        <f ca="1"/>
        <v>Forage Plants--Cereal and Grass Forages--Trypsacum laxum</v>
      </c>
      <c r="L106" t="str">
        <f ca="1"/>
        <v>Trypsacum laxum</v>
      </c>
    </row>
    <row r="107" spans="7:12" x14ac:dyDescent="0.35">
      <c r="G107" t="str">
        <f ca="1"/>
        <v>Crop Byproduct--Fruit ByProducts--Banana--Banana Leaves</v>
      </c>
      <c r="H107" t="str">
        <f ca="1"/>
        <v>Banana Leaves</v>
      </c>
      <c r="I107" t="str">
        <f ca="1"/>
        <v>Crop Product--Roots and Tuber Products--Cassava--Manihot esculenta Tuber</v>
      </c>
      <c r="J107" t="str">
        <f ca="1"/>
        <v>Manihot esculenta Tuber</v>
      </c>
      <c r="K107" t="str">
        <f ca="1"/>
        <v>Forage Plants--Cereal and Grass Forages--Unspecified Grass</v>
      </c>
      <c r="L107" t="str">
        <f ca="1"/>
        <v>Unspecified Grass</v>
      </c>
    </row>
    <row r="108" spans="7:12" x14ac:dyDescent="0.35">
      <c r="G108" t="str">
        <f ca="1"/>
        <v>Crop Byproduct--Fruit ByProducts--Banana--Musa  Leaves</v>
      </c>
      <c r="H108" t="str">
        <f ca="1"/>
        <v>Musa Leaves</v>
      </c>
      <c r="I108" t="str">
        <f ca="1"/>
        <v>Crop Product--Roots and Tuber Products--Ensete ventricosum--Ensete ventricosum Corm</v>
      </c>
      <c r="J108" t="str">
        <f ca="1"/>
        <v>Ensete ventricosum Corm</v>
      </c>
      <c r="K108" t="str">
        <f ca="1"/>
        <v>Forage Plants--Cereal and Grass Forages--Urochloa mosambicensis</v>
      </c>
      <c r="L108" t="str">
        <f ca="1"/>
        <v>Urochloa mosambicensis</v>
      </c>
    </row>
    <row r="109" spans="7:12" x14ac:dyDescent="0.35">
      <c r="G109" t="str">
        <f ca="1"/>
        <v>Crop Byproduct--Fruit ByProducts--Banana--Banana Peel</v>
      </c>
      <c r="H109" t="str">
        <f ca="1"/>
        <v>Banana Peel</v>
      </c>
      <c r="I109" t="str">
        <f ca="1"/>
        <v>Crop Product--Roots and Tuber Products--Ensete ventricosum--Ensete ventricosum Leaves</v>
      </c>
      <c r="J109" t="str">
        <f ca="1"/>
        <v>Ensete ventricosum Leaves</v>
      </c>
      <c r="K109" t="str">
        <f ca="1"/>
        <v>Forage Plants--Forage Trees--Acacia angustissima</v>
      </c>
      <c r="L109" t="str">
        <f ca="1"/>
        <v>Acacia angustissima</v>
      </c>
    </row>
    <row r="110" spans="7:12" x14ac:dyDescent="0.35">
      <c r="G110" t="str">
        <f ca="1"/>
        <v>Crop Byproduct--Fruit ByProducts--Banana--Musa  Peel</v>
      </c>
      <c r="H110" t="str">
        <f ca="1"/>
        <v>Musa Peel</v>
      </c>
      <c r="I110" t="str">
        <f ca="1"/>
        <v>Crop Product--Roots and Tuber Products--Potato--Potato Starch</v>
      </c>
      <c r="J110" t="str">
        <f ca="1"/>
        <v>Potato Starch</v>
      </c>
      <c r="K110" t="str">
        <f ca="1"/>
        <v>Forage Plants--Forage Trees--Acacia brevispica--Acacia brevispica Leaves</v>
      </c>
      <c r="L110" t="str">
        <f ca="1"/>
        <v>Acacia brevispica Leaves</v>
      </c>
    </row>
    <row r="111" spans="7:12" x14ac:dyDescent="0.35">
      <c r="G111" t="str">
        <f ca="1"/>
        <v>Crop Byproduct--Fruit ByProducts--Banana--Banana Pseudo-stem</v>
      </c>
      <c r="H111" t="str">
        <f ca="1"/>
        <v>Banana Pseudo-stem</v>
      </c>
      <c r="I111" t="str">
        <f ca="1"/>
        <v>Crop Product--Roots and Tuber Products--Potato--Solanum tuberosum Starch</v>
      </c>
      <c r="J111" t="str">
        <f ca="1"/>
        <v>Solanum tuberosum Starch</v>
      </c>
      <c r="K111" t="str">
        <f ca="1"/>
        <v>Forage Plants--Forage Trees--Acacia brevispica--Acacia brevispica Pods</v>
      </c>
      <c r="L111" t="str">
        <f ca="1"/>
        <v>Acacia brevispica Pods</v>
      </c>
    </row>
    <row r="112" spans="7:12" x14ac:dyDescent="0.35">
      <c r="G112" t="str">
        <f ca="1"/>
        <v>Crop Byproduct--Fruit ByProducts--Banana--Musa  Pseudo-stem</v>
      </c>
      <c r="H112" t="str">
        <f ca="1"/>
        <v>Musa Pseudo-stem</v>
      </c>
      <c r="I112" t="str">
        <f ca="1"/>
        <v>Crop Product--Roots and Tuber Products--Sweet Potato</v>
      </c>
      <c r="J112" t="str">
        <f ca="1"/>
        <v>Sweet Potato</v>
      </c>
      <c r="K112" t="str">
        <f ca="1"/>
        <v>Forage Plants--Forage Trees--Acacia cyanophylla</v>
      </c>
      <c r="L112" t="str">
        <f ca="1"/>
        <v>Acacia cyanophylla</v>
      </c>
    </row>
    <row r="113" spans="7:12" x14ac:dyDescent="0.35">
      <c r="G113" t="str">
        <f ca="1"/>
        <v>Crop Byproduct--Fruit ByProducts--Date--Date Cull</v>
      </c>
      <c r="H113" t="str">
        <f ca="1"/>
        <v>Date Cull</v>
      </c>
      <c r="I113" t="str">
        <f ca="1"/>
        <v>Crop Product--Roots and Tuber Products--Batate</v>
      </c>
      <c r="J113" t="str">
        <f ca="1"/>
        <v>Batate</v>
      </c>
      <c r="K113" t="str">
        <f ca="1"/>
        <v>Forage Plants--Forage Trees--Acacia etbaica--Acacia etbaica Fruits</v>
      </c>
      <c r="L113" t="str">
        <f ca="1"/>
        <v>Acacia etbaica Fruits</v>
      </c>
    </row>
    <row r="114" spans="7:12" x14ac:dyDescent="0.35">
      <c r="G114" t="str">
        <f ca="1"/>
        <v>Crop Byproduct--Fruit ByProducts--Date--Phoenix dactylifera</v>
      </c>
      <c r="H114" t="str">
        <f ca="1"/>
        <v>Phoenix dactylifera</v>
      </c>
      <c r="I114" t="str">
        <f ca="1"/>
        <v>Crop Product--Roots and Tuber Products--Ipomoea batatas</v>
      </c>
      <c r="J114" t="str">
        <f ca="1"/>
        <v>Ipomoea batatas</v>
      </c>
      <c r="K114" t="str">
        <f ca="1"/>
        <v>Forage Plants--Forage Trees--Acacia karroo--Acacia karroo Leaves</v>
      </c>
      <c r="L114" t="str">
        <f ca="1"/>
        <v>Acacia karroo Leaves</v>
      </c>
    </row>
    <row r="115" spans="7:12" x14ac:dyDescent="0.35">
      <c r="G115" t="str">
        <f ca="1"/>
        <v>Crop Byproduct--Fruit ByProducts--Mango--Mango Seed--Mango Seed Kernel</v>
      </c>
      <c r="H115" t="str">
        <f ca="1"/>
        <v>Mango Seed Kernel</v>
      </c>
      <c r="I115" t="str">
        <f ca="1"/>
        <v>Crop Product--Spices Products--Black Cumin--Black Cumin Seed</v>
      </c>
      <c r="J115" t="str">
        <f ca="1"/>
        <v>Black Cumin Seed</v>
      </c>
      <c r="K115" t="str">
        <f ca="1"/>
        <v>Forage Plants--Forage Trees--Acacia nilotica</v>
      </c>
      <c r="L115" t="str">
        <f ca="1"/>
        <v>Acacia nilotica</v>
      </c>
    </row>
    <row r="116" spans="7:12" x14ac:dyDescent="0.35">
      <c r="G116" t="str">
        <f ca="1"/>
        <v>Crop Byproduct--Fruit ByProducts--Mango--Mango Seed--Mangifera indica Seed Kernel</v>
      </c>
      <c r="H116" t="str">
        <f ca="1"/>
        <v>Mangifera indica Seed Kernel</v>
      </c>
      <c r="I116" t="str">
        <f ca="1"/>
        <v>Crop Product--Spices Products--Black Cumin--Nigella sativa Seed</v>
      </c>
      <c r="J116" t="str">
        <f ca="1"/>
        <v>Nigella sativa Seed</v>
      </c>
      <c r="K116" t="str">
        <f ca="1"/>
        <v>Forage Plants--Forage Trees--Vachellia nilotica</v>
      </c>
      <c r="L116" t="str">
        <f ca="1"/>
        <v>Vachellia nilotica</v>
      </c>
    </row>
    <row r="117" spans="7:12" x14ac:dyDescent="0.35">
      <c r="G117" t="str">
        <f ca="1"/>
        <v>Crop Byproduct--Fruit ByProducts--Mango--Mango Seed</v>
      </c>
      <c r="H117" t="str">
        <f ca="1"/>
        <v>Mango Seed</v>
      </c>
      <c r="I117" t="str">
        <f ca="1"/>
        <v>Crop Product--Spices Products--Rosemary--Rosemary Oil</v>
      </c>
      <c r="J117" t="str">
        <f ca="1"/>
        <v>Rosemary Oil</v>
      </c>
      <c r="K117" t="str">
        <f ca="1"/>
        <v>Forage Plants--Forage Trees--Acacia nilotica--Acacia nilotica Leaves</v>
      </c>
      <c r="L117" t="str">
        <f ca="1"/>
        <v>Acacia nilotica Leaves</v>
      </c>
    </row>
    <row r="118" spans="7:12" x14ac:dyDescent="0.35">
      <c r="G118" t="str">
        <f ca="1"/>
        <v>Crop Byproduct--Fruit ByProducts--Papaya--Papaya Leaves</v>
      </c>
      <c r="H118" t="str">
        <f ca="1"/>
        <v>Papaya Leaves</v>
      </c>
      <c r="I118" t="str">
        <f ca="1"/>
        <v>Crop Product--Spices Products--Rosemary--Rosmarinus officinalis Oil</v>
      </c>
      <c r="J118" t="str">
        <f ca="1"/>
        <v>Rosmarinus officinalis Oil</v>
      </c>
      <c r="K118" t="str">
        <f ca="1"/>
        <v>Forage Plants--Forage Trees--Acacia nilotica--Acacia nilotica Pods</v>
      </c>
      <c r="L118" t="str">
        <f ca="1"/>
        <v>Acacia nilotica Pods</v>
      </c>
    </row>
    <row r="119" spans="7:12" x14ac:dyDescent="0.35">
      <c r="G119" t="str">
        <f ca="1"/>
        <v>Crop Byproduct--Fruit ByProducts--Papaya--Carica papaya Leaves</v>
      </c>
      <c r="H119" t="str">
        <f ca="1"/>
        <v>Carica papaya Leaves</v>
      </c>
      <c r="I119" t="str">
        <f ca="1"/>
        <v>Crop Product--Spices Products--Rosemary--Rosemary Leaves</v>
      </c>
      <c r="J119" t="str">
        <f ca="1"/>
        <v>Rosemary Leaves</v>
      </c>
      <c r="K119" t="str">
        <f ca="1"/>
        <v>Forage Plants--Forage Trees--Acacia saligna--Acacia saligna Leaves and Soft Twig</v>
      </c>
      <c r="L119" t="str">
        <f ca="1"/>
        <v>Acacia saligna Leaves and Soft Twig</v>
      </c>
    </row>
    <row r="120" spans="7:12" x14ac:dyDescent="0.35">
      <c r="G120" t="str">
        <f ca="1"/>
        <v>Crop Byproduct--Fruit ByProducts--Plantain--Plantain Peel</v>
      </c>
      <c r="H120" t="str">
        <f ca="1"/>
        <v>Plantain Peel</v>
      </c>
      <c r="I120" t="str">
        <f ca="1"/>
        <v>Crop Product--Spices Products--Rosemary--Rosmarinus officinalis Leaves</v>
      </c>
      <c r="J120" t="str">
        <f ca="1"/>
        <v>Rosmarinus officinalis Leaves</v>
      </c>
      <c r="K120" t="str">
        <f ca="1"/>
        <v>Forage Plants--Forage Trees--Acacia saligna--Blue Wattle Leaves and Soft Twigs</v>
      </c>
      <c r="L120" t="str">
        <f ca="1"/>
        <v>Blue Wattle Leaves and Soft Twigs</v>
      </c>
    </row>
    <row r="121" spans="7:12" x14ac:dyDescent="0.35">
      <c r="G121" t="str">
        <f ca="1"/>
        <v>Crop Byproduct--Fruit ByProducts--Plantain--Musa paradisiaca Peel</v>
      </c>
      <c r="H121" t="str">
        <f ca="1"/>
        <v>Musa paradisiaca Peel</v>
      </c>
      <c r="I121" t="str">
        <f ca="1"/>
        <v>Crop Product--Spices Products--Turmeric</v>
      </c>
      <c r="J121" t="str">
        <f ca="1"/>
        <v>Turmeric</v>
      </c>
      <c r="K121" t="str">
        <f ca="1"/>
        <v>Forage Plants--Forage Trees--Acacia saligna</v>
      </c>
      <c r="L121" t="str">
        <f ca="1"/>
        <v>Acacia saligna</v>
      </c>
    </row>
    <row r="122" spans="7:12" x14ac:dyDescent="0.35">
      <c r="G122" t="str">
        <f ca="1"/>
        <v>Crop Byproduct--Fruit ByProducts--Orange--Orange Peels</v>
      </c>
      <c r="H122" t="str">
        <f ca="1"/>
        <v>Orange Peels</v>
      </c>
      <c r="I122" t="str">
        <f ca="1"/>
        <v>Crop Product--Spices Products--Curcuma longa</v>
      </c>
      <c r="J122" t="str">
        <f ca="1"/>
        <v>Curcuma longa</v>
      </c>
      <c r="K122" t="str">
        <f ca="1"/>
        <v>Forage Plants--Forage Trees--Blue Wattle</v>
      </c>
      <c r="L122" t="str">
        <f ca="1"/>
        <v>Blue Wattle</v>
      </c>
    </row>
    <row r="123" spans="7:12" x14ac:dyDescent="0.35">
      <c r="G123" t="str">
        <f ca="1"/>
        <v>Crop Byproduct--Fruit ByProducts--Orange--Citrus sinensis Peels</v>
      </c>
      <c r="H123" t="str">
        <f ca="1"/>
        <v>Citrus sinensis Peels</v>
      </c>
      <c r="I123" t="str">
        <f ca="1"/>
        <v>Crop Product--Vegetable Products--Brassica oleracea spp.</v>
      </c>
      <c r="J123" t="str">
        <f ca="1"/>
        <v>Brassica oleracea spp.</v>
      </c>
      <c r="K123" t="str">
        <f ca="1"/>
        <v>Forage Plants--Forage Trees--Acacia senegal--Acacia senegal Leaves</v>
      </c>
      <c r="L123" t="str">
        <f ca="1"/>
        <v>Acacia senegal Leaves</v>
      </c>
    </row>
    <row r="124" spans="7:12" x14ac:dyDescent="0.35">
      <c r="G124" t="str">
        <f ca="1"/>
        <v>Crop Byproduct--Fruit Product--Date</v>
      </c>
      <c r="H124" t="str">
        <f ca="1"/>
        <v>Date</v>
      </c>
      <c r="I124" t="str">
        <f ca="1"/>
        <v>Crop Product--Vegetable Products--Brassica oleracea sp.</v>
      </c>
      <c r="J124" t="str">
        <f ca="1"/>
        <v>Brassica oleracea sp.</v>
      </c>
      <c r="K124" t="str">
        <f ca="1"/>
        <v>Forage Plants--Forage Trees--Acacia senegal--Acacia senegal Pods</v>
      </c>
      <c r="L124" t="str">
        <f ca="1"/>
        <v>Acacia senegal Pods</v>
      </c>
    </row>
    <row r="125" spans="7:12" x14ac:dyDescent="0.35">
      <c r="G125" t="str">
        <f ca="1"/>
        <v>Crop Byproduct--Fruit Product--Phoenix dactylifera</v>
      </c>
      <c r="H125" t="str">
        <f ca="1"/>
        <v>Phoenix dactylifera</v>
      </c>
      <c r="I125" t="str">
        <f ca="1"/>
        <v>Crop Product--Vegetable Products--Fluted Pumpkin--Fluted Pumpkin Leaves--Fluted Pumpkin Leaves Extract</v>
      </c>
      <c r="J125" t="str">
        <f ca="1"/>
        <v>Fluted Pumpkin Leaves Extract</v>
      </c>
      <c r="K125" t="str">
        <f ca="1"/>
        <v>Forage Plants--Forage Trees--Acacia sieberiana</v>
      </c>
      <c r="L125" t="str">
        <f ca="1"/>
        <v>Acacia sieberiana</v>
      </c>
    </row>
    <row r="126" spans="7:12" x14ac:dyDescent="0.35">
      <c r="G126" t="str">
        <f ca="1"/>
        <v>Crop Byproduct--Legume ByProducts--Common Bean --Common Bean Haulm</v>
      </c>
      <c r="H126" t="str">
        <f ca="1"/>
        <v>Common Bean Haulm</v>
      </c>
      <c r="I126" t="str">
        <f ca="1"/>
        <v>Crop Product--Vegetable Products--Fluted Pumpkin--Fluted Pumpkin Leaves--Telfairia occidentalis Leaves Extract</v>
      </c>
      <c r="J126" t="str">
        <f ca="1"/>
        <v>Telfairia occidentalis Leaves Extract</v>
      </c>
      <c r="K126" t="str">
        <f ca="1"/>
        <v>Forage Plants--Forage Trees--Vachellia sieberiana</v>
      </c>
      <c r="L126" t="str">
        <f ca="1"/>
        <v>Vachellia sieberiana</v>
      </c>
    </row>
    <row r="127" spans="7:12" x14ac:dyDescent="0.35">
      <c r="G127" t="str">
        <f ca="1"/>
        <v>Crop Byproduct--Legume ByProducts--Common Bean --Phaseolus vulgaris Haulm</v>
      </c>
      <c r="H127" t="str">
        <f ca="1"/>
        <v>Phaseolus vulgaris Haulm</v>
      </c>
      <c r="I127" t="str">
        <f ca="1"/>
        <v>Crop Product--Vegetable Products--Fluted Pumpkin--Fluted Pumpkin Leaves</v>
      </c>
      <c r="J127" t="str">
        <f ca="1"/>
        <v>Fluted Pumpkin Leaves</v>
      </c>
      <c r="K127" t="str">
        <f ca="1"/>
        <v>Forage Plants--Forage Trees--Acacia sieberiana--Acacia sieberiana Pods</v>
      </c>
      <c r="L127" t="str">
        <f ca="1"/>
        <v>Acacia sieberiana Pods</v>
      </c>
    </row>
    <row r="128" spans="7:12" x14ac:dyDescent="0.35">
      <c r="G128" t="str">
        <f ca="1"/>
        <v>Crop Byproduct--Legume ByProducts--Common Bean --Common Bean Straw</v>
      </c>
      <c r="H128" t="str">
        <f ca="1"/>
        <v>Common Bean Straw</v>
      </c>
      <c r="I128" t="str">
        <f ca="1"/>
        <v>Crop Product--Vegetable Products--Fluted Pumpkin--Telfairia occidentalis Leaves</v>
      </c>
      <c r="J128" t="str">
        <f ca="1"/>
        <v>Telfairia occidentalis Leaves</v>
      </c>
      <c r="K128" t="str">
        <f ca="1"/>
        <v>Forage Plants--Forage Trees--Acacia sieberiana--Vachellia sieberiana Pods</v>
      </c>
      <c r="L128" t="str">
        <f ca="1"/>
        <v>Vachellia sieberiana Pods</v>
      </c>
    </row>
    <row r="129" spans="7:12" x14ac:dyDescent="0.35">
      <c r="G129" t="str">
        <f ca="1"/>
        <v>Crop Byproduct--Legume ByProducts--Common Bean --Phaseolus vulgaris Straw</v>
      </c>
      <c r="H129" t="str">
        <f ca="1"/>
        <v>Phaseolus vulgaris Straw</v>
      </c>
      <c r="I129" t="str">
        <f ca="1"/>
        <v>Crop Product--Vegetable Products--Onion--Onion Bulb</v>
      </c>
      <c r="J129" t="str">
        <f ca="1"/>
        <v>Onion Bulb</v>
      </c>
      <c r="K129" t="str">
        <f ca="1"/>
        <v>Forage Plants--Forage Trees--Acacia tortilis</v>
      </c>
      <c r="L129" t="str">
        <f ca="1"/>
        <v>Acacia tortilis</v>
      </c>
    </row>
    <row r="130" spans="7:12" x14ac:dyDescent="0.35">
      <c r="G130" t="str">
        <f ca="1"/>
        <v>Crop Byproduct--Legume ByProducts--Common Bean --Common Bean Tops</v>
      </c>
      <c r="H130" t="str">
        <f ca="1"/>
        <v>Common Bean Tops</v>
      </c>
      <c r="I130" t="str">
        <f ca="1"/>
        <v>Crop Product--Vegetable Products--Onion--Allium cepa Bulb</v>
      </c>
      <c r="J130" t="str">
        <f ca="1"/>
        <v>Allium cepa Bulb</v>
      </c>
      <c r="K130" t="str">
        <f ca="1"/>
        <v>Forage Plants--Forage Trees--Vachellia tortilis</v>
      </c>
      <c r="L130" t="str">
        <f ca="1"/>
        <v>Vachellia tortilis</v>
      </c>
    </row>
    <row r="131" spans="7:12" x14ac:dyDescent="0.35">
      <c r="G131" t="str">
        <f ca="1"/>
        <v>Crop Byproduct--Legume ByProducts--Common Bean --Phaseolus vulgaris Tops</v>
      </c>
      <c r="H131" t="str">
        <f ca="1"/>
        <v>Phaseolus vulgaris Tops</v>
      </c>
      <c r="I131" t="str">
        <f ca="1"/>
        <v>Crop Product--Vegetable Products--Scarlet Eggplant--Scarlet Eggplant Market Waste</v>
      </c>
      <c r="J131" t="str">
        <f ca="1"/>
        <v>Scarlet Eggplant Market Waste</v>
      </c>
      <c r="K131" t="str">
        <f ca="1"/>
        <v>Forage Plants--Forage Trees--Acacia tortilis--Acacia tortilis Fruits</v>
      </c>
      <c r="L131" t="str">
        <f ca="1"/>
        <v>Acacia tortilis Fruits</v>
      </c>
    </row>
    <row r="132" spans="7:12" x14ac:dyDescent="0.35">
      <c r="G132" t="str">
        <f ca="1"/>
        <v>Crop Byproduct--Legume ByProducts--Chickpea--Chickpea Haulm</v>
      </c>
      <c r="H132" t="str">
        <f ca="1"/>
        <v>Chickpea Haulm</v>
      </c>
      <c r="I132" t="str">
        <f ca="1"/>
        <v>Crop Product--Vegetable Products--Scarlet Eggplant--Solanum aethiopicum Market Waste</v>
      </c>
      <c r="J132" t="str">
        <f ca="1"/>
        <v>Solanum aethiopicum Market Waste</v>
      </c>
      <c r="K132" t="str">
        <f ca="1"/>
        <v>Forage Plants--Forage Trees--Acacia tortilis--Acacia tortilis Leaves</v>
      </c>
      <c r="L132" t="str">
        <f ca="1"/>
        <v>Acacia tortilis Leaves</v>
      </c>
    </row>
    <row r="133" spans="7:12" x14ac:dyDescent="0.35">
      <c r="G133" t="str">
        <f ca="1"/>
        <v>Crop Byproduct--Legume ByProducts--Chickpea--Cicer arietinum Haulm</v>
      </c>
      <c r="H133" t="str">
        <f ca="1"/>
        <v>Cicer arietinum Haulm</v>
      </c>
      <c r="I133" t="str">
        <f ca="1"/>
        <v>Crop Product--Vegetable Products--Scarlet Eggplant</v>
      </c>
      <c r="J133" t="str">
        <f ca="1"/>
        <v>Scarlet Eggplant</v>
      </c>
      <c r="K133" t="str">
        <f ca="1"/>
        <v>Forage Plants--Forage Trees--Acacia tortilis--Acacia tortilis Pods</v>
      </c>
      <c r="L133" t="str">
        <f ca="1"/>
        <v>Acacia tortilis Pods</v>
      </c>
    </row>
    <row r="134" spans="7:12" x14ac:dyDescent="0.35">
      <c r="G134" t="str">
        <f ca="1"/>
        <v>Crop Byproduct--Legume ByProducts--Cowpea--Cowpea Haulm</v>
      </c>
      <c r="H134" t="str">
        <f ca="1"/>
        <v>Cowpea Haulm</v>
      </c>
      <c r="I134" t="str">
        <f ca="1"/>
        <v>Crop Product--Vegetable Products--Ethiopian Eggplant</v>
      </c>
      <c r="J134" t="str">
        <f ca="1"/>
        <v>Ethiopian Eggplant</v>
      </c>
      <c r="K134" t="str">
        <f ca="1"/>
        <v>Forage Plants--Forage Trees--Adansonia digitata--Adansonia digitata Seed Cake</v>
      </c>
      <c r="L134" t="str">
        <f ca="1"/>
        <v>Adansonia digitata Seed Cake</v>
      </c>
    </row>
    <row r="135" spans="7:12" x14ac:dyDescent="0.35">
      <c r="G135" t="str">
        <f ca="1"/>
        <v>Crop Byproduct--Legume ByProducts--Cowpea--Vigna unguiculata Haulm</v>
      </c>
      <c r="H135" t="str">
        <f ca="1"/>
        <v>Vigna unguiculata Haulm</v>
      </c>
      <c r="I135" t="str">
        <f ca="1"/>
        <v>Crop Product--Vegetable Products--Garden Egg</v>
      </c>
      <c r="J135" t="str">
        <f ca="1"/>
        <v>Garden Egg</v>
      </c>
      <c r="K135" t="str">
        <f ca="1"/>
        <v>Forage Plants--Forage Trees--Adansonia digitata--African Baobab Seed Oilcake</v>
      </c>
      <c r="L135" t="str">
        <f ca="1"/>
        <v>African Baobab Seed Oilcake</v>
      </c>
    </row>
    <row r="136" spans="7:12" x14ac:dyDescent="0.35">
      <c r="G136" t="str">
        <f ca="1"/>
        <v>Crop Byproduct--Legume ByProducts--Cowpea--Cowpea Husk</v>
      </c>
      <c r="H136" t="str">
        <f ca="1"/>
        <v>Cowpea Husk</v>
      </c>
      <c r="I136" t="str">
        <f ca="1"/>
        <v>Crop Product--Vegetable Products--Gilo</v>
      </c>
      <c r="J136" t="str">
        <f ca="1"/>
        <v>Gilo</v>
      </c>
      <c r="K136" t="str">
        <f ca="1"/>
        <v>Forage Plants--Forage Trees--Afzelia africana--Afzelia africana Leaves</v>
      </c>
      <c r="L136" t="str">
        <f ca="1"/>
        <v>Afzelia africana Leaves</v>
      </c>
    </row>
    <row r="137" spans="7:12" x14ac:dyDescent="0.35">
      <c r="G137" t="str">
        <f ca="1"/>
        <v>Crop Byproduct--Legume ByProducts--Cowpea--Vigna unguiculata Husk</v>
      </c>
      <c r="H137" t="str">
        <f ca="1"/>
        <v>Vigna unguiculata Husk</v>
      </c>
      <c r="I137" t="str">
        <f ca="1"/>
        <v>Crop Product--Vegetable Products--Solanum aethiopicum</v>
      </c>
      <c r="J137" t="str">
        <f ca="1"/>
        <v>Solanum aethiopicum</v>
      </c>
      <c r="K137" t="str">
        <f ca="1"/>
        <v>Forage Plants--Forage Trees--Afzelia africana</v>
      </c>
      <c r="L137" t="str">
        <f ca="1"/>
        <v>Afzelia africana</v>
      </c>
    </row>
    <row r="138" spans="7:12" x14ac:dyDescent="0.35">
      <c r="G138" t="str">
        <f ca="1"/>
        <v>Crop Byproduct--Legume ByProducts--Cowpea--Cowpea Leaves</v>
      </c>
      <c r="H138" t="str">
        <f ca="1"/>
        <v>Cowpea Leaves</v>
      </c>
      <c r="K138" t="str">
        <f ca="1"/>
        <v>Forage Plants--Forage Trees--Albizia harveyi</v>
      </c>
      <c r="L138" t="str">
        <f ca="1"/>
        <v>Albizia harveyi</v>
      </c>
    </row>
    <row r="139" spans="7:12" x14ac:dyDescent="0.35">
      <c r="G139" t="str">
        <f ca="1"/>
        <v>Crop Byproduct--Legume ByProducts--Cowpea--Vigna unguiculata Leaves</v>
      </c>
      <c r="H139" t="str">
        <f ca="1"/>
        <v>Vigna unguiculata Leaves</v>
      </c>
      <c r="K139" t="str">
        <f ca="1"/>
        <v>Forage Plants--Forage Trees--Albizia gummifera</v>
      </c>
      <c r="L139" t="str">
        <f ca="1"/>
        <v>Albizia gummifera</v>
      </c>
    </row>
    <row r="140" spans="7:12" x14ac:dyDescent="0.35">
      <c r="G140" t="str">
        <f ca="1"/>
        <v>Crop Byproduct--Legume ByProducts--Cowpea--Cowpea Vine</v>
      </c>
      <c r="H140" t="str">
        <f ca="1"/>
        <v>Cowpea Vine</v>
      </c>
      <c r="K140" t="str">
        <f ca="1"/>
        <v>Forage Plants--Forage Trees--Albizia lebbeck--Albizia lebbeck Leaves</v>
      </c>
      <c r="L140" t="str">
        <f ca="1"/>
        <v>Albizia lebbeck Leaves</v>
      </c>
    </row>
    <row r="141" spans="7:12" x14ac:dyDescent="0.35">
      <c r="G141" t="str">
        <f ca="1"/>
        <v>Crop Byproduct--Legume ByProducts--Cowpea--Vigna unguiculata Vine</v>
      </c>
      <c r="H141" t="str">
        <f ca="1"/>
        <v>Vigna unguiculata Vine</v>
      </c>
      <c r="K141" t="str">
        <f ca="1"/>
        <v>Forage Plants--Forage Trees--Annona senegalensis--Annona senegalensis Leaves</v>
      </c>
      <c r="L141" t="str">
        <f ca="1"/>
        <v>Annona senegalensis Leaves</v>
      </c>
    </row>
    <row r="142" spans="7:12" x14ac:dyDescent="0.35">
      <c r="G142" t="str">
        <f ca="1"/>
        <v>Crop Byproduct--Legume ByProducts--Fava Bean--Fava Bean Haulm</v>
      </c>
      <c r="H142" t="str">
        <f ca="1"/>
        <v>Fava Bean Haulm</v>
      </c>
      <c r="K142" t="str">
        <f ca="1"/>
        <v>Forage Plants--Forage Trees--Atriplex nummularia</v>
      </c>
      <c r="L142" t="str">
        <f ca="1"/>
        <v>Atriplex nummularia</v>
      </c>
    </row>
    <row r="143" spans="7:12" x14ac:dyDescent="0.35">
      <c r="G143" t="str">
        <f ca="1"/>
        <v>Crop Byproduct--Legume ByProducts--Fava Bean--Vicia faba Haulm</v>
      </c>
      <c r="H143" t="str">
        <f ca="1"/>
        <v>Vicia faba Haulm</v>
      </c>
      <c r="K143" t="str">
        <f ca="1"/>
        <v>Forage Plants--Forage Trees--Oldman Saltbush</v>
      </c>
      <c r="L143" t="str">
        <f ca="1"/>
        <v>Oldman Saltbush</v>
      </c>
    </row>
    <row r="144" spans="7:12" x14ac:dyDescent="0.35">
      <c r="G144" t="str">
        <f ca="1"/>
        <v>Crop Byproduct--Legume ByProducts--Groundnut--Groundnut Haulm</v>
      </c>
      <c r="H144" t="str">
        <f ca="1"/>
        <v>Groundnut Haulm</v>
      </c>
      <c r="K144" t="str">
        <f ca="1"/>
        <v>Forage Plants--Forage Trees--Atriplex nummularia--Atriplex nummularia Leaves</v>
      </c>
      <c r="L144" t="str">
        <f ca="1"/>
        <v>Atriplex nummularia Leaves</v>
      </c>
    </row>
    <row r="145" spans="7:12" x14ac:dyDescent="0.35">
      <c r="G145" t="str">
        <f ca="1"/>
        <v>Crop Byproduct--Legume ByProducts--Groundnut--Peanut Haulms</v>
      </c>
      <c r="H145" t="str">
        <f ca="1"/>
        <v>Peanut Haulms</v>
      </c>
      <c r="K145" t="str">
        <f ca="1"/>
        <v>Forage Plants--Forage Trees--Atriplex nummularia--Oldman Saltbush Leaves</v>
      </c>
      <c r="L145" t="str">
        <f ca="1"/>
        <v>Oldman Saltbush Leaves</v>
      </c>
    </row>
    <row r="146" spans="7:12" x14ac:dyDescent="0.35">
      <c r="G146" t="str">
        <f ca="1"/>
        <v>Crop Byproduct--Legume ByProducts--Groundnut-- Goober Haulms</v>
      </c>
      <c r="H146" t="str">
        <f ca="1"/>
        <v>Goober Haulms</v>
      </c>
      <c r="K146" t="str">
        <f ca="1"/>
        <v>Forage Plants--Forage Trees--Azadirachta indica--Azadirachta indica Leaves</v>
      </c>
      <c r="L146" t="str">
        <f ca="1"/>
        <v>Azadirachta indica Leaves</v>
      </c>
    </row>
    <row r="147" spans="7:12" x14ac:dyDescent="0.35">
      <c r="G147" t="str">
        <f ca="1"/>
        <v>Crop Byproduct--Legume ByProducts--Groundnut--Arachis hypogaea Haulm</v>
      </c>
      <c r="H147" t="str">
        <f ca="1"/>
        <v>Arachis hypogaea Haulm</v>
      </c>
      <c r="K147" t="str">
        <f ca="1"/>
        <v>Forage Plants--Forage Trees--Berchemia discolor--Berchemia discolor Leaves</v>
      </c>
      <c r="L147" t="str">
        <f ca="1"/>
        <v>Berchemia discolor Leaves</v>
      </c>
    </row>
    <row r="148" spans="7:12" x14ac:dyDescent="0.35">
      <c r="G148" t="str">
        <f ca="1"/>
        <v>Crop Byproduct--Legume ByProducts--Groundnut--Groundnut Hull</v>
      </c>
      <c r="H148" t="str">
        <f ca="1"/>
        <v>Groundnut Hull</v>
      </c>
      <c r="K148" t="str">
        <f ca="1"/>
        <v>Forage Plants--Forage Trees--Calliandra calothyrsus--Calliandra calothyrsus Leaves</v>
      </c>
      <c r="L148" t="str">
        <f ca="1"/>
        <v>Calliandra calothyrsus Leaves</v>
      </c>
    </row>
    <row r="149" spans="7:12" x14ac:dyDescent="0.35">
      <c r="G149" t="str">
        <f ca="1"/>
        <v>Crop Byproduct--Legume ByProducts--Groundnut--Peanut Hulls</v>
      </c>
      <c r="H149" t="str">
        <f ca="1"/>
        <v>Peanut Hulls</v>
      </c>
      <c r="K149" t="str">
        <f ca="1"/>
        <v>Forage Plants--Forage Trees--Calliandra calothyrsus</v>
      </c>
      <c r="L149" t="str">
        <f ca="1"/>
        <v>Calliandra calothyrsus</v>
      </c>
    </row>
    <row r="150" spans="7:12" x14ac:dyDescent="0.35">
      <c r="G150" t="str">
        <f ca="1"/>
        <v>Crop Byproduct--Legume ByProducts--Groundnut-- Goober Hulls</v>
      </c>
      <c r="H150" t="str">
        <f ca="1"/>
        <v>Goober Hulls</v>
      </c>
      <c r="K150" t="str">
        <f ca="1"/>
        <v>Forage Plants--Forage Trees--Calycotome villosa</v>
      </c>
      <c r="L150" t="str">
        <f ca="1"/>
        <v>Calycotome villosa</v>
      </c>
    </row>
    <row r="151" spans="7:12" x14ac:dyDescent="0.35">
      <c r="G151" t="str">
        <f ca="1"/>
        <v>Crop Byproduct--Legume ByProducts--Groundnut--Arachis hypogaea Hull</v>
      </c>
      <c r="H151" t="str">
        <f ca="1"/>
        <v>Arachis hypogaea Hull</v>
      </c>
      <c r="K151" t="str">
        <f ca="1"/>
        <v>Forage Plants--Forage Trees--Carissa edulis</v>
      </c>
      <c r="L151" t="str">
        <f ca="1"/>
        <v>Carissa edulis</v>
      </c>
    </row>
    <row r="152" spans="7:12" x14ac:dyDescent="0.35">
      <c r="G152" t="str">
        <f ca="1"/>
        <v>Crop Byproduct--Legume ByProducts--Groundnut--Groundnut Straw</v>
      </c>
      <c r="H152" t="str">
        <f ca="1"/>
        <v>Groundnut Straw</v>
      </c>
      <c r="K152" t="str">
        <f ca="1"/>
        <v>Forage Plants--Forage Trees--Chamaecytisus palmensis--Chamaecytisus palmensis Leaves</v>
      </c>
      <c r="L152" t="str">
        <f ca="1"/>
        <v>Chamaecytisus palmensis Leaves</v>
      </c>
    </row>
    <row r="153" spans="7:12" x14ac:dyDescent="0.35">
      <c r="G153" t="str">
        <f ca="1"/>
        <v>Crop Byproduct--Legume ByProducts--Groundnut--Peanut Straw</v>
      </c>
      <c r="H153" t="str">
        <f ca="1"/>
        <v>Peanut Straw</v>
      </c>
      <c r="K153" t="str">
        <f ca="1"/>
        <v>Forage Plants--Forage Trees--Chamaecytisus palmensis</v>
      </c>
      <c r="L153" t="str">
        <f ca="1"/>
        <v>Chamaecytisus palmensis</v>
      </c>
    </row>
    <row r="154" spans="7:12" x14ac:dyDescent="0.35">
      <c r="G154" t="str">
        <f ca="1"/>
        <v>Crop Byproduct--Legume ByProducts--Groundnut-- Goober Straw</v>
      </c>
      <c r="H154" t="str">
        <f ca="1"/>
        <v>Goober Straw</v>
      </c>
      <c r="K154" t="str">
        <f ca="1"/>
        <v>Forage Plants--Forage Trees--Combretum apiculatum</v>
      </c>
      <c r="L154" t="str">
        <f ca="1"/>
        <v>Combretum apiculatum</v>
      </c>
    </row>
    <row r="155" spans="7:12" x14ac:dyDescent="0.35">
      <c r="G155" t="str">
        <f ca="1"/>
        <v>Crop Byproduct--Legume ByProducts--Groundnut--Arachis hypogaea Straw</v>
      </c>
      <c r="H155" t="str">
        <f ca="1"/>
        <v>Arachis hypogaea Straw</v>
      </c>
      <c r="K155" t="str">
        <f ca="1"/>
        <v>Forage Plants--Forage Trees--Daniellia oliveri--Daniellia oliveri Leaves</v>
      </c>
      <c r="L155" t="str">
        <f ca="1"/>
        <v>Daniellia oliveri Leaves</v>
      </c>
    </row>
    <row r="156" spans="7:12" x14ac:dyDescent="0.35">
      <c r="G156" t="str">
        <f ca="1"/>
        <v>Crop Byproduct--Legume ByProducts--Groundnut--Groundnut Cake</v>
      </c>
      <c r="H156" t="str">
        <f ca="1"/>
        <v>Groundnut Cake</v>
      </c>
      <c r="K156" t="str">
        <f ca="1"/>
        <v>Forage Plants--Forage Trees--Daniellia oliveri</v>
      </c>
      <c r="L156" t="str">
        <f ca="1"/>
        <v>Daniellia oliveri</v>
      </c>
    </row>
    <row r="157" spans="7:12" x14ac:dyDescent="0.35">
      <c r="G157" t="str">
        <f ca="1"/>
        <v>Crop Byproduct--Legume ByProducts--Groundnut--Peanut Cake</v>
      </c>
      <c r="H157" t="str">
        <f ca="1"/>
        <v>Peanut Cake</v>
      </c>
      <c r="K157" t="str">
        <f ca="1"/>
        <v>Forage Plants--Forage Trees--Dichrostachys cinerea--Dichrostachys cinerea Fruits</v>
      </c>
      <c r="L157" t="str">
        <f ca="1"/>
        <v>Dichrostachys cinerea Fruits</v>
      </c>
    </row>
    <row r="158" spans="7:12" x14ac:dyDescent="0.35">
      <c r="G158" t="str">
        <f ca="1"/>
        <v>Crop Byproduct--Legume ByProducts--Groundnut-- Goober Cake</v>
      </c>
      <c r="H158" t="str">
        <f ca="1"/>
        <v>Goober Cake</v>
      </c>
      <c r="K158" t="str">
        <f ca="1"/>
        <v>Forage Plants--Forage Trees--Dichrostachys cinerea</v>
      </c>
      <c r="L158" t="str">
        <f ca="1"/>
        <v>Dichrostachys cinerea</v>
      </c>
    </row>
    <row r="159" spans="7:12" x14ac:dyDescent="0.35">
      <c r="G159" t="str">
        <f ca="1"/>
        <v>Crop Byproduct--Legume ByProducts--Groundnut--Arachis hypogaea Cake</v>
      </c>
      <c r="H159" t="str">
        <f ca="1"/>
        <v>Arachis hypogaea Cake</v>
      </c>
      <c r="K159" t="str">
        <f ca="1"/>
        <v>Forage Plants--Forage Trees--Erythrina brucei--Erythrina brucei Leaves</v>
      </c>
      <c r="L159" t="str">
        <f ca="1"/>
        <v>Erythrina brucei Leaves</v>
      </c>
    </row>
    <row r="160" spans="7:12" x14ac:dyDescent="0.35">
      <c r="G160" t="str">
        <f ca="1"/>
        <v>Crop Byproduct--Legume ByProducts--Pea--Pea Seed Hull</v>
      </c>
      <c r="H160" t="str">
        <f ca="1"/>
        <v>Pea Seed Hull</v>
      </c>
      <c r="K160" t="str">
        <f ca="1"/>
        <v>Forage Plants--Forage Trees--Erythrina abyssinica</v>
      </c>
      <c r="L160" t="str">
        <f ca="1"/>
        <v>Erythrina abyssinica</v>
      </c>
    </row>
    <row r="161" spans="7:12" x14ac:dyDescent="0.35">
      <c r="G161" t="str">
        <f ca="1"/>
        <v>Crop Byproduct--Legume ByProducts--Pea--Garden Pea Seed Hulls</v>
      </c>
      <c r="H161" t="str">
        <f ca="1"/>
        <v>Garden Pea Seed Hulls</v>
      </c>
      <c r="K161" t="str">
        <f ca="1"/>
        <v>Forage Plants--Forage Trees--Euclea schimperi</v>
      </c>
      <c r="L161" t="str">
        <f ca="1"/>
        <v>Euclea schimperi</v>
      </c>
    </row>
    <row r="162" spans="7:12" x14ac:dyDescent="0.35">
      <c r="G162" t="str">
        <f ca="1"/>
        <v>Crop Byproduct--Legume ByProducts--Pea--Pisum sativum Seed Hull</v>
      </c>
      <c r="H162" t="str">
        <f ca="1"/>
        <v>Pisum sativum Seed Hull</v>
      </c>
      <c r="K162" t="str">
        <f ca="1"/>
        <v>Forage Plants--Forage Trees--Faidherbia albida</v>
      </c>
      <c r="L162" t="str">
        <f ca="1"/>
        <v>Faidherbia albida</v>
      </c>
    </row>
    <row r="163" spans="7:12" x14ac:dyDescent="0.35">
      <c r="G163" t="str">
        <f ca="1"/>
        <v>Crop Byproduct--Legume ByProducts--Pea--Pea Straw</v>
      </c>
      <c r="H163" t="str">
        <f ca="1"/>
        <v>Pea Straw</v>
      </c>
      <c r="K163" t="str">
        <f ca="1"/>
        <v>Forage Plants--Forage Trees--White Acacia</v>
      </c>
      <c r="L163" t="str">
        <f ca="1"/>
        <v>White Acacia</v>
      </c>
    </row>
    <row r="164" spans="7:12" x14ac:dyDescent="0.35">
      <c r="G164" t="str">
        <f ca="1"/>
        <v>Crop Byproduct--Legume ByProducts--Pea--Garden Pea Straw</v>
      </c>
      <c r="H164" t="str">
        <f ca="1"/>
        <v>Garden Pea Straw</v>
      </c>
      <c r="K164" t="str">
        <f ca="1"/>
        <v>Forage Plants--Forage Trees--Acacia albida</v>
      </c>
      <c r="L164" t="str">
        <f ca="1"/>
        <v>Acacia albida</v>
      </c>
    </row>
    <row r="165" spans="7:12" x14ac:dyDescent="0.35">
      <c r="G165" t="str">
        <f ca="1"/>
        <v>Crop Byproduct--Legume ByProducts--Pea--Pisum sativum Straw</v>
      </c>
      <c r="H165" t="str">
        <f ca="1"/>
        <v>Pisum sativum Straw</v>
      </c>
      <c r="K165" t="str">
        <f ca="1"/>
        <v>Forage Plants--Forage Trees--Faidherbia albida--Faidherbia albida Pods</v>
      </c>
      <c r="L165" t="str">
        <f ca="1"/>
        <v>Faidherbia albida Pods</v>
      </c>
    </row>
    <row r="166" spans="7:12" x14ac:dyDescent="0.35">
      <c r="G166" t="str">
        <f ca="1"/>
        <v>Crop Byproduct--Legume ByProducts--Pigeon Pea--Pigeon Pea Leaves</v>
      </c>
      <c r="H166" t="str">
        <f ca="1"/>
        <v>Pigeon Pea Leaves</v>
      </c>
      <c r="K166" t="str">
        <f ca="1"/>
        <v>Forage Plants--Forage Trees--Faidherbia albida--White Acacia Pods</v>
      </c>
      <c r="L166" t="str">
        <f ca="1"/>
        <v>White Acacia Pods</v>
      </c>
    </row>
    <row r="167" spans="7:12" x14ac:dyDescent="0.35">
      <c r="G167" t="str">
        <f ca="1"/>
        <v>Crop Byproduct--Legume ByProducts--Pigeon Pea--Cajanus cajan Leaves</v>
      </c>
      <c r="H167" t="str">
        <f ca="1"/>
        <v>Cajanus cajan Leaves</v>
      </c>
      <c r="K167" t="str">
        <f ca="1"/>
        <v>Forage Plants--Forage Trees--Faidherbia albida--Acacia albida Pods</v>
      </c>
      <c r="L167" t="str">
        <f ca="1"/>
        <v>Acacia albida Pods</v>
      </c>
    </row>
    <row r="168" spans="7:12" x14ac:dyDescent="0.35">
      <c r="G168" t="str">
        <f ca="1"/>
        <v>Crop Byproduct--Legume ByProducts--Soybean--Soybean Flakes Defatted</v>
      </c>
      <c r="H168" t="str">
        <f ca="1"/>
        <v>Soybean Flakes Defatted</v>
      </c>
      <c r="K168" t="str">
        <f ca="1"/>
        <v>Forage Plants--Forage Trees--Ficus spp</v>
      </c>
      <c r="L168" t="str">
        <f ca="1"/>
        <v>Ficus spp</v>
      </c>
    </row>
    <row r="169" spans="7:12" x14ac:dyDescent="0.35">
      <c r="G169" t="str">
        <f ca="1"/>
        <v>Crop Byproduct--Legume ByProducts--Soybean--Glycine max Flakes Defatted</v>
      </c>
      <c r="H169" t="str">
        <f ca="1"/>
        <v>Glycine max Flakes Defatted</v>
      </c>
      <c r="K169" t="str">
        <f ca="1"/>
        <v>Forage Plants--Forage Trees--Ficus natalensis Leaves</v>
      </c>
      <c r="L169" t="str">
        <f ca="1"/>
        <v>Ficus natalensis Leaves</v>
      </c>
    </row>
    <row r="170" spans="7:12" x14ac:dyDescent="0.35">
      <c r="G170" t="str">
        <f ca="1"/>
        <v>Crop Byproduct--Legume ByProducts--Soybean--Soybean Hull</v>
      </c>
      <c r="H170" t="str">
        <f ca="1"/>
        <v>Soybean Hull</v>
      </c>
      <c r="K170" t="str">
        <f ca="1"/>
        <v>Forage Plants--Forage Trees--Ficus polita</v>
      </c>
      <c r="L170" t="str">
        <f ca="1"/>
        <v>Ficus polita</v>
      </c>
    </row>
    <row r="171" spans="7:12" x14ac:dyDescent="0.35">
      <c r="G171" t="str">
        <f ca="1"/>
        <v>Crop Byproduct--Legume ByProducts--Soybean--Glycine max Hull</v>
      </c>
      <c r="H171" t="str">
        <f ca="1"/>
        <v>Glycine max Hull</v>
      </c>
      <c r="K171" t="str">
        <f ca="1"/>
        <v>Forage Plants--Forage Trees--Ficus thonningii --Ficus thonningii Leaves</v>
      </c>
      <c r="L171" t="str">
        <f ca="1"/>
        <v>Ficus thonningii Leaves</v>
      </c>
    </row>
    <row r="172" spans="7:12" x14ac:dyDescent="0.35">
      <c r="G172" t="str">
        <f ca="1"/>
        <v>Crop Byproduct--Legume ByProducts--Soybean--Soybean Cake</v>
      </c>
      <c r="H172" t="str">
        <f ca="1"/>
        <v>Soybean Cake</v>
      </c>
      <c r="K172" t="str">
        <f ca="1"/>
        <v>Forage Plants--Forage Trees--Gliciridia sepium--Gliciridia sepium Leaves</v>
      </c>
      <c r="L172" t="str">
        <f ca="1"/>
        <v>Gliciridia sepium Leaves</v>
      </c>
    </row>
    <row r="173" spans="7:12" x14ac:dyDescent="0.35">
      <c r="G173" t="str">
        <f ca="1"/>
        <v>Crop Byproduct--Legume ByProducts--Soybean--Glycine max Cake</v>
      </c>
      <c r="H173" t="str">
        <f ca="1"/>
        <v>Glycine max Cake</v>
      </c>
      <c r="K173" t="str">
        <f ca="1"/>
        <v>Forage Plants--Forage Trees--Gliciridia sepium</v>
      </c>
      <c r="L173" t="str">
        <f ca="1"/>
        <v>Gliciridia sepium</v>
      </c>
    </row>
    <row r="174" spans="7:12" x14ac:dyDescent="0.35">
      <c r="G174" t="str">
        <f ca="1"/>
        <v>Crop Byproduct--Legume ByProducts--Soybean--Soybean Full Fat Cake</v>
      </c>
      <c r="H174" t="str">
        <f ca="1"/>
        <v>Soybean Full Fat Cake</v>
      </c>
      <c r="K174" t="str">
        <f ca="1"/>
        <v>Forage Plants--Forage Trees--Gliricidia sepium--Gliricidia sepium Leaves and Soft Twig</v>
      </c>
      <c r="L174" t="str">
        <f ca="1"/>
        <v>Gliricidia sepium Leaves and Soft Twig</v>
      </c>
    </row>
    <row r="175" spans="7:12" x14ac:dyDescent="0.35">
      <c r="G175" t="str">
        <f ca="1"/>
        <v>Crop Byproduct--Legume ByProducts--Soybean--Soybean Oil Cake Full Fat</v>
      </c>
      <c r="H175" t="str">
        <f ca="1"/>
        <v>Soybean Oil Cake Full Fat</v>
      </c>
      <c r="K175" t="str">
        <f ca="1"/>
        <v>Forage Plants--Forage Trees--Grewia spp.</v>
      </c>
      <c r="L175" t="str">
        <f ca="1"/>
        <v>Grewia spp.</v>
      </c>
    </row>
    <row r="176" spans="7:12" x14ac:dyDescent="0.35">
      <c r="G176" t="str">
        <f ca="1"/>
        <v>Crop Byproduct--Legume ByProducts--Soybean--Glycine max Full Fat Cake</v>
      </c>
      <c r="H176" t="str">
        <f ca="1"/>
        <v>Glycine max Full Fat Cake</v>
      </c>
      <c r="K176" t="str">
        <f ca="1"/>
        <v>Forage Plants--Forage Trees--Harissonia abyssinica--Harissonia abyssinica Leaves</v>
      </c>
      <c r="L176" t="str">
        <f ca="1"/>
        <v>Harissonia abyssinica Leaves</v>
      </c>
    </row>
    <row r="177" spans="7:12" x14ac:dyDescent="0.35">
      <c r="G177" t="str">
        <f ca="1"/>
        <v>Crop Byproduct--Legume ByProducts--Soybean--Soybean Residue</v>
      </c>
      <c r="H177" t="str">
        <f ca="1"/>
        <v>Soybean Residue</v>
      </c>
      <c r="K177" t="str">
        <f ca="1"/>
        <v>Forage Plants--Forage Trees--Hoodia gordonii</v>
      </c>
      <c r="L177" t="str">
        <f ca="1"/>
        <v>Hoodia gordonii</v>
      </c>
    </row>
    <row r="178" spans="7:12" x14ac:dyDescent="0.35">
      <c r="G178" t="str">
        <f ca="1"/>
        <v>Crop Byproduct--Legume ByProducts--Soybean--Glycine max Residue</v>
      </c>
      <c r="H178" t="str">
        <f ca="1"/>
        <v>Glycine max Residue</v>
      </c>
      <c r="K178" t="str">
        <f ca="1"/>
        <v>Forage Plants--Forage Trees--Jatropha curcas--Jatropha curcas Kernel</v>
      </c>
      <c r="L178" t="str">
        <f ca="1"/>
        <v>Jatropha curcas Kernel</v>
      </c>
    </row>
    <row r="179" spans="7:12" x14ac:dyDescent="0.35">
      <c r="G179" t="str">
        <f ca="1"/>
        <v>Crop Byproduct--Legume ByProducts--Soybean--Soybean Shell</v>
      </c>
      <c r="H179" t="str">
        <f ca="1"/>
        <v>Soybean Shell</v>
      </c>
      <c r="K179" t="str">
        <f ca="1"/>
        <v>Forage Plants--Forage Trees--Jatropha curcas--Jatropha curcas Seed</v>
      </c>
      <c r="L179" t="str">
        <f ca="1"/>
        <v>Jatropha curcas Seed</v>
      </c>
    </row>
    <row r="180" spans="7:12" x14ac:dyDescent="0.35">
      <c r="G180" t="str">
        <f ca="1"/>
        <v>Crop Byproduct--Legume ByProducts--Soybean--Glycine max Shell</v>
      </c>
      <c r="H180" t="str">
        <f ca="1"/>
        <v>Glycine max Shell</v>
      </c>
      <c r="K180" t="str">
        <f ca="1"/>
        <v>Forage Plants--Forage Trees--Leucaena leucocephala</v>
      </c>
      <c r="L180" t="str">
        <f ca="1"/>
        <v>Leucaena leucocephala</v>
      </c>
    </row>
    <row r="181" spans="7:12" x14ac:dyDescent="0.35">
      <c r="G181" t="str">
        <f ca="1"/>
        <v>Crop Byproduct--Legume ByProducts--Soybean--Soybean Straw</v>
      </c>
      <c r="H181" t="str">
        <f ca="1"/>
        <v>Soybean Straw</v>
      </c>
      <c r="K181" t="str">
        <f ca="1"/>
        <v>Forage Plants--Forage Trees--Leucaena glauca</v>
      </c>
      <c r="L181" t="str">
        <f ca="1"/>
        <v>Leucaena glauca</v>
      </c>
    </row>
    <row r="182" spans="7:12" x14ac:dyDescent="0.35">
      <c r="G182" t="str">
        <f ca="1"/>
        <v>Crop Byproduct--Legume ByProducts--Soybean--Soybean Stover</v>
      </c>
      <c r="H182" t="str">
        <f ca="1"/>
        <v>Soybean Stover</v>
      </c>
      <c r="K182" t="str">
        <f ca="1"/>
        <v>Forage Plants--Forage Trees--Leucaena leucocephala--Leucaena leucocephala Leaves</v>
      </c>
      <c r="L182" t="str">
        <f ca="1"/>
        <v>Leucaena leucocephala Leaves</v>
      </c>
    </row>
    <row r="183" spans="7:12" x14ac:dyDescent="0.35">
      <c r="G183" t="str">
        <f ca="1"/>
        <v>Crop Byproduct--Legume ByProducts--Soybean--Glycine max Straw</v>
      </c>
      <c r="H183" t="str">
        <f ca="1"/>
        <v>Glycine max Straw</v>
      </c>
      <c r="K183" t="str">
        <f ca="1"/>
        <v>Forage Plants--Forage Trees--Leucaena pallida</v>
      </c>
      <c r="L183" t="str">
        <f ca="1"/>
        <v>Leucaena pallida</v>
      </c>
    </row>
    <row r="184" spans="7:12" x14ac:dyDescent="0.35">
      <c r="G184" t="str">
        <f ca="1"/>
        <v>Crop Byproduct--Legume ByProducts--Soybean--Sorghum Threshed Top</v>
      </c>
      <c r="H184" t="str">
        <f ca="1"/>
        <v>Sorghum Threshed Top</v>
      </c>
      <c r="K184" t="str">
        <f ca="1"/>
        <v>Forage Plants--Forage Trees--Leucaena pallida--Leucaena pallida Leaves</v>
      </c>
      <c r="L184" t="str">
        <f ca="1"/>
        <v>Leucaena pallida Leaves</v>
      </c>
    </row>
    <row r="185" spans="7:12" x14ac:dyDescent="0.35">
      <c r="G185" t="str">
        <f ca="1"/>
        <v>Crop Byproduct--Legume ByProducts--Soybean--Glycine max Threshed Top</v>
      </c>
      <c r="H185" t="str">
        <f ca="1"/>
        <v>Glycine max Threshed Top</v>
      </c>
      <c r="K185" t="str">
        <f ca="1"/>
        <v>Forage Plants--Forage Trees--Moringa oleifera--Moringa oleifera Leaves Extract</v>
      </c>
      <c r="L185" t="str">
        <f ca="1"/>
        <v>Moringa oleifera Leaves Extract</v>
      </c>
    </row>
    <row r="186" spans="7:12" x14ac:dyDescent="0.35">
      <c r="G186" t="str">
        <f ca="1"/>
        <v>Crop Byproduct--Legume Products--Legume Residue</v>
      </c>
      <c r="H186" t="str">
        <f ca="1"/>
        <v>Legume Residue</v>
      </c>
      <c r="K186" t="str">
        <f ca="1"/>
        <v>Forage Plants--Forage Trees--Moringa oleifera</v>
      </c>
      <c r="L186" t="str">
        <f ca="1"/>
        <v>Moringa oleifera</v>
      </c>
    </row>
    <row r="187" spans="7:12" x14ac:dyDescent="0.35">
      <c r="G187" t="str">
        <f ca="1"/>
        <v>Crop Byproduct--Legume Products--Pigeon Pea</v>
      </c>
      <c r="H187" t="str">
        <f ca="1"/>
        <v>Pigeon Pea</v>
      </c>
      <c r="K187" t="str">
        <f ca="1"/>
        <v>Forage Plants--Forage Trees--Moringa stenopetala</v>
      </c>
      <c r="L187" t="str">
        <f ca="1"/>
        <v>Moringa stenopetala</v>
      </c>
    </row>
    <row r="188" spans="7:12" x14ac:dyDescent="0.35">
      <c r="G188" t="str">
        <f ca="1"/>
        <v>Crop Byproduct--Legume Products--Cajanus cajan</v>
      </c>
      <c r="H188" t="str">
        <f ca="1"/>
        <v>Cajanus cajan</v>
      </c>
      <c r="K188" t="str">
        <f ca="1"/>
        <v>Forage Plants--Forage Trees--Mucuna pruriens--Mucuna pruriens Beans</v>
      </c>
      <c r="L188" t="str">
        <f ca="1"/>
        <v>Mucuna pruriens Beans</v>
      </c>
    </row>
    <row r="189" spans="7:12" x14ac:dyDescent="0.35">
      <c r="G189" t="str">
        <f ca="1"/>
        <v>Crop Byproduct--Oil Plant ByProducts--Canola--Canola Cake</v>
      </c>
      <c r="H189" t="str">
        <f ca="1"/>
        <v>Canola Cake</v>
      </c>
      <c r="K189" t="str">
        <f ca="1"/>
        <v>Forage Plants--Forage Trees--Olive--Olive Leaves</v>
      </c>
      <c r="L189" t="str">
        <f ca="1"/>
        <v>Olive Leaves</v>
      </c>
    </row>
    <row r="190" spans="7:12" x14ac:dyDescent="0.35">
      <c r="G190" t="str">
        <f ca="1"/>
        <v>Crop Byproduct--Oil Plant ByProducts--Canola--Rape Oil Cake</v>
      </c>
      <c r="H190" t="str">
        <f ca="1"/>
        <v>Rape Oil Cake</v>
      </c>
      <c r="K190" t="str">
        <f ca="1"/>
        <v>Forage Plants--Forage Trees--Olive--Common Olive Leaves</v>
      </c>
      <c r="L190" t="str">
        <f ca="1"/>
        <v>Common Olive Leaves</v>
      </c>
    </row>
    <row r="191" spans="7:12" x14ac:dyDescent="0.35">
      <c r="G191" t="str">
        <f ca="1"/>
        <v>Crop Byproduct--Oil Plant ByProducts--Canola--OilSeed Rape Cake</v>
      </c>
      <c r="H191" t="str">
        <f ca="1"/>
        <v>OilSeed Rape Cake</v>
      </c>
      <c r="K191" t="str">
        <f ca="1"/>
        <v>Forage Plants--Forage Trees--Olive--Olea sativa Leaves</v>
      </c>
      <c r="L191" t="str">
        <f ca="1"/>
        <v>Olea sativa Leaves</v>
      </c>
    </row>
    <row r="192" spans="7:12" x14ac:dyDescent="0.35">
      <c r="G192" t="str">
        <f ca="1"/>
        <v>Crop Byproduct--Oil Plant ByProducts--Canola--Rapeseed Cake</v>
      </c>
      <c r="H192" t="str">
        <f ca="1"/>
        <v>Rapeseed Cake</v>
      </c>
      <c r="K192" t="str">
        <f ca="1"/>
        <v>Forage Plants--Forage Trees--Olive--Olea europaea Leaves</v>
      </c>
      <c r="L192" t="str">
        <f ca="1"/>
        <v>Olea europaea Leaves</v>
      </c>
    </row>
    <row r="193" spans="7:12" x14ac:dyDescent="0.35">
      <c r="G193" t="str">
        <f ca="1"/>
        <v>Crop Byproduct--Oil Plant ByProducts--Canola--Canola Oil Cake</v>
      </c>
      <c r="H193" t="str">
        <f ca="1"/>
        <v>Canola Oil Cake</v>
      </c>
      <c r="K193" t="str">
        <f ca="1"/>
        <v>Forage Plants--Forage Trees--Opuntia ficus indica--Opuntia ficus indica Cladode</v>
      </c>
      <c r="L193" t="str">
        <f ca="1"/>
        <v>Opuntia ficus indica Cladode</v>
      </c>
    </row>
    <row r="194" spans="7:12" x14ac:dyDescent="0.35">
      <c r="G194" t="str">
        <f ca="1"/>
        <v>Crop Byproduct--Oil Plant ByProducts--Canola--Brassica napus Cake</v>
      </c>
      <c r="H194" t="str">
        <f ca="1"/>
        <v>Brassica napus Cake</v>
      </c>
      <c r="K194" t="str">
        <f ca="1"/>
        <v>Forage Plants--Forage Trees--Opuntia ficus indica--Opuntia ficus indica Fruits</v>
      </c>
      <c r="L194" t="str">
        <f ca="1"/>
        <v>Opuntia ficus indica Fruits</v>
      </c>
    </row>
    <row r="195" spans="7:12" x14ac:dyDescent="0.35">
      <c r="G195" t="str">
        <f ca="1"/>
        <v>Crop Byproduct--Oil Plant ByProducts--Coconut--Coconut Cake</v>
      </c>
      <c r="H195" t="str">
        <f ca="1"/>
        <v>Coconut Cake</v>
      </c>
      <c r="K195" t="str">
        <f ca="1"/>
        <v>Forage Plants--Forage Trees--Opuntia ficus indica--Opuntia ficus indica Juice</v>
      </c>
      <c r="L195" t="str">
        <f ca="1"/>
        <v>Opuntia ficus indica Juice</v>
      </c>
    </row>
    <row r="196" spans="7:12" x14ac:dyDescent="0.35">
      <c r="G196" t="str">
        <f ca="1"/>
        <v>Crop Byproduct--Oil Plant ByProducts--Coconut--Copra</v>
      </c>
      <c r="H196" t="str">
        <f ca="1"/>
        <v>Copra</v>
      </c>
      <c r="K196" t="str">
        <f ca="1"/>
        <v>Forage Plants--Forage Trees--Opuntia ficus indica</v>
      </c>
      <c r="L196" t="str">
        <f ca="1"/>
        <v>Opuntia ficus indica</v>
      </c>
    </row>
    <row r="197" spans="7:12" x14ac:dyDescent="0.35">
      <c r="G197" t="str">
        <f ca="1"/>
        <v>Crop Byproduct--Oil Plant ByProducts--Coconut--Copra Oil Cake</v>
      </c>
      <c r="H197" t="str">
        <f ca="1"/>
        <v>Copra Oil Cake</v>
      </c>
      <c r="K197" t="str">
        <f ca="1"/>
        <v>Forage Plants--Forage Trees--Piliostigma thonningii--Piliostigma thonningii Leaves</v>
      </c>
      <c r="L197" t="str">
        <f ca="1"/>
        <v>Piliostigma thonningii Leaves</v>
      </c>
    </row>
    <row r="198" spans="7:12" x14ac:dyDescent="0.35">
      <c r="G198" t="str">
        <f ca="1"/>
        <v>Crop Byproduct--Oil Plant ByProducts--Coconut--Copra Cake</v>
      </c>
      <c r="H198" t="str">
        <f ca="1"/>
        <v>Copra Cake</v>
      </c>
      <c r="K198" t="str">
        <f ca="1"/>
        <v>Forage Plants--Forage Trees--Pithecellobium dulce--Pithecellobium dulce Leaves</v>
      </c>
      <c r="L198" t="str">
        <f ca="1"/>
        <v>Pithecellobium dulce Leaves</v>
      </c>
    </row>
    <row r="199" spans="7:12" x14ac:dyDescent="0.35">
      <c r="G199" t="str">
        <f ca="1"/>
        <v>Crop Byproduct--Oil Plant ByProducts--Coconut--Coconut Oil Cake</v>
      </c>
      <c r="H199" t="str">
        <f ca="1"/>
        <v>Coconut Oil Cake</v>
      </c>
      <c r="K199" t="str">
        <f ca="1"/>
        <v>Forage Plants--Forage Trees--Prosopis africana</v>
      </c>
      <c r="L199" t="str">
        <f ca="1"/>
        <v>Prosopis africana</v>
      </c>
    </row>
    <row r="200" spans="7:12" x14ac:dyDescent="0.35">
      <c r="G200" t="str">
        <f ca="1"/>
        <v>Crop Byproduct--Oil Plant ByProducts--Coconut--Cocos nucifera Cake</v>
      </c>
      <c r="H200" t="str">
        <f ca="1"/>
        <v>Cocos nucifera Cake</v>
      </c>
      <c r="K200" t="str">
        <f ca="1"/>
        <v>Forage Plants--Forage Trees--Prosopis africana--Prosopis africana Seed</v>
      </c>
      <c r="L200" t="str">
        <f ca="1"/>
        <v>Prosopis africana Seed</v>
      </c>
    </row>
    <row r="201" spans="7:12" x14ac:dyDescent="0.35">
      <c r="G201" t="str">
        <f ca="1"/>
        <v>Crop Byproduct--Oil Plant ByProducts--Cotton--Cotton Seed--Cotton Seed Hull</v>
      </c>
      <c r="H201" t="str">
        <f ca="1"/>
        <v>Cotton Seed Hull</v>
      </c>
      <c r="K201" t="str">
        <f ca="1"/>
        <v>Forage Plants--Forage Trees--Prosopis juliflora</v>
      </c>
      <c r="L201" t="str">
        <f ca="1"/>
        <v>Prosopis juliflora</v>
      </c>
    </row>
    <row r="202" spans="7:12" x14ac:dyDescent="0.35">
      <c r="G202" t="str">
        <f ca="1"/>
        <v>Crop Byproduct--Oil Plant ByProducts--Cotton--Cotton Seed--Gossypium Seed Hull</v>
      </c>
      <c r="H202" t="str">
        <f ca="1"/>
        <v>Gossypium Seed Hull</v>
      </c>
      <c r="K202" t="str">
        <f ca="1"/>
        <v>Forage Plants--Forage Trees--Ironwood</v>
      </c>
      <c r="L202" t="str">
        <f ca="1"/>
        <v>Ironwood</v>
      </c>
    </row>
    <row r="203" spans="7:12" x14ac:dyDescent="0.35">
      <c r="G203" t="str">
        <f ca="1"/>
        <v>Crop Byproduct--Oil Plant ByProducts--Cotton--Cotton Seed--Cotton Seed Cake</v>
      </c>
      <c r="H203" t="str">
        <f ca="1"/>
        <v>Cotton Seed Cake</v>
      </c>
      <c r="K203" t="str">
        <f ca="1"/>
        <v>Forage Plants--Forage Trees--Algorrobo</v>
      </c>
      <c r="L203" t="str">
        <f ca="1"/>
        <v>Algorrobo</v>
      </c>
    </row>
    <row r="204" spans="7:12" x14ac:dyDescent="0.35">
      <c r="G204" t="str">
        <f ca="1"/>
        <v>Crop Byproduct--Oil Plant ByProducts--Cotton--Cotton Seed--Gossypium Seed Cake</v>
      </c>
      <c r="H204" t="str">
        <f ca="1"/>
        <v>Gossypium Seed Cake</v>
      </c>
      <c r="K204" t="str">
        <f ca="1"/>
        <v>Forage Plants--Forage Trees--Prosopis juliflora--Prosopis juliflora Pods</v>
      </c>
      <c r="L204" t="str">
        <f ca="1"/>
        <v>Prosopis juliflora Pods</v>
      </c>
    </row>
    <row r="205" spans="7:12" x14ac:dyDescent="0.35">
      <c r="G205" t="str">
        <f ca="1"/>
        <v>Crop Byproduct--Oil Plant ByProducts--Hibiscus--Hibiscus Seed</v>
      </c>
      <c r="H205" t="str">
        <f ca="1"/>
        <v>Hibiscus Seed</v>
      </c>
      <c r="K205" t="str">
        <f ca="1"/>
        <v>Forage Plants--Forage Trees--Prosopis juliflora--Ironwood Pods</v>
      </c>
      <c r="L205" t="str">
        <f ca="1"/>
        <v>Ironwood Pods</v>
      </c>
    </row>
    <row r="206" spans="7:12" x14ac:dyDescent="0.35">
      <c r="G206" t="str">
        <f ca="1"/>
        <v>Crop Byproduct--Oil Plant ByProducts--Hibiscus--Hibiscus sp Seed</v>
      </c>
      <c r="H206" t="str">
        <f ca="1"/>
        <v>Hibiscus sp Seed</v>
      </c>
      <c r="K206" t="str">
        <f ca="1"/>
        <v>Forage Plants--Forage Trees--Prosopis juliflora--Algorrobo Pods</v>
      </c>
      <c r="L206" t="str">
        <f ca="1"/>
        <v>Algorrobo Pods</v>
      </c>
    </row>
    <row r="207" spans="7:12" x14ac:dyDescent="0.35">
      <c r="G207" t="str">
        <f ca="1"/>
        <v>Crop Byproduct--Oil Plant ByProducts--Flaxseed--Flaxseed Oil</v>
      </c>
      <c r="H207" t="str">
        <f ca="1"/>
        <v>Flaxseed Oil</v>
      </c>
      <c r="K207" t="str">
        <f ca="1"/>
        <v>Forage Plants--Forage Trees--Pterocarpus erinaceus</v>
      </c>
      <c r="L207" t="str">
        <f ca="1"/>
        <v>Pterocarpus erinaceus</v>
      </c>
    </row>
    <row r="208" spans="7:12" x14ac:dyDescent="0.35">
      <c r="G208" t="str">
        <f ca="1"/>
        <v>Crop Byproduct--Oil Plant ByProducts--Flaxseed--Linum usitatissimum Oil</v>
      </c>
      <c r="H208" t="str">
        <f ca="1"/>
        <v>Linum usitatissimum Oil</v>
      </c>
      <c r="K208" t="str">
        <f ca="1"/>
        <v>Forage Plants--Forage Trees--Pterocarpus lucens--Pterocarpus lucens Leaves</v>
      </c>
      <c r="L208" t="str">
        <f ca="1"/>
        <v>Pterocarpus lucens Leaves</v>
      </c>
    </row>
    <row r="209" spans="7:12" x14ac:dyDescent="0.35">
      <c r="G209" t="str">
        <f ca="1"/>
        <v>Crop Byproduct--Oil Plant ByProducts--Linseed--Linseed Cake</v>
      </c>
      <c r="H209" t="str">
        <f ca="1"/>
        <v>Linseed Cake</v>
      </c>
      <c r="K209" t="str">
        <f ca="1"/>
        <v>Forage Plants--Forage Trees--Pterocarpus lucens--Pterocarpus lucens Pods</v>
      </c>
      <c r="L209" t="str">
        <f ca="1"/>
        <v>Pterocarpus lucens Pods</v>
      </c>
    </row>
    <row r="210" spans="7:12" x14ac:dyDescent="0.35">
      <c r="G210" t="str">
        <f ca="1"/>
        <v>Crop Byproduct--Oil Plant ByProducts--Linseed--Linum usitatissimum Cake</v>
      </c>
      <c r="H210" t="str">
        <f ca="1"/>
        <v>Linum usitatissimum Cake</v>
      </c>
      <c r="K210" t="str">
        <f ca="1"/>
        <v>Forage Plants--Forage Trees--Khaya senegalensis--Khaya senegalensis Leaves</v>
      </c>
      <c r="L210" t="str">
        <f ca="1"/>
        <v>Khaya senegalensis Leaves</v>
      </c>
    </row>
    <row r="211" spans="7:12" x14ac:dyDescent="0.35">
      <c r="G211" t="str">
        <f ca="1"/>
        <v>Crop Byproduct--Oil Plant ByProducts--Macadamia--Macadamia Cake</v>
      </c>
      <c r="H211" t="str">
        <f ca="1"/>
        <v>Macadamia Cake</v>
      </c>
      <c r="K211" t="str">
        <f ca="1"/>
        <v>Forage Plants--Forage Trees--Khaya senegalensis--Savannah Mahogany Leaves</v>
      </c>
      <c r="L211" t="str">
        <f ca="1"/>
        <v>Savannah Mahogany Leaves</v>
      </c>
    </row>
    <row r="212" spans="7:12" x14ac:dyDescent="0.35">
      <c r="G212" t="str">
        <f ca="1"/>
        <v>Crop Byproduct--Oil Plant ByProducts--Macadamia--Macadamia integrifolia Cake</v>
      </c>
      <c r="H212" t="str">
        <f ca="1"/>
        <v>Macadamia integrifolia Cake</v>
      </c>
      <c r="K212" t="str">
        <f ca="1"/>
        <v>Forage Plants--Forage Trees--Sesbania goetzei</v>
      </c>
      <c r="L212" t="str">
        <f ca="1"/>
        <v>Sesbania goetzei</v>
      </c>
    </row>
    <row r="213" spans="7:12" x14ac:dyDescent="0.35">
      <c r="G213" t="str">
        <f ca="1"/>
        <v>Crop Byproduct--Oil Plant ByProducts--Palm--Palm Kernel--Palm Kernel Cake</v>
      </c>
      <c r="H213" t="str">
        <f ca="1"/>
        <v>Palm Kernel Cake</v>
      </c>
      <c r="K213" t="str">
        <f ca="1"/>
        <v>Forage Plants--Forage Trees--Sesbania sesban--Sesbania sesban Leaves</v>
      </c>
      <c r="L213" t="str">
        <f ca="1"/>
        <v>Sesbania sesban Leaves</v>
      </c>
    </row>
    <row r="214" spans="7:12" x14ac:dyDescent="0.35">
      <c r="G214" t="str">
        <f ca="1"/>
        <v>Crop Byproduct--Oil Plant ByProducts--Palm--Palm Kernel--Palmae Kernel Cake</v>
      </c>
      <c r="H214" t="str">
        <f ca="1"/>
        <v>Palmae Kernel Cake</v>
      </c>
      <c r="K214" t="str">
        <f ca="1"/>
        <v>Forage Plants--Forage Trees--Sesbania sesban--Sesbania sesban Leaves and Twigs</v>
      </c>
      <c r="L214" t="str">
        <f ca="1"/>
        <v>Sesbania sesban Leaves and Twigs</v>
      </c>
    </row>
    <row r="215" spans="7:12" x14ac:dyDescent="0.35">
      <c r="G215" t="str">
        <f ca="1"/>
        <v>Crop Byproduct--Oil Plant ByProducts--Palm--Palm Kernel--Arecaceae Kernel Cake</v>
      </c>
      <c r="H215" t="str">
        <f ca="1"/>
        <v>Arecaceae Kernel Cake</v>
      </c>
      <c r="K215" t="str">
        <f ca="1"/>
        <v>Forage Plants--Forage Trees--Sesbania sesban</v>
      </c>
      <c r="L215" t="str">
        <f ca="1"/>
        <v>Sesbania sesban</v>
      </c>
    </row>
    <row r="216" spans="7:12" x14ac:dyDescent="0.35">
      <c r="G216" t="str">
        <f ca="1"/>
        <v>Crop Byproduct--Oil Plant ByProducts--Sesame--Sesame Seed--Sesame Seed Cake</v>
      </c>
      <c r="H216" t="str">
        <f ca="1"/>
        <v>Sesame Seed Cake</v>
      </c>
      <c r="K216" t="str">
        <f ca="1"/>
        <v>Forage Plants--Forage Trees--Stereospermum kunthianum</v>
      </c>
      <c r="L216" t="str">
        <f ca="1"/>
        <v>Stereospermum kunthianum</v>
      </c>
    </row>
    <row r="217" spans="7:12" x14ac:dyDescent="0.35">
      <c r="G217" t="str">
        <f ca="1"/>
        <v>Crop Byproduct--Oil Plant ByProducts--Sesame--Sesame Seed--Sesamum indicum Seed Cake</v>
      </c>
      <c r="H217" t="str">
        <f ca="1"/>
        <v>Sesamum indicum Seed Cake</v>
      </c>
      <c r="K217" t="str">
        <f ca="1"/>
        <v>Forage Plants--Forage Trees--Terminalia brownii--Terminalia brownii Leaves</v>
      </c>
      <c r="L217" t="str">
        <f ca="1"/>
        <v>Terminalia brownii Leaves</v>
      </c>
    </row>
    <row r="218" spans="7:12" x14ac:dyDescent="0.35">
      <c r="G218" t="str">
        <f ca="1"/>
        <v>Crop Byproduct--Oil Plant ByProducts--Sesame--Sesame Seed</v>
      </c>
      <c r="H218" t="str">
        <f ca="1"/>
        <v>Sesame Seed</v>
      </c>
      <c r="K218" t="str">
        <f ca="1"/>
        <v>Forage Plants--Forage Trees--Tithonia diversifolia</v>
      </c>
      <c r="L218" t="str">
        <f ca="1"/>
        <v>Tithonia diversifolia</v>
      </c>
    </row>
    <row r="219" spans="7:12" x14ac:dyDescent="0.35">
      <c r="G219" t="str">
        <f ca="1"/>
        <v>Crop Byproduct--Oil Plant ByProducts--Sesame--Sesamum indicum Seed</v>
      </c>
      <c r="H219" t="str">
        <f ca="1"/>
        <v>Sesamum indicum Seed</v>
      </c>
      <c r="K219" t="str">
        <f ca="1"/>
        <v>Forage Plants--Forage Trees--Terminalia sericea</v>
      </c>
      <c r="L219" t="str">
        <f ca="1"/>
        <v>Terminalia sericea</v>
      </c>
    </row>
    <row r="220" spans="7:12" x14ac:dyDescent="0.35">
      <c r="G220" t="str">
        <f ca="1"/>
        <v>Crop Byproduct--Oil Plant ByProducts--Sheanut--Sheanut Cake</v>
      </c>
      <c r="H220" t="str">
        <f ca="1"/>
        <v>Sheanut Cake</v>
      </c>
      <c r="K220" t="str">
        <f ca="1"/>
        <v>Forage Plants--Forage Trees--Unspecified Indigenous Trees</v>
      </c>
      <c r="L220" t="str">
        <f ca="1"/>
        <v>Unspecified Indigenous Trees</v>
      </c>
    </row>
    <row r="221" spans="7:12" x14ac:dyDescent="0.35">
      <c r="G221" t="str">
        <f ca="1"/>
        <v>Crop Byproduct--Oil Plant ByProducts--Sheanut--Vitellaria paradoxa Cake</v>
      </c>
      <c r="H221" t="str">
        <f ca="1"/>
        <v>Vitellaria paradoxa Cake</v>
      </c>
      <c r="K221" t="str">
        <f ca="1"/>
        <v>Forage Plants--Forage Trees--Vitex simplex</v>
      </c>
      <c r="L221" t="str">
        <f ca="1"/>
        <v>Vitex simplex</v>
      </c>
    </row>
    <row r="222" spans="7:12" x14ac:dyDescent="0.35">
      <c r="G222" t="str">
        <f ca="1"/>
        <v>Crop Byproduct--Oil Plant ByProducts--Sunflower--Sunflower Seed--Sunflower Seed Cake</v>
      </c>
      <c r="H222" t="str">
        <f ca="1"/>
        <v>Sunflower Seed Cake</v>
      </c>
      <c r="K222" t="str">
        <f ca="1"/>
        <v>Forage Plants--Legume Forages--Aeschynomene histrix</v>
      </c>
      <c r="L222" t="str">
        <f ca="1"/>
        <v>Aeschynomene histrix</v>
      </c>
    </row>
    <row r="223" spans="7:12" x14ac:dyDescent="0.35">
      <c r="G223" t="str">
        <f ca="1"/>
        <v>Crop Byproduct--Oil Plant ByProducts--Sunflower--Sunflower Seed--Common Sunflower Seed Cake</v>
      </c>
      <c r="H223" t="str">
        <f ca="1"/>
        <v>Common Sunflower Seed Cake</v>
      </c>
      <c r="K223" t="str">
        <f ca="1"/>
        <v>Forage Plants--Legume Forages--Alfalfa</v>
      </c>
      <c r="L223" t="str">
        <f ca="1"/>
        <v>Alfalfa</v>
      </c>
    </row>
    <row r="224" spans="7:12" x14ac:dyDescent="0.35">
      <c r="G224" t="str">
        <f ca="1"/>
        <v>Crop Byproduct--Oil Plant ByProducts--Sunflower--Sunflower Seed--Helianthus annuus Seed Cake</v>
      </c>
      <c r="H224" t="str">
        <f ca="1"/>
        <v>Helianthus annuus Seed Cake</v>
      </c>
      <c r="K224" t="str">
        <f ca="1"/>
        <v>Forage Plants--Legume Forages--Lucerne</v>
      </c>
      <c r="L224" t="str">
        <f ca="1"/>
        <v>Lucerne</v>
      </c>
    </row>
    <row r="225" spans="7:12" x14ac:dyDescent="0.35">
      <c r="G225" t="str">
        <f ca="1"/>
        <v>Crop Byproduct--Oil Plant ByProducts--Walnut--Walnut Leaves</v>
      </c>
      <c r="H225" t="str">
        <f ca="1"/>
        <v>Walnut Leaves</v>
      </c>
      <c r="K225" t="str">
        <f ca="1"/>
        <v>Forage Plants--Legume Forages--Medicago sativa</v>
      </c>
      <c r="L225" t="str">
        <f ca="1"/>
        <v>Medicago sativa</v>
      </c>
    </row>
    <row r="226" spans="7:12" x14ac:dyDescent="0.35">
      <c r="G226" t="str">
        <f ca="1"/>
        <v>Crop Byproduct--Oil Plant Products--Cotton--Cotton Seed</v>
      </c>
      <c r="H226" t="str">
        <f ca="1"/>
        <v>Cotton Seed</v>
      </c>
      <c r="K226" t="str">
        <f ca="1"/>
        <v>Forage Plants--Legume Forages--Alfalfa--Alfalfa Pods</v>
      </c>
      <c r="L226" t="str">
        <f ca="1"/>
        <v>Alfalfa Pods</v>
      </c>
    </row>
    <row r="227" spans="7:12" x14ac:dyDescent="0.35">
      <c r="G227" t="str">
        <f ca="1"/>
        <v>Crop Byproduct--Oil Plant Products--Cotton--Gossypium Seed</v>
      </c>
      <c r="H227" t="str">
        <f ca="1"/>
        <v>Gossypium Seed</v>
      </c>
      <c r="K227" t="str">
        <f ca="1"/>
        <v>Forage Plants--Legume Forages--Alfalfa--Lucerne Pods</v>
      </c>
      <c r="L227" t="str">
        <f ca="1"/>
        <v>Lucerne Pods</v>
      </c>
    </row>
    <row r="228" spans="7:12" x14ac:dyDescent="0.35">
      <c r="G228" t="str">
        <f ca="1"/>
        <v>Crop Byproduct--Other Plant ByProducts--Hops</v>
      </c>
      <c r="H228" t="str">
        <f ca="1"/>
        <v>Hops</v>
      </c>
      <c r="K228" t="str">
        <f ca="1"/>
        <v>Forage Plants--Legume Forages--Anthyllis tetraphylla</v>
      </c>
      <c r="L228" t="str">
        <f ca="1"/>
        <v>Anthyllis tetraphylla</v>
      </c>
    </row>
    <row r="229" spans="7:12" x14ac:dyDescent="0.35">
      <c r="G229" t="str">
        <f ca="1"/>
        <v>Crop Byproduct--Other Plant ByProducts--Humulus lupulus</v>
      </c>
      <c r="H229" t="str">
        <f ca="1"/>
        <v>Humulus lupulus</v>
      </c>
      <c r="K229" t="str">
        <f ca="1"/>
        <v>Forage Plants--Legume Forages--Canavalia gladiata</v>
      </c>
      <c r="L229" t="str">
        <f ca="1"/>
        <v>Canavalia gladiata</v>
      </c>
    </row>
    <row r="230" spans="7:12" x14ac:dyDescent="0.35">
      <c r="G230" t="str">
        <f ca="1"/>
        <v>Crop Byproduct--Roots and Tuber ByProducts--Beetroot--Beetroot Discards</v>
      </c>
      <c r="H230" t="str">
        <f ca="1"/>
        <v>Beetroot Discards</v>
      </c>
      <c r="K230" t="str">
        <f ca="1"/>
        <v>Forage Plants--Legume Forages--Centrosema molle--Centrosema molle Leaves</v>
      </c>
      <c r="L230" t="str">
        <f ca="1"/>
        <v>Centrosema molle Leaves</v>
      </c>
    </row>
    <row r="231" spans="7:12" x14ac:dyDescent="0.35">
      <c r="G231" t="str">
        <f ca="1"/>
        <v>Crop Byproduct--Roots and Tuber ByProducts--Beetroot--Beet Discards</v>
      </c>
      <c r="H231" t="str">
        <f ca="1"/>
        <v>Beet Discards</v>
      </c>
      <c r="K231" t="str">
        <f ca="1"/>
        <v>Forage Plants--Legume Forages--Centrosema pubescens</v>
      </c>
      <c r="L231" t="str">
        <f ca="1"/>
        <v>Centrosema pubescens</v>
      </c>
    </row>
    <row r="232" spans="7:12" x14ac:dyDescent="0.35">
      <c r="G232" t="str">
        <f ca="1"/>
        <v>Crop Byproduct--Roots and Tuber ByProducts--Beetroot--Beta vulgaris Discards</v>
      </c>
      <c r="H232" t="str">
        <f ca="1"/>
        <v>Beta vulgaris Discards</v>
      </c>
      <c r="K232" t="str">
        <f ca="1"/>
        <v>Forage Plants--Legume Forages--Centro</v>
      </c>
      <c r="L232" t="str">
        <f ca="1"/>
        <v>Centro</v>
      </c>
    </row>
    <row r="233" spans="7:12" x14ac:dyDescent="0.35">
      <c r="G233" t="str">
        <f ca="1"/>
        <v>Crop Byproduct--Roots and Tuber ByProducts--Beet--Beet Pulp</v>
      </c>
      <c r="H233" t="str">
        <f ca="1"/>
        <v>Beet Pulp</v>
      </c>
      <c r="K233" t="str">
        <f ca="1"/>
        <v>Forage Plants--Legume Forages--Butterfly Pea</v>
      </c>
      <c r="L233" t="str">
        <f ca="1"/>
        <v>Butterfly Pea</v>
      </c>
    </row>
    <row r="234" spans="7:12" x14ac:dyDescent="0.35">
      <c r="G234" t="str">
        <f ca="1"/>
        <v>Crop Byproduct--Roots and Tuber ByProducts--Cassava--Cassava Bran</v>
      </c>
      <c r="H234" t="str">
        <f ca="1"/>
        <v>Cassava Bran</v>
      </c>
      <c r="K234" t="str">
        <f ca="1"/>
        <v>Forage Plants--Legume Forages--Crotalaria ochroleuca</v>
      </c>
      <c r="L234" t="str">
        <f ca="1"/>
        <v>Crotalaria ochroleuca</v>
      </c>
    </row>
    <row r="235" spans="7:12" x14ac:dyDescent="0.35">
      <c r="G235" t="str">
        <f ca="1"/>
        <v>Crop Byproduct--Roots and Tuber ByProducts--Cassava--Yuca Bran</v>
      </c>
      <c r="H235" t="str">
        <f ca="1"/>
        <v>Yuca Bran</v>
      </c>
      <c r="K235" t="str">
        <f ca="1"/>
        <v>Forage Plants--Legume Forages--Desmodium</v>
      </c>
      <c r="L235" t="str">
        <f ca="1"/>
        <v>Desmodium</v>
      </c>
    </row>
    <row r="236" spans="7:12" x14ac:dyDescent="0.35">
      <c r="G236" t="str">
        <f ca="1"/>
        <v>Crop Byproduct--Roots and Tuber ByProducts--Cassava--Tapioca Bran</v>
      </c>
      <c r="H236" t="str">
        <f ca="1"/>
        <v>Tapioca Bran</v>
      </c>
      <c r="K236" t="str">
        <f ca="1"/>
        <v>Forage Plants--Legume Forages--Desmodium distortum</v>
      </c>
      <c r="L236" t="str">
        <f ca="1"/>
        <v>Desmodium distortum</v>
      </c>
    </row>
    <row r="237" spans="7:12" x14ac:dyDescent="0.35">
      <c r="G237" t="str">
        <f ca="1"/>
        <v>Crop Byproduct--Roots and Tuber ByProducts--Cassava--Manioc Bran</v>
      </c>
      <c r="H237" t="str">
        <f ca="1"/>
        <v>Manioc Bran</v>
      </c>
      <c r="K237" t="str">
        <f ca="1"/>
        <v>Forage Plants--Legume Forages--Desmodium intortum</v>
      </c>
      <c r="L237" t="str">
        <f ca="1"/>
        <v>Desmodium intortum</v>
      </c>
    </row>
    <row r="238" spans="7:12" x14ac:dyDescent="0.35">
      <c r="G238" t="str">
        <f ca="1"/>
        <v>Crop Byproduct--Roots and Tuber ByProducts--Cassava--Manihot esculenta Bran</v>
      </c>
      <c r="H238" t="str">
        <f ca="1"/>
        <v>Manihot esculenta Bran</v>
      </c>
      <c r="K238" t="str">
        <f ca="1"/>
        <v>Forage Plants--Legume Forages--Lablab purpureus--Lablab purpureus Leaves</v>
      </c>
      <c r="L238" t="str">
        <f ca="1"/>
        <v>Lablab purpureus Leaves</v>
      </c>
    </row>
    <row r="239" spans="7:12" x14ac:dyDescent="0.35">
      <c r="G239" t="str">
        <f ca="1"/>
        <v>Crop Byproduct--Roots and Tuber ByProducts--Cassava--Cassava Leaves</v>
      </c>
      <c r="H239" t="str">
        <f ca="1"/>
        <v>Cassava Leaves</v>
      </c>
      <c r="K239" t="str">
        <f ca="1"/>
        <v>Forage Plants--Legume Forages--Lablab purpureus--Lablab Leaves</v>
      </c>
      <c r="L239" t="str">
        <f ca="1"/>
        <v>Lablab Leaves</v>
      </c>
    </row>
    <row r="240" spans="7:12" x14ac:dyDescent="0.35">
      <c r="G240" t="str">
        <f ca="1"/>
        <v>Crop Byproduct--Roots and Tuber ByProducts--Cassava--Yuca Leaves</v>
      </c>
      <c r="H240" t="str">
        <f ca="1"/>
        <v>Yuca Leaves</v>
      </c>
      <c r="K240" t="str">
        <f ca="1"/>
        <v>Forage Plants--Legume Forages--Lablab purpureus--Dolichos lablab Leaves</v>
      </c>
      <c r="L240" t="str">
        <f ca="1"/>
        <v>Dolichos lablab Leaves</v>
      </c>
    </row>
    <row r="241" spans="7:12" x14ac:dyDescent="0.35">
      <c r="G241" t="str">
        <f ca="1"/>
        <v>Crop Byproduct--Roots and Tuber ByProducts--Cassava--Tapioca Leaves</v>
      </c>
      <c r="H241" t="str">
        <f ca="1"/>
        <v>Tapioca Leaves</v>
      </c>
      <c r="K241" t="str">
        <f ca="1"/>
        <v>Forage Plants--Legume Forages--Lablab purpureus--Dolichos lablab  Leaves</v>
      </c>
      <c r="L241" t="str">
        <f ca="1"/>
        <v>Dolichos lablab Leaves</v>
      </c>
    </row>
    <row r="242" spans="7:12" x14ac:dyDescent="0.35">
      <c r="G242" t="str">
        <f ca="1"/>
        <v>Crop Byproduct--Roots and Tuber ByProducts--Cassava--Manioc Leaves</v>
      </c>
      <c r="H242" t="str">
        <f ca="1"/>
        <v>Manioc Leaves</v>
      </c>
      <c r="K242" t="str">
        <f ca="1"/>
        <v>Forage Plants--Legume Forages--Indigofera indica</v>
      </c>
      <c r="L242" t="str">
        <f ca="1"/>
        <v>Indigofera indica</v>
      </c>
    </row>
    <row r="243" spans="7:12" x14ac:dyDescent="0.35">
      <c r="G243" t="str">
        <f ca="1"/>
        <v>Crop Byproduct--Roots and Tuber ByProducts--Cassava--Manihot esculenta Leaves</v>
      </c>
      <c r="H243" t="str">
        <f ca="1"/>
        <v>Manihot esculenta Leaves</v>
      </c>
      <c r="K243" t="str">
        <f ca="1"/>
        <v>Forage Plants--Legume Forages--Lablab purpureus--Lablab purpureus Stover</v>
      </c>
      <c r="L243" t="str">
        <f ca="1"/>
        <v>Lablab purpureus Stover</v>
      </c>
    </row>
    <row r="244" spans="7:12" x14ac:dyDescent="0.35">
      <c r="G244" t="str">
        <f ca="1"/>
        <v>Crop Byproduct--Roots and Tuber ByProducts--Cassava--Cassava Peel</v>
      </c>
      <c r="H244" t="str">
        <f ca="1"/>
        <v>Cassava Peel</v>
      </c>
      <c r="K244" t="str">
        <f ca="1"/>
        <v>Forage Plants--Legume Forages--Lablab purpureus--Dolichos lablab Stover</v>
      </c>
      <c r="L244" t="str">
        <f ca="1"/>
        <v>Dolichos lablab Stover</v>
      </c>
    </row>
    <row r="245" spans="7:12" x14ac:dyDescent="0.35">
      <c r="G245" t="str">
        <f ca="1"/>
        <v>Crop Byproduct--Roots and Tuber ByProducts--Cassava--Yuca Peel</v>
      </c>
      <c r="H245" t="str">
        <f ca="1"/>
        <v>Yuca Peel</v>
      </c>
      <c r="K245" t="str">
        <f ca="1"/>
        <v>Forage Plants--Legume Forages--Lablab purpureus--Lablab Stover</v>
      </c>
      <c r="L245" t="str">
        <f ca="1"/>
        <v>Lablab Stover</v>
      </c>
    </row>
    <row r="246" spans="7:12" x14ac:dyDescent="0.35">
      <c r="G246" t="str">
        <f ca="1"/>
        <v>Crop Byproduct--Roots and Tuber ByProducts--Cassava--Tapioca Peel</v>
      </c>
      <c r="H246" t="str">
        <f ca="1"/>
        <v>Tapioca Peel</v>
      </c>
      <c r="K246" t="str">
        <f ca="1"/>
        <v>Forage Plants--Legume Forages--Lablab purpureus</v>
      </c>
      <c r="L246" t="str">
        <f ca="1"/>
        <v>Lablab purpureus</v>
      </c>
    </row>
    <row r="247" spans="7:12" x14ac:dyDescent="0.35">
      <c r="G247" t="str">
        <f ca="1"/>
        <v>Crop Byproduct--Roots and Tuber ByProducts--Cassava--Manioc Peel</v>
      </c>
      <c r="H247" t="str">
        <f ca="1"/>
        <v>Manioc Peel</v>
      </c>
      <c r="K247" t="str">
        <f ca="1"/>
        <v>Forage Plants--Legume Forages--Dolichos lablab</v>
      </c>
      <c r="L247" t="str">
        <f ca="1"/>
        <v>Dolichos lablab</v>
      </c>
    </row>
    <row r="248" spans="7:12" x14ac:dyDescent="0.35">
      <c r="G248" t="str">
        <f ca="1"/>
        <v>Crop Byproduct--Roots and Tuber ByProducts--Cassava--Manihot esculenta Peel</v>
      </c>
      <c r="H248" t="str">
        <f ca="1"/>
        <v>Manihot esculenta Peel</v>
      </c>
      <c r="K248" t="str">
        <f ca="1"/>
        <v>Forage Plants--Legume Forages--Lablab</v>
      </c>
      <c r="L248" t="str">
        <f ca="1"/>
        <v>Lablab</v>
      </c>
    </row>
    <row r="249" spans="7:12" x14ac:dyDescent="0.35">
      <c r="G249" t="str">
        <f ca="1"/>
        <v>Crop Byproduct--Roots and Tuber ByProducts--Cassava--Cassava Root</v>
      </c>
      <c r="H249" t="str">
        <f ca="1"/>
        <v>Cassava Root</v>
      </c>
      <c r="K249" t="str">
        <f ca="1"/>
        <v>Forage Plants--Legume Forages--Legume Mixtures Weeds</v>
      </c>
      <c r="L249" t="str">
        <f ca="1"/>
        <v>Legume Mixtures Weeds</v>
      </c>
    </row>
    <row r="250" spans="7:12" x14ac:dyDescent="0.35">
      <c r="G250" t="str">
        <f ca="1"/>
        <v>Crop Byproduct--Roots and Tuber ByProducts--Cassava--Yuca Root</v>
      </c>
      <c r="H250" t="str">
        <f ca="1"/>
        <v>Yuca Root</v>
      </c>
      <c r="K250" t="str">
        <f ca="1"/>
        <v>Forage Plants--Legume Forages--Lotus corniculatus</v>
      </c>
      <c r="L250" t="str">
        <f ca="1"/>
        <v>Lotus corniculatus</v>
      </c>
    </row>
    <row r="251" spans="7:12" x14ac:dyDescent="0.35">
      <c r="G251" t="str">
        <f ca="1"/>
        <v>Crop Byproduct--Roots and Tuber ByProducts--Cassava--Tapioca Root</v>
      </c>
      <c r="H251" t="str">
        <f ca="1"/>
        <v>Tapioca Root</v>
      </c>
      <c r="K251" t="str">
        <f ca="1"/>
        <v>Forage Plants--Legume Forages--Birdsfoot Trefoil</v>
      </c>
      <c r="L251" t="str">
        <f ca="1"/>
        <v>Birdsfoot Trefoil</v>
      </c>
    </row>
    <row r="252" spans="7:12" x14ac:dyDescent="0.35">
      <c r="G252" t="str">
        <f ca="1"/>
        <v>Crop Byproduct--Roots and Tuber ByProducts--Cassava--Manioc Root</v>
      </c>
      <c r="H252" t="str">
        <f ca="1"/>
        <v>Manioc Root</v>
      </c>
      <c r="K252" t="str">
        <f ca="1"/>
        <v>Forage Plants--Legume Forages--Lupinus angustifolius</v>
      </c>
      <c r="L252" t="str">
        <f ca="1"/>
        <v>Lupinus angustifolius</v>
      </c>
    </row>
    <row r="253" spans="7:12" x14ac:dyDescent="0.35">
      <c r="G253" t="str">
        <f ca="1"/>
        <v>Crop Byproduct--Roots and Tuber ByProducts--Cassava--Cassava Shaft</v>
      </c>
      <c r="H253" t="str">
        <f ca="1"/>
        <v>Cassava Shaft</v>
      </c>
      <c r="K253" t="str">
        <f ca="1"/>
        <v>Forage Plants--Legume Forages--Macroptilium atropurpureum</v>
      </c>
      <c r="L253" t="str">
        <f ca="1"/>
        <v>Macroptilium atropurpureum</v>
      </c>
    </row>
    <row r="254" spans="7:12" x14ac:dyDescent="0.35">
      <c r="G254" t="str">
        <f ca="1"/>
        <v>Crop Byproduct--Roots and Tuber ByProducts--Cassava--Yuca Shaft</v>
      </c>
      <c r="H254" t="str">
        <f ca="1"/>
        <v>Yuca Shaft</v>
      </c>
      <c r="K254" t="str">
        <f ca="1"/>
        <v>Forage Plants--Legume Forages--Siratro</v>
      </c>
      <c r="L254" t="str">
        <f ca="1"/>
        <v>Siratro</v>
      </c>
    </row>
    <row r="255" spans="7:12" x14ac:dyDescent="0.35">
      <c r="G255" t="str">
        <f ca="1"/>
        <v>Crop Byproduct--Roots and Tuber ByProducts--Cassava--Tapioca Shaft</v>
      </c>
      <c r="H255" t="str">
        <f ca="1"/>
        <v>Tapioca Shaft</v>
      </c>
      <c r="K255" t="str">
        <f ca="1"/>
        <v>Forage Plants--Legume Forages--Macrotyloma axillare</v>
      </c>
      <c r="L255" t="str">
        <f ca="1"/>
        <v>Macrotyloma axillare</v>
      </c>
    </row>
    <row r="256" spans="7:12" x14ac:dyDescent="0.35">
      <c r="G256" t="str">
        <f ca="1"/>
        <v>Crop Byproduct--Roots and Tuber ByProducts--Cassava--Manioc Shaft</v>
      </c>
      <c r="H256" t="str">
        <f ca="1"/>
        <v>Manioc Shaft</v>
      </c>
      <c r="K256" t="str">
        <f ca="1"/>
        <v>Forage Plants--Legume Forages--Medicago--Medicago Pods</v>
      </c>
      <c r="L256" t="str">
        <f ca="1"/>
        <v>Medicago Pods</v>
      </c>
    </row>
    <row r="257" spans="7:12" x14ac:dyDescent="0.35">
      <c r="G257" t="str">
        <f ca="1"/>
        <v>Crop Byproduct--Roots and Tuber ByProducts--Cassava--Cassava Waste</v>
      </c>
      <c r="H257" t="str">
        <f ca="1"/>
        <v>Cassava Waste</v>
      </c>
      <c r="K257" t="str">
        <f ca="1"/>
        <v>Forage Plants--Legume Forages--Medicago arborea</v>
      </c>
      <c r="L257" t="str">
        <f ca="1"/>
        <v>Medicago arborea</v>
      </c>
    </row>
    <row r="258" spans="7:12" x14ac:dyDescent="0.35">
      <c r="G258" t="str">
        <f ca="1"/>
        <v>Crop Byproduct--Roots and Tuber ByProducts--Cassava--Manihot esculenta Waste</v>
      </c>
      <c r="H258" t="str">
        <f ca="1"/>
        <v>Manihot esculenta Waste</v>
      </c>
      <c r="K258" t="str">
        <f ca="1"/>
        <v>Forage Plants--Legume Forages--Mucuna pruriens</v>
      </c>
      <c r="L258" t="str">
        <f ca="1"/>
        <v>Mucuna pruriens</v>
      </c>
    </row>
    <row r="259" spans="7:12" x14ac:dyDescent="0.35">
      <c r="G259" t="str">
        <f ca="1"/>
        <v>Crop Byproduct--Roots and Tuber ByProducts--Potato--Potato Hash</v>
      </c>
      <c r="H259" t="str">
        <f ca="1"/>
        <v>Potato Hash</v>
      </c>
      <c r="K259" t="str">
        <f ca="1"/>
        <v>Forage Plants--Legume Forages--Psophocarpus scandens--Psophocarpus scandens Leaves</v>
      </c>
      <c r="L259" t="str">
        <f ca="1"/>
        <v>Psophocarpus scandens Leaves</v>
      </c>
    </row>
    <row r="260" spans="7:12" x14ac:dyDescent="0.35">
      <c r="G260" t="str">
        <f ca="1"/>
        <v>Crop Byproduct--Roots and Tuber ByProducts--Potato--Solanum tuberosum</v>
      </c>
      <c r="H260" t="str">
        <f ca="1"/>
        <v>Solanum tuberosum</v>
      </c>
      <c r="K260" t="str">
        <f ca="1"/>
        <v>Forage Plants--Legume Forages--Pueraria phaseoloides--Pueraria phaseoloides Leaves</v>
      </c>
      <c r="L260" t="str">
        <f ca="1"/>
        <v>Pueraria phaseoloides Leaves</v>
      </c>
    </row>
    <row r="261" spans="7:12" x14ac:dyDescent="0.35">
      <c r="G261" t="str">
        <f ca="1"/>
        <v>Crop Byproduct--Roots and Tuber ByProducts--Potato--Potato Processing Waste</v>
      </c>
      <c r="H261" t="str">
        <f ca="1"/>
        <v>Potato Processing Waste</v>
      </c>
      <c r="K261" t="str">
        <f ca="1"/>
        <v>Forage Plants--Legume Forages--Spermacoce stachydea</v>
      </c>
      <c r="L261" t="str">
        <f ca="1"/>
        <v>Spermacoce stachydea</v>
      </c>
    </row>
    <row r="262" spans="7:12" x14ac:dyDescent="0.35">
      <c r="G262" t="str">
        <f ca="1"/>
        <v>Crop Byproduct--Roots and Tuber ByProducts--Potato--Solanum tuberosum Processing Waste</v>
      </c>
      <c r="H262" t="str">
        <f ca="1"/>
        <v>Solanum tuberosum Processing Waste</v>
      </c>
      <c r="K262" t="str">
        <f ca="1"/>
        <v>Forage Plants--Legume Forages--Stylosanthes guianensis--Stylosanthes guianensis Leaves</v>
      </c>
      <c r="L262" t="str">
        <f ca="1"/>
        <v>Stylosanthes guianensis Leaves</v>
      </c>
    </row>
    <row r="263" spans="7:12" x14ac:dyDescent="0.35">
      <c r="G263" t="str">
        <f ca="1"/>
        <v>Crop Byproduct--Roots and Tuber ByProducts--Sweet Potato--Sweet Potato Vine</v>
      </c>
      <c r="H263" t="str">
        <f ca="1"/>
        <v>Sweet Potato Vine</v>
      </c>
      <c r="K263" t="str">
        <f ca="1"/>
        <v>Forage Plants--Legume Forages--Stylosanthes guianensis</v>
      </c>
      <c r="L263" t="str">
        <f ca="1"/>
        <v>Stylosanthes guianensis</v>
      </c>
    </row>
    <row r="264" spans="7:12" x14ac:dyDescent="0.35">
      <c r="G264" t="str">
        <f ca="1"/>
        <v>Crop Byproduct--Roots and Tuber ByProducts--Sweet Potato--Ipomoea batatas Vine</v>
      </c>
      <c r="H264" t="str">
        <f ca="1"/>
        <v>Ipomoea batatas Vine</v>
      </c>
      <c r="K264" t="str">
        <f ca="1"/>
        <v>Forage Plants--Legume Forages--Stylosanthes hamata</v>
      </c>
      <c r="L264" t="str">
        <f ca="1"/>
        <v>Stylosanthes hamata</v>
      </c>
    </row>
    <row r="265" spans="7:12" x14ac:dyDescent="0.35">
      <c r="G265" t="str">
        <f ca="1"/>
        <v>Crop Byproduct--Roots and Tuber ByProducts--Taro--Taro Leaves</v>
      </c>
      <c r="H265" t="str">
        <f ca="1"/>
        <v>Taro Leaves</v>
      </c>
      <c r="K265" t="str">
        <f ca="1"/>
        <v>Forage Plants--Legume Forages--Stylosanthes scabra</v>
      </c>
      <c r="L265" t="str">
        <f ca="1"/>
        <v>Stylosanthes scabra</v>
      </c>
    </row>
    <row r="266" spans="7:12" x14ac:dyDescent="0.35">
      <c r="G266" t="str">
        <f ca="1"/>
        <v>Crop Byproduct--Roots and Tuber ByProducts--Taro--Colocasia esculenta Leaves</v>
      </c>
      <c r="H266" t="str">
        <f ca="1"/>
        <v>Colocasia esculenta Leaves</v>
      </c>
      <c r="K266" t="str">
        <f ca="1"/>
        <v>Forage Plants--Legume Forages--Tephrosia bracteolata</v>
      </c>
      <c r="L266" t="str">
        <f ca="1"/>
        <v>Tephrosia bracteolata</v>
      </c>
    </row>
    <row r="267" spans="7:12" x14ac:dyDescent="0.35">
      <c r="G267" t="str">
        <f ca="1"/>
        <v>Crop Byproduct--Roots and Tuber ByProducts--Yam--Yam Peels</v>
      </c>
      <c r="H267" t="str">
        <f ca="1"/>
        <v>Yam Peels</v>
      </c>
      <c r="K267" t="str">
        <f ca="1"/>
        <v>Forage Plants--Legume Forages--Trifolium alexandrinum--Trifolium alexandrinum Straw</v>
      </c>
      <c r="L267" t="str">
        <f ca="1"/>
        <v>Trifolium alexandrinum Straw</v>
      </c>
    </row>
    <row r="268" spans="7:12" x14ac:dyDescent="0.35">
      <c r="G268" t="str">
        <f ca="1"/>
        <v>Crop Byproduct--Roots and Tuber ByProducts--Yam--Nanarepenta Peels</v>
      </c>
      <c r="H268" t="str">
        <f ca="1"/>
        <v>Nanarepenta Peels</v>
      </c>
      <c r="K268" t="str">
        <f ca="1"/>
        <v>Forage Plants--Legume Forages--Trifolium alexandrinum--Berseem Straw</v>
      </c>
      <c r="L268" t="str">
        <f ca="1"/>
        <v>Berseem Straw</v>
      </c>
    </row>
    <row r="269" spans="7:12" x14ac:dyDescent="0.35">
      <c r="G269" t="str">
        <f ca="1"/>
        <v>Crop Byproduct--Roots and Tuber ByProducts--Yam--Epipetrum Peels</v>
      </c>
      <c r="H269" t="str">
        <f ca="1"/>
        <v>Epipetrum Peels</v>
      </c>
      <c r="K269" t="str">
        <f ca="1"/>
        <v>Forage Plants--Legume Forages--Trifolium alexandrinum</v>
      </c>
      <c r="L269" t="str">
        <f ca="1"/>
        <v>Trifolium alexandrinum</v>
      </c>
    </row>
    <row r="270" spans="7:12" x14ac:dyDescent="0.35">
      <c r="G270" t="str">
        <f ca="1"/>
        <v>Crop Byproduct--Roots and Tuber ByProducts--Yam--Borderea Peels</v>
      </c>
      <c r="H270" t="str">
        <f ca="1"/>
        <v>Borderea Peels</v>
      </c>
      <c r="K270" t="str">
        <f ca="1"/>
        <v>Forage Plants--Legume Forages--Berseem Clover</v>
      </c>
      <c r="L270" t="str">
        <f ca="1"/>
        <v>Berseem Clover</v>
      </c>
    </row>
    <row r="271" spans="7:12" x14ac:dyDescent="0.35">
      <c r="G271" t="str">
        <f ca="1"/>
        <v>Crop Byproduct--Roots and Tuber ByProducts--Yam--Tamus Peels</v>
      </c>
      <c r="H271" t="str">
        <f ca="1"/>
        <v>Tamus Peels</v>
      </c>
      <c r="K271" t="str">
        <f ca="1"/>
        <v>Forage Plants--Legume Forages--Egyptian Berseem Clover</v>
      </c>
      <c r="L271" t="str">
        <f ca="1"/>
        <v>Egyptian Berseem Clover</v>
      </c>
    </row>
    <row r="272" spans="7:12" x14ac:dyDescent="0.35">
      <c r="G272" t="str">
        <f ca="1"/>
        <v>Crop Byproduct--Roots and Tuber ByProducts--Yam--Dioscorea Peels</v>
      </c>
      <c r="H272" t="str">
        <f ca="1"/>
        <v>Dioscorea Peels</v>
      </c>
      <c r="K272" t="str">
        <f ca="1"/>
        <v>Forage Plants--Legume Forages--Trifolium repens</v>
      </c>
      <c r="L272" t="str">
        <f ca="1"/>
        <v>Trifolium repens</v>
      </c>
    </row>
    <row r="273" spans="7:12" x14ac:dyDescent="0.35">
      <c r="G273" t="str">
        <f ca="1"/>
        <v>Crop Byproduct--Sugar Processing ByProducts--Sugar Beet--Sugar Beet Molasses</v>
      </c>
      <c r="H273" t="str">
        <f ca="1"/>
        <v>Sugar Beet Molasses</v>
      </c>
      <c r="K273" t="str">
        <f ca="1"/>
        <v>Forage Plants--Legume Forages--Vicia</v>
      </c>
      <c r="L273" t="str">
        <f ca="1"/>
        <v>Vicia</v>
      </c>
    </row>
    <row r="274" spans="7:12" x14ac:dyDescent="0.35">
      <c r="G274" t="str">
        <f ca="1"/>
        <v>Crop Byproduct--Sugar Processing ByProducts--Sugar Beet--Beta vulgaris subsp. vulgaris Molasses</v>
      </c>
      <c r="H274" t="str">
        <f ca="1"/>
        <v>Beta vulgaris subsp. vulgaris Molasses</v>
      </c>
      <c r="K274" t="str">
        <f ca="1"/>
        <v>Forage Plants--Legume Forages--Vetch spp.</v>
      </c>
      <c r="L274" t="str">
        <f ca="1"/>
        <v>Vetch spp.</v>
      </c>
    </row>
    <row r="275" spans="7:12" x14ac:dyDescent="0.35">
      <c r="G275" t="str">
        <f ca="1"/>
        <v>Crop Byproduct--Sugar Processing ByProducts--Sugar Beet--Sugar Beet Pulp</v>
      </c>
      <c r="H275" t="str">
        <f ca="1"/>
        <v>Sugar Beet Pulp</v>
      </c>
      <c r="K275" t="str">
        <f ca="1"/>
        <v>Forage Plants--Legume Forages--Vicia dasycarpa</v>
      </c>
      <c r="L275" t="str">
        <f ca="1"/>
        <v>Vicia dasycarpa</v>
      </c>
    </row>
    <row r="276" spans="7:12" x14ac:dyDescent="0.35">
      <c r="G276" t="str">
        <f ca="1"/>
        <v>Crop Byproduct--Sugar Processing ByProducts--Sugar Beet--Beta vulgaris subsp. vulgaris Pulp</v>
      </c>
      <c r="H276" t="str">
        <f ca="1"/>
        <v>Beta vulgaris subsp. vulgaris Pulp</v>
      </c>
      <c r="K276" t="str">
        <f ca="1"/>
        <v>Forage Plants--Oil Plant ByProducts--Noug--Noug Cake</v>
      </c>
      <c r="L276" t="str">
        <f ca="1"/>
        <v>Noug Cake</v>
      </c>
    </row>
    <row r="277" spans="7:12" x14ac:dyDescent="0.35">
      <c r="G277" t="str">
        <f ca="1"/>
        <v>Crop Byproduct--Sugar Processing ByProducts--Sugarcane--Sugarcane Molasses</v>
      </c>
      <c r="H277" t="str">
        <f ca="1"/>
        <v>Sugarcane Molasses</v>
      </c>
      <c r="K277" t="str">
        <f ca="1"/>
        <v>Forage Plants--Oil Plant ByProducts--Noug--Guizotia abyssinica Cake</v>
      </c>
      <c r="L277" t="str">
        <f ca="1"/>
        <v>Guizotia abyssinica Cake</v>
      </c>
    </row>
    <row r="278" spans="7:12" x14ac:dyDescent="0.35">
      <c r="G278" t="str">
        <f ca="1"/>
        <v>Crop Byproduct--Sugar Processing ByProducts--Sugarcane--Noble Cane Molasses</v>
      </c>
      <c r="H278" t="str">
        <f ca="1"/>
        <v>Noble Cane Molasses</v>
      </c>
      <c r="K278" t="str">
        <f ca="1"/>
        <v>Forage Plants--Oil Plant ByProducts--Olive--Olive Cake</v>
      </c>
      <c r="L278" t="str">
        <f ca="1"/>
        <v>Olive Cake</v>
      </c>
    </row>
    <row r="279" spans="7:12" x14ac:dyDescent="0.35">
      <c r="G279" t="str">
        <f ca="1"/>
        <v>Crop Byproduct--Sugar Processing ByProducts--Sugarcane--Sugarcane Molasses Powder</v>
      </c>
      <c r="H279" t="str">
        <f ca="1"/>
        <v>Sugarcane Molasses Powder</v>
      </c>
      <c r="K279" t="str">
        <f ca="1"/>
        <v>Forage Plants--Oil Plant ByProducts--Olive--Olea sativa Cake</v>
      </c>
      <c r="L279" t="str">
        <f ca="1"/>
        <v>Olea sativa Cake</v>
      </c>
    </row>
    <row r="280" spans="7:12" x14ac:dyDescent="0.35">
      <c r="G280" t="str">
        <f ca="1"/>
        <v>Crop Byproduct--Sugar Processing ByProducts--Sugarcane--Sugarcane Molasses Ground</v>
      </c>
      <c r="H280" t="str">
        <f ca="1"/>
        <v>Sugarcane Molasses Ground</v>
      </c>
      <c r="K280" t="str">
        <f ca="1"/>
        <v>Forage Plants--Oil Plant ByProducts--Olive--Olea europaea Cake</v>
      </c>
      <c r="L280" t="str">
        <f ca="1"/>
        <v>Olea europaea Cake</v>
      </c>
    </row>
    <row r="281" spans="7:12" x14ac:dyDescent="0.35">
      <c r="G281" t="str">
        <f ca="1"/>
        <v>Crop Byproduct--Sugar Processing ByProducts--Sugarcane--Sugarcane Molasses Block</v>
      </c>
      <c r="H281" t="str">
        <f ca="1"/>
        <v>Sugarcane Molasses Block</v>
      </c>
      <c r="K281" t="str">
        <f ca="1"/>
        <v>Forage Plants--Other Forage Plants--Asteriscus maritimus</v>
      </c>
      <c r="L281" t="str">
        <f ca="1"/>
        <v>Asteriscus maritimus</v>
      </c>
    </row>
    <row r="282" spans="7:12" x14ac:dyDescent="0.35">
      <c r="G282" t="str">
        <f ca="1"/>
        <v>Crop Byproduct--Sugar Processing ByProducts--Sugarcane--Sugarcane Molasses Meal</v>
      </c>
      <c r="H282" t="str">
        <f ca="1"/>
        <v>Sugarcane Molasses Meal</v>
      </c>
      <c r="K282" t="str">
        <f ca="1"/>
        <v>Forage Plants--Other Forage Plants--Pallenis maritima</v>
      </c>
      <c r="L282" t="str">
        <f ca="1"/>
        <v>Pallenis maritima</v>
      </c>
    </row>
    <row r="283" spans="7:12" x14ac:dyDescent="0.35">
      <c r="G283" t="str">
        <f ca="1"/>
        <v>Crop Byproduct--Sugar Processing ByProducts--Sugarcane--Noble Cane Molasses Meal</v>
      </c>
      <c r="H283" t="str">
        <f ca="1"/>
        <v>Noble Cane Molasses Meal</v>
      </c>
      <c r="K283" t="str">
        <f ca="1"/>
        <v>Forage Plants--Other Forage Plants--Atractylis cancellata</v>
      </c>
      <c r="L283" t="str">
        <f ca="1"/>
        <v>Atractylis cancellata</v>
      </c>
    </row>
    <row r="284" spans="7:12" x14ac:dyDescent="0.35">
      <c r="G284" t="str">
        <f ca="1"/>
        <v>Crop Byproduct--Sugar Processing ByProducts--Sugarcane--Saccharum officinarum Molasses</v>
      </c>
      <c r="H284" t="str">
        <f ca="1"/>
        <v>Saccharum officinarum Molasses</v>
      </c>
      <c r="K284" t="str">
        <f ca="1"/>
        <v>Forage Plants--Other Forage Plants--Atriplex halimus</v>
      </c>
      <c r="L284" t="str">
        <f ca="1"/>
        <v>Atriplex halimus</v>
      </c>
    </row>
    <row r="285" spans="7:12" x14ac:dyDescent="0.35">
      <c r="G285" t="str">
        <f ca="1"/>
        <v>Crop Byproduct--Sugar Processing ByProducts--Unspecified Molasses</v>
      </c>
      <c r="H285" t="str">
        <f ca="1"/>
        <v>Unspecified Molasses</v>
      </c>
      <c r="K285" t="str">
        <f ca="1"/>
        <v>Forage Plants--Other Forage Plants--Catha edulis--Catha edulis Residue</v>
      </c>
      <c r="L285" t="str">
        <f ca="1"/>
        <v>Catha edulis Residue</v>
      </c>
    </row>
    <row r="286" spans="7:12" x14ac:dyDescent="0.35">
      <c r="G286" t="str">
        <f ca="1"/>
        <v>Crop Byproduct--Sugar Processing ByProducts--Molasses</v>
      </c>
      <c r="H286" t="str">
        <f ca="1"/>
        <v>Molasses</v>
      </c>
      <c r="K286" t="str">
        <f ca="1"/>
        <v>Forage Plants--Other Forage Plants--Chromolaena odorata--Chromolaena odorata Leaves</v>
      </c>
      <c r="L286" t="str">
        <f ca="1"/>
        <v>Chromolaena odorata Leaves</v>
      </c>
    </row>
    <row r="287" spans="7:12" x14ac:dyDescent="0.35">
      <c r="G287" t="str">
        <f ca="1"/>
        <v>Crop Byproduct--Unspecified Crop Residue</v>
      </c>
      <c r="H287" t="str">
        <f ca="1"/>
        <v>Unspecified Crop Residue</v>
      </c>
      <c r="K287" t="str">
        <f ca="1"/>
        <v>Forage Plants--Other Forage Plants--Crossopterix febrifuga</v>
      </c>
      <c r="L287" t="str">
        <f ca="1"/>
        <v>Crossopterix febrifuga</v>
      </c>
    </row>
    <row r="288" spans="7:12" x14ac:dyDescent="0.35">
      <c r="G288" t="str">
        <f ca="1"/>
        <v>Crop Byproduct--Unspecified Residue</v>
      </c>
      <c r="H288" t="str">
        <f ca="1"/>
        <v>Unspecified Residue</v>
      </c>
      <c r="K288" t="str">
        <f ca="1"/>
        <v>Forage Plants--Other Forage Plants--Cyperus elegantulus</v>
      </c>
      <c r="L288" t="str">
        <f ca="1"/>
        <v>Cyperus elegantulus</v>
      </c>
    </row>
    <row r="289" spans="7:12" x14ac:dyDescent="0.35">
      <c r="G289" t="str">
        <f ca="1"/>
        <v>Crop Byproduct--Vegetable ByProducts--Cabbage--Cabbage Discards</v>
      </c>
      <c r="H289" t="str">
        <f ca="1"/>
        <v>Cabbage Discards</v>
      </c>
      <c r="K289" t="str">
        <f ca="1"/>
        <v>Forage Plants--Other Forage Plants--Cyperus rotundus</v>
      </c>
      <c r="L289" t="str">
        <f ca="1"/>
        <v>Cyperus rotundus</v>
      </c>
    </row>
    <row r="290" spans="7:12" x14ac:dyDescent="0.35">
      <c r="G290" t="str">
        <f ca="1"/>
        <v>Crop Byproduct--Vegetable ByProducts--Cabbage--Brassica oleracea Discards</v>
      </c>
      <c r="H290" t="str">
        <f ca="1"/>
        <v>Brassica oleracea Discards</v>
      </c>
      <c r="K290" t="str">
        <f ca="1"/>
        <v>Forage Plants--Other Forage Plants--Eucalyptus alba</v>
      </c>
      <c r="L290" t="str">
        <f ca="1"/>
        <v>Eucalyptus alba</v>
      </c>
    </row>
    <row r="291" spans="7:12" x14ac:dyDescent="0.35">
      <c r="G291" t="str">
        <f ca="1"/>
        <v>Crop Byproduct--Vegetable ByProducts--Tomato--Tomato Waste</v>
      </c>
      <c r="H291" t="str">
        <f ca="1"/>
        <v>Tomato Waste</v>
      </c>
      <c r="K291" t="str">
        <f ca="1"/>
        <v>Forage Plants--Other Forage Plants--Euphorbia heterophylla</v>
      </c>
      <c r="L291" t="str">
        <f ca="1"/>
        <v>Euphorbia heterophylla</v>
      </c>
    </row>
    <row r="292" spans="7:12" x14ac:dyDescent="0.35">
      <c r="G292" t="str">
        <f ca="1"/>
        <v>Crop Byproduct--Vegetable ByProducts--Tomato--Tomato Skin Seed</v>
      </c>
      <c r="H292" t="str">
        <f ca="1"/>
        <v>Tomato Skin Seed</v>
      </c>
      <c r="K292" t="str">
        <f ca="1"/>
        <v>Forage Plants--Other Forage Plants--Fabaceae spp.</v>
      </c>
      <c r="L292" t="str">
        <f ca="1"/>
        <v>Fabaceae spp.</v>
      </c>
    </row>
    <row r="293" spans="7:12" x14ac:dyDescent="0.35">
      <c r="G293" t="str">
        <f ca="1"/>
        <v>Crop Byproduct--Vegetable ByProducts--Tomato--Solanum lycopersicum Skin</v>
      </c>
      <c r="H293" t="str">
        <f ca="1"/>
        <v>Solanum lycopersicum Skin</v>
      </c>
      <c r="K293" t="str">
        <f ca="1"/>
        <v>Forage Plants--Other Forage Plants--Forb</v>
      </c>
      <c r="L293" t="str">
        <f ca="1"/>
        <v>Forb</v>
      </c>
    </row>
    <row r="294" spans="7:12" x14ac:dyDescent="0.35">
      <c r="G294" t="str">
        <f ca="1"/>
        <v>Crop Byproduct--Vegetable ByProducts--Tomato--Seed</v>
      </c>
      <c r="H294" t="str">
        <f ca="1"/>
        <v>Seed</v>
      </c>
      <c r="K294" t="str">
        <f ca="1"/>
        <v>Forage Plants--Other Forage Plants--Ipomea batatas--Ipomea batatas Vine</v>
      </c>
      <c r="L294" t="str">
        <f ca="1"/>
        <v>Ipomea batatas Vine</v>
      </c>
    </row>
    <row r="295" spans="7:12" x14ac:dyDescent="0.35">
      <c r="K295" t="str">
        <f ca="1"/>
        <v>Forage Plants--Other Forage Plants--Talinium triangulare--Talinium triangulare Leaves</v>
      </c>
      <c r="L295" t="str">
        <f ca="1"/>
        <v>Talinium triangulare Leaves</v>
      </c>
    </row>
    <row r="296" spans="7:12" x14ac:dyDescent="0.35">
      <c r="K296" t="str">
        <f ca="1"/>
        <v>Forage Plants--Other Forage Plants--Tribulus terrestris</v>
      </c>
      <c r="L296" t="str">
        <f ca="1"/>
        <v>Tribulus terrestris</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A56C0-32CF-4EB0-B1C7-B3B3E8AEFE39}">
  <sheetPr codeName="Sheet56"/>
  <dimension ref="A1:Q1190"/>
  <sheetViews>
    <sheetView topLeftCell="L1" workbookViewId="0">
      <selection activeCell="N11" sqref="N11"/>
    </sheetView>
  </sheetViews>
  <sheetFormatPr defaultRowHeight="14.5" x14ac:dyDescent="0.35"/>
  <cols>
    <col min="1" max="1" width="12.08984375" bestFit="1" customWidth="1"/>
    <col min="2" max="2" width="33.81640625" bestFit="1" customWidth="1"/>
    <col min="3" max="3" width="80.7265625" bestFit="1" customWidth="1"/>
    <col min="4" max="4" width="33.90625" bestFit="1" customWidth="1"/>
    <col min="5" max="8" width="80.7265625" bestFit="1" customWidth="1"/>
    <col min="9" max="9" width="10.1796875" bestFit="1" customWidth="1"/>
    <col min="10" max="10" width="67.1796875" bestFit="1" customWidth="1"/>
    <col min="11" max="12" width="80.7265625" bestFit="1" customWidth="1"/>
    <col min="13" max="13" width="12.08984375" bestFit="1" customWidth="1"/>
    <col min="14" max="14" width="80.7265625" bestFit="1" customWidth="1"/>
    <col min="15" max="15" width="18.26953125" bestFit="1" customWidth="1"/>
    <col min="16" max="16" width="31.1796875" bestFit="1" customWidth="1"/>
    <col min="17" max="17" width="68.26953125" bestFit="1" customWidth="1"/>
  </cols>
  <sheetData>
    <row r="1" spans="1:17" x14ac:dyDescent="0.35">
      <c r="A1" t="s">
        <v>3746</v>
      </c>
      <c r="B1" t="s">
        <v>16824</v>
      </c>
      <c r="C1" t="s">
        <v>16825</v>
      </c>
      <c r="D1" t="s">
        <v>16826</v>
      </c>
      <c r="E1" t="s">
        <v>16827</v>
      </c>
      <c r="F1" t="s">
        <v>16828</v>
      </c>
      <c r="G1" t="s">
        <v>16829</v>
      </c>
      <c r="H1" t="s">
        <v>16830</v>
      </c>
      <c r="I1" t="s">
        <v>16831</v>
      </c>
      <c r="J1" t="s">
        <v>16832</v>
      </c>
      <c r="K1" t="s">
        <v>16833</v>
      </c>
      <c r="L1" t="s">
        <v>16834</v>
      </c>
      <c r="M1" t="s">
        <v>16835</v>
      </c>
      <c r="N1" t="s">
        <v>16836</v>
      </c>
      <c r="O1" t="s">
        <v>16837</v>
      </c>
      <c r="P1" t="s">
        <v>16838</v>
      </c>
      <c r="Q1" t="s">
        <v>16839</v>
      </c>
    </row>
    <row r="2" spans="1:17" x14ac:dyDescent="0.35">
      <c r="A2" t="s">
        <v>15112</v>
      </c>
      <c r="B2" t="s">
        <v>12019</v>
      </c>
      <c r="C2" t="s">
        <v>85</v>
      </c>
      <c r="D2" t="s">
        <v>85</v>
      </c>
      <c r="E2" t="s">
        <v>85</v>
      </c>
      <c r="F2" t="s">
        <v>16840</v>
      </c>
      <c r="G2" t="s">
        <v>16841</v>
      </c>
      <c r="H2" t="s">
        <v>16842</v>
      </c>
      <c r="I2">
        <v>1</v>
      </c>
      <c r="J2" t="s">
        <v>2807</v>
      </c>
      <c r="K2" t="s">
        <v>16843</v>
      </c>
      <c r="L2" t="s">
        <v>16843</v>
      </c>
      <c r="M2" t="s">
        <v>15112</v>
      </c>
      <c r="N2" t="s">
        <v>16842</v>
      </c>
      <c r="O2" t="s">
        <v>2807</v>
      </c>
      <c r="P2" t="s">
        <v>12019</v>
      </c>
      <c r="Q2" t="s">
        <v>85</v>
      </c>
    </row>
    <row r="3" spans="1:17" x14ac:dyDescent="0.35">
      <c r="A3" t="s">
        <v>15530</v>
      </c>
      <c r="B3" t="s">
        <v>15531</v>
      </c>
      <c r="C3" t="s">
        <v>85</v>
      </c>
      <c r="D3" t="s">
        <v>85</v>
      </c>
      <c r="E3" t="s">
        <v>85</v>
      </c>
      <c r="F3" t="s">
        <v>16844</v>
      </c>
      <c r="G3" t="s">
        <v>16845</v>
      </c>
      <c r="H3" t="s">
        <v>16846</v>
      </c>
      <c r="I3">
        <v>3</v>
      </c>
      <c r="J3" t="s">
        <v>16847</v>
      </c>
      <c r="K3" t="s">
        <v>16848</v>
      </c>
      <c r="L3" t="s">
        <v>16848</v>
      </c>
      <c r="M3" t="s">
        <v>15530</v>
      </c>
      <c r="N3" t="s">
        <v>16846</v>
      </c>
      <c r="O3" t="s">
        <v>2807</v>
      </c>
      <c r="P3" t="s">
        <v>10597</v>
      </c>
      <c r="Q3" t="s">
        <v>16849</v>
      </c>
    </row>
    <row r="4" spans="1:17" x14ac:dyDescent="0.35">
      <c r="A4" t="s">
        <v>12050</v>
      </c>
      <c r="B4" t="s">
        <v>10604</v>
      </c>
      <c r="C4" t="s">
        <v>85</v>
      </c>
      <c r="D4" t="s">
        <v>85</v>
      </c>
      <c r="E4" t="s">
        <v>85</v>
      </c>
      <c r="F4" t="s">
        <v>16850</v>
      </c>
      <c r="G4" t="s">
        <v>16851</v>
      </c>
      <c r="H4" t="s">
        <v>16852</v>
      </c>
      <c r="I4">
        <v>1</v>
      </c>
      <c r="J4" t="s">
        <v>2807</v>
      </c>
      <c r="K4" t="s">
        <v>16853</v>
      </c>
      <c r="L4" t="s">
        <v>16853</v>
      </c>
      <c r="M4" t="s">
        <v>12050</v>
      </c>
      <c r="N4" t="s">
        <v>16852</v>
      </c>
      <c r="O4" t="s">
        <v>2807</v>
      </c>
      <c r="P4" t="s">
        <v>10604</v>
      </c>
      <c r="Q4" t="s">
        <v>85</v>
      </c>
    </row>
    <row r="5" spans="1:17" x14ac:dyDescent="0.35">
      <c r="A5" t="s">
        <v>15536</v>
      </c>
      <c r="B5" t="s">
        <v>15537</v>
      </c>
      <c r="C5" t="s">
        <v>85</v>
      </c>
      <c r="D5" t="s">
        <v>85</v>
      </c>
      <c r="E5" t="s">
        <v>85</v>
      </c>
      <c r="F5" t="s">
        <v>16854</v>
      </c>
      <c r="G5" t="s">
        <v>16855</v>
      </c>
      <c r="H5" t="s">
        <v>16855</v>
      </c>
      <c r="I5">
        <v>2</v>
      </c>
      <c r="J5" t="s">
        <v>16852</v>
      </c>
      <c r="K5" t="s">
        <v>16856</v>
      </c>
      <c r="L5" t="s">
        <v>16856</v>
      </c>
      <c r="M5" t="s">
        <v>15536</v>
      </c>
      <c r="N5" t="s">
        <v>16855</v>
      </c>
      <c r="O5" t="s">
        <v>2807</v>
      </c>
      <c r="P5" t="s">
        <v>10604</v>
      </c>
      <c r="Q5" t="s">
        <v>15537</v>
      </c>
    </row>
    <row r="6" spans="1:17" x14ac:dyDescent="0.35">
      <c r="A6" t="s">
        <v>15542</v>
      </c>
      <c r="B6" t="s">
        <v>15543</v>
      </c>
      <c r="C6" t="s">
        <v>85</v>
      </c>
      <c r="D6" t="s">
        <v>85</v>
      </c>
      <c r="E6" t="s">
        <v>85</v>
      </c>
      <c r="F6" t="s">
        <v>16857</v>
      </c>
      <c r="G6" t="s">
        <v>16858</v>
      </c>
      <c r="H6" t="s">
        <v>16859</v>
      </c>
      <c r="I6">
        <v>3</v>
      </c>
      <c r="J6" t="s">
        <v>16860</v>
      </c>
      <c r="K6" t="s">
        <v>16861</v>
      </c>
      <c r="L6" t="s">
        <v>16861</v>
      </c>
      <c r="M6" t="s">
        <v>15542</v>
      </c>
      <c r="N6" t="s">
        <v>16859</v>
      </c>
      <c r="O6" t="s">
        <v>2807</v>
      </c>
      <c r="P6" t="s">
        <v>10604</v>
      </c>
      <c r="Q6" t="s">
        <v>16862</v>
      </c>
    </row>
    <row r="7" spans="1:17" x14ac:dyDescent="0.35">
      <c r="A7" t="s">
        <v>15550</v>
      </c>
      <c r="B7" t="s">
        <v>15548</v>
      </c>
      <c r="C7" t="s">
        <v>85</v>
      </c>
      <c r="D7" t="s">
        <v>85</v>
      </c>
      <c r="E7" t="s">
        <v>85</v>
      </c>
      <c r="F7" t="s">
        <v>16863</v>
      </c>
      <c r="G7" t="s">
        <v>16864</v>
      </c>
      <c r="H7" t="s">
        <v>16864</v>
      </c>
      <c r="I7">
        <v>2</v>
      </c>
      <c r="J7" t="s">
        <v>16852</v>
      </c>
      <c r="K7" t="s">
        <v>16865</v>
      </c>
      <c r="L7" t="s">
        <v>16865</v>
      </c>
      <c r="M7" t="s">
        <v>15550</v>
      </c>
      <c r="N7" t="s">
        <v>16864</v>
      </c>
      <c r="O7" t="s">
        <v>2807</v>
      </c>
      <c r="P7" t="s">
        <v>10604</v>
      </c>
      <c r="Q7" t="s">
        <v>15548</v>
      </c>
    </row>
    <row r="8" spans="1:17" x14ac:dyDescent="0.35">
      <c r="A8" t="s">
        <v>12038</v>
      </c>
      <c r="B8" t="s">
        <v>12039</v>
      </c>
      <c r="C8" t="s">
        <v>85</v>
      </c>
      <c r="D8" t="s">
        <v>85</v>
      </c>
      <c r="E8" t="s">
        <v>85</v>
      </c>
      <c r="F8" t="s">
        <v>16866</v>
      </c>
      <c r="G8" t="s">
        <v>16867</v>
      </c>
      <c r="H8" t="s">
        <v>16867</v>
      </c>
      <c r="I8">
        <v>2</v>
      </c>
      <c r="J8" t="s">
        <v>16852</v>
      </c>
      <c r="K8" t="s">
        <v>16868</v>
      </c>
      <c r="L8" t="s">
        <v>16868</v>
      </c>
      <c r="M8" t="s">
        <v>12038</v>
      </c>
      <c r="N8" t="s">
        <v>16867</v>
      </c>
      <c r="O8" t="s">
        <v>2807</v>
      </c>
      <c r="P8" t="s">
        <v>10604</v>
      </c>
      <c r="Q8" t="s">
        <v>12039</v>
      </c>
    </row>
    <row r="9" spans="1:17" x14ac:dyDescent="0.35">
      <c r="A9" t="s">
        <v>12045</v>
      </c>
      <c r="B9" t="s">
        <v>12046</v>
      </c>
      <c r="C9" t="s">
        <v>20380</v>
      </c>
      <c r="D9" t="s">
        <v>16877</v>
      </c>
      <c r="E9" t="s">
        <v>20626</v>
      </c>
      <c r="F9" t="s">
        <v>16869</v>
      </c>
      <c r="G9" t="s">
        <v>16870</v>
      </c>
      <c r="H9" t="s">
        <v>16870</v>
      </c>
      <c r="I9">
        <v>2</v>
      </c>
      <c r="J9" t="s">
        <v>16852</v>
      </c>
      <c r="K9" t="s">
        <v>20627</v>
      </c>
      <c r="L9" t="s">
        <v>16871</v>
      </c>
      <c r="M9" t="s">
        <v>12045</v>
      </c>
      <c r="N9" t="s">
        <v>16870</v>
      </c>
      <c r="O9" t="s">
        <v>2807</v>
      </c>
      <c r="P9" t="s">
        <v>10604</v>
      </c>
      <c r="Q9" t="s">
        <v>12046</v>
      </c>
    </row>
    <row r="10" spans="1:17" x14ac:dyDescent="0.35">
      <c r="A10" t="s">
        <v>20041</v>
      </c>
      <c r="B10" t="s">
        <v>15570</v>
      </c>
      <c r="C10" t="s">
        <v>85</v>
      </c>
      <c r="D10" t="s">
        <v>85</v>
      </c>
      <c r="E10" t="s">
        <v>85</v>
      </c>
      <c r="F10" t="s">
        <v>20237</v>
      </c>
      <c r="G10" t="s">
        <v>20238</v>
      </c>
      <c r="H10" t="s">
        <v>20239</v>
      </c>
      <c r="I10">
        <v>3</v>
      </c>
      <c r="J10" t="s">
        <v>20240</v>
      </c>
      <c r="K10" t="s">
        <v>20241</v>
      </c>
      <c r="L10" t="s">
        <v>20628</v>
      </c>
      <c r="M10" t="s">
        <v>12045</v>
      </c>
      <c r="N10" t="s">
        <v>20629</v>
      </c>
      <c r="O10" t="s">
        <v>2807</v>
      </c>
      <c r="P10" t="s">
        <v>10604</v>
      </c>
      <c r="Q10" t="s">
        <v>20630</v>
      </c>
    </row>
    <row r="11" spans="1:17" x14ac:dyDescent="0.35">
      <c r="A11" t="s">
        <v>14698</v>
      </c>
      <c r="B11" t="s">
        <v>12049</v>
      </c>
      <c r="C11" t="s">
        <v>85</v>
      </c>
      <c r="D11" t="s">
        <v>12049</v>
      </c>
      <c r="E11" t="s">
        <v>12049</v>
      </c>
      <c r="F11" t="s">
        <v>16872</v>
      </c>
      <c r="G11" t="s">
        <v>16873</v>
      </c>
      <c r="H11" t="s">
        <v>16873</v>
      </c>
      <c r="I11">
        <v>2</v>
      </c>
      <c r="J11" t="s">
        <v>16852</v>
      </c>
      <c r="K11" t="s">
        <v>16874</v>
      </c>
      <c r="L11" t="s">
        <v>20631</v>
      </c>
      <c r="M11" t="s">
        <v>12045</v>
      </c>
      <c r="N11" t="s">
        <v>20632</v>
      </c>
      <c r="O11" t="s">
        <v>2807</v>
      </c>
      <c r="P11" t="s">
        <v>10604</v>
      </c>
      <c r="Q11" t="s">
        <v>20633</v>
      </c>
    </row>
    <row r="12" spans="1:17" x14ac:dyDescent="0.35">
      <c r="A12" t="s">
        <v>20044</v>
      </c>
      <c r="B12" t="s">
        <v>15576</v>
      </c>
      <c r="C12" t="s">
        <v>85</v>
      </c>
      <c r="D12" t="s">
        <v>85</v>
      </c>
      <c r="E12" t="s">
        <v>85</v>
      </c>
      <c r="F12" t="s">
        <v>20242</v>
      </c>
      <c r="G12" t="s">
        <v>20243</v>
      </c>
      <c r="H12" t="s">
        <v>20243</v>
      </c>
      <c r="I12">
        <v>2</v>
      </c>
      <c r="J12" t="s">
        <v>16852</v>
      </c>
      <c r="K12" t="s">
        <v>20244</v>
      </c>
      <c r="L12" t="s">
        <v>16875</v>
      </c>
      <c r="M12" t="s">
        <v>12045</v>
      </c>
      <c r="N12" t="s">
        <v>16876</v>
      </c>
      <c r="O12" t="s">
        <v>2807</v>
      </c>
      <c r="P12" t="s">
        <v>10604</v>
      </c>
      <c r="Q12" t="s">
        <v>16877</v>
      </c>
    </row>
    <row r="13" spans="1:17" x14ac:dyDescent="0.35">
      <c r="A13" t="s">
        <v>15582</v>
      </c>
      <c r="B13" t="s">
        <v>15583</v>
      </c>
      <c r="C13" t="s">
        <v>15585</v>
      </c>
      <c r="D13" t="s">
        <v>85</v>
      </c>
      <c r="E13" t="s">
        <v>15585</v>
      </c>
      <c r="F13" t="s">
        <v>20246</v>
      </c>
      <c r="G13" t="s">
        <v>20247</v>
      </c>
      <c r="H13" t="s">
        <v>20248</v>
      </c>
      <c r="I13">
        <v>3</v>
      </c>
      <c r="J13" t="s">
        <v>20245</v>
      </c>
      <c r="K13" t="s">
        <v>20249</v>
      </c>
      <c r="L13" t="s">
        <v>20241</v>
      </c>
      <c r="M13" t="s">
        <v>20041</v>
      </c>
      <c r="N13" t="s">
        <v>20239</v>
      </c>
      <c r="O13" t="s">
        <v>2807</v>
      </c>
      <c r="P13" t="s">
        <v>10604</v>
      </c>
      <c r="Q13" t="s">
        <v>20253</v>
      </c>
    </row>
    <row r="14" spans="1:17" x14ac:dyDescent="0.35">
      <c r="A14" t="s">
        <v>20047</v>
      </c>
      <c r="B14" t="s">
        <v>15586</v>
      </c>
      <c r="C14" t="s">
        <v>85</v>
      </c>
      <c r="D14" t="s">
        <v>85</v>
      </c>
      <c r="E14" t="s">
        <v>85</v>
      </c>
      <c r="F14" t="s">
        <v>20250</v>
      </c>
      <c r="G14" t="s">
        <v>20251</v>
      </c>
      <c r="H14" t="s">
        <v>20251</v>
      </c>
      <c r="I14">
        <v>2</v>
      </c>
      <c r="J14" t="s">
        <v>16852</v>
      </c>
      <c r="K14" t="s">
        <v>20252</v>
      </c>
      <c r="L14" t="s">
        <v>16892</v>
      </c>
      <c r="M14" t="s">
        <v>14698</v>
      </c>
      <c r="N14" t="s">
        <v>16873</v>
      </c>
      <c r="O14" t="s">
        <v>2807</v>
      </c>
      <c r="P14" t="s">
        <v>10604</v>
      </c>
      <c r="Q14" t="s">
        <v>12049</v>
      </c>
    </row>
    <row r="15" spans="1:17" x14ac:dyDescent="0.35">
      <c r="A15" t="s">
        <v>15283</v>
      </c>
      <c r="B15" t="s">
        <v>15590</v>
      </c>
      <c r="C15" t="s">
        <v>16878</v>
      </c>
      <c r="D15" t="s">
        <v>12053</v>
      </c>
      <c r="E15" t="s">
        <v>16879</v>
      </c>
      <c r="F15" t="s">
        <v>16880</v>
      </c>
      <c r="G15" t="s">
        <v>16881</v>
      </c>
      <c r="H15" t="s">
        <v>16881</v>
      </c>
      <c r="I15">
        <v>2</v>
      </c>
      <c r="J15" t="s">
        <v>16882</v>
      </c>
      <c r="K15" t="s">
        <v>16883</v>
      </c>
      <c r="L15" t="s">
        <v>20244</v>
      </c>
      <c r="M15" t="s">
        <v>20044</v>
      </c>
      <c r="N15" t="s">
        <v>20243</v>
      </c>
      <c r="O15" t="s">
        <v>2807</v>
      </c>
      <c r="P15" t="s">
        <v>10604</v>
      </c>
      <c r="Q15" t="s">
        <v>15576</v>
      </c>
    </row>
    <row r="16" spans="1:17" x14ac:dyDescent="0.35">
      <c r="A16" t="s">
        <v>12055</v>
      </c>
      <c r="B16" t="s">
        <v>12056</v>
      </c>
      <c r="C16" t="s">
        <v>85</v>
      </c>
      <c r="D16" t="s">
        <v>16884</v>
      </c>
      <c r="E16" t="s">
        <v>16884</v>
      </c>
      <c r="F16" t="s">
        <v>16885</v>
      </c>
      <c r="G16" t="s">
        <v>16886</v>
      </c>
      <c r="H16" t="s">
        <v>16886</v>
      </c>
      <c r="I16">
        <v>2</v>
      </c>
      <c r="J16" t="s">
        <v>16882</v>
      </c>
      <c r="K16" t="s">
        <v>16887</v>
      </c>
      <c r="L16" t="s">
        <v>20259</v>
      </c>
      <c r="M16" t="s">
        <v>15582</v>
      </c>
      <c r="N16" t="s">
        <v>20248</v>
      </c>
      <c r="O16" t="s">
        <v>2807</v>
      </c>
      <c r="P16" t="s">
        <v>10604</v>
      </c>
      <c r="Q16" t="s">
        <v>20260</v>
      </c>
    </row>
    <row r="17" spans="1:17" x14ac:dyDescent="0.35">
      <c r="A17" t="s">
        <v>20049</v>
      </c>
      <c r="B17" t="s">
        <v>20050</v>
      </c>
      <c r="C17" t="s">
        <v>85</v>
      </c>
      <c r="D17" t="s">
        <v>85</v>
      </c>
      <c r="E17" t="s">
        <v>85</v>
      </c>
      <c r="F17" t="s">
        <v>20254</v>
      </c>
      <c r="G17" t="s">
        <v>20255</v>
      </c>
      <c r="H17" t="s">
        <v>20255</v>
      </c>
      <c r="I17">
        <v>2</v>
      </c>
      <c r="J17" t="s">
        <v>16882</v>
      </c>
      <c r="K17" t="s">
        <v>20256</v>
      </c>
      <c r="L17" t="s">
        <v>20261</v>
      </c>
      <c r="M17" t="s">
        <v>15582</v>
      </c>
      <c r="N17" t="s">
        <v>20262</v>
      </c>
      <c r="O17" t="s">
        <v>2807</v>
      </c>
      <c r="P17" t="s">
        <v>10604</v>
      </c>
      <c r="Q17" t="s">
        <v>20263</v>
      </c>
    </row>
    <row r="18" spans="1:17" x14ac:dyDescent="0.35">
      <c r="A18" t="s">
        <v>12073</v>
      </c>
      <c r="B18" t="s">
        <v>1085</v>
      </c>
      <c r="C18" t="s">
        <v>85</v>
      </c>
      <c r="D18" t="s">
        <v>85</v>
      </c>
      <c r="E18" t="s">
        <v>85</v>
      </c>
      <c r="F18" t="s">
        <v>16888</v>
      </c>
      <c r="G18" t="s">
        <v>16889</v>
      </c>
      <c r="H18" t="s">
        <v>16890</v>
      </c>
      <c r="I18">
        <v>1</v>
      </c>
      <c r="J18" t="s">
        <v>2807</v>
      </c>
      <c r="K18" t="s">
        <v>16891</v>
      </c>
      <c r="L18" t="s">
        <v>20252</v>
      </c>
      <c r="M18" t="s">
        <v>20047</v>
      </c>
      <c r="N18" t="s">
        <v>20251</v>
      </c>
      <c r="O18" t="s">
        <v>2807</v>
      </c>
      <c r="P18" t="s">
        <v>10604</v>
      </c>
      <c r="Q18" t="s">
        <v>15586</v>
      </c>
    </row>
    <row r="19" spans="1:17" x14ac:dyDescent="0.35">
      <c r="A19" t="s">
        <v>12071</v>
      </c>
      <c r="B19" t="s">
        <v>12072</v>
      </c>
      <c r="C19" t="s">
        <v>85</v>
      </c>
      <c r="D19" t="s">
        <v>85</v>
      </c>
      <c r="E19" t="s">
        <v>85</v>
      </c>
      <c r="F19" t="s">
        <v>20257</v>
      </c>
      <c r="G19" t="s">
        <v>20258</v>
      </c>
      <c r="H19" t="s">
        <v>20258</v>
      </c>
      <c r="I19">
        <v>2</v>
      </c>
      <c r="J19" t="s">
        <v>16890</v>
      </c>
      <c r="K19" t="s">
        <v>20634</v>
      </c>
      <c r="L19" t="s">
        <v>16896</v>
      </c>
      <c r="M19" t="s">
        <v>15283</v>
      </c>
      <c r="N19" t="s">
        <v>16881</v>
      </c>
      <c r="O19" t="s">
        <v>2807</v>
      </c>
      <c r="P19" t="s">
        <v>12052</v>
      </c>
      <c r="Q19" t="s">
        <v>15590</v>
      </c>
    </row>
    <row r="20" spans="1:17" x14ac:dyDescent="0.35">
      <c r="A20" t="s">
        <v>15603</v>
      </c>
      <c r="B20" t="s">
        <v>15604</v>
      </c>
      <c r="C20" t="s">
        <v>85</v>
      </c>
      <c r="D20" t="s">
        <v>85</v>
      </c>
      <c r="E20" t="s">
        <v>85</v>
      </c>
      <c r="F20" t="s">
        <v>16893</v>
      </c>
      <c r="G20" t="s">
        <v>16894</v>
      </c>
      <c r="H20" t="s">
        <v>16894</v>
      </c>
      <c r="I20">
        <v>2</v>
      </c>
      <c r="J20" t="s">
        <v>16890</v>
      </c>
      <c r="K20" t="s">
        <v>16895</v>
      </c>
      <c r="L20" t="s">
        <v>16900</v>
      </c>
      <c r="M20" t="s">
        <v>15283</v>
      </c>
      <c r="N20" t="s">
        <v>16901</v>
      </c>
      <c r="O20" t="s">
        <v>2807</v>
      </c>
      <c r="P20" t="s">
        <v>12052</v>
      </c>
      <c r="Q20" t="s">
        <v>16878</v>
      </c>
    </row>
    <row r="21" spans="1:17" x14ac:dyDescent="0.35">
      <c r="A21" t="s">
        <v>15605</v>
      </c>
      <c r="B21" t="s">
        <v>15606</v>
      </c>
      <c r="C21" t="s">
        <v>85</v>
      </c>
      <c r="D21" t="s">
        <v>85</v>
      </c>
      <c r="E21" t="s">
        <v>85</v>
      </c>
      <c r="F21" t="s">
        <v>16897</v>
      </c>
      <c r="G21" t="s">
        <v>16898</v>
      </c>
      <c r="H21" t="s">
        <v>16898</v>
      </c>
      <c r="I21">
        <v>2</v>
      </c>
      <c r="J21" t="s">
        <v>16890</v>
      </c>
      <c r="K21" t="s">
        <v>16899</v>
      </c>
      <c r="L21" t="s">
        <v>16906</v>
      </c>
      <c r="M21" t="s">
        <v>15283</v>
      </c>
      <c r="N21" t="s">
        <v>16907</v>
      </c>
      <c r="O21" t="s">
        <v>2807</v>
      </c>
      <c r="P21" t="s">
        <v>12052</v>
      </c>
      <c r="Q21" t="s">
        <v>12053</v>
      </c>
    </row>
    <row r="22" spans="1:17" x14ac:dyDescent="0.35">
      <c r="A22" t="s">
        <v>15607</v>
      </c>
      <c r="B22" t="s">
        <v>15609</v>
      </c>
      <c r="C22" t="s">
        <v>16659</v>
      </c>
      <c r="D22" t="s">
        <v>85</v>
      </c>
      <c r="E22" t="s">
        <v>16659</v>
      </c>
      <c r="F22" t="s">
        <v>16902</v>
      </c>
      <c r="G22" t="s">
        <v>16903</v>
      </c>
      <c r="H22" t="s">
        <v>16903</v>
      </c>
      <c r="I22">
        <v>2</v>
      </c>
      <c r="J22" t="s">
        <v>16904</v>
      </c>
      <c r="K22" t="s">
        <v>16905</v>
      </c>
      <c r="L22" t="s">
        <v>16912</v>
      </c>
      <c r="M22" t="s">
        <v>12055</v>
      </c>
      <c r="N22" t="s">
        <v>16886</v>
      </c>
      <c r="O22" t="s">
        <v>2807</v>
      </c>
      <c r="P22" t="s">
        <v>12052</v>
      </c>
      <c r="Q22" t="s">
        <v>12056</v>
      </c>
    </row>
    <row r="23" spans="1:17" x14ac:dyDescent="0.35">
      <c r="A23" t="s">
        <v>12032</v>
      </c>
      <c r="B23" t="s">
        <v>12026</v>
      </c>
      <c r="C23" t="s">
        <v>85</v>
      </c>
      <c r="D23" t="s">
        <v>85</v>
      </c>
      <c r="E23" t="s">
        <v>85</v>
      </c>
      <c r="F23" t="s">
        <v>20635</v>
      </c>
      <c r="G23" t="s">
        <v>20636</v>
      </c>
      <c r="H23" t="s">
        <v>16910</v>
      </c>
      <c r="I23">
        <v>1</v>
      </c>
      <c r="J23" t="s">
        <v>12025</v>
      </c>
      <c r="K23" t="s">
        <v>20637</v>
      </c>
      <c r="L23" t="s">
        <v>16917</v>
      </c>
      <c r="M23" t="s">
        <v>12055</v>
      </c>
      <c r="N23" t="s">
        <v>16918</v>
      </c>
      <c r="O23" t="s">
        <v>2807</v>
      </c>
      <c r="P23" t="s">
        <v>12052</v>
      </c>
      <c r="Q23" t="s">
        <v>16884</v>
      </c>
    </row>
    <row r="24" spans="1:17" x14ac:dyDescent="0.35">
      <c r="A24" t="s">
        <v>12024</v>
      </c>
      <c r="B24" t="s">
        <v>12027</v>
      </c>
      <c r="C24" t="s">
        <v>85</v>
      </c>
      <c r="D24" t="s">
        <v>85</v>
      </c>
      <c r="E24" t="s">
        <v>85</v>
      </c>
      <c r="F24" t="s">
        <v>16908</v>
      </c>
      <c r="G24" t="s">
        <v>16909</v>
      </c>
      <c r="H24" t="s">
        <v>16909</v>
      </c>
      <c r="I24">
        <v>2</v>
      </c>
      <c r="J24" t="s">
        <v>16910</v>
      </c>
      <c r="K24" t="s">
        <v>16911</v>
      </c>
      <c r="L24" t="s">
        <v>20256</v>
      </c>
      <c r="M24" t="s">
        <v>20049</v>
      </c>
      <c r="N24" t="s">
        <v>20255</v>
      </c>
      <c r="O24" t="s">
        <v>2807</v>
      </c>
      <c r="P24" t="s">
        <v>12052</v>
      </c>
      <c r="Q24" t="s">
        <v>20050</v>
      </c>
    </row>
    <row r="25" spans="1:17" x14ac:dyDescent="0.35">
      <c r="A25" t="s">
        <v>15619</v>
      </c>
      <c r="B25" t="s">
        <v>15621</v>
      </c>
      <c r="C25" t="s">
        <v>85</v>
      </c>
      <c r="D25" t="s">
        <v>85</v>
      </c>
      <c r="E25" t="s">
        <v>85</v>
      </c>
      <c r="F25" t="s">
        <v>16913</v>
      </c>
      <c r="G25" t="s">
        <v>16914</v>
      </c>
      <c r="H25" t="s">
        <v>16914</v>
      </c>
      <c r="I25">
        <v>2</v>
      </c>
      <c r="J25" t="s">
        <v>16915</v>
      </c>
      <c r="K25" t="s">
        <v>16916</v>
      </c>
      <c r="L25" t="s">
        <v>16891</v>
      </c>
      <c r="M25" t="s">
        <v>12073</v>
      </c>
      <c r="N25" t="s">
        <v>16890</v>
      </c>
      <c r="O25" t="s">
        <v>2807</v>
      </c>
      <c r="P25" t="s">
        <v>1085</v>
      </c>
      <c r="Q25" t="s">
        <v>85</v>
      </c>
    </row>
    <row r="26" spans="1:17" x14ac:dyDescent="0.35">
      <c r="A26" t="s">
        <v>15623</v>
      </c>
      <c r="B26" t="s">
        <v>15624</v>
      </c>
      <c r="C26" t="s">
        <v>16919</v>
      </c>
      <c r="D26" t="s">
        <v>85</v>
      </c>
      <c r="E26" t="s">
        <v>16919</v>
      </c>
      <c r="F26" t="s">
        <v>16920</v>
      </c>
      <c r="G26" t="s">
        <v>16921</v>
      </c>
      <c r="H26" t="s">
        <v>16922</v>
      </c>
      <c r="I26">
        <v>1</v>
      </c>
      <c r="J26" t="s">
        <v>12025</v>
      </c>
      <c r="K26" t="s">
        <v>20638</v>
      </c>
      <c r="L26" t="s">
        <v>20634</v>
      </c>
      <c r="M26" t="s">
        <v>12071</v>
      </c>
      <c r="N26" t="s">
        <v>20258</v>
      </c>
      <c r="O26" t="s">
        <v>2807</v>
      </c>
      <c r="P26" t="s">
        <v>1085</v>
      </c>
      <c r="Q26" t="s">
        <v>12072</v>
      </c>
    </row>
    <row r="27" spans="1:17" x14ac:dyDescent="0.35">
      <c r="A27" t="s">
        <v>15627</v>
      </c>
      <c r="B27" t="s">
        <v>15629</v>
      </c>
      <c r="C27" t="s">
        <v>85</v>
      </c>
      <c r="D27" t="s">
        <v>85</v>
      </c>
      <c r="E27" t="s">
        <v>85</v>
      </c>
      <c r="F27" t="s">
        <v>16923</v>
      </c>
      <c r="G27" t="s">
        <v>16924</v>
      </c>
      <c r="H27" t="s">
        <v>16924</v>
      </c>
      <c r="I27">
        <v>2</v>
      </c>
      <c r="J27" t="s">
        <v>16925</v>
      </c>
      <c r="K27" t="s">
        <v>16926</v>
      </c>
      <c r="L27" t="s">
        <v>16895</v>
      </c>
      <c r="M27" t="s">
        <v>15603</v>
      </c>
      <c r="N27" t="s">
        <v>16894</v>
      </c>
      <c r="O27" t="s">
        <v>2807</v>
      </c>
      <c r="P27" t="s">
        <v>1085</v>
      </c>
      <c r="Q27" t="s">
        <v>15604</v>
      </c>
    </row>
    <row r="28" spans="1:17" x14ac:dyDescent="0.35">
      <c r="A28" t="s">
        <v>12042</v>
      </c>
      <c r="B28" t="s">
        <v>12043</v>
      </c>
      <c r="C28" t="s">
        <v>16661</v>
      </c>
      <c r="D28" t="s">
        <v>85</v>
      </c>
      <c r="E28" t="s">
        <v>16661</v>
      </c>
      <c r="F28" t="s">
        <v>16927</v>
      </c>
      <c r="G28" t="s">
        <v>16928</v>
      </c>
      <c r="H28" t="s">
        <v>16928</v>
      </c>
      <c r="I28">
        <v>2</v>
      </c>
      <c r="J28" t="s">
        <v>16929</v>
      </c>
      <c r="K28" t="s">
        <v>20639</v>
      </c>
      <c r="L28" t="s">
        <v>16899</v>
      </c>
      <c r="M28" t="s">
        <v>15605</v>
      </c>
      <c r="N28" t="s">
        <v>16898</v>
      </c>
      <c r="O28" t="s">
        <v>2807</v>
      </c>
      <c r="P28" t="s">
        <v>1085</v>
      </c>
      <c r="Q28" t="s">
        <v>15606</v>
      </c>
    </row>
    <row r="29" spans="1:17" x14ac:dyDescent="0.35">
      <c r="A29" t="s">
        <v>15634</v>
      </c>
      <c r="B29" t="s">
        <v>15636</v>
      </c>
      <c r="C29" t="s">
        <v>85</v>
      </c>
      <c r="D29" t="s">
        <v>85</v>
      </c>
      <c r="E29" t="s">
        <v>85</v>
      </c>
      <c r="F29" t="s">
        <v>16930</v>
      </c>
      <c r="G29" t="s">
        <v>16931</v>
      </c>
      <c r="H29" t="s">
        <v>16931</v>
      </c>
      <c r="I29">
        <v>2</v>
      </c>
      <c r="J29" t="s">
        <v>16932</v>
      </c>
      <c r="K29" t="s">
        <v>16933</v>
      </c>
      <c r="L29" t="s">
        <v>16934</v>
      </c>
      <c r="M29" t="s">
        <v>15607</v>
      </c>
      <c r="N29" t="s">
        <v>16903</v>
      </c>
      <c r="O29" t="s">
        <v>2807</v>
      </c>
      <c r="P29" t="s">
        <v>15608</v>
      </c>
      <c r="Q29" t="s">
        <v>15609</v>
      </c>
    </row>
    <row r="30" spans="1:17" x14ac:dyDescent="0.35">
      <c r="A30" t="s">
        <v>15637</v>
      </c>
      <c r="B30" t="s">
        <v>15638</v>
      </c>
      <c r="C30" t="s">
        <v>85</v>
      </c>
      <c r="D30" t="s">
        <v>85</v>
      </c>
      <c r="E30" t="s">
        <v>85</v>
      </c>
      <c r="F30" t="s">
        <v>16935</v>
      </c>
      <c r="G30" t="s">
        <v>16936</v>
      </c>
      <c r="H30" t="s">
        <v>16936</v>
      </c>
      <c r="I30">
        <v>2</v>
      </c>
      <c r="J30" t="s">
        <v>16932</v>
      </c>
      <c r="K30" t="s">
        <v>16937</v>
      </c>
      <c r="L30" t="s">
        <v>16938</v>
      </c>
      <c r="M30" t="s">
        <v>15607</v>
      </c>
      <c r="N30" t="s">
        <v>16939</v>
      </c>
      <c r="O30" t="s">
        <v>2807</v>
      </c>
      <c r="P30" t="s">
        <v>15608</v>
      </c>
      <c r="Q30" t="s">
        <v>16659</v>
      </c>
    </row>
    <row r="31" spans="1:17" x14ac:dyDescent="0.35">
      <c r="A31" t="s">
        <v>14694</v>
      </c>
      <c r="B31" t="s">
        <v>15639</v>
      </c>
      <c r="C31" t="s">
        <v>85</v>
      </c>
      <c r="D31" t="s">
        <v>85</v>
      </c>
      <c r="E31" t="s">
        <v>85</v>
      </c>
      <c r="F31" t="s">
        <v>16940</v>
      </c>
      <c r="G31" t="s">
        <v>16941</v>
      </c>
      <c r="H31" t="s">
        <v>16942</v>
      </c>
      <c r="I31">
        <v>1</v>
      </c>
      <c r="J31" t="s">
        <v>12025</v>
      </c>
      <c r="K31" t="s">
        <v>16943</v>
      </c>
      <c r="L31" t="s">
        <v>20637</v>
      </c>
      <c r="M31" t="s">
        <v>12032</v>
      </c>
      <c r="N31" t="s">
        <v>16910</v>
      </c>
      <c r="O31" t="s">
        <v>12025</v>
      </c>
      <c r="P31" t="s">
        <v>12026</v>
      </c>
      <c r="Q31" t="s">
        <v>85</v>
      </c>
    </row>
    <row r="32" spans="1:17" x14ac:dyDescent="0.35">
      <c r="A32" t="s">
        <v>12079</v>
      </c>
      <c r="B32" t="s">
        <v>12075</v>
      </c>
      <c r="C32" t="s">
        <v>85</v>
      </c>
      <c r="D32" t="s">
        <v>85</v>
      </c>
      <c r="E32" t="s">
        <v>85</v>
      </c>
      <c r="F32" t="s">
        <v>16944</v>
      </c>
      <c r="G32" t="s">
        <v>16945</v>
      </c>
      <c r="H32" t="s">
        <v>16946</v>
      </c>
      <c r="I32">
        <v>1</v>
      </c>
      <c r="J32" t="s">
        <v>12025</v>
      </c>
      <c r="K32" t="s">
        <v>16947</v>
      </c>
      <c r="L32" t="s">
        <v>16911</v>
      </c>
      <c r="M32" t="s">
        <v>12024</v>
      </c>
      <c r="N32" t="s">
        <v>16909</v>
      </c>
      <c r="O32" t="s">
        <v>12025</v>
      </c>
      <c r="P32" t="s">
        <v>12026</v>
      </c>
      <c r="Q32" t="s">
        <v>12027</v>
      </c>
    </row>
    <row r="33" spans="1:17" x14ac:dyDescent="0.35">
      <c r="A33" t="s">
        <v>14693</v>
      </c>
      <c r="B33" t="s">
        <v>15641</v>
      </c>
      <c r="C33" t="s">
        <v>85</v>
      </c>
      <c r="D33" t="s">
        <v>85</v>
      </c>
      <c r="E33" t="s">
        <v>85</v>
      </c>
      <c r="F33" t="s">
        <v>16948</v>
      </c>
      <c r="G33" t="s">
        <v>16949</v>
      </c>
      <c r="H33" t="s">
        <v>16949</v>
      </c>
      <c r="I33">
        <v>2</v>
      </c>
      <c r="J33" t="s">
        <v>16946</v>
      </c>
      <c r="K33" t="s">
        <v>16950</v>
      </c>
      <c r="L33" t="s">
        <v>16916</v>
      </c>
      <c r="M33" t="s">
        <v>15619</v>
      </c>
      <c r="N33" t="s">
        <v>16914</v>
      </c>
      <c r="O33" t="s">
        <v>12025</v>
      </c>
      <c r="P33" t="s">
        <v>15620</v>
      </c>
      <c r="Q33" t="s">
        <v>15621</v>
      </c>
    </row>
    <row r="34" spans="1:17" x14ac:dyDescent="0.35">
      <c r="A34" t="s">
        <v>12074</v>
      </c>
      <c r="B34" t="s">
        <v>3411</v>
      </c>
      <c r="C34" t="s">
        <v>85</v>
      </c>
      <c r="D34" t="s">
        <v>12076</v>
      </c>
      <c r="E34" t="s">
        <v>12076</v>
      </c>
      <c r="F34" t="s">
        <v>16952</v>
      </c>
      <c r="G34" t="s">
        <v>16953</v>
      </c>
      <c r="H34" t="s">
        <v>16953</v>
      </c>
      <c r="I34">
        <v>2</v>
      </c>
      <c r="J34" t="s">
        <v>16946</v>
      </c>
      <c r="K34" t="s">
        <v>16954</v>
      </c>
      <c r="L34" t="s">
        <v>16951</v>
      </c>
      <c r="M34" t="s">
        <v>15623</v>
      </c>
      <c r="N34" t="s">
        <v>16922</v>
      </c>
      <c r="O34" t="s">
        <v>12025</v>
      </c>
      <c r="P34" t="s">
        <v>15624</v>
      </c>
      <c r="Q34" t="s">
        <v>85</v>
      </c>
    </row>
    <row r="35" spans="1:17" x14ac:dyDescent="0.35">
      <c r="A35" t="s">
        <v>14684</v>
      </c>
      <c r="B35" t="s">
        <v>2032</v>
      </c>
      <c r="C35" t="s">
        <v>85</v>
      </c>
      <c r="D35" t="s">
        <v>85</v>
      </c>
      <c r="E35" t="s">
        <v>85</v>
      </c>
      <c r="F35" t="s">
        <v>16957</v>
      </c>
      <c r="G35" t="s">
        <v>16958</v>
      </c>
      <c r="H35" t="s">
        <v>16958</v>
      </c>
      <c r="I35">
        <v>2</v>
      </c>
      <c r="J35" t="s">
        <v>16959</v>
      </c>
      <c r="K35" t="s">
        <v>16960</v>
      </c>
      <c r="L35" t="s">
        <v>16955</v>
      </c>
      <c r="M35" t="s">
        <v>15623</v>
      </c>
      <c r="N35" t="s">
        <v>16956</v>
      </c>
      <c r="O35" t="s">
        <v>12025</v>
      </c>
      <c r="P35" t="s">
        <v>16919</v>
      </c>
      <c r="Q35" t="s">
        <v>85</v>
      </c>
    </row>
    <row r="36" spans="1:17" x14ac:dyDescent="0.35">
      <c r="A36" t="s">
        <v>20848</v>
      </c>
      <c r="B36" t="s">
        <v>2080</v>
      </c>
      <c r="C36" t="s">
        <v>20849</v>
      </c>
      <c r="D36" t="s">
        <v>85</v>
      </c>
      <c r="E36" t="s">
        <v>20849</v>
      </c>
      <c r="F36" t="s">
        <v>20850</v>
      </c>
      <c r="G36" t="s">
        <v>20851</v>
      </c>
      <c r="H36" t="s">
        <v>20851</v>
      </c>
      <c r="I36">
        <v>2</v>
      </c>
      <c r="J36" t="s">
        <v>20852</v>
      </c>
      <c r="K36" t="s">
        <v>20853</v>
      </c>
      <c r="L36" t="s">
        <v>16926</v>
      </c>
      <c r="M36" t="s">
        <v>15627</v>
      </c>
      <c r="N36" t="s">
        <v>16924</v>
      </c>
      <c r="O36" t="s">
        <v>12025</v>
      </c>
      <c r="P36" t="s">
        <v>15628</v>
      </c>
      <c r="Q36" t="s">
        <v>15629</v>
      </c>
    </row>
    <row r="37" spans="1:17" x14ac:dyDescent="0.35">
      <c r="A37" t="s">
        <v>14686</v>
      </c>
      <c r="B37" t="s">
        <v>2078</v>
      </c>
      <c r="C37" t="s">
        <v>14595</v>
      </c>
      <c r="D37" t="s">
        <v>85</v>
      </c>
      <c r="E37" t="s">
        <v>14595</v>
      </c>
      <c r="F37" t="s">
        <v>16961</v>
      </c>
      <c r="G37" t="s">
        <v>16962</v>
      </c>
      <c r="H37" t="s">
        <v>16962</v>
      </c>
      <c r="I37">
        <v>2</v>
      </c>
      <c r="J37" t="s">
        <v>16963</v>
      </c>
      <c r="K37" t="s">
        <v>20854</v>
      </c>
      <c r="L37" t="s">
        <v>16965</v>
      </c>
      <c r="M37" t="s">
        <v>12042</v>
      </c>
      <c r="N37" t="s">
        <v>16928</v>
      </c>
      <c r="O37" t="s">
        <v>12025</v>
      </c>
      <c r="P37" t="s">
        <v>10604</v>
      </c>
      <c r="Q37" t="s">
        <v>12043</v>
      </c>
    </row>
    <row r="38" spans="1:17" x14ac:dyDescent="0.35">
      <c r="A38" t="s">
        <v>14731</v>
      </c>
      <c r="B38" t="s">
        <v>12082</v>
      </c>
      <c r="C38" t="s">
        <v>20855</v>
      </c>
      <c r="D38" t="s">
        <v>85</v>
      </c>
      <c r="E38" t="s">
        <v>20855</v>
      </c>
      <c r="F38" t="s">
        <v>16966</v>
      </c>
      <c r="G38" t="s">
        <v>16967</v>
      </c>
      <c r="H38" t="s">
        <v>16967</v>
      </c>
      <c r="I38">
        <v>2</v>
      </c>
      <c r="J38" t="s">
        <v>16968</v>
      </c>
      <c r="K38" t="s">
        <v>20856</v>
      </c>
      <c r="L38" t="s">
        <v>16969</v>
      </c>
      <c r="M38" t="s">
        <v>12042</v>
      </c>
      <c r="N38" t="s">
        <v>16970</v>
      </c>
      <c r="O38" t="s">
        <v>12025</v>
      </c>
      <c r="P38" t="s">
        <v>10604</v>
      </c>
      <c r="Q38" t="s">
        <v>16661</v>
      </c>
    </row>
    <row r="39" spans="1:17" x14ac:dyDescent="0.35">
      <c r="A39" t="s">
        <v>15650</v>
      </c>
      <c r="B39" t="s">
        <v>12084</v>
      </c>
      <c r="C39" t="s">
        <v>85</v>
      </c>
      <c r="D39" t="s">
        <v>85</v>
      </c>
      <c r="E39" t="s">
        <v>85</v>
      </c>
      <c r="F39" t="s">
        <v>16971</v>
      </c>
      <c r="G39" t="s">
        <v>12084</v>
      </c>
      <c r="H39" t="s">
        <v>12084</v>
      </c>
      <c r="I39">
        <v>0</v>
      </c>
      <c r="J39" t="s">
        <v>85</v>
      </c>
      <c r="K39" t="s">
        <v>16972</v>
      </c>
      <c r="L39" t="s">
        <v>16933</v>
      </c>
      <c r="M39" t="s">
        <v>15634</v>
      </c>
      <c r="N39" t="s">
        <v>16931</v>
      </c>
      <c r="O39" t="s">
        <v>12025</v>
      </c>
      <c r="P39" t="s">
        <v>15635</v>
      </c>
      <c r="Q39" t="s">
        <v>15636</v>
      </c>
    </row>
    <row r="40" spans="1:17" x14ac:dyDescent="0.35">
      <c r="A40" t="s">
        <v>12234</v>
      </c>
      <c r="B40" t="s">
        <v>12235</v>
      </c>
      <c r="C40" t="s">
        <v>85</v>
      </c>
      <c r="D40" t="s">
        <v>16973</v>
      </c>
      <c r="E40" t="s">
        <v>16973</v>
      </c>
      <c r="F40" t="s">
        <v>16974</v>
      </c>
      <c r="G40" t="s">
        <v>16975</v>
      </c>
      <c r="H40" t="s">
        <v>16976</v>
      </c>
      <c r="I40">
        <v>3</v>
      </c>
      <c r="J40" t="s">
        <v>16977</v>
      </c>
      <c r="K40" t="s">
        <v>16978</v>
      </c>
      <c r="L40" t="s">
        <v>16937</v>
      </c>
      <c r="M40" t="s">
        <v>15637</v>
      </c>
      <c r="N40" t="s">
        <v>16936</v>
      </c>
      <c r="O40" t="s">
        <v>12025</v>
      </c>
      <c r="P40" t="s">
        <v>15635</v>
      </c>
      <c r="Q40" t="s">
        <v>15638</v>
      </c>
    </row>
    <row r="41" spans="1:17" x14ac:dyDescent="0.35">
      <c r="A41" t="s">
        <v>14759</v>
      </c>
      <c r="B41" t="s">
        <v>15654</v>
      </c>
      <c r="C41" t="s">
        <v>85</v>
      </c>
      <c r="D41" t="s">
        <v>16979</v>
      </c>
      <c r="E41" t="s">
        <v>16979</v>
      </c>
      <c r="F41" t="s">
        <v>16980</v>
      </c>
      <c r="G41" t="s">
        <v>16981</v>
      </c>
      <c r="H41" t="s">
        <v>16982</v>
      </c>
      <c r="I41">
        <v>3</v>
      </c>
      <c r="J41" t="s">
        <v>16977</v>
      </c>
      <c r="K41" t="s">
        <v>16983</v>
      </c>
      <c r="L41" t="s">
        <v>16943</v>
      </c>
      <c r="M41" t="s">
        <v>14694</v>
      </c>
      <c r="N41" t="s">
        <v>16942</v>
      </c>
      <c r="O41" t="s">
        <v>12025</v>
      </c>
      <c r="P41" t="s">
        <v>15639</v>
      </c>
      <c r="Q41" t="s">
        <v>85</v>
      </c>
    </row>
    <row r="42" spans="1:17" x14ac:dyDescent="0.35">
      <c r="A42" t="s">
        <v>14762</v>
      </c>
      <c r="B42" t="s">
        <v>14614</v>
      </c>
      <c r="C42" t="s">
        <v>85</v>
      </c>
      <c r="D42" t="s">
        <v>16984</v>
      </c>
      <c r="E42" t="s">
        <v>16984</v>
      </c>
      <c r="F42" t="s">
        <v>16985</v>
      </c>
      <c r="G42" t="s">
        <v>16986</v>
      </c>
      <c r="H42" t="s">
        <v>16987</v>
      </c>
      <c r="I42">
        <v>3</v>
      </c>
      <c r="J42" t="s">
        <v>16988</v>
      </c>
      <c r="K42" t="s">
        <v>16989</v>
      </c>
      <c r="L42" t="s">
        <v>16947</v>
      </c>
      <c r="M42" t="s">
        <v>12079</v>
      </c>
      <c r="N42" t="s">
        <v>16946</v>
      </c>
      <c r="O42" t="s">
        <v>12025</v>
      </c>
      <c r="P42" t="s">
        <v>12075</v>
      </c>
      <c r="Q42" t="s">
        <v>85</v>
      </c>
    </row>
    <row r="43" spans="1:17" x14ac:dyDescent="0.35">
      <c r="A43" t="s">
        <v>15660</v>
      </c>
      <c r="B43" t="s">
        <v>15661</v>
      </c>
      <c r="C43" t="s">
        <v>85</v>
      </c>
      <c r="D43" t="s">
        <v>85</v>
      </c>
      <c r="E43" t="s">
        <v>85</v>
      </c>
      <c r="F43" t="s">
        <v>16990</v>
      </c>
      <c r="G43" t="s">
        <v>16991</v>
      </c>
      <c r="H43" t="s">
        <v>16991</v>
      </c>
      <c r="I43">
        <v>2</v>
      </c>
      <c r="J43" t="s">
        <v>16992</v>
      </c>
      <c r="K43" t="s">
        <v>16993</v>
      </c>
      <c r="L43" t="s">
        <v>16950</v>
      </c>
      <c r="M43" t="s">
        <v>14693</v>
      </c>
      <c r="N43" t="s">
        <v>16949</v>
      </c>
      <c r="O43" t="s">
        <v>12025</v>
      </c>
      <c r="P43" t="s">
        <v>12075</v>
      </c>
      <c r="Q43" t="s">
        <v>15641</v>
      </c>
    </row>
    <row r="44" spans="1:17" x14ac:dyDescent="0.35">
      <c r="A44" t="s">
        <v>15284</v>
      </c>
      <c r="B44" t="s">
        <v>15663</v>
      </c>
      <c r="C44" t="s">
        <v>85</v>
      </c>
      <c r="D44" t="s">
        <v>16994</v>
      </c>
      <c r="E44" t="s">
        <v>16994</v>
      </c>
      <c r="F44" t="s">
        <v>16995</v>
      </c>
      <c r="G44" t="s">
        <v>16996</v>
      </c>
      <c r="H44" t="s">
        <v>16997</v>
      </c>
      <c r="I44">
        <v>3</v>
      </c>
      <c r="J44" t="s">
        <v>16998</v>
      </c>
      <c r="K44" t="s">
        <v>16999</v>
      </c>
      <c r="L44" t="s">
        <v>17000</v>
      </c>
      <c r="M44" t="s">
        <v>12074</v>
      </c>
      <c r="N44" t="s">
        <v>16953</v>
      </c>
      <c r="O44" t="s">
        <v>12025</v>
      </c>
      <c r="P44" t="s">
        <v>12075</v>
      </c>
      <c r="Q44" t="s">
        <v>3411</v>
      </c>
    </row>
    <row r="45" spans="1:17" x14ac:dyDescent="0.35">
      <c r="A45" t="s">
        <v>12149</v>
      </c>
      <c r="B45" t="s">
        <v>15668</v>
      </c>
      <c r="C45" t="s">
        <v>85</v>
      </c>
      <c r="D45" t="s">
        <v>17001</v>
      </c>
      <c r="E45" t="s">
        <v>17001</v>
      </c>
      <c r="F45" t="s">
        <v>17002</v>
      </c>
      <c r="G45" t="s">
        <v>17003</v>
      </c>
      <c r="H45" t="s">
        <v>17004</v>
      </c>
      <c r="I45">
        <v>3</v>
      </c>
      <c r="J45" t="s">
        <v>16998</v>
      </c>
      <c r="K45" t="s">
        <v>17005</v>
      </c>
      <c r="L45" t="s">
        <v>17006</v>
      </c>
      <c r="M45" t="s">
        <v>12074</v>
      </c>
      <c r="N45" t="s">
        <v>17007</v>
      </c>
      <c r="O45" t="s">
        <v>12025</v>
      </c>
      <c r="P45" t="s">
        <v>12075</v>
      </c>
      <c r="Q45" t="s">
        <v>12076</v>
      </c>
    </row>
    <row r="46" spans="1:17" x14ac:dyDescent="0.35">
      <c r="A46" t="s">
        <v>12087</v>
      </c>
      <c r="B46" t="s">
        <v>15669</v>
      </c>
      <c r="C46" t="s">
        <v>85</v>
      </c>
      <c r="D46" t="s">
        <v>85</v>
      </c>
      <c r="E46" t="s">
        <v>85</v>
      </c>
      <c r="F46" t="s">
        <v>17008</v>
      </c>
      <c r="G46" t="s">
        <v>17009</v>
      </c>
      <c r="H46" t="s">
        <v>17009</v>
      </c>
      <c r="I46">
        <v>2</v>
      </c>
      <c r="J46" t="s">
        <v>16992</v>
      </c>
      <c r="K46" t="s">
        <v>17010</v>
      </c>
      <c r="L46" t="s">
        <v>16960</v>
      </c>
      <c r="M46" t="s">
        <v>14684</v>
      </c>
      <c r="N46" t="s">
        <v>16958</v>
      </c>
      <c r="O46" t="s">
        <v>11061</v>
      </c>
      <c r="P46" t="s">
        <v>10466</v>
      </c>
      <c r="Q46" t="s">
        <v>2032</v>
      </c>
    </row>
    <row r="47" spans="1:17" x14ac:dyDescent="0.35">
      <c r="A47" t="s">
        <v>15672</v>
      </c>
      <c r="B47" t="s">
        <v>15673</v>
      </c>
      <c r="C47" t="s">
        <v>20414</v>
      </c>
      <c r="D47" t="s">
        <v>85</v>
      </c>
      <c r="E47" t="s">
        <v>20414</v>
      </c>
      <c r="F47" t="s">
        <v>17011</v>
      </c>
      <c r="G47" t="s">
        <v>17012</v>
      </c>
      <c r="H47" t="s">
        <v>17012</v>
      </c>
      <c r="I47">
        <v>2</v>
      </c>
      <c r="J47" t="s">
        <v>16992</v>
      </c>
      <c r="K47" t="s">
        <v>20640</v>
      </c>
      <c r="L47" t="s">
        <v>20857</v>
      </c>
      <c r="M47" t="s">
        <v>20848</v>
      </c>
      <c r="N47" t="s">
        <v>20851</v>
      </c>
      <c r="O47" t="s">
        <v>11061</v>
      </c>
      <c r="P47" t="s">
        <v>15613</v>
      </c>
      <c r="Q47" t="s">
        <v>2080</v>
      </c>
    </row>
    <row r="48" spans="1:17" x14ac:dyDescent="0.35">
      <c r="A48" t="s">
        <v>15164</v>
      </c>
      <c r="B48" t="s">
        <v>15677</v>
      </c>
      <c r="C48" t="s">
        <v>15677</v>
      </c>
      <c r="D48" t="s">
        <v>20858</v>
      </c>
      <c r="E48" t="s">
        <v>20859</v>
      </c>
      <c r="F48" t="s">
        <v>20860</v>
      </c>
      <c r="G48" t="s">
        <v>20861</v>
      </c>
      <c r="H48" t="s">
        <v>20862</v>
      </c>
      <c r="I48">
        <v>3</v>
      </c>
      <c r="J48" t="s">
        <v>20863</v>
      </c>
      <c r="K48" t="s">
        <v>20864</v>
      </c>
      <c r="L48" t="s">
        <v>20865</v>
      </c>
      <c r="M48" t="s">
        <v>20848</v>
      </c>
      <c r="N48" t="s">
        <v>20866</v>
      </c>
      <c r="O48" t="s">
        <v>11061</v>
      </c>
      <c r="P48" t="s">
        <v>15613</v>
      </c>
      <c r="Q48" t="s">
        <v>9293</v>
      </c>
    </row>
    <row r="49" spans="1:17" x14ac:dyDescent="0.35">
      <c r="A49" t="s">
        <v>14959</v>
      </c>
      <c r="B49" t="s">
        <v>15678</v>
      </c>
      <c r="C49" t="s">
        <v>20418</v>
      </c>
      <c r="D49" t="s">
        <v>841</v>
      </c>
      <c r="E49" t="s">
        <v>20641</v>
      </c>
      <c r="F49" t="s">
        <v>17013</v>
      </c>
      <c r="G49" t="s">
        <v>17014</v>
      </c>
      <c r="H49" t="s">
        <v>17015</v>
      </c>
      <c r="I49">
        <v>3</v>
      </c>
      <c r="J49" t="s">
        <v>17016</v>
      </c>
      <c r="K49" t="s">
        <v>20642</v>
      </c>
      <c r="L49" t="s">
        <v>20867</v>
      </c>
      <c r="M49" t="s">
        <v>20848</v>
      </c>
      <c r="N49" t="s">
        <v>20868</v>
      </c>
      <c r="O49" t="s">
        <v>11061</v>
      </c>
      <c r="P49" t="s">
        <v>15613</v>
      </c>
      <c r="Q49" t="s">
        <v>20869</v>
      </c>
    </row>
    <row r="50" spans="1:17" x14ac:dyDescent="0.35">
      <c r="A50" t="s">
        <v>15110</v>
      </c>
      <c r="B50" t="s">
        <v>9473</v>
      </c>
      <c r="C50" t="s">
        <v>15685</v>
      </c>
      <c r="D50" t="s">
        <v>17018</v>
      </c>
      <c r="E50" t="s">
        <v>17019</v>
      </c>
      <c r="F50" t="s">
        <v>17020</v>
      </c>
      <c r="G50" t="s">
        <v>17021</v>
      </c>
      <c r="H50" t="s">
        <v>17022</v>
      </c>
      <c r="I50">
        <v>3</v>
      </c>
      <c r="J50" t="s">
        <v>17016</v>
      </c>
      <c r="K50" t="s">
        <v>17023</v>
      </c>
      <c r="L50" t="s">
        <v>16964</v>
      </c>
      <c r="M50" t="s">
        <v>14686</v>
      </c>
      <c r="N50" t="s">
        <v>16962</v>
      </c>
      <c r="O50" t="s">
        <v>11061</v>
      </c>
      <c r="P50" t="s">
        <v>15646</v>
      </c>
      <c r="Q50" t="s">
        <v>2078</v>
      </c>
    </row>
    <row r="51" spans="1:17" x14ac:dyDescent="0.35">
      <c r="A51" t="s">
        <v>14852</v>
      </c>
      <c r="B51" t="s">
        <v>20421</v>
      </c>
      <c r="C51" t="s">
        <v>20422</v>
      </c>
      <c r="D51" t="s">
        <v>20423</v>
      </c>
      <c r="E51" t="s">
        <v>20643</v>
      </c>
      <c r="F51" t="s">
        <v>20644</v>
      </c>
      <c r="G51" t="s">
        <v>20645</v>
      </c>
      <c r="H51" t="s">
        <v>20646</v>
      </c>
      <c r="I51">
        <v>3</v>
      </c>
      <c r="J51" t="s">
        <v>17016</v>
      </c>
      <c r="K51" t="s">
        <v>20647</v>
      </c>
      <c r="L51" t="s">
        <v>20870</v>
      </c>
      <c r="M51" t="s">
        <v>14686</v>
      </c>
      <c r="N51" t="s">
        <v>20871</v>
      </c>
      <c r="O51" t="s">
        <v>11061</v>
      </c>
      <c r="P51" t="s">
        <v>15646</v>
      </c>
      <c r="Q51" t="s">
        <v>14595</v>
      </c>
    </row>
    <row r="52" spans="1:17" x14ac:dyDescent="0.35">
      <c r="A52" t="s">
        <v>12102</v>
      </c>
      <c r="B52" t="s">
        <v>12103</v>
      </c>
      <c r="C52" t="s">
        <v>15687</v>
      </c>
      <c r="D52" t="s">
        <v>17030</v>
      </c>
      <c r="E52" t="s">
        <v>17031</v>
      </c>
      <c r="F52" t="s">
        <v>17032</v>
      </c>
      <c r="G52" t="s">
        <v>17033</v>
      </c>
      <c r="H52" t="s">
        <v>17034</v>
      </c>
      <c r="I52">
        <v>3</v>
      </c>
      <c r="J52" t="s">
        <v>17016</v>
      </c>
      <c r="K52" t="s">
        <v>17035</v>
      </c>
      <c r="L52" t="s">
        <v>17017</v>
      </c>
      <c r="M52" t="s">
        <v>14731</v>
      </c>
      <c r="N52" t="s">
        <v>16967</v>
      </c>
      <c r="O52" t="s">
        <v>11061</v>
      </c>
      <c r="P52" t="s">
        <v>836</v>
      </c>
      <c r="Q52" t="s">
        <v>12082</v>
      </c>
    </row>
    <row r="53" spans="1:17" x14ac:dyDescent="0.35">
      <c r="A53" t="s">
        <v>14847</v>
      </c>
      <c r="B53" t="s">
        <v>15693</v>
      </c>
      <c r="C53" t="s">
        <v>15695</v>
      </c>
      <c r="D53" t="s">
        <v>17036</v>
      </c>
      <c r="E53" t="s">
        <v>17037</v>
      </c>
      <c r="F53" t="s">
        <v>17038</v>
      </c>
      <c r="G53" t="s">
        <v>17039</v>
      </c>
      <c r="H53" t="s">
        <v>17040</v>
      </c>
      <c r="I53">
        <v>3</v>
      </c>
      <c r="J53" t="s">
        <v>17016</v>
      </c>
      <c r="K53" t="s">
        <v>17041</v>
      </c>
      <c r="L53" t="s">
        <v>17024</v>
      </c>
      <c r="M53" t="s">
        <v>14731</v>
      </c>
      <c r="N53" t="s">
        <v>17025</v>
      </c>
      <c r="O53" t="s">
        <v>11061</v>
      </c>
      <c r="P53" t="s">
        <v>836</v>
      </c>
      <c r="Q53" t="s">
        <v>2093</v>
      </c>
    </row>
    <row r="54" spans="1:17" x14ac:dyDescent="0.35">
      <c r="A54" t="s">
        <v>14845</v>
      </c>
      <c r="B54" t="s">
        <v>15696</v>
      </c>
      <c r="C54" t="s">
        <v>15699</v>
      </c>
      <c r="D54" t="s">
        <v>17045</v>
      </c>
      <c r="E54" t="s">
        <v>17046</v>
      </c>
      <c r="F54" t="s">
        <v>17047</v>
      </c>
      <c r="G54" t="s">
        <v>17048</v>
      </c>
      <c r="H54" t="s">
        <v>17049</v>
      </c>
      <c r="I54">
        <v>3</v>
      </c>
      <c r="J54" t="s">
        <v>17016</v>
      </c>
      <c r="K54" t="s">
        <v>17050</v>
      </c>
      <c r="L54" t="s">
        <v>17027</v>
      </c>
      <c r="M54" t="s">
        <v>14731</v>
      </c>
      <c r="N54" t="s">
        <v>17028</v>
      </c>
      <c r="O54" t="s">
        <v>11061</v>
      </c>
      <c r="P54" t="s">
        <v>836</v>
      </c>
      <c r="Q54" t="s">
        <v>17029</v>
      </c>
    </row>
    <row r="55" spans="1:17" x14ac:dyDescent="0.35">
      <c r="A55" t="s">
        <v>14851</v>
      </c>
      <c r="B55" t="s">
        <v>15701</v>
      </c>
      <c r="C55" t="s">
        <v>15702</v>
      </c>
      <c r="D55" t="s">
        <v>17051</v>
      </c>
      <c r="E55" t="s">
        <v>17052</v>
      </c>
      <c r="F55" t="s">
        <v>17053</v>
      </c>
      <c r="G55" t="s">
        <v>17054</v>
      </c>
      <c r="H55" t="s">
        <v>17055</v>
      </c>
      <c r="I55">
        <v>3</v>
      </c>
      <c r="J55" t="s">
        <v>17016</v>
      </c>
      <c r="K55" t="s">
        <v>17056</v>
      </c>
      <c r="L55" t="s">
        <v>17042</v>
      </c>
      <c r="M55" t="s">
        <v>14731</v>
      </c>
      <c r="N55" t="s">
        <v>17043</v>
      </c>
      <c r="O55" t="s">
        <v>11061</v>
      </c>
      <c r="P55" t="s">
        <v>836</v>
      </c>
      <c r="Q55" t="s">
        <v>17044</v>
      </c>
    </row>
    <row r="56" spans="1:17" x14ac:dyDescent="0.35">
      <c r="A56" t="s">
        <v>12107</v>
      </c>
      <c r="B56" t="s">
        <v>12108</v>
      </c>
      <c r="C56" t="s">
        <v>15706</v>
      </c>
      <c r="D56" t="s">
        <v>17059</v>
      </c>
      <c r="E56" t="s">
        <v>17060</v>
      </c>
      <c r="F56" t="s">
        <v>17061</v>
      </c>
      <c r="G56" t="s">
        <v>17062</v>
      </c>
      <c r="H56" t="s">
        <v>17063</v>
      </c>
      <c r="I56">
        <v>3</v>
      </c>
      <c r="J56" t="s">
        <v>17016</v>
      </c>
      <c r="K56" t="s">
        <v>17064</v>
      </c>
      <c r="L56" t="s">
        <v>16972</v>
      </c>
      <c r="M56" t="s">
        <v>15650</v>
      </c>
      <c r="N56" t="s">
        <v>12084</v>
      </c>
      <c r="O56" t="s">
        <v>12084</v>
      </c>
      <c r="P56" t="s">
        <v>85</v>
      </c>
      <c r="Q56" t="s">
        <v>85</v>
      </c>
    </row>
    <row r="57" spans="1:17" x14ac:dyDescent="0.35">
      <c r="A57" t="s">
        <v>14850</v>
      </c>
      <c r="B57" t="s">
        <v>15707</v>
      </c>
      <c r="C57" t="s">
        <v>15709</v>
      </c>
      <c r="D57" t="s">
        <v>17068</v>
      </c>
      <c r="E57" t="s">
        <v>17069</v>
      </c>
      <c r="F57" t="s">
        <v>17070</v>
      </c>
      <c r="G57" t="s">
        <v>17071</v>
      </c>
      <c r="H57" t="s">
        <v>17072</v>
      </c>
      <c r="I57">
        <v>3</v>
      </c>
      <c r="J57" t="s">
        <v>17016</v>
      </c>
      <c r="K57" t="s">
        <v>17073</v>
      </c>
      <c r="L57" t="s">
        <v>17057</v>
      </c>
      <c r="M57" t="s">
        <v>12234</v>
      </c>
      <c r="N57" t="s">
        <v>16976</v>
      </c>
      <c r="O57" t="s">
        <v>12084</v>
      </c>
      <c r="P57" t="s">
        <v>15651</v>
      </c>
      <c r="Q57" t="s">
        <v>17058</v>
      </c>
    </row>
    <row r="58" spans="1:17" x14ac:dyDescent="0.35">
      <c r="A58" t="s">
        <v>12109</v>
      </c>
      <c r="B58" t="s">
        <v>15710</v>
      </c>
      <c r="C58" t="s">
        <v>20872</v>
      </c>
      <c r="D58" t="s">
        <v>17076</v>
      </c>
      <c r="E58" t="s">
        <v>20873</v>
      </c>
      <c r="F58" t="s">
        <v>17077</v>
      </c>
      <c r="G58" t="s">
        <v>17078</v>
      </c>
      <c r="H58" t="s">
        <v>17079</v>
      </c>
      <c r="I58">
        <v>3</v>
      </c>
      <c r="J58" t="s">
        <v>17016</v>
      </c>
      <c r="K58" t="s">
        <v>20874</v>
      </c>
      <c r="L58" t="s">
        <v>17065</v>
      </c>
      <c r="M58" t="s">
        <v>12234</v>
      </c>
      <c r="N58" t="s">
        <v>17066</v>
      </c>
      <c r="O58" t="s">
        <v>12084</v>
      </c>
      <c r="P58" t="s">
        <v>15651</v>
      </c>
      <c r="Q58" t="s">
        <v>17067</v>
      </c>
    </row>
    <row r="59" spans="1:17" x14ac:dyDescent="0.35">
      <c r="A59" t="s">
        <v>20875</v>
      </c>
      <c r="B59" t="s">
        <v>2109</v>
      </c>
      <c r="C59" t="s">
        <v>20876</v>
      </c>
      <c r="D59" t="s">
        <v>20877</v>
      </c>
      <c r="E59" t="s">
        <v>20878</v>
      </c>
      <c r="F59" t="s">
        <v>20879</v>
      </c>
      <c r="G59" t="s">
        <v>20880</v>
      </c>
      <c r="H59" t="s">
        <v>17341</v>
      </c>
      <c r="I59">
        <v>3</v>
      </c>
      <c r="J59" t="s">
        <v>17016</v>
      </c>
      <c r="K59" t="s">
        <v>20881</v>
      </c>
      <c r="L59" t="s">
        <v>17074</v>
      </c>
      <c r="M59" t="s">
        <v>14759</v>
      </c>
      <c r="N59" t="s">
        <v>16982</v>
      </c>
      <c r="O59" t="s">
        <v>12084</v>
      </c>
      <c r="P59" t="s">
        <v>15651</v>
      </c>
      <c r="Q59" t="s">
        <v>17075</v>
      </c>
    </row>
    <row r="60" spans="1:17" x14ac:dyDescent="0.35">
      <c r="A60" t="s">
        <v>15717</v>
      </c>
      <c r="B60" t="s">
        <v>15718</v>
      </c>
      <c r="C60" t="s">
        <v>85</v>
      </c>
      <c r="D60" t="s">
        <v>85</v>
      </c>
      <c r="E60" t="s">
        <v>85</v>
      </c>
      <c r="F60" t="s">
        <v>17083</v>
      </c>
      <c r="G60" t="s">
        <v>17084</v>
      </c>
      <c r="H60" t="s">
        <v>17084</v>
      </c>
      <c r="I60">
        <v>2</v>
      </c>
      <c r="J60" t="s">
        <v>16992</v>
      </c>
      <c r="K60" t="s">
        <v>17085</v>
      </c>
      <c r="L60" t="s">
        <v>17080</v>
      </c>
      <c r="M60" t="s">
        <v>14759</v>
      </c>
      <c r="N60" t="s">
        <v>17081</v>
      </c>
      <c r="O60" t="s">
        <v>12084</v>
      </c>
      <c r="P60" t="s">
        <v>15651</v>
      </c>
      <c r="Q60" t="s">
        <v>17082</v>
      </c>
    </row>
    <row r="61" spans="1:17" x14ac:dyDescent="0.35">
      <c r="A61" t="s">
        <v>14843</v>
      </c>
      <c r="B61" t="s">
        <v>15719</v>
      </c>
      <c r="C61" t="s">
        <v>85</v>
      </c>
      <c r="D61" t="s">
        <v>85</v>
      </c>
      <c r="E61" t="s">
        <v>85</v>
      </c>
      <c r="F61" t="s">
        <v>17088</v>
      </c>
      <c r="G61" t="s">
        <v>17089</v>
      </c>
      <c r="H61" t="s">
        <v>17090</v>
      </c>
      <c r="I61">
        <v>3</v>
      </c>
      <c r="J61" t="s">
        <v>17091</v>
      </c>
      <c r="K61" t="s">
        <v>17092</v>
      </c>
      <c r="L61" t="s">
        <v>17086</v>
      </c>
      <c r="M61" t="s">
        <v>14762</v>
      </c>
      <c r="N61" t="s">
        <v>16987</v>
      </c>
      <c r="O61" t="s">
        <v>12084</v>
      </c>
      <c r="P61" t="s">
        <v>15651</v>
      </c>
      <c r="Q61" t="s">
        <v>17087</v>
      </c>
    </row>
    <row r="62" spans="1:17" x14ac:dyDescent="0.35">
      <c r="A62" t="s">
        <v>14844</v>
      </c>
      <c r="B62" t="s">
        <v>8575</v>
      </c>
      <c r="C62" t="s">
        <v>85</v>
      </c>
      <c r="D62" t="s">
        <v>85</v>
      </c>
      <c r="E62" t="s">
        <v>85</v>
      </c>
      <c r="F62" t="s">
        <v>17096</v>
      </c>
      <c r="G62" t="s">
        <v>17097</v>
      </c>
      <c r="H62" t="s">
        <v>17098</v>
      </c>
      <c r="I62">
        <v>3</v>
      </c>
      <c r="J62" t="s">
        <v>17091</v>
      </c>
      <c r="K62" t="s">
        <v>17099</v>
      </c>
      <c r="L62" t="s">
        <v>17093</v>
      </c>
      <c r="M62" t="s">
        <v>14762</v>
      </c>
      <c r="N62" t="s">
        <v>17094</v>
      </c>
      <c r="O62" t="s">
        <v>12084</v>
      </c>
      <c r="P62" t="s">
        <v>15651</v>
      </c>
      <c r="Q62" t="s">
        <v>17095</v>
      </c>
    </row>
    <row r="63" spans="1:17" x14ac:dyDescent="0.35">
      <c r="A63" t="s">
        <v>15114</v>
      </c>
      <c r="B63" t="s">
        <v>12112</v>
      </c>
      <c r="C63" t="s">
        <v>85</v>
      </c>
      <c r="D63" t="s">
        <v>12114</v>
      </c>
      <c r="E63" t="s">
        <v>12114</v>
      </c>
      <c r="F63" t="s">
        <v>17100</v>
      </c>
      <c r="G63" t="s">
        <v>17101</v>
      </c>
      <c r="H63" t="s">
        <v>17102</v>
      </c>
      <c r="I63">
        <v>3</v>
      </c>
      <c r="J63" t="s">
        <v>17103</v>
      </c>
      <c r="K63" t="s">
        <v>17104</v>
      </c>
      <c r="L63" t="s">
        <v>16993</v>
      </c>
      <c r="M63" t="s">
        <v>15660</v>
      </c>
      <c r="N63" t="s">
        <v>16991</v>
      </c>
      <c r="O63" t="s">
        <v>12084</v>
      </c>
      <c r="P63" t="s">
        <v>15659</v>
      </c>
      <c r="Q63" t="s">
        <v>15661</v>
      </c>
    </row>
    <row r="64" spans="1:17" x14ac:dyDescent="0.35">
      <c r="A64" t="s">
        <v>15721</v>
      </c>
      <c r="B64" t="s">
        <v>15722</v>
      </c>
      <c r="C64" t="s">
        <v>20433</v>
      </c>
      <c r="D64" t="s">
        <v>20882</v>
      </c>
      <c r="E64" t="s">
        <v>20883</v>
      </c>
      <c r="F64" t="s">
        <v>20884</v>
      </c>
      <c r="G64" t="s">
        <v>20885</v>
      </c>
      <c r="H64" t="s">
        <v>20886</v>
      </c>
      <c r="I64">
        <v>3</v>
      </c>
      <c r="J64" t="s">
        <v>17103</v>
      </c>
      <c r="K64" t="s">
        <v>20887</v>
      </c>
      <c r="L64" t="s">
        <v>17105</v>
      </c>
      <c r="M64" t="s">
        <v>15284</v>
      </c>
      <c r="N64" t="s">
        <v>16997</v>
      </c>
      <c r="O64" t="s">
        <v>12084</v>
      </c>
      <c r="P64" t="s">
        <v>15659</v>
      </c>
      <c r="Q64" t="s">
        <v>17106</v>
      </c>
    </row>
    <row r="65" spans="1:17" x14ac:dyDescent="0.35">
      <c r="A65" t="s">
        <v>15723</v>
      </c>
      <c r="B65" t="s">
        <v>15724</v>
      </c>
      <c r="C65" t="s">
        <v>85</v>
      </c>
      <c r="D65" t="s">
        <v>85</v>
      </c>
      <c r="E65" t="s">
        <v>85</v>
      </c>
      <c r="F65" t="s">
        <v>17107</v>
      </c>
      <c r="G65" t="s">
        <v>17108</v>
      </c>
      <c r="H65" t="s">
        <v>17108</v>
      </c>
      <c r="I65">
        <v>2</v>
      </c>
      <c r="J65" t="s">
        <v>16992</v>
      </c>
      <c r="K65" t="s">
        <v>17109</v>
      </c>
      <c r="L65" t="s">
        <v>17110</v>
      </c>
      <c r="M65" t="s">
        <v>15284</v>
      </c>
      <c r="N65" t="s">
        <v>17111</v>
      </c>
      <c r="O65" t="s">
        <v>12084</v>
      </c>
      <c r="P65" t="s">
        <v>15659</v>
      </c>
      <c r="Q65" t="s">
        <v>17112</v>
      </c>
    </row>
    <row r="66" spans="1:17" x14ac:dyDescent="0.35">
      <c r="A66" t="s">
        <v>12121</v>
      </c>
      <c r="B66" t="s">
        <v>2141</v>
      </c>
      <c r="C66" t="s">
        <v>85</v>
      </c>
      <c r="D66" t="s">
        <v>17113</v>
      </c>
      <c r="E66" t="s">
        <v>17113</v>
      </c>
      <c r="F66" t="s">
        <v>17114</v>
      </c>
      <c r="G66" t="s">
        <v>17115</v>
      </c>
      <c r="H66" t="s">
        <v>17116</v>
      </c>
      <c r="I66">
        <v>3</v>
      </c>
      <c r="J66" t="s">
        <v>17117</v>
      </c>
      <c r="K66" t="s">
        <v>17118</v>
      </c>
      <c r="L66" t="s">
        <v>17119</v>
      </c>
      <c r="M66" t="s">
        <v>12149</v>
      </c>
      <c r="N66" t="s">
        <v>17004</v>
      </c>
      <c r="O66" t="s">
        <v>12084</v>
      </c>
      <c r="P66" t="s">
        <v>15659</v>
      </c>
      <c r="Q66" t="s">
        <v>17120</v>
      </c>
    </row>
    <row r="67" spans="1:17" x14ac:dyDescent="0.35">
      <c r="A67" t="s">
        <v>16667</v>
      </c>
      <c r="B67" t="s">
        <v>20434</v>
      </c>
      <c r="C67" t="s">
        <v>16668</v>
      </c>
      <c r="D67" t="s">
        <v>12123</v>
      </c>
      <c r="E67" t="s">
        <v>20648</v>
      </c>
      <c r="F67" t="s">
        <v>20649</v>
      </c>
      <c r="G67" t="s">
        <v>20650</v>
      </c>
      <c r="H67" t="s">
        <v>20650</v>
      </c>
      <c r="I67">
        <v>4</v>
      </c>
      <c r="J67" t="s">
        <v>17116</v>
      </c>
      <c r="K67" t="s">
        <v>20651</v>
      </c>
      <c r="L67" t="s">
        <v>17126</v>
      </c>
      <c r="M67" t="s">
        <v>12149</v>
      </c>
      <c r="N67" t="s">
        <v>17127</v>
      </c>
      <c r="O67" t="s">
        <v>12084</v>
      </c>
      <c r="P67" t="s">
        <v>15659</v>
      </c>
      <c r="Q67" t="s">
        <v>17128</v>
      </c>
    </row>
    <row r="68" spans="1:17" x14ac:dyDescent="0.35">
      <c r="A68" t="s">
        <v>14836</v>
      </c>
      <c r="B68" t="s">
        <v>15725</v>
      </c>
      <c r="C68" t="s">
        <v>85</v>
      </c>
      <c r="D68" t="s">
        <v>17121</v>
      </c>
      <c r="E68" t="s">
        <v>17121</v>
      </c>
      <c r="F68" t="s">
        <v>17122</v>
      </c>
      <c r="G68" t="s">
        <v>17123</v>
      </c>
      <c r="H68" t="s">
        <v>17124</v>
      </c>
      <c r="I68">
        <v>3</v>
      </c>
      <c r="J68" t="s">
        <v>17117</v>
      </c>
      <c r="K68" t="s">
        <v>17125</v>
      </c>
      <c r="L68" t="s">
        <v>17010</v>
      </c>
      <c r="M68" t="s">
        <v>12087</v>
      </c>
      <c r="N68" t="s">
        <v>17009</v>
      </c>
      <c r="O68" t="s">
        <v>12084</v>
      </c>
      <c r="P68" t="s">
        <v>15659</v>
      </c>
      <c r="Q68" t="s">
        <v>15669</v>
      </c>
    </row>
    <row r="69" spans="1:17" x14ac:dyDescent="0.35">
      <c r="A69" t="s">
        <v>12126</v>
      </c>
      <c r="B69" t="s">
        <v>12127</v>
      </c>
      <c r="C69" t="s">
        <v>85</v>
      </c>
      <c r="D69" t="s">
        <v>17129</v>
      </c>
      <c r="E69" t="s">
        <v>17129</v>
      </c>
      <c r="F69" t="s">
        <v>17130</v>
      </c>
      <c r="G69" t="s">
        <v>17131</v>
      </c>
      <c r="H69" t="s">
        <v>17132</v>
      </c>
      <c r="I69">
        <v>3</v>
      </c>
      <c r="J69" t="s">
        <v>17117</v>
      </c>
      <c r="K69" t="s">
        <v>17133</v>
      </c>
      <c r="L69" t="s">
        <v>17139</v>
      </c>
      <c r="M69" t="s">
        <v>15672</v>
      </c>
      <c r="N69" t="s">
        <v>17012</v>
      </c>
      <c r="O69" t="s">
        <v>12084</v>
      </c>
      <c r="P69" t="s">
        <v>15659</v>
      </c>
      <c r="Q69" t="s">
        <v>15673</v>
      </c>
    </row>
    <row r="70" spans="1:17" x14ac:dyDescent="0.35">
      <c r="A70" t="s">
        <v>12130</v>
      </c>
      <c r="B70" t="s">
        <v>12131</v>
      </c>
      <c r="C70" t="s">
        <v>85</v>
      </c>
      <c r="D70" t="s">
        <v>17134</v>
      </c>
      <c r="E70" t="s">
        <v>17134</v>
      </c>
      <c r="F70" t="s">
        <v>17135</v>
      </c>
      <c r="G70" t="s">
        <v>17136</v>
      </c>
      <c r="H70" t="s">
        <v>17137</v>
      </c>
      <c r="I70">
        <v>3</v>
      </c>
      <c r="J70" t="s">
        <v>17117</v>
      </c>
      <c r="K70" t="s">
        <v>17138</v>
      </c>
      <c r="L70" t="s">
        <v>17145</v>
      </c>
      <c r="M70" t="s">
        <v>15672</v>
      </c>
      <c r="N70" t="s">
        <v>17146</v>
      </c>
      <c r="O70" t="s">
        <v>12084</v>
      </c>
      <c r="P70" t="s">
        <v>15659</v>
      </c>
      <c r="Q70" t="s">
        <v>17147</v>
      </c>
    </row>
    <row r="71" spans="1:17" x14ac:dyDescent="0.35">
      <c r="A71" t="s">
        <v>12132</v>
      </c>
      <c r="B71" t="s">
        <v>12133</v>
      </c>
      <c r="C71" t="s">
        <v>85</v>
      </c>
      <c r="D71" t="s">
        <v>17140</v>
      </c>
      <c r="E71" t="s">
        <v>17140</v>
      </c>
      <c r="F71" t="s">
        <v>17141</v>
      </c>
      <c r="G71" t="s">
        <v>17142</v>
      </c>
      <c r="H71" t="s">
        <v>17143</v>
      </c>
      <c r="I71">
        <v>3</v>
      </c>
      <c r="J71" t="s">
        <v>17117</v>
      </c>
      <c r="K71" t="s">
        <v>17144</v>
      </c>
      <c r="L71" t="s">
        <v>20652</v>
      </c>
      <c r="M71" t="s">
        <v>15672</v>
      </c>
      <c r="N71" t="s">
        <v>20653</v>
      </c>
      <c r="O71" t="s">
        <v>12084</v>
      </c>
      <c r="P71" t="s">
        <v>15659</v>
      </c>
      <c r="Q71" t="s">
        <v>20654</v>
      </c>
    </row>
    <row r="72" spans="1:17" x14ac:dyDescent="0.35">
      <c r="A72" t="s">
        <v>12135</v>
      </c>
      <c r="B72" t="s">
        <v>2145</v>
      </c>
      <c r="C72" t="s">
        <v>85</v>
      </c>
      <c r="D72" t="s">
        <v>17148</v>
      </c>
      <c r="E72" t="s">
        <v>17148</v>
      </c>
      <c r="F72" t="s">
        <v>17149</v>
      </c>
      <c r="G72" t="s">
        <v>17150</v>
      </c>
      <c r="H72" t="s">
        <v>17151</v>
      </c>
      <c r="I72">
        <v>3</v>
      </c>
      <c r="J72" t="s">
        <v>17117</v>
      </c>
      <c r="K72" t="s">
        <v>17152</v>
      </c>
      <c r="L72" t="s">
        <v>20888</v>
      </c>
      <c r="M72" t="s">
        <v>15164</v>
      </c>
      <c r="N72" t="s">
        <v>20862</v>
      </c>
      <c r="O72" t="s">
        <v>12084</v>
      </c>
      <c r="P72" t="s">
        <v>15659</v>
      </c>
      <c r="Q72" t="s">
        <v>20889</v>
      </c>
    </row>
    <row r="73" spans="1:17" x14ac:dyDescent="0.35">
      <c r="A73" t="s">
        <v>15727</v>
      </c>
      <c r="B73" t="s">
        <v>15728</v>
      </c>
      <c r="C73" t="s">
        <v>85</v>
      </c>
      <c r="D73" t="s">
        <v>17148</v>
      </c>
      <c r="E73" t="s">
        <v>17148</v>
      </c>
      <c r="F73" t="s">
        <v>17153</v>
      </c>
      <c r="G73" t="s">
        <v>17154</v>
      </c>
      <c r="H73" t="s">
        <v>17154</v>
      </c>
      <c r="I73">
        <v>4</v>
      </c>
      <c r="J73" t="s">
        <v>17151</v>
      </c>
      <c r="K73" t="s">
        <v>17155</v>
      </c>
      <c r="L73" t="s">
        <v>20890</v>
      </c>
      <c r="M73" t="s">
        <v>15164</v>
      </c>
      <c r="N73" t="s">
        <v>20891</v>
      </c>
      <c r="O73" t="s">
        <v>12084</v>
      </c>
      <c r="P73" t="s">
        <v>15659</v>
      </c>
      <c r="Q73" t="s">
        <v>20892</v>
      </c>
    </row>
    <row r="74" spans="1:17" x14ac:dyDescent="0.35">
      <c r="A74" t="s">
        <v>12138</v>
      </c>
      <c r="B74" t="s">
        <v>12139</v>
      </c>
      <c r="C74" t="s">
        <v>85</v>
      </c>
      <c r="D74" t="s">
        <v>17158</v>
      </c>
      <c r="E74" t="s">
        <v>17158</v>
      </c>
      <c r="F74" t="s">
        <v>17159</v>
      </c>
      <c r="G74" t="s">
        <v>17160</v>
      </c>
      <c r="H74" t="s">
        <v>17161</v>
      </c>
      <c r="I74">
        <v>3</v>
      </c>
      <c r="J74" t="s">
        <v>17162</v>
      </c>
      <c r="K74" t="s">
        <v>17163</v>
      </c>
      <c r="L74" t="s">
        <v>17156</v>
      </c>
      <c r="M74" t="s">
        <v>14959</v>
      </c>
      <c r="N74" t="s">
        <v>17015</v>
      </c>
      <c r="O74" t="s">
        <v>12084</v>
      </c>
      <c r="P74" t="s">
        <v>15659</v>
      </c>
      <c r="Q74" t="s">
        <v>17157</v>
      </c>
    </row>
    <row r="75" spans="1:17" x14ac:dyDescent="0.35">
      <c r="A75" t="s">
        <v>15733</v>
      </c>
      <c r="B75" t="s">
        <v>15731</v>
      </c>
      <c r="C75" t="s">
        <v>20893</v>
      </c>
      <c r="D75" t="s">
        <v>85</v>
      </c>
      <c r="E75" t="s">
        <v>20893</v>
      </c>
      <c r="F75" t="s">
        <v>17167</v>
      </c>
      <c r="G75" t="s">
        <v>17168</v>
      </c>
      <c r="H75" t="s">
        <v>17169</v>
      </c>
      <c r="I75">
        <v>3</v>
      </c>
      <c r="J75" t="s">
        <v>17170</v>
      </c>
      <c r="K75" t="s">
        <v>20894</v>
      </c>
      <c r="L75" t="s">
        <v>17164</v>
      </c>
      <c r="M75" t="s">
        <v>14959</v>
      </c>
      <c r="N75" t="s">
        <v>17165</v>
      </c>
      <c r="O75" t="s">
        <v>12084</v>
      </c>
      <c r="P75" t="s">
        <v>15659</v>
      </c>
      <c r="Q75" t="s">
        <v>17166</v>
      </c>
    </row>
    <row r="76" spans="1:17" x14ac:dyDescent="0.35">
      <c r="A76" t="s">
        <v>12144</v>
      </c>
      <c r="B76" t="s">
        <v>2150</v>
      </c>
      <c r="C76" t="s">
        <v>20439</v>
      </c>
      <c r="D76" t="s">
        <v>17181</v>
      </c>
      <c r="E76" t="s">
        <v>20655</v>
      </c>
      <c r="F76" t="s">
        <v>17182</v>
      </c>
      <c r="G76" t="s">
        <v>17183</v>
      </c>
      <c r="H76" t="s">
        <v>17184</v>
      </c>
      <c r="I76">
        <v>3</v>
      </c>
      <c r="J76" t="s">
        <v>17170</v>
      </c>
      <c r="K76" t="s">
        <v>20656</v>
      </c>
      <c r="L76" t="s">
        <v>20657</v>
      </c>
      <c r="M76" t="s">
        <v>14959</v>
      </c>
      <c r="N76" t="s">
        <v>20658</v>
      </c>
      <c r="O76" t="s">
        <v>12084</v>
      </c>
      <c r="P76" t="s">
        <v>15659</v>
      </c>
      <c r="Q76" t="s">
        <v>20659</v>
      </c>
    </row>
    <row r="77" spans="1:17" x14ac:dyDescent="0.35">
      <c r="A77" t="s">
        <v>12147</v>
      </c>
      <c r="B77" t="s">
        <v>20895</v>
      </c>
      <c r="C77" t="s">
        <v>85</v>
      </c>
      <c r="D77" t="s">
        <v>85</v>
      </c>
      <c r="E77" t="s">
        <v>85</v>
      </c>
      <c r="F77" t="s">
        <v>20896</v>
      </c>
      <c r="G77" t="s">
        <v>20897</v>
      </c>
      <c r="H77" t="s">
        <v>20897</v>
      </c>
      <c r="I77">
        <v>2</v>
      </c>
      <c r="J77" t="s">
        <v>16992</v>
      </c>
      <c r="K77" t="s">
        <v>20898</v>
      </c>
      <c r="L77" t="s">
        <v>17172</v>
      </c>
      <c r="M77" t="s">
        <v>14959</v>
      </c>
      <c r="N77" t="s">
        <v>17173</v>
      </c>
      <c r="O77" t="s">
        <v>12084</v>
      </c>
      <c r="P77" t="s">
        <v>15659</v>
      </c>
      <c r="Q77" t="s">
        <v>17174</v>
      </c>
    </row>
    <row r="78" spans="1:17" x14ac:dyDescent="0.35">
      <c r="A78" t="s">
        <v>20899</v>
      </c>
      <c r="B78" t="s">
        <v>20440</v>
      </c>
      <c r="C78" t="s">
        <v>85</v>
      </c>
      <c r="D78" t="s">
        <v>85</v>
      </c>
      <c r="E78" t="s">
        <v>85</v>
      </c>
      <c r="F78" t="s">
        <v>20900</v>
      </c>
      <c r="G78" t="s">
        <v>20901</v>
      </c>
      <c r="H78" t="s">
        <v>20901</v>
      </c>
      <c r="I78">
        <v>2</v>
      </c>
      <c r="J78" t="s">
        <v>16992</v>
      </c>
      <c r="K78" t="s">
        <v>20902</v>
      </c>
      <c r="L78" t="s">
        <v>17175</v>
      </c>
      <c r="M78" t="s">
        <v>15110</v>
      </c>
      <c r="N78" t="s">
        <v>17022</v>
      </c>
      <c r="O78" t="s">
        <v>12084</v>
      </c>
      <c r="P78" t="s">
        <v>15659</v>
      </c>
      <c r="Q78" t="s">
        <v>17176</v>
      </c>
    </row>
    <row r="79" spans="1:17" x14ac:dyDescent="0.35">
      <c r="A79" t="s">
        <v>14771</v>
      </c>
      <c r="B79" t="s">
        <v>8579</v>
      </c>
      <c r="C79" t="s">
        <v>85</v>
      </c>
      <c r="D79" t="s">
        <v>17190</v>
      </c>
      <c r="E79" t="s">
        <v>17190</v>
      </c>
      <c r="F79" t="s">
        <v>17191</v>
      </c>
      <c r="G79" t="s">
        <v>17192</v>
      </c>
      <c r="H79" t="s">
        <v>17193</v>
      </c>
      <c r="I79">
        <v>3</v>
      </c>
      <c r="J79" t="s">
        <v>17194</v>
      </c>
      <c r="K79" t="s">
        <v>17195</v>
      </c>
      <c r="L79" t="s">
        <v>17178</v>
      </c>
      <c r="M79" t="s">
        <v>15110</v>
      </c>
      <c r="N79" t="s">
        <v>17179</v>
      </c>
      <c r="O79" t="s">
        <v>12084</v>
      </c>
      <c r="P79" t="s">
        <v>15659</v>
      </c>
      <c r="Q79" t="s">
        <v>17180</v>
      </c>
    </row>
    <row r="80" spans="1:17" x14ac:dyDescent="0.35">
      <c r="A80" t="s">
        <v>12152</v>
      </c>
      <c r="B80" t="s">
        <v>9477</v>
      </c>
      <c r="C80" t="s">
        <v>12166</v>
      </c>
      <c r="D80" t="s">
        <v>17199</v>
      </c>
      <c r="E80" t="s">
        <v>20660</v>
      </c>
      <c r="F80" t="s">
        <v>17200</v>
      </c>
      <c r="G80" t="s">
        <v>17201</v>
      </c>
      <c r="H80" t="s">
        <v>17202</v>
      </c>
      <c r="I80">
        <v>3</v>
      </c>
      <c r="J80" t="s">
        <v>17203</v>
      </c>
      <c r="K80" t="s">
        <v>20661</v>
      </c>
      <c r="L80" t="s">
        <v>17185</v>
      </c>
      <c r="M80" t="s">
        <v>15110</v>
      </c>
      <c r="N80" t="s">
        <v>17186</v>
      </c>
      <c r="O80" t="s">
        <v>12084</v>
      </c>
      <c r="P80" t="s">
        <v>15659</v>
      </c>
      <c r="Q80" t="s">
        <v>17187</v>
      </c>
    </row>
    <row r="81" spans="1:17" x14ac:dyDescent="0.35">
      <c r="A81" t="s">
        <v>12164</v>
      </c>
      <c r="B81" t="s">
        <v>12165</v>
      </c>
      <c r="C81" t="s">
        <v>85</v>
      </c>
      <c r="D81" t="s">
        <v>17204</v>
      </c>
      <c r="E81" t="s">
        <v>17204</v>
      </c>
      <c r="F81" t="s">
        <v>17205</v>
      </c>
      <c r="G81" t="s">
        <v>17206</v>
      </c>
      <c r="H81" t="s">
        <v>17207</v>
      </c>
      <c r="I81">
        <v>3</v>
      </c>
      <c r="J81" t="s">
        <v>17203</v>
      </c>
      <c r="K81" t="s">
        <v>17208</v>
      </c>
      <c r="L81" t="s">
        <v>20662</v>
      </c>
      <c r="M81" t="s">
        <v>14852</v>
      </c>
      <c r="N81" t="s">
        <v>20646</v>
      </c>
      <c r="O81" t="s">
        <v>12084</v>
      </c>
      <c r="P81" t="s">
        <v>15659</v>
      </c>
      <c r="Q81" t="s">
        <v>20663</v>
      </c>
    </row>
    <row r="82" spans="1:17" x14ac:dyDescent="0.35">
      <c r="A82" t="s">
        <v>12167</v>
      </c>
      <c r="B82" t="s">
        <v>15743</v>
      </c>
      <c r="C82" t="s">
        <v>85</v>
      </c>
      <c r="D82" t="s">
        <v>17211</v>
      </c>
      <c r="E82" t="s">
        <v>17211</v>
      </c>
      <c r="F82" t="s">
        <v>17212</v>
      </c>
      <c r="G82" t="s">
        <v>17213</v>
      </c>
      <c r="H82" t="s">
        <v>17214</v>
      </c>
      <c r="I82">
        <v>3</v>
      </c>
      <c r="J82" t="s">
        <v>17203</v>
      </c>
      <c r="K82" t="s">
        <v>17215</v>
      </c>
      <c r="L82" t="s">
        <v>17196</v>
      </c>
      <c r="M82" t="s">
        <v>14852</v>
      </c>
      <c r="N82" t="s">
        <v>17197</v>
      </c>
      <c r="O82" t="s">
        <v>12084</v>
      </c>
      <c r="P82" t="s">
        <v>15659</v>
      </c>
      <c r="Q82" t="s">
        <v>17198</v>
      </c>
    </row>
    <row r="83" spans="1:17" x14ac:dyDescent="0.35">
      <c r="A83" t="s">
        <v>15747</v>
      </c>
      <c r="B83" t="s">
        <v>2163</v>
      </c>
      <c r="C83" t="s">
        <v>85</v>
      </c>
      <c r="D83" t="s">
        <v>17219</v>
      </c>
      <c r="E83" t="s">
        <v>17219</v>
      </c>
      <c r="F83" t="s">
        <v>17220</v>
      </c>
      <c r="G83" t="s">
        <v>17221</v>
      </c>
      <c r="H83" t="s">
        <v>17222</v>
      </c>
      <c r="I83">
        <v>3</v>
      </c>
      <c r="J83" t="s">
        <v>17203</v>
      </c>
      <c r="K83" t="s">
        <v>17223</v>
      </c>
      <c r="L83" t="s">
        <v>17188</v>
      </c>
      <c r="M83" t="s">
        <v>14852</v>
      </c>
      <c r="N83" t="s">
        <v>17026</v>
      </c>
      <c r="O83" t="s">
        <v>12084</v>
      </c>
      <c r="P83" t="s">
        <v>15659</v>
      </c>
      <c r="Q83" t="s">
        <v>17189</v>
      </c>
    </row>
    <row r="84" spans="1:17" x14ac:dyDescent="0.35">
      <c r="A84" t="s">
        <v>14868</v>
      </c>
      <c r="B84" t="s">
        <v>15748</v>
      </c>
      <c r="C84" t="s">
        <v>85</v>
      </c>
      <c r="D84" t="s">
        <v>17227</v>
      </c>
      <c r="E84" t="s">
        <v>17227</v>
      </c>
      <c r="F84" t="s">
        <v>17228</v>
      </c>
      <c r="G84" t="s">
        <v>17229</v>
      </c>
      <c r="H84" t="s">
        <v>17230</v>
      </c>
      <c r="I84">
        <v>3</v>
      </c>
      <c r="J84" t="s">
        <v>17231</v>
      </c>
      <c r="K84" t="s">
        <v>17232</v>
      </c>
      <c r="L84" t="s">
        <v>20664</v>
      </c>
      <c r="M84" t="s">
        <v>14852</v>
      </c>
      <c r="N84" t="s">
        <v>20665</v>
      </c>
      <c r="O84" t="s">
        <v>12084</v>
      </c>
      <c r="P84" t="s">
        <v>15659</v>
      </c>
      <c r="Q84" t="s">
        <v>20666</v>
      </c>
    </row>
    <row r="85" spans="1:17" x14ac:dyDescent="0.35">
      <c r="A85" t="s">
        <v>12170</v>
      </c>
      <c r="B85" t="s">
        <v>8557</v>
      </c>
      <c r="C85" t="s">
        <v>85</v>
      </c>
      <c r="D85" t="s">
        <v>17235</v>
      </c>
      <c r="E85" t="s">
        <v>17235</v>
      </c>
      <c r="F85" t="s">
        <v>17236</v>
      </c>
      <c r="G85" t="s">
        <v>17237</v>
      </c>
      <c r="H85" t="s">
        <v>17238</v>
      </c>
      <c r="I85">
        <v>3</v>
      </c>
      <c r="J85" t="s">
        <v>17239</v>
      </c>
      <c r="K85" t="s">
        <v>17240</v>
      </c>
      <c r="L85" t="s">
        <v>17209</v>
      </c>
      <c r="M85" t="s">
        <v>12102</v>
      </c>
      <c r="N85" t="s">
        <v>17034</v>
      </c>
      <c r="O85" t="s">
        <v>12084</v>
      </c>
      <c r="P85" t="s">
        <v>15659</v>
      </c>
      <c r="Q85" t="s">
        <v>17210</v>
      </c>
    </row>
    <row r="86" spans="1:17" x14ac:dyDescent="0.35">
      <c r="A86" t="s">
        <v>14753</v>
      </c>
      <c r="B86" t="s">
        <v>15753</v>
      </c>
      <c r="C86" t="s">
        <v>85</v>
      </c>
      <c r="D86" t="s">
        <v>17244</v>
      </c>
      <c r="E86" t="s">
        <v>17244</v>
      </c>
      <c r="F86" t="s">
        <v>17245</v>
      </c>
      <c r="G86" t="s">
        <v>17246</v>
      </c>
      <c r="H86" t="s">
        <v>17247</v>
      </c>
      <c r="I86">
        <v>3</v>
      </c>
      <c r="J86" t="s">
        <v>17239</v>
      </c>
      <c r="K86" t="s">
        <v>17248</v>
      </c>
      <c r="L86" t="s">
        <v>17216</v>
      </c>
      <c r="M86" t="s">
        <v>12102</v>
      </c>
      <c r="N86" t="s">
        <v>17217</v>
      </c>
      <c r="O86" t="s">
        <v>12084</v>
      </c>
      <c r="P86" t="s">
        <v>15659</v>
      </c>
      <c r="Q86" t="s">
        <v>17218</v>
      </c>
    </row>
    <row r="87" spans="1:17" x14ac:dyDescent="0.35">
      <c r="A87" t="s">
        <v>14754</v>
      </c>
      <c r="B87" t="s">
        <v>15755</v>
      </c>
      <c r="C87" t="s">
        <v>85</v>
      </c>
      <c r="D87" t="s">
        <v>17252</v>
      </c>
      <c r="E87" t="s">
        <v>17252</v>
      </c>
      <c r="F87" t="s">
        <v>17253</v>
      </c>
      <c r="G87" t="s">
        <v>17254</v>
      </c>
      <c r="H87" t="s">
        <v>17255</v>
      </c>
      <c r="I87">
        <v>3</v>
      </c>
      <c r="J87" t="s">
        <v>17239</v>
      </c>
      <c r="K87" t="s">
        <v>17256</v>
      </c>
      <c r="L87" t="s">
        <v>17224</v>
      </c>
      <c r="M87" t="s">
        <v>12102</v>
      </c>
      <c r="N87" t="s">
        <v>17225</v>
      </c>
      <c r="O87" t="s">
        <v>12084</v>
      </c>
      <c r="P87" t="s">
        <v>15659</v>
      </c>
      <c r="Q87" t="s">
        <v>17226</v>
      </c>
    </row>
    <row r="88" spans="1:17" x14ac:dyDescent="0.35">
      <c r="A88" t="s">
        <v>15759</v>
      </c>
      <c r="B88" t="s">
        <v>15757</v>
      </c>
      <c r="C88" t="s">
        <v>85</v>
      </c>
      <c r="D88" t="s">
        <v>942</v>
      </c>
      <c r="E88" t="s">
        <v>942</v>
      </c>
      <c r="F88" t="s">
        <v>17259</v>
      </c>
      <c r="G88" t="s">
        <v>17260</v>
      </c>
      <c r="H88" t="s">
        <v>17261</v>
      </c>
      <c r="I88">
        <v>3</v>
      </c>
      <c r="J88" t="s">
        <v>17262</v>
      </c>
      <c r="K88" t="s">
        <v>17263</v>
      </c>
      <c r="L88" t="s">
        <v>17233</v>
      </c>
      <c r="M88" t="s">
        <v>14847</v>
      </c>
      <c r="N88" t="s">
        <v>17040</v>
      </c>
      <c r="O88" t="s">
        <v>12084</v>
      </c>
      <c r="P88" t="s">
        <v>15659</v>
      </c>
      <c r="Q88" t="s">
        <v>17234</v>
      </c>
    </row>
    <row r="89" spans="1:17" x14ac:dyDescent="0.35">
      <c r="A89" t="s">
        <v>15121</v>
      </c>
      <c r="B89" t="s">
        <v>16674</v>
      </c>
      <c r="C89" t="s">
        <v>85</v>
      </c>
      <c r="D89" t="s">
        <v>17267</v>
      </c>
      <c r="E89" t="s">
        <v>17267</v>
      </c>
      <c r="F89" t="s">
        <v>17268</v>
      </c>
      <c r="G89" t="s">
        <v>17269</v>
      </c>
      <c r="H89" t="s">
        <v>17269</v>
      </c>
      <c r="I89">
        <v>4</v>
      </c>
      <c r="J89" t="s">
        <v>17270</v>
      </c>
      <c r="K89" t="s">
        <v>17271</v>
      </c>
      <c r="L89" t="s">
        <v>17241</v>
      </c>
      <c r="M89" t="s">
        <v>14847</v>
      </c>
      <c r="N89" t="s">
        <v>17242</v>
      </c>
      <c r="O89" t="s">
        <v>12084</v>
      </c>
      <c r="P89" t="s">
        <v>15659</v>
      </c>
      <c r="Q89" t="s">
        <v>17243</v>
      </c>
    </row>
    <row r="90" spans="1:17" x14ac:dyDescent="0.35">
      <c r="A90" t="s">
        <v>14770</v>
      </c>
      <c r="B90" t="s">
        <v>16673</v>
      </c>
      <c r="C90" t="s">
        <v>85</v>
      </c>
      <c r="D90" t="s">
        <v>85</v>
      </c>
      <c r="E90" t="s">
        <v>85</v>
      </c>
      <c r="F90" t="s">
        <v>17275</v>
      </c>
      <c r="G90" t="s">
        <v>17276</v>
      </c>
      <c r="H90" t="s">
        <v>17270</v>
      </c>
      <c r="I90">
        <v>3</v>
      </c>
      <c r="J90" t="s">
        <v>17277</v>
      </c>
      <c r="K90" t="s">
        <v>17278</v>
      </c>
      <c r="L90" t="s">
        <v>17249</v>
      </c>
      <c r="M90" t="s">
        <v>14847</v>
      </c>
      <c r="N90" t="s">
        <v>17250</v>
      </c>
      <c r="O90" t="s">
        <v>12084</v>
      </c>
      <c r="P90" t="s">
        <v>15659</v>
      </c>
      <c r="Q90" t="s">
        <v>17251</v>
      </c>
    </row>
    <row r="91" spans="1:17" x14ac:dyDescent="0.35">
      <c r="A91" t="s">
        <v>14841</v>
      </c>
      <c r="B91" t="s">
        <v>15763</v>
      </c>
      <c r="C91" t="s">
        <v>85</v>
      </c>
      <c r="D91" t="s">
        <v>17281</v>
      </c>
      <c r="E91" t="s">
        <v>17281</v>
      </c>
      <c r="F91" t="s">
        <v>17282</v>
      </c>
      <c r="G91" t="s">
        <v>17283</v>
      </c>
      <c r="H91" t="s">
        <v>17284</v>
      </c>
      <c r="I91">
        <v>3</v>
      </c>
      <c r="J91" t="s">
        <v>17285</v>
      </c>
      <c r="K91" t="s">
        <v>17286</v>
      </c>
      <c r="L91" t="s">
        <v>17257</v>
      </c>
      <c r="M91" t="s">
        <v>14845</v>
      </c>
      <c r="N91" t="s">
        <v>17049</v>
      </c>
      <c r="O91" t="s">
        <v>12084</v>
      </c>
      <c r="P91" t="s">
        <v>15659</v>
      </c>
      <c r="Q91" t="s">
        <v>17258</v>
      </c>
    </row>
    <row r="92" spans="1:17" x14ac:dyDescent="0.35">
      <c r="A92" t="s">
        <v>14839</v>
      </c>
      <c r="B92" t="s">
        <v>15765</v>
      </c>
      <c r="C92" t="s">
        <v>85</v>
      </c>
      <c r="D92" t="s">
        <v>17290</v>
      </c>
      <c r="E92" t="s">
        <v>17290</v>
      </c>
      <c r="F92" t="s">
        <v>17291</v>
      </c>
      <c r="G92" t="s">
        <v>17292</v>
      </c>
      <c r="H92" t="s">
        <v>17293</v>
      </c>
      <c r="I92">
        <v>3</v>
      </c>
      <c r="J92" t="s">
        <v>17294</v>
      </c>
      <c r="K92" t="s">
        <v>17295</v>
      </c>
      <c r="L92" t="s">
        <v>17264</v>
      </c>
      <c r="M92" t="s">
        <v>14845</v>
      </c>
      <c r="N92" t="s">
        <v>17265</v>
      </c>
      <c r="O92" t="s">
        <v>12084</v>
      </c>
      <c r="P92" t="s">
        <v>15659</v>
      </c>
      <c r="Q92" t="s">
        <v>17266</v>
      </c>
    </row>
    <row r="93" spans="1:17" x14ac:dyDescent="0.35">
      <c r="A93" t="s">
        <v>15769</v>
      </c>
      <c r="B93" t="s">
        <v>20452</v>
      </c>
      <c r="C93" t="s">
        <v>85</v>
      </c>
      <c r="D93" t="s">
        <v>17299</v>
      </c>
      <c r="E93" t="s">
        <v>17299</v>
      </c>
      <c r="F93" t="s">
        <v>20667</v>
      </c>
      <c r="G93" t="s">
        <v>20668</v>
      </c>
      <c r="H93" t="s">
        <v>20669</v>
      </c>
      <c r="I93">
        <v>3</v>
      </c>
      <c r="J93" t="s">
        <v>20670</v>
      </c>
      <c r="K93" t="s">
        <v>20671</v>
      </c>
      <c r="L93" t="s">
        <v>17272</v>
      </c>
      <c r="M93" t="s">
        <v>14845</v>
      </c>
      <c r="N93" t="s">
        <v>17273</v>
      </c>
      <c r="O93" t="s">
        <v>12084</v>
      </c>
      <c r="P93" t="s">
        <v>15659</v>
      </c>
      <c r="Q93" t="s">
        <v>17274</v>
      </c>
    </row>
    <row r="94" spans="1:17" x14ac:dyDescent="0.35">
      <c r="A94" t="s">
        <v>14861</v>
      </c>
      <c r="B94" t="s">
        <v>941</v>
      </c>
      <c r="C94" t="s">
        <v>85</v>
      </c>
      <c r="D94" t="s">
        <v>942</v>
      </c>
      <c r="E94" t="s">
        <v>942</v>
      </c>
      <c r="F94" t="s">
        <v>17302</v>
      </c>
      <c r="G94" t="s">
        <v>17303</v>
      </c>
      <c r="H94" t="s">
        <v>17303</v>
      </c>
      <c r="I94">
        <v>2</v>
      </c>
      <c r="J94" t="s">
        <v>17304</v>
      </c>
      <c r="K94" t="s">
        <v>17305</v>
      </c>
      <c r="L94" t="s">
        <v>17279</v>
      </c>
      <c r="M94" t="s">
        <v>14851</v>
      </c>
      <c r="N94" t="s">
        <v>17055</v>
      </c>
      <c r="O94" t="s">
        <v>12084</v>
      </c>
      <c r="P94" t="s">
        <v>15659</v>
      </c>
      <c r="Q94" t="s">
        <v>17280</v>
      </c>
    </row>
    <row r="95" spans="1:17" x14ac:dyDescent="0.35">
      <c r="A95" t="s">
        <v>14818</v>
      </c>
      <c r="B95" t="s">
        <v>20903</v>
      </c>
      <c r="C95" t="s">
        <v>85</v>
      </c>
      <c r="D95" t="s">
        <v>20074</v>
      </c>
      <c r="E95" t="s">
        <v>20074</v>
      </c>
      <c r="F95" t="s">
        <v>20904</v>
      </c>
      <c r="G95" t="s">
        <v>20905</v>
      </c>
      <c r="H95" t="s">
        <v>20906</v>
      </c>
      <c r="I95">
        <v>3</v>
      </c>
      <c r="J95" t="s">
        <v>20907</v>
      </c>
      <c r="K95" t="s">
        <v>20908</v>
      </c>
      <c r="L95" t="s">
        <v>17287</v>
      </c>
      <c r="M95" t="s">
        <v>14851</v>
      </c>
      <c r="N95" t="s">
        <v>17288</v>
      </c>
      <c r="O95" t="s">
        <v>12084</v>
      </c>
      <c r="P95" t="s">
        <v>15659</v>
      </c>
      <c r="Q95" t="s">
        <v>17289</v>
      </c>
    </row>
    <row r="96" spans="1:17" x14ac:dyDescent="0.35">
      <c r="A96" t="s">
        <v>14756</v>
      </c>
      <c r="B96" t="s">
        <v>20909</v>
      </c>
      <c r="C96" t="s">
        <v>85</v>
      </c>
      <c r="D96" t="s">
        <v>17312</v>
      </c>
      <c r="E96" t="s">
        <v>17312</v>
      </c>
      <c r="F96" t="s">
        <v>20910</v>
      </c>
      <c r="G96" t="s">
        <v>20911</v>
      </c>
      <c r="H96" t="s">
        <v>20912</v>
      </c>
      <c r="I96">
        <v>3</v>
      </c>
      <c r="J96" t="s">
        <v>20907</v>
      </c>
      <c r="K96" t="s">
        <v>20913</v>
      </c>
      <c r="L96" t="s">
        <v>17296</v>
      </c>
      <c r="M96" t="s">
        <v>14851</v>
      </c>
      <c r="N96" t="s">
        <v>17297</v>
      </c>
      <c r="O96" t="s">
        <v>12084</v>
      </c>
      <c r="P96" t="s">
        <v>15659</v>
      </c>
      <c r="Q96" t="s">
        <v>17298</v>
      </c>
    </row>
    <row r="97" spans="1:17" x14ac:dyDescent="0.35">
      <c r="A97" t="s">
        <v>14757</v>
      </c>
      <c r="B97" t="s">
        <v>20914</v>
      </c>
      <c r="C97" t="s">
        <v>85</v>
      </c>
      <c r="D97" t="s">
        <v>17315</v>
      </c>
      <c r="E97" t="s">
        <v>17315</v>
      </c>
      <c r="F97" t="s">
        <v>20915</v>
      </c>
      <c r="G97" t="s">
        <v>20916</v>
      </c>
      <c r="H97" t="s">
        <v>20917</v>
      </c>
      <c r="I97">
        <v>3</v>
      </c>
      <c r="J97" t="s">
        <v>20907</v>
      </c>
      <c r="K97" t="s">
        <v>20918</v>
      </c>
      <c r="L97" t="s">
        <v>17300</v>
      </c>
      <c r="M97" t="s">
        <v>12107</v>
      </c>
      <c r="N97" t="s">
        <v>17063</v>
      </c>
      <c r="O97" t="s">
        <v>12084</v>
      </c>
      <c r="P97" t="s">
        <v>15659</v>
      </c>
      <c r="Q97" t="s">
        <v>17301</v>
      </c>
    </row>
    <row r="98" spans="1:17" x14ac:dyDescent="0.35">
      <c r="A98" t="s">
        <v>14758</v>
      </c>
      <c r="B98" t="s">
        <v>15776</v>
      </c>
      <c r="C98" t="s">
        <v>85</v>
      </c>
      <c r="D98" t="s">
        <v>17319</v>
      </c>
      <c r="E98" t="s">
        <v>17319</v>
      </c>
      <c r="F98" t="s">
        <v>17320</v>
      </c>
      <c r="G98" t="s">
        <v>17321</v>
      </c>
      <c r="H98" t="s">
        <v>17322</v>
      </c>
      <c r="I98">
        <v>3</v>
      </c>
      <c r="J98" t="s">
        <v>17323</v>
      </c>
      <c r="K98" t="s">
        <v>17324</v>
      </c>
      <c r="L98" t="s">
        <v>17306</v>
      </c>
      <c r="M98" t="s">
        <v>12107</v>
      </c>
      <c r="N98" t="s">
        <v>17307</v>
      </c>
      <c r="O98" t="s">
        <v>12084</v>
      </c>
      <c r="P98" t="s">
        <v>15659</v>
      </c>
      <c r="Q98" t="s">
        <v>17308</v>
      </c>
    </row>
    <row r="99" spans="1:17" x14ac:dyDescent="0.35">
      <c r="A99" t="s">
        <v>12184</v>
      </c>
      <c r="B99" t="s">
        <v>12185</v>
      </c>
      <c r="C99" t="s">
        <v>85</v>
      </c>
      <c r="D99" t="s">
        <v>17328</v>
      </c>
      <c r="E99" t="s">
        <v>17328</v>
      </c>
      <c r="F99" t="s">
        <v>17329</v>
      </c>
      <c r="G99" t="s">
        <v>17330</v>
      </c>
      <c r="H99" t="s">
        <v>17331</v>
      </c>
      <c r="I99">
        <v>3</v>
      </c>
      <c r="J99" t="s">
        <v>17332</v>
      </c>
      <c r="K99" t="s">
        <v>17333</v>
      </c>
      <c r="L99" t="s">
        <v>17309</v>
      </c>
      <c r="M99" t="s">
        <v>12107</v>
      </c>
      <c r="N99" t="s">
        <v>17310</v>
      </c>
      <c r="O99" t="s">
        <v>12084</v>
      </c>
      <c r="P99" t="s">
        <v>15659</v>
      </c>
      <c r="Q99" t="s">
        <v>17311</v>
      </c>
    </row>
    <row r="100" spans="1:17" x14ac:dyDescent="0.35">
      <c r="A100" t="s">
        <v>12188</v>
      </c>
      <c r="B100" t="s">
        <v>12189</v>
      </c>
      <c r="C100" t="s">
        <v>85</v>
      </c>
      <c r="D100" t="s">
        <v>17336</v>
      </c>
      <c r="E100" t="s">
        <v>17336</v>
      </c>
      <c r="F100" t="s">
        <v>17337</v>
      </c>
      <c r="G100" t="s">
        <v>17338</v>
      </c>
      <c r="H100" t="s">
        <v>17339</v>
      </c>
      <c r="I100">
        <v>3</v>
      </c>
      <c r="J100" t="s">
        <v>17332</v>
      </c>
      <c r="K100" t="s">
        <v>17340</v>
      </c>
      <c r="L100" t="s">
        <v>17313</v>
      </c>
      <c r="M100" t="s">
        <v>14850</v>
      </c>
      <c r="N100" t="s">
        <v>17072</v>
      </c>
      <c r="O100" t="s">
        <v>12084</v>
      </c>
      <c r="P100" t="s">
        <v>15659</v>
      </c>
      <c r="Q100" t="s">
        <v>17314</v>
      </c>
    </row>
    <row r="101" spans="1:17" x14ac:dyDescent="0.35">
      <c r="A101" t="s">
        <v>14822</v>
      </c>
      <c r="B101" t="s">
        <v>15784</v>
      </c>
      <c r="C101" t="s">
        <v>85</v>
      </c>
      <c r="D101" t="s">
        <v>20919</v>
      </c>
      <c r="E101" t="s">
        <v>20919</v>
      </c>
      <c r="F101" t="s">
        <v>20920</v>
      </c>
      <c r="G101" t="s">
        <v>20921</v>
      </c>
      <c r="H101" t="s">
        <v>20922</v>
      </c>
      <c r="I101">
        <v>3</v>
      </c>
      <c r="J101" t="s">
        <v>17332</v>
      </c>
      <c r="K101" t="s">
        <v>20923</v>
      </c>
      <c r="L101" t="s">
        <v>17316</v>
      </c>
      <c r="M101" t="s">
        <v>14850</v>
      </c>
      <c r="N101" t="s">
        <v>17317</v>
      </c>
      <c r="O101" t="s">
        <v>12084</v>
      </c>
      <c r="P101" t="s">
        <v>15659</v>
      </c>
      <c r="Q101" t="s">
        <v>17318</v>
      </c>
    </row>
    <row r="102" spans="1:17" x14ac:dyDescent="0.35">
      <c r="A102" t="s">
        <v>14764</v>
      </c>
      <c r="B102" t="s">
        <v>15785</v>
      </c>
      <c r="C102" t="s">
        <v>85</v>
      </c>
      <c r="D102" t="s">
        <v>17343</v>
      </c>
      <c r="E102" t="s">
        <v>17343</v>
      </c>
      <c r="F102" t="s">
        <v>17344</v>
      </c>
      <c r="G102" t="s">
        <v>17345</v>
      </c>
      <c r="H102" t="s">
        <v>17346</v>
      </c>
      <c r="I102">
        <v>3</v>
      </c>
      <c r="J102" t="s">
        <v>17332</v>
      </c>
      <c r="K102" t="s">
        <v>17347</v>
      </c>
      <c r="L102" t="s">
        <v>17325</v>
      </c>
      <c r="M102" t="s">
        <v>14850</v>
      </c>
      <c r="N102" t="s">
        <v>17326</v>
      </c>
      <c r="O102" t="s">
        <v>12084</v>
      </c>
      <c r="P102" t="s">
        <v>15659</v>
      </c>
      <c r="Q102" t="s">
        <v>17327</v>
      </c>
    </row>
    <row r="103" spans="1:17" x14ac:dyDescent="0.35">
      <c r="A103" t="s">
        <v>12190</v>
      </c>
      <c r="B103" t="s">
        <v>15786</v>
      </c>
      <c r="C103" t="s">
        <v>85</v>
      </c>
      <c r="D103" t="s">
        <v>17348</v>
      </c>
      <c r="E103" t="s">
        <v>17348</v>
      </c>
      <c r="F103" t="s">
        <v>17349</v>
      </c>
      <c r="G103" t="s">
        <v>17350</v>
      </c>
      <c r="H103" t="s">
        <v>17351</v>
      </c>
      <c r="I103">
        <v>3</v>
      </c>
      <c r="J103" t="s">
        <v>17352</v>
      </c>
      <c r="K103" t="s">
        <v>17353</v>
      </c>
      <c r="L103" t="s">
        <v>17334</v>
      </c>
      <c r="M103" t="s">
        <v>12109</v>
      </c>
      <c r="N103" t="s">
        <v>17079</v>
      </c>
      <c r="O103" t="s">
        <v>12084</v>
      </c>
      <c r="P103" t="s">
        <v>15659</v>
      </c>
      <c r="Q103" t="s">
        <v>17335</v>
      </c>
    </row>
    <row r="104" spans="1:17" x14ac:dyDescent="0.35">
      <c r="A104" t="s">
        <v>12195</v>
      </c>
      <c r="B104" t="s">
        <v>15788</v>
      </c>
      <c r="C104" t="s">
        <v>20461</v>
      </c>
      <c r="D104" t="s">
        <v>17354</v>
      </c>
      <c r="E104" t="s">
        <v>20672</v>
      </c>
      <c r="F104" t="s">
        <v>17355</v>
      </c>
      <c r="G104" t="s">
        <v>17356</v>
      </c>
      <c r="H104" t="s">
        <v>17357</v>
      </c>
      <c r="I104">
        <v>3</v>
      </c>
      <c r="J104" t="s">
        <v>17358</v>
      </c>
      <c r="K104" t="s">
        <v>20673</v>
      </c>
      <c r="L104" t="s">
        <v>20924</v>
      </c>
      <c r="M104" t="s">
        <v>12109</v>
      </c>
      <c r="N104" t="s">
        <v>20925</v>
      </c>
      <c r="O104" t="s">
        <v>12084</v>
      </c>
      <c r="P104" t="s">
        <v>15659</v>
      </c>
      <c r="Q104" t="s">
        <v>20926</v>
      </c>
    </row>
    <row r="105" spans="1:17" x14ac:dyDescent="0.35">
      <c r="A105" t="s">
        <v>12197</v>
      </c>
      <c r="B105" t="s">
        <v>15789</v>
      </c>
      <c r="C105" t="s">
        <v>20462</v>
      </c>
      <c r="D105" t="s">
        <v>17362</v>
      </c>
      <c r="E105" t="s">
        <v>20674</v>
      </c>
      <c r="F105" t="s">
        <v>17363</v>
      </c>
      <c r="G105" t="s">
        <v>17364</v>
      </c>
      <c r="H105" t="s">
        <v>17365</v>
      </c>
      <c r="I105">
        <v>3</v>
      </c>
      <c r="J105" t="s">
        <v>17358</v>
      </c>
      <c r="K105" t="s">
        <v>20675</v>
      </c>
      <c r="L105" t="s">
        <v>17359</v>
      </c>
      <c r="M105" t="s">
        <v>12109</v>
      </c>
      <c r="N105" t="s">
        <v>17360</v>
      </c>
      <c r="O105" t="s">
        <v>12084</v>
      </c>
      <c r="P105" t="s">
        <v>15659</v>
      </c>
      <c r="Q105" t="s">
        <v>17361</v>
      </c>
    </row>
    <row r="106" spans="1:17" x14ac:dyDescent="0.35">
      <c r="A106" t="s">
        <v>15791</v>
      </c>
      <c r="B106" t="s">
        <v>15792</v>
      </c>
      <c r="C106" t="s">
        <v>20464</v>
      </c>
      <c r="D106" t="s">
        <v>17366</v>
      </c>
      <c r="E106" t="s">
        <v>20676</v>
      </c>
      <c r="F106" t="s">
        <v>17367</v>
      </c>
      <c r="G106" t="s">
        <v>17368</v>
      </c>
      <c r="H106" t="s">
        <v>17369</v>
      </c>
      <c r="I106">
        <v>3</v>
      </c>
      <c r="J106" t="s">
        <v>17358</v>
      </c>
      <c r="K106" t="s">
        <v>20677</v>
      </c>
      <c r="L106" t="s">
        <v>20927</v>
      </c>
      <c r="M106" t="s">
        <v>20875</v>
      </c>
      <c r="N106" t="s">
        <v>17341</v>
      </c>
      <c r="O106" t="s">
        <v>12084</v>
      </c>
      <c r="P106" t="s">
        <v>15659</v>
      </c>
      <c r="Q106" t="s">
        <v>17342</v>
      </c>
    </row>
    <row r="107" spans="1:17" x14ac:dyDescent="0.35">
      <c r="A107" t="s">
        <v>14814</v>
      </c>
      <c r="B107" t="s">
        <v>12191</v>
      </c>
      <c r="C107" t="s">
        <v>20465</v>
      </c>
      <c r="D107" t="s">
        <v>17371</v>
      </c>
      <c r="E107" t="s">
        <v>20678</v>
      </c>
      <c r="F107" t="s">
        <v>17372</v>
      </c>
      <c r="G107" t="s">
        <v>17373</v>
      </c>
      <c r="H107" t="s">
        <v>17374</v>
      </c>
      <c r="I107">
        <v>3</v>
      </c>
      <c r="J107" t="s">
        <v>17358</v>
      </c>
      <c r="K107" t="s">
        <v>20679</v>
      </c>
      <c r="L107" t="s">
        <v>20928</v>
      </c>
      <c r="M107" t="s">
        <v>20875</v>
      </c>
      <c r="N107" t="s">
        <v>20680</v>
      </c>
      <c r="O107" t="s">
        <v>12084</v>
      </c>
      <c r="P107" t="s">
        <v>15659</v>
      </c>
      <c r="Q107" t="s">
        <v>20681</v>
      </c>
    </row>
    <row r="108" spans="1:17" x14ac:dyDescent="0.35">
      <c r="A108" t="s">
        <v>12204</v>
      </c>
      <c r="B108" t="s">
        <v>16680</v>
      </c>
      <c r="C108" t="s">
        <v>16681</v>
      </c>
      <c r="D108" t="s">
        <v>17376</v>
      </c>
      <c r="E108" t="s">
        <v>17377</v>
      </c>
      <c r="F108" t="s">
        <v>17378</v>
      </c>
      <c r="G108" t="s">
        <v>17379</v>
      </c>
      <c r="H108" t="s">
        <v>17380</v>
      </c>
      <c r="I108">
        <v>3</v>
      </c>
      <c r="J108" t="s">
        <v>17381</v>
      </c>
      <c r="K108" t="s">
        <v>17382</v>
      </c>
      <c r="L108" t="s">
        <v>20929</v>
      </c>
      <c r="M108" t="s">
        <v>20875</v>
      </c>
      <c r="N108" t="s">
        <v>20930</v>
      </c>
      <c r="O108" t="s">
        <v>12084</v>
      </c>
      <c r="P108" t="s">
        <v>15659</v>
      </c>
      <c r="Q108" t="s">
        <v>20931</v>
      </c>
    </row>
    <row r="109" spans="1:17" x14ac:dyDescent="0.35">
      <c r="A109" t="s">
        <v>14840</v>
      </c>
      <c r="B109" t="s">
        <v>15795</v>
      </c>
      <c r="C109" t="s">
        <v>15796</v>
      </c>
      <c r="D109" t="s">
        <v>17385</v>
      </c>
      <c r="E109" t="s">
        <v>17386</v>
      </c>
      <c r="F109" t="s">
        <v>17387</v>
      </c>
      <c r="G109" t="s">
        <v>17388</v>
      </c>
      <c r="H109" t="s">
        <v>17389</v>
      </c>
      <c r="I109">
        <v>3</v>
      </c>
      <c r="J109" t="s">
        <v>17381</v>
      </c>
      <c r="K109" t="s">
        <v>17390</v>
      </c>
      <c r="L109" t="s">
        <v>17085</v>
      </c>
      <c r="M109" t="s">
        <v>15717</v>
      </c>
      <c r="N109" t="s">
        <v>17084</v>
      </c>
      <c r="O109" t="s">
        <v>12084</v>
      </c>
      <c r="P109" t="s">
        <v>15659</v>
      </c>
      <c r="Q109" t="s">
        <v>15718</v>
      </c>
    </row>
    <row r="110" spans="1:17" x14ac:dyDescent="0.35">
      <c r="A110" t="s">
        <v>12207</v>
      </c>
      <c r="B110" t="s">
        <v>12208</v>
      </c>
      <c r="C110" t="s">
        <v>85</v>
      </c>
      <c r="D110" t="s">
        <v>17394</v>
      </c>
      <c r="E110" t="s">
        <v>17394</v>
      </c>
      <c r="F110" t="s">
        <v>17395</v>
      </c>
      <c r="G110" t="s">
        <v>17396</v>
      </c>
      <c r="H110" t="s">
        <v>17397</v>
      </c>
      <c r="I110">
        <v>3</v>
      </c>
      <c r="J110" t="s">
        <v>17398</v>
      </c>
      <c r="K110" t="s">
        <v>17399</v>
      </c>
      <c r="L110" t="s">
        <v>17092</v>
      </c>
      <c r="M110" t="s">
        <v>14843</v>
      </c>
      <c r="N110" t="s">
        <v>17090</v>
      </c>
      <c r="O110" t="s">
        <v>12084</v>
      </c>
      <c r="P110" t="s">
        <v>15659</v>
      </c>
      <c r="Q110" t="s">
        <v>17370</v>
      </c>
    </row>
    <row r="111" spans="1:17" x14ac:dyDescent="0.35">
      <c r="A111" t="s">
        <v>14900</v>
      </c>
      <c r="B111" t="s">
        <v>15803</v>
      </c>
      <c r="C111" t="s">
        <v>85</v>
      </c>
      <c r="D111" t="s">
        <v>17400</v>
      </c>
      <c r="E111" t="s">
        <v>17400</v>
      </c>
      <c r="F111" t="s">
        <v>17401</v>
      </c>
      <c r="G111" t="s">
        <v>17402</v>
      </c>
      <c r="H111" t="s">
        <v>17403</v>
      </c>
      <c r="I111">
        <v>3</v>
      </c>
      <c r="J111" t="s">
        <v>17404</v>
      </c>
      <c r="K111" t="s">
        <v>17405</v>
      </c>
      <c r="L111" t="s">
        <v>17099</v>
      </c>
      <c r="M111" t="s">
        <v>14844</v>
      </c>
      <c r="N111" t="s">
        <v>17098</v>
      </c>
      <c r="O111" t="s">
        <v>12084</v>
      </c>
      <c r="P111" t="s">
        <v>15659</v>
      </c>
      <c r="Q111" t="s">
        <v>17375</v>
      </c>
    </row>
    <row r="112" spans="1:17" x14ac:dyDescent="0.35">
      <c r="A112" t="s">
        <v>15806</v>
      </c>
      <c r="B112" t="s">
        <v>15807</v>
      </c>
      <c r="C112" t="s">
        <v>85</v>
      </c>
      <c r="D112" t="s">
        <v>17408</v>
      </c>
      <c r="E112" t="s">
        <v>17408</v>
      </c>
      <c r="F112" t="s">
        <v>17409</v>
      </c>
      <c r="G112" t="s">
        <v>17410</v>
      </c>
      <c r="H112" t="s">
        <v>17411</v>
      </c>
      <c r="I112">
        <v>3</v>
      </c>
      <c r="J112" t="s">
        <v>17404</v>
      </c>
      <c r="K112" t="s">
        <v>17412</v>
      </c>
      <c r="L112" t="s">
        <v>17383</v>
      </c>
      <c r="M112" t="s">
        <v>15114</v>
      </c>
      <c r="N112" t="s">
        <v>17102</v>
      </c>
      <c r="O112" t="s">
        <v>12084</v>
      </c>
      <c r="P112" t="s">
        <v>15659</v>
      </c>
      <c r="Q112" t="s">
        <v>17384</v>
      </c>
    </row>
    <row r="113" spans="1:17" x14ac:dyDescent="0.35">
      <c r="A113" t="s">
        <v>12212</v>
      </c>
      <c r="B113" t="s">
        <v>16686</v>
      </c>
      <c r="C113" t="s">
        <v>85</v>
      </c>
      <c r="D113" t="s">
        <v>17416</v>
      </c>
      <c r="E113" t="s">
        <v>17416</v>
      </c>
      <c r="F113" t="s">
        <v>17417</v>
      </c>
      <c r="G113" t="s">
        <v>17418</v>
      </c>
      <c r="H113" t="s">
        <v>17419</v>
      </c>
      <c r="I113">
        <v>3</v>
      </c>
      <c r="J113" t="s">
        <v>17404</v>
      </c>
      <c r="K113" t="s">
        <v>17420</v>
      </c>
      <c r="L113" t="s">
        <v>17391</v>
      </c>
      <c r="M113" t="s">
        <v>15114</v>
      </c>
      <c r="N113" t="s">
        <v>17392</v>
      </c>
      <c r="O113" t="s">
        <v>12084</v>
      </c>
      <c r="P113" t="s">
        <v>15659</v>
      </c>
      <c r="Q113" t="s">
        <v>17393</v>
      </c>
    </row>
    <row r="114" spans="1:17" x14ac:dyDescent="0.35">
      <c r="A114" t="s">
        <v>12217</v>
      </c>
      <c r="B114" t="s">
        <v>16688</v>
      </c>
      <c r="C114" t="s">
        <v>12218</v>
      </c>
      <c r="D114" t="s">
        <v>17423</v>
      </c>
      <c r="E114" t="s">
        <v>17424</v>
      </c>
      <c r="F114" t="s">
        <v>17425</v>
      </c>
      <c r="G114" t="s">
        <v>17426</v>
      </c>
      <c r="H114" t="s">
        <v>17427</v>
      </c>
      <c r="I114">
        <v>3</v>
      </c>
      <c r="J114" t="s">
        <v>17404</v>
      </c>
      <c r="K114" t="s">
        <v>17428</v>
      </c>
      <c r="L114" t="s">
        <v>20932</v>
      </c>
      <c r="M114" t="s">
        <v>15721</v>
      </c>
      <c r="N114" t="s">
        <v>20886</v>
      </c>
      <c r="O114" t="s">
        <v>12084</v>
      </c>
      <c r="P114" t="s">
        <v>15659</v>
      </c>
      <c r="Q114" t="s">
        <v>20933</v>
      </c>
    </row>
    <row r="115" spans="1:17" x14ac:dyDescent="0.35">
      <c r="A115" t="s">
        <v>12225</v>
      </c>
      <c r="B115" t="s">
        <v>12226</v>
      </c>
      <c r="C115" t="s">
        <v>85</v>
      </c>
      <c r="D115" t="s">
        <v>17432</v>
      </c>
      <c r="E115" t="s">
        <v>17432</v>
      </c>
      <c r="F115" t="s">
        <v>17433</v>
      </c>
      <c r="G115" t="s">
        <v>17434</v>
      </c>
      <c r="H115" t="s">
        <v>17435</v>
      </c>
      <c r="I115">
        <v>3</v>
      </c>
      <c r="J115" t="s">
        <v>17404</v>
      </c>
      <c r="K115" t="s">
        <v>17436</v>
      </c>
      <c r="L115" t="s">
        <v>20934</v>
      </c>
      <c r="M115" t="s">
        <v>15721</v>
      </c>
      <c r="N115" t="s">
        <v>20935</v>
      </c>
      <c r="O115" t="s">
        <v>12084</v>
      </c>
      <c r="P115" t="s">
        <v>15659</v>
      </c>
      <c r="Q115" t="s">
        <v>20936</v>
      </c>
    </row>
    <row r="116" spans="1:17" x14ac:dyDescent="0.35">
      <c r="A116" t="s">
        <v>14830</v>
      </c>
      <c r="B116" t="s">
        <v>15809</v>
      </c>
      <c r="C116" t="s">
        <v>85</v>
      </c>
      <c r="D116" t="s">
        <v>17439</v>
      </c>
      <c r="E116" t="s">
        <v>17439</v>
      </c>
      <c r="F116" t="s">
        <v>17440</v>
      </c>
      <c r="G116" t="s">
        <v>17441</v>
      </c>
      <c r="H116" t="s">
        <v>17442</v>
      </c>
      <c r="I116">
        <v>3</v>
      </c>
      <c r="J116" t="s">
        <v>17404</v>
      </c>
      <c r="K116" t="s">
        <v>17443</v>
      </c>
      <c r="L116" t="s">
        <v>20937</v>
      </c>
      <c r="M116" t="s">
        <v>15721</v>
      </c>
      <c r="N116" t="s">
        <v>20938</v>
      </c>
      <c r="O116" t="s">
        <v>12084</v>
      </c>
      <c r="P116" t="s">
        <v>15659</v>
      </c>
      <c r="Q116" t="s">
        <v>20939</v>
      </c>
    </row>
    <row r="117" spans="1:17" x14ac:dyDescent="0.35">
      <c r="A117" t="s">
        <v>14829</v>
      </c>
      <c r="B117" t="s">
        <v>14515</v>
      </c>
      <c r="C117" t="s">
        <v>15810</v>
      </c>
      <c r="D117" t="s">
        <v>17447</v>
      </c>
      <c r="E117" t="s">
        <v>17448</v>
      </c>
      <c r="F117" t="s">
        <v>17449</v>
      </c>
      <c r="G117" t="s">
        <v>17450</v>
      </c>
      <c r="H117" t="s">
        <v>17451</v>
      </c>
      <c r="I117">
        <v>3</v>
      </c>
      <c r="J117" t="s">
        <v>17404</v>
      </c>
      <c r="K117" t="s">
        <v>17452</v>
      </c>
      <c r="L117" t="s">
        <v>20940</v>
      </c>
      <c r="M117" t="s">
        <v>15721</v>
      </c>
      <c r="N117" t="s">
        <v>20941</v>
      </c>
      <c r="O117" t="s">
        <v>12084</v>
      </c>
      <c r="P117" t="s">
        <v>15659</v>
      </c>
      <c r="Q117" t="s">
        <v>20942</v>
      </c>
    </row>
    <row r="118" spans="1:17" x14ac:dyDescent="0.35">
      <c r="A118" t="s">
        <v>15811</v>
      </c>
      <c r="B118" t="s">
        <v>15812</v>
      </c>
      <c r="C118" t="s">
        <v>85</v>
      </c>
      <c r="D118" t="s">
        <v>17455</v>
      </c>
      <c r="E118" t="s">
        <v>17455</v>
      </c>
      <c r="F118" t="s">
        <v>17456</v>
      </c>
      <c r="G118" t="s">
        <v>17457</v>
      </c>
      <c r="H118" t="s">
        <v>17458</v>
      </c>
      <c r="I118">
        <v>3</v>
      </c>
      <c r="J118" t="s">
        <v>17404</v>
      </c>
      <c r="K118" t="s">
        <v>17459</v>
      </c>
      <c r="L118" t="s">
        <v>17109</v>
      </c>
      <c r="M118" t="s">
        <v>15723</v>
      </c>
      <c r="N118" t="s">
        <v>17108</v>
      </c>
      <c r="O118" t="s">
        <v>12084</v>
      </c>
      <c r="P118" t="s">
        <v>15659</v>
      </c>
      <c r="Q118" t="s">
        <v>15724</v>
      </c>
    </row>
    <row r="119" spans="1:17" x14ac:dyDescent="0.35">
      <c r="A119" t="s">
        <v>15815</v>
      </c>
      <c r="B119" t="s">
        <v>15816</v>
      </c>
      <c r="C119" t="s">
        <v>85</v>
      </c>
      <c r="D119" t="s">
        <v>85</v>
      </c>
      <c r="E119" t="s">
        <v>85</v>
      </c>
      <c r="F119" t="s">
        <v>17463</v>
      </c>
      <c r="G119" t="s">
        <v>17464</v>
      </c>
      <c r="H119" t="s">
        <v>17464</v>
      </c>
      <c r="I119">
        <v>2</v>
      </c>
      <c r="J119" t="s">
        <v>17465</v>
      </c>
      <c r="K119" t="s">
        <v>17466</v>
      </c>
      <c r="L119" t="s">
        <v>17406</v>
      </c>
      <c r="M119" t="s">
        <v>12121</v>
      </c>
      <c r="N119" t="s">
        <v>17116</v>
      </c>
      <c r="O119" t="s">
        <v>12084</v>
      </c>
      <c r="P119" t="s">
        <v>15659</v>
      </c>
      <c r="Q119" t="s">
        <v>17407</v>
      </c>
    </row>
    <row r="120" spans="1:17" x14ac:dyDescent="0.35">
      <c r="A120" t="s">
        <v>14864</v>
      </c>
      <c r="B120" t="s">
        <v>1047</v>
      </c>
      <c r="C120" t="s">
        <v>85</v>
      </c>
      <c r="D120" t="s">
        <v>1048</v>
      </c>
      <c r="E120" t="s">
        <v>1048</v>
      </c>
      <c r="F120" t="s">
        <v>17469</v>
      </c>
      <c r="G120" t="s">
        <v>17470</v>
      </c>
      <c r="H120" t="s">
        <v>17470</v>
      </c>
      <c r="I120">
        <v>2</v>
      </c>
      <c r="J120" t="s">
        <v>17465</v>
      </c>
      <c r="K120" t="s">
        <v>17471</v>
      </c>
      <c r="L120" t="s">
        <v>17413</v>
      </c>
      <c r="M120" t="s">
        <v>12121</v>
      </c>
      <c r="N120" t="s">
        <v>17414</v>
      </c>
      <c r="O120" t="s">
        <v>12084</v>
      </c>
      <c r="P120" t="s">
        <v>15659</v>
      </c>
      <c r="Q120" t="s">
        <v>17415</v>
      </c>
    </row>
    <row r="121" spans="1:17" x14ac:dyDescent="0.35">
      <c r="A121" t="s">
        <v>12229</v>
      </c>
      <c r="B121" t="s">
        <v>16693</v>
      </c>
      <c r="C121" t="s">
        <v>20943</v>
      </c>
      <c r="D121" t="s">
        <v>17475</v>
      </c>
      <c r="E121" t="s">
        <v>20944</v>
      </c>
      <c r="F121" t="s">
        <v>17476</v>
      </c>
      <c r="G121" t="s">
        <v>17477</v>
      </c>
      <c r="H121" t="s">
        <v>17478</v>
      </c>
      <c r="I121">
        <v>3</v>
      </c>
      <c r="J121" t="s">
        <v>17479</v>
      </c>
      <c r="K121" t="s">
        <v>20945</v>
      </c>
      <c r="L121" t="s">
        <v>20682</v>
      </c>
      <c r="M121" t="s">
        <v>16667</v>
      </c>
      <c r="N121" t="s">
        <v>20650</v>
      </c>
      <c r="O121" t="s">
        <v>12084</v>
      </c>
      <c r="P121" t="s">
        <v>15659</v>
      </c>
      <c r="Q121" t="s">
        <v>20683</v>
      </c>
    </row>
    <row r="122" spans="1:17" x14ac:dyDescent="0.35">
      <c r="A122" t="s">
        <v>16694</v>
      </c>
      <c r="B122" t="s">
        <v>16695</v>
      </c>
      <c r="C122" t="s">
        <v>20946</v>
      </c>
      <c r="D122" t="s">
        <v>17482</v>
      </c>
      <c r="E122" t="s">
        <v>20947</v>
      </c>
      <c r="F122" t="s">
        <v>17483</v>
      </c>
      <c r="G122" t="s">
        <v>17484</v>
      </c>
      <c r="H122" t="s">
        <v>17485</v>
      </c>
      <c r="I122">
        <v>3</v>
      </c>
      <c r="J122" t="s">
        <v>17486</v>
      </c>
      <c r="K122" t="s">
        <v>20948</v>
      </c>
      <c r="L122" t="s">
        <v>20684</v>
      </c>
      <c r="M122" t="s">
        <v>16667</v>
      </c>
      <c r="N122" t="s">
        <v>20685</v>
      </c>
      <c r="O122" t="s">
        <v>12084</v>
      </c>
      <c r="P122" t="s">
        <v>15659</v>
      </c>
      <c r="Q122" t="s">
        <v>20686</v>
      </c>
    </row>
    <row r="123" spans="1:17" x14ac:dyDescent="0.35">
      <c r="A123" t="s">
        <v>14763</v>
      </c>
      <c r="B123" t="s">
        <v>16705</v>
      </c>
      <c r="C123" t="s">
        <v>85</v>
      </c>
      <c r="D123" t="s">
        <v>17490</v>
      </c>
      <c r="E123" t="s">
        <v>17490</v>
      </c>
      <c r="F123" t="s">
        <v>17491</v>
      </c>
      <c r="G123" t="s">
        <v>17492</v>
      </c>
      <c r="H123" t="s">
        <v>17492</v>
      </c>
      <c r="I123">
        <v>4</v>
      </c>
      <c r="J123" t="s">
        <v>17493</v>
      </c>
      <c r="K123" t="s">
        <v>17494</v>
      </c>
      <c r="L123" t="s">
        <v>20687</v>
      </c>
      <c r="M123" t="s">
        <v>16667</v>
      </c>
      <c r="N123" t="s">
        <v>20688</v>
      </c>
      <c r="O123" t="s">
        <v>12084</v>
      </c>
      <c r="P123" t="s">
        <v>15659</v>
      </c>
      <c r="Q123" t="s">
        <v>20689</v>
      </c>
    </row>
    <row r="124" spans="1:17" x14ac:dyDescent="0.35">
      <c r="A124" t="s">
        <v>12246</v>
      </c>
      <c r="B124" t="s">
        <v>16706</v>
      </c>
      <c r="C124" t="s">
        <v>16706</v>
      </c>
      <c r="D124" t="s">
        <v>17497</v>
      </c>
      <c r="E124" t="s">
        <v>17498</v>
      </c>
      <c r="F124" t="s">
        <v>17499</v>
      </c>
      <c r="G124" t="s">
        <v>17500</v>
      </c>
      <c r="H124" t="s">
        <v>17500</v>
      </c>
      <c r="I124">
        <v>4</v>
      </c>
      <c r="J124" t="s">
        <v>17493</v>
      </c>
      <c r="K124" t="s">
        <v>17501</v>
      </c>
      <c r="L124" t="s">
        <v>17421</v>
      </c>
      <c r="M124" t="s">
        <v>14836</v>
      </c>
      <c r="N124" t="s">
        <v>17124</v>
      </c>
      <c r="O124" t="s">
        <v>12084</v>
      </c>
      <c r="P124" t="s">
        <v>15659</v>
      </c>
      <c r="Q124" t="s">
        <v>17422</v>
      </c>
    </row>
    <row r="125" spans="1:17" x14ac:dyDescent="0.35">
      <c r="A125" t="s">
        <v>15823</v>
      </c>
      <c r="B125" t="s">
        <v>16708</v>
      </c>
      <c r="C125" t="s">
        <v>85</v>
      </c>
      <c r="D125" t="s">
        <v>17505</v>
      </c>
      <c r="E125" t="s">
        <v>17505</v>
      </c>
      <c r="F125" t="s">
        <v>17506</v>
      </c>
      <c r="G125" t="s">
        <v>17507</v>
      </c>
      <c r="H125" t="s">
        <v>17508</v>
      </c>
      <c r="I125">
        <v>3</v>
      </c>
      <c r="J125" t="s">
        <v>17509</v>
      </c>
      <c r="K125" t="s">
        <v>17510</v>
      </c>
      <c r="L125" t="s">
        <v>17429</v>
      </c>
      <c r="M125" t="s">
        <v>14836</v>
      </c>
      <c r="N125" t="s">
        <v>17430</v>
      </c>
      <c r="O125" t="s">
        <v>12084</v>
      </c>
      <c r="P125" t="s">
        <v>15659</v>
      </c>
      <c r="Q125" t="s">
        <v>17431</v>
      </c>
    </row>
    <row r="126" spans="1:17" x14ac:dyDescent="0.35">
      <c r="A126" t="s">
        <v>14815</v>
      </c>
      <c r="B126" t="s">
        <v>15825</v>
      </c>
      <c r="C126" t="s">
        <v>85</v>
      </c>
      <c r="D126" t="s">
        <v>17513</v>
      </c>
      <c r="E126" t="s">
        <v>17513</v>
      </c>
      <c r="F126" t="s">
        <v>17514</v>
      </c>
      <c r="G126" t="s">
        <v>17515</v>
      </c>
      <c r="H126" t="s">
        <v>17516</v>
      </c>
      <c r="I126">
        <v>3</v>
      </c>
      <c r="J126" t="s">
        <v>17517</v>
      </c>
      <c r="K126" t="s">
        <v>17518</v>
      </c>
      <c r="L126" t="s">
        <v>17437</v>
      </c>
      <c r="M126" t="s">
        <v>12126</v>
      </c>
      <c r="N126" t="s">
        <v>17132</v>
      </c>
      <c r="O126" t="s">
        <v>12084</v>
      </c>
      <c r="P126" t="s">
        <v>15659</v>
      </c>
      <c r="Q126" t="s">
        <v>17438</v>
      </c>
    </row>
    <row r="127" spans="1:17" x14ac:dyDescent="0.35">
      <c r="A127" t="s">
        <v>20472</v>
      </c>
      <c r="B127" t="s">
        <v>16709</v>
      </c>
      <c r="C127" t="s">
        <v>85</v>
      </c>
      <c r="D127" t="s">
        <v>17522</v>
      </c>
      <c r="E127" t="s">
        <v>17522</v>
      </c>
      <c r="F127" t="s">
        <v>17523</v>
      </c>
      <c r="G127" t="s">
        <v>17524</v>
      </c>
      <c r="H127" t="s">
        <v>17525</v>
      </c>
      <c r="I127">
        <v>3</v>
      </c>
      <c r="J127" t="s">
        <v>17526</v>
      </c>
      <c r="K127" t="s">
        <v>20690</v>
      </c>
      <c r="L127" t="s">
        <v>17444</v>
      </c>
      <c r="M127" t="s">
        <v>12126</v>
      </c>
      <c r="N127" t="s">
        <v>17445</v>
      </c>
      <c r="O127" t="s">
        <v>12084</v>
      </c>
      <c r="P127" t="s">
        <v>15659</v>
      </c>
      <c r="Q127" t="s">
        <v>17446</v>
      </c>
    </row>
    <row r="128" spans="1:17" x14ac:dyDescent="0.35">
      <c r="A128" t="s">
        <v>14855</v>
      </c>
      <c r="B128" t="s">
        <v>16710</v>
      </c>
      <c r="C128" t="s">
        <v>85</v>
      </c>
      <c r="D128" t="s">
        <v>17529</v>
      </c>
      <c r="E128" t="s">
        <v>17529</v>
      </c>
      <c r="F128" t="s">
        <v>17530</v>
      </c>
      <c r="G128" t="s">
        <v>17531</v>
      </c>
      <c r="H128" t="s">
        <v>17532</v>
      </c>
      <c r="I128">
        <v>3</v>
      </c>
      <c r="J128" t="s">
        <v>17533</v>
      </c>
      <c r="K128" t="s">
        <v>17534</v>
      </c>
      <c r="L128" t="s">
        <v>17453</v>
      </c>
      <c r="M128" t="s">
        <v>12130</v>
      </c>
      <c r="N128" t="s">
        <v>17137</v>
      </c>
      <c r="O128" t="s">
        <v>12084</v>
      </c>
      <c r="P128" t="s">
        <v>15659</v>
      </c>
      <c r="Q128" t="s">
        <v>17454</v>
      </c>
    </row>
    <row r="129" spans="1:17" x14ac:dyDescent="0.35">
      <c r="A129" t="s">
        <v>15134</v>
      </c>
      <c r="B129" t="s">
        <v>12252</v>
      </c>
      <c r="C129" t="s">
        <v>12253</v>
      </c>
      <c r="D129" t="s">
        <v>17538</v>
      </c>
      <c r="E129" t="s">
        <v>17539</v>
      </c>
      <c r="F129" t="s">
        <v>17540</v>
      </c>
      <c r="G129" t="s">
        <v>17541</v>
      </c>
      <c r="H129" t="s">
        <v>17541</v>
      </c>
      <c r="I129">
        <v>4</v>
      </c>
      <c r="J129" t="s">
        <v>17542</v>
      </c>
      <c r="K129" t="s">
        <v>17543</v>
      </c>
      <c r="L129" t="s">
        <v>17460</v>
      </c>
      <c r="M129" t="s">
        <v>12130</v>
      </c>
      <c r="N129" t="s">
        <v>17461</v>
      </c>
      <c r="O129" t="s">
        <v>12084</v>
      </c>
      <c r="P129" t="s">
        <v>15659</v>
      </c>
      <c r="Q129" t="s">
        <v>17462</v>
      </c>
    </row>
    <row r="130" spans="1:17" x14ac:dyDescent="0.35">
      <c r="A130" t="s">
        <v>14834</v>
      </c>
      <c r="B130" t="s">
        <v>16719</v>
      </c>
      <c r="C130" t="s">
        <v>85</v>
      </c>
      <c r="D130" t="s">
        <v>17544</v>
      </c>
      <c r="E130" t="s">
        <v>17544</v>
      </c>
      <c r="F130" t="s">
        <v>17545</v>
      </c>
      <c r="G130" t="s">
        <v>17546</v>
      </c>
      <c r="H130" t="s">
        <v>17546</v>
      </c>
      <c r="I130">
        <v>4</v>
      </c>
      <c r="J130" t="s">
        <v>17547</v>
      </c>
      <c r="K130" t="s">
        <v>17548</v>
      </c>
      <c r="L130" t="s">
        <v>17467</v>
      </c>
      <c r="M130" t="s">
        <v>12132</v>
      </c>
      <c r="N130" t="s">
        <v>17143</v>
      </c>
      <c r="O130" t="s">
        <v>12084</v>
      </c>
      <c r="P130" t="s">
        <v>15659</v>
      </c>
      <c r="Q130" t="s">
        <v>17468</v>
      </c>
    </row>
    <row r="131" spans="1:17" x14ac:dyDescent="0.35">
      <c r="A131" t="s">
        <v>14963</v>
      </c>
      <c r="B131" t="s">
        <v>1140</v>
      </c>
      <c r="C131" t="s">
        <v>85</v>
      </c>
      <c r="D131" t="s">
        <v>17550</v>
      </c>
      <c r="E131" t="s">
        <v>17550</v>
      </c>
      <c r="F131" t="s">
        <v>17551</v>
      </c>
      <c r="G131" t="s">
        <v>17552</v>
      </c>
      <c r="H131" t="s">
        <v>17547</v>
      </c>
      <c r="I131">
        <v>3</v>
      </c>
      <c r="J131" t="s">
        <v>17553</v>
      </c>
      <c r="K131" t="s">
        <v>17554</v>
      </c>
      <c r="L131" t="s">
        <v>17472</v>
      </c>
      <c r="M131" t="s">
        <v>12132</v>
      </c>
      <c r="N131" t="s">
        <v>17473</v>
      </c>
      <c r="O131" t="s">
        <v>12084</v>
      </c>
      <c r="P131" t="s">
        <v>15659</v>
      </c>
      <c r="Q131" t="s">
        <v>17474</v>
      </c>
    </row>
    <row r="132" spans="1:17" x14ac:dyDescent="0.35">
      <c r="A132" t="s">
        <v>14835</v>
      </c>
      <c r="B132" t="s">
        <v>15835</v>
      </c>
      <c r="C132" t="s">
        <v>85</v>
      </c>
      <c r="D132" t="s">
        <v>17555</v>
      </c>
      <c r="E132" t="s">
        <v>17555</v>
      </c>
      <c r="F132" t="s">
        <v>17556</v>
      </c>
      <c r="G132" t="s">
        <v>17557</v>
      </c>
      <c r="H132" t="s">
        <v>17558</v>
      </c>
      <c r="I132">
        <v>3</v>
      </c>
      <c r="J132" t="s">
        <v>17559</v>
      </c>
      <c r="K132" t="s">
        <v>17560</v>
      </c>
      <c r="L132" t="s">
        <v>17480</v>
      </c>
      <c r="M132" t="s">
        <v>12135</v>
      </c>
      <c r="N132" t="s">
        <v>17151</v>
      </c>
      <c r="O132" t="s">
        <v>12084</v>
      </c>
      <c r="P132" t="s">
        <v>15659</v>
      </c>
      <c r="Q132" t="s">
        <v>17481</v>
      </c>
    </row>
    <row r="133" spans="1:17" x14ac:dyDescent="0.35">
      <c r="A133" t="s">
        <v>14884</v>
      </c>
      <c r="B133" t="s">
        <v>16723</v>
      </c>
      <c r="C133" t="s">
        <v>16724</v>
      </c>
      <c r="D133" t="s">
        <v>17562</v>
      </c>
      <c r="E133" t="s">
        <v>17563</v>
      </c>
      <c r="F133" t="s">
        <v>17564</v>
      </c>
      <c r="G133" t="s">
        <v>17565</v>
      </c>
      <c r="H133" t="s">
        <v>17565</v>
      </c>
      <c r="I133">
        <v>4</v>
      </c>
      <c r="J133" t="s">
        <v>17566</v>
      </c>
      <c r="K133" t="s">
        <v>17567</v>
      </c>
      <c r="L133" t="s">
        <v>17487</v>
      </c>
      <c r="M133" t="s">
        <v>12135</v>
      </c>
      <c r="N133" t="s">
        <v>17488</v>
      </c>
      <c r="O133" t="s">
        <v>12084</v>
      </c>
      <c r="P133" t="s">
        <v>15659</v>
      </c>
      <c r="Q133" t="s">
        <v>17489</v>
      </c>
    </row>
    <row r="134" spans="1:17" x14ac:dyDescent="0.35">
      <c r="A134" t="s">
        <v>15839</v>
      </c>
      <c r="B134" t="s">
        <v>15840</v>
      </c>
      <c r="C134" t="s">
        <v>85</v>
      </c>
      <c r="D134" t="s">
        <v>85</v>
      </c>
      <c r="E134" t="s">
        <v>85</v>
      </c>
      <c r="F134" t="s">
        <v>17569</v>
      </c>
      <c r="G134" t="s">
        <v>17570</v>
      </c>
      <c r="H134" t="s">
        <v>17571</v>
      </c>
      <c r="I134">
        <v>3</v>
      </c>
      <c r="J134" t="s">
        <v>17572</v>
      </c>
      <c r="K134" t="s">
        <v>17573</v>
      </c>
      <c r="L134" t="s">
        <v>17495</v>
      </c>
      <c r="M134" t="s">
        <v>15727</v>
      </c>
      <c r="N134" t="s">
        <v>17154</v>
      </c>
      <c r="O134" t="s">
        <v>12084</v>
      </c>
      <c r="P134" t="s">
        <v>15659</v>
      </c>
      <c r="Q134" t="s">
        <v>17496</v>
      </c>
    </row>
    <row r="135" spans="1:17" x14ac:dyDescent="0.35">
      <c r="A135" t="s">
        <v>14862</v>
      </c>
      <c r="B135" t="s">
        <v>16698</v>
      </c>
      <c r="C135" t="s">
        <v>85</v>
      </c>
      <c r="D135" t="s">
        <v>17576</v>
      </c>
      <c r="E135" t="s">
        <v>17576</v>
      </c>
      <c r="F135" t="s">
        <v>17577</v>
      </c>
      <c r="G135" t="s">
        <v>17578</v>
      </c>
      <c r="H135" t="s">
        <v>17579</v>
      </c>
      <c r="I135">
        <v>3</v>
      </c>
      <c r="J135" t="s">
        <v>17580</v>
      </c>
      <c r="K135" t="s">
        <v>17581</v>
      </c>
      <c r="L135" t="s">
        <v>17502</v>
      </c>
      <c r="M135" t="s">
        <v>15727</v>
      </c>
      <c r="N135" t="s">
        <v>17503</v>
      </c>
      <c r="O135" t="s">
        <v>12084</v>
      </c>
      <c r="P135" t="s">
        <v>15659</v>
      </c>
      <c r="Q135" t="s">
        <v>17504</v>
      </c>
    </row>
    <row r="136" spans="1:17" x14ac:dyDescent="0.35">
      <c r="A136" t="s">
        <v>12267</v>
      </c>
      <c r="B136" t="s">
        <v>739</v>
      </c>
      <c r="C136" t="s">
        <v>85</v>
      </c>
      <c r="D136" t="s">
        <v>741</v>
      </c>
      <c r="E136" t="s">
        <v>741</v>
      </c>
      <c r="F136" t="s">
        <v>20949</v>
      </c>
      <c r="G136" t="s">
        <v>20950</v>
      </c>
      <c r="H136" t="s">
        <v>20950</v>
      </c>
      <c r="I136">
        <v>2</v>
      </c>
      <c r="J136" t="s">
        <v>20951</v>
      </c>
      <c r="K136" t="s">
        <v>20952</v>
      </c>
      <c r="L136" t="s">
        <v>17511</v>
      </c>
      <c r="M136" t="s">
        <v>12138</v>
      </c>
      <c r="N136" t="s">
        <v>17161</v>
      </c>
      <c r="O136" t="s">
        <v>12084</v>
      </c>
      <c r="P136" t="s">
        <v>15659</v>
      </c>
      <c r="Q136" t="s">
        <v>17512</v>
      </c>
    </row>
    <row r="137" spans="1:17" x14ac:dyDescent="0.35">
      <c r="A137" t="s">
        <v>14962</v>
      </c>
      <c r="B137" t="s">
        <v>15846</v>
      </c>
      <c r="C137" t="s">
        <v>15847</v>
      </c>
      <c r="D137" t="s">
        <v>17585</v>
      </c>
      <c r="E137" t="s">
        <v>17586</v>
      </c>
      <c r="F137" t="s">
        <v>17587</v>
      </c>
      <c r="G137" t="s">
        <v>17588</v>
      </c>
      <c r="H137" t="s">
        <v>17589</v>
      </c>
      <c r="I137">
        <v>3</v>
      </c>
      <c r="J137" t="s">
        <v>17590</v>
      </c>
      <c r="K137" t="s">
        <v>17591</v>
      </c>
      <c r="L137" t="s">
        <v>17519</v>
      </c>
      <c r="M137" t="s">
        <v>12138</v>
      </c>
      <c r="N137" t="s">
        <v>17520</v>
      </c>
      <c r="O137" t="s">
        <v>12084</v>
      </c>
      <c r="P137" t="s">
        <v>15659</v>
      </c>
      <c r="Q137" t="s">
        <v>17521</v>
      </c>
    </row>
    <row r="138" spans="1:17" x14ac:dyDescent="0.35">
      <c r="A138" t="s">
        <v>15855</v>
      </c>
      <c r="B138" t="s">
        <v>15852</v>
      </c>
      <c r="C138" t="s">
        <v>85</v>
      </c>
      <c r="D138" t="s">
        <v>85</v>
      </c>
      <c r="E138" t="s">
        <v>85</v>
      </c>
      <c r="F138" t="s">
        <v>17592</v>
      </c>
      <c r="G138" t="s">
        <v>17593</v>
      </c>
      <c r="H138" t="s">
        <v>17594</v>
      </c>
      <c r="I138">
        <v>3</v>
      </c>
      <c r="J138" t="s">
        <v>17595</v>
      </c>
      <c r="K138" t="s">
        <v>18408</v>
      </c>
      <c r="L138" t="s">
        <v>17527</v>
      </c>
      <c r="M138" t="s">
        <v>15733</v>
      </c>
      <c r="N138" t="s">
        <v>17169</v>
      </c>
      <c r="O138" t="s">
        <v>12084</v>
      </c>
      <c r="P138" t="s">
        <v>15659</v>
      </c>
      <c r="Q138" t="s">
        <v>17528</v>
      </c>
    </row>
    <row r="139" spans="1:17" x14ac:dyDescent="0.35">
      <c r="A139" t="s">
        <v>12272</v>
      </c>
      <c r="B139" t="s">
        <v>12273</v>
      </c>
      <c r="C139" t="s">
        <v>12274</v>
      </c>
      <c r="D139" t="s">
        <v>17596</v>
      </c>
      <c r="E139" t="s">
        <v>17597</v>
      </c>
      <c r="F139" t="s">
        <v>17598</v>
      </c>
      <c r="G139" t="s">
        <v>17599</v>
      </c>
      <c r="H139" t="s">
        <v>17600</v>
      </c>
      <c r="I139">
        <v>3</v>
      </c>
      <c r="J139" t="s">
        <v>17601</v>
      </c>
      <c r="K139" t="s">
        <v>17602</v>
      </c>
      <c r="L139" t="s">
        <v>17535</v>
      </c>
      <c r="M139" t="s">
        <v>15733</v>
      </c>
      <c r="N139" t="s">
        <v>17536</v>
      </c>
      <c r="O139" t="s">
        <v>12084</v>
      </c>
      <c r="P139" t="s">
        <v>15659</v>
      </c>
      <c r="Q139" t="s">
        <v>17537</v>
      </c>
    </row>
    <row r="140" spans="1:17" x14ac:dyDescent="0.35">
      <c r="A140" t="s">
        <v>12277</v>
      </c>
      <c r="B140" t="s">
        <v>15857</v>
      </c>
      <c r="C140" t="s">
        <v>15863</v>
      </c>
      <c r="D140" t="s">
        <v>17606</v>
      </c>
      <c r="E140" t="s">
        <v>17607</v>
      </c>
      <c r="F140" t="s">
        <v>17608</v>
      </c>
      <c r="G140" t="s">
        <v>17609</v>
      </c>
      <c r="H140" t="s">
        <v>17610</v>
      </c>
      <c r="I140">
        <v>3</v>
      </c>
      <c r="J140" t="s">
        <v>17601</v>
      </c>
      <c r="K140" t="s">
        <v>17611</v>
      </c>
      <c r="L140" t="s">
        <v>20691</v>
      </c>
      <c r="M140" t="s">
        <v>15733</v>
      </c>
      <c r="N140" t="s">
        <v>20692</v>
      </c>
      <c r="O140" t="s">
        <v>12084</v>
      </c>
      <c r="P140" t="s">
        <v>15659</v>
      </c>
      <c r="Q140" t="s">
        <v>20693</v>
      </c>
    </row>
    <row r="141" spans="1:17" x14ac:dyDescent="0.35">
      <c r="A141" t="s">
        <v>16727</v>
      </c>
      <c r="B141" t="s">
        <v>12280</v>
      </c>
      <c r="C141" t="s">
        <v>12281</v>
      </c>
      <c r="D141" t="s">
        <v>17612</v>
      </c>
      <c r="E141" t="s">
        <v>17613</v>
      </c>
      <c r="F141" t="s">
        <v>17614</v>
      </c>
      <c r="G141" t="s">
        <v>17615</v>
      </c>
      <c r="H141" t="s">
        <v>17616</v>
      </c>
      <c r="I141">
        <v>3</v>
      </c>
      <c r="J141" t="s">
        <v>17601</v>
      </c>
      <c r="K141" t="s">
        <v>17617</v>
      </c>
      <c r="L141" t="s">
        <v>20953</v>
      </c>
      <c r="M141" t="s">
        <v>15733</v>
      </c>
      <c r="N141" t="s">
        <v>17171</v>
      </c>
      <c r="O141" t="s">
        <v>12084</v>
      </c>
      <c r="P141" t="s">
        <v>15659</v>
      </c>
      <c r="Q141" t="s">
        <v>17549</v>
      </c>
    </row>
    <row r="142" spans="1:17" x14ac:dyDescent="0.35">
      <c r="A142" t="s">
        <v>16728</v>
      </c>
      <c r="B142" t="s">
        <v>16729</v>
      </c>
      <c r="C142" t="s">
        <v>16730</v>
      </c>
      <c r="D142" t="s">
        <v>85</v>
      </c>
      <c r="E142" t="s">
        <v>16730</v>
      </c>
      <c r="F142" t="s">
        <v>17620</v>
      </c>
      <c r="G142" t="s">
        <v>17621</v>
      </c>
      <c r="H142" t="s">
        <v>17622</v>
      </c>
      <c r="I142">
        <v>3</v>
      </c>
      <c r="J142" t="s">
        <v>17601</v>
      </c>
      <c r="K142" t="s">
        <v>17623</v>
      </c>
      <c r="L142" t="s">
        <v>17574</v>
      </c>
      <c r="M142" t="s">
        <v>12144</v>
      </c>
      <c r="N142" t="s">
        <v>17184</v>
      </c>
      <c r="O142" t="s">
        <v>12084</v>
      </c>
      <c r="P142" t="s">
        <v>15659</v>
      </c>
      <c r="Q142" t="s">
        <v>17575</v>
      </c>
    </row>
    <row r="143" spans="1:17" x14ac:dyDescent="0.35">
      <c r="A143" t="s">
        <v>12282</v>
      </c>
      <c r="B143" t="s">
        <v>12283</v>
      </c>
      <c r="C143" t="s">
        <v>12284</v>
      </c>
      <c r="D143" t="s">
        <v>85</v>
      </c>
      <c r="E143" t="s">
        <v>12284</v>
      </c>
      <c r="F143" t="s">
        <v>17627</v>
      </c>
      <c r="G143" t="s">
        <v>17628</v>
      </c>
      <c r="H143" t="s">
        <v>17629</v>
      </c>
      <c r="I143">
        <v>3</v>
      </c>
      <c r="J143" t="s">
        <v>17601</v>
      </c>
      <c r="K143" t="s">
        <v>17630</v>
      </c>
      <c r="L143" t="s">
        <v>17582</v>
      </c>
      <c r="M143" t="s">
        <v>12144</v>
      </c>
      <c r="N143" t="s">
        <v>17583</v>
      </c>
      <c r="O143" t="s">
        <v>12084</v>
      </c>
      <c r="P143" t="s">
        <v>15659</v>
      </c>
      <c r="Q143" t="s">
        <v>17584</v>
      </c>
    </row>
    <row r="144" spans="1:17" x14ac:dyDescent="0.35">
      <c r="A144" t="s">
        <v>14812</v>
      </c>
      <c r="B144" t="s">
        <v>15869</v>
      </c>
      <c r="C144" t="s">
        <v>85</v>
      </c>
      <c r="D144" t="s">
        <v>17633</v>
      </c>
      <c r="E144" t="s">
        <v>17633</v>
      </c>
      <c r="F144" t="s">
        <v>17634</v>
      </c>
      <c r="G144" t="s">
        <v>17635</v>
      </c>
      <c r="H144" t="s">
        <v>17636</v>
      </c>
      <c r="I144">
        <v>3</v>
      </c>
      <c r="J144" t="s">
        <v>17601</v>
      </c>
      <c r="K144" t="s">
        <v>17637</v>
      </c>
      <c r="L144" t="s">
        <v>20694</v>
      </c>
      <c r="M144" t="s">
        <v>12144</v>
      </c>
      <c r="N144" t="s">
        <v>20695</v>
      </c>
      <c r="O144" t="s">
        <v>12084</v>
      </c>
      <c r="P144" t="s">
        <v>15659</v>
      </c>
      <c r="Q144" t="s">
        <v>20696</v>
      </c>
    </row>
    <row r="145" spans="1:17" x14ac:dyDescent="0.35">
      <c r="A145" t="s">
        <v>14837</v>
      </c>
      <c r="B145" t="s">
        <v>15870</v>
      </c>
      <c r="C145" t="s">
        <v>85</v>
      </c>
      <c r="D145" t="s">
        <v>1217</v>
      </c>
      <c r="E145" t="s">
        <v>1217</v>
      </c>
      <c r="F145" t="s">
        <v>17641</v>
      </c>
      <c r="G145" t="s">
        <v>17642</v>
      </c>
      <c r="H145" t="s">
        <v>17643</v>
      </c>
      <c r="I145">
        <v>3</v>
      </c>
      <c r="J145" t="s">
        <v>17644</v>
      </c>
      <c r="K145" t="s">
        <v>17645</v>
      </c>
      <c r="L145" t="s">
        <v>20697</v>
      </c>
      <c r="M145" t="s">
        <v>12144</v>
      </c>
      <c r="N145" t="s">
        <v>20698</v>
      </c>
      <c r="O145" t="s">
        <v>12084</v>
      </c>
      <c r="P145" t="s">
        <v>15659</v>
      </c>
      <c r="Q145" t="s">
        <v>20699</v>
      </c>
    </row>
    <row r="146" spans="1:17" x14ac:dyDescent="0.35">
      <c r="A146" t="s">
        <v>15255</v>
      </c>
      <c r="B146" t="s">
        <v>15874</v>
      </c>
      <c r="C146" t="s">
        <v>85</v>
      </c>
      <c r="D146" t="s">
        <v>17648</v>
      </c>
      <c r="E146" t="s">
        <v>17648</v>
      </c>
      <c r="F146" t="s">
        <v>17649</v>
      </c>
      <c r="G146" t="s">
        <v>17650</v>
      </c>
      <c r="H146" t="s">
        <v>17651</v>
      </c>
      <c r="I146">
        <v>3</v>
      </c>
      <c r="J146" t="s">
        <v>17644</v>
      </c>
      <c r="K146" t="s">
        <v>17652</v>
      </c>
      <c r="L146" t="s">
        <v>17603</v>
      </c>
      <c r="M146" t="s">
        <v>12144</v>
      </c>
      <c r="N146" t="s">
        <v>17604</v>
      </c>
      <c r="O146" t="s">
        <v>12084</v>
      </c>
      <c r="P146" t="s">
        <v>15659</v>
      </c>
      <c r="Q146" t="s">
        <v>17605</v>
      </c>
    </row>
    <row r="147" spans="1:17" x14ac:dyDescent="0.35">
      <c r="A147" t="s">
        <v>14826</v>
      </c>
      <c r="B147" t="s">
        <v>12180</v>
      </c>
      <c r="C147" t="s">
        <v>85</v>
      </c>
      <c r="D147" t="s">
        <v>17656</v>
      </c>
      <c r="E147" t="s">
        <v>17656</v>
      </c>
      <c r="F147" t="s">
        <v>17657</v>
      </c>
      <c r="G147" t="s">
        <v>17658</v>
      </c>
      <c r="H147" t="s">
        <v>17659</v>
      </c>
      <c r="I147">
        <v>3</v>
      </c>
      <c r="J147" t="s">
        <v>17660</v>
      </c>
      <c r="K147" t="s">
        <v>17661</v>
      </c>
      <c r="L147" t="s">
        <v>20898</v>
      </c>
      <c r="M147" t="s">
        <v>12147</v>
      </c>
      <c r="N147" t="s">
        <v>20897</v>
      </c>
      <c r="O147" t="s">
        <v>12084</v>
      </c>
      <c r="P147" t="s">
        <v>15659</v>
      </c>
      <c r="Q147" t="s">
        <v>20895</v>
      </c>
    </row>
    <row r="148" spans="1:17" x14ac:dyDescent="0.35">
      <c r="A148" t="s">
        <v>14825</v>
      </c>
      <c r="B148" t="s">
        <v>15880</v>
      </c>
      <c r="C148" t="s">
        <v>85</v>
      </c>
      <c r="D148" t="s">
        <v>17664</v>
      </c>
      <c r="E148" t="s">
        <v>17664</v>
      </c>
      <c r="F148" t="s">
        <v>17665</v>
      </c>
      <c r="G148" t="s">
        <v>17666</v>
      </c>
      <c r="H148" t="s">
        <v>17667</v>
      </c>
      <c r="I148">
        <v>3</v>
      </c>
      <c r="J148" t="s">
        <v>17668</v>
      </c>
      <c r="K148" t="s">
        <v>17669</v>
      </c>
      <c r="L148" t="s">
        <v>20902</v>
      </c>
      <c r="M148" t="s">
        <v>20899</v>
      </c>
      <c r="N148" t="s">
        <v>20901</v>
      </c>
      <c r="O148" t="s">
        <v>12084</v>
      </c>
      <c r="P148" t="s">
        <v>15659</v>
      </c>
      <c r="Q148" t="s">
        <v>20440</v>
      </c>
    </row>
    <row r="149" spans="1:17" x14ac:dyDescent="0.35">
      <c r="A149" t="s">
        <v>12289</v>
      </c>
      <c r="B149" t="s">
        <v>12290</v>
      </c>
      <c r="C149" t="s">
        <v>12291</v>
      </c>
      <c r="D149" t="s">
        <v>17673</v>
      </c>
      <c r="E149" t="s">
        <v>17674</v>
      </c>
      <c r="F149" t="s">
        <v>17675</v>
      </c>
      <c r="G149" t="s">
        <v>17676</v>
      </c>
      <c r="H149" t="s">
        <v>17677</v>
      </c>
      <c r="I149">
        <v>3</v>
      </c>
      <c r="J149" t="s">
        <v>17678</v>
      </c>
      <c r="K149" t="s">
        <v>17679</v>
      </c>
      <c r="L149" t="s">
        <v>17618</v>
      </c>
      <c r="M149" t="s">
        <v>14771</v>
      </c>
      <c r="N149" t="s">
        <v>17193</v>
      </c>
      <c r="O149" t="s">
        <v>12084</v>
      </c>
      <c r="P149" t="s">
        <v>15659</v>
      </c>
      <c r="Q149" t="s">
        <v>17619</v>
      </c>
    </row>
    <row r="150" spans="1:17" x14ac:dyDescent="0.35">
      <c r="A150" t="s">
        <v>15001</v>
      </c>
      <c r="B150" t="s">
        <v>15886</v>
      </c>
      <c r="C150" t="s">
        <v>85</v>
      </c>
      <c r="D150" t="s">
        <v>20954</v>
      </c>
      <c r="E150" t="s">
        <v>20954</v>
      </c>
      <c r="F150" t="s">
        <v>17682</v>
      </c>
      <c r="G150" t="s">
        <v>17683</v>
      </c>
      <c r="H150" t="s">
        <v>17684</v>
      </c>
      <c r="I150">
        <v>3</v>
      </c>
      <c r="J150" t="s">
        <v>17685</v>
      </c>
      <c r="K150" t="s">
        <v>20955</v>
      </c>
      <c r="L150" t="s">
        <v>17624</v>
      </c>
      <c r="M150" t="s">
        <v>14771</v>
      </c>
      <c r="N150" t="s">
        <v>17625</v>
      </c>
      <c r="O150" t="s">
        <v>12084</v>
      </c>
      <c r="P150" t="s">
        <v>15659</v>
      </c>
      <c r="Q150" t="s">
        <v>17626</v>
      </c>
    </row>
    <row r="151" spans="1:17" x14ac:dyDescent="0.35">
      <c r="A151" t="s">
        <v>20956</v>
      </c>
      <c r="B151" t="s">
        <v>15856</v>
      </c>
      <c r="C151" t="s">
        <v>85</v>
      </c>
      <c r="D151" t="s">
        <v>20957</v>
      </c>
      <c r="E151" t="s">
        <v>20957</v>
      </c>
      <c r="F151" t="s">
        <v>20958</v>
      </c>
      <c r="G151" t="s">
        <v>20959</v>
      </c>
      <c r="H151" t="s">
        <v>20960</v>
      </c>
      <c r="I151">
        <v>3</v>
      </c>
      <c r="J151" t="s">
        <v>17685</v>
      </c>
      <c r="K151" t="s">
        <v>20961</v>
      </c>
      <c r="L151" t="s">
        <v>17631</v>
      </c>
      <c r="M151" t="s">
        <v>12152</v>
      </c>
      <c r="N151" t="s">
        <v>17202</v>
      </c>
      <c r="O151" t="s">
        <v>12084</v>
      </c>
      <c r="P151" t="s">
        <v>15659</v>
      </c>
      <c r="Q151" t="s">
        <v>17632</v>
      </c>
    </row>
    <row r="152" spans="1:17" x14ac:dyDescent="0.35">
      <c r="A152" t="s">
        <v>12295</v>
      </c>
      <c r="B152" t="s">
        <v>12296</v>
      </c>
      <c r="C152" t="s">
        <v>20962</v>
      </c>
      <c r="D152" t="s">
        <v>17689</v>
      </c>
      <c r="E152" t="s">
        <v>20963</v>
      </c>
      <c r="F152" t="s">
        <v>17690</v>
      </c>
      <c r="G152" t="s">
        <v>17691</v>
      </c>
      <c r="H152" t="s">
        <v>17692</v>
      </c>
      <c r="I152">
        <v>3</v>
      </c>
      <c r="J152" t="s">
        <v>17693</v>
      </c>
      <c r="K152" t="s">
        <v>20964</v>
      </c>
      <c r="L152" t="s">
        <v>20700</v>
      </c>
      <c r="M152" t="s">
        <v>12152</v>
      </c>
      <c r="N152" t="s">
        <v>20701</v>
      </c>
      <c r="O152" t="s">
        <v>12084</v>
      </c>
      <c r="P152" t="s">
        <v>15659</v>
      </c>
      <c r="Q152" t="s">
        <v>20702</v>
      </c>
    </row>
    <row r="153" spans="1:17" x14ac:dyDescent="0.35">
      <c r="A153" t="s">
        <v>20965</v>
      </c>
      <c r="B153" t="s">
        <v>20966</v>
      </c>
      <c r="C153" t="s">
        <v>20967</v>
      </c>
      <c r="D153" t="s">
        <v>85</v>
      </c>
      <c r="E153" t="s">
        <v>20967</v>
      </c>
      <c r="F153" t="s">
        <v>20968</v>
      </c>
      <c r="G153" t="s">
        <v>20969</v>
      </c>
      <c r="H153" t="s">
        <v>20969</v>
      </c>
      <c r="I153">
        <v>2</v>
      </c>
      <c r="J153" t="s">
        <v>20970</v>
      </c>
      <c r="K153" t="s">
        <v>20971</v>
      </c>
      <c r="L153" t="s">
        <v>17638</v>
      </c>
      <c r="M153" t="s">
        <v>12152</v>
      </c>
      <c r="N153" t="s">
        <v>17639</v>
      </c>
      <c r="O153" t="s">
        <v>12084</v>
      </c>
      <c r="P153" t="s">
        <v>15659</v>
      </c>
      <c r="Q153" t="s">
        <v>17640</v>
      </c>
    </row>
    <row r="154" spans="1:17" x14ac:dyDescent="0.35">
      <c r="A154" t="s">
        <v>14831</v>
      </c>
      <c r="B154" t="s">
        <v>20972</v>
      </c>
      <c r="C154" t="s">
        <v>15888</v>
      </c>
      <c r="D154" t="s">
        <v>85</v>
      </c>
      <c r="E154" t="s">
        <v>15888</v>
      </c>
      <c r="F154" t="s">
        <v>20973</v>
      </c>
      <c r="G154" t="s">
        <v>20974</v>
      </c>
      <c r="H154" t="s">
        <v>20975</v>
      </c>
      <c r="I154">
        <v>1</v>
      </c>
      <c r="J154" t="s">
        <v>12084</v>
      </c>
      <c r="K154" t="s">
        <v>20976</v>
      </c>
      <c r="L154" t="s">
        <v>17646</v>
      </c>
      <c r="M154" t="s">
        <v>12164</v>
      </c>
      <c r="N154" t="s">
        <v>17207</v>
      </c>
      <c r="O154" t="s">
        <v>12084</v>
      </c>
      <c r="P154" t="s">
        <v>15659</v>
      </c>
      <c r="Q154" t="s">
        <v>17647</v>
      </c>
    </row>
    <row r="155" spans="1:17" x14ac:dyDescent="0.35">
      <c r="A155" t="s">
        <v>15892</v>
      </c>
      <c r="B155" t="s">
        <v>15893</v>
      </c>
      <c r="C155" t="s">
        <v>85</v>
      </c>
      <c r="D155" t="s">
        <v>17696</v>
      </c>
      <c r="E155" t="s">
        <v>17696</v>
      </c>
      <c r="F155" t="s">
        <v>17697</v>
      </c>
      <c r="G155" t="s">
        <v>17698</v>
      </c>
      <c r="H155" t="s">
        <v>17699</v>
      </c>
      <c r="I155">
        <v>3</v>
      </c>
      <c r="J155" t="s">
        <v>17700</v>
      </c>
      <c r="K155" t="s">
        <v>17701</v>
      </c>
      <c r="L155" t="s">
        <v>17653</v>
      </c>
      <c r="M155" t="s">
        <v>12164</v>
      </c>
      <c r="N155" t="s">
        <v>17654</v>
      </c>
      <c r="O155" t="s">
        <v>12084</v>
      </c>
      <c r="P155" t="s">
        <v>15659</v>
      </c>
      <c r="Q155" t="s">
        <v>17655</v>
      </c>
    </row>
    <row r="156" spans="1:17" x14ac:dyDescent="0.35">
      <c r="A156" t="s">
        <v>15896</v>
      </c>
      <c r="B156" t="s">
        <v>15897</v>
      </c>
      <c r="C156" t="s">
        <v>85</v>
      </c>
      <c r="D156" t="s">
        <v>85</v>
      </c>
      <c r="E156" t="s">
        <v>85</v>
      </c>
      <c r="F156" t="s">
        <v>17705</v>
      </c>
      <c r="G156" t="s">
        <v>17706</v>
      </c>
      <c r="H156" t="s">
        <v>17707</v>
      </c>
      <c r="I156">
        <v>3</v>
      </c>
      <c r="J156" t="s">
        <v>17708</v>
      </c>
      <c r="K156" t="s">
        <v>17709</v>
      </c>
      <c r="L156" t="s">
        <v>17662</v>
      </c>
      <c r="M156" t="s">
        <v>12167</v>
      </c>
      <c r="N156" t="s">
        <v>17214</v>
      </c>
      <c r="O156" t="s">
        <v>12084</v>
      </c>
      <c r="P156" t="s">
        <v>15659</v>
      </c>
      <c r="Q156" t="s">
        <v>17663</v>
      </c>
    </row>
    <row r="157" spans="1:17" x14ac:dyDescent="0.35">
      <c r="A157" t="s">
        <v>14961</v>
      </c>
      <c r="B157" t="s">
        <v>15900</v>
      </c>
      <c r="C157" t="s">
        <v>85</v>
      </c>
      <c r="D157" t="s">
        <v>17712</v>
      </c>
      <c r="E157" t="s">
        <v>17712</v>
      </c>
      <c r="F157" t="s">
        <v>17713</v>
      </c>
      <c r="G157" t="s">
        <v>17714</v>
      </c>
      <c r="H157" t="s">
        <v>17715</v>
      </c>
      <c r="I157">
        <v>3</v>
      </c>
      <c r="J157" t="s">
        <v>17708</v>
      </c>
      <c r="K157" t="s">
        <v>17716</v>
      </c>
      <c r="L157" t="s">
        <v>17670</v>
      </c>
      <c r="M157" t="s">
        <v>12167</v>
      </c>
      <c r="N157" t="s">
        <v>17671</v>
      </c>
      <c r="O157" t="s">
        <v>12084</v>
      </c>
      <c r="P157" t="s">
        <v>15659</v>
      </c>
      <c r="Q157" t="s">
        <v>17672</v>
      </c>
    </row>
    <row r="158" spans="1:17" x14ac:dyDescent="0.35">
      <c r="A158" t="s">
        <v>16733</v>
      </c>
      <c r="B158" t="s">
        <v>16734</v>
      </c>
      <c r="C158" t="s">
        <v>85</v>
      </c>
      <c r="D158" t="s">
        <v>17720</v>
      </c>
      <c r="E158" t="s">
        <v>17720</v>
      </c>
      <c r="F158" t="s">
        <v>17721</v>
      </c>
      <c r="G158" t="s">
        <v>17722</v>
      </c>
      <c r="H158" t="s">
        <v>17723</v>
      </c>
      <c r="I158">
        <v>3</v>
      </c>
      <c r="J158" t="s">
        <v>17724</v>
      </c>
      <c r="K158" t="s">
        <v>17725</v>
      </c>
      <c r="L158" t="s">
        <v>17680</v>
      </c>
      <c r="M158" t="s">
        <v>15747</v>
      </c>
      <c r="N158" t="s">
        <v>17222</v>
      </c>
      <c r="O158" t="s">
        <v>12084</v>
      </c>
      <c r="P158" t="s">
        <v>15659</v>
      </c>
      <c r="Q158" t="s">
        <v>17681</v>
      </c>
    </row>
    <row r="159" spans="1:17" x14ac:dyDescent="0.35">
      <c r="A159" t="s">
        <v>12303</v>
      </c>
      <c r="B159" t="s">
        <v>12306</v>
      </c>
      <c r="C159" t="s">
        <v>85</v>
      </c>
      <c r="D159" t="s">
        <v>17728</v>
      </c>
      <c r="E159" t="s">
        <v>17728</v>
      </c>
      <c r="F159" t="s">
        <v>17729</v>
      </c>
      <c r="G159" t="s">
        <v>17730</v>
      </c>
      <c r="H159" t="s">
        <v>17731</v>
      </c>
      <c r="I159">
        <v>3</v>
      </c>
      <c r="J159" t="s">
        <v>17732</v>
      </c>
      <c r="K159" t="s">
        <v>17733</v>
      </c>
      <c r="L159" t="s">
        <v>17686</v>
      </c>
      <c r="M159" t="s">
        <v>15747</v>
      </c>
      <c r="N159" t="s">
        <v>17687</v>
      </c>
      <c r="O159" t="s">
        <v>12084</v>
      </c>
      <c r="P159" t="s">
        <v>15659</v>
      </c>
      <c r="Q159" t="s">
        <v>17688</v>
      </c>
    </row>
    <row r="160" spans="1:17" x14ac:dyDescent="0.35">
      <c r="A160" t="s">
        <v>14775</v>
      </c>
      <c r="B160" t="s">
        <v>820</v>
      </c>
      <c r="C160" t="s">
        <v>85</v>
      </c>
      <c r="D160" t="s">
        <v>821</v>
      </c>
      <c r="E160" t="s">
        <v>821</v>
      </c>
      <c r="F160" t="s">
        <v>17737</v>
      </c>
      <c r="G160" t="s">
        <v>17732</v>
      </c>
      <c r="H160" t="s">
        <v>17732</v>
      </c>
      <c r="I160">
        <v>2</v>
      </c>
      <c r="J160" t="s">
        <v>17738</v>
      </c>
      <c r="K160" t="s">
        <v>17739</v>
      </c>
      <c r="L160" t="s">
        <v>17694</v>
      </c>
      <c r="M160" t="s">
        <v>14868</v>
      </c>
      <c r="N160" t="s">
        <v>17230</v>
      </c>
      <c r="O160" t="s">
        <v>12084</v>
      </c>
      <c r="P160" t="s">
        <v>12305</v>
      </c>
      <c r="Q160" t="s">
        <v>17695</v>
      </c>
    </row>
    <row r="161" spans="1:17" x14ac:dyDescent="0.35">
      <c r="A161" t="s">
        <v>12311</v>
      </c>
      <c r="B161" t="s">
        <v>840</v>
      </c>
      <c r="C161" t="s">
        <v>16736</v>
      </c>
      <c r="D161" t="s">
        <v>841</v>
      </c>
      <c r="E161" t="s">
        <v>17742</v>
      </c>
      <c r="F161" t="s">
        <v>17743</v>
      </c>
      <c r="G161" t="s">
        <v>17744</v>
      </c>
      <c r="H161" t="s">
        <v>17744</v>
      </c>
      <c r="I161">
        <v>2</v>
      </c>
      <c r="J161" t="s">
        <v>17738</v>
      </c>
      <c r="K161" t="s">
        <v>17745</v>
      </c>
      <c r="L161" t="s">
        <v>17702</v>
      </c>
      <c r="M161" t="s">
        <v>14868</v>
      </c>
      <c r="N161" t="s">
        <v>17703</v>
      </c>
      <c r="O161" t="s">
        <v>12084</v>
      </c>
      <c r="P161" t="s">
        <v>12305</v>
      </c>
      <c r="Q161" t="s">
        <v>17704</v>
      </c>
    </row>
    <row r="162" spans="1:17" x14ac:dyDescent="0.35">
      <c r="A162" t="s">
        <v>12314</v>
      </c>
      <c r="B162" t="s">
        <v>12315</v>
      </c>
      <c r="C162" t="s">
        <v>12316</v>
      </c>
      <c r="D162" t="s">
        <v>17749</v>
      </c>
      <c r="E162" t="s">
        <v>17750</v>
      </c>
      <c r="F162" t="s">
        <v>17751</v>
      </c>
      <c r="G162" t="s">
        <v>17752</v>
      </c>
      <c r="H162" t="s">
        <v>17753</v>
      </c>
      <c r="I162">
        <v>3</v>
      </c>
      <c r="J162" t="s">
        <v>17744</v>
      </c>
      <c r="K162" t="s">
        <v>17754</v>
      </c>
      <c r="L162" t="s">
        <v>17710</v>
      </c>
      <c r="M162" t="s">
        <v>12170</v>
      </c>
      <c r="N162" t="s">
        <v>17238</v>
      </c>
      <c r="O162" t="s">
        <v>12084</v>
      </c>
      <c r="P162" t="s">
        <v>15751</v>
      </c>
      <c r="Q162" t="s">
        <v>17711</v>
      </c>
    </row>
    <row r="163" spans="1:17" x14ac:dyDescent="0.35">
      <c r="A163" t="s">
        <v>12318</v>
      </c>
      <c r="B163" t="s">
        <v>12319</v>
      </c>
      <c r="C163" t="s">
        <v>12320</v>
      </c>
      <c r="D163" t="s">
        <v>17757</v>
      </c>
      <c r="E163" t="s">
        <v>17758</v>
      </c>
      <c r="F163" t="s">
        <v>17759</v>
      </c>
      <c r="G163" t="s">
        <v>17760</v>
      </c>
      <c r="H163" t="s">
        <v>17761</v>
      </c>
      <c r="I163">
        <v>3</v>
      </c>
      <c r="J163" t="s">
        <v>17744</v>
      </c>
      <c r="K163" t="s">
        <v>17762</v>
      </c>
      <c r="L163" t="s">
        <v>17717</v>
      </c>
      <c r="M163" t="s">
        <v>12170</v>
      </c>
      <c r="N163" t="s">
        <v>17718</v>
      </c>
      <c r="O163" t="s">
        <v>12084</v>
      </c>
      <c r="P163" t="s">
        <v>15751</v>
      </c>
      <c r="Q163" t="s">
        <v>17719</v>
      </c>
    </row>
    <row r="164" spans="1:17" x14ac:dyDescent="0.35">
      <c r="A164" t="s">
        <v>14842</v>
      </c>
      <c r="B164" t="s">
        <v>15914</v>
      </c>
      <c r="C164" t="s">
        <v>15915</v>
      </c>
      <c r="D164" t="s">
        <v>17766</v>
      </c>
      <c r="E164" t="s">
        <v>17767</v>
      </c>
      <c r="F164" t="s">
        <v>17768</v>
      </c>
      <c r="G164" t="s">
        <v>17769</v>
      </c>
      <c r="H164" t="s">
        <v>17770</v>
      </c>
      <c r="I164">
        <v>3</v>
      </c>
      <c r="J164" t="s">
        <v>17744</v>
      </c>
      <c r="K164" t="s">
        <v>17771</v>
      </c>
      <c r="L164" t="s">
        <v>17726</v>
      </c>
      <c r="M164" t="s">
        <v>14753</v>
      </c>
      <c r="N164" t="s">
        <v>17247</v>
      </c>
      <c r="O164" t="s">
        <v>12084</v>
      </c>
      <c r="P164" t="s">
        <v>15751</v>
      </c>
      <c r="Q164" t="s">
        <v>17727</v>
      </c>
    </row>
    <row r="165" spans="1:17" x14ac:dyDescent="0.35">
      <c r="A165" t="s">
        <v>14863</v>
      </c>
      <c r="B165" t="s">
        <v>15916</v>
      </c>
      <c r="C165" t="s">
        <v>15918</v>
      </c>
      <c r="D165" t="s">
        <v>17774</v>
      </c>
      <c r="E165" t="s">
        <v>17775</v>
      </c>
      <c r="F165" t="s">
        <v>17776</v>
      </c>
      <c r="G165" t="s">
        <v>17777</v>
      </c>
      <c r="H165" t="s">
        <v>17778</v>
      </c>
      <c r="I165">
        <v>3</v>
      </c>
      <c r="J165" t="s">
        <v>17744</v>
      </c>
      <c r="K165" t="s">
        <v>17779</v>
      </c>
      <c r="L165" t="s">
        <v>17734</v>
      </c>
      <c r="M165" t="s">
        <v>14753</v>
      </c>
      <c r="N165" t="s">
        <v>17735</v>
      </c>
      <c r="O165" t="s">
        <v>12084</v>
      </c>
      <c r="P165" t="s">
        <v>15751</v>
      </c>
      <c r="Q165" t="s">
        <v>17736</v>
      </c>
    </row>
    <row r="166" spans="1:17" x14ac:dyDescent="0.35">
      <c r="A166" t="s">
        <v>12327</v>
      </c>
      <c r="B166" t="s">
        <v>12328</v>
      </c>
      <c r="C166" t="s">
        <v>85</v>
      </c>
      <c r="D166" t="s">
        <v>85</v>
      </c>
      <c r="E166" t="s">
        <v>85</v>
      </c>
      <c r="F166" t="s">
        <v>17783</v>
      </c>
      <c r="G166" t="s">
        <v>17784</v>
      </c>
      <c r="H166" t="s">
        <v>17784</v>
      </c>
      <c r="I166">
        <v>2</v>
      </c>
      <c r="J166" t="s">
        <v>17738</v>
      </c>
      <c r="K166" t="s">
        <v>17785</v>
      </c>
      <c r="L166" t="s">
        <v>17740</v>
      </c>
      <c r="M166" t="s">
        <v>14754</v>
      </c>
      <c r="N166" t="s">
        <v>17255</v>
      </c>
      <c r="O166" t="s">
        <v>12084</v>
      </c>
      <c r="P166" t="s">
        <v>15751</v>
      </c>
      <c r="Q166" t="s">
        <v>17741</v>
      </c>
    </row>
    <row r="167" spans="1:17" x14ac:dyDescent="0.35">
      <c r="A167" t="s">
        <v>15923</v>
      </c>
      <c r="B167" t="s">
        <v>15720</v>
      </c>
      <c r="C167" t="s">
        <v>85</v>
      </c>
      <c r="D167" t="s">
        <v>85</v>
      </c>
      <c r="E167" t="s">
        <v>85</v>
      </c>
      <c r="F167" t="s">
        <v>17787</v>
      </c>
      <c r="G167" t="s">
        <v>17788</v>
      </c>
      <c r="H167" t="s">
        <v>17788</v>
      </c>
      <c r="I167">
        <v>2</v>
      </c>
      <c r="J167" t="s">
        <v>17738</v>
      </c>
      <c r="K167" t="s">
        <v>17789</v>
      </c>
      <c r="L167" t="s">
        <v>17746</v>
      </c>
      <c r="M167" t="s">
        <v>14754</v>
      </c>
      <c r="N167" t="s">
        <v>17747</v>
      </c>
      <c r="O167" t="s">
        <v>12084</v>
      </c>
      <c r="P167" t="s">
        <v>15751</v>
      </c>
      <c r="Q167" t="s">
        <v>17748</v>
      </c>
    </row>
    <row r="168" spans="1:17" x14ac:dyDescent="0.35">
      <c r="A168" t="s">
        <v>14877</v>
      </c>
      <c r="B168" t="s">
        <v>15926</v>
      </c>
      <c r="C168" t="s">
        <v>85</v>
      </c>
      <c r="D168" t="s">
        <v>17792</v>
      </c>
      <c r="E168" t="s">
        <v>17792</v>
      </c>
      <c r="F168" t="s">
        <v>17793</v>
      </c>
      <c r="G168" t="s">
        <v>17794</v>
      </c>
      <c r="H168" t="s">
        <v>17795</v>
      </c>
      <c r="I168">
        <v>3</v>
      </c>
      <c r="J168" t="s">
        <v>17788</v>
      </c>
      <c r="K168" t="s">
        <v>17796</v>
      </c>
      <c r="L168" t="s">
        <v>17755</v>
      </c>
      <c r="M168" t="s">
        <v>15759</v>
      </c>
      <c r="N168" t="s">
        <v>17261</v>
      </c>
      <c r="O168" t="s">
        <v>12084</v>
      </c>
      <c r="P168" t="s">
        <v>15751</v>
      </c>
      <c r="Q168" t="s">
        <v>17756</v>
      </c>
    </row>
    <row r="169" spans="1:17" x14ac:dyDescent="0.35">
      <c r="A169" t="s">
        <v>14880</v>
      </c>
      <c r="B169" t="s">
        <v>845</v>
      </c>
      <c r="C169" t="s">
        <v>85</v>
      </c>
      <c r="D169" t="s">
        <v>846</v>
      </c>
      <c r="E169" t="s">
        <v>846</v>
      </c>
      <c r="F169" t="s">
        <v>17800</v>
      </c>
      <c r="G169" t="s">
        <v>17801</v>
      </c>
      <c r="H169" t="s">
        <v>17801</v>
      </c>
      <c r="I169">
        <v>2</v>
      </c>
      <c r="J169" t="s">
        <v>17738</v>
      </c>
      <c r="K169" t="s">
        <v>17802</v>
      </c>
      <c r="L169" t="s">
        <v>17763</v>
      </c>
      <c r="M169" t="s">
        <v>15759</v>
      </c>
      <c r="N169" t="s">
        <v>17764</v>
      </c>
      <c r="O169" t="s">
        <v>12084</v>
      </c>
      <c r="P169" t="s">
        <v>15751</v>
      </c>
      <c r="Q169" t="s">
        <v>17765</v>
      </c>
    </row>
    <row r="170" spans="1:17" x14ac:dyDescent="0.35">
      <c r="A170" t="s">
        <v>12331</v>
      </c>
      <c r="B170" t="s">
        <v>12332</v>
      </c>
      <c r="C170" t="s">
        <v>85</v>
      </c>
      <c r="D170" t="s">
        <v>17805</v>
      </c>
      <c r="E170" t="s">
        <v>17805</v>
      </c>
      <c r="F170" t="s">
        <v>17806</v>
      </c>
      <c r="G170" t="s">
        <v>17807</v>
      </c>
      <c r="H170" t="s">
        <v>17808</v>
      </c>
      <c r="I170">
        <v>3</v>
      </c>
      <c r="J170" t="s">
        <v>17809</v>
      </c>
      <c r="K170" t="s">
        <v>17810</v>
      </c>
      <c r="L170" t="s">
        <v>17772</v>
      </c>
      <c r="M170" t="s">
        <v>15121</v>
      </c>
      <c r="N170" t="s">
        <v>17269</v>
      </c>
      <c r="O170" t="s">
        <v>12084</v>
      </c>
      <c r="P170" t="s">
        <v>15751</v>
      </c>
      <c r="Q170" t="s">
        <v>17773</v>
      </c>
    </row>
    <row r="171" spans="1:17" x14ac:dyDescent="0.35">
      <c r="A171" t="s">
        <v>14865</v>
      </c>
      <c r="B171" t="s">
        <v>16743</v>
      </c>
      <c r="C171" t="s">
        <v>85</v>
      </c>
      <c r="D171" t="s">
        <v>17814</v>
      </c>
      <c r="E171" t="s">
        <v>17814</v>
      </c>
      <c r="F171" t="s">
        <v>17815</v>
      </c>
      <c r="G171" t="s">
        <v>17816</v>
      </c>
      <c r="H171" t="s">
        <v>17817</v>
      </c>
      <c r="I171">
        <v>3</v>
      </c>
      <c r="J171" t="s">
        <v>17818</v>
      </c>
      <c r="K171" t="s">
        <v>17819</v>
      </c>
      <c r="L171" t="s">
        <v>17780</v>
      </c>
      <c r="M171" t="s">
        <v>15121</v>
      </c>
      <c r="N171" t="s">
        <v>17781</v>
      </c>
      <c r="O171" t="s">
        <v>12084</v>
      </c>
      <c r="P171" t="s">
        <v>15751</v>
      </c>
      <c r="Q171" t="s">
        <v>17782</v>
      </c>
    </row>
    <row r="172" spans="1:17" x14ac:dyDescent="0.35">
      <c r="A172" t="s">
        <v>14903</v>
      </c>
      <c r="B172" t="s">
        <v>15737</v>
      </c>
      <c r="C172" t="s">
        <v>85</v>
      </c>
      <c r="D172" t="s">
        <v>17177</v>
      </c>
      <c r="E172" t="s">
        <v>17177</v>
      </c>
      <c r="F172" t="s">
        <v>20703</v>
      </c>
      <c r="G172" t="s">
        <v>20704</v>
      </c>
      <c r="H172" t="s">
        <v>20705</v>
      </c>
      <c r="I172">
        <v>3</v>
      </c>
      <c r="J172" t="s">
        <v>17818</v>
      </c>
      <c r="K172" t="s">
        <v>20706</v>
      </c>
      <c r="L172" t="s">
        <v>17278</v>
      </c>
      <c r="M172" t="s">
        <v>14770</v>
      </c>
      <c r="N172" t="s">
        <v>17270</v>
      </c>
      <c r="O172" t="s">
        <v>12084</v>
      </c>
      <c r="P172" t="s">
        <v>15751</v>
      </c>
      <c r="Q172" t="s">
        <v>17786</v>
      </c>
    </row>
    <row r="173" spans="1:17" x14ac:dyDescent="0.35">
      <c r="A173" t="s">
        <v>14866</v>
      </c>
      <c r="B173" t="s">
        <v>860</v>
      </c>
      <c r="C173" t="s">
        <v>85</v>
      </c>
      <c r="D173" t="s">
        <v>861</v>
      </c>
      <c r="E173" t="s">
        <v>861</v>
      </c>
      <c r="F173" t="s">
        <v>17820</v>
      </c>
      <c r="G173" t="s">
        <v>17818</v>
      </c>
      <c r="H173" t="s">
        <v>17818</v>
      </c>
      <c r="I173">
        <v>2</v>
      </c>
      <c r="J173" t="s">
        <v>17738</v>
      </c>
      <c r="K173" t="s">
        <v>17821</v>
      </c>
      <c r="L173" t="s">
        <v>17790</v>
      </c>
      <c r="M173" t="s">
        <v>14841</v>
      </c>
      <c r="N173" t="s">
        <v>17284</v>
      </c>
      <c r="O173" t="s">
        <v>12084</v>
      </c>
      <c r="P173" t="s">
        <v>15751</v>
      </c>
      <c r="Q173" t="s">
        <v>17791</v>
      </c>
    </row>
    <row r="174" spans="1:17" x14ac:dyDescent="0.35">
      <c r="A174" t="s">
        <v>14869</v>
      </c>
      <c r="B174" t="s">
        <v>863</v>
      </c>
      <c r="C174" t="s">
        <v>85</v>
      </c>
      <c r="D174" t="s">
        <v>864</v>
      </c>
      <c r="E174" t="s">
        <v>864</v>
      </c>
      <c r="F174" t="s">
        <v>17822</v>
      </c>
      <c r="G174" t="s">
        <v>17823</v>
      </c>
      <c r="H174" t="s">
        <v>17823</v>
      </c>
      <c r="I174">
        <v>2</v>
      </c>
      <c r="J174" t="s">
        <v>17738</v>
      </c>
      <c r="K174" t="s">
        <v>17824</v>
      </c>
      <c r="L174" t="s">
        <v>17797</v>
      </c>
      <c r="M174" t="s">
        <v>14841</v>
      </c>
      <c r="N174" t="s">
        <v>17798</v>
      </c>
      <c r="O174" t="s">
        <v>12084</v>
      </c>
      <c r="P174" t="s">
        <v>15751</v>
      </c>
      <c r="Q174" t="s">
        <v>17799</v>
      </c>
    </row>
    <row r="175" spans="1:17" x14ac:dyDescent="0.35">
      <c r="A175" t="s">
        <v>14774</v>
      </c>
      <c r="B175" t="s">
        <v>920</v>
      </c>
      <c r="C175" t="s">
        <v>85</v>
      </c>
      <c r="D175" t="s">
        <v>921</v>
      </c>
      <c r="E175" t="s">
        <v>921</v>
      </c>
      <c r="F175" t="s">
        <v>17825</v>
      </c>
      <c r="G175" t="s">
        <v>17826</v>
      </c>
      <c r="H175" t="s">
        <v>17826</v>
      </c>
      <c r="I175">
        <v>2</v>
      </c>
      <c r="J175" t="s">
        <v>17827</v>
      </c>
      <c r="K175" t="s">
        <v>17828</v>
      </c>
      <c r="L175" t="s">
        <v>17803</v>
      </c>
      <c r="M175" t="s">
        <v>14839</v>
      </c>
      <c r="N175" t="s">
        <v>17293</v>
      </c>
      <c r="O175" t="s">
        <v>12084</v>
      </c>
      <c r="P175" t="s">
        <v>15751</v>
      </c>
      <c r="Q175" t="s">
        <v>17804</v>
      </c>
    </row>
    <row r="176" spans="1:17" x14ac:dyDescent="0.35">
      <c r="A176" t="s">
        <v>14772</v>
      </c>
      <c r="B176" t="s">
        <v>15935</v>
      </c>
      <c r="C176" t="s">
        <v>85</v>
      </c>
      <c r="D176" t="s">
        <v>85</v>
      </c>
      <c r="E176" t="s">
        <v>85</v>
      </c>
      <c r="F176" t="s">
        <v>17829</v>
      </c>
      <c r="G176" t="s">
        <v>17830</v>
      </c>
      <c r="H176" t="s">
        <v>17830</v>
      </c>
      <c r="I176">
        <v>2</v>
      </c>
      <c r="J176" t="s">
        <v>17827</v>
      </c>
      <c r="K176" t="s">
        <v>17831</v>
      </c>
      <c r="L176" t="s">
        <v>17811</v>
      </c>
      <c r="M176" t="s">
        <v>14839</v>
      </c>
      <c r="N176" t="s">
        <v>17812</v>
      </c>
      <c r="O176" t="s">
        <v>12084</v>
      </c>
      <c r="P176" t="s">
        <v>15751</v>
      </c>
      <c r="Q176" t="s">
        <v>17813</v>
      </c>
    </row>
    <row r="177" spans="1:17" x14ac:dyDescent="0.35">
      <c r="A177" t="s">
        <v>15944</v>
      </c>
      <c r="B177" t="s">
        <v>15942</v>
      </c>
      <c r="C177" t="s">
        <v>85</v>
      </c>
      <c r="D177" t="s">
        <v>85</v>
      </c>
      <c r="E177" t="s">
        <v>85</v>
      </c>
      <c r="F177" t="s">
        <v>17832</v>
      </c>
      <c r="G177" t="s">
        <v>17833</v>
      </c>
      <c r="H177" t="s">
        <v>17834</v>
      </c>
      <c r="I177">
        <v>3</v>
      </c>
      <c r="J177" t="s">
        <v>17835</v>
      </c>
      <c r="K177" t="s">
        <v>17836</v>
      </c>
      <c r="L177" t="s">
        <v>20708</v>
      </c>
      <c r="M177" t="s">
        <v>15769</v>
      </c>
      <c r="N177" t="s">
        <v>20669</v>
      </c>
      <c r="O177" t="s">
        <v>12084</v>
      </c>
      <c r="P177" t="s">
        <v>15751</v>
      </c>
      <c r="Q177" t="s">
        <v>20709</v>
      </c>
    </row>
    <row r="178" spans="1:17" x14ac:dyDescent="0.35">
      <c r="A178" t="s">
        <v>12349</v>
      </c>
      <c r="B178" t="s">
        <v>12351</v>
      </c>
      <c r="C178" t="s">
        <v>85</v>
      </c>
      <c r="D178" t="s">
        <v>12352</v>
      </c>
      <c r="E178" t="s">
        <v>12352</v>
      </c>
      <c r="F178" t="s">
        <v>17837</v>
      </c>
      <c r="G178" t="s">
        <v>17838</v>
      </c>
      <c r="H178" t="s">
        <v>17838</v>
      </c>
      <c r="I178">
        <v>2</v>
      </c>
      <c r="J178" t="s">
        <v>17839</v>
      </c>
      <c r="K178" t="s">
        <v>17840</v>
      </c>
      <c r="L178" t="s">
        <v>20710</v>
      </c>
      <c r="M178" t="s">
        <v>15769</v>
      </c>
      <c r="N178" t="s">
        <v>20711</v>
      </c>
      <c r="O178" t="s">
        <v>12084</v>
      </c>
      <c r="P178" t="s">
        <v>15751</v>
      </c>
      <c r="Q178" t="s">
        <v>20712</v>
      </c>
    </row>
    <row r="179" spans="1:17" x14ac:dyDescent="0.35">
      <c r="A179" t="s">
        <v>14819</v>
      </c>
      <c r="B179" t="s">
        <v>20977</v>
      </c>
      <c r="C179" t="s">
        <v>85</v>
      </c>
      <c r="D179" t="s">
        <v>20978</v>
      </c>
      <c r="E179" t="s">
        <v>20978</v>
      </c>
      <c r="F179" t="s">
        <v>20979</v>
      </c>
      <c r="G179" t="s">
        <v>20980</v>
      </c>
      <c r="H179" t="s">
        <v>20981</v>
      </c>
      <c r="I179">
        <v>3</v>
      </c>
      <c r="J179" t="s">
        <v>17842</v>
      </c>
      <c r="K179" t="s">
        <v>20982</v>
      </c>
      <c r="L179" t="s">
        <v>17841</v>
      </c>
      <c r="M179" t="s">
        <v>14861</v>
      </c>
      <c r="N179" t="s">
        <v>17303</v>
      </c>
      <c r="O179" t="s">
        <v>12084</v>
      </c>
      <c r="P179" t="s">
        <v>12350</v>
      </c>
      <c r="Q179" t="s">
        <v>941</v>
      </c>
    </row>
    <row r="180" spans="1:17" x14ac:dyDescent="0.35">
      <c r="A180" t="s">
        <v>14960</v>
      </c>
      <c r="B180" t="s">
        <v>961</v>
      </c>
      <c r="C180" t="s">
        <v>85</v>
      </c>
      <c r="D180" t="s">
        <v>962</v>
      </c>
      <c r="E180" t="s">
        <v>962</v>
      </c>
      <c r="F180" t="s">
        <v>17845</v>
      </c>
      <c r="G180" t="s">
        <v>17846</v>
      </c>
      <c r="H180" t="s">
        <v>17846</v>
      </c>
      <c r="I180">
        <v>2</v>
      </c>
      <c r="J180" t="s">
        <v>17839</v>
      </c>
      <c r="K180" t="s">
        <v>17847</v>
      </c>
      <c r="L180" t="s">
        <v>17843</v>
      </c>
      <c r="M180" t="s">
        <v>14861</v>
      </c>
      <c r="N180" t="s">
        <v>17844</v>
      </c>
      <c r="O180" t="s">
        <v>12084</v>
      </c>
      <c r="P180" t="s">
        <v>12350</v>
      </c>
      <c r="Q180" t="s">
        <v>942</v>
      </c>
    </row>
    <row r="181" spans="1:17" x14ac:dyDescent="0.35">
      <c r="A181" t="s">
        <v>20492</v>
      </c>
      <c r="B181" t="s">
        <v>15946</v>
      </c>
      <c r="C181" t="s">
        <v>85</v>
      </c>
      <c r="D181" t="s">
        <v>17848</v>
      </c>
      <c r="E181" t="s">
        <v>17848</v>
      </c>
      <c r="F181" t="s">
        <v>17849</v>
      </c>
      <c r="G181" t="s">
        <v>17850</v>
      </c>
      <c r="H181" t="s">
        <v>17851</v>
      </c>
      <c r="I181">
        <v>3</v>
      </c>
      <c r="J181" t="s">
        <v>17852</v>
      </c>
      <c r="K181" t="s">
        <v>20707</v>
      </c>
      <c r="L181" t="s">
        <v>20983</v>
      </c>
      <c r="M181" t="s">
        <v>14818</v>
      </c>
      <c r="N181" t="s">
        <v>20906</v>
      </c>
      <c r="O181" t="s">
        <v>12084</v>
      </c>
      <c r="P181" t="s">
        <v>15773</v>
      </c>
      <c r="Q181" t="s">
        <v>20984</v>
      </c>
    </row>
    <row r="182" spans="1:17" x14ac:dyDescent="0.35">
      <c r="A182" t="s">
        <v>14824</v>
      </c>
      <c r="B182" t="s">
        <v>20101</v>
      </c>
      <c r="C182" t="s">
        <v>85</v>
      </c>
      <c r="D182" t="s">
        <v>1976</v>
      </c>
      <c r="E182" t="s">
        <v>1976</v>
      </c>
      <c r="F182" t="s">
        <v>20264</v>
      </c>
      <c r="G182" t="s">
        <v>20265</v>
      </c>
      <c r="H182" t="s">
        <v>20265</v>
      </c>
      <c r="I182">
        <v>2</v>
      </c>
      <c r="J182" t="s">
        <v>17839</v>
      </c>
      <c r="K182" t="s">
        <v>20985</v>
      </c>
      <c r="L182" t="s">
        <v>20986</v>
      </c>
      <c r="M182" t="s">
        <v>14818</v>
      </c>
      <c r="N182" t="s">
        <v>20987</v>
      </c>
      <c r="O182" t="s">
        <v>12084</v>
      </c>
      <c r="P182" t="s">
        <v>15773</v>
      </c>
      <c r="Q182" t="s">
        <v>20988</v>
      </c>
    </row>
    <row r="183" spans="1:17" x14ac:dyDescent="0.35">
      <c r="A183" t="s">
        <v>15947</v>
      </c>
      <c r="B183" t="s">
        <v>15948</v>
      </c>
      <c r="C183" t="s">
        <v>85</v>
      </c>
      <c r="D183" t="s">
        <v>20989</v>
      </c>
      <c r="E183" t="s">
        <v>20989</v>
      </c>
      <c r="F183" t="s">
        <v>20990</v>
      </c>
      <c r="G183" t="s">
        <v>20991</v>
      </c>
      <c r="H183" t="s">
        <v>20992</v>
      </c>
      <c r="I183">
        <v>3</v>
      </c>
      <c r="J183" t="s">
        <v>20993</v>
      </c>
      <c r="K183" t="s">
        <v>20994</v>
      </c>
      <c r="L183" t="s">
        <v>20995</v>
      </c>
      <c r="M183" t="s">
        <v>14756</v>
      </c>
      <c r="N183" t="s">
        <v>20912</v>
      </c>
      <c r="O183" t="s">
        <v>12084</v>
      </c>
      <c r="P183" t="s">
        <v>15773</v>
      </c>
      <c r="Q183" t="s">
        <v>20996</v>
      </c>
    </row>
    <row r="184" spans="1:17" x14ac:dyDescent="0.35">
      <c r="A184" t="s">
        <v>14893</v>
      </c>
      <c r="B184" t="s">
        <v>16751</v>
      </c>
      <c r="C184" t="s">
        <v>85</v>
      </c>
      <c r="D184" t="s">
        <v>20997</v>
      </c>
      <c r="E184" t="s">
        <v>20997</v>
      </c>
      <c r="F184" t="s">
        <v>20998</v>
      </c>
      <c r="G184" t="s">
        <v>20999</v>
      </c>
      <c r="H184" t="s">
        <v>21000</v>
      </c>
      <c r="I184">
        <v>3</v>
      </c>
      <c r="J184" t="s">
        <v>20993</v>
      </c>
      <c r="K184" t="s">
        <v>21001</v>
      </c>
      <c r="L184" t="s">
        <v>21002</v>
      </c>
      <c r="M184" t="s">
        <v>14756</v>
      </c>
      <c r="N184" t="s">
        <v>21003</v>
      </c>
      <c r="O184" t="s">
        <v>12084</v>
      </c>
      <c r="P184" t="s">
        <v>15773</v>
      </c>
      <c r="Q184" t="s">
        <v>21004</v>
      </c>
    </row>
    <row r="185" spans="1:17" x14ac:dyDescent="0.35">
      <c r="A185" t="s">
        <v>14768</v>
      </c>
      <c r="B185" t="s">
        <v>12360</v>
      </c>
      <c r="C185" t="s">
        <v>85</v>
      </c>
      <c r="D185" t="s">
        <v>17853</v>
      </c>
      <c r="E185" t="s">
        <v>17853</v>
      </c>
      <c r="F185" t="s">
        <v>17854</v>
      </c>
      <c r="G185" t="s">
        <v>17855</v>
      </c>
      <c r="H185" t="s">
        <v>17856</v>
      </c>
      <c r="I185">
        <v>3</v>
      </c>
      <c r="J185" t="s">
        <v>17857</v>
      </c>
      <c r="K185" t="s">
        <v>17858</v>
      </c>
      <c r="L185" t="s">
        <v>21005</v>
      </c>
      <c r="M185" t="s">
        <v>14757</v>
      </c>
      <c r="N185" t="s">
        <v>20917</v>
      </c>
      <c r="O185" t="s">
        <v>12084</v>
      </c>
      <c r="P185" t="s">
        <v>15773</v>
      </c>
      <c r="Q185" t="s">
        <v>21006</v>
      </c>
    </row>
    <row r="186" spans="1:17" x14ac:dyDescent="0.35">
      <c r="A186" t="s">
        <v>15085</v>
      </c>
      <c r="B186" t="s">
        <v>1050</v>
      </c>
      <c r="C186" t="s">
        <v>85</v>
      </c>
      <c r="D186" t="s">
        <v>1051</v>
      </c>
      <c r="E186" t="s">
        <v>1051</v>
      </c>
      <c r="F186" t="s">
        <v>17859</v>
      </c>
      <c r="G186" t="s">
        <v>17860</v>
      </c>
      <c r="H186" t="s">
        <v>17860</v>
      </c>
      <c r="I186">
        <v>2</v>
      </c>
      <c r="J186" t="s">
        <v>17861</v>
      </c>
      <c r="K186" t="s">
        <v>17862</v>
      </c>
      <c r="L186" t="s">
        <v>21007</v>
      </c>
      <c r="M186" t="s">
        <v>14757</v>
      </c>
      <c r="N186" t="s">
        <v>21008</v>
      </c>
      <c r="O186" t="s">
        <v>12084</v>
      </c>
      <c r="P186" t="s">
        <v>15773</v>
      </c>
      <c r="Q186" t="s">
        <v>21009</v>
      </c>
    </row>
    <row r="187" spans="1:17" x14ac:dyDescent="0.35">
      <c r="A187" t="s">
        <v>14867</v>
      </c>
      <c r="B187" t="s">
        <v>15957</v>
      </c>
      <c r="C187" t="s">
        <v>85</v>
      </c>
      <c r="D187" t="s">
        <v>85</v>
      </c>
      <c r="E187" t="s">
        <v>85</v>
      </c>
      <c r="F187" t="s">
        <v>17863</v>
      </c>
      <c r="G187" t="s">
        <v>17864</v>
      </c>
      <c r="H187" t="s">
        <v>17865</v>
      </c>
      <c r="I187">
        <v>3</v>
      </c>
      <c r="J187" t="s">
        <v>17860</v>
      </c>
      <c r="K187" t="s">
        <v>17866</v>
      </c>
      <c r="L187" t="s">
        <v>17880</v>
      </c>
      <c r="M187" t="s">
        <v>14758</v>
      </c>
      <c r="N187" t="s">
        <v>17322</v>
      </c>
      <c r="O187" t="s">
        <v>12084</v>
      </c>
      <c r="P187" t="s">
        <v>15773</v>
      </c>
      <c r="Q187" t="s">
        <v>17881</v>
      </c>
    </row>
    <row r="188" spans="1:17" x14ac:dyDescent="0.35">
      <c r="A188" t="s">
        <v>15087</v>
      </c>
      <c r="B188" t="s">
        <v>12365</v>
      </c>
      <c r="C188" t="s">
        <v>15963</v>
      </c>
      <c r="D188" t="s">
        <v>17867</v>
      </c>
      <c r="E188" t="s">
        <v>17868</v>
      </c>
      <c r="F188" t="s">
        <v>17869</v>
      </c>
      <c r="G188" t="s">
        <v>17870</v>
      </c>
      <c r="H188" t="s">
        <v>17871</v>
      </c>
      <c r="I188">
        <v>3</v>
      </c>
      <c r="J188" t="s">
        <v>17860</v>
      </c>
      <c r="K188" t="s">
        <v>17872</v>
      </c>
      <c r="L188" t="s">
        <v>17887</v>
      </c>
      <c r="M188" t="s">
        <v>14758</v>
      </c>
      <c r="N188" t="s">
        <v>17888</v>
      </c>
      <c r="O188" t="s">
        <v>12084</v>
      </c>
      <c r="P188" t="s">
        <v>15773</v>
      </c>
      <c r="Q188" t="s">
        <v>17889</v>
      </c>
    </row>
    <row r="189" spans="1:17" x14ac:dyDescent="0.35">
      <c r="A189" t="s">
        <v>16757</v>
      </c>
      <c r="B189" t="s">
        <v>21010</v>
      </c>
      <c r="C189" t="s">
        <v>85</v>
      </c>
      <c r="D189" t="s">
        <v>21011</v>
      </c>
      <c r="E189" t="s">
        <v>21011</v>
      </c>
      <c r="F189" t="s">
        <v>21012</v>
      </c>
      <c r="G189" t="s">
        <v>21013</v>
      </c>
      <c r="H189" t="s">
        <v>21014</v>
      </c>
      <c r="I189">
        <v>3</v>
      </c>
      <c r="J189" t="s">
        <v>21015</v>
      </c>
      <c r="K189" t="s">
        <v>21016</v>
      </c>
      <c r="L189" t="s">
        <v>17893</v>
      </c>
      <c r="M189" t="s">
        <v>12184</v>
      </c>
      <c r="N189" t="s">
        <v>17331</v>
      </c>
      <c r="O189" t="s">
        <v>12084</v>
      </c>
      <c r="P189" t="s">
        <v>15773</v>
      </c>
      <c r="Q189" t="s">
        <v>17894</v>
      </c>
    </row>
    <row r="190" spans="1:17" x14ac:dyDescent="0.35">
      <c r="A190" t="s">
        <v>14860</v>
      </c>
      <c r="B190" t="s">
        <v>1126</v>
      </c>
      <c r="C190" t="s">
        <v>21017</v>
      </c>
      <c r="D190" t="s">
        <v>4512</v>
      </c>
      <c r="E190" t="s">
        <v>21018</v>
      </c>
      <c r="F190" t="s">
        <v>17873</v>
      </c>
      <c r="G190" t="s">
        <v>17874</v>
      </c>
      <c r="H190" t="s">
        <v>17874</v>
      </c>
      <c r="I190">
        <v>2</v>
      </c>
      <c r="J190" t="s">
        <v>17875</v>
      </c>
      <c r="K190" t="s">
        <v>21019</v>
      </c>
      <c r="L190" t="s">
        <v>17901</v>
      </c>
      <c r="M190" t="s">
        <v>12184</v>
      </c>
      <c r="N190" t="s">
        <v>17902</v>
      </c>
      <c r="O190" t="s">
        <v>12084</v>
      </c>
      <c r="P190" t="s">
        <v>15773</v>
      </c>
      <c r="Q190" t="s">
        <v>17903</v>
      </c>
    </row>
    <row r="191" spans="1:17" x14ac:dyDescent="0.35">
      <c r="A191" t="s">
        <v>14859</v>
      </c>
      <c r="B191" t="s">
        <v>15820</v>
      </c>
      <c r="C191" t="s">
        <v>21020</v>
      </c>
      <c r="D191" t="s">
        <v>17876</v>
      </c>
      <c r="E191" t="s">
        <v>21021</v>
      </c>
      <c r="F191" t="s">
        <v>17877</v>
      </c>
      <c r="G191" t="s">
        <v>17878</v>
      </c>
      <c r="H191" t="s">
        <v>17879</v>
      </c>
      <c r="I191">
        <v>3</v>
      </c>
      <c r="J191" t="s">
        <v>17874</v>
      </c>
      <c r="K191" t="s">
        <v>21022</v>
      </c>
      <c r="L191" t="s">
        <v>17908</v>
      </c>
      <c r="M191" t="s">
        <v>12188</v>
      </c>
      <c r="N191" t="s">
        <v>17339</v>
      </c>
      <c r="O191" t="s">
        <v>12084</v>
      </c>
      <c r="P191" t="s">
        <v>15773</v>
      </c>
      <c r="Q191" t="s">
        <v>17909</v>
      </c>
    </row>
    <row r="192" spans="1:17" x14ac:dyDescent="0.35">
      <c r="A192" t="s">
        <v>14761</v>
      </c>
      <c r="B192" t="s">
        <v>15973</v>
      </c>
      <c r="C192" t="s">
        <v>85</v>
      </c>
      <c r="D192" t="s">
        <v>17882</v>
      </c>
      <c r="E192" t="s">
        <v>17882</v>
      </c>
      <c r="F192" t="s">
        <v>17883</v>
      </c>
      <c r="G192" t="s">
        <v>17884</v>
      </c>
      <c r="H192" t="s">
        <v>17885</v>
      </c>
      <c r="I192">
        <v>3</v>
      </c>
      <c r="J192" t="s">
        <v>17886</v>
      </c>
      <c r="K192" t="s">
        <v>21023</v>
      </c>
      <c r="L192" t="s">
        <v>17915</v>
      </c>
      <c r="M192" t="s">
        <v>12188</v>
      </c>
      <c r="N192" t="s">
        <v>17916</v>
      </c>
      <c r="O192" t="s">
        <v>12084</v>
      </c>
      <c r="P192" t="s">
        <v>15773</v>
      </c>
      <c r="Q192" t="s">
        <v>17917</v>
      </c>
    </row>
    <row r="193" spans="1:17" x14ac:dyDescent="0.35">
      <c r="A193" t="s">
        <v>14879</v>
      </c>
      <c r="B193" t="s">
        <v>706</v>
      </c>
      <c r="C193" t="s">
        <v>85</v>
      </c>
      <c r="D193" t="s">
        <v>85</v>
      </c>
      <c r="E193" t="s">
        <v>85</v>
      </c>
      <c r="F193" t="s">
        <v>17890</v>
      </c>
      <c r="G193" t="s">
        <v>17891</v>
      </c>
      <c r="H193" t="s">
        <v>17891</v>
      </c>
      <c r="I193">
        <v>2</v>
      </c>
      <c r="J193" t="s">
        <v>17875</v>
      </c>
      <c r="K193" t="s">
        <v>17892</v>
      </c>
      <c r="L193" t="s">
        <v>21024</v>
      </c>
      <c r="M193" t="s">
        <v>14822</v>
      </c>
      <c r="N193" t="s">
        <v>20922</v>
      </c>
      <c r="O193" t="s">
        <v>12084</v>
      </c>
      <c r="P193" t="s">
        <v>15773</v>
      </c>
      <c r="Q193" t="s">
        <v>21025</v>
      </c>
    </row>
    <row r="194" spans="1:17" x14ac:dyDescent="0.35">
      <c r="A194" t="s">
        <v>12370</v>
      </c>
      <c r="B194" t="s">
        <v>1118</v>
      </c>
      <c r="C194" t="s">
        <v>12372</v>
      </c>
      <c r="D194" t="s">
        <v>12255</v>
      </c>
      <c r="E194" t="s">
        <v>17895</v>
      </c>
      <c r="F194" t="s">
        <v>17896</v>
      </c>
      <c r="G194" t="s">
        <v>17897</v>
      </c>
      <c r="H194" t="s">
        <v>17898</v>
      </c>
      <c r="I194">
        <v>3</v>
      </c>
      <c r="J194" t="s">
        <v>17899</v>
      </c>
      <c r="K194" t="s">
        <v>17900</v>
      </c>
      <c r="L194" t="s">
        <v>21026</v>
      </c>
      <c r="M194" t="s">
        <v>14822</v>
      </c>
      <c r="N194" t="s">
        <v>21027</v>
      </c>
      <c r="O194" t="s">
        <v>12084</v>
      </c>
      <c r="P194" t="s">
        <v>15773</v>
      </c>
      <c r="Q194" t="s">
        <v>21028</v>
      </c>
    </row>
    <row r="195" spans="1:17" x14ac:dyDescent="0.35">
      <c r="A195" t="s">
        <v>12375</v>
      </c>
      <c r="B195" t="s">
        <v>12376</v>
      </c>
      <c r="C195" t="s">
        <v>85</v>
      </c>
      <c r="D195" t="s">
        <v>85</v>
      </c>
      <c r="E195" t="s">
        <v>85</v>
      </c>
      <c r="F195" t="s">
        <v>17904</v>
      </c>
      <c r="G195" t="s">
        <v>17905</v>
      </c>
      <c r="H195" t="s">
        <v>17906</v>
      </c>
      <c r="I195">
        <v>3</v>
      </c>
      <c r="J195" t="s">
        <v>17899</v>
      </c>
      <c r="K195" t="s">
        <v>17907</v>
      </c>
      <c r="L195" t="s">
        <v>17922</v>
      </c>
      <c r="M195" t="s">
        <v>14764</v>
      </c>
      <c r="N195" t="s">
        <v>17346</v>
      </c>
      <c r="O195" t="s">
        <v>12084</v>
      </c>
      <c r="P195" t="s">
        <v>15773</v>
      </c>
      <c r="Q195" t="s">
        <v>17923</v>
      </c>
    </row>
    <row r="196" spans="1:17" x14ac:dyDescent="0.35">
      <c r="A196" t="s">
        <v>15976</v>
      </c>
      <c r="B196" t="s">
        <v>15977</v>
      </c>
      <c r="C196" t="s">
        <v>85</v>
      </c>
      <c r="D196" t="s">
        <v>17910</v>
      </c>
      <c r="E196" t="s">
        <v>17910</v>
      </c>
      <c r="F196" t="s">
        <v>17911</v>
      </c>
      <c r="G196" t="s">
        <v>17912</v>
      </c>
      <c r="H196" t="s">
        <v>17913</v>
      </c>
      <c r="I196">
        <v>3</v>
      </c>
      <c r="J196" t="s">
        <v>17899</v>
      </c>
      <c r="K196" t="s">
        <v>17914</v>
      </c>
      <c r="L196" t="s">
        <v>17930</v>
      </c>
      <c r="M196" t="s">
        <v>14764</v>
      </c>
      <c r="N196" t="s">
        <v>17931</v>
      </c>
      <c r="O196" t="s">
        <v>12084</v>
      </c>
      <c r="P196" t="s">
        <v>15773</v>
      </c>
      <c r="Q196" t="s">
        <v>17932</v>
      </c>
    </row>
    <row r="197" spans="1:17" x14ac:dyDescent="0.35">
      <c r="A197" t="s">
        <v>15980</v>
      </c>
      <c r="B197" t="s">
        <v>15834</v>
      </c>
      <c r="C197" t="s">
        <v>85</v>
      </c>
      <c r="D197" t="s">
        <v>1108</v>
      </c>
      <c r="E197" t="s">
        <v>1108</v>
      </c>
      <c r="F197" t="s">
        <v>21029</v>
      </c>
      <c r="G197" t="s">
        <v>21030</v>
      </c>
      <c r="H197" t="s">
        <v>21030</v>
      </c>
      <c r="I197">
        <v>2</v>
      </c>
      <c r="J197" t="s">
        <v>17875</v>
      </c>
      <c r="K197" t="s">
        <v>21031</v>
      </c>
      <c r="L197" t="s">
        <v>17936</v>
      </c>
      <c r="M197" t="s">
        <v>12190</v>
      </c>
      <c r="N197" t="s">
        <v>17351</v>
      </c>
      <c r="O197" t="s">
        <v>12084</v>
      </c>
      <c r="P197" t="s">
        <v>15773</v>
      </c>
      <c r="Q197" t="s">
        <v>17937</v>
      </c>
    </row>
    <row r="198" spans="1:17" x14ac:dyDescent="0.35">
      <c r="A198" t="s">
        <v>12377</v>
      </c>
      <c r="B198" t="s">
        <v>1131</v>
      </c>
      <c r="C198" t="s">
        <v>12378</v>
      </c>
      <c r="D198" t="s">
        <v>1132</v>
      </c>
      <c r="E198" t="s">
        <v>17918</v>
      </c>
      <c r="F198" t="s">
        <v>17919</v>
      </c>
      <c r="G198" t="s">
        <v>17920</v>
      </c>
      <c r="H198" t="s">
        <v>17920</v>
      </c>
      <c r="I198">
        <v>2</v>
      </c>
      <c r="J198" t="s">
        <v>17875</v>
      </c>
      <c r="K198" t="s">
        <v>17921</v>
      </c>
      <c r="L198" t="s">
        <v>17945</v>
      </c>
      <c r="M198" t="s">
        <v>12190</v>
      </c>
      <c r="N198" t="s">
        <v>17946</v>
      </c>
      <c r="O198" t="s">
        <v>12084</v>
      </c>
      <c r="P198" t="s">
        <v>15773</v>
      </c>
      <c r="Q198" t="s">
        <v>17947</v>
      </c>
    </row>
    <row r="199" spans="1:17" x14ac:dyDescent="0.35">
      <c r="A199" t="s">
        <v>12380</v>
      </c>
      <c r="B199" t="s">
        <v>12381</v>
      </c>
      <c r="C199" t="s">
        <v>12382</v>
      </c>
      <c r="D199" t="s">
        <v>17924</v>
      </c>
      <c r="E199" t="s">
        <v>17925</v>
      </c>
      <c r="F199" t="s">
        <v>17926</v>
      </c>
      <c r="G199" t="s">
        <v>17927</v>
      </c>
      <c r="H199" t="s">
        <v>17928</v>
      </c>
      <c r="I199">
        <v>3</v>
      </c>
      <c r="J199" t="s">
        <v>17920</v>
      </c>
      <c r="K199" t="s">
        <v>17929</v>
      </c>
      <c r="L199" t="s">
        <v>17955</v>
      </c>
      <c r="M199" t="s">
        <v>12195</v>
      </c>
      <c r="N199" t="s">
        <v>17357</v>
      </c>
      <c r="O199" t="s">
        <v>12084</v>
      </c>
      <c r="P199" t="s">
        <v>15773</v>
      </c>
      <c r="Q199" t="s">
        <v>17956</v>
      </c>
    </row>
    <row r="200" spans="1:17" x14ac:dyDescent="0.35">
      <c r="A200" t="s">
        <v>12387</v>
      </c>
      <c r="B200" t="s">
        <v>12388</v>
      </c>
      <c r="C200" t="s">
        <v>85</v>
      </c>
      <c r="D200" t="s">
        <v>85</v>
      </c>
      <c r="E200" t="s">
        <v>85</v>
      </c>
      <c r="F200" t="s">
        <v>17933</v>
      </c>
      <c r="G200" t="s">
        <v>17934</v>
      </c>
      <c r="H200" t="s">
        <v>17934</v>
      </c>
      <c r="I200">
        <v>2</v>
      </c>
      <c r="J200" t="s">
        <v>17875</v>
      </c>
      <c r="K200" t="s">
        <v>17935</v>
      </c>
      <c r="L200" t="s">
        <v>17962</v>
      </c>
      <c r="M200" t="s">
        <v>12195</v>
      </c>
      <c r="N200" t="s">
        <v>17963</v>
      </c>
      <c r="O200" t="s">
        <v>12084</v>
      </c>
      <c r="P200" t="s">
        <v>15773</v>
      </c>
      <c r="Q200" t="s">
        <v>17964</v>
      </c>
    </row>
    <row r="201" spans="1:17" x14ac:dyDescent="0.35">
      <c r="A201" t="s">
        <v>14872</v>
      </c>
      <c r="B201" t="s">
        <v>15982</v>
      </c>
      <c r="C201" t="s">
        <v>20508</v>
      </c>
      <c r="D201" t="s">
        <v>21032</v>
      </c>
      <c r="E201" t="s">
        <v>21033</v>
      </c>
      <c r="F201" t="s">
        <v>21034</v>
      </c>
      <c r="G201" t="s">
        <v>21035</v>
      </c>
      <c r="H201" t="s">
        <v>21036</v>
      </c>
      <c r="I201">
        <v>3</v>
      </c>
      <c r="J201" t="s">
        <v>17943</v>
      </c>
      <c r="K201" t="s">
        <v>21037</v>
      </c>
      <c r="L201" t="s">
        <v>20716</v>
      </c>
      <c r="M201" t="s">
        <v>12195</v>
      </c>
      <c r="N201" t="s">
        <v>20717</v>
      </c>
      <c r="O201" t="s">
        <v>12084</v>
      </c>
      <c r="P201" t="s">
        <v>15773</v>
      </c>
      <c r="Q201" t="s">
        <v>20718</v>
      </c>
    </row>
    <row r="202" spans="1:17" x14ac:dyDescent="0.35">
      <c r="A202" t="s">
        <v>12391</v>
      </c>
      <c r="B202" t="s">
        <v>12393</v>
      </c>
      <c r="C202" t="s">
        <v>12394</v>
      </c>
      <c r="D202" t="s">
        <v>17938</v>
      </c>
      <c r="E202" t="s">
        <v>17939</v>
      </c>
      <c r="F202" t="s">
        <v>17940</v>
      </c>
      <c r="G202" t="s">
        <v>17941</v>
      </c>
      <c r="H202" t="s">
        <v>17942</v>
      </c>
      <c r="I202">
        <v>3</v>
      </c>
      <c r="J202" t="s">
        <v>17943</v>
      </c>
      <c r="K202" t="s">
        <v>17944</v>
      </c>
      <c r="L202" t="s">
        <v>17975</v>
      </c>
      <c r="M202" t="s">
        <v>12195</v>
      </c>
      <c r="N202" t="s">
        <v>17976</v>
      </c>
      <c r="O202" t="s">
        <v>12084</v>
      </c>
      <c r="P202" t="s">
        <v>15773</v>
      </c>
      <c r="Q202" t="s">
        <v>17977</v>
      </c>
    </row>
    <row r="203" spans="1:17" x14ac:dyDescent="0.35">
      <c r="A203" t="s">
        <v>12396</v>
      </c>
      <c r="B203" t="s">
        <v>12397</v>
      </c>
      <c r="C203" t="s">
        <v>17948</v>
      </c>
      <c r="D203" t="s">
        <v>17949</v>
      </c>
      <c r="E203" t="s">
        <v>17950</v>
      </c>
      <c r="F203" t="s">
        <v>17951</v>
      </c>
      <c r="G203" t="s">
        <v>17952</v>
      </c>
      <c r="H203" t="s">
        <v>17953</v>
      </c>
      <c r="I203">
        <v>3</v>
      </c>
      <c r="J203" t="s">
        <v>17943</v>
      </c>
      <c r="K203" t="s">
        <v>17954</v>
      </c>
      <c r="L203" t="s">
        <v>17983</v>
      </c>
      <c r="M203" t="s">
        <v>12197</v>
      </c>
      <c r="N203" t="s">
        <v>17365</v>
      </c>
      <c r="O203" t="s">
        <v>12084</v>
      </c>
      <c r="P203" t="s">
        <v>15773</v>
      </c>
      <c r="Q203" t="s">
        <v>17984</v>
      </c>
    </row>
    <row r="204" spans="1:17" x14ac:dyDescent="0.35">
      <c r="A204" t="s">
        <v>15986</v>
      </c>
      <c r="B204" t="s">
        <v>15987</v>
      </c>
      <c r="C204" t="s">
        <v>85</v>
      </c>
      <c r="D204" t="s">
        <v>15987</v>
      </c>
      <c r="E204" t="s">
        <v>15987</v>
      </c>
      <c r="F204" t="s">
        <v>17957</v>
      </c>
      <c r="G204" t="s">
        <v>17958</v>
      </c>
      <c r="H204" t="s">
        <v>17959</v>
      </c>
      <c r="I204">
        <v>3</v>
      </c>
      <c r="J204" t="s">
        <v>17960</v>
      </c>
      <c r="K204" t="s">
        <v>17961</v>
      </c>
      <c r="L204" t="s">
        <v>17986</v>
      </c>
      <c r="M204" t="s">
        <v>12197</v>
      </c>
      <c r="N204" t="s">
        <v>17987</v>
      </c>
      <c r="O204" t="s">
        <v>12084</v>
      </c>
      <c r="P204" t="s">
        <v>15773</v>
      </c>
      <c r="Q204" t="s">
        <v>17988</v>
      </c>
    </row>
    <row r="205" spans="1:17" x14ac:dyDescent="0.35">
      <c r="A205" t="s">
        <v>15988</v>
      </c>
      <c r="B205" t="s">
        <v>15989</v>
      </c>
      <c r="C205" t="s">
        <v>85</v>
      </c>
      <c r="D205" t="s">
        <v>15989</v>
      </c>
      <c r="E205" t="s">
        <v>15989</v>
      </c>
      <c r="F205" t="s">
        <v>17965</v>
      </c>
      <c r="G205" t="s">
        <v>17966</v>
      </c>
      <c r="H205" t="s">
        <v>17967</v>
      </c>
      <c r="I205">
        <v>3</v>
      </c>
      <c r="J205" t="s">
        <v>17960</v>
      </c>
      <c r="K205" t="s">
        <v>17968</v>
      </c>
      <c r="L205" t="s">
        <v>20719</v>
      </c>
      <c r="M205" t="s">
        <v>12197</v>
      </c>
      <c r="N205" t="s">
        <v>20720</v>
      </c>
      <c r="O205" t="s">
        <v>12084</v>
      </c>
      <c r="P205" t="s">
        <v>15773</v>
      </c>
      <c r="Q205" t="s">
        <v>20721</v>
      </c>
    </row>
    <row r="206" spans="1:17" x14ac:dyDescent="0.35">
      <c r="A206" t="s">
        <v>15990</v>
      </c>
      <c r="B206" t="s">
        <v>15991</v>
      </c>
      <c r="C206" t="s">
        <v>85</v>
      </c>
      <c r="D206" t="s">
        <v>17969</v>
      </c>
      <c r="E206" t="s">
        <v>17969</v>
      </c>
      <c r="F206" t="s">
        <v>17970</v>
      </c>
      <c r="G206" t="s">
        <v>17971</v>
      </c>
      <c r="H206" t="s">
        <v>17972</v>
      </c>
      <c r="I206">
        <v>3</v>
      </c>
      <c r="J206" t="s">
        <v>17973</v>
      </c>
      <c r="K206" t="s">
        <v>17974</v>
      </c>
      <c r="L206" t="s">
        <v>17996</v>
      </c>
      <c r="M206" t="s">
        <v>12197</v>
      </c>
      <c r="N206" t="s">
        <v>17997</v>
      </c>
      <c r="O206" t="s">
        <v>12084</v>
      </c>
      <c r="P206" t="s">
        <v>15773</v>
      </c>
      <c r="Q206" t="s">
        <v>17998</v>
      </c>
    </row>
    <row r="207" spans="1:17" x14ac:dyDescent="0.35">
      <c r="A207" t="s">
        <v>12400</v>
      </c>
      <c r="B207" t="s">
        <v>1219</v>
      </c>
      <c r="C207" t="s">
        <v>12401</v>
      </c>
      <c r="D207" t="s">
        <v>1220</v>
      </c>
      <c r="E207" t="s">
        <v>17978</v>
      </c>
      <c r="F207" t="s">
        <v>17979</v>
      </c>
      <c r="G207" t="s">
        <v>17980</v>
      </c>
      <c r="H207" t="s">
        <v>17980</v>
      </c>
      <c r="I207">
        <v>2</v>
      </c>
      <c r="J207" t="s">
        <v>17981</v>
      </c>
      <c r="K207" t="s">
        <v>17982</v>
      </c>
      <c r="L207" t="s">
        <v>18004</v>
      </c>
      <c r="M207" t="s">
        <v>15791</v>
      </c>
      <c r="N207" t="s">
        <v>17369</v>
      </c>
      <c r="O207" t="s">
        <v>12084</v>
      </c>
      <c r="P207" t="s">
        <v>15773</v>
      </c>
      <c r="Q207" t="s">
        <v>18005</v>
      </c>
    </row>
    <row r="208" spans="1:17" x14ac:dyDescent="0.35">
      <c r="A208" t="s">
        <v>14896</v>
      </c>
      <c r="B208" t="s">
        <v>16761</v>
      </c>
      <c r="C208" t="s">
        <v>85</v>
      </c>
      <c r="D208" t="s">
        <v>21038</v>
      </c>
      <c r="E208" t="s">
        <v>21038</v>
      </c>
      <c r="F208" t="s">
        <v>21039</v>
      </c>
      <c r="G208" t="s">
        <v>21040</v>
      </c>
      <c r="H208" t="s">
        <v>21041</v>
      </c>
      <c r="I208">
        <v>3</v>
      </c>
      <c r="J208" t="s">
        <v>21042</v>
      </c>
      <c r="K208" t="s">
        <v>21043</v>
      </c>
      <c r="L208" t="s">
        <v>18012</v>
      </c>
      <c r="M208" t="s">
        <v>15791</v>
      </c>
      <c r="N208" t="s">
        <v>18013</v>
      </c>
      <c r="O208" t="s">
        <v>12084</v>
      </c>
      <c r="P208" t="s">
        <v>15773</v>
      </c>
      <c r="Q208" t="s">
        <v>18014</v>
      </c>
    </row>
    <row r="209" spans="1:17" x14ac:dyDescent="0.35">
      <c r="A209" t="s">
        <v>14886</v>
      </c>
      <c r="B209" t="s">
        <v>21044</v>
      </c>
      <c r="C209" t="s">
        <v>85</v>
      </c>
      <c r="D209" t="s">
        <v>21045</v>
      </c>
      <c r="E209" t="s">
        <v>21045</v>
      </c>
      <c r="F209" t="s">
        <v>21046</v>
      </c>
      <c r="G209" t="s">
        <v>21047</v>
      </c>
      <c r="H209" t="s">
        <v>21048</v>
      </c>
      <c r="I209">
        <v>3</v>
      </c>
      <c r="J209" t="s">
        <v>17985</v>
      </c>
      <c r="K209" t="s">
        <v>21049</v>
      </c>
      <c r="L209" t="s">
        <v>20723</v>
      </c>
      <c r="M209" t="s">
        <v>15791</v>
      </c>
      <c r="N209" t="s">
        <v>20724</v>
      </c>
      <c r="O209" t="s">
        <v>12084</v>
      </c>
      <c r="P209" t="s">
        <v>15773</v>
      </c>
      <c r="Q209" t="s">
        <v>20725</v>
      </c>
    </row>
    <row r="210" spans="1:17" x14ac:dyDescent="0.35">
      <c r="A210" t="s">
        <v>14887</v>
      </c>
      <c r="B210" t="s">
        <v>16003</v>
      </c>
      <c r="C210" t="s">
        <v>85</v>
      </c>
      <c r="D210" t="s">
        <v>21050</v>
      </c>
      <c r="E210" t="s">
        <v>21050</v>
      </c>
      <c r="F210" t="s">
        <v>21051</v>
      </c>
      <c r="G210" t="s">
        <v>21052</v>
      </c>
      <c r="H210" t="s">
        <v>21053</v>
      </c>
      <c r="I210">
        <v>3</v>
      </c>
      <c r="J210" t="s">
        <v>17985</v>
      </c>
      <c r="K210" t="s">
        <v>21054</v>
      </c>
      <c r="L210" t="s">
        <v>18022</v>
      </c>
      <c r="M210" t="s">
        <v>15791</v>
      </c>
      <c r="N210" t="s">
        <v>18023</v>
      </c>
      <c r="O210" t="s">
        <v>12084</v>
      </c>
      <c r="P210" t="s">
        <v>15773</v>
      </c>
      <c r="Q210" t="s">
        <v>18024</v>
      </c>
    </row>
    <row r="211" spans="1:17" x14ac:dyDescent="0.35">
      <c r="A211" t="s">
        <v>14894</v>
      </c>
      <c r="B211" t="s">
        <v>1205</v>
      </c>
      <c r="C211" t="s">
        <v>85</v>
      </c>
      <c r="D211" t="s">
        <v>4551</v>
      </c>
      <c r="E211" t="s">
        <v>4551</v>
      </c>
      <c r="F211" t="s">
        <v>21055</v>
      </c>
      <c r="G211" t="s">
        <v>21056</v>
      </c>
      <c r="H211" t="s">
        <v>21056</v>
      </c>
      <c r="I211">
        <v>2</v>
      </c>
      <c r="J211" t="s">
        <v>21057</v>
      </c>
      <c r="K211" t="s">
        <v>21058</v>
      </c>
      <c r="L211" t="s">
        <v>18027</v>
      </c>
      <c r="M211" t="s">
        <v>14814</v>
      </c>
      <c r="N211" t="s">
        <v>17374</v>
      </c>
      <c r="O211" t="s">
        <v>12084</v>
      </c>
      <c r="P211" t="s">
        <v>15773</v>
      </c>
      <c r="Q211" t="s">
        <v>18028</v>
      </c>
    </row>
    <row r="212" spans="1:17" x14ac:dyDescent="0.35">
      <c r="A212" t="s">
        <v>16004</v>
      </c>
      <c r="B212" t="s">
        <v>20512</v>
      </c>
      <c r="C212" t="s">
        <v>85</v>
      </c>
      <c r="D212" t="s">
        <v>16006</v>
      </c>
      <c r="E212" t="s">
        <v>16006</v>
      </c>
      <c r="F212" t="s">
        <v>20713</v>
      </c>
      <c r="G212" t="s">
        <v>20714</v>
      </c>
      <c r="H212" t="s">
        <v>20714</v>
      </c>
      <c r="I212">
        <v>2</v>
      </c>
      <c r="J212" t="s">
        <v>17990</v>
      </c>
      <c r="K212" t="s">
        <v>20715</v>
      </c>
      <c r="L212" t="s">
        <v>18032</v>
      </c>
      <c r="M212" t="s">
        <v>14814</v>
      </c>
      <c r="N212" t="s">
        <v>18033</v>
      </c>
      <c r="O212" t="s">
        <v>12084</v>
      </c>
      <c r="P212" t="s">
        <v>15773</v>
      </c>
      <c r="Q212" t="s">
        <v>18034</v>
      </c>
    </row>
    <row r="213" spans="1:17" x14ac:dyDescent="0.35">
      <c r="A213" t="s">
        <v>14828</v>
      </c>
      <c r="B213" t="s">
        <v>16008</v>
      </c>
      <c r="C213" t="s">
        <v>85</v>
      </c>
      <c r="D213" t="s">
        <v>17991</v>
      </c>
      <c r="E213" t="s">
        <v>17991</v>
      </c>
      <c r="F213" t="s">
        <v>17992</v>
      </c>
      <c r="G213" t="s">
        <v>17993</v>
      </c>
      <c r="H213" t="s">
        <v>17993</v>
      </c>
      <c r="I213">
        <v>4</v>
      </c>
      <c r="J213" t="s">
        <v>17994</v>
      </c>
      <c r="K213" t="s">
        <v>17995</v>
      </c>
      <c r="L213" t="s">
        <v>20726</v>
      </c>
      <c r="M213" t="s">
        <v>14814</v>
      </c>
      <c r="N213" t="s">
        <v>20727</v>
      </c>
      <c r="O213" t="s">
        <v>12084</v>
      </c>
      <c r="P213" t="s">
        <v>15773</v>
      </c>
      <c r="Q213" t="s">
        <v>20728</v>
      </c>
    </row>
    <row r="214" spans="1:17" x14ac:dyDescent="0.35">
      <c r="A214" t="s">
        <v>14816</v>
      </c>
      <c r="B214" t="s">
        <v>16007</v>
      </c>
      <c r="C214" t="s">
        <v>85</v>
      </c>
      <c r="D214" t="s">
        <v>17999</v>
      </c>
      <c r="E214" t="s">
        <v>17999</v>
      </c>
      <c r="F214" t="s">
        <v>18000</v>
      </c>
      <c r="G214" t="s">
        <v>18001</v>
      </c>
      <c r="H214" t="s">
        <v>17994</v>
      </c>
      <c r="I214">
        <v>3</v>
      </c>
      <c r="J214" t="s">
        <v>18002</v>
      </c>
      <c r="K214" t="s">
        <v>18003</v>
      </c>
      <c r="L214" t="s">
        <v>18035</v>
      </c>
      <c r="M214" t="s">
        <v>14814</v>
      </c>
      <c r="N214" t="s">
        <v>18036</v>
      </c>
      <c r="O214" t="s">
        <v>12084</v>
      </c>
      <c r="P214" t="s">
        <v>15773</v>
      </c>
      <c r="Q214" t="s">
        <v>18037</v>
      </c>
    </row>
    <row r="215" spans="1:17" x14ac:dyDescent="0.35">
      <c r="A215" t="s">
        <v>14898</v>
      </c>
      <c r="B215" t="s">
        <v>16011</v>
      </c>
      <c r="C215" t="s">
        <v>85</v>
      </c>
      <c r="D215" t="s">
        <v>18006</v>
      </c>
      <c r="E215" t="s">
        <v>18006</v>
      </c>
      <c r="F215" t="s">
        <v>18007</v>
      </c>
      <c r="G215" t="s">
        <v>18008</v>
      </c>
      <c r="H215" t="s">
        <v>18009</v>
      </c>
      <c r="I215">
        <v>3</v>
      </c>
      <c r="J215" t="s">
        <v>18010</v>
      </c>
      <c r="K215" t="s">
        <v>18011</v>
      </c>
      <c r="L215" t="s">
        <v>18041</v>
      </c>
      <c r="M215" t="s">
        <v>12204</v>
      </c>
      <c r="N215" t="s">
        <v>17380</v>
      </c>
      <c r="O215" t="s">
        <v>12084</v>
      </c>
      <c r="P215" t="s">
        <v>15773</v>
      </c>
      <c r="Q215" t="s">
        <v>18042</v>
      </c>
    </row>
    <row r="216" spans="1:17" x14ac:dyDescent="0.35">
      <c r="A216" t="s">
        <v>15261</v>
      </c>
      <c r="B216" t="s">
        <v>16014</v>
      </c>
      <c r="C216" t="s">
        <v>85</v>
      </c>
      <c r="D216" t="s">
        <v>21059</v>
      </c>
      <c r="E216" t="s">
        <v>21059</v>
      </c>
      <c r="F216" t="s">
        <v>21060</v>
      </c>
      <c r="G216" t="s">
        <v>21061</v>
      </c>
      <c r="H216" t="s">
        <v>21062</v>
      </c>
      <c r="I216">
        <v>3</v>
      </c>
      <c r="J216" t="s">
        <v>18018</v>
      </c>
      <c r="K216" t="s">
        <v>21063</v>
      </c>
      <c r="L216" t="s">
        <v>18046</v>
      </c>
      <c r="M216" t="s">
        <v>12204</v>
      </c>
      <c r="N216" t="s">
        <v>18047</v>
      </c>
      <c r="O216" t="s">
        <v>12084</v>
      </c>
      <c r="P216" t="s">
        <v>15773</v>
      </c>
      <c r="Q216" t="s">
        <v>18048</v>
      </c>
    </row>
    <row r="217" spans="1:17" x14ac:dyDescent="0.35">
      <c r="A217" t="s">
        <v>14899</v>
      </c>
      <c r="B217" t="s">
        <v>16013</v>
      </c>
      <c r="C217" t="s">
        <v>18015</v>
      </c>
      <c r="D217" t="s">
        <v>1480</v>
      </c>
      <c r="E217" t="s">
        <v>18016</v>
      </c>
      <c r="F217" t="s">
        <v>18017</v>
      </c>
      <c r="G217" t="s">
        <v>18018</v>
      </c>
      <c r="H217" t="s">
        <v>18018</v>
      </c>
      <c r="I217">
        <v>2</v>
      </c>
      <c r="J217" t="s">
        <v>17990</v>
      </c>
      <c r="K217" t="s">
        <v>18019</v>
      </c>
      <c r="L217" t="s">
        <v>18053</v>
      </c>
      <c r="M217" t="s">
        <v>12204</v>
      </c>
      <c r="N217" t="s">
        <v>18054</v>
      </c>
      <c r="O217" t="s">
        <v>12084</v>
      </c>
      <c r="P217" t="s">
        <v>15773</v>
      </c>
      <c r="Q217" t="s">
        <v>18055</v>
      </c>
    </row>
    <row r="218" spans="1:17" x14ac:dyDescent="0.35">
      <c r="A218" t="s">
        <v>12405</v>
      </c>
      <c r="B218" t="s">
        <v>2164</v>
      </c>
      <c r="C218" t="s">
        <v>85</v>
      </c>
      <c r="D218" t="s">
        <v>12408</v>
      </c>
      <c r="E218" t="s">
        <v>12408</v>
      </c>
      <c r="F218" t="s">
        <v>21064</v>
      </c>
      <c r="G218" t="s">
        <v>19287</v>
      </c>
      <c r="H218" t="s">
        <v>19287</v>
      </c>
      <c r="I218">
        <v>2</v>
      </c>
      <c r="J218" t="s">
        <v>18021</v>
      </c>
      <c r="K218" t="s">
        <v>21065</v>
      </c>
      <c r="L218" t="s">
        <v>18059</v>
      </c>
      <c r="M218" t="s">
        <v>14840</v>
      </c>
      <c r="N218" t="s">
        <v>17389</v>
      </c>
      <c r="O218" t="s">
        <v>12084</v>
      </c>
      <c r="P218" t="s">
        <v>15773</v>
      </c>
      <c r="Q218" t="s">
        <v>18060</v>
      </c>
    </row>
    <row r="219" spans="1:17" x14ac:dyDescent="0.35">
      <c r="A219" t="s">
        <v>15062</v>
      </c>
      <c r="B219" t="s">
        <v>16020</v>
      </c>
      <c r="C219" t="s">
        <v>16021</v>
      </c>
      <c r="D219" t="s">
        <v>85</v>
      </c>
      <c r="E219" t="s">
        <v>16021</v>
      </c>
      <c r="F219" t="s">
        <v>18025</v>
      </c>
      <c r="G219" t="s">
        <v>18026</v>
      </c>
      <c r="H219" t="s">
        <v>18026</v>
      </c>
      <c r="I219">
        <v>2</v>
      </c>
      <c r="J219" t="s">
        <v>18021</v>
      </c>
      <c r="K219" t="s">
        <v>20722</v>
      </c>
      <c r="L219" t="s">
        <v>18064</v>
      </c>
      <c r="M219" t="s">
        <v>14840</v>
      </c>
      <c r="N219" t="s">
        <v>18065</v>
      </c>
      <c r="O219" t="s">
        <v>12084</v>
      </c>
      <c r="P219" t="s">
        <v>15773</v>
      </c>
      <c r="Q219" t="s">
        <v>18066</v>
      </c>
    </row>
    <row r="220" spans="1:17" x14ac:dyDescent="0.35">
      <c r="A220" t="s">
        <v>15063</v>
      </c>
      <c r="B220" t="s">
        <v>16025</v>
      </c>
      <c r="C220" t="s">
        <v>85</v>
      </c>
      <c r="D220" t="s">
        <v>85</v>
      </c>
      <c r="E220" t="s">
        <v>85</v>
      </c>
      <c r="F220" t="s">
        <v>18029</v>
      </c>
      <c r="G220" t="s">
        <v>18030</v>
      </c>
      <c r="H220" t="s">
        <v>18030</v>
      </c>
      <c r="I220">
        <v>2</v>
      </c>
      <c r="J220" t="s">
        <v>18021</v>
      </c>
      <c r="K220" t="s">
        <v>18031</v>
      </c>
      <c r="L220" t="s">
        <v>18071</v>
      </c>
      <c r="M220" t="s">
        <v>14840</v>
      </c>
      <c r="N220" t="s">
        <v>18072</v>
      </c>
      <c r="O220" t="s">
        <v>12084</v>
      </c>
      <c r="P220" t="s">
        <v>15773</v>
      </c>
      <c r="Q220" t="s">
        <v>18073</v>
      </c>
    </row>
    <row r="221" spans="1:17" x14ac:dyDescent="0.35">
      <c r="A221" t="s">
        <v>16033</v>
      </c>
      <c r="B221" t="s">
        <v>16034</v>
      </c>
      <c r="C221" t="s">
        <v>85</v>
      </c>
      <c r="D221" t="s">
        <v>16035</v>
      </c>
      <c r="E221" t="s">
        <v>16035</v>
      </c>
      <c r="F221" t="s">
        <v>18038</v>
      </c>
      <c r="G221" t="s">
        <v>18039</v>
      </c>
      <c r="H221" t="s">
        <v>18039</v>
      </c>
      <c r="I221">
        <v>2</v>
      </c>
      <c r="J221" t="s">
        <v>18021</v>
      </c>
      <c r="K221" t="s">
        <v>21066</v>
      </c>
      <c r="L221" t="s">
        <v>18079</v>
      </c>
      <c r="M221" t="s">
        <v>12207</v>
      </c>
      <c r="N221" t="s">
        <v>17397</v>
      </c>
      <c r="O221" t="s">
        <v>12084</v>
      </c>
      <c r="P221" t="s">
        <v>15773</v>
      </c>
      <c r="Q221" t="s">
        <v>18080</v>
      </c>
    </row>
    <row r="222" spans="1:17" x14ac:dyDescent="0.35">
      <c r="A222" t="s">
        <v>15068</v>
      </c>
      <c r="B222" t="s">
        <v>12520</v>
      </c>
      <c r="C222" t="s">
        <v>85</v>
      </c>
      <c r="D222" t="s">
        <v>12520</v>
      </c>
      <c r="E222" t="s">
        <v>12520</v>
      </c>
      <c r="F222" t="s">
        <v>18043</v>
      </c>
      <c r="G222" t="s">
        <v>18044</v>
      </c>
      <c r="H222" t="s">
        <v>18044</v>
      </c>
      <c r="I222">
        <v>2</v>
      </c>
      <c r="J222" t="s">
        <v>18021</v>
      </c>
      <c r="K222" t="s">
        <v>18045</v>
      </c>
      <c r="L222" t="s">
        <v>18084</v>
      </c>
      <c r="M222" t="s">
        <v>12207</v>
      </c>
      <c r="N222" t="s">
        <v>18085</v>
      </c>
      <c r="O222" t="s">
        <v>12084</v>
      </c>
      <c r="P222" t="s">
        <v>15773</v>
      </c>
      <c r="Q222" t="s">
        <v>18086</v>
      </c>
    </row>
    <row r="223" spans="1:17" x14ac:dyDescent="0.35">
      <c r="A223" t="s">
        <v>15067</v>
      </c>
      <c r="B223" t="s">
        <v>16038</v>
      </c>
      <c r="C223" t="s">
        <v>12521</v>
      </c>
      <c r="D223" t="s">
        <v>16038</v>
      </c>
      <c r="E223" t="s">
        <v>18049</v>
      </c>
      <c r="F223" t="s">
        <v>18050</v>
      </c>
      <c r="G223" t="s">
        <v>18051</v>
      </c>
      <c r="H223" t="s">
        <v>18051</v>
      </c>
      <c r="I223">
        <v>2</v>
      </c>
      <c r="J223" t="s">
        <v>18021</v>
      </c>
      <c r="K223" t="s">
        <v>18052</v>
      </c>
      <c r="L223" t="s">
        <v>18090</v>
      </c>
      <c r="M223" t="s">
        <v>14900</v>
      </c>
      <c r="N223" t="s">
        <v>17403</v>
      </c>
      <c r="O223" t="s">
        <v>12084</v>
      </c>
      <c r="P223" t="s">
        <v>15773</v>
      </c>
      <c r="Q223" t="s">
        <v>18091</v>
      </c>
    </row>
    <row r="224" spans="1:17" x14ac:dyDescent="0.35">
      <c r="A224" t="s">
        <v>15069</v>
      </c>
      <c r="B224" t="s">
        <v>16039</v>
      </c>
      <c r="C224" t="s">
        <v>85</v>
      </c>
      <c r="D224" t="s">
        <v>85</v>
      </c>
      <c r="E224" t="s">
        <v>85</v>
      </c>
      <c r="F224" t="s">
        <v>18056</v>
      </c>
      <c r="G224" t="s">
        <v>18057</v>
      </c>
      <c r="H224" t="s">
        <v>18057</v>
      </c>
      <c r="I224">
        <v>2</v>
      </c>
      <c r="J224" t="s">
        <v>18021</v>
      </c>
      <c r="K224" t="s">
        <v>18058</v>
      </c>
      <c r="L224" t="s">
        <v>18095</v>
      </c>
      <c r="M224" t="s">
        <v>14900</v>
      </c>
      <c r="N224" t="s">
        <v>18096</v>
      </c>
      <c r="O224" t="s">
        <v>12084</v>
      </c>
      <c r="P224" t="s">
        <v>15773</v>
      </c>
      <c r="Q224" t="s">
        <v>18097</v>
      </c>
    </row>
    <row r="225" spans="1:17" x14ac:dyDescent="0.35">
      <c r="A225" t="s">
        <v>15071</v>
      </c>
      <c r="B225" t="s">
        <v>16042</v>
      </c>
      <c r="C225" t="s">
        <v>85</v>
      </c>
      <c r="D225" t="s">
        <v>16042</v>
      </c>
      <c r="E225" t="s">
        <v>16042</v>
      </c>
      <c r="F225" t="s">
        <v>18061</v>
      </c>
      <c r="G225" t="s">
        <v>18062</v>
      </c>
      <c r="H225" t="s">
        <v>18062</v>
      </c>
      <c r="I225">
        <v>2</v>
      </c>
      <c r="J225" t="s">
        <v>18021</v>
      </c>
      <c r="K225" t="s">
        <v>18063</v>
      </c>
      <c r="L225" t="s">
        <v>18098</v>
      </c>
      <c r="M225" t="s">
        <v>15806</v>
      </c>
      <c r="N225" t="s">
        <v>17411</v>
      </c>
      <c r="O225" t="s">
        <v>12084</v>
      </c>
      <c r="P225" t="s">
        <v>15773</v>
      </c>
      <c r="Q225" t="s">
        <v>18099</v>
      </c>
    </row>
    <row r="226" spans="1:17" x14ac:dyDescent="0.35">
      <c r="A226" t="s">
        <v>14917</v>
      </c>
      <c r="B226" t="s">
        <v>16043</v>
      </c>
      <c r="C226" t="s">
        <v>85</v>
      </c>
      <c r="D226" t="s">
        <v>85</v>
      </c>
      <c r="E226" t="s">
        <v>85</v>
      </c>
      <c r="F226" t="s">
        <v>18067</v>
      </c>
      <c r="G226" t="s">
        <v>18068</v>
      </c>
      <c r="H226" t="s">
        <v>18068</v>
      </c>
      <c r="I226">
        <v>2</v>
      </c>
      <c r="J226" t="s">
        <v>18069</v>
      </c>
      <c r="K226" t="s">
        <v>18070</v>
      </c>
      <c r="L226" t="s">
        <v>18103</v>
      </c>
      <c r="M226" t="s">
        <v>15806</v>
      </c>
      <c r="N226" t="s">
        <v>18104</v>
      </c>
      <c r="O226" t="s">
        <v>12084</v>
      </c>
      <c r="P226" t="s">
        <v>15773</v>
      </c>
      <c r="Q226" t="s">
        <v>18105</v>
      </c>
    </row>
    <row r="227" spans="1:17" x14ac:dyDescent="0.35">
      <c r="A227" t="s">
        <v>14918</v>
      </c>
      <c r="B227" t="s">
        <v>1548</v>
      </c>
      <c r="C227" t="s">
        <v>18074</v>
      </c>
      <c r="D227" t="s">
        <v>1548</v>
      </c>
      <c r="E227" t="s">
        <v>18075</v>
      </c>
      <c r="F227" t="s">
        <v>18076</v>
      </c>
      <c r="G227" t="s">
        <v>18077</v>
      </c>
      <c r="H227" t="s">
        <v>18077</v>
      </c>
      <c r="I227">
        <v>2</v>
      </c>
      <c r="J227" t="s">
        <v>18069</v>
      </c>
      <c r="K227" t="s">
        <v>18078</v>
      </c>
      <c r="L227" t="s">
        <v>18109</v>
      </c>
      <c r="M227" t="s">
        <v>12212</v>
      </c>
      <c r="N227" t="s">
        <v>17419</v>
      </c>
      <c r="O227" t="s">
        <v>12084</v>
      </c>
      <c r="P227" t="s">
        <v>15773</v>
      </c>
      <c r="Q227" t="s">
        <v>18110</v>
      </c>
    </row>
    <row r="228" spans="1:17" x14ac:dyDescent="0.35">
      <c r="A228" t="s">
        <v>14920</v>
      </c>
      <c r="B228" t="s">
        <v>16045</v>
      </c>
      <c r="C228" t="s">
        <v>85</v>
      </c>
      <c r="D228" t="s">
        <v>16045</v>
      </c>
      <c r="E228" t="s">
        <v>16045</v>
      </c>
      <c r="F228" t="s">
        <v>18081</v>
      </c>
      <c r="G228" t="s">
        <v>18082</v>
      </c>
      <c r="H228" t="s">
        <v>18082</v>
      </c>
      <c r="I228">
        <v>2</v>
      </c>
      <c r="J228" t="s">
        <v>18069</v>
      </c>
      <c r="K228" t="s">
        <v>18083</v>
      </c>
      <c r="L228" t="s">
        <v>18114</v>
      </c>
      <c r="M228" t="s">
        <v>12212</v>
      </c>
      <c r="N228" t="s">
        <v>18115</v>
      </c>
      <c r="O228" t="s">
        <v>12084</v>
      </c>
      <c r="P228" t="s">
        <v>15773</v>
      </c>
      <c r="Q228" t="s">
        <v>18116</v>
      </c>
    </row>
    <row r="229" spans="1:17" x14ac:dyDescent="0.35">
      <c r="A229" t="s">
        <v>14921</v>
      </c>
      <c r="B229" t="s">
        <v>16046</v>
      </c>
      <c r="C229" t="s">
        <v>85</v>
      </c>
      <c r="D229" t="s">
        <v>16046</v>
      </c>
      <c r="E229" t="s">
        <v>16046</v>
      </c>
      <c r="F229" t="s">
        <v>18087</v>
      </c>
      <c r="G229" t="s">
        <v>18088</v>
      </c>
      <c r="H229" t="s">
        <v>18088</v>
      </c>
      <c r="I229">
        <v>2</v>
      </c>
      <c r="J229" t="s">
        <v>18069</v>
      </c>
      <c r="K229" t="s">
        <v>18089</v>
      </c>
      <c r="L229" t="s">
        <v>18120</v>
      </c>
      <c r="M229" t="s">
        <v>12217</v>
      </c>
      <c r="N229" t="s">
        <v>17427</v>
      </c>
      <c r="O229" t="s">
        <v>12084</v>
      </c>
      <c r="P229" t="s">
        <v>15773</v>
      </c>
      <c r="Q229" t="s">
        <v>18121</v>
      </c>
    </row>
    <row r="230" spans="1:17" x14ac:dyDescent="0.35">
      <c r="A230" t="s">
        <v>14978</v>
      </c>
      <c r="B230" t="s">
        <v>16047</v>
      </c>
      <c r="C230" t="s">
        <v>85</v>
      </c>
      <c r="D230" t="s">
        <v>16047</v>
      </c>
      <c r="E230" t="s">
        <v>16047</v>
      </c>
      <c r="F230" t="s">
        <v>18092</v>
      </c>
      <c r="G230" t="s">
        <v>18093</v>
      </c>
      <c r="H230" t="s">
        <v>18093</v>
      </c>
      <c r="I230">
        <v>2</v>
      </c>
      <c r="J230" t="s">
        <v>18069</v>
      </c>
      <c r="K230" t="s">
        <v>18094</v>
      </c>
      <c r="L230" t="s">
        <v>18126</v>
      </c>
      <c r="M230" t="s">
        <v>12217</v>
      </c>
      <c r="N230" t="s">
        <v>18127</v>
      </c>
      <c r="O230" t="s">
        <v>12084</v>
      </c>
      <c r="P230" t="s">
        <v>15773</v>
      </c>
      <c r="Q230" t="s">
        <v>18128</v>
      </c>
    </row>
    <row r="231" spans="1:17" x14ac:dyDescent="0.35">
      <c r="A231" t="s">
        <v>14977</v>
      </c>
      <c r="B231" t="s">
        <v>20519</v>
      </c>
      <c r="C231" t="s">
        <v>85</v>
      </c>
      <c r="D231" t="s">
        <v>85</v>
      </c>
      <c r="E231" t="s">
        <v>85</v>
      </c>
      <c r="F231" t="s">
        <v>20729</v>
      </c>
      <c r="G231" t="s">
        <v>20730</v>
      </c>
      <c r="H231" t="s">
        <v>20730</v>
      </c>
      <c r="I231">
        <v>2</v>
      </c>
      <c r="J231" t="s">
        <v>18069</v>
      </c>
      <c r="K231" t="s">
        <v>20731</v>
      </c>
      <c r="L231" t="s">
        <v>18132</v>
      </c>
      <c r="M231" t="s">
        <v>12217</v>
      </c>
      <c r="N231" t="s">
        <v>18133</v>
      </c>
      <c r="O231" t="s">
        <v>12084</v>
      </c>
      <c r="P231" t="s">
        <v>15773</v>
      </c>
      <c r="Q231" t="s">
        <v>18134</v>
      </c>
    </row>
    <row r="232" spans="1:17" x14ac:dyDescent="0.35">
      <c r="A232" t="s">
        <v>14979</v>
      </c>
      <c r="B232" t="s">
        <v>16048</v>
      </c>
      <c r="C232" t="s">
        <v>85</v>
      </c>
      <c r="D232" t="s">
        <v>85</v>
      </c>
      <c r="E232" t="s">
        <v>85</v>
      </c>
      <c r="F232" t="s">
        <v>18100</v>
      </c>
      <c r="G232" t="s">
        <v>18101</v>
      </c>
      <c r="H232" t="s">
        <v>18101</v>
      </c>
      <c r="I232">
        <v>2</v>
      </c>
      <c r="J232" t="s">
        <v>18069</v>
      </c>
      <c r="K232" t="s">
        <v>18102</v>
      </c>
      <c r="L232" t="s">
        <v>18138</v>
      </c>
      <c r="M232" t="s">
        <v>12225</v>
      </c>
      <c r="N232" t="s">
        <v>17435</v>
      </c>
      <c r="O232" t="s">
        <v>12084</v>
      </c>
      <c r="P232" t="s">
        <v>15773</v>
      </c>
      <c r="Q232" t="s">
        <v>18139</v>
      </c>
    </row>
    <row r="233" spans="1:17" x14ac:dyDescent="0.35">
      <c r="A233" t="s">
        <v>14981</v>
      </c>
      <c r="B233" t="s">
        <v>16050</v>
      </c>
      <c r="C233" t="s">
        <v>85</v>
      </c>
      <c r="D233" t="s">
        <v>85</v>
      </c>
      <c r="E233" t="s">
        <v>85</v>
      </c>
      <c r="F233" t="s">
        <v>18106</v>
      </c>
      <c r="G233" t="s">
        <v>18107</v>
      </c>
      <c r="H233" t="s">
        <v>18107</v>
      </c>
      <c r="I233">
        <v>2</v>
      </c>
      <c r="J233" t="s">
        <v>18069</v>
      </c>
      <c r="K233" t="s">
        <v>18108</v>
      </c>
      <c r="L233" t="s">
        <v>18143</v>
      </c>
      <c r="M233" t="s">
        <v>12225</v>
      </c>
      <c r="N233" t="s">
        <v>18144</v>
      </c>
      <c r="O233" t="s">
        <v>12084</v>
      </c>
      <c r="P233" t="s">
        <v>15773</v>
      </c>
      <c r="Q233" t="s">
        <v>18145</v>
      </c>
    </row>
    <row r="234" spans="1:17" x14ac:dyDescent="0.35">
      <c r="A234" t="s">
        <v>14930</v>
      </c>
      <c r="B234" t="s">
        <v>16051</v>
      </c>
      <c r="C234" t="s">
        <v>85</v>
      </c>
      <c r="D234" t="s">
        <v>16051</v>
      </c>
      <c r="E234" t="s">
        <v>16051</v>
      </c>
      <c r="F234" t="s">
        <v>18111</v>
      </c>
      <c r="G234" t="s">
        <v>18112</v>
      </c>
      <c r="H234" t="s">
        <v>18112</v>
      </c>
      <c r="I234">
        <v>2</v>
      </c>
      <c r="J234" t="s">
        <v>18069</v>
      </c>
      <c r="K234" t="s">
        <v>21067</v>
      </c>
      <c r="L234" t="s">
        <v>18148</v>
      </c>
      <c r="M234" t="s">
        <v>14830</v>
      </c>
      <c r="N234" t="s">
        <v>17442</v>
      </c>
      <c r="O234" t="s">
        <v>12084</v>
      </c>
      <c r="P234" t="s">
        <v>15773</v>
      </c>
      <c r="Q234" t="s">
        <v>18149</v>
      </c>
    </row>
    <row r="235" spans="1:17" x14ac:dyDescent="0.35">
      <c r="A235" t="s">
        <v>14932</v>
      </c>
      <c r="B235" t="s">
        <v>16054</v>
      </c>
      <c r="C235" t="s">
        <v>85</v>
      </c>
      <c r="D235" t="s">
        <v>16054</v>
      </c>
      <c r="E235" t="s">
        <v>16054</v>
      </c>
      <c r="F235" t="s">
        <v>18117</v>
      </c>
      <c r="G235" t="s">
        <v>18118</v>
      </c>
      <c r="H235" t="s">
        <v>18118</v>
      </c>
      <c r="I235">
        <v>2</v>
      </c>
      <c r="J235" t="s">
        <v>18069</v>
      </c>
      <c r="K235" t="s">
        <v>18119</v>
      </c>
      <c r="L235" t="s">
        <v>18150</v>
      </c>
      <c r="M235" t="s">
        <v>14830</v>
      </c>
      <c r="N235" t="s">
        <v>18151</v>
      </c>
      <c r="O235" t="s">
        <v>12084</v>
      </c>
      <c r="P235" t="s">
        <v>15773</v>
      </c>
      <c r="Q235" t="s">
        <v>18152</v>
      </c>
    </row>
    <row r="236" spans="1:17" x14ac:dyDescent="0.35">
      <c r="A236" t="s">
        <v>14922</v>
      </c>
      <c r="B236" t="s">
        <v>4611</v>
      </c>
      <c r="C236" t="s">
        <v>12415</v>
      </c>
      <c r="D236" t="s">
        <v>4611</v>
      </c>
      <c r="E236" t="s">
        <v>18122</v>
      </c>
      <c r="F236" t="s">
        <v>18123</v>
      </c>
      <c r="G236" t="s">
        <v>18124</v>
      </c>
      <c r="H236" t="s">
        <v>18124</v>
      </c>
      <c r="I236">
        <v>2</v>
      </c>
      <c r="J236" t="s">
        <v>18069</v>
      </c>
      <c r="K236" t="s">
        <v>18125</v>
      </c>
      <c r="L236" t="s">
        <v>18155</v>
      </c>
      <c r="M236" t="s">
        <v>14829</v>
      </c>
      <c r="N236" t="s">
        <v>17451</v>
      </c>
      <c r="O236" t="s">
        <v>12084</v>
      </c>
      <c r="P236" t="s">
        <v>15773</v>
      </c>
      <c r="Q236" t="s">
        <v>18156</v>
      </c>
    </row>
    <row r="237" spans="1:17" x14ac:dyDescent="0.35">
      <c r="A237" t="s">
        <v>14933</v>
      </c>
      <c r="B237" t="s">
        <v>1499</v>
      </c>
      <c r="C237" t="s">
        <v>85</v>
      </c>
      <c r="D237" t="s">
        <v>1499</v>
      </c>
      <c r="E237" t="s">
        <v>1499</v>
      </c>
      <c r="F237" t="s">
        <v>18129</v>
      </c>
      <c r="G237" t="s">
        <v>18130</v>
      </c>
      <c r="H237" t="s">
        <v>18130</v>
      </c>
      <c r="I237">
        <v>2</v>
      </c>
      <c r="J237" t="s">
        <v>18069</v>
      </c>
      <c r="K237" t="s">
        <v>18131</v>
      </c>
      <c r="L237" t="s">
        <v>18160</v>
      </c>
      <c r="M237" t="s">
        <v>14829</v>
      </c>
      <c r="N237" t="s">
        <v>18161</v>
      </c>
      <c r="O237" t="s">
        <v>12084</v>
      </c>
      <c r="P237" t="s">
        <v>15773</v>
      </c>
      <c r="Q237" t="s">
        <v>18162</v>
      </c>
    </row>
    <row r="238" spans="1:17" x14ac:dyDescent="0.35">
      <c r="A238" t="s">
        <v>14934</v>
      </c>
      <c r="B238" t="s">
        <v>16056</v>
      </c>
      <c r="C238" t="s">
        <v>85</v>
      </c>
      <c r="D238" t="s">
        <v>16056</v>
      </c>
      <c r="E238" t="s">
        <v>16056</v>
      </c>
      <c r="F238" t="s">
        <v>18135</v>
      </c>
      <c r="G238" t="s">
        <v>18136</v>
      </c>
      <c r="H238" t="s">
        <v>18136</v>
      </c>
      <c r="I238">
        <v>2</v>
      </c>
      <c r="J238" t="s">
        <v>18069</v>
      </c>
      <c r="K238" t="s">
        <v>18137</v>
      </c>
      <c r="L238" t="s">
        <v>18166</v>
      </c>
      <c r="M238" t="s">
        <v>14829</v>
      </c>
      <c r="N238" t="s">
        <v>18167</v>
      </c>
      <c r="O238" t="s">
        <v>12084</v>
      </c>
      <c r="P238" t="s">
        <v>15773</v>
      </c>
      <c r="Q238" t="s">
        <v>18168</v>
      </c>
    </row>
    <row r="239" spans="1:17" x14ac:dyDescent="0.35">
      <c r="A239" t="s">
        <v>16060</v>
      </c>
      <c r="B239" t="s">
        <v>16058</v>
      </c>
      <c r="C239" t="s">
        <v>85</v>
      </c>
      <c r="D239" t="s">
        <v>85</v>
      </c>
      <c r="E239" t="s">
        <v>85</v>
      </c>
      <c r="F239" t="s">
        <v>18140</v>
      </c>
      <c r="G239" t="s">
        <v>18141</v>
      </c>
      <c r="H239" t="s">
        <v>18141</v>
      </c>
      <c r="I239">
        <v>2</v>
      </c>
      <c r="J239" t="s">
        <v>18069</v>
      </c>
      <c r="K239" t="s">
        <v>18142</v>
      </c>
      <c r="L239" t="s">
        <v>18172</v>
      </c>
      <c r="M239" t="s">
        <v>15811</v>
      </c>
      <c r="N239" t="s">
        <v>17458</v>
      </c>
      <c r="O239" t="s">
        <v>12084</v>
      </c>
      <c r="P239" t="s">
        <v>15773</v>
      </c>
      <c r="Q239" t="s">
        <v>18173</v>
      </c>
    </row>
    <row r="240" spans="1:17" x14ac:dyDescent="0.35">
      <c r="A240" t="s">
        <v>12419</v>
      </c>
      <c r="B240" t="s">
        <v>1518</v>
      </c>
      <c r="C240" t="s">
        <v>85</v>
      </c>
      <c r="D240" t="s">
        <v>1518</v>
      </c>
      <c r="E240" t="s">
        <v>1518</v>
      </c>
      <c r="F240" t="s">
        <v>18146</v>
      </c>
      <c r="G240" t="s">
        <v>18147</v>
      </c>
      <c r="H240" t="s">
        <v>18147</v>
      </c>
      <c r="I240">
        <v>2</v>
      </c>
      <c r="J240" t="s">
        <v>18069</v>
      </c>
      <c r="K240" t="s">
        <v>20732</v>
      </c>
      <c r="L240" t="s">
        <v>18177</v>
      </c>
      <c r="M240" t="s">
        <v>15811</v>
      </c>
      <c r="N240" t="s">
        <v>18178</v>
      </c>
      <c r="O240" t="s">
        <v>12084</v>
      </c>
      <c r="P240" t="s">
        <v>15773</v>
      </c>
      <c r="Q240" t="s">
        <v>18179</v>
      </c>
    </row>
    <row r="241" spans="1:17" x14ac:dyDescent="0.35">
      <c r="A241" t="s">
        <v>14936</v>
      </c>
      <c r="B241" t="s">
        <v>20521</v>
      </c>
      <c r="C241" t="s">
        <v>85</v>
      </c>
      <c r="D241" t="s">
        <v>85</v>
      </c>
      <c r="E241" t="s">
        <v>85</v>
      </c>
      <c r="F241" t="s">
        <v>20733</v>
      </c>
      <c r="G241" t="s">
        <v>20734</v>
      </c>
      <c r="H241" t="s">
        <v>20734</v>
      </c>
      <c r="I241">
        <v>2</v>
      </c>
      <c r="J241" t="s">
        <v>18069</v>
      </c>
      <c r="K241" t="s">
        <v>20735</v>
      </c>
      <c r="L241" t="s">
        <v>17466</v>
      </c>
      <c r="M241" t="s">
        <v>15815</v>
      </c>
      <c r="N241" t="s">
        <v>17464</v>
      </c>
      <c r="O241" t="s">
        <v>12084</v>
      </c>
      <c r="P241" t="s">
        <v>12363</v>
      </c>
      <c r="Q241" t="s">
        <v>15816</v>
      </c>
    </row>
    <row r="242" spans="1:17" x14ac:dyDescent="0.35">
      <c r="A242" t="s">
        <v>14937</v>
      </c>
      <c r="B242" t="s">
        <v>1353</v>
      </c>
      <c r="C242" t="s">
        <v>20524</v>
      </c>
      <c r="D242" t="s">
        <v>1353</v>
      </c>
      <c r="E242" t="s">
        <v>20736</v>
      </c>
      <c r="F242" t="s">
        <v>18153</v>
      </c>
      <c r="G242" t="s">
        <v>18154</v>
      </c>
      <c r="H242" t="s">
        <v>18154</v>
      </c>
      <c r="I242">
        <v>2</v>
      </c>
      <c r="J242" t="s">
        <v>18069</v>
      </c>
      <c r="K242" t="s">
        <v>20737</v>
      </c>
      <c r="L242" t="s">
        <v>18186</v>
      </c>
      <c r="M242" t="s">
        <v>14864</v>
      </c>
      <c r="N242" t="s">
        <v>17470</v>
      </c>
      <c r="O242" t="s">
        <v>12084</v>
      </c>
      <c r="P242" t="s">
        <v>12363</v>
      </c>
      <c r="Q242" t="s">
        <v>1047</v>
      </c>
    </row>
    <row r="243" spans="1:17" x14ac:dyDescent="0.35">
      <c r="A243" t="s">
        <v>16066</v>
      </c>
      <c r="B243" t="s">
        <v>16067</v>
      </c>
      <c r="C243" t="s">
        <v>85</v>
      </c>
      <c r="D243" t="s">
        <v>16067</v>
      </c>
      <c r="E243" t="s">
        <v>16067</v>
      </c>
      <c r="F243" t="s">
        <v>18157</v>
      </c>
      <c r="G243" t="s">
        <v>18158</v>
      </c>
      <c r="H243" t="s">
        <v>18158</v>
      </c>
      <c r="I243">
        <v>2</v>
      </c>
      <c r="J243" t="s">
        <v>18069</v>
      </c>
      <c r="K243" t="s">
        <v>18159</v>
      </c>
      <c r="L243" t="s">
        <v>18190</v>
      </c>
      <c r="M243" t="s">
        <v>14864</v>
      </c>
      <c r="N243" t="s">
        <v>18191</v>
      </c>
      <c r="O243" t="s">
        <v>12084</v>
      </c>
      <c r="P243" t="s">
        <v>12363</v>
      </c>
      <c r="Q243" t="s">
        <v>1048</v>
      </c>
    </row>
    <row r="244" spans="1:17" x14ac:dyDescent="0.35">
      <c r="A244" t="s">
        <v>14983</v>
      </c>
      <c r="B244" t="s">
        <v>16068</v>
      </c>
      <c r="C244" t="s">
        <v>85</v>
      </c>
      <c r="D244" t="s">
        <v>16068</v>
      </c>
      <c r="E244" t="s">
        <v>16068</v>
      </c>
      <c r="F244" t="s">
        <v>18163</v>
      </c>
      <c r="G244" t="s">
        <v>18164</v>
      </c>
      <c r="H244" t="s">
        <v>18164</v>
      </c>
      <c r="I244">
        <v>2</v>
      </c>
      <c r="J244" t="s">
        <v>18069</v>
      </c>
      <c r="K244" t="s">
        <v>18165</v>
      </c>
      <c r="L244" t="s">
        <v>18195</v>
      </c>
      <c r="M244" t="s">
        <v>12229</v>
      </c>
      <c r="N244" t="s">
        <v>17478</v>
      </c>
      <c r="O244" t="s">
        <v>12084</v>
      </c>
      <c r="P244" t="s">
        <v>15818</v>
      </c>
      <c r="Q244" t="s">
        <v>18196</v>
      </c>
    </row>
    <row r="245" spans="1:17" x14ac:dyDescent="0.35">
      <c r="A245" t="s">
        <v>14984</v>
      </c>
      <c r="B245" t="s">
        <v>16071</v>
      </c>
      <c r="C245" t="s">
        <v>85</v>
      </c>
      <c r="D245" t="s">
        <v>16071</v>
      </c>
      <c r="E245" t="s">
        <v>16071</v>
      </c>
      <c r="F245" t="s">
        <v>18169</v>
      </c>
      <c r="G245" t="s">
        <v>18170</v>
      </c>
      <c r="H245" t="s">
        <v>18170</v>
      </c>
      <c r="I245">
        <v>2</v>
      </c>
      <c r="J245" t="s">
        <v>18069</v>
      </c>
      <c r="K245" t="s">
        <v>18171</v>
      </c>
      <c r="L245" t="s">
        <v>18200</v>
      </c>
      <c r="M245" t="s">
        <v>12229</v>
      </c>
      <c r="N245" t="s">
        <v>18201</v>
      </c>
      <c r="O245" t="s">
        <v>12084</v>
      </c>
      <c r="P245" t="s">
        <v>15818</v>
      </c>
      <c r="Q245" t="s">
        <v>18202</v>
      </c>
    </row>
    <row r="246" spans="1:17" x14ac:dyDescent="0.35">
      <c r="A246" t="s">
        <v>14982</v>
      </c>
      <c r="B246" t="s">
        <v>16072</v>
      </c>
      <c r="C246" t="s">
        <v>85</v>
      </c>
      <c r="D246" t="s">
        <v>85</v>
      </c>
      <c r="E246" t="s">
        <v>85</v>
      </c>
      <c r="F246" t="s">
        <v>18174</v>
      </c>
      <c r="G246" t="s">
        <v>18175</v>
      </c>
      <c r="H246" t="s">
        <v>18175</v>
      </c>
      <c r="I246">
        <v>2</v>
      </c>
      <c r="J246" t="s">
        <v>18069</v>
      </c>
      <c r="K246" t="s">
        <v>18176</v>
      </c>
      <c r="L246" t="s">
        <v>18206</v>
      </c>
      <c r="M246" t="s">
        <v>12229</v>
      </c>
      <c r="N246" t="s">
        <v>18207</v>
      </c>
      <c r="O246" t="s">
        <v>12084</v>
      </c>
      <c r="P246" t="s">
        <v>15818</v>
      </c>
      <c r="Q246" t="s">
        <v>18208</v>
      </c>
    </row>
    <row r="247" spans="1:17" x14ac:dyDescent="0.35">
      <c r="A247" t="s">
        <v>14985</v>
      </c>
      <c r="B247" t="s">
        <v>16073</v>
      </c>
      <c r="C247" t="s">
        <v>85</v>
      </c>
      <c r="D247" t="s">
        <v>16073</v>
      </c>
      <c r="E247" t="s">
        <v>16073</v>
      </c>
      <c r="F247" t="s">
        <v>18180</v>
      </c>
      <c r="G247" t="s">
        <v>18181</v>
      </c>
      <c r="H247" t="s">
        <v>18181</v>
      </c>
      <c r="I247">
        <v>2</v>
      </c>
      <c r="J247" t="s">
        <v>18069</v>
      </c>
      <c r="K247" t="s">
        <v>18182</v>
      </c>
      <c r="L247" t="s">
        <v>21068</v>
      </c>
      <c r="M247" t="s">
        <v>12229</v>
      </c>
      <c r="N247" t="s">
        <v>21069</v>
      </c>
      <c r="O247" t="s">
        <v>12084</v>
      </c>
      <c r="P247" t="s">
        <v>15818</v>
      </c>
      <c r="Q247" t="s">
        <v>21070</v>
      </c>
    </row>
    <row r="248" spans="1:17" x14ac:dyDescent="0.35">
      <c r="A248" t="s">
        <v>14924</v>
      </c>
      <c r="B248" t="s">
        <v>16076</v>
      </c>
      <c r="C248" t="s">
        <v>85</v>
      </c>
      <c r="D248" t="s">
        <v>16076</v>
      </c>
      <c r="E248" t="s">
        <v>16076</v>
      </c>
      <c r="F248" t="s">
        <v>18183</v>
      </c>
      <c r="G248" t="s">
        <v>18184</v>
      </c>
      <c r="H248" t="s">
        <v>18184</v>
      </c>
      <c r="I248">
        <v>2</v>
      </c>
      <c r="J248" t="s">
        <v>18069</v>
      </c>
      <c r="K248" t="s">
        <v>18185</v>
      </c>
      <c r="L248" t="s">
        <v>18215</v>
      </c>
      <c r="M248" t="s">
        <v>12229</v>
      </c>
      <c r="N248" t="s">
        <v>18216</v>
      </c>
      <c r="O248" t="s">
        <v>12084</v>
      </c>
      <c r="P248" t="s">
        <v>15818</v>
      </c>
      <c r="Q248" t="s">
        <v>18217</v>
      </c>
    </row>
    <row r="249" spans="1:17" x14ac:dyDescent="0.35">
      <c r="A249" t="s">
        <v>14925</v>
      </c>
      <c r="B249" t="s">
        <v>16077</v>
      </c>
      <c r="C249" t="s">
        <v>85</v>
      </c>
      <c r="D249" t="s">
        <v>16077</v>
      </c>
      <c r="E249" t="s">
        <v>16077</v>
      </c>
      <c r="F249" t="s">
        <v>18187</v>
      </c>
      <c r="G249" t="s">
        <v>18188</v>
      </c>
      <c r="H249" t="s">
        <v>18188</v>
      </c>
      <c r="I249">
        <v>2</v>
      </c>
      <c r="J249" t="s">
        <v>18069</v>
      </c>
      <c r="K249" t="s">
        <v>18189</v>
      </c>
      <c r="L249" t="s">
        <v>18221</v>
      </c>
      <c r="M249" t="s">
        <v>12229</v>
      </c>
      <c r="N249" t="s">
        <v>18222</v>
      </c>
      <c r="O249" t="s">
        <v>12084</v>
      </c>
      <c r="P249" t="s">
        <v>15818</v>
      </c>
      <c r="Q249" t="s">
        <v>18223</v>
      </c>
    </row>
    <row r="250" spans="1:17" x14ac:dyDescent="0.35">
      <c r="A250" t="s">
        <v>14926</v>
      </c>
      <c r="B250" t="s">
        <v>16078</v>
      </c>
      <c r="C250" t="s">
        <v>85</v>
      </c>
      <c r="D250" t="s">
        <v>16078</v>
      </c>
      <c r="E250" t="s">
        <v>16078</v>
      </c>
      <c r="F250" t="s">
        <v>18192</v>
      </c>
      <c r="G250" t="s">
        <v>18193</v>
      </c>
      <c r="H250" t="s">
        <v>18193</v>
      </c>
      <c r="I250">
        <v>2</v>
      </c>
      <c r="J250" t="s">
        <v>18069</v>
      </c>
      <c r="K250" t="s">
        <v>18194</v>
      </c>
      <c r="L250" t="s">
        <v>18227</v>
      </c>
      <c r="M250" t="s">
        <v>16694</v>
      </c>
      <c r="N250" t="s">
        <v>17485</v>
      </c>
      <c r="O250" t="s">
        <v>12084</v>
      </c>
      <c r="P250" t="s">
        <v>15818</v>
      </c>
      <c r="Q250" t="s">
        <v>18228</v>
      </c>
    </row>
    <row r="251" spans="1:17" x14ac:dyDescent="0.35">
      <c r="A251" t="s">
        <v>14927</v>
      </c>
      <c r="B251" t="s">
        <v>16079</v>
      </c>
      <c r="C251" t="s">
        <v>85</v>
      </c>
      <c r="D251" t="s">
        <v>16079</v>
      </c>
      <c r="E251" t="s">
        <v>16079</v>
      </c>
      <c r="F251" t="s">
        <v>18197</v>
      </c>
      <c r="G251" t="s">
        <v>18198</v>
      </c>
      <c r="H251" t="s">
        <v>18198</v>
      </c>
      <c r="I251">
        <v>2</v>
      </c>
      <c r="J251" t="s">
        <v>18069</v>
      </c>
      <c r="K251" t="s">
        <v>18199</v>
      </c>
      <c r="L251" t="s">
        <v>21071</v>
      </c>
      <c r="M251" t="s">
        <v>16694</v>
      </c>
      <c r="N251" t="s">
        <v>21072</v>
      </c>
      <c r="O251" t="s">
        <v>12084</v>
      </c>
      <c r="P251" t="s">
        <v>15818</v>
      </c>
      <c r="Q251" t="s">
        <v>21073</v>
      </c>
    </row>
    <row r="252" spans="1:17" x14ac:dyDescent="0.35">
      <c r="A252" t="s">
        <v>14928</v>
      </c>
      <c r="B252" t="s">
        <v>16080</v>
      </c>
      <c r="C252" t="s">
        <v>85</v>
      </c>
      <c r="D252" t="s">
        <v>16080</v>
      </c>
      <c r="E252" t="s">
        <v>16080</v>
      </c>
      <c r="F252" t="s">
        <v>18203</v>
      </c>
      <c r="G252" t="s">
        <v>18204</v>
      </c>
      <c r="H252" t="s">
        <v>18204</v>
      </c>
      <c r="I252">
        <v>2</v>
      </c>
      <c r="J252" t="s">
        <v>18069</v>
      </c>
      <c r="K252" t="s">
        <v>18205</v>
      </c>
      <c r="L252" t="s">
        <v>21074</v>
      </c>
      <c r="M252" t="s">
        <v>16694</v>
      </c>
      <c r="N252" t="s">
        <v>21075</v>
      </c>
      <c r="O252" t="s">
        <v>12084</v>
      </c>
      <c r="P252" t="s">
        <v>15818</v>
      </c>
      <c r="Q252" t="s">
        <v>19030</v>
      </c>
    </row>
    <row r="253" spans="1:17" x14ac:dyDescent="0.35">
      <c r="A253" t="s">
        <v>14986</v>
      </c>
      <c r="B253" t="s">
        <v>16081</v>
      </c>
      <c r="C253" t="s">
        <v>85</v>
      </c>
      <c r="D253" t="s">
        <v>16081</v>
      </c>
      <c r="E253" t="s">
        <v>16081</v>
      </c>
      <c r="F253" t="s">
        <v>18209</v>
      </c>
      <c r="G253" t="s">
        <v>18210</v>
      </c>
      <c r="H253" t="s">
        <v>18210</v>
      </c>
      <c r="I253">
        <v>2</v>
      </c>
      <c r="J253" t="s">
        <v>18069</v>
      </c>
      <c r="K253" t="s">
        <v>18211</v>
      </c>
      <c r="L253" t="s">
        <v>21076</v>
      </c>
      <c r="M253" t="s">
        <v>16694</v>
      </c>
      <c r="N253" t="s">
        <v>21077</v>
      </c>
      <c r="O253" t="s">
        <v>12084</v>
      </c>
      <c r="P253" t="s">
        <v>15818</v>
      </c>
      <c r="Q253" t="s">
        <v>19032</v>
      </c>
    </row>
    <row r="254" spans="1:17" x14ac:dyDescent="0.35">
      <c r="A254" t="s">
        <v>14987</v>
      </c>
      <c r="B254" t="s">
        <v>16082</v>
      </c>
      <c r="C254" t="s">
        <v>85</v>
      </c>
      <c r="D254" t="s">
        <v>16082</v>
      </c>
      <c r="E254" t="s">
        <v>16082</v>
      </c>
      <c r="F254" t="s">
        <v>18212</v>
      </c>
      <c r="G254" t="s">
        <v>18213</v>
      </c>
      <c r="H254" t="s">
        <v>18213</v>
      </c>
      <c r="I254">
        <v>2</v>
      </c>
      <c r="J254" t="s">
        <v>18069</v>
      </c>
      <c r="K254" t="s">
        <v>18214</v>
      </c>
      <c r="L254" t="s">
        <v>21078</v>
      </c>
      <c r="M254" t="s">
        <v>16694</v>
      </c>
      <c r="N254" t="s">
        <v>21079</v>
      </c>
      <c r="O254" t="s">
        <v>12084</v>
      </c>
      <c r="P254" t="s">
        <v>15818</v>
      </c>
      <c r="Q254" t="s">
        <v>21080</v>
      </c>
    </row>
    <row r="255" spans="1:17" x14ac:dyDescent="0.35">
      <c r="A255" t="s">
        <v>15263</v>
      </c>
      <c r="B255" t="s">
        <v>16083</v>
      </c>
      <c r="C255" t="s">
        <v>85</v>
      </c>
      <c r="D255" t="s">
        <v>16083</v>
      </c>
      <c r="E255" t="s">
        <v>16083</v>
      </c>
      <c r="F255" t="s">
        <v>18218</v>
      </c>
      <c r="G255" t="s">
        <v>18219</v>
      </c>
      <c r="H255" t="s">
        <v>18219</v>
      </c>
      <c r="I255">
        <v>2</v>
      </c>
      <c r="J255" t="s">
        <v>18069</v>
      </c>
      <c r="K255" t="s">
        <v>18220</v>
      </c>
      <c r="L255" t="s">
        <v>18232</v>
      </c>
      <c r="M255" t="s">
        <v>16694</v>
      </c>
      <c r="N255" t="s">
        <v>18233</v>
      </c>
      <c r="O255" t="s">
        <v>12084</v>
      </c>
      <c r="P255" t="s">
        <v>15818</v>
      </c>
      <c r="Q255" t="s">
        <v>18234</v>
      </c>
    </row>
    <row r="256" spans="1:17" x14ac:dyDescent="0.35">
      <c r="A256" t="s">
        <v>15264</v>
      </c>
      <c r="B256" t="s">
        <v>16084</v>
      </c>
      <c r="C256" t="s">
        <v>85</v>
      </c>
      <c r="D256" t="s">
        <v>16084</v>
      </c>
      <c r="E256" t="s">
        <v>16084</v>
      </c>
      <c r="F256" t="s">
        <v>18224</v>
      </c>
      <c r="G256" t="s">
        <v>18225</v>
      </c>
      <c r="H256" t="s">
        <v>18225</v>
      </c>
      <c r="I256">
        <v>2</v>
      </c>
      <c r="J256" t="s">
        <v>18069</v>
      </c>
      <c r="K256" t="s">
        <v>18226</v>
      </c>
      <c r="L256" t="s">
        <v>18238</v>
      </c>
      <c r="M256" t="s">
        <v>14763</v>
      </c>
      <c r="N256" t="s">
        <v>17492</v>
      </c>
      <c r="O256" t="s">
        <v>12084</v>
      </c>
      <c r="P256" t="s">
        <v>15818</v>
      </c>
      <c r="Q256" t="s">
        <v>18239</v>
      </c>
    </row>
    <row r="257" spans="1:17" x14ac:dyDescent="0.35">
      <c r="A257" t="s">
        <v>14988</v>
      </c>
      <c r="B257" t="s">
        <v>16085</v>
      </c>
      <c r="C257" t="s">
        <v>85</v>
      </c>
      <c r="D257" t="s">
        <v>16085</v>
      </c>
      <c r="E257" t="s">
        <v>16085</v>
      </c>
      <c r="F257" t="s">
        <v>18229</v>
      </c>
      <c r="G257" t="s">
        <v>18230</v>
      </c>
      <c r="H257" t="s">
        <v>18230</v>
      </c>
      <c r="I257">
        <v>2</v>
      </c>
      <c r="J257" t="s">
        <v>18069</v>
      </c>
      <c r="K257" t="s">
        <v>18231</v>
      </c>
      <c r="L257" t="s">
        <v>18243</v>
      </c>
      <c r="M257" t="s">
        <v>14763</v>
      </c>
      <c r="N257" t="s">
        <v>18244</v>
      </c>
      <c r="O257" t="s">
        <v>12084</v>
      </c>
      <c r="P257" t="s">
        <v>15818</v>
      </c>
      <c r="Q257" t="s">
        <v>18245</v>
      </c>
    </row>
    <row r="258" spans="1:17" x14ac:dyDescent="0.35">
      <c r="A258" t="s">
        <v>14929</v>
      </c>
      <c r="B258" t="s">
        <v>16086</v>
      </c>
      <c r="C258" t="s">
        <v>85</v>
      </c>
      <c r="D258" t="s">
        <v>16086</v>
      </c>
      <c r="E258" t="s">
        <v>16086</v>
      </c>
      <c r="F258" t="s">
        <v>18235</v>
      </c>
      <c r="G258" t="s">
        <v>18236</v>
      </c>
      <c r="H258" t="s">
        <v>18236</v>
      </c>
      <c r="I258">
        <v>2</v>
      </c>
      <c r="J258" t="s">
        <v>18069</v>
      </c>
      <c r="K258" t="s">
        <v>18237</v>
      </c>
      <c r="L258" t="s">
        <v>18249</v>
      </c>
      <c r="M258" t="s">
        <v>12246</v>
      </c>
      <c r="N258" t="s">
        <v>17500</v>
      </c>
      <c r="O258" t="s">
        <v>12084</v>
      </c>
      <c r="P258" t="s">
        <v>15818</v>
      </c>
      <c r="Q258" t="s">
        <v>18250</v>
      </c>
    </row>
    <row r="259" spans="1:17" x14ac:dyDescent="0.35">
      <c r="A259" t="s">
        <v>14989</v>
      </c>
      <c r="B259" t="s">
        <v>16089</v>
      </c>
      <c r="C259" t="s">
        <v>85</v>
      </c>
      <c r="D259" t="s">
        <v>16089</v>
      </c>
      <c r="E259" t="s">
        <v>16089</v>
      </c>
      <c r="F259" t="s">
        <v>18240</v>
      </c>
      <c r="G259" t="s">
        <v>18241</v>
      </c>
      <c r="H259" t="s">
        <v>18241</v>
      </c>
      <c r="I259">
        <v>2</v>
      </c>
      <c r="J259" t="s">
        <v>18069</v>
      </c>
      <c r="K259" t="s">
        <v>18242</v>
      </c>
      <c r="L259" t="s">
        <v>18254</v>
      </c>
      <c r="M259" t="s">
        <v>12246</v>
      </c>
      <c r="N259" t="s">
        <v>18255</v>
      </c>
      <c r="O259" t="s">
        <v>12084</v>
      </c>
      <c r="P259" t="s">
        <v>15818</v>
      </c>
      <c r="Q259" t="s">
        <v>18256</v>
      </c>
    </row>
    <row r="260" spans="1:17" x14ac:dyDescent="0.35">
      <c r="A260" t="s">
        <v>14990</v>
      </c>
      <c r="B260" t="s">
        <v>16090</v>
      </c>
      <c r="C260" t="s">
        <v>85</v>
      </c>
      <c r="D260" t="s">
        <v>16090</v>
      </c>
      <c r="E260" t="s">
        <v>16090</v>
      </c>
      <c r="F260" t="s">
        <v>18246</v>
      </c>
      <c r="G260" t="s">
        <v>18247</v>
      </c>
      <c r="H260" t="s">
        <v>18247</v>
      </c>
      <c r="I260">
        <v>2</v>
      </c>
      <c r="J260" t="s">
        <v>18069</v>
      </c>
      <c r="K260" t="s">
        <v>18248</v>
      </c>
      <c r="L260" t="s">
        <v>18260</v>
      </c>
      <c r="M260" t="s">
        <v>15823</v>
      </c>
      <c r="N260" t="s">
        <v>17508</v>
      </c>
      <c r="O260" t="s">
        <v>12084</v>
      </c>
      <c r="P260" t="s">
        <v>15818</v>
      </c>
      <c r="Q260" t="s">
        <v>18261</v>
      </c>
    </row>
    <row r="261" spans="1:17" x14ac:dyDescent="0.35">
      <c r="A261" t="s">
        <v>14991</v>
      </c>
      <c r="B261" t="s">
        <v>16096</v>
      </c>
      <c r="C261" t="s">
        <v>85</v>
      </c>
      <c r="D261" t="s">
        <v>16096</v>
      </c>
      <c r="E261" t="s">
        <v>16096</v>
      </c>
      <c r="F261" t="s">
        <v>18251</v>
      </c>
      <c r="G261" t="s">
        <v>18252</v>
      </c>
      <c r="H261" t="s">
        <v>18252</v>
      </c>
      <c r="I261">
        <v>2</v>
      </c>
      <c r="J261" t="s">
        <v>18069</v>
      </c>
      <c r="K261" t="s">
        <v>18253</v>
      </c>
      <c r="L261" t="s">
        <v>18265</v>
      </c>
      <c r="M261" t="s">
        <v>15823</v>
      </c>
      <c r="N261" t="s">
        <v>18266</v>
      </c>
      <c r="O261" t="s">
        <v>12084</v>
      </c>
      <c r="P261" t="s">
        <v>15818</v>
      </c>
      <c r="Q261" t="s">
        <v>18267</v>
      </c>
    </row>
    <row r="262" spans="1:17" x14ac:dyDescent="0.35">
      <c r="A262" t="s">
        <v>14992</v>
      </c>
      <c r="B262" t="s">
        <v>16093</v>
      </c>
      <c r="C262" t="s">
        <v>85</v>
      </c>
      <c r="D262" t="s">
        <v>16093</v>
      </c>
      <c r="E262" t="s">
        <v>16093</v>
      </c>
      <c r="F262" t="s">
        <v>18257</v>
      </c>
      <c r="G262" t="s">
        <v>18258</v>
      </c>
      <c r="H262" t="s">
        <v>18258</v>
      </c>
      <c r="I262">
        <v>2</v>
      </c>
      <c r="J262" t="s">
        <v>18069</v>
      </c>
      <c r="K262" t="s">
        <v>18259</v>
      </c>
      <c r="L262" t="s">
        <v>18271</v>
      </c>
      <c r="M262" t="s">
        <v>14815</v>
      </c>
      <c r="N262" t="s">
        <v>17516</v>
      </c>
      <c r="O262" t="s">
        <v>12084</v>
      </c>
      <c r="P262" t="s">
        <v>15818</v>
      </c>
      <c r="Q262" t="s">
        <v>18272</v>
      </c>
    </row>
    <row r="263" spans="1:17" x14ac:dyDescent="0.35">
      <c r="A263" t="s">
        <v>14938</v>
      </c>
      <c r="B263" t="s">
        <v>16098</v>
      </c>
      <c r="C263" t="s">
        <v>85</v>
      </c>
      <c r="D263" t="s">
        <v>85</v>
      </c>
      <c r="E263" t="s">
        <v>85</v>
      </c>
      <c r="F263" t="s">
        <v>18262</v>
      </c>
      <c r="G263" t="s">
        <v>18263</v>
      </c>
      <c r="H263" t="s">
        <v>18263</v>
      </c>
      <c r="I263">
        <v>2</v>
      </c>
      <c r="J263" t="s">
        <v>18069</v>
      </c>
      <c r="K263" t="s">
        <v>18264</v>
      </c>
      <c r="L263" t="s">
        <v>18276</v>
      </c>
      <c r="M263" t="s">
        <v>14815</v>
      </c>
      <c r="N263" t="s">
        <v>18277</v>
      </c>
      <c r="O263" t="s">
        <v>12084</v>
      </c>
      <c r="P263" t="s">
        <v>15818</v>
      </c>
      <c r="Q263" t="s">
        <v>18278</v>
      </c>
    </row>
    <row r="264" spans="1:17" x14ac:dyDescent="0.35">
      <c r="A264" t="s">
        <v>14993</v>
      </c>
      <c r="B264" t="s">
        <v>9185</v>
      </c>
      <c r="C264" t="s">
        <v>85</v>
      </c>
      <c r="D264" t="s">
        <v>9185</v>
      </c>
      <c r="E264" t="s">
        <v>9185</v>
      </c>
      <c r="F264" t="s">
        <v>18268</v>
      </c>
      <c r="G264" t="s">
        <v>18269</v>
      </c>
      <c r="H264" t="s">
        <v>18269</v>
      </c>
      <c r="I264">
        <v>2</v>
      </c>
      <c r="J264" t="s">
        <v>18069</v>
      </c>
      <c r="K264" t="s">
        <v>18270</v>
      </c>
      <c r="L264" t="s">
        <v>20738</v>
      </c>
      <c r="M264" t="s">
        <v>20472</v>
      </c>
      <c r="N264" t="s">
        <v>17525</v>
      </c>
      <c r="O264" t="s">
        <v>12084</v>
      </c>
      <c r="P264" t="s">
        <v>15818</v>
      </c>
      <c r="Q264" t="s">
        <v>18282</v>
      </c>
    </row>
    <row r="265" spans="1:17" x14ac:dyDescent="0.35">
      <c r="A265" t="s">
        <v>14939</v>
      </c>
      <c r="B265" t="s">
        <v>16099</v>
      </c>
      <c r="C265" t="s">
        <v>85</v>
      </c>
      <c r="D265" t="s">
        <v>16099</v>
      </c>
      <c r="E265" t="s">
        <v>16099</v>
      </c>
      <c r="F265" t="s">
        <v>18273</v>
      </c>
      <c r="G265" t="s">
        <v>18274</v>
      </c>
      <c r="H265" t="s">
        <v>18274</v>
      </c>
      <c r="I265">
        <v>2</v>
      </c>
      <c r="J265" t="s">
        <v>18069</v>
      </c>
      <c r="K265" t="s">
        <v>18275</v>
      </c>
      <c r="L265" t="s">
        <v>20739</v>
      </c>
      <c r="M265" t="s">
        <v>20472</v>
      </c>
      <c r="N265" t="s">
        <v>18289</v>
      </c>
      <c r="O265" t="s">
        <v>12084</v>
      </c>
      <c r="P265" t="s">
        <v>15818</v>
      </c>
      <c r="Q265" t="s">
        <v>18290</v>
      </c>
    </row>
    <row r="266" spans="1:17" x14ac:dyDescent="0.35">
      <c r="A266" t="s">
        <v>14994</v>
      </c>
      <c r="B266" t="s">
        <v>16102</v>
      </c>
      <c r="C266" t="s">
        <v>85</v>
      </c>
      <c r="D266" t="s">
        <v>16102</v>
      </c>
      <c r="E266" t="s">
        <v>16102</v>
      </c>
      <c r="F266" t="s">
        <v>18279</v>
      </c>
      <c r="G266" t="s">
        <v>18280</v>
      </c>
      <c r="H266" t="s">
        <v>18280</v>
      </c>
      <c r="I266">
        <v>2</v>
      </c>
      <c r="J266" t="s">
        <v>18069</v>
      </c>
      <c r="K266" t="s">
        <v>18281</v>
      </c>
      <c r="L266" t="s">
        <v>18294</v>
      </c>
      <c r="M266" t="s">
        <v>14855</v>
      </c>
      <c r="N266" t="s">
        <v>17532</v>
      </c>
      <c r="O266" t="s">
        <v>12084</v>
      </c>
      <c r="P266" t="s">
        <v>15818</v>
      </c>
      <c r="Q266" t="s">
        <v>18295</v>
      </c>
    </row>
    <row r="267" spans="1:17" x14ac:dyDescent="0.35">
      <c r="A267" t="s">
        <v>15266</v>
      </c>
      <c r="B267" t="s">
        <v>16103</v>
      </c>
      <c r="C267" t="s">
        <v>85</v>
      </c>
      <c r="D267" t="s">
        <v>16103</v>
      </c>
      <c r="E267" t="s">
        <v>16103</v>
      </c>
      <c r="F267" t="s">
        <v>18283</v>
      </c>
      <c r="G267" t="s">
        <v>18284</v>
      </c>
      <c r="H267" t="s">
        <v>18284</v>
      </c>
      <c r="I267">
        <v>2</v>
      </c>
      <c r="J267" t="s">
        <v>18069</v>
      </c>
      <c r="K267" t="s">
        <v>18285</v>
      </c>
      <c r="L267" t="s">
        <v>18299</v>
      </c>
      <c r="M267" t="s">
        <v>14855</v>
      </c>
      <c r="N267" t="s">
        <v>18300</v>
      </c>
      <c r="O267" t="s">
        <v>12084</v>
      </c>
      <c r="P267" t="s">
        <v>15818</v>
      </c>
      <c r="Q267" t="s">
        <v>18301</v>
      </c>
    </row>
    <row r="268" spans="1:17" x14ac:dyDescent="0.35">
      <c r="A268" t="s">
        <v>14996</v>
      </c>
      <c r="B268" t="s">
        <v>16108</v>
      </c>
      <c r="C268" t="s">
        <v>85</v>
      </c>
      <c r="D268" t="s">
        <v>16108</v>
      </c>
      <c r="E268" t="s">
        <v>16108</v>
      </c>
      <c r="F268" t="s">
        <v>18286</v>
      </c>
      <c r="G268" t="s">
        <v>18287</v>
      </c>
      <c r="H268" t="s">
        <v>18287</v>
      </c>
      <c r="I268">
        <v>2</v>
      </c>
      <c r="J268" t="s">
        <v>18069</v>
      </c>
      <c r="K268" t="s">
        <v>18288</v>
      </c>
      <c r="L268" t="s">
        <v>18307</v>
      </c>
      <c r="M268" t="s">
        <v>15134</v>
      </c>
      <c r="N268" t="s">
        <v>17541</v>
      </c>
      <c r="O268" t="s">
        <v>12084</v>
      </c>
      <c r="P268" t="s">
        <v>15818</v>
      </c>
      <c r="Q268" t="s">
        <v>18308</v>
      </c>
    </row>
    <row r="269" spans="1:17" x14ac:dyDescent="0.35">
      <c r="A269" t="s">
        <v>14997</v>
      </c>
      <c r="B269" t="s">
        <v>16109</v>
      </c>
      <c r="C269" t="s">
        <v>85</v>
      </c>
      <c r="D269" t="s">
        <v>16109</v>
      </c>
      <c r="E269" t="s">
        <v>16109</v>
      </c>
      <c r="F269" t="s">
        <v>18291</v>
      </c>
      <c r="G269" t="s">
        <v>18292</v>
      </c>
      <c r="H269" t="s">
        <v>18292</v>
      </c>
      <c r="I269">
        <v>2</v>
      </c>
      <c r="J269" t="s">
        <v>18069</v>
      </c>
      <c r="K269" t="s">
        <v>18293</v>
      </c>
      <c r="L269" t="s">
        <v>18312</v>
      </c>
      <c r="M269" t="s">
        <v>15134</v>
      </c>
      <c r="N269" t="s">
        <v>18313</v>
      </c>
      <c r="O269" t="s">
        <v>12084</v>
      </c>
      <c r="P269" t="s">
        <v>15818</v>
      </c>
      <c r="Q269" t="s">
        <v>18314</v>
      </c>
    </row>
    <row r="270" spans="1:17" x14ac:dyDescent="0.35">
      <c r="A270" t="s">
        <v>14998</v>
      </c>
      <c r="B270" t="s">
        <v>16110</v>
      </c>
      <c r="C270" t="s">
        <v>85</v>
      </c>
      <c r="D270" t="s">
        <v>16110</v>
      </c>
      <c r="E270" t="s">
        <v>16110</v>
      </c>
      <c r="F270" t="s">
        <v>18296</v>
      </c>
      <c r="G270" t="s">
        <v>18297</v>
      </c>
      <c r="H270" t="s">
        <v>18297</v>
      </c>
      <c r="I270">
        <v>2</v>
      </c>
      <c r="J270" t="s">
        <v>18069</v>
      </c>
      <c r="K270" t="s">
        <v>18298</v>
      </c>
      <c r="L270" t="s">
        <v>18318</v>
      </c>
      <c r="M270" t="s">
        <v>15134</v>
      </c>
      <c r="N270" t="s">
        <v>18319</v>
      </c>
      <c r="O270" t="s">
        <v>12084</v>
      </c>
      <c r="P270" t="s">
        <v>15818</v>
      </c>
      <c r="Q270" t="s">
        <v>18320</v>
      </c>
    </row>
    <row r="271" spans="1:17" x14ac:dyDescent="0.35">
      <c r="A271" t="s">
        <v>16111</v>
      </c>
      <c r="B271" t="s">
        <v>16112</v>
      </c>
      <c r="C271" t="s">
        <v>85</v>
      </c>
      <c r="D271" t="s">
        <v>16112</v>
      </c>
      <c r="E271" t="s">
        <v>16112</v>
      </c>
      <c r="F271" t="s">
        <v>18302</v>
      </c>
      <c r="G271" t="s">
        <v>18303</v>
      </c>
      <c r="H271" t="s">
        <v>18304</v>
      </c>
      <c r="I271">
        <v>3</v>
      </c>
      <c r="J271" t="s">
        <v>18305</v>
      </c>
      <c r="K271" t="s">
        <v>18306</v>
      </c>
      <c r="L271" t="s">
        <v>18324</v>
      </c>
      <c r="M271" t="s">
        <v>14834</v>
      </c>
      <c r="N271" t="s">
        <v>17546</v>
      </c>
      <c r="O271" t="s">
        <v>12084</v>
      </c>
      <c r="P271" t="s">
        <v>15818</v>
      </c>
      <c r="Q271" t="s">
        <v>18325</v>
      </c>
    </row>
    <row r="272" spans="1:17" x14ac:dyDescent="0.35">
      <c r="A272" t="s">
        <v>14999</v>
      </c>
      <c r="B272" t="s">
        <v>1477</v>
      </c>
      <c r="C272" t="s">
        <v>16115</v>
      </c>
      <c r="D272" t="s">
        <v>1477</v>
      </c>
      <c r="E272" t="s">
        <v>18309</v>
      </c>
      <c r="F272" t="s">
        <v>18310</v>
      </c>
      <c r="G272" t="s">
        <v>18305</v>
      </c>
      <c r="H272" t="s">
        <v>18305</v>
      </c>
      <c r="I272">
        <v>2</v>
      </c>
      <c r="J272" t="s">
        <v>18069</v>
      </c>
      <c r="K272" t="s">
        <v>18311</v>
      </c>
      <c r="L272" t="s">
        <v>18331</v>
      </c>
      <c r="M272" t="s">
        <v>14834</v>
      </c>
      <c r="N272" t="s">
        <v>18332</v>
      </c>
      <c r="O272" t="s">
        <v>12084</v>
      </c>
      <c r="P272" t="s">
        <v>15818</v>
      </c>
      <c r="Q272" t="s">
        <v>18333</v>
      </c>
    </row>
    <row r="273" spans="1:17" x14ac:dyDescent="0.35">
      <c r="A273" t="s">
        <v>15000</v>
      </c>
      <c r="B273" t="s">
        <v>16116</v>
      </c>
      <c r="C273" t="s">
        <v>85</v>
      </c>
      <c r="D273" t="s">
        <v>16116</v>
      </c>
      <c r="E273" t="s">
        <v>16116</v>
      </c>
      <c r="F273" t="s">
        <v>18315</v>
      </c>
      <c r="G273" t="s">
        <v>18316</v>
      </c>
      <c r="H273" t="s">
        <v>18316</v>
      </c>
      <c r="I273">
        <v>2</v>
      </c>
      <c r="J273" t="s">
        <v>18069</v>
      </c>
      <c r="K273" t="s">
        <v>18317</v>
      </c>
      <c r="L273" t="s">
        <v>18336</v>
      </c>
      <c r="M273" t="s">
        <v>14963</v>
      </c>
      <c r="N273" t="s">
        <v>17547</v>
      </c>
      <c r="O273" t="s">
        <v>12084</v>
      </c>
      <c r="P273" t="s">
        <v>15818</v>
      </c>
      <c r="Q273" t="s">
        <v>18337</v>
      </c>
    </row>
    <row r="274" spans="1:17" x14ac:dyDescent="0.35">
      <c r="A274" t="s">
        <v>15023</v>
      </c>
      <c r="B274" t="s">
        <v>16117</v>
      </c>
      <c r="C274" t="s">
        <v>85</v>
      </c>
      <c r="D274" t="s">
        <v>16117</v>
      </c>
      <c r="E274" t="s">
        <v>16117</v>
      </c>
      <c r="F274" t="s">
        <v>18321</v>
      </c>
      <c r="G274" t="s">
        <v>18322</v>
      </c>
      <c r="H274" t="s">
        <v>18322</v>
      </c>
      <c r="I274">
        <v>2</v>
      </c>
      <c r="J274" t="s">
        <v>18069</v>
      </c>
      <c r="K274" t="s">
        <v>18323</v>
      </c>
      <c r="L274" t="s">
        <v>18343</v>
      </c>
      <c r="M274" t="s">
        <v>14963</v>
      </c>
      <c r="N274" t="s">
        <v>18344</v>
      </c>
      <c r="O274" t="s">
        <v>12084</v>
      </c>
      <c r="P274" t="s">
        <v>15818</v>
      </c>
      <c r="Q274" t="s">
        <v>18345</v>
      </c>
    </row>
    <row r="275" spans="1:17" x14ac:dyDescent="0.35">
      <c r="A275" t="s">
        <v>14941</v>
      </c>
      <c r="B275" t="s">
        <v>16120</v>
      </c>
      <c r="C275" t="s">
        <v>85</v>
      </c>
      <c r="D275" t="s">
        <v>16120</v>
      </c>
      <c r="E275" t="s">
        <v>16120</v>
      </c>
      <c r="F275" t="s">
        <v>18326</v>
      </c>
      <c r="G275" t="s">
        <v>18327</v>
      </c>
      <c r="H275" t="s">
        <v>18328</v>
      </c>
      <c r="I275">
        <v>3</v>
      </c>
      <c r="J275" t="s">
        <v>18329</v>
      </c>
      <c r="K275" t="s">
        <v>18330</v>
      </c>
      <c r="L275" t="s">
        <v>18346</v>
      </c>
      <c r="M275" t="s">
        <v>14835</v>
      </c>
      <c r="N275" t="s">
        <v>17558</v>
      </c>
      <c r="O275" t="s">
        <v>12084</v>
      </c>
      <c r="P275" t="s">
        <v>15818</v>
      </c>
      <c r="Q275" t="s">
        <v>18347</v>
      </c>
    </row>
    <row r="276" spans="1:17" x14ac:dyDescent="0.35">
      <c r="A276" t="s">
        <v>14940</v>
      </c>
      <c r="B276" t="s">
        <v>16118</v>
      </c>
      <c r="C276" t="s">
        <v>85</v>
      </c>
      <c r="D276" t="s">
        <v>16118</v>
      </c>
      <c r="E276" t="s">
        <v>16118</v>
      </c>
      <c r="F276" t="s">
        <v>18334</v>
      </c>
      <c r="G276" t="s">
        <v>18329</v>
      </c>
      <c r="H276" t="s">
        <v>18329</v>
      </c>
      <c r="I276">
        <v>2</v>
      </c>
      <c r="J276" t="s">
        <v>18069</v>
      </c>
      <c r="K276" t="s">
        <v>18335</v>
      </c>
      <c r="L276" t="s">
        <v>18350</v>
      </c>
      <c r="M276" t="s">
        <v>14835</v>
      </c>
      <c r="N276" t="s">
        <v>18351</v>
      </c>
      <c r="O276" t="s">
        <v>12084</v>
      </c>
      <c r="P276" t="s">
        <v>15818</v>
      </c>
      <c r="Q276" t="s">
        <v>18352</v>
      </c>
    </row>
    <row r="277" spans="1:17" x14ac:dyDescent="0.35">
      <c r="A277" t="s">
        <v>12444</v>
      </c>
      <c r="B277" t="s">
        <v>12445</v>
      </c>
      <c r="C277" t="s">
        <v>85</v>
      </c>
      <c r="D277" t="s">
        <v>85</v>
      </c>
      <c r="E277" t="s">
        <v>85</v>
      </c>
      <c r="F277" t="s">
        <v>18338</v>
      </c>
      <c r="G277" t="s">
        <v>18339</v>
      </c>
      <c r="H277" t="s">
        <v>18340</v>
      </c>
      <c r="I277">
        <v>3</v>
      </c>
      <c r="J277" t="s">
        <v>18341</v>
      </c>
      <c r="K277" t="s">
        <v>18342</v>
      </c>
      <c r="L277" t="s">
        <v>18356</v>
      </c>
      <c r="M277" t="s">
        <v>14884</v>
      </c>
      <c r="N277" t="s">
        <v>17565</v>
      </c>
      <c r="O277" t="s">
        <v>12084</v>
      </c>
      <c r="P277" t="s">
        <v>15818</v>
      </c>
      <c r="Q277" t="s">
        <v>18357</v>
      </c>
    </row>
    <row r="278" spans="1:17" x14ac:dyDescent="0.35">
      <c r="A278" t="s">
        <v>15267</v>
      </c>
      <c r="B278" t="s">
        <v>11630</v>
      </c>
      <c r="C278" t="s">
        <v>85</v>
      </c>
      <c r="D278" t="s">
        <v>85</v>
      </c>
      <c r="E278" t="s">
        <v>85</v>
      </c>
      <c r="F278" t="s">
        <v>18348</v>
      </c>
      <c r="G278" t="s">
        <v>18341</v>
      </c>
      <c r="H278" t="s">
        <v>18341</v>
      </c>
      <c r="I278">
        <v>2</v>
      </c>
      <c r="J278" t="s">
        <v>18069</v>
      </c>
      <c r="K278" t="s">
        <v>18349</v>
      </c>
      <c r="L278" t="s">
        <v>18361</v>
      </c>
      <c r="M278" t="s">
        <v>14884</v>
      </c>
      <c r="N278" t="s">
        <v>18362</v>
      </c>
      <c r="O278" t="s">
        <v>12084</v>
      </c>
      <c r="P278" t="s">
        <v>15818</v>
      </c>
      <c r="Q278" t="s">
        <v>18363</v>
      </c>
    </row>
    <row r="279" spans="1:17" x14ac:dyDescent="0.35">
      <c r="A279" t="s">
        <v>14965</v>
      </c>
      <c r="B279" t="s">
        <v>16122</v>
      </c>
      <c r="C279" t="s">
        <v>85</v>
      </c>
      <c r="D279" t="s">
        <v>85</v>
      </c>
      <c r="E279" t="s">
        <v>85</v>
      </c>
      <c r="F279" t="s">
        <v>18353</v>
      </c>
      <c r="G279" t="s">
        <v>18354</v>
      </c>
      <c r="H279" t="s">
        <v>18354</v>
      </c>
      <c r="I279">
        <v>2</v>
      </c>
      <c r="J279" t="s">
        <v>18069</v>
      </c>
      <c r="K279" t="s">
        <v>18355</v>
      </c>
      <c r="L279" t="s">
        <v>18368</v>
      </c>
      <c r="M279" t="s">
        <v>14884</v>
      </c>
      <c r="N279" t="s">
        <v>18369</v>
      </c>
      <c r="O279" t="s">
        <v>12084</v>
      </c>
      <c r="P279" t="s">
        <v>15818</v>
      </c>
      <c r="Q279" t="s">
        <v>18370</v>
      </c>
    </row>
    <row r="280" spans="1:17" x14ac:dyDescent="0.35">
      <c r="A280" t="s">
        <v>14942</v>
      </c>
      <c r="B280" t="s">
        <v>1377</v>
      </c>
      <c r="C280" t="s">
        <v>85</v>
      </c>
      <c r="D280" t="s">
        <v>1377</v>
      </c>
      <c r="E280" t="s">
        <v>1377</v>
      </c>
      <c r="F280" t="s">
        <v>18358</v>
      </c>
      <c r="G280" t="s">
        <v>18359</v>
      </c>
      <c r="H280" t="s">
        <v>18359</v>
      </c>
      <c r="I280">
        <v>2</v>
      </c>
      <c r="J280" t="s">
        <v>18069</v>
      </c>
      <c r="K280" t="s">
        <v>18360</v>
      </c>
      <c r="L280" t="s">
        <v>17573</v>
      </c>
      <c r="M280" t="s">
        <v>15839</v>
      </c>
      <c r="N280" t="s">
        <v>17571</v>
      </c>
      <c r="O280" t="s">
        <v>12084</v>
      </c>
      <c r="P280" t="s">
        <v>15818</v>
      </c>
      <c r="Q280" t="s">
        <v>18374</v>
      </c>
    </row>
    <row r="281" spans="1:17" x14ac:dyDescent="0.35">
      <c r="A281" t="s">
        <v>16130</v>
      </c>
      <c r="B281" t="s">
        <v>16126</v>
      </c>
      <c r="C281" t="s">
        <v>85</v>
      </c>
      <c r="D281" t="s">
        <v>16126</v>
      </c>
      <c r="E281" t="s">
        <v>16126</v>
      </c>
      <c r="F281" t="s">
        <v>18364</v>
      </c>
      <c r="G281" t="s">
        <v>18365</v>
      </c>
      <c r="H281" t="s">
        <v>18366</v>
      </c>
      <c r="I281">
        <v>3</v>
      </c>
      <c r="J281" t="s">
        <v>18359</v>
      </c>
      <c r="K281" t="s">
        <v>18367</v>
      </c>
      <c r="L281" t="s">
        <v>18378</v>
      </c>
      <c r="M281" t="s">
        <v>14862</v>
      </c>
      <c r="N281" t="s">
        <v>17579</v>
      </c>
      <c r="O281" t="s">
        <v>12084</v>
      </c>
      <c r="P281" t="s">
        <v>12371</v>
      </c>
      <c r="Q281" t="s">
        <v>18379</v>
      </c>
    </row>
    <row r="282" spans="1:17" x14ac:dyDescent="0.35">
      <c r="A282" t="s">
        <v>14945</v>
      </c>
      <c r="B282" t="s">
        <v>16131</v>
      </c>
      <c r="C282" t="s">
        <v>85</v>
      </c>
      <c r="D282" t="s">
        <v>16131</v>
      </c>
      <c r="E282" t="s">
        <v>16131</v>
      </c>
      <c r="F282" t="s">
        <v>18371</v>
      </c>
      <c r="G282" t="s">
        <v>18372</v>
      </c>
      <c r="H282" t="s">
        <v>18372</v>
      </c>
      <c r="I282">
        <v>2</v>
      </c>
      <c r="J282" t="s">
        <v>18069</v>
      </c>
      <c r="K282" t="s">
        <v>18373</v>
      </c>
      <c r="L282" t="s">
        <v>18383</v>
      </c>
      <c r="M282" t="s">
        <v>14862</v>
      </c>
      <c r="N282" t="s">
        <v>18384</v>
      </c>
      <c r="O282" t="s">
        <v>12084</v>
      </c>
      <c r="P282" t="s">
        <v>12371</v>
      </c>
      <c r="Q282" t="s">
        <v>18385</v>
      </c>
    </row>
    <row r="283" spans="1:17" x14ac:dyDescent="0.35">
      <c r="A283" t="s">
        <v>14946</v>
      </c>
      <c r="B283" t="s">
        <v>1483</v>
      </c>
      <c r="C283" t="s">
        <v>85</v>
      </c>
      <c r="D283" t="s">
        <v>1483</v>
      </c>
      <c r="E283" t="s">
        <v>1483</v>
      </c>
      <c r="F283" t="s">
        <v>18375</v>
      </c>
      <c r="G283" t="s">
        <v>18376</v>
      </c>
      <c r="H283" t="s">
        <v>18376</v>
      </c>
      <c r="I283">
        <v>2</v>
      </c>
      <c r="J283" t="s">
        <v>18069</v>
      </c>
      <c r="K283" t="s">
        <v>18377</v>
      </c>
      <c r="L283" t="s">
        <v>21081</v>
      </c>
      <c r="M283" t="s">
        <v>12267</v>
      </c>
      <c r="N283" t="s">
        <v>20950</v>
      </c>
      <c r="O283" t="s">
        <v>12084</v>
      </c>
      <c r="P283" t="s">
        <v>15844</v>
      </c>
      <c r="Q283" t="s">
        <v>739</v>
      </c>
    </row>
    <row r="284" spans="1:17" x14ac:dyDescent="0.35">
      <c r="A284" t="s">
        <v>14964</v>
      </c>
      <c r="B284" t="s">
        <v>16134</v>
      </c>
      <c r="C284" t="s">
        <v>85</v>
      </c>
      <c r="D284" t="s">
        <v>16134</v>
      </c>
      <c r="E284" t="s">
        <v>16134</v>
      </c>
      <c r="F284" t="s">
        <v>18380</v>
      </c>
      <c r="G284" t="s">
        <v>18381</v>
      </c>
      <c r="H284" t="s">
        <v>18381</v>
      </c>
      <c r="I284">
        <v>2</v>
      </c>
      <c r="J284" t="s">
        <v>18069</v>
      </c>
      <c r="K284" t="s">
        <v>18382</v>
      </c>
      <c r="L284" t="s">
        <v>21082</v>
      </c>
      <c r="M284" t="s">
        <v>12267</v>
      </c>
      <c r="N284" t="s">
        <v>21083</v>
      </c>
      <c r="O284" t="s">
        <v>12084</v>
      </c>
      <c r="P284" t="s">
        <v>15844</v>
      </c>
      <c r="Q284" t="s">
        <v>741</v>
      </c>
    </row>
    <row r="285" spans="1:17" x14ac:dyDescent="0.35">
      <c r="A285" t="s">
        <v>12431</v>
      </c>
      <c r="B285" t="s">
        <v>912</v>
      </c>
      <c r="C285" t="s">
        <v>18386</v>
      </c>
      <c r="D285" t="s">
        <v>912</v>
      </c>
      <c r="E285" t="s">
        <v>18387</v>
      </c>
      <c r="F285" t="s">
        <v>18388</v>
      </c>
      <c r="G285" t="s">
        <v>18389</v>
      </c>
      <c r="H285" t="s">
        <v>18389</v>
      </c>
      <c r="I285">
        <v>2</v>
      </c>
      <c r="J285" t="s">
        <v>18069</v>
      </c>
      <c r="K285" t="s">
        <v>18390</v>
      </c>
      <c r="L285" t="s">
        <v>18391</v>
      </c>
      <c r="M285" t="s">
        <v>14962</v>
      </c>
      <c r="N285" t="s">
        <v>17589</v>
      </c>
      <c r="O285" t="s">
        <v>12084</v>
      </c>
      <c r="P285" t="s">
        <v>15845</v>
      </c>
      <c r="Q285" t="s">
        <v>18392</v>
      </c>
    </row>
    <row r="286" spans="1:17" x14ac:dyDescent="0.35">
      <c r="A286" t="s">
        <v>14966</v>
      </c>
      <c r="B286" t="s">
        <v>16137</v>
      </c>
      <c r="C286" t="s">
        <v>85</v>
      </c>
      <c r="D286" t="s">
        <v>16137</v>
      </c>
      <c r="E286" t="s">
        <v>16137</v>
      </c>
      <c r="F286" t="s">
        <v>18393</v>
      </c>
      <c r="G286" t="s">
        <v>18394</v>
      </c>
      <c r="H286" t="s">
        <v>18394</v>
      </c>
      <c r="I286">
        <v>2</v>
      </c>
      <c r="J286" t="s">
        <v>18069</v>
      </c>
      <c r="K286" t="s">
        <v>18395</v>
      </c>
      <c r="L286" t="s">
        <v>18396</v>
      </c>
      <c r="M286" t="s">
        <v>14962</v>
      </c>
      <c r="N286" t="s">
        <v>18397</v>
      </c>
      <c r="O286" t="s">
        <v>12084</v>
      </c>
      <c r="P286" t="s">
        <v>15845</v>
      </c>
      <c r="Q286" t="s">
        <v>18398</v>
      </c>
    </row>
    <row r="287" spans="1:17" x14ac:dyDescent="0.35">
      <c r="A287" t="s">
        <v>14967</v>
      </c>
      <c r="B287" t="s">
        <v>16138</v>
      </c>
      <c r="C287" t="s">
        <v>85</v>
      </c>
      <c r="D287" t="s">
        <v>16138</v>
      </c>
      <c r="E287" t="s">
        <v>16138</v>
      </c>
      <c r="F287" t="s">
        <v>18399</v>
      </c>
      <c r="G287" t="s">
        <v>18400</v>
      </c>
      <c r="H287" t="s">
        <v>18400</v>
      </c>
      <c r="I287">
        <v>2</v>
      </c>
      <c r="J287" t="s">
        <v>18069</v>
      </c>
      <c r="K287" t="s">
        <v>18401</v>
      </c>
      <c r="L287" t="s">
        <v>18402</v>
      </c>
      <c r="M287" t="s">
        <v>14962</v>
      </c>
      <c r="N287" t="s">
        <v>18403</v>
      </c>
      <c r="O287" t="s">
        <v>12084</v>
      </c>
      <c r="P287" t="s">
        <v>15845</v>
      </c>
      <c r="Q287" t="s">
        <v>18404</v>
      </c>
    </row>
    <row r="288" spans="1:17" x14ac:dyDescent="0.35">
      <c r="A288" t="s">
        <v>16139</v>
      </c>
      <c r="B288" t="s">
        <v>16140</v>
      </c>
      <c r="C288" t="s">
        <v>85</v>
      </c>
      <c r="D288" t="s">
        <v>16140</v>
      </c>
      <c r="E288" t="s">
        <v>16140</v>
      </c>
      <c r="F288" t="s">
        <v>18405</v>
      </c>
      <c r="G288" t="s">
        <v>18406</v>
      </c>
      <c r="H288" t="s">
        <v>18406</v>
      </c>
      <c r="I288">
        <v>2</v>
      </c>
      <c r="J288" t="s">
        <v>18069</v>
      </c>
      <c r="K288" t="s">
        <v>18407</v>
      </c>
      <c r="L288" t="s">
        <v>18408</v>
      </c>
      <c r="M288" t="s">
        <v>15855</v>
      </c>
      <c r="N288" t="s">
        <v>17594</v>
      </c>
      <c r="O288" t="s">
        <v>12084</v>
      </c>
      <c r="P288" t="s">
        <v>15845</v>
      </c>
      <c r="Q288" t="s">
        <v>18409</v>
      </c>
    </row>
    <row r="289" spans="1:17" x14ac:dyDescent="0.35">
      <c r="A289" t="s">
        <v>16141</v>
      </c>
      <c r="B289" t="s">
        <v>10713</v>
      </c>
      <c r="C289" t="s">
        <v>85</v>
      </c>
      <c r="D289" t="s">
        <v>10713</v>
      </c>
      <c r="E289" t="s">
        <v>10713</v>
      </c>
      <c r="F289" t="s">
        <v>18410</v>
      </c>
      <c r="G289" t="s">
        <v>18411</v>
      </c>
      <c r="H289" t="s">
        <v>18411</v>
      </c>
      <c r="I289">
        <v>2</v>
      </c>
      <c r="J289" t="s">
        <v>18069</v>
      </c>
      <c r="K289" t="s">
        <v>18412</v>
      </c>
      <c r="L289" t="s">
        <v>18416</v>
      </c>
      <c r="M289" t="s">
        <v>12272</v>
      </c>
      <c r="N289" t="s">
        <v>17600</v>
      </c>
      <c r="O289" t="s">
        <v>12084</v>
      </c>
      <c r="P289" t="s">
        <v>15845</v>
      </c>
      <c r="Q289" t="s">
        <v>18417</v>
      </c>
    </row>
    <row r="290" spans="1:17" x14ac:dyDescent="0.35">
      <c r="A290" t="s">
        <v>15024</v>
      </c>
      <c r="B290" t="s">
        <v>1419</v>
      </c>
      <c r="C290" t="s">
        <v>85</v>
      </c>
      <c r="D290" t="s">
        <v>1419</v>
      </c>
      <c r="E290" t="s">
        <v>1419</v>
      </c>
      <c r="F290" t="s">
        <v>18413</v>
      </c>
      <c r="G290" t="s">
        <v>18414</v>
      </c>
      <c r="H290" t="s">
        <v>18414</v>
      </c>
      <c r="I290">
        <v>2</v>
      </c>
      <c r="J290" t="s">
        <v>18069</v>
      </c>
      <c r="K290" t="s">
        <v>18415</v>
      </c>
      <c r="L290" t="s">
        <v>18419</v>
      </c>
      <c r="M290" t="s">
        <v>12272</v>
      </c>
      <c r="N290" t="s">
        <v>18420</v>
      </c>
      <c r="O290" t="s">
        <v>12084</v>
      </c>
      <c r="P290" t="s">
        <v>15845</v>
      </c>
      <c r="Q290" t="s">
        <v>18421</v>
      </c>
    </row>
    <row r="291" spans="1:17" x14ac:dyDescent="0.35">
      <c r="A291" t="s">
        <v>20121</v>
      </c>
      <c r="B291" t="s">
        <v>20122</v>
      </c>
      <c r="C291" t="s">
        <v>16142</v>
      </c>
      <c r="D291" t="s">
        <v>20122</v>
      </c>
      <c r="E291" t="s">
        <v>21084</v>
      </c>
      <c r="F291" t="s">
        <v>20266</v>
      </c>
      <c r="G291" t="s">
        <v>20267</v>
      </c>
      <c r="H291" t="s">
        <v>20267</v>
      </c>
      <c r="I291">
        <v>2</v>
      </c>
      <c r="J291" t="s">
        <v>18069</v>
      </c>
      <c r="K291" t="s">
        <v>21085</v>
      </c>
      <c r="L291" t="s">
        <v>18425</v>
      </c>
      <c r="M291" t="s">
        <v>12272</v>
      </c>
      <c r="N291" t="s">
        <v>18426</v>
      </c>
      <c r="O291" t="s">
        <v>12084</v>
      </c>
      <c r="P291" t="s">
        <v>15845</v>
      </c>
      <c r="Q291" t="s">
        <v>18427</v>
      </c>
    </row>
    <row r="292" spans="1:17" x14ac:dyDescent="0.35">
      <c r="A292" t="s">
        <v>15025</v>
      </c>
      <c r="B292" t="s">
        <v>16143</v>
      </c>
      <c r="C292" t="s">
        <v>85</v>
      </c>
      <c r="D292" t="s">
        <v>16143</v>
      </c>
      <c r="E292" t="s">
        <v>16143</v>
      </c>
      <c r="F292" t="s">
        <v>18422</v>
      </c>
      <c r="G292" t="s">
        <v>18423</v>
      </c>
      <c r="H292" t="s">
        <v>18423</v>
      </c>
      <c r="I292">
        <v>2</v>
      </c>
      <c r="J292" t="s">
        <v>18069</v>
      </c>
      <c r="K292" t="s">
        <v>18424</v>
      </c>
      <c r="L292" t="s">
        <v>18431</v>
      </c>
      <c r="M292" t="s">
        <v>12272</v>
      </c>
      <c r="N292" t="s">
        <v>18432</v>
      </c>
      <c r="O292" t="s">
        <v>12084</v>
      </c>
      <c r="P292" t="s">
        <v>15845</v>
      </c>
      <c r="Q292" t="s">
        <v>18433</v>
      </c>
    </row>
    <row r="293" spans="1:17" x14ac:dyDescent="0.35">
      <c r="A293" t="s">
        <v>15026</v>
      </c>
      <c r="B293" t="s">
        <v>16145</v>
      </c>
      <c r="C293" t="s">
        <v>85</v>
      </c>
      <c r="D293" t="s">
        <v>16145</v>
      </c>
      <c r="E293" t="s">
        <v>16145</v>
      </c>
      <c r="F293" t="s">
        <v>18428</v>
      </c>
      <c r="G293" t="s">
        <v>18429</v>
      </c>
      <c r="H293" t="s">
        <v>18429</v>
      </c>
      <c r="I293">
        <v>2</v>
      </c>
      <c r="J293" t="s">
        <v>18069</v>
      </c>
      <c r="K293" t="s">
        <v>18430</v>
      </c>
      <c r="L293" t="s">
        <v>18437</v>
      </c>
      <c r="M293" t="s">
        <v>12272</v>
      </c>
      <c r="N293" t="s">
        <v>18438</v>
      </c>
      <c r="O293" t="s">
        <v>12084</v>
      </c>
      <c r="P293" t="s">
        <v>15845</v>
      </c>
      <c r="Q293" t="s">
        <v>18439</v>
      </c>
    </row>
    <row r="294" spans="1:17" x14ac:dyDescent="0.35">
      <c r="A294" t="s">
        <v>15027</v>
      </c>
      <c r="B294" t="s">
        <v>16146</v>
      </c>
      <c r="C294" t="s">
        <v>85</v>
      </c>
      <c r="D294" t="s">
        <v>85</v>
      </c>
      <c r="E294" t="s">
        <v>85</v>
      </c>
      <c r="F294" t="s">
        <v>18434</v>
      </c>
      <c r="G294" t="s">
        <v>18435</v>
      </c>
      <c r="H294" t="s">
        <v>18435</v>
      </c>
      <c r="I294">
        <v>2</v>
      </c>
      <c r="J294" t="s">
        <v>18069</v>
      </c>
      <c r="K294" t="s">
        <v>18436</v>
      </c>
      <c r="L294" t="s">
        <v>18440</v>
      </c>
      <c r="M294" t="s">
        <v>12277</v>
      </c>
      <c r="N294" t="s">
        <v>17610</v>
      </c>
      <c r="O294" t="s">
        <v>12084</v>
      </c>
      <c r="P294" t="s">
        <v>15845</v>
      </c>
      <c r="Q294" t="s">
        <v>18441</v>
      </c>
    </row>
    <row r="295" spans="1:17" x14ac:dyDescent="0.35">
      <c r="A295" t="s">
        <v>14968</v>
      </c>
      <c r="B295" t="s">
        <v>12450</v>
      </c>
      <c r="C295" t="s">
        <v>85</v>
      </c>
      <c r="D295" t="s">
        <v>12450</v>
      </c>
      <c r="E295" t="s">
        <v>12450</v>
      </c>
      <c r="F295" t="s">
        <v>21086</v>
      </c>
      <c r="G295" t="s">
        <v>21087</v>
      </c>
      <c r="H295" t="s">
        <v>21087</v>
      </c>
      <c r="I295">
        <v>2</v>
      </c>
      <c r="J295" t="s">
        <v>18069</v>
      </c>
      <c r="K295" t="s">
        <v>21088</v>
      </c>
      <c r="L295" t="s">
        <v>18445</v>
      </c>
      <c r="M295" t="s">
        <v>12277</v>
      </c>
      <c r="N295" t="s">
        <v>18446</v>
      </c>
      <c r="O295" t="s">
        <v>12084</v>
      </c>
      <c r="P295" t="s">
        <v>15845</v>
      </c>
      <c r="Q295" t="s">
        <v>18447</v>
      </c>
    </row>
    <row r="296" spans="1:17" x14ac:dyDescent="0.35">
      <c r="A296" t="s">
        <v>14969</v>
      </c>
      <c r="B296" t="s">
        <v>16149</v>
      </c>
      <c r="C296" t="s">
        <v>85</v>
      </c>
      <c r="D296" t="s">
        <v>16149</v>
      </c>
      <c r="E296" t="s">
        <v>16149</v>
      </c>
      <c r="F296" t="s">
        <v>18442</v>
      </c>
      <c r="G296" t="s">
        <v>18443</v>
      </c>
      <c r="H296" t="s">
        <v>18443</v>
      </c>
      <c r="I296">
        <v>2</v>
      </c>
      <c r="J296" t="s">
        <v>18069</v>
      </c>
      <c r="K296" t="s">
        <v>18444</v>
      </c>
      <c r="L296" t="s">
        <v>18451</v>
      </c>
      <c r="M296" t="s">
        <v>12277</v>
      </c>
      <c r="N296" t="s">
        <v>18452</v>
      </c>
      <c r="O296" t="s">
        <v>12084</v>
      </c>
      <c r="P296" t="s">
        <v>15845</v>
      </c>
      <c r="Q296" t="s">
        <v>18453</v>
      </c>
    </row>
    <row r="297" spans="1:17" x14ac:dyDescent="0.35">
      <c r="A297" t="s">
        <v>14970</v>
      </c>
      <c r="B297" t="s">
        <v>16150</v>
      </c>
      <c r="C297" t="s">
        <v>85</v>
      </c>
      <c r="D297" t="s">
        <v>16150</v>
      </c>
      <c r="E297" t="s">
        <v>16150</v>
      </c>
      <c r="F297" t="s">
        <v>18448</v>
      </c>
      <c r="G297" t="s">
        <v>18449</v>
      </c>
      <c r="H297" t="s">
        <v>18449</v>
      </c>
      <c r="I297">
        <v>2</v>
      </c>
      <c r="J297" t="s">
        <v>18069</v>
      </c>
      <c r="K297" t="s">
        <v>18450</v>
      </c>
      <c r="L297" t="s">
        <v>18457</v>
      </c>
      <c r="M297" t="s">
        <v>12277</v>
      </c>
      <c r="N297" t="s">
        <v>18458</v>
      </c>
      <c r="O297" t="s">
        <v>12084</v>
      </c>
      <c r="P297" t="s">
        <v>15845</v>
      </c>
      <c r="Q297" t="s">
        <v>18459</v>
      </c>
    </row>
    <row r="298" spans="1:17" x14ac:dyDescent="0.35">
      <c r="A298" t="s">
        <v>16151</v>
      </c>
      <c r="B298" t="s">
        <v>16152</v>
      </c>
      <c r="C298" t="s">
        <v>85</v>
      </c>
      <c r="D298" t="s">
        <v>16152</v>
      </c>
      <c r="E298" t="s">
        <v>16152</v>
      </c>
      <c r="F298" t="s">
        <v>18454</v>
      </c>
      <c r="G298" t="s">
        <v>18455</v>
      </c>
      <c r="H298" t="s">
        <v>18455</v>
      </c>
      <c r="I298">
        <v>2</v>
      </c>
      <c r="J298" t="s">
        <v>18069</v>
      </c>
      <c r="K298" t="s">
        <v>18456</v>
      </c>
      <c r="L298" t="s">
        <v>18463</v>
      </c>
      <c r="M298" t="s">
        <v>12277</v>
      </c>
      <c r="N298" t="s">
        <v>18464</v>
      </c>
      <c r="O298" t="s">
        <v>12084</v>
      </c>
      <c r="P298" t="s">
        <v>15845</v>
      </c>
      <c r="Q298" t="s">
        <v>18465</v>
      </c>
    </row>
    <row r="299" spans="1:17" x14ac:dyDescent="0.35">
      <c r="A299" t="s">
        <v>15028</v>
      </c>
      <c r="B299" t="s">
        <v>16153</v>
      </c>
      <c r="C299" t="s">
        <v>85</v>
      </c>
      <c r="D299" t="s">
        <v>16153</v>
      </c>
      <c r="E299" t="s">
        <v>16153</v>
      </c>
      <c r="F299" t="s">
        <v>18460</v>
      </c>
      <c r="G299" t="s">
        <v>18461</v>
      </c>
      <c r="H299" t="s">
        <v>18461</v>
      </c>
      <c r="I299">
        <v>2</v>
      </c>
      <c r="J299" t="s">
        <v>18069</v>
      </c>
      <c r="K299" t="s">
        <v>18462</v>
      </c>
      <c r="L299" t="s">
        <v>18469</v>
      </c>
      <c r="M299" t="s">
        <v>16727</v>
      </c>
      <c r="N299" t="s">
        <v>17616</v>
      </c>
      <c r="O299" t="s">
        <v>12084</v>
      </c>
      <c r="P299" t="s">
        <v>15845</v>
      </c>
      <c r="Q299" t="s">
        <v>18470</v>
      </c>
    </row>
    <row r="300" spans="1:17" x14ac:dyDescent="0.35">
      <c r="A300" t="s">
        <v>15029</v>
      </c>
      <c r="B300" t="s">
        <v>12500</v>
      </c>
      <c r="C300" t="s">
        <v>85</v>
      </c>
      <c r="D300" t="s">
        <v>12500</v>
      </c>
      <c r="E300" t="s">
        <v>12500</v>
      </c>
      <c r="F300" t="s">
        <v>18466</v>
      </c>
      <c r="G300" t="s">
        <v>18467</v>
      </c>
      <c r="H300" t="s">
        <v>18467</v>
      </c>
      <c r="I300">
        <v>2</v>
      </c>
      <c r="J300" t="s">
        <v>18069</v>
      </c>
      <c r="K300" t="s">
        <v>18468</v>
      </c>
      <c r="L300" t="s">
        <v>18471</v>
      </c>
      <c r="M300" t="s">
        <v>16727</v>
      </c>
      <c r="N300" t="s">
        <v>18472</v>
      </c>
      <c r="O300" t="s">
        <v>12084</v>
      </c>
      <c r="P300" t="s">
        <v>15845</v>
      </c>
      <c r="Q300" t="s">
        <v>18473</v>
      </c>
    </row>
    <row r="301" spans="1:17" x14ac:dyDescent="0.35">
      <c r="A301" t="s">
        <v>14971</v>
      </c>
      <c r="B301" t="s">
        <v>1537</v>
      </c>
      <c r="C301" t="s">
        <v>85</v>
      </c>
      <c r="D301" t="s">
        <v>1537</v>
      </c>
      <c r="E301" t="s">
        <v>1537</v>
      </c>
      <c r="F301" t="s">
        <v>18474</v>
      </c>
      <c r="G301" t="s">
        <v>18475</v>
      </c>
      <c r="H301" t="s">
        <v>18475</v>
      </c>
      <c r="I301">
        <v>2</v>
      </c>
      <c r="J301" t="s">
        <v>18069</v>
      </c>
      <c r="K301" t="s">
        <v>18476</v>
      </c>
      <c r="L301" t="s">
        <v>18477</v>
      </c>
      <c r="M301" t="s">
        <v>16727</v>
      </c>
      <c r="N301" t="s">
        <v>18478</v>
      </c>
      <c r="O301" t="s">
        <v>12084</v>
      </c>
      <c r="P301" t="s">
        <v>15845</v>
      </c>
      <c r="Q301" t="s">
        <v>18479</v>
      </c>
    </row>
    <row r="302" spans="1:17" x14ac:dyDescent="0.35">
      <c r="A302" t="s">
        <v>14972</v>
      </c>
      <c r="B302" t="s">
        <v>16156</v>
      </c>
      <c r="C302" t="s">
        <v>85</v>
      </c>
      <c r="D302" t="s">
        <v>16156</v>
      </c>
      <c r="E302" t="s">
        <v>16156</v>
      </c>
      <c r="F302" t="s">
        <v>18480</v>
      </c>
      <c r="G302" t="s">
        <v>18481</v>
      </c>
      <c r="H302" t="s">
        <v>18481</v>
      </c>
      <c r="I302">
        <v>2</v>
      </c>
      <c r="J302" t="s">
        <v>18069</v>
      </c>
      <c r="K302" t="s">
        <v>18482</v>
      </c>
      <c r="L302" t="s">
        <v>18483</v>
      </c>
      <c r="M302" t="s">
        <v>16727</v>
      </c>
      <c r="N302" t="s">
        <v>18484</v>
      </c>
      <c r="O302" t="s">
        <v>12084</v>
      </c>
      <c r="P302" t="s">
        <v>15845</v>
      </c>
      <c r="Q302" t="s">
        <v>18485</v>
      </c>
    </row>
    <row r="303" spans="1:17" x14ac:dyDescent="0.35">
      <c r="A303" t="s">
        <v>14973</v>
      </c>
      <c r="B303" t="s">
        <v>1428</v>
      </c>
      <c r="C303" t="s">
        <v>85</v>
      </c>
      <c r="D303" t="s">
        <v>85</v>
      </c>
      <c r="E303" t="s">
        <v>85</v>
      </c>
      <c r="F303" t="s">
        <v>18486</v>
      </c>
      <c r="G303" t="s">
        <v>18487</v>
      </c>
      <c r="H303" t="s">
        <v>18487</v>
      </c>
      <c r="I303">
        <v>2</v>
      </c>
      <c r="J303" t="s">
        <v>18069</v>
      </c>
      <c r="K303" t="s">
        <v>18488</v>
      </c>
      <c r="L303" t="s">
        <v>18489</v>
      </c>
      <c r="M303" t="s">
        <v>16727</v>
      </c>
      <c r="N303" t="s">
        <v>18490</v>
      </c>
      <c r="O303" t="s">
        <v>12084</v>
      </c>
      <c r="P303" t="s">
        <v>15845</v>
      </c>
      <c r="Q303" t="s">
        <v>18491</v>
      </c>
    </row>
    <row r="304" spans="1:17" x14ac:dyDescent="0.35">
      <c r="A304" t="s">
        <v>15030</v>
      </c>
      <c r="B304" t="s">
        <v>16158</v>
      </c>
      <c r="C304" t="s">
        <v>85</v>
      </c>
      <c r="D304" t="s">
        <v>85</v>
      </c>
      <c r="E304" t="s">
        <v>85</v>
      </c>
      <c r="F304" t="s">
        <v>18492</v>
      </c>
      <c r="G304" t="s">
        <v>18493</v>
      </c>
      <c r="H304" t="s">
        <v>18493</v>
      </c>
      <c r="I304">
        <v>2</v>
      </c>
      <c r="J304" t="s">
        <v>18069</v>
      </c>
      <c r="K304" t="s">
        <v>18494</v>
      </c>
      <c r="L304" t="s">
        <v>18495</v>
      </c>
      <c r="M304" t="s">
        <v>16728</v>
      </c>
      <c r="N304" t="s">
        <v>17622</v>
      </c>
      <c r="O304" t="s">
        <v>12084</v>
      </c>
      <c r="P304" t="s">
        <v>15845</v>
      </c>
      <c r="Q304" t="s">
        <v>18496</v>
      </c>
    </row>
    <row r="305" spans="1:17" x14ac:dyDescent="0.35">
      <c r="A305" t="s">
        <v>15031</v>
      </c>
      <c r="B305" t="s">
        <v>16159</v>
      </c>
      <c r="C305" t="s">
        <v>85</v>
      </c>
      <c r="D305" t="s">
        <v>16159</v>
      </c>
      <c r="E305" t="s">
        <v>16159</v>
      </c>
      <c r="F305" t="s">
        <v>18497</v>
      </c>
      <c r="G305" t="s">
        <v>18498</v>
      </c>
      <c r="H305" t="s">
        <v>18498</v>
      </c>
      <c r="I305">
        <v>2</v>
      </c>
      <c r="J305" t="s">
        <v>18069</v>
      </c>
      <c r="K305" t="s">
        <v>18499</v>
      </c>
      <c r="L305" t="s">
        <v>18500</v>
      </c>
      <c r="M305" t="s">
        <v>16728</v>
      </c>
      <c r="N305" t="s">
        <v>18501</v>
      </c>
      <c r="O305" t="s">
        <v>12084</v>
      </c>
      <c r="P305" t="s">
        <v>15845</v>
      </c>
      <c r="Q305" t="s">
        <v>18502</v>
      </c>
    </row>
    <row r="306" spans="1:17" x14ac:dyDescent="0.35">
      <c r="A306" t="s">
        <v>16163</v>
      </c>
      <c r="B306" t="s">
        <v>16164</v>
      </c>
      <c r="C306" t="s">
        <v>85</v>
      </c>
      <c r="D306" t="s">
        <v>85</v>
      </c>
      <c r="E306" t="s">
        <v>85</v>
      </c>
      <c r="F306" t="s">
        <v>21089</v>
      </c>
      <c r="G306" t="s">
        <v>21090</v>
      </c>
      <c r="H306" t="s">
        <v>21090</v>
      </c>
      <c r="I306">
        <v>2</v>
      </c>
      <c r="J306" t="s">
        <v>18069</v>
      </c>
      <c r="K306" t="s">
        <v>21091</v>
      </c>
      <c r="L306" t="s">
        <v>18503</v>
      </c>
      <c r="M306" t="s">
        <v>16728</v>
      </c>
      <c r="N306" t="s">
        <v>18504</v>
      </c>
      <c r="O306" t="s">
        <v>12084</v>
      </c>
      <c r="P306" t="s">
        <v>15845</v>
      </c>
      <c r="Q306" t="s">
        <v>18505</v>
      </c>
    </row>
    <row r="307" spans="1:17" x14ac:dyDescent="0.35">
      <c r="A307" t="s">
        <v>14974</v>
      </c>
      <c r="B307" t="s">
        <v>16165</v>
      </c>
      <c r="C307" t="s">
        <v>85</v>
      </c>
      <c r="D307" t="s">
        <v>16165</v>
      </c>
      <c r="E307" t="s">
        <v>16165</v>
      </c>
      <c r="F307" t="s">
        <v>18506</v>
      </c>
      <c r="G307" t="s">
        <v>18507</v>
      </c>
      <c r="H307" t="s">
        <v>18507</v>
      </c>
      <c r="I307">
        <v>2</v>
      </c>
      <c r="J307" t="s">
        <v>18069</v>
      </c>
      <c r="K307" t="s">
        <v>18508</v>
      </c>
      <c r="L307" t="s">
        <v>18509</v>
      </c>
      <c r="M307" t="s">
        <v>16728</v>
      </c>
      <c r="N307" t="s">
        <v>18510</v>
      </c>
      <c r="O307" t="s">
        <v>12084</v>
      </c>
      <c r="P307" t="s">
        <v>15845</v>
      </c>
      <c r="Q307" t="s">
        <v>18511</v>
      </c>
    </row>
    <row r="308" spans="1:17" x14ac:dyDescent="0.35">
      <c r="A308" t="s">
        <v>12459</v>
      </c>
      <c r="B308" t="s">
        <v>1641</v>
      </c>
      <c r="C308" t="s">
        <v>85</v>
      </c>
      <c r="D308" t="s">
        <v>1641</v>
      </c>
      <c r="E308" t="s">
        <v>1641</v>
      </c>
      <c r="F308" t="s">
        <v>18516</v>
      </c>
      <c r="G308" t="s">
        <v>18517</v>
      </c>
      <c r="H308" t="s">
        <v>18517</v>
      </c>
      <c r="I308">
        <v>2</v>
      </c>
      <c r="J308" t="s">
        <v>18513</v>
      </c>
      <c r="K308" t="s">
        <v>18518</v>
      </c>
      <c r="L308" t="s">
        <v>18514</v>
      </c>
      <c r="M308" t="s">
        <v>12282</v>
      </c>
      <c r="N308" t="s">
        <v>17629</v>
      </c>
      <c r="O308" t="s">
        <v>12084</v>
      </c>
      <c r="P308" t="s">
        <v>15845</v>
      </c>
      <c r="Q308" t="s">
        <v>18515</v>
      </c>
    </row>
    <row r="309" spans="1:17" x14ac:dyDescent="0.35">
      <c r="A309" t="s">
        <v>15234</v>
      </c>
      <c r="B309" t="s">
        <v>16172</v>
      </c>
      <c r="C309" t="s">
        <v>85</v>
      </c>
      <c r="D309" t="s">
        <v>85</v>
      </c>
      <c r="E309" t="s">
        <v>85</v>
      </c>
      <c r="F309" t="s">
        <v>18522</v>
      </c>
      <c r="G309" t="s">
        <v>18523</v>
      </c>
      <c r="H309" t="s">
        <v>18524</v>
      </c>
      <c r="I309">
        <v>3</v>
      </c>
      <c r="J309" t="s">
        <v>18525</v>
      </c>
      <c r="K309" t="s">
        <v>18526</v>
      </c>
      <c r="L309" t="s">
        <v>18519</v>
      </c>
      <c r="M309" t="s">
        <v>12282</v>
      </c>
      <c r="N309" t="s">
        <v>18520</v>
      </c>
      <c r="O309" t="s">
        <v>12084</v>
      </c>
      <c r="P309" t="s">
        <v>15845</v>
      </c>
      <c r="Q309" t="s">
        <v>18521</v>
      </c>
    </row>
    <row r="310" spans="1:17" x14ac:dyDescent="0.35">
      <c r="A310" t="s">
        <v>15236</v>
      </c>
      <c r="B310" t="s">
        <v>16175</v>
      </c>
      <c r="C310" t="s">
        <v>85</v>
      </c>
      <c r="D310" t="s">
        <v>85</v>
      </c>
      <c r="E310" t="s">
        <v>85</v>
      </c>
      <c r="F310" t="s">
        <v>18530</v>
      </c>
      <c r="G310" t="s">
        <v>18531</v>
      </c>
      <c r="H310" t="s">
        <v>18532</v>
      </c>
      <c r="I310">
        <v>3</v>
      </c>
      <c r="J310" t="s">
        <v>18525</v>
      </c>
      <c r="K310" t="s">
        <v>18533</v>
      </c>
      <c r="L310" t="s">
        <v>18527</v>
      </c>
      <c r="M310" t="s">
        <v>12282</v>
      </c>
      <c r="N310" t="s">
        <v>18528</v>
      </c>
      <c r="O310" t="s">
        <v>12084</v>
      </c>
      <c r="P310" t="s">
        <v>15845</v>
      </c>
      <c r="Q310" t="s">
        <v>18529</v>
      </c>
    </row>
    <row r="311" spans="1:17" x14ac:dyDescent="0.35">
      <c r="A311" t="s">
        <v>14705</v>
      </c>
      <c r="B311" t="s">
        <v>1656</v>
      </c>
      <c r="C311" t="s">
        <v>85</v>
      </c>
      <c r="D311" t="s">
        <v>1656</v>
      </c>
      <c r="E311" t="s">
        <v>1656</v>
      </c>
      <c r="F311" t="s">
        <v>18537</v>
      </c>
      <c r="G311" t="s">
        <v>18538</v>
      </c>
      <c r="H311" t="s">
        <v>18538</v>
      </c>
      <c r="I311">
        <v>2</v>
      </c>
      <c r="J311" t="s">
        <v>18513</v>
      </c>
      <c r="K311" t="s">
        <v>18539</v>
      </c>
      <c r="L311" t="s">
        <v>18534</v>
      </c>
      <c r="M311" t="s">
        <v>12282</v>
      </c>
      <c r="N311" t="s">
        <v>18535</v>
      </c>
      <c r="O311" t="s">
        <v>12084</v>
      </c>
      <c r="P311" t="s">
        <v>15845</v>
      </c>
      <c r="Q311" t="s">
        <v>18536</v>
      </c>
    </row>
    <row r="312" spans="1:17" x14ac:dyDescent="0.35">
      <c r="A312" t="s">
        <v>15239</v>
      </c>
      <c r="B312" t="s">
        <v>16178</v>
      </c>
      <c r="C312" t="s">
        <v>85</v>
      </c>
      <c r="D312" t="s">
        <v>85</v>
      </c>
      <c r="E312" t="s">
        <v>85</v>
      </c>
      <c r="F312" t="s">
        <v>18542</v>
      </c>
      <c r="G312" t="s">
        <v>18543</v>
      </c>
      <c r="H312" t="s">
        <v>18544</v>
      </c>
      <c r="I312">
        <v>3</v>
      </c>
      <c r="J312" t="s">
        <v>18545</v>
      </c>
      <c r="K312" t="s">
        <v>18546</v>
      </c>
      <c r="L312" t="s">
        <v>18540</v>
      </c>
      <c r="M312" t="s">
        <v>14812</v>
      </c>
      <c r="N312" t="s">
        <v>17636</v>
      </c>
      <c r="O312" t="s">
        <v>12084</v>
      </c>
      <c r="P312" t="s">
        <v>15845</v>
      </c>
      <c r="Q312" t="s">
        <v>18541</v>
      </c>
    </row>
    <row r="313" spans="1:17" x14ac:dyDescent="0.35">
      <c r="A313" t="s">
        <v>15242</v>
      </c>
      <c r="B313" t="s">
        <v>16180</v>
      </c>
      <c r="C313" t="s">
        <v>85</v>
      </c>
      <c r="D313" t="s">
        <v>85</v>
      </c>
      <c r="E313" t="s">
        <v>85</v>
      </c>
      <c r="F313" t="s">
        <v>18550</v>
      </c>
      <c r="G313" t="s">
        <v>18551</v>
      </c>
      <c r="H313" t="s">
        <v>18552</v>
      </c>
      <c r="I313">
        <v>3</v>
      </c>
      <c r="J313" t="s">
        <v>18553</v>
      </c>
      <c r="K313" t="s">
        <v>18554</v>
      </c>
      <c r="L313" t="s">
        <v>18547</v>
      </c>
      <c r="M313" t="s">
        <v>14812</v>
      </c>
      <c r="N313" t="s">
        <v>18548</v>
      </c>
      <c r="O313" t="s">
        <v>12084</v>
      </c>
      <c r="P313" t="s">
        <v>15845</v>
      </c>
      <c r="Q313" t="s">
        <v>18549</v>
      </c>
    </row>
    <row r="314" spans="1:17" x14ac:dyDescent="0.35">
      <c r="A314" t="s">
        <v>12461</v>
      </c>
      <c r="B314" t="s">
        <v>1670</v>
      </c>
      <c r="C314" t="s">
        <v>85</v>
      </c>
      <c r="D314" t="s">
        <v>19760</v>
      </c>
      <c r="E314" t="s">
        <v>19760</v>
      </c>
      <c r="F314" t="s">
        <v>18557</v>
      </c>
      <c r="G314" t="s">
        <v>18558</v>
      </c>
      <c r="H314" t="s">
        <v>18558</v>
      </c>
      <c r="I314">
        <v>2</v>
      </c>
      <c r="J314" t="s">
        <v>18513</v>
      </c>
      <c r="K314" t="s">
        <v>20740</v>
      </c>
      <c r="L314" t="s">
        <v>18555</v>
      </c>
      <c r="M314" t="s">
        <v>14837</v>
      </c>
      <c r="N314" t="s">
        <v>17643</v>
      </c>
      <c r="O314" t="s">
        <v>12084</v>
      </c>
      <c r="P314" t="s">
        <v>15845</v>
      </c>
      <c r="Q314" t="s">
        <v>18556</v>
      </c>
    </row>
    <row r="315" spans="1:17" x14ac:dyDescent="0.35">
      <c r="A315" t="s">
        <v>15092</v>
      </c>
      <c r="B315" t="s">
        <v>16182</v>
      </c>
      <c r="C315" t="s">
        <v>85</v>
      </c>
      <c r="D315" t="s">
        <v>85</v>
      </c>
      <c r="E315" t="s">
        <v>85</v>
      </c>
      <c r="F315" t="s">
        <v>18562</v>
      </c>
      <c r="G315" t="s">
        <v>18563</v>
      </c>
      <c r="H315" t="s">
        <v>18564</v>
      </c>
      <c r="I315">
        <v>3</v>
      </c>
      <c r="J315" t="s">
        <v>18558</v>
      </c>
      <c r="K315" t="s">
        <v>18565</v>
      </c>
      <c r="L315" t="s">
        <v>18559</v>
      </c>
      <c r="M315" t="s">
        <v>14837</v>
      </c>
      <c r="N315" t="s">
        <v>18560</v>
      </c>
      <c r="O315" t="s">
        <v>12084</v>
      </c>
      <c r="P315" t="s">
        <v>15845</v>
      </c>
      <c r="Q315" t="s">
        <v>18561</v>
      </c>
    </row>
    <row r="316" spans="1:17" x14ac:dyDescent="0.35">
      <c r="A316" t="s">
        <v>15094</v>
      </c>
      <c r="B316" t="s">
        <v>16186</v>
      </c>
      <c r="C316" t="s">
        <v>85</v>
      </c>
      <c r="D316" t="s">
        <v>85</v>
      </c>
      <c r="E316" t="s">
        <v>85</v>
      </c>
      <c r="F316" t="s">
        <v>18568</v>
      </c>
      <c r="G316" t="s">
        <v>18569</v>
      </c>
      <c r="H316" t="s">
        <v>18570</v>
      </c>
      <c r="I316">
        <v>3</v>
      </c>
      <c r="J316" t="s">
        <v>18558</v>
      </c>
      <c r="K316" t="s">
        <v>18571</v>
      </c>
      <c r="L316" t="s">
        <v>18566</v>
      </c>
      <c r="M316" t="s">
        <v>15255</v>
      </c>
      <c r="N316" t="s">
        <v>17651</v>
      </c>
      <c r="O316" t="s">
        <v>12084</v>
      </c>
      <c r="P316" t="s">
        <v>15845</v>
      </c>
      <c r="Q316" t="s">
        <v>18567</v>
      </c>
    </row>
    <row r="317" spans="1:17" x14ac:dyDescent="0.35">
      <c r="A317" t="s">
        <v>14707</v>
      </c>
      <c r="B317" t="s">
        <v>16192</v>
      </c>
      <c r="C317" t="s">
        <v>18575</v>
      </c>
      <c r="D317" t="s">
        <v>16192</v>
      </c>
      <c r="E317" t="s">
        <v>18576</v>
      </c>
      <c r="F317" t="s">
        <v>18577</v>
      </c>
      <c r="G317" t="s">
        <v>18578</v>
      </c>
      <c r="H317" t="s">
        <v>18579</v>
      </c>
      <c r="I317">
        <v>3</v>
      </c>
      <c r="J317" t="s">
        <v>18580</v>
      </c>
      <c r="K317" t="s">
        <v>18581</v>
      </c>
      <c r="L317" t="s">
        <v>18572</v>
      </c>
      <c r="M317" t="s">
        <v>15255</v>
      </c>
      <c r="N317" t="s">
        <v>18573</v>
      </c>
      <c r="O317" t="s">
        <v>12084</v>
      </c>
      <c r="P317" t="s">
        <v>15845</v>
      </c>
      <c r="Q317" t="s">
        <v>18574</v>
      </c>
    </row>
    <row r="318" spans="1:17" x14ac:dyDescent="0.35">
      <c r="A318" t="s">
        <v>14706</v>
      </c>
      <c r="B318" t="s">
        <v>1676</v>
      </c>
      <c r="C318" t="s">
        <v>18584</v>
      </c>
      <c r="D318" t="s">
        <v>85</v>
      </c>
      <c r="E318" t="s">
        <v>18584</v>
      </c>
      <c r="F318" t="s">
        <v>18585</v>
      </c>
      <c r="G318" t="s">
        <v>18580</v>
      </c>
      <c r="H318" t="s">
        <v>18580</v>
      </c>
      <c r="I318">
        <v>2</v>
      </c>
      <c r="J318" t="s">
        <v>18513</v>
      </c>
      <c r="K318" t="s">
        <v>18586</v>
      </c>
      <c r="L318" t="s">
        <v>18582</v>
      </c>
      <c r="M318" t="s">
        <v>14826</v>
      </c>
      <c r="N318" t="s">
        <v>17659</v>
      </c>
      <c r="O318" t="s">
        <v>12084</v>
      </c>
      <c r="P318" t="s">
        <v>15845</v>
      </c>
      <c r="Q318" t="s">
        <v>18583</v>
      </c>
    </row>
    <row r="319" spans="1:17" x14ac:dyDescent="0.35">
      <c r="A319" t="s">
        <v>14710</v>
      </c>
      <c r="B319" t="s">
        <v>16193</v>
      </c>
      <c r="C319" t="s">
        <v>85</v>
      </c>
      <c r="D319" t="s">
        <v>16193</v>
      </c>
      <c r="E319" t="s">
        <v>16193</v>
      </c>
      <c r="F319" t="s">
        <v>18590</v>
      </c>
      <c r="G319" t="s">
        <v>18591</v>
      </c>
      <c r="H319" t="s">
        <v>18592</v>
      </c>
      <c r="I319">
        <v>3</v>
      </c>
      <c r="J319" t="s">
        <v>18593</v>
      </c>
      <c r="K319" t="s">
        <v>18594</v>
      </c>
      <c r="L319" t="s">
        <v>18587</v>
      </c>
      <c r="M319" t="s">
        <v>14826</v>
      </c>
      <c r="N319" t="s">
        <v>18588</v>
      </c>
      <c r="O319" t="s">
        <v>12084</v>
      </c>
      <c r="P319" t="s">
        <v>15845</v>
      </c>
      <c r="Q319" t="s">
        <v>18589</v>
      </c>
    </row>
    <row r="320" spans="1:17" x14ac:dyDescent="0.35">
      <c r="A320" t="s">
        <v>14709</v>
      </c>
      <c r="B320" t="s">
        <v>16195</v>
      </c>
      <c r="C320" t="s">
        <v>85</v>
      </c>
      <c r="D320" t="s">
        <v>16195</v>
      </c>
      <c r="E320" t="s">
        <v>16195</v>
      </c>
      <c r="F320" t="s">
        <v>18597</v>
      </c>
      <c r="G320" t="s">
        <v>18598</v>
      </c>
      <c r="H320" t="s">
        <v>18599</v>
      </c>
      <c r="I320">
        <v>3</v>
      </c>
      <c r="J320" t="s">
        <v>18593</v>
      </c>
      <c r="K320" t="s">
        <v>18600</v>
      </c>
      <c r="L320" t="s">
        <v>18595</v>
      </c>
      <c r="M320" t="s">
        <v>14825</v>
      </c>
      <c r="N320" t="s">
        <v>17667</v>
      </c>
      <c r="O320" t="s">
        <v>12084</v>
      </c>
      <c r="P320" t="s">
        <v>15845</v>
      </c>
      <c r="Q320" t="s">
        <v>18596</v>
      </c>
    </row>
    <row r="321" spans="1:17" x14ac:dyDescent="0.35">
      <c r="A321" t="s">
        <v>12464</v>
      </c>
      <c r="B321" t="s">
        <v>1682</v>
      </c>
      <c r="C321" t="s">
        <v>85</v>
      </c>
      <c r="D321" t="s">
        <v>19778</v>
      </c>
      <c r="E321" t="s">
        <v>19778</v>
      </c>
      <c r="F321" t="s">
        <v>18604</v>
      </c>
      <c r="G321" t="s">
        <v>18605</v>
      </c>
      <c r="H321" t="s">
        <v>18605</v>
      </c>
      <c r="I321">
        <v>2</v>
      </c>
      <c r="J321" t="s">
        <v>18513</v>
      </c>
      <c r="K321" t="s">
        <v>20741</v>
      </c>
      <c r="L321" t="s">
        <v>18601</v>
      </c>
      <c r="M321" t="s">
        <v>14825</v>
      </c>
      <c r="N321" t="s">
        <v>18602</v>
      </c>
      <c r="O321" t="s">
        <v>12084</v>
      </c>
      <c r="P321" t="s">
        <v>15845</v>
      </c>
      <c r="Q321" t="s">
        <v>18603</v>
      </c>
    </row>
    <row r="322" spans="1:17" x14ac:dyDescent="0.35">
      <c r="A322" t="s">
        <v>16198</v>
      </c>
      <c r="B322" t="s">
        <v>16199</v>
      </c>
      <c r="C322" t="s">
        <v>85</v>
      </c>
      <c r="D322" t="s">
        <v>20541</v>
      </c>
      <c r="E322" t="s">
        <v>20541</v>
      </c>
      <c r="F322" t="s">
        <v>18608</v>
      </c>
      <c r="G322" t="s">
        <v>18609</v>
      </c>
      <c r="H322" t="s">
        <v>18610</v>
      </c>
      <c r="I322">
        <v>3</v>
      </c>
      <c r="J322" t="s">
        <v>18605</v>
      </c>
      <c r="K322" t="s">
        <v>20742</v>
      </c>
      <c r="L322" t="s">
        <v>18606</v>
      </c>
      <c r="M322" t="s">
        <v>12289</v>
      </c>
      <c r="N322" t="s">
        <v>17677</v>
      </c>
      <c r="O322" t="s">
        <v>12084</v>
      </c>
      <c r="P322" t="s">
        <v>15845</v>
      </c>
      <c r="Q322" t="s">
        <v>18607</v>
      </c>
    </row>
    <row r="323" spans="1:17" x14ac:dyDescent="0.35">
      <c r="A323" t="s">
        <v>12467</v>
      </c>
      <c r="B323" t="s">
        <v>1675</v>
      </c>
      <c r="C323" t="s">
        <v>85</v>
      </c>
      <c r="D323" t="s">
        <v>19787</v>
      </c>
      <c r="E323" t="s">
        <v>19787</v>
      </c>
      <c r="F323" t="s">
        <v>18614</v>
      </c>
      <c r="G323" t="s">
        <v>18615</v>
      </c>
      <c r="H323" t="s">
        <v>18615</v>
      </c>
      <c r="I323">
        <v>2</v>
      </c>
      <c r="J323" t="s">
        <v>18513</v>
      </c>
      <c r="K323" t="s">
        <v>20743</v>
      </c>
      <c r="L323" t="s">
        <v>18611</v>
      </c>
      <c r="M323" t="s">
        <v>12289</v>
      </c>
      <c r="N323" t="s">
        <v>18612</v>
      </c>
      <c r="O323" t="s">
        <v>12084</v>
      </c>
      <c r="P323" t="s">
        <v>15845</v>
      </c>
      <c r="Q323" t="s">
        <v>18613</v>
      </c>
    </row>
    <row r="324" spans="1:17" x14ac:dyDescent="0.35">
      <c r="A324" t="s">
        <v>15102</v>
      </c>
      <c r="B324" t="s">
        <v>16204</v>
      </c>
      <c r="C324" t="s">
        <v>85</v>
      </c>
      <c r="D324" t="s">
        <v>85</v>
      </c>
      <c r="E324" t="s">
        <v>85</v>
      </c>
      <c r="F324" t="s">
        <v>18619</v>
      </c>
      <c r="G324" t="s">
        <v>18620</v>
      </c>
      <c r="H324" t="s">
        <v>18621</v>
      </c>
      <c r="I324">
        <v>3</v>
      </c>
      <c r="J324" t="s">
        <v>18615</v>
      </c>
      <c r="K324" t="s">
        <v>18622</v>
      </c>
      <c r="L324" t="s">
        <v>18616</v>
      </c>
      <c r="M324" t="s">
        <v>12289</v>
      </c>
      <c r="N324" t="s">
        <v>18617</v>
      </c>
      <c r="O324" t="s">
        <v>12084</v>
      </c>
      <c r="P324" t="s">
        <v>15845</v>
      </c>
      <c r="Q324" t="s">
        <v>18618</v>
      </c>
    </row>
    <row r="325" spans="1:17" x14ac:dyDescent="0.35">
      <c r="A325" t="s">
        <v>14711</v>
      </c>
      <c r="B325" t="s">
        <v>16206</v>
      </c>
      <c r="C325" t="s">
        <v>85</v>
      </c>
      <c r="D325" t="s">
        <v>16206</v>
      </c>
      <c r="E325" t="s">
        <v>16206</v>
      </c>
      <c r="F325" t="s">
        <v>18626</v>
      </c>
      <c r="G325" t="s">
        <v>18627</v>
      </c>
      <c r="H325" t="s">
        <v>18628</v>
      </c>
      <c r="I325">
        <v>3</v>
      </c>
      <c r="J325" t="s">
        <v>18615</v>
      </c>
      <c r="K325" t="s">
        <v>18629</v>
      </c>
      <c r="L325" t="s">
        <v>18623</v>
      </c>
      <c r="M325" t="s">
        <v>12289</v>
      </c>
      <c r="N325" t="s">
        <v>18624</v>
      </c>
      <c r="O325" t="s">
        <v>12084</v>
      </c>
      <c r="P325" t="s">
        <v>15845</v>
      </c>
      <c r="Q325" t="s">
        <v>18625</v>
      </c>
    </row>
    <row r="326" spans="1:17" x14ac:dyDescent="0.35">
      <c r="A326" t="s">
        <v>15099</v>
      </c>
      <c r="B326" t="s">
        <v>16209</v>
      </c>
      <c r="C326" t="s">
        <v>85</v>
      </c>
      <c r="D326" t="s">
        <v>85</v>
      </c>
      <c r="E326" t="s">
        <v>85</v>
      </c>
      <c r="F326" t="s">
        <v>18633</v>
      </c>
      <c r="G326" t="s">
        <v>18634</v>
      </c>
      <c r="H326" t="s">
        <v>18635</v>
      </c>
      <c r="I326">
        <v>3</v>
      </c>
      <c r="J326" t="s">
        <v>18615</v>
      </c>
      <c r="K326" t="s">
        <v>18636</v>
      </c>
      <c r="L326" t="s">
        <v>18630</v>
      </c>
      <c r="M326" t="s">
        <v>12289</v>
      </c>
      <c r="N326" t="s">
        <v>18631</v>
      </c>
      <c r="O326" t="s">
        <v>12084</v>
      </c>
      <c r="P326" t="s">
        <v>15845</v>
      </c>
      <c r="Q326" t="s">
        <v>18632</v>
      </c>
    </row>
    <row r="327" spans="1:17" x14ac:dyDescent="0.35">
      <c r="A327" t="s">
        <v>15073</v>
      </c>
      <c r="B327" t="s">
        <v>16766</v>
      </c>
      <c r="C327" t="s">
        <v>18640</v>
      </c>
      <c r="D327" t="s">
        <v>16766</v>
      </c>
      <c r="E327" t="s">
        <v>18641</v>
      </c>
      <c r="F327" t="s">
        <v>18642</v>
      </c>
      <c r="G327" t="s">
        <v>18643</v>
      </c>
      <c r="H327" t="s">
        <v>18644</v>
      </c>
      <c r="I327">
        <v>3</v>
      </c>
      <c r="J327" t="s">
        <v>18645</v>
      </c>
      <c r="K327" t="s">
        <v>18646</v>
      </c>
      <c r="L327" t="s">
        <v>18637</v>
      </c>
      <c r="M327" t="s">
        <v>12289</v>
      </c>
      <c r="N327" t="s">
        <v>18638</v>
      </c>
      <c r="O327" t="s">
        <v>12084</v>
      </c>
      <c r="P327" t="s">
        <v>15845</v>
      </c>
      <c r="Q327" t="s">
        <v>18639</v>
      </c>
    </row>
    <row r="328" spans="1:17" x14ac:dyDescent="0.35">
      <c r="A328" t="s">
        <v>15184</v>
      </c>
      <c r="B328" t="s">
        <v>16213</v>
      </c>
      <c r="C328" t="s">
        <v>85</v>
      </c>
      <c r="D328" t="s">
        <v>16213</v>
      </c>
      <c r="E328" t="s">
        <v>16213</v>
      </c>
      <c r="F328" t="s">
        <v>18649</v>
      </c>
      <c r="G328" t="s">
        <v>18650</v>
      </c>
      <c r="H328" t="s">
        <v>18651</v>
      </c>
      <c r="I328">
        <v>3</v>
      </c>
      <c r="J328" t="s">
        <v>18652</v>
      </c>
      <c r="K328" t="s">
        <v>18653</v>
      </c>
      <c r="L328" t="s">
        <v>18647</v>
      </c>
      <c r="M328" t="s">
        <v>15001</v>
      </c>
      <c r="N328" t="s">
        <v>17684</v>
      </c>
      <c r="O328" t="s">
        <v>12084</v>
      </c>
      <c r="P328" t="s">
        <v>15885</v>
      </c>
      <c r="Q328" t="s">
        <v>18648</v>
      </c>
    </row>
    <row r="329" spans="1:17" x14ac:dyDescent="0.35">
      <c r="A329" t="s">
        <v>14712</v>
      </c>
      <c r="B329" t="s">
        <v>1700</v>
      </c>
      <c r="C329" t="s">
        <v>85</v>
      </c>
      <c r="D329" t="s">
        <v>1700</v>
      </c>
      <c r="E329" t="s">
        <v>1700</v>
      </c>
      <c r="F329" t="s">
        <v>18654</v>
      </c>
      <c r="G329" t="s">
        <v>18652</v>
      </c>
      <c r="H329" t="s">
        <v>18652</v>
      </c>
      <c r="I329">
        <v>2</v>
      </c>
      <c r="J329" t="s">
        <v>18513</v>
      </c>
      <c r="K329" t="s">
        <v>18655</v>
      </c>
      <c r="L329" t="s">
        <v>21092</v>
      </c>
      <c r="M329" t="s">
        <v>15001</v>
      </c>
      <c r="N329" t="s">
        <v>21093</v>
      </c>
      <c r="O329" t="s">
        <v>12084</v>
      </c>
      <c r="P329" t="s">
        <v>15885</v>
      </c>
      <c r="Q329" t="s">
        <v>21094</v>
      </c>
    </row>
    <row r="330" spans="1:17" x14ac:dyDescent="0.35">
      <c r="A330" t="s">
        <v>15271</v>
      </c>
      <c r="B330" t="s">
        <v>13787</v>
      </c>
      <c r="C330" t="s">
        <v>85</v>
      </c>
      <c r="D330" t="s">
        <v>85</v>
      </c>
      <c r="E330" t="s">
        <v>85</v>
      </c>
      <c r="F330" t="s">
        <v>20744</v>
      </c>
      <c r="G330" t="s">
        <v>20745</v>
      </c>
      <c r="H330" t="s">
        <v>20745</v>
      </c>
      <c r="I330">
        <v>2</v>
      </c>
      <c r="J330" t="s">
        <v>18513</v>
      </c>
      <c r="K330" t="s">
        <v>20746</v>
      </c>
      <c r="L330" t="s">
        <v>21095</v>
      </c>
      <c r="M330" t="s">
        <v>20956</v>
      </c>
      <c r="N330" t="s">
        <v>20960</v>
      </c>
      <c r="O330" t="s">
        <v>12084</v>
      </c>
      <c r="P330" t="s">
        <v>15885</v>
      </c>
      <c r="Q330" t="s">
        <v>21096</v>
      </c>
    </row>
    <row r="331" spans="1:17" x14ac:dyDescent="0.35">
      <c r="A331" t="s">
        <v>16389</v>
      </c>
      <c r="B331" t="s">
        <v>1708</v>
      </c>
      <c r="C331" t="s">
        <v>85</v>
      </c>
      <c r="D331" t="s">
        <v>85</v>
      </c>
      <c r="E331" t="s">
        <v>85</v>
      </c>
      <c r="F331" t="s">
        <v>20747</v>
      </c>
      <c r="G331" t="s">
        <v>20748</v>
      </c>
      <c r="H331" t="s">
        <v>20748</v>
      </c>
      <c r="I331">
        <v>2</v>
      </c>
      <c r="J331" t="s">
        <v>18513</v>
      </c>
      <c r="K331" t="s">
        <v>20749</v>
      </c>
      <c r="L331" t="s">
        <v>21097</v>
      </c>
      <c r="M331" t="s">
        <v>20956</v>
      </c>
      <c r="N331" t="s">
        <v>21098</v>
      </c>
      <c r="O331" t="s">
        <v>12084</v>
      </c>
      <c r="P331" t="s">
        <v>15885</v>
      </c>
      <c r="Q331" t="s">
        <v>21099</v>
      </c>
    </row>
    <row r="332" spans="1:17" x14ac:dyDescent="0.35">
      <c r="A332" t="s">
        <v>16393</v>
      </c>
      <c r="B332" t="s">
        <v>16394</v>
      </c>
      <c r="C332" t="s">
        <v>85</v>
      </c>
      <c r="D332" t="s">
        <v>85</v>
      </c>
      <c r="E332" t="s">
        <v>85</v>
      </c>
      <c r="F332" t="s">
        <v>20750</v>
      </c>
      <c r="G332" t="s">
        <v>20751</v>
      </c>
      <c r="H332" t="s">
        <v>20752</v>
      </c>
      <c r="I332">
        <v>3</v>
      </c>
      <c r="J332" t="s">
        <v>20753</v>
      </c>
      <c r="K332" t="s">
        <v>20754</v>
      </c>
      <c r="L332" t="s">
        <v>18656</v>
      </c>
      <c r="M332" t="s">
        <v>12295</v>
      </c>
      <c r="N332" t="s">
        <v>17692</v>
      </c>
      <c r="O332" t="s">
        <v>12084</v>
      </c>
      <c r="P332" t="s">
        <v>15885</v>
      </c>
      <c r="Q332" t="s">
        <v>18657</v>
      </c>
    </row>
    <row r="333" spans="1:17" x14ac:dyDescent="0.35">
      <c r="A333" t="s">
        <v>14715</v>
      </c>
      <c r="B333" t="s">
        <v>16218</v>
      </c>
      <c r="C333" t="s">
        <v>85</v>
      </c>
      <c r="D333" t="s">
        <v>16218</v>
      </c>
      <c r="E333" t="s">
        <v>16218</v>
      </c>
      <c r="F333" t="s">
        <v>18658</v>
      </c>
      <c r="G333" t="s">
        <v>18659</v>
      </c>
      <c r="H333" t="s">
        <v>18660</v>
      </c>
      <c r="I333">
        <v>3</v>
      </c>
      <c r="J333" t="s">
        <v>18661</v>
      </c>
      <c r="K333" t="s">
        <v>18662</v>
      </c>
      <c r="L333" t="s">
        <v>18668</v>
      </c>
      <c r="M333" t="s">
        <v>12295</v>
      </c>
      <c r="N333" t="s">
        <v>18669</v>
      </c>
      <c r="O333" t="s">
        <v>12084</v>
      </c>
      <c r="P333" t="s">
        <v>15885</v>
      </c>
      <c r="Q333" t="s">
        <v>18670</v>
      </c>
    </row>
    <row r="334" spans="1:17" x14ac:dyDescent="0.35">
      <c r="A334" t="s">
        <v>16220</v>
      </c>
      <c r="B334" t="s">
        <v>1728</v>
      </c>
      <c r="C334" t="s">
        <v>18663</v>
      </c>
      <c r="D334" t="s">
        <v>1728</v>
      </c>
      <c r="E334" t="s">
        <v>18664</v>
      </c>
      <c r="F334" t="s">
        <v>18665</v>
      </c>
      <c r="G334" t="s">
        <v>18666</v>
      </c>
      <c r="H334" t="s">
        <v>18666</v>
      </c>
      <c r="I334">
        <v>2</v>
      </c>
      <c r="J334" t="s">
        <v>18513</v>
      </c>
      <c r="K334" t="s">
        <v>18667</v>
      </c>
      <c r="L334" t="s">
        <v>20755</v>
      </c>
      <c r="M334" t="s">
        <v>12295</v>
      </c>
      <c r="N334" t="s">
        <v>20756</v>
      </c>
      <c r="O334" t="s">
        <v>12084</v>
      </c>
      <c r="P334" t="s">
        <v>15885</v>
      </c>
      <c r="Q334" t="s">
        <v>20757</v>
      </c>
    </row>
    <row r="335" spans="1:17" x14ac:dyDescent="0.35">
      <c r="A335" t="s">
        <v>16225</v>
      </c>
      <c r="B335" t="s">
        <v>16226</v>
      </c>
      <c r="C335" t="s">
        <v>20129</v>
      </c>
      <c r="D335" t="s">
        <v>16226</v>
      </c>
      <c r="E335" t="s">
        <v>21100</v>
      </c>
      <c r="F335" t="s">
        <v>21101</v>
      </c>
      <c r="G335" t="s">
        <v>21102</v>
      </c>
      <c r="H335" t="s">
        <v>21103</v>
      </c>
      <c r="I335">
        <v>3</v>
      </c>
      <c r="J335" t="s">
        <v>18666</v>
      </c>
      <c r="K335" t="s">
        <v>21104</v>
      </c>
      <c r="L335" t="s">
        <v>20758</v>
      </c>
      <c r="M335" t="s">
        <v>12295</v>
      </c>
      <c r="N335" t="s">
        <v>20759</v>
      </c>
      <c r="O335" t="s">
        <v>12084</v>
      </c>
      <c r="P335" t="s">
        <v>15885</v>
      </c>
      <c r="Q335" t="s">
        <v>20760</v>
      </c>
    </row>
    <row r="336" spans="1:17" x14ac:dyDescent="0.35">
      <c r="A336" t="s">
        <v>14717</v>
      </c>
      <c r="B336" t="s">
        <v>16227</v>
      </c>
      <c r="C336" t="s">
        <v>85</v>
      </c>
      <c r="D336" t="s">
        <v>16227</v>
      </c>
      <c r="E336" t="s">
        <v>16227</v>
      </c>
      <c r="F336" t="s">
        <v>18671</v>
      </c>
      <c r="G336" t="s">
        <v>18672</v>
      </c>
      <c r="H336" t="s">
        <v>18673</v>
      </c>
      <c r="I336">
        <v>3</v>
      </c>
      <c r="J336" t="s">
        <v>18674</v>
      </c>
      <c r="K336" t="s">
        <v>18675</v>
      </c>
      <c r="L336" t="s">
        <v>20761</v>
      </c>
      <c r="M336" t="s">
        <v>12295</v>
      </c>
      <c r="N336" t="s">
        <v>20762</v>
      </c>
      <c r="O336" t="s">
        <v>12084</v>
      </c>
      <c r="P336" t="s">
        <v>15885</v>
      </c>
      <c r="Q336" t="s">
        <v>20763</v>
      </c>
    </row>
    <row r="337" spans="1:17" x14ac:dyDescent="0.35">
      <c r="A337" t="s">
        <v>16232</v>
      </c>
      <c r="B337" t="s">
        <v>16230</v>
      </c>
      <c r="C337" t="s">
        <v>85</v>
      </c>
      <c r="D337" t="s">
        <v>85</v>
      </c>
      <c r="E337" t="s">
        <v>85</v>
      </c>
      <c r="F337" t="s">
        <v>18679</v>
      </c>
      <c r="G337" t="s">
        <v>18680</v>
      </c>
      <c r="H337" t="s">
        <v>18681</v>
      </c>
      <c r="I337">
        <v>3</v>
      </c>
      <c r="J337" t="s">
        <v>18682</v>
      </c>
      <c r="K337" t="s">
        <v>18683</v>
      </c>
      <c r="L337" t="s">
        <v>20764</v>
      </c>
      <c r="M337" t="s">
        <v>12295</v>
      </c>
      <c r="N337" t="s">
        <v>20765</v>
      </c>
      <c r="O337" t="s">
        <v>12084</v>
      </c>
      <c r="P337" t="s">
        <v>15885</v>
      </c>
      <c r="Q337" t="s">
        <v>20766</v>
      </c>
    </row>
    <row r="338" spans="1:17" x14ac:dyDescent="0.35">
      <c r="A338" t="s">
        <v>14719</v>
      </c>
      <c r="B338" t="s">
        <v>16234</v>
      </c>
      <c r="C338" t="s">
        <v>85</v>
      </c>
      <c r="D338" t="s">
        <v>16234</v>
      </c>
      <c r="E338" t="s">
        <v>16234</v>
      </c>
      <c r="F338" t="s">
        <v>18686</v>
      </c>
      <c r="G338" t="s">
        <v>18687</v>
      </c>
      <c r="H338" t="s">
        <v>18688</v>
      </c>
      <c r="I338">
        <v>3</v>
      </c>
      <c r="J338" t="s">
        <v>18689</v>
      </c>
      <c r="K338" t="s">
        <v>18690</v>
      </c>
      <c r="L338" t="s">
        <v>21105</v>
      </c>
      <c r="M338" t="s">
        <v>12295</v>
      </c>
      <c r="N338" t="s">
        <v>21106</v>
      </c>
      <c r="O338" t="s">
        <v>12084</v>
      </c>
      <c r="P338" t="s">
        <v>15885</v>
      </c>
      <c r="Q338" t="s">
        <v>21107</v>
      </c>
    </row>
    <row r="339" spans="1:17" x14ac:dyDescent="0.35">
      <c r="A339" t="s">
        <v>14718</v>
      </c>
      <c r="B339" t="s">
        <v>1739</v>
      </c>
      <c r="C339" t="s">
        <v>85</v>
      </c>
      <c r="D339" t="s">
        <v>1739</v>
      </c>
      <c r="E339" t="s">
        <v>1739</v>
      </c>
      <c r="F339" t="s">
        <v>18694</v>
      </c>
      <c r="G339" t="s">
        <v>18689</v>
      </c>
      <c r="H339" t="s">
        <v>18689</v>
      </c>
      <c r="I339">
        <v>2</v>
      </c>
      <c r="J339" t="s">
        <v>18513</v>
      </c>
      <c r="K339" t="s">
        <v>18695</v>
      </c>
      <c r="L339" t="s">
        <v>18676</v>
      </c>
      <c r="M339" t="s">
        <v>12295</v>
      </c>
      <c r="N339" t="s">
        <v>18677</v>
      </c>
      <c r="O339" t="s">
        <v>12084</v>
      </c>
      <c r="P339" t="s">
        <v>15885</v>
      </c>
      <c r="Q339" t="s">
        <v>18678</v>
      </c>
    </row>
    <row r="340" spans="1:17" x14ac:dyDescent="0.35">
      <c r="A340" t="s">
        <v>14720</v>
      </c>
      <c r="B340" t="s">
        <v>16237</v>
      </c>
      <c r="C340" t="s">
        <v>85</v>
      </c>
      <c r="D340" t="s">
        <v>16237</v>
      </c>
      <c r="E340" t="s">
        <v>16237</v>
      </c>
      <c r="F340" t="s">
        <v>18697</v>
      </c>
      <c r="G340" t="s">
        <v>18698</v>
      </c>
      <c r="H340" t="s">
        <v>18698</v>
      </c>
      <c r="I340">
        <v>2</v>
      </c>
      <c r="J340" t="s">
        <v>18513</v>
      </c>
      <c r="K340" t="s">
        <v>18699</v>
      </c>
      <c r="L340" t="s">
        <v>21108</v>
      </c>
      <c r="M340" t="s">
        <v>20965</v>
      </c>
      <c r="N340" t="s">
        <v>20969</v>
      </c>
      <c r="O340" t="s">
        <v>12084</v>
      </c>
      <c r="P340" t="s">
        <v>15885</v>
      </c>
      <c r="Q340" t="s">
        <v>20966</v>
      </c>
    </row>
    <row r="341" spans="1:17" x14ac:dyDescent="0.35">
      <c r="A341" t="s">
        <v>14721</v>
      </c>
      <c r="B341" t="s">
        <v>16238</v>
      </c>
      <c r="C341" t="s">
        <v>85</v>
      </c>
      <c r="D341" t="s">
        <v>16238</v>
      </c>
      <c r="E341" t="s">
        <v>16238</v>
      </c>
      <c r="F341" t="s">
        <v>18702</v>
      </c>
      <c r="G341" t="s">
        <v>18703</v>
      </c>
      <c r="H341" t="s">
        <v>18703</v>
      </c>
      <c r="I341">
        <v>2</v>
      </c>
      <c r="J341" t="s">
        <v>18513</v>
      </c>
      <c r="K341" t="s">
        <v>18704</v>
      </c>
      <c r="L341" t="s">
        <v>21109</v>
      </c>
      <c r="M341" t="s">
        <v>20965</v>
      </c>
      <c r="N341" t="s">
        <v>21110</v>
      </c>
      <c r="O341" t="s">
        <v>12084</v>
      </c>
      <c r="P341" t="s">
        <v>15885</v>
      </c>
      <c r="Q341" t="s">
        <v>20967</v>
      </c>
    </row>
    <row r="342" spans="1:17" x14ac:dyDescent="0.35">
      <c r="A342" t="s">
        <v>15126</v>
      </c>
      <c r="B342" t="s">
        <v>16241</v>
      </c>
      <c r="C342" t="s">
        <v>85</v>
      </c>
      <c r="D342" t="s">
        <v>85</v>
      </c>
      <c r="E342" t="s">
        <v>85</v>
      </c>
      <c r="F342" t="s">
        <v>18708</v>
      </c>
      <c r="G342" t="s">
        <v>18709</v>
      </c>
      <c r="H342" t="s">
        <v>18710</v>
      </c>
      <c r="I342">
        <v>3</v>
      </c>
      <c r="J342" t="s">
        <v>18711</v>
      </c>
      <c r="K342" t="s">
        <v>18712</v>
      </c>
      <c r="L342" t="s">
        <v>21111</v>
      </c>
      <c r="M342" t="s">
        <v>14831</v>
      </c>
      <c r="N342" t="s">
        <v>20975</v>
      </c>
      <c r="O342" t="s">
        <v>12084</v>
      </c>
      <c r="P342" t="s">
        <v>20972</v>
      </c>
      <c r="Q342" t="s">
        <v>85</v>
      </c>
    </row>
    <row r="343" spans="1:17" x14ac:dyDescent="0.35">
      <c r="A343" t="s">
        <v>14722</v>
      </c>
      <c r="B343" t="s">
        <v>1762</v>
      </c>
      <c r="C343" t="s">
        <v>85</v>
      </c>
      <c r="D343" t="s">
        <v>1762</v>
      </c>
      <c r="E343" t="s">
        <v>1762</v>
      </c>
      <c r="F343" t="s">
        <v>18716</v>
      </c>
      <c r="G343" t="s">
        <v>18711</v>
      </c>
      <c r="H343" t="s">
        <v>18711</v>
      </c>
      <c r="I343">
        <v>2</v>
      </c>
      <c r="J343" t="s">
        <v>18513</v>
      </c>
      <c r="K343" t="s">
        <v>18717</v>
      </c>
      <c r="L343" t="s">
        <v>21112</v>
      </c>
      <c r="M343" t="s">
        <v>14831</v>
      </c>
      <c r="N343" t="s">
        <v>21113</v>
      </c>
      <c r="O343" t="s">
        <v>12084</v>
      </c>
      <c r="P343" t="s">
        <v>15888</v>
      </c>
      <c r="Q343" t="s">
        <v>85</v>
      </c>
    </row>
    <row r="344" spans="1:17" x14ac:dyDescent="0.35">
      <c r="A344" t="s">
        <v>14723</v>
      </c>
      <c r="B344" t="s">
        <v>1769</v>
      </c>
      <c r="C344" t="s">
        <v>85</v>
      </c>
      <c r="D344" t="s">
        <v>1769</v>
      </c>
      <c r="E344" t="s">
        <v>1769</v>
      </c>
      <c r="F344" t="s">
        <v>18720</v>
      </c>
      <c r="G344" t="s">
        <v>18721</v>
      </c>
      <c r="H344" t="s">
        <v>18721</v>
      </c>
      <c r="I344">
        <v>2</v>
      </c>
      <c r="J344" t="s">
        <v>18513</v>
      </c>
      <c r="K344" t="s">
        <v>18722</v>
      </c>
      <c r="L344" t="s">
        <v>18684</v>
      </c>
      <c r="M344" t="s">
        <v>15892</v>
      </c>
      <c r="N344" t="s">
        <v>17699</v>
      </c>
      <c r="O344" t="s">
        <v>12084</v>
      </c>
      <c r="P344" t="s">
        <v>15889</v>
      </c>
      <c r="Q344" t="s">
        <v>18685</v>
      </c>
    </row>
    <row r="345" spans="1:17" x14ac:dyDescent="0.35">
      <c r="A345" t="s">
        <v>14725</v>
      </c>
      <c r="B345" t="s">
        <v>16245</v>
      </c>
      <c r="C345" t="s">
        <v>85</v>
      </c>
      <c r="D345" t="s">
        <v>16245</v>
      </c>
      <c r="E345" t="s">
        <v>16245</v>
      </c>
      <c r="F345" t="s">
        <v>21114</v>
      </c>
      <c r="G345" t="s">
        <v>21115</v>
      </c>
      <c r="H345" t="s">
        <v>21116</v>
      </c>
      <c r="I345">
        <v>3</v>
      </c>
      <c r="J345" t="s">
        <v>18727</v>
      </c>
      <c r="K345" t="s">
        <v>21117</v>
      </c>
      <c r="L345" t="s">
        <v>18691</v>
      </c>
      <c r="M345" t="s">
        <v>15892</v>
      </c>
      <c r="N345" t="s">
        <v>18692</v>
      </c>
      <c r="O345" t="s">
        <v>12084</v>
      </c>
      <c r="P345" t="s">
        <v>15889</v>
      </c>
      <c r="Q345" t="s">
        <v>18693</v>
      </c>
    </row>
    <row r="346" spans="1:17" x14ac:dyDescent="0.35">
      <c r="A346" t="s">
        <v>14724</v>
      </c>
      <c r="B346" t="s">
        <v>16244</v>
      </c>
      <c r="C346" t="s">
        <v>85</v>
      </c>
      <c r="D346" t="s">
        <v>16244</v>
      </c>
      <c r="E346" t="s">
        <v>16244</v>
      </c>
      <c r="F346" t="s">
        <v>18726</v>
      </c>
      <c r="G346" t="s">
        <v>18727</v>
      </c>
      <c r="H346" t="s">
        <v>18727</v>
      </c>
      <c r="I346">
        <v>2</v>
      </c>
      <c r="J346" t="s">
        <v>18513</v>
      </c>
      <c r="K346" t="s">
        <v>18728</v>
      </c>
      <c r="L346" t="s">
        <v>17709</v>
      </c>
      <c r="M346" t="s">
        <v>15896</v>
      </c>
      <c r="N346" t="s">
        <v>17707</v>
      </c>
      <c r="O346" t="s">
        <v>12084</v>
      </c>
      <c r="P346" t="s">
        <v>15889</v>
      </c>
      <c r="Q346" t="s">
        <v>18696</v>
      </c>
    </row>
    <row r="347" spans="1:17" x14ac:dyDescent="0.35">
      <c r="A347" t="s">
        <v>15145</v>
      </c>
      <c r="B347" t="s">
        <v>16248</v>
      </c>
      <c r="C347" t="s">
        <v>85</v>
      </c>
      <c r="D347" t="s">
        <v>85</v>
      </c>
      <c r="E347" t="s">
        <v>85</v>
      </c>
      <c r="F347" t="s">
        <v>18731</v>
      </c>
      <c r="G347" t="s">
        <v>18732</v>
      </c>
      <c r="H347" t="s">
        <v>18733</v>
      </c>
      <c r="I347">
        <v>3</v>
      </c>
      <c r="J347" t="s">
        <v>18734</v>
      </c>
      <c r="K347" t="s">
        <v>18735</v>
      </c>
      <c r="L347" t="s">
        <v>18700</v>
      </c>
      <c r="M347" t="s">
        <v>14961</v>
      </c>
      <c r="N347" t="s">
        <v>17715</v>
      </c>
      <c r="O347" t="s">
        <v>12084</v>
      </c>
      <c r="P347" t="s">
        <v>15889</v>
      </c>
      <c r="Q347" t="s">
        <v>18701</v>
      </c>
    </row>
    <row r="348" spans="1:17" x14ac:dyDescent="0.35">
      <c r="A348" t="s">
        <v>14726</v>
      </c>
      <c r="B348" t="s">
        <v>16247</v>
      </c>
      <c r="C348" t="s">
        <v>85</v>
      </c>
      <c r="D348" t="s">
        <v>16247</v>
      </c>
      <c r="E348" t="s">
        <v>16247</v>
      </c>
      <c r="F348" t="s">
        <v>18739</v>
      </c>
      <c r="G348" t="s">
        <v>18734</v>
      </c>
      <c r="H348" t="s">
        <v>18734</v>
      </c>
      <c r="I348">
        <v>2</v>
      </c>
      <c r="J348" t="s">
        <v>18513</v>
      </c>
      <c r="K348" t="s">
        <v>18740</v>
      </c>
      <c r="L348" t="s">
        <v>18705</v>
      </c>
      <c r="M348" t="s">
        <v>14961</v>
      </c>
      <c r="N348" t="s">
        <v>18706</v>
      </c>
      <c r="O348" t="s">
        <v>12084</v>
      </c>
      <c r="P348" t="s">
        <v>15889</v>
      </c>
      <c r="Q348" t="s">
        <v>18707</v>
      </c>
    </row>
    <row r="349" spans="1:17" x14ac:dyDescent="0.35">
      <c r="A349" t="s">
        <v>14728</v>
      </c>
      <c r="B349" t="s">
        <v>16251</v>
      </c>
      <c r="C349" t="s">
        <v>85</v>
      </c>
      <c r="D349" t="s">
        <v>16251</v>
      </c>
      <c r="E349" t="s">
        <v>16251</v>
      </c>
      <c r="F349" t="s">
        <v>18742</v>
      </c>
      <c r="G349" t="s">
        <v>18743</v>
      </c>
      <c r="H349" t="s">
        <v>18744</v>
      </c>
      <c r="I349">
        <v>3</v>
      </c>
      <c r="J349" t="s">
        <v>18745</v>
      </c>
      <c r="K349" t="s">
        <v>18746</v>
      </c>
      <c r="L349" t="s">
        <v>18713</v>
      </c>
      <c r="M349" t="s">
        <v>14961</v>
      </c>
      <c r="N349" t="s">
        <v>18714</v>
      </c>
      <c r="O349" t="s">
        <v>12084</v>
      </c>
      <c r="P349" t="s">
        <v>15889</v>
      </c>
      <c r="Q349" t="s">
        <v>18715</v>
      </c>
    </row>
    <row r="350" spans="1:17" x14ac:dyDescent="0.35">
      <c r="A350" t="s">
        <v>15273</v>
      </c>
      <c r="B350" t="s">
        <v>1798</v>
      </c>
      <c r="C350" t="s">
        <v>85</v>
      </c>
      <c r="D350" t="s">
        <v>85</v>
      </c>
      <c r="E350" t="s">
        <v>85</v>
      </c>
      <c r="F350" t="s">
        <v>20767</v>
      </c>
      <c r="G350" t="s">
        <v>20768</v>
      </c>
      <c r="H350" t="s">
        <v>20768</v>
      </c>
      <c r="I350">
        <v>2</v>
      </c>
      <c r="J350" t="s">
        <v>18513</v>
      </c>
      <c r="K350" t="s">
        <v>20769</v>
      </c>
      <c r="L350" t="s">
        <v>18718</v>
      </c>
      <c r="M350" t="s">
        <v>16733</v>
      </c>
      <c r="N350" t="s">
        <v>17723</v>
      </c>
      <c r="O350" t="s">
        <v>12304</v>
      </c>
      <c r="P350" t="s">
        <v>15901</v>
      </c>
      <c r="Q350" t="s">
        <v>18719</v>
      </c>
    </row>
    <row r="351" spans="1:17" x14ac:dyDescent="0.35">
      <c r="A351" t="s">
        <v>14729</v>
      </c>
      <c r="B351" t="s">
        <v>1813</v>
      </c>
      <c r="C351" t="s">
        <v>85</v>
      </c>
      <c r="D351" t="s">
        <v>1813</v>
      </c>
      <c r="E351" t="s">
        <v>1813</v>
      </c>
      <c r="F351" t="s">
        <v>18749</v>
      </c>
      <c r="G351" t="s">
        <v>18750</v>
      </c>
      <c r="H351" t="s">
        <v>18750</v>
      </c>
      <c r="I351">
        <v>2</v>
      </c>
      <c r="J351" t="s">
        <v>18513</v>
      </c>
      <c r="K351" t="s">
        <v>18751</v>
      </c>
      <c r="L351" t="s">
        <v>18723</v>
      </c>
      <c r="M351" t="s">
        <v>16733</v>
      </c>
      <c r="N351" t="s">
        <v>18724</v>
      </c>
      <c r="O351" t="s">
        <v>12304</v>
      </c>
      <c r="P351" t="s">
        <v>15901</v>
      </c>
      <c r="Q351" t="s">
        <v>18725</v>
      </c>
    </row>
    <row r="352" spans="1:17" x14ac:dyDescent="0.35">
      <c r="A352" t="s">
        <v>14730</v>
      </c>
      <c r="B352" t="s">
        <v>1638</v>
      </c>
      <c r="C352" t="s">
        <v>21118</v>
      </c>
      <c r="D352" t="s">
        <v>1638</v>
      </c>
      <c r="E352" t="s">
        <v>21119</v>
      </c>
      <c r="F352" t="s">
        <v>18753</v>
      </c>
      <c r="G352" t="s">
        <v>18754</v>
      </c>
      <c r="H352" t="s">
        <v>18754</v>
      </c>
      <c r="I352">
        <v>2</v>
      </c>
      <c r="J352" t="s">
        <v>18513</v>
      </c>
      <c r="K352" t="s">
        <v>21120</v>
      </c>
      <c r="L352" t="s">
        <v>18729</v>
      </c>
      <c r="M352" t="s">
        <v>12303</v>
      </c>
      <c r="N352" t="s">
        <v>17731</v>
      </c>
      <c r="O352" t="s">
        <v>12304</v>
      </c>
      <c r="P352" t="s">
        <v>12305</v>
      </c>
      <c r="Q352" t="s">
        <v>18730</v>
      </c>
    </row>
    <row r="353" spans="1:17" x14ac:dyDescent="0.35">
      <c r="A353" t="s">
        <v>16253</v>
      </c>
      <c r="B353" t="s">
        <v>16254</v>
      </c>
      <c r="C353" t="s">
        <v>21121</v>
      </c>
      <c r="D353" t="s">
        <v>85</v>
      </c>
      <c r="E353" t="s">
        <v>21121</v>
      </c>
      <c r="F353" t="s">
        <v>18758</v>
      </c>
      <c r="G353" t="s">
        <v>18759</v>
      </c>
      <c r="H353" t="s">
        <v>18760</v>
      </c>
      <c r="I353">
        <v>3</v>
      </c>
      <c r="J353" t="s">
        <v>18754</v>
      </c>
      <c r="K353" t="s">
        <v>21122</v>
      </c>
      <c r="L353" t="s">
        <v>18736</v>
      </c>
      <c r="M353" t="s">
        <v>12303</v>
      </c>
      <c r="N353" t="s">
        <v>18737</v>
      </c>
      <c r="O353" t="s">
        <v>12304</v>
      </c>
      <c r="P353" t="s">
        <v>12305</v>
      </c>
      <c r="Q353" t="s">
        <v>18738</v>
      </c>
    </row>
    <row r="354" spans="1:17" x14ac:dyDescent="0.35">
      <c r="A354" t="s">
        <v>15088</v>
      </c>
      <c r="B354" t="s">
        <v>16258</v>
      </c>
      <c r="C354" t="s">
        <v>85</v>
      </c>
      <c r="D354" t="s">
        <v>16258</v>
      </c>
      <c r="E354" t="s">
        <v>16258</v>
      </c>
      <c r="F354" t="s">
        <v>18765</v>
      </c>
      <c r="G354" t="s">
        <v>18766</v>
      </c>
      <c r="H354" t="s">
        <v>18766</v>
      </c>
      <c r="I354">
        <v>2</v>
      </c>
      <c r="J354" t="s">
        <v>18513</v>
      </c>
      <c r="K354" t="s">
        <v>18767</v>
      </c>
      <c r="L354" t="s">
        <v>18741</v>
      </c>
      <c r="M354" t="s">
        <v>14775</v>
      </c>
      <c r="N354" t="s">
        <v>17732</v>
      </c>
      <c r="O354" t="s">
        <v>12304</v>
      </c>
      <c r="P354" t="s">
        <v>12305</v>
      </c>
      <c r="Q354" t="s">
        <v>820</v>
      </c>
    </row>
    <row r="355" spans="1:17" x14ac:dyDescent="0.35">
      <c r="A355" t="s">
        <v>16260</v>
      </c>
      <c r="B355" t="s">
        <v>16261</v>
      </c>
      <c r="C355" t="s">
        <v>85</v>
      </c>
      <c r="D355" t="s">
        <v>16261</v>
      </c>
      <c r="E355" t="s">
        <v>16261</v>
      </c>
      <c r="F355" t="s">
        <v>18770</v>
      </c>
      <c r="G355" t="s">
        <v>18771</v>
      </c>
      <c r="H355" t="s">
        <v>18771</v>
      </c>
      <c r="I355">
        <v>2</v>
      </c>
      <c r="J355" t="s">
        <v>18513</v>
      </c>
      <c r="K355" t="s">
        <v>18772</v>
      </c>
      <c r="L355" t="s">
        <v>18747</v>
      </c>
      <c r="M355" t="s">
        <v>14775</v>
      </c>
      <c r="N355" t="s">
        <v>18748</v>
      </c>
      <c r="O355" t="s">
        <v>12304</v>
      </c>
      <c r="P355" t="s">
        <v>12305</v>
      </c>
      <c r="Q355" t="s">
        <v>821</v>
      </c>
    </row>
    <row r="356" spans="1:17" x14ac:dyDescent="0.35">
      <c r="A356" t="s">
        <v>16262</v>
      </c>
      <c r="B356" t="s">
        <v>1821</v>
      </c>
      <c r="C356" t="s">
        <v>85</v>
      </c>
      <c r="D356" t="s">
        <v>1821</v>
      </c>
      <c r="E356" t="s">
        <v>1821</v>
      </c>
      <c r="F356" t="s">
        <v>18775</v>
      </c>
      <c r="G356" t="s">
        <v>18776</v>
      </c>
      <c r="H356" t="s">
        <v>18776</v>
      </c>
      <c r="I356">
        <v>2</v>
      </c>
      <c r="J356" t="s">
        <v>18513</v>
      </c>
      <c r="K356" t="s">
        <v>18777</v>
      </c>
      <c r="L356" t="s">
        <v>18752</v>
      </c>
      <c r="M356" t="s">
        <v>12311</v>
      </c>
      <c r="N356" t="s">
        <v>17744</v>
      </c>
      <c r="O356" t="s">
        <v>12304</v>
      </c>
      <c r="P356" t="s">
        <v>12305</v>
      </c>
      <c r="Q356" t="s">
        <v>840</v>
      </c>
    </row>
    <row r="357" spans="1:17" x14ac:dyDescent="0.35">
      <c r="A357" t="s">
        <v>14733</v>
      </c>
      <c r="B357" t="s">
        <v>12474</v>
      </c>
      <c r="C357" t="s">
        <v>85</v>
      </c>
      <c r="D357" t="s">
        <v>12474</v>
      </c>
      <c r="E357" t="s">
        <v>12474</v>
      </c>
      <c r="F357" t="s">
        <v>18781</v>
      </c>
      <c r="G357" t="s">
        <v>18782</v>
      </c>
      <c r="H357" t="s">
        <v>18783</v>
      </c>
      <c r="I357">
        <v>3</v>
      </c>
      <c r="J357" t="s">
        <v>18784</v>
      </c>
      <c r="K357" t="s">
        <v>18785</v>
      </c>
      <c r="L357" t="s">
        <v>18755</v>
      </c>
      <c r="M357" t="s">
        <v>12311</v>
      </c>
      <c r="N357" t="s">
        <v>18756</v>
      </c>
      <c r="O357" t="s">
        <v>12304</v>
      </c>
      <c r="P357" t="s">
        <v>12305</v>
      </c>
      <c r="Q357" t="s">
        <v>18757</v>
      </c>
    </row>
    <row r="358" spans="1:17" x14ac:dyDescent="0.35">
      <c r="A358" t="s">
        <v>15278</v>
      </c>
      <c r="B358" t="s">
        <v>16424</v>
      </c>
      <c r="C358" t="s">
        <v>85</v>
      </c>
      <c r="D358" t="s">
        <v>16424</v>
      </c>
      <c r="E358" t="s">
        <v>16424</v>
      </c>
      <c r="F358" t="s">
        <v>20770</v>
      </c>
      <c r="G358" t="s">
        <v>20771</v>
      </c>
      <c r="H358" t="s">
        <v>20772</v>
      </c>
      <c r="I358">
        <v>3</v>
      </c>
      <c r="J358" t="s">
        <v>20773</v>
      </c>
      <c r="K358" t="s">
        <v>21123</v>
      </c>
      <c r="L358" t="s">
        <v>18762</v>
      </c>
      <c r="M358" t="s">
        <v>12311</v>
      </c>
      <c r="N358" t="s">
        <v>18763</v>
      </c>
      <c r="O358" t="s">
        <v>12304</v>
      </c>
      <c r="P358" t="s">
        <v>12305</v>
      </c>
      <c r="Q358" t="s">
        <v>18764</v>
      </c>
    </row>
    <row r="359" spans="1:17" x14ac:dyDescent="0.35">
      <c r="A359" t="s">
        <v>15275</v>
      </c>
      <c r="B359" t="s">
        <v>16423</v>
      </c>
      <c r="C359" t="s">
        <v>85</v>
      </c>
      <c r="D359" t="s">
        <v>16423</v>
      </c>
      <c r="E359" t="s">
        <v>16423</v>
      </c>
      <c r="F359" t="s">
        <v>20775</v>
      </c>
      <c r="G359" t="s">
        <v>20773</v>
      </c>
      <c r="H359" t="s">
        <v>20773</v>
      </c>
      <c r="I359">
        <v>2</v>
      </c>
      <c r="J359" t="s">
        <v>18513</v>
      </c>
      <c r="K359" t="s">
        <v>20776</v>
      </c>
      <c r="L359" t="s">
        <v>18768</v>
      </c>
      <c r="M359" t="s">
        <v>12311</v>
      </c>
      <c r="N359" t="s">
        <v>18769</v>
      </c>
      <c r="O359" t="s">
        <v>12304</v>
      </c>
      <c r="P359" t="s">
        <v>12305</v>
      </c>
      <c r="Q359" t="s">
        <v>841</v>
      </c>
    </row>
    <row r="360" spans="1:17" x14ac:dyDescent="0.35">
      <c r="A360" t="s">
        <v>14735</v>
      </c>
      <c r="B360" t="s">
        <v>16266</v>
      </c>
      <c r="C360" t="s">
        <v>85</v>
      </c>
      <c r="D360" t="s">
        <v>16266</v>
      </c>
      <c r="E360" t="s">
        <v>16266</v>
      </c>
      <c r="F360" t="s">
        <v>18789</v>
      </c>
      <c r="G360" t="s">
        <v>18790</v>
      </c>
      <c r="H360" t="s">
        <v>18791</v>
      </c>
      <c r="I360">
        <v>3</v>
      </c>
      <c r="J360" t="s">
        <v>18792</v>
      </c>
      <c r="K360" t="s">
        <v>18793</v>
      </c>
      <c r="L360" t="s">
        <v>18773</v>
      </c>
      <c r="M360" t="s">
        <v>12314</v>
      </c>
      <c r="N360" t="s">
        <v>17753</v>
      </c>
      <c r="O360" t="s">
        <v>12304</v>
      </c>
      <c r="P360" t="s">
        <v>12305</v>
      </c>
      <c r="Q360" t="s">
        <v>18774</v>
      </c>
    </row>
    <row r="361" spans="1:17" x14ac:dyDescent="0.35">
      <c r="A361" t="s">
        <v>16269</v>
      </c>
      <c r="B361" t="s">
        <v>16270</v>
      </c>
      <c r="C361" t="s">
        <v>85</v>
      </c>
      <c r="D361" t="s">
        <v>16270</v>
      </c>
      <c r="E361" t="s">
        <v>16270</v>
      </c>
      <c r="F361" t="s">
        <v>18796</v>
      </c>
      <c r="G361" t="s">
        <v>18797</v>
      </c>
      <c r="H361" t="s">
        <v>18797</v>
      </c>
      <c r="I361">
        <v>2</v>
      </c>
      <c r="J361" t="s">
        <v>18513</v>
      </c>
      <c r="K361" t="s">
        <v>18798</v>
      </c>
      <c r="L361" t="s">
        <v>18778</v>
      </c>
      <c r="M361" t="s">
        <v>12314</v>
      </c>
      <c r="N361" t="s">
        <v>18779</v>
      </c>
      <c r="O361" t="s">
        <v>12304</v>
      </c>
      <c r="P361" t="s">
        <v>12305</v>
      </c>
      <c r="Q361" t="s">
        <v>18780</v>
      </c>
    </row>
    <row r="362" spans="1:17" x14ac:dyDescent="0.35">
      <c r="A362" t="s">
        <v>16497</v>
      </c>
      <c r="B362" t="s">
        <v>16499</v>
      </c>
      <c r="C362" t="s">
        <v>85</v>
      </c>
      <c r="D362" t="s">
        <v>16499</v>
      </c>
      <c r="E362" t="s">
        <v>16499</v>
      </c>
      <c r="F362" t="s">
        <v>21124</v>
      </c>
      <c r="G362" t="s">
        <v>21125</v>
      </c>
      <c r="H362" t="s">
        <v>21126</v>
      </c>
      <c r="I362">
        <v>3</v>
      </c>
      <c r="J362" t="s">
        <v>21127</v>
      </c>
      <c r="K362" t="s">
        <v>21128</v>
      </c>
      <c r="L362" t="s">
        <v>18786</v>
      </c>
      <c r="M362" t="s">
        <v>12314</v>
      </c>
      <c r="N362" t="s">
        <v>18787</v>
      </c>
      <c r="O362" t="s">
        <v>12304</v>
      </c>
      <c r="P362" t="s">
        <v>12305</v>
      </c>
      <c r="Q362" t="s">
        <v>18788</v>
      </c>
    </row>
    <row r="363" spans="1:17" x14ac:dyDescent="0.35">
      <c r="A363" t="s">
        <v>14738</v>
      </c>
      <c r="B363" t="s">
        <v>16274</v>
      </c>
      <c r="C363" t="s">
        <v>85</v>
      </c>
      <c r="D363" t="s">
        <v>16274</v>
      </c>
      <c r="E363" t="s">
        <v>16274</v>
      </c>
      <c r="F363" t="s">
        <v>18802</v>
      </c>
      <c r="G363" t="s">
        <v>18803</v>
      </c>
      <c r="H363" t="s">
        <v>18803</v>
      </c>
      <c r="I363">
        <v>2</v>
      </c>
      <c r="J363" t="s">
        <v>18513</v>
      </c>
      <c r="K363" t="s">
        <v>18804</v>
      </c>
      <c r="L363" t="s">
        <v>18794</v>
      </c>
      <c r="M363" t="s">
        <v>12318</v>
      </c>
      <c r="N363" t="s">
        <v>17761</v>
      </c>
      <c r="O363" t="s">
        <v>12304</v>
      </c>
      <c r="P363" t="s">
        <v>12305</v>
      </c>
      <c r="Q363" t="s">
        <v>18795</v>
      </c>
    </row>
    <row r="364" spans="1:17" x14ac:dyDescent="0.35">
      <c r="A364" t="s">
        <v>14739</v>
      </c>
      <c r="B364" t="s">
        <v>16275</v>
      </c>
      <c r="C364" t="s">
        <v>85</v>
      </c>
      <c r="D364" t="s">
        <v>16275</v>
      </c>
      <c r="E364" t="s">
        <v>16275</v>
      </c>
      <c r="F364" t="s">
        <v>18808</v>
      </c>
      <c r="G364" t="s">
        <v>18809</v>
      </c>
      <c r="H364" t="s">
        <v>18810</v>
      </c>
      <c r="I364">
        <v>3</v>
      </c>
      <c r="J364" t="s">
        <v>18811</v>
      </c>
      <c r="K364" t="s">
        <v>18812</v>
      </c>
      <c r="L364" t="s">
        <v>18799</v>
      </c>
      <c r="M364" t="s">
        <v>12318</v>
      </c>
      <c r="N364" t="s">
        <v>18800</v>
      </c>
      <c r="O364" t="s">
        <v>12304</v>
      </c>
      <c r="P364" t="s">
        <v>12305</v>
      </c>
      <c r="Q364" t="s">
        <v>18801</v>
      </c>
    </row>
    <row r="365" spans="1:17" x14ac:dyDescent="0.35">
      <c r="A365" t="s">
        <v>14741</v>
      </c>
      <c r="B365" t="s">
        <v>16283</v>
      </c>
      <c r="C365" t="s">
        <v>85</v>
      </c>
      <c r="D365" t="s">
        <v>16283</v>
      </c>
      <c r="E365" t="s">
        <v>16283</v>
      </c>
      <c r="F365" t="s">
        <v>18815</v>
      </c>
      <c r="G365" t="s">
        <v>18816</v>
      </c>
      <c r="H365" t="s">
        <v>18817</v>
      </c>
      <c r="I365">
        <v>3</v>
      </c>
      <c r="J365" t="s">
        <v>18811</v>
      </c>
      <c r="K365" t="s">
        <v>18818</v>
      </c>
      <c r="L365" t="s">
        <v>18805</v>
      </c>
      <c r="M365" t="s">
        <v>12318</v>
      </c>
      <c r="N365" t="s">
        <v>18806</v>
      </c>
      <c r="O365" t="s">
        <v>12304</v>
      </c>
      <c r="P365" t="s">
        <v>12305</v>
      </c>
      <c r="Q365" t="s">
        <v>18807</v>
      </c>
    </row>
    <row r="366" spans="1:17" x14ac:dyDescent="0.35">
      <c r="A366" t="s">
        <v>12481</v>
      </c>
      <c r="B366" t="s">
        <v>1853</v>
      </c>
      <c r="C366" t="s">
        <v>19840</v>
      </c>
      <c r="D366" t="s">
        <v>1853</v>
      </c>
      <c r="E366" t="s">
        <v>20777</v>
      </c>
      <c r="F366" t="s">
        <v>18822</v>
      </c>
      <c r="G366" t="s">
        <v>18823</v>
      </c>
      <c r="H366" t="s">
        <v>18823</v>
      </c>
      <c r="I366">
        <v>2</v>
      </c>
      <c r="J366" t="s">
        <v>18513</v>
      </c>
      <c r="K366" t="s">
        <v>20778</v>
      </c>
      <c r="L366" t="s">
        <v>18813</v>
      </c>
      <c r="M366" t="s">
        <v>14842</v>
      </c>
      <c r="N366" t="s">
        <v>17770</v>
      </c>
      <c r="O366" t="s">
        <v>12304</v>
      </c>
      <c r="P366" t="s">
        <v>12305</v>
      </c>
      <c r="Q366" t="s">
        <v>18814</v>
      </c>
    </row>
    <row r="367" spans="1:17" x14ac:dyDescent="0.35">
      <c r="A367" t="s">
        <v>15161</v>
      </c>
      <c r="B367" t="s">
        <v>16294</v>
      </c>
      <c r="C367" t="s">
        <v>85</v>
      </c>
      <c r="D367" t="s">
        <v>16294</v>
      </c>
      <c r="E367" t="s">
        <v>16294</v>
      </c>
      <c r="F367" t="s">
        <v>18829</v>
      </c>
      <c r="G367" t="s">
        <v>18830</v>
      </c>
      <c r="H367" t="s">
        <v>18831</v>
      </c>
      <c r="I367">
        <v>3</v>
      </c>
      <c r="J367" t="s">
        <v>18823</v>
      </c>
      <c r="K367" t="s">
        <v>18832</v>
      </c>
      <c r="L367" t="s">
        <v>18819</v>
      </c>
      <c r="M367" t="s">
        <v>14842</v>
      </c>
      <c r="N367" t="s">
        <v>18820</v>
      </c>
      <c r="O367" t="s">
        <v>12304</v>
      </c>
      <c r="P367" t="s">
        <v>12305</v>
      </c>
      <c r="Q367" t="s">
        <v>18821</v>
      </c>
    </row>
    <row r="368" spans="1:17" x14ac:dyDescent="0.35">
      <c r="A368" t="s">
        <v>15249</v>
      </c>
      <c r="B368" t="s">
        <v>1856</v>
      </c>
      <c r="C368" t="s">
        <v>85</v>
      </c>
      <c r="D368" t="s">
        <v>1856</v>
      </c>
      <c r="E368" t="s">
        <v>1856</v>
      </c>
      <c r="F368" t="s">
        <v>18839</v>
      </c>
      <c r="G368" t="s">
        <v>18840</v>
      </c>
      <c r="H368" t="s">
        <v>18840</v>
      </c>
      <c r="I368">
        <v>2</v>
      </c>
      <c r="J368" t="s">
        <v>18513</v>
      </c>
      <c r="K368" t="s">
        <v>18841</v>
      </c>
      <c r="L368" t="s">
        <v>18824</v>
      </c>
      <c r="M368" t="s">
        <v>14842</v>
      </c>
      <c r="N368" t="s">
        <v>18825</v>
      </c>
      <c r="O368" t="s">
        <v>12304</v>
      </c>
      <c r="P368" t="s">
        <v>12305</v>
      </c>
      <c r="Q368" t="s">
        <v>18826</v>
      </c>
    </row>
    <row r="369" spans="1:17" x14ac:dyDescent="0.35">
      <c r="A369" t="s">
        <v>15247</v>
      </c>
      <c r="B369" t="s">
        <v>16303</v>
      </c>
      <c r="C369" t="s">
        <v>85</v>
      </c>
      <c r="D369" t="s">
        <v>85</v>
      </c>
      <c r="E369" t="s">
        <v>85</v>
      </c>
      <c r="F369" t="s">
        <v>18842</v>
      </c>
      <c r="G369" t="s">
        <v>18843</v>
      </c>
      <c r="H369" t="s">
        <v>18844</v>
      </c>
      <c r="I369">
        <v>3</v>
      </c>
      <c r="J369" t="s">
        <v>18840</v>
      </c>
      <c r="K369" t="s">
        <v>18845</v>
      </c>
      <c r="L369" t="s">
        <v>18827</v>
      </c>
      <c r="M369" t="s">
        <v>14863</v>
      </c>
      <c r="N369" t="s">
        <v>17778</v>
      </c>
      <c r="O369" t="s">
        <v>12304</v>
      </c>
      <c r="P369" t="s">
        <v>12305</v>
      </c>
      <c r="Q369" t="s">
        <v>18828</v>
      </c>
    </row>
    <row r="370" spans="1:17" x14ac:dyDescent="0.35">
      <c r="A370" t="s">
        <v>16319</v>
      </c>
      <c r="B370" t="s">
        <v>16320</v>
      </c>
      <c r="C370" t="s">
        <v>85</v>
      </c>
      <c r="D370" t="s">
        <v>16320</v>
      </c>
      <c r="E370" t="s">
        <v>16320</v>
      </c>
      <c r="F370" t="s">
        <v>18848</v>
      </c>
      <c r="G370" t="s">
        <v>18849</v>
      </c>
      <c r="H370" t="s">
        <v>18850</v>
      </c>
      <c r="I370">
        <v>3</v>
      </c>
      <c r="J370" t="s">
        <v>18851</v>
      </c>
      <c r="K370" t="s">
        <v>20779</v>
      </c>
      <c r="L370" t="s">
        <v>18833</v>
      </c>
      <c r="M370" t="s">
        <v>14863</v>
      </c>
      <c r="N370" t="s">
        <v>18834</v>
      </c>
      <c r="O370" t="s">
        <v>12304</v>
      </c>
      <c r="P370" t="s">
        <v>12305</v>
      </c>
      <c r="Q370" t="s">
        <v>18835</v>
      </c>
    </row>
    <row r="371" spans="1:17" x14ac:dyDescent="0.35">
      <c r="A371" t="s">
        <v>14737</v>
      </c>
      <c r="B371" t="s">
        <v>1877</v>
      </c>
      <c r="C371" t="s">
        <v>85</v>
      </c>
      <c r="D371" t="s">
        <v>1877</v>
      </c>
      <c r="E371" t="s">
        <v>1877</v>
      </c>
      <c r="F371" t="s">
        <v>18855</v>
      </c>
      <c r="G371" t="s">
        <v>18851</v>
      </c>
      <c r="H371" t="s">
        <v>18851</v>
      </c>
      <c r="I371">
        <v>2</v>
      </c>
      <c r="J371" t="s">
        <v>18513</v>
      </c>
      <c r="K371" t="s">
        <v>18856</v>
      </c>
      <c r="L371" t="s">
        <v>18836</v>
      </c>
      <c r="M371" t="s">
        <v>14863</v>
      </c>
      <c r="N371" t="s">
        <v>18837</v>
      </c>
      <c r="O371" t="s">
        <v>12304</v>
      </c>
      <c r="P371" t="s">
        <v>12305</v>
      </c>
      <c r="Q371" t="s">
        <v>18838</v>
      </c>
    </row>
    <row r="372" spans="1:17" x14ac:dyDescent="0.35">
      <c r="A372" t="s">
        <v>15269</v>
      </c>
      <c r="B372" t="s">
        <v>1878</v>
      </c>
      <c r="C372" t="s">
        <v>85</v>
      </c>
      <c r="D372" t="s">
        <v>85</v>
      </c>
      <c r="E372" t="s">
        <v>85</v>
      </c>
      <c r="F372" t="s">
        <v>18858</v>
      </c>
      <c r="G372" t="s">
        <v>18859</v>
      </c>
      <c r="H372" t="s">
        <v>18859</v>
      </c>
      <c r="I372">
        <v>2</v>
      </c>
      <c r="J372" t="s">
        <v>18513</v>
      </c>
      <c r="K372" t="s">
        <v>18860</v>
      </c>
      <c r="L372" t="s">
        <v>17785</v>
      </c>
      <c r="M372" t="s">
        <v>12327</v>
      </c>
      <c r="N372" t="s">
        <v>17784</v>
      </c>
      <c r="O372" t="s">
        <v>12304</v>
      </c>
      <c r="P372" t="s">
        <v>12305</v>
      </c>
      <c r="Q372" t="s">
        <v>12328</v>
      </c>
    </row>
    <row r="373" spans="1:17" x14ac:dyDescent="0.35">
      <c r="A373" t="s">
        <v>14744</v>
      </c>
      <c r="B373" t="s">
        <v>16324</v>
      </c>
      <c r="C373" t="s">
        <v>85</v>
      </c>
      <c r="D373" t="s">
        <v>16324</v>
      </c>
      <c r="E373" t="s">
        <v>16324</v>
      </c>
      <c r="F373" t="s">
        <v>18863</v>
      </c>
      <c r="G373" t="s">
        <v>18864</v>
      </c>
      <c r="H373" t="s">
        <v>18865</v>
      </c>
      <c r="I373">
        <v>3</v>
      </c>
      <c r="J373" t="s">
        <v>18866</v>
      </c>
      <c r="K373" t="s">
        <v>20268</v>
      </c>
      <c r="L373" t="s">
        <v>17789</v>
      </c>
      <c r="M373" t="s">
        <v>15923</v>
      </c>
      <c r="N373" t="s">
        <v>17788</v>
      </c>
      <c r="O373" t="s">
        <v>12304</v>
      </c>
      <c r="P373" t="s">
        <v>12305</v>
      </c>
      <c r="Q373" t="s">
        <v>15720</v>
      </c>
    </row>
    <row r="374" spans="1:17" x14ac:dyDescent="0.35">
      <c r="A374" t="s">
        <v>12522</v>
      </c>
      <c r="B374" t="s">
        <v>12523</v>
      </c>
      <c r="C374" t="s">
        <v>20595</v>
      </c>
      <c r="D374" t="s">
        <v>20594</v>
      </c>
      <c r="E374" t="s">
        <v>20785</v>
      </c>
      <c r="F374" t="s">
        <v>21129</v>
      </c>
      <c r="G374" t="s">
        <v>21130</v>
      </c>
      <c r="H374" t="s">
        <v>21131</v>
      </c>
      <c r="I374">
        <v>3</v>
      </c>
      <c r="J374" t="s">
        <v>21132</v>
      </c>
      <c r="K374" t="s">
        <v>21133</v>
      </c>
      <c r="L374" t="s">
        <v>18846</v>
      </c>
      <c r="M374" t="s">
        <v>14877</v>
      </c>
      <c r="N374" t="s">
        <v>17795</v>
      </c>
      <c r="O374" t="s">
        <v>12304</v>
      </c>
      <c r="P374" t="s">
        <v>12305</v>
      </c>
      <c r="Q374" t="s">
        <v>18847</v>
      </c>
    </row>
    <row r="375" spans="1:17" x14ac:dyDescent="0.35">
      <c r="A375" t="s">
        <v>16328</v>
      </c>
      <c r="B375" t="s">
        <v>16330</v>
      </c>
      <c r="C375" t="s">
        <v>85</v>
      </c>
      <c r="D375" t="s">
        <v>16330</v>
      </c>
      <c r="E375" t="s">
        <v>16330</v>
      </c>
      <c r="F375" t="s">
        <v>18870</v>
      </c>
      <c r="G375" t="s">
        <v>18871</v>
      </c>
      <c r="H375" t="s">
        <v>18872</v>
      </c>
      <c r="I375">
        <v>3</v>
      </c>
      <c r="J375" t="s">
        <v>18873</v>
      </c>
      <c r="K375" t="s">
        <v>18874</v>
      </c>
      <c r="L375" t="s">
        <v>18852</v>
      </c>
      <c r="M375" t="s">
        <v>14877</v>
      </c>
      <c r="N375" t="s">
        <v>18853</v>
      </c>
      <c r="O375" t="s">
        <v>12304</v>
      </c>
      <c r="P375" t="s">
        <v>12305</v>
      </c>
      <c r="Q375" t="s">
        <v>18854</v>
      </c>
    </row>
    <row r="376" spans="1:17" x14ac:dyDescent="0.35">
      <c r="A376" t="s">
        <v>21134</v>
      </c>
      <c r="B376" t="s">
        <v>16775</v>
      </c>
      <c r="C376" t="s">
        <v>85</v>
      </c>
      <c r="D376" t="s">
        <v>16775</v>
      </c>
      <c r="E376" t="s">
        <v>16775</v>
      </c>
      <c r="F376" t="s">
        <v>18878</v>
      </c>
      <c r="G376" t="s">
        <v>18879</v>
      </c>
      <c r="H376" t="s">
        <v>18880</v>
      </c>
      <c r="I376">
        <v>3</v>
      </c>
      <c r="J376" t="s">
        <v>18873</v>
      </c>
      <c r="K376" t="s">
        <v>21135</v>
      </c>
      <c r="L376" t="s">
        <v>18857</v>
      </c>
      <c r="M376" t="s">
        <v>14880</v>
      </c>
      <c r="N376" t="s">
        <v>17801</v>
      </c>
      <c r="O376" t="s">
        <v>12304</v>
      </c>
      <c r="P376" t="s">
        <v>12305</v>
      </c>
      <c r="Q376" t="s">
        <v>845</v>
      </c>
    </row>
    <row r="377" spans="1:17" x14ac:dyDescent="0.35">
      <c r="A377" t="s">
        <v>14746</v>
      </c>
      <c r="B377" t="s">
        <v>16339</v>
      </c>
      <c r="C377" t="s">
        <v>85</v>
      </c>
      <c r="D377" t="s">
        <v>16339</v>
      </c>
      <c r="E377" t="s">
        <v>16339</v>
      </c>
      <c r="F377" t="s">
        <v>18883</v>
      </c>
      <c r="G377" t="s">
        <v>18884</v>
      </c>
      <c r="H377" t="s">
        <v>18885</v>
      </c>
      <c r="I377">
        <v>3</v>
      </c>
      <c r="J377" t="s">
        <v>18873</v>
      </c>
      <c r="K377" t="s">
        <v>18886</v>
      </c>
      <c r="L377" t="s">
        <v>18861</v>
      </c>
      <c r="M377" t="s">
        <v>14880</v>
      </c>
      <c r="N377" t="s">
        <v>18862</v>
      </c>
      <c r="O377" t="s">
        <v>12304</v>
      </c>
      <c r="P377" t="s">
        <v>12305</v>
      </c>
      <c r="Q377" t="s">
        <v>846</v>
      </c>
    </row>
    <row r="378" spans="1:17" x14ac:dyDescent="0.35">
      <c r="A378" t="s">
        <v>14745</v>
      </c>
      <c r="B378" t="s">
        <v>16329</v>
      </c>
      <c r="C378" t="s">
        <v>85</v>
      </c>
      <c r="D378" t="s">
        <v>16329</v>
      </c>
      <c r="E378" t="s">
        <v>16329</v>
      </c>
      <c r="F378" t="s">
        <v>18890</v>
      </c>
      <c r="G378" t="s">
        <v>18873</v>
      </c>
      <c r="H378" t="s">
        <v>18873</v>
      </c>
      <c r="I378">
        <v>2</v>
      </c>
      <c r="J378" t="s">
        <v>18513</v>
      </c>
      <c r="K378" t="s">
        <v>18891</v>
      </c>
      <c r="L378" t="s">
        <v>18868</v>
      </c>
      <c r="M378" t="s">
        <v>12331</v>
      </c>
      <c r="N378" t="s">
        <v>17808</v>
      </c>
      <c r="O378" t="s">
        <v>12304</v>
      </c>
      <c r="P378" t="s">
        <v>12305</v>
      </c>
      <c r="Q378" t="s">
        <v>18869</v>
      </c>
    </row>
    <row r="379" spans="1:17" x14ac:dyDescent="0.35">
      <c r="A379" t="s">
        <v>15033</v>
      </c>
      <c r="B379" t="s">
        <v>16343</v>
      </c>
      <c r="C379" t="s">
        <v>85</v>
      </c>
      <c r="D379" t="s">
        <v>16343</v>
      </c>
      <c r="E379" t="s">
        <v>16343</v>
      </c>
      <c r="F379" t="s">
        <v>21136</v>
      </c>
      <c r="G379" t="s">
        <v>21137</v>
      </c>
      <c r="H379" t="s">
        <v>21138</v>
      </c>
      <c r="I379">
        <v>3</v>
      </c>
      <c r="J379" t="s">
        <v>21139</v>
      </c>
      <c r="K379" t="s">
        <v>21140</v>
      </c>
      <c r="L379" t="s">
        <v>18875</v>
      </c>
      <c r="M379" t="s">
        <v>12331</v>
      </c>
      <c r="N379" t="s">
        <v>18876</v>
      </c>
      <c r="O379" t="s">
        <v>12304</v>
      </c>
      <c r="P379" t="s">
        <v>12305</v>
      </c>
      <c r="Q379" t="s">
        <v>18877</v>
      </c>
    </row>
    <row r="380" spans="1:17" x14ac:dyDescent="0.35">
      <c r="A380" t="s">
        <v>14749</v>
      </c>
      <c r="B380" t="s">
        <v>16345</v>
      </c>
      <c r="C380" t="s">
        <v>85</v>
      </c>
      <c r="D380" t="s">
        <v>16345</v>
      </c>
      <c r="E380" t="s">
        <v>16345</v>
      </c>
      <c r="F380" t="s">
        <v>18893</v>
      </c>
      <c r="G380" t="s">
        <v>18894</v>
      </c>
      <c r="H380" t="s">
        <v>18895</v>
      </c>
      <c r="I380">
        <v>3</v>
      </c>
      <c r="J380" t="s">
        <v>18896</v>
      </c>
      <c r="K380" t="s">
        <v>18897</v>
      </c>
      <c r="L380" t="s">
        <v>18881</v>
      </c>
      <c r="M380" t="s">
        <v>14865</v>
      </c>
      <c r="N380" t="s">
        <v>17817</v>
      </c>
      <c r="O380" t="s">
        <v>12304</v>
      </c>
      <c r="P380" t="s">
        <v>12305</v>
      </c>
      <c r="Q380" t="s">
        <v>18882</v>
      </c>
    </row>
    <row r="381" spans="1:17" x14ac:dyDescent="0.35">
      <c r="A381" t="s">
        <v>14750</v>
      </c>
      <c r="B381" t="s">
        <v>1900</v>
      </c>
      <c r="C381" t="s">
        <v>85</v>
      </c>
      <c r="D381" t="s">
        <v>1900</v>
      </c>
      <c r="E381" t="s">
        <v>1900</v>
      </c>
      <c r="F381" t="s">
        <v>18900</v>
      </c>
      <c r="G381" t="s">
        <v>18901</v>
      </c>
      <c r="H381" t="s">
        <v>18901</v>
      </c>
      <c r="I381">
        <v>2</v>
      </c>
      <c r="J381" t="s">
        <v>18513</v>
      </c>
      <c r="K381" t="s">
        <v>18902</v>
      </c>
      <c r="L381" t="s">
        <v>18887</v>
      </c>
      <c r="M381" t="s">
        <v>14865</v>
      </c>
      <c r="N381" t="s">
        <v>18888</v>
      </c>
      <c r="O381" t="s">
        <v>12304</v>
      </c>
      <c r="P381" t="s">
        <v>12305</v>
      </c>
      <c r="Q381" t="s">
        <v>18889</v>
      </c>
    </row>
    <row r="382" spans="1:17" x14ac:dyDescent="0.35">
      <c r="A382" t="s">
        <v>16350</v>
      </c>
      <c r="B382" t="s">
        <v>16776</v>
      </c>
      <c r="C382" t="s">
        <v>85</v>
      </c>
      <c r="D382" t="s">
        <v>85</v>
      </c>
      <c r="E382" t="s">
        <v>85</v>
      </c>
      <c r="F382" t="s">
        <v>18904</v>
      </c>
      <c r="G382" t="s">
        <v>18905</v>
      </c>
      <c r="H382" t="s">
        <v>18906</v>
      </c>
      <c r="I382">
        <v>3</v>
      </c>
      <c r="J382" t="s">
        <v>18901</v>
      </c>
      <c r="K382" t="s">
        <v>18907</v>
      </c>
      <c r="L382" t="s">
        <v>20780</v>
      </c>
      <c r="M382" t="s">
        <v>14903</v>
      </c>
      <c r="N382" t="s">
        <v>20705</v>
      </c>
      <c r="O382" t="s">
        <v>12304</v>
      </c>
      <c r="P382" t="s">
        <v>12305</v>
      </c>
      <c r="Q382" t="s">
        <v>17561</v>
      </c>
    </row>
    <row r="383" spans="1:17" x14ac:dyDescent="0.35">
      <c r="A383" t="s">
        <v>12489</v>
      </c>
      <c r="B383" t="s">
        <v>1902</v>
      </c>
      <c r="C383" t="s">
        <v>12490</v>
      </c>
      <c r="D383" t="s">
        <v>1902</v>
      </c>
      <c r="E383" t="s">
        <v>18910</v>
      </c>
      <c r="F383" t="s">
        <v>18911</v>
      </c>
      <c r="G383" t="s">
        <v>18912</v>
      </c>
      <c r="H383" t="s">
        <v>18912</v>
      </c>
      <c r="I383">
        <v>2</v>
      </c>
      <c r="J383" t="s">
        <v>18513</v>
      </c>
      <c r="K383" t="s">
        <v>18913</v>
      </c>
      <c r="L383" t="s">
        <v>20781</v>
      </c>
      <c r="M383" t="s">
        <v>14903</v>
      </c>
      <c r="N383" t="s">
        <v>20782</v>
      </c>
      <c r="O383" t="s">
        <v>12304</v>
      </c>
      <c r="P383" t="s">
        <v>12305</v>
      </c>
      <c r="Q383" t="s">
        <v>17568</v>
      </c>
    </row>
    <row r="384" spans="1:17" x14ac:dyDescent="0.35">
      <c r="A384" t="s">
        <v>12493</v>
      </c>
      <c r="B384" t="s">
        <v>12494</v>
      </c>
      <c r="C384" t="s">
        <v>12495</v>
      </c>
      <c r="D384" t="s">
        <v>12494</v>
      </c>
      <c r="E384" t="s">
        <v>18915</v>
      </c>
      <c r="F384" t="s">
        <v>18916</v>
      </c>
      <c r="G384" t="s">
        <v>18917</v>
      </c>
      <c r="H384" t="s">
        <v>18918</v>
      </c>
      <c r="I384">
        <v>3</v>
      </c>
      <c r="J384" t="s">
        <v>18912</v>
      </c>
      <c r="K384" t="s">
        <v>18919</v>
      </c>
      <c r="L384" t="s">
        <v>18892</v>
      </c>
      <c r="M384" t="s">
        <v>14866</v>
      </c>
      <c r="N384" t="s">
        <v>17818</v>
      </c>
      <c r="O384" t="s">
        <v>12304</v>
      </c>
      <c r="P384" t="s">
        <v>12305</v>
      </c>
      <c r="Q384" t="s">
        <v>860</v>
      </c>
    </row>
    <row r="385" spans="1:17" x14ac:dyDescent="0.35">
      <c r="A385" t="s">
        <v>15280</v>
      </c>
      <c r="B385" t="s">
        <v>1907</v>
      </c>
      <c r="C385" t="s">
        <v>85</v>
      </c>
      <c r="D385" t="s">
        <v>1907</v>
      </c>
      <c r="E385" t="s">
        <v>1907</v>
      </c>
      <c r="F385" t="s">
        <v>21141</v>
      </c>
      <c r="G385" t="s">
        <v>21142</v>
      </c>
      <c r="H385" t="s">
        <v>21142</v>
      </c>
      <c r="I385">
        <v>2</v>
      </c>
      <c r="J385" t="s">
        <v>18513</v>
      </c>
      <c r="K385" t="s">
        <v>21143</v>
      </c>
      <c r="L385" t="s">
        <v>18898</v>
      </c>
      <c r="M385" t="s">
        <v>14866</v>
      </c>
      <c r="N385" t="s">
        <v>18899</v>
      </c>
      <c r="O385" t="s">
        <v>12304</v>
      </c>
      <c r="P385" t="s">
        <v>12305</v>
      </c>
      <c r="Q385" t="s">
        <v>861</v>
      </c>
    </row>
    <row r="386" spans="1:17" x14ac:dyDescent="0.35">
      <c r="A386" t="s">
        <v>21144</v>
      </c>
      <c r="B386" t="s">
        <v>21145</v>
      </c>
      <c r="C386" t="s">
        <v>85</v>
      </c>
      <c r="D386" t="s">
        <v>21145</v>
      </c>
      <c r="E386" t="s">
        <v>21145</v>
      </c>
      <c r="F386" t="s">
        <v>21146</v>
      </c>
      <c r="G386" t="s">
        <v>21147</v>
      </c>
      <c r="H386" t="s">
        <v>21148</v>
      </c>
      <c r="I386">
        <v>3</v>
      </c>
      <c r="J386" t="s">
        <v>21149</v>
      </c>
      <c r="K386" t="s">
        <v>21150</v>
      </c>
      <c r="L386" t="s">
        <v>18903</v>
      </c>
      <c r="M386" t="s">
        <v>14869</v>
      </c>
      <c r="N386" t="s">
        <v>17823</v>
      </c>
      <c r="O386" t="s">
        <v>12304</v>
      </c>
      <c r="P386" t="s">
        <v>12305</v>
      </c>
      <c r="Q386" t="s">
        <v>863</v>
      </c>
    </row>
    <row r="387" spans="1:17" x14ac:dyDescent="0.35">
      <c r="A387" t="s">
        <v>21151</v>
      </c>
      <c r="B387" t="s">
        <v>21152</v>
      </c>
      <c r="C387" t="s">
        <v>85</v>
      </c>
      <c r="D387" t="s">
        <v>21152</v>
      </c>
      <c r="E387" t="s">
        <v>21152</v>
      </c>
      <c r="F387" t="s">
        <v>21153</v>
      </c>
      <c r="G387" t="s">
        <v>21154</v>
      </c>
      <c r="H387" t="s">
        <v>21155</v>
      </c>
      <c r="I387">
        <v>3</v>
      </c>
      <c r="J387" t="s">
        <v>21149</v>
      </c>
      <c r="K387" t="s">
        <v>21156</v>
      </c>
      <c r="L387" t="s">
        <v>18908</v>
      </c>
      <c r="M387" t="s">
        <v>14869</v>
      </c>
      <c r="N387" t="s">
        <v>18909</v>
      </c>
      <c r="O387" t="s">
        <v>12304</v>
      </c>
      <c r="P387" t="s">
        <v>12305</v>
      </c>
      <c r="Q387" t="s">
        <v>864</v>
      </c>
    </row>
    <row r="388" spans="1:17" x14ac:dyDescent="0.35">
      <c r="A388" t="s">
        <v>16356</v>
      </c>
      <c r="B388" t="s">
        <v>16286</v>
      </c>
      <c r="C388" t="s">
        <v>16357</v>
      </c>
      <c r="D388" t="s">
        <v>16286</v>
      </c>
      <c r="E388" t="s">
        <v>21157</v>
      </c>
      <c r="F388" t="s">
        <v>21158</v>
      </c>
      <c r="G388" t="s">
        <v>21159</v>
      </c>
      <c r="H388" t="s">
        <v>21160</v>
      </c>
      <c r="I388">
        <v>3</v>
      </c>
      <c r="J388" t="s">
        <v>21161</v>
      </c>
      <c r="K388" t="s">
        <v>21162</v>
      </c>
      <c r="L388" t="s">
        <v>18914</v>
      </c>
      <c r="M388" t="s">
        <v>14774</v>
      </c>
      <c r="N388" t="s">
        <v>17826</v>
      </c>
      <c r="O388" t="s">
        <v>12304</v>
      </c>
      <c r="P388" t="s">
        <v>12350</v>
      </c>
      <c r="Q388" t="s">
        <v>920</v>
      </c>
    </row>
    <row r="389" spans="1:17" x14ac:dyDescent="0.35">
      <c r="A389" t="s">
        <v>14751</v>
      </c>
      <c r="B389" t="s">
        <v>1932</v>
      </c>
      <c r="C389" t="s">
        <v>85</v>
      </c>
      <c r="D389" t="s">
        <v>1932</v>
      </c>
      <c r="E389" t="s">
        <v>1932</v>
      </c>
      <c r="F389" t="s">
        <v>18922</v>
      </c>
      <c r="G389" t="s">
        <v>18923</v>
      </c>
      <c r="H389" t="s">
        <v>18923</v>
      </c>
      <c r="I389">
        <v>2</v>
      </c>
      <c r="J389" t="s">
        <v>18513</v>
      </c>
      <c r="K389" t="s">
        <v>18924</v>
      </c>
      <c r="L389" t="s">
        <v>18920</v>
      </c>
      <c r="M389" t="s">
        <v>14774</v>
      </c>
      <c r="N389" t="s">
        <v>18921</v>
      </c>
      <c r="O389" t="s">
        <v>12304</v>
      </c>
      <c r="P389" t="s">
        <v>12350</v>
      </c>
      <c r="Q389" t="s">
        <v>921</v>
      </c>
    </row>
    <row r="390" spans="1:17" x14ac:dyDescent="0.35">
      <c r="A390" t="s">
        <v>15222</v>
      </c>
      <c r="B390" t="s">
        <v>16362</v>
      </c>
      <c r="C390" t="s">
        <v>85</v>
      </c>
      <c r="D390" t="s">
        <v>16362</v>
      </c>
      <c r="E390" t="s">
        <v>16362</v>
      </c>
      <c r="F390" t="s">
        <v>18925</v>
      </c>
      <c r="G390" t="s">
        <v>18926</v>
      </c>
      <c r="H390" t="s">
        <v>18927</v>
      </c>
      <c r="I390">
        <v>3</v>
      </c>
      <c r="J390" t="s">
        <v>18928</v>
      </c>
      <c r="K390" t="s">
        <v>18929</v>
      </c>
      <c r="L390" t="s">
        <v>17831</v>
      </c>
      <c r="M390" t="s">
        <v>14772</v>
      </c>
      <c r="N390" t="s">
        <v>17830</v>
      </c>
      <c r="O390" t="s">
        <v>12304</v>
      </c>
      <c r="P390" t="s">
        <v>12350</v>
      </c>
      <c r="Q390" t="s">
        <v>15935</v>
      </c>
    </row>
    <row r="391" spans="1:17" x14ac:dyDescent="0.35">
      <c r="A391" t="s">
        <v>14798</v>
      </c>
      <c r="B391" t="s">
        <v>16366</v>
      </c>
      <c r="C391" t="s">
        <v>85</v>
      </c>
      <c r="D391" t="s">
        <v>16366</v>
      </c>
      <c r="E391" t="s">
        <v>16366</v>
      </c>
      <c r="F391" t="s">
        <v>18931</v>
      </c>
      <c r="G391" t="s">
        <v>18932</v>
      </c>
      <c r="H391" t="s">
        <v>18933</v>
      </c>
      <c r="I391">
        <v>3</v>
      </c>
      <c r="J391" t="s">
        <v>18928</v>
      </c>
      <c r="K391" t="s">
        <v>18934</v>
      </c>
      <c r="L391" t="s">
        <v>17836</v>
      </c>
      <c r="M391" t="s">
        <v>15944</v>
      </c>
      <c r="N391" t="s">
        <v>17834</v>
      </c>
      <c r="O391" t="s">
        <v>12304</v>
      </c>
      <c r="P391" t="s">
        <v>15940</v>
      </c>
      <c r="Q391" t="s">
        <v>18930</v>
      </c>
    </row>
    <row r="392" spans="1:17" x14ac:dyDescent="0.35">
      <c r="A392" t="s">
        <v>14796</v>
      </c>
      <c r="B392" t="s">
        <v>1940</v>
      </c>
      <c r="C392" t="s">
        <v>85</v>
      </c>
      <c r="D392" t="s">
        <v>1940</v>
      </c>
      <c r="E392" t="s">
        <v>1940</v>
      </c>
      <c r="F392" t="s">
        <v>18936</v>
      </c>
      <c r="G392" t="s">
        <v>18928</v>
      </c>
      <c r="H392" t="s">
        <v>18928</v>
      </c>
      <c r="I392">
        <v>2</v>
      </c>
      <c r="J392" t="s">
        <v>18513</v>
      </c>
      <c r="K392" t="s">
        <v>18937</v>
      </c>
      <c r="L392" t="s">
        <v>18935</v>
      </c>
      <c r="M392" t="s">
        <v>12349</v>
      </c>
      <c r="N392" t="s">
        <v>17838</v>
      </c>
      <c r="O392" t="s">
        <v>12304</v>
      </c>
      <c r="P392" t="s">
        <v>15940</v>
      </c>
      <c r="Q392" t="s">
        <v>12351</v>
      </c>
    </row>
    <row r="393" spans="1:17" x14ac:dyDescent="0.35">
      <c r="A393" t="s">
        <v>16376</v>
      </c>
      <c r="B393" t="s">
        <v>16377</v>
      </c>
      <c r="C393" t="s">
        <v>85</v>
      </c>
      <c r="D393" t="s">
        <v>16377</v>
      </c>
      <c r="E393" t="s">
        <v>16377</v>
      </c>
      <c r="F393" t="s">
        <v>18940</v>
      </c>
      <c r="G393" t="s">
        <v>18941</v>
      </c>
      <c r="H393" t="s">
        <v>18941</v>
      </c>
      <c r="I393">
        <v>2</v>
      </c>
      <c r="J393" t="s">
        <v>18513</v>
      </c>
      <c r="K393" t="s">
        <v>18942</v>
      </c>
      <c r="L393" t="s">
        <v>18938</v>
      </c>
      <c r="M393" t="s">
        <v>12349</v>
      </c>
      <c r="N393" t="s">
        <v>18939</v>
      </c>
      <c r="O393" t="s">
        <v>12304</v>
      </c>
      <c r="P393" t="s">
        <v>15940</v>
      </c>
      <c r="Q393" t="s">
        <v>12352</v>
      </c>
    </row>
    <row r="394" spans="1:17" x14ac:dyDescent="0.35">
      <c r="A394" t="s">
        <v>16382</v>
      </c>
      <c r="B394" t="s">
        <v>16380</v>
      </c>
      <c r="C394" t="s">
        <v>85</v>
      </c>
      <c r="D394" t="s">
        <v>85</v>
      </c>
      <c r="E394" t="s">
        <v>85</v>
      </c>
      <c r="F394" t="s">
        <v>18943</v>
      </c>
      <c r="G394" t="s">
        <v>18944</v>
      </c>
      <c r="H394" t="s">
        <v>18945</v>
      </c>
      <c r="I394">
        <v>3</v>
      </c>
      <c r="J394" t="s">
        <v>18946</v>
      </c>
      <c r="K394" t="s">
        <v>18947</v>
      </c>
      <c r="L394" t="s">
        <v>21163</v>
      </c>
      <c r="M394" t="s">
        <v>14819</v>
      </c>
      <c r="N394" t="s">
        <v>20981</v>
      </c>
      <c r="O394" t="s">
        <v>12304</v>
      </c>
      <c r="P394" t="s">
        <v>15940</v>
      </c>
      <c r="Q394" t="s">
        <v>21164</v>
      </c>
    </row>
    <row r="395" spans="1:17" x14ac:dyDescent="0.35">
      <c r="A395" t="s">
        <v>12501</v>
      </c>
      <c r="B395" t="s">
        <v>1970</v>
      </c>
      <c r="C395" t="s">
        <v>85</v>
      </c>
      <c r="D395" t="s">
        <v>1970</v>
      </c>
      <c r="E395" t="s">
        <v>1970</v>
      </c>
      <c r="F395" t="s">
        <v>18948</v>
      </c>
      <c r="G395" t="s">
        <v>18949</v>
      </c>
      <c r="H395" t="s">
        <v>18949</v>
      </c>
      <c r="I395">
        <v>2</v>
      </c>
      <c r="J395" t="s">
        <v>18513</v>
      </c>
      <c r="K395" t="s">
        <v>18950</v>
      </c>
      <c r="L395" t="s">
        <v>21165</v>
      </c>
      <c r="M395" t="s">
        <v>14819</v>
      </c>
      <c r="N395" t="s">
        <v>21166</v>
      </c>
      <c r="O395" t="s">
        <v>12304</v>
      </c>
      <c r="P395" t="s">
        <v>15940</v>
      </c>
      <c r="Q395" t="s">
        <v>21167</v>
      </c>
    </row>
    <row r="396" spans="1:17" x14ac:dyDescent="0.35">
      <c r="A396" t="s">
        <v>16384</v>
      </c>
      <c r="B396" t="s">
        <v>1961</v>
      </c>
      <c r="C396" t="s">
        <v>85</v>
      </c>
      <c r="D396" t="s">
        <v>1961</v>
      </c>
      <c r="E396" t="s">
        <v>1961</v>
      </c>
      <c r="F396" t="s">
        <v>18952</v>
      </c>
      <c r="G396" t="s">
        <v>18953</v>
      </c>
      <c r="H396" t="s">
        <v>18953</v>
      </c>
      <c r="I396">
        <v>2</v>
      </c>
      <c r="J396" t="s">
        <v>18513</v>
      </c>
      <c r="K396" t="s">
        <v>18954</v>
      </c>
      <c r="L396" t="s">
        <v>18951</v>
      </c>
      <c r="M396" t="s">
        <v>14960</v>
      </c>
      <c r="N396" t="s">
        <v>17846</v>
      </c>
      <c r="O396" t="s">
        <v>12304</v>
      </c>
      <c r="P396" t="s">
        <v>15940</v>
      </c>
      <c r="Q396" t="s">
        <v>961</v>
      </c>
    </row>
    <row r="397" spans="1:17" x14ac:dyDescent="0.35">
      <c r="A397" t="s">
        <v>14752</v>
      </c>
      <c r="B397" t="s">
        <v>16385</v>
      </c>
      <c r="C397" t="s">
        <v>85</v>
      </c>
      <c r="D397" t="s">
        <v>85</v>
      </c>
      <c r="E397" t="s">
        <v>85</v>
      </c>
      <c r="F397" t="s">
        <v>18957</v>
      </c>
      <c r="G397" t="s">
        <v>18958</v>
      </c>
      <c r="H397" t="s">
        <v>18958</v>
      </c>
      <c r="I397">
        <v>2</v>
      </c>
      <c r="J397" t="s">
        <v>18513</v>
      </c>
      <c r="K397" t="s">
        <v>18959</v>
      </c>
      <c r="L397" t="s">
        <v>18955</v>
      </c>
      <c r="M397" t="s">
        <v>14960</v>
      </c>
      <c r="N397" t="s">
        <v>18956</v>
      </c>
      <c r="O397" t="s">
        <v>12304</v>
      </c>
      <c r="P397" t="s">
        <v>15940</v>
      </c>
      <c r="Q397" t="s">
        <v>962</v>
      </c>
    </row>
    <row r="398" spans="1:17" x14ac:dyDescent="0.35">
      <c r="A398" t="s">
        <v>16386</v>
      </c>
      <c r="B398" t="s">
        <v>16387</v>
      </c>
      <c r="C398" t="s">
        <v>85</v>
      </c>
      <c r="D398" t="s">
        <v>16387</v>
      </c>
      <c r="E398" t="s">
        <v>16387</v>
      </c>
      <c r="F398" t="s">
        <v>18961</v>
      </c>
      <c r="G398" t="s">
        <v>18962</v>
      </c>
      <c r="H398" t="s">
        <v>18962</v>
      </c>
      <c r="I398">
        <v>2</v>
      </c>
      <c r="J398" t="s">
        <v>18513</v>
      </c>
      <c r="K398" t="s">
        <v>18963</v>
      </c>
      <c r="L398" t="s">
        <v>20783</v>
      </c>
      <c r="M398" t="s">
        <v>20492</v>
      </c>
      <c r="N398" t="s">
        <v>17851</v>
      </c>
      <c r="O398" t="s">
        <v>12304</v>
      </c>
      <c r="P398" t="s">
        <v>15940</v>
      </c>
      <c r="Q398" t="s">
        <v>18960</v>
      </c>
    </row>
    <row r="399" spans="1:17" x14ac:dyDescent="0.35">
      <c r="A399" t="s">
        <v>14777</v>
      </c>
      <c r="B399" t="s">
        <v>1395</v>
      </c>
      <c r="C399" t="s">
        <v>85</v>
      </c>
      <c r="D399" t="s">
        <v>1395</v>
      </c>
      <c r="E399" t="s">
        <v>1395</v>
      </c>
      <c r="F399" t="s">
        <v>18966</v>
      </c>
      <c r="G399" t="s">
        <v>18967</v>
      </c>
      <c r="H399" t="s">
        <v>18967</v>
      </c>
      <c r="I399">
        <v>2</v>
      </c>
      <c r="J399" t="s">
        <v>18968</v>
      </c>
      <c r="K399" t="s">
        <v>18969</v>
      </c>
      <c r="L399" t="s">
        <v>20784</v>
      </c>
      <c r="M399" t="s">
        <v>20492</v>
      </c>
      <c r="N399" t="s">
        <v>18964</v>
      </c>
      <c r="O399" t="s">
        <v>12304</v>
      </c>
      <c r="P399" t="s">
        <v>15940</v>
      </c>
      <c r="Q399" t="s">
        <v>18965</v>
      </c>
    </row>
    <row r="400" spans="1:17" x14ac:dyDescent="0.35">
      <c r="A400" t="s">
        <v>12505</v>
      </c>
      <c r="B400" t="s">
        <v>1485</v>
      </c>
      <c r="C400" t="s">
        <v>12507</v>
      </c>
      <c r="D400" t="s">
        <v>1486</v>
      </c>
      <c r="E400" t="s">
        <v>18978</v>
      </c>
      <c r="F400" t="s">
        <v>18979</v>
      </c>
      <c r="G400" t="s">
        <v>18980</v>
      </c>
      <c r="H400" t="s">
        <v>18980</v>
      </c>
      <c r="I400">
        <v>2</v>
      </c>
      <c r="J400" t="s">
        <v>18968</v>
      </c>
      <c r="K400" t="s">
        <v>18981</v>
      </c>
      <c r="L400" t="s">
        <v>20269</v>
      </c>
      <c r="M400" t="s">
        <v>14824</v>
      </c>
      <c r="N400" t="s">
        <v>20265</v>
      </c>
      <c r="O400" t="s">
        <v>12304</v>
      </c>
      <c r="P400" t="s">
        <v>15940</v>
      </c>
      <c r="Q400" t="s">
        <v>20101</v>
      </c>
    </row>
    <row r="401" spans="1:17" x14ac:dyDescent="0.35">
      <c r="A401" t="s">
        <v>16397</v>
      </c>
      <c r="B401" t="s">
        <v>16398</v>
      </c>
      <c r="C401" t="s">
        <v>21168</v>
      </c>
      <c r="D401" t="s">
        <v>85</v>
      </c>
      <c r="E401" t="s">
        <v>21168</v>
      </c>
      <c r="F401" t="s">
        <v>18983</v>
      </c>
      <c r="G401" t="s">
        <v>18984</v>
      </c>
      <c r="H401" t="s">
        <v>18985</v>
      </c>
      <c r="I401">
        <v>3</v>
      </c>
      <c r="J401" t="s">
        <v>18980</v>
      </c>
      <c r="K401" t="s">
        <v>21169</v>
      </c>
      <c r="L401" t="s">
        <v>21170</v>
      </c>
      <c r="M401" t="s">
        <v>14824</v>
      </c>
      <c r="N401" t="s">
        <v>21171</v>
      </c>
      <c r="O401" t="s">
        <v>12304</v>
      </c>
      <c r="P401" t="s">
        <v>15940</v>
      </c>
      <c r="Q401" t="s">
        <v>1976</v>
      </c>
    </row>
    <row r="402" spans="1:17" x14ac:dyDescent="0.35">
      <c r="A402" t="s">
        <v>14778</v>
      </c>
      <c r="B402" t="s">
        <v>16404</v>
      </c>
      <c r="C402" t="s">
        <v>85</v>
      </c>
      <c r="D402" t="s">
        <v>16404</v>
      </c>
      <c r="E402" t="s">
        <v>16404</v>
      </c>
      <c r="F402" t="s">
        <v>18989</v>
      </c>
      <c r="G402" t="s">
        <v>18990</v>
      </c>
      <c r="H402" t="s">
        <v>18990</v>
      </c>
      <c r="I402">
        <v>2</v>
      </c>
      <c r="J402" t="s">
        <v>18968</v>
      </c>
      <c r="K402" t="s">
        <v>18991</v>
      </c>
      <c r="L402" t="s">
        <v>21172</v>
      </c>
      <c r="M402" t="s">
        <v>15947</v>
      </c>
      <c r="N402" t="s">
        <v>20992</v>
      </c>
      <c r="O402" t="s">
        <v>12304</v>
      </c>
      <c r="P402" t="s">
        <v>12363</v>
      </c>
      <c r="Q402" t="s">
        <v>21173</v>
      </c>
    </row>
    <row r="403" spans="1:17" x14ac:dyDescent="0.35">
      <c r="A403" t="s">
        <v>14779</v>
      </c>
      <c r="B403" t="s">
        <v>16405</v>
      </c>
      <c r="C403" t="s">
        <v>85</v>
      </c>
      <c r="D403" t="s">
        <v>16405</v>
      </c>
      <c r="E403" t="s">
        <v>16405</v>
      </c>
      <c r="F403" t="s">
        <v>18995</v>
      </c>
      <c r="G403" t="s">
        <v>18996</v>
      </c>
      <c r="H403" t="s">
        <v>18996</v>
      </c>
      <c r="I403">
        <v>2</v>
      </c>
      <c r="J403" t="s">
        <v>18968</v>
      </c>
      <c r="K403" t="s">
        <v>18997</v>
      </c>
      <c r="L403" t="s">
        <v>21174</v>
      </c>
      <c r="M403" t="s">
        <v>15947</v>
      </c>
      <c r="N403" t="s">
        <v>21175</v>
      </c>
      <c r="O403" t="s">
        <v>12304</v>
      </c>
      <c r="P403" t="s">
        <v>12363</v>
      </c>
      <c r="Q403" t="s">
        <v>21176</v>
      </c>
    </row>
    <row r="404" spans="1:17" x14ac:dyDescent="0.35">
      <c r="A404" t="s">
        <v>15036</v>
      </c>
      <c r="B404" t="s">
        <v>16407</v>
      </c>
      <c r="C404" t="s">
        <v>85</v>
      </c>
      <c r="D404" t="s">
        <v>16407</v>
      </c>
      <c r="E404" t="s">
        <v>16407</v>
      </c>
      <c r="F404" t="s">
        <v>19001</v>
      </c>
      <c r="G404" t="s">
        <v>19002</v>
      </c>
      <c r="H404" t="s">
        <v>19003</v>
      </c>
      <c r="I404">
        <v>3</v>
      </c>
      <c r="J404" t="s">
        <v>19004</v>
      </c>
      <c r="K404" t="s">
        <v>19005</v>
      </c>
      <c r="L404" t="s">
        <v>21177</v>
      </c>
      <c r="M404" t="s">
        <v>14893</v>
      </c>
      <c r="N404" t="s">
        <v>21000</v>
      </c>
      <c r="O404" t="s">
        <v>12304</v>
      </c>
      <c r="P404" t="s">
        <v>12363</v>
      </c>
      <c r="Q404" t="s">
        <v>21178</v>
      </c>
    </row>
    <row r="405" spans="1:17" x14ac:dyDescent="0.35">
      <c r="A405" t="s">
        <v>14780</v>
      </c>
      <c r="B405" t="s">
        <v>1760</v>
      </c>
      <c r="C405" t="s">
        <v>21179</v>
      </c>
      <c r="D405" t="s">
        <v>1760</v>
      </c>
      <c r="E405" t="s">
        <v>21180</v>
      </c>
      <c r="F405" t="s">
        <v>19007</v>
      </c>
      <c r="G405" t="s">
        <v>19008</v>
      </c>
      <c r="H405" t="s">
        <v>19008</v>
      </c>
      <c r="I405">
        <v>2</v>
      </c>
      <c r="J405" t="s">
        <v>18968</v>
      </c>
      <c r="K405" t="s">
        <v>21181</v>
      </c>
      <c r="L405" t="s">
        <v>21182</v>
      </c>
      <c r="M405" t="s">
        <v>14893</v>
      </c>
      <c r="N405" t="s">
        <v>21183</v>
      </c>
      <c r="O405" t="s">
        <v>12304</v>
      </c>
      <c r="P405" t="s">
        <v>12363</v>
      </c>
      <c r="Q405" t="s">
        <v>21184</v>
      </c>
    </row>
    <row r="406" spans="1:17" x14ac:dyDescent="0.35">
      <c r="A406" t="s">
        <v>15080</v>
      </c>
      <c r="B406" t="s">
        <v>4623</v>
      </c>
      <c r="C406" t="s">
        <v>85</v>
      </c>
      <c r="D406" t="s">
        <v>85</v>
      </c>
      <c r="E406" t="s">
        <v>85</v>
      </c>
      <c r="F406" t="s">
        <v>19011</v>
      </c>
      <c r="G406" t="s">
        <v>19012</v>
      </c>
      <c r="H406" t="s">
        <v>19012</v>
      </c>
      <c r="I406">
        <v>2</v>
      </c>
      <c r="J406" t="s">
        <v>18968</v>
      </c>
      <c r="K406" t="s">
        <v>19013</v>
      </c>
      <c r="L406" t="s">
        <v>18970</v>
      </c>
      <c r="M406" t="s">
        <v>14768</v>
      </c>
      <c r="N406" t="s">
        <v>17856</v>
      </c>
      <c r="O406" t="s">
        <v>12304</v>
      </c>
      <c r="P406" t="s">
        <v>12363</v>
      </c>
      <c r="Q406" t="s">
        <v>18971</v>
      </c>
    </row>
    <row r="407" spans="1:17" x14ac:dyDescent="0.35">
      <c r="A407" t="s">
        <v>14781</v>
      </c>
      <c r="B407" t="s">
        <v>16415</v>
      </c>
      <c r="C407" t="s">
        <v>85</v>
      </c>
      <c r="D407" t="s">
        <v>85</v>
      </c>
      <c r="E407" t="s">
        <v>85</v>
      </c>
      <c r="F407" t="s">
        <v>19016</v>
      </c>
      <c r="G407" t="s">
        <v>19017</v>
      </c>
      <c r="H407" t="s">
        <v>19017</v>
      </c>
      <c r="I407">
        <v>2</v>
      </c>
      <c r="J407" t="s">
        <v>18968</v>
      </c>
      <c r="K407" t="s">
        <v>19018</v>
      </c>
      <c r="L407" t="s">
        <v>18972</v>
      </c>
      <c r="M407" t="s">
        <v>14768</v>
      </c>
      <c r="N407" t="s">
        <v>18973</v>
      </c>
      <c r="O407" t="s">
        <v>12304</v>
      </c>
      <c r="P407" t="s">
        <v>12363</v>
      </c>
      <c r="Q407" t="s">
        <v>18974</v>
      </c>
    </row>
    <row r="408" spans="1:17" x14ac:dyDescent="0.35">
      <c r="A408" t="s">
        <v>14783</v>
      </c>
      <c r="B408" t="s">
        <v>1792</v>
      </c>
      <c r="C408" t="s">
        <v>85</v>
      </c>
      <c r="D408" t="s">
        <v>1792</v>
      </c>
      <c r="E408" t="s">
        <v>1792</v>
      </c>
      <c r="F408" t="s">
        <v>19022</v>
      </c>
      <c r="G408" t="s">
        <v>19023</v>
      </c>
      <c r="H408" t="s">
        <v>19023</v>
      </c>
      <c r="I408">
        <v>2</v>
      </c>
      <c r="J408" t="s">
        <v>18968</v>
      </c>
      <c r="K408" t="s">
        <v>19024</v>
      </c>
      <c r="L408" t="s">
        <v>18975</v>
      </c>
      <c r="M408" t="s">
        <v>15085</v>
      </c>
      <c r="N408" t="s">
        <v>17860</v>
      </c>
      <c r="O408" t="s">
        <v>12304</v>
      </c>
      <c r="P408" t="s">
        <v>12363</v>
      </c>
      <c r="Q408" t="s">
        <v>1050</v>
      </c>
    </row>
    <row r="409" spans="1:17" x14ac:dyDescent="0.35">
      <c r="A409" t="s">
        <v>14784</v>
      </c>
      <c r="B409" t="s">
        <v>1793</v>
      </c>
      <c r="C409" t="s">
        <v>85</v>
      </c>
      <c r="D409" t="s">
        <v>1793</v>
      </c>
      <c r="E409" t="s">
        <v>1793</v>
      </c>
      <c r="F409" t="s">
        <v>19027</v>
      </c>
      <c r="G409" t="s">
        <v>19028</v>
      </c>
      <c r="H409" t="s">
        <v>19028</v>
      </c>
      <c r="I409">
        <v>2</v>
      </c>
      <c r="J409" t="s">
        <v>18968</v>
      </c>
      <c r="K409" t="s">
        <v>19029</v>
      </c>
      <c r="L409" t="s">
        <v>18976</v>
      </c>
      <c r="M409" t="s">
        <v>15085</v>
      </c>
      <c r="N409" t="s">
        <v>18977</v>
      </c>
      <c r="O409" t="s">
        <v>12304</v>
      </c>
      <c r="P409" t="s">
        <v>12363</v>
      </c>
      <c r="Q409" t="s">
        <v>1051</v>
      </c>
    </row>
    <row r="410" spans="1:17" x14ac:dyDescent="0.35">
      <c r="A410" t="s">
        <v>14785</v>
      </c>
      <c r="B410" t="s">
        <v>21185</v>
      </c>
      <c r="C410" t="s">
        <v>21186</v>
      </c>
      <c r="D410" t="s">
        <v>19031</v>
      </c>
      <c r="E410" t="s">
        <v>21187</v>
      </c>
      <c r="F410" t="s">
        <v>21188</v>
      </c>
      <c r="G410" t="s">
        <v>21189</v>
      </c>
      <c r="H410" t="s">
        <v>21190</v>
      </c>
      <c r="I410">
        <v>3</v>
      </c>
      <c r="J410" t="s">
        <v>19044</v>
      </c>
      <c r="K410" t="s">
        <v>21191</v>
      </c>
      <c r="L410" t="s">
        <v>17866</v>
      </c>
      <c r="M410" t="s">
        <v>14867</v>
      </c>
      <c r="N410" t="s">
        <v>17865</v>
      </c>
      <c r="O410" t="s">
        <v>12304</v>
      </c>
      <c r="P410" t="s">
        <v>12363</v>
      </c>
      <c r="Q410" t="s">
        <v>18982</v>
      </c>
    </row>
    <row r="411" spans="1:17" x14ac:dyDescent="0.35">
      <c r="A411" t="s">
        <v>14786</v>
      </c>
      <c r="B411" t="s">
        <v>16430</v>
      </c>
      <c r="C411" t="s">
        <v>85</v>
      </c>
      <c r="D411" t="s">
        <v>16430</v>
      </c>
      <c r="E411" t="s">
        <v>16430</v>
      </c>
      <c r="F411" t="s">
        <v>19036</v>
      </c>
      <c r="G411" t="s">
        <v>19037</v>
      </c>
      <c r="H411" t="s">
        <v>19037</v>
      </c>
      <c r="I411">
        <v>2</v>
      </c>
      <c r="J411" t="s">
        <v>18968</v>
      </c>
      <c r="K411" t="s">
        <v>19038</v>
      </c>
      <c r="L411" t="s">
        <v>18987</v>
      </c>
      <c r="M411" t="s">
        <v>15087</v>
      </c>
      <c r="N411" t="s">
        <v>17871</v>
      </c>
      <c r="O411" t="s">
        <v>12304</v>
      </c>
      <c r="P411" t="s">
        <v>12363</v>
      </c>
      <c r="Q411" t="s">
        <v>18988</v>
      </c>
    </row>
    <row r="412" spans="1:17" x14ac:dyDescent="0.35">
      <c r="A412" t="s">
        <v>14788</v>
      </c>
      <c r="B412" t="s">
        <v>16434</v>
      </c>
      <c r="C412" t="s">
        <v>21192</v>
      </c>
      <c r="D412" t="s">
        <v>16434</v>
      </c>
      <c r="E412" t="s">
        <v>21193</v>
      </c>
      <c r="F412" t="s">
        <v>19041</v>
      </c>
      <c r="G412" t="s">
        <v>19042</v>
      </c>
      <c r="H412" t="s">
        <v>19043</v>
      </c>
      <c r="I412">
        <v>3</v>
      </c>
      <c r="J412" t="s">
        <v>19044</v>
      </c>
      <c r="K412" t="s">
        <v>21194</v>
      </c>
      <c r="L412" t="s">
        <v>18992</v>
      </c>
      <c r="M412" t="s">
        <v>15087</v>
      </c>
      <c r="N412" t="s">
        <v>18993</v>
      </c>
      <c r="O412" t="s">
        <v>12304</v>
      </c>
      <c r="P412" t="s">
        <v>12363</v>
      </c>
      <c r="Q412" t="s">
        <v>18994</v>
      </c>
    </row>
    <row r="413" spans="1:17" x14ac:dyDescent="0.35">
      <c r="A413" t="s">
        <v>14787</v>
      </c>
      <c r="B413" t="s">
        <v>1850</v>
      </c>
      <c r="C413" t="s">
        <v>21195</v>
      </c>
      <c r="D413" t="s">
        <v>1850</v>
      </c>
      <c r="E413" t="s">
        <v>21196</v>
      </c>
      <c r="F413" t="s">
        <v>19048</v>
      </c>
      <c r="G413" t="s">
        <v>19044</v>
      </c>
      <c r="H413" t="s">
        <v>19044</v>
      </c>
      <c r="I413">
        <v>2</v>
      </c>
      <c r="J413" t="s">
        <v>18968</v>
      </c>
      <c r="K413" t="s">
        <v>21197</v>
      </c>
      <c r="L413" t="s">
        <v>18998</v>
      </c>
      <c r="M413" t="s">
        <v>15087</v>
      </c>
      <c r="N413" t="s">
        <v>18999</v>
      </c>
      <c r="O413" t="s">
        <v>12304</v>
      </c>
      <c r="P413" t="s">
        <v>12363</v>
      </c>
      <c r="Q413" t="s">
        <v>19000</v>
      </c>
    </row>
    <row r="414" spans="1:17" x14ac:dyDescent="0.35">
      <c r="A414" t="s">
        <v>14811</v>
      </c>
      <c r="B414" t="s">
        <v>16435</v>
      </c>
      <c r="C414" t="s">
        <v>85</v>
      </c>
      <c r="D414" t="s">
        <v>85</v>
      </c>
      <c r="E414" t="s">
        <v>85</v>
      </c>
      <c r="F414" t="s">
        <v>19052</v>
      </c>
      <c r="G414" t="s">
        <v>19053</v>
      </c>
      <c r="H414" t="s">
        <v>19053</v>
      </c>
      <c r="I414">
        <v>2</v>
      </c>
      <c r="J414" t="s">
        <v>18968</v>
      </c>
      <c r="K414" t="s">
        <v>19054</v>
      </c>
      <c r="L414" t="s">
        <v>21198</v>
      </c>
      <c r="M414" t="s">
        <v>16757</v>
      </c>
      <c r="N414" t="s">
        <v>21014</v>
      </c>
      <c r="O414" t="s">
        <v>12304</v>
      </c>
      <c r="P414" t="s">
        <v>12363</v>
      </c>
      <c r="Q414" t="s">
        <v>21199</v>
      </c>
    </row>
    <row r="415" spans="1:17" x14ac:dyDescent="0.35">
      <c r="A415" t="s">
        <v>15034</v>
      </c>
      <c r="B415" t="s">
        <v>16436</v>
      </c>
      <c r="C415" t="s">
        <v>16437</v>
      </c>
      <c r="D415" t="s">
        <v>16436</v>
      </c>
      <c r="E415" t="s">
        <v>19056</v>
      </c>
      <c r="F415" t="s">
        <v>19057</v>
      </c>
      <c r="G415" t="s">
        <v>19058</v>
      </c>
      <c r="H415" t="s">
        <v>19058</v>
      </c>
      <c r="I415">
        <v>2</v>
      </c>
      <c r="J415" t="s">
        <v>18968</v>
      </c>
      <c r="K415" t="s">
        <v>19059</v>
      </c>
      <c r="L415" t="s">
        <v>21200</v>
      </c>
      <c r="M415" t="s">
        <v>16757</v>
      </c>
      <c r="N415" t="s">
        <v>21201</v>
      </c>
      <c r="O415" t="s">
        <v>12304</v>
      </c>
      <c r="P415" t="s">
        <v>12363</v>
      </c>
      <c r="Q415" t="s">
        <v>21202</v>
      </c>
    </row>
    <row r="416" spans="1:17" x14ac:dyDescent="0.35">
      <c r="A416" t="s">
        <v>14789</v>
      </c>
      <c r="B416" t="s">
        <v>1392</v>
      </c>
      <c r="C416" t="s">
        <v>85</v>
      </c>
      <c r="D416" t="s">
        <v>1392</v>
      </c>
      <c r="E416" t="s">
        <v>1392</v>
      </c>
      <c r="F416" t="s">
        <v>19062</v>
      </c>
      <c r="G416" t="s">
        <v>19063</v>
      </c>
      <c r="H416" t="s">
        <v>19063</v>
      </c>
      <c r="I416">
        <v>2</v>
      </c>
      <c r="J416" t="s">
        <v>18968</v>
      </c>
      <c r="K416" t="s">
        <v>19064</v>
      </c>
      <c r="L416" t="s">
        <v>19006</v>
      </c>
      <c r="M416" t="s">
        <v>14860</v>
      </c>
      <c r="N416" t="s">
        <v>17874</v>
      </c>
      <c r="O416" t="s">
        <v>12304</v>
      </c>
      <c r="P416" t="s">
        <v>12371</v>
      </c>
      <c r="Q416" t="s">
        <v>1126</v>
      </c>
    </row>
    <row r="417" spans="1:17" x14ac:dyDescent="0.35">
      <c r="A417" t="s">
        <v>14790</v>
      </c>
      <c r="B417" t="s">
        <v>12514</v>
      </c>
      <c r="C417" t="s">
        <v>12513</v>
      </c>
      <c r="D417" t="s">
        <v>12514</v>
      </c>
      <c r="E417" t="s">
        <v>19068</v>
      </c>
      <c r="F417" t="s">
        <v>19069</v>
      </c>
      <c r="G417" t="s">
        <v>19070</v>
      </c>
      <c r="H417" t="s">
        <v>19070</v>
      </c>
      <c r="I417">
        <v>2</v>
      </c>
      <c r="J417" t="s">
        <v>18968</v>
      </c>
      <c r="K417" t="s">
        <v>19071</v>
      </c>
      <c r="L417" t="s">
        <v>21203</v>
      </c>
      <c r="M417" t="s">
        <v>14860</v>
      </c>
      <c r="N417" t="s">
        <v>21204</v>
      </c>
      <c r="O417" t="s">
        <v>12304</v>
      </c>
      <c r="P417" t="s">
        <v>12371</v>
      </c>
      <c r="Q417" t="s">
        <v>21017</v>
      </c>
    </row>
    <row r="418" spans="1:17" x14ac:dyDescent="0.35">
      <c r="A418" t="s">
        <v>14791</v>
      </c>
      <c r="B418" t="s">
        <v>16446</v>
      </c>
      <c r="C418" t="s">
        <v>85</v>
      </c>
      <c r="D418" t="s">
        <v>85</v>
      </c>
      <c r="E418" t="s">
        <v>85</v>
      </c>
      <c r="F418" t="s">
        <v>19073</v>
      </c>
      <c r="G418" t="s">
        <v>19074</v>
      </c>
      <c r="H418" t="s">
        <v>19074</v>
      </c>
      <c r="I418">
        <v>2</v>
      </c>
      <c r="J418" t="s">
        <v>18968</v>
      </c>
      <c r="K418" t="s">
        <v>19075</v>
      </c>
      <c r="L418" t="s">
        <v>19009</v>
      </c>
      <c r="M418" t="s">
        <v>14860</v>
      </c>
      <c r="N418" t="s">
        <v>19010</v>
      </c>
      <c r="O418" t="s">
        <v>12304</v>
      </c>
      <c r="P418" t="s">
        <v>12371</v>
      </c>
      <c r="Q418" t="s">
        <v>4512</v>
      </c>
    </row>
    <row r="419" spans="1:17" x14ac:dyDescent="0.35">
      <c r="A419" t="s">
        <v>14793</v>
      </c>
      <c r="B419" t="s">
        <v>16450</v>
      </c>
      <c r="C419" t="s">
        <v>85</v>
      </c>
      <c r="D419" t="s">
        <v>85</v>
      </c>
      <c r="E419" t="s">
        <v>85</v>
      </c>
      <c r="F419" t="s">
        <v>19078</v>
      </c>
      <c r="G419" t="s">
        <v>19079</v>
      </c>
      <c r="H419" t="s">
        <v>19080</v>
      </c>
      <c r="I419">
        <v>3</v>
      </c>
      <c r="J419" t="s">
        <v>19081</v>
      </c>
      <c r="K419" t="s">
        <v>19082</v>
      </c>
      <c r="L419" t="s">
        <v>19014</v>
      </c>
      <c r="M419" t="s">
        <v>14859</v>
      </c>
      <c r="N419" t="s">
        <v>17879</v>
      </c>
      <c r="O419" t="s">
        <v>12304</v>
      </c>
      <c r="P419" t="s">
        <v>12371</v>
      </c>
      <c r="Q419" t="s">
        <v>19015</v>
      </c>
    </row>
    <row r="420" spans="1:17" x14ac:dyDescent="0.35">
      <c r="A420" t="s">
        <v>14794</v>
      </c>
      <c r="B420" t="s">
        <v>16451</v>
      </c>
      <c r="C420" t="s">
        <v>85</v>
      </c>
      <c r="D420" t="s">
        <v>16451</v>
      </c>
      <c r="E420" t="s">
        <v>16451</v>
      </c>
      <c r="F420" t="s">
        <v>19085</v>
      </c>
      <c r="G420" t="s">
        <v>19086</v>
      </c>
      <c r="H420" t="s">
        <v>19086</v>
      </c>
      <c r="I420">
        <v>2</v>
      </c>
      <c r="J420" t="s">
        <v>18968</v>
      </c>
      <c r="K420" t="s">
        <v>19087</v>
      </c>
      <c r="L420" t="s">
        <v>21205</v>
      </c>
      <c r="M420" t="s">
        <v>14859</v>
      </c>
      <c r="N420" t="s">
        <v>21206</v>
      </c>
      <c r="O420" t="s">
        <v>12304</v>
      </c>
      <c r="P420" t="s">
        <v>12371</v>
      </c>
      <c r="Q420" t="s">
        <v>21207</v>
      </c>
    </row>
    <row r="421" spans="1:17" x14ac:dyDescent="0.35">
      <c r="A421" t="s">
        <v>14795</v>
      </c>
      <c r="B421" t="s">
        <v>1072</v>
      </c>
      <c r="C421" t="s">
        <v>85</v>
      </c>
      <c r="D421" t="s">
        <v>1072</v>
      </c>
      <c r="E421" t="s">
        <v>1072</v>
      </c>
      <c r="F421" t="s">
        <v>19090</v>
      </c>
      <c r="G421" t="s">
        <v>19091</v>
      </c>
      <c r="H421" t="s">
        <v>19091</v>
      </c>
      <c r="I421">
        <v>2</v>
      </c>
      <c r="J421" t="s">
        <v>18968</v>
      </c>
      <c r="K421" t="s">
        <v>19092</v>
      </c>
      <c r="L421" t="s">
        <v>19019</v>
      </c>
      <c r="M421" t="s">
        <v>14859</v>
      </c>
      <c r="N421" t="s">
        <v>19020</v>
      </c>
      <c r="O421" t="s">
        <v>12304</v>
      </c>
      <c r="P421" t="s">
        <v>12371</v>
      </c>
      <c r="Q421" t="s">
        <v>19021</v>
      </c>
    </row>
    <row r="422" spans="1:17" x14ac:dyDescent="0.35">
      <c r="A422" t="s">
        <v>15039</v>
      </c>
      <c r="B422" t="s">
        <v>16354</v>
      </c>
      <c r="C422" t="s">
        <v>85</v>
      </c>
      <c r="D422" t="s">
        <v>16354</v>
      </c>
      <c r="E422" t="s">
        <v>16354</v>
      </c>
      <c r="F422" t="s">
        <v>19096</v>
      </c>
      <c r="G422" t="s">
        <v>19097</v>
      </c>
      <c r="H422" t="s">
        <v>19098</v>
      </c>
      <c r="I422">
        <v>3</v>
      </c>
      <c r="J422" t="s">
        <v>19099</v>
      </c>
      <c r="K422" t="s">
        <v>19100</v>
      </c>
      <c r="L422" t="s">
        <v>19025</v>
      </c>
      <c r="M422" t="s">
        <v>14761</v>
      </c>
      <c r="N422" t="s">
        <v>17885</v>
      </c>
      <c r="O422" t="s">
        <v>12304</v>
      </c>
      <c r="P422" t="s">
        <v>12371</v>
      </c>
      <c r="Q422" t="s">
        <v>19026</v>
      </c>
    </row>
    <row r="423" spans="1:17" x14ac:dyDescent="0.35">
      <c r="A423" t="s">
        <v>14800</v>
      </c>
      <c r="B423" t="s">
        <v>16452</v>
      </c>
      <c r="C423" t="s">
        <v>85</v>
      </c>
      <c r="D423" t="s">
        <v>16452</v>
      </c>
      <c r="E423" t="s">
        <v>16452</v>
      </c>
      <c r="F423" t="s">
        <v>19104</v>
      </c>
      <c r="G423" t="s">
        <v>19105</v>
      </c>
      <c r="H423" t="s">
        <v>19106</v>
      </c>
      <c r="I423">
        <v>3</v>
      </c>
      <c r="J423" t="s">
        <v>19107</v>
      </c>
      <c r="K423" t="s">
        <v>19108</v>
      </c>
      <c r="L423" t="s">
        <v>19033</v>
      </c>
      <c r="M423" t="s">
        <v>14761</v>
      </c>
      <c r="N423" t="s">
        <v>19034</v>
      </c>
      <c r="O423" t="s">
        <v>12304</v>
      </c>
      <c r="P423" t="s">
        <v>12371</v>
      </c>
      <c r="Q423" t="s">
        <v>19035</v>
      </c>
    </row>
    <row r="424" spans="1:17" x14ac:dyDescent="0.35">
      <c r="A424" t="s">
        <v>15040</v>
      </c>
      <c r="B424" t="s">
        <v>16456</v>
      </c>
      <c r="C424" t="s">
        <v>85</v>
      </c>
      <c r="D424" t="s">
        <v>16456</v>
      </c>
      <c r="E424" t="s">
        <v>16456</v>
      </c>
      <c r="F424" t="s">
        <v>19111</v>
      </c>
      <c r="G424" t="s">
        <v>19112</v>
      </c>
      <c r="H424" t="s">
        <v>19112</v>
      </c>
      <c r="I424">
        <v>2</v>
      </c>
      <c r="J424" t="s">
        <v>18968</v>
      </c>
      <c r="K424" t="s">
        <v>19113</v>
      </c>
      <c r="L424" t="s">
        <v>17892</v>
      </c>
      <c r="M424" t="s">
        <v>14879</v>
      </c>
      <c r="N424" t="s">
        <v>17891</v>
      </c>
      <c r="O424" t="s">
        <v>12304</v>
      </c>
      <c r="P424" t="s">
        <v>12371</v>
      </c>
      <c r="Q424" t="s">
        <v>706</v>
      </c>
    </row>
    <row r="425" spans="1:17" x14ac:dyDescent="0.35">
      <c r="A425" t="s">
        <v>14802</v>
      </c>
      <c r="B425" t="s">
        <v>16459</v>
      </c>
      <c r="C425" t="s">
        <v>85</v>
      </c>
      <c r="D425" t="s">
        <v>16459</v>
      </c>
      <c r="E425" t="s">
        <v>16459</v>
      </c>
      <c r="F425" t="s">
        <v>19117</v>
      </c>
      <c r="G425" t="s">
        <v>19118</v>
      </c>
      <c r="H425" t="s">
        <v>19119</v>
      </c>
      <c r="I425">
        <v>3</v>
      </c>
      <c r="J425" t="s">
        <v>19120</v>
      </c>
      <c r="K425" t="s">
        <v>19121</v>
      </c>
      <c r="L425" t="s">
        <v>19039</v>
      </c>
      <c r="M425" t="s">
        <v>12370</v>
      </c>
      <c r="N425" t="s">
        <v>17898</v>
      </c>
      <c r="O425" t="s">
        <v>12304</v>
      </c>
      <c r="P425" t="s">
        <v>12371</v>
      </c>
      <c r="Q425" t="s">
        <v>19040</v>
      </c>
    </row>
    <row r="426" spans="1:17" x14ac:dyDescent="0.35">
      <c r="A426" t="s">
        <v>14801</v>
      </c>
      <c r="B426" t="s">
        <v>1532</v>
      </c>
      <c r="C426" t="s">
        <v>85</v>
      </c>
      <c r="D426" t="s">
        <v>1532</v>
      </c>
      <c r="E426" t="s">
        <v>1532</v>
      </c>
      <c r="F426" t="s">
        <v>19125</v>
      </c>
      <c r="G426" t="s">
        <v>19120</v>
      </c>
      <c r="H426" t="s">
        <v>19120</v>
      </c>
      <c r="I426">
        <v>2</v>
      </c>
      <c r="J426" t="s">
        <v>18968</v>
      </c>
      <c r="K426" t="s">
        <v>19126</v>
      </c>
      <c r="L426" t="s">
        <v>19045</v>
      </c>
      <c r="M426" t="s">
        <v>12370</v>
      </c>
      <c r="N426" t="s">
        <v>19046</v>
      </c>
      <c r="O426" t="s">
        <v>12304</v>
      </c>
      <c r="P426" t="s">
        <v>12371</v>
      </c>
      <c r="Q426" t="s">
        <v>19047</v>
      </c>
    </row>
    <row r="427" spans="1:17" x14ac:dyDescent="0.35">
      <c r="A427" t="s">
        <v>14803</v>
      </c>
      <c r="B427" t="s">
        <v>1527</v>
      </c>
      <c r="C427" t="s">
        <v>85</v>
      </c>
      <c r="D427" t="s">
        <v>1527</v>
      </c>
      <c r="E427" t="s">
        <v>1527</v>
      </c>
      <c r="F427" t="s">
        <v>19130</v>
      </c>
      <c r="G427" t="s">
        <v>19131</v>
      </c>
      <c r="H427" t="s">
        <v>19131</v>
      </c>
      <c r="I427">
        <v>2</v>
      </c>
      <c r="J427" t="s">
        <v>18968</v>
      </c>
      <c r="K427" t="s">
        <v>19132</v>
      </c>
      <c r="L427" t="s">
        <v>19049</v>
      </c>
      <c r="M427" t="s">
        <v>12370</v>
      </c>
      <c r="N427" t="s">
        <v>19050</v>
      </c>
      <c r="O427" t="s">
        <v>12304</v>
      </c>
      <c r="P427" t="s">
        <v>12371</v>
      </c>
      <c r="Q427" t="s">
        <v>19051</v>
      </c>
    </row>
    <row r="428" spans="1:17" x14ac:dyDescent="0.35">
      <c r="A428" t="s">
        <v>14804</v>
      </c>
      <c r="B428" t="s">
        <v>16460</v>
      </c>
      <c r="C428" t="s">
        <v>85</v>
      </c>
      <c r="D428" t="s">
        <v>85</v>
      </c>
      <c r="E428" t="s">
        <v>85</v>
      </c>
      <c r="F428" t="s">
        <v>19136</v>
      </c>
      <c r="G428" t="s">
        <v>19137</v>
      </c>
      <c r="H428" t="s">
        <v>19137</v>
      </c>
      <c r="I428">
        <v>2</v>
      </c>
      <c r="J428" t="s">
        <v>18968</v>
      </c>
      <c r="K428" t="s">
        <v>19138</v>
      </c>
      <c r="L428" t="s">
        <v>17907</v>
      </c>
      <c r="M428" t="s">
        <v>12375</v>
      </c>
      <c r="N428" t="s">
        <v>17906</v>
      </c>
      <c r="O428" t="s">
        <v>12304</v>
      </c>
      <c r="P428" t="s">
        <v>12371</v>
      </c>
      <c r="Q428" t="s">
        <v>19055</v>
      </c>
    </row>
    <row r="429" spans="1:17" x14ac:dyDescent="0.35">
      <c r="A429" t="s">
        <v>14806</v>
      </c>
      <c r="B429" t="s">
        <v>16463</v>
      </c>
      <c r="C429" t="s">
        <v>85</v>
      </c>
      <c r="D429" t="s">
        <v>16463</v>
      </c>
      <c r="E429" t="s">
        <v>16463</v>
      </c>
      <c r="F429" t="s">
        <v>19141</v>
      </c>
      <c r="G429" t="s">
        <v>19142</v>
      </c>
      <c r="H429" t="s">
        <v>19142</v>
      </c>
      <c r="I429">
        <v>2</v>
      </c>
      <c r="J429" t="s">
        <v>18968</v>
      </c>
      <c r="K429" t="s">
        <v>19143</v>
      </c>
      <c r="L429" t="s">
        <v>19060</v>
      </c>
      <c r="M429" t="s">
        <v>15976</v>
      </c>
      <c r="N429" t="s">
        <v>17913</v>
      </c>
      <c r="O429" t="s">
        <v>12304</v>
      </c>
      <c r="P429" t="s">
        <v>12371</v>
      </c>
      <c r="Q429" t="s">
        <v>19061</v>
      </c>
    </row>
    <row r="430" spans="1:17" x14ac:dyDescent="0.35">
      <c r="A430" t="s">
        <v>14808</v>
      </c>
      <c r="B430" t="s">
        <v>16469</v>
      </c>
      <c r="C430" t="s">
        <v>16470</v>
      </c>
      <c r="D430" t="s">
        <v>16469</v>
      </c>
      <c r="E430" t="s">
        <v>19147</v>
      </c>
      <c r="F430" t="s">
        <v>19148</v>
      </c>
      <c r="G430" t="s">
        <v>19149</v>
      </c>
      <c r="H430" t="s">
        <v>19150</v>
      </c>
      <c r="I430">
        <v>3</v>
      </c>
      <c r="J430" t="s">
        <v>19151</v>
      </c>
      <c r="K430" t="s">
        <v>19152</v>
      </c>
      <c r="L430" t="s">
        <v>19065</v>
      </c>
      <c r="M430" t="s">
        <v>15976</v>
      </c>
      <c r="N430" t="s">
        <v>19066</v>
      </c>
      <c r="O430" t="s">
        <v>12304</v>
      </c>
      <c r="P430" t="s">
        <v>12371</v>
      </c>
      <c r="Q430" t="s">
        <v>19067</v>
      </c>
    </row>
    <row r="431" spans="1:17" x14ac:dyDescent="0.35">
      <c r="A431" t="s">
        <v>14807</v>
      </c>
      <c r="B431" t="s">
        <v>1344</v>
      </c>
      <c r="C431" t="s">
        <v>19156</v>
      </c>
      <c r="D431" t="s">
        <v>1344</v>
      </c>
      <c r="E431" t="s">
        <v>19157</v>
      </c>
      <c r="F431" t="s">
        <v>19158</v>
      </c>
      <c r="G431" t="s">
        <v>19151</v>
      </c>
      <c r="H431" t="s">
        <v>19151</v>
      </c>
      <c r="I431">
        <v>2</v>
      </c>
      <c r="J431" t="s">
        <v>18968</v>
      </c>
      <c r="K431" t="s">
        <v>19159</v>
      </c>
      <c r="L431" t="s">
        <v>21208</v>
      </c>
      <c r="M431" t="s">
        <v>15980</v>
      </c>
      <c r="N431" t="s">
        <v>21030</v>
      </c>
      <c r="O431" t="s">
        <v>12304</v>
      </c>
      <c r="P431" t="s">
        <v>12371</v>
      </c>
      <c r="Q431" t="s">
        <v>15834</v>
      </c>
    </row>
    <row r="432" spans="1:17" x14ac:dyDescent="0.35">
      <c r="A432" t="s">
        <v>15055</v>
      </c>
      <c r="B432" t="s">
        <v>16471</v>
      </c>
      <c r="C432" t="s">
        <v>85</v>
      </c>
      <c r="D432" t="s">
        <v>16471</v>
      </c>
      <c r="E432" t="s">
        <v>16471</v>
      </c>
      <c r="F432" t="s">
        <v>19163</v>
      </c>
      <c r="G432" t="s">
        <v>19164</v>
      </c>
      <c r="H432" t="s">
        <v>19164</v>
      </c>
      <c r="I432">
        <v>2</v>
      </c>
      <c r="J432" t="s">
        <v>18968</v>
      </c>
      <c r="K432" t="s">
        <v>19165</v>
      </c>
      <c r="L432" t="s">
        <v>21209</v>
      </c>
      <c r="M432" t="s">
        <v>15980</v>
      </c>
      <c r="N432" t="s">
        <v>21210</v>
      </c>
      <c r="O432" t="s">
        <v>12304</v>
      </c>
      <c r="P432" t="s">
        <v>12371</v>
      </c>
      <c r="Q432" t="s">
        <v>1108</v>
      </c>
    </row>
    <row r="433" spans="1:17" x14ac:dyDescent="0.35">
      <c r="A433" t="s">
        <v>14809</v>
      </c>
      <c r="B433" t="s">
        <v>12517</v>
      </c>
      <c r="C433" t="s">
        <v>19169</v>
      </c>
      <c r="D433" t="s">
        <v>85</v>
      </c>
      <c r="E433" t="s">
        <v>19169</v>
      </c>
      <c r="F433" t="s">
        <v>19170</v>
      </c>
      <c r="G433" t="s">
        <v>19171</v>
      </c>
      <c r="H433" t="s">
        <v>19171</v>
      </c>
      <c r="I433">
        <v>2</v>
      </c>
      <c r="J433" t="s">
        <v>18968</v>
      </c>
      <c r="K433" t="s">
        <v>19172</v>
      </c>
      <c r="L433" t="s">
        <v>19072</v>
      </c>
      <c r="M433" t="s">
        <v>12377</v>
      </c>
      <c r="N433" t="s">
        <v>17920</v>
      </c>
      <c r="O433" t="s">
        <v>12304</v>
      </c>
      <c r="P433" t="s">
        <v>12371</v>
      </c>
      <c r="Q433" t="s">
        <v>1131</v>
      </c>
    </row>
    <row r="434" spans="1:17" x14ac:dyDescent="0.35">
      <c r="A434" t="s">
        <v>14810</v>
      </c>
      <c r="B434" t="s">
        <v>13744</v>
      </c>
      <c r="C434" t="s">
        <v>85</v>
      </c>
      <c r="D434" t="s">
        <v>13744</v>
      </c>
      <c r="E434" t="s">
        <v>13744</v>
      </c>
      <c r="F434" t="s">
        <v>19175</v>
      </c>
      <c r="G434" t="s">
        <v>19176</v>
      </c>
      <c r="H434" t="s">
        <v>19176</v>
      </c>
      <c r="I434">
        <v>2</v>
      </c>
      <c r="J434" t="s">
        <v>18968</v>
      </c>
      <c r="K434" t="s">
        <v>19177</v>
      </c>
      <c r="L434" t="s">
        <v>19076</v>
      </c>
      <c r="M434" t="s">
        <v>12377</v>
      </c>
      <c r="N434" t="s">
        <v>19077</v>
      </c>
      <c r="O434" t="s">
        <v>12304</v>
      </c>
      <c r="P434" t="s">
        <v>12371</v>
      </c>
      <c r="Q434" t="s">
        <v>12378</v>
      </c>
    </row>
    <row r="435" spans="1:17" x14ac:dyDescent="0.35">
      <c r="A435" t="s">
        <v>14765</v>
      </c>
      <c r="B435" t="s">
        <v>16780</v>
      </c>
      <c r="C435" t="s">
        <v>85</v>
      </c>
      <c r="D435" t="s">
        <v>19180</v>
      </c>
      <c r="E435" t="s">
        <v>19180</v>
      </c>
      <c r="F435" t="s">
        <v>19181</v>
      </c>
      <c r="G435" t="s">
        <v>19182</v>
      </c>
      <c r="H435" t="s">
        <v>19183</v>
      </c>
      <c r="I435">
        <v>3</v>
      </c>
      <c r="J435" t="s">
        <v>19184</v>
      </c>
      <c r="K435" t="s">
        <v>19185</v>
      </c>
      <c r="L435" t="s">
        <v>19083</v>
      </c>
      <c r="M435" t="s">
        <v>12377</v>
      </c>
      <c r="N435" t="s">
        <v>19084</v>
      </c>
      <c r="O435" t="s">
        <v>12304</v>
      </c>
      <c r="P435" t="s">
        <v>12371</v>
      </c>
      <c r="Q435" t="s">
        <v>1132</v>
      </c>
    </row>
    <row r="436" spans="1:17" x14ac:dyDescent="0.35">
      <c r="A436" t="s">
        <v>14767</v>
      </c>
      <c r="B436" t="s">
        <v>16477</v>
      </c>
      <c r="C436" t="s">
        <v>20596</v>
      </c>
      <c r="D436" t="s">
        <v>20597</v>
      </c>
      <c r="E436" t="s">
        <v>20786</v>
      </c>
      <c r="F436" t="s">
        <v>19192</v>
      </c>
      <c r="G436" t="s">
        <v>19193</v>
      </c>
      <c r="H436" t="s">
        <v>19194</v>
      </c>
      <c r="I436">
        <v>3</v>
      </c>
      <c r="J436" t="s">
        <v>19188</v>
      </c>
      <c r="K436" t="s">
        <v>20787</v>
      </c>
      <c r="L436" t="s">
        <v>19088</v>
      </c>
      <c r="M436" t="s">
        <v>12380</v>
      </c>
      <c r="N436" t="s">
        <v>17928</v>
      </c>
      <c r="O436" t="s">
        <v>12304</v>
      </c>
      <c r="P436" t="s">
        <v>12371</v>
      </c>
      <c r="Q436" t="s">
        <v>19089</v>
      </c>
    </row>
    <row r="437" spans="1:17" x14ac:dyDescent="0.35">
      <c r="A437" t="s">
        <v>15074</v>
      </c>
      <c r="B437" t="s">
        <v>16480</v>
      </c>
      <c r="C437" t="s">
        <v>16481</v>
      </c>
      <c r="D437" t="s">
        <v>85</v>
      </c>
      <c r="E437" t="s">
        <v>16481</v>
      </c>
      <c r="F437" t="s">
        <v>19196</v>
      </c>
      <c r="G437" t="s">
        <v>19197</v>
      </c>
      <c r="H437" t="s">
        <v>19197</v>
      </c>
      <c r="I437">
        <v>2</v>
      </c>
      <c r="J437" t="s">
        <v>19198</v>
      </c>
      <c r="K437" t="s">
        <v>20788</v>
      </c>
      <c r="L437" t="s">
        <v>19093</v>
      </c>
      <c r="M437" t="s">
        <v>12380</v>
      </c>
      <c r="N437" t="s">
        <v>19094</v>
      </c>
      <c r="O437" t="s">
        <v>12304</v>
      </c>
      <c r="P437" t="s">
        <v>12371</v>
      </c>
      <c r="Q437" t="s">
        <v>19095</v>
      </c>
    </row>
    <row r="438" spans="1:17" x14ac:dyDescent="0.35">
      <c r="A438" t="s">
        <v>15075</v>
      </c>
      <c r="B438" t="s">
        <v>16482</v>
      </c>
      <c r="C438" t="s">
        <v>85</v>
      </c>
      <c r="D438" t="s">
        <v>16482</v>
      </c>
      <c r="E438" t="s">
        <v>16482</v>
      </c>
      <c r="F438" t="s">
        <v>19201</v>
      </c>
      <c r="G438" t="s">
        <v>19202</v>
      </c>
      <c r="H438" t="s">
        <v>19202</v>
      </c>
      <c r="I438">
        <v>2</v>
      </c>
      <c r="J438" t="s">
        <v>19198</v>
      </c>
      <c r="K438" t="s">
        <v>19203</v>
      </c>
      <c r="L438" t="s">
        <v>19101</v>
      </c>
      <c r="M438" t="s">
        <v>12380</v>
      </c>
      <c r="N438" t="s">
        <v>19102</v>
      </c>
      <c r="O438" t="s">
        <v>12304</v>
      </c>
      <c r="P438" t="s">
        <v>12371</v>
      </c>
      <c r="Q438" t="s">
        <v>19103</v>
      </c>
    </row>
    <row r="439" spans="1:17" x14ac:dyDescent="0.35">
      <c r="A439" t="s">
        <v>15043</v>
      </c>
      <c r="B439" t="s">
        <v>16483</v>
      </c>
      <c r="C439" t="s">
        <v>85</v>
      </c>
      <c r="D439" t="s">
        <v>16483</v>
      </c>
      <c r="E439" t="s">
        <v>16483</v>
      </c>
      <c r="F439" t="s">
        <v>19206</v>
      </c>
      <c r="G439" t="s">
        <v>19207</v>
      </c>
      <c r="H439" t="s">
        <v>19207</v>
      </c>
      <c r="I439">
        <v>2</v>
      </c>
      <c r="J439" t="s">
        <v>19198</v>
      </c>
      <c r="K439" t="s">
        <v>19208</v>
      </c>
      <c r="L439" t="s">
        <v>17935</v>
      </c>
      <c r="M439" t="s">
        <v>12387</v>
      </c>
      <c r="N439" t="s">
        <v>17934</v>
      </c>
      <c r="O439" t="s">
        <v>12304</v>
      </c>
      <c r="P439" t="s">
        <v>12371</v>
      </c>
      <c r="Q439" t="s">
        <v>12388</v>
      </c>
    </row>
    <row r="440" spans="1:17" x14ac:dyDescent="0.35">
      <c r="A440" t="s">
        <v>15079</v>
      </c>
      <c r="B440" t="s">
        <v>16484</v>
      </c>
      <c r="C440" t="s">
        <v>85</v>
      </c>
      <c r="D440" t="s">
        <v>16484</v>
      </c>
      <c r="E440" t="s">
        <v>16484</v>
      </c>
      <c r="F440" t="s">
        <v>19209</v>
      </c>
      <c r="G440" t="s">
        <v>19210</v>
      </c>
      <c r="H440" t="s">
        <v>19211</v>
      </c>
      <c r="I440">
        <v>3</v>
      </c>
      <c r="J440" t="s">
        <v>19212</v>
      </c>
      <c r="K440" t="s">
        <v>19213</v>
      </c>
      <c r="L440" t="s">
        <v>21211</v>
      </c>
      <c r="M440" t="s">
        <v>14872</v>
      </c>
      <c r="N440" t="s">
        <v>21036</v>
      </c>
      <c r="O440" t="s">
        <v>12304</v>
      </c>
      <c r="P440" t="s">
        <v>12392</v>
      </c>
      <c r="Q440" t="s">
        <v>21212</v>
      </c>
    </row>
    <row r="441" spans="1:17" x14ac:dyDescent="0.35">
      <c r="A441" t="s">
        <v>15132</v>
      </c>
      <c r="B441" t="s">
        <v>14613</v>
      </c>
      <c r="C441" t="s">
        <v>85</v>
      </c>
      <c r="D441" t="s">
        <v>85</v>
      </c>
      <c r="E441" t="s">
        <v>85</v>
      </c>
      <c r="F441" t="s">
        <v>19214</v>
      </c>
      <c r="G441" t="s">
        <v>19215</v>
      </c>
      <c r="H441" t="s">
        <v>19216</v>
      </c>
      <c r="I441">
        <v>3</v>
      </c>
      <c r="J441" t="s">
        <v>19217</v>
      </c>
      <c r="K441" t="s">
        <v>19218</v>
      </c>
      <c r="L441" t="s">
        <v>21213</v>
      </c>
      <c r="M441" t="s">
        <v>14872</v>
      </c>
      <c r="N441" t="s">
        <v>21214</v>
      </c>
      <c r="O441" t="s">
        <v>12304</v>
      </c>
      <c r="P441" t="s">
        <v>12392</v>
      </c>
      <c r="Q441" t="s">
        <v>21215</v>
      </c>
    </row>
    <row r="442" spans="1:17" x14ac:dyDescent="0.35">
      <c r="A442" t="s">
        <v>15045</v>
      </c>
      <c r="B442" t="s">
        <v>16489</v>
      </c>
      <c r="C442" t="s">
        <v>85</v>
      </c>
      <c r="D442" t="s">
        <v>16489</v>
      </c>
      <c r="E442" t="s">
        <v>16489</v>
      </c>
      <c r="F442" t="s">
        <v>19220</v>
      </c>
      <c r="G442" t="s">
        <v>19221</v>
      </c>
      <c r="H442" t="s">
        <v>19221</v>
      </c>
      <c r="I442">
        <v>2</v>
      </c>
      <c r="J442" t="s">
        <v>19198</v>
      </c>
      <c r="K442" t="s">
        <v>19222</v>
      </c>
      <c r="L442" t="s">
        <v>21216</v>
      </c>
      <c r="M442" t="s">
        <v>14872</v>
      </c>
      <c r="N442" t="s">
        <v>21217</v>
      </c>
      <c r="O442" t="s">
        <v>12304</v>
      </c>
      <c r="P442" t="s">
        <v>12392</v>
      </c>
      <c r="Q442" t="s">
        <v>21218</v>
      </c>
    </row>
    <row r="443" spans="1:17" x14ac:dyDescent="0.35">
      <c r="A443" t="s">
        <v>15047</v>
      </c>
      <c r="B443" t="s">
        <v>16491</v>
      </c>
      <c r="C443" t="s">
        <v>85</v>
      </c>
      <c r="D443" t="s">
        <v>16491</v>
      </c>
      <c r="E443" t="s">
        <v>16491</v>
      </c>
      <c r="F443" t="s">
        <v>19225</v>
      </c>
      <c r="G443" t="s">
        <v>19226</v>
      </c>
      <c r="H443" t="s">
        <v>19226</v>
      </c>
      <c r="I443">
        <v>2</v>
      </c>
      <c r="J443" t="s">
        <v>19198</v>
      </c>
      <c r="K443" t="s">
        <v>19227</v>
      </c>
      <c r="L443" t="s">
        <v>21219</v>
      </c>
      <c r="M443" t="s">
        <v>14872</v>
      </c>
      <c r="N443" t="s">
        <v>21220</v>
      </c>
      <c r="O443" t="s">
        <v>12304</v>
      </c>
      <c r="P443" t="s">
        <v>12392</v>
      </c>
      <c r="Q443" t="s">
        <v>21221</v>
      </c>
    </row>
    <row r="444" spans="1:17" x14ac:dyDescent="0.35">
      <c r="A444" t="s">
        <v>15048</v>
      </c>
      <c r="B444" t="s">
        <v>16492</v>
      </c>
      <c r="C444" t="s">
        <v>85</v>
      </c>
      <c r="D444" t="s">
        <v>16492</v>
      </c>
      <c r="E444" t="s">
        <v>16492</v>
      </c>
      <c r="F444" t="s">
        <v>19231</v>
      </c>
      <c r="G444" t="s">
        <v>19232</v>
      </c>
      <c r="H444" t="s">
        <v>19232</v>
      </c>
      <c r="I444">
        <v>2</v>
      </c>
      <c r="J444" t="s">
        <v>19198</v>
      </c>
      <c r="K444" t="s">
        <v>19233</v>
      </c>
      <c r="L444" t="s">
        <v>21222</v>
      </c>
      <c r="M444" t="s">
        <v>14872</v>
      </c>
      <c r="N444" t="s">
        <v>21223</v>
      </c>
      <c r="O444" t="s">
        <v>12304</v>
      </c>
      <c r="P444" t="s">
        <v>12392</v>
      </c>
      <c r="Q444" t="s">
        <v>21224</v>
      </c>
    </row>
    <row r="445" spans="1:17" x14ac:dyDescent="0.35">
      <c r="A445" t="s">
        <v>16493</v>
      </c>
      <c r="B445" t="s">
        <v>1803</v>
      </c>
      <c r="C445" t="s">
        <v>85</v>
      </c>
      <c r="D445" t="s">
        <v>1803</v>
      </c>
      <c r="E445" t="s">
        <v>1803</v>
      </c>
      <c r="F445" t="s">
        <v>19236</v>
      </c>
      <c r="G445" t="s">
        <v>19237</v>
      </c>
      <c r="H445" t="s">
        <v>19237</v>
      </c>
      <c r="I445">
        <v>2</v>
      </c>
      <c r="J445" t="s">
        <v>19198</v>
      </c>
      <c r="K445" t="s">
        <v>19238</v>
      </c>
      <c r="L445" t="s">
        <v>21225</v>
      </c>
      <c r="M445" t="s">
        <v>14872</v>
      </c>
      <c r="N445" t="s">
        <v>21226</v>
      </c>
      <c r="O445" t="s">
        <v>12304</v>
      </c>
      <c r="P445" t="s">
        <v>12392</v>
      </c>
      <c r="Q445" t="s">
        <v>21227</v>
      </c>
    </row>
    <row r="446" spans="1:17" x14ac:dyDescent="0.35">
      <c r="A446" t="s">
        <v>15049</v>
      </c>
      <c r="B446" t="s">
        <v>12526</v>
      </c>
      <c r="C446" t="s">
        <v>85</v>
      </c>
      <c r="D446" t="s">
        <v>12526</v>
      </c>
      <c r="E446" t="s">
        <v>12526</v>
      </c>
      <c r="F446" t="s">
        <v>19242</v>
      </c>
      <c r="G446" t="s">
        <v>19243</v>
      </c>
      <c r="H446" t="s">
        <v>19243</v>
      </c>
      <c r="I446">
        <v>2</v>
      </c>
      <c r="J446" t="s">
        <v>19198</v>
      </c>
      <c r="K446" t="s">
        <v>19244</v>
      </c>
      <c r="L446" t="s">
        <v>21228</v>
      </c>
      <c r="M446" t="s">
        <v>14872</v>
      </c>
      <c r="N446" t="s">
        <v>21229</v>
      </c>
      <c r="O446" t="s">
        <v>12304</v>
      </c>
      <c r="P446" t="s">
        <v>12392</v>
      </c>
      <c r="Q446" t="s">
        <v>21230</v>
      </c>
    </row>
    <row r="447" spans="1:17" x14ac:dyDescent="0.35">
      <c r="A447" t="s">
        <v>15050</v>
      </c>
      <c r="B447" t="s">
        <v>20602</v>
      </c>
      <c r="C447" t="s">
        <v>85</v>
      </c>
      <c r="D447" t="s">
        <v>85</v>
      </c>
      <c r="E447" t="s">
        <v>85</v>
      </c>
      <c r="F447" t="s">
        <v>20789</v>
      </c>
      <c r="G447" t="s">
        <v>20790</v>
      </c>
      <c r="H447" t="s">
        <v>20790</v>
      </c>
      <c r="I447">
        <v>2</v>
      </c>
      <c r="J447" t="s">
        <v>19198</v>
      </c>
      <c r="K447" t="s">
        <v>20791</v>
      </c>
      <c r="L447" t="s">
        <v>19109</v>
      </c>
      <c r="M447" t="s">
        <v>12391</v>
      </c>
      <c r="N447" t="s">
        <v>17942</v>
      </c>
      <c r="O447" t="s">
        <v>12304</v>
      </c>
      <c r="P447" t="s">
        <v>12392</v>
      </c>
      <c r="Q447" t="s">
        <v>19110</v>
      </c>
    </row>
    <row r="448" spans="1:17" x14ac:dyDescent="0.35">
      <c r="A448" t="s">
        <v>16494</v>
      </c>
      <c r="B448" t="s">
        <v>16495</v>
      </c>
      <c r="C448" t="s">
        <v>85</v>
      </c>
      <c r="D448" t="s">
        <v>85</v>
      </c>
      <c r="E448" t="s">
        <v>85</v>
      </c>
      <c r="F448" t="s">
        <v>19250</v>
      </c>
      <c r="G448" t="s">
        <v>19251</v>
      </c>
      <c r="H448" t="s">
        <v>19251</v>
      </c>
      <c r="I448">
        <v>2</v>
      </c>
      <c r="J448" t="s">
        <v>19198</v>
      </c>
      <c r="K448" t="s">
        <v>19252</v>
      </c>
      <c r="L448" t="s">
        <v>19114</v>
      </c>
      <c r="M448" t="s">
        <v>12391</v>
      </c>
      <c r="N448" t="s">
        <v>19115</v>
      </c>
      <c r="O448" t="s">
        <v>12304</v>
      </c>
      <c r="P448" t="s">
        <v>12392</v>
      </c>
      <c r="Q448" t="s">
        <v>19116</v>
      </c>
    </row>
    <row r="449" spans="1:17" x14ac:dyDescent="0.35">
      <c r="A449" t="s">
        <v>15054</v>
      </c>
      <c r="B449" t="s">
        <v>16501</v>
      </c>
      <c r="C449" t="s">
        <v>85</v>
      </c>
      <c r="D449" t="s">
        <v>16501</v>
      </c>
      <c r="E449" t="s">
        <v>16501</v>
      </c>
      <c r="F449" t="s">
        <v>19256</v>
      </c>
      <c r="G449" t="s">
        <v>19257</v>
      </c>
      <c r="H449" t="s">
        <v>19258</v>
      </c>
      <c r="I449">
        <v>3</v>
      </c>
      <c r="J449" t="s">
        <v>19259</v>
      </c>
      <c r="K449" t="s">
        <v>19260</v>
      </c>
      <c r="L449" t="s">
        <v>19122</v>
      </c>
      <c r="M449" t="s">
        <v>12391</v>
      </c>
      <c r="N449" t="s">
        <v>19123</v>
      </c>
      <c r="O449" t="s">
        <v>12304</v>
      </c>
      <c r="P449" t="s">
        <v>12392</v>
      </c>
      <c r="Q449" t="s">
        <v>19124</v>
      </c>
    </row>
    <row r="450" spans="1:17" x14ac:dyDescent="0.35">
      <c r="A450" t="s">
        <v>15057</v>
      </c>
      <c r="B450" t="s">
        <v>16505</v>
      </c>
      <c r="C450" t="s">
        <v>85</v>
      </c>
      <c r="D450" t="s">
        <v>16505</v>
      </c>
      <c r="E450" t="s">
        <v>16505</v>
      </c>
      <c r="F450" t="s">
        <v>19264</v>
      </c>
      <c r="G450" t="s">
        <v>19265</v>
      </c>
      <c r="H450" t="s">
        <v>19266</v>
      </c>
      <c r="I450">
        <v>3</v>
      </c>
      <c r="J450" t="s">
        <v>19267</v>
      </c>
      <c r="K450" t="s">
        <v>19268</v>
      </c>
      <c r="L450" t="s">
        <v>19127</v>
      </c>
      <c r="M450" t="s">
        <v>12391</v>
      </c>
      <c r="N450" t="s">
        <v>19128</v>
      </c>
      <c r="O450" t="s">
        <v>12304</v>
      </c>
      <c r="P450" t="s">
        <v>12392</v>
      </c>
      <c r="Q450" t="s">
        <v>19129</v>
      </c>
    </row>
    <row r="451" spans="1:17" x14ac:dyDescent="0.35">
      <c r="A451" t="s">
        <v>15058</v>
      </c>
      <c r="B451" t="s">
        <v>16506</v>
      </c>
      <c r="C451" t="s">
        <v>85</v>
      </c>
      <c r="D451" t="s">
        <v>16506</v>
      </c>
      <c r="E451" t="s">
        <v>16506</v>
      </c>
      <c r="F451" t="s">
        <v>19272</v>
      </c>
      <c r="G451" t="s">
        <v>19273</v>
      </c>
      <c r="H451" t="s">
        <v>19273</v>
      </c>
      <c r="I451">
        <v>2</v>
      </c>
      <c r="J451" t="s">
        <v>19198</v>
      </c>
      <c r="K451" t="s">
        <v>19274</v>
      </c>
      <c r="L451" t="s">
        <v>19133</v>
      </c>
      <c r="M451" t="s">
        <v>12391</v>
      </c>
      <c r="N451" t="s">
        <v>19134</v>
      </c>
      <c r="O451" t="s">
        <v>12304</v>
      </c>
      <c r="P451" t="s">
        <v>12392</v>
      </c>
      <c r="Q451" t="s">
        <v>19135</v>
      </c>
    </row>
    <row r="452" spans="1:17" x14ac:dyDescent="0.35">
      <c r="A452" t="s">
        <v>12613</v>
      </c>
      <c r="B452" t="s">
        <v>12614</v>
      </c>
      <c r="C452" t="s">
        <v>85</v>
      </c>
      <c r="D452" t="s">
        <v>85</v>
      </c>
      <c r="E452" t="s">
        <v>85</v>
      </c>
      <c r="F452" t="s">
        <v>19277</v>
      </c>
      <c r="G452" t="s">
        <v>19278</v>
      </c>
      <c r="H452" t="s">
        <v>19279</v>
      </c>
      <c r="I452">
        <v>1</v>
      </c>
      <c r="J452" t="s">
        <v>12547</v>
      </c>
      <c r="K452" t="s">
        <v>19280</v>
      </c>
      <c r="L452" t="s">
        <v>19139</v>
      </c>
      <c r="M452" t="s">
        <v>12396</v>
      </c>
      <c r="N452" t="s">
        <v>17953</v>
      </c>
      <c r="O452" t="s">
        <v>12304</v>
      </c>
      <c r="P452" t="s">
        <v>12392</v>
      </c>
      <c r="Q452" t="s">
        <v>19140</v>
      </c>
    </row>
    <row r="453" spans="1:17" x14ac:dyDescent="0.35">
      <c r="A453" t="s">
        <v>12571</v>
      </c>
      <c r="B453" t="s">
        <v>12572</v>
      </c>
      <c r="C453" t="s">
        <v>21231</v>
      </c>
      <c r="D453" t="s">
        <v>85</v>
      </c>
      <c r="E453" t="s">
        <v>21231</v>
      </c>
      <c r="F453" t="s">
        <v>21232</v>
      </c>
      <c r="G453" t="s">
        <v>21233</v>
      </c>
      <c r="H453" t="s">
        <v>21234</v>
      </c>
      <c r="I453">
        <v>1</v>
      </c>
      <c r="J453" t="s">
        <v>12547</v>
      </c>
      <c r="K453" t="s">
        <v>21235</v>
      </c>
      <c r="L453" t="s">
        <v>19144</v>
      </c>
      <c r="M453" t="s">
        <v>12396</v>
      </c>
      <c r="N453" t="s">
        <v>19145</v>
      </c>
      <c r="O453" t="s">
        <v>12304</v>
      </c>
      <c r="P453" t="s">
        <v>12392</v>
      </c>
      <c r="Q453" t="s">
        <v>19146</v>
      </c>
    </row>
    <row r="454" spans="1:17" x14ac:dyDescent="0.35">
      <c r="A454" t="s">
        <v>12553</v>
      </c>
      <c r="B454" t="s">
        <v>12548</v>
      </c>
      <c r="C454" t="s">
        <v>85</v>
      </c>
      <c r="D454" t="s">
        <v>85</v>
      </c>
      <c r="E454" t="s">
        <v>85</v>
      </c>
      <c r="F454" t="s">
        <v>19282</v>
      </c>
      <c r="G454" t="s">
        <v>19283</v>
      </c>
      <c r="H454" t="s">
        <v>19284</v>
      </c>
      <c r="I454">
        <v>1</v>
      </c>
      <c r="J454" t="s">
        <v>12547</v>
      </c>
      <c r="K454" t="s">
        <v>19285</v>
      </c>
      <c r="L454" t="s">
        <v>19153</v>
      </c>
      <c r="M454" t="s">
        <v>12396</v>
      </c>
      <c r="N454" t="s">
        <v>19154</v>
      </c>
      <c r="O454" t="s">
        <v>12304</v>
      </c>
      <c r="P454" t="s">
        <v>12392</v>
      </c>
      <c r="Q454" t="s">
        <v>19155</v>
      </c>
    </row>
    <row r="455" spans="1:17" x14ac:dyDescent="0.35">
      <c r="A455" t="s">
        <v>14954</v>
      </c>
      <c r="B455" t="s">
        <v>16507</v>
      </c>
      <c r="C455" t="s">
        <v>85</v>
      </c>
      <c r="D455" t="s">
        <v>85</v>
      </c>
      <c r="E455" t="s">
        <v>85</v>
      </c>
      <c r="F455" t="s">
        <v>19288</v>
      </c>
      <c r="G455" t="s">
        <v>19289</v>
      </c>
      <c r="H455" t="s">
        <v>19289</v>
      </c>
      <c r="I455">
        <v>2</v>
      </c>
      <c r="J455" t="s">
        <v>19284</v>
      </c>
      <c r="K455" t="s">
        <v>19290</v>
      </c>
      <c r="L455" t="s">
        <v>19160</v>
      </c>
      <c r="M455" t="s">
        <v>12396</v>
      </c>
      <c r="N455" t="s">
        <v>19161</v>
      </c>
      <c r="O455" t="s">
        <v>12304</v>
      </c>
      <c r="P455" t="s">
        <v>12392</v>
      </c>
      <c r="Q455" t="s">
        <v>19162</v>
      </c>
    </row>
    <row r="456" spans="1:17" x14ac:dyDescent="0.35">
      <c r="A456" t="s">
        <v>16508</v>
      </c>
      <c r="B456" t="s">
        <v>16509</v>
      </c>
      <c r="C456" t="s">
        <v>85</v>
      </c>
      <c r="D456" t="s">
        <v>19292</v>
      </c>
      <c r="E456" t="s">
        <v>19292</v>
      </c>
      <c r="F456" t="s">
        <v>19293</v>
      </c>
      <c r="G456" t="s">
        <v>19294</v>
      </c>
      <c r="H456" t="s">
        <v>19294</v>
      </c>
      <c r="I456">
        <v>2</v>
      </c>
      <c r="J456" t="s">
        <v>19284</v>
      </c>
      <c r="K456" t="s">
        <v>19295</v>
      </c>
      <c r="L456" t="s">
        <v>19166</v>
      </c>
      <c r="M456" t="s">
        <v>12396</v>
      </c>
      <c r="N456" t="s">
        <v>19167</v>
      </c>
      <c r="O456" t="s">
        <v>12304</v>
      </c>
      <c r="P456" t="s">
        <v>12392</v>
      </c>
      <c r="Q456" t="s">
        <v>19168</v>
      </c>
    </row>
    <row r="457" spans="1:17" x14ac:dyDescent="0.35">
      <c r="A457" t="s">
        <v>12546</v>
      </c>
      <c r="B457" t="s">
        <v>12549</v>
      </c>
      <c r="C457" t="s">
        <v>85</v>
      </c>
      <c r="D457" t="s">
        <v>12550</v>
      </c>
      <c r="E457" t="s">
        <v>12550</v>
      </c>
      <c r="F457" t="s">
        <v>19298</v>
      </c>
      <c r="G457" t="s">
        <v>19299</v>
      </c>
      <c r="H457" t="s">
        <v>19299</v>
      </c>
      <c r="I457">
        <v>2</v>
      </c>
      <c r="J457" t="s">
        <v>19284</v>
      </c>
      <c r="K457" t="s">
        <v>19300</v>
      </c>
      <c r="L457" t="s">
        <v>19173</v>
      </c>
      <c r="M457" t="s">
        <v>15986</v>
      </c>
      <c r="N457" t="s">
        <v>17959</v>
      </c>
      <c r="O457" t="s">
        <v>12304</v>
      </c>
      <c r="P457" t="s">
        <v>12392</v>
      </c>
      <c r="Q457" t="s">
        <v>19174</v>
      </c>
    </row>
    <row r="458" spans="1:17" x14ac:dyDescent="0.35">
      <c r="A458" t="s">
        <v>14911</v>
      </c>
      <c r="B458" t="s">
        <v>16512</v>
      </c>
      <c r="C458" t="s">
        <v>85</v>
      </c>
      <c r="D458" t="s">
        <v>85</v>
      </c>
      <c r="E458" t="s">
        <v>85</v>
      </c>
      <c r="F458" t="s">
        <v>19301</v>
      </c>
      <c r="G458" t="s">
        <v>19302</v>
      </c>
      <c r="H458" t="s">
        <v>19302</v>
      </c>
      <c r="I458">
        <v>2</v>
      </c>
      <c r="J458" t="s">
        <v>19284</v>
      </c>
      <c r="K458" t="s">
        <v>19303</v>
      </c>
      <c r="L458" t="s">
        <v>19178</v>
      </c>
      <c r="M458" t="s">
        <v>15988</v>
      </c>
      <c r="N458" t="s">
        <v>17967</v>
      </c>
      <c r="O458" t="s">
        <v>12304</v>
      </c>
      <c r="P458" t="s">
        <v>12392</v>
      </c>
      <c r="Q458" t="s">
        <v>19179</v>
      </c>
    </row>
    <row r="459" spans="1:17" x14ac:dyDescent="0.35">
      <c r="A459" t="s">
        <v>12551</v>
      </c>
      <c r="B459" t="s">
        <v>12552</v>
      </c>
      <c r="C459" t="s">
        <v>85</v>
      </c>
      <c r="D459" t="s">
        <v>85</v>
      </c>
      <c r="E459" t="s">
        <v>85</v>
      </c>
      <c r="F459" t="s">
        <v>19304</v>
      </c>
      <c r="G459" t="s">
        <v>19305</v>
      </c>
      <c r="H459" t="s">
        <v>19305</v>
      </c>
      <c r="I459">
        <v>2</v>
      </c>
      <c r="J459" t="s">
        <v>19284</v>
      </c>
      <c r="K459" t="s">
        <v>19306</v>
      </c>
      <c r="L459" t="s">
        <v>19186</v>
      </c>
      <c r="M459" t="s">
        <v>15990</v>
      </c>
      <c r="N459" t="s">
        <v>17972</v>
      </c>
      <c r="O459" t="s">
        <v>12304</v>
      </c>
      <c r="P459" t="s">
        <v>12392</v>
      </c>
      <c r="Q459" t="s">
        <v>19187</v>
      </c>
    </row>
    <row r="460" spans="1:17" x14ac:dyDescent="0.35">
      <c r="A460" t="s">
        <v>16517</v>
      </c>
      <c r="B460" t="s">
        <v>16518</v>
      </c>
      <c r="C460" t="s">
        <v>85</v>
      </c>
      <c r="D460" t="s">
        <v>85</v>
      </c>
      <c r="E460" t="s">
        <v>85</v>
      </c>
      <c r="F460" t="s">
        <v>19307</v>
      </c>
      <c r="G460" t="s">
        <v>19308</v>
      </c>
      <c r="H460" t="s">
        <v>19308</v>
      </c>
      <c r="I460">
        <v>2</v>
      </c>
      <c r="J460" t="s">
        <v>19284</v>
      </c>
      <c r="K460" t="s">
        <v>19309</v>
      </c>
      <c r="L460" t="s">
        <v>19189</v>
      </c>
      <c r="M460" t="s">
        <v>15990</v>
      </c>
      <c r="N460" t="s">
        <v>19190</v>
      </c>
      <c r="O460" t="s">
        <v>12304</v>
      </c>
      <c r="P460" t="s">
        <v>12392</v>
      </c>
      <c r="Q460" t="s">
        <v>19191</v>
      </c>
    </row>
    <row r="461" spans="1:17" x14ac:dyDescent="0.35">
      <c r="A461" t="s">
        <v>14912</v>
      </c>
      <c r="B461" t="s">
        <v>16519</v>
      </c>
      <c r="C461" t="s">
        <v>85</v>
      </c>
      <c r="D461" t="s">
        <v>85</v>
      </c>
      <c r="E461" t="s">
        <v>85</v>
      </c>
      <c r="F461" t="s">
        <v>19310</v>
      </c>
      <c r="G461" t="s">
        <v>19311</v>
      </c>
      <c r="H461" t="s">
        <v>19311</v>
      </c>
      <c r="I461">
        <v>2</v>
      </c>
      <c r="J461" t="s">
        <v>19284</v>
      </c>
      <c r="K461" t="s">
        <v>19312</v>
      </c>
      <c r="L461" t="s">
        <v>19195</v>
      </c>
      <c r="M461" t="s">
        <v>12400</v>
      </c>
      <c r="N461" t="s">
        <v>17980</v>
      </c>
      <c r="O461" t="s">
        <v>12304</v>
      </c>
      <c r="P461" t="s">
        <v>12392</v>
      </c>
      <c r="Q461" t="s">
        <v>1219</v>
      </c>
    </row>
    <row r="462" spans="1:17" x14ac:dyDescent="0.35">
      <c r="A462" t="s">
        <v>15002</v>
      </c>
      <c r="B462" t="s">
        <v>16520</v>
      </c>
      <c r="C462" t="s">
        <v>85</v>
      </c>
      <c r="D462" t="s">
        <v>85</v>
      </c>
      <c r="E462" t="s">
        <v>85</v>
      </c>
      <c r="F462" t="s">
        <v>19314</v>
      </c>
      <c r="G462" t="s">
        <v>19315</v>
      </c>
      <c r="H462" t="s">
        <v>19315</v>
      </c>
      <c r="I462">
        <v>2</v>
      </c>
      <c r="J462" t="s">
        <v>19284</v>
      </c>
      <c r="K462" t="s">
        <v>19316</v>
      </c>
      <c r="L462" t="s">
        <v>19199</v>
      </c>
      <c r="M462" t="s">
        <v>12400</v>
      </c>
      <c r="N462" t="s">
        <v>19200</v>
      </c>
      <c r="O462" t="s">
        <v>12304</v>
      </c>
      <c r="P462" t="s">
        <v>12392</v>
      </c>
      <c r="Q462" t="s">
        <v>12401</v>
      </c>
    </row>
    <row r="463" spans="1:17" x14ac:dyDescent="0.35">
      <c r="A463" t="s">
        <v>15016</v>
      </c>
      <c r="B463" t="s">
        <v>16521</v>
      </c>
      <c r="C463" t="s">
        <v>85</v>
      </c>
      <c r="D463" t="s">
        <v>85</v>
      </c>
      <c r="E463" t="s">
        <v>85</v>
      </c>
      <c r="F463" t="s">
        <v>19318</v>
      </c>
      <c r="G463" t="s">
        <v>19319</v>
      </c>
      <c r="H463" t="s">
        <v>19319</v>
      </c>
      <c r="I463">
        <v>2</v>
      </c>
      <c r="J463" t="s">
        <v>19284</v>
      </c>
      <c r="K463" t="s">
        <v>19320</v>
      </c>
      <c r="L463" t="s">
        <v>19204</v>
      </c>
      <c r="M463" t="s">
        <v>12400</v>
      </c>
      <c r="N463" t="s">
        <v>19205</v>
      </c>
      <c r="O463" t="s">
        <v>12304</v>
      </c>
      <c r="P463" t="s">
        <v>12392</v>
      </c>
      <c r="Q463" t="s">
        <v>1220</v>
      </c>
    </row>
    <row r="464" spans="1:17" x14ac:dyDescent="0.35">
      <c r="A464" t="s">
        <v>15017</v>
      </c>
      <c r="B464" t="s">
        <v>16522</v>
      </c>
      <c r="C464" t="s">
        <v>85</v>
      </c>
      <c r="D464" t="s">
        <v>85</v>
      </c>
      <c r="E464" t="s">
        <v>85</v>
      </c>
      <c r="F464" t="s">
        <v>19323</v>
      </c>
      <c r="G464" t="s">
        <v>19324</v>
      </c>
      <c r="H464" t="s">
        <v>19324</v>
      </c>
      <c r="I464">
        <v>2</v>
      </c>
      <c r="J464" t="s">
        <v>19284</v>
      </c>
      <c r="K464" t="s">
        <v>19325</v>
      </c>
      <c r="L464" t="s">
        <v>21236</v>
      </c>
      <c r="M464" t="s">
        <v>14896</v>
      </c>
      <c r="N464" t="s">
        <v>21041</v>
      </c>
      <c r="O464" t="s">
        <v>12304</v>
      </c>
      <c r="P464" t="s">
        <v>15995</v>
      </c>
      <c r="Q464" t="s">
        <v>21237</v>
      </c>
    </row>
    <row r="465" spans="1:17" x14ac:dyDescent="0.35">
      <c r="A465" t="s">
        <v>15004</v>
      </c>
      <c r="B465" t="s">
        <v>16523</v>
      </c>
      <c r="C465" t="s">
        <v>85</v>
      </c>
      <c r="D465" t="s">
        <v>85</v>
      </c>
      <c r="E465" t="s">
        <v>85</v>
      </c>
      <c r="F465" t="s">
        <v>19326</v>
      </c>
      <c r="G465" t="s">
        <v>19327</v>
      </c>
      <c r="H465" t="s">
        <v>19327</v>
      </c>
      <c r="I465">
        <v>2</v>
      </c>
      <c r="J465" t="s">
        <v>19284</v>
      </c>
      <c r="K465" t="s">
        <v>19328</v>
      </c>
      <c r="L465" t="s">
        <v>21238</v>
      </c>
      <c r="M465" t="s">
        <v>14896</v>
      </c>
      <c r="N465" t="s">
        <v>21239</v>
      </c>
      <c r="O465" t="s">
        <v>12304</v>
      </c>
      <c r="P465" t="s">
        <v>15995</v>
      </c>
      <c r="Q465" t="s">
        <v>21240</v>
      </c>
    </row>
    <row r="466" spans="1:17" x14ac:dyDescent="0.35">
      <c r="A466" t="s">
        <v>12554</v>
      </c>
      <c r="B466" t="s">
        <v>12556</v>
      </c>
      <c r="C466" t="s">
        <v>20610</v>
      </c>
      <c r="D466" t="s">
        <v>85</v>
      </c>
      <c r="E466" t="s">
        <v>20610</v>
      </c>
      <c r="F466" t="s">
        <v>19330</v>
      </c>
      <c r="G466" t="s">
        <v>19331</v>
      </c>
      <c r="H466" t="s">
        <v>19331</v>
      </c>
      <c r="I466">
        <v>2</v>
      </c>
      <c r="J466" t="s">
        <v>19332</v>
      </c>
      <c r="K466" t="s">
        <v>20793</v>
      </c>
      <c r="L466" t="s">
        <v>21241</v>
      </c>
      <c r="M466" t="s">
        <v>14886</v>
      </c>
      <c r="N466" t="s">
        <v>21048</v>
      </c>
      <c r="O466" t="s">
        <v>12304</v>
      </c>
      <c r="P466" t="s">
        <v>15995</v>
      </c>
      <c r="Q466" t="s">
        <v>21242</v>
      </c>
    </row>
    <row r="467" spans="1:17" x14ac:dyDescent="0.35">
      <c r="A467" t="s">
        <v>16526</v>
      </c>
      <c r="B467" t="s">
        <v>16527</v>
      </c>
      <c r="C467" t="s">
        <v>85</v>
      </c>
      <c r="D467" t="s">
        <v>85</v>
      </c>
      <c r="E467" t="s">
        <v>85</v>
      </c>
      <c r="F467" t="s">
        <v>19334</v>
      </c>
      <c r="G467" t="s">
        <v>19335</v>
      </c>
      <c r="H467" t="s">
        <v>19336</v>
      </c>
      <c r="I467">
        <v>1</v>
      </c>
      <c r="J467" t="s">
        <v>12547</v>
      </c>
      <c r="K467" t="s">
        <v>19337</v>
      </c>
      <c r="L467" t="s">
        <v>21243</v>
      </c>
      <c r="M467" t="s">
        <v>14886</v>
      </c>
      <c r="N467" t="s">
        <v>21244</v>
      </c>
      <c r="O467" t="s">
        <v>12304</v>
      </c>
      <c r="P467" t="s">
        <v>15995</v>
      </c>
      <c r="Q467" t="s">
        <v>21245</v>
      </c>
    </row>
    <row r="468" spans="1:17" x14ac:dyDescent="0.35">
      <c r="A468" t="s">
        <v>16528</v>
      </c>
      <c r="B468" t="s">
        <v>16529</v>
      </c>
      <c r="C468" t="s">
        <v>16530</v>
      </c>
      <c r="D468" t="s">
        <v>85</v>
      </c>
      <c r="E468" t="s">
        <v>16530</v>
      </c>
      <c r="F468" t="s">
        <v>19339</v>
      </c>
      <c r="G468" t="s">
        <v>19340</v>
      </c>
      <c r="H468" t="s">
        <v>19341</v>
      </c>
      <c r="I468">
        <v>1</v>
      </c>
      <c r="J468" t="s">
        <v>12547</v>
      </c>
      <c r="K468" t="s">
        <v>20794</v>
      </c>
      <c r="L468" t="s">
        <v>21246</v>
      </c>
      <c r="M468" t="s">
        <v>14887</v>
      </c>
      <c r="N468" t="s">
        <v>21053</v>
      </c>
      <c r="O468" t="s">
        <v>12304</v>
      </c>
      <c r="P468" t="s">
        <v>15995</v>
      </c>
      <c r="Q468" t="s">
        <v>21247</v>
      </c>
    </row>
    <row r="469" spans="1:17" x14ac:dyDescent="0.35">
      <c r="A469" t="s">
        <v>12610</v>
      </c>
      <c r="B469" t="s">
        <v>12611</v>
      </c>
      <c r="C469" t="s">
        <v>85</v>
      </c>
      <c r="D469" t="s">
        <v>85</v>
      </c>
      <c r="E469" t="s">
        <v>85</v>
      </c>
      <c r="F469" t="s">
        <v>19345</v>
      </c>
      <c r="G469" t="s">
        <v>19346</v>
      </c>
      <c r="H469" t="s">
        <v>19347</v>
      </c>
      <c r="I469">
        <v>1</v>
      </c>
      <c r="J469" t="s">
        <v>12547</v>
      </c>
      <c r="K469" t="s">
        <v>19348</v>
      </c>
      <c r="L469" t="s">
        <v>21248</v>
      </c>
      <c r="M469" t="s">
        <v>14887</v>
      </c>
      <c r="N469" t="s">
        <v>21249</v>
      </c>
      <c r="O469" t="s">
        <v>12304</v>
      </c>
      <c r="P469" t="s">
        <v>15995</v>
      </c>
      <c r="Q469" t="s">
        <v>21250</v>
      </c>
    </row>
    <row r="470" spans="1:17" x14ac:dyDescent="0.35">
      <c r="A470" t="s">
        <v>12600</v>
      </c>
      <c r="B470" t="s">
        <v>12601</v>
      </c>
      <c r="C470" t="s">
        <v>20612</v>
      </c>
      <c r="D470" t="s">
        <v>85</v>
      </c>
      <c r="E470" t="s">
        <v>20612</v>
      </c>
      <c r="F470" t="s">
        <v>19352</v>
      </c>
      <c r="G470" t="s">
        <v>19353</v>
      </c>
      <c r="H470" t="s">
        <v>19353</v>
      </c>
      <c r="I470">
        <v>2</v>
      </c>
      <c r="J470" t="s">
        <v>19354</v>
      </c>
      <c r="K470" t="s">
        <v>20795</v>
      </c>
      <c r="L470" t="s">
        <v>21251</v>
      </c>
      <c r="M470" t="s">
        <v>14894</v>
      </c>
      <c r="N470" t="s">
        <v>21056</v>
      </c>
      <c r="O470" t="s">
        <v>12304</v>
      </c>
      <c r="P470" t="s">
        <v>15995</v>
      </c>
      <c r="Q470" t="s">
        <v>1205</v>
      </c>
    </row>
    <row r="471" spans="1:17" x14ac:dyDescent="0.35">
      <c r="A471" t="s">
        <v>12615</v>
      </c>
      <c r="B471" t="s">
        <v>21252</v>
      </c>
      <c r="C471" t="s">
        <v>16534</v>
      </c>
      <c r="D471" t="s">
        <v>85</v>
      </c>
      <c r="E471" t="s">
        <v>16534</v>
      </c>
      <c r="F471" t="s">
        <v>21253</v>
      </c>
      <c r="G471" t="s">
        <v>21254</v>
      </c>
      <c r="H471" t="s">
        <v>21255</v>
      </c>
      <c r="I471">
        <v>1</v>
      </c>
      <c r="J471" t="s">
        <v>12547</v>
      </c>
      <c r="K471" t="s">
        <v>21256</v>
      </c>
      <c r="L471" t="s">
        <v>21257</v>
      </c>
      <c r="M471" t="s">
        <v>14894</v>
      </c>
      <c r="N471" t="s">
        <v>21258</v>
      </c>
      <c r="O471" t="s">
        <v>12304</v>
      </c>
      <c r="P471" t="s">
        <v>15995</v>
      </c>
      <c r="Q471" t="s">
        <v>4551</v>
      </c>
    </row>
    <row r="472" spans="1:17" x14ac:dyDescent="0.35">
      <c r="A472" t="s">
        <v>16535</v>
      </c>
      <c r="B472" t="s">
        <v>16536</v>
      </c>
      <c r="C472" t="s">
        <v>85</v>
      </c>
      <c r="D472" t="s">
        <v>85</v>
      </c>
      <c r="E472" t="s">
        <v>85</v>
      </c>
      <c r="F472" t="s">
        <v>19357</v>
      </c>
      <c r="G472" t="s">
        <v>19358</v>
      </c>
      <c r="H472" t="s">
        <v>19359</v>
      </c>
      <c r="I472">
        <v>1</v>
      </c>
      <c r="J472" t="s">
        <v>12547</v>
      </c>
      <c r="K472" t="s">
        <v>19360</v>
      </c>
      <c r="L472" t="s">
        <v>20792</v>
      </c>
      <c r="M472" t="s">
        <v>16004</v>
      </c>
      <c r="N472" t="s">
        <v>20714</v>
      </c>
      <c r="O472" t="s">
        <v>12304</v>
      </c>
      <c r="P472" t="s">
        <v>16005</v>
      </c>
      <c r="Q472" t="s">
        <v>20512</v>
      </c>
    </row>
    <row r="473" spans="1:17" x14ac:dyDescent="0.35">
      <c r="A473" t="s">
        <v>16537</v>
      </c>
      <c r="B473" t="s">
        <v>16539</v>
      </c>
      <c r="C473" t="s">
        <v>85</v>
      </c>
      <c r="D473" t="s">
        <v>85</v>
      </c>
      <c r="E473" t="s">
        <v>85</v>
      </c>
      <c r="F473" t="s">
        <v>19362</v>
      </c>
      <c r="G473" t="s">
        <v>19363</v>
      </c>
      <c r="H473" t="s">
        <v>19363</v>
      </c>
      <c r="I473">
        <v>2</v>
      </c>
      <c r="J473" t="s">
        <v>19364</v>
      </c>
      <c r="K473" t="s">
        <v>19365</v>
      </c>
      <c r="L473" t="s">
        <v>19219</v>
      </c>
      <c r="M473" t="s">
        <v>16004</v>
      </c>
      <c r="N473" t="s">
        <v>17989</v>
      </c>
      <c r="O473" t="s">
        <v>12304</v>
      </c>
      <c r="P473" t="s">
        <v>16005</v>
      </c>
      <c r="Q473" t="s">
        <v>16006</v>
      </c>
    </row>
    <row r="474" spans="1:17" x14ac:dyDescent="0.35">
      <c r="A474" t="s">
        <v>16544</v>
      </c>
      <c r="B474" t="s">
        <v>16545</v>
      </c>
      <c r="C474" t="s">
        <v>85</v>
      </c>
      <c r="D474" t="s">
        <v>85</v>
      </c>
      <c r="E474" t="s">
        <v>85</v>
      </c>
      <c r="F474" t="s">
        <v>19367</v>
      </c>
      <c r="G474" t="s">
        <v>19368</v>
      </c>
      <c r="H474" t="s">
        <v>19368</v>
      </c>
      <c r="I474">
        <v>2</v>
      </c>
      <c r="J474" t="s">
        <v>19364</v>
      </c>
      <c r="K474" t="s">
        <v>19369</v>
      </c>
      <c r="L474" t="s">
        <v>19223</v>
      </c>
      <c r="M474" t="s">
        <v>14828</v>
      </c>
      <c r="N474" t="s">
        <v>17993</v>
      </c>
      <c r="O474" t="s">
        <v>12304</v>
      </c>
      <c r="P474" t="s">
        <v>16005</v>
      </c>
      <c r="Q474" t="s">
        <v>19224</v>
      </c>
    </row>
    <row r="475" spans="1:17" x14ac:dyDescent="0.35">
      <c r="A475" t="s">
        <v>16546</v>
      </c>
      <c r="B475" t="s">
        <v>16547</v>
      </c>
      <c r="C475" t="s">
        <v>85</v>
      </c>
      <c r="D475" t="s">
        <v>85</v>
      </c>
      <c r="E475" t="s">
        <v>85</v>
      </c>
      <c r="F475" t="s">
        <v>19370</v>
      </c>
      <c r="G475" t="s">
        <v>19371</v>
      </c>
      <c r="H475" t="s">
        <v>19371</v>
      </c>
      <c r="I475">
        <v>2</v>
      </c>
      <c r="J475" t="s">
        <v>19364</v>
      </c>
      <c r="K475" t="s">
        <v>19372</v>
      </c>
      <c r="L475" t="s">
        <v>19228</v>
      </c>
      <c r="M475" t="s">
        <v>14828</v>
      </c>
      <c r="N475" t="s">
        <v>19229</v>
      </c>
      <c r="O475" t="s">
        <v>12304</v>
      </c>
      <c r="P475" t="s">
        <v>16005</v>
      </c>
      <c r="Q475" t="s">
        <v>19230</v>
      </c>
    </row>
    <row r="476" spans="1:17" x14ac:dyDescent="0.35">
      <c r="A476" t="s">
        <v>16548</v>
      </c>
      <c r="B476" t="s">
        <v>3373</v>
      </c>
      <c r="C476" t="s">
        <v>85</v>
      </c>
      <c r="D476" t="s">
        <v>85</v>
      </c>
      <c r="E476" t="s">
        <v>85</v>
      </c>
      <c r="F476" t="s">
        <v>19373</v>
      </c>
      <c r="G476" t="s">
        <v>19374</v>
      </c>
      <c r="H476" t="s">
        <v>19375</v>
      </c>
      <c r="I476">
        <v>1</v>
      </c>
      <c r="J476" t="s">
        <v>12547</v>
      </c>
      <c r="K476" t="s">
        <v>19376</v>
      </c>
      <c r="L476" t="s">
        <v>19234</v>
      </c>
      <c r="M476" t="s">
        <v>14816</v>
      </c>
      <c r="N476" t="s">
        <v>17994</v>
      </c>
      <c r="O476" t="s">
        <v>12304</v>
      </c>
      <c r="P476" t="s">
        <v>16005</v>
      </c>
      <c r="Q476" t="s">
        <v>19235</v>
      </c>
    </row>
    <row r="477" spans="1:17" x14ac:dyDescent="0.35">
      <c r="A477" t="s">
        <v>16549</v>
      </c>
      <c r="B477" t="s">
        <v>12617</v>
      </c>
      <c r="C477" t="s">
        <v>85</v>
      </c>
      <c r="D477" t="s">
        <v>85</v>
      </c>
      <c r="E477" t="s">
        <v>85</v>
      </c>
      <c r="F477" t="s">
        <v>19377</v>
      </c>
      <c r="G477" t="s">
        <v>19378</v>
      </c>
      <c r="H477" t="s">
        <v>19379</v>
      </c>
      <c r="I477">
        <v>1</v>
      </c>
      <c r="J477" t="s">
        <v>12547</v>
      </c>
      <c r="K477" t="s">
        <v>19380</v>
      </c>
      <c r="L477" t="s">
        <v>19239</v>
      </c>
      <c r="M477" t="s">
        <v>14816</v>
      </c>
      <c r="N477" t="s">
        <v>19240</v>
      </c>
      <c r="O477" t="s">
        <v>12304</v>
      </c>
      <c r="P477" t="s">
        <v>16005</v>
      </c>
      <c r="Q477" t="s">
        <v>19241</v>
      </c>
    </row>
    <row r="478" spans="1:17" x14ac:dyDescent="0.35">
      <c r="A478" t="s">
        <v>16550</v>
      </c>
      <c r="B478" t="s">
        <v>16551</v>
      </c>
      <c r="C478" t="s">
        <v>85</v>
      </c>
      <c r="D478" t="s">
        <v>85</v>
      </c>
      <c r="E478" t="s">
        <v>85</v>
      </c>
      <c r="F478" t="s">
        <v>19381</v>
      </c>
      <c r="G478" t="s">
        <v>19382</v>
      </c>
      <c r="H478" t="s">
        <v>19383</v>
      </c>
      <c r="I478">
        <v>1</v>
      </c>
      <c r="J478" t="s">
        <v>12547</v>
      </c>
      <c r="K478" t="s">
        <v>19384</v>
      </c>
      <c r="L478" t="s">
        <v>19245</v>
      </c>
      <c r="M478" t="s">
        <v>14898</v>
      </c>
      <c r="N478" t="s">
        <v>18009</v>
      </c>
      <c r="O478" t="s">
        <v>12304</v>
      </c>
      <c r="P478" t="s">
        <v>16005</v>
      </c>
      <c r="Q478" t="s">
        <v>19246</v>
      </c>
    </row>
    <row r="479" spans="1:17" x14ac:dyDescent="0.35">
      <c r="A479" t="s">
        <v>16553</v>
      </c>
      <c r="B479" t="s">
        <v>16554</v>
      </c>
      <c r="C479" t="s">
        <v>85</v>
      </c>
      <c r="D479" t="s">
        <v>85</v>
      </c>
      <c r="E479" t="s">
        <v>85</v>
      </c>
      <c r="F479" t="s">
        <v>19386</v>
      </c>
      <c r="G479" t="s">
        <v>19387</v>
      </c>
      <c r="H479" t="s">
        <v>19388</v>
      </c>
      <c r="I479">
        <v>1</v>
      </c>
      <c r="J479" t="s">
        <v>12547</v>
      </c>
      <c r="K479" t="s">
        <v>19389</v>
      </c>
      <c r="L479" t="s">
        <v>19247</v>
      </c>
      <c r="M479" t="s">
        <v>14898</v>
      </c>
      <c r="N479" t="s">
        <v>19248</v>
      </c>
      <c r="O479" t="s">
        <v>12304</v>
      </c>
      <c r="P479" t="s">
        <v>16005</v>
      </c>
      <c r="Q479" t="s">
        <v>19249</v>
      </c>
    </row>
    <row r="480" spans="1:17" x14ac:dyDescent="0.35">
      <c r="A480" t="s">
        <v>15020</v>
      </c>
      <c r="B480" t="s">
        <v>133</v>
      </c>
      <c r="C480" t="s">
        <v>85</v>
      </c>
      <c r="D480" t="s">
        <v>85</v>
      </c>
      <c r="E480" t="s">
        <v>85</v>
      </c>
      <c r="F480" t="s">
        <v>19391</v>
      </c>
      <c r="G480" t="s">
        <v>19392</v>
      </c>
      <c r="H480" t="s">
        <v>19393</v>
      </c>
      <c r="I480">
        <v>1</v>
      </c>
      <c r="J480" t="s">
        <v>12547</v>
      </c>
      <c r="K480" t="s">
        <v>19394</v>
      </c>
      <c r="L480" t="s">
        <v>21259</v>
      </c>
      <c r="M480" t="s">
        <v>15261</v>
      </c>
      <c r="N480" t="s">
        <v>21062</v>
      </c>
      <c r="O480" t="s">
        <v>12304</v>
      </c>
      <c r="P480" t="s">
        <v>16005</v>
      </c>
      <c r="Q480" t="s">
        <v>21260</v>
      </c>
    </row>
    <row r="481" spans="1:17" x14ac:dyDescent="0.35">
      <c r="A481" t="s">
        <v>16555</v>
      </c>
      <c r="B481" t="s">
        <v>16556</v>
      </c>
      <c r="C481" t="s">
        <v>85</v>
      </c>
      <c r="D481" t="s">
        <v>85</v>
      </c>
      <c r="E481" t="s">
        <v>85</v>
      </c>
      <c r="F481" t="s">
        <v>19398</v>
      </c>
      <c r="G481" t="s">
        <v>19399</v>
      </c>
      <c r="H481" t="s">
        <v>19400</v>
      </c>
      <c r="I481">
        <v>1</v>
      </c>
      <c r="J481" t="s">
        <v>12547</v>
      </c>
      <c r="K481" t="s">
        <v>19401</v>
      </c>
      <c r="L481" t="s">
        <v>21261</v>
      </c>
      <c r="M481" t="s">
        <v>15261</v>
      </c>
      <c r="N481" t="s">
        <v>21262</v>
      </c>
      <c r="O481" t="s">
        <v>12304</v>
      </c>
      <c r="P481" t="s">
        <v>16005</v>
      </c>
      <c r="Q481" t="s">
        <v>21263</v>
      </c>
    </row>
    <row r="482" spans="1:17" x14ac:dyDescent="0.35">
      <c r="A482" t="s">
        <v>16557</v>
      </c>
      <c r="B482" t="s">
        <v>16558</v>
      </c>
      <c r="C482" t="s">
        <v>85</v>
      </c>
      <c r="D482" t="s">
        <v>85</v>
      </c>
      <c r="E482" t="s">
        <v>85</v>
      </c>
      <c r="F482" t="s">
        <v>19404</v>
      </c>
      <c r="G482" t="s">
        <v>19405</v>
      </c>
      <c r="H482" t="s">
        <v>19406</v>
      </c>
      <c r="I482">
        <v>1</v>
      </c>
      <c r="J482" t="s">
        <v>12547</v>
      </c>
      <c r="K482" t="s">
        <v>19407</v>
      </c>
      <c r="L482" t="s">
        <v>19253</v>
      </c>
      <c r="M482" t="s">
        <v>14899</v>
      </c>
      <c r="N482" t="s">
        <v>18018</v>
      </c>
      <c r="O482" t="s">
        <v>12304</v>
      </c>
      <c r="P482" t="s">
        <v>16005</v>
      </c>
      <c r="Q482" t="s">
        <v>16013</v>
      </c>
    </row>
    <row r="483" spans="1:17" x14ac:dyDescent="0.35">
      <c r="A483" t="s">
        <v>16559</v>
      </c>
      <c r="B483" t="s">
        <v>10291</v>
      </c>
      <c r="C483" t="s">
        <v>85</v>
      </c>
      <c r="D483" t="s">
        <v>85</v>
      </c>
      <c r="E483" t="s">
        <v>85</v>
      </c>
      <c r="F483" t="s">
        <v>19411</v>
      </c>
      <c r="G483" t="s">
        <v>19412</v>
      </c>
      <c r="H483" t="s">
        <v>19413</v>
      </c>
      <c r="I483">
        <v>1</v>
      </c>
      <c r="J483" t="s">
        <v>12547</v>
      </c>
      <c r="K483" t="s">
        <v>19414</v>
      </c>
      <c r="L483" t="s">
        <v>19254</v>
      </c>
      <c r="M483" t="s">
        <v>14899</v>
      </c>
      <c r="N483" t="s">
        <v>19255</v>
      </c>
      <c r="O483" t="s">
        <v>12304</v>
      </c>
      <c r="P483" t="s">
        <v>16005</v>
      </c>
      <c r="Q483" t="s">
        <v>1479</v>
      </c>
    </row>
    <row r="484" spans="1:17" x14ac:dyDescent="0.35">
      <c r="A484" t="s">
        <v>16560</v>
      </c>
      <c r="B484" t="s">
        <v>16561</v>
      </c>
      <c r="C484" t="s">
        <v>85</v>
      </c>
      <c r="D484" t="s">
        <v>85</v>
      </c>
      <c r="E484" t="s">
        <v>85</v>
      </c>
      <c r="F484" t="s">
        <v>19418</v>
      </c>
      <c r="G484" t="s">
        <v>19419</v>
      </c>
      <c r="H484" t="s">
        <v>19420</v>
      </c>
      <c r="I484">
        <v>1</v>
      </c>
      <c r="J484" t="s">
        <v>12547</v>
      </c>
      <c r="K484" t="s">
        <v>19421</v>
      </c>
      <c r="L484" t="s">
        <v>19261</v>
      </c>
      <c r="M484" t="s">
        <v>14899</v>
      </c>
      <c r="N484" t="s">
        <v>19262</v>
      </c>
      <c r="O484" t="s">
        <v>12304</v>
      </c>
      <c r="P484" t="s">
        <v>16005</v>
      </c>
      <c r="Q484" t="s">
        <v>19263</v>
      </c>
    </row>
    <row r="485" spans="1:17" x14ac:dyDescent="0.35">
      <c r="A485" t="s">
        <v>15021</v>
      </c>
      <c r="B485" t="s">
        <v>16562</v>
      </c>
      <c r="C485" t="s">
        <v>85</v>
      </c>
      <c r="D485" t="s">
        <v>16562</v>
      </c>
      <c r="E485" t="s">
        <v>16562</v>
      </c>
      <c r="F485" t="s">
        <v>19423</v>
      </c>
      <c r="G485" t="s">
        <v>19424</v>
      </c>
      <c r="H485" t="s">
        <v>19425</v>
      </c>
      <c r="I485">
        <v>1</v>
      </c>
      <c r="J485" t="s">
        <v>12662</v>
      </c>
      <c r="K485" t="s">
        <v>19426</v>
      </c>
      <c r="L485" t="s">
        <v>19269</v>
      </c>
      <c r="M485" t="s">
        <v>14899</v>
      </c>
      <c r="N485" t="s">
        <v>19270</v>
      </c>
      <c r="O485" t="s">
        <v>12304</v>
      </c>
      <c r="P485" t="s">
        <v>16005</v>
      </c>
      <c r="Q485" t="s">
        <v>19271</v>
      </c>
    </row>
    <row r="486" spans="1:17" x14ac:dyDescent="0.35">
      <c r="A486" t="s">
        <v>14951</v>
      </c>
      <c r="B486" t="s">
        <v>16583</v>
      </c>
      <c r="C486" t="s">
        <v>21264</v>
      </c>
      <c r="D486" t="s">
        <v>16583</v>
      </c>
      <c r="E486" t="s">
        <v>21265</v>
      </c>
      <c r="F486" t="s">
        <v>19429</v>
      </c>
      <c r="G486" t="s">
        <v>19430</v>
      </c>
      <c r="H486" t="s">
        <v>19431</v>
      </c>
      <c r="I486">
        <v>1</v>
      </c>
      <c r="J486" t="s">
        <v>12660</v>
      </c>
      <c r="K486" t="s">
        <v>21266</v>
      </c>
      <c r="L486" t="s">
        <v>19275</v>
      </c>
      <c r="M486" t="s">
        <v>14899</v>
      </c>
      <c r="N486" t="s">
        <v>19276</v>
      </c>
      <c r="O486" t="s">
        <v>12304</v>
      </c>
      <c r="P486" t="s">
        <v>16005</v>
      </c>
      <c r="Q486" t="s">
        <v>1480</v>
      </c>
    </row>
    <row r="487" spans="1:17" x14ac:dyDescent="0.35">
      <c r="A487" t="s">
        <v>14952</v>
      </c>
      <c r="B487" t="s">
        <v>16585</v>
      </c>
      <c r="C487" t="s">
        <v>19433</v>
      </c>
      <c r="D487" t="s">
        <v>16585</v>
      </c>
      <c r="E487" t="s">
        <v>19434</v>
      </c>
      <c r="F487" t="s">
        <v>19435</v>
      </c>
      <c r="G487" t="s">
        <v>19436</v>
      </c>
      <c r="H487" t="s">
        <v>19437</v>
      </c>
      <c r="I487">
        <v>1</v>
      </c>
      <c r="J487" t="s">
        <v>12660</v>
      </c>
      <c r="K487" t="s">
        <v>19438</v>
      </c>
      <c r="L487" t="s">
        <v>19286</v>
      </c>
      <c r="M487" t="s">
        <v>12405</v>
      </c>
      <c r="N487" t="s">
        <v>19287</v>
      </c>
      <c r="O487" t="s">
        <v>12406</v>
      </c>
      <c r="P487" t="s">
        <v>12413</v>
      </c>
      <c r="Q487" t="s">
        <v>2164</v>
      </c>
    </row>
    <row r="488" spans="1:17" x14ac:dyDescent="0.35">
      <c r="A488" t="s">
        <v>15013</v>
      </c>
      <c r="B488" t="s">
        <v>16563</v>
      </c>
      <c r="C488" t="s">
        <v>85</v>
      </c>
      <c r="D488" t="s">
        <v>85</v>
      </c>
      <c r="E488" t="s">
        <v>85</v>
      </c>
      <c r="F488" t="s">
        <v>19440</v>
      </c>
      <c r="G488" t="s">
        <v>19441</v>
      </c>
      <c r="H488" t="s">
        <v>19442</v>
      </c>
      <c r="I488">
        <v>1</v>
      </c>
      <c r="J488" t="s">
        <v>12643</v>
      </c>
      <c r="K488" t="s">
        <v>19443</v>
      </c>
      <c r="L488" t="s">
        <v>19281</v>
      </c>
      <c r="M488" t="s">
        <v>12405</v>
      </c>
      <c r="N488" t="s">
        <v>18020</v>
      </c>
      <c r="O488" t="s">
        <v>12406</v>
      </c>
      <c r="P488" t="s">
        <v>12413</v>
      </c>
      <c r="Q488" t="s">
        <v>12408</v>
      </c>
    </row>
    <row r="489" spans="1:17" x14ac:dyDescent="0.35">
      <c r="A489" t="s">
        <v>15014</v>
      </c>
      <c r="B489" t="s">
        <v>16564</v>
      </c>
      <c r="C489" t="s">
        <v>85</v>
      </c>
      <c r="D489" t="s">
        <v>85</v>
      </c>
      <c r="E489" t="s">
        <v>85</v>
      </c>
      <c r="F489" t="s">
        <v>19444</v>
      </c>
      <c r="G489" t="s">
        <v>19445</v>
      </c>
      <c r="H489" t="s">
        <v>19446</v>
      </c>
      <c r="I489">
        <v>1</v>
      </c>
      <c r="J489" t="s">
        <v>12643</v>
      </c>
      <c r="K489" t="s">
        <v>19447</v>
      </c>
      <c r="L489" t="s">
        <v>19291</v>
      </c>
      <c r="M489" t="s">
        <v>15062</v>
      </c>
      <c r="N489" t="s">
        <v>18026</v>
      </c>
      <c r="O489" t="s">
        <v>12406</v>
      </c>
      <c r="P489" t="s">
        <v>12413</v>
      </c>
      <c r="Q489" t="s">
        <v>16020</v>
      </c>
    </row>
    <row r="490" spans="1:17" x14ac:dyDescent="0.35">
      <c r="A490" t="s">
        <v>12642</v>
      </c>
      <c r="B490" t="s">
        <v>12644</v>
      </c>
      <c r="C490" t="s">
        <v>85</v>
      </c>
      <c r="D490" t="s">
        <v>85</v>
      </c>
      <c r="E490" t="s">
        <v>85</v>
      </c>
      <c r="F490" t="s">
        <v>19448</v>
      </c>
      <c r="G490" t="s">
        <v>19449</v>
      </c>
      <c r="H490" t="s">
        <v>19450</v>
      </c>
      <c r="I490">
        <v>1</v>
      </c>
      <c r="J490" t="s">
        <v>12643</v>
      </c>
      <c r="K490" t="s">
        <v>19451</v>
      </c>
      <c r="L490" t="s">
        <v>19296</v>
      </c>
      <c r="M490" t="s">
        <v>15062</v>
      </c>
      <c r="N490" t="s">
        <v>19297</v>
      </c>
      <c r="O490" t="s">
        <v>12406</v>
      </c>
      <c r="P490" t="s">
        <v>12413</v>
      </c>
      <c r="Q490" t="s">
        <v>16021</v>
      </c>
    </row>
    <row r="491" spans="1:17" x14ac:dyDescent="0.35">
      <c r="A491" t="s">
        <v>21267</v>
      </c>
      <c r="B491" t="s">
        <v>16565</v>
      </c>
      <c r="C491" t="s">
        <v>85</v>
      </c>
      <c r="D491" t="s">
        <v>85</v>
      </c>
      <c r="E491" t="s">
        <v>85</v>
      </c>
      <c r="F491" t="s">
        <v>19453</v>
      </c>
      <c r="G491" t="s">
        <v>19454</v>
      </c>
      <c r="H491" t="s">
        <v>19455</v>
      </c>
      <c r="I491">
        <v>1</v>
      </c>
      <c r="J491" t="s">
        <v>12643</v>
      </c>
      <c r="K491" t="s">
        <v>21268</v>
      </c>
      <c r="L491" t="s">
        <v>18031</v>
      </c>
      <c r="M491" t="s">
        <v>15063</v>
      </c>
      <c r="N491" t="s">
        <v>18030</v>
      </c>
      <c r="O491" t="s">
        <v>12406</v>
      </c>
      <c r="P491" t="s">
        <v>12413</v>
      </c>
      <c r="Q491" t="s">
        <v>16025</v>
      </c>
    </row>
    <row r="492" spans="1:17" x14ac:dyDescent="0.35">
      <c r="A492" t="s">
        <v>12645</v>
      </c>
      <c r="B492" t="s">
        <v>12646</v>
      </c>
      <c r="C492" t="s">
        <v>12651</v>
      </c>
      <c r="D492" t="s">
        <v>85</v>
      </c>
      <c r="E492" t="s">
        <v>12651</v>
      </c>
      <c r="F492" t="s">
        <v>19456</v>
      </c>
      <c r="G492" t="s">
        <v>19457</v>
      </c>
      <c r="H492" t="s">
        <v>19458</v>
      </c>
      <c r="I492">
        <v>1</v>
      </c>
      <c r="J492" t="s">
        <v>12643</v>
      </c>
      <c r="K492" t="s">
        <v>20796</v>
      </c>
      <c r="L492" t="s">
        <v>18040</v>
      </c>
      <c r="M492" t="s">
        <v>16033</v>
      </c>
      <c r="N492" t="s">
        <v>18039</v>
      </c>
      <c r="O492" t="s">
        <v>12406</v>
      </c>
      <c r="P492" t="s">
        <v>12413</v>
      </c>
      <c r="Q492" t="s">
        <v>16034</v>
      </c>
    </row>
    <row r="493" spans="1:17" x14ac:dyDescent="0.35">
      <c r="A493" t="s">
        <v>12647</v>
      </c>
      <c r="B493" t="s">
        <v>12648</v>
      </c>
      <c r="C493" t="s">
        <v>85</v>
      </c>
      <c r="D493" t="s">
        <v>85</v>
      </c>
      <c r="E493" t="s">
        <v>85</v>
      </c>
      <c r="F493" t="s">
        <v>19460</v>
      </c>
      <c r="G493" t="s">
        <v>19461</v>
      </c>
      <c r="H493" t="s">
        <v>19462</v>
      </c>
      <c r="I493">
        <v>1</v>
      </c>
      <c r="J493" t="s">
        <v>12643</v>
      </c>
      <c r="K493" t="s">
        <v>19463</v>
      </c>
      <c r="L493" t="s">
        <v>21269</v>
      </c>
      <c r="M493" t="s">
        <v>16033</v>
      </c>
      <c r="N493" t="s">
        <v>21270</v>
      </c>
      <c r="O493" t="s">
        <v>12406</v>
      </c>
      <c r="P493" t="s">
        <v>12413</v>
      </c>
      <c r="Q493" t="s">
        <v>16035</v>
      </c>
    </row>
    <row r="494" spans="1:17" x14ac:dyDescent="0.35">
      <c r="A494" t="s">
        <v>15007</v>
      </c>
      <c r="B494" t="s">
        <v>16566</v>
      </c>
      <c r="C494" t="s">
        <v>85</v>
      </c>
      <c r="D494" t="s">
        <v>85</v>
      </c>
      <c r="E494" t="s">
        <v>85</v>
      </c>
      <c r="F494" t="s">
        <v>19465</v>
      </c>
      <c r="G494" t="s">
        <v>19466</v>
      </c>
      <c r="H494" t="s">
        <v>19466</v>
      </c>
      <c r="I494">
        <v>2</v>
      </c>
      <c r="J494" t="s">
        <v>19462</v>
      </c>
      <c r="K494" t="s">
        <v>19467</v>
      </c>
      <c r="L494" t="s">
        <v>19313</v>
      </c>
      <c r="M494" t="s">
        <v>15068</v>
      </c>
      <c r="N494" t="s">
        <v>18044</v>
      </c>
      <c r="O494" t="s">
        <v>12406</v>
      </c>
      <c r="P494" t="s">
        <v>12413</v>
      </c>
      <c r="Q494" t="s">
        <v>12520</v>
      </c>
    </row>
    <row r="495" spans="1:17" x14ac:dyDescent="0.35">
      <c r="A495" t="s">
        <v>12656</v>
      </c>
      <c r="B495" t="s">
        <v>16567</v>
      </c>
      <c r="C495" t="s">
        <v>85</v>
      </c>
      <c r="D495" t="s">
        <v>85</v>
      </c>
      <c r="E495" t="s">
        <v>85</v>
      </c>
      <c r="F495" t="s">
        <v>19469</v>
      </c>
      <c r="G495" t="s">
        <v>19470</v>
      </c>
      <c r="H495" t="s">
        <v>19470</v>
      </c>
      <c r="I495">
        <v>2</v>
      </c>
      <c r="J495" t="s">
        <v>19462</v>
      </c>
      <c r="K495" t="s">
        <v>19471</v>
      </c>
      <c r="L495" t="s">
        <v>19317</v>
      </c>
      <c r="M495" t="s">
        <v>15067</v>
      </c>
      <c r="N495" t="s">
        <v>18051</v>
      </c>
      <c r="O495" t="s">
        <v>12406</v>
      </c>
      <c r="P495" t="s">
        <v>12413</v>
      </c>
      <c r="Q495" t="s">
        <v>16038</v>
      </c>
    </row>
    <row r="496" spans="1:17" x14ac:dyDescent="0.35">
      <c r="A496" t="s">
        <v>15006</v>
      </c>
      <c r="B496" t="s">
        <v>16568</v>
      </c>
      <c r="C496" t="s">
        <v>85</v>
      </c>
      <c r="D496" t="s">
        <v>85</v>
      </c>
      <c r="E496" t="s">
        <v>85</v>
      </c>
      <c r="F496" t="s">
        <v>19472</v>
      </c>
      <c r="G496" t="s">
        <v>19473</v>
      </c>
      <c r="H496" t="s">
        <v>19473</v>
      </c>
      <c r="I496">
        <v>2</v>
      </c>
      <c r="J496" t="s">
        <v>19462</v>
      </c>
      <c r="K496" t="s">
        <v>19474</v>
      </c>
      <c r="L496" t="s">
        <v>19321</v>
      </c>
      <c r="M496" t="s">
        <v>15067</v>
      </c>
      <c r="N496" t="s">
        <v>19322</v>
      </c>
      <c r="O496" t="s">
        <v>12406</v>
      </c>
      <c r="P496" t="s">
        <v>12413</v>
      </c>
      <c r="Q496" t="s">
        <v>12521</v>
      </c>
    </row>
    <row r="497" spans="1:17" x14ac:dyDescent="0.35">
      <c r="A497" t="s">
        <v>12652</v>
      </c>
      <c r="B497" t="s">
        <v>12653</v>
      </c>
      <c r="C497" t="s">
        <v>85</v>
      </c>
      <c r="D497" t="s">
        <v>85</v>
      </c>
      <c r="E497" t="s">
        <v>85</v>
      </c>
      <c r="F497" t="s">
        <v>19476</v>
      </c>
      <c r="G497" t="s">
        <v>19477</v>
      </c>
      <c r="H497" t="s">
        <v>19477</v>
      </c>
      <c r="I497">
        <v>2</v>
      </c>
      <c r="J497" t="s">
        <v>19462</v>
      </c>
      <c r="K497" t="s">
        <v>19478</v>
      </c>
      <c r="L497" t="s">
        <v>18058</v>
      </c>
      <c r="M497" t="s">
        <v>15069</v>
      </c>
      <c r="N497" t="s">
        <v>18057</v>
      </c>
      <c r="O497" t="s">
        <v>12406</v>
      </c>
      <c r="P497" t="s">
        <v>12413</v>
      </c>
      <c r="Q497" t="s">
        <v>16039</v>
      </c>
    </row>
    <row r="498" spans="1:17" x14ac:dyDescent="0.35">
      <c r="A498" t="s">
        <v>12649</v>
      </c>
      <c r="B498" t="s">
        <v>12650</v>
      </c>
      <c r="C498" t="s">
        <v>85</v>
      </c>
      <c r="D498" t="s">
        <v>85</v>
      </c>
      <c r="E498" t="s">
        <v>85</v>
      </c>
      <c r="F498" t="s">
        <v>19480</v>
      </c>
      <c r="G498" t="s">
        <v>19481</v>
      </c>
      <c r="H498" t="s">
        <v>19482</v>
      </c>
      <c r="I498">
        <v>1</v>
      </c>
      <c r="J498" t="s">
        <v>12643</v>
      </c>
      <c r="K498" t="s">
        <v>19483</v>
      </c>
      <c r="L498" t="s">
        <v>19329</v>
      </c>
      <c r="M498" t="s">
        <v>15071</v>
      </c>
      <c r="N498" t="s">
        <v>18062</v>
      </c>
      <c r="O498" t="s">
        <v>12406</v>
      </c>
      <c r="P498" t="s">
        <v>12413</v>
      </c>
      <c r="Q498" t="s">
        <v>16042</v>
      </c>
    </row>
    <row r="499" spans="1:17" x14ac:dyDescent="0.35">
      <c r="A499" t="s">
        <v>15083</v>
      </c>
      <c r="B499" t="s">
        <v>16569</v>
      </c>
      <c r="C499" t="s">
        <v>85</v>
      </c>
      <c r="D499" t="s">
        <v>85</v>
      </c>
      <c r="E499" t="s">
        <v>85</v>
      </c>
      <c r="F499" t="s">
        <v>19485</v>
      </c>
      <c r="G499" t="s">
        <v>19486</v>
      </c>
      <c r="H499" t="s">
        <v>19487</v>
      </c>
      <c r="I499">
        <v>1</v>
      </c>
      <c r="J499" t="s">
        <v>12643</v>
      </c>
      <c r="K499" t="s">
        <v>19488</v>
      </c>
      <c r="L499" t="s">
        <v>18070</v>
      </c>
      <c r="M499" t="s">
        <v>14917</v>
      </c>
      <c r="N499" t="s">
        <v>18068</v>
      </c>
      <c r="O499" t="s">
        <v>12406</v>
      </c>
      <c r="P499" t="s">
        <v>12414</v>
      </c>
      <c r="Q499" t="s">
        <v>16043</v>
      </c>
    </row>
    <row r="500" spans="1:17" x14ac:dyDescent="0.35">
      <c r="A500" t="s">
        <v>15008</v>
      </c>
      <c r="B500" t="s">
        <v>16570</v>
      </c>
      <c r="C500" t="s">
        <v>85</v>
      </c>
      <c r="D500" t="s">
        <v>85</v>
      </c>
      <c r="E500" t="s">
        <v>85</v>
      </c>
      <c r="F500" t="s">
        <v>19490</v>
      </c>
      <c r="G500" t="s">
        <v>19491</v>
      </c>
      <c r="H500" t="s">
        <v>19492</v>
      </c>
      <c r="I500">
        <v>1</v>
      </c>
      <c r="J500" t="s">
        <v>12643</v>
      </c>
      <c r="K500" t="s">
        <v>19493</v>
      </c>
      <c r="L500" t="s">
        <v>19338</v>
      </c>
      <c r="M500" t="s">
        <v>14918</v>
      </c>
      <c r="N500" t="s">
        <v>18077</v>
      </c>
      <c r="O500" t="s">
        <v>12406</v>
      </c>
      <c r="P500" t="s">
        <v>12414</v>
      </c>
      <c r="Q500" t="s">
        <v>1548</v>
      </c>
    </row>
    <row r="501" spans="1:17" x14ac:dyDescent="0.35">
      <c r="A501" t="s">
        <v>16571</v>
      </c>
      <c r="B501" t="s">
        <v>16572</v>
      </c>
      <c r="C501" t="s">
        <v>85</v>
      </c>
      <c r="D501" t="s">
        <v>85</v>
      </c>
      <c r="E501" t="s">
        <v>85</v>
      </c>
      <c r="F501" t="s">
        <v>19495</v>
      </c>
      <c r="G501" t="s">
        <v>19496</v>
      </c>
      <c r="H501" t="s">
        <v>19497</v>
      </c>
      <c r="I501">
        <v>1</v>
      </c>
      <c r="J501" t="s">
        <v>12643</v>
      </c>
      <c r="K501" t="s">
        <v>19498</v>
      </c>
      <c r="L501" t="s">
        <v>19342</v>
      </c>
      <c r="M501" t="s">
        <v>14918</v>
      </c>
      <c r="N501" t="s">
        <v>19343</v>
      </c>
      <c r="O501" t="s">
        <v>12406</v>
      </c>
      <c r="P501" t="s">
        <v>12414</v>
      </c>
      <c r="Q501" t="s">
        <v>19344</v>
      </c>
    </row>
    <row r="502" spans="1:17" x14ac:dyDescent="0.35">
      <c r="A502" t="s">
        <v>15009</v>
      </c>
      <c r="B502" t="s">
        <v>16573</v>
      </c>
      <c r="C502" t="s">
        <v>85</v>
      </c>
      <c r="D502" t="s">
        <v>85</v>
      </c>
      <c r="E502" t="s">
        <v>85</v>
      </c>
      <c r="F502" t="s">
        <v>19500</v>
      </c>
      <c r="G502" t="s">
        <v>19501</v>
      </c>
      <c r="H502" t="s">
        <v>19502</v>
      </c>
      <c r="I502">
        <v>1</v>
      </c>
      <c r="J502" t="s">
        <v>12643</v>
      </c>
      <c r="K502" t="s">
        <v>19503</v>
      </c>
      <c r="L502" t="s">
        <v>19349</v>
      </c>
      <c r="M502" t="s">
        <v>14918</v>
      </c>
      <c r="N502" t="s">
        <v>19350</v>
      </c>
      <c r="O502" t="s">
        <v>12406</v>
      </c>
      <c r="P502" t="s">
        <v>12414</v>
      </c>
      <c r="Q502" t="s">
        <v>19351</v>
      </c>
    </row>
    <row r="503" spans="1:17" x14ac:dyDescent="0.35">
      <c r="A503" t="s">
        <v>16781</v>
      </c>
      <c r="B503" t="s">
        <v>16574</v>
      </c>
      <c r="C503" t="s">
        <v>85</v>
      </c>
      <c r="D503" t="s">
        <v>85</v>
      </c>
      <c r="E503" t="s">
        <v>85</v>
      </c>
      <c r="F503" t="s">
        <v>19505</v>
      </c>
      <c r="G503" t="s">
        <v>19506</v>
      </c>
      <c r="H503" t="s">
        <v>19507</v>
      </c>
      <c r="I503">
        <v>1</v>
      </c>
      <c r="J503" t="s">
        <v>12643</v>
      </c>
      <c r="K503" t="s">
        <v>19508</v>
      </c>
      <c r="L503" t="s">
        <v>19356</v>
      </c>
      <c r="M503" t="s">
        <v>14920</v>
      </c>
      <c r="N503" t="s">
        <v>18082</v>
      </c>
      <c r="O503" t="s">
        <v>12406</v>
      </c>
      <c r="P503" t="s">
        <v>12414</v>
      </c>
      <c r="Q503" t="s">
        <v>16045</v>
      </c>
    </row>
    <row r="504" spans="1:17" x14ac:dyDescent="0.35">
      <c r="A504" t="s">
        <v>15011</v>
      </c>
      <c r="B504" t="s">
        <v>16575</v>
      </c>
      <c r="C504" t="s">
        <v>85</v>
      </c>
      <c r="D504" t="s">
        <v>85</v>
      </c>
      <c r="E504" t="s">
        <v>85</v>
      </c>
      <c r="F504" t="s">
        <v>19510</v>
      </c>
      <c r="G504" t="s">
        <v>19511</v>
      </c>
      <c r="H504" t="s">
        <v>19512</v>
      </c>
      <c r="I504">
        <v>1</v>
      </c>
      <c r="J504" t="s">
        <v>12643</v>
      </c>
      <c r="K504" t="s">
        <v>19513</v>
      </c>
      <c r="L504" t="s">
        <v>19361</v>
      </c>
      <c r="M504" t="s">
        <v>14921</v>
      </c>
      <c r="N504" t="s">
        <v>18088</v>
      </c>
      <c r="O504" t="s">
        <v>12406</v>
      </c>
      <c r="P504" t="s">
        <v>12414</v>
      </c>
      <c r="Q504" t="s">
        <v>16046</v>
      </c>
    </row>
    <row r="505" spans="1:17" x14ac:dyDescent="0.35">
      <c r="A505" t="s">
        <v>16576</v>
      </c>
      <c r="B505" t="s">
        <v>16577</v>
      </c>
      <c r="C505" t="s">
        <v>85</v>
      </c>
      <c r="D505" t="s">
        <v>85</v>
      </c>
      <c r="E505" t="s">
        <v>85</v>
      </c>
      <c r="F505" t="s">
        <v>19515</v>
      </c>
      <c r="G505" t="s">
        <v>19516</v>
      </c>
      <c r="H505" t="s">
        <v>19517</v>
      </c>
      <c r="I505">
        <v>1</v>
      </c>
      <c r="J505" t="s">
        <v>12643</v>
      </c>
      <c r="K505" t="s">
        <v>19518</v>
      </c>
      <c r="L505" t="s">
        <v>19366</v>
      </c>
      <c r="M505" t="s">
        <v>14978</v>
      </c>
      <c r="N505" t="s">
        <v>18093</v>
      </c>
      <c r="O505" t="s">
        <v>12406</v>
      </c>
      <c r="P505" t="s">
        <v>12414</v>
      </c>
      <c r="Q505" t="s">
        <v>16047</v>
      </c>
    </row>
    <row r="506" spans="1:17" x14ac:dyDescent="0.35">
      <c r="A506" t="s">
        <v>16578</v>
      </c>
      <c r="B506" t="s">
        <v>16579</v>
      </c>
      <c r="C506" t="s">
        <v>85</v>
      </c>
      <c r="D506" t="s">
        <v>85</v>
      </c>
      <c r="E506" t="s">
        <v>85</v>
      </c>
      <c r="F506" t="s">
        <v>19520</v>
      </c>
      <c r="G506" t="s">
        <v>19521</v>
      </c>
      <c r="H506" t="s">
        <v>19522</v>
      </c>
      <c r="I506">
        <v>1</v>
      </c>
      <c r="J506" t="s">
        <v>12643</v>
      </c>
      <c r="K506" t="s">
        <v>19523</v>
      </c>
      <c r="L506" t="s">
        <v>20731</v>
      </c>
      <c r="M506" t="s">
        <v>14977</v>
      </c>
      <c r="N506" t="s">
        <v>20730</v>
      </c>
      <c r="O506" t="s">
        <v>12406</v>
      </c>
      <c r="P506" t="s">
        <v>12414</v>
      </c>
      <c r="Q506" t="s">
        <v>20519</v>
      </c>
    </row>
    <row r="507" spans="1:17" x14ac:dyDescent="0.35">
      <c r="A507" t="s">
        <v>15012</v>
      </c>
      <c r="B507" t="s">
        <v>16580</v>
      </c>
      <c r="C507" t="s">
        <v>85</v>
      </c>
      <c r="D507" t="s">
        <v>85</v>
      </c>
      <c r="E507" t="s">
        <v>85</v>
      </c>
      <c r="F507" t="s">
        <v>19525</v>
      </c>
      <c r="G507" t="s">
        <v>19526</v>
      </c>
      <c r="H507" t="s">
        <v>19527</v>
      </c>
      <c r="I507">
        <v>1</v>
      </c>
      <c r="J507" t="s">
        <v>12643</v>
      </c>
      <c r="K507" t="s">
        <v>19528</v>
      </c>
      <c r="L507" t="s">
        <v>18102</v>
      </c>
      <c r="M507" t="s">
        <v>14979</v>
      </c>
      <c r="N507" t="s">
        <v>18101</v>
      </c>
      <c r="O507" t="s">
        <v>12406</v>
      </c>
      <c r="P507" t="s">
        <v>12414</v>
      </c>
      <c r="Q507" t="s">
        <v>16048</v>
      </c>
    </row>
    <row r="508" spans="1:17" x14ac:dyDescent="0.35">
      <c r="A508" t="s">
        <v>15010</v>
      </c>
      <c r="B508" t="s">
        <v>16581</v>
      </c>
      <c r="C508" t="s">
        <v>85</v>
      </c>
      <c r="D508" t="s">
        <v>85</v>
      </c>
      <c r="E508" t="s">
        <v>85</v>
      </c>
      <c r="F508" t="s">
        <v>19530</v>
      </c>
      <c r="G508" t="s">
        <v>19531</v>
      </c>
      <c r="H508" t="s">
        <v>19532</v>
      </c>
      <c r="I508">
        <v>1</v>
      </c>
      <c r="J508" t="s">
        <v>12643</v>
      </c>
      <c r="K508" t="s">
        <v>19533</v>
      </c>
      <c r="L508" t="s">
        <v>18108</v>
      </c>
      <c r="M508" t="s">
        <v>14981</v>
      </c>
      <c r="N508" t="s">
        <v>18107</v>
      </c>
      <c r="O508" t="s">
        <v>12406</v>
      </c>
      <c r="P508" t="s">
        <v>12414</v>
      </c>
      <c r="Q508" t="s">
        <v>16050</v>
      </c>
    </row>
    <row r="509" spans="1:17" x14ac:dyDescent="0.35">
      <c r="A509" t="s">
        <v>15015</v>
      </c>
      <c r="B509" t="s">
        <v>16582</v>
      </c>
      <c r="C509" t="s">
        <v>85</v>
      </c>
      <c r="D509" t="s">
        <v>85</v>
      </c>
      <c r="E509" t="s">
        <v>85</v>
      </c>
      <c r="F509" t="s">
        <v>19535</v>
      </c>
      <c r="G509" t="s">
        <v>19536</v>
      </c>
      <c r="H509" t="s">
        <v>19537</v>
      </c>
      <c r="I509">
        <v>1</v>
      </c>
      <c r="J509" t="s">
        <v>12643</v>
      </c>
      <c r="K509" t="s">
        <v>19538</v>
      </c>
      <c r="L509" t="s">
        <v>18113</v>
      </c>
      <c r="M509" t="s">
        <v>14930</v>
      </c>
      <c r="N509" t="s">
        <v>18112</v>
      </c>
      <c r="O509" t="s">
        <v>12406</v>
      </c>
      <c r="P509" t="s">
        <v>12414</v>
      </c>
      <c r="Q509" t="s">
        <v>16051</v>
      </c>
    </row>
    <row r="510" spans="1:17" x14ac:dyDescent="0.35">
      <c r="A510" t="s">
        <v>12654</v>
      </c>
      <c r="B510" t="s">
        <v>12655</v>
      </c>
      <c r="C510" t="s">
        <v>85</v>
      </c>
      <c r="D510" t="s">
        <v>85</v>
      </c>
      <c r="E510" t="s">
        <v>85</v>
      </c>
      <c r="F510" t="s">
        <v>19540</v>
      </c>
      <c r="G510" t="s">
        <v>19541</v>
      </c>
      <c r="H510" t="s">
        <v>19542</v>
      </c>
      <c r="I510">
        <v>1</v>
      </c>
      <c r="J510" t="s">
        <v>12643</v>
      </c>
      <c r="K510" t="s">
        <v>19543</v>
      </c>
      <c r="L510" t="s">
        <v>19385</v>
      </c>
      <c r="M510" t="s">
        <v>14932</v>
      </c>
      <c r="N510" t="s">
        <v>18118</v>
      </c>
      <c r="O510" t="s">
        <v>12406</v>
      </c>
      <c r="P510" t="s">
        <v>12414</v>
      </c>
      <c r="Q510" t="s">
        <v>16054</v>
      </c>
    </row>
    <row r="511" spans="1:17" x14ac:dyDescent="0.35">
      <c r="A511" t="s">
        <v>14915</v>
      </c>
      <c r="B511" t="s">
        <v>12545</v>
      </c>
      <c r="C511" t="s">
        <v>21271</v>
      </c>
      <c r="D511" t="s">
        <v>85</v>
      </c>
      <c r="E511" t="s">
        <v>21271</v>
      </c>
      <c r="F511" t="s">
        <v>19554</v>
      </c>
      <c r="G511" t="s">
        <v>19555</v>
      </c>
      <c r="H511" t="s">
        <v>19555</v>
      </c>
      <c r="I511">
        <v>2</v>
      </c>
      <c r="J511" t="s">
        <v>19546</v>
      </c>
      <c r="K511" t="s">
        <v>21272</v>
      </c>
      <c r="L511" t="s">
        <v>19390</v>
      </c>
      <c r="M511" t="s">
        <v>14922</v>
      </c>
      <c r="N511" t="s">
        <v>18124</v>
      </c>
      <c r="O511" t="s">
        <v>12406</v>
      </c>
      <c r="P511" t="s">
        <v>12414</v>
      </c>
      <c r="Q511" t="s">
        <v>4611</v>
      </c>
    </row>
    <row r="512" spans="1:17" x14ac:dyDescent="0.35">
      <c r="A512" t="s">
        <v>12536</v>
      </c>
      <c r="B512" t="s">
        <v>16590</v>
      </c>
      <c r="C512" t="s">
        <v>12537</v>
      </c>
      <c r="D512" t="s">
        <v>85</v>
      </c>
      <c r="E512" t="s">
        <v>12537</v>
      </c>
      <c r="F512" t="s">
        <v>21273</v>
      </c>
      <c r="G512" t="s">
        <v>20001</v>
      </c>
      <c r="H512" t="s">
        <v>20001</v>
      </c>
      <c r="I512">
        <v>2</v>
      </c>
      <c r="J512" t="s">
        <v>19546</v>
      </c>
      <c r="K512" t="s">
        <v>21274</v>
      </c>
      <c r="L512" t="s">
        <v>19395</v>
      </c>
      <c r="M512" t="s">
        <v>14922</v>
      </c>
      <c r="N512" t="s">
        <v>19396</v>
      </c>
      <c r="O512" t="s">
        <v>12406</v>
      </c>
      <c r="P512" t="s">
        <v>12414</v>
      </c>
      <c r="Q512" t="s">
        <v>19397</v>
      </c>
    </row>
    <row r="513" spans="1:17" x14ac:dyDescent="0.35">
      <c r="A513" t="s">
        <v>12539</v>
      </c>
      <c r="B513" t="s">
        <v>12540</v>
      </c>
      <c r="C513" t="s">
        <v>21275</v>
      </c>
      <c r="D513" t="s">
        <v>85</v>
      </c>
      <c r="E513" t="s">
        <v>21275</v>
      </c>
      <c r="F513" t="s">
        <v>19551</v>
      </c>
      <c r="G513" t="s">
        <v>19552</v>
      </c>
      <c r="H513" t="s">
        <v>19552</v>
      </c>
      <c r="I513">
        <v>2</v>
      </c>
      <c r="J513" t="s">
        <v>19546</v>
      </c>
      <c r="K513" t="s">
        <v>21276</v>
      </c>
      <c r="L513" t="s">
        <v>19402</v>
      </c>
      <c r="M513" t="s">
        <v>14922</v>
      </c>
      <c r="N513" t="s">
        <v>19403</v>
      </c>
      <c r="O513" t="s">
        <v>12406</v>
      </c>
      <c r="P513" t="s">
        <v>12414</v>
      </c>
      <c r="Q513" t="s">
        <v>9448</v>
      </c>
    </row>
    <row r="514" spans="1:17" x14ac:dyDescent="0.35">
      <c r="A514" t="s">
        <v>12542</v>
      </c>
      <c r="B514" t="s">
        <v>12543</v>
      </c>
      <c r="C514" t="s">
        <v>21277</v>
      </c>
      <c r="D514" t="s">
        <v>85</v>
      </c>
      <c r="E514" t="s">
        <v>21277</v>
      </c>
      <c r="F514" t="s">
        <v>21278</v>
      </c>
      <c r="G514" t="s">
        <v>21279</v>
      </c>
      <c r="H514" t="s">
        <v>21279</v>
      </c>
      <c r="I514">
        <v>2</v>
      </c>
      <c r="J514" t="s">
        <v>19546</v>
      </c>
      <c r="K514" t="s">
        <v>21280</v>
      </c>
      <c r="L514" t="s">
        <v>19408</v>
      </c>
      <c r="M514" t="s">
        <v>14922</v>
      </c>
      <c r="N514" t="s">
        <v>19409</v>
      </c>
      <c r="O514" t="s">
        <v>12406</v>
      </c>
      <c r="P514" t="s">
        <v>12414</v>
      </c>
      <c r="Q514" t="s">
        <v>19410</v>
      </c>
    </row>
    <row r="515" spans="1:17" x14ac:dyDescent="0.35">
      <c r="A515" t="s">
        <v>14958</v>
      </c>
      <c r="B515" t="s">
        <v>16594</v>
      </c>
      <c r="C515" t="s">
        <v>85</v>
      </c>
      <c r="D515" t="s">
        <v>85</v>
      </c>
      <c r="E515" t="s">
        <v>85</v>
      </c>
      <c r="F515" t="s">
        <v>19558</v>
      </c>
      <c r="G515" t="s">
        <v>19559</v>
      </c>
      <c r="H515" t="s">
        <v>19559</v>
      </c>
      <c r="I515">
        <v>2</v>
      </c>
      <c r="J515" t="s">
        <v>19546</v>
      </c>
      <c r="K515" t="s">
        <v>19560</v>
      </c>
      <c r="L515" t="s">
        <v>19415</v>
      </c>
      <c r="M515" t="s">
        <v>14922</v>
      </c>
      <c r="N515" t="s">
        <v>19416</v>
      </c>
      <c r="O515" t="s">
        <v>12406</v>
      </c>
      <c r="P515" t="s">
        <v>12414</v>
      </c>
      <c r="Q515" t="s">
        <v>19417</v>
      </c>
    </row>
    <row r="516" spans="1:17" x14ac:dyDescent="0.35">
      <c r="A516" t="s">
        <v>15082</v>
      </c>
      <c r="B516" t="s">
        <v>16595</v>
      </c>
      <c r="C516" t="s">
        <v>85</v>
      </c>
      <c r="D516" t="s">
        <v>85</v>
      </c>
      <c r="E516" t="s">
        <v>85</v>
      </c>
      <c r="F516" t="s">
        <v>19562</v>
      </c>
      <c r="G516" t="s">
        <v>19563</v>
      </c>
      <c r="H516" t="s">
        <v>19563</v>
      </c>
      <c r="I516">
        <v>2</v>
      </c>
      <c r="J516" t="s">
        <v>19564</v>
      </c>
      <c r="K516" t="s">
        <v>19565</v>
      </c>
      <c r="L516" t="s">
        <v>19422</v>
      </c>
      <c r="M516" t="s">
        <v>14933</v>
      </c>
      <c r="N516" t="s">
        <v>18130</v>
      </c>
      <c r="O516" t="s">
        <v>12406</v>
      </c>
      <c r="P516" t="s">
        <v>12414</v>
      </c>
      <c r="Q516" t="s">
        <v>1499</v>
      </c>
    </row>
    <row r="517" spans="1:17" x14ac:dyDescent="0.35">
      <c r="A517" t="s">
        <v>12566</v>
      </c>
      <c r="B517" t="s">
        <v>12559</v>
      </c>
      <c r="C517" t="s">
        <v>85</v>
      </c>
      <c r="D517" t="s">
        <v>85</v>
      </c>
      <c r="E517" t="s">
        <v>85</v>
      </c>
      <c r="F517" t="s">
        <v>19567</v>
      </c>
      <c r="G517" t="s">
        <v>19568</v>
      </c>
      <c r="H517" t="s">
        <v>19569</v>
      </c>
      <c r="I517">
        <v>1</v>
      </c>
      <c r="J517" t="s">
        <v>12534</v>
      </c>
      <c r="K517" t="s">
        <v>19570</v>
      </c>
      <c r="L517" t="s">
        <v>19427</v>
      </c>
      <c r="M517" t="s">
        <v>14934</v>
      </c>
      <c r="N517" t="s">
        <v>18136</v>
      </c>
      <c r="O517" t="s">
        <v>12406</v>
      </c>
      <c r="P517" t="s">
        <v>12414</v>
      </c>
      <c r="Q517" t="s">
        <v>16056</v>
      </c>
    </row>
    <row r="518" spans="1:17" x14ac:dyDescent="0.35">
      <c r="A518" t="s">
        <v>12558</v>
      </c>
      <c r="B518" t="s">
        <v>12560</v>
      </c>
      <c r="C518" t="s">
        <v>16782</v>
      </c>
      <c r="D518" t="s">
        <v>85</v>
      </c>
      <c r="E518" t="s">
        <v>16782</v>
      </c>
      <c r="F518" t="s">
        <v>21281</v>
      </c>
      <c r="G518" t="s">
        <v>21282</v>
      </c>
      <c r="H518" t="s">
        <v>21282</v>
      </c>
      <c r="I518">
        <v>2</v>
      </c>
      <c r="J518" t="s">
        <v>19569</v>
      </c>
      <c r="K518" t="s">
        <v>21283</v>
      </c>
      <c r="L518" t="s">
        <v>18142</v>
      </c>
      <c r="M518" t="s">
        <v>16060</v>
      </c>
      <c r="N518" t="s">
        <v>18141</v>
      </c>
      <c r="O518" t="s">
        <v>12406</v>
      </c>
      <c r="P518" t="s">
        <v>12414</v>
      </c>
      <c r="Q518" t="s">
        <v>16058</v>
      </c>
    </row>
    <row r="519" spans="1:17" x14ac:dyDescent="0.35">
      <c r="A519" t="s">
        <v>12561</v>
      </c>
      <c r="B519" t="s">
        <v>12562</v>
      </c>
      <c r="C519" t="s">
        <v>85</v>
      </c>
      <c r="D519" t="s">
        <v>85</v>
      </c>
      <c r="E519" t="s">
        <v>85</v>
      </c>
      <c r="F519" t="s">
        <v>19572</v>
      </c>
      <c r="G519" t="s">
        <v>19573</v>
      </c>
      <c r="H519" t="s">
        <v>19573</v>
      </c>
      <c r="I519">
        <v>2</v>
      </c>
      <c r="J519" t="s">
        <v>19569</v>
      </c>
      <c r="K519" t="s">
        <v>19574</v>
      </c>
      <c r="L519" t="s">
        <v>19432</v>
      </c>
      <c r="M519" t="s">
        <v>12419</v>
      </c>
      <c r="N519" t="s">
        <v>18147</v>
      </c>
      <c r="O519" t="s">
        <v>12406</v>
      </c>
      <c r="P519" t="s">
        <v>12414</v>
      </c>
      <c r="Q519" t="s">
        <v>1518</v>
      </c>
    </row>
    <row r="520" spans="1:17" x14ac:dyDescent="0.35">
      <c r="A520" t="s">
        <v>12563</v>
      </c>
      <c r="B520" t="s">
        <v>12564</v>
      </c>
      <c r="C520" t="s">
        <v>85</v>
      </c>
      <c r="D520" t="s">
        <v>85</v>
      </c>
      <c r="E520" t="s">
        <v>85</v>
      </c>
      <c r="F520" t="s">
        <v>19577</v>
      </c>
      <c r="G520" t="s">
        <v>19578</v>
      </c>
      <c r="H520" t="s">
        <v>19578</v>
      </c>
      <c r="I520">
        <v>2</v>
      </c>
      <c r="J520" t="s">
        <v>19569</v>
      </c>
      <c r="K520" t="s">
        <v>19579</v>
      </c>
      <c r="L520" t="s">
        <v>20735</v>
      </c>
      <c r="M520" t="s">
        <v>14936</v>
      </c>
      <c r="N520" t="s">
        <v>20734</v>
      </c>
      <c r="O520" t="s">
        <v>12406</v>
      </c>
      <c r="P520" t="s">
        <v>12414</v>
      </c>
      <c r="Q520" t="s">
        <v>20521</v>
      </c>
    </row>
    <row r="521" spans="1:17" x14ac:dyDescent="0.35">
      <c r="A521" t="s">
        <v>16596</v>
      </c>
      <c r="B521" t="s">
        <v>20616</v>
      </c>
      <c r="C521" t="s">
        <v>85</v>
      </c>
      <c r="D521" t="s">
        <v>85</v>
      </c>
      <c r="E521" t="s">
        <v>85</v>
      </c>
      <c r="F521" t="s">
        <v>20799</v>
      </c>
      <c r="G521" t="s">
        <v>20800</v>
      </c>
      <c r="H521" t="s">
        <v>20800</v>
      </c>
      <c r="I521">
        <v>2</v>
      </c>
      <c r="J521" t="s">
        <v>19581</v>
      </c>
      <c r="K521" t="s">
        <v>20801</v>
      </c>
      <c r="L521" t="s">
        <v>19452</v>
      </c>
      <c r="M521" t="s">
        <v>14937</v>
      </c>
      <c r="N521" t="s">
        <v>18154</v>
      </c>
      <c r="O521" t="s">
        <v>12406</v>
      </c>
      <c r="P521" t="s">
        <v>12414</v>
      </c>
      <c r="Q521" t="s">
        <v>1353</v>
      </c>
    </row>
    <row r="522" spans="1:17" x14ac:dyDescent="0.35">
      <c r="A522" t="s">
        <v>12568</v>
      </c>
      <c r="B522" t="s">
        <v>16597</v>
      </c>
      <c r="C522" t="s">
        <v>20617</v>
      </c>
      <c r="D522" t="s">
        <v>20010</v>
      </c>
      <c r="E522" t="s">
        <v>20802</v>
      </c>
      <c r="F522" t="s">
        <v>19584</v>
      </c>
      <c r="G522" t="s">
        <v>19585</v>
      </c>
      <c r="H522" t="s">
        <v>19585</v>
      </c>
      <c r="I522">
        <v>2</v>
      </c>
      <c r="J522" t="s">
        <v>19581</v>
      </c>
      <c r="K522" t="s">
        <v>20803</v>
      </c>
      <c r="L522" t="s">
        <v>20797</v>
      </c>
      <c r="M522" t="s">
        <v>14937</v>
      </c>
      <c r="N522" t="s">
        <v>20798</v>
      </c>
      <c r="O522" t="s">
        <v>12406</v>
      </c>
      <c r="P522" t="s">
        <v>12414</v>
      </c>
      <c r="Q522" t="s">
        <v>20524</v>
      </c>
    </row>
    <row r="523" spans="1:17" x14ac:dyDescent="0.35">
      <c r="A523" t="s">
        <v>16601</v>
      </c>
      <c r="B523" t="s">
        <v>16602</v>
      </c>
      <c r="C523" t="s">
        <v>16603</v>
      </c>
      <c r="D523" t="s">
        <v>16602</v>
      </c>
      <c r="E523" t="s">
        <v>19589</v>
      </c>
      <c r="F523" t="s">
        <v>19590</v>
      </c>
      <c r="G523" t="s">
        <v>19591</v>
      </c>
      <c r="H523" t="s">
        <v>19591</v>
      </c>
      <c r="I523">
        <v>2</v>
      </c>
      <c r="J523" t="s">
        <v>19581</v>
      </c>
      <c r="K523" t="s">
        <v>19592</v>
      </c>
      <c r="L523" t="s">
        <v>19459</v>
      </c>
      <c r="M523" t="s">
        <v>16066</v>
      </c>
      <c r="N523" t="s">
        <v>18158</v>
      </c>
      <c r="O523" t="s">
        <v>12406</v>
      </c>
      <c r="P523" t="s">
        <v>12414</v>
      </c>
      <c r="Q523" t="s">
        <v>16067</v>
      </c>
    </row>
    <row r="524" spans="1:17" x14ac:dyDescent="0.35">
      <c r="A524" t="s">
        <v>12609</v>
      </c>
      <c r="B524" t="s">
        <v>12575</v>
      </c>
      <c r="C524" t="s">
        <v>85</v>
      </c>
      <c r="D524" t="s">
        <v>85</v>
      </c>
      <c r="E524" t="s">
        <v>85</v>
      </c>
      <c r="F524" t="s">
        <v>19596</v>
      </c>
      <c r="G524" t="s">
        <v>19597</v>
      </c>
      <c r="H524" t="s">
        <v>19598</v>
      </c>
      <c r="I524">
        <v>1</v>
      </c>
      <c r="J524" t="s">
        <v>12534</v>
      </c>
      <c r="K524" t="s">
        <v>19599</v>
      </c>
      <c r="L524" t="s">
        <v>19464</v>
      </c>
      <c r="M524" t="s">
        <v>14983</v>
      </c>
      <c r="N524" t="s">
        <v>18164</v>
      </c>
      <c r="O524" t="s">
        <v>12406</v>
      </c>
      <c r="P524" t="s">
        <v>12414</v>
      </c>
      <c r="Q524" t="s">
        <v>16068</v>
      </c>
    </row>
    <row r="525" spans="1:17" x14ac:dyDescent="0.35">
      <c r="A525" t="s">
        <v>16606</v>
      </c>
      <c r="B525" t="s">
        <v>16607</v>
      </c>
      <c r="C525" t="s">
        <v>85</v>
      </c>
      <c r="D525" t="s">
        <v>85</v>
      </c>
      <c r="E525" t="s">
        <v>85</v>
      </c>
      <c r="F525" t="s">
        <v>19601</v>
      </c>
      <c r="G525" t="s">
        <v>19602</v>
      </c>
      <c r="H525" t="s">
        <v>19602</v>
      </c>
      <c r="I525">
        <v>2</v>
      </c>
      <c r="J525" t="s">
        <v>19598</v>
      </c>
      <c r="K525" t="s">
        <v>19603</v>
      </c>
      <c r="L525" t="s">
        <v>19468</v>
      </c>
      <c r="M525" t="s">
        <v>14984</v>
      </c>
      <c r="N525" t="s">
        <v>18170</v>
      </c>
      <c r="O525" t="s">
        <v>12406</v>
      </c>
      <c r="P525" t="s">
        <v>12414</v>
      </c>
      <c r="Q525" t="s">
        <v>16071</v>
      </c>
    </row>
    <row r="526" spans="1:17" x14ac:dyDescent="0.35">
      <c r="A526" t="s">
        <v>14905</v>
      </c>
      <c r="B526" t="s">
        <v>16608</v>
      </c>
      <c r="C526" t="s">
        <v>85</v>
      </c>
      <c r="D526" t="s">
        <v>85</v>
      </c>
      <c r="E526" t="s">
        <v>85</v>
      </c>
      <c r="F526" t="s">
        <v>19605</v>
      </c>
      <c r="G526" t="s">
        <v>19606</v>
      </c>
      <c r="H526" t="s">
        <v>19606</v>
      </c>
      <c r="I526">
        <v>2</v>
      </c>
      <c r="J526" t="s">
        <v>19598</v>
      </c>
      <c r="K526" t="s">
        <v>19607</v>
      </c>
      <c r="L526" t="s">
        <v>18176</v>
      </c>
      <c r="M526" t="s">
        <v>14982</v>
      </c>
      <c r="N526" t="s">
        <v>18175</v>
      </c>
      <c r="O526" t="s">
        <v>12406</v>
      </c>
      <c r="P526" t="s">
        <v>12414</v>
      </c>
      <c r="Q526" t="s">
        <v>16072</v>
      </c>
    </row>
    <row r="527" spans="1:17" x14ac:dyDescent="0.35">
      <c r="A527" t="s">
        <v>14906</v>
      </c>
      <c r="B527" t="s">
        <v>8319</v>
      </c>
      <c r="C527" t="s">
        <v>85</v>
      </c>
      <c r="D527" t="s">
        <v>85</v>
      </c>
      <c r="E527" t="s">
        <v>85</v>
      </c>
      <c r="F527" t="s">
        <v>19610</v>
      </c>
      <c r="G527" t="s">
        <v>19611</v>
      </c>
      <c r="H527" t="s">
        <v>19611</v>
      </c>
      <c r="I527">
        <v>2</v>
      </c>
      <c r="J527" t="s">
        <v>19598</v>
      </c>
      <c r="K527" t="s">
        <v>19612</v>
      </c>
      <c r="L527" t="s">
        <v>19475</v>
      </c>
      <c r="M527" t="s">
        <v>14985</v>
      </c>
      <c r="N527" t="s">
        <v>18181</v>
      </c>
      <c r="O527" t="s">
        <v>12406</v>
      </c>
      <c r="P527" t="s">
        <v>12414</v>
      </c>
      <c r="Q527" t="s">
        <v>16073</v>
      </c>
    </row>
    <row r="528" spans="1:17" x14ac:dyDescent="0.35">
      <c r="A528" t="s">
        <v>12574</v>
      </c>
      <c r="B528" t="s">
        <v>5422</v>
      </c>
      <c r="C528" t="s">
        <v>85</v>
      </c>
      <c r="D528" t="s">
        <v>85</v>
      </c>
      <c r="E528" t="s">
        <v>85</v>
      </c>
      <c r="F528" t="s">
        <v>19614</v>
      </c>
      <c r="G528" t="s">
        <v>19615</v>
      </c>
      <c r="H528" t="s">
        <v>19615</v>
      </c>
      <c r="I528">
        <v>2</v>
      </c>
      <c r="J528" t="s">
        <v>19598</v>
      </c>
      <c r="K528" t="s">
        <v>19616</v>
      </c>
      <c r="L528" t="s">
        <v>19479</v>
      </c>
      <c r="M528" t="s">
        <v>14924</v>
      </c>
      <c r="N528" t="s">
        <v>18184</v>
      </c>
      <c r="O528" t="s">
        <v>12406</v>
      </c>
      <c r="P528" t="s">
        <v>12414</v>
      </c>
      <c r="Q528" t="s">
        <v>16076</v>
      </c>
    </row>
    <row r="529" spans="1:17" x14ac:dyDescent="0.35">
      <c r="A529" t="s">
        <v>14907</v>
      </c>
      <c r="B529" t="s">
        <v>16609</v>
      </c>
      <c r="C529" t="s">
        <v>85</v>
      </c>
      <c r="D529" t="s">
        <v>85</v>
      </c>
      <c r="E529" t="s">
        <v>85</v>
      </c>
      <c r="F529" t="s">
        <v>19618</v>
      </c>
      <c r="G529" t="s">
        <v>19619</v>
      </c>
      <c r="H529" t="s">
        <v>19619</v>
      </c>
      <c r="I529">
        <v>2</v>
      </c>
      <c r="J529" t="s">
        <v>19598</v>
      </c>
      <c r="K529" t="s">
        <v>19620</v>
      </c>
      <c r="L529" t="s">
        <v>19484</v>
      </c>
      <c r="M529" t="s">
        <v>14925</v>
      </c>
      <c r="N529" t="s">
        <v>18188</v>
      </c>
      <c r="O529" t="s">
        <v>12406</v>
      </c>
      <c r="P529" t="s">
        <v>12414</v>
      </c>
      <c r="Q529" t="s">
        <v>16077</v>
      </c>
    </row>
    <row r="530" spans="1:17" x14ac:dyDescent="0.35">
      <c r="A530" t="s">
        <v>14908</v>
      </c>
      <c r="B530" t="s">
        <v>8835</v>
      </c>
      <c r="C530" t="s">
        <v>85</v>
      </c>
      <c r="D530" t="s">
        <v>85</v>
      </c>
      <c r="E530" t="s">
        <v>85</v>
      </c>
      <c r="F530" t="s">
        <v>19621</v>
      </c>
      <c r="G530" t="s">
        <v>19622</v>
      </c>
      <c r="H530" t="s">
        <v>19622</v>
      </c>
      <c r="I530">
        <v>2</v>
      </c>
      <c r="J530" t="s">
        <v>19598</v>
      </c>
      <c r="K530" t="s">
        <v>19623</v>
      </c>
      <c r="L530" t="s">
        <v>19489</v>
      </c>
      <c r="M530" t="s">
        <v>14926</v>
      </c>
      <c r="N530" t="s">
        <v>18193</v>
      </c>
      <c r="O530" t="s">
        <v>12406</v>
      </c>
      <c r="P530" t="s">
        <v>12414</v>
      </c>
      <c r="Q530" t="s">
        <v>16078</v>
      </c>
    </row>
    <row r="531" spans="1:17" x14ac:dyDescent="0.35">
      <c r="A531" t="s">
        <v>14909</v>
      </c>
      <c r="B531" t="s">
        <v>16610</v>
      </c>
      <c r="C531" t="s">
        <v>85</v>
      </c>
      <c r="D531" t="s">
        <v>85</v>
      </c>
      <c r="E531" t="s">
        <v>85</v>
      </c>
      <c r="F531" t="s">
        <v>19624</v>
      </c>
      <c r="G531" t="s">
        <v>19625</v>
      </c>
      <c r="H531" t="s">
        <v>19625</v>
      </c>
      <c r="I531">
        <v>2</v>
      </c>
      <c r="J531" t="s">
        <v>19598</v>
      </c>
      <c r="K531" t="s">
        <v>19626</v>
      </c>
      <c r="L531" t="s">
        <v>19494</v>
      </c>
      <c r="M531" t="s">
        <v>14927</v>
      </c>
      <c r="N531" t="s">
        <v>18198</v>
      </c>
      <c r="O531" t="s">
        <v>12406</v>
      </c>
      <c r="P531" t="s">
        <v>12414</v>
      </c>
      <c r="Q531" t="s">
        <v>16079</v>
      </c>
    </row>
    <row r="532" spans="1:17" x14ac:dyDescent="0.35">
      <c r="A532" t="s">
        <v>14910</v>
      </c>
      <c r="B532" t="s">
        <v>14531</v>
      </c>
      <c r="C532" t="s">
        <v>85</v>
      </c>
      <c r="D532" t="s">
        <v>85</v>
      </c>
      <c r="E532" t="s">
        <v>85</v>
      </c>
      <c r="F532" t="s">
        <v>19627</v>
      </c>
      <c r="G532" t="s">
        <v>19628</v>
      </c>
      <c r="H532" t="s">
        <v>19628</v>
      </c>
      <c r="I532">
        <v>2</v>
      </c>
      <c r="J532" t="s">
        <v>19598</v>
      </c>
      <c r="K532" t="s">
        <v>19629</v>
      </c>
      <c r="L532" t="s">
        <v>19499</v>
      </c>
      <c r="M532" t="s">
        <v>14928</v>
      </c>
      <c r="N532" t="s">
        <v>18204</v>
      </c>
      <c r="O532" t="s">
        <v>12406</v>
      </c>
      <c r="P532" t="s">
        <v>12414</v>
      </c>
      <c r="Q532" t="s">
        <v>16080</v>
      </c>
    </row>
    <row r="533" spans="1:17" x14ac:dyDescent="0.35">
      <c r="A533" t="s">
        <v>12576</v>
      </c>
      <c r="B533" t="s">
        <v>3368</v>
      </c>
      <c r="C533" t="s">
        <v>85</v>
      </c>
      <c r="D533" t="s">
        <v>85</v>
      </c>
      <c r="E533" t="s">
        <v>85</v>
      </c>
      <c r="F533" t="s">
        <v>19630</v>
      </c>
      <c r="G533" t="s">
        <v>19631</v>
      </c>
      <c r="H533" t="s">
        <v>19631</v>
      </c>
      <c r="I533">
        <v>2</v>
      </c>
      <c r="J533" t="s">
        <v>19598</v>
      </c>
      <c r="K533" t="s">
        <v>19632</v>
      </c>
      <c r="L533" t="s">
        <v>19504</v>
      </c>
      <c r="M533" t="s">
        <v>14986</v>
      </c>
      <c r="N533" t="s">
        <v>18210</v>
      </c>
      <c r="O533" t="s">
        <v>12406</v>
      </c>
      <c r="P533" t="s">
        <v>12414</v>
      </c>
      <c r="Q533" t="s">
        <v>16081</v>
      </c>
    </row>
    <row r="534" spans="1:17" x14ac:dyDescent="0.35">
      <c r="A534" t="s">
        <v>12579</v>
      </c>
      <c r="B534" t="s">
        <v>8793</v>
      </c>
      <c r="C534" t="s">
        <v>85</v>
      </c>
      <c r="D534" t="s">
        <v>85</v>
      </c>
      <c r="E534" t="s">
        <v>85</v>
      </c>
      <c r="F534" t="s">
        <v>19634</v>
      </c>
      <c r="G534" t="s">
        <v>19635</v>
      </c>
      <c r="H534" t="s">
        <v>19635</v>
      </c>
      <c r="I534">
        <v>2</v>
      </c>
      <c r="J534" t="s">
        <v>19598</v>
      </c>
      <c r="K534" t="s">
        <v>19636</v>
      </c>
      <c r="L534" t="s">
        <v>19509</v>
      </c>
      <c r="M534" t="s">
        <v>14987</v>
      </c>
      <c r="N534" t="s">
        <v>18213</v>
      </c>
      <c r="O534" t="s">
        <v>12406</v>
      </c>
      <c r="P534" t="s">
        <v>12414</v>
      </c>
      <c r="Q534" t="s">
        <v>16082</v>
      </c>
    </row>
    <row r="535" spans="1:17" x14ac:dyDescent="0.35">
      <c r="A535" t="s">
        <v>12577</v>
      </c>
      <c r="B535" t="s">
        <v>8794</v>
      </c>
      <c r="C535" t="s">
        <v>85</v>
      </c>
      <c r="D535" t="s">
        <v>85</v>
      </c>
      <c r="E535" t="s">
        <v>85</v>
      </c>
      <c r="F535" t="s">
        <v>19639</v>
      </c>
      <c r="G535" t="s">
        <v>19640</v>
      </c>
      <c r="H535" t="s">
        <v>19640</v>
      </c>
      <c r="I535">
        <v>2</v>
      </c>
      <c r="J535" t="s">
        <v>19598</v>
      </c>
      <c r="K535" t="s">
        <v>19641</v>
      </c>
      <c r="L535" t="s">
        <v>19514</v>
      </c>
      <c r="M535" t="s">
        <v>15263</v>
      </c>
      <c r="N535" t="s">
        <v>18219</v>
      </c>
      <c r="O535" t="s">
        <v>12406</v>
      </c>
      <c r="P535" t="s">
        <v>12414</v>
      </c>
      <c r="Q535" t="s">
        <v>16083</v>
      </c>
    </row>
    <row r="536" spans="1:17" x14ac:dyDescent="0.35">
      <c r="A536" t="s">
        <v>12580</v>
      </c>
      <c r="B536" t="s">
        <v>12581</v>
      </c>
      <c r="C536" t="s">
        <v>85</v>
      </c>
      <c r="D536" t="s">
        <v>85</v>
      </c>
      <c r="E536" t="s">
        <v>85</v>
      </c>
      <c r="F536" t="s">
        <v>19643</v>
      </c>
      <c r="G536" t="s">
        <v>19644</v>
      </c>
      <c r="H536" t="s">
        <v>19644</v>
      </c>
      <c r="I536">
        <v>2</v>
      </c>
      <c r="J536" t="s">
        <v>19598</v>
      </c>
      <c r="K536" t="s">
        <v>19645</v>
      </c>
      <c r="L536" t="s">
        <v>19519</v>
      </c>
      <c r="M536" t="s">
        <v>15264</v>
      </c>
      <c r="N536" t="s">
        <v>18225</v>
      </c>
      <c r="O536" t="s">
        <v>12406</v>
      </c>
      <c r="P536" t="s">
        <v>12414</v>
      </c>
      <c r="Q536" t="s">
        <v>16084</v>
      </c>
    </row>
    <row r="537" spans="1:17" x14ac:dyDescent="0.35">
      <c r="A537" t="s">
        <v>12582</v>
      </c>
      <c r="B537" t="s">
        <v>12583</v>
      </c>
      <c r="C537" t="s">
        <v>19647</v>
      </c>
      <c r="D537" t="s">
        <v>85</v>
      </c>
      <c r="E537" t="s">
        <v>19647</v>
      </c>
      <c r="F537" t="s">
        <v>19648</v>
      </c>
      <c r="G537" t="s">
        <v>19649</v>
      </c>
      <c r="H537" t="s">
        <v>19649</v>
      </c>
      <c r="I537">
        <v>2</v>
      </c>
      <c r="J537" t="s">
        <v>19598</v>
      </c>
      <c r="K537" t="s">
        <v>20804</v>
      </c>
      <c r="L537" t="s">
        <v>19524</v>
      </c>
      <c r="M537" t="s">
        <v>14988</v>
      </c>
      <c r="N537" t="s">
        <v>18230</v>
      </c>
      <c r="O537" t="s">
        <v>12406</v>
      </c>
      <c r="P537" t="s">
        <v>12414</v>
      </c>
      <c r="Q537" t="s">
        <v>16085</v>
      </c>
    </row>
    <row r="538" spans="1:17" x14ac:dyDescent="0.35">
      <c r="A538" t="s">
        <v>12584</v>
      </c>
      <c r="B538" t="s">
        <v>11316</v>
      </c>
      <c r="C538" t="s">
        <v>85</v>
      </c>
      <c r="D538" t="s">
        <v>85</v>
      </c>
      <c r="E538" t="s">
        <v>85</v>
      </c>
      <c r="F538" t="s">
        <v>19651</v>
      </c>
      <c r="G538" t="s">
        <v>19652</v>
      </c>
      <c r="H538" t="s">
        <v>19652</v>
      </c>
      <c r="I538">
        <v>2</v>
      </c>
      <c r="J538" t="s">
        <v>19598</v>
      </c>
      <c r="K538" t="s">
        <v>19653</v>
      </c>
      <c r="L538" t="s">
        <v>19529</v>
      </c>
      <c r="M538" t="s">
        <v>14929</v>
      </c>
      <c r="N538" t="s">
        <v>18236</v>
      </c>
      <c r="O538" t="s">
        <v>12406</v>
      </c>
      <c r="P538" t="s">
        <v>12414</v>
      </c>
      <c r="Q538" t="s">
        <v>16086</v>
      </c>
    </row>
    <row r="539" spans="1:17" x14ac:dyDescent="0.35">
      <c r="A539" t="s">
        <v>15019</v>
      </c>
      <c r="B539" t="s">
        <v>16613</v>
      </c>
      <c r="C539" t="s">
        <v>16614</v>
      </c>
      <c r="D539" t="s">
        <v>85</v>
      </c>
      <c r="E539" t="s">
        <v>16614</v>
      </c>
      <c r="F539" t="s">
        <v>19655</v>
      </c>
      <c r="G539" t="s">
        <v>19656</v>
      </c>
      <c r="H539" t="s">
        <v>19656</v>
      </c>
      <c r="I539">
        <v>2</v>
      </c>
      <c r="J539" t="s">
        <v>19598</v>
      </c>
      <c r="K539" t="s">
        <v>20805</v>
      </c>
      <c r="L539" t="s">
        <v>19534</v>
      </c>
      <c r="M539" t="s">
        <v>14989</v>
      </c>
      <c r="N539" t="s">
        <v>18241</v>
      </c>
      <c r="O539" t="s">
        <v>12406</v>
      </c>
      <c r="P539" t="s">
        <v>12414</v>
      </c>
      <c r="Q539" t="s">
        <v>16089</v>
      </c>
    </row>
    <row r="540" spans="1:17" x14ac:dyDescent="0.35">
      <c r="A540" t="s">
        <v>12585</v>
      </c>
      <c r="B540" t="s">
        <v>12586</v>
      </c>
      <c r="C540" t="s">
        <v>21284</v>
      </c>
      <c r="D540" t="s">
        <v>85</v>
      </c>
      <c r="E540" t="s">
        <v>21284</v>
      </c>
      <c r="F540" t="s">
        <v>19661</v>
      </c>
      <c r="G540" t="s">
        <v>19662</v>
      </c>
      <c r="H540" t="s">
        <v>19662</v>
      </c>
      <c r="I540">
        <v>2</v>
      </c>
      <c r="J540" t="s">
        <v>19598</v>
      </c>
      <c r="K540" t="s">
        <v>21285</v>
      </c>
      <c r="L540" t="s">
        <v>19539</v>
      </c>
      <c r="M540" t="s">
        <v>14990</v>
      </c>
      <c r="N540" t="s">
        <v>18247</v>
      </c>
      <c r="O540" t="s">
        <v>12406</v>
      </c>
      <c r="P540" t="s">
        <v>12414</v>
      </c>
      <c r="Q540" t="s">
        <v>16090</v>
      </c>
    </row>
    <row r="541" spans="1:17" x14ac:dyDescent="0.35">
      <c r="A541" t="s">
        <v>14916</v>
      </c>
      <c r="B541" t="s">
        <v>9486</v>
      </c>
      <c r="C541" t="s">
        <v>85</v>
      </c>
      <c r="D541" t="s">
        <v>85</v>
      </c>
      <c r="E541" t="s">
        <v>85</v>
      </c>
      <c r="F541" t="s">
        <v>19668</v>
      </c>
      <c r="G541" t="s">
        <v>19669</v>
      </c>
      <c r="H541" t="s">
        <v>19669</v>
      </c>
      <c r="I541">
        <v>2</v>
      </c>
      <c r="J541" t="s">
        <v>19598</v>
      </c>
      <c r="K541" t="s">
        <v>19670</v>
      </c>
      <c r="L541" t="s">
        <v>19544</v>
      </c>
      <c r="M541" t="s">
        <v>14991</v>
      </c>
      <c r="N541" t="s">
        <v>18252</v>
      </c>
      <c r="O541" t="s">
        <v>12406</v>
      </c>
      <c r="P541" t="s">
        <v>12414</v>
      </c>
      <c r="Q541" t="s">
        <v>16096</v>
      </c>
    </row>
    <row r="542" spans="1:17" x14ac:dyDescent="0.35">
      <c r="A542" t="s">
        <v>12587</v>
      </c>
      <c r="B542" t="s">
        <v>11327</v>
      </c>
      <c r="C542" t="s">
        <v>85</v>
      </c>
      <c r="D542" t="s">
        <v>85</v>
      </c>
      <c r="E542" t="s">
        <v>85</v>
      </c>
      <c r="F542" t="s">
        <v>19672</v>
      </c>
      <c r="G542" t="s">
        <v>19673</v>
      </c>
      <c r="H542" t="s">
        <v>19673</v>
      </c>
      <c r="I542">
        <v>2</v>
      </c>
      <c r="J542" t="s">
        <v>19598</v>
      </c>
      <c r="K542" t="s">
        <v>19674</v>
      </c>
      <c r="L542" t="s">
        <v>19547</v>
      </c>
      <c r="M542" t="s">
        <v>14992</v>
      </c>
      <c r="N542" t="s">
        <v>18258</v>
      </c>
      <c r="O542" t="s">
        <v>12406</v>
      </c>
      <c r="P542" t="s">
        <v>12414</v>
      </c>
      <c r="Q542" t="s">
        <v>16093</v>
      </c>
    </row>
    <row r="543" spans="1:17" x14ac:dyDescent="0.35">
      <c r="A543" t="s">
        <v>12588</v>
      </c>
      <c r="B543" t="s">
        <v>12589</v>
      </c>
      <c r="C543" t="s">
        <v>85</v>
      </c>
      <c r="D543" t="s">
        <v>85</v>
      </c>
      <c r="E543" t="s">
        <v>85</v>
      </c>
      <c r="F543" t="s">
        <v>19676</v>
      </c>
      <c r="G543" t="s">
        <v>19677</v>
      </c>
      <c r="H543" t="s">
        <v>19677</v>
      </c>
      <c r="I543">
        <v>2</v>
      </c>
      <c r="J543" t="s">
        <v>19598</v>
      </c>
      <c r="K543" t="s">
        <v>19678</v>
      </c>
      <c r="L543" t="s">
        <v>18264</v>
      </c>
      <c r="M543" t="s">
        <v>14938</v>
      </c>
      <c r="N543" t="s">
        <v>18263</v>
      </c>
      <c r="O543" t="s">
        <v>12406</v>
      </c>
      <c r="P543" t="s">
        <v>12414</v>
      </c>
      <c r="Q543" t="s">
        <v>16098</v>
      </c>
    </row>
    <row r="544" spans="1:17" x14ac:dyDescent="0.35">
      <c r="A544" t="s">
        <v>12593</v>
      </c>
      <c r="B544" t="s">
        <v>12594</v>
      </c>
      <c r="C544" t="s">
        <v>85</v>
      </c>
      <c r="D544" t="s">
        <v>85</v>
      </c>
      <c r="E544" t="s">
        <v>85</v>
      </c>
      <c r="F544" t="s">
        <v>19680</v>
      </c>
      <c r="G544" t="s">
        <v>19681</v>
      </c>
      <c r="H544" t="s">
        <v>19681</v>
      </c>
      <c r="I544">
        <v>2</v>
      </c>
      <c r="J544" t="s">
        <v>19598</v>
      </c>
      <c r="K544" t="s">
        <v>19682</v>
      </c>
      <c r="L544" t="s">
        <v>19550</v>
      </c>
      <c r="M544" t="s">
        <v>14993</v>
      </c>
      <c r="N544" t="s">
        <v>18269</v>
      </c>
      <c r="O544" t="s">
        <v>12406</v>
      </c>
      <c r="P544" t="s">
        <v>12414</v>
      </c>
      <c r="Q544" t="s">
        <v>9185</v>
      </c>
    </row>
    <row r="545" spans="1:17" x14ac:dyDescent="0.35">
      <c r="A545" t="s">
        <v>15251</v>
      </c>
      <c r="B545" t="s">
        <v>16615</v>
      </c>
      <c r="C545" t="s">
        <v>85</v>
      </c>
      <c r="D545" t="s">
        <v>85</v>
      </c>
      <c r="E545" t="s">
        <v>85</v>
      </c>
      <c r="F545" t="s">
        <v>19684</v>
      </c>
      <c r="G545" t="s">
        <v>19685</v>
      </c>
      <c r="H545" t="s">
        <v>19686</v>
      </c>
      <c r="I545">
        <v>3</v>
      </c>
      <c r="J545" t="s">
        <v>19687</v>
      </c>
      <c r="K545" t="s">
        <v>19688</v>
      </c>
      <c r="L545" t="s">
        <v>19553</v>
      </c>
      <c r="M545" t="s">
        <v>14939</v>
      </c>
      <c r="N545" t="s">
        <v>18274</v>
      </c>
      <c r="O545" t="s">
        <v>12406</v>
      </c>
      <c r="P545" t="s">
        <v>12414</v>
      </c>
      <c r="Q545" t="s">
        <v>16099</v>
      </c>
    </row>
    <row r="546" spans="1:17" x14ac:dyDescent="0.35">
      <c r="A546" t="s">
        <v>14947</v>
      </c>
      <c r="B546" t="s">
        <v>12595</v>
      </c>
      <c r="C546" t="s">
        <v>85</v>
      </c>
      <c r="D546" t="s">
        <v>85</v>
      </c>
      <c r="E546" t="s">
        <v>85</v>
      </c>
      <c r="F546" t="s">
        <v>19689</v>
      </c>
      <c r="G546" t="s">
        <v>19687</v>
      </c>
      <c r="H546" t="s">
        <v>19687</v>
      </c>
      <c r="I546">
        <v>2</v>
      </c>
      <c r="J546" t="s">
        <v>19598</v>
      </c>
      <c r="K546" t="s">
        <v>19690</v>
      </c>
      <c r="L546" t="s">
        <v>19556</v>
      </c>
      <c r="M546" t="s">
        <v>14994</v>
      </c>
      <c r="N546" t="s">
        <v>18280</v>
      </c>
      <c r="O546" t="s">
        <v>12406</v>
      </c>
      <c r="P546" t="s">
        <v>12414</v>
      </c>
      <c r="Q546" t="s">
        <v>16102</v>
      </c>
    </row>
    <row r="547" spans="1:17" x14ac:dyDescent="0.35">
      <c r="A547" t="s">
        <v>12597</v>
      </c>
      <c r="B547" t="s">
        <v>12598</v>
      </c>
      <c r="C547" t="s">
        <v>85</v>
      </c>
      <c r="D547" t="s">
        <v>85</v>
      </c>
      <c r="E547" t="s">
        <v>85</v>
      </c>
      <c r="F547" t="s">
        <v>19692</v>
      </c>
      <c r="G547" t="s">
        <v>19693</v>
      </c>
      <c r="H547" t="s">
        <v>19693</v>
      </c>
      <c r="I547">
        <v>2</v>
      </c>
      <c r="J547" t="s">
        <v>19598</v>
      </c>
      <c r="K547" t="s">
        <v>19694</v>
      </c>
      <c r="L547" t="s">
        <v>19557</v>
      </c>
      <c r="M547" t="s">
        <v>15266</v>
      </c>
      <c r="N547" t="s">
        <v>18284</v>
      </c>
      <c r="O547" t="s">
        <v>12406</v>
      </c>
      <c r="P547" t="s">
        <v>12414</v>
      </c>
      <c r="Q547" t="s">
        <v>16103</v>
      </c>
    </row>
    <row r="548" spans="1:17" x14ac:dyDescent="0.35">
      <c r="A548" t="s">
        <v>12599</v>
      </c>
      <c r="B548" t="s">
        <v>5413</v>
      </c>
      <c r="C548" t="s">
        <v>85</v>
      </c>
      <c r="D548" t="s">
        <v>85</v>
      </c>
      <c r="E548" t="s">
        <v>85</v>
      </c>
      <c r="F548" t="s">
        <v>19696</v>
      </c>
      <c r="G548" t="s">
        <v>19697</v>
      </c>
      <c r="H548" t="s">
        <v>19697</v>
      </c>
      <c r="I548">
        <v>2</v>
      </c>
      <c r="J548" t="s">
        <v>19598</v>
      </c>
      <c r="K548" t="s">
        <v>19698</v>
      </c>
      <c r="L548" t="s">
        <v>19561</v>
      </c>
      <c r="M548" t="s">
        <v>14996</v>
      </c>
      <c r="N548" t="s">
        <v>18287</v>
      </c>
      <c r="O548" t="s">
        <v>12406</v>
      </c>
      <c r="P548" t="s">
        <v>12414</v>
      </c>
      <c r="Q548" t="s">
        <v>16108</v>
      </c>
    </row>
    <row r="549" spans="1:17" x14ac:dyDescent="0.35">
      <c r="A549" t="s">
        <v>14955</v>
      </c>
      <c r="B549" t="s">
        <v>14558</v>
      </c>
      <c r="C549" t="s">
        <v>85</v>
      </c>
      <c r="D549" t="s">
        <v>85</v>
      </c>
      <c r="E549" t="s">
        <v>85</v>
      </c>
      <c r="F549" t="s">
        <v>19699</v>
      </c>
      <c r="G549" t="s">
        <v>19700</v>
      </c>
      <c r="H549" t="s">
        <v>19700</v>
      </c>
      <c r="I549">
        <v>2</v>
      </c>
      <c r="J549" t="s">
        <v>19598</v>
      </c>
      <c r="K549" t="s">
        <v>19701</v>
      </c>
      <c r="L549" t="s">
        <v>19566</v>
      </c>
      <c r="M549" t="s">
        <v>14997</v>
      </c>
      <c r="N549" t="s">
        <v>18292</v>
      </c>
      <c r="O549" t="s">
        <v>12406</v>
      </c>
      <c r="P549" t="s">
        <v>12414</v>
      </c>
      <c r="Q549" t="s">
        <v>16109</v>
      </c>
    </row>
    <row r="550" spans="1:17" x14ac:dyDescent="0.35">
      <c r="A550" t="s">
        <v>15022</v>
      </c>
      <c r="B550" t="s">
        <v>2083</v>
      </c>
      <c r="C550" t="s">
        <v>85</v>
      </c>
      <c r="D550" t="s">
        <v>85</v>
      </c>
      <c r="E550" t="s">
        <v>85</v>
      </c>
      <c r="F550" t="s">
        <v>19702</v>
      </c>
      <c r="G550" t="s">
        <v>19703</v>
      </c>
      <c r="H550" t="s">
        <v>19703</v>
      </c>
      <c r="I550">
        <v>2</v>
      </c>
      <c r="J550" t="s">
        <v>19598</v>
      </c>
      <c r="K550" t="s">
        <v>19704</v>
      </c>
      <c r="L550" t="s">
        <v>19571</v>
      </c>
      <c r="M550" t="s">
        <v>14998</v>
      </c>
      <c r="N550" t="s">
        <v>18297</v>
      </c>
      <c r="O550" t="s">
        <v>12406</v>
      </c>
      <c r="P550" t="s">
        <v>12414</v>
      </c>
      <c r="Q550" t="s">
        <v>16110</v>
      </c>
    </row>
    <row r="551" spans="1:17" x14ac:dyDescent="0.35">
      <c r="A551" t="s">
        <v>12604</v>
      </c>
      <c r="B551" t="s">
        <v>11360</v>
      </c>
      <c r="C551" t="s">
        <v>85</v>
      </c>
      <c r="D551" t="s">
        <v>85</v>
      </c>
      <c r="E551" t="s">
        <v>85</v>
      </c>
      <c r="F551" t="s">
        <v>19706</v>
      </c>
      <c r="G551" t="s">
        <v>19707</v>
      </c>
      <c r="H551" t="s">
        <v>19707</v>
      </c>
      <c r="I551">
        <v>2</v>
      </c>
      <c r="J551" t="s">
        <v>19598</v>
      </c>
      <c r="K551" t="s">
        <v>19708</v>
      </c>
      <c r="L551" t="s">
        <v>19575</v>
      </c>
      <c r="M551" t="s">
        <v>16111</v>
      </c>
      <c r="N551" t="s">
        <v>18304</v>
      </c>
      <c r="O551" t="s">
        <v>12406</v>
      </c>
      <c r="P551" t="s">
        <v>12414</v>
      </c>
      <c r="Q551" t="s">
        <v>19576</v>
      </c>
    </row>
    <row r="552" spans="1:17" x14ac:dyDescent="0.35">
      <c r="A552" t="s">
        <v>15003</v>
      </c>
      <c r="B552" t="s">
        <v>8833</v>
      </c>
      <c r="C552" t="s">
        <v>85</v>
      </c>
      <c r="D552" t="s">
        <v>85</v>
      </c>
      <c r="E552" t="s">
        <v>85</v>
      </c>
      <c r="F552" t="s">
        <v>19710</v>
      </c>
      <c r="G552" t="s">
        <v>19711</v>
      </c>
      <c r="H552" t="s">
        <v>19711</v>
      </c>
      <c r="I552">
        <v>2</v>
      </c>
      <c r="J552" t="s">
        <v>19598</v>
      </c>
      <c r="K552" t="s">
        <v>19712</v>
      </c>
      <c r="L552" t="s">
        <v>19580</v>
      </c>
      <c r="M552" t="s">
        <v>14999</v>
      </c>
      <c r="N552" t="s">
        <v>18305</v>
      </c>
      <c r="O552" t="s">
        <v>12406</v>
      </c>
      <c r="P552" t="s">
        <v>12414</v>
      </c>
      <c r="Q552" t="s">
        <v>1477</v>
      </c>
    </row>
    <row r="553" spans="1:17" x14ac:dyDescent="0.35">
      <c r="A553" t="s">
        <v>12605</v>
      </c>
      <c r="B553" t="s">
        <v>2180</v>
      </c>
      <c r="C553" t="s">
        <v>85</v>
      </c>
      <c r="D553" t="s">
        <v>85</v>
      </c>
      <c r="E553" t="s">
        <v>85</v>
      </c>
      <c r="F553" t="s">
        <v>19714</v>
      </c>
      <c r="G553" t="s">
        <v>19715</v>
      </c>
      <c r="H553" t="s">
        <v>19715</v>
      </c>
      <c r="I553">
        <v>2</v>
      </c>
      <c r="J553" t="s">
        <v>19598</v>
      </c>
      <c r="K553" t="s">
        <v>19716</v>
      </c>
      <c r="L553" t="s">
        <v>19582</v>
      </c>
      <c r="M553" t="s">
        <v>14999</v>
      </c>
      <c r="N553" t="s">
        <v>19583</v>
      </c>
      <c r="O553" t="s">
        <v>12406</v>
      </c>
      <c r="P553" t="s">
        <v>12414</v>
      </c>
      <c r="Q553" t="s">
        <v>1476</v>
      </c>
    </row>
    <row r="554" spans="1:17" x14ac:dyDescent="0.35">
      <c r="A554" t="s">
        <v>12606</v>
      </c>
      <c r="B554" t="s">
        <v>12607</v>
      </c>
      <c r="C554" t="s">
        <v>85</v>
      </c>
      <c r="D554" t="s">
        <v>85</v>
      </c>
      <c r="E554" t="s">
        <v>85</v>
      </c>
      <c r="F554" t="s">
        <v>19718</v>
      </c>
      <c r="G554" t="s">
        <v>19719</v>
      </c>
      <c r="H554" t="s">
        <v>19719</v>
      </c>
      <c r="I554">
        <v>2</v>
      </c>
      <c r="J554" t="s">
        <v>19598</v>
      </c>
      <c r="K554" t="s">
        <v>19720</v>
      </c>
      <c r="L554" t="s">
        <v>19586</v>
      </c>
      <c r="M554" t="s">
        <v>14999</v>
      </c>
      <c r="N554" t="s">
        <v>19587</v>
      </c>
      <c r="O554" t="s">
        <v>12406</v>
      </c>
      <c r="P554" t="s">
        <v>12414</v>
      </c>
      <c r="Q554" t="s">
        <v>19588</v>
      </c>
    </row>
    <row r="555" spans="1:17" x14ac:dyDescent="0.35">
      <c r="A555" t="s">
        <v>12608</v>
      </c>
      <c r="B555" t="s">
        <v>11415</v>
      </c>
      <c r="C555" t="s">
        <v>85</v>
      </c>
      <c r="D555" t="s">
        <v>85</v>
      </c>
      <c r="E555" t="s">
        <v>85</v>
      </c>
      <c r="F555" t="s">
        <v>19722</v>
      </c>
      <c r="G555" t="s">
        <v>19723</v>
      </c>
      <c r="H555" t="s">
        <v>19723</v>
      </c>
      <c r="I555">
        <v>2</v>
      </c>
      <c r="J555" t="s">
        <v>19598</v>
      </c>
      <c r="K555" t="s">
        <v>19724</v>
      </c>
      <c r="L555" t="s">
        <v>19593</v>
      </c>
      <c r="M555" t="s">
        <v>14999</v>
      </c>
      <c r="N555" t="s">
        <v>19594</v>
      </c>
      <c r="O555" t="s">
        <v>12406</v>
      </c>
      <c r="P555" t="s">
        <v>12414</v>
      </c>
      <c r="Q555" t="s">
        <v>19595</v>
      </c>
    </row>
    <row r="556" spans="1:17" x14ac:dyDescent="0.35">
      <c r="A556" t="s">
        <v>14948</v>
      </c>
      <c r="B556" t="s">
        <v>16616</v>
      </c>
      <c r="C556" t="s">
        <v>85</v>
      </c>
      <c r="D556" t="s">
        <v>85</v>
      </c>
      <c r="E556" t="s">
        <v>85</v>
      </c>
      <c r="F556" t="s">
        <v>19725</v>
      </c>
      <c r="G556" t="s">
        <v>19726</v>
      </c>
      <c r="H556" t="s">
        <v>19726</v>
      </c>
      <c r="I556">
        <v>2</v>
      </c>
      <c r="J556" t="s">
        <v>19598</v>
      </c>
      <c r="K556" t="s">
        <v>19727</v>
      </c>
      <c r="L556" t="s">
        <v>19600</v>
      </c>
      <c r="M556" t="s">
        <v>15000</v>
      </c>
      <c r="N556" t="s">
        <v>18316</v>
      </c>
      <c r="O556" t="s">
        <v>12406</v>
      </c>
      <c r="P556" t="s">
        <v>12414</v>
      </c>
      <c r="Q556" t="s">
        <v>16116</v>
      </c>
    </row>
    <row r="557" spans="1:17" x14ac:dyDescent="0.35">
      <c r="A557" t="s">
        <v>14949</v>
      </c>
      <c r="B557" t="s">
        <v>14605</v>
      </c>
      <c r="C557" t="s">
        <v>85</v>
      </c>
      <c r="D557" t="s">
        <v>85</v>
      </c>
      <c r="E557" t="s">
        <v>85</v>
      </c>
      <c r="F557" t="s">
        <v>19729</v>
      </c>
      <c r="G557" t="s">
        <v>19730</v>
      </c>
      <c r="H557" t="s">
        <v>19730</v>
      </c>
      <c r="I557">
        <v>2</v>
      </c>
      <c r="J557" t="s">
        <v>19598</v>
      </c>
      <c r="K557" t="s">
        <v>19731</v>
      </c>
      <c r="L557" t="s">
        <v>19604</v>
      </c>
      <c r="M557" t="s">
        <v>15023</v>
      </c>
      <c r="N557" t="s">
        <v>18322</v>
      </c>
      <c r="O557" t="s">
        <v>12406</v>
      </c>
      <c r="P557" t="s">
        <v>12414</v>
      </c>
      <c r="Q557" t="s">
        <v>16117</v>
      </c>
    </row>
    <row r="558" spans="1:17" x14ac:dyDescent="0.35">
      <c r="A558" t="s">
        <v>12641</v>
      </c>
      <c r="B558" t="s">
        <v>12640</v>
      </c>
      <c r="C558" t="s">
        <v>85</v>
      </c>
      <c r="D558" t="s">
        <v>85</v>
      </c>
      <c r="E558" t="s">
        <v>85</v>
      </c>
      <c r="F558" t="s">
        <v>19733</v>
      </c>
      <c r="G558" t="s">
        <v>19734</v>
      </c>
      <c r="H558" t="s">
        <v>19735</v>
      </c>
      <c r="I558">
        <v>1</v>
      </c>
      <c r="J558" t="s">
        <v>12534</v>
      </c>
      <c r="K558" t="s">
        <v>19736</v>
      </c>
      <c r="L558" t="s">
        <v>19608</v>
      </c>
      <c r="M558" t="s">
        <v>14941</v>
      </c>
      <c r="N558" t="s">
        <v>18328</v>
      </c>
      <c r="O558" t="s">
        <v>12406</v>
      </c>
      <c r="P558" t="s">
        <v>12414</v>
      </c>
      <c r="Q558" t="s">
        <v>19609</v>
      </c>
    </row>
    <row r="559" spans="1:17" x14ac:dyDescent="0.35">
      <c r="A559" t="s">
        <v>14957</v>
      </c>
      <c r="B559" t="s">
        <v>16618</v>
      </c>
      <c r="C559" t="s">
        <v>16619</v>
      </c>
      <c r="D559" t="s">
        <v>85</v>
      </c>
      <c r="E559" t="s">
        <v>16619</v>
      </c>
      <c r="F559" t="s">
        <v>19737</v>
      </c>
      <c r="G559" t="s">
        <v>20806</v>
      </c>
      <c r="H559" t="s">
        <v>20806</v>
      </c>
      <c r="I559">
        <v>2</v>
      </c>
      <c r="J559" t="s">
        <v>19735</v>
      </c>
      <c r="K559" t="s">
        <v>20807</v>
      </c>
      <c r="L559" t="s">
        <v>19613</v>
      </c>
      <c r="M559" t="s">
        <v>14940</v>
      </c>
      <c r="N559" t="s">
        <v>18329</v>
      </c>
      <c r="O559" t="s">
        <v>12406</v>
      </c>
      <c r="P559" t="s">
        <v>12414</v>
      </c>
      <c r="Q559" t="s">
        <v>16118</v>
      </c>
    </row>
    <row r="560" spans="1:17" x14ac:dyDescent="0.35">
      <c r="A560" t="s">
        <v>12639</v>
      </c>
      <c r="B560" t="s">
        <v>16620</v>
      </c>
      <c r="C560" t="s">
        <v>19738</v>
      </c>
      <c r="D560" t="s">
        <v>85</v>
      </c>
      <c r="E560" t="s">
        <v>19738</v>
      </c>
      <c r="F560" t="s">
        <v>19739</v>
      </c>
      <c r="G560" t="s">
        <v>21286</v>
      </c>
      <c r="H560" t="s">
        <v>21286</v>
      </c>
      <c r="I560">
        <v>2</v>
      </c>
      <c r="J560" t="s">
        <v>19735</v>
      </c>
      <c r="K560" t="s">
        <v>21287</v>
      </c>
      <c r="L560" t="s">
        <v>18342</v>
      </c>
      <c r="M560" t="s">
        <v>12444</v>
      </c>
      <c r="N560" t="s">
        <v>18340</v>
      </c>
      <c r="O560" t="s">
        <v>12406</v>
      </c>
      <c r="P560" t="s">
        <v>12414</v>
      </c>
      <c r="Q560" t="s">
        <v>19617</v>
      </c>
    </row>
    <row r="561" spans="1:17" x14ac:dyDescent="0.35">
      <c r="A561" t="s">
        <v>15077</v>
      </c>
      <c r="B561" t="s">
        <v>16622</v>
      </c>
      <c r="C561" t="s">
        <v>85</v>
      </c>
      <c r="D561" t="s">
        <v>85</v>
      </c>
      <c r="E561" t="s">
        <v>85</v>
      </c>
      <c r="F561" t="s">
        <v>19741</v>
      </c>
      <c r="G561" t="s">
        <v>21288</v>
      </c>
      <c r="H561" t="s">
        <v>21288</v>
      </c>
      <c r="I561">
        <v>2</v>
      </c>
      <c r="J561" t="s">
        <v>21289</v>
      </c>
      <c r="K561" t="s">
        <v>21290</v>
      </c>
      <c r="L561" t="s">
        <v>18349</v>
      </c>
      <c r="M561" t="s">
        <v>15267</v>
      </c>
      <c r="N561" t="s">
        <v>18341</v>
      </c>
      <c r="O561" t="s">
        <v>12406</v>
      </c>
      <c r="P561" t="s">
        <v>12414</v>
      </c>
      <c r="Q561" t="s">
        <v>11630</v>
      </c>
    </row>
    <row r="562" spans="1:17" x14ac:dyDescent="0.35">
      <c r="A562" t="s">
        <v>15228</v>
      </c>
      <c r="B562" t="s">
        <v>7964</v>
      </c>
      <c r="C562" t="s">
        <v>20624</v>
      </c>
      <c r="D562" t="s">
        <v>85</v>
      </c>
      <c r="E562" t="s">
        <v>20624</v>
      </c>
      <c r="F562" t="s">
        <v>19742</v>
      </c>
      <c r="G562" t="s">
        <v>21291</v>
      </c>
      <c r="H562" t="s">
        <v>21292</v>
      </c>
      <c r="I562">
        <v>1</v>
      </c>
      <c r="J562" t="s">
        <v>12534</v>
      </c>
      <c r="K562" t="s">
        <v>21293</v>
      </c>
      <c r="L562" t="s">
        <v>18355</v>
      </c>
      <c r="M562" t="s">
        <v>14965</v>
      </c>
      <c r="N562" t="s">
        <v>18354</v>
      </c>
      <c r="O562" t="s">
        <v>12406</v>
      </c>
      <c r="P562" t="s">
        <v>12414</v>
      </c>
      <c r="Q562" t="s">
        <v>16122</v>
      </c>
    </row>
    <row r="563" spans="1:17" x14ac:dyDescent="0.35">
      <c r="A563" t="s">
        <v>12618</v>
      </c>
      <c r="B563" t="s">
        <v>16624</v>
      </c>
      <c r="C563" t="s">
        <v>85</v>
      </c>
      <c r="D563" t="s">
        <v>85</v>
      </c>
      <c r="E563" t="s">
        <v>85</v>
      </c>
      <c r="F563" t="s">
        <v>19743</v>
      </c>
      <c r="G563" t="s">
        <v>21294</v>
      </c>
      <c r="H563" t="s">
        <v>21294</v>
      </c>
      <c r="I563">
        <v>2</v>
      </c>
      <c r="J563" t="s">
        <v>21295</v>
      </c>
      <c r="K563" t="s">
        <v>21296</v>
      </c>
      <c r="L563" t="s">
        <v>19633</v>
      </c>
      <c r="M563" t="s">
        <v>14942</v>
      </c>
      <c r="N563" t="s">
        <v>18359</v>
      </c>
      <c r="O563" t="s">
        <v>12406</v>
      </c>
      <c r="P563" t="s">
        <v>12414</v>
      </c>
      <c r="Q563" t="s">
        <v>1377</v>
      </c>
    </row>
    <row r="564" spans="1:17" x14ac:dyDescent="0.35">
      <c r="A564" t="s">
        <v>14914</v>
      </c>
      <c r="B564" t="s">
        <v>16626</v>
      </c>
      <c r="C564" t="s">
        <v>85</v>
      </c>
      <c r="D564" t="s">
        <v>85</v>
      </c>
      <c r="E564" t="s">
        <v>85</v>
      </c>
      <c r="F564" t="s">
        <v>19745</v>
      </c>
      <c r="G564" t="s">
        <v>21297</v>
      </c>
      <c r="H564" t="s">
        <v>21297</v>
      </c>
      <c r="I564">
        <v>2</v>
      </c>
      <c r="J564" t="s">
        <v>21295</v>
      </c>
      <c r="K564" t="s">
        <v>21298</v>
      </c>
      <c r="L564" t="s">
        <v>19637</v>
      </c>
      <c r="M564" t="s">
        <v>16130</v>
      </c>
      <c r="N564" t="s">
        <v>18366</v>
      </c>
      <c r="O564" t="s">
        <v>12406</v>
      </c>
      <c r="P564" t="s">
        <v>12414</v>
      </c>
      <c r="Q564" t="s">
        <v>19638</v>
      </c>
    </row>
    <row r="565" spans="1:17" x14ac:dyDescent="0.35">
      <c r="A565" t="s">
        <v>15018</v>
      </c>
      <c r="B565" t="s">
        <v>16627</v>
      </c>
      <c r="C565" t="s">
        <v>85</v>
      </c>
      <c r="D565" t="s">
        <v>85</v>
      </c>
      <c r="E565" t="s">
        <v>85</v>
      </c>
      <c r="F565" t="s">
        <v>19746</v>
      </c>
      <c r="G565" t="s">
        <v>21299</v>
      </c>
      <c r="H565" t="s">
        <v>21299</v>
      </c>
      <c r="I565">
        <v>2</v>
      </c>
      <c r="J565" t="s">
        <v>21295</v>
      </c>
      <c r="K565" t="s">
        <v>21300</v>
      </c>
      <c r="L565" t="s">
        <v>19642</v>
      </c>
      <c r="M565" t="s">
        <v>14945</v>
      </c>
      <c r="N565" t="s">
        <v>18372</v>
      </c>
      <c r="O565" t="s">
        <v>12406</v>
      </c>
      <c r="P565" t="s">
        <v>12414</v>
      </c>
      <c r="Q565" t="s">
        <v>16131</v>
      </c>
    </row>
    <row r="566" spans="1:17" x14ac:dyDescent="0.35">
      <c r="A566" t="s">
        <v>16628</v>
      </c>
      <c r="B566" t="s">
        <v>16629</v>
      </c>
      <c r="C566" t="s">
        <v>85</v>
      </c>
      <c r="D566" t="s">
        <v>85</v>
      </c>
      <c r="E566" t="s">
        <v>85</v>
      </c>
      <c r="F566" t="s">
        <v>19748</v>
      </c>
      <c r="G566" t="s">
        <v>21301</v>
      </c>
      <c r="H566" t="s">
        <v>21301</v>
      </c>
      <c r="I566">
        <v>2</v>
      </c>
      <c r="J566" t="s">
        <v>21295</v>
      </c>
      <c r="K566" t="s">
        <v>21302</v>
      </c>
      <c r="L566" t="s">
        <v>19646</v>
      </c>
      <c r="M566" t="s">
        <v>14946</v>
      </c>
      <c r="N566" t="s">
        <v>18376</v>
      </c>
      <c r="O566" t="s">
        <v>12406</v>
      </c>
      <c r="P566" t="s">
        <v>12414</v>
      </c>
      <c r="Q566" t="s">
        <v>1483</v>
      </c>
    </row>
    <row r="567" spans="1:17" x14ac:dyDescent="0.35">
      <c r="A567" t="s">
        <v>12622</v>
      </c>
      <c r="B567" t="s">
        <v>12623</v>
      </c>
      <c r="C567" t="s">
        <v>12624</v>
      </c>
      <c r="D567" t="s">
        <v>85</v>
      </c>
      <c r="E567" t="s">
        <v>12624</v>
      </c>
      <c r="F567" t="s">
        <v>19749</v>
      </c>
      <c r="G567" t="s">
        <v>21303</v>
      </c>
      <c r="H567" t="s">
        <v>21303</v>
      </c>
      <c r="I567">
        <v>2</v>
      </c>
      <c r="J567" t="s">
        <v>21295</v>
      </c>
      <c r="K567" t="s">
        <v>21304</v>
      </c>
      <c r="L567" t="s">
        <v>19650</v>
      </c>
      <c r="M567" t="s">
        <v>14964</v>
      </c>
      <c r="N567" t="s">
        <v>18381</v>
      </c>
      <c r="O567" t="s">
        <v>12406</v>
      </c>
      <c r="P567" t="s">
        <v>12414</v>
      </c>
      <c r="Q567" t="s">
        <v>16134</v>
      </c>
    </row>
    <row r="568" spans="1:17" x14ac:dyDescent="0.35">
      <c r="A568" t="s">
        <v>12625</v>
      </c>
      <c r="B568" t="s">
        <v>12626</v>
      </c>
      <c r="C568" t="s">
        <v>12627</v>
      </c>
      <c r="D568" t="s">
        <v>85</v>
      </c>
      <c r="E568" t="s">
        <v>12627</v>
      </c>
      <c r="F568" t="s">
        <v>21305</v>
      </c>
      <c r="G568" t="s">
        <v>21306</v>
      </c>
      <c r="H568" t="s">
        <v>21306</v>
      </c>
      <c r="I568">
        <v>2</v>
      </c>
      <c r="J568" t="s">
        <v>21295</v>
      </c>
      <c r="K568" t="s">
        <v>21307</v>
      </c>
      <c r="L568" t="s">
        <v>19654</v>
      </c>
      <c r="M568" t="s">
        <v>12431</v>
      </c>
      <c r="N568" t="s">
        <v>18389</v>
      </c>
      <c r="O568" t="s">
        <v>12406</v>
      </c>
      <c r="P568" t="s">
        <v>12414</v>
      </c>
      <c r="Q568" t="s">
        <v>912</v>
      </c>
    </row>
    <row r="569" spans="1:17" x14ac:dyDescent="0.35">
      <c r="A569" t="s">
        <v>12628</v>
      </c>
      <c r="B569" t="s">
        <v>12629</v>
      </c>
      <c r="C569" t="s">
        <v>12630</v>
      </c>
      <c r="D569" t="s">
        <v>85</v>
      </c>
      <c r="E569" t="s">
        <v>12630</v>
      </c>
      <c r="F569" t="s">
        <v>19752</v>
      </c>
      <c r="G569" t="s">
        <v>21308</v>
      </c>
      <c r="H569" t="s">
        <v>21308</v>
      </c>
      <c r="I569">
        <v>2</v>
      </c>
      <c r="J569" t="s">
        <v>21295</v>
      </c>
      <c r="K569" t="s">
        <v>21309</v>
      </c>
      <c r="L569" t="s">
        <v>19657</v>
      </c>
      <c r="M569" t="s">
        <v>12431</v>
      </c>
      <c r="N569" t="s">
        <v>19658</v>
      </c>
      <c r="O569" t="s">
        <v>12406</v>
      </c>
      <c r="P569" t="s">
        <v>12414</v>
      </c>
      <c r="Q569" t="s">
        <v>911</v>
      </c>
    </row>
    <row r="570" spans="1:17" x14ac:dyDescent="0.35">
      <c r="A570" t="s">
        <v>12631</v>
      </c>
      <c r="B570" t="s">
        <v>12632</v>
      </c>
      <c r="C570" t="s">
        <v>11378</v>
      </c>
      <c r="D570" t="s">
        <v>85</v>
      </c>
      <c r="E570" t="s">
        <v>11378</v>
      </c>
      <c r="F570" t="s">
        <v>21310</v>
      </c>
      <c r="G570" t="s">
        <v>21311</v>
      </c>
      <c r="H570" t="s">
        <v>21311</v>
      </c>
      <c r="I570">
        <v>2</v>
      </c>
      <c r="J570" t="s">
        <v>21295</v>
      </c>
      <c r="K570" t="s">
        <v>21312</v>
      </c>
      <c r="L570" t="s">
        <v>19659</v>
      </c>
      <c r="M570" t="s">
        <v>12431</v>
      </c>
      <c r="N570" t="s">
        <v>19660</v>
      </c>
      <c r="O570" t="s">
        <v>12406</v>
      </c>
      <c r="P570" t="s">
        <v>12414</v>
      </c>
      <c r="Q570" t="s">
        <v>8573</v>
      </c>
    </row>
    <row r="571" spans="1:17" x14ac:dyDescent="0.35">
      <c r="E571" t="s">
        <v>85</v>
      </c>
      <c r="G571" t="s">
        <v>85</v>
      </c>
      <c r="H571" t="s">
        <v>85</v>
      </c>
      <c r="J571" t="s">
        <v>85</v>
      </c>
      <c r="K571" t="s">
        <v>85</v>
      </c>
      <c r="L571" t="s">
        <v>19663</v>
      </c>
      <c r="M571" t="s">
        <v>12431</v>
      </c>
      <c r="N571" t="s">
        <v>19664</v>
      </c>
      <c r="O571" t="s">
        <v>12406</v>
      </c>
      <c r="P571" t="s">
        <v>12414</v>
      </c>
      <c r="Q571" t="s">
        <v>19665</v>
      </c>
    </row>
    <row r="572" spans="1:17" x14ac:dyDescent="0.35">
      <c r="E572" t="s">
        <v>85</v>
      </c>
      <c r="G572" t="s">
        <v>85</v>
      </c>
      <c r="H572" t="s">
        <v>85</v>
      </c>
      <c r="J572" t="s">
        <v>85</v>
      </c>
      <c r="K572" t="s">
        <v>85</v>
      </c>
      <c r="L572" t="s">
        <v>19667</v>
      </c>
      <c r="M572" t="s">
        <v>14966</v>
      </c>
      <c r="N572" t="s">
        <v>18394</v>
      </c>
      <c r="O572" t="s">
        <v>12406</v>
      </c>
      <c r="P572" t="s">
        <v>12414</v>
      </c>
      <c r="Q572" t="s">
        <v>16137</v>
      </c>
    </row>
    <row r="573" spans="1:17" x14ac:dyDescent="0.35">
      <c r="E573" t="s">
        <v>85</v>
      </c>
      <c r="G573" t="s">
        <v>85</v>
      </c>
      <c r="H573" t="s">
        <v>85</v>
      </c>
      <c r="J573" t="s">
        <v>85</v>
      </c>
      <c r="K573" t="s">
        <v>85</v>
      </c>
      <c r="L573" t="s">
        <v>19671</v>
      </c>
      <c r="M573" t="s">
        <v>14967</v>
      </c>
      <c r="N573" t="s">
        <v>18400</v>
      </c>
      <c r="O573" t="s">
        <v>12406</v>
      </c>
      <c r="P573" t="s">
        <v>12414</v>
      </c>
      <c r="Q573" t="s">
        <v>16138</v>
      </c>
    </row>
    <row r="574" spans="1:17" x14ac:dyDescent="0.35">
      <c r="E574" t="s">
        <v>85</v>
      </c>
      <c r="G574" t="s">
        <v>85</v>
      </c>
      <c r="H574" t="s">
        <v>85</v>
      </c>
      <c r="J574" t="s">
        <v>85</v>
      </c>
      <c r="K574" t="s">
        <v>85</v>
      </c>
      <c r="L574" t="s">
        <v>19675</v>
      </c>
      <c r="M574" t="s">
        <v>16139</v>
      </c>
      <c r="N574" t="s">
        <v>18406</v>
      </c>
      <c r="O574" t="s">
        <v>12406</v>
      </c>
      <c r="P574" t="s">
        <v>12414</v>
      </c>
      <c r="Q574" t="s">
        <v>16140</v>
      </c>
    </row>
    <row r="575" spans="1:17" x14ac:dyDescent="0.35">
      <c r="E575" t="s">
        <v>85</v>
      </c>
      <c r="G575" t="s">
        <v>85</v>
      </c>
      <c r="H575" t="s">
        <v>85</v>
      </c>
      <c r="J575" t="s">
        <v>85</v>
      </c>
      <c r="K575" t="s">
        <v>85</v>
      </c>
      <c r="L575" t="s">
        <v>19679</v>
      </c>
      <c r="M575" t="s">
        <v>16141</v>
      </c>
      <c r="N575" t="s">
        <v>18411</v>
      </c>
      <c r="O575" t="s">
        <v>12406</v>
      </c>
      <c r="P575" t="s">
        <v>12414</v>
      </c>
      <c r="Q575" t="s">
        <v>10713</v>
      </c>
    </row>
    <row r="576" spans="1:17" x14ac:dyDescent="0.35">
      <c r="E576" t="s">
        <v>85</v>
      </c>
      <c r="G576" t="s">
        <v>85</v>
      </c>
      <c r="H576" t="s">
        <v>85</v>
      </c>
      <c r="J576" t="s">
        <v>85</v>
      </c>
      <c r="K576" t="s">
        <v>85</v>
      </c>
      <c r="L576" t="s">
        <v>19683</v>
      </c>
      <c r="M576" t="s">
        <v>15024</v>
      </c>
      <c r="N576" t="s">
        <v>18414</v>
      </c>
      <c r="O576" t="s">
        <v>12406</v>
      </c>
      <c r="P576" t="s">
        <v>12414</v>
      </c>
      <c r="Q576" t="s">
        <v>1419</v>
      </c>
    </row>
    <row r="577" spans="5:17" x14ac:dyDescent="0.35">
      <c r="E577" t="s">
        <v>85</v>
      </c>
      <c r="G577" t="s">
        <v>85</v>
      </c>
      <c r="H577" t="s">
        <v>85</v>
      </c>
      <c r="J577" t="s">
        <v>85</v>
      </c>
      <c r="K577" t="s">
        <v>85</v>
      </c>
      <c r="L577" t="s">
        <v>20270</v>
      </c>
      <c r="M577" t="s">
        <v>20121</v>
      </c>
      <c r="N577" t="s">
        <v>20267</v>
      </c>
      <c r="O577" t="s">
        <v>12406</v>
      </c>
      <c r="P577" t="s">
        <v>12414</v>
      </c>
      <c r="Q577" t="s">
        <v>20122</v>
      </c>
    </row>
    <row r="578" spans="5:17" x14ac:dyDescent="0.35">
      <c r="E578" t="s">
        <v>85</v>
      </c>
      <c r="G578" t="s">
        <v>85</v>
      </c>
      <c r="H578" t="s">
        <v>85</v>
      </c>
      <c r="J578" t="s">
        <v>85</v>
      </c>
      <c r="K578" t="s">
        <v>85</v>
      </c>
      <c r="L578" t="s">
        <v>20271</v>
      </c>
      <c r="M578" t="s">
        <v>20121</v>
      </c>
      <c r="N578" t="s">
        <v>18418</v>
      </c>
      <c r="O578" t="s">
        <v>12406</v>
      </c>
      <c r="P578" t="s">
        <v>12414</v>
      </c>
      <c r="Q578" t="s">
        <v>16142</v>
      </c>
    </row>
    <row r="579" spans="5:17" x14ac:dyDescent="0.35">
      <c r="E579" t="s">
        <v>85</v>
      </c>
      <c r="G579" t="s">
        <v>85</v>
      </c>
      <c r="H579" t="s">
        <v>85</v>
      </c>
      <c r="J579" t="s">
        <v>85</v>
      </c>
      <c r="K579" t="s">
        <v>85</v>
      </c>
      <c r="L579" t="s">
        <v>19691</v>
      </c>
      <c r="M579" t="s">
        <v>15025</v>
      </c>
      <c r="N579" t="s">
        <v>18423</v>
      </c>
      <c r="O579" t="s">
        <v>12406</v>
      </c>
      <c r="P579" t="s">
        <v>12414</v>
      </c>
      <c r="Q579" t="s">
        <v>16143</v>
      </c>
    </row>
    <row r="580" spans="5:17" x14ac:dyDescent="0.35">
      <c r="E580" t="s">
        <v>85</v>
      </c>
      <c r="G580" t="s">
        <v>85</v>
      </c>
      <c r="H580" t="s">
        <v>85</v>
      </c>
      <c r="J580" t="s">
        <v>85</v>
      </c>
      <c r="K580" t="s">
        <v>85</v>
      </c>
      <c r="L580" t="s">
        <v>19695</v>
      </c>
      <c r="M580" t="s">
        <v>15026</v>
      </c>
      <c r="N580" t="s">
        <v>18429</v>
      </c>
      <c r="O580" t="s">
        <v>12406</v>
      </c>
      <c r="P580" t="s">
        <v>12414</v>
      </c>
      <c r="Q580" t="s">
        <v>16145</v>
      </c>
    </row>
    <row r="581" spans="5:17" x14ac:dyDescent="0.35">
      <c r="E581" t="s">
        <v>85</v>
      </c>
      <c r="G581" t="s">
        <v>85</v>
      </c>
      <c r="H581" t="s">
        <v>85</v>
      </c>
      <c r="J581" t="s">
        <v>85</v>
      </c>
      <c r="K581" t="s">
        <v>85</v>
      </c>
      <c r="L581" t="s">
        <v>18436</v>
      </c>
      <c r="M581" t="s">
        <v>15027</v>
      </c>
      <c r="N581" t="s">
        <v>18435</v>
      </c>
      <c r="O581" t="s">
        <v>12406</v>
      </c>
      <c r="P581" t="s">
        <v>12414</v>
      </c>
      <c r="Q581" t="s">
        <v>16146</v>
      </c>
    </row>
    <row r="582" spans="5:17" x14ac:dyDescent="0.35">
      <c r="E582" t="s">
        <v>85</v>
      </c>
      <c r="G582" t="s">
        <v>85</v>
      </c>
      <c r="H582" t="s">
        <v>85</v>
      </c>
      <c r="J582" t="s">
        <v>85</v>
      </c>
      <c r="K582" t="s">
        <v>85</v>
      </c>
      <c r="L582" t="s">
        <v>21313</v>
      </c>
      <c r="M582" t="s">
        <v>14968</v>
      </c>
      <c r="N582" t="s">
        <v>21087</v>
      </c>
      <c r="O582" t="s">
        <v>12406</v>
      </c>
      <c r="P582" t="s">
        <v>12414</v>
      </c>
      <c r="Q582" t="s">
        <v>12450</v>
      </c>
    </row>
    <row r="583" spans="5:17" x14ac:dyDescent="0.35">
      <c r="E583" t="s">
        <v>85</v>
      </c>
      <c r="G583" t="s">
        <v>85</v>
      </c>
      <c r="H583" t="s">
        <v>85</v>
      </c>
      <c r="J583" t="s">
        <v>85</v>
      </c>
      <c r="K583" t="s">
        <v>85</v>
      </c>
      <c r="L583" t="s">
        <v>19705</v>
      </c>
      <c r="M583" t="s">
        <v>14969</v>
      </c>
      <c r="N583" t="s">
        <v>18443</v>
      </c>
      <c r="O583" t="s">
        <v>12406</v>
      </c>
      <c r="P583" t="s">
        <v>12414</v>
      </c>
      <c r="Q583" t="s">
        <v>16149</v>
      </c>
    </row>
    <row r="584" spans="5:17" x14ac:dyDescent="0.35">
      <c r="E584" t="s">
        <v>85</v>
      </c>
      <c r="G584" t="s">
        <v>85</v>
      </c>
      <c r="H584" t="s">
        <v>85</v>
      </c>
      <c r="J584" t="s">
        <v>85</v>
      </c>
      <c r="K584" t="s">
        <v>85</v>
      </c>
      <c r="L584" t="s">
        <v>19709</v>
      </c>
      <c r="M584" t="s">
        <v>14970</v>
      </c>
      <c r="N584" t="s">
        <v>18449</v>
      </c>
      <c r="O584" t="s">
        <v>12406</v>
      </c>
      <c r="P584" t="s">
        <v>12414</v>
      </c>
      <c r="Q584" t="s">
        <v>16150</v>
      </c>
    </row>
    <row r="585" spans="5:17" x14ac:dyDescent="0.35">
      <c r="E585" t="s">
        <v>85</v>
      </c>
      <c r="G585" t="s">
        <v>85</v>
      </c>
      <c r="H585" t="s">
        <v>85</v>
      </c>
      <c r="J585" t="s">
        <v>85</v>
      </c>
      <c r="K585" t="s">
        <v>85</v>
      </c>
      <c r="L585" t="s">
        <v>19713</v>
      </c>
      <c r="M585" t="s">
        <v>16151</v>
      </c>
      <c r="N585" t="s">
        <v>18455</v>
      </c>
      <c r="O585" t="s">
        <v>12406</v>
      </c>
      <c r="P585" t="s">
        <v>12414</v>
      </c>
      <c r="Q585" t="s">
        <v>16152</v>
      </c>
    </row>
    <row r="586" spans="5:17" x14ac:dyDescent="0.35">
      <c r="E586" t="s">
        <v>85</v>
      </c>
      <c r="G586" t="s">
        <v>85</v>
      </c>
      <c r="H586" t="s">
        <v>85</v>
      </c>
      <c r="J586" t="s">
        <v>85</v>
      </c>
      <c r="K586" t="s">
        <v>85</v>
      </c>
      <c r="L586" t="s">
        <v>19717</v>
      </c>
      <c r="M586" t="s">
        <v>15028</v>
      </c>
      <c r="N586" t="s">
        <v>18461</v>
      </c>
      <c r="O586" t="s">
        <v>12406</v>
      </c>
      <c r="P586" t="s">
        <v>12414</v>
      </c>
      <c r="Q586" t="s">
        <v>16153</v>
      </c>
    </row>
    <row r="587" spans="5:17" x14ac:dyDescent="0.35">
      <c r="E587" t="s">
        <v>85</v>
      </c>
      <c r="G587" t="s">
        <v>85</v>
      </c>
      <c r="H587" t="s">
        <v>85</v>
      </c>
      <c r="J587" t="s">
        <v>85</v>
      </c>
      <c r="K587" t="s">
        <v>85</v>
      </c>
      <c r="L587" t="s">
        <v>19721</v>
      </c>
      <c r="M587" t="s">
        <v>15029</v>
      </c>
      <c r="N587" t="s">
        <v>18467</v>
      </c>
      <c r="O587" t="s">
        <v>12406</v>
      </c>
      <c r="P587" t="s">
        <v>12414</v>
      </c>
      <c r="Q587" t="s">
        <v>12500</v>
      </c>
    </row>
    <row r="588" spans="5:17" x14ac:dyDescent="0.35">
      <c r="E588" t="s">
        <v>85</v>
      </c>
      <c r="G588" t="s">
        <v>85</v>
      </c>
      <c r="H588" t="s">
        <v>85</v>
      </c>
      <c r="J588" t="s">
        <v>85</v>
      </c>
      <c r="K588" t="s">
        <v>85</v>
      </c>
      <c r="L588" t="s">
        <v>19728</v>
      </c>
      <c r="M588" t="s">
        <v>14971</v>
      </c>
      <c r="N588" t="s">
        <v>18475</v>
      </c>
      <c r="O588" t="s">
        <v>12406</v>
      </c>
      <c r="P588" t="s">
        <v>12414</v>
      </c>
      <c r="Q588" t="s">
        <v>1537</v>
      </c>
    </row>
    <row r="589" spans="5:17" x14ac:dyDescent="0.35">
      <c r="E589" t="s">
        <v>85</v>
      </c>
      <c r="G589" t="s">
        <v>85</v>
      </c>
      <c r="H589" t="s">
        <v>85</v>
      </c>
      <c r="J589" t="s">
        <v>85</v>
      </c>
      <c r="K589" t="s">
        <v>85</v>
      </c>
      <c r="L589" t="s">
        <v>19732</v>
      </c>
      <c r="M589" t="s">
        <v>14972</v>
      </c>
      <c r="N589" t="s">
        <v>18481</v>
      </c>
      <c r="O589" t="s">
        <v>12406</v>
      </c>
      <c r="P589" t="s">
        <v>12414</v>
      </c>
      <c r="Q589" t="s">
        <v>16156</v>
      </c>
    </row>
    <row r="590" spans="5:17" x14ac:dyDescent="0.35">
      <c r="E590" t="s">
        <v>85</v>
      </c>
      <c r="G590" t="s">
        <v>85</v>
      </c>
      <c r="H590" t="s">
        <v>85</v>
      </c>
      <c r="J590" t="s">
        <v>85</v>
      </c>
      <c r="K590" t="s">
        <v>85</v>
      </c>
      <c r="L590" t="s">
        <v>18488</v>
      </c>
      <c r="M590" t="s">
        <v>14973</v>
      </c>
      <c r="N590" t="s">
        <v>18487</v>
      </c>
      <c r="O590" t="s">
        <v>12406</v>
      </c>
      <c r="P590" t="s">
        <v>12414</v>
      </c>
      <c r="Q590" t="s">
        <v>1428</v>
      </c>
    </row>
    <row r="591" spans="5:17" x14ac:dyDescent="0.35">
      <c r="E591" t="s">
        <v>85</v>
      </c>
      <c r="G591" t="s">
        <v>85</v>
      </c>
      <c r="H591" t="s">
        <v>85</v>
      </c>
      <c r="J591" t="s">
        <v>85</v>
      </c>
      <c r="K591" t="s">
        <v>85</v>
      </c>
      <c r="L591" t="s">
        <v>18494</v>
      </c>
      <c r="M591" t="s">
        <v>15030</v>
      </c>
      <c r="N591" t="s">
        <v>18493</v>
      </c>
      <c r="O591" t="s">
        <v>12406</v>
      </c>
      <c r="P591" t="s">
        <v>12414</v>
      </c>
      <c r="Q591" t="s">
        <v>16158</v>
      </c>
    </row>
    <row r="592" spans="5:17" x14ac:dyDescent="0.35">
      <c r="E592" t="s">
        <v>85</v>
      </c>
      <c r="G592" t="s">
        <v>85</v>
      </c>
      <c r="H592" t="s">
        <v>85</v>
      </c>
      <c r="J592" t="s">
        <v>85</v>
      </c>
      <c r="K592" t="s">
        <v>85</v>
      </c>
      <c r="L592" t="s">
        <v>19740</v>
      </c>
      <c r="M592" t="s">
        <v>15031</v>
      </c>
      <c r="N592" t="s">
        <v>18498</v>
      </c>
      <c r="O592" t="s">
        <v>12406</v>
      </c>
      <c r="P592" t="s">
        <v>12414</v>
      </c>
      <c r="Q592" t="s">
        <v>16159</v>
      </c>
    </row>
    <row r="593" spans="5:17" x14ac:dyDescent="0.35">
      <c r="E593" t="s">
        <v>85</v>
      </c>
      <c r="G593" t="s">
        <v>85</v>
      </c>
      <c r="H593" t="s">
        <v>85</v>
      </c>
      <c r="J593" t="s">
        <v>85</v>
      </c>
      <c r="K593" t="s">
        <v>85</v>
      </c>
      <c r="L593" t="s">
        <v>21091</v>
      </c>
      <c r="M593" t="s">
        <v>16163</v>
      </c>
      <c r="N593" t="s">
        <v>21090</v>
      </c>
      <c r="O593" t="s">
        <v>12406</v>
      </c>
      <c r="P593" t="s">
        <v>12414</v>
      </c>
      <c r="Q593" t="s">
        <v>16164</v>
      </c>
    </row>
    <row r="594" spans="5:17" x14ac:dyDescent="0.35">
      <c r="E594" t="s">
        <v>85</v>
      </c>
      <c r="G594" t="s">
        <v>85</v>
      </c>
      <c r="H594" t="s">
        <v>85</v>
      </c>
      <c r="J594" t="s">
        <v>85</v>
      </c>
      <c r="K594" t="s">
        <v>85</v>
      </c>
      <c r="L594" t="s">
        <v>19744</v>
      </c>
      <c r="M594" t="s">
        <v>14974</v>
      </c>
      <c r="N594" t="s">
        <v>18507</v>
      </c>
      <c r="O594" t="s">
        <v>12406</v>
      </c>
      <c r="P594" t="s">
        <v>12414</v>
      </c>
      <c r="Q594" t="s">
        <v>16165</v>
      </c>
    </row>
    <row r="595" spans="5:17" x14ac:dyDescent="0.35">
      <c r="E595" t="s">
        <v>85</v>
      </c>
      <c r="L595" t="s">
        <v>19750</v>
      </c>
      <c r="M595" t="s">
        <v>12459</v>
      </c>
      <c r="N595" t="s">
        <v>18517</v>
      </c>
      <c r="O595" t="s">
        <v>12406</v>
      </c>
      <c r="P595" t="s">
        <v>12457</v>
      </c>
      <c r="Q595" t="s">
        <v>1641</v>
      </c>
    </row>
    <row r="596" spans="5:17" x14ac:dyDescent="0.35">
      <c r="E596" t="s">
        <v>85</v>
      </c>
      <c r="L596" t="s">
        <v>18526</v>
      </c>
      <c r="M596" t="s">
        <v>15234</v>
      </c>
      <c r="N596" t="s">
        <v>18524</v>
      </c>
      <c r="O596" t="s">
        <v>12406</v>
      </c>
      <c r="P596" t="s">
        <v>12457</v>
      </c>
      <c r="Q596" t="s">
        <v>19751</v>
      </c>
    </row>
    <row r="597" spans="5:17" x14ac:dyDescent="0.35">
      <c r="E597" t="s">
        <v>85</v>
      </c>
      <c r="L597" t="s">
        <v>18533</v>
      </c>
      <c r="M597" t="s">
        <v>15236</v>
      </c>
      <c r="N597" t="s">
        <v>18532</v>
      </c>
      <c r="O597" t="s">
        <v>12406</v>
      </c>
      <c r="P597" t="s">
        <v>12457</v>
      </c>
      <c r="Q597" t="s">
        <v>19753</v>
      </c>
    </row>
    <row r="598" spans="5:17" x14ac:dyDescent="0.35">
      <c r="E598" t="s">
        <v>85</v>
      </c>
      <c r="L598" t="s">
        <v>19754</v>
      </c>
      <c r="M598" t="s">
        <v>14705</v>
      </c>
      <c r="N598" t="s">
        <v>18538</v>
      </c>
      <c r="O598" t="s">
        <v>12406</v>
      </c>
      <c r="P598" t="s">
        <v>12457</v>
      </c>
      <c r="Q598" t="s">
        <v>1656</v>
      </c>
    </row>
    <row r="599" spans="5:17" x14ac:dyDescent="0.35">
      <c r="E599" t="s">
        <v>85</v>
      </c>
      <c r="L599" t="s">
        <v>18546</v>
      </c>
      <c r="M599" t="s">
        <v>15239</v>
      </c>
      <c r="N599" t="s">
        <v>18544</v>
      </c>
      <c r="O599" t="s">
        <v>12406</v>
      </c>
      <c r="P599" t="s">
        <v>12457</v>
      </c>
      <c r="Q599" t="s">
        <v>19755</v>
      </c>
    </row>
    <row r="600" spans="5:17" x14ac:dyDescent="0.35">
      <c r="E600" t="s">
        <v>85</v>
      </c>
      <c r="L600" t="s">
        <v>18554</v>
      </c>
      <c r="M600" t="s">
        <v>15242</v>
      </c>
      <c r="N600" t="s">
        <v>18552</v>
      </c>
      <c r="O600" t="s">
        <v>12406</v>
      </c>
      <c r="P600" t="s">
        <v>12457</v>
      </c>
      <c r="Q600" t="s">
        <v>19756</v>
      </c>
    </row>
    <row r="601" spans="5:17" x14ac:dyDescent="0.35">
      <c r="E601" t="s">
        <v>85</v>
      </c>
      <c r="L601" t="s">
        <v>19757</v>
      </c>
      <c r="M601" t="s">
        <v>12461</v>
      </c>
      <c r="N601" t="s">
        <v>18558</v>
      </c>
      <c r="O601" t="s">
        <v>12406</v>
      </c>
      <c r="P601" t="s">
        <v>12457</v>
      </c>
      <c r="Q601" t="s">
        <v>1670</v>
      </c>
    </row>
    <row r="602" spans="5:17" x14ac:dyDescent="0.35">
      <c r="E602" t="s">
        <v>85</v>
      </c>
      <c r="L602" t="s">
        <v>19758</v>
      </c>
      <c r="M602" t="s">
        <v>12461</v>
      </c>
      <c r="N602" t="s">
        <v>19759</v>
      </c>
      <c r="O602" t="s">
        <v>12406</v>
      </c>
      <c r="P602" t="s">
        <v>12457</v>
      </c>
      <c r="Q602" t="s">
        <v>19760</v>
      </c>
    </row>
    <row r="603" spans="5:17" x14ac:dyDescent="0.35">
      <c r="E603" t="s">
        <v>85</v>
      </c>
      <c r="L603" t="s">
        <v>18565</v>
      </c>
      <c r="M603" t="s">
        <v>15092</v>
      </c>
      <c r="N603" t="s">
        <v>18564</v>
      </c>
      <c r="O603" t="s">
        <v>12406</v>
      </c>
      <c r="P603" t="s">
        <v>12457</v>
      </c>
      <c r="Q603" t="s">
        <v>19761</v>
      </c>
    </row>
    <row r="604" spans="5:17" x14ac:dyDescent="0.35">
      <c r="E604" t="s">
        <v>85</v>
      </c>
      <c r="L604" t="s">
        <v>18571</v>
      </c>
      <c r="M604" t="s">
        <v>15094</v>
      </c>
      <c r="N604" t="s">
        <v>18570</v>
      </c>
      <c r="O604" t="s">
        <v>12406</v>
      </c>
      <c r="P604" t="s">
        <v>12457</v>
      </c>
      <c r="Q604" t="s">
        <v>19762</v>
      </c>
    </row>
    <row r="605" spans="5:17" x14ac:dyDescent="0.35">
      <c r="E605" t="s">
        <v>85</v>
      </c>
      <c r="L605" t="s">
        <v>19763</v>
      </c>
      <c r="M605" t="s">
        <v>14707</v>
      </c>
      <c r="N605" t="s">
        <v>18579</v>
      </c>
      <c r="O605" t="s">
        <v>12406</v>
      </c>
      <c r="P605" t="s">
        <v>12457</v>
      </c>
      <c r="Q605" t="s">
        <v>19764</v>
      </c>
    </row>
    <row r="606" spans="5:17" x14ac:dyDescent="0.35">
      <c r="E606" t="s">
        <v>85</v>
      </c>
      <c r="L606" t="s">
        <v>19765</v>
      </c>
      <c r="M606" t="s">
        <v>14707</v>
      </c>
      <c r="N606" t="s">
        <v>19766</v>
      </c>
      <c r="O606" t="s">
        <v>12406</v>
      </c>
      <c r="P606" t="s">
        <v>12457</v>
      </c>
      <c r="Q606" t="s">
        <v>19767</v>
      </c>
    </row>
    <row r="607" spans="5:17" x14ac:dyDescent="0.35">
      <c r="E607" t="s">
        <v>85</v>
      </c>
      <c r="L607" t="s">
        <v>19768</v>
      </c>
      <c r="M607" t="s">
        <v>14706</v>
      </c>
      <c r="N607" t="s">
        <v>18580</v>
      </c>
      <c r="O607" t="s">
        <v>12406</v>
      </c>
      <c r="P607" t="s">
        <v>12457</v>
      </c>
      <c r="Q607" t="s">
        <v>1676</v>
      </c>
    </row>
    <row r="608" spans="5:17" x14ac:dyDescent="0.35">
      <c r="E608" t="s">
        <v>85</v>
      </c>
      <c r="L608" t="s">
        <v>19769</v>
      </c>
      <c r="M608" t="s">
        <v>14706</v>
      </c>
      <c r="N608" t="s">
        <v>19770</v>
      </c>
      <c r="O608" t="s">
        <v>12406</v>
      </c>
      <c r="P608" t="s">
        <v>12457</v>
      </c>
      <c r="Q608" t="s">
        <v>18584</v>
      </c>
    </row>
    <row r="609" spans="5:17" x14ac:dyDescent="0.35">
      <c r="E609" t="s">
        <v>85</v>
      </c>
      <c r="L609" t="s">
        <v>19771</v>
      </c>
      <c r="M609" t="s">
        <v>14710</v>
      </c>
      <c r="N609" t="s">
        <v>18592</v>
      </c>
      <c r="O609" t="s">
        <v>12406</v>
      </c>
      <c r="P609" t="s">
        <v>12457</v>
      </c>
      <c r="Q609" t="s">
        <v>19772</v>
      </c>
    </row>
    <row r="610" spans="5:17" x14ac:dyDescent="0.35">
      <c r="E610" t="s">
        <v>85</v>
      </c>
      <c r="L610" t="s">
        <v>19773</v>
      </c>
      <c r="M610" t="s">
        <v>14709</v>
      </c>
      <c r="N610" t="s">
        <v>18599</v>
      </c>
      <c r="O610" t="s">
        <v>12406</v>
      </c>
      <c r="P610" t="s">
        <v>12457</v>
      </c>
      <c r="Q610" t="s">
        <v>19774</v>
      </c>
    </row>
    <row r="611" spans="5:17" x14ac:dyDescent="0.35">
      <c r="E611" t="s">
        <v>85</v>
      </c>
      <c r="L611" t="s">
        <v>19775</v>
      </c>
      <c r="M611" t="s">
        <v>12464</v>
      </c>
      <c r="N611" t="s">
        <v>18605</v>
      </c>
      <c r="O611" t="s">
        <v>12406</v>
      </c>
      <c r="P611" t="s">
        <v>12457</v>
      </c>
      <c r="Q611" t="s">
        <v>1682</v>
      </c>
    </row>
    <row r="612" spans="5:17" x14ac:dyDescent="0.35">
      <c r="E612" t="s">
        <v>85</v>
      </c>
      <c r="L612" t="s">
        <v>19776</v>
      </c>
      <c r="M612" t="s">
        <v>12464</v>
      </c>
      <c r="N612" t="s">
        <v>19777</v>
      </c>
      <c r="O612" t="s">
        <v>12406</v>
      </c>
      <c r="P612" t="s">
        <v>12457</v>
      </c>
      <c r="Q612" t="s">
        <v>19778</v>
      </c>
    </row>
    <row r="613" spans="5:17" x14ac:dyDescent="0.35">
      <c r="E613" t="s">
        <v>85</v>
      </c>
      <c r="L613" t="s">
        <v>19779</v>
      </c>
      <c r="M613" t="s">
        <v>16198</v>
      </c>
      <c r="N613" t="s">
        <v>18610</v>
      </c>
      <c r="O613" t="s">
        <v>12406</v>
      </c>
      <c r="P613" t="s">
        <v>12457</v>
      </c>
      <c r="Q613" t="s">
        <v>19780</v>
      </c>
    </row>
    <row r="614" spans="5:17" x14ac:dyDescent="0.35">
      <c r="E614" t="s">
        <v>85</v>
      </c>
      <c r="L614" t="s">
        <v>19781</v>
      </c>
      <c r="M614" t="s">
        <v>16198</v>
      </c>
      <c r="N614" t="s">
        <v>19782</v>
      </c>
      <c r="O614" t="s">
        <v>12406</v>
      </c>
      <c r="P614" t="s">
        <v>12457</v>
      </c>
      <c r="Q614" t="s">
        <v>19783</v>
      </c>
    </row>
    <row r="615" spans="5:17" x14ac:dyDescent="0.35">
      <c r="E615" t="s">
        <v>85</v>
      </c>
      <c r="L615" t="s">
        <v>19784</v>
      </c>
      <c r="M615" t="s">
        <v>12467</v>
      </c>
      <c r="N615" t="s">
        <v>18615</v>
      </c>
      <c r="O615" t="s">
        <v>12406</v>
      </c>
      <c r="P615" t="s">
        <v>12457</v>
      </c>
      <c r="Q615" t="s">
        <v>1675</v>
      </c>
    </row>
    <row r="616" spans="5:17" x14ac:dyDescent="0.35">
      <c r="E616" t="s">
        <v>85</v>
      </c>
      <c r="L616" t="s">
        <v>19785</v>
      </c>
      <c r="M616" t="s">
        <v>12467</v>
      </c>
      <c r="N616" t="s">
        <v>19786</v>
      </c>
      <c r="O616" t="s">
        <v>12406</v>
      </c>
      <c r="P616" t="s">
        <v>12457</v>
      </c>
      <c r="Q616" t="s">
        <v>19787</v>
      </c>
    </row>
    <row r="617" spans="5:17" x14ac:dyDescent="0.35">
      <c r="E617" t="s">
        <v>85</v>
      </c>
      <c r="L617" t="s">
        <v>18622</v>
      </c>
      <c r="M617" t="s">
        <v>15102</v>
      </c>
      <c r="N617" t="s">
        <v>18621</v>
      </c>
      <c r="O617" t="s">
        <v>12406</v>
      </c>
      <c r="P617" t="s">
        <v>12457</v>
      </c>
      <c r="Q617" t="s">
        <v>19788</v>
      </c>
    </row>
    <row r="618" spans="5:17" x14ac:dyDescent="0.35">
      <c r="E618" t="s">
        <v>85</v>
      </c>
      <c r="L618" t="s">
        <v>19789</v>
      </c>
      <c r="M618" t="s">
        <v>14711</v>
      </c>
      <c r="N618" t="s">
        <v>18628</v>
      </c>
      <c r="O618" t="s">
        <v>12406</v>
      </c>
      <c r="P618" t="s">
        <v>12457</v>
      </c>
      <c r="Q618" t="s">
        <v>19790</v>
      </c>
    </row>
    <row r="619" spans="5:17" x14ac:dyDescent="0.35">
      <c r="E619" t="s">
        <v>85</v>
      </c>
      <c r="L619" t="s">
        <v>18636</v>
      </c>
      <c r="M619" t="s">
        <v>15099</v>
      </c>
      <c r="N619" t="s">
        <v>18635</v>
      </c>
      <c r="O619" t="s">
        <v>12406</v>
      </c>
      <c r="P619" t="s">
        <v>12457</v>
      </c>
      <c r="Q619" t="s">
        <v>19791</v>
      </c>
    </row>
    <row r="620" spans="5:17" x14ac:dyDescent="0.35">
      <c r="E620" t="s">
        <v>85</v>
      </c>
      <c r="L620" t="s">
        <v>19792</v>
      </c>
      <c r="M620" t="s">
        <v>15073</v>
      </c>
      <c r="N620" t="s">
        <v>18644</v>
      </c>
      <c r="O620" t="s">
        <v>12406</v>
      </c>
      <c r="P620" t="s">
        <v>12457</v>
      </c>
      <c r="Q620" t="s">
        <v>19793</v>
      </c>
    </row>
    <row r="621" spans="5:17" x14ac:dyDescent="0.35">
      <c r="E621" t="s">
        <v>85</v>
      </c>
      <c r="L621" t="s">
        <v>19794</v>
      </c>
      <c r="M621" t="s">
        <v>15073</v>
      </c>
      <c r="N621" t="s">
        <v>19795</v>
      </c>
      <c r="O621" t="s">
        <v>12406</v>
      </c>
      <c r="P621" t="s">
        <v>12457</v>
      </c>
      <c r="Q621" t="s">
        <v>19796</v>
      </c>
    </row>
    <row r="622" spans="5:17" x14ac:dyDescent="0.35">
      <c r="E622" t="s">
        <v>85</v>
      </c>
      <c r="L622" t="s">
        <v>19797</v>
      </c>
      <c r="M622" t="s">
        <v>15184</v>
      </c>
      <c r="N622" t="s">
        <v>18651</v>
      </c>
      <c r="O622" t="s">
        <v>12406</v>
      </c>
      <c r="P622" t="s">
        <v>12457</v>
      </c>
      <c r="Q622" t="s">
        <v>19798</v>
      </c>
    </row>
    <row r="623" spans="5:17" x14ac:dyDescent="0.35">
      <c r="E623" t="s">
        <v>85</v>
      </c>
      <c r="L623" t="s">
        <v>19799</v>
      </c>
      <c r="M623" t="s">
        <v>14712</v>
      </c>
      <c r="N623" t="s">
        <v>18652</v>
      </c>
      <c r="O623" t="s">
        <v>12406</v>
      </c>
      <c r="P623" t="s">
        <v>12457</v>
      </c>
      <c r="Q623" t="s">
        <v>1700</v>
      </c>
    </row>
    <row r="624" spans="5:17" x14ac:dyDescent="0.35">
      <c r="E624" t="s">
        <v>85</v>
      </c>
      <c r="L624" t="s">
        <v>20746</v>
      </c>
      <c r="M624" t="s">
        <v>15271</v>
      </c>
      <c r="N624" t="s">
        <v>20745</v>
      </c>
      <c r="O624" t="s">
        <v>12406</v>
      </c>
      <c r="P624" t="s">
        <v>12457</v>
      </c>
      <c r="Q624" t="s">
        <v>13787</v>
      </c>
    </row>
    <row r="625" spans="5:17" x14ac:dyDescent="0.35">
      <c r="E625" t="s">
        <v>85</v>
      </c>
      <c r="L625" t="s">
        <v>20749</v>
      </c>
      <c r="M625" t="s">
        <v>16389</v>
      </c>
      <c r="N625" t="s">
        <v>20748</v>
      </c>
      <c r="O625" t="s">
        <v>12406</v>
      </c>
      <c r="P625" t="s">
        <v>12457</v>
      </c>
      <c r="Q625" t="s">
        <v>1708</v>
      </c>
    </row>
    <row r="626" spans="5:17" x14ac:dyDescent="0.35">
      <c r="E626" t="s">
        <v>85</v>
      </c>
      <c r="L626" t="s">
        <v>20754</v>
      </c>
      <c r="M626" t="s">
        <v>16393</v>
      </c>
      <c r="N626" t="s">
        <v>20752</v>
      </c>
      <c r="O626" t="s">
        <v>12406</v>
      </c>
      <c r="P626" t="s">
        <v>12457</v>
      </c>
      <c r="Q626" t="s">
        <v>19886</v>
      </c>
    </row>
    <row r="627" spans="5:17" x14ac:dyDescent="0.35">
      <c r="E627" t="s">
        <v>85</v>
      </c>
      <c r="L627" t="s">
        <v>19800</v>
      </c>
      <c r="M627" t="s">
        <v>14715</v>
      </c>
      <c r="N627" t="s">
        <v>18660</v>
      </c>
      <c r="O627" t="s">
        <v>12406</v>
      </c>
      <c r="P627" t="s">
        <v>12457</v>
      </c>
      <c r="Q627" t="s">
        <v>19801</v>
      </c>
    </row>
    <row r="628" spans="5:17" x14ac:dyDescent="0.35">
      <c r="E628" t="s">
        <v>85</v>
      </c>
      <c r="L628" t="s">
        <v>19802</v>
      </c>
      <c r="M628" t="s">
        <v>16220</v>
      </c>
      <c r="N628" t="s">
        <v>18666</v>
      </c>
      <c r="O628" t="s">
        <v>12406</v>
      </c>
      <c r="P628" t="s">
        <v>12457</v>
      </c>
      <c r="Q628" t="s">
        <v>1728</v>
      </c>
    </row>
    <row r="629" spans="5:17" x14ac:dyDescent="0.35">
      <c r="E629" t="s">
        <v>85</v>
      </c>
      <c r="L629" t="s">
        <v>19803</v>
      </c>
      <c r="M629" t="s">
        <v>16220</v>
      </c>
      <c r="N629" t="s">
        <v>19804</v>
      </c>
      <c r="O629" t="s">
        <v>12406</v>
      </c>
      <c r="P629" t="s">
        <v>12457</v>
      </c>
      <c r="Q629" t="s">
        <v>18663</v>
      </c>
    </row>
    <row r="630" spans="5:17" x14ac:dyDescent="0.35">
      <c r="E630" t="s">
        <v>85</v>
      </c>
      <c r="L630" t="s">
        <v>21314</v>
      </c>
      <c r="M630" t="s">
        <v>16225</v>
      </c>
      <c r="N630" t="s">
        <v>21103</v>
      </c>
      <c r="O630" t="s">
        <v>12406</v>
      </c>
      <c r="P630" t="s">
        <v>12457</v>
      </c>
      <c r="Q630" t="s">
        <v>21315</v>
      </c>
    </row>
    <row r="631" spans="5:17" x14ac:dyDescent="0.35">
      <c r="E631" t="s">
        <v>85</v>
      </c>
      <c r="L631" t="s">
        <v>21316</v>
      </c>
      <c r="M631" t="s">
        <v>16225</v>
      </c>
      <c r="N631" t="s">
        <v>21317</v>
      </c>
      <c r="O631" t="s">
        <v>12406</v>
      </c>
      <c r="P631" t="s">
        <v>12457</v>
      </c>
      <c r="Q631" t="s">
        <v>21318</v>
      </c>
    </row>
    <row r="632" spans="5:17" x14ac:dyDescent="0.35">
      <c r="E632" t="s">
        <v>85</v>
      </c>
      <c r="L632" t="s">
        <v>19805</v>
      </c>
      <c r="M632" t="s">
        <v>14717</v>
      </c>
      <c r="N632" t="s">
        <v>18673</v>
      </c>
      <c r="O632" t="s">
        <v>12406</v>
      </c>
      <c r="P632" t="s">
        <v>12457</v>
      </c>
      <c r="Q632" t="s">
        <v>19806</v>
      </c>
    </row>
    <row r="633" spans="5:17" x14ac:dyDescent="0.35">
      <c r="E633" t="s">
        <v>85</v>
      </c>
      <c r="L633" t="s">
        <v>18683</v>
      </c>
      <c r="M633" t="s">
        <v>16232</v>
      </c>
      <c r="N633" t="s">
        <v>18681</v>
      </c>
      <c r="O633" t="s">
        <v>12406</v>
      </c>
      <c r="P633" t="s">
        <v>12457</v>
      </c>
      <c r="Q633" t="s">
        <v>19807</v>
      </c>
    </row>
    <row r="634" spans="5:17" x14ac:dyDescent="0.35">
      <c r="E634" t="s">
        <v>85</v>
      </c>
      <c r="L634" t="s">
        <v>19808</v>
      </c>
      <c r="M634" t="s">
        <v>14719</v>
      </c>
      <c r="N634" t="s">
        <v>18688</v>
      </c>
      <c r="O634" t="s">
        <v>12406</v>
      </c>
      <c r="P634" t="s">
        <v>12457</v>
      </c>
      <c r="Q634" t="s">
        <v>19809</v>
      </c>
    </row>
    <row r="635" spans="5:17" x14ac:dyDescent="0.35">
      <c r="E635" t="s">
        <v>85</v>
      </c>
      <c r="L635" t="s">
        <v>19810</v>
      </c>
      <c r="M635" t="s">
        <v>14718</v>
      </c>
      <c r="N635" t="s">
        <v>18689</v>
      </c>
      <c r="O635" t="s">
        <v>12406</v>
      </c>
      <c r="P635" t="s">
        <v>12457</v>
      </c>
      <c r="Q635" t="s">
        <v>1739</v>
      </c>
    </row>
    <row r="636" spans="5:17" x14ac:dyDescent="0.35">
      <c r="E636" t="s">
        <v>85</v>
      </c>
      <c r="L636" t="s">
        <v>19811</v>
      </c>
      <c r="M636" t="s">
        <v>14720</v>
      </c>
      <c r="N636" t="s">
        <v>18698</v>
      </c>
      <c r="O636" t="s">
        <v>12406</v>
      </c>
      <c r="P636" t="s">
        <v>12457</v>
      </c>
      <c r="Q636" t="s">
        <v>16237</v>
      </c>
    </row>
    <row r="637" spans="5:17" x14ac:dyDescent="0.35">
      <c r="E637" t="s">
        <v>85</v>
      </c>
      <c r="L637" t="s">
        <v>19812</v>
      </c>
      <c r="M637" t="s">
        <v>14721</v>
      </c>
      <c r="N637" t="s">
        <v>18703</v>
      </c>
      <c r="O637" t="s">
        <v>12406</v>
      </c>
      <c r="P637" t="s">
        <v>12457</v>
      </c>
      <c r="Q637" t="s">
        <v>16238</v>
      </c>
    </row>
    <row r="638" spans="5:17" x14ac:dyDescent="0.35">
      <c r="E638" t="s">
        <v>85</v>
      </c>
      <c r="L638" t="s">
        <v>18712</v>
      </c>
      <c r="M638" t="s">
        <v>15126</v>
      </c>
      <c r="N638" t="s">
        <v>18710</v>
      </c>
      <c r="O638" t="s">
        <v>12406</v>
      </c>
      <c r="P638" t="s">
        <v>12457</v>
      </c>
      <c r="Q638" t="s">
        <v>19813</v>
      </c>
    </row>
    <row r="639" spans="5:17" x14ac:dyDescent="0.35">
      <c r="E639" t="s">
        <v>85</v>
      </c>
      <c r="L639" t="s">
        <v>19814</v>
      </c>
      <c r="M639" t="s">
        <v>14722</v>
      </c>
      <c r="N639" t="s">
        <v>18711</v>
      </c>
      <c r="O639" t="s">
        <v>12406</v>
      </c>
      <c r="P639" t="s">
        <v>12457</v>
      </c>
      <c r="Q639" t="s">
        <v>1762</v>
      </c>
    </row>
    <row r="640" spans="5:17" x14ac:dyDescent="0.35">
      <c r="E640" t="s">
        <v>85</v>
      </c>
      <c r="L640" t="s">
        <v>19815</v>
      </c>
      <c r="M640" t="s">
        <v>14723</v>
      </c>
      <c r="N640" t="s">
        <v>18721</v>
      </c>
      <c r="O640" t="s">
        <v>12406</v>
      </c>
      <c r="P640" t="s">
        <v>12457</v>
      </c>
      <c r="Q640" t="s">
        <v>1769</v>
      </c>
    </row>
    <row r="641" spans="5:17" x14ac:dyDescent="0.35">
      <c r="E641" t="s">
        <v>85</v>
      </c>
      <c r="L641" t="s">
        <v>21319</v>
      </c>
      <c r="M641" t="s">
        <v>14725</v>
      </c>
      <c r="N641" t="s">
        <v>21116</v>
      </c>
      <c r="O641" t="s">
        <v>12406</v>
      </c>
      <c r="P641" t="s">
        <v>12457</v>
      </c>
      <c r="Q641" t="s">
        <v>21320</v>
      </c>
    </row>
    <row r="642" spans="5:17" x14ac:dyDescent="0.35">
      <c r="E642" t="s">
        <v>85</v>
      </c>
      <c r="L642" t="s">
        <v>19816</v>
      </c>
      <c r="M642" t="s">
        <v>14724</v>
      </c>
      <c r="N642" t="s">
        <v>18727</v>
      </c>
      <c r="O642" t="s">
        <v>12406</v>
      </c>
      <c r="P642" t="s">
        <v>12457</v>
      </c>
      <c r="Q642" t="s">
        <v>16244</v>
      </c>
    </row>
    <row r="643" spans="5:17" x14ac:dyDescent="0.35">
      <c r="E643" t="s">
        <v>85</v>
      </c>
      <c r="L643" t="s">
        <v>18735</v>
      </c>
      <c r="M643" t="s">
        <v>15145</v>
      </c>
      <c r="N643" t="s">
        <v>18733</v>
      </c>
      <c r="O643" t="s">
        <v>12406</v>
      </c>
      <c r="P643" t="s">
        <v>12457</v>
      </c>
      <c r="Q643" t="s">
        <v>19817</v>
      </c>
    </row>
    <row r="644" spans="5:17" x14ac:dyDescent="0.35">
      <c r="E644" t="s">
        <v>85</v>
      </c>
      <c r="L644" t="s">
        <v>19818</v>
      </c>
      <c r="M644" t="s">
        <v>14726</v>
      </c>
      <c r="N644" t="s">
        <v>18734</v>
      </c>
      <c r="O644" t="s">
        <v>12406</v>
      </c>
      <c r="P644" t="s">
        <v>12457</v>
      </c>
      <c r="Q644" t="s">
        <v>16247</v>
      </c>
    </row>
    <row r="645" spans="5:17" x14ac:dyDescent="0.35">
      <c r="E645" t="s">
        <v>85</v>
      </c>
      <c r="L645" t="s">
        <v>19819</v>
      </c>
      <c r="M645" t="s">
        <v>14728</v>
      </c>
      <c r="N645" t="s">
        <v>18744</v>
      </c>
      <c r="O645" t="s">
        <v>12406</v>
      </c>
      <c r="P645" t="s">
        <v>12457</v>
      </c>
      <c r="Q645" t="s">
        <v>19820</v>
      </c>
    </row>
    <row r="646" spans="5:17" x14ac:dyDescent="0.35">
      <c r="E646" t="s">
        <v>85</v>
      </c>
      <c r="L646" t="s">
        <v>20769</v>
      </c>
      <c r="M646" t="s">
        <v>15273</v>
      </c>
      <c r="N646" t="s">
        <v>20768</v>
      </c>
      <c r="O646" t="s">
        <v>12406</v>
      </c>
      <c r="P646" t="s">
        <v>12457</v>
      </c>
      <c r="Q646" t="s">
        <v>1798</v>
      </c>
    </row>
    <row r="647" spans="5:17" x14ac:dyDescent="0.35">
      <c r="E647" t="s">
        <v>85</v>
      </c>
      <c r="L647" t="s">
        <v>19821</v>
      </c>
      <c r="M647" t="s">
        <v>14729</v>
      </c>
      <c r="N647" t="s">
        <v>18750</v>
      </c>
      <c r="O647" t="s">
        <v>12406</v>
      </c>
      <c r="P647" t="s">
        <v>12457</v>
      </c>
      <c r="Q647" t="s">
        <v>1813</v>
      </c>
    </row>
    <row r="648" spans="5:17" x14ac:dyDescent="0.35">
      <c r="E648" t="s">
        <v>85</v>
      </c>
      <c r="L648" t="s">
        <v>19822</v>
      </c>
      <c r="M648" t="s">
        <v>14730</v>
      </c>
      <c r="N648" t="s">
        <v>18754</v>
      </c>
      <c r="O648" t="s">
        <v>12406</v>
      </c>
      <c r="P648" t="s">
        <v>12457</v>
      </c>
      <c r="Q648" t="s">
        <v>1638</v>
      </c>
    </row>
    <row r="649" spans="5:17" x14ac:dyDescent="0.35">
      <c r="E649" t="s">
        <v>85</v>
      </c>
      <c r="L649" t="s">
        <v>21321</v>
      </c>
      <c r="M649" t="s">
        <v>14730</v>
      </c>
      <c r="N649" t="s">
        <v>19747</v>
      </c>
      <c r="O649" t="s">
        <v>12406</v>
      </c>
      <c r="P649" t="s">
        <v>12457</v>
      </c>
      <c r="Q649" t="s">
        <v>12458</v>
      </c>
    </row>
    <row r="650" spans="5:17" x14ac:dyDescent="0.35">
      <c r="E650" t="s">
        <v>85</v>
      </c>
      <c r="L650" t="s">
        <v>21322</v>
      </c>
      <c r="M650" t="s">
        <v>14730</v>
      </c>
      <c r="N650" t="s">
        <v>18512</v>
      </c>
      <c r="O650" t="s">
        <v>12406</v>
      </c>
      <c r="P650" t="s">
        <v>12457</v>
      </c>
      <c r="Q650" t="s">
        <v>1637</v>
      </c>
    </row>
    <row r="651" spans="5:17" x14ac:dyDescent="0.35">
      <c r="E651" t="s">
        <v>85</v>
      </c>
      <c r="L651" t="s">
        <v>18761</v>
      </c>
      <c r="M651" t="s">
        <v>16253</v>
      </c>
      <c r="N651" t="s">
        <v>18760</v>
      </c>
      <c r="O651" t="s">
        <v>12406</v>
      </c>
      <c r="P651" t="s">
        <v>12457</v>
      </c>
      <c r="Q651" t="s">
        <v>19823</v>
      </c>
    </row>
    <row r="652" spans="5:17" x14ac:dyDescent="0.35">
      <c r="E652" t="s">
        <v>85</v>
      </c>
      <c r="L652" t="s">
        <v>21323</v>
      </c>
      <c r="M652" t="s">
        <v>16253</v>
      </c>
      <c r="N652" t="s">
        <v>21324</v>
      </c>
      <c r="O652" t="s">
        <v>12406</v>
      </c>
      <c r="P652" t="s">
        <v>12457</v>
      </c>
      <c r="Q652" t="s">
        <v>21325</v>
      </c>
    </row>
    <row r="653" spans="5:17" x14ac:dyDescent="0.35">
      <c r="E653" t="s">
        <v>85</v>
      </c>
      <c r="L653" t="s">
        <v>21326</v>
      </c>
      <c r="M653" t="s">
        <v>16253</v>
      </c>
      <c r="N653" t="s">
        <v>21327</v>
      </c>
      <c r="O653" t="s">
        <v>12406</v>
      </c>
      <c r="P653" t="s">
        <v>12457</v>
      </c>
      <c r="Q653" t="s">
        <v>21328</v>
      </c>
    </row>
    <row r="654" spans="5:17" x14ac:dyDescent="0.35">
      <c r="E654" t="s">
        <v>85</v>
      </c>
      <c r="L654" t="s">
        <v>19824</v>
      </c>
      <c r="M654" t="s">
        <v>15088</v>
      </c>
      <c r="N654" t="s">
        <v>18766</v>
      </c>
      <c r="O654" t="s">
        <v>12406</v>
      </c>
      <c r="P654" t="s">
        <v>12457</v>
      </c>
      <c r="Q654" t="s">
        <v>16258</v>
      </c>
    </row>
    <row r="655" spans="5:17" x14ac:dyDescent="0.35">
      <c r="E655" t="s">
        <v>85</v>
      </c>
      <c r="L655" t="s">
        <v>19825</v>
      </c>
      <c r="M655" t="s">
        <v>16260</v>
      </c>
      <c r="N655" t="s">
        <v>18771</v>
      </c>
      <c r="O655" t="s">
        <v>12406</v>
      </c>
      <c r="P655" t="s">
        <v>12457</v>
      </c>
      <c r="Q655" t="s">
        <v>16261</v>
      </c>
    </row>
    <row r="656" spans="5:17" x14ac:dyDescent="0.35">
      <c r="E656" t="s">
        <v>85</v>
      </c>
      <c r="L656" t="s">
        <v>19826</v>
      </c>
      <c r="M656" t="s">
        <v>16262</v>
      </c>
      <c r="N656" t="s">
        <v>18776</v>
      </c>
      <c r="O656" t="s">
        <v>12406</v>
      </c>
      <c r="P656" t="s">
        <v>12457</v>
      </c>
      <c r="Q656" t="s">
        <v>1821</v>
      </c>
    </row>
    <row r="657" spans="5:17" x14ac:dyDescent="0.35">
      <c r="E657" t="s">
        <v>85</v>
      </c>
      <c r="L657" t="s">
        <v>19827</v>
      </c>
      <c r="M657" t="s">
        <v>14733</v>
      </c>
      <c r="N657" t="s">
        <v>18783</v>
      </c>
      <c r="O657" t="s">
        <v>12406</v>
      </c>
      <c r="P657" t="s">
        <v>12457</v>
      </c>
      <c r="Q657" t="s">
        <v>19828</v>
      </c>
    </row>
    <row r="658" spans="5:17" x14ac:dyDescent="0.35">
      <c r="E658" t="s">
        <v>85</v>
      </c>
      <c r="L658" t="s">
        <v>20774</v>
      </c>
      <c r="M658" t="s">
        <v>15278</v>
      </c>
      <c r="N658" t="s">
        <v>20772</v>
      </c>
      <c r="O658" t="s">
        <v>12406</v>
      </c>
      <c r="P658" t="s">
        <v>12457</v>
      </c>
      <c r="Q658" t="s">
        <v>19900</v>
      </c>
    </row>
    <row r="659" spans="5:17" x14ac:dyDescent="0.35">
      <c r="E659" t="s">
        <v>85</v>
      </c>
      <c r="L659" t="s">
        <v>20808</v>
      </c>
      <c r="M659" t="s">
        <v>15275</v>
      </c>
      <c r="N659" t="s">
        <v>20773</v>
      </c>
      <c r="O659" t="s">
        <v>12406</v>
      </c>
      <c r="P659" t="s">
        <v>12457</v>
      </c>
      <c r="Q659" t="s">
        <v>16423</v>
      </c>
    </row>
    <row r="660" spans="5:17" x14ac:dyDescent="0.35">
      <c r="E660" t="s">
        <v>85</v>
      </c>
      <c r="L660" t="s">
        <v>19829</v>
      </c>
      <c r="M660" t="s">
        <v>14735</v>
      </c>
      <c r="N660" t="s">
        <v>18791</v>
      </c>
      <c r="O660" t="s">
        <v>12406</v>
      </c>
      <c r="P660" t="s">
        <v>12457</v>
      </c>
      <c r="Q660" t="s">
        <v>19830</v>
      </c>
    </row>
    <row r="661" spans="5:17" x14ac:dyDescent="0.35">
      <c r="E661" t="s">
        <v>85</v>
      </c>
      <c r="L661" t="s">
        <v>19831</v>
      </c>
      <c r="M661" t="s">
        <v>16269</v>
      </c>
      <c r="N661" t="s">
        <v>18797</v>
      </c>
      <c r="O661" t="s">
        <v>12406</v>
      </c>
      <c r="P661" t="s">
        <v>12457</v>
      </c>
      <c r="Q661" t="s">
        <v>16270</v>
      </c>
    </row>
    <row r="662" spans="5:17" x14ac:dyDescent="0.35">
      <c r="E662" t="s">
        <v>85</v>
      </c>
      <c r="L662" t="s">
        <v>21329</v>
      </c>
      <c r="M662" t="s">
        <v>16497</v>
      </c>
      <c r="N662" t="s">
        <v>21126</v>
      </c>
      <c r="O662" t="s">
        <v>12406</v>
      </c>
      <c r="P662" t="s">
        <v>12457</v>
      </c>
      <c r="Q662" t="s">
        <v>19972</v>
      </c>
    </row>
    <row r="663" spans="5:17" x14ac:dyDescent="0.35">
      <c r="E663" t="s">
        <v>85</v>
      </c>
      <c r="L663" t="s">
        <v>19832</v>
      </c>
      <c r="M663" t="s">
        <v>14738</v>
      </c>
      <c r="N663" t="s">
        <v>18803</v>
      </c>
      <c r="O663" t="s">
        <v>12406</v>
      </c>
      <c r="P663" t="s">
        <v>12457</v>
      </c>
      <c r="Q663" t="s">
        <v>16274</v>
      </c>
    </row>
    <row r="664" spans="5:17" x14ac:dyDescent="0.35">
      <c r="E664" t="s">
        <v>85</v>
      </c>
      <c r="L664" t="s">
        <v>19833</v>
      </c>
      <c r="M664" t="s">
        <v>14739</v>
      </c>
      <c r="N664" t="s">
        <v>18810</v>
      </c>
      <c r="O664" t="s">
        <v>12406</v>
      </c>
      <c r="P664" t="s">
        <v>12457</v>
      </c>
      <c r="Q664" t="s">
        <v>19834</v>
      </c>
    </row>
    <row r="665" spans="5:17" x14ac:dyDescent="0.35">
      <c r="E665" t="s">
        <v>85</v>
      </c>
      <c r="L665" t="s">
        <v>19835</v>
      </c>
      <c r="M665" t="s">
        <v>14741</v>
      </c>
      <c r="N665" t="s">
        <v>18817</v>
      </c>
      <c r="O665" t="s">
        <v>12406</v>
      </c>
      <c r="P665" t="s">
        <v>12457</v>
      </c>
      <c r="Q665" t="s">
        <v>19836</v>
      </c>
    </row>
    <row r="666" spans="5:17" x14ac:dyDescent="0.35">
      <c r="E666" t="s">
        <v>85</v>
      </c>
      <c r="L666" t="s">
        <v>19837</v>
      </c>
      <c r="M666" t="s">
        <v>12481</v>
      </c>
      <c r="N666" t="s">
        <v>18823</v>
      </c>
      <c r="O666" t="s">
        <v>12406</v>
      </c>
      <c r="P666" t="s">
        <v>12457</v>
      </c>
      <c r="Q666" t="s">
        <v>1853</v>
      </c>
    </row>
    <row r="667" spans="5:17" x14ac:dyDescent="0.35">
      <c r="E667" t="s">
        <v>85</v>
      </c>
      <c r="L667" t="s">
        <v>19838</v>
      </c>
      <c r="M667" t="s">
        <v>12481</v>
      </c>
      <c r="N667" t="s">
        <v>19839</v>
      </c>
      <c r="O667" t="s">
        <v>12406</v>
      </c>
      <c r="P667" t="s">
        <v>12457</v>
      </c>
      <c r="Q667" t="s">
        <v>19840</v>
      </c>
    </row>
    <row r="668" spans="5:17" x14ac:dyDescent="0.35">
      <c r="E668" t="s">
        <v>85</v>
      </c>
      <c r="L668" t="s">
        <v>19841</v>
      </c>
      <c r="M668" t="s">
        <v>15161</v>
      </c>
      <c r="N668" t="s">
        <v>18831</v>
      </c>
      <c r="O668" t="s">
        <v>12406</v>
      </c>
      <c r="P668" t="s">
        <v>12457</v>
      </c>
      <c r="Q668" t="s">
        <v>19842</v>
      </c>
    </row>
    <row r="669" spans="5:17" x14ac:dyDescent="0.35">
      <c r="E669" t="s">
        <v>85</v>
      </c>
      <c r="L669" t="s">
        <v>19843</v>
      </c>
      <c r="M669" t="s">
        <v>15249</v>
      </c>
      <c r="N669" t="s">
        <v>18840</v>
      </c>
      <c r="O669" t="s">
        <v>12406</v>
      </c>
      <c r="P669" t="s">
        <v>12457</v>
      </c>
      <c r="Q669" t="s">
        <v>1856</v>
      </c>
    </row>
    <row r="670" spans="5:17" x14ac:dyDescent="0.35">
      <c r="E670" t="s">
        <v>85</v>
      </c>
      <c r="L670" t="s">
        <v>18845</v>
      </c>
      <c r="M670" t="s">
        <v>15247</v>
      </c>
      <c r="N670" t="s">
        <v>18844</v>
      </c>
      <c r="O670" t="s">
        <v>12406</v>
      </c>
      <c r="P670" t="s">
        <v>12457</v>
      </c>
      <c r="Q670" t="s">
        <v>19844</v>
      </c>
    </row>
    <row r="671" spans="5:17" x14ac:dyDescent="0.35">
      <c r="E671" t="s">
        <v>85</v>
      </c>
      <c r="L671" t="s">
        <v>19845</v>
      </c>
      <c r="M671" t="s">
        <v>16319</v>
      </c>
      <c r="N671" t="s">
        <v>18850</v>
      </c>
      <c r="O671" t="s">
        <v>12406</v>
      </c>
      <c r="P671" t="s">
        <v>12457</v>
      </c>
      <c r="Q671" t="s">
        <v>19846</v>
      </c>
    </row>
    <row r="672" spans="5:17" x14ac:dyDescent="0.35">
      <c r="E672" t="s">
        <v>85</v>
      </c>
      <c r="L672" t="s">
        <v>19847</v>
      </c>
      <c r="M672" t="s">
        <v>14737</v>
      </c>
      <c r="N672" t="s">
        <v>18851</v>
      </c>
      <c r="O672" t="s">
        <v>12406</v>
      </c>
      <c r="P672" t="s">
        <v>12457</v>
      </c>
      <c r="Q672" t="s">
        <v>1877</v>
      </c>
    </row>
    <row r="673" spans="5:17" x14ac:dyDescent="0.35">
      <c r="E673" t="s">
        <v>85</v>
      </c>
      <c r="L673" t="s">
        <v>18860</v>
      </c>
      <c r="M673" t="s">
        <v>15269</v>
      </c>
      <c r="N673" t="s">
        <v>18859</v>
      </c>
      <c r="O673" t="s">
        <v>12406</v>
      </c>
      <c r="P673" t="s">
        <v>12457</v>
      </c>
      <c r="Q673" t="s">
        <v>1878</v>
      </c>
    </row>
    <row r="674" spans="5:17" x14ac:dyDescent="0.35">
      <c r="E674" t="s">
        <v>85</v>
      </c>
      <c r="L674" t="s">
        <v>18867</v>
      </c>
      <c r="M674" t="s">
        <v>14744</v>
      </c>
      <c r="N674" t="s">
        <v>18865</v>
      </c>
      <c r="O674" t="s">
        <v>12406</v>
      </c>
      <c r="P674" t="s">
        <v>12457</v>
      </c>
      <c r="Q674" t="s">
        <v>19848</v>
      </c>
    </row>
    <row r="675" spans="5:17" x14ac:dyDescent="0.35">
      <c r="E675" t="s">
        <v>85</v>
      </c>
      <c r="L675" t="s">
        <v>21330</v>
      </c>
      <c r="M675" t="s">
        <v>12522</v>
      </c>
      <c r="N675" t="s">
        <v>21131</v>
      </c>
      <c r="O675" t="s">
        <v>12406</v>
      </c>
      <c r="P675" t="s">
        <v>12457</v>
      </c>
      <c r="Q675" t="s">
        <v>19947</v>
      </c>
    </row>
    <row r="676" spans="5:17" x14ac:dyDescent="0.35">
      <c r="E676" t="s">
        <v>85</v>
      </c>
      <c r="L676" t="s">
        <v>21331</v>
      </c>
      <c r="M676" t="s">
        <v>12522</v>
      </c>
      <c r="N676" t="s">
        <v>21332</v>
      </c>
      <c r="O676" t="s">
        <v>12406</v>
      </c>
      <c r="P676" t="s">
        <v>12457</v>
      </c>
      <c r="Q676" t="s">
        <v>19948</v>
      </c>
    </row>
    <row r="677" spans="5:17" x14ac:dyDescent="0.35">
      <c r="E677" t="s">
        <v>85</v>
      </c>
      <c r="L677" t="s">
        <v>21333</v>
      </c>
      <c r="M677" t="s">
        <v>12522</v>
      </c>
      <c r="N677" t="s">
        <v>21334</v>
      </c>
      <c r="O677" t="s">
        <v>12406</v>
      </c>
      <c r="P677" t="s">
        <v>12457</v>
      </c>
      <c r="Q677" t="s">
        <v>19950</v>
      </c>
    </row>
    <row r="678" spans="5:17" x14ac:dyDescent="0.35">
      <c r="E678" t="s">
        <v>85</v>
      </c>
      <c r="L678" t="s">
        <v>21335</v>
      </c>
      <c r="M678" t="s">
        <v>12522</v>
      </c>
      <c r="N678" t="s">
        <v>21336</v>
      </c>
      <c r="O678" t="s">
        <v>12406</v>
      </c>
      <c r="P678" t="s">
        <v>12457</v>
      </c>
      <c r="Q678" t="s">
        <v>19949</v>
      </c>
    </row>
    <row r="679" spans="5:17" x14ac:dyDescent="0.35">
      <c r="E679" t="s">
        <v>85</v>
      </c>
      <c r="L679" t="s">
        <v>19849</v>
      </c>
      <c r="M679" t="s">
        <v>16328</v>
      </c>
      <c r="N679" t="s">
        <v>18872</v>
      </c>
      <c r="O679" t="s">
        <v>12406</v>
      </c>
      <c r="P679" t="s">
        <v>12457</v>
      </c>
      <c r="Q679" t="s">
        <v>19850</v>
      </c>
    </row>
    <row r="680" spans="5:17" x14ac:dyDescent="0.35">
      <c r="E680" t="s">
        <v>85</v>
      </c>
      <c r="L680" t="s">
        <v>21337</v>
      </c>
      <c r="M680" t="s">
        <v>21134</v>
      </c>
      <c r="N680" t="s">
        <v>18880</v>
      </c>
      <c r="O680" t="s">
        <v>12406</v>
      </c>
      <c r="P680" t="s">
        <v>12457</v>
      </c>
      <c r="Q680" t="s">
        <v>19851</v>
      </c>
    </row>
    <row r="681" spans="5:17" x14ac:dyDescent="0.35">
      <c r="E681" t="s">
        <v>85</v>
      </c>
      <c r="L681" t="s">
        <v>19852</v>
      </c>
      <c r="M681" t="s">
        <v>14746</v>
      </c>
      <c r="N681" t="s">
        <v>18885</v>
      </c>
      <c r="O681" t="s">
        <v>12406</v>
      </c>
      <c r="P681" t="s">
        <v>12457</v>
      </c>
      <c r="Q681" t="s">
        <v>19853</v>
      </c>
    </row>
    <row r="682" spans="5:17" x14ac:dyDescent="0.35">
      <c r="E682" t="s">
        <v>85</v>
      </c>
      <c r="L682" t="s">
        <v>19854</v>
      </c>
      <c r="M682" t="s">
        <v>14745</v>
      </c>
      <c r="N682" t="s">
        <v>18873</v>
      </c>
      <c r="O682" t="s">
        <v>12406</v>
      </c>
      <c r="P682" t="s">
        <v>12457</v>
      </c>
      <c r="Q682" t="s">
        <v>16329</v>
      </c>
    </row>
    <row r="683" spans="5:17" x14ac:dyDescent="0.35">
      <c r="E683" t="s">
        <v>85</v>
      </c>
      <c r="L683" t="s">
        <v>21338</v>
      </c>
      <c r="M683" t="s">
        <v>15033</v>
      </c>
      <c r="N683" t="s">
        <v>21138</v>
      </c>
      <c r="O683" t="s">
        <v>12406</v>
      </c>
      <c r="P683" t="s">
        <v>12457</v>
      </c>
      <c r="Q683" t="s">
        <v>21339</v>
      </c>
    </row>
    <row r="684" spans="5:17" x14ac:dyDescent="0.35">
      <c r="E684" t="s">
        <v>85</v>
      </c>
      <c r="L684" t="s">
        <v>19855</v>
      </c>
      <c r="M684" t="s">
        <v>14749</v>
      </c>
      <c r="N684" t="s">
        <v>18895</v>
      </c>
      <c r="O684" t="s">
        <v>12406</v>
      </c>
      <c r="P684" t="s">
        <v>12457</v>
      </c>
      <c r="Q684" t="s">
        <v>19856</v>
      </c>
    </row>
    <row r="685" spans="5:17" x14ac:dyDescent="0.35">
      <c r="E685" t="s">
        <v>85</v>
      </c>
      <c r="L685" t="s">
        <v>19857</v>
      </c>
      <c r="M685" t="s">
        <v>14750</v>
      </c>
      <c r="N685" t="s">
        <v>18901</v>
      </c>
      <c r="O685" t="s">
        <v>12406</v>
      </c>
      <c r="P685" t="s">
        <v>12457</v>
      </c>
      <c r="Q685" t="s">
        <v>1900</v>
      </c>
    </row>
    <row r="686" spans="5:17" x14ac:dyDescent="0.35">
      <c r="E686" t="s">
        <v>85</v>
      </c>
      <c r="L686" t="s">
        <v>18907</v>
      </c>
      <c r="M686" t="s">
        <v>16350</v>
      </c>
      <c r="N686" t="s">
        <v>18906</v>
      </c>
      <c r="O686" t="s">
        <v>12406</v>
      </c>
      <c r="P686" t="s">
        <v>12457</v>
      </c>
      <c r="Q686" t="s">
        <v>19858</v>
      </c>
    </row>
    <row r="687" spans="5:17" x14ac:dyDescent="0.35">
      <c r="E687" t="s">
        <v>85</v>
      </c>
      <c r="L687" t="s">
        <v>19859</v>
      </c>
      <c r="M687" t="s">
        <v>12489</v>
      </c>
      <c r="N687" t="s">
        <v>18912</v>
      </c>
      <c r="O687" t="s">
        <v>12406</v>
      </c>
      <c r="P687" t="s">
        <v>12457</v>
      </c>
      <c r="Q687" t="s">
        <v>1902</v>
      </c>
    </row>
    <row r="688" spans="5:17" x14ac:dyDescent="0.35">
      <c r="E688" t="s">
        <v>85</v>
      </c>
      <c r="L688" t="s">
        <v>19860</v>
      </c>
      <c r="M688" t="s">
        <v>12489</v>
      </c>
      <c r="N688" t="s">
        <v>19861</v>
      </c>
      <c r="O688" t="s">
        <v>12406</v>
      </c>
      <c r="P688" t="s">
        <v>12457</v>
      </c>
      <c r="Q688" t="s">
        <v>19862</v>
      </c>
    </row>
    <row r="689" spans="5:17" x14ac:dyDescent="0.35">
      <c r="E689" t="s">
        <v>85</v>
      </c>
      <c r="L689" t="s">
        <v>19863</v>
      </c>
      <c r="M689" t="s">
        <v>12489</v>
      </c>
      <c r="N689" t="s">
        <v>19864</v>
      </c>
      <c r="O689" t="s">
        <v>12406</v>
      </c>
      <c r="P689" t="s">
        <v>12457</v>
      </c>
      <c r="Q689" t="s">
        <v>19865</v>
      </c>
    </row>
    <row r="690" spans="5:17" x14ac:dyDescent="0.35">
      <c r="E690" t="s">
        <v>85</v>
      </c>
      <c r="L690" t="s">
        <v>19866</v>
      </c>
      <c r="M690" t="s">
        <v>12493</v>
      </c>
      <c r="N690" t="s">
        <v>18918</v>
      </c>
      <c r="O690" t="s">
        <v>12406</v>
      </c>
      <c r="P690" t="s">
        <v>12457</v>
      </c>
      <c r="Q690" t="s">
        <v>19867</v>
      </c>
    </row>
    <row r="691" spans="5:17" x14ac:dyDescent="0.35">
      <c r="E691" t="s">
        <v>85</v>
      </c>
      <c r="L691" t="s">
        <v>19868</v>
      </c>
      <c r="M691" t="s">
        <v>12493</v>
      </c>
      <c r="N691" t="s">
        <v>19869</v>
      </c>
      <c r="O691" t="s">
        <v>12406</v>
      </c>
      <c r="P691" t="s">
        <v>12457</v>
      </c>
      <c r="Q691" t="s">
        <v>19870</v>
      </c>
    </row>
    <row r="692" spans="5:17" x14ac:dyDescent="0.35">
      <c r="E692" t="s">
        <v>85</v>
      </c>
      <c r="L692" t="s">
        <v>19871</v>
      </c>
      <c r="M692" t="s">
        <v>12493</v>
      </c>
      <c r="N692" t="s">
        <v>19872</v>
      </c>
      <c r="O692" t="s">
        <v>12406</v>
      </c>
      <c r="P692" t="s">
        <v>12457</v>
      </c>
      <c r="Q692" t="s">
        <v>19873</v>
      </c>
    </row>
    <row r="693" spans="5:17" x14ac:dyDescent="0.35">
      <c r="E693" t="s">
        <v>85</v>
      </c>
      <c r="L693" t="s">
        <v>21340</v>
      </c>
      <c r="M693" t="s">
        <v>15280</v>
      </c>
      <c r="N693" t="s">
        <v>21142</v>
      </c>
      <c r="O693" t="s">
        <v>12406</v>
      </c>
      <c r="P693" t="s">
        <v>12457</v>
      </c>
      <c r="Q693" t="s">
        <v>1907</v>
      </c>
    </row>
    <row r="694" spans="5:17" x14ac:dyDescent="0.35">
      <c r="E694" t="s">
        <v>85</v>
      </c>
      <c r="L694" t="s">
        <v>21341</v>
      </c>
      <c r="M694" t="s">
        <v>21144</v>
      </c>
      <c r="N694" t="s">
        <v>21148</v>
      </c>
      <c r="O694" t="s">
        <v>12406</v>
      </c>
      <c r="P694" t="s">
        <v>12457</v>
      </c>
      <c r="Q694" t="s">
        <v>21342</v>
      </c>
    </row>
    <row r="695" spans="5:17" x14ac:dyDescent="0.35">
      <c r="E695" t="s">
        <v>85</v>
      </c>
      <c r="L695" t="s">
        <v>21343</v>
      </c>
      <c r="M695" t="s">
        <v>21151</v>
      </c>
      <c r="N695" t="s">
        <v>21155</v>
      </c>
      <c r="O695" t="s">
        <v>12406</v>
      </c>
      <c r="P695" t="s">
        <v>12457</v>
      </c>
      <c r="Q695" t="s">
        <v>21344</v>
      </c>
    </row>
    <row r="696" spans="5:17" x14ac:dyDescent="0.35">
      <c r="E696" t="s">
        <v>85</v>
      </c>
      <c r="L696" t="s">
        <v>21345</v>
      </c>
      <c r="M696" t="s">
        <v>16356</v>
      </c>
      <c r="N696" t="s">
        <v>21160</v>
      </c>
      <c r="O696" t="s">
        <v>12406</v>
      </c>
      <c r="P696" t="s">
        <v>12457</v>
      </c>
      <c r="Q696" t="s">
        <v>21346</v>
      </c>
    </row>
    <row r="697" spans="5:17" x14ac:dyDescent="0.35">
      <c r="E697" t="s">
        <v>85</v>
      </c>
      <c r="L697" t="s">
        <v>21347</v>
      </c>
      <c r="M697" t="s">
        <v>16356</v>
      </c>
      <c r="N697" t="s">
        <v>21348</v>
      </c>
      <c r="O697" t="s">
        <v>12406</v>
      </c>
      <c r="P697" t="s">
        <v>12457</v>
      </c>
      <c r="Q697" t="s">
        <v>21349</v>
      </c>
    </row>
    <row r="698" spans="5:17" x14ac:dyDescent="0.35">
      <c r="E698" t="s">
        <v>85</v>
      </c>
      <c r="L698" t="s">
        <v>19874</v>
      </c>
      <c r="M698" t="s">
        <v>14751</v>
      </c>
      <c r="N698" t="s">
        <v>18923</v>
      </c>
      <c r="O698" t="s">
        <v>12406</v>
      </c>
      <c r="P698" t="s">
        <v>12457</v>
      </c>
      <c r="Q698" t="s">
        <v>1932</v>
      </c>
    </row>
    <row r="699" spans="5:17" x14ac:dyDescent="0.35">
      <c r="E699" t="s">
        <v>85</v>
      </c>
      <c r="L699" t="s">
        <v>19875</v>
      </c>
      <c r="M699" t="s">
        <v>15222</v>
      </c>
      <c r="N699" t="s">
        <v>18927</v>
      </c>
      <c r="O699" t="s">
        <v>12406</v>
      </c>
      <c r="P699" t="s">
        <v>12457</v>
      </c>
      <c r="Q699" t="s">
        <v>19876</v>
      </c>
    </row>
    <row r="700" spans="5:17" x14ac:dyDescent="0.35">
      <c r="E700" t="s">
        <v>85</v>
      </c>
      <c r="L700" t="s">
        <v>19877</v>
      </c>
      <c r="M700" t="s">
        <v>14798</v>
      </c>
      <c r="N700" t="s">
        <v>18933</v>
      </c>
      <c r="O700" t="s">
        <v>12406</v>
      </c>
      <c r="P700" t="s">
        <v>12457</v>
      </c>
      <c r="Q700" t="s">
        <v>19878</v>
      </c>
    </row>
    <row r="701" spans="5:17" x14ac:dyDescent="0.35">
      <c r="E701" t="s">
        <v>85</v>
      </c>
      <c r="L701" t="s">
        <v>19879</v>
      </c>
      <c r="M701" t="s">
        <v>14796</v>
      </c>
      <c r="N701" t="s">
        <v>18928</v>
      </c>
      <c r="O701" t="s">
        <v>12406</v>
      </c>
      <c r="P701" t="s">
        <v>12457</v>
      </c>
      <c r="Q701" t="s">
        <v>1940</v>
      </c>
    </row>
    <row r="702" spans="5:17" x14ac:dyDescent="0.35">
      <c r="E702" t="s">
        <v>85</v>
      </c>
      <c r="L702" t="s">
        <v>19880</v>
      </c>
      <c r="M702" t="s">
        <v>16376</v>
      </c>
      <c r="N702" t="s">
        <v>18941</v>
      </c>
      <c r="O702" t="s">
        <v>12406</v>
      </c>
      <c r="P702" t="s">
        <v>12457</v>
      </c>
      <c r="Q702" t="s">
        <v>16377</v>
      </c>
    </row>
    <row r="703" spans="5:17" x14ac:dyDescent="0.35">
      <c r="E703" t="s">
        <v>85</v>
      </c>
      <c r="L703" t="s">
        <v>18947</v>
      </c>
      <c r="M703" t="s">
        <v>16382</v>
      </c>
      <c r="N703" t="s">
        <v>18945</v>
      </c>
      <c r="O703" t="s">
        <v>12406</v>
      </c>
      <c r="P703" t="s">
        <v>12457</v>
      </c>
      <c r="Q703" t="s">
        <v>19881</v>
      </c>
    </row>
    <row r="704" spans="5:17" x14ac:dyDescent="0.35">
      <c r="E704" t="s">
        <v>85</v>
      </c>
      <c r="L704" t="s">
        <v>19882</v>
      </c>
      <c r="M704" t="s">
        <v>12501</v>
      </c>
      <c r="N704" t="s">
        <v>18949</v>
      </c>
      <c r="O704" t="s">
        <v>12406</v>
      </c>
      <c r="P704" t="s">
        <v>12457</v>
      </c>
      <c r="Q704" t="s">
        <v>1970</v>
      </c>
    </row>
    <row r="705" spans="5:17" x14ac:dyDescent="0.35">
      <c r="E705" t="s">
        <v>85</v>
      </c>
      <c r="L705" t="s">
        <v>19883</v>
      </c>
      <c r="M705" t="s">
        <v>16384</v>
      </c>
      <c r="N705" t="s">
        <v>18953</v>
      </c>
      <c r="O705" t="s">
        <v>12406</v>
      </c>
      <c r="P705" t="s">
        <v>12457</v>
      </c>
      <c r="Q705" t="s">
        <v>1961</v>
      </c>
    </row>
    <row r="706" spans="5:17" x14ac:dyDescent="0.35">
      <c r="E706" t="s">
        <v>85</v>
      </c>
      <c r="L706" t="s">
        <v>18959</v>
      </c>
      <c r="M706" t="s">
        <v>14752</v>
      </c>
      <c r="N706" t="s">
        <v>18958</v>
      </c>
      <c r="O706" t="s">
        <v>12406</v>
      </c>
      <c r="P706" t="s">
        <v>12457</v>
      </c>
      <c r="Q706" t="s">
        <v>16385</v>
      </c>
    </row>
    <row r="707" spans="5:17" x14ac:dyDescent="0.35">
      <c r="E707" t="s">
        <v>85</v>
      </c>
      <c r="L707" t="s">
        <v>19884</v>
      </c>
      <c r="M707" t="s">
        <v>16386</v>
      </c>
      <c r="N707" t="s">
        <v>18962</v>
      </c>
      <c r="O707" t="s">
        <v>12406</v>
      </c>
      <c r="P707" t="s">
        <v>12457</v>
      </c>
      <c r="Q707" t="s">
        <v>16387</v>
      </c>
    </row>
    <row r="708" spans="5:17" x14ac:dyDescent="0.35">
      <c r="E708" t="s">
        <v>85</v>
      </c>
      <c r="L708" t="s">
        <v>19885</v>
      </c>
      <c r="M708" t="s">
        <v>14777</v>
      </c>
      <c r="N708" t="s">
        <v>18967</v>
      </c>
      <c r="O708" t="s">
        <v>12406</v>
      </c>
      <c r="P708" t="s">
        <v>12506</v>
      </c>
      <c r="Q708" t="s">
        <v>1395</v>
      </c>
    </row>
    <row r="709" spans="5:17" x14ac:dyDescent="0.35">
      <c r="E709" t="s">
        <v>85</v>
      </c>
      <c r="L709" t="s">
        <v>19887</v>
      </c>
      <c r="M709" t="s">
        <v>12505</v>
      </c>
      <c r="N709" t="s">
        <v>18980</v>
      </c>
      <c r="O709" t="s">
        <v>12406</v>
      </c>
      <c r="P709" t="s">
        <v>12506</v>
      </c>
      <c r="Q709" t="s">
        <v>1485</v>
      </c>
    </row>
    <row r="710" spans="5:17" x14ac:dyDescent="0.35">
      <c r="E710" t="s">
        <v>85</v>
      </c>
      <c r="L710" t="s">
        <v>19888</v>
      </c>
      <c r="M710" t="s">
        <v>12505</v>
      </c>
      <c r="N710" t="s">
        <v>19889</v>
      </c>
      <c r="O710" t="s">
        <v>12406</v>
      </c>
      <c r="P710" t="s">
        <v>12506</v>
      </c>
      <c r="Q710" t="s">
        <v>12507</v>
      </c>
    </row>
    <row r="711" spans="5:17" x14ac:dyDescent="0.35">
      <c r="E711" t="s">
        <v>85</v>
      </c>
      <c r="L711" t="s">
        <v>19890</v>
      </c>
      <c r="M711" t="s">
        <v>12505</v>
      </c>
      <c r="N711" t="s">
        <v>19891</v>
      </c>
      <c r="O711" t="s">
        <v>12406</v>
      </c>
      <c r="P711" t="s">
        <v>12506</v>
      </c>
      <c r="Q711" t="s">
        <v>1486</v>
      </c>
    </row>
    <row r="712" spans="5:17" x14ac:dyDescent="0.35">
      <c r="E712" t="s">
        <v>85</v>
      </c>
      <c r="L712" t="s">
        <v>18986</v>
      </c>
      <c r="M712" t="s">
        <v>16397</v>
      </c>
      <c r="N712" t="s">
        <v>18985</v>
      </c>
      <c r="O712" t="s">
        <v>12406</v>
      </c>
      <c r="P712" t="s">
        <v>12506</v>
      </c>
      <c r="Q712" t="s">
        <v>19892</v>
      </c>
    </row>
    <row r="713" spans="5:17" x14ac:dyDescent="0.35">
      <c r="E713" t="s">
        <v>85</v>
      </c>
      <c r="L713" t="s">
        <v>21350</v>
      </c>
      <c r="M713" t="s">
        <v>16397</v>
      </c>
      <c r="N713" t="s">
        <v>21351</v>
      </c>
      <c r="O713" t="s">
        <v>12406</v>
      </c>
      <c r="P713" t="s">
        <v>12506</v>
      </c>
      <c r="Q713" t="s">
        <v>21352</v>
      </c>
    </row>
    <row r="714" spans="5:17" x14ac:dyDescent="0.35">
      <c r="E714" t="s">
        <v>85</v>
      </c>
      <c r="L714" t="s">
        <v>19893</v>
      </c>
      <c r="M714" t="s">
        <v>14778</v>
      </c>
      <c r="N714" t="s">
        <v>18990</v>
      </c>
      <c r="O714" t="s">
        <v>12406</v>
      </c>
      <c r="P714" t="s">
        <v>12506</v>
      </c>
      <c r="Q714" t="s">
        <v>16404</v>
      </c>
    </row>
    <row r="715" spans="5:17" x14ac:dyDescent="0.35">
      <c r="E715" t="s">
        <v>85</v>
      </c>
      <c r="L715" t="s">
        <v>19894</v>
      </c>
      <c r="M715" t="s">
        <v>14779</v>
      </c>
      <c r="N715" t="s">
        <v>18996</v>
      </c>
      <c r="O715" t="s">
        <v>12406</v>
      </c>
      <c r="P715" t="s">
        <v>12506</v>
      </c>
      <c r="Q715" t="s">
        <v>16405</v>
      </c>
    </row>
    <row r="716" spans="5:17" x14ac:dyDescent="0.35">
      <c r="E716" t="s">
        <v>85</v>
      </c>
      <c r="L716" t="s">
        <v>19895</v>
      </c>
      <c r="M716" t="s">
        <v>15036</v>
      </c>
      <c r="N716" t="s">
        <v>19003</v>
      </c>
      <c r="O716" t="s">
        <v>12406</v>
      </c>
      <c r="P716" t="s">
        <v>12506</v>
      </c>
      <c r="Q716" t="s">
        <v>19896</v>
      </c>
    </row>
    <row r="717" spans="5:17" x14ac:dyDescent="0.35">
      <c r="E717" t="s">
        <v>85</v>
      </c>
      <c r="L717" t="s">
        <v>19897</v>
      </c>
      <c r="M717" t="s">
        <v>14780</v>
      </c>
      <c r="N717" t="s">
        <v>19008</v>
      </c>
      <c r="O717" t="s">
        <v>12406</v>
      </c>
      <c r="P717" t="s">
        <v>12506</v>
      </c>
      <c r="Q717" t="s">
        <v>1760</v>
      </c>
    </row>
    <row r="718" spans="5:17" x14ac:dyDescent="0.35">
      <c r="E718" t="s">
        <v>85</v>
      </c>
      <c r="L718" t="s">
        <v>21353</v>
      </c>
      <c r="M718" t="s">
        <v>14780</v>
      </c>
      <c r="N718" t="s">
        <v>21354</v>
      </c>
      <c r="O718" t="s">
        <v>12406</v>
      </c>
      <c r="P718" t="s">
        <v>12506</v>
      </c>
      <c r="Q718" t="s">
        <v>21355</v>
      </c>
    </row>
    <row r="719" spans="5:17" x14ac:dyDescent="0.35">
      <c r="E719" t="s">
        <v>85</v>
      </c>
      <c r="L719" t="s">
        <v>21356</v>
      </c>
      <c r="M719" t="s">
        <v>14780</v>
      </c>
      <c r="N719" t="s">
        <v>21357</v>
      </c>
      <c r="O719" t="s">
        <v>12406</v>
      </c>
      <c r="P719" t="s">
        <v>12506</v>
      </c>
      <c r="Q719" t="s">
        <v>15954</v>
      </c>
    </row>
    <row r="720" spans="5:17" x14ac:dyDescent="0.35">
      <c r="E720" t="s">
        <v>85</v>
      </c>
      <c r="L720" t="s">
        <v>19013</v>
      </c>
      <c r="M720" t="s">
        <v>15080</v>
      </c>
      <c r="N720" t="s">
        <v>19012</v>
      </c>
      <c r="O720" t="s">
        <v>12406</v>
      </c>
      <c r="P720" t="s">
        <v>12506</v>
      </c>
      <c r="Q720" t="s">
        <v>4623</v>
      </c>
    </row>
    <row r="721" spans="5:17" x14ac:dyDescent="0.35">
      <c r="E721" t="s">
        <v>85</v>
      </c>
      <c r="L721" t="s">
        <v>19018</v>
      </c>
      <c r="M721" t="s">
        <v>14781</v>
      </c>
      <c r="N721" t="s">
        <v>19017</v>
      </c>
      <c r="O721" t="s">
        <v>12406</v>
      </c>
      <c r="P721" t="s">
        <v>12506</v>
      </c>
      <c r="Q721" t="s">
        <v>16415</v>
      </c>
    </row>
    <row r="722" spans="5:17" x14ac:dyDescent="0.35">
      <c r="E722" t="s">
        <v>85</v>
      </c>
      <c r="L722" t="s">
        <v>19898</v>
      </c>
      <c r="M722" t="s">
        <v>14783</v>
      </c>
      <c r="N722" t="s">
        <v>19023</v>
      </c>
      <c r="O722" t="s">
        <v>12406</v>
      </c>
      <c r="P722" t="s">
        <v>12506</v>
      </c>
      <c r="Q722" t="s">
        <v>1792</v>
      </c>
    </row>
    <row r="723" spans="5:17" x14ac:dyDescent="0.35">
      <c r="E723" t="s">
        <v>85</v>
      </c>
      <c r="L723" t="s">
        <v>19899</v>
      </c>
      <c r="M723" t="s">
        <v>14784</v>
      </c>
      <c r="N723" t="s">
        <v>19028</v>
      </c>
      <c r="O723" t="s">
        <v>12406</v>
      </c>
      <c r="P723" t="s">
        <v>12506</v>
      </c>
      <c r="Q723" t="s">
        <v>1793</v>
      </c>
    </row>
    <row r="724" spans="5:17" x14ac:dyDescent="0.35">
      <c r="E724" t="s">
        <v>85</v>
      </c>
      <c r="L724" t="s">
        <v>21358</v>
      </c>
      <c r="M724" t="s">
        <v>14785</v>
      </c>
      <c r="N724" t="s">
        <v>21190</v>
      </c>
      <c r="O724" t="s">
        <v>12406</v>
      </c>
      <c r="P724" t="s">
        <v>12506</v>
      </c>
      <c r="Q724" t="s">
        <v>21359</v>
      </c>
    </row>
    <row r="725" spans="5:17" x14ac:dyDescent="0.35">
      <c r="E725" t="s">
        <v>85</v>
      </c>
      <c r="L725" t="s">
        <v>21360</v>
      </c>
      <c r="M725" t="s">
        <v>14785</v>
      </c>
      <c r="N725" t="s">
        <v>21361</v>
      </c>
      <c r="O725" t="s">
        <v>12406</v>
      </c>
      <c r="P725" t="s">
        <v>12506</v>
      </c>
      <c r="Q725" t="s">
        <v>21362</v>
      </c>
    </row>
    <row r="726" spans="5:17" x14ac:dyDescent="0.35">
      <c r="E726" t="s">
        <v>85</v>
      </c>
      <c r="L726" t="s">
        <v>21363</v>
      </c>
      <c r="M726" t="s">
        <v>14785</v>
      </c>
      <c r="N726" t="s">
        <v>21364</v>
      </c>
      <c r="O726" t="s">
        <v>12406</v>
      </c>
      <c r="P726" t="s">
        <v>12506</v>
      </c>
      <c r="Q726" t="s">
        <v>21365</v>
      </c>
    </row>
    <row r="727" spans="5:17" x14ac:dyDescent="0.35">
      <c r="E727" t="s">
        <v>85</v>
      </c>
      <c r="L727" t="s">
        <v>21366</v>
      </c>
      <c r="M727" t="s">
        <v>14785</v>
      </c>
      <c r="N727" t="s">
        <v>21367</v>
      </c>
      <c r="O727" t="s">
        <v>12406</v>
      </c>
      <c r="P727" t="s">
        <v>12506</v>
      </c>
      <c r="Q727" t="s">
        <v>21368</v>
      </c>
    </row>
    <row r="728" spans="5:17" x14ac:dyDescent="0.35">
      <c r="E728" t="s">
        <v>85</v>
      </c>
      <c r="L728" t="s">
        <v>19901</v>
      </c>
      <c r="M728" t="s">
        <v>14786</v>
      </c>
      <c r="N728" t="s">
        <v>19037</v>
      </c>
      <c r="O728" t="s">
        <v>12406</v>
      </c>
      <c r="P728" t="s">
        <v>12506</v>
      </c>
      <c r="Q728" t="s">
        <v>16430</v>
      </c>
    </row>
    <row r="729" spans="5:17" x14ac:dyDescent="0.35">
      <c r="E729" t="s">
        <v>85</v>
      </c>
      <c r="L729" t="s">
        <v>19902</v>
      </c>
      <c r="M729" t="s">
        <v>14788</v>
      </c>
      <c r="N729" t="s">
        <v>19043</v>
      </c>
      <c r="O729" t="s">
        <v>12406</v>
      </c>
      <c r="P729" t="s">
        <v>12506</v>
      </c>
      <c r="Q729" t="s">
        <v>19903</v>
      </c>
    </row>
    <row r="730" spans="5:17" x14ac:dyDescent="0.35">
      <c r="E730" t="s">
        <v>85</v>
      </c>
      <c r="L730" t="s">
        <v>21369</v>
      </c>
      <c r="M730" t="s">
        <v>14788</v>
      </c>
      <c r="N730" t="s">
        <v>21370</v>
      </c>
      <c r="O730" t="s">
        <v>12406</v>
      </c>
      <c r="P730" t="s">
        <v>12506</v>
      </c>
      <c r="Q730" t="s">
        <v>21371</v>
      </c>
    </row>
    <row r="731" spans="5:17" x14ac:dyDescent="0.35">
      <c r="E731" t="s">
        <v>85</v>
      </c>
      <c r="L731" t="s">
        <v>21372</v>
      </c>
      <c r="M731" t="s">
        <v>14788</v>
      </c>
      <c r="N731" t="s">
        <v>21373</v>
      </c>
      <c r="O731" t="s">
        <v>12406</v>
      </c>
      <c r="P731" t="s">
        <v>12506</v>
      </c>
      <c r="Q731" t="s">
        <v>21374</v>
      </c>
    </row>
    <row r="732" spans="5:17" x14ac:dyDescent="0.35">
      <c r="E732" t="s">
        <v>85</v>
      </c>
      <c r="L732" t="s">
        <v>19904</v>
      </c>
      <c r="M732" t="s">
        <v>14787</v>
      </c>
      <c r="N732" t="s">
        <v>19044</v>
      </c>
      <c r="O732" t="s">
        <v>12406</v>
      </c>
      <c r="P732" t="s">
        <v>12506</v>
      </c>
      <c r="Q732" t="s">
        <v>1850</v>
      </c>
    </row>
    <row r="733" spans="5:17" x14ac:dyDescent="0.35">
      <c r="E733" t="s">
        <v>85</v>
      </c>
      <c r="L733" t="s">
        <v>21375</v>
      </c>
      <c r="M733" t="s">
        <v>14787</v>
      </c>
      <c r="N733" t="s">
        <v>21376</v>
      </c>
      <c r="O733" t="s">
        <v>12406</v>
      </c>
      <c r="P733" t="s">
        <v>12506</v>
      </c>
      <c r="Q733" t="s">
        <v>21377</v>
      </c>
    </row>
    <row r="734" spans="5:17" x14ac:dyDescent="0.35">
      <c r="E734" t="s">
        <v>85</v>
      </c>
      <c r="L734" t="s">
        <v>21378</v>
      </c>
      <c r="M734" t="s">
        <v>14787</v>
      </c>
      <c r="N734" t="s">
        <v>21379</v>
      </c>
      <c r="O734" t="s">
        <v>12406</v>
      </c>
      <c r="P734" t="s">
        <v>12506</v>
      </c>
      <c r="Q734" t="s">
        <v>1068</v>
      </c>
    </row>
    <row r="735" spans="5:17" x14ac:dyDescent="0.35">
      <c r="E735" t="s">
        <v>85</v>
      </c>
      <c r="L735" t="s">
        <v>19054</v>
      </c>
      <c r="M735" t="s">
        <v>14811</v>
      </c>
      <c r="N735" t="s">
        <v>19053</v>
      </c>
      <c r="O735" t="s">
        <v>12406</v>
      </c>
      <c r="P735" t="s">
        <v>12506</v>
      </c>
      <c r="Q735" t="s">
        <v>16435</v>
      </c>
    </row>
    <row r="736" spans="5:17" x14ac:dyDescent="0.35">
      <c r="E736" t="s">
        <v>85</v>
      </c>
      <c r="L736" t="s">
        <v>19905</v>
      </c>
      <c r="M736" t="s">
        <v>15034</v>
      </c>
      <c r="N736" t="s">
        <v>19058</v>
      </c>
      <c r="O736" t="s">
        <v>12406</v>
      </c>
      <c r="P736" t="s">
        <v>12506</v>
      </c>
      <c r="Q736" t="s">
        <v>16436</v>
      </c>
    </row>
    <row r="737" spans="5:17" x14ac:dyDescent="0.35">
      <c r="E737" t="s">
        <v>85</v>
      </c>
      <c r="L737" t="s">
        <v>19906</v>
      </c>
      <c r="M737" t="s">
        <v>15034</v>
      </c>
      <c r="N737" t="s">
        <v>19907</v>
      </c>
      <c r="O737" t="s">
        <v>12406</v>
      </c>
      <c r="P737" t="s">
        <v>12506</v>
      </c>
      <c r="Q737" t="s">
        <v>16437</v>
      </c>
    </row>
    <row r="738" spans="5:17" x14ac:dyDescent="0.35">
      <c r="E738" t="s">
        <v>85</v>
      </c>
      <c r="L738" t="s">
        <v>19908</v>
      </c>
      <c r="M738" t="s">
        <v>14789</v>
      </c>
      <c r="N738" t="s">
        <v>19063</v>
      </c>
      <c r="O738" t="s">
        <v>12406</v>
      </c>
      <c r="P738" t="s">
        <v>12506</v>
      </c>
      <c r="Q738" t="s">
        <v>1392</v>
      </c>
    </row>
    <row r="739" spans="5:17" x14ac:dyDescent="0.35">
      <c r="E739" t="s">
        <v>85</v>
      </c>
      <c r="L739" t="s">
        <v>19909</v>
      </c>
      <c r="M739" t="s">
        <v>14790</v>
      </c>
      <c r="N739" t="s">
        <v>19070</v>
      </c>
      <c r="O739" t="s">
        <v>12406</v>
      </c>
      <c r="P739" t="s">
        <v>12506</v>
      </c>
      <c r="Q739" t="s">
        <v>12514</v>
      </c>
    </row>
    <row r="740" spans="5:17" x14ac:dyDescent="0.35">
      <c r="E740" t="s">
        <v>85</v>
      </c>
      <c r="L740" t="s">
        <v>19910</v>
      </c>
      <c r="M740" t="s">
        <v>14790</v>
      </c>
      <c r="N740" t="s">
        <v>19911</v>
      </c>
      <c r="O740" t="s">
        <v>12406</v>
      </c>
      <c r="P740" t="s">
        <v>12506</v>
      </c>
      <c r="Q740" t="s">
        <v>12513</v>
      </c>
    </row>
    <row r="741" spans="5:17" x14ac:dyDescent="0.35">
      <c r="E741" t="s">
        <v>85</v>
      </c>
      <c r="L741" t="s">
        <v>19075</v>
      </c>
      <c r="M741" t="s">
        <v>14791</v>
      </c>
      <c r="N741" t="s">
        <v>19074</v>
      </c>
      <c r="O741" t="s">
        <v>12406</v>
      </c>
      <c r="P741" t="s">
        <v>12506</v>
      </c>
      <c r="Q741" t="s">
        <v>16446</v>
      </c>
    </row>
    <row r="742" spans="5:17" x14ac:dyDescent="0.35">
      <c r="E742" t="s">
        <v>85</v>
      </c>
      <c r="L742" t="s">
        <v>19082</v>
      </c>
      <c r="M742" t="s">
        <v>14793</v>
      </c>
      <c r="N742" t="s">
        <v>19080</v>
      </c>
      <c r="O742" t="s">
        <v>12406</v>
      </c>
      <c r="P742" t="s">
        <v>12506</v>
      </c>
      <c r="Q742" t="s">
        <v>19912</v>
      </c>
    </row>
    <row r="743" spans="5:17" x14ac:dyDescent="0.35">
      <c r="E743" t="s">
        <v>85</v>
      </c>
      <c r="L743" t="s">
        <v>19913</v>
      </c>
      <c r="M743" t="s">
        <v>14794</v>
      </c>
      <c r="N743" t="s">
        <v>19086</v>
      </c>
      <c r="O743" t="s">
        <v>12406</v>
      </c>
      <c r="P743" t="s">
        <v>12506</v>
      </c>
      <c r="Q743" t="s">
        <v>16451</v>
      </c>
    </row>
    <row r="744" spans="5:17" x14ac:dyDescent="0.35">
      <c r="E744" t="s">
        <v>85</v>
      </c>
      <c r="L744" t="s">
        <v>19914</v>
      </c>
      <c r="M744" t="s">
        <v>14795</v>
      </c>
      <c r="N744" t="s">
        <v>19091</v>
      </c>
      <c r="O744" t="s">
        <v>12406</v>
      </c>
      <c r="P744" t="s">
        <v>12506</v>
      </c>
      <c r="Q744" t="s">
        <v>1072</v>
      </c>
    </row>
    <row r="745" spans="5:17" x14ac:dyDescent="0.35">
      <c r="E745" t="s">
        <v>85</v>
      </c>
      <c r="L745" t="s">
        <v>19915</v>
      </c>
      <c r="M745" t="s">
        <v>15039</v>
      </c>
      <c r="N745" t="s">
        <v>19098</v>
      </c>
      <c r="O745" t="s">
        <v>12406</v>
      </c>
      <c r="P745" t="s">
        <v>12506</v>
      </c>
      <c r="Q745" t="s">
        <v>19916</v>
      </c>
    </row>
    <row r="746" spans="5:17" x14ac:dyDescent="0.35">
      <c r="E746" t="s">
        <v>85</v>
      </c>
      <c r="L746" t="s">
        <v>19917</v>
      </c>
      <c r="M746" t="s">
        <v>14800</v>
      </c>
      <c r="N746" t="s">
        <v>19106</v>
      </c>
      <c r="O746" t="s">
        <v>12406</v>
      </c>
      <c r="P746" t="s">
        <v>12506</v>
      </c>
      <c r="Q746" t="s">
        <v>19918</v>
      </c>
    </row>
    <row r="747" spans="5:17" x14ac:dyDescent="0.35">
      <c r="E747" t="s">
        <v>85</v>
      </c>
      <c r="L747" t="s">
        <v>19919</v>
      </c>
      <c r="M747" t="s">
        <v>15040</v>
      </c>
      <c r="N747" t="s">
        <v>19112</v>
      </c>
      <c r="O747" t="s">
        <v>12406</v>
      </c>
      <c r="P747" t="s">
        <v>12506</v>
      </c>
      <c r="Q747" t="s">
        <v>16456</v>
      </c>
    </row>
    <row r="748" spans="5:17" x14ac:dyDescent="0.35">
      <c r="E748" t="s">
        <v>85</v>
      </c>
      <c r="L748" t="s">
        <v>19920</v>
      </c>
      <c r="M748" t="s">
        <v>14802</v>
      </c>
      <c r="N748" t="s">
        <v>19119</v>
      </c>
      <c r="O748" t="s">
        <v>12406</v>
      </c>
      <c r="P748" t="s">
        <v>12506</v>
      </c>
      <c r="Q748" t="s">
        <v>19921</v>
      </c>
    </row>
    <row r="749" spans="5:17" x14ac:dyDescent="0.35">
      <c r="E749" t="s">
        <v>85</v>
      </c>
      <c r="L749" t="s">
        <v>19922</v>
      </c>
      <c r="M749" t="s">
        <v>14801</v>
      </c>
      <c r="N749" t="s">
        <v>19120</v>
      </c>
      <c r="O749" t="s">
        <v>12406</v>
      </c>
      <c r="P749" t="s">
        <v>12506</v>
      </c>
      <c r="Q749" t="s">
        <v>1532</v>
      </c>
    </row>
    <row r="750" spans="5:17" x14ac:dyDescent="0.35">
      <c r="E750" t="s">
        <v>85</v>
      </c>
      <c r="L750" t="s">
        <v>19923</v>
      </c>
      <c r="M750" t="s">
        <v>14803</v>
      </c>
      <c r="N750" t="s">
        <v>19131</v>
      </c>
      <c r="O750" t="s">
        <v>12406</v>
      </c>
      <c r="P750" t="s">
        <v>12506</v>
      </c>
      <c r="Q750" t="s">
        <v>1527</v>
      </c>
    </row>
    <row r="751" spans="5:17" x14ac:dyDescent="0.35">
      <c r="E751" t="s">
        <v>85</v>
      </c>
      <c r="L751" t="s">
        <v>19138</v>
      </c>
      <c r="M751" t="s">
        <v>14804</v>
      </c>
      <c r="N751" t="s">
        <v>19137</v>
      </c>
      <c r="O751" t="s">
        <v>12406</v>
      </c>
      <c r="P751" t="s">
        <v>12506</v>
      </c>
      <c r="Q751" t="s">
        <v>16460</v>
      </c>
    </row>
    <row r="752" spans="5:17" x14ac:dyDescent="0.35">
      <c r="E752" t="s">
        <v>85</v>
      </c>
      <c r="L752" t="s">
        <v>19924</v>
      </c>
      <c r="M752" t="s">
        <v>14806</v>
      </c>
      <c r="N752" t="s">
        <v>19142</v>
      </c>
      <c r="O752" t="s">
        <v>12406</v>
      </c>
      <c r="P752" t="s">
        <v>12506</v>
      </c>
      <c r="Q752" t="s">
        <v>16463</v>
      </c>
    </row>
    <row r="753" spans="5:17" x14ac:dyDescent="0.35">
      <c r="E753" t="s">
        <v>85</v>
      </c>
      <c r="L753" t="s">
        <v>19925</v>
      </c>
      <c r="M753" t="s">
        <v>14808</v>
      </c>
      <c r="N753" t="s">
        <v>19150</v>
      </c>
      <c r="O753" t="s">
        <v>12406</v>
      </c>
      <c r="P753" t="s">
        <v>12506</v>
      </c>
      <c r="Q753" t="s">
        <v>19926</v>
      </c>
    </row>
    <row r="754" spans="5:17" x14ac:dyDescent="0.35">
      <c r="E754" t="s">
        <v>85</v>
      </c>
      <c r="L754" t="s">
        <v>19927</v>
      </c>
      <c r="M754" t="s">
        <v>14808</v>
      </c>
      <c r="N754" t="s">
        <v>19928</v>
      </c>
      <c r="O754" t="s">
        <v>12406</v>
      </c>
      <c r="P754" t="s">
        <v>12506</v>
      </c>
      <c r="Q754" t="s">
        <v>19929</v>
      </c>
    </row>
    <row r="755" spans="5:17" x14ac:dyDescent="0.35">
      <c r="E755" t="s">
        <v>85</v>
      </c>
      <c r="L755" t="s">
        <v>19930</v>
      </c>
      <c r="M755" t="s">
        <v>14807</v>
      </c>
      <c r="N755" t="s">
        <v>19151</v>
      </c>
      <c r="O755" t="s">
        <v>12406</v>
      </c>
      <c r="P755" t="s">
        <v>12506</v>
      </c>
      <c r="Q755" t="s">
        <v>1344</v>
      </c>
    </row>
    <row r="756" spans="5:17" x14ac:dyDescent="0.35">
      <c r="E756" t="s">
        <v>85</v>
      </c>
      <c r="L756" t="s">
        <v>19931</v>
      </c>
      <c r="M756" t="s">
        <v>14807</v>
      </c>
      <c r="N756" t="s">
        <v>19932</v>
      </c>
      <c r="O756" t="s">
        <v>12406</v>
      </c>
      <c r="P756" t="s">
        <v>12506</v>
      </c>
      <c r="Q756" t="s">
        <v>19933</v>
      </c>
    </row>
    <row r="757" spans="5:17" x14ac:dyDescent="0.35">
      <c r="E757" t="s">
        <v>85</v>
      </c>
      <c r="L757" t="s">
        <v>19934</v>
      </c>
      <c r="M757" t="s">
        <v>14807</v>
      </c>
      <c r="N757" t="s">
        <v>19935</v>
      </c>
      <c r="O757" t="s">
        <v>12406</v>
      </c>
      <c r="P757" t="s">
        <v>12506</v>
      </c>
      <c r="Q757" t="s">
        <v>19936</v>
      </c>
    </row>
    <row r="758" spans="5:17" x14ac:dyDescent="0.35">
      <c r="E758" t="s">
        <v>85</v>
      </c>
      <c r="L758" t="s">
        <v>19937</v>
      </c>
      <c r="M758" t="s">
        <v>15055</v>
      </c>
      <c r="N758" t="s">
        <v>19164</v>
      </c>
      <c r="O758" t="s">
        <v>12406</v>
      </c>
      <c r="P758" t="s">
        <v>12506</v>
      </c>
      <c r="Q758" t="s">
        <v>16471</v>
      </c>
    </row>
    <row r="759" spans="5:17" x14ac:dyDescent="0.35">
      <c r="E759" t="s">
        <v>85</v>
      </c>
      <c r="L759" t="s">
        <v>19938</v>
      </c>
      <c r="M759" t="s">
        <v>14809</v>
      </c>
      <c r="N759" t="s">
        <v>19171</v>
      </c>
      <c r="O759" t="s">
        <v>12406</v>
      </c>
      <c r="P759" t="s">
        <v>12506</v>
      </c>
      <c r="Q759" t="s">
        <v>12517</v>
      </c>
    </row>
    <row r="760" spans="5:17" x14ac:dyDescent="0.35">
      <c r="E760" t="s">
        <v>85</v>
      </c>
      <c r="L760" t="s">
        <v>19939</v>
      </c>
      <c r="M760" t="s">
        <v>14809</v>
      </c>
      <c r="N760" t="s">
        <v>19940</v>
      </c>
      <c r="O760" t="s">
        <v>12406</v>
      </c>
      <c r="P760" t="s">
        <v>12506</v>
      </c>
      <c r="Q760" t="s">
        <v>19169</v>
      </c>
    </row>
    <row r="761" spans="5:17" x14ac:dyDescent="0.35">
      <c r="E761" t="s">
        <v>85</v>
      </c>
      <c r="L761" t="s">
        <v>19941</v>
      </c>
      <c r="M761" t="s">
        <v>14810</v>
      </c>
      <c r="N761" t="s">
        <v>19176</v>
      </c>
      <c r="O761" t="s">
        <v>12406</v>
      </c>
      <c r="P761" t="s">
        <v>12506</v>
      </c>
      <c r="Q761" t="s">
        <v>13744</v>
      </c>
    </row>
    <row r="762" spans="5:17" x14ac:dyDescent="0.35">
      <c r="E762" t="s">
        <v>85</v>
      </c>
      <c r="L762" t="s">
        <v>19942</v>
      </c>
      <c r="M762" t="s">
        <v>14765</v>
      </c>
      <c r="N762" t="s">
        <v>19183</v>
      </c>
      <c r="O762" t="s">
        <v>12406</v>
      </c>
      <c r="P762" t="s">
        <v>15818</v>
      </c>
      <c r="Q762" t="s">
        <v>19943</v>
      </c>
    </row>
    <row r="763" spans="5:17" x14ac:dyDescent="0.35">
      <c r="E763" t="s">
        <v>85</v>
      </c>
      <c r="L763" t="s">
        <v>19944</v>
      </c>
      <c r="M763" t="s">
        <v>14765</v>
      </c>
      <c r="N763" t="s">
        <v>19945</v>
      </c>
      <c r="O763" t="s">
        <v>12406</v>
      </c>
      <c r="P763" t="s">
        <v>15818</v>
      </c>
      <c r="Q763" t="s">
        <v>19946</v>
      </c>
    </row>
    <row r="764" spans="5:17" x14ac:dyDescent="0.35">
      <c r="E764" t="s">
        <v>85</v>
      </c>
      <c r="L764" t="s">
        <v>19951</v>
      </c>
      <c r="M764" t="s">
        <v>14767</v>
      </c>
      <c r="N764" t="s">
        <v>19194</v>
      </c>
      <c r="O764" t="s">
        <v>12406</v>
      </c>
      <c r="P764" t="s">
        <v>15818</v>
      </c>
      <c r="Q764" t="s">
        <v>19952</v>
      </c>
    </row>
    <row r="765" spans="5:17" x14ac:dyDescent="0.35">
      <c r="E765" t="s">
        <v>85</v>
      </c>
      <c r="L765" t="s">
        <v>19956</v>
      </c>
      <c r="M765" t="s">
        <v>14767</v>
      </c>
      <c r="N765" t="s">
        <v>19957</v>
      </c>
      <c r="O765" t="s">
        <v>12406</v>
      </c>
      <c r="P765" t="s">
        <v>15818</v>
      </c>
      <c r="Q765" t="s">
        <v>19958</v>
      </c>
    </row>
    <row r="766" spans="5:17" x14ac:dyDescent="0.35">
      <c r="E766" t="s">
        <v>85</v>
      </c>
      <c r="L766" t="s">
        <v>19953</v>
      </c>
      <c r="M766" t="s">
        <v>14767</v>
      </c>
      <c r="N766" t="s">
        <v>19954</v>
      </c>
      <c r="O766" t="s">
        <v>12406</v>
      </c>
      <c r="P766" t="s">
        <v>15818</v>
      </c>
      <c r="Q766" t="s">
        <v>19955</v>
      </c>
    </row>
    <row r="767" spans="5:17" x14ac:dyDescent="0.35">
      <c r="E767" t="s">
        <v>85</v>
      </c>
      <c r="L767" t="s">
        <v>19959</v>
      </c>
      <c r="M767" t="s">
        <v>15074</v>
      </c>
      <c r="N767" t="s">
        <v>19197</v>
      </c>
      <c r="O767" t="s">
        <v>12406</v>
      </c>
      <c r="P767" t="s">
        <v>12266</v>
      </c>
      <c r="Q767" t="s">
        <v>16480</v>
      </c>
    </row>
    <row r="768" spans="5:17" x14ac:dyDescent="0.35">
      <c r="E768" t="s">
        <v>85</v>
      </c>
      <c r="L768" t="s">
        <v>19960</v>
      </c>
      <c r="M768" t="s">
        <v>15074</v>
      </c>
      <c r="N768" t="s">
        <v>19961</v>
      </c>
      <c r="O768" t="s">
        <v>12406</v>
      </c>
      <c r="P768" t="s">
        <v>12266</v>
      </c>
      <c r="Q768" t="s">
        <v>16481</v>
      </c>
    </row>
    <row r="769" spans="5:17" x14ac:dyDescent="0.35">
      <c r="E769" t="s">
        <v>85</v>
      </c>
      <c r="L769" t="s">
        <v>19962</v>
      </c>
      <c r="M769" t="s">
        <v>15075</v>
      </c>
      <c r="N769" t="s">
        <v>19202</v>
      </c>
      <c r="O769" t="s">
        <v>12406</v>
      </c>
      <c r="P769" t="s">
        <v>12266</v>
      </c>
      <c r="Q769" t="s">
        <v>16482</v>
      </c>
    </row>
    <row r="770" spans="5:17" x14ac:dyDescent="0.35">
      <c r="E770" t="s">
        <v>85</v>
      </c>
      <c r="L770" t="s">
        <v>19963</v>
      </c>
      <c r="M770" t="s">
        <v>15043</v>
      </c>
      <c r="N770" t="s">
        <v>19207</v>
      </c>
      <c r="O770" t="s">
        <v>12406</v>
      </c>
      <c r="P770" t="s">
        <v>12266</v>
      </c>
      <c r="Q770" t="s">
        <v>16483</v>
      </c>
    </row>
    <row r="771" spans="5:17" x14ac:dyDescent="0.35">
      <c r="E771" t="s">
        <v>85</v>
      </c>
      <c r="L771" t="s">
        <v>19964</v>
      </c>
      <c r="M771" t="s">
        <v>15079</v>
      </c>
      <c r="N771" t="s">
        <v>19211</v>
      </c>
      <c r="O771" t="s">
        <v>12406</v>
      </c>
      <c r="P771" t="s">
        <v>12266</v>
      </c>
      <c r="Q771" t="s">
        <v>19965</v>
      </c>
    </row>
    <row r="772" spans="5:17" x14ac:dyDescent="0.35">
      <c r="E772" t="s">
        <v>85</v>
      </c>
      <c r="L772" t="s">
        <v>19218</v>
      </c>
      <c r="M772" t="s">
        <v>15132</v>
      </c>
      <c r="N772" t="s">
        <v>19216</v>
      </c>
      <c r="O772" t="s">
        <v>12406</v>
      </c>
      <c r="P772" t="s">
        <v>12266</v>
      </c>
      <c r="Q772" t="s">
        <v>19966</v>
      </c>
    </row>
    <row r="773" spans="5:17" x14ac:dyDescent="0.35">
      <c r="E773" t="s">
        <v>85</v>
      </c>
      <c r="L773" t="s">
        <v>19967</v>
      </c>
      <c r="M773" t="s">
        <v>15045</v>
      </c>
      <c r="N773" t="s">
        <v>19221</v>
      </c>
      <c r="O773" t="s">
        <v>12406</v>
      </c>
      <c r="P773" t="s">
        <v>12266</v>
      </c>
      <c r="Q773" t="s">
        <v>16489</v>
      </c>
    </row>
    <row r="774" spans="5:17" x14ac:dyDescent="0.35">
      <c r="E774" t="s">
        <v>85</v>
      </c>
      <c r="L774" t="s">
        <v>19968</v>
      </c>
      <c r="M774" t="s">
        <v>15047</v>
      </c>
      <c r="N774" t="s">
        <v>19226</v>
      </c>
      <c r="O774" t="s">
        <v>12406</v>
      </c>
      <c r="P774" t="s">
        <v>12266</v>
      </c>
      <c r="Q774" t="s">
        <v>16491</v>
      </c>
    </row>
    <row r="775" spans="5:17" x14ac:dyDescent="0.35">
      <c r="E775" t="s">
        <v>85</v>
      </c>
      <c r="L775" t="s">
        <v>19969</v>
      </c>
      <c r="M775" t="s">
        <v>15048</v>
      </c>
      <c r="N775" t="s">
        <v>19232</v>
      </c>
      <c r="O775" t="s">
        <v>12406</v>
      </c>
      <c r="P775" t="s">
        <v>12266</v>
      </c>
      <c r="Q775" t="s">
        <v>16492</v>
      </c>
    </row>
    <row r="776" spans="5:17" x14ac:dyDescent="0.35">
      <c r="E776" t="s">
        <v>85</v>
      </c>
      <c r="L776" t="s">
        <v>19970</v>
      </c>
      <c r="M776" t="s">
        <v>16493</v>
      </c>
      <c r="N776" t="s">
        <v>19237</v>
      </c>
      <c r="O776" t="s">
        <v>12406</v>
      </c>
      <c r="P776" t="s">
        <v>12266</v>
      </c>
      <c r="Q776" t="s">
        <v>1803</v>
      </c>
    </row>
    <row r="777" spans="5:17" x14ac:dyDescent="0.35">
      <c r="E777" t="s">
        <v>85</v>
      </c>
      <c r="L777" t="s">
        <v>19971</v>
      </c>
      <c r="M777" t="s">
        <v>15049</v>
      </c>
      <c r="N777" t="s">
        <v>19243</v>
      </c>
      <c r="O777" t="s">
        <v>12406</v>
      </c>
      <c r="P777" t="s">
        <v>12266</v>
      </c>
      <c r="Q777" t="s">
        <v>12526</v>
      </c>
    </row>
    <row r="778" spans="5:17" x14ac:dyDescent="0.35">
      <c r="E778" t="s">
        <v>85</v>
      </c>
      <c r="L778" t="s">
        <v>20791</v>
      </c>
      <c r="M778" t="s">
        <v>15050</v>
      </c>
      <c r="N778" t="s">
        <v>20790</v>
      </c>
      <c r="O778" t="s">
        <v>12406</v>
      </c>
      <c r="P778" t="s">
        <v>12266</v>
      </c>
      <c r="Q778" t="s">
        <v>20602</v>
      </c>
    </row>
    <row r="779" spans="5:17" x14ac:dyDescent="0.35">
      <c r="E779" t="s">
        <v>85</v>
      </c>
      <c r="L779" t="s">
        <v>19252</v>
      </c>
      <c r="M779" t="s">
        <v>16494</v>
      </c>
      <c r="N779" t="s">
        <v>19251</v>
      </c>
      <c r="O779" t="s">
        <v>12406</v>
      </c>
      <c r="P779" t="s">
        <v>12266</v>
      </c>
      <c r="Q779" t="s">
        <v>16495</v>
      </c>
    </row>
    <row r="780" spans="5:17" x14ac:dyDescent="0.35">
      <c r="E780" t="s">
        <v>85</v>
      </c>
      <c r="L780" t="s">
        <v>19973</v>
      </c>
      <c r="M780" t="s">
        <v>15054</v>
      </c>
      <c r="N780" t="s">
        <v>19258</v>
      </c>
      <c r="O780" t="s">
        <v>12406</v>
      </c>
      <c r="P780" t="s">
        <v>12266</v>
      </c>
      <c r="Q780" t="s">
        <v>19974</v>
      </c>
    </row>
    <row r="781" spans="5:17" x14ac:dyDescent="0.35">
      <c r="E781" t="s">
        <v>85</v>
      </c>
      <c r="L781" t="s">
        <v>19975</v>
      </c>
      <c r="M781" t="s">
        <v>15057</v>
      </c>
      <c r="N781" t="s">
        <v>19266</v>
      </c>
      <c r="O781" t="s">
        <v>12406</v>
      </c>
      <c r="P781" t="s">
        <v>12266</v>
      </c>
      <c r="Q781" t="s">
        <v>19976</v>
      </c>
    </row>
    <row r="782" spans="5:17" x14ac:dyDescent="0.35">
      <c r="E782" t="s">
        <v>85</v>
      </c>
      <c r="L782" t="s">
        <v>19977</v>
      </c>
      <c r="M782" t="s">
        <v>15058</v>
      </c>
      <c r="N782" t="s">
        <v>19273</v>
      </c>
      <c r="O782" t="s">
        <v>12406</v>
      </c>
      <c r="P782" t="s">
        <v>12266</v>
      </c>
      <c r="Q782" t="s">
        <v>16506</v>
      </c>
    </row>
    <row r="783" spans="5:17" x14ac:dyDescent="0.35">
      <c r="E783" t="s">
        <v>85</v>
      </c>
      <c r="L783" t="s">
        <v>19280</v>
      </c>
      <c r="M783" t="s">
        <v>12613</v>
      </c>
      <c r="N783" t="s">
        <v>19279</v>
      </c>
      <c r="O783" t="s">
        <v>12547</v>
      </c>
      <c r="P783" t="s">
        <v>12614</v>
      </c>
      <c r="Q783" t="s">
        <v>85</v>
      </c>
    </row>
    <row r="784" spans="5:17" x14ac:dyDescent="0.35">
      <c r="E784" t="s">
        <v>85</v>
      </c>
      <c r="L784" t="s">
        <v>21380</v>
      </c>
      <c r="M784" t="s">
        <v>12571</v>
      </c>
      <c r="N784" t="s">
        <v>21234</v>
      </c>
      <c r="O784" t="s">
        <v>12547</v>
      </c>
      <c r="P784" t="s">
        <v>12572</v>
      </c>
      <c r="Q784" t="s">
        <v>85</v>
      </c>
    </row>
    <row r="785" spans="5:17" x14ac:dyDescent="0.35">
      <c r="E785" t="s">
        <v>85</v>
      </c>
      <c r="L785" t="s">
        <v>21381</v>
      </c>
      <c r="M785" t="s">
        <v>12571</v>
      </c>
      <c r="N785" t="s">
        <v>21382</v>
      </c>
      <c r="O785" t="s">
        <v>12547</v>
      </c>
      <c r="P785" t="s">
        <v>21383</v>
      </c>
      <c r="Q785" t="s">
        <v>85</v>
      </c>
    </row>
    <row r="786" spans="5:17" x14ac:dyDescent="0.35">
      <c r="E786" t="s">
        <v>85</v>
      </c>
      <c r="L786" t="s">
        <v>21384</v>
      </c>
      <c r="M786" t="s">
        <v>12571</v>
      </c>
      <c r="N786" t="s">
        <v>21385</v>
      </c>
      <c r="O786" t="s">
        <v>12547</v>
      </c>
      <c r="P786" t="s">
        <v>12573</v>
      </c>
      <c r="Q786" t="s">
        <v>85</v>
      </c>
    </row>
    <row r="787" spans="5:17" x14ac:dyDescent="0.35">
      <c r="E787" t="s">
        <v>85</v>
      </c>
      <c r="L787" t="s">
        <v>19285</v>
      </c>
      <c r="M787" t="s">
        <v>12553</v>
      </c>
      <c r="N787" t="s">
        <v>19284</v>
      </c>
      <c r="O787" t="s">
        <v>12547</v>
      </c>
      <c r="P787" t="s">
        <v>12548</v>
      </c>
      <c r="Q787" t="s">
        <v>85</v>
      </c>
    </row>
    <row r="788" spans="5:17" x14ac:dyDescent="0.35">
      <c r="E788" t="s">
        <v>85</v>
      </c>
      <c r="L788" t="s">
        <v>19290</v>
      </c>
      <c r="M788" t="s">
        <v>14954</v>
      </c>
      <c r="N788" t="s">
        <v>19289</v>
      </c>
      <c r="O788" t="s">
        <v>12547</v>
      </c>
      <c r="P788" t="s">
        <v>12548</v>
      </c>
      <c r="Q788" t="s">
        <v>16507</v>
      </c>
    </row>
    <row r="789" spans="5:17" x14ac:dyDescent="0.35">
      <c r="E789" t="s">
        <v>85</v>
      </c>
      <c r="L789" t="s">
        <v>19978</v>
      </c>
      <c r="M789" t="s">
        <v>16508</v>
      </c>
      <c r="N789" t="s">
        <v>19294</v>
      </c>
      <c r="O789" t="s">
        <v>12547</v>
      </c>
      <c r="P789" t="s">
        <v>12548</v>
      </c>
      <c r="Q789" t="s">
        <v>16509</v>
      </c>
    </row>
    <row r="790" spans="5:17" x14ac:dyDescent="0.35">
      <c r="E790" t="s">
        <v>85</v>
      </c>
      <c r="L790" t="s">
        <v>19979</v>
      </c>
      <c r="M790" t="s">
        <v>16508</v>
      </c>
      <c r="N790" t="s">
        <v>19980</v>
      </c>
      <c r="O790" t="s">
        <v>12547</v>
      </c>
      <c r="P790" t="s">
        <v>12548</v>
      </c>
      <c r="Q790" t="s">
        <v>19292</v>
      </c>
    </row>
    <row r="791" spans="5:17" x14ac:dyDescent="0.35">
      <c r="E791" t="s">
        <v>85</v>
      </c>
      <c r="L791" t="s">
        <v>19981</v>
      </c>
      <c r="M791" t="s">
        <v>12546</v>
      </c>
      <c r="N791" t="s">
        <v>19299</v>
      </c>
      <c r="O791" t="s">
        <v>12547</v>
      </c>
      <c r="P791" t="s">
        <v>12548</v>
      </c>
      <c r="Q791" t="s">
        <v>12549</v>
      </c>
    </row>
    <row r="792" spans="5:17" x14ac:dyDescent="0.35">
      <c r="E792" t="s">
        <v>85</v>
      </c>
      <c r="L792" t="s">
        <v>19982</v>
      </c>
      <c r="M792" t="s">
        <v>12546</v>
      </c>
      <c r="N792" t="s">
        <v>19983</v>
      </c>
      <c r="O792" t="s">
        <v>12547</v>
      </c>
      <c r="P792" t="s">
        <v>12548</v>
      </c>
      <c r="Q792" t="s">
        <v>12550</v>
      </c>
    </row>
    <row r="793" spans="5:17" x14ac:dyDescent="0.35">
      <c r="E793" t="s">
        <v>85</v>
      </c>
      <c r="L793" t="s">
        <v>19303</v>
      </c>
      <c r="M793" t="s">
        <v>14911</v>
      </c>
      <c r="N793" t="s">
        <v>19302</v>
      </c>
      <c r="O793" t="s">
        <v>12547</v>
      </c>
      <c r="P793" t="s">
        <v>12548</v>
      </c>
      <c r="Q793" t="s">
        <v>16512</v>
      </c>
    </row>
    <row r="794" spans="5:17" x14ac:dyDescent="0.35">
      <c r="E794" t="s">
        <v>85</v>
      </c>
      <c r="L794" t="s">
        <v>19306</v>
      </c>
      <c r="M794" t="s">
        <v>12551</v>
      </c>
      <c r="N794" t="s">
        <v>19305</v>
      </c>
      <c r="O794" t="s">
        <v>12547</v>
      </c>
      <c r="P794" t="s">
        <v>12548</v>
      </c>
      <c r="Q794" t="s">
        <v>12552</v>
      </c>
    </row>
    <row r="795" spans="5:17" x14ac:dyDescent="0.35">
      <c r="E795" t="s">
        <v>85</v>
      </c>
      <c r="L795" t="s">
        <v>19309</v>
      </c>
      <c r="M795" t="s">
        <v>16517</v>
      </c>
      <c r="N795" t="s">
        <v>19308</v>
      </c>
      <c r="O795" t="s">
        <v>12547</v>
      </c>
      <c r="P795" t="s">
        <v>12548</v>
      </c>
      <c r="Q795" t="s">
        <v>16518</v>
      </c>
    </row>
    <row r="796" spans="5:17" x14ac:dyDescent="0.35">
      <c r="E796" t="s">
        <v>85</v>
      </c>
      <c r="L796" t="s">
        <v>19312</v>
      </c>
      <c r="M796" t="s">
        <v>14912</v>
      </c>
      <c r="N796" t="s">
        <v>19311</v>
      </c>
      <c r="O796" t="s">
        <v>12547</v>
      </c>
      <c r="P796" t="s">
        <v>12548</v>
      </c>
      <c r="Q796" t="s">
        <v>16519</v>
      </c>
    </row>
    <row r="797" spans="5:17" x14ac:dyDescent="0.35">
      <c r="E797" t="s">
        <v>85</v>
      </c>
      <c r="L797" t="s">
        <v>19316</v>
      </c>
      <c r="M797" t="s">
        <v>15002</v>
      </c>
      <c r="N797" t="s">
        <v>19315</v>
      </c>
      <c r="O797" t="s">
        <v>12547</v>
      </c>
      <c r="P797" t="s">
        <v>12548</v>
      </c>
      <c r="Q797" t="s">
        <v>16520</v>
      </c>
    </row>
    <row r="798" spans="5:17" x14ac:dyDescent="0.35">
      <c r="E798" t="s">
        <v>85</v>
      </c>
      <c r="L798" t="s">
        <v>19320</v>
      </c>
      <c r="M798" t="s">
        <v>15016</v>
      </c>
      <c r="N798" t="s">
        <v>19319</v>
      </c>
      <c r="O798" t="s">
        <v>12547</v>
      </c>
      <c r="P798" t="s">
        <v>12548</v>
      </c>
      <c r="Q798" t="s">
        <v>16521</v>
      </c>
    </row>
    <row r="799" spans="5:17" x14ac:dyDescent="0.35">
      <c r="E799" t="s">
        <v>85</v>
      </c>
      <c r="L799" t="s">
        <v>19325</v>
      </c>
      <c r="M799" t="s">
        <v>15017</v>
      </c>
      <c r="N799" t="s">
        <v>19324</v>
      </c>
      <c r="O799" t="s">
        <v>12547</v>
      </c>
      <c r="P799" t="s">
        <v>12548</v>
      </c>
      <c r="Q799" t="s">
        <v>16522</v>
      </c>
    </row>
    <row r="800" spans="5:17" x14ac:dyDescent="0.35">
      <c r="E800" t="s">
        <v>85</v>
      </c>
      <c r="L800" t="s">
        <v>19328</v>
      </c>
      <c r="M800" t="s">
        <v>15004</v>
      </c>
      <c r="N800" t="s">
        <v>19327</v>
      </c>
      <c r="O800" t="s">
        <v>12547</v>
      </c>
      <c r="P800" t="s">
        <v>12548</v>
      </c>
      <c r="Q800" t="s">
        <v>16523</v>
      </c>
    </row>
    <row r="801" spans="5:17" x14ac:dyDescent="0.35">
      <c r="E801" t="s">
        <v>85</v>
      </c>
      <c r="L801" t="s">
        <v>19333</v>
      </c>
      <c r="M801" t="s">
        <v>12554</v>
      </c>
      <c r="N801" t="s">
        <v>19331</v>
      </c>
      <c r="O801" t="s">
        <v>12547</v>
      </c>
      <c r="P801" t="s">
        <v>12555</v>
      </c>
      <c r="Q801" t="s">
        <v>12556</v>
      </c>
    </row>
    <row r="802" spans="5:17" x14ac:dyDescent="0.35">
      <c r="E802" t="s">
        <v>85</v>
      </c>
      <c r="L802" t="s">
        <v>20809</v>
      </c>
      <c r="M802" t="s">
        <v>12554</v>
      </c>
      <c r="N802" t="s">
        <v>20810</v>
      </c>
      <c r="O802" t="s">
        <v>12547</v>
      </c>
      <c r="P802" t="s">
        <v>12555</v>
      </c>
      <c r="Q802" t="s">
        <v>20610</v>
      </c>
    </row>
    <row r="803" spans="5:17" x14ac:dyDescent="0.35">
      <c r="E803" t="s">
        <v>85</v>
      </c>
      <c r="L803" t="s">
        <v>19337</v>
      </c>
      <c r="M803" t="s">
        <v>16526</v>
      </c>
      <c r="N803" t="s">
        <v>19336</v>
      </c>
      <c r="O803" t="s">
        <v>12547</v>
      </c>
      <c r="P803" t="s">
        <v>16527</v>
      </c>
      <c r="Q803" t="s">
        <v>85</v>
      </c>
    </row>
    <row r="804" spans="5:17" x14ac:dyDescent="0.35">
      <c r="E804" t="s">
        <v>85</v>
      </c>
      <c r="L804" t="s">
        <v>19984</v>
      </c>
      <c r="M804" t="s">
        <v>16528</v>
      </c>
      <c r="N804" t="s">
        <v>19341</v>
      </c>
      <c r="O804" t="s">
        <v>12547</v>
      </c>
      <c r="P804" t="s">
        <v>16529</v>
      </c>
      <c r="Q804" t="s">
        <v>85</v>
      </c>
    </row>
    <row r="805" spans="5:17" x14ac:dyDescent="0.35">
      <c r="E805" t="s">
        <v>85</v>
      </c>
      <c r="L805" t="s">
        <v>19985</v>
      </c>
      <c r="M805" t="s">
        <v>16528</v>
      </c>
      <c r="N805" t="s">
        <v>19986</v>
      </c>
      <c r="O805" t="s">
        <v>12547</v>
      </c>
      <c r="P805" t="s">
        <v>16530</v>
      </c>
      <c r="Q805" t="s">
        <v>85</v>
      </c>
    </row>
    <row r="806" spans="5:17" x14ac:dyDescent="0.35">
      <c r="E806" t="s">
        <v>85</v>
      </c>
      <c r="L806" t="s">
        <v>19348</v>
      </c>
      <c r="M806" t="s">
        <v>12610</v>
      </c>
      <c r="N806" t="s">
        <v>19347</v>
      </c>
      <c r="O806" t="s">
        <v>12547</v>
      </c>
      <c r="P806" t="s">
        <v>12611</v>
      </c>
      <c r="Q806" t="s">
        <v>85</v>
      </c>
    </row>
    <row r="807" spans="5:17" x14ac:dyDescent="0.35">
      <c r="E807" t="s">
        <v>85</v>
      </c>
      <c r="L807" t="s">
        <v>19355</v>
      </c>
      <c r="M807" t="s">
        <v>12600</v>
      </c>
      <c r="N807" t="s">
        <v>19353</v>
      </c>
      <c r="O807" t="s">
        <v>12547</v>
      </c>
      <c r="P807" t="s">
        <v>12575</v>
      </c>
      <c r="Q807" t="s">
        <v>12601</v>
      </c>
    </row>
    <row r="808" spans="5:17" x14ac:dyDescent="0.35">
      <c r="E808" t="s">
        <v>85</v>
      </c>
      <c r="L808" t="s">
        <v>20811</v>
      </c>
      <c r="M808" t="s">
        <v>12600</v>
      </c>
      <c r="N808" t="s">
        <v>20812</v>
      </c>
      <c r="O808" t="s">
        <v>12547</v>
      </c>
      <c r="P808" t="s">
        <v>12575</v>
      </c>
      <c r="Q808" t="s">
        <v>16531</v>
      </c>
    </row>
    <row r="809" spans="5:17" x14ac:dyDescent="0.35">
      <c r="E809" t="s">
        <v>85</v>
      </c>
      <c r="L809" t="s">
        <v>20813</v>
      </c>
      <c r="M809" t="s">
        <v>12600</v>
      </c>
      <c r="N809" t="s">
        <v>20814</v>
      </c>
      <c r="O809" t="s">
        <v>12547</v>
      </c>
      <c r="P809" t="s">
        <v>12575</v>
      </c>
      <c r="Q809" t="s">
        <v>20153</v>
      </c>
    </row>
    <row r="810" spans="5:17" x14ac:dyDescent="0.35">
      <c r="E810" t="s">
        <v>85</v>
      </c>
      <c r="L810" t="s">
        <v>20815</v>
      </c>
      <c r="M810" t="s">
        <v>12600</v>
      </c>
      <c r="N810" t="s">
        <v>20816</v>
      </c>
      <c r="O810" t="s">
        <v>12547</v>
      </c>
      <c r="P810" t="s">
        <v>12575</v>
      </c>
      <c r="Q810" t="s">
        <v>16532</v>
      </c>
    </row>
    <row r="811" spans="5:17" x14ac:dyDescent="0.35">
      <c r="E811" t="s">
        <v>85</v>
      </c>
      <c r="L811" t="s">
        <v>20817</v>
      </c>
      <c r="M811" t="s">
        <v>12600</v>
      </c>
      <c r="N811" t="s">
        <v>20818</v>
      </c>
      <c r="O811" t="s">
        <v>12547</v>
      </c>
      <c r="P811" t="s">
        <v>12575</v>
      </c>
      <c r="Q811" t="s">
        <v>16533</v>
      </c>
    </row>
    <row r="812" spans="5:17" x14ac:dyDescent="0.35">
      <c r="E812" t="s">
        <v>85</v>
      </c>
      <c r="L812" t="s">
        <v>20819</v>
      </c>
      <c r="M812" t="s">
        <v>12600</v>
      </c>
      <c r="N812" t="s">
        <v>20820</v>
      </c>
      <c r="O812" t="s">
        <v>12547</v>
      </c>
      <c r="P812" t="s">
        <v>12575</v>
      </c>
      <c r="Q812" t="s">
        <v>12603</v>
      </c>
    </row>
    <row r="813" spans="5:17" x14ac:dyDescent="0.35">
      <c r="E813" t="s">
        <v>85</v>
      </c>
      <c r="L813" t="s">
        <v>21386</v>
      </c>
      <c r="M813" t="s">
        <v>12615</v>
      </c>
      <c r="N813" t="s">
        <v>21255</v>
      </c>
      <c r="O813" t="s">
        <v>12547</v>
      </c>
      <c r="P813" t="s">
        <v>21252</v>
      </c>
      <c r="Q813" t="s">
        <v>85</v>
      </c>
    </row>
    <row r="814" spans="5:17" x14ac:dyDescent="0.35">
      <c r="E814" t="s">
        <v>85</v>
      </c>
      <c r="L814" t="s">
        <v>21387</v>
      </c>
      <c r="M814" t="s">
        <v>12615</v>
      </c>
      <c r="N814" t="s">
        <v>21388</v>
      </c>
      <c r="O814" t="s">
        <v>12547</v>
      </c>
      <c r="P814" t="s">
        <v>16534</v>
      </c>
      <c r="Q814" t="s">
        <v>85</v>
      </c>
    </row>
    <row r="815" spans="5:17" x14ac:dyDescent="0.35">
      <c r="E815" t="s">
        <v>85</v>
      </c>
      <c r="L815" t="s">
        <v>19360</v>
      </c>
      <c r="M815" t="s">
        <v>16535</v>
      </c>
      <c r="N815" t="s">
        <v>19359</v>
      </c>
      <c r="O815" t="s">
        <v>12547</v>
      </c>
      <c r="P815" t="s">
        <v>16536</v>
      </c>
      <c r="Q815" t="s">
        <v>85</v>
      </c>
    </row>
    <row r="816" spans="5:17" x14ac:dyDescent="0.35">
      <c r="E816" t="s">
        <v>85</v>
      </c>
      <c r="L816" t="s">
        <v>19365</v>
      </c>
      <c r="M816" t="s">
        <v>16537</v>
      </c>
      <c r="N816" t="s">
        <v>19363</v>
      </c>
      <c r="O816" t="s">
        <v>12547</v>
      </c>
      <c r="P816" t="s">
        <v>16538</v>
      </c>
      <c r="Q816" t="s">
        <v>16539</v>
      </c>
    </row>
    <row r="817" spans="5:17" x14ac:dyDescent="0.35">
      <c r="E817" t="s">
        <v>85</v>
      </c>
      <c r="L817" t="s">
        <v>19369</v>
      </c>
      <c r="M817" t="s">
        <v>16544</v>
      </c>
      <c r="N817" t="s">
        <v>19368</v>
      </c>
      <c r="O817" t="s">
        <v>12547</v>
      </c>
      <c r="P817" t="s">
        <v>16538</v>
      </c>
      <c r="Q817" t="s">
        <v>16545</v>
      </c>
    </row>
    <row r="818" spans="5:17" x14ac:dyDescent="0.35">
      <c r="E818" t="s">
        <v>85</v>
      </c>
      <c r="L818" t="s">
        <v>19372</v>
      </c>
      <c r="M818" t="s">
        <v>16546</v>
      </c>
      <c r="N818" t="s">
        <v>19371</v>
      </c>
      <c r="O818" t="s">
        <v>12547</v>
      </c>
      <c r="P818" t="s">
        <v>16538</v>
      </c>
      <c r="Q818" t="s">
        <v>16547</v>
      </c>
    </row>
    <row r="819" spans="5:17" x14ac:dyDescent="0.35">
      <c r="E819" t="s">
        <v>85</v>
      </c>
      <c r="L819" t="s">
        <v>19376</v>
      </c>
      <c r="M819" t="s">
        <v>16548</v>
      </c>
      <c r="N819" t="s">
        <v>19375</v>
      </c>
      <c r="O819" t="s">
        <v>12547</v>
      </c>
      <c r="P819" t="s">
        <v>3373</v>
      </c>
      <c r="Q819" t="s">
        <v>85</v>
      </c>
    </row>
    <row r="820" spans="5:17" x14ac:dyDescent="0.35">
      <c r="E820" t="s">
        <v>85</v>
      </c>
      <c r="L820" t="s">
        <v>19380</v>
      </c>
      <c r="M820" t="s">
        <v>16549</v>
      </c>
      <c r="N820" t="s">
        <v>19379</v>
      </c>
      <c r="O820" t="s">
        <v>12547</v>
      </c>
      <c r="P820" t="s">
        <v>12617</v>
      </c>
      <c r="Q820" t="s">
        <v>85</v>
      </c>
    </row>
    <row r="821" spans="5:17" x14ac:dyDescent="0.35">
      <c r="E821" t="s">
        <v>85</v>
      </c>
      <c r="L821" t="s">
        <v>19384</v>
      </c>
      <c r="M821" t="s">
        <v>16550</v>
      </c>
      <c r="N821" t="s">
        <v>19383</v>
      </c>
      <c r="O821" t="s">
        <v>12547</v>
      </c>
      <c r="P821" t="s">
        <v>16551</v>
      </c>
      <c r="Q821" t="s">
        <v>85</v>
      </c>
    </row>
    <row r="822" spans="5:17" x14ac:dyDescent="0.35">
      <c r="E822" t="s">
        <v>85</v>
      </c>
      <c r="L822" t="s">
        <v>19389</v>
      </c>
      <c r="M822" t="s">
        <v>16553</v>
      </c>
      <c r="N822" t="s">
        <v>19388</v>
      </c>
      <c r="O822" t="s">
        <v>12547</v>
      </c>
      <c r="P822" t="s">
        <v>16554</v>
      </c>
      <c r="Q822" t="s">
        <v>85</v>
      </c>
    </row>
    <row r="823" spans="5:17" x14ac:dyDescent="0.35">
      <c r="E823" t="s">
        <v>85</v>
      </c>
      <c r="L823" t="s">
        <v>19394</v>
      </c>
      <c r="M823" t="s">
        <v>15020</v>
      </c>
      <c r="N823" t="s">
        <v>19393</v>
      </c>
      <c r="O823" t="s">
        <v>12547</v>
      </c>
      <c r="P823" t="s">
        <v>133</v>
      </c>
      <c r="Q823" t="s">
        <v>85</v>
      </c>
    </row>
    <row r="824" spans="5:17" x14ac:dyDescent="0.35">
      <c r="E824" t="s">
        <v>85</v>
      </c>
      <c r="L824" t="s">
        <v>19401</v>
      </c>
      <c r="M824" t="s">
        <v>16555</v>
      </c>
      <c r="N824" t="s">
        <v>19400</v>
      </c>
      <c r="O824" t="s">
        <v>12547</v>
      </c>
      <c r="P824" t="s">
        <v>16556</v>
      </c>
      <c r="Q824" t="s">
        <v>85</v>
      </c>
    </row>
    <row r="825" spans="5:17" x14ac:dyDescent="0.35">
      <c r="E825" t="s">
        <v>85</v>
      </c>
      <c r="L825" t="s">
        <v>19407</v>
      </c>
      <c r="M825" t="s">
        <v>16557</v>
      </c>
      <c r="N825" t="s">
        <v>19406</v>
      </c>
      <c r="O825" t="s">
        <v>12547</v>
      </c>
      <c r="P825" t="s">
        <v>16558</v>
      </c>
      <c r="Q825" t="s">
        <v>85</v>
      </c>
    </row>
    <row r="826" spans="5:17" x14ac:dyDescent="0.35">
      <c r="E826" t="s">
        <v>85</v>
      </c>
      <c r="L826" t="s">
        <v>19414</v>
      </c>
      <c r="M826" t="s">
        <v>16559</v>
      </c>
      <c r="N826" t="s">
        <v>19413</v>
      </c>
      <c r="O826" t="s">
        <v>12547</v>
      </c>
      <c r="P826" t="s">
        <v>10291</v>
      </c>
      <c r="Q826" t="s">
        <v>85</v>
      </c>
    </row>
    <row r="827" spans="5:17" x14ac:dyDescent="0.35">
      <c r="E827" t="s">
        <v>85</v>
      </c>
      <c r="L827" t="s">
        <v>19421</v>
      </c>
      <c r="M827" t="s">
        <v>16560</v>
      </c>
      <c r="N827" t="s">
        <v>19420</v>
      </c>
      <c r="O827" t="s">
        <v>12547</v>
      </c>
      <c r="P827" t="s">
        <v>16561</v>
      </c>
      <c r="Q827" t="s">
        <v>85</v>
      </c>
    </row>
    <row r="828" spans="5:17" x14ac:dyDescent="0.35">
      <c r="E828" t="s">
        <v>85</v>
      </c>
      <c r="L828" t="s">
        <v>19987</v>
      </c>
      <c r="M828" t="s">
        <v>15021</v>
      </c>
      <c r="N828" t="s">
        <v>19425</v>
      </c>
      <c r="O828" t="s">
        <v>12662</v>
      </c>
      <c r="P828" t="s">
        <v>16562</v>
      </c>
      <c r="Q828" t="s">
        <v>85</v>
      </c>
    </row>
    <row r="829" spans="5:17" x14ac:dyDescent="0.35">
      <c r="E829" t="s">
        <v>85</v>
      </c>
      <c r="L829" t="s">
        <v>19988</v>
      </c>
      <c r="M829" t="s">
        <v>14951</v>
      </c>
      <c r="N829" t="s">
        <v>19431</v>
      </c>
      <c r="O829" t="s">
        <v>12660</v>
      </c>
      <c r="P829" t="s">
        <v>16583</v>
      </c>
      <c r="Q829" t="s">
        <v>85</v>
      </c>
    </row>
    <row r="830" spans="5:17" x14ac:dyDescent="0.35">
      <c r="E830" t="s">
        <v>85</v>
      </c>
      <c r="L830" t="s">
        <v>19989</v>
      </c>
      <c r="M830" t="s">
        <v>14951</v>
      </c>
      <c r="N830" t="s">
        <v>19990</v>
      </c>
      <c r="O830" t="s">
        <v>12660</v>
      </c>
      <c r="P830" t="s">
        <v>19428</v>
      </c>
      <c r="Q830" t="s">
        <v>85</v>
      </c>
    </row>
    <row r="831" spans="5:17" x14ac:dyDescent="0.35">
      <c r="E831" t="s">
        <v>85</v>
      </c>
      <c r="L831" t="s">
        <v>21389</v>
      </c>
      <c r="M831" t="s">
        <v>14951</v>
      </c>
      <c r="N831" t="s">
        <v>19439</v>
      </c>
      <c r="O831" t="s">
        <v>12660</v>
      </c>
      <c r="P831" t="s">
        <v>16586</v>
      </c>
      <c r="Q831" t="s">
        <v>85</v>
      </c>
    </row>
    <row r="832" spans="5:17" x14ac:dyDescent="0.35">
      <c r="E832" t="s">
        <v>85</v>
      </c>
      <c r="L832" t="s">
        <v>19991</v>
      </c>
      <c r="M832" t="s">
        <v>14952</v>
      </c>
      <c r="N832" t="s">
        <v>19437</v>
      </c>
      <c r="O832" t="s">
        <v>12660</v>
      </c>
      <c r="P832" t="s">
        <v>16585</v>
      </c>
      <c r="Q832" t="s">
        <v>85</v>
      </c>
    </row>
    <row r="833" spans="5:17" x14ac:dyDescent="0.35">
      <c r="E833" t="s">
        <v>85</v>
      </c>
      <c r="L833" t="s">
        <v>19992</v>
      </c>
      <c r="M833" t="s">
        <v>14952</v>
      </c>
      <c r="N833" t="s">
        <v>19993</v>
      </c>
      <c r="O833" t="s">
        <v>12660</v>
      </c>
      <c r="P833" t="s">
        <v>19433</v>
      </c>
      <c r="Q833" t="s">
        <v>85</v>
      </c>
    </row>
    <row r="834" spans="5:17" x14ac:dyDescent="0.35">
      <c r="E834" t="s">
        <v>85</v>
      </c>
      <c r="L834" t="s">
        <v>19443</v>
      </c>
      <c r="M834" t="s">
        <v>15013</v>
      </c>
      <c r="N834" t="s">
        <v>19442</v>
      </c>
      <c r="O834" t="s">
        <v>12643</v>
      </c>
      <c r="P834" t="s">
        <v>16563</v>
      </c>
      <c r="Q834" t="s">
        <v>85</v>
      </c>
    </row>
    <row r="835" spans="5:17" x14ac:dyDescent="0.35">
      <c r="E835" t="s">
        <v>85</v>
      </c>
      <c r="L835" t="s">
        <v>19447</v>
      </c>
      <c r="M835" t="s">
        <v>15014</v>
      </c>
      <c r="N835" t="s">
        <v>19446</v>
      </c>
      <c r="O835" t="s">
        <v>12643</v>
      </c>
      <c r="P835" t="s">
        <v>16564</v>
      </c>
      <c r="Q835" t="s">
        <v>85</v>
      </c>
    </row>
    <row r="836" spans="5:17" x14ac:dyDescent="0.35">
      <c r="E836" t="s">
        <v>85</v>
      </c>
      <c r="L836" t="s">
        <v>19451</v>
      </c>
      <c r="M836" t="s">
        <v>12642</v>
      </c>
      <c r="N836" t="s">
        <v>19450</v>
      </c>
      <c r="O836" t="s">
        <v>12643</v>
      </c>
      <c r="P836" t="s">
        <v>12644</v>
      </c>
      <c r="Q836" t="s">
        <v>85</v>
      </c>
    </row>
    <row r="837" spans="5:17" x14ac:dyDescent="0.35">
      <c r="E837" t="s">
        <v>85</v>
      </c>
      <c r="L837" t="s">
        <v>21268</v>
      </c>
      <c r="M837" t="s">
        <v>21267</v>
      </c>
      <c r="N837" t="s">
        <v>19455</v>
      </c>
      <c r="O837" t="s">
        <v>12643</v>
      </c>
      <c r="P837" t="s">
        <v>16565</v>
      </c>
      <c r="Q837" t="s">
        <v>85</v>
      </c>
    </row>
    <row r="838" spans="5:17" x14ac:dyDescent="0.35">
      <c r="E838" t="s">
        <v>85</v>
      </c>
      <c r="L838" t="s">
        <v>19994</v>
      </c>
      <c r="M838" t="s">
        <v>12645</v>
      </c>
      <c r="N838" t="s">
        <v>19458</v>
      </c>
      <c r="O838" t="s">
        <v>12643</v>
      </c>
      <c r="P838" t="s">
        <v>12646</v>
      </c>
      <c r="Q838" t="s">
        <v>85</v>
      </c>
    </row>
    <row r="839" spans="5:17" x14ac:dyDescent="0.35">
      <c r="E839" t="s">
        <v>85</v>
      </c>
      <c r="L839" t="s">
        <v>19995</v>
      </c>
      <c r="M839" t="s">
        <v>12645</v>
      </c>
      <c r="N839" t="s">
        <v>19996</v>
      </c>
      <c r="O839" t="s">
        <v>12643</v>
      </c>
      <c r="P839" t="s">
        <v>12651</v>
      </c>
      <c r="Q839" t="s">
        <v>85</v>
      </c>
    </row>
    <row r="840" spans="5:17" x14ac:dyDescent="0.35">
      <c r="E840" t="s">
        <v>85</v>
      </c>
      <c r="L840" t="s">
        <v>19463</v>
      </c>
      <c r="M840" t="s">
        <v>12647</v>
      </c>
      <c r="N840" t="s">
        <v>19462</v>
      </c>
      <c r="O840" t="s">
        <v>12643</v>
      </c>
      <c r="P840" t="s">
        <v>12648</v>
      </c>
      <c r="Q840" t="s">
        <v>85</v>
      </c>
    </row>
    <row r="841" spans="5:17" x14ac:dyDescent="0.35">
      <c r="E841" t="s">
        <v>85</v>
      </c>
      <c r="L841" t="s">
        <v>19467</v>
      </c>
      <c r="M841" t="s">
        <v>15007</v>
      </c>
      <c r="N841" t="s">
        <v>19466</v>
      </c>
      <c r="O841" t="s">
        <v>12643</v>
      </c>
      <c r="P841" t="s">
        <v>12648</v>
      </c>
      <c r="Q841" t="s">
        <v>16566</v>
      </c>
    </row>
    <row r="842" spans="5:17" x14ac:dyDescent="0.35">
      <c r="E842" t="s">
        <v>85</v>
      </c>
      <c r="L842" t="s">
        <v>19471</v>
      </c>
      <c r="M842" t="s">
        <v>12656</v>
      </c>
      <c r="N842" t="s">
        <v>19470</v>
      </c>
      <c r="O842" t="s">
        <v>12643</v>
      </c>
      <c r="P842" t="s">
        <v>12648</v>
      </c>
      <c r="Q842" t="s">
        <v>16567</v>
      </c>
    </row>
    <row r="843" spans="5:17" x14ac:dyDescent="0.35">
      <c r="E843" t="s">
        <v>85</v>
      </c>
      <c r="L843" t="s">
        <v>19474</v>
      </c>
      <c r="M843" t="s">
        <v>15006</v>
      </c>
      <c r="N843" t="s">
        <v>19473</v>
      </c>
      <c r="O843" t="s">
        <v>12643</v>
      </c>
      <c r="P843" t="s">
        <v>12648</v>
      </c>
      <c r="Q843" t="s">
        <v>16568</v>
      </c>
    </row>
    <row r="844" spans="5:17" x14ac:dyDescent="0.35">
      <c r="E844" t="s">
        <v>85</v>
      </c>
      <c r="L844" t="s">
        <v>19478</v>
      </c>
      <c r="M844" t="s">
        <v>12652</v>
      </c>
      <c r="N844" t="s">
        <v>19477</v>
      </c>
      <c r="O844" t="s">
        <v>12643</v>
      </c>
      <c r="P844" t="s">
        <v>12648</v>
      </c>
      <c r="Q844" t="s">
        <v>12653</v>
      </c>
    </row>
    <row r="845" spans="5:17" x14ac:dyDescent="0.35">
      <c r="E845" t="s">
        <v>85</v>
      </c>
      <c r="L845" t="s">
        <v>19483</v>
      </c>
      <c r="M845" t="s">
        <v>12649</v>
      </c>
      <c r="N845" t="s">
        <v>19482</v>
      </c>
      <c r="O845" t="s">
        <v>12643</v>
      </c>
      <c r="P845" t="s">
        <v>12650</v>
      </c>
      <c r="Q845" t="s">
        <v>85</v>
      </c>
    </row>
    <row r="846" spans="5:17" x14ac:dyDescent="0.35">
      <c r="E846" t="s">
        <v>85</v>
      </c>
      <c r="L846" t="s">
        <v>19488</v>
      </c>
      <c r="M846" t="s">
        <v>15083</v>
      </c>
      <c r="N846" t="s">
        <v>19487</v>
      </c>
      <c r="O846" t="s">
        <v>12643</v>
      </c>
      <c r="P846" t="s">
        <v>16569</v>
      </c>
      <c r="Q846" t="s">
        <v>85</v>
      </c>
    </row>
    <row r="847" spans="5:17" x14ac:dyDescent="0.35">
      <c r="E847" t="s">
        <v>85</v>
      </c>
      <c r="L847" t="s">
        <v>19493</v>
      </c>
      <c r="M847" t="s">
        <v>15008</v>
      </c>
      <c r="N847" t="s">
        <v>19492</v>
      </c>
      <c r="O847" t="s">
        <v>12643</v>
      </c>
      <c r="P847" t="s">
        <v>16570</v>
      </c>
      <c r="Q847" t="s">
        <v>85</v>
      </c>
    </row>
    <row r="848" spans="5:17" x14ac:dyDescent="0.35">
      <c r="E848" t="s">
        <v>85</v>
      </c>
      <c r="L848" t="s">
        <v>19498</v>
      </c>
      <c r="M848" t="s">
        <v>16571</v>
      </c>
      <c r="N848" t="s">
        <v>19497</v>
      </c>
      <c r="O848" t="s">
        <v>12643</v>
      </c>
      <c r="P848" t="s">
        <v>16572</v>
      </c>
      <c r="Q848" t="s">
        <v>85</v>
      </c>
    </row>
    <row r="849" spans="5:17" x14ac:dyDescent="0.35">
      <c r="E849" t="s">
        <v>85</v>
      </c>
      <c r="L849" t="s">
        <v>19503</v>
      </c>
      <c r="M849" t="s">
        <v>15009</v>
      </c>
      <c r="N849" t="s">
        <v>19502</v>
      </c>
      <c r="O849" t="s">
        <v>12643</v>
      </c>
      <c r="P849" t="s">
        <v>16573</v>
      </c>
      <c r="Q849" t="s">
        <v>85</v>
      </c>
    </row>
    <row r="850" spans="5:17" x14ac:dyDescent="0.35">
      <c r="E850" t="s">
        <v>85</v>
      </c>
      <c r="L850" t="s">
        <v>19508</v>
      </c>
      <c r="M850" t="s">
        <v>16781</v>
      </c>
      <c r="N850" t="s">
        <v>19507</v>
      </c>
      <c r="O850" t="s">
        <v>12643</v>
      </c>
      <c r="P850" t="s">
        <v>16574</v>
      </c>
      <c r="Q850" t="s">
        <v>85</v>
      </c>
    </row>
    <row r="851" spans="5:17" x14ac:dyDescent="0.35">
      <c r="E851" t="s">
        <v>85</v>
      </c>
      <c r="L851" t="s">
        <v>19513</v>
      </c>
      <c r="M851" t="s">
        <v>15011</v>
      </c>
      <c r="N851" t="s">
        <v>19512</v>
      </c>
      <c r="O851" t="s">
        <v>12643</v>
      </c>
      <c r="P851" t="s">
        <v>16575</v>
      </c>
      <c r="Q851" t="s">
        <v>85</v>
      </c>
    </row>
    <row r="852" spans="5:17" x14ac:dyDescent="0.35">
      <c r="E852" t="s">
        <v>85</v>
      </c>
      <c r="L852" t="s">
        <v>19518</v>
      </c>
      <c r="M852" t="s">
        <v>16576</v>
      </c>
      <c r="N852" t="s">
        <v>19517</v>
      </c>
      <c r="O852" t="s">
        <v>12643</v>
      </c>
      <c r="P852" t="s">
        <v>16577</v>
      </c>
      <c r="Q852" t="s">
        <v>85</v>
      </c>
    </row>
    <row r="853" spans="5:17" x14ac:dyDescent="0.35">
      <c r="E853" t="s">
        <v>85</v>
      </c>
      <c r="L853" t="s">
        <v>19523</v>
      </c>
      <c r="M853" t="s">
        <v>16578</v>
      </c>
      <c r="N853" t="s">
        <v>19522</v>
      </c>
      <c r="O853" t="s">
        <v>12643</v>
      </c>
      <c r="P853" t="s">
        <v>16579</v>
      </c>
      <c r="Q853" t="s">
        <v>85</v>
      </c>
    </row>
    <row r="854" spans="5:17" x14ac:dyDescent="0.35">
      <c r="E854" t="s">
        <v>85</v>
      </c>
      <c r="L854" t="s">
        <v>19528</v>
      </c>
      <c r="M854" t="s">
        <v>15012</v>
      </c>
      <c r="N854" t="s">
        <v>19527</v>
      </c>
      <c r="O854" t="s">
        <v>12643</v>
      </c>
      <c r="P854" t="s">
        <v>16580</v>
      </c>
      <c r="Q854" t="s">
        <v>85</v>
      </c>
    </row>
    <row r="855" spans="5:17" x14ac:dyDescent="0.35">
      <c r="E855" t="s">
        <v>85</v>
      </c>
      <c r="L855" t="s">
        <v>19533</v>
      </c>
      <c r="M855" t="s">
        <v>15010</v>
      </c>
      <c r="N855" t="s">
        <v>19532</v>
      </c>
      <c r="O855" t="s">
        <v>12643</v>
      </c>
      <c r="P855" t="s">
        <v>16581</v>
      </c>
      <c r="Q855" t="s">
        <v>85</v>
      </c>
    </row>
    <row r="856" spans="5:17" x14ac:dyDescent="0.35">
      <c r="E856" t="s">
        <v>85</v>
      </c>
      <c r="L856" t="s">
        <v>19538</v>
      </c>
      <c r="M856" t="s">
        <v>15015</v>
      </c>
      <c r="N856" t="s">
        <v>19537</v>
      </c>
      <c r="O856" t="s">
        <v>12643</v>
      </c>
      <c r="P856" t="s">
        <v>16582</v>
      </c>
      <c r="Q856" t="s">
        <v>85</v>
      </c>
    </row>
    <row r="857" spans="5:17" x14ac:dyDescent="0.35">
      <c r="E857" t="s">
        <v>85</v>
      </c>
      <c r="L857" t="s">
        <v>19543</v>
      </c>
      <c r="M857" t="s">
        <v>12654</v>
      </c>
      <c r="N857" t="s">
        <v>19542</v>
      </c>
      <c r="O857" t="s">
        <v>12643</v>
      </c>
      <c r="P857" t="s">
        <v>12655</v>
      </c>
      <c r="Q857" t="s">
        <v>85</v>
      </c>
    </row>
    <row r="858" spans="5:17" x14ac:dyDescent="0.35">
      <c r="E858" t="s">
        <v>85</v>
      </c>
      <c r="L858" t="s">
        <v>19998</v>
      </c>
      <c r="M858" t="s">
        <v>14915</v>
      </c>
      <c r="N858" t="s">
        <v>19555</v>
      </c>
      <c r="O858" t="s">
        <v>12534</v>
      </c>
      <c r="P858" t="s">
        <v>2027</v>
      </c>
      <c r="Q858" t="s">
        <v>12545</v>
      </c>
    </row>
    <row r="859" spans="5:17" x14ac:dyDescent="0.35">
      <c r="E859" t="s">
        <v>85</v>
      </c>
      <c r="L859" t="s">
        <v>19997</v>
      </c>
      <c r="M859" t="s">
        <v>14915</v>
      </c>
      <c r="N859" t="s">
        <v>19548</v>
      </c>
      <c r="O859" t="s">
        <v>12534</v>
      </c>
      <c r="P859" t="s">
        <v>2027</v>
      </c>
      <c r="Q859" t="s">
        <v>16588</v>
      </c>
    </row>
    <row r="860" spans="5:17" x14ac:dyDescent="0.35">
      <c r="E860" t="s">
        <v>85</v>
      </c>
      <c r="L860" t="s">
        <v>21390</v>
      </c>
      <c r="M860" t="s">
        <v>14915</v>
      </c>
      <c r="N860" t="s">
        <v>21391</v>
      </c>
      <c r="O860" t="s">
        <v>12534</v>
      </c>
      <c r="P860" t="s">
        <v>2027</v>
      </c>
      <c r="Q860" t="s">
        <v>21392</v>
      </c>
    </row>
    <row r="861" spans="5:17" x14ac:dyDescent="0.35">
      <c r="E861" t="s">
        <v>85</v>
      </c>
      <c r="L861" t="s">
        <v>20000</v>
      </c>
      <c r="M861" t="s">
        <v>12536</v>
      </c>
      <c r="N861" t="s">
        <v>20001</v>
      </c>
      <c r="O861" t="s">
        <v>12534</v>
      </c>
      <c r="P861" t="s">
        <v>2027</v>
      </c>
      <c r="Q861" t="s">
        <v>16590</v>
      </c>
    </row>
    <row r="862" spans="5:17" x14ac:dyDescent="0.35">
      <c r="E862" t="s">
        <v>85</v>
      </c>
      <c r="L862" t="s">
        <v>19999</v>
      </c>
      <c r="M862" t="s">
        <v>12536</v>
      </c>
      <c r="N862" t="s">
        <v>19549</v>
      </c>
      <c r="O862" t="s">
        <v>12534</v>
      </c>
      <c r="P862" t="s">
        <v>2027</v>
      </c>
      <c r="Q862" t="s">
        <v>12537</v>
      </c>
    </row>
    <row r="863" spans="5:17" x14ac:dyDescent="0.35">
      <c r="E863" t="s">
        <v>85</v>
      </c>
      <c r="L863" t="s">
        <v>20002</v>
      </c>
      <c r="M863" t="s">
        <v>12539</v>
      </c>
      <c r="N863" t="s">
        <v>19552</v>
      </c>
      <c r="O863" t="s">
        <v>12534</v>
      </c>
      <c r="P863" t="s">
        <v>2027</v>
      </c>
      <c r="Q863" t="s">
        <v>12540</v>
      </c>
    </row>
    <row r="864" spans="5:17" x14ac:dyDescent="0.35">
      <c r="E864" t="s">
        <v>85</v>
      </c>
      <c r="L864" t="s">
        <v>20003</v>
      </c>
      <c r="M864" t="s">
        <v>12539</v>
      </c>
      <c r="N864" t="s">
        <v>20004</v>
      </c>
      <c r="O864" t="s">
        <v>12534</v>
      </c>
      <c r="P864" t="s">
        <v>2027</v>
      </c>
      <c r="Q864" t="s">
        <v>16591</v>
      </c>
    </row>
    <row r="865" spans="5:17" x14ac:dyDescent="0.35">
      <c r="E865" t="s">
        <v>85</v>
      </c>
      <c r="L865" t="s">
        <v>21393</v>
      </c>
      <c r="M865" t="s">
        <v>12539</v>
      </c>
      <c r="N865" t="s">
        <v>21394</v>
      </c>
      <c r="O865" t="s">
        <v>12534</v>
      </c>
      <c r="P865" t="s">
        <v>2027</v>
      </c>
      <c r="Q865" t="s">
        <v>16592</v>
      </c>
    </row>
    <row r="866" spans="5:17" x14ac:dyDescent="0.35">
      <c r="E866" t="s">
        <v>85</v>
      </c>
      <c r="L866" t="s">
        <v>21395</v>
      </c>
      <c r="M866" t="s">
        <v>12542</v>
      </c>
      <c r="N866" t="s">
        <v>21279</v>
      </c>
      <c r="O866" t="s">
        <v>12534</v>
      </c>
      <c r="P866" t="s">
        <v>2027</v>
      </c>
      <c r="Q866" t="s">
        <v>12543</v>
      </c>
    </row>
    <row r="867" spans="5:17" x14ac:dyDescent="0.35">
      <c r="E867" t="s">
        <v>85</v>
      </c>
      <c r="L867" t="s">
        <v>21396</v>
      </c>
      <c r="M867" t="s">
        <v>12542</v>
      </c>
      <c r="N867" t="s">
        <v>21397</v>
      </c>
      <c r="O867" t="s">
        <v>12534</v>
      </c>
      <c r="P867" t="s">
        <v>2027</v>
      </c>
      <c r="Q867" t="s">
        <v>21398</v>
      </c>
    </row>
    <row r="868" spans="5:17" x14ac:dyDescent="0.35">
      <c r="E868" t="s">
        <v>85</v>
      </c>
      <c r="L868" t="s">
        <v>21399</v>
      </c>
      <c r="M868" t="s">
        <v>12542</v>
      </c>
      <c r="N868" t="s">
        <v>21400</v>
      </c>
      <c r="O868" t="s">
        <v>12534</v>
      </c>
      <c r="P868" t="s">
        <v>2027</v>
      </c>
      <c r="Q868" t="s">
        <v>21401</v>
      </c>
    </row>
    <row r="869" spans="5:17" x14ac:dyDescent="0.35">
      <c r="E869" t="s">
        <v>85</v>
      </c>
      <c r="L869" t="s">
        <v>21402</v>
      </c>
      <c r="M869" t="s">
        <v>12542</v>
      </c>
      <c r="N869" t="s">
        <v>19545</v>
      </c>
      <c r="O869" t="s">
        <v>12534</v>
      </c>
      <c r="P869" t="s">
        <v>2027</v>
      </c>
      <c r="Q869" t="s">
        <v>16587</v>
      </c>
    </row>
    <row r="870" spans="5:17" x14ac:dyDescent="0.35">
      <c r="E870" t="s">
        <v>85</v>
      </c>
      <c r="L870" t="s">
        <v>19560</v>
      </c>
      <c r="M870" t="s">
        <v>14958</v>
      </c>
      <c r="N870" t="s">
        <v>19559</v>
      </c>
      <c r="O870" t="s">
        <v>12534</v>
      </c>
      <c r="P870" t="s">
        <v>2027</v>
      </c>
      <c r="Q870" t="s">
        <v>16594</v>
      </c>
    </row>
    <row r="871" spans="5:17" x14ac:dyDescent="0.35">
      <c r="E871" t="s">
        <v>85</v>
      </c>
      <c r="L871" t="s">
        <v>19565</v>
      </c>
      <c r="M871" t="s">
        <v>15082</v>
      </c>
      <c r="N871" t="s">
        <v>19563</v>
      </c>
      <c r="O871" t="s">
        <v>12534</v>
      </c>
      <c r="P871" t="s">
        <v>10031</v>
      </c>
      <c r="Q871" t="s">
        <v>16595</v>
      </c>
    </row>
    <row r="872" spans="5:17" x14ac:dyDescent="0.35">
      <c r="E872" t="s">
        <v>85</v>
      </c>
      <c r="L872" t="s">
        <v>19570</v>
      </c>
      <c r="M872" t="s">
        <v>12566</v>
      </c>
      <c r="N872" t="s">
        <v>19569</v>
      </c>
      <c r="O872" t="s">
        <v>12534</v>
      </c>
      <c r="P872" t="s">
        <v>12559</v>
      </c>
      <c r="Q872" t="s">
        <v>85</v>
      </c>
    </row>
    <row r="873" spans="5:17" x14ac:dyDescent="0.35">
      <c r="E873" t="s">
        <v>85</v>
      </c>
      <c r="L873" t="s">
        <v>21403</v>
      </c>
      <c r="M873" t="s">
        <v>12558</v>
      </c>
      <c r="N873" t="s">
        <v>21282</v>
      </c>
      <c r="O873" t="s">
        <v>12534</v>
      </c>
      <c r="P873" t="s">
        <v>12559</v>
      </c>
      <c r="Q873" t="s">
        <v>12560</v>
      </c>
    </row>
    <row r="874" spans="5:17" x14ac:dyDescent="0.35">
      <c r="E874" t="s">
        <v>85</v>
      </c>
      <c r="L874" t="s">
        <v>21404</v>
      </c>
      <c r="M874" t="s">
        <v>12558</v>
      </c>
      <c r="N874" t="s">
        <v>21405</v>
      </c>
      <c r="O874" t="s">
        <v>12534</v>
      </c>
      <c r="P874" t="s">
        <v>12559</v>
      </c>
      <c r="Q874" t="s">
        <v>16782</v>
      </c>
    </row>
    <row r="875" spans="5:17" x14ac:dyDescent="0.35">
      <c r="E875" t="s">
        <v>85</v>
      </c>
      <c r="L875" t="s">
        <v>19574</v>
      </c>
      <c r="M875" t="s">
        <v>12561</v>
      </c>
      <c r="N875" t="s">
        <v>19573</v>
      </c>
      <c r="O875" t="s">
        <v>12534</v>
      </c>
      <c r="P875" t="s">
        <v>12559</v>
      </c>
      <c r="Q875" t="s">
        <v>12562</v>
      </c>
    </row>
    <row r="876" spans="5:17" x14ac:dyDescent="0.35">
      <c r="E876" t="s">
        <v>85</v>
      </c>
      <c r="L876" t="s">
        <v>19579</v>
      </c>
      <c r="M876" t="s">
        <v>12563</v>
      </c>
      <c r="N876" t="s">
        <v>19578</v>
      </c>
      <c r="O876" t="s">
        <v>12534</v>
      </c>
      <c r="P876" t="s">
        <v>12559</v>
      </c>
      <c r="Q876" t="s">
        <v>12564</v>
      </c>
    </row>
    <row r="877" spans="5:17" x14ac:dyDescent="0.35">
      <c r="E877" t="s">
        <v>85</v>
      </c>
      <c r="L877" t="s">
        <v>20801</v>
      </c>
      <c r="M877" t="s">
        <v>16596</v>
      </c>
      <c r="N877" t="s">
        <v>20800</v>
      </c>
      <c r="O877" t="s">
        <v>12534</v>
      </c>
      <c r="P877" t="s">
        <v>12569</v>
      </c>
      <c r="Q877" t="s">
        <v>20616</v>
      </c>
    </row>
    <row r="878" spans="5:17" x14ac:dyDescent="0.35">
      <c r="E878" t="s">
        <v>85</v>
      </c>
      <c r="L878" t="s">
        <v>20005</v>
      </c>
      <c r="M878" t="s">
        <v>12568</v>
      </c>
      <c r="N878" t="s">
        <v>19585</v>
      </c>
      <c r="O878" t="s">
        <v>12534</v>
      </c>
      <c r="P878" t="s">
        <v>12569</v>
      </c>
      <c r="Q878" t="s">
        <v>16597</v>
      </c>
    </row>
    <row r="879" spans="5:17" x14ac:dyDescent="0.35">
      <c r="E879" t="s">
        <v>85</v>
      </c>
      <c r="L879" t="s">
        <v>20006</v>
      </c>
      <c r="M879" t="s">
        <v>12568</v>
      </c>
      <c r="N879" t="s">
        <v>20007</v>
      </c>
      <c r="O879" t="s">
        <v>12534</v>
      </c>
      <c r="P879" t="s">
        <v>12569</v>
      </c>
      <c r="Q879" t="s">
        <v>16598</v>
      </c>
    </row>
    <row r="880" spans="5:17" x14ac:dyDescent="0.35">
      <c r="E880" t="s">
        <v>85</v>
      </c>
      <c r="L880" t="s">
        <v>20011</v>
      </c>
      <c r="M880" t="s">
        <v>12568</v>
      </c>
      <c r="N880" t="s">
        <v>20012</v>
      </c>
      <c r="O880" t="s">
        <v>12534</v>
      </c>
      <c r="P880" t="s">
        <v>12569</v>
      </c>
      <c r="Q880" t="s">
        <v>20013</v>
      </c>
    </row>
    <row r="881" spans="5:17" x14ac:dyDescent="0.35">
      <c r="E881" t="s">
        <v>85</v>
      </c>
      <c r="L881" t="s">
        <v>20014</v>
      </c>
      <c r="M881" t="s">
        <v>12568</v>
      </c>
      <c r="N881" t="s">
        <v>20015</v>
      </c>
      <c r="O881" t="s">
        <v>12534</v>
      </c>
      <c r="P881" t="s">
        <v>12569</v>
      </c>
      <c r="Q881" t="s">
        <v>20016</v>
      </c>
    </row>
    <row r="882" spans="5:17" x14ac:dyDescent="0.35">
      <c r="E882" t="s">
        <v>85</v>
      </c>
      <c r="L882" t="s">
        <v>20017</v>
      </c>
      <c r="M882" t="s">
        <v>12568</v>
      </c>
      <c r="N882" t="s">
        <v>20018</v>
      </c>
      <c r="O882" t="s">
        <v>12534</v>
      </c>
      <c r="P882" t="s">
        <v>12569</v>
      </c>
      <c r="Q882" t="s">
        <v>20019</v>
      </c>
    </row>
    <row r="883" spans="5:17" x14ac:dyDescent="0.35">
      <c r="E883" t="s">
        <v>85</v>
      </c>
      <c r="L883" t="s">
        <v>20008</v>
      </c>
      <c r="M883" t="s">
        <v>12568</v>
      </c>
      <c r="N883" t="s">
        <v>20009</v>
      </c>
      <c r="O883" t="s">
        <v>12534</v>
      </c>
      <c r="P883" t="s">
        <v>12569</v>
      </c>
      <c r="Q883" t="s">
        <v>20010</v>
      </c>
    </row>
    <row r="884" spans="5:17" x14ac:dyDescent="0.35">
      <c r="E884" t="s">
        <v>85</v>
      </c>
      <c r="L884" t="s">
        <v>20020</v>
      </c>
      <c r="M884" t="s">
        <v>16601</v>
      </c>
      <c r="N884" t="s">
        <v>19591</v>
      </c>
      <c r="O884" t="s">
        <v>12534</v>
      </c>
      <c r="P884" t="s">
        <v>12569</v>
      </c>
      <c r="Q884" t="s">
        <v>16602</v>
      </c>
    </row>
    <row r="885" spans="5:17" x14ac:dyDescent="0.35">
      <c r="E885" t="s">
        <v>85</v>
      </c>
      <c r="L885" t="s">
        <v>20021</v>
      </c>
      <c r="M885" t="s">
        <v>16601</v>
      </c>
      <c r="N885" t="s">
        <v>20022</v>
      </c>
      <c r="O885" t="s">
        <v>12534</v>
      </c>
      <c r="P885" t="s">
        <v>12569</v>
      </c>
      <c r="Q885" t="s">
        <v>16603</v>
      </c>
    </row>
    <row r="886" spans="5:17" x14ac:dyDescent="0.35">
      <c r="E886" t="s">
        <v>85</v>
      </c>
      <c r="L886" t="s">
        <v>19599</v>
      </c>
      <c r="M886" t="s">
        <v>12609</v>
      </c>
      <c r="N886" t="s">
        <v>19598</v>
      </c>
      <c r="O886" t="s">
        <v>12534</v>
      </c>
      <c r="P886" t="s">
        <v>12575</v>
      </c>
      <c r="Q886" t="s">
        <v>85</v>
      </c>
    </row>
    <row r="887" spans="5:17" x14ac:dyDescent="0.35">
      <c r="E887" t="s">
        <v>85</v>
      </c>
      <c r="L887" t="s">
        <v>19603</v>
      </c>
      <c r="M887" t="s">
        <v>16606</v>
      </c>
      <c r="N887" t="s">
        <v>19602</v>
      </c>
      <c r="O887" t="s">
        <v>12534</v>
      </c>
      <c r="P887" t="s">
        <v>12575</v>
      </c>
      <c r="Q887" t="s">
        <v>16607</v>
      </c>
    </row>
    <row r="888" spans="5:17" x14ac:dyDescent="0.35">
      <c r="E888" t="s">
        <v>85</v>
      </c>
      <c r="L888" t="s">
        <v>19607</v>
      </c>
      <c r="M888" t="s">
        <v>14905</v>
      </c>
      <c r="N888" t="s">
        <v>19606</v>
      </c>
      <c r="O888" t="s">
        <v>12534</v>
      </c>
      <c r="P888" t="s">
        <v>12575</v>
      </c>
      <c r="Q888" t="s">
        <v>16608</v>
      </c>
    </row>
    <row r="889" spans="5:17" x14ac:dyDescent="0.35">
      <c r="E889" t="s">
        <v>85</v>
      </c>
      <c r="L889" t="s">
        <v>19612</v>
      </c>
      <c r="M889" t="s">
        <v>14906</v>
      </c>
      <c r="N889" t="s">
        <v>19611</v>
      </c>
      <c r="O889" t="s">
        <v>12534</v>
      </c>
      <c r="P889" t="s">
        <v>12575</v>
      </c>
      <c r="Q889" t="s">
        <v>8319</v>
      </c>
    </row>
    <row r="890" spans="5:17" x14ac:dyDescent="0.35">
      <c r="E890" t="s">
        <v>85</v>
      </c>
      <c r="L890" t="s">
        <v>19616</v>
      </c>
      <c r="M890" t="s">
        <v>12574</v>
      </c>
      <c r="N890" t="s">
        <v>19615</v>
      </c>
      <c r="O890" t="s">
        <v>12534</v>
      </c>
      <c r="P890" t="s">
        <v>12575</v>
      </c>
      <c r="Q890" t="s">
        <v>5422</v>
      </c>
    </row>
    <row r="891" spans="5:17" x14ac:dyDescent="0.35">
      <c r="E891" t="s">
        <v>85</v>
      </c>
      <c r="L891" t="s">
        <v>19620</v>
      </c>
      <c r="M891" t="s">
        <v>14907</v>
      </c>
      <c r="N891" t="s">
        <v>19619</v>
      </c>
      <c r="O891" t="s">
        <v>12534</v>
      </c>
      <c r="P891" t="s">
        <v>12575</v>
      </c>
      <c r="Q891" t="s">
        <v>16609</v>
      </c>
    </row>
    <row r="892" spans="5:17" x14ac:dyDescent="0.35">
      <c r="E892" t="s">
        <v>85</v>
      </c>
      <c r="L892" t="s">
        <v>19623</v>
      </c>
      <c r="M892" t="s">
        <v>14908</v>
      </c>
      <c r="N892" t="s">
        <v>19622</v>
      </c>
      <c r="O892" t="s">
        <v>12534</v>
      </c>
      <c r="P892" t="s">
        <v>12575</v>
      </c>
      <c r="Q892" t="s">
        <v>8835</v>
      </c>
    </row>
    <row r="893" spans="5:17" x14ac:dyDescent="0.35">
      <c r="E893" t="s">
        <v>85</v>
      </c>
      <c r="L893" t="s">
        <v>19626</v>
      </c>
      <c r="M893" t="s">
        <v>14909</v>
      </c>
      <c r="N893" t="s">
        <v>19625</v>
      </c>
      <c r="O893" t="s">
        <v>12534</v>
      </c>
      <c r="P893" t="s">
        <v>12575</v>
      </c>
      <c r="Q893" t="s">
        <v>16610</v>
      </c>
    </row>
    <row r="894" spans="5:17" x14ac:dyDescent="0.35">
      <c r="E894" t="s">
        <v>85</v>
      </c>
      <c r="L894" t="s">
        <v>19629</v>
      </c>
      <c r="M894" t="s">
        <v>14910</v>
      </c>
      <c r="N894" t="s">
        <v>19628</v>
      </c>
      <c r="O894" t="s">
        <v>12534</v>
      </c>
      <c r="P894" t="s">
        <v>12575</v>
      </c>
      <c r="Q894" t="s">
        <v>14531</v>
      </c>
    </row>
    <row r="895" spans="5:17" x14ac:dyDescent="0.35">
      <c r="E895" t="s">
        <v>85</v>
      </c>
      <c r="L895" t="s">
        <v>19632</v>
      </c>
      <c r="M895" t="s">
        <v>12576</v>
      </c>
      <c r="N895" t="s">
        <v>19631</v>
      </c>
      <c r="O895" t="s">
        <v>12534</v>
      </c>
      <c r="P895" t="s">
        <v>12575</v>
      </c>
      <c r="Q895" t="s">
        <v>3368</v>
      </c>
    </row>
    <row r="896" spans="5:17" x14ac:dyDescent="0.35">
      <c r="E896" t="s">
        <v>85</v>
      </c>
      <c r="L896" t="s">
        <v>19636</v>
      </c>
      <c r="M896" t="s">
        <v>12579</v>
      </c>
      <c r="N896" t="s">
        <v>19635</v>
      </c>
      <c r="O896" t="s">
        <v>12534</v>
      </c>
      <c r="P896" t="s">
        <v>12575</v>
      </c>
      <c r="Q896" t="s">
        <v>8793</v>
      </c>
    </row>
    <row r="897" spans="5:17" x14ac:dyDescent="0.35">
      <c r="E897" t="s">
        <v>85</v>
      </c>
      <c r="L897" t="s">
        <v>19641</v>
      </c>
      <c r="M897" t="s">
        <v>12577</v>
      </c>
      <c r="N897" t="s">
        <v>19640</v>
      </c>
      <c r="O897" t="s">
        <v>12534</v>
      </c>
      <c r="P897" t="s">
        <v>12575</v>
      </c>
      <c r="Q897" t="s">
        <v>8794</v>
      </c>
    </row>
    <row r="898" spans="5:17" x14ac:dyDescent="0.35">
      <c r="E898" t="s">
        <v>85</v>
      </c>
      <c r="L898" t="s">
        <v>19645</v>
      </c>
      <c r="M898" t="s">
        <v>12580</v>
      </c>
      <c r="N898" t="s">
        <v>19644</v>
      </c>
      <c r="O898" t="s">
        <v>12534</v>
      </c>
      <c r="P898" t="s">
        <v>12575</v>
      </c>
      <c r="Q898" t="s">
        <v>12581</v>
      </c>
    </row>
    <row r="899" spans="5:17" x14ac:dyDescent="0.35">
      <c r="E899" t="s">
        <v>85</v>
      </c>
      <c r="L899" t="s">
        <v>20023</v>
      </c>
      <c r="M899" t="s">
        <v>12582</v>
      </c>
      <c r="N899" t="s">
        <v>19649</v>
      </c>
      <c r="O899" t="s">
        <v>12534</v>
      </c>
      <c r="P899" t="s">
        <v>12575</v>
      </c>
      <c r="Q899" t="s">
        <v>12583</v>
      </c>
    </row>
    <row r="900" spans="5:17" x14ac:dyDescent="0.35">
      <c r="E900" t="s">
        <v>85</v>
      </c>
      <c r="L900" t="s">
        <v>20024</v>
      </c>
      <c r="M900" t="s">
        <v>12582</v>
      </c>
      <c r="N900" t="s">
        <v>20025</v>
      </c>
      <c r="O900" t="s">
        <v>12534</v>
      </c>
      <c r="P900" t="s">
        <v>12575</v>
      </c>
      <c r="Q900" t="s">
        <v>19647</v>
      </c>
    </row>
    <row r="901" spans="5:17" x14ac:dyDescent="0.35">
      <c r="E901" t="s">
        <v>85</v>
      </c>
      <c r="L901" t="s">
        <v>19653</v>
      </c>
      <c r="M901" t="s">
        <v>12584</v>
      </c>
      <c r="N901" t="s">
        <v>19652</v>
      </c>
      <c r="O901" t="s">
        <v>12534</v>
      </c>
      <c r="P901" t="s">
        <v>12575</v>
      </c>
      <c r="Q901" t="s">
        <v>11316</v>
      </c>
    </row>
    <row r="902" spans="5:17" x14ac:dyDescent="0.35">
      <c r="E902" t="s">
        <v>85</v>
      </c>
      <c r="L902" t="s">
        <v>20026</v>
      </c>
      <c r="M902" t="s">
        <v>15019</v>
      </c>
      <c r="N902" t="s">
        <v>19656</v>
      </c>
      <c r="O902" t="s">
        <v>12534</v>
      </c>
      <c r="P902" t="s">
        <v>12575</v>
      </c>
      <c r="Q902" t="s">
        <v>16613</v>
      </c>
    </row>
    <row r="903" spans="5:17" x14ac:dyDescent="0.35">
      <c r="E903" t="s">
        <v>85</v>
      </c>
      <c r="L903" t="s">
        <v>20027</v>
      </c>
      <c r="M903" t="s">
        <v>15019</v>
      </c>
      <c r="N903" t="s">
        <v>20028</v>
      </c>
      <c r="O903" t="s">
        <v>12534</v>
      </c>
      <c r="P903" t="s">
        <v>12575</v>
      </c>
      <c r="Q903" t="s">
        <v>16614</v>
      </c>
    </row>
    <row r="904" spans="5:17" x14ac:dyDescent="0.35">
      <c r="E904" t="s">
        <v>85</v>
      </c>
      <c r="L904" t="s">
        <v>20029</v>
      </c>
      <c r="M904" t="s">
        <v>12585</v>
      </c>
      <c r="N904" t="s">
        <v>19662</v>
      </c>
      <c r="O904" t="s">
        <v>12534</v>
      </c>
      <c r="P904" t="s">
        <v>12575</v>
      </c>
      <c r="Q904" t="s">
        <v>12586</v>
      </c>
    </row>
    <row r="905" spans="5:17" x14ac:dyDescent="0.35">
      <c r="E905" t="s">
        <v>85</v>
      </c>
      <c r="L905" t="s">
        <v>20030</v>
      </c>
      <c r="M905" t="s">
        <v>12585</v>
      </c>
      <c r="N905" t="s">
        <v>20031</v>
      </c>
      <c r="O905" t="s">
        <v>12534</v>
      </c>
      <c r="P905" t="s">
        <v>12575</v>
      </c>
      <c r="Q905" t="s">
        <v>20032</v>
      </c>
    </row>
    <row r="906" spans="5:17" x14ac:dyDescent="0.35">
      <c r="E906" t="s">
        <v>85</v>
      </c>
      <c r="L906" t="s">
        <v>20033</v>
      </c>
      <c r="M906" t="s">
        <v>12585</v>
      </c>
      <c r="N906" t="s">
        <v>20034</v>
      </c>
      <c r="O906" t="s">
        <v>12534</v>
      </c>
      <c r="P906" t="s">
        <v>12575</v>
      </c>
      <c r="Q906" t="s">
        <v>20035</v>
      </c>
    </row>
    <row r="907" spans="5:17" x14ac:dyDescent="0.35">
      <c r="E907" t="s">
        <v>85</v>
      </c>
      <c r="L907" t="s">
        <v>21406</v>
      </c>
      <c r="M907" t="s">
        <v>12585</v>
      </c>
      <c r="N907" t="s">
        <v>19666</v>
      </c>
      <c r="O907" t="s">
        <v>12534</v>
      </c>
      <c r="P907" t="s">
        <v>12575</v>
      </c>
      <c r="Q907" t="s">
        <v>3292</v>
      </c>
    </row>
    <row r="908" spans="5:17" x14ac:dyDescent="0.35">
      <c r="E908" t="s">
        <v>85</v>
      </c>
      <c r="L908" t="s">
        <v>21407</v>
      </c>
      <c r="M908" t="s">
        <v>12585</v>
      </c>
      <c r="N908" t="s">
        <v>21408</v>
      </c>
      <c r="O908" t="s">
        <v>12534</v>
      </c>
      <c r="P908" t="s">
        <v>12575</v>
      </c>
      <c r="Q908" t="s">
        <v>21409</v>
      </c>
    </row>
    <row r="909" spans="5:17" x14ac:dyDescent="0.35">
      <c r="E909" t="s">
        <v>85</v>
      </c>
      <c r="L909" t="s">
        <v>19670</v>
      </c>
      <c r="M909" t="s">
        <v>14916</v>
      </c>
      <c r="N909" t="s">
        <v>19669</v>
      </c>
      <c r="O909" t="s">
        <v>12534</v>
      </c>
      <c r="P909" t="s">
        <v>12575</v>
      </c>
      <c r="Q909" t="s">
        <v>9486</v>
      </c>
    </row>
    <row r="910" spans="5:17" x14ac:dyDescent="0.35">
      <c r="E910" t="s">
        <v>85</v>
      </c>
      <c r="L910" t="s">
        <v>19674</v>
      </c>
      <c r="M910" t="s">
        <v>12587</v>
      </c>
      <c r="N910" t="s">
        <v>19673</v>
      </c>
      <c r="O910" t="s">
        <v>12534</v>
      </c>
      <c r="P910" t="s">
        <v>12575</v>
      </c>
      <c r="Q910" t="s">
        <v>11327</v>
      </c>
    </row>
    <row r="911" spans="5:17" x14ac:dyDescent="0.35">
      <c r="E911" t="s">
        <v>85</v>
      </c>
      <c r="L911" t="s">
        <v>19678</v>
      </c>
      <c r="M911" t="s">
        <v>12588</v>
      </c>
      <c r="N911" t="s">
        <v>19677</v>
      </c>
      <c r="O911" t="s">
        <v>12534</v>
      </c>
      <c r="P911" t="s">
        <v>12575</v>
      </c>
      <c r="Q911" t="s">
        <v>12589</v>
      </c>
    </row>
    <row r="912" spans="5:17" x14ac:dyDescent="0.35">
      <c r="E912" t="s">
        <v>85</v>
      </c>
      <c r="L912" t="s">
        <v>19682</v>
      </c>
      <c r="M912" t="s">
        <v>12593</v>
      </c>
      <c r="N912" t="s">
        <v>19681</v>
      </c>
      <c r="O912" t="s">
        <v>12534</v>
      </c>
      <c r="P912" t="s">
        <v>12575</v>
      </c>
      <c r="Q912" t="s">
        <v>12594</v>
      </c>
    </row>
    <row r="913" spans="5:17" x14ac:dyDescent="0.35">
      <c r="E913" t="s">
        <v>85</v>
      </c>
      <c r="L913" t="s">
        <v>19688</v>
      </c>
      <c r="M913" t="s">
        <v>15251</v>
      </c>
      <c r="N913" t="s">
        <v>19686</v>
      </c>
      <c r="O913" t="s">
        <v>12534</v>
      </c>
      <c r="P913" t="s">
        <v>12575</v>
      </c>
      <c r="Q913" t="s">
        <v>20036</v>
      </c>
    </row>
    <row r="914" spans="5:17" x14ac:dyDescent="0.35">
      <c r="E914" t="s">
        <v>85</v>
      </c>
      <c r="L914" t="s">
        <v>19690</v>
      </c>
      <c r="M914" t="s">
        <v>14947</v>
      </c>
      <c r="N914" t="s">
        <v>19687</v>
      </c>
      <c r="O914" t="s">
        <v>12534</v>
      </c>
      <c r="P914" t="s">
        <v>12575</v>
      </c>
      <c r="Q914" t="s">
        <v>12595</v>
      </c>
    </row>
    <row r="915" spans="5:17" x14ac:dyDescent="0.35">
      <c r="E915" t="s">
        <v>85</v>
      </c>
      <c r="L915" t="s">
        <v>19694</v>
      </c>
      <c r="M915" t="s">
        <v>12597</v>
      </c>
      <c r="N915" t="s">
        <v>19693</v>
      </c>
      <c r="O915" t="s">
        <v>12534</v>
      </c>
      <c r="P915" t="s">
        <v>12575</v>
      </c>
      <c r="Q915" t="s">
        <v>12598</v>
      </c>
    </row>
    <row r="916" spans="5:17" x14ac:dyDescent="0.35">
      <c r="E916" t="s">
        <v>85</v>
      </c>
      <c r="L916" t="s">
        <v>19698</v>
      </c>
      <c r="M916" t="s">
        <v>12599</v>
      </c>
      <c r="N916" t="s">
        <v>19697</v>
      </c>
      <c r="O916" t="s">
        <v>12534</v>
      </c>
      <c r="P916" t="s">
        <v>12575</v>
      </c>
      <c r="Q916" t="s">
        <v>5413</v>
      </c>
    </row>
    <row r="917" spans="5:17" x14ac:dyDescent="0.35">
      <c r="E917" t="s">
        <v>85</v>
      </c>
      <c r="L917" t="s">
        <v>19701</v>
      </c>
      <c r="M917" t="s">
        <v>14955</v>
      </c>
      <c r="N917" t="s">
        <v>19700</v>
      </c>
      <c r="O917" t="s">
        <v>12534</v>
      </c>
      <c r="P917" t="s">
        <v>12575</v>
      </c>
      <c r="Q917" t="s">
        <v>14558</v>
      </c>
    </row>
    <row r="918" spans="5:17" x14ac:dyDescent="0.35">
      <c r="E918" t="s">
        <v>85</v>
      </c>
      <c r="L918" t="s">
        <v>19704</v>
      </c>
      <c r="M918" t="s">
        <v>15022</v>
      </c>
      <c r="N918" t="s">
        <v>19703</v>
      </c>
      <c r="O918" t="s">
        <v>12534</v>
      </c>
      <c r="P918" t="s">
        <v>12575</v>
      </c>
      <c r="Q918" t="s">
        <v>2083</v>
      </c>
    </row>
    <row r="919" spans="5:17" x14ac:dyDescent="0.35">
      <c r="E919" t="s">
        <v>85</v>
      </c>
      <c r="L919" t="s">
        <v>19708</v>
      </c>
      <c r="M919" t="s">
        <v>12604</v>
      </c>
      <c r="N919" t="s">
        <v>19707</v>
      </c>
      <c r="O919" t="s">
        <v>12534</v>
      </c>
      <c r="P919" t="s">
        <v>12575</v>
      </c>
      <c r="Q919" t="s">
        <v>11360</v>
      </c>
    </row>
    <row r="920" spans="5:17" x14ac:dyDescent="0.35">
      <c r="E920" t="s">
        <v>85</v>
      </c>
      <c r="L920" t="s">
        <v>19712</v>
      </c>
      <c r="M920" t="s">
        <v>15003</v>
      </c>
      <c r="N920" t="s">
        <v>19711</v>
      </c>
      <c r="O920" t="s">
        <v>12534</v>
      </c>
      <c r="P920" t="s">
        <v>12575</v>
      </c>
      <c r="Q920" t="s">
        <v>8833</v>
      </c>
    </row>
    <row r="921" spans="5:17" x14ac:dyDescent="0.35">
      <c r="E921" t="s">
        <v>85</v>
      </c>
      <c r="L921" t="s">
        <v>19716</v>
      </c>
      <c r="M921" t="s">
        <v>12605</v>
      </c>
      <c r="N921" t="s">
        <v>19715</v>
      </c>
      <c r="O921" t="s">
        <v>12534</v>
      </c>
      <c r="P921" t="s">
        <v>12575</v>
      </c>
      <c r="Q921" t="s">
        <v>2180</v>
      </c>
    </row>
    <row r="922" spans="5:17" x14ac:dyDescent="0.35">
      <c r="E922" t="s">
        <v>85</v>
      </c>
      <c r="L922" t="s">
        <v>19720</v>
      </c>
      <c r="M922" t="s">
        <v>12606</v>
      </c>
      <c r="N922" t="s">
        <v>19719</v>
      </c>
      <c r="O922" t="s">
        <v>12534</v>
      </c>
      <c r="P922" t="s">
        <v>12575</v>
      </c>
      <c r="Q922" t="s">
        <v>12607</v>
      </c>
    </row>
    <row r="923" spans="5:17" x14ac:dyDescent="0.35">
      <c r="E923" t="s">
        <v>85</v>
      </c>
      <c r="L923" t="s">
        <v>19724</v>
      </c>
      <c r="M923" t="s">
        <v>12608</v>
      </c>
      <c r="N923" t="s">
        <v>19723</v>
      </c>
      <c r="O923" t="s">
        <v>12534</v>
      </c>
      <c r="P923" t="s">
        <v>12575</v>
      </c>
      <c r="Q923" t="s">
        <v>11415</v>
      </c>
    </row>
    <row r="924" spans="5:17" x14ac:dyDescent="0.35">
      <c r="E924" t="s">
        <v>85</v>
      </c>
      <c r="L924" t="s">
        <v>19727</v>
      </c>
      <c r="M924" t="s">
        <v>14948</v>
      </c>
      <c r="N924" t="s">
        <v>19726</v>
      </c>
      <c r="O924" t="s">
        <v>12534</v>
      </c>
      <c r="P924" t="s">
        <v>12575</v>
      </c>
      <c r="Q924" t="s">
        <v>16616</v>
      </c>
    </row>
    <row r="925" spans="5:17" x14ac:dyDescent="0.35">
      <c r="E925" t="s">
        <v>85</v>
      </c>
      <c r="L925" t="s">
        <v>19731</v>
      </c>
      <c r="M925" t="s">
        <v>14949</v>
      </c>
      <c r="N925" t="s">
        <v>19730</v>
      </c>
      <c r="O925" t="s">
        <v>12534</v>
      </c>
      <c r="P925" t="s">
        <v>12575</v>
      </c>
      <c r="Q925" t="s">
        <v>14605</v>
      </c>
    </row>
    <row r="926" spans="5:17" x14ac:dyDescent="0.35">
      <c r="E926" t="s">
        <v>85</v>
      </c>
      <c r="L926" t="s">
        <v>19736</v>
      </c>
      <c r="M926" t="s">
        <v>12641</v>
      </c>
      <c r="N926" t="s">
        <v>19735</v>
      </c>
      <c r="O926" t="s">
        <v>12534</v>
      </c>
      <c r="P926" t="s">
        <v>12640</v>
      </c>
      <c r="Q926" t="s">
        <v>85</v>
      </c>
    </row>
    <row r="927" spans="5:17" x14ac:dyDescent="0.35">
      <c r="E927" t="s">
        <v>85</v>
      </c>
      <c r="L927" t="s">
        <v>20821</v>
      </c>
      <c r="M927" t="s">
        <v>14957</v>
      </c>
      <c r="N927" t="s">
        <v>20806</v>
      </c>
      <c r="O927" t="s">
        <v>12534</v>
      </c>
      <c r="P927" t="s">
        <v>12640</v>
      </c>
      <c r="Q927" t="s">
        <v>16618</v>
      </c>
    </row>
    <row r="928" spans="5:17" x14ac:dyDescent="0.35">
      <c r="E928" t="s">
        <v>85</v>
      </c>
      <c r="L928" t="s">
        <v>20822</v>
      </c>
      <c r="M928" t="s">
        <v>14957</v>
      </c>
      <c r="N928" t="s">
        <v>20823</v>
      </c>
      <c r="O928" t="s">
        <v>12534</v>
      </c>
      <c r="P928" t="s">
        <v>12640</v>
      </c>
      <c r="Q928" t="s">
        <v>16619</v>
      </c>
    </row>
    <row r="929" spans="5:17" x14ac:dyDescent="0.35">
      <c r="E929" t="s">
        <v>85</v>
      </c>
      <c r="L929" t="s">
        <v>21410</v>
      </c>
      <c r="M929" t="s">
        <v>12639</v>
      </c>
      <c r="N929" t="s">
        <v>21286</v>
      </c>
      <c r="O929" t="s">
        <v>12534</v>
      </c>
      <c r="P929" t="s">
        <v>12640</v>
      </c>
      <c r="Q929" t="s">
        <v>16620</v>
      </c>
    </row>
    <row r="930" spans="5:17" x14ac:dyDescent="0.35">
      <c r="E930" t="s">
        <v>85</v>
      </c>
      <c r="L930" t="s">
        <v>21411</v>
      </c>
      <c r="M930" t="s">
        <v>12639</v>
      </c>
      <c r="N930" t="s">
        <v>21412</v>
      </c>
      <c r="O930" t="s">
        <v>12534</v>
      </c>
      <c r="P930" t="s">
        <v>12640</v>
      </c>
      <c r="Q930" t="s">
        <v>19738</v>
      </c>
    </row>
    <row r="931" spans="5:17" x14ac:dyDescent="0.35">
      <c r="E931" t="s">
        <v>85</v>
      </c>
      <c r="L931" t="s">
        <v>21290</v>
      </c>
      <c r="M931" t="s">
        <v>15077</v>
      </c>
      <c r="N931" t="s">
        <v>21288</v>
      </c>
      <c r="O931" t="s">
        <v>12534</v>
      </c>
      <c r="P931" t="s">
        <v>16621</v>
      </c>
      <c r="Q931" t="s">
        <v>16622</v>
      </c>
    </row>
    <row r="932" spans="5:17" x14ac:dyDescent="0.35">
      <c r="E932" t="s">
        <v>85</v>
      </c>
      <c r="L932" t="s">
        <v>21413</v>
      </c>
      <c r="M932" t="s">
        <v>15228</v>
      </c>
      <c r="N932" t="s">
        <v>21292</v>
      </c>
      <c r="O932" t="s">
        <v>12534</v>
      </c>
      <c r="P932" t="s">
        <v>7964</v>
      </c>
      <c r="Q932" t="s">
        <v>85</v>
      </c>
    </row>
    <row r="933" spans="5:17" x14ac:dyDescent="0.35">
      <c r="E933" t="s">
        <v>85</v>
      </c>
      <c r="L933" t="s">
        <v>21414</v>
      </c>
      <c r="M933" t="s">
        <v>15228</v>
      </c>
      <c r="N933" t="s">
        <v>21415</v>
      </c>
      <c r="O933" t="s">
        <v>12534</v>
      </c>
      <c r="P933" t="s">
        <v>21416</v>
      </c>
      <c r="Q933" t="s">
        <v>85</v>
      </c>
    </row>
    <row r="934" spans="5:17" x14ac:dyDescent="0.35">
      <c r="E934" t="s">
        <v>85</v>
      </c>
      <c r="L934" t="s">
        <v>21417</v>
      </c>
      <c r="M934" t="s">
        <v>15228</v>
      </c>
      <c r="N934" t="s">
        <v>21418</v>
      </c>
      <c r="O934" t="s">
        <v>12534</v>
      </c>
      <c r="P934" t="s">
        <v>21419</v>
      </c>
      <c r="Q934" t="s">
        <v>85</v>
      </c>
    </row>
    <row r="935" spans="5:17" x14ac:dyDescent="0.35">
      <c r="E935" t="s">
        <v>85</v>
      </c>
      <c r="L935" t="s">
        <v>21420</v>
      </c>
      <c r="M935" t="s">
        <v>15228</v>
      </c>
      <c r="N935" t="s">
        <v>21421</v>
      </c>
      <c r="O935" t="s">
        <v>12534</v>
      </c>
      <c r="P935" t="s">
        <v>21422</v>
      </c>
      <c r="Q935" t="s">
        <v>85</v>
      </c>
    </row>
    <row r="936" spans="5:17" x14ac:dyDescent="0.35">
      <c r="E936" t="s">
        <v>85</v>
      </c>
      <c r="L936" t="s">
        <v>21296</v>
      </c>
      <c r="M936" t="s">
        <v>12618</v>
      </c>
      <c r="N936" t="s">
        <v>21294</v>
      </c>
      <c r="O936" t="s">
        <v>12534</v>
      </c>
      <c r="P936" t="s">
        <v>12619</v>
      </c>
      <c r="Q936" t="s">
        <v>16624</v>
      </c>
    </row>
    <row r="937" spans="5:17" x14ac:dyDescent="0.35">
      <c r="E937" t="s">
        <v>85</v>
      </c>
      <c r="L937" t="s">
        <v>21298</v>
      </c>
      <c r="M937" t="s">
        <v>14914</v>
      </c>
      <c r="N937" t="s">
        <v>21297</v>
      </c>
      <c r="O937" t="s">
        <v>12534</v>
      </c>
      <c r="P937" t="s">
        <v>12619</v>
      </c>
      <c r="Q937" t="s">
        <v>16626</v>
      </c>
    </row>
    <row r="938" spans="5:17" x14ac:dyDescent="0.35">
      <c r="E938" t="s">
        <v>85</v>
      </c>
      <c r="L938" t="s">
        <v>21300</v>
      </c>
      <c r="M938" t="s">
        <v>15018</v>
      </c>
      <c r="N938" t="s">
        <v>21299</v>
      </c>
      <c r="O938" t="s">
        <v>12534</v>
      </c>
      <c r="P938" t="s">
        <v>12619</v>
      </c>
      <c r="Q938" t="s">
        <v>16627</v>
      </c>
    </row>
    <row r="939" spans="5:17" x14ac:dyDescent="0.35">
      <c r="E939" t="s">
        <v>85</v>
      </c>
      <c r="L939" t="s">
        <v>21302</v>
      </c>
      <c r="M939" t="s">
        <v>16628</v>
      </c>
      <c r="N939" t="s">
        <v>21301</v>
      </c>
      <c r="O939" t="s">
        <v>12534</v>
      </c>
      <c r="P939" t="s">
        <v>12619</v>
      </c>
      <c r="Q939" t="s">
        <v>16629</v>
      </c>
    </row>
    <row r="940" spans="5:17" x14ac:dyDescent="0.35">
      <c r="E940" t="s">
        <v>85</v>
      </c>
      <c r="L940" t="s">
        <v>21423</v>
      </c>
      <c r="M940" t="s">
        <v>12622</v>
      </c>
      <c r="N940" t="s">
        <v>21303</v>
      </c>
      <c r="O940" t="s">
        <v>12534</v>
      </c>
      <c r="P940" t="s">
        <v>12619</v>
      </c>
      <c r="Q940" t="s">
        <v>12623</v>
      </c>
    </row>
    <row r="941" spans="5:17" x14ac:dyDescent="0.35">
      <c r="E941" t="s">
        <v>85</v>
      </c>
      <c r="L941" t="s">
        <v>21424</v>
      </c>
      <c r="M941" t="s">
        <v>12622</v>
      </c>
      <c r="N941" t="s">
        <v>21425</v>
      </c>
      <c r="O941" t="s">
        <v>12534</v>
      </c>
      <c r="P941" t="s">
        <v>12619</v>
      </c>
      <c r="Q941" t="s">
        <v>12624</v>
      </c>
    </row>
    <row r="942" spans="5:17" x14ac:dyDescent="0.35">
      <c r="E942" t="s">
        <v>85</v>
      </c>
      <c r="L942" t="s">
        <v>21426</v>
      </c>
      <c r="M942" t="s">
        <v>12625</v>
      </c>
      <c r="N942" t="s">
        <v>21306</v>
      </c>
      <c r="O942" t="s">
        <v>12534</v>
      </c>
      <c r="P942" t="s">
        <v>12619</v>
      </c>
      <c r="Q942" t="s">
        <v>12626</v>
      </c>
    </row>
    <row r="943" spans="5:17" x14ac:dyDescent="0.35">
      <c r="E943" t="s">
        <v>85</v>
      </c>
      <c r="L943" t="s">
        <v>21427</v>
      </c>
      <c r="M943" t="s">
        <v>12625</v>
      </c>
      <c r="N943" t="s">
        <v>21428</v>
      </c>
      <c r="O943" t="s">
        <v>12534</v>
      </c>
      <c r="P943" t="s">
        <v>12619</v>
      </c>
      <c r="Q943" t="s">
        <v>12627</v>
      </c>
    </row>
    <row r="944" spans="5:17" x14ac:dyDescent="0.35">
      <c r="E944" t="s">
        <v>85</v>
      </c>
      <c r="L944" t="s">
        <v>21429</v>
      </c>
      <c r="M944" t="s">
        <v>12628</v>
      </c>
      <c r="N944" t="s">
        <v>21308</v>
      </c>
      <c r="O944" t="s">
        <v>12534</v>
      </c>
      <c r="P944" t="s">
        <v>12619</v>
      </c>
      <c r="Q944" t="s">
        <v>12629</v>
      </c>
    </row>
    <row r="945" spans="5:17" x14ac:dyDescent="0.35">
      <c r="E945" t="s">
        <v>85</v>
      </c>
      <c r="L945" t="s">
        <v>21430</v>
      </c>
      <c r="M945" t="s">
        <v>12628</v>
      </c>
      <c r="N945" t="s">
        <v>21431</v>
      </c>
      <c r="O945" t="s">
        <v>12534</v>
      </c>
      <c r="P945" t="s">
        <v>12619</v>
      </c>
      <c r="Q945" t="s">
        <v>12630</v>
      </c>
    </row>
    <row r="946" spans="5:17" x14ac:dyDescent="0.35">
      <c r="E946" t="s">
        <v>85</v>
      </c>
      <c r="L946" t="s">
        <v>21432</v>
      </c>
      <c r="M946" t="s">
        <v>12631</v>
      </c>
      <c r="N946" t="s">
        <v>21311</v>
      </c>
      <c r="O946" t="s">
        <v>12534</v>
      </c>
      <c r="P946" t="s">
        <v>12619</v>
      </c>
      <c r="Q946" t="s">
        <v>12632</v>
      </c>
    </row>
    <row r="947" spans="5:17" x14ac:dyDescent="0.35">
      <c r="E947" t="s">
        <v>85</v>
      </c>
      <c r="L947" t="s">
        <v>21433</v>
      </c>
      <c r="M947" t="s">
        <v>12631</v>
      </c>
      <c r="N947" t="s">
        <v>21434</v>
      </c>
      <c r="O947" t="s">
        <v>12534</v>
      </c>
      <c r="P947" t="s">
        <v>12619</v>
      </c>
      <c r="Q947" t="s">
        <v>11378</v>
      </c>
    </row>
    <row r="948" spans="5:17" x14ac:dyDescent="0.35">
      <c r="E948" t="s">
        <v>85</v>
      </c>
      <c r="M948" t="s">
        <v>85</v>
      </c>
      <c r="O948" t="s">
        <v>85</v>
      </c>
      <c r="P948" t="s">
        <v>85</v>
      </c>
      <c r="Q948" t="s">
        <v>85</v>
      </c>
    </row>
    <row r="949" spans="5:17" x14ac:dyDescent="0.35">
      <c r="E949" t="s">
        <v>85</v>
      </c>
      <c r="M949" t="s">
        <v>85</v>
      </c>
      <c r="O949" t="s">
        <v>85</v>
      </c>
      <c r="P949" t="s">
        <v>85</v>
      </c>
      <c r="Q949" t="s">
        <v>85</v>
      </c>
    </row>
    <row r="950" spans="5:17" x14ac:dyDescent="0.35">
      <c r="E950" t="s">
        <v>85</v>
      </c>
      <c r="M950" t="s">
        <v>85</v>
      </c>
      <c r="O950" t="s">
        <v>85</v>
      </c>
      <c r="P950" t="s">
        <v>85</v>
      </c>
      <c r="Q950" t="s">
        <v>85</v>
      </c>
    </row>
    <row r="951" spans="5:17" x14ac:dyDescent="0.35">
      <c r="E951" t="s">
        <v>85</v>
      </c>
      <c r="M951" t="s">
        <v>85</v>
      </c>
      <c r="O951" t="s">
        <v>85</v>
      </c>
      <c r="P951" t="s">
        <v>85</v>
      </c>
      <c r="Q951" t="s">
        <v>85</v>
      </c>
    </row>
    <row r="952" spans="5:17" x14ac:dyDescent="0.35">
      <c r="E952" t="s">
        <v>85</v>
      </c>
      <c r="M952" t="s">
        <v>85</v>
      </c>
      <c r="O952" t="s">
        <v>85</v>
      </c>
      <c r="P952" t="s">
        <v>85</v>
      </c>
      <c r="Q952" t="s">
        <v>85</v>
      </c>
    </row>
    <row r="953" spans="5:17" x14ac:dyDescent="0.35">
      <c r="E953" t="s">
        <v>85</v>
      </c>
      <c r="M953" t="s">
        <v>85</v>
      </c>
      <c r="O953" t="s">
        <v>85</v>
      </c>
      <c r="P953" t="s">
        <v>85</v>
      </c>
      <c r="Q953" t="s">
        <v>85</v>
      </c>
    </row>
    <row r="954" spans="5:17" x14ac:dyDescent="0.35">
      <c r="E954" t="s">
        <v>85</v>
      </c>
      <c r="M954" t="s">
        <v>85</v>
      </c>
      <c r="O954" t="s">
        <v>85</v>
      </c>
      <c r="P954" t="s">
        <v>85</v>
      </c>
      <c r="Q954" t="s">
        <v>85</v>
      </c>
    </row>
    <row r="955" spans="5:17" x14ac:dyDescent="0.35">
      <c r="E955" t="s">
        <v>85</v>
      </c>
      <c r="M955" t="s">
        <v>85</v>
      </c>
      <c r="O955" t="s">
        <v>85</v>
      </c>
      <c r="P955" t="s">
        <v>85</v>
      </c>
      <c r="Q955" t="s">
        <v>85</v>
      </c>
    </row>
    <row r="956" spans="5:17" x14ac:dyDescent="0.35">
      <c r="E956" t="s">
        <v>85</v>
      </c>
      <c r="M956" t="s">
        <v>85</v>
      </c>
      <c r="O956" t="s">
        <v>85</v>
      </c>
      <c r="P956" t="s">
        <v>85</v>
      </c>
      <c r="Q956" t="s">
        <v>85</v>
      </c>
    </row>
    <row r="957" spans="5:17" x14ac:dyDescent="0.35">
      <c r="E957" t="s">
        <v>85</v>
      </c>
      <c r="M957" t="s">
        <v>85</v>
      </c>
      <c r="O957" t="s">
        <v>85</v>
      </c>
      <c r="P957" t="s">
        <v>85</v>
      </c>
      <c r="Q957" t="s">
        <v>85</v>
      </c>
    </row>
    <row r="958" spans="5:17" x14ac:dyDescent="0.35">
      <c r="E958" t="s">
        <v>85</v>
      </c>
      <c r="M958" t="s">
        <v>85</v>
      </c>
      <c r="O958" t="s">
        <v>85</v>
      </c>
      <c r="P958" t="s">
        <v>85</v>
      </c>
      <c r="Q958" t="s">
        <v>85</v>
      </c>
    </row>
    <row r="959" spans="5:17" x14ac:dyDescent="0.35">
      <c r="E959" t="s">
        <v>85</v>
      </c>
      <c r="M959" t="s">
        <v>85</v>
      </c>
      <c r="O959" t="s">
        <v>85</v>
      </c>
      <c r="P959" t="s">
        <v>85</v>
      </c>
      <c r="Q959" t="s">
        <v>85</v>
      </c>
    </row>
    <row r="960" spans="5:17" x14ac:dyDescent="0.35">
      <c r="E960" t="s">
        <v>85</v>
      </c>
      <c r="M960" t="s">
        <v>85</v>
      </c>
      <c r="O960" t="s">
        <v>85</v>
      </c>
      <c r="P960" t="s">
        <v>85</v>
      </c>
      <c r="Q960" t="s">
        <v>85</v>
      </c>
    </row>
    <row r="961" spans="5:17" x14ac:dyDescent="0.35">
      <c r="E961" t="s">
        <v>85</v>
      </c>
      <c r="M961" t="s">
        <v>85</v>
      </c>
      <c r="O961" t="s">
        <v>85</v>
      </c>
      <c r="P961" t="s">
        <v>85</v>
      </c>
      <c r="Q961" t="s">
        <v>85</v>
      </c>
    </row>
    <row r="962" spans="5:17" x14ac:dyDescent="0.35">
      <c r="E962" t="s">
        <v>85</v>
      </c>
      <c r="M962" t="s">
        <v>85</v>
      </c>
      <c r="O962" t="s">
        <v>85</v>
      </c>
      <c r="P962" t="s">
        <v>85</v>
      </c>
      <c r="Q962" t="s">
        <v>85</v>
      </c>
    </row>
    <row r="963" spans="5:17" x14ac:dyDescent="0.35">
      <c r="E963" t="s">
        <v>85</v>
      </c>
      <c r="M963" t="s">
        <v>85</v>
      </c>
      <c r="O963" t="s">
        <v>85</v>
      </c>
      <c r="P963" t="s">
        <v>85</v>
      </c>
      <c r="Q963" t="s">
        <v>85</v>
      </c>
    </row>
    <row r="964" spans="5:17" x14ac:dyDescent="0.35">
      <c r="E964" t="s">
        <v>85</v>
      </c>
      <c r="M964" t="s">
        <v>85</v>
      </c>
      <c r="O964" t="s">
        <v>85</v>
      </c>
      <c r="P964" t="s">
        <v>85</v>
      </c>
      <c r="Q964" t="s">
        <v>85</v>
      </c>
    </row>
    <row r="965" spans="5:17" x14ac:dyDescent="0.35">
      <c r="E965" t="s">
        <v>85</v>
      </c>
      <c r="M965" t="s">
        <v>85</v>
      </c>
      <c r="O965" t="s">
        <v>85</v>
      </c>
      <c r="P965" t="s">
        <v>85</v>
      </c>
      <c r="Q965" t="s">
        <v>85</v>
      </c>
    </row>
    <row r="966" spans="5:17" x14ac:dyDescent="0.35">
      <c r="E966" t="s">
        <v>85</v>
      </c>
      <c r="M966" t="s">
        <v>85</v>
      </c>
      <c r="O966" t="s">
        <v>85</v>
      </c>
      <c r="P966" t="s">
        <v>85</v>
      </c>
      <c r="Q966" t="s">
        <v>85</v>
      </c>
    </row>
    <row r="967" spans="5:17" x14ac:dyDescent="0.35">
      <c r="E967" t="s">
        <v>85</v>
      </c>
      <c r="M967" t="s">
        <v>85</v>
      </c>
      <c r="O967" t="s">
        <v>85</v>
      </c>
      <c r="P967" t="s">
        <v>85</v>
      </c>
      <c r="Q967" t="s">
        <v>85</v>
      </c>
    </row>
    <row r="968" spans="5:17" x14ac:dyDescent="0.35">
      <c r="E968" t="s">
        <v>85</v>
      </c>
      <c r="M968" t="s">
        <v>85</v>
      </c>
      <c r="O968" t="s">
        <v>85</v>
      </c>
      <c r="P968" t="s">
        <v>85</v>
      </c>
      <c r="Q968" t="s">
        <v>85</v>
      </c>
    </row>
    <row r="969" spans="5:17" x14ac:dyDescent="0.35">
      <c r="E969" t="s">
        <v>85</v>
      </c>
      <c r="M969" t="s">
        <v>85</v>
      </c>
      <c r="O969" t="s">
        <v>85</v>
      </c>
      <c r="P969" t="s">
        <v>85</v>
      </c>
      <c r="Q969" t="s">
        <v>85</v>
      </c>
    </row>
    <row r="970" spans="5:17" x14ac:dyDescent="0.35">
      <c r="E970" t="s">
        <v>85</v>
      </c>
      <c r="M970" t="s">
        <v>85</v>
      </c>
      <c r="O970" t="s">
        <v>85</v>
      </c>
      <c r="P970" t="s">
        <v>85</v>
      </c>
      <c r="Q970" t="s">
        <v>85</v>
      </c>
    </row>
    <row r="971" spans="5:17" x14ac:dyDescent="0.35">
      <c r="E971" t="s">
        <v>85</v>
      </c>
      <c r="M971" t="s">
        <v>85</v>
      </c>
      <c r="O971" t="s">
        <v>85</v>
      </c>
      <c r="P971" t="s">
        <v>85</v>
      </c>
      <c r="Q971" t="s">
        <v>85</v>
      </c>
    </row>
    <row r="972" spans="5:17" x14ac:dyDescent="0.35">
      <c r="E972" t="s">
        <v>85</v>
      </c>
      <c r="M972" t="s">
        <v>85</v>
      </c>
      <c r="O972" t="s">
        <v>85</v>
      </c>
      <c r="P972" t="s">
        <v>85</v>
      </c>
      <c r="Q972" t="s">
        <v>85</v>
      </c>
    </row>
    <row r="973" spans="5:17" x14ac:dyDescent="0.35">
      <c r="E973" t="s">
        <v>85</v>
      </c>
      <c r="M973" t="s">
        <v>85</v>
      </c>
      <c r="O973" t="s">
        <v>85</v>
      </c>
      <c r="P973" t="s">
        <v>85</v>
      </c>
      <c r="Q973" t="s">
        <v>85</v>
      </c>
    </row>
    <row r="974" spans="5:17" x14ac:dyDescent="0.35">
      <c r="E974" t="s">
        <v>85</v>
      </c>
      <c r="M974" t="s">
        <v>85</v>
      </c>
      <c r="O974" t="s">
        <v>85</v>
      </c>
      <c r="P974" t="s">
        <v>85</v>
      </c>
      <c r="Q974" t="s">
        <v>85</v>
      </c>
    </row>
    <row r="975" spans="5:17" x14ac:dyDescent="0.35">
      <c r="E975" t="s">
        <v>85</v>
      </c>
      <c r="M975" t="s">
        <v>85</v>
      </c>
      <c r="O975" t="s">
        <v>85</v>
      </c>
      <c r="P975" t="s">
        <v>85</v>
      </c>
      <c r="Q975" t="s">
        <v>85</v>
      </c>
    </row>
    <row r="976" spans="5:17" x14ac:dyDescent="0.35">
      <c r="E976" t="s">
        <v>85</v>
      </c>
      <c r="M976" t="s">
        <v>85</v>
      </c>
      <c r="O976" t="s">
        <v>85</v>
      </c>
      <c r="P976" t="s">
        <v>85</v>
      </c>
      <c r="Q976" t="s">
        <v>85</v>
      </c>
    </row>
    <row r="977" spans="5:17" x14ac:dyDescent="0.35">
      <c r="E977" t="s">
        <v>85</v>
      </c>
      <c r="M977" t="s">
        <v>85</v>
      </c>
      <c r="O977" t="s">
        <v>85</v>
      </c>
      <c r="P977" t="s">
        <v>85</v>
      </c>
      <c r="Q977" t="s">
        <v>85</v>
      </c>
    </row>
    <row r="978" spans="5:17" x14ac:dyDescent="0.35">
      <c r="E978" t="s">
        <v>85</v>
      </c>
      <c r="M978" t="s">
        <v>85</v>
      </c>
      <c r="O978" t="s">
        <v>85</v>
      </c>
      <c r="P978" t="s">
        <v>85</v>
      </c>
      <c r="Q978" t="s">
        <v>85</v>
      </c>
    </row>
    <row r="979" spans="5:17" x14ac:dyDescent="0.35">
      <c r="E979" t="s">
        <v>85</v>
      </c>
      <c r="M979" t="s">
        <v>85</v>
      </c>
      <c r="O979" t="s">
        <v>85</v>
      </c>
      <c r="P979" t="s">
        <v>85</v>
      </c>
      <c r="Q979" t="s">
        <v>85</v>
      </c>
    </row>
    <row r="980" spans="5:17" x14ac:dyDescent="0.35">
      <c r="E980" t="s">
        <v>85</v>
      </c>
      <c r="M980" t="s">
        <v>85</v>
      </c>
      <c r="O980" t="s">
        <v>85</v>
      </c>
      <c r="P980" t="s">
        <v>85</v>
      </c>
      <c r="Q980" t="s">
        <v>85</v>
      </c>
    </row>
    <row r="981" spans="5:17" x14ac:dyDescent="0.35">
      <c r="E981" t="s">
        <v>85</v>
      </c>
      <c r="M981" t="s">
        <v>85</v>
      </c>
      <c r="O981" t="s">
        <v>85</v>
      </c>
      <c r="P981" t="s">
        <v>85</v>
      </c>
      <c r="Q981" t="s">
        <v>85</v>
      </c>
    </row>
    <row r="982" spans="5:17" x14ac:dyDescent="0.35">
      <c r="E982" t="s">
        <v>85</v>
      </c>
      <c r="M982" t="s">
        <v>85</v>
      </c>
      <c r="O982" t="s">
        <v>85</v>
      </c>
      <c r="P982" t="s">
        <v>85</v>
      </c>
      <c r="Q982" t="s">
        <v>85</v>
      </c>
    </row>
    <row r="983" spans="5:17" x14ac:dyDescent="0.35">
      <c r="E983" t="s">
        <v>85</v>
      </c>
      <c r="M983" t="s">
        <v>85</v>
      </c>
      <c r="O983" t="s">
        <v>85</v>
      </c>
      <c r="P983" t="s">
        <v>85</v>
      </c>
      <c r="Q983" t="s">
        <v>85</v>
      </c>
    </row>
    <row r="984" spans="5:17" x14ac:dyDescent="0.35">
      <c r="E984" t="s">
        <v>85</v>
      </c>
      <c r="M984" t="s">
        <v>85</v>
      </c>
      <c r="O984" t="s">
        <v>85</v>
      </c>
      <c r="P984" t="s">
        <v>85</v>
      </c>
      <c r="Q984" t="s">
        <v>85</v>
      </c>
    </row>
    <row r="985" spans="5:17" x14ac:dyDescent="0.35">
      <c r="E985" t="s">
        <v>85</v>
      </c>
      <c r="M985" t="s">
        <v>85</v>
      </c>
      <c r="O985" t="s">
        <v>85</v>
      </c>
      <c r="P985" t="s">
        <v>85</v>
      </c>
      <c r="Q985" t="s">
        <v>85</v>
      </c>
    </row>
    <row r="986" spans="5:17" x14ac:dyDescent="0.35">
      <c r="E986" t="s">
        <v>85</v>
      </c>
      <c r="M986" t="s">
        <v>85</v>
      </c>
      <c r="O986" t="s">
        <v>85</v>
      </c>
      <c r="P986" t="s">
        <v>85</v>
      </c>
      <c r="Q986" t="s">
        <v>85</v>
      </c>
    </row>
    <row r="987" spans="5:17" x14ac:dyDescent="0.35">
      <c r="E987" t="s">
        <v>85</v>
      </c>
      <c r="M987" t="s">
        <v>85</v>
      </c>
      <c r="O987" t="s">
        <v>85</v>
      </c>
      <c r="P987" t="s">
        <v>85</v>
      </c>
      <c r="Q987" t="s">
        <v>85</v>
      </c>
    </row>
    <row r="988" spans="5:17" x14ac:dyDescent="0.35">
      <c r="E988" t="s">
        <v>85</v>
      </c>
      <c r="M988" t="s">
        <v>85</v>
      </c>
      <c r="O988" t="s">
        <v>85</v>
      </c>
      <c r="P988" t="s">
        <v>85</v>
      </c>
      <c r="Q988" t="s">
        <v>85</v>
      </c>
    </row>
    <row r="989" spans="5:17" x14ac:dyDescent="0.35">
      <c r="E989" t="s">
        <v>85</v>
      </c>
      <c r="M989" t="s">
        <v>85</v>
      </c>
      <c r="O989" t="s">
        <v>85</v>
      </c>
      <c r="P989" t="s">
        <v>85</v>
      </c>
      <c r="Q989" t="s">
        <v>85</v>
      </c>
    </row>
    <row r="990" spans="5:17" x14ac:dyDescent="0.35">
      <c r="E990" t="s">
        <v>85</v>
      </c>
      <c r="M990" t="s">
        <v>85</v>
      </c>
      <c r="O990" t="s">
        <v>85</v>
      </c>
      <c r="P990" t="s">
        <v>85</v>
      </c>
      <c r="Q990" t="s">
        <v>85</v>
      </c>
    </row>
    <row r="991" spans="5:17" x14ac:dyDescent="0.35">
      <c r="E991" t="s">
        <v>85</v>
      </c>
      <c r="M991" t="s">
        <v>85</v>
      </c>
      <c r="O991" t="s">
        <v>85</v>
      </c>
      <c r="P991" t="s">
        <v>85</v>
      </c>
      <c r="Q991" t="s">
        <v>85</v>
      </c>
    </row>
    <row r="992" spans="5:17" x14ac:dyDescent="0.35">
      <c r="E992" t="s">
        <v>85</v>
      </c>
      <c r="M992" t="s">
        <v>85</v>
      </c>
      <c r="O992" t="s">
        <v>85</v>
      </c>
      <c r="P992" t="s">
        <v>85</v>
      </c>
      <c r="Q992" t="s">
        <v>85</v>
      </c>
    </row>
    <row r="993" spans="5:17" x14ac:dyDescent="0.35">
      <c r="E993" t="s">
        <v>85</v>
      </c>
      <c r="M993" t="s">
        <v>85</v>
      </c>
      <c r="O993" t="s">
        <v>85</v>
      </c>
      <c r="P993" t="s">
        <v>85</v>
      </c>
      <c r="Q993" t="s">
        <v>85</v>
      </c>
    </row>
    <row r="994" spans="5:17" x14ac:dyDescent="0.35">
      <c r="E994" t="s">
        <v>85</v>
      </c>
      <c r="M994" t="s">
        <v>85</v>
      </c>
      <c r="O994" t="s">
        <v>85</v>
      </c>
      <c r="P994" t="s">
        <v>85</v>
      </c>
      <c r="Q994" t="s">
        <v>85</v>
      </c>
    </row>
    <row r="995" spans="5:17" x14ac:dyDescent="0.35">
      <c r="E995" t="s">
        <v>85</v>
      </c>
      <c r="M995" t="s">
        <v>85</v>
      </c>
      <c r="O995" t="s">
        <v>85</v>
      </c>
      <c r="P995" t="s">
        <v>85</v>
      </c>
      <c r="Q995" t="s">
        <v>85</v>
      </c>
    </row>
    <row r="996" spans="5:17" x14ac:dyDescent="0.35">
      <c r="E996" t="s">
        <v>85</v>
      </c>
      <c r="M996" t="s">
        <v>85</v>
      </c>
      <c r="O996" t="s">
        <v>85</v>
      </c>
      <c r="P996" t="s">
        <v>85</v>
      </c>
      <c r="Q996" t="s">
        <v>85</v>
      </c>
    </row>
    <row r="997" spans="5:17" x14ac:dyDescent="0.35">
      <c r="E997" t="s">
        <v>85</v>
      </c>
      <c r="M997" t="s">
        <v>85</v>
      </c>
      <c r="O997" t="s">
        <v>85</v>
      </c>
      <c r="P997" t="s">
        <v>85</v>
      </c>
      <c r="Q997" t="s">
        <v>85</v>
      </c>
    </row>
    <row r="998" spans="5:17" x14ac:dyDescent="0.35">
      <c r="E998" t="s">
        <v>85</v>
      </c>
      <c r="M998" t="s">
        <v>85</v>
      </c>
      <c r="O998" t="s">
        <v>85</v>
      </c>
      <c r="P998" t="s">
        <v>85</v>
      </c>
      <c r="Q998" t="s">
        <v>85</v>
      </c>
    </row>
    <row r="999" spans="5:17" x14ac:dyDescent="0.35">
      <c r="E999" t="s">
        <v>85</v>
      </c>
      <c r="M999" t="s">
        <v>85</v>
      </c>
      <c r="O999" t="s">
        <v>85</v>
      </c>
      <c r="P999" t="s">
        <v>85</v>
      </c>
      <c r="Q999" t="s">
        <v>85</v>
      </c>
    </row>
    <row r="1000" spans="5:17" x14ac:dyDescent="0.35">
      <c r="E1000" t="s">
        <v>85</v>
      </c>
      <c r="M1000" t="s">
        <v>85</v>
      </c>
      <c r="O1000" t="s">
        <v>85</v>
      </c>
      <c r="P1000" t="s">
        <v>85</v>
      </c>
      <c r="Q1000" t="s">
        <v>85</v>
      </c>
    </row>
    <row r="1001" spans="5:17" x14ac:dyDescent="0.35">
      <c r="E1001" t="s">
        <v>85</v>
      </c>
      <c r="M1001" t="s">
        <v>85</v>
      </c>
      <c r="O1001" t="s">
        <v>85</v>
      </c>
      <c r="P1001" t="s">
        <v>85</v>
      </c>
      <c r="Q1001" t="s">
        <v>85</v>
      </c>
    </row>
    <row r="1002" spans="5:17" x14ac:dyDescent="0.35">
      <c r="E1002" t="s">
        <v>85</v>
      </c>
      <c r="M1002" t="s">
        <v>85</v>
      </c>
      <c r="O1002" t="s">
        <v>85</v>
      </c>
      <c r="P1002" t="s">
        <v>85</v>
      </c>
      <c r="Q1002" t="s">
        <v>85</v>
      </c>
    </row>
    <row r="1003" spans="5:17" x14ac:dyDescent="0.35">
      <c r="E1003" t="s">
        <v>85</v>
      </c>
      <c r="M1003" t="s">
        <v>85</v>
      </c>
      <c r="O1003" t="s">
        <v>85</v>
      </c>
      <c r="P1003" t="s">
        <v>85</v>
      </c>
      <c r="Q1003" t="s">
        <v>85</v>
      </c>
    </row>
    <row r="1004" spans="5:17" x14ac:dyDescent="0.35">
      <c r="E1004" t="s">
        <v>85</v>
      </c>
      <c r="M1004" t="s">
        <v>85</v>
      </c>
      <c r="O1004" t="s">
        <v>85</v>
      </c>
      <c r="P1004" t="s">
        <v>85</v>
      </c>
      <c r="Q1004" t="s">
        <v>85</v>
      </c>
    </row>
    <row r="1005" spans="5:17" x14ac:dyDescent="0.35">
      <c r="E1005" t="s">
        <v>85</v>
      </c>
      <c r="M1005" t="s">
        <v>85</v>
      </c>
      <c r="O1005" t="s">
        <v>85</v>
      </c>
      <c r="P1005" t="s">
        <v>85</v>
      </c>
      <c r="Q1005" t="s">
        <v>85</v>
      </c>
    </row>
    <row r="1006" spans="5:17" x14ac:dyDescent="0.35">
      <c r="E1006" t="s">
        <v>85</v>
      </c>
      <c r="M1006" t="s">
        <v>85</v>
      </c>
      <c r="O1006" t="s">
        <v>85</v>
      </c>
      <c r="P1006" t="s">
        <v>85</v>
      </c>
      <c r="Q1006" t="s">
        <v>85</v>
      </c>
    </row>
    <row r="1007" spans="5:17" x14ac:dyDescent="0.35">
      <c r="E1007" t="s">
        <v>85</v>
      </c>
      <c r="M1007" t="s">
        <v>85</v>
      </c>
      <c r="O1007" t="s">
        <v>85</v>
      </c>
      <c r="P1007" t="s">
        <v>85</v>
      </c>
      <c r="Q1007" t="s">
        <v>85</v>
      </c>
    </row>
    <row r="1008" spans="5:17" x14ac:dyDescent="0.35">
      <c r="E1008" t="s">
        <v>85</v>
      </c>
      <c r="M1008" t="s">
        <v>85</v>
      </c>
      <c r="O1008" t="s">
        <v>85</v>
      </c>
      <c r="P1008" t="s">
        <v>85</v>
      </c>
      <c r="Q1008" t="s">
        <v>85</v>
      </c>
    </row>
    <row r="1009" spans="5:17" x14ac:dyDescent="0.35">
      <c r="E1009" t="s">
        <v>85</v>
      </c>
      <c r="M1009" t="s">
        <v>85</v>
      </c>
      <c r="O1009" t="s">
        <v>85</v>
      </c>
      <c r="P1009" t="s">
        <v>85</v>
      </c>
      <c r="Q1009" t="s">
        <v>85</v>
      </c>
    </row>
    <row r="1010" spans="5:17" x14ac:dyDescent="0.35">
      <c r="E1010" t="s">
        <v>85</v>
      </c>
      <c r="M1010" t="s">
        <v>85</v>
      </c>
      <c r="O1010" t="s">
        <v>85</v>
      </c>
      <c r="P1010" t="s">
        <v>85</v>
      </c>
      <c r="Q1010" t="s">
        <v>85</v>
      </c>
    </row>
    <row r="1011" spans="5:17" x14ac:dyDescent="0.35">
      <c r="E1011" t="s">
        <v>85</v>
      </c>
      <c r="M1011" t="s">
        <v>85</v>
      </c>
      <c r="O1011" t="s">
        <v>85</v>
      </c>
      <c r="P1011" t="s">
        <v>85</v>
      </c>
      <c r="Q1011" t="s">
        <v>85</v>
      </c>
    </row>
    <row r="1012" spans="5:17" x14ac:dyDescent="0.35">
      <c r="E1012" t="s">
        <v>85</v>
      </c>
      <c r="M1012" t="s">
        <v>85</v>
      </c>
      <c r="O1012" t="s">
        <v>85</v>
      </c>
      <c r="P1012" t="s">
        <v>85</v>
      </c>
      <c r="Q1012" t="s">
        <v>85</v>
      </c>
    </row>
    <row r="1013" spans="5:17" x14ac:dyDescent="0.35">
      <c r="E1013" t="s">
        <v>85</v>
      </c>
      <c r="M1013" t="s">
        <v>85</v>
      </c>
      <c r="O1013" t="s">
        <v>85</v>
      </c>
      <c r="P1013" t="s">
        <v>85</v>
      </c>
      <c r="Q1013" t="s">
        <v>85</v>
      </c>
    </row>
    <row r="1014" spans="5:17" x14ac:dyDescent="0.35">
      <c r="E1014" t="s">
        <v>85</v>
      </c>
      <c r="M1014" t="s">
        <v>85</v>
      </c>
      <c r="O1014" t="s">
        <v>85</v>
      </c>
      <c r="P1014" t="s">
        <v>85</v>
      </c>
      <c r="Q1014" t="s">
        <v>85</v>
      </c>
    </row>
    <row r="1015" spans="5:17" x14ac:dyDescent="0.35">
      <c r="E1015" t="s">
        <v>85</v>
      </c>
      <c r="M1015" t="s">
        <v>85</v>
      </c>
      <c r="O1015" t="s">
        <v>85</v>
      </c>
      <c r="P1015" t="s">
        <v>85</v>
      </c>
      <c r="Q1015" t="s">
        <v>85</v>
      </c>
    </row>
    <row r="1016" spans="5:17" x14ac:dyDescent="0.35">
      <c r="E1016" t="s">
        <v>85</v>
      </c>
      <c r="M1016" t="s">
        <v>85</v>
      </c>
      <c r="O1016" t="s">
        <v>85</v>
      </c>
      <c r="P1016" t="s">
        <v>85</v>
      </c>
      <c r="Q1016" t="s">
        <v>85</v>
      </c>
    </row>
    <row r="1017" spans="5:17" x14ac:dyDescent="0.35">
      <c r="E1017" t="s">
        <v>85</v>
      </c>
      <c r="M1017" t="s">
        <v>85</v>
      </c>
      <c r="O1017" t="s">
        <v>85</v>
      </c>
      <c r="P1017" t="s">
        <v>85</v>
      </c>
      <c r="Q1017" t="s">
        <v>85</v>
      </c>
    </row>
    <row r="1018" spans="5:17" x14ac:dyDescent="0.35">
      <c r="E1018" t="s">
        <v>85</v>
      </c>
      <c r="M1018" t="s">
        <v>85</v>
      </c>
      <c r="O1018" t="s">
        <v>85</v>
      </c>
      <c r="P1018" t="s">
        <v>85</v>
      </c>
      <c r="Q1018" t="s">
        <v>85</v>
      </c>
    </row>
    <row r="1019" spans="5:17" x14ac:dyDescent="0.35">
      <c r="E1019" t="s">
        <v>85</v>
      </c>
      <c r="M1019" t="s">
        <v>85</v>
      </c>
      <c r="O1019" t="s">
        <v>85</v>
      </c>
      <c r="P1019" t="s">
        <v>85</v>
      </c>
      <c r="Q1019" t="s">
        <v>85</v>
      </c>
    </row>
    <row r="1020" spans="5:17" x14ac:dyDescent="0.35">
      <c r="E1020" t="s">
        <v>85</v>
      </c>
      <c r="M1020" t="s">
        <v>85</v>
      </c>
      <c r="O1020" t="s">
        <v>85</v>
      </c>
      <c r="P1020" t="s">
        <v>85</v>
      </c>
      <c r="Q1020" t="s">
        <v>85</v>
      </c>
    </row>
    <row r="1021" spans="5:17" x14ac:dyDescent="0.35">
      <c r="E1021" t="s">
        <v>85</v>
      </c>
      <c r="M1021" t="s">
        <v>85</v>
      </c>
      <c r="O1021" t="s">
        <v>85</v>
      </c>
      <c r="P1021" t="s">
        <v>85</v>
      </c>
      <c r="Q1021" t="s">
        <v>85</v>
      </c>
    </row>
    <row r="1022" spans="5:17" x14ac:dyDescent="0.35">
      <c r="E1022" t="s">
        <v>85</v>
      </c>
      <c r="M1022" t="s">
        <v>85</v>
      </c>
      <c r="O1022" t="s">
        <v>85</v>
      </c>
      <c r="P1022" t="s">
        <v>85</v>
      </c>
      <c r="Q1022" t="s">
        <v>85</v>
      </c>
    </row>
    <row r="1023" spans="5:17" x14ac:dyDescent="0.35">
      <c r="E1023" t="s">
        <v>85</v>
      </c>
      <c r="M1023" t="s">
        <v>85</v>
      </c>
      <c r="O1023" t="s">
        <v>85</v>
      </c>
      <c r="P1023" t="s">
        <v>85</v>
      </c>
      <c r="Q1023" t="s">
        <v>85</v>
      </c>
    </row>
    <row r="1024" spans="5:17" x14ac:dyDescent="0.35">
      <c r="E1024" t="s">
        <v>85</v>
      </c>
      <c r="M1024" t="s">
        <v>85</v>
      </c>
      <c r="O1024" t="s">
        <v>85</v>
      </c>
      <c r="P1024" t="s">
        <v>85</v>
      </c>
      <c r="Q1024" t="s">
        <v>85</v>
      </c>
    </row>
    <row r="1025" spans="5:17" x14ac:dyDescent="0.35">
      <c r="E1025" t="s">
        <v>85</v>
      </c>
      <c r="M1025" t="s">
        <v>85</v>
      </c>
      <c r="O1025" t="s">
        <v>85</v>
      </c>
      <c r="P1025" t="s">
        <v>85</v>
      </c>
      <c r="Q1025" t="s">
        <v>85</v>
      </c>
    </row>
    <row r="1026" spans="5:17" x14ac:dyDescent="0.35">
      <c r="E1026" t="s">
        <v>85</v>
      </c>
      <c r="M1026" t="s">
        <v>85</v>
      </c>
      <c r="O1026" t="s">
        <v>85</v>
      </c>
      <c r="P1026" t="s">
        <v>85</v>
      </c>
      <c r="Q1026" t="s">
        <v>85</v>
      </c>
    </row>
    <row r="1027" spans="5:17" x14ac:dyDescent="0.35">
      <c r="E1027" t="s">
        <v>85</v>
      </c>
      <c r="M1027" t="s">
        <v>85</v>
      </c>
      <c r="O1027" t="s">
        <v>85</v>
      </c>
      <c r="P1027" t="s">
        <v>85</v>
      </c>
      <c r="Q1027" t="s">
        <v>85</v>
      </c>
    </row>
    <row r="1028" spans="5:17" x14ac:dyDescent="0.35">
      <c r="E1028" t="s">
        <v>85</v>
      </c>
      <c r="M1028" t="s">
        <v>85</v>
      </c>
      <c r="O1028" t="s">
        <v>85</v>
      </c>
      <c r="P1028" t="s">
        <v>85</v>
      </c>
      <c r="Q1028" t="s">
        <v>85</v>
      </c>
    </row>
    <row r="1029" spans="5:17" x14ac:dyDescent="0.35">
      <c r="E1029" t="s">
        <v>85</v>
      </c>
      <c r="M1029" t="s">
        <v>85</v>
      </c>
      <c r="O1029" t="s">
        <v>85</v>
      </c>
      <c r="P1029" t="s">
        <v>85</v>
      </c>
      <c r="Q1029" t="s">
        <v>85</v>
      </c>
    </row>
    <row r="1030" spans="5:17" x14ac:dyDescent="0.35">
      <c r="E1030" t="s">
        <v>85</v>
      </c>
      <c r="M1030" t="s">
        <v>85</v>
      </c>
      <c r="O1030" t="s">
        <v>85</v>
      </c>
      <c r="P1030" t="s">
        <v>85</v>
      </c>
      <c r="Q1030" t="s">
        <v>85</v>
      </c>
    </row>
    <row r="1031" spans="5:17" x14ac:dyDescent="0.35">
      <c r="E1031" t="s">
        <v>85</v>
      </c>
      <c r="M1031" t="s">
        <v>85</v>
      </c>
      <c r="O1031" t="s">
        <v>85</v>
      </c>
      <c r="P1031" t="s">
        <v>85</v>
      </c>
      <c r="Q1031" t="s">
        <v>85</v>
      </c>
    </row>
    <row r="1032" spans="5:17" x14ac:dyDescent="0.35">
      <c r="E1032" t="s">
        <v>85</v>
      </c>
      <c r="M1032" t="s">
        <v>85</v>
      </c>
      <c r="O1032" t="s">
        <v>85</v>
      </c>
      <c r="P1032" t="s">
        <v>85</v>
      </c>
      <c r="Q1032" t="s">
        <v>85</v>
      </c>
    </row>
    <row r="1033" spans="5:17" x14ac:dyDescent="0.35">
      <c r="E1033" t="s">
        <v>85</v>
      </c>
      <c r="M1033" t="s">
        <v>85</v>
      </c>
      <c r="O1033" t="s">
        <v>85</v>
      </c>
      <c r="P1033" t="s">
        <v>85</v>
      </c>
      <c r="Q1033" t="s">
        <v>85</v>
      </c>
    </row>
    <row r="1034" spans="5:17" x14ac:dyDescent="0.35">
      <c r="E1034" t="s">
        <v>85</v>
      </c>
      <c r="M1034" t="s">
        <v>85</v>
      </c>
      <c r="O1034" t="s">
        <v>85</v>
      </c>
      <c r="P1034" t="s">
        <v>85</v>
      </c>
      <c r="Q1034" t="s">
        <v>85</v>
      </c>
    </row>
    <row r="1035" spans="5:17" x14ac:dyDescent="0.35">
      <c r="E1035" t="s">
        <v>85</v>
      </c>
      <c r="M1035" t="s">
        <v>85</v>
      </c>
      <c r="O1035" t="s">
        <v>85</v>
      </c>
      <c r="P1035" t="s">
        <v>85</v>
      </c>
      <c r="Q1035" t="s">
        <v>85</v>
      </c>
    </row>
    <row r="1036" spans="5:17" x14ac:dyDescent="0.35">
      <c r="E1036" t="s">
        <v>85</v>
      </c>
      <c r="M1036" t="s">
        <v>85</v>
      </c>
      <c r="O1036" t="s">
        <v>85</v>
      </c>
      <c r="P1036" t="s">
        <v>85</v>
      </c>
      <c r="Q1036" t="s">
        <v>85</v>
      </c>
    </row>
    <row r="1037" spans="5:17" x14ac:dyDescent="0.35">
      <c r="E1037" t="s">
        <v>85</v>
      </c>
      <c r="M1037" t="s">
        <v>85</v>
      </c>
      <c r="O1037" t="s">
        <v>85</v>
      </c>
      <c r="P1037" t="s">
        <v>85</v>
      </c>
      <c r="Q1037" t="s">
        <v>85</v>
      </c>
    </row>
    <row r="1038" spans="5:17" x14ac:dyDescent="0.35">
      <c r="E1038" t="s">
        <v>85</v>
      </c>
      <c r="M1038" t="s">
        <v>85</v>
      </c>
      <c r="O1038" t="s">
        <v>85</v>
      </c>
      <c r="P1038" t="s">
        <v>85</v>
      </c>
      <c r="Q1038" t="s">
        <v>85</v>
      </c>
    </row>
    <row r="1039" spans="5:17" x14ac:dyDescent="0.35">
      <c r="E1039" t="s">
        <v>85</v>
      </c>
      <c r="M1039" t="s">
        <v>85</v>
      </c>
      <c r="O1039" t="s">
        <v>85</v>
      </c>
      <c r="P1039" t="s">
        <v>85</v>
      </c>
      <c r="Q1039" t="s">
        <v>85</v>
      </c>
    </row>
    <row r="1040" spans="5:17" x14ac:dyDescent="0.35">
      <c r="E1040" t="s">
        <v>85</v>
      </c>
      <c r="M1040" t="s">
        <v>85</v>
      </c>
      <c r="O1040" t="s">
        <v>85</v>
      </c>
      <c r="P1040" t="s">
        <v>85</v>
      </c>
      <c r="Q1040" t="s">
        <v>85</v>
      </c>
    </row>
    <row r="1041" spans="5:17" x14ac:dyDescent="0.35">
      <c r="E1041" t="s">
        <v>85</v>
      </c>
      <c r="M1041" t="s">
        <v>85</v>
      </c>
      <c r="O1041" t="s">
        <v>85</v>
      </c>
      <c r="P1041" t="s">
        <v>85</v>
      </c>
      <c r="Q1041" t="s">
        <v>85</v>
      </c>
    </row>
    <row r="1042" spans="5:17" x14ac:dyDescent="0.35">
      <c r="E1042" t="s">
        <v>85</v>
      </c>
      <c r="M1042" t="s">
        <v>85</v>
      </c>
      <c r="O1042" t="s">
        <v>85</v>
      </c>
      <c r="P1042" t="s">
        <v>85</v>
      </c>
      <c r="Q1042" t="s">
        <v>85</v>
      </c>
    </row>
    <row r="1043" spans="5:17" x14ac:dyDescent="0.35">
      <c r="E1043" t="s">
        <v>85</v>
      </c>
      <c r="M1043" t="s">
        <v>85</v>
      </c>
      <c r="O1043" t="s">
        <v>85</v>
      </c>
      <c r="P1043" t="s">
        <v>85</v>
      </c>
      <c r="Q1043" t="s">
        <v>85</v>
      </c>
    </row>
    <row r="1044" spans="5:17" x14ac:dyDescent="0.35">
      <c r="E1044" t="s">
        <v>85</v>
      </c>
      <c r="M1044" t="s">
        <v>85</v>
      </c>
      <c r="O1044" t="s">
        <v>85</v>
      </c>
      <c r="P1044" t="s">
        <v>85</v>
      </c>
      <c r="Q1044" t="s">
        <v>85</v>
      </c>
    </row>
    <row r="1045" spans="5:17" x14ac:dyDescent="0.35">
      <c r="E1045" t="s">
        <v>85</v>
      </c>
      <c r="M1045" t="s">
        <v>85</v>
      </c>
      <c r="O1045" t="s">
        <v>85</v>
      </c>
      <c r="P1045" t="s">
        <v>85</v>
      </c>
      <c r="Q1045" t="s">
        <v>85</v>
      </c>
    </row>
    <row r="1046" spans="5:17" x14ac:dyDescent="0.35">
      <c r="E1046" t="s">
        <v>85</v>
      </c>
      <c r="M1046" t="s">
        <v>85</v>
      </c>
      <c r="O1046" t="s">
        <v>85</v>
      </c>
      <c r="P1046" t="s">
        <v>85</v>
      </c>
      <c r="Q1046" t="s">
        <v>85</v>
      </c>
    </row>
    <row r="1047" spans="5:17" x14ac:dyDescent="0.35">
      <c r="E1047" t="s">
        <v>85</v>
      </c>
      <c r="M1047" t="s">
        <v>85</v>
      </c>
      <c r="O1047" t="s">
        <v>85</v>
      </c>
      <c r="P1047" t="s">
        <v>85</v>
      </c>
      <c r="Q1047" t="s">
        <v>85</v>
      </c>
    </row>
    <row r="1048" spans="5:17" x14ac:dyDescent="0.35">
      <c r="E1048" t="s">
        <v>85</v>
      </c>
      <c r="M1048" t="s">
        <v>85</v>
      </c>
      <c r="O1048" t="s">
        <v>85</v>
      </c>
      <c r="P1048" t="s">
        <v>85</v>
      </c>
      <c r="Q1048" t="s">
        <v>85</v>
      </c>
    </row>
    <row r="1049" spans="5:17" x14ac:dyDescent="0.35">
      <c r="E1049" t="s">
        <v>85</v>
      </c>
      <c r="M1049" t="s">
        <v>85</v>
      </c>
      <c r="O1049" t="s">
        <v>85</v>
      </c>
      <c r="P1049" t="s">
        <v>85</v>
      </c>
      <c r="Q1049" t="s">
        <v>85</v>
      </c>
    </row>
    <row r="1050" spans="5:17" x14ac:dyDescent="0.35">
      <c r="E1050" t="s">
        <v>85</v>
      </c>
      <c r="M1050" t="s">
        <v>85</v>
      </c>
      <c r="O1050" t="s">
        <v>85</v>
      </c>
      <c r="P1050" t="s">
        <v>85</v>
      </c>
      <c r="Q1050" t="s">
        <v>85</v>
      </c>
    </row>
    <row r="1051" spans="5:17" x14ac:dyDescent="0.35">
      <c r="E1051" t="s">
        <v>85</v>
      </c>
      <c r="M1051" t="s">
        <v>85</v>
      </c>
      <c r="O1051" t="s">
        <v>85</v>
      </c>
      <c r="P1051" t="s">
        <v>85</v>
      </c>
      <c r="Q1051" t="s">
        <v>85</v>
      </c>
    </row>
    <row r="1052" spans="5:17" x14ac:dyDescent="0.35">
      <c r="E1052" t="s">
        <v>85</v>
      </c>
      <c r="M1052" t="s">
        <v>85</v>
      </c>
      <c r="O1052" t="s">
        <v>85</v>
      </c>
      <c r="P1052" t="s">
        <v>85</v>
      </c>
      <c r="Q1052" t="s">
        <v>85</v>
      </c>
    </row>
    <row r="1053" spans="5:17" x14ac:dyDescent="0.35">
      <c r="E1053" t="s">
        <v>85</v>
      </c>
      <c r="M1053" t="s">
        <v>85</v>
      </c>
      <c r="O1053" t="s">
        <v>85</v>
      </c>
      <c r="P1053" t="s">
        <v>85</v>
      </c>
      <c r="Q1053" t="s">
        <v>85</v>
      </c>
    </row>
    <row r="1054" spans="5:17" x14ac:dyDescent="0.35">
      <c r="E1054" t="s">
        <v>85</v>
      </c>
      <c r="M1054" t="s">
        <v>85</v>
      </c>
      <c r="O1054" t="s">
        <v>85</v>
      </c>
      <c r="P1054" t="s">
        <v>85</v>
      </c>
      <c r="Q1054" t="s">
        <v>85</v>
      </c>
    </row>
    <row r="1055" spans="5:17" x14ac:dyDescent="0.35">
      <c r="E1055" t="s">
        <v>85</v>
      </c>
      <c r="M1055" t="s">
        <v>85</v>
      </c>
      <c r="O1055" t="s">
        <v>85</v>
      </c>
      <c r="P1055" t="s">
        <v>85</v>
      </c>
      <c r="Q1055" t="s">
        <v>85</v>
      </c>
    </row>
    <row r="1056" spans="5:17" x14ac:dyDescent="0.35">
      <c r="E1056" t="s">
        <v>85</v>
      </c>
      <c r="M1056" t="s">
        <v>85</v>
      </c>
      <c r="O1056" t="s">
        <v>85</v>
      </c>
      <c r="P1056" t="s">
        <v>85</v>
      </c>
      <c r="Q1056" t="s">
        <v>85</v>
      </c>
    </row>
    <row r="1057" spans="5:17" x14ac:dyDescent="0.35">
      <c r="E1057" t="s">
        <v>85</v>
      </c>
      <c r="M1057" t="s">
        <v>85</v>
      </c>
      <c r="O1057" t="s">
        <v>85</v>
      </c>
      <c r="P1057" t="s">
        <v>85</v>
      </c>
      <c r="Q1057" t="s">
        <v>85</v>
      </c>
    </row>
    <row r="1058" spans="5:17" x14ac:dyDescent="0.35">
      <c r="E1058" t="s">
        <v>85</v>
      </c>
      <c r="M1058" t="s">
        <v>85</v>
      </c>
      <c r="O1058" t="s">
        <v>85</v>
      </c>
      <c r="P1058" t="s">
        <v>85</v>
      </c>
      <c r="Q1058" t="s">
        <v>85</v>
      </c>
    </row>
    <row r="1059" spans="5:17" x14ac:dyDescent="0.35">
      <c r="E1059" t="s">
        <v>85</v>
      </c>
      <c r="M1059" t="s">
        <v>85</v>
      </c>
      <c r="O1059" t="s">
        <v>85</v>
      </c>
      <c r="P1059" t="s">
        <v>85</v>
      </c>
      <c r="Q1059" t="s">
        <v>85</v>
      </c>
    </row>
    <row r="1060" spans="5:17" x14ac:dyDescent="0.35">
      <c r="E1060" t="s">
        <v>85</v>
      </c>
      <c r="M1060" t="s">
        <v>85</v>
      </c>
      <c r="O1060" t="s">
        <v>85</v>
      </c>
      <c r="P1060" t="s">
        <v>85</v>
      </c>
      <c r="Q1060" t="s">
        <v>85</v>
      </c>
    </row>
    <row r="1061" spans="5:17" x14ac:dyDescent="0.35">
      <c r="E1061" t="s">
        <v>85</v>
      </c>
      <c r="M1061" t="s">
        <v>85</v>
      </c>
      <c r="O1061" t="s">
        <v>85</v>
      </c>
      <c r="P1061" t="s">
        <v>85</v>
      </c>
      <c r="Q1061" t="s">
        <v>85</v>
      </c>
    </row>
    <row r="1062" spans="5:17" x14ac:dyDescent="0.35">
      <c r="E1062" t="s">
        <v>85</v>
      </c>
      <c r="M1062" t="s">
        <v>85</v>
      </c>
      <c r="O1062" t="s">
        <v>85</v>
      </c>
      <c r="P1062" t="s">
        <v>85</v>
      </c>
      <c r="Q1062" t="s">
        <v>85</v>
      </c>
    </row>
    <row r="1063" spans="5:17" x14ac:dyDescent="0.35">
      <c r="E1063" t="s">
        <v>85</v>
      </c>
      <c r="M1063" t="s">
        <v>85</v>
      </c>
      <c r="O1063" t="s">
        <v>85</v>
      </c>
      <c r="P1063" t="s">
        <v>85</v>
      </c>
      <c r="Q1063" t="s">
        <v>85</v>
      </c>
    </row>
    <row r="1064" spans="5:17" x14ac:dyDescent="0.35">
      <c r="E1064" t="s">
        <v>85</v>
      </c>
      <c r="M1064" t="s">
        <v>85</v>
      </c>
      <c r="O1064" t="s">
        <v>85</v>
      </c>
      <c r="P1064" t="s">
        <v>85</v>
      </c>
      <c r="Q1064" t="s">
        <v>85</v>
      </c>
    </row>
    <row r="1065" spans="5:17" x14ac:dyDescent="0.35">
      <c r="E1065" t="s">
        <v>85</v>
      </c>
      <c r="M1065" t="s">
        <v>85</v>
      </c>
      <c r="O1065" t="s">
        <v>85</v>
      </c>
      <c r="P1065" t="s">
        <v>85</v>
      </c>
      <c r="Q1065" t="s">
        <v>85</v>
      </c>
    </row>
    <row r="1066" spans="5:17" x14ac:dyDescent="0.35">
      <c r="E1066" t="s">
        <v>85</v>
      </c>
      <c r="M1066" t="s">
        <v>85</v>
      </c>
      <c r="O1066" t="s">
        <v>85</v>
      </c>
      <c r="P1066" t="s">
        <v>85</v>
      </c>
      <c r="Q1066" t="s">
        <v>85</v>
      </c>
    </row>
    <row r="1067" spans="5:17" x14ac:dyDescent="0.35">
      <c r="E1067" t="s">
        <v>85</v>
      </c>
      <c r="M1067" t="s">
        <v>85</v>
      </c>
      <c r="O1067" t="s">
        <v>85</v>
      </c>
      <c r="P1067" t="s">
        <v>85</v>
      </c>
      <c r="Q1067" t="s">
        <v>85</v>
      </c>
    </row>
    <row r="1068" spans="5:17" x14ac:dyDescent="0.35">
      <c r="E1068" t="s">
        <v>85</v>
      </c>
      <c r="M1068" t="s">
        <v>85</v>
      </c>
      <c r="O1068" t="s">
        <v>85</v>
      </c>
      <c r="P1068" t="s">
        <v>85</v>
      </c>
      <c r="Q1068" t="s">
        <v>85</v>
      </c>
    </row>
    <row r="1069" spans="5:17" x14ac:dyDescent="0.35">
      <c r="E1069" t="s">
        <v>85</v>
      </c>
      <c r="M1069" t="s">
        <v>85</v>
      </c>
      <c r="O1069" t="s">
        <v>85</v>
      </c>
      <c r="P1069" t="s">
        <v>85</v>
      </c>
      <c r="Q1069" t="s">
        <v>85</v>
      </c>
    </row>
    <row r="1070" spans="5:17" x14ac:dyDescent="0.35">
      <c r="E1070" t="s">
        <v>85</v>
      </c>
      <c r="M1070" t="s">
        <v>85</v>
      </c>
      <c r="O1070" t="s">
        <v>85</v>
      </c>
      <c r="P1070" t="s">
        <v>85</v>
      </c>
      <c r="Q1070" t="s">
        <v>85</v>
      </c>
    </row>
    <row r="1071" spans="5:17" x14ac:dyDescent="0.35">
      <c r="E1071" t="s">
        <v>85</v>
      </c>
      <c r="M1071" t="s">
        <v>85</v>
      </c>
      <c r="O1071" t="s">
        <v>85</v>
      </c>
      <c r="P1071" t="s">
        <v>85</v>
      </c>
      <c r="Q1071" t="s">
        <v>85</v>
      </c>
    </row>
    <row r="1072" spans="5:17" x14ac:dyDescent="0.35">
      <c r="E1072" t="s">
        <v>85</v>
      </c>
      <c r="M1072" t="s">
        <v>85</v>
      </c>
      <c r="O1072" t="s">
        <v>85</v>
      </c>
      <c r="P1072" t="s">
        <v>85</v>
      </c>
      <c r="Q1072" t="s">
        <v>85</v>
      </c>
    </row>
    <row r="1073" spans="5:17" x14ac:dyDescent="0.35">
      <c r="E1073" t="s">
        <v>85</v>
      </c>
      <c r="M1073" t="s">
        <v>85</v>
      </c>
      <c r="O1073" t="s">
        <v>85</v>
      </c>
      <c r="P1073" t="s">
        <v>85</v>
      </c>
      <c r="Q1073" t="s">
        <v>85</v>
      </c>
    </row>
    <row r="1074" spans="5:17" x14ac:dyDescent="0.35">
      <c r="E1074" t="s">
        <v>85</v>
      </c>
      <c r="M1074" t="s">
        <v>85</v>
      </c>
      <c r="O1074" t="s">
        <v>85</v>
      </c>
      <c r="P1074" t="s">
        <v>85</v>
      </c>
      <c r="Q1074" t="s">
        <v>85</v>
      </c>
    </row>
    <row r="1075" spans="5:17" x14ac:dyDescent="0.35">
      <c r="E1075" t="s">
        <v>85</v>
      </c>
      <c r="M1075" t="s">
        <v>85</v>
      </c>
      <c r="O1075" t="s">
        <v>85</v>
      </c>
      <c r="P1075" t="s">
        <v>85</v>
      </c>
      <c r="Q1075" t="s">
        <v>85</v>
      </c>
    </row>
    <row r="1076" spans="5:17" x14ac:dyDescent="0.35">
      <c r="E1076" t="s">
        <v>85</v>
      </c>
      <c r="M1076" t="s">
        <v>85</v>
      </c>
      <c r="O1076" t="s">
        <v>85</v>
      </c>
      <c r="P1076" t="s">
        <v>85</v>
      </c>
      <c r="Q1076" t="s">
        <v>85</v>
      </c>
    </row>
    <row r="1077" spans="5:17" x14ac:dyDescent="0.35">
      <c r="E1077" t="s">
        <v>85</v>
      </c>
      <c r="M1077" t="s">
        <v>85</v>
      </c>
      <c r="O1077" t="s">
        <v>85</v>
      </c>
      <c r="P1077" t="s">
        <v>85</v>
      </c>
      <c r="Q1077" t="s">
        <v>85</v>
      </c>
    </row>
    <row r="1078" spans="5:17" x14ac:dyDescent="0.35">
      <c r="E1078" t="s">
        <v>85</v>
      </c>
      <c r="M1078" t="s">
        <v>85</v>
      </c>
      <c r="O1078" t="s">
        <v>85</v>
      </c>
      <c r="P1078" t="s">
        <v>85</v>
      </c>
      <c r="Q1078" t="s">
        <v>85</v>
      </c>
    </row>
    <row r="1079" spans="5:17" x14ac:dyDescent="0.35">
      <c r="E1079" t="s">
        <v>85</v>
      </c>
      <c r="M1079" t="s">
        <v>85</v>
      </c>
      <c r="O1079" t="s">
        <v>85</v>
      </c>
      <c r="P1079" t="s">
        <v>85</v>
      </c>
      <c r="Q1079" t="s">
        <v>85</v>
      </c>
    </row>
    <row r="1080" spans="5:17" x14ac:dyDescent="0.35">
      <c r="E1080" t="s">
        <v>85</v>
      </c>
      <c r="M1080" t="s">
        <v>85</v>
      </c>
      <c r="O1080" t="s">
        <v>85</v>
      </c>
      <c r="P1080" t="s">
        <v>85</v>
      </c>
      <c r="Q1080" t="s">
        <v>85</v>
      </c>
    </row>
    <row r="1081" spans="5:17" x14ac:dyDescent="0.35">
      <c r="E1081" t="s">
        <v>85</v>
      </c>
      <c r="M1081" t="s">
        <v>85</v>
      </c>
      <c r="O1081" t="s">
        <v>85</v>
      </c>
      <c r="P1081" t="s">
        <v>85</v>
      </c>
      <c r="Q1081" t="s">
        <v>85</v>
      </c>
    </row>
    <row r="1082" spans="5:17" x14ac:dyDescent="0.35">
      <c r="E1082" t="s">
        <v>85</v>
      </c>
      <c r="M1082" t="s">
        <v>85</v>
      </c>
      <c r="O1082" t="s">
        <v>85</v>
      </c>
      <c r="P1082" t="s">
        <v>85</v>
      </c>
      <c r="Q1082" t="s">
        <v>85</v>
      </c>
    </row>
    <row r="1083" spans="5:17" x14ac:dyDescent="0.35">
      <c r="E1083" t="s">
        <v>85</v>
      </c>
      <c r="M1083" t="s">
        <v>85</v>
      </c>
      <c r="O1083" t="s">
        <v>85</v>
      </c>
      <c r="P1083" t="s">
        <v>85</v>
      </c>
      <c r="Q1083" t="s">
        <v>85</v>
      </c>
    </row>
    <row r="1084" spans="5:17" x14ac:dyDescent="0.35">
      <c r="E1084" t="s">
        <v>85</v>
      </c>
      <c r="M1084" t="s">
        <v>85</v>
      </c>
      <c r="O1084" t="s">
        <v>85</v>
      </c>
      <c r="P1084" t="s">
        <v>85</v>
      </c>
      <c r="Q1084" t="s">
        <v>85</v>
      </c>
    </row>
    <row r="1085" spans="5:17" x14ac:dyDescent="0.35">
      <c r="E1085" t="s">
        <v>85</v>
      </c>
      <c r="M1085" t="s">
        <v>85</v>
      </c>
      <c r="O1085" t="s">
        <v>85</v>
      </c>
      <c r="P1085" t="s">
        <v>85</v>
      </c>
      <c r="Q1085" t="s">
        <v>85</v>
      </c>
    </row>
    <row r="1086" spans="5:17" x14ac:dyDescent="0.35">
      <c r="E1086" t="s">
        <v>85</v>
      </c>
      <c r="M1086" t="s">
        <v>85</v>
      </c>
      <c r="O1086" t="s">
        <v>85</v>
      </c>
      <c r="P1086" t="s">
        <v>85</v>
      </c>
      <c r="Q1086" t="s">
        <v>85</v>
      </c>
    </row>
    <row r="1087" spans="5:17" x14ac:dyDescent="0.35">
      <c r="E1087" t="s">
        <v>85</v>
      </c>
      <c r="M1087" t="s">
        <v>85</v>
      </c>
      <c r="O1087" t="s">
        <v>85</v>
      </c>
      <c r="P1087" t="s">
        <v>85</v>
      </c>
      <c r="Q1087" t="s">
        <v>85</v>
      </c>
    </row>
    <row r="1088" spans="5:17" x14ac:dyDescent="0.35">
      <c r="E1088" t="s">
        <v>85</v>
      </c>
      <c r="M1088" t="s">
        <v>85</v>
      </c>
      <c r="O1088" t="s">
        <v>85</v>
      </c>
      <c r="P1088" t="s">
        <v>85</v>
      </c>
      <c r="Q1088" t="s">
        <v>85</v>
      </c>
    </row>
    <row r="1089" spans="5:17" x14ac:dyDescent="0.35">
      <c r="E1089" t="s">
        <v>85</v>
      </c>
      <c r="M1089" t="s">
        <v>85</v>
      </c>
      <c r="O1089" t="s">
        <v>85</v>
      </c>
      <c r="P1089" t="s">
        <v>85</v>
      </c>
      <c r="Q1089" t="s">
        <v>85</v>
      </c>
    </row>
    <row r="1090" spans="5:17" x14ac:dyDescent="0.35">
      <c r="E1090" t="s">
        <v>85</v>
      </c>
      <c r="M1090" t="s">
        <v>85</v>
      </c>
      <c r="O1090" t="s">
        <v>85</v>
      </c>
      <c r="P1090" t="s">
        <v>85</v>
      </c>
      <c r="Q1090" t="s">
        <v>85</v>
      </c>
    </row>
    <row r="1091" spans="5:17" x14ac:dyDescent="0.35">
      <c r="E1091" t="s">
        <v>85</v>
      </c>
      <c r="M1091" t="s">
        <v>85</v>
      </c>
      <c r="O1091" t="s">
        <v>85</v>
      </c>
      <c r="P1091" t="s">
        <v>85</v>
      </c>
      <c r="Q1091" t="s">
        <v>85</v>
      </c>
    </row>
    <row r="1092" spans="5:17" x14ac:dyDescent="0.35">
      <c r="E1092" t="s">
        <v>85</v>
      </c>
      <c r="M1092" t="s">
        <v>85</v>
      </c>
      <c r="O1092" t="s">
        <v>85</v>
      </c>
      <c r="P1092" t="s">
        <v>85</v>
      </c>
      <c r="Q1092" t="s">
        <v>85</v>
      </c>
    </row>
    <row r="1093" spans="5:17" x14ac:dyDescent="0.35">
      <c r="E1093" t="s">
        <v>85</v>
      </c>
      <c r="M1093" t="s">
        <v>85</v>
      </c>
      <c r="O1093" t="s">
        <v>85</v>
      </c>
      <c r="P1093" t="s">
        <v>85</v>
      </c>
      <c r="Q1093" t="s">
        <v>85</v>
      </c>
    </row>
    <row r="1094" spans="5:17" x14ac:dyDescent="0.35">
      <c r="E1094" t="s">
        <v>85</v>
      </c>
      <c r="M1094" t="s">
        <v>85</v>
      </c>
      <c r="O1094" t="s">
        <v>85</v>
      </c>
      <c r="P1094" t="s">
        <v>85</v>
      </c>
      <c r="Q1094" t="s">
        <v>85</v>
      </c>
    </row>
    <row r="1095" spans="5:17" x14ac:dyDescent="0.35">
      <c r="E1095" t="s">
        <v>85</v>
      </c>
      <c r="M1095" t="s">
        <v>85</v>
      </c>
      <c r="O1095" t="s">
        <v>85</v>
      </c>
      <c r="P1095" t="s">
        <v>85</v>
      </c>
      <c r="Q1095" t="s">
        <v>85</v>
      </c>
    </row>
    <row r="1096" spans="5:17" x14ac:dyDescent="0.35">
      <c r="E1096" t="s">
        <v>85</v>
      </c>
      <c r="M1096" t="s">
        <v>85</v>
      </c>
      <c r="O1096" t="s">
        <v>85</v>
      </c>
      <c r="P1096" t="s">
        <v>85</v>
      </c>
      <c r="Q1096" t="s">
        <v>85</v>
      </c>
    </row>
    <row r="1097" spans="5:17" x14ac:dyDescent="0.35">
      <c r="E1097" t="s">
        <v>85</v>
      </c>
      <c r="M1097" t="s">
        <v>85</v>
      </c>
      <c r="O1097" t="s">
        <v>85</v>
      </c>
      <c r="P1097" t="s">
        <v>85</v>
      </c>
      <c r="Q1097" t="s">
        <v>85</v>
      </c>
    </row>
    <row r="1098" spans="5:17" x14ac:dyDescent="0.35">
      <c r="E1098" t="s">
        <v>85</v>
      </c>
      <c r="M1098" t="s">
        <v>85</v>
      </c>
      <c r="O1098" t="s">
        <v>85</v>
      </c>
      <c r="P1098" t="s">
        <v>85</v>
      </c>
      <c r="Q1098" t="s">
        <v>85</v>
      </c>
    </row>
    <row r="1099" spans="5:17" x14ac:dyDescent="0.35">
      <c r="E1099" t="s">
        <v>85</v>
      </c>
      <c r="M1099" t="s">
        <v>85</v>
      </c>
      <c r="O1099" t="s">
        <v>85</v>
      </c>
      <c r="P1099" t="s">
        <v>85</v>
      </c>
      <c r="Q1099" t="s">
        <v>85</v>
      </c>
    </row>
    <row r="1100" spans="5:17" x14ac:dyDescent="0.35">
      <c r="E1100" t="s">
        <v>85</v>
      </c>
      <c r="M1100" t="s">
        <v>85</v>
      </c>
      <c r="O1100" t="s">
        <v>85</v>
      </c>
      <c r="P1100" t="s">
        <v>85</v>
      </c>
      <c r="Q1100" t="s">
        <v>85</v>
      </c>
    </row>
    <row r="1101" spans="5:17" x14ac:dyDescent="0.35">
      <c r="E1101" t="s">
        <v>85</v>
      </c>
      <c r="M1101" t="s">
        <v>85</v>
      </c>
      <c r="O1101" t="s">
        <v>85</v>
      </c>
      <c r="P1101" t="s">
        <v>85</v>
      </c>
      <c r="Q1101" t="s">
        <v>85</v>
      </c>
    </row>
    <row r="1102" spans="5:17" x14ac:dyDescent="0.35">
      <c r="E1102" t="s">
        <v>85</v>
      </c>
      <c r="M1102" t="s">
        <v>85</v>
      </c>
      <c r="O1102" t="s">
        <v>85</v>
      </c>
      <c r="P1102" t="s">
        <v>85</v>
      </c>
      <c r="Q1102" t="s">
        <v>85</v>
      </c>
    </row>
    <row r="1103" spans="5:17" x14ac:dyDescent="0.35">
      <c r="E1103" t="s">
        <v>85</v>
      </c>
      <c r="M1103" t="s">
        <v>85</v>
      </c>
      <c r="O1103" t="s">
        <v>85</v>
      </c>
      <c r="P1103" t="s">
        <v>85</v>
      </c>
      <c r="Q1103" t="s">
        <v>85</v>
      </c>
    </row>
    <row r="1104" spans="5:17" x14ac:dyDescent="0.35">
      <c r="E1104" t="s">
        <v>85</v>
      </c>
      <c r="M1104" t="s">
        <v>85</v>
      </c>
      <c r="O1104" t="s">
        <v>85</v>
      </c>
      <c r="P1104" t="s">
        <v>85</v>
      </c>
      <c r="Q1104" t="s">
        <v>85</v>
      </c>
    </row>
    <row r="1105" spans="5:17" x14ac:dyDescent="0.35">
      <c r="E1105" t="s">
        <v>85</v>
      </c>
      <c r="M1105" t="s">
        <v>85</v>
      </c>
      <c r="O1105" t="s">
        <v>85</v>
      </c>
      <c r="P1105" t="s">
        <v>85</v>
      </c>
      <c r="Q1105" t="s">
        <v>85</v>
      </c>
    </row>
    <row r="1106" spans="5:17" x14ac:dyDescent="0.35">
      <c r="E1106" t="s">
        <v>85</v>
      </c>
      <c r="M1106" t="s">
        <v>85</v>
      </c>
      <c r="O1106" t="s">
        <v>85</v>
      </c>
      <c r="P1106" t="s">
        <v>85</v>
      </c>
      <c r="Q1106" t="s">
        <v>85</v>
      </c>
    </row>
    <row r="1107" spans="5:17" x14ac:dyDescent="0.35">
      <c r="E1107" t="s">
        <v>85</v>
      </c>
      <c r="M1107" t="s">
        <v>85</v>
      </c>
      <c r="O1107" t="s">
        <v>85</v>
      </c>
      <c r="P1107" t="s">
        <v>85</v>
      </c>
      <c r="Q1107" t="s">
        <v>85</v>
      </c>
    </row>
    <row r="1108" spans="5:17" x14ac:dyDescent="0.35">
      <c r="E1108" t="s">
        <v>85</v>
      </c>
      <c r="M1108" t="s">
        <v>85</v>
      </c>
      <c r="O1108" t="s">
        <v>85</v>
      </c>
      <c r="P1108" t="s">
        <v>85</v>
      </c>
      <c r="Q1108" t="s">
        <v>85</v>
      </c>
    </row>
    <row r="1109" spans="5:17" x14ac:dyDescent="0.35">
      <c r="E1109" t="s">
        <v>85</v>
      </c>
      <c r="M1109" t="s">
        <v>85</v>
      </c>
      <c r="O1109" t="s">
        <v>85</v>
      </c>
      <c r="P1109" t="s">
        <v>85</v>
      </c>
      <c r="Q1109" t="s">
        <v>85</v>
      </c>
    </row>
    <row r="1110" spans="5:17" x14ac:dyDescent="0.35">
      <c r="E1110" t="s">
        <v>85</v>
      </c>
      <c r="M1110" t="s">
        <v>85</v>
      </c>
      <c r="O1110" t="s">
        <v>85</v>
      </c>
      <c r="P1110" t="s">
        <v>85</v>
      </c>
      <c r="Q1110" t="s">
        <v>85</v>
      </c>
    </row>
    <row r="1111" spans="5:17" x14ac:dyDescent="0.35">
      <c r="E1111" t="s">
        <v>85</v>
      </c>
      <c r="M1111" t="s">
        <v>85</v>
      </c>
      <c r="O1111" t="s">
        <v>85</v>
      </c>
      <c r="P1111" t="s">
        <v>85</v>
      </c>
      <c r="Q1111" t="s">
        <v>85</v>
      </c>
    </row>
    <row r="1112" spans="5:17" x14ac:dyDescent="0.35">
      <c r="E1112" t="s">
        <v>85</v>
      </c>
      <c r="M1112" t="s">
        <v>85</v>
      </c>
      <c r="O1112" t="s">
        <v>85</v>
      </c>
      <c r="P1112" t="s">
        <v>85</v>
      </c>
      <c r="Q1112" t="s">
        <v>85</v>
      </c>
    </row>
    <row r="1113" spans="5:17" x14ac:dyDescent="0.35">
      <c r="E1113" t="s">
        <v>85</v>
      </c>
      <c r="M1113" t="s">
        <v>85</v>
      </c>
      <c r="O1113" t="s">
        <v>85</v>
      </c>
      <c r="P1113" t="s">
        <v>85</v>
      </c>
      <c r="Q1113" t="s">
        <v>85</v>
      </c>
    </row>
    <row r="1114" spans="5:17" x14ac:dyDescent="0.35">
      <c r="E1114" t="s">
        <v>85</v>
      </c>
      <c r="M1114" t="s">
        <v>85</v>
      </c>
      <c r="O1114" t="s">
        <v>85</v>
      </c>
      <c r="P1114" t="s">
        <v>85</v>
      </c>
      <c r="Q1114" t="s">
        <v>85</v>
      </c>
    </row>
    <row r="1115" spans="5:17" x14ac:dyDescent="0.35">
      <c r="E1115" t="s">
        <v>85</v>
      </c>
      <c r="M1115" t="s">
        <v>85</v>
      </c>
      <c r="O1115" t="s">
        <v>85</v>
      </c>
      <c r="P1115" t="s">
        <v>85</v>
      </c>
      <c r="Q1115" t="s">
        <v>85</v>
      </c>
    </row>
    <row r="1116" spans="5:17" x14ac:dyDescent="0.35">
      <c r="E1116" t="s">
        <v>85</v>
      </c>
      <c r="M1116" t="s">
        <v>85</v>
      </c>
      <c r="O1116" t="s">
        <v>85</v>
      </c>
      <c r="P1116" t="s">
        <v>85</v>
      </c>
      <c r="Q1116" t="s">
        <v>85</v>
      </c>
    </row>
    <row r="1117" spans="5:17" x14ac:dyDescent="0.35">
      <c r="E1117" t="s">
        <v>85</v>
      </c>
      <c r="M1117" t="s">
        <v>85</v>
      </c>
      <c r="O1117" t="s">
        <v>85</v>
      </c>
      <c r="P1117" t="s">
        <v>85</v>
      </c>
      <c r="Q1117" t="s">
        <v>85</v>
      </c>
    </row>
    <row r="1118" spans="5:17" x14ac:dyDescent="0.35">
      <c r="E1118" t="s">
        <v>85</v>
      </c>
      <c r="M1118" t="s">
        <v>85</v>
      </c>
      <c r="O1118" t="s">
        <v>85</v>
      </c>
      <c r="P1118" t="s">
        <v>85</v>
      </c>
      <c r="Q1118" t="s">
        <v>85</v>
      </c>
    </row>
    <row r="1119" spans="5:17" x14ac:dyDescent="0.35">
      <c r="E1119" t="s">
        <v>85</v>
      </c>
      <c r="M1119" t="s">
        <v>85</v>
      </c>
      <c r="O1119" t="s">
        <v>85</v>
      </c>
      <c r="P1119" t="s">
        <v>85</v>
      </c>
      <c r="Q1119" t="s">
        <v>85</v>
      </c>
    </row>
    <row r="1120" spans="5:17" x14ac:dyDescent="0.35">
      <c r="E1120" t="s">
        <v>85</v>
      </c>
      <c r="M1120" t="s">
        <v>85</v>
      </c>
      <c r="O1120" t="s">
        <v>85</v>
      </c>
      <c r="P1120" t="s">
        <v>85</v>
      </c>
      <c r="Q1120" t="s">
        <v>85</v>
      </c>
    </row>
    <row r="1121" spans="5:17" x14ac:dyDescent="0.35">
      <c r="E1121" t="s">
        <v>85</v>
      </c>
      <c r="M1121" t="s">
        <v>85</v>
      </c>
      <c r="O1121" t="s">
        <v>85</v>
      </c>
      <c r="P1121" t="s">
        <v>85</v>
      </c>
      <c r="Q1121" t="s">
        <v>85</v>
      </c>
    </row>
    <row r="1122" spans="5:17" x14ac:dyDescent="0.35">
      <c r="E1122" t="s">
        <v>85</v>
      </c>
      <c r="M1122" t="s">
        <v>85</v>
      </c>
      <c r="O1122" t="s">
        <v>85</v>
      </c>
      <c r="P1122" t="s">
        <v>85</v>
      </c>
      <c r="Q1122" t="s">
        <v>85</v>
      </c>
    </row>
    <row r="1123" spans="5:17" x14ac:dyDescent="0.35">
      <c r="E1123" t="s">
        <v>85</v>
      </c>
      <c r="M1123" t="s">
        <v>85</v>
      </c>
      <c r="O1123" t="s">
        <v>85</v>
      </c>
      <c r="P1123" t="s">
        <v>85</v>
      </c>
      <c r="Q1123" t="s">
        <v>85</v>
      </c>
    </row>
    <row r="1124" spans="5:17" x14ac:dyDescent="0.35">
      <c r="E1124" t="s">
        <v>85</v>
      </c>
      <c r="M1124" t="s">
        <v>85</v>
      </c>
      <c r="O1124" t="s">
        <v>85</v>
      </c>
      <c r="P1124" t="s">
        <v>85</v>
      </c>
      <c r="Q1124" t="s">
        <v>85</v>
      </c>
    </row>
    <row r="1125" spans="5:17" x14ac:dyDescent="0.35">
      <c r="E1125" t="s">
        <v>85</v>
      </c>
      <c r="M1125" t="s">
        <v>85</v>
      </c>
      <c r="O1125" t="s">
        <v>85</v>
      </c>
      <c r="P1125" t="s">
        <v>85</v>
      </c>
      <c r="Q1125" t="s">
        <v>85</v>
      </c>
    </row>
    <row r="1126" spans="5:17" x14ac:dyDescent="0.35">
      <c r="E1126" t="s">
        <v>85</v>
      </c>
      <c r="M1126" t="s">
        <v>85</v>
      </c>
      <c r="O1126" t="s">
        <v>85</v>
      </c>
      <c r="P1126" t="s">
        <v>85</v>
      </c>
      <c r="Q1126" t="s">
        <v>85</v>
      </c>
    </row>
    <row r="1127" spans="5:17" x14ac:dyDescent="0.35">
      <c r="E1127" t="s">
        <v>85</v>
      </c>
      <c r="M1127" t="s">
        <v>85</v>
      </c>
      <c r="O1127" t="s">
        <v>85</v>
      </c>
      <c r="P1127" t="s">
        <v>85</v>
      </c>
      <c r="Q1127" t="s">
        <v>85</v>
      </c>
    </row>
    <row r="1128" spans="5:17" x14ac:dyDescent="0.35">
      <c r="E1128" t="s">
        <v>85</v>
      </c>
      <c r="M1128" t="s">
        <v>85</v>
      </c>
      <c r="O1128" t="s">
        <v>85</v>
      </c>
      <c r="P1128" t="s">
        <v>85</v>
      </c>
      <c r="Q1128" t="s">
        <v>85</v>
      </c>
    </row>
    <row r="1129" spans="5:17" x14ac:dyDescent="0.35">
      <c r="E1129" t="s">
        <v>85</v>
      </c>
      <c r="M1129" t="s">
        <v>85</v>
      </c>
      <c r="O1129" t="s">
        <v>85</v>
      </c>
      <c r="P1129" t="s">
        <v>85</v>
      </c>
      <c r="Q1129" t="s">
        <v>85</v>
      </c>
    </row>
    <row r="1130" spans="5:17" x14ac:dyDescent="0.35">
      <c r="E1130" t="s">
        <v>85</v>
      </c>
      <c r="M1130" t="s">
        <v>85</v>
      </c>
      <c r="O1130" t="s">
        <v>85</v>
      </c>
      <c r="P1130" t="s">
        <v>85</v>
      </c>
      <c r="Q1130" t="s">
        <v>85</v>
      </c>
    </row>
    <row r="1131" spans="5:17" x14ac:dyDescent="0.35">
      <c r="E1131" t="s">
        <v>85</v>
      </c>
      <c r="M1131" t="s">
        <v>85</v>
      </c>
      <c r="O1131" t="s">
        <v>85</v>
      </c>
      <c r="P1131" t="s">
        <v>85</v>
      </c>
      <c r="Q1131" t="s">
        <v>85</v>
      </c>
    </row>
    <row r="1132" spans="5:17" x14ac:dyDescent="0.35">
      <c r="E1132" t="s">
        <v>85</v>
      </c>
      <c r="M1132" t="s">
        <v>85</v>
      </c>
      <c r="O1132" t="s">
        <v>85</v>
      </c>
      <c r="P1132" t="s">
        <v>85</v>
      </c>
      <c r="Q1132" t="s">
        <v>85</v>
      </c>
    </row>
    <row r="1133" spans="5:17" x14ac:dyDescent="0.35">
      <c r="E1133" t="s">
        <v>85</v>
      </c>
      <c r="M1133" t="s">
        <v>85</v>
      </c>
      <c r="O1133" t="s">
        <v>85</v>
      </c>
      <c r="P1133" t="s">
        <v>85</v>
      </c>
      <c r="Q1133" t="s">
        <v>85</v>
      </c>
    </row>
    <row r="1134" spans="5:17" x14ac:dyDescent="0.35">
      <c r="E1134" t="s">
        <v>85</v>
      </c>
      <c r="M1134" t="s">
        <v>85</v>
      </c>
      <c r="O1134" t="s">
        <v>85</v>
      </c>
      <c r="P1134" t="s">
        <v>85</v>
      </c>
      <c r="Q1134" t="s">
        <v>85</v>
      </c>
    </row>
    <row r="1135" spans="5:17" x14ac:dyDescent="0.35">
      <c r="E1135" t="s">
        <v>85</v>
      </c>
      <c r="M1135" t="s">
        <v>85</v>
      </c>
      <c r="O1135" t="s">
        <v>85</v>
      </c>
      <c r="P1135" t="s">
        <v>85</v>
      </c>
      <c r="Q1135" t="s">
        <v>85</v>
      </c>
    </row>
    <row r="1136" spans="5:17" x14ac:dyDescent="0.35">
      <c r="E1136" t="s">
        <v>85</v>
      </c>
      <c r="M1136" t="s">
        <v>85</v>
      </c>
      <c r="O1136" t="s">
        <v>85</v>
      </c>
      <c r="P1136" t="s">
        <v>85</v>
      </c>
      <c r="Q1136" t="s">
        <v>85</v>
      </c>
    </row>
    <row r="1137" spans="5:17" x14ac:dyDescent="0.35">
      <c r="E1137" t="s">
        <v>85</v>
      </c>
      <c r="M1137" t="s">
        <v>85</v>
      </c>
      <c r="O1137" t="s">
        <v>85</v>
      </c>
      <c r="P1137" t="s">
        <v>85</v>
      </c>
      <c r="Q1137" t="s">
        <v>85</v>
      </c>
    </row>
    <row r="1138" spans="5:17" x14ac:dyDescent="0.35">
      <c r="E1138" t="s">
        <v>85</v>
      </c>
      <c r="M1138" t="s">
        <v>85</v>
      </c>
      <c r="O1138" t="s">
        <v>85</v>
      </c>
      <c r="P1138" t="s">
        <v>85</v>
      </c>
      <c r="Q1138" t="s">
        <v>85</v>
      </c>
    </row>
    <row r="1139" spans="5:17" x14ac:dyDescent="0.35">
      <c r="E1139" t="s">
        <v>85</v>
      </c>
      <c r="M1139" t="s">
        <v>85</v>
      </c>
      <c r="O1139" t="s">
        <v>85</v>
      </c>
      <c r="P1139" t="s">
        <v>85</v>
      </c>
      <c r="Q1139" t="s">
        <v>85</v>
      </c>
    </row>
    <row r="1140" spans="5:17" x14ac:dyDescent="0.35">
      <c r="E1140" t="s">
        <v>85</v>
      </c>
      <c r="M1140" t="s">
        <v>85</v>
      </c>
      <c r="O1140" t="s">
        <v>85</v>
      </c>
      <c r="P1140" t="s">
        <v>85</v>
      </c>
      <c r="Q1140" t="s">
        <v>85</v>
      </c>
    </row>
    <row r="1141" spans="5:17" x14ac:dyDescent="0.35">
      <c r="E1141" t="s">
        <v>85</v>
      </c>
      <c r="M1141" t="s">
        <v>85</v>
      </c>
      <c r="O1141" t="s">
        <v>85</v>
      </c>
      <c r="P1141" t="s">
        <v>85</v>
      </c>
      <c r="Q1141" t="s">
        <v>85</v>
      </c>
    </row>
    <row r="1142" spans="5:17" x14ac:dyDescent="0.35">
      <c r="E1142" t="s">
        <v>85</v>
      </c>
      <c r="M1142" t="s">
        <v>85</v>
      </c>
      <c r="O1142" t="s">
        <v>85</v>
      </c>
      <c r="P1142" t="s">
        <v>85</v>
      </c>
      <c r="Q1142" t="s">
        <v>85</v>
      </c>
    </row>
    <row r="1143" spans="5:17" x14ac:dyDescent="0.35">
      <c r="E1143" t="s">
        <v>85</v>
      </c>
      <c r="M1143" t="s">
        <v>85</v>
      </c>
      <c r="O1143" t="s">
        <v>85</v>
      </c>
      <c r="P1143" t="s">
        <v>85</v>
      </c>
      <c r="Q1143" t="s">
        <v>85</v>
      </c>
    </row>
    <row r="1144" spans="5:17" x14ac:dyDescent="0.35">
      <c r="E1144" t="s">
        <v>85</v>
      </c>
      <c r="M1144" t="s">
        <v>85</v>
      </c>
      <c r="O1144" t="s">
        <v>85</v>
      </c>
      <c r="P1144" t="s">
        <v>85</v>
      </c>
      <c r="Q1144" t="s">
        <v>85</v>
      </c>
    </row>
    <row r="1145" spans="5:17" x14ac:dyDescent="0.35">
      <c r="E1145" t="s">
        <v>85</v>
      </c>
      <c r="M1145" t="s">
        <v>85</v>
      </c>
      <c r="O1145" t="s">
        <v>85</v>
      </c>
      <c r="P1145" t="s">
        <v>85</v>
      </c>
      <c r="Q1145" t="s">
        <v>85</v>
      </c>
    </row>
    <row r="1146" spans="5:17" x14ac:dyDescent="0.35">
      <c r="E1146" t="s">
        <v>85</v>
      </c>
      <c r="M1146" t="s">
        <v>85</v>
      </c>
      <c r="O1146" t="s">
        <v>85</v>
      </c>
      <c r="P1146" t="s">
        <v>85</v>
      </c>
      <c r="Q1146" t="s">
        <v>85</v>
      </c>
    </row>
    <row r="1147" spans="5:17" x14ac:dyDescent="0.35">
      <c r="E1147" t="s">
        <v>85</v>
      </c>
      <c r="M1147" t="s">
        <v>85</v>
      </c>
      <c r="O1147" t="s">
        <v>85</v>
      </c>
      <c r="P1147" t="s">
        <v>85</v>
      </c>
      <c r="Q1147" t="s">
        <v>85</v>
      </c>
    </row>
    <row r="1148" spans="5:17" x14ac:dyDescent="0.35">
      <c r="E1148" t="s">
        <v>85</v>
      </c>
      <c r="M1148" t="s">
        <v>85</v>
      </c>
      <c r="O1148" t="s">
        <v>85</v>
      </c>
      <c r="P1148" t="s">
        <v>85</v>
      </c>
      <c r="Q1148" t="s">
        <v>85</v>
      </c>
    </row>
    <row r="1149" spans="5:17" x14ac:dyDescent="0.35">
      <c r="E1149" t="s">
        <v>85</v>
      </c>
      <c r="M1149" t="s">
        <v>85</v>
      </c>
      <c r="O1149" t="s">
        <v>85</v>
      </c>
      <c r="P1149" t="s">
        <v>85</v>
      </c>
      <c r="Q1149" t="s">
        <v>85</v>
      </c>
    </row>
    <row r="1150" spans="5:17" x14ac:dyDescent="0.35">
      <c r="E1150" t="s">
        <v>85</v>
      </c>
      <c r="M1150" t="s">
        <v>85</v>
      </c>
      <c r="O1150" t="s">
        <v>85</v>
      </c>
      <c r="P1150" t="s">
        <v>85</v>
      </c>
      <c r="Q1150" t="s">
        <v>85</v>
      </c>
    </row>
    <row r="1151" spans="5:17" x14ac:dyDescent="0.35">
      <c r="E1151" t="s">
        <v>85</v>
      </c>
      <c r="M1151" t="s">
        <v>85</v>
      </c>
      <c r="O1151" t="s">
        <v>85</v>
      </c>
      <c r="P1151" t="s">
        <v>85</v>
      </c>
      <c r="Q1151" t="s">
        <v>85</v>
      </c>
    </row>
    <row r="1152" spans="5:17" x14ac:dyDescent="0.35">
      <c r="E1152" t="s">
        <v>85</v>
      </c>
      <c r="M1152" t="s">
        <v>85</v>
      </c>
      <c r="O1152" t="s">
        <v>85</v>
      </c>
      <c r="P1152" t="s">
        <v>85</v>
      </c>
      <c r="Q1152" t="s">
        <v>85</v>
      </c>
    </row>
    <row r="1153" spans="5:17" x14ac:dyDescent="0.35">
      <c r="E1153" t="s">
        <v>85</v>
      </c>
      <c r="M1153" t="s">
        <v>85</v>
      </c>
      <c r="O1153" t="s">
        <v>85</v>
      </c>
      <c r="P1153" t="s">
        <v>85</v>
      </c>
      <c r="Q1153" t="s">
        <v>85</v>
      </c>
    </row>
    <row r="1154" spans="5:17" x14ac:dyDescent="0.35">
      <c r="E1154" t="s">
        <v>85</v>
      </c>
      <c r="M1154" t="s">
        <v>85</v>
      </c>
      <c r="O1154" t="s">
        <v>85</v>
      </c>
      <c r="P1154" t="s">
        <v>85</v>
      </c>
      <c r="Q1154" t="s">
        <v>85</v>
      </c>
    </row>
    <row r="1155" spans="5:17" x14ac:dyDescent="0.35">
      <c r="E1155" t="s">
        <v>85</v>
      </c>
      <c r="M1155" t="s">
        <v>85</v>
      </c>
      <c r="O1155" t="s">
        <v>85</v>
      </c>
      <c r="P1155" t="s">
        <v>85</v>
      </c>
      <c r="Q1155" t="s">
        <v>85</v>
      </c>
    </row>
    <row r="1156" spans="5:17" x14ac:dyDescent="0.35">
      <c r="E1156" t="s">
        <v>85</v>
      </c>
      <c r="M1156" t="s">
        <v>85</v>
      </c>
      <c r="O1156" t="s">
        <v>85</v>
      </c>
      <c r="P1156" t="s">
        <v>85</v>
      </c>
      <c r="Q1156" t="s">
        <v>85</v>
      </c>
    </row>
    <row r="1157" spans="5:17" x14ac:dyDescent="0.35">
      <c r="E1157" t="s">
        <v>85</v>
      </c>
      <c r="M1157" t="s">
        <v>85</v>
      </c>
      <c r="O1157" t="s">
        <v>85</v>
      </c>
      <c r="P1157" t="s">
        <v>85</v>
      </c>
      <c r="Q1157" t="s">
        <v>85</v>
      </c>
    </row>
    <row r="1158" spans="5:17" x14ac:dyDescent="0.35">
      <c r="E1158" t="s">
        <v>85</v>
      </c>
      <c r="M1158" t="s">
        <v>85</v>
      </c>
      <c r="O1158" t="s">
        <v>85</v>
      </c>
      <c r="P1158" t="s">
        <v>85</v>
      </c>
      <c r="Q1158" t="s">
        <v>85</v>
      </c>
    </row>
    <row r="1159" spans="5:17" x14ac:dyDescent="0.35">
      <c r="E1159" t="s">
        <v>85</v>
      </c>
      <c r="M1159" t="s">
        <v>85</v>
      </c>
      <c r="O1159" t="s">
        <v>85</v>
      </c>
      <c r="P1159" t="s">
        <v>85</v>
      </c>
      <c r="Q1159" t="s">
        <v>85</v>
      </c>
    </row>
    <row r="1160" spans="5:17" x14ac:dyDescent="0.35">
      <c r="E1160" t="s">
        <v>85</v>
      </c>
      <c r="M1160" t="s">
        <v>85</v>
      </c>
      <c r="O1160" t="s">
        <v>85</v>
      </c>
      <c r="P1160" t="s">
        <v>85</v>
      </c>
      <c r="Q1160" t="s">
        <v>85</v>
      </c>
    </row>
    <row r="1161" spans="5:17" x14ac:dyDescent="0.35">
      <c r="E1161" t="s">
        <v>85</v>
      </c>
      <c r="M1161" t="s">
        <v>85</v>
      </c>
      <c r="O1161" t="s">
        <v>85</v>
      </c>
      <c r="P1161" t="s">
        <v>85</v>
      </c>
      <c r="Q1161" t="s">
        <v>85</v>
      </c>
    </row>
    <row r="1162" spans="5:17" x14ac:dyDescent="0.35">
      <c r="E1162" t="s">
        <v>85</v>
      </c>
      <c r="M1162" t="s">
        <v>85</v>
      </c>
      <c r="O1162" t="s">
        <v>85</v>
      </c>
      <c r="P1162" t="s">
        <v>85</v>
      </c>
      <c r="Q1162" t="s">
        <v>85</v>
      </c>
    </row>
    <row r="1163" spans="5:17" x14ac:dyDescent="0.35">
      <c r="E1163" t="s">
        <v>85</v>
      </c>
      <c r="M1163" t="s">
        <v>85</v>
      </c>
      <c r="O1163" t="s">
        <v>85</v>
      </c>
      <c r="P1163" t="s">
        <v>85</v>
      </c>
      <c r="Q1163" t="s">
        <v>85</v>
      </c>
    </row>
    <row r="1164" spans="5:17" x14ac:dyDescent="0.35">
      <c r="E1164" t="s">
        <v>85</v>
      </c>
      <c r="M1164" t="s">
        <v>85</v>
      </c>
      <c r="O1164" t="s">
        <v>85</v>
      </c>
      <c r="P1164" t="s">
        <v>85</v>
      </c>
      <c r="Q1164" t="s">
        <v>85</v>
      </c>
    </row>
    <row r="1165" spans="5:17" x14ac:dyDescent="0.35">
      <c r="E1165" t="s">
        <v>85</v>
      </c>
      <c r="M1165" t="s">
        <v>85</v>
      </c>
      <c r="O1165" t="s">
        <v>85</v>
      </c>
      <c r="P1165" t="s">
        <v>85</v>
      </c>
      <c r="Q1165" t="s">
        <v>85</v>
      </c>
    </row>
    <row r="1166" spans="5:17" x14ac:dyDescent="0.35">
      <c r="E1166" t="s">
        <v>85</v>
      </c>
      <c r="M1166" t="s">
        <v>85</v>
      </c>
      <c r="O1166" t="s">
        <v>85</v>
      </c>
      <c r="P1166" t="s">
        <v>85</v>
      </c>
      <c r="Q1166" t="s">
        <v>85</v>
      </c>
    </row>
    <row r="1167" spans="5:17" x14ac:dyDescent="0.35">
      <c r="E1167" t="s">
        <v>85</v>
      </c>
      <c r="M1167" t="s">
        <v>85</v>
      </c>
      <c r="O1167" t="s">
        <v>85</v>
      </c>
      <c r="P1167" t="s">
        <v>85</v>
      </c>
      <c r="Q1167" t="s">
        <v>85</v>
      </c>
    </row>
    <row r="1168" spans="5:17" x14ac:dyDescent="0.35">
      <c r="E1168" t="s">
        <v>85</v>
      </c>
      <c r="M1168" t="s">
        <v>85</v>
      </c>
      <c r="O1168" t="s">
        <v>85</v>
      </c>
      <c r="P1168" t="s">
        <v>85</v>
      </c>
      <c r="Q1168" t="s">
        <v>85</v>
      </c>
    </row>
    <row r="1169" spans="5:17" x14ac:dyDescent="0.35">
      <c r="E1169" t="s">
        <v>85</v>
      </c>
      <c r="M1169" t="s">
        <v>85</v>
      </c>
      <c r="O1169" t="s">
        <v>85</v>
      </c>
      <c r="P1169" t="s">
        <v>85</v>
      </c>
      <c r="Q1169" t="s">
        <v>85</v>
      </c>
    </row>
    <row r="1170" spans="5:17" x14ac:dyDescent="0.35">
      <c r="E1170" t="s">
        <v>85</v>
      </c>
      <c r="M1170" t="s">
        <v>85</v>
      </c>
      <c r="O1170" t="s">
        <v>85</v>
      </c>
      <c r="P1170" t="s">
        <v>85</v>
      </c>
      <c r="Q1170" t="s">
        <v>85</v>
      </c>
    </row>
    <row r="1171" spans="5:17" x14ac:dyDescent="0.35">
      <c r="E1171" t="s">
        <v>85</v>
      </c>
      <c r="M1171" t="s">
        <v>85</v>
      </c>
      <c r="O1171" t="s">
        <v>85</v>
      </c>
      <c r="P1171" t="s">
        <v>85</v>
      </c>
      <c r="Q1171" t="s">
        <v>85</v>
      </c>
    </row>
    <row r="1172" spans="5:17" x14ac:dyDescent="0.35">
      <c r="E1172" t="s">
        <v>85</v>
      </c>
      <c r="M1172" t="s">
        <v>85</v>
      </c>
      <c r="O1172" t="s">
        <v>85</v>
      </c>
      <c r="P1172" t="s">
        <v>85</v>
      </c>
      <c r="Q1172" t="s">
        <v>85</v>
      </c>
    </row>
    <row r="1173" spans="5:17" x14ac:dyDescent="0.35">
      <c r="E1173" t="s">
        <v>85</v>
      </c>
      <c r="M1173" t="s">
        <v>85</v>
      </c>
      <c r="O1173" t="s">
        <v>85</v>
      </c>
      <c r="P1173" t="s">
        <v>85</v>
      </c>
      <c r="Q1173" t="s">
        <v>85</v>
      </c>
    </row>
    <row r="1174" spans="5:17" x14ac:dyDescent="0.35">
      <c r="E1174" t="s">
        <v>85</v>
      </c>
      <c r="M1174" t="s">
        <v>85</v>
      </c>
      <c r="O1174" t="s">
        <v>85</v>
      </c>
      <c r="P1174" t="s">
        <v>85</v>
      </c>
      <c r="Q1174" t="s">
        <v>85</v>
      </c>
    </row>
    <row r="1175" spans="5:17" x14ac:dyDescent="0.35">
      <c r="E1175" t="s">
        <v>85</v>
      </c>
      <c r="M1175" t="s">
        <v>85</v>
      </c>
      <c r="O1175" t="s">
        <v>85</v>
      </c>
      <c r="P1175" t="s">
        <v>85</v>
      </c>
      <c r="Q1175" t="s">
        <v>85</v>
      </c>
    </row>
    <row r="1176" spans="5:17" x14ac:dyDescent="0.35">
      <c r="M1176" t="s">
        <v>85</v>
      </c>
      <c r="O1176" t="s">
        <v>85</v>
      </c>
      <c r="P1176" t="s">
        <v>85</v>
      </c>
      <c r="Q1176" t="s">
        <v>85</v>
      </c>
    </row>
    <row r="1177" spans="5:17" x14ac:dyDescent="0.35">
      <c r="M1177" t="s">
        <v>85</v>
      </c>
      <c r="O1177" t="s">
        <v>85</v>
      </c>
      <c r="P1177" t="s">
        <v>85</v>
      </c>
      <c r="Q1177" t="s">
        <v>85</v>
      </c>
    </row>
    <row r="1178" spans="5:17" x14ac:dyDescent="0.35">
      <c r="M1178" t="s">
        <v>85</v>
      </c>
      <c r="O1178" t="s">
        <v>85</v>
      </c>
      <c r="P1178" t="s">
        <v>85</v>
      </c>
      <c r="Q1178" t="s">
        <v>85</v>
      </c>
    </row>
    <row r="1179" spans="5:17" x14ac:dyDescent="0.35">
      <c r="M1179" t="s">
        <v>85</v>
      </c>
      <c r="O1179" t="s">
        <v>85</v>
      </c>
      <c r="P1179" t="s">
        <v>85</v>
      </c>
      <c r="Q1179" t="s">
        <v>85</v>
      </c>
    </row>
    <row r="1180" spans="5:17" x14ac:dyDescent="0.35">
      <c r="M1180" t="s">
        <v>85</v>
      </c>
      <c r="O1180" t="s">
        <v>85</v>
      </c>
      <c r="P1180" t="s">
        <v>85</v>
      </c>
      <c r="Q1180" t="s">
        <v>85</v>
      </c>
    </row>
    <row r="1181" spans="5:17" x14ac:dyDescent="0.35">
      <c r="M1181" t="s">
        <v>85</v>
      </c>
      <c r="O1181" t="s">
        <v>85</v>
      </c>
      <c r="P1181" t="s">
        <v>85</v>
      </c>
      <c r="Q1181" t="s">
        <v>85</v>
      </c>
    </row>
    <row r="1182" spans="5:17" x14ac:dyDescent="0.35">
      <c r="M1182" t="s">
        <v>85</v>
      </c>
      <c r="O1182" t="s">
        <v>85</v>
      </c>
      <c r="P1182" t="s">
        <v>85</v>
      </c>
      <c r="Q1182" t="s">
        <v>85</v>
      </c>
    </row>
    <row r="1183" spans="5:17" x14ac:dyDescent="0.35">
      <c r="M1183" t="s">
        <v>85</v>
      </c>
      <c r="O1183" t="s">
        <v>85</v>
      </c>
      <c r="P1183" t="s">
        <v>85</v>
      </c>
      <c r="Q1183" t="s">
        <v>85</v>
      </c>
    </row>
    <row r="1184" spans="5:17" x14ac:dyDescent="0.35">
      <c r="M1184" t="s">
        <v>85</v>
      </c>
      <c r="O1184" t="s">
        <v>85</v>
      </c>
      <c r="P1184" t="s">
        <v>85</v>
      </c>
      <c r="Q1184" t="s">
        <v>85</v>
      </c>
    </row>
    <row r="1185" spans="13:17" x14ac:dyDescent="0.35">
      <c r="M1185" t="s">
        <v>85</v>
      </c>
      <c r="O1185" t="s">
        <v>85</v>
      </c>
      <c r="P1185" t="s">
        <v>85</v>
      </c>
      <c r="Q1185" t="s">
        <v>85</v>
      </c>
    </row>
    <row r="1186" spans="13:17" x14ac:dyDescent="0.35">
      <c r="M1186" t="s">
        <v>85</v>
      </c>
      <c r="O1186" t="s">
        <v>85</v>
      </c>
      <c r="P1186" t="s">
        <v>85</v>
      </c>
      <c r="Q1186" t="s">
        <v>85</v>
      </c>
    </row>
    <row r="1187" spans="13:17" x14ac:dyDescent="0.35">
      <c r="M1187" t="s">
        <v>85</v>
      </c>
      <c r="O1187" t="s">
        <v>85</v>
      </c>
      <c r="P1187" t="s">
        <v>85</v>
      </c>
      <c r="Q1187" t="s">
        <v>85</v>
      </c>
    </row>
    <row r="1188" spans="13:17" x14ac:dyDescent="0.35">
      <c r="M1188" t="s">
        <v>85</v>
      </c>
      <c r="O1188" t="s">
        <v>85</v>
      </c>
      <c r="P1188" t="s">
        <v>85</v>
      </c>
      <c r="Q1188" t="s">
        <v>85</v>
      </c>
    </row>
    <row r="1189" spans="13:17" x14ac:dyDescent="0.35">
      <c r="M1189" t="s">
        <v>85</v>
      </c>
      <c r="O1189" t="s">
        <v>85</v>
      </c>
      <c r="P1189" t="s">
        <v>85</v>
      </c>
      <c r="Q1189" t="s">
        <v>85</v>
      </c>
    </row>
    <row r="1190" spans="13:17" x14ac:dyDescent="0.35">
      <c r="M1190" t="s">
        <v>85</v>
      </c>
      <c r="O1190" t="s">
        <v>85</v>
      </c>
      <c r="P1190" t="s">
        <v>85</v>
      </c>
      <c r="Q1190" t="s">
        <v>85</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F3B19-F806-4601-B7BD-5749839160C1}">
  <sheetPr codeName="Sheet13">
    <tabColor theme="1"/>
  </sheetPr>
  <dimension ref="A1:AQ2"/>
  <sheetViews>
    <sheetView topLeftCell="J1" workbookViewId="0">
      <selection activeCell="W2" sqref="W2"/>
    </sheetView>
  </sheetViews>
  <sheetFormatPr defaultRowHeight="14.5" x14ac:dyDescent="0.35"/>
  <cols>
    <col min="13" max="13" width="11.6328125" customWidth="1"/>
    <col min="29" max="29" width="16" customWidth="1"/>
  </cols>
  <sheetData>
    <row r="1" spans="1:43" x14ac:dyDescent="0.35">
      <c r="A1" t="str" cm="1">
        <f t="array" ref="A1:L1">'Diet-Ingredients'!A3:L3</f>
        <v>A.Herd</v>
      </c>
      <c r="B1" t="str">
        <v>A.Level.Name</v>
      </c>
      <c r="C1" t="str">
        <v>D.Type</v>
      </c>
      <c r="D1" t="str">
        <v>M.Year</v>
      </c>
      <c r="E1" t="str">
        <v>D.Process.Mech</v>
      </c>
      <c r="F1" t="str">
        <v>D.Process.Chem</v>
      </c>
      <c r="G1" t="str">
        <v>D.Process.Bio</v>
      </c>
      <c r="H1" t="str">
        <v>D.Process.Therm</v>
      </c>
      <c r="I1" t="str">
        <v>D.Process.Dehy</v>
      </c>
      <c r="J1" t="str">
        <v>D.Process.Other</v>
      </c>
      <c r="K1" t="str">
        <v>A.Grazing</v>
      </c>
      <c r="L1" t="str">
        <v>A.Hay</v>
      </c>
      <c r="M1" t="str" cm="1">
        <f t="array" ref="M1:U1">'Diet-Ingredients'!N3:V3</f>
        <v>D.Amount</v>
      </c>
      <c r="N1" t="str">
        <v>D.Unit.Amount</v>
      </c>
      <c r="O1" t="str">
        <v>D.Unit.Time</v>
      </c>
      <c r="P1" t="str">
        <v>D.Unit.Animals</v>
      </c>
      <c r="Q1" t="str">
        <v>DC.Is.Dry</v>
      </c>
      <c r="R1" t="str">
        <v>D.Ad.lib</v>
      </c>
      <c r="S1" t="str">
        <v>D.Day.Start</v>
      </c>
      <c r="T1" t="str">
        <v>D.Day.End</v>
      </c>
      <c r="U1" t="str">
        <v>D.Notes</v>
      </c>
      <c r="W1" t="str" cm="1">
        <f t="array" ref="W1:AH1">'Diet-Ingredients'!A23:L23</f>
        <v>A.Level.Name</v>
      </c>
      <c r="X1" t="str">
        <v>M.Year</v>
      </c>
      <c r="Y1" t="str">
        <v>D.It.Type</v>
      </c>
      <c r="Z1" t="str">
        <v>D.It.Item</v>
      </c>
      <c r="AA1" t="str">
        <v>D.It.Item.Group</v>
      </c>
      <c r="AB1" t="str">
        <v>D.It.Source</v>
      </c>
      <c r="AC1" t="str">
        <v>D.It.Process.Mech</v>
      </c>
      <c r="AD1" t="str">
        <v>D.It.Process.Chem</v>
      </c>
      <c r="AE1" t="str">
        <v>D.It.Process.Bio</v>
      </c>
      <c r="AF1" t="str">
        <v>D.It.Process.Other</v>
      </c>
      <c r="AG1" t="str">
        <v>D.It.Process.Other</v>
      </c>
      <c r="AH1" t="str">
        <v>D.It.Process.Other</v>
      </c>
      <c r="AI1" t="str" cm="1">
        <f t="array" ref="AI1:AQ1">'Diet-Ingredients'!N23:V23</f>
        <v>D.It.Amount</v>
      </c>
      <c r="AJ1" t="str">
        <v>D.It.Unit.Amount</v>
      </c>
      <c r="AK1" t="str">
        <v>D.It.Unit.Time</v>
      </c>
      <c r="AL1" t="str">
        <v>D.It.Unit.Animals</v>
      </c>
      <c r="AM1" t="str">
        <v>DC.It.Is.Dry</v>
      </c>
      <c r="AN1" t="str">
        <v>D.It.Ad.lib</v>
      </c>
      <c r="AO1" t="str">
        <v>D.It.Day.Start</v>
      </c>
      <c r="AP1" t="str">
        <v>D.It.Day.End</v>
      </c>
      <c r="AQ1" t="str">
        <v>D.It.Notes</v>
      </c>
    </row>
    <row r="2" spans="1:43" x14ac:dyDescent="0.35">
      <c r="A2" t="str" cm="1">
        <f t="array" ref="A2">IFERROR(_xlfn._xlws.FILTER('Diet-Ingredients'!A5:L18 &amp; "",'Diet-Ingredients'!A5:A18&lt;&gt;""),"")</f>
        <v/>
      </c>
      <c r="M2" t="str" cm="1">
        <f t="array" ref="M2">IFERROR(_xlfn._xlws.FILTER('Diet-Ingredients'!N5:V18 &amp; "",'Diet-Ingredients'!N5:N18&lt;&gt;""),"")</f>
        <v/>
      </c>
      <c r="W2" t="str" cm="1">
        <f t="array" ref="W2">IFERROR(_xlfn._xlws.FILTER('Diet-Ingredients'!A25:L74 &amp; "",'Diet-Ingredients'!A25:A74&lt;&gt;""),"")</f>
        <v/>
      </c>
      <c r="AI2" t="str" cm="1">
        <f t="array" ref="AI2">IFERROR(_xlfn._xlws.FILTER('Diet-Ingredients'!N25:V74 &amp; "",'Diet-Ingredients'!N25:N74&lt;&gt;""),"")</f>
        <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CD04-BE0E-4F80-91FA-F5FE6DFB8EAA}">
  <sheetPr codeName="Sheet21">
    <tabColor theme="5"/>
  </sheetPr>
  <dimension ref="A1:AU77"/>
  <sheetViews>
    <sheetView workbookViewId="0">
      <selection activeCell="G34" sqref="G34"/>
    </sheetView>
  </sheetViews>
  <sheetFormatPr defaultRowHeight="14.5" x14ac:dyDescent="0.35"/>
  <cols>
    <col min="1" max="1" width="1.81640625" style="5" customWidth="1"/>
    <col min="2" max="2" width="28.54296875" customWidth="1"/>
    <col min="3" max="3" width="22.36328125" customWidth="1"/>
    <col min="4" max="4" width="19.7265625" customWidth="1"/>
    <col min="5" max="5" width="18.26953125" customWidth="1"/>
    <col min="6" max="7" width="19.26953125" customWidth="1"/>
    <col min="8" max="8" width="22.26953125" customWidth="1"/>
    <col min="9" max="9" width="22.54296875" customWidth="1"/>
    <col min="10" max="10" width="21.453125" customWidth="1"/>
    <col min="11" max="11" width="20.81640625" customWidth="1"/>
    <col min="12" max="12" width="22.7265625" customWidth="1"/>
    <col min="13" max="13" width="20.1796875" customWidth="1"/>
    <col min="14" max="14" width="21" customWidth="1"/>
    <col min="15" max="15" width="23.1796875" customWidth="1"/>
    <col min="16" max="16" width="25.1796875" customWidth="1"/>
    <col min="27" max="29" width="9.1796875" style="51"/>
    <col min="30" max="31" width="38" style="500" customWidth="1"/>
    <col min="32" max="45" width="9.1796875" style="5"/>
  </cols>
  <sheetData>
    <row r="1" spans="1:45" x14ac:dyDescent="0.35">
      <c r="B1" s="674" t="s">
        <v>13522</v>
      </c>
      <c r="C1" s="633"/>
      <c r="D1" s="633"/>
      <c r="E1" s="633"/>
      <c r="F1" s="633"/>
      <c r="G1" s="633"/>
      <c r="H1" s="633"/>
      <c r="I1" s="633"/>
      <c r="J1" s="633"/>
      <c r="K1" s="633"/>
      <c r="L1" s="633"/>
      <c r="M1" s="633"/>
      <c r="N1" s="633"/>
      <c r="O1" s="633"/>
      <c r="P1" s="633"/>
      <c r="Q1" s="633"/>
      <c r="R1" s="633"/>
      <c r="S1" s="633"/>
      <c r="T1" s="633"/>
      <c r="U1" s="633"/>
      <c r="V1" s="633"/>
      <c r="W1" s="633"/>
      <c r="X1" s="633"/>
      <c r="Y1" s="633"/>
      <c r="Z1" s="634"/>
      <c r="AA1" s="51" t="e" cm="1">
        <f t="array" aca="1" ref="AA1" ca="1">A.Level.Name</f>
        <v>#REF!</v>
      </c>
      <c r="AB1" s="51" t="e" cm="1">
        <f t="array" aca="1" ref="AB1" ca="1">_xlfn.VSTACK(_xlfn._xlws.FILTER(A.Level.Name, A.Level.Name &lt;&gt; ""), _xlfn._xlws.FILTER(d_it_item, d_it_item &lt;&gt; ""))</f>
        <v>#REF!</v>
      </c>
      <c r="AD1" s="500" t="str" cm="1">
        <f t="array" aca="1" ref="AD1:AD22" ca="1">digest_variable</f>
        <v>Digestibility Measurement Method</v>
      </c>
    </row>
    <row r="2" spans="1:45" ht="60" customHeight="1" x14ac:dyDescent="0.35">
      <c r="B2" s="675" t="s">
        <v>13523</v>
      </c>
      <c r="C2" s="676"/>
      <c r="D2" s="676"/>
      <c r="E2" s="676"/>
      <c r="F2" s="676"/>
      <c r="G2" s="676"/>
      <c r="H2" s="676"/>
      <c r="I2" s="676"/>
      <c r="J2" s="676"/>
      <c r="K2" s="676"/>
      <c r="L2" s="676"/>
      <c r="M2" s="676"/>
      <c r="N2" s="676"/>
      <c r="O2" s="676"/>
      <c r="P2" s="676"/>
      <c r="Q2" s="676"/>
      <c r="R2" s="676"/>
      <c r="S2" s="676"/>
      <c r="T2" s="676"/>
      <c r="U2" s="676"/>
      <c r="V2" s="676"/>
      <c r="W2" s="676"/>
      <c r="X2" s="676"/>
      <c r="Y2" s="676"/>
      <c r="Z2" s="677"/>
      <c r="AD2" s="500" t="str">
        <f ca="1"/>
        <v>Digestibility Measurement Method</v>
      </c>
    </row>
    <row r="3" spans="1:45" x14ac:dyDescent="0.35">
      <c r="B3" s="5"/>
      <c r="C3" s="5"/>
      <c r="D3" s="5"/>
      <c r="E3" s="5"/>
      <c r="F3" s="5"/>
      <c r="G3" s="5"/>
      <c r="H3" s="5"/>
      <c r="I3" s="5"/>
      <c r="J3" s="5"/>
      <c r="K3" s="5"/>
      <c r="L3" s="5"/>
      <c r="M3" s="5"/>
      <c r="N3" s="5"/>
      <c r="O3" s="5"/>
      <c r="P3" s="5"/>
      <c r="Q3" s="5"/>
      <c r="R3" s="5"/>
      <c r="S3" s="5"/>
      <c r="T3" s="5"/>
      <c r="U3" s="5"/>
      <c r="V3" s="5"/>
      <c r="W3" s="5"/>
      <c r="X3" s="5"/>
      <c r="Y3" s="5"/>
      <c r="Z3" s="5"/>
      <c r="AD3" s="500" t="str">
        <f ca="1"/>
        <v>Digestible Acid Detergent Fibre (ADF)</v>
      </c>
    </row>
    <row r="4" spans="1:45" x14ac:dyDescent="0.35">
      <c r="A4" s="52" t="s">
        <v>9980</v>
      </c>
      <c r="B4" s="108" t="s">
        <v>13524</v>
      </c>
      <c r="C4" s="103"/>
      <c r="D4" s="5"/>
      <c r="E4" s="5"/>
      <c r="F4" s="5"/>
      <c r="G4" s="5"/>
      <c r="H4" s="5"/>
      <c r="I4" s="5"/>
      <c r="J4" s="5"/>
      <c r="K4" s="5"/>
      <c r="L4" s="5"/>
      <c r="M4" s="5"/>
      <c r="N4" s="5"/>
      <c r="O4" s="5"/>
      <c r="P4" s="5"/>
      <c r="Q4" s="5"/>
      <c r="R4" s="5"/>
      <c r="S4" s="5"/>
      <c r="T4" s="5"/>
      <c r="U4" s="5"/>
      <c r="V4" s="5"/>
      <c r="W4" s="5"/>
      <c r="X4" s="5"/>
      <c r="Y4" s="5"/>
      <c r="Z4" s="5"/>
      <c r="AD4" s="500" t="str">
        <f ca="1"/>
        <v>Digestible  Acid Detergent Lignin (ADL)</v>
      </c>
      <c r="AE4" s="500" t="s">
        <v>10001</v>
      </c>
    </row>
    <row r="5" spans="1:45" x14ac:dyDescent="0.35">
      <c r="B5" s="5"/>
      <c r="C5" s="5"/>
      <c r="D5" s="5"/>
      <c r="E5" s="5"/>
      <c r="F5" s="5"/>
      <c r="G5" s="5"/>
      <c r="H5" s="5"/>
      <c r="I5" s="5"/>
      <c r="J5" s="5"/>
      <c r="K5" s="5"/>
      <c r="L5" s="5"/>
      <c r="M5" s="5"/>
      <c r="N5" s="5"/>
      <c r="O5" s="5"/>
      <c r="P5" s="5"/>
      <c r="Q5" s="5"/>
      <c r="R5" s="5"/>
      <c r="S5" s="5"/>
      <c r="T5" s="5"/>
      <c r="U5" s="5"/>
      <c r="V5" s="5"/>
      <c r="W5" s="5"/>
      <c r="X5" s="5"/>
      <c r="Y5" s="5"/>
      <c r="Z5" s="5"/>
      <c r="AD5" s="500" t="str">
        <f ca="1"/>
        <v>Digestible Carbohydrate</v>
      </c>
      <c r="AE5" s="500" t="s">
        <v>10004</v>
      </c>
    </row>
    <row r="6" spans="1:45" ht="7.5" customHeight="1" x14ac:dyDescent="0.35">
      <c r="B6" s="530" t="s">
        <v>13527</v>
      </c>
      <c r="C6" s="530" t="s">
        <v>16641</v>
      </c>
      <c r="D6" s="517" t="s">
        <v>13528</v>
      </c>
      <c r="E6" s="172" t="s">
        <v>13529</v>
      </c>
      <c r="F6" s="172" t="s">
        <v>13530</v>
      </c>
      <c r="G6" s="172"/>
      <c r="H6" s="5"/>
      <c r="I6" s="5"/>
      <c r="J6" s="5"/>
      <c r="K6" s="5"/>
      <c r="L6" s="5"/>
      <c r="M6" s="5"/>
      <c r="N6" s="5"/>
      <c r="O6" s="5"/>
      <c r="P6" s="5"/>
      <c r="Q6" s="5"/>
      <c r="R6" s="5"/>
      <c r="S6" s="5"/>
      <c r="T6" s="5"/>
      <c r="U6" s="5"/>
      <c r="V6" s="5"/>
      <c r="W6" s="5"/>
      <c r="X6" s="5"/>
      <c r="Y6" s="5"/>
      <c r="Z6" s="5"/>
      <c r="AD6" s="500" t="str">
        <f ca="1"/>
        <v>Digestible Celluose</v>
      </c>
      <c r="AE6" s="500" t="s">
        <v>10022</v>
      </c>
    </row>
    <row r="7" spans="1:45" x14ac:dyDescent="0.35">
      <c r="B7" s="108" t="s">
        <v>13525</v>
      </c>
      <c r="C7" s="25" t="s">
        <v>4968</v>
      </c>
      <c r="D7" s="25" t="s">
        <v>16643</v>
      </c>
      <c r="E7" s="25" t="s">
        <v>13526</v>
      </c>
      <c r="F7" s="25" t="s">
        <v>1624</v>
      </c>
      <c r="G7" s="136"/>
      <c r="H7" s="531" t="s">
        <v>1982</v>
      </c>
      <c r="I7" s="5"/>
      <c r="J7" s="5"/>
      <c r="K7" s="5"/>
      <c r="L7" s="5"/>
      <c r="M7" s="5"/>
      <c r="N7" s="5"/>
      <c r="O7" s="5"/>
      <c r="P7" s="5"/>
      <c r="Q7" s="5"/>
      <c r="R7" s="5"/>
      <c r="S7" s="5"/>
      <c r="T7" s="5"/>
      <c r="U7" s="5"/>
      <c r="V7" s="5"/>
      <c r="W7" s="5"/>
      <c r="X7" s="5"/>
      <c r="Y7" s="5"/>
      <c r="Z7" s="5"/>
      <c r="AD7" s="500" t="str">
        <f ca="1"/>
        <v>Digestible Crude Fat</v>
      </c>
      <c r="AE7" s="500" t="s">
        <v>10007</v>
      </c>
    </row>
    <row r="8" spans="1:45" x14ac:dyDescent="0.35">
      <c r="B8" s="82"/>
      <c r="C8" s="124"/>
      <c r="D8" s="82"/>
      <c r="E8" s="103"/>
      <c r="F8" s="596"/>
      <c r="G8" s="18"/>
      <c r="H8" s="5" t="str">
        <f>IFERROR(VLOOKUP(B8, AOM!M:O, 3, FALSE), "")</f>
        <v/>
      </c>
      <c r="I8" s="5"/>
      <c r="J8" s="5"/>
      <c r="K8" s="5"/>
      <c r="L8" s="5"/>
      <c r="M8" s="5"/>
      <c r="N8" s="5"/>
      <c r="O8" s="5"/>
      <c r="P8" s="5"/>
      <c r="Q8" s="5"/>
      <c r="R8" s="5"/>
      <c r="S8" s="5"/>
      <c r="T8" s="5"/>
      <c r="U8" s="5"/>
      <c r="V8" s="5"/>
      <c r="W8" s="5"/>
      <c r="X8" s="5"/>
      <c r="Y8" s="5"/>
      <c r="Z8" s="5"/>
      <c r="AD8" s="500" t="str">
        <f ca="1"/>
        <v>Digestible Crude Fibre</v>
      </c>
      <c r="AE8" s="500" t="s">
        <v>10016</v>
      </c>
    </row>
    <row r="9" spans="1:45" x14ac:dyDescent="0.35">
      <c r="B9" s="82"/>
      <c r="C9" s="124"/>
      <c r="D9" s="82"/>
      <c r="E9" s="103"/>
      <c r="F9" s="596"/>
      <c r="G9" s="18"/>
      <c r="H9" s="5" t="str">
        <f>IFERROR(VLOOKUP(B9, AOM!M:O, 3, FALSE), "")</f>
        <v/>
      </c>
      <c r="I9" s="5"/>
      <c r="J9" s="5"/>
      <c r="K9" s="5"/>
      <c r="L9" s="5"/>
      <c r="M9" s="5"/>
      <c r="N9" s="5"/>
      <c r="O9" s="5"/>
      <c r="P9" s="5"/>
      <c r="Q9" s="5"/>
      <c r="R9" s="5"/>
      <c r="S9" s="5"/>
      <c r="T9" s="5"/>
      <c r="U9" s="5"/>
      <c r="V9" s="5"/>
      <c r="W9" s="5"/>
      <c r="X9" s="5"/>
      <c r="Y9" s="5"/>
      <c r="Z9" s="5"/>
      <c r="AD9" s="500" t="str">
        <f ca="1"/>
        <v>Digestible Crude Protein</v>
      </c>
      <c r="AE9" s="500" t="s">
        <v>9992</v>
      </c>
    </row>
    <row r="10" spans="1:45" x14ac:dyDescent="0.35">
      <c r="B10" s="82"/>
      <c r="C10" s="124"/>
      <c r="D10" s="82"/>
      <c r="E10" s="103"/>
      <c r="F10" s="596"/>
      <c r="G10" s="18"/>
      <c r="H10" s="5" t="str">
        <f>IFERROR(VLOOKUP(B10, AOM!M:O, 3, FALSE), "")</f>
        <v/>
      </c>
      <c r="I10" s="5"/>
      <c r="J10" s="5"/>
      <c r="K10" s="5"/>
      <c r="L10" s="5"/>
      <c r="M10" s="5"/>
      <c r="N10" s="5"/>
      <c r="O10" s="5"/>
      <c r="P10" s="5"/>
      <c r="Q10" s="5"/>
      <c r="R10" s="5"/>
      <c r="S10" s="5"/>
      <c r="T10" s="5"/>
      <c r="U10" s="5"/>
      <c r="V10" s="5"/>
      <c r="W10" s="5"/>
      <c r="X10" s="5"/>
      <c r="Y10" s="5"/>
      <c r="Z10" s="5"/>
      <c r="AD10" s="500" t="str">
        <f ca="1"/>
        <v>Digestible Dry Matter</v>
      </c>
      <c r="AE10" s="500" t="s">
        <v>9986</v>
      </c>
    </row>
    <row r="11" spans="1:45" x14ac:dyDescent="0.35">
      <c r="B11" s="82"/>
      <c r="C11" s="124"/>
      <c r="D11" s="82"/>
      <c r="E11" s="103"/>
      <c r="F11" s="596"/>
      <c r="G11" s="18"/>
      <c r="H11" s="5" t="str">
        <f>IFERROR(VLOOKUP(B11, AOM!M:O, 3, FALSE), "")</f>
        <v/>
      </c>
      <c r="I11" s="5"/>
      <c r="J11" s="5"/>
      <c r="K11" s="5"/>
      <c r="L11" s="5"/>
      <c r="M11" s="5"/>
      <c r="N11" s="5"/>
      <c r="O11" s="5"/>
      <c r="P11" s="5"/>
      <c r="Q11" s="5"/>
      <c r="R11" s="5"/>
      <c r="S11" s="5"/>
      <c r="T11" s="5"/>
      <c r="U11" s="5"/>
      <c r="V11" s="5"/>
      <c r="W11" s="5"/>
      <c r="X11" s="5"/>
      <c r="Y11" s="5"/>
      <c r="Z11" s="5"/>
      <c r="AD11" s="500" t="str">
        <f ca="1"/>
        <v>Digestible Energy (DE)</v>
      </c>
      <c r="AE11" s="500" t="s">
        <v>9980</v>
      </c>
    </row>
    <row r="12" spans="1:45" x14ac:dyDescent="0.35">
      <c r="B12" s="82"/>
      <c r="C12" s="124"/>
      <c r="D12" s="82"/>
      <c r="E12" s="103"/>
      <c r="F12" s="596"/>
      <c r="G12" s="18"/>
      <c r="H12" s="5" t="str">
        <f>IFERROR(VLOOKUP(B12, AOM!M:O, 3, FALSE), "")</f>
        <v/>
      </c>
      <c r="I12" s="5"/>
      <c r="J12" s="5"/>
      <c r="K12" s="5"/>
      <c r="L12" s="5"/>
      <c r="M12" s="5"/>
      <c r="N12" s="5"/>
      <c r="O12" s="5"/>
      <c r="P12" s="5"/>
      <c r="Q12" s="5"/>
      <c r="R12" s="5"/>
      <c r="S12" s="5"/>
      <c r="T12" s="5"/>
      <c r="U12" s="5"/>
      <c r="V12" s="5"/>
      <c r="W12" s="5"/>
      <c r="X12" s="5"/>
      <c r="Y12" s="5"/>
      <c r="Z12" s="5"/>
      <c r="AD12" s="500" t="str">
        <f ca="1"/>
        <v>Digestible Fat or Lipid</v>
      </c>
      <c r="AE12" s="500" t="s">
        <v>20824</v>
      </c>
    </row>
    <row r="13" spans="1:45" x14ac:dyDescent="0.35">
      <c r="B13" s="82"/>
      <c r="C13" s="124"/>
      <c r="D13" s="82"/>
      <c r="E13" s="103"/>
      <c r="F13" s="596"/>
      <c r="G13" s="18"/>
      <c r="H13" s="5" t="str">
        <f>IFERROR(VLOOKUP(B13, AOM!M:O, 3, FALSE), "")</f>
        <v/>
      </c>
      <c r="I13" s="5"/>
      <c r="J13" s="5"/>
      <c r="K13" s="5"/>
      <c r="L13" s="5"/>
      <c r="M13" s="5"/>
      <c r="N13" s="5"/>
      <c r="O13" s="5"/>
      <c r="P13" s="5"/>
      <c r="Q13" s="5"/>
      <c r="R13" s="5"/>
      <c r="S13" s="5"/>
      <c r="T13" s="5"/>
      <c r="U13" s="5"/>
      <c r="V13" s="5"/>
      <c r="W13" s="5"/>
      <c r="X13" s="5"/>
      <c r="Y13" s="5"/>
      <c r="Z13" s="5"/>
      <c r="AD13" s="500" t="str">
        <f ca="1"/>
        <v>Digestible Fibre</v>
      </c>
      <c r="AE13" s="500" t="s">
        <v>10019</v>
      </c>
    </row>
    <row r="14" spans="1:45" x14ac:dyDescent="0.35">
      <c r="B14" s="82"/>
      <c r="C14" s="124"/>
      <c r="D14" s="82"/>
      <c r="E14" s="103"/>
      <c r="F14" s="596"/>
      <c r="G14" s="18"/>
      <c r="H14" s="5" t="str">
        <f>IFERROR(VLOOKUP(B14, AOM!M:O, 3, FALSE), "")</f>
        <v/>
      </c>
      <c r="I14" s="5"/>
      <c r="J14" s="5"/>
      <c r="K14" s="5"/>
      <c r="L14" s="5"/>
      <c r="M14" s="5"/>
      <c r="N14" s="5"/>
      <c r="O14" s="5"/>
      <c r="P14" s="5"/>
      <c r="Q14" s="5"/>
      <c r="R14" s="5"/>
      <c r="S14" s="5"/>
      <c r="T14" s="5"/>
      <c r="U14" s="5"/>
      <c r="V14" s="5"/>
      <c r="W14" s="5"/>
      <c r="X14" s="5"/>
      <c r="Y14" s="5"/>
      <c r="Z14" s="5"/>
      <c r="AA14" s="51" cm="1">
        <f t="array" ref="AA14:AA63">d_it_item</f>
        <v>0</v>
      </c>
      <c r="AD14" s="500" t="str">
        <f ca="1"/>
        <v>Digestible Hemicellulose</v>
      </c>
      <c r="AE14" s="500" t="s">
        <v>9995</v>
      </c>
    </row>
    <row r="15" spans="1:45" s="5" customFormat="1" x14ac:dyDescent="0.35">
      <c r="B15" s="82"/>
      <c r="C15" s="124"/>
      <c r="D15" s="82"/>
      <c r="E15" s="103"/>
      <c r="F15" s="596"/>
      <c r="G15" s="18"/>
      <c r="H15" s="5" t="str">
        <f>IFERROR(VLOOKUP(B15, AOM!M:O, 3, FALSE), "")</f>
        <v/>
      </c>
      <c r="AA15" s="51">
        <v>0</v>
      </c>
      <c r="AB15" s="51"/>
      <c r="AC15" s="51"/>
      <c r="AD15" s="500" t="str">
        <f ca="1"/>
        <v>Digestible Lignin</v>
      </c>
      <c r="AE15" s="500" t="s">
        <v>10010</v>
      </c>
    </row>
    <row r="16" spans="1:45" s="223" customFormat="1" ht="16" customHeight="1" x14ac:dyDescent="0.35">
      <c r="A16" s="21"/>
      <c r="B16" s="82"/>
      <c r="C16" s="124"/>
      <c r="D16" s="82"/>
      <c r="E16" s="103"/>
      <c r="F16" s="596"/>
      <c r="G16" s="18"/>
      <c r="H16" s="5" t="str">
        <f>IFERROR(VLOOKUP(B16, AOM!M:O, 3, FALSE), "")</f>
        <v/>
      </c>
      <c r="I16" s="5"/>
      <c r="J16" s="5"/>
      <c r="K16" s="5"/>
      <c r="L16" s="5"/>
      <c r="M16" s="5"/>
      <c r="N16" s="5"/>
      <c r="O16" s="5"/>
      <c r="P16" s="5"/>
      <c r="Q16" s="21"/>
      <c r="R16" s="21"/>
      <c r="S16" s="21"/>
      <c r="T16" s="21"/>
      <c r="U16" s="21"/>
      <c r="V16" s="21"/>
      <c r="W16" s="21"/>
      <c r="X16" s="21"/>
      <c r="Y16" s="21"/>
      <c r="Z16" s="21"/>
      <c r="AA16" s="51">
        <v>0</v>
      </c>
      <c r="AB16" s="532"/>
      <c r="AC16" s="532"/>
      <c r="AD16" s="500" t="str">
        <f ca="1"/>
        <v>Digestible Neutral Detergent Fibre (NDF)</v>
      </c>
      <c r="AE16" s="500" t="s">
        <v>10013</v>
      </c>
      <c r="AF16" s="21"/>
      <c r="AG16" s="21"/>
      <c r="AH16" s="21"/>
      <c r="AI16" s="21"/>
      <c r="AJ16" s="21"/>
      <c r="AK16" s="21"/>
      <c r="AL16" s="21"/>
      <c r="AM16" s="21"/>
      <c r="AN16" s="21"/>
      <c r="AO16" s="21"/>
      <c r="AP16" s="21"/>
      <c r="AQ16" s="21"/>
      <c r="AR16" s="21"/>
      <c r="AS16" s="21"/>
    </row>
    <row r="17" spans="2:31" s="247" customFormat="1" ht="15" customHeight="1" x14ac:dyDescent="0.35">
      <c r="B17" s="82"/>
      <c r="C17" s="124"/>
      <c r="D17" s="82"/>
      <c r="E17" s="103"/>
      <c r="F17" s="596"/>
      <c r="G17" s="18"/>
      <c r="H17" s="5" t="str">
        <f>IFERROR(VLOOKUP(B17, AOM!M:O, 3, FALSE), "")</f>
        <v/>
      </c>
      <c r="I17" s="5"/>
      <c r="J17" s="5"/>
      <c r="K17" s="5"/>
      <c r="L17" s="5"/>
      <c r="M17" s="5"/>
      <c r="N17" s="5"/>
      <c r="O17" s="5"/>
      <c r="P17" s="5"/>
      <c r="AA17" s="52">
        <v>0</v>
      </c>
      <c r="AD17" s="500" t="str">
        <f ca="1"/>
        <v>Digestible Nitrogen</v>
      </c>
      <c r="AE17" s="500" t="s">
        <v>9998</v>
      </c>
    </row>
    <row r="18" spans="2:31" x14ac:dyDescent="0.35">
      <c r="B18" s="5"/>
      <c r="C18" s="5"/>
      <c r="D18" s="5"/>
      <c r="E18" s="5"/>
      <c r="F18" s="5"/>
      <c r="G18" s="5"/>
      <c r="H18" s="5"/>
      <c r="I18" s="5"/>
      <c r="J18" s="5"/>
      <c r="K18" s="5"/>
      <c r="L18" s="5"/>
      <c r="M18" s="5"/>
      <c r="N18" s="5"/>
      <c r="O18" s="5"/>
      <c r="P18" s="5"/>
      <c r="Q18" s="5"/>
      <c r="R18" s="5"/>
      <c r="S18" s="5"/>
      <c r="T18" s="5"/>
      <c r="U18" s="5"/>
      <c r="V18" s="5"/>
      <c r="W18" s="5"/>
      <c r="X18" s="5"/>
      <c r="Y18" s="5"/>
      <c r="Z18" s="5"/>
      <c r="AA18" s="51">
        <v>0</v>
      </c>
      <c r="AD18" s="500" t="str">
        <f ca="1"/>
        <v>Digestible Organic Matter</v>
      </c>
      <c r="AE18" s="500" t="s">
        <v>10025</v>
      </c>
    </row>
    <row r="19" spans="2:31" x14ac:dyDescent="0.35">
      <c r="B19" s="590" t="s">
        <v>13531</v>
      </c>
      <c r="C19" s="591"/>
      <c r="D19" s="591"/>
      <c r="E19" s="591"/>
      <c r="F19" s="591"/>
      <c r="G19" s="591"/>
      <c r="H19" s="591"/>
      <c r="I19" s="591"/>
      <c r="J19" s="591"/>
      <c r="K19" s="591"/>
      <c r="L19" s="591"/>
      <c r="M19" s="591"/>
      <c r="N19" s="591"/>
      <c r="O19" s="591"/>
      <c r="P19" s="592"/>
      <c r="Q19" s="5"/>
      <c r="R19" s="5"/>
      <c r="S19" s="5"/>
      <c r="T19" s="5"/>
      <c r="U19" s="5"/>
      <c r="V19" s="5"/>
      <c r="W19" s="5"/>
      <c r="X19" s="5"/>
      <c r="Y19" s="5"/>
      <c r="Z19" s="5"/>
      <c r="AA19" s="51">
        <v>0</v>
      </c>
      <c r="AD19" s="500" t="str">
        <f ca="1"/>
        <v>Digestible Protein</v>
      </c>
      <c r="AE19" s="500" t="s">
        <v>9983</v>
      </c>
    </row>
    <row r="20" spans="2:31" x14ac:dyDescent="0.35">
      <c r="B20" s="581" t="s">
        <v>5362</v>
      </c>
      <c r="C20" s="582" t="s">
        <v>16642</v>
      </c>
      <c r="D20" s="530" t="str">
        <f t="shared" ref="D20:P20" ca="1" si="0">IFERROR(VLOOKUP(D$21, $AD:$AE, 2, FALSE), "")</f>
        <v/>
      </c>
      <c r="E20" s="530" t="str">
        <f t="shared" ca="1" si="0"/>
        <v/>
      </c>
      <c r="F20" s="530" t="str">
        <f t="shared" ca="1" si="0"/>
        <v/>
      </c>
      <c r="G20" s="530" t="str">
        <f t="shared" ca="1" si="0"/>
        <v/>
      </c>
      <c r="H20" s="530" t="str">
        <f t="shared" ca="1" si="0"/>
        <v/>
      </c>
      <c r="I20" s="530" t="str">
        <f t="shared" ca="1" si="0"/>
        <v/>
      </c>
      <c r="J20" s="530" t="str">
        <f t="shared" ca="1" si="0"/>
        <v/>
      </c>
      <c r="K20" s="530" t="str">
        <f t="shared" ca="1" si="0"/>
        <v/>
      </c>
      <c r="L20" s="530" t="str">
        <f t="shared" ca="1" si="0"/>
        <v/>
      </c>
      <c r="M20" s="530" t="str">
        <f t="shared" ca="1" si="0"/>
        <v/>
      </c>
      <c r="N20" s="530" t="str">
        <f t="shared" ca="1" si="0"/>
        <v/>
      </c>
      <c r="O20" s="530" t="str">
        <f t="shared" ca="1" si="0"/>
        <v/>
      </c>
      <c r="P20" s="530" t="str">
        <f t="shared" ca="1" si="0"/>
        <v/>
      </c>
      <c r="Q20" s="5"/>
      <c r="R20" s="5"/>
      <c r="S20" s="5"/>
      <c r="T20" s="5"/>
      <c r="U20" s="5"/>
      <c r="V20" s="5"/>
      <c r="W20" s="5"/>
      <c r="X20" s="5"/>
      <c r="Y20" s="5"/>
      <c r="Z20" s="5"/>
      <c r="AA20" s="51">
        <v>0</v>
      </c>
      <c r="AD20" s="500" t="str">
        <f ca="1"/>
        <v>Digestible Ether Extract (EE)</v>
      </c>
      <c r="AE20" s="500" t="s">
        <v>9989</v>
      </c>
    </row>
    <row r="21" spans="2:31" ht="24" x14ac:dyDescent="0.35">
      <c r="B21" s="108" t="s">
        <v>5384</v>
      </c>
      <c r="C21" s="25" t="s">
        <v>20276</v>
      </c>
      <c r="D21" s="631"/>
      <c r="E21" s="631"/>
      <c r="F21" s="631"/>
      <c r="G21" s="631"/>
      <c r="H21" s="631"/>
      <c r="I21" s="631"/>
      <c r="J21" s="631"/>
      <c r="K21" s="631"/>
      <c r="L21" s="631"/>
      <c r="M21" s="631"/>
      <c r="N21" s="631"/>
      <c r="O21" s="631"/>
      <c r="P21" s="631"/>
      <c r="Q21" s="5"/>
      <c r="R21" s="5"/>
      <c r="S21" s="5"/>
      <c r="T21" s="5"/>
      <c r="U21" s="5"/>
      <c r="V21" s="5"/>
      <c r="W21" s="5"/>
      <c r="X21" s="5"/>
      <c r="Y21" s="5"/>
      <c r="Z21" s="5"/>
      <c r="AA21" s="51">
        <v>0</v>
      </c>
      <c r="AD21" s="500" t="str">
        <f ca="1"/>
        <v>Digestible Nitrogen Free Extracts (NFE)</v>
      </c>
      <c r="AE21" s="500" t="s">
        <v>20825</v>
      </c>
    </row>
    <row r="22" spans="2:31" x14ac:dyDescent="0.35">
      <c r="B22" s="80"/>
      <c r="C22" s="227">
        <v>2014</v>
      </c>
      <c r="D22" s="599"/>
      <c r="E22" s="599"/>
      <c r="F22" s="599"/>
      <c r="G22" s="599"/>
      <c r="H22" s="599"/>
      <c r="I22" s="599"/>
      <c r="J22" s="599"/>
      <c r="K22" s="599"/>
      <c r="L22" s="599"/>
      <c r="M22" s="599"/>
      <c r="N22" s="599"/>
      <c r="O22" s="599"/>
      <c r="P22" s="599"/>
      <c r="Q22" s="5"/>
      <c r="R22" s="5"/>
      <c r="S22" s="5"/>
      <c r="T22" s="5"/>
      <c r="U22" s="5"/>
      <c r="V22" s="5"/>
      <c r="W22" s="5"/>
      <c r="X22" s="5"/>
      <c r="Y22" s="5"/>
      <c r="Z22" s="5"/>
      <c r="AA22" s="51">
        <v>0</v>
      </c>
      <c r="AD22" s="500" t="str">
        <f ca="1"/>
        <v/>
      </c>
      <c r="AE22" s="500" t="s">
        <v>20826</v>
      </c>
    </row>
    <row r="23" spans="2:31" x14ac:dyDescent="0.35">
      <c r="B23" s="80"/>
      <c r="C23" s="227"/>
      <c r="D23" s="599"/>
      <c r="E23" s="599"/>
      <c r="F23" s="599"/>
      <c r="G23" s="599"/>
      <c r="H23" s="599"/>
      <c r="I23" s="599"/>
      <c r="J23" s="599"/>
      <c r="K23" s="599"/>
      <c r="L23" s="599"/>
      <c r="M23" s="599"/>
      <c r="N23" s="599"/>
      <c r="O23" s="599"/>
      <c r="P23" s="599"/>
      <c r="Q23" s="5"/>
      <c r="R23" s="5"/>
      <c r="S23" s="5"/>
      <c r="T23" s="5"/>
      <c r="U23" s="5"/>
      <c r="V23" s="5"/>
      <c r="W23" s="5"/>
      <c r="X23" s="5"/>
      <c r="Y23" s="5"/>
      <c r="Z23" s="5"/>
      <c r="AA23" s="51">
        <v>0</v>
      </c>
    </row>
    <row r="24" spans="2:31" x14ac:dyDescent="0.35">
      <c r="B24" s="80"/>
      <c r="C24" s="227"/>
      <c r="D24" s="599"/>
      <c r="E24" s="599"/>
      <c r="F24" s="599"/>
      <c r="G24" s="599"/>
      <c r="H24" s="599"/>
      <c r="I24" s="599"/>
      <c r="J24" s="599"/>
      <c r="K24" s="599"/>
      <c r="L24" s="599"/>
      <c r="M24" s="599"/>
      <c r="N24" s="599"/>
      <c r="O24" s="599"/>
      <c r="P24" s="599"/>
      <c r="Q24" s="5"/>
      <c r="R24" s="5"/>
      <c r="S24" s="5"/>
      <c r="T24" s="5"/>
      <c r="U24" s="5"/>
      <c r="V24" s="5"/>
      <c r="W24" s="5"/>
      <c r="X24" s="5"/>
      <c r="Y24" s="5"/>
      <c r="Z24" s="5"/>
      <c r="AA24" s="51">
        <v>0</v>
      </c>
    </row>
    <row r="25" spans="2:31" x14ac:dyDescent="0.35">
      <c r="B25" s="80"/>
      <c r="C25" s="227"/>
      <c r="D25" s="599"/>
      <c r="E25" s="599"/>
      <c r="F25" s="599"/>
      <c r="G25" s="599"/>
      <c r="H25" s="599"/>
      <c r="I25" s="599"/>
      <c r="J25" s="599"/>
      <c r="K25" s="599"/>
      <c r="L25" s="599"/>
      <c r="M25" s="599"/>
      <c r="N25" s="599"/>
      <c r="O25" s="599"/>
      <c r="P25" s="599"/>
      <c r="Q25" s="5"/>
      <c r="R25" s="5"/>
      <c r="S25" s="5"/>
      <c r="T25" s="5"/>
      <c r="U25" s="5"/>
      <c r="V25" s="5"/>
      <c r="W25" s="5"/>
      <c r="X25" s="5"/>
      <c r="Y25" s="5"/>
      <c r="Z25" s="5"/>
      <c r="AA25" s="51">
        <v>0</v>
      </c>
    </row>
    <row r="26" spans="2:31" x14ac:dyDescent="0.35">
      <c r="B26" s="80"/>
      <c r="C26" s="227"/>
      <c r="D26" s="599"/>
      <c r="E26" s="599"/>
      <c r="F26" s="599"/>
      <c r="G26" s="599"/>
      <c r="H26" s="599"/>
      <c r="I26" s="599"/>
      <c r="J26" s="599"/>
      <c r="K26" s="599"/>
      <c r="L26" s="599"/>
      <c r="M26" s="599"/>
      <c r="N26" s="599"/>
      <c r="O26" s="599"/>
      <c r="P26" s="599"/>
      <c r="Q26" s="5"/>
      <c r="R26" s="5"/>
      <c r="S26" s="5"/>
      <c r="T26" s="5"/>
      <c r="U26" s="5"/>
      <c r="V26" s="5"/>
      <c r="W26" s="5"/>
      <c r="X26" s="5"/>
      <c r="Y26" s="5"/>
      <c r="Z26" s="5"/>
      <c r="AA26" s="51">
        <v>0</v>
      </c>
    </row>
    <row r="27" spans="2:31" x14ac:dyDescent="0.35">
      <c r="B27" s="80"/>
      <c r="C27" s="227"/>
      <c r="D27" s="484"/>
      <c r="E27" s="599"/>
      <c r="F27" s="599"/>
      <c r="G27" s="599"/>
      <c r="H27" s="599"/>
      <c r="I27" s="599"/>
      <c r="J27" s="599"/>
      <c r="K27" s="599"/>
      <c r="L27" s="599"/>
      <c r="M27" s="599"/>
      <c r="N27" s="599"/>
      <c r="O27" s="599"/>
      <c r="P27" s="599"/>
      <c r="Q27" s="5"/>
      <c r="R27" s="5"/>
      <c r="S27" s="5"/>
      <c r="T27" s="5"/>
      <c r="U27" s="5"/>
      <c r="V27" s="5"/>
      <c r="W27" s="5"/>
      <c r="X27" s="5"/>
      <c r="Y27" s="5"/>
      <c r="Z27" s="5"/>
      <c r="AA27" s="51">
        <v>0</v>
      </c>
    </row>
    <row r="28" spans="2:31" x14ac:dyDescent="0.35">
      <c r="B28" s="80"/>
      <c r="C28" s="227"/>
      <c r="D28" s="599"/>
      <c r="E28" s="599"/>
      <c r="F28" s="599"/>
      <c r="G28" s="599"/>
      <c r="H28" s="599"/>
      <c r="I28" s="599"/>
      <c r="J28" s="599"/>
      <c r="K28" s="599"/>
      <c r="L28" s="599"/>
      <c r="M28" s="599"/>
      <c r="N28" s="599"/>
      <c r="O28" s="599"/>
      <c r="P28" s="599"/>
      <c r="Q28" s="5"/>
      <c r="R28" s="5"/>
      <c r="S28" s="5"/>
      <c r="T28" s="5"/>
      <c r="U28" s="5"/>
      <c r="V28" s="5"/>
      <c r="W28" s="5"/>
      <c r="X28" s="5"/>
      <c r="Y28" s="5"/>
      <c r="Z28" s="5"/>
      <c r="AA28" s="51">
        <v>0</v>
      </c>
    </row>
    <row r="29" spans="2:31" x14ac:dyDescent="0.35">
      <c r="B29" s="80"/>
      <c r="C29" s="227"/>
      <c r="D29" s="599"/>
      <c r="E29" s="599"/>
      <c r="F29" s="599"/>
      <c r="G29" s="599"/>
      <c r="H29" s="599"/>
      <c r="I29" s="599"/>
      <c r="J29" s="599"/>
      <c r="K29" s="599"/>
      <c r="L29" s="599"/>
      <c r="M29" s="599"/>
      <c r="N29" s="599"/>
      <c r="O29" s="599"/>
      <c r="P29" s="599"/>
      <c r="Q29" s="5"/>
      <c r="R29" s="5"/>
      <c r="S29" s="5"/>
      <c r="T29" s="5"/>
      <c r="U29" s="5"/>
      <c r="V29" s="5"/>
      <c r="W29" s="5"/>
      <c r="X29" s="5"/>
      <c r="Y29" s="5"/>
      <c r="Z29" s="5"/>
      <c r="AA29" s="51">
        <v>0</v>
      </c>
    </row>
    <row r="30" spans="2:31" x14ac:dyDescent="0.35">
      <c r="B30" s="80"/>
      <c r="C30" s="227"/>
      <c r="D30" s="599"/>
      <c r="E30" s="599"/>
      <c r="F30" s="599"/>
      <c r="G30" s="599"/>
      <c r="H30" s="599"/>
      <c r="I30" s="599"/>
      <c r="J30" s="599"/>
      <c r="K30" s="599"/>
      <c r="L30" s="599"/>
      <c r="M30" s="599"/>
      <c r="N30" s="599"/>
      <c r="O30" s="599"/>
      <c r="P30" s="599"/>
      <c r="Q30" s="5"/>
      <c r="R30" s="5"/>
      <c r="S30" s="5"/>
      <c r="T30" s="5"/>
      <c r="U30" s="5"/>
      <c r="V30" s="5"/>
      <c r="W30" s="5"/>
      <c r="X30" s="5"/>
      <c r="Y30" s="5"/>
      <c r="Z30" s="5"/>
      <c r="AA30" s="51">
        <v>0</v>
      </c>
    </row>
    <row r="31" spans="2:31" x14ac:dyDescent="0.35">
      <c r="B31" s="80"/>
      <c r="C31" s="227"/>
      <c r="D31" s="599"/>
      <c r="E31" s="599"/>
      <c r="F31" s="599"/>
      <c r="G31" s="599"/>
      <c r="H31" s="599"/>
      <c r="I31" s="599"/>
      <c r="J31" s="599"/>
      <c r="K31" s="599"/>
      <c r="L31" s="599"/>
      <c r="M31" s="599"/>
      <c r="N31" s="599"/>
      <c r="O31" s="599"/>
      <c r="P31" s="599"/>
      <c r="Q31" s="5"/>
      <c r="R31" s="5"/>
      <c r="S31" s="5"/>
      <c r="T31" s="5"/>
      <c r="U31" s="5"/>
      <c r="V31" s="5"/>
      <c r="W31" s="5"/>
      <c r="X31" s="5"/>
      <c r="Y31" s="5"/>
      <c r="Z31" s="5"/>
      <c r="AA31" s="51">
        <v>0</v>
      </c>
    </row>
    <row r="32" spans="2:31" x14ac:dyDescent="0.35">
      <c r="B32" s="80"/>
      <c r="C32" s="227"/>
      <c r="D32" s="599"/>
      <c r="E32" s="599"/>
      <c r="F32" s="599"/>
      <c r="G32" s="599"/>
      <c r="H32" s="599"/>
      <c r="I32" s="599"/>
      <c r="J32" s="599"/>
      <c r="K32" s="599"/>
      <c r="L32" s="599"/>
      <c r="M32" s="599"/>
      <c r="N32" s="599"/>
      <c r="O32" s="599"/>
      <c r="P32" s="599"/>
      <c r="Q32" s="5"/>
      <c r="R32" s="5"/>
      <c r="S32" s="5"/>
      <c r="T32" s="5"/>
      <c r="U32" s="5"/>
      <c r="V32" s="5"/>
      <c r="W32" s="5"/>
      <c r="X32" s="5"/>
      <c r="Y32" s="5"/>
      <c r="Z32" s="5"/>
      <c r="AA32" s="51">
        <v>0</v>
      </c>
    </row>
    <row r="33" spans="1:47" x14ac:dyDescent="0.35">
      <c r="B33" s="80"/>
      <c r="C33" s="227"/>
      <c r="D33" s="599"/>
      <c r="E33" s="599"/>
      <c r="F33" s="599"/>
      <c r="G33" s="599"/>
      <c r="H33" s="599"/>
      <c r="I33" s="599"/>
      <c r="J33" s="599"/>
      <c r="K33" s="599"/>
      <c r="L33" s="599"/>
      <c r="M33" s="599"/>
      <c r="N33" s="599"/>
      <c r="O33" s="599"/>
      <c r="P33" s="599"/>
      <c r="Q33" s="5"/>
      <c r="R33" s="5"/>
      <c r="S33" s="5"/>
      <c r="T33" s="5"/>
      <c r="U33" s="5"/>
      <c r="V33" s="5"/>
      <c r="W33" s="5"/>
      <c r="X33" s="5"/>
      <c r="Y33" s="5"/>
      <c r="Z33" s="5"/>
      <c r="AA33" s="51">
        <v>0</v>
      </c>
    </row>
    <row r="34" spans="1:47" x14ac:dyDescent="0.35">
      <c r="B34" s="80"/>
      <c r="C34" s="227"/>
      <c r="D34" s="599"/>
      <c r="E34" s="599"/>
      <c r="F34" s="599"/>
      <c r="G34" s="599"/>
      <c r="H34" s="599"/>
      <c r="I34" s="599"/>
      <c r="J34" s="599"/>
      <c r="K34" s="599"/>
      <c r="L34" s="599"/>
      <c r="M34" s="599"/>
      <c r="N34" s="599"/>
      <c r="O34" s="599"/>
      <c r="P34" s="599"/>
      <c r="Q34" s="5"/>
      <c r="R34" s="5"/>
      <c r="S34" s="5"/>
      <c r="T34" s="5"/>
      <c r="U34" s="5"/>
      <c r="V34" s="5"/>
      <c r="W34" s="5"/>
      <c r="X34" s="5"/>
      <c r="Y34" s="5"/>
      <c r="Z34" s="5"/>
      <c r="AA34" s="51">
        <v>0</v>
      </c>
    </row>
    <row r="35" spans="1:47" x14ac:dyDescent="0.35">
      <c r="B35" s="80"/>
      <c r="C35" s="227"/>
      <c r="D35" s="599"/>
      <c r="E35" s="599"/>
      <c r="F35" s="599"/>
      <c r="G35" s="599"/>
      <c r="H35" s="599"/>
      <c r="I35" s="599"/>
      <c r="J35" s="599"/>
      <c r="K35" s="599"/>
      <c r="L35" s="599"/>
      <c r="M35" s="599"/>
      <c r="N35" s="599"/>
      <c r="O35" s="599"/>
      <c r="P35" s="599"/>
      <c r="Q35" s="5"/>
      <c r="R35" s="5"/>
      <c r="S35" s="5"/>
      <c r="T35" s="5"/>
      <c r="U35" s="5"/>
      <c r="V35" s="5"/>
      <c r="W35" s="5"/>
      <c r="X35" s="5"/>
      <c r="Y35" s="5"/>
      <c r="Z35" s="5"/>
      <c r="AA35" s="51">
        <v>0</v>
      </c>
    </row>
    <row r="36" spans="1:47" s="474" customFormat="1" x14ac:dyDescent="0.35">
      <c r="A36" s="560"/>
      <c r="B36" s="80"/>
      <c r="C36" s="227"/>
      <c r="D36" s="599"/>
      <c r="E36" s="599"/>
      <c r="F36" s="599"/>
      <c r="G36" s="599"/>
      <c r="H36" s="599"/>
      <c r="I36" s="599"/>
      <c r="J36" s="599"/>
      <c r="K36" s="599"/>
      <c r="L36" s="599"/>
      <c r="M36" s="599"/>
      <c r="N36" s="599"/>
      <c r="O36" s="599"/>
      <c r="P36" s="599"/>
      <c r="Q36" s="5"/>
      <c r="R36" s="5"/>
      <c r="S36" s="5"/>
      <c r="T36" s="5"/>
      <c r="U36" s="5"/>
      <c r="V36" s="5"/>
      <c r="W36" s="5"/>
      <c r="X36" s="5"/>
      <c r="Y36" s="5"/>
      <c r="Z36" s="5"/>
      <c r="AA36" s="51">
        <v>0</v>
      </c>
      <c r="AB36" s="51"/>
      <c r="AC36" s="51"/>
      <c r="AD36" s="500"/>
      <c r="AE36" s="500"/>
      <c r="AF36" s="5"/>
      <c r="AG36" s="5"/>
      <c r="AH36" s="5"/>
      <c r="AI36" s="5"/>
      <c r="AJ36" s="5"/>
      <c r="AK36" s="5"/>
      <c r="AL36" s="5"/>
      <c r="AM36" s="5"/>
      <c r="AN36" s="5"/>
      <c r="AO36" s="5"/>
      <c r="AP36" s="5"/>
      <c r="AQ36" s="5"/>
      <c r="AR36" s="5"/>
      <c r="AS36" s="5"/>
      <c r="AT36"/>
      <c r="AU36"/>
    </row>
    <row r="37" spans="1:47" s="5" customFormat="1" x14ac:dyDescent="0.35">
      <c r="B37" s="80"/>
      <c r="C37" s="227"/>
      <c r="D37" s="599"/>
      <c r="E37" s="599"/>
      <c r="F37" s="599"/>
      <c r="G37" s="599"/>
      <c r="H37" s="599"/>
      <c r="I37" s="599"/>
      <c r="J37" s="599"/>
      <c r="K37" s="599"/>
      <c r="L37" s="599"/>
      <c r="M37" s="599"/>
      <c r="N37" s="599"/>
      <c r="O37" s="599"/>
      <c r="P37" s="599"/>
      <c r="AA37" s="51">
        <v>0</v>
      </c>
      <c r="AB37" s="51"/>
      <c r="AC37" s="51"/>
      <c r="AD37" s="500"/>
      <c r="AE37" s="500"/>
    </row>
    <row r="38" spans="1:47" s="474" customFormat="1" x14ac:dyDescent="0.35">
      <c r="A38" s="560"/>
      <c r="B38" s="600"/>
      <c r="C38" s="563"/>
      <c r="D38" s="601"/>
      <c r="E38" s="601"/>
      <c r="F38" s="601"/>
      <c r="G38" s="601"/>
      <c r="H38" s="601"/>
      <c r="I38" s="601"/>
      <c r="J38" s="601"/>
      <c r="K38" s="601"/>
      <c r="L38" s="601"/>
      <c r="M38" s="601"/>
      <c r="N38" s="601"/>
      <c r="O38" s="601"/>
      <c r="P38" s="601"/>
      <c r="Q38" s="5"/>
      <c r="R38" s="5"/>
      <c r="S38" s="5"/>
      <c r="T38" s="5"/>
      <c r="U38" s="5"/>
      <c r="V38" s="5"/>
      <c r="W38" s="5"/>
      <c r="X38" s="5"/>
      <c r="Y38" s="5"/>
      <c r="Z38" s="5"/>
      <c r="AA38" s="51">
        <v>0</v>
      </c>
      <c r="AB38" s="51"/>
      <c r="AC38" s="51"/>
      <c r="AD38" s="500"/>
      <c r="AE38" s="500"/>
      <c r="AF38" s="5"/>
      <c r="AG38" s="5"/>
      <c r="AH38" s="5"/>
      <c r="AI38" s="5"/>
      <c r="AJ38" s="5"/>
      <c r="AK38" s="5"/>
      <c r="AL38" s="5"/>
      <c r="AM38" s="5"/>
      <c r="AN38" s="5"/>
      <c r="AO38" s="5"/>
      <c r="AP38" s="5"/>
      <c r="AQ38" s="5"/>
      <c r="AR38" s="5"/>
      <c r="AS38" s="5"/>
      <c r="AT38"/>
      <c r="AU38"/>
    </row>
    <row r="39" spans="1:47" x14ac:dyDescent="0.35">
      <c r="B39" s="80"/>
      <c r="C39" s="227"/>
      <c r="D39" s="599"/>
      <c r="E39" s="599"/>
      <c r="F39" s="599"/>
      <c r="G39" s="599"/>
      <c r="H39" s="599"/>
      <c r="I39" s="599"/>
      <c r="J39" s="599"/>
      <c r="K39" s="599"/>
      <c r="L39" s="599"/>
      <c r="M39" s="599"/>
      <c r="N39" s="599"/>
      <c r="O39" s="599"/>
      <c r="P39" s="599"/>
      <c r="Q39" s="5"/>
      <c r="R39" s="5"/>
      <c r="S39" s="5"/>
      <c r="T39" s="5"/>
      <c r="U39" s="5"/>
      <c r="V39" s="5"/>
      <c r="W39" s="5"/>
      <c r="X39" s="5"/>
      <c r="Y39" s="5"/>
      <c r="Z39" s="5"/>
      <c r="AA39" s="51">
        <v>0</v>
      </c>
    </row>
    <row r="40" spans="1:47" s="52" customFormat="1" x14ac:dyDescent="0.35">
      <c r="B40" s="5"/>
      <c r="C40" s="564"/>
      <c r="D40" s="564"/>
      <c r="E40" s="564"/>
      <c r="F40" s="564"/>
      <c r="G40" s="564"/>
      <c r="H40" s="564"/>
      <c r="I40" s="564"/>
      <c r="J40" s="564"/>
      <c r="K40" s="564"/>
      <c r="L40" s="564"/>
      <c r="M40" s="564"/>
      <c r="N40" s="564"/>
      <c r="O40" s="564"/>
      <c r="P40" s="564"/>
      <c r="AA40" s="52">
        <v>0</v>
      </c>
      <c r="AD40" s="500"/>
      <c r="AE40" s="500"/>
    </row>
    <row r="41" spans="1:47" s="52" customFormat="1" ht="10.5" x14ac:dyDescent="0.2">
      <c r="B41" s="135" t="s">
        <v>635</v>
      </c>
      <c r="C41" s="597"/>
      <c r="D41" s="227"/>
      <c r="E41" s="227"/>
      <c r="F41" s="227"/>
      <c r="G41" s="227"/>
      <c r="H41" s="227"/>
      <c r="I41" s="227"/>
      <c r="J41" s="227"/>
      <c r="K41" s="227"/>
      <c r="L41" s="227"/>
      <c r="M41" s="227"/>
      <c r="N41" s="227"/>
      <c r="O41" s="227"/>
      <c r="P41" s="227"/>
      <c r="AA41" s="52">
        <v>0</v>
      </c>
      <c r="AD41" s="500"/>
      <c r="AE41" s="500"/>
    </row>
    <row r="42" spans="1:47" x14ac:dyDescent="0.35">
      <c r="B42" s="135" t="s">
        <v>638</v>
      </c>
      <c r="C42" s="5"/>
      <c r="D42" s="224"/>
      <c r="E42" s="602"/>
      <c r="F42" s="602"/>
      <c r="G42" s="602"/>
      <c r="H42" s="602"/>
      <c r="I42" s="602"/>
      <c r="J42" s="602"/>
      <c r="K42" s="602"/>
      <c r="L42" s="602"/>
      <c r="M42" s="602"/>
      <c r="N42" s="602"/>
      <c r="O42" s="602"/>
      <c r="P42" s="602"/>
      <c r="Q42" s="5"/>
      <c r="R42" s="5"/>
      <c r="S42" s="5"/>
      <c r="T42" s="5"/>
      <c r="U42" s="5"/>
      <c r="V42" s="5"/>
      <c r="W42" s="5"/>
      <c r="X42" s="5"/>
      <c r="Y42" s="5"/>
      <c r="Z42" s="5"/>
      <c r="AA42" s="51">
        <v>0</v>
      </c>
    </row>
    <row r="43" spans="1:47" x14ac:dyDescent="0.35">
      <c r="B43" s="52"/>
      <c r="C43" s="52"/>
      <c r="D43" s="52" t="str">
        <f>IF(NOT(ISBLANK(D$21)),CONCATENATE(D$20,".Unit"),"")</f>
        <v/>
      </c>
      <c r="E43" s="52" t="str">
        <f>IF(NOT(ISBLANK(E$21)),CONCATENATE(E$20,".Unit"),"")</f>
        <v/>
      </c>
      <c r="F43" s="52" t="str">
        <f>IF(NOT(ISBLANK(F$21)),CONCATENATE(F$20,".Unit"),"")</f>
        <v/>
      </c>
      <c r="G43" s="52" t="str">
        <f t="shared" ref="G43:P43" si="1">IF(NOT(ISBLANK(G$21)),CONCATENATE(G$20,".Unit"),"")</f>
        <v/>
      </c>
      <c r="H43" s="52" t="str">
        <f t="shared" si="1"/>
        <v/>
      </c>
      <c r="I43" s="52" t="str">
        <f t="shared" si="1"/>
        <v/>
      </c>
      <c r="J43" s="52" t="str">
        <f t="shared" si="1"/>
        <v/>
      </c>
      <c r="K43" s="52" t="str">
        <f t="shared" si="1"/>
        <v/>
      </c>
      <c r="L43" s="52" t="str">
        <f t="shared" si="1"/>
        <v/>
      </c>
      <c r="M43" s="52" t="str">
        <f t="shared" si="1"/>
        <v/>
      </c>
      <c r="N43" s="52" t="str">
        <f t="shared" si="1"/>
        <v/>
      </c>
      <c r="O43" s="52" t="str">
        <f t="shared" si="1"/>
        <v/>
      </c>
      <c r="P43" s="52" t="str">
        <f t="shared" si="1"/>
        <v/>
      </c>
      <c r="Q43" s="5"/>
      <c r="R43" s="5"/>
      <c r="S43" s="5"/>
      <c r="T43" s="5"/>
      <c r="U43" s="5"/>
      <c r="V43" s="5"/>
      <c r="W43" s="5"/>
      <c r="X43" s="5"/>
      <c r="Y43" s="5"/>
      <c r="Z43" s="5"/>
      <c r="AA43" s="51">
        <v>0</v>
      </c>
    </row>
    <row r="44" spans="1:47" x14ac:dyDescent="0.35">
      <c r="B44" s="52"/>
      <c r="C44" s="52"/>
      <c r="D44" s="52" t="str">
        <f t="shared" ref="D44:P44" si="2">IF(NOT(ISBLANK(D$21)),CONCATENATE(D$20,".Method"),"")</f>
        <v/>
      </c>
      <c r="E44" s="52" t="str">
        <f t="shared" si="2"/>
        <v/>
      </c>
      <c r="F44" s="52" t="str">
        <f t="shared" si="2"/>
        <v/>
      </c>
      <c r="G44" s="52" t="str">
        <f t="shared" si="2"/>
        <v/>
      </c>
      <c r="H44" s="52" t="str">
        <f t="shared" si="2"/>
        <v/>
      </c>
      <c r="I44" s="52" t="str">
        <f t="shared" si="2"/>
        <v/>
      </c>
      <c r="J44" s="52" t="str">
        <f t="shared" si="2"/>
        <v/>
      </c>
      <c r="K44" s="52" t="str">
        <f t="shared" si="2"/>
        <v/>
      </c>
      <c r="L44" s="52" t="str">
        <f t="shared" si="2"/>
        <v/>
      </c>
      <c r="M44" s="52" t="str">
        <f t="shared" si="2"/>
        <v/>
      </c>
      <c r="N44" s="52" t="str">
        <f t="shared" si="2"/>
        <v/>
      </c>
      <c r="O44" s="52" t="str">
        <f t="shared" si="2"/>
        <v/>
      </c>
      <c r="P44" s="52" t="str">
        <f t="shared" si="2"/>
        <v/>
      </c>
      <c r="Q44" s="5"/>
      <c r="R44" s="5"/>
      <c r="S44" s="5"/>
      <c r="T44" s="5"/>
      <c r="U44" s="5"/>
      <c r="V44" s="5"/>
      <c r="W44" s="5"/>
      <c r="X44" s="5"/>
      <c r="Y44" s="5"/>
      <c r="Z44" s="5"/>
      <c r="AA44" s="51">
        <v>0</v>
      </c>
    </row>
    <row r="45" spans="1:47" x14ac:dyDescent="0.35">
      <c r="B45" s="5"/>
      <c r="C45" s="5"/>
      <c r="D45" s="5"/>
      <c r="E45" s="5"/>
      <c r="F45" s="5"/>
      <c r="G45" s="5"/>
      <c r="H45" s="5"/>
      <c r="I45" s="5"/>
      <c r="J45" s="5"/>
      <c r="K45" s="5"/>
      <c r="L45" s="5"/>
      <c r="M45" s="5"/>
      <c r="N45" s="5"/>
      <c r="O45" s="5"/>
      <c r="P45" s="5"/>
      <c r="Q45" s="5"/>
      <c r="R45" s="5"/>
      <c r="S45" s="5"/>
      <c r="T45" s="5"/>
      <c r="U45" s="5"/>
      <c r="V45" s="5"/>
      <c r="W45" s="5"/>
      <c r="X45" s="5"/>
      <c r="Y45" s="5"/>
      <c r="Z45" s="5"/>
      <c r="AA45" s="51">
        <v>0</v>
      </c>
    </row>
    <row r="46" spans="1:47" x14ac:dyDescent="0.35">
      <c r="B46" s="5"/>
      <c r="C46" s="5"/>
      <c r="D46" s="5"/>
      <c r="E46" s="5"/>
      <c r="F46" s="5"/>
      <c r="G46" s="5"/>
      <c r="H46" s="5"/>
      <c r="I46" s="5"/>
      <c r="J46" s="5"/>
      <c r="K46" s="5"/>
      <c r="L46" s="5"/>
      <c r="M46" s="5"/>
      <c r="N46" s="5"/>
      <c r="O46" s="5"/>
      <c r="P46" s="5"/>
      <c r="Q46" s="5"/>
      <c r="R46" s="5"/>
      <c r="S46" s="5"/>
      <c r="T46" s="5"/>
      <c r="U46" s="5"/>
      <c r="V46" s="5"/>
      <c r="W46" s="5"/>
      <c r="X46" s="5"/>
      <c r="Y46" s="5"/>
      <c r="Z46" s="5"/>
      <c r="AA46" s="51">
        <v>0</v>
      </c>
    </row>
    <row r="47" spans="1:47" x14ac:dyDescent="0.35">
      <c r="B47" s="5"/>
      <c r="C47" s="5"/>
      <c r="D47" s="5"/>
      <c r="E47" s="5"/>
      <c r="F47" s="5"/>
      <c r="G47" s="5"/>
      <c r="H47" s="5"/>
      <c r="I47" s="5"/>
      <c r="J47" s="5"/>
      <c r="K47" s="5"/>
      <c r="L47" s="5"/>
      <c r="M47" s="5"/>
      <c r="N47" s="5"/>
      <c r="O47" s="5"/>
      <c r="P47" s="5"/>
      <c r="Q47" s="5"/>
      <c r="R47" s="5"/>
      <c r="S47" s="5"/>
      <c r="T47" s="5"/>
      <c r="U47" s="5"/>
      <c r="V47" s="5"/>
      <c r="W47" s="5"/>
      <c r="X47" s="5"/>
      <c r="Y47" s="5"/>
      <c r="Z47" s="5"/>
      <c r="AA47" s="51">
        <v>0</v>
      </c>
    </row>
    <row r="48" spans="1:47" x14ac:dyDescent="0.35">
      <c r="B48" s="5"/>
      <c r="C48" s="5"/>
      <c r="D48" s="5"/>
      <c r="E48" s="5"/>
      <c r="F48" s="5"/>
      <c r="G48" s="5"/>
      <c r="H48" s="5"/>
      <c r="I48" s="5"/>
      <c r="J48" s="5"/>
      <c r="K48" s="5"/>
      <c r="L48" s="5"/>
      <c r="M48" s="5"/>
      <c r="N48" s="5"/>
      <c r="O48" s="5"/>
      <c r="P48" s="5"/>
      <c r="Q48" s="5"/>
      <c r="R48" s="5"/>
      <c r="S48" s="5"/>
      <c r="T48" s="5"/>
      <c r="U48" s="5"/>
      <c r="V48" s="5"/>
      <c r="W48" s="5"/>
      <c r="X48" s="5"/>
      <c r="Y48" s="5"/>
      <c r="Z48" s="5"/>
      <c r="AA48" s="51">
        <v>0</v>
      </c>
    </row>
    <row r="49" spans="2:27" x14ac:dyDescent="0.35">
      <c r="B49" s="5"/>
      <c r="C49" s="5"/>
      <c r="D49" s="5"/>
      <c r="E49" s="5"/>
      <c r="F49" s="5"/>
      <c r="G49" s="5"/>
      <c r="H49" s="5"/>
      <c r="I49" s="5"/>
      <c r="J49" s="5"/>
      <c r="K49" s="5"/>
      <c r="L49" s="5"/>
      <c r="M49" s="5"/>
      <c r="N49" s="5"/>
      <c r="O49" s="5"/>
      <c r="P49" s="5"/>
      <c r="Q49" s="5"/>
      <c r="R49" s="5"/>
      <c r="S49" s="5"/>
      <c r="T49" s="5"/>
      <c r="U49" s="5"/>
      <c r="V49" s="5"/>
      <c r="W49" s="5"/>
      <c r="X49" s="5"/>
      <c r="Y49" s="5"/>
      <c r="Z49" s="5"/>
      <c r="AA49" s="51">
        <v>0</v>
      </c>
    </row>
    <row r="50" spans="2:27" x14ac:dyDescent="0.35">
      <c r="B50" s="5"/>
      <c r="C50" s="5"/>
      <c r="D50" s="5"/>
      <c r="E50" s="5"/>
      <c r="F50" s="5"/>
      <c r="G50" s="5"/>
      <c r="H50" s="5"/>
      <c r="I50" s="5"/>
      <c r="J50" s="5"/>
      <c r="K50" s="5"/>
      <c r="L50" s="5"/>
      <c r="M50" s="5"/>
      <c r="N50" s="5"/>
      <c r="O50" s="5"/>
      <c r="P50" s="5"/>
      <c r="Q50" s="5"/>
      <c r="R50" s="5"/>
      <c r="S50" s="5"/>
      <c r="T50" s="5"/>
      <c r="U50" s="5"/>
      <c r="V50" s="5"/>
      <c r="W50" s="5"/>
      <c r="X50" s="5"/>
      <c r="Y50" s="5"/>
      <c r="Z50" s="5"/>
      <c r="AA50" s="51">
        <v>0</v>
      </c>
    </row>
    <row r="51" spans="2:27" x14ac:dyDescent="0.35">
      <c r="B51" s="5"/>
      <c r="C51" s="5"/>
      <c r="D51" s="5"/>
      <c r="E51" s="5"/>
      <c r="F51" s="5"/>
      <c r="G51" s="5"/>
      <c r="H51" s="5"/>
      <c r="I51" s="5"/>
      <c r="J51" s="5"/>
      <c r="K51" s="5"/>
      <c r="L51" s="5"/>
      <c r="M51" s="5"/>
      <c r="N51" s="5"/>
      <c r="O51" s="5"/>
      <c r="P51" s="5"/>
      <c r="Q51" s="5"/>
      <c r="R51" s="5"/>
      <c r="S51" s="5"/>
      <c r="T51" s="5"/>
      <c r="U51" s="5"/>
      <c r="V51" s="5"/>
      <c r="W51" s="5"/>
      <c r="X51" s="5"/>
      <c r="Y51" s="5"/>
      <c r="Z51" s="5"/>
      <c r="AA51" s="51">
        <v>0</v>
      </c>
    </row>
    <row r="52" spans="2:27" x14ac:dyDescent="0.35">
      <c r="B52" s="5"/>
      <c r="C52" s="5"/>
      <c r="D52" s="5"/>
      <c r="E52" s="5"/>
      <c r="F52" s="5"/>
      <c r="G52" s="5"/>
      <c r="H52" s="5"/>
      <c r="I52" s="5"/>
      <c r="J52" s="5"/>
      <c r="K52" s="5"/>
      <c r="L52" s="5"/>
      <c r="M52" s="5"/>
      <c r="N52" s="5"/>
      <c r="O52" s="5"/>
      <c r="P52" s="5"/>
      <c r="Q52" s="5"/>
      <c r="R52" s="5"/>
      <c r="S52" s="5"/>
      <c r="T52" s="5"/>
      <c r="U52" s="5"/>
      <c r="V52" s="5"/>
      <c r="W52" s="5"/>
      <c r="X52" s="5"/>
      <c r="Y52" s="5"/>
      <c r="Z52" s="5"/>
      <c r="AA52" s="51">
        <v>0</v>
      </c>
    </row>
    <row r="53" spans="2:27" x14ac:dyDescent="0.35">
      <c r="B53" s="5"/>
      <c r="C53" s="5"/>
      <c r="D53" s="5"/>
      <c r="E53" s="5"/>
      <c r="F53" s="5"/>
      <c r="G53" s="5"/>
      <c r="H53" s="5"/>
      <c r="I53" s="5"/>
      <c r="J53" s="5"/>
      <c r="K53" s="5"/>
      <c r="L53" s="5"/>
      <c r="M53" s="5"/>
      <c r="N53" s="5"/>
      <c r="O53" s="5"/>
      <c r="P53" s="5"/>
      <c r="Q53" s="5"/>
      <c r="R53" s="5"/>
      <c r="S53" s="5"/>
      <c r="T53" s="5"/>
      <c r="U53" s="5"/>
      <c r="V53" s="5"/>
      <c r="W53" s="5"/>
      <c r="X53" s="5"/>
      <c r="Y53" s="5"/>
      <c r="Z53" s="5"/>
      <c r="AA53" s="51">
        <v>0</v>
      </c>
    </row>
    <row r="54" spans="2:27" x14ac:dyDescent="0.35">
      <c r="B54" s="5"/>
      <c r="C54" s="5"/>
      <c r="D54" s="5"/>
      <c r="E54" s="5"/>
      <c r="F54" s="5"/>
      <c r="G54" s="5"/>
      <c r="H54" s="5"/>
      <c r="I54" s="5"/>
      <c r="J54" s="5"/>
      <c r="K54" s="5"/>
      <c r="L54" s="5"/>
      <c r="M54" s="5"/>
      <c r="N54" s="5"/>
      <c r="O54" s="5"/>
      <c r="P54" s="5"/>
      <c r="Q54" s="5"/>
      <c r="R54" s="5"/>
      <c r="S54" s="5"/>
      <c r="T54" s="5"/>
      <c r="U54" s="5"/>
      <c r="V54" s="5"/>
      <c r="W54" s="5"/>
      <c r="X54" s="5"/>
      <c r="Y54" s="5"/>
      <c r="Z54" s="5"/>
      <c r="AA54" s="51">
        <v>0</v>
      </c>
    </row>
    <row r="55" spans="2:27" x14ac:dyDescent="0.35">
      <c r="B55" s="5"/>
      <c r="C55" s="5"/>
      <c r="D55" s="5"/>
      <c r="E55" s="5"/>
      <c r="F55" s="5"/>
      <c r="G55" s="5"/>
      <c r="H55" s="5"/>
      <c r="I55" s="5"/>
      <c r="J55" s="5"/>
      <c r="K55" s="5"/>
      <c r="L55" s="5"/>
      <c r="M55" s="5"/>
      <c r="N55" s="5"/>
      <c r="O55" s="5"/>
      <c r="P55" s="5"/>
      <c r="Q55" s="5"/>
      <c r="R55" s="5"/>
      <c r="S55" s="5"/>
      <c r="T55" s="5"/>
      <c r="U55" s="5"/>
      <c r="V55" s="5"/>
      <c r="W55" s="5"/>
      <c r="X55" s="5"/>
      <c r="Y55" s="5"/>
      <c r="Z55" s="5"/>
      <c r="AA55" s="51">
        <v>0</v>
      </c>
    </row>
    <row r="56" spans="2:27" x14ac:dyDescent="0.35">
      <c r="B56" s="5"/>
      <c r="C56" s="5"/>
      <c r="D56" s="5"/>
      <c r="E56" s="5"/>
      <c r="F56" s="5"/>
      <c r="G56" s="5"/>
      <c r="H56" s="5"/>
      <c r="I56" s="5"/>
      <c r="J56" s="5"/>
      <c r="K56" s="5"/>
      <c r="L56" s="5"/>
      <c r="M56" s="5"/>
      <c r="N56" s="5"/>
      <c r="O56" s="5"/>
      <c r="P56" s="5"/>
      <c r="Q56" s="5"/>
      <c r="R56" s="5"/>
      <c r="S56" s="5"/>
      <c r="T56" s="5"/>
      <c r="U56" s="5"/>
      <c r="V56" s="5"/>
      <c r="W56" s="5"/>
      <c r="X56" s="5"/>
      <c r="Y56" s="5"/>
      <c r="Z56" s="5"/>
      <c r="AA56" s="51">
        <v>0</v>
      </c>
    </row>
    <row r="57" spans="2:27" x14ac:dyDescent="0.35">
      <c r="B57" s="5"/>
      <c r="C57" s="5"/>
      <c r="D57" s="5"/>
      <c r="E57" s="5"/>
      <c r="F57" s="5"/>
      <c r="G57" s="5"/>
      <c r="H57" s="5"/>
      <c r="I57" s="5"/>
      <c r="J57" s="5"/>
      <c r="K57" s="5"/>
      <c r="L57" s="5"/>
      <c r="M57" s="5"/>
      <c r="N57" s="5"/>
      <c r="O57" s="5"/>
      <c r="P57" s="5"/>
      <c r="Q57" s="5"/>
      <c r="R57" s="5"/>
      <c r="S57" s="5"/>
      <c r="T57" s="5"/>
      <c r="U57" s="5"/>
      <c r="V57" s="5"/>
      <c r="W57" s="5"/>
      <c r="X57" s="5"/>
      <c r="Y57" s="5"/>
      <c r="Z57" s="5"/>
      <c r="AA57" s="51">
        <v>0</v>
      </c>
    </row>
    <row r="58" spans="2:27" x14ac:dyDescent="0.35">
      <c r="B58" s="5"/>
      <c r="C58" s="5"/>
      <c r="D58" s="5"/>
      <c r="E58" s="5"/>
      <c r="F58" s="5"/>
      <c r="G58" s="5"/>
      <c r="H58" s="5"/>
      <c r="I58" s="5"/>
      <c r="J58" s="5"/>
      <c r="K58" s="5"/>
      <c r="L58" s="5"/>
      <c r="M58" s="5"/>
      <c r="N58" s="5"/>
      <c r="O58" s="5"/>
      <c r="P58" s="5"/>
      <c r="Q58" s="5"/>
      <c r="R58" s="5"/>
      <c r="S58" s="5"/>
      <c r="T58" s="5"/>
      <c r="U58" s="5"/>
      <c r="V58" s="5"/>
      <c r="W58" s="5"/>
      <c r="X58" s="5"/>
      <c r="Y58" s="5"/>
      <c r="Z58" s="5"/>
      <c r="AA58" s="51">
        <v>0</v>
      </c>
    </row>
    <row r="59" spans="2:27" x14ac:dyDescent="0.35">
      <c r="B59" s="5"/>
      <c r="C59" s="5"/>
      <c r="D59" s="5"/>
      <c r="E59" s="5"/>
      <c r="F59" s="5"/>
      <c r="G59" s="5"/>
      <c r="H59" s="5"/>
      <c r="I59" s="5"/>
      <c r="J59" s="5"/>
      <c r="K59" s="5"/>
      <c r="L59" s="5"/>
      <c r="M59" s="5"/>
      <c r="N59" s="5"/>
      <c r="O59" s="5"/>
      <c r="P59" s="5"/>
      <c r="Q59" s="5"/>
      <c r="R59" s="5"/>
      <c r="S59" s="5"/>
      <c r="T59" s="5"/>
      <c r="U59" s="5"/>
      <c r="V59" s="5"/>
      <c r="W59" s="5"/>
      <c r="X59" s="5"/>
      <c r="Y59" s="5"/>
      <c r="Z59" s="5"/>
      <c r="AA59" s="51">
        <v>0</v>
      </c>
    </row>
    <row r="60" spans="2:27" x14ac:dyDescent="0.35">
      <c r="B60" s="5"/>
      <c r="C60" s="5"/>
      <c r="D60" s="5"/>
      <c r="E60" s="5"/>
      <c r="F60" s="5"/>
      <c r="G60" s="5"/>
      <c r="H60" s="5"/>
      <c r="I60" s="5"/>
      <c r="J60" s="5"/>
      <c r="K60" s="5"/>
      <c r="L60" s="5"/>
      <c r="M60" s="5"/>
      <c r="N60" s="5"/>
      <c r="O60" s="5"/>
      <c r="P60" s="5"/>
      <c r="Q60" s="5"/>
      <c r="R60" s="5"/>
      <c r="S60" s="5"/>
      <c r="T60" s="5"/>
      <c r="U60" s="5"/>
      <c r="V60" s="5"/>
      <c r="W60" s="5"/>
      <c r="X60" s="5"/>
      <c r="Y60" s="5"/>
      <c r="Z60" s="5"/>
      <c r="AA60" s="51">
        <v>0</v>
      </c>
    </row>
    <row r="61" spans="2:27" x14ac:dyDescent="0.35">
      <c r="B61" s="5"/>
      <c r="C61" s="5"/>
      <c r="D61" s="5"/>
      <c r="E61" s="5"/>
      <c r="F61" s="5"/>
      <c r="G61" s="5"/>
      <c r="H61" s="5"/>
      <c r="I61" s="5"/>
      <c r="J61" s="5"/>
      <c r="K61" s="5"/>
      <c r="L61" s="5"/>
      <c r="M61" s="5"/>
      <c r="N61" s="5"/>
      <c r="O61" s="5"/>
      <c r="P61" s="5"/>
      <c r="Q61" s="5"/>
      <c r="R61" s="5"/>
      <c r="S61" s="5"/>
      <c r="T61" s="5"/>
      <c r="U61" s="5"/>
      <c r="V61" s="5"/>
      <c r="W61" s="5"/>
      <c r="X61" s="5"/>
      <c r="Y61" s="5"/>
      <c r="Z61" s="5"/>
      <c r="AA61" s="51">
        <v>0</v>
      </c>
    </row>
    <row r="62" spans="2:27" x14ac:dyDescent="0.35">
      <c r="B62" s="5"/>
      <c r="C62" s="5"/>
      <c r="D62" s="5"/>
      <c r="E62" s="5"/>
      <c r="F62" s="5"/>
      <c r="G62" s="5"/>
      <c r="H62" s="5"/>
      <c r="I62" s="5"/>
      <c r="J62" s="5"/>
      <c r="K62" s="5"/>
      <c r="L62" s="5"/>
      <c r="M62" s="5"/>
      <c r="N62" s="5"/>
      <c r="O62" s="5"/>
      <c r="P62" s="5"/>
      <c r="Q62" s="5"/>
      <c r="R62" s="5"/>
      <c r="S62" s="5"/>
      <c r="T62" s="5"/>
      <c r="U62" s="5"/>
      <c r="V62" s="5"/>
      <c r="W62" s="5"/>
      <c r="X62" s="5"/>
      <c r="Y62" s="5"/>
      <c r="Z62" s="5"/>
      <c r="AA62" s="51">
        <v>0</v>
      </c>
    </row>
    <row r="63" spans="2:27" x14ac:dyDescent="0.35">
      <c r="B63" s="5"/>
      <c r="C63" s="5"/>
      <c r="D63" s="5"/>
      <c r="E63" s="5"/>
      <c r="F63" s="5"/>
      <c r="G63" s="5"/>
      <c r="H63" s="5"/>
      <c r="I63" s="5"/>
      <c r="J63" s="5"/>
      <c r="K63" s="5"/>
      <c r="L63" s="5"/>
      <c r="M63" s="5"/>
      <c r="N63" s="5"/>
      <c r="O63" s="5"/>
      <c r="P63" s="5"/>
      <c r="Q63" s="5"/>
      <c r="R63" s="5"/>
      <c r="S63" s="5"/>
      <c r="T63" s="5"/>
      <c r="U63" s="5"/>
      <c r="V63" s="5"/>
      <c r="W63" s="5"/>
      <c r="X63" s="5"/>
      <c r="Y63" s="5"/>
      <c r="Z63" s="5"/>
      <c r="AA63" s="51">
        <v>0</v>
      </c>
    </row>
    <row r="64" spans="2:27" x14ac:dyDescent="0.35">
      <c r="B64" s="5"/>
      <c r="C64" s="5"/>
      <c r="D64" s="5"/>
      <c r="E64" s="5"/>
      <c r="F64" s="5"/>
      <c r="G64" s="5"/>
      <c r="H64" s="5"/>
      <c r="I64" s="5"/>
      <c r="J64" s="5"/>
      <c r="K64" s="5"/>
      <c r="L64" s="5"/>
      <c r="M64" s="5"/>
      <c r="N64" s="5"/>
      <c r="O64" s="5"/>
      <c r="P64" s="5"/>
      <c r="Q64" s="5"/>
      <c r="R64" s="5"/>
      <c r="S64" s="5"/>
      <c r="T64" s="5"/>
      <c r="U64" s="5"/>
      <c r="V64" s="5"/>
      <c r="W64" s="5"/>
      <c r="X64" s="5"/>
      <c r="Y64" s="5"/>
      <c r="Z64" s="5"/>
    </row>
    <row r="65" spans="2:26" x14ac:dyDescent="0.35">
      <c r="B65" s="5"/>
      <c r="C65" s="5"/>
      <c r="D65" s="5"/>
      <c r="E65" s="5"/>
      <c r="F65" s="5"/>
      <c r="G65" s="5"/>
      <c r="H65" s="5"/>
      <c r="I65" s="5"/>
      <c r="J65" s="5"/>
      <c r="K65" s="5"/>
      <c r="L65" s="5"/>
      <c r="M65" s="5"/>
      <c r="N65" s="5"/>
      <c r="O65" s="5"/>
      <c r="P65" s="5"/>
      <c r="Q65" s="5"/>
      <c r="R65" s="5"/>
      <c r="S65" s="5"/>
      <c r="T65" s="5"/>
      <c r="U65" s="5"/>
      <c r="V65" s="5"/>
      <c r="W65" s="5"/>
      <c r="X65" s="5"/>
      <c r="Y65" s="5"/>
      <c r="Z65" s="5"/>
    </row>
    <row r="66" spans="2:26" x14ac:dyDescent="0.35">
      <c r="B66" s="5"/>
      <c r="C66" s="5"/>
      <c r="D66" s="5"/>
      <c r="E66" s="5"/>
      <c r="F66" s="5"/>
      <c r="G66" s="5"/>
      <c r="H66" s="5"/>
      <c r="I66" s="5"/>
      <c r="J66" s="5"/>
      <c r="K66" s="5"/>
      <c r="L66" s="5"/>
      <c r="M66" s="5"/>
      <c r="N66" s="5"/>
      <c r="O66" s="5"/>
      <c r="P66" s="5"/>
      <c r="Q66" s="5"/>
      <c r="R66" s="5"/>
      <c r="S66" s="5"/>
      <c r="T66" s="5"/>
      <c r="U66" s="5"/>
      <c r="V66" s="5"/>
      <c r="W66" s="5"/>
      <c r="X66" s="5"/>
      <c r="Y66" s="5"/>
      <c r="Z66" s="5"/>
    </row>
    <row r="67" spans="2:26" x14ac:dyDescent="0.35">
      <c r="B67" s="5"/>
      <c r="C67" s="5"/>
      <c r="D67" s="5"/>
      <c r="E67" s="5"/>
      <c r="F67" s="5"/>
      <c r="G67" s="5"/>
      <c r="H67" s="5"/>
      <c r="I67" s="5"/>
      <c r="J67" s="5"/>
      <c r="K67" s="5"/>
      <c r="L67" s="5"/>
      <c r="M67" s="5"/>
      <c r="N67" s="5"/>
      <c r="O67" s="5"/>
      <c r="P67" s="5"/>
      <c r="Q67" s="5"/>
      <c r="R67" s="5"/>
      <c r="S67" s="5"/>
      <c r="T67" s="5"/>
      <c r="U67" s="5"/>
      <c r="V67" s="5"/>
      <c r="W67" s="5"/>
      <c r="X67" s="5"/>
      <c r="Y67" s="5"/>
      <c r="Z67" s="5"/>
    </row>
    <row r="68" spans="2:26" x14ac:dyDescent="0.35">
      <c r="B68" s="5"/>
      <c r="C68" s="5"/>
      <c r="D68" s="5"/>
      <c r="E68" s="5"/>
      <c r="F68" s="5"/>
      <c r="G68" s="5"/>
      <c r="H68" s="5"/>
      <c r="I68" s="5"/>
      <c r="J68" s="5"/>
      <c r="K68" s="5"/>
      <c r="L68" s="5"/>
      <c r="M68" s="5"/>
      <c r="N68" s="5"/>
      <c r="O68" s="5"/>
      <c r="P68" s="5"/>
      <c r="Q68" s="5"/>
      <c r="R68" s="5"/>
      <c r="S68" s="5"/>
      <c r="T68" s="5"/>
      <c r="U68" s="5"/>
      <c r="V68" s="5"/>
      <c r="W68" s="5"/>
      <c r="X68" s="5"/>
      <c r="Y68" s="5"/>
      <c r="Z68" s="5"/>
    </row>
    <row r="69" spans="2:26" x14ac:dyDescent="0.35">
      <c r="B69" s="5"/>
      <c r="C69" s="5"/>
      <c r="D69" s="5"/>
      <c r="E69" s="5"/>
      <c r="F69" s="5"/>
      <c r="G69" s="5"/>
      <c r="H69" s="5"/>
      <c r="I69" s="5"/>
      <c r="J69" s="5"/>
      <c r="K69" s="5"/>
      <c r="L69" s="5"/>
      <c r="M69" s="5"/>
      <c r="N69" s="5"/>
      <c r="O69" s="5"/>
      <c r="P69" s="5"/>
      <c r="Q69" s="5"/>
      <c r="R69" s="5"/>
      <c r="S69" s="5"/>
      <c r="T69" s="5"/>
      <c r="U69" s="5"/>
      <c r="V69" s="5"/>
      <c r="W69" s="5"/>
      <c r="X69" s="5"/>
      <c r="Y69" s="5"/>
      <c r="Z69" s="5"/>
    </row>
    <row r="70" spans="2:26" x14ac:dyDescent="0.35">
      <c r="B70" s="5"/>
      <c r="C70" s="5"/>
      <c r="D70" s="5"/>
      <c r="E70" s="5"/>
      <c r="F70" s="5"/>
      <c r="G70" s="5"/>
      <c r="H70" s="5"/>
      <c r="I70" s="5"/>
      <c r="J70" s="5"/>
      <c r="K70" s="5"/>
      <c r="L70" s="5"/>
      <c r="M70" s="5"/>
      <c r="N70" s="5"/>
      <c r="O70" s="5"/>
      <c r="P70" s="5"/>
      <c r="Q70" s="5"/>
      <c r="R70" s="5"/>
      <c r="S70" s="5"/>
      <c r="T70" s="5"/>
      <c r="U70" s="5"/>
      <c r="V70" s="5"/>
      <c r="W70" s="5"/>
      <c r="X70" s="5"/>
      <c r="Y70" s="5"/>
      <c r="Z70" s="5"/>
    </row>
    <row r="71" spans="2:26" x14ac:dyDescent="0.35">
      <c r="B71" s="5"/>
      <c r="C71" s="5"/>
      <c r="D71" s="5"/>
      <c r="E71" s="5"/>
      <c r="F71" s="5"/>
      <c r="G71" s="5"/>
      <c r="H71" s="5"/>
      <c r="I71" s="5"/>
      <c r="J71" s="5"/>
      <c r="K71" s="5"/>
      <c r="L71" s="5"/>
      <c r="M71" s="5"/>
      <c r="N71" s="5"/>
      <c r="O71" s="5"/>
      <c r="P71" s="5"/>
      <c r="Q71" s="5"/>
      <c r="R71" s="5"/>
      <c r="S71" s="5"/>
      <c r="T71" s="5"/>
      <c r="U71" s="5"/>
      <c r="V71" s="5"/>
      <c r="W71" s="5"/>
      <c r="X71" s="5"/>
      <c r="Y71" s="5"/>
      <c r="Z71" s="5"/>
    </row>
    <row r="72" spans="2:26" x14ac:dyDescent="0.35">
      <c r="B72" s="5"/>
      <c r="C72" s="5"/>
      <c r="D72" s="5"/>
      <c r="E72" s="5"/>
      <c r="F72" s="5"/>
      <c r="G72" s="5"/>
      <c r="H72" s="5"/>
      <c r="I72" s="5"/>
      <c r="J72" s="5"/>
      <c r="K72" s="5"/>
      <c r="L72" s="5"/>
      <c r="M72" s="5"/>
      <c r="N72" s="5"/>
      <c r="O72" s="5"/>
      <c r="P72" s="5"/>
      <c r="Q72" s="5"/>
      <c r="R72" s="5"/>
      <c r="S72" s="5"/>
      <c r="T72" s="5"/>
      <c r="U72" s="5"/>
      <c r="V72" s="5"/>
      <c r="W72" s="5"/>
      <c r="X72" s="5"/>
      <c r="Y72" s="5"/>
      <c r="Z72" s="5"/>
    </row>
    <row r="73" spans="2:26" x14ac:dyDescent="0.35">
      <c r="B73" s="5"/>
      <c r="C73" s="5"/>
      <c r="D73" s="5"/>
      <c r="E73" s="5"/>
      <c r="F73" s="5"/>
      <c r="G73" s="5"/>
      <c r="H73" s="5"/>
      <c r="I73" s="5"/>
      <c r="J73" s="5"/>
      <c r="K73" s="5"/>
      <c r="L73" s="5"/>
      <c r="M73" s="5"/>
      <c r="N73" s="5"/>
      <c r="O73" s="5"/>
      <c r="P73" s="5"/>
      <c r="Q73" s="5"/>
      <c r="R73" s="5"/>
      <c r="S73" s="5"/>
      <c r="T73" s="5"/>
      <c r="U73" s="5"/>
      <c r="V73" s="5"/>
      <c r="W73" s="5"/>
      <c r="X73" s="5"/>
      <c r="Y73" s="5"/>
      <c r="Z73" s="5"/>
    </row>
    <row r="74" spans="2:26" x14ac:dyDescent="0.35">
      <c r="B74" s="5"/>
      <c r="C74" s="5"/>
      <c r="D74" s="5"/>
      <c r="E74" s="5"/>
      <c r="F74" s="5"/>
      <c r="G74" s="5"/>
      <c r="H74" s="5"/>
      <c r="I74" s="5"/>
      <c r="J74" s="5"/>
      <c r="K74" s="5"/>
      <c r="L74" s="5"/>
      <c r="M74" s="5"/>
      <c r="N74" s="5"/>
      <c r="O74" s="5"/>
      <c r="P74" s="5"/>
    </row>
    <row r="75" spans="2:26" x14ac:dyDescent="0.35">
      <c r="B75" s="5"/>
      <c r="C75" s="5"/>
      <c r="D75" s="5"/>
      <c r="E75" s="5"/>
      <c r="F75" s="5"/>
      <c r="G75" s="5"/>
      <c r="H75" s="5"/>
      <c r="I75" s="5"/>
      <c r="J75" s="5"/>
      <c r="K75" s="5"/>
      <c r="L75" s="5"/>
      <c r="M75" s="5"/>
      <c r="N75" s="5"/>
      <c r="O75" s="5"/>
      <c r="P75" s="5"/>
    </row>
    <row r="76" spans="2:26" x14ac:dyDescent="0.35">
      <c r="B76" s="5"/>
      <c r="C76" s="5"/>
      <c r="D76" s="5"/>
      <c r="E76" s="5"/>
      <c r="F76" s="5"/>
      <c r="G76" s="5"/>
      <c r="H76" s="5"/>
      <c r="I76" s="5"/>
      <c r="J76" s="5"/>
      <c r="K76" s="5"/>
      <c r="L76" s="5"/>
      <c r="M76" s="5"/>
      <c r="N76" s="5"/>
      <c r="O76" s="5"/>
      <c r="P76" s="5"/>
    </row>
    <row r="77" spans="2:26" x14ac:dyDescent="0.35">
      <c r="B77" s="5"/>
      <c r="C77" s="5"/>
      <c r="D77" s="5"/>
      <c r="E77" s="5"/>
      <c r="F77" s="5"/>
      <c r="G77" s="5"/>
      <c r="H77" s="5"/>
      <c r="I77" s="5"/>
      <c r="J77" s="5"/>
      <c r="K77" s="5"/>
      <c r="L77" s="5"/>
      <c r="M77" s="5"/>
      <c r="N77" s="5"/>
      <c r="O77" s="5"/>
      <c r="P77" s="5"/>
    </row>
  </sheetData>
  <sheetProtection sheet="1" objects="1" scenarios="1" selectLockedCells="1"/>
  <mergeCells count="2">
    <mergeCell ref="B1:Z1"/>
    <mergeCell ref="B2:Z2"/>
  </mergeCells>
  <phoneticPr fontId="15" type="noConversion"/>
  <conditionalFormatting sqref="C4">
    <cfRule type="expression" dxfId="324" priority="3">
      <formula>AND(ISBLANK(C4),COUNTA(B$163:B$189)&gt;0)</formula>
    </cfRule>
  </conditionalFormatting>
  <conditionalFormatting sqref="E8:E17">
    <cfRule type="expression" dxfId="323" priority="765">
      <formula>AND(ISBLANK(E8),COUNTA(E$140:E$160)&gt;0)</formula>
    </cfRule>
  </conditionalFormatting>
  <dataValidations count="7">
    <dataValidation type="list" allowBlank="1" showInputMessage="1" showErrorMessage="1" prompt="This is regarding elements other than dry matter." sqref="C4" xr:uid="{D0A34434-7908-425C-87F1-B5DAC052C61B}">
      <formula1>"Yes, No, Unspecified"</formula1>
    </dataValidation>
    <dataValidation type="list" allowBlank="1" showInputMessage="1" showErrorMessage="1" sqref="B22:B40 D8:D17" xr:uid="{AF538C33-63C8-4056-B968-A91049032508}">
      <formula1>diet_items_combined</formula1>
    </dataValidation>
    <dataValidation type="list" allowBlank="1" showInputMessage="1" showErrorMessage="1" sqref="C22:C39" xr:uid="{4C337488-7341-4369-B27A-D7EA17B727AA}">
      <formula1>Times_plus</formula1>
    </dataValidation>
    <dataValidation type="list" allowBlank="1" showInputMessage="1" showErrorMessage="1" sqref="D21:P21 B8:B17" xr:uid="{7B218264-82F8-40E9-8FDB-67A2000DB429}">
      <formula1>digest_variable</formula1>
    </dataValidation>
    <dataValidation type="list" allowBlank="1" showInputMessage="1" showErrorMessage="1" sqref="C41:P41 C8:C17" xr:uid="{A4479929-08B6-463B-A857-E8AFF435E835}">
      <formula1>dc.unit</formula1>
    </dataValidation>
    <dataValidation type="list" allowBlank="1" showInputMessage="1" showErrorMessage="1" sqref="C42:P42" xr:uid="{3367E6B5-AD43-4FD0-BE2D-BBC01E60870D}">
      <formula1>dd.methods</formula1>
    </dataValidation>
    <dataValidation type="list" allowBlank="1" showInputMessage="1" showErrorMessage="1" sqref="E8:E17" xr:uid="{8DE6A281-3EBD-4F4B-BCB3-D6748F919B85}">
      <formula1>"Meaured, Estimated"</formula1>
    </dataValidation>
  </dataValidation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92FE0-0AE5-45B3-AD81-4629BEE38235}">
  <sheetPr codeName="Sheet22">
    <tabColor theme="1"/>
  </sheetPr>
  <dimension ref="A1:AW2"/>
  <sheetViews>
    <sheetView workbookViewId="0">
      <selection sqref="A1:XFD2"/>
    </sheetView>
  </sheetViews>
  <sheetFormatPr defaultRowHeight="14.5" x14ac:dyDescent="0.35"/>
  <cols>
    <col min="3" max="3" width="10.81640625" customWidth="1"/>
  </cols>
  <sheetData>
    <row r="1" spans="1:49" x14ac:dyDescent="0.35">
      <c r="A1" t="str">
        <f>'Diet-Digestibility'!A4</f>
        <v>DD.DM</v>
      </c>
      <c r="C1" t="str" cm="1">
        <f t="array" ref="C1:G1">'Diet-Digestibility'!B6:F6</f>
        <v>DD.Variable</v>
      </c>
      <c r="D1" t="str">
        <v>DD.Unit</v>
      </c>
      <c r="E1" t="str">
        <v>DD.Focus</v>
      </c>
      <c r="F1" t="str">
        <v>DD.Method</v>
      </c>
      <c r="G1" t="str">
        <v>DD.Notes</v>
      </c>
      <c r="I1" t="str" cm="1">
        <f t="array" aca="1" ref="I1:W1" ca="1">'Diet-Digestibility'!B20:P20</f>
        <v>D.Item</v>
      </c>
      <c r="J1" t="str">
        <f ca="1"/>
        <v>D.Time</v>
      </c>
      <c r="K1" t="str">
        <f ca="1"/>
        <v/>
      </c>
      <c r="L1" t="str">
        <f ca="1"/>
        <v/>
      </c>
      <c r="M1" t="str">
        <f ca="1"/>
        <v/>
      </c>
      <c r="N1" t="str">
        <f ca="1"/>
        <v/>
      </c>
      <c r="O1" t="str">
        <f ca="1"/>
        <v/>
      </c>
      <c r="P1" t="str">
        <f ca="1"/>
        <v/>
      </c>
      <c r="Q1" t="str">
        <f ca="1"/>
        <v/>
      </c>
      <c r="R1" t="str">
        <f ca="1"/>
        <v/>
      </c>
      <c r="S1" t="str">
        <f ca="1"/>
        <v/>
      </c>
      <c r="T1" t="str">
        <f ca="1"/>
        <v/>
      </c>
      <c r="U1" t="str">
        <f ca="1"/>
        <v/>
      </c>
      <c r="V1" t="str">
        <f ca="1"/>
        <v/>
      </c>
      <c r="W1" t="str">
        <f ca="1"/>
        <v/>
      </c>
      <c r="X1" t="str" cm="1">
        <f t="array" ref="X1:AJ1">'Diet-Digestibility'!D43:P43</f>
        <v/>
      </c>
      <c r="Y1" t="str">
        <v/>
      </c>
      <c r="Z1" t="str">
        <v/>
      </c>
      <c r="AA1" t="str">
        <v/>
      </c>
      <c r="AB1" t="str">
        <v/>
      </c>
      <c r="AC1" t="str">
        <v/>
      </c>
      <c r="AD1" t="str">
        <v/>
      </c>
      <c r="AE1" t="str">
        <v/>
      </c>
      <c r="AF1" t="str">
        <v/>
      </c>
      <c r="AG1" t="str">
        <v/>
      </c>
      <c r="AH1" t="str">
        <v/>
      </c>
      <c r="AI1" t="str">
        <v/>
      </c>
      <c r="AJ1" t="str">
        <v/>
      </c>
      <c r="AK1" t="str" cm="1">
        <f t="array" ref="AK1:AW1">'Diet-Digestibility'!D44:P44</f>
        <v/>
      </c>
      <c r="AL1" t="str">
        <v/>
      </c>
      <c r="AM1" t="str">
        <v/>
      </c>
      <c r="AN1" t="str">
        <v/>
      </c>
      <c r="AO1" t="str">
        <v/>
      </c>
      <c r="AP1" t="str">
        <v/>
      </c>
      <c r="AQ1" t="str">
        <v/>
      </c>
      <c r="AR1" t="str">
        <v/>
      </c>
      <c r="AS1" t="str">
        <v/>
      </c>
      <c r="AT1" t="str">
        <v/>
      </c>
      <c r="AU1" t="str">
        <v/>
      </c>
      <c r="AV1" t="str">
        <v/>
      </c>
      <c r="AW1" t="str">
        <v/>
      </c>
    </row>
    <row r="2" spans="1:49" x14ac:dyDescent="0.35">
      <c r="A2">
        <f>'Diet-Digestibility'!C4</f>
        <v>0</v>
      </c>
      <c r="C2" t="str" cm="1">
        <f t="array" ref="C2">IFERROR(_xlfn._xlws.FILTER('Diet-Digestibility'!B8:F17 &amp; "",'Diet-Digestibility'!B8:B17&lt;&gt;""),"")</f>
        <v/>
      </c>
      <c r="I2" t="str" cm="1">
        <f t="array" ref="I2">IFERROR(_xlfn._xlws.FILTER('Diet-Digestibility'!B22:P39 &amp; "",'Diet-Digestibility'!B22:B39&lt;&gt;""),"")</f>
        <v/>
      </c>
      <c r="X2" s="598" cm="1">
        <f t="array" ref="X2:AJ2">'Diet-Digestibility'!D41:P41</f>
        <v>0</v>
      </c>
      <c r="Y2">
        <v>0</v>
      </c>
      <c r="Z2">
        <v>0</v>
      </c>
      <c r="AA2">
        <v>0</v>
      </c>
      <c r="AB2">
        <v>0</v>
      </c>
      <c r="AC2">
        <v>0</v>
      </c>
      <c r="AD2">
        <v>0</v>
      </c>
      <c r="AE2">
        <v>0</v>
      </c>
      <c r="AF2">
        <v>0</v>
      </c>
      <c r="AG2">
        <v>0</v>
      </c>
      <c r="AH2">
        <v>0</v>
      </c>
      <c r="AI2">
        <v>0</v>
      </c>
      <c r="AJ2">
        <v>0</v>
      </c>
      <c r="AK2" cm="1">
        <f t="array" ref="AK2:AW2">'Diet-Digestibility'!D42:P42</f>
        <v>0</v>
      </c>
      <c r="AL2">
        <v>0</v>
      </c>
      <c r="AM2">
        <v>0</v>
      </c>
      <c r="AN2">
        <v>0</v>
      </c>
      <c r="AO2">
        <v>0</v>
      </c>
      <c r="AP2">
        <v>0</v>
      </c>
      <c r="AQ2">
        <v>0</v>
      </c>
      <c r="AR2">
        <v>0</v>
      </c>
      <c r="AS2">
        <v>0</v>
      </c>
      <c r="AT2">
        <v>0</v>
      </c>
      <c r="AU2">
        <v>0</v>
      </c>
      <c r="AV2">
        <v>0</v>
      </c>
      <c r="AW2">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F12A9-C4F0-4B0F-B0EE-BEF29E333311}">
  <sheetPr codeName="Sheet31">
    <tabColor theme="5"/>
  </sheetPr>
  <dimension ref="A1:BU87"/>
  <sheetViews>
    <sheetView topLeftCell="A13" workbookViewId="0">
      <selection activeCell="F25" sqref="F25"/>
    </sheetView>
  </sheetViews>
  <sheetFormatPr defaultRowHeight="14.5" x14ac:dyDescent="0.35"/>
  <cols>
    <col min="1" max="1" width="2.1796875" style="5" customWidth="1"/>
    <col min="2" max="2" width="48.1796875" customWidth="1"/>
    <col min="3" max="3" width="21.54296875" customWidth="1"/>
    <col min="4" max="4" width="19.7265625" customWidth="1"/>
    <col min="5" max="5" width="23.7265625" customWidth="1"/>
    <col min="6" max="6" width="17.26953125" customWidth="1"/>
    <col min="7" max="7" width="18.7265625" customWidth="1"/>
    <col min="8" max="8" width="18.1796875" customWidth="1"/>
    <col min="9" max="9" width="17.36328125" customWidth="1"/>
    <col min="10" max="10" width="16.6328125" customWidth="1"/>
    <col min="11" max="11" width="18.453125" customWidth="1"/>
    <col min="12" max="12" width="21.81640625" customWidth="1"/>
    <col min="13" max="13" width="20.36328125" customWidth="1"/>
    <col min="14" max="14" width="17.36328125" customWidth="1"/>
    <col min="15" max="15" width="19.81640625" customWidth="1"/>
    <col min="16" max="16" width="23.453125" customWidth="1"/>
    <col min="17" max="17" width="23.36328125" customWidth="1"/>
    <col min="18" max="18" width="18.54296875" customWidth="1"/>
    <col min="19" max="19" width="9.1796875" style="5"/>
    <col min="20" max="20" width="9.1796875" style="538"/>
    <col min="21" max="21" width="16.1796875" style="432" customWidth="1"/>
    <col min="22" max="22" width="9.1796875" style="86"/>
    <col min="23" max="72" width="9.1796875" style="5"/>
  </cols>
  <sheetData>
    <row r="1" spans="1:73" x14ac:dyDescent="0.35">
      <c r="A1" s="678" t="s">
        <v>13536</v>
      </c>
      <c r="B1" s="679"/>
      <c r="C1" s="679"/>
      <c r="D1" s="679"/>
      <c r="E1" s="679"/>
      <c r="F1" s="679"/>
      <c r="G1" s="679"/>
      <c r="H1" s="679"/>
      <c r="I1" s="679"/>
      <c r="J1" s="679"/>
      <c r="K1" s="679"/>
      <c r="L1" s="679"/>
      <c r="M1" s="301"/>
      <c r="N1" s="301"/>
      <c r="O1" s="301"/>
      <c r="P1" s="301"/>
      <c r="Q1" s="301"/>
      <c r="R1" s="301"/>
      <c r="U1" s="432" t="str" cm="1">
        <f t="array" aca="1" ref="U1:U87" ca="1">_xlfn._xlws.SORT(_xlfn._xlws.FILTER(feed_chem_comp, feed_chem_comp&lt;&gt;""))</f>
        <v>Acid Detergent Fibre (ADF)</v>
      </c>
    </row>
    <row r="2" spans="1:73" ht="5.25" customHeight="1" x14ac:dyDescent="0.35">
      <c r="A2" s="533"/>
      <c r="B2" s="534"/>
      <c r="C2" s="534"/>
      <c r="D2" s="534"/>
      <c r="E2" s="534"/>
      <c r="F2" s="534"/>
      <c r="G2" s="534"/>
      <c r="H2" s="534"/>
      <c r="I2" s="534"/>
      <c r="J2" s="534"/>
      <c r="K2" s="534"/>
      <c r="L2" s="534"/>
      <c r="M2" s="534"/>
      <c r="N2" s="534"/>
      <c r="O2" s="534"/>
      <c r="P2" s="534"/>
      <c r="Q2" s="534"/>
      <c r="R2" s="534"/>
      <c r="U2" s="432" t="str">
        <f ca="1"/>
        <v>Acid Detergent Lignin (ADL)</v>
      </c>
    </row>
    <row r="3" spans="1:73" ht="21.75" customHeight="1" x14ac:dyDescent="0.35">
      <c r="A3" s="533"/>
      <c r="B3" s="535" t="s">
        <v>13537</v>
      </c>
      <c r="C3" s="103"/>
      <c r="D3" s="534"/>
      <c r="E3" s="5"/>
      <c r="F3" s="5"/>
      <c r="G3" s="5"/>
      <c r="H3" s="5"/>
      <c r="I3" s="5"/>
      <c r="J3" s="5"/>
      <c r="K3" s="5"/>
      <c r="L3" s="5"/>
      <c r="M3" s="5"/>
      <c r="N3" s="5"/>
      <c r="O3" s="5"/>
      <c r="P3" s="5"/>
      <c r="Q3" s="5"/>
      <c r="R3" s="5"/>
      <c r="U3" s="432" t="str">
        <f ca="1"/>
        <v>alanine</v>
      </c>
    </row>
    <row r="4" spans="1:73" s="5" customFormat="1" ht="7.5" customHeight="1" x14ac:dyDescent="0.35">
      <c r="A4" s="533"/>
      <c r="B4" s="680"/>
      <c r="C4" s="680"/>
      <c r="D4" s="680"/>
      <c r="E4" s="680"/>
      <c r="F4" s="680"/>
      <c r="G4" s="680"/>
      <c r="H4" s="680"/>
      <c r="I4" s="680"/>
      <c r="J4" s="680"/>
      <c r="K4" s="680"/>
      <c r="L4" s="680"/>
      <c r="M4" s="680"/>
      <c r="N4" s="680"/>
      <c r="O4" s="680"/>
      <c r="P4" s="680"/>
      <c r="Q4" s="680"/>
      <c r="R4" s="680"/>
      <c r="T4" s="538"/>
      <c r="U4" s="432" t="str">
        <f ca="1"/>
        <v>Amino Acids</v>
      </c>
      <c r="V4" s="86"/>
    </row>
    <row r="5" spans="1:73" ht="6" customHeight="1" x14ac:dyDescent="0.35">
      <c r="A5" s="533"/>
      <c r="B5" s="539" t="s">
        <v>13538</v>
      </c>
      <c r="C5" s="539" t="s">
        <v>13539</v>
      </c>
      <c r="D5" s="517" t="s">
        <v>13528</v>
      </c>
      <c r="E5" s="172" t="s">
        <v>13529</v>
      </c>
      <c r="F5" s="172" t="s">
        <v>13530</v>
      </c>
      <c r="G5" s="536"/>
      <c r="H5" s="536"/>
      <c r="I5" s="536"/>
      <c r="J5" s="536"/>
      <c r="K5" s="536"/>
      <c r="L5" s="536"/>
      <c r="M5" s="536"/>
      <c r="N5" s="536"/>
      <c r="O5" s="536"/>
      <c r="P5" s="536"/>
      <c r="Q5" s="536"/>
      <c r="R5" s="536"/>
      <c r="U5" s="432" t="str">
        <f ca="1"/>
        <v>Ammonia</v>
      </c>
    </row>
    <row r="6" spans="1:73" ht="23.5" customHeight="1" x14ac:dyDescent="0.35">
      <c r="A6" s="6"/>
      <c r="B6" s="619" t="s">
        <v>3737</v>
      </c>
      <c r="C6" s="69" t="s">
        <v>4968</v>
      </c>
      <c r="D6" s="135" t="s">
        <v>16643</v>
      </c>
      <c r="E6" s="69" t="s">
        <v>13526</v>
      </c>
      <c r="F6" s="135" t="s">
        <v>1624</v>
      </c>
      <c r="G6" s="537"/>
      <c r="H6" s="537"/>
      <c r="I6" s="537"/>
      <c r="J6" s="537"/>
      <c r="K6" s="537"/>
      <c r="L6" s="537"/>
      <c r="M6" s="537"/>
      <c r="N6" s="537"/>
      <c r="O6" s="537"/>
      <c r="P6" s="537"/>
      <c r="Q6" s="537"/>
      <c r="R6" s="537"/>
      <c r="S6" s="537"/>
      <c r="T6" s="5"/>
      <c r="U6" s="432" t="str">
        <f ca="1"/>
        <v>arginine</v>
      </c>
      <c r="W6" s="538"/>
      <c r="BU6" s="5"/>
    </row>
    <row r="7" spans="1:73" x14ac:dyDescent="0.35">
      <c r="B7" s="103"/>
      <c r="C7" s="124"/>
      <c r="D7" s="82"/>
      <c r="E7" s="103"/>
      <c r="F7" s="183"/>
      <c r="G7" s="537"/>
      <c r="H7" s="537"/>
      <c r="I7" s="537"/>
      <c r="J7" s="537"/>
      <c r="K7" s="537"/>
      <c r="L7" s="537"/>
      <c r="M7" s="537"/>
      <c r="N7" s="537"/>
      <c r="O7" s="537"/>
      <c r="P7" s="537"/>
      <c r="Q7" s="537"/>
      <c r="R7" s="537"/>
      <c r="S7" s="537"/>
      <c r="T7" s="5"/>
      <c r="U7" s="432" t="str">
        <f ca="1"/>
        <v>Ash</v>
      </c>
      <c r="W7" s="538"/>
      <c r="BU7" s="5"/>
    </row>
    <row r="8" spans="1:73" ht="14.5" customHeight="1" x14ac:dyDescent="0.35">
      <c r="A8" s="536"/>
      <c r="B8" s="103"/>
      <c r="C8" s="124"/>
      <c r="D8" s="82"/>
      <c r="E8" s="103"/>
      <c r="F8" s="183"/>
      <c r="G8" s="537"/>
      <c r="H8" s="537"/>
      <c r="I8" s="537"/>
      <c r="J8" s="537"/>
      <c r="K8" s="537"/>
      <c r="L8" s="537"/>
      <c r="M8" s="537"/>
      <c r="N8" s="537"/>
      <c r="O8" s="537"/>
      <c r="P8" s="537"/>
      <c r="Q8" s="537"/>
      <c r="R8" s="537"/>
      <c r="S8" s="537"/>
      <c r="T8" s="5"/>
      <c r="U8" s="432" t="str">
        <f ca="1"/>
        <v>asparagine</v>
      </c>
      <c r="W8" s="538"/>
      <c r="BU8" s="5"/>
    </row>
    <row r="9" spans="1:73" ht="14.5" customHeight="1" x14ac:dyDescent="0.35">
      <c r="A9" s="536"/>
      <c r="B9" s="103"/>
      <c r="C9" s="124"/>
      <c r="D9" s="82"/>
      <c r="E9" s="103"/>
      <c r="F9" s="183"/>
      <c r="G9" s="521"/>
      <c r="H9" s="536"/>
      <c r="I9" s="537"/>
      <c r="J9" s="537"/>
      <c r="K9" s="537"/>
      <c r="L9" s="537"/>
      <c r="M9" s="537"/>
      <c r="N9" s="537"/>
      <c r="O9" s="537"/>
      <c r="P9" s="537"/>
      <c r="Q9" s="537"/>
      <c r="R9" s="537"/>
      <c r="S9" s="537"/>
      <c r="T9" s="5"/>
      <c r="U9" s="432" t="str">
        <f ca="1"/>
        <v>aspartate</v>
      </c>
      <c r="W9" s="538"/>
      <c r="BU9" s="5"/>
    </row>
    <row r="10" spans="1:73" s="5" customFormat="1" x14ac:dyDescent="0.35">
      <c r="B10" s="103"/>
      <c r="C10" s="124"/>
      <c r="D10" s="82"/>
      <c r="E10" s="103"/>
      <c r="F10" s="183"/>
      <c r="U10" s="432" t="str">
        <f ca="1"/>
        <v>Calcium</v>
      </c>
      <c r="V10" s="86"/>
      <c r="W10" s="538"/>
    </row>
    <row r="11" spans="1:73" x14ac:dyDescent="0.35">
      <c r="B11" s="103"/>
      <c r="C11" s="124"/>
      <c r="D11" s="82"/>
      <c r="E11" s="103"/>
      <c r="F11" s="183"/>
      <c r="G11" s="5"/>
      <c r="H11" s="5"/>
      <c r="I11" s="5"/>
      <c r="J11" s="5"/>
      <c r="K11" s="5"/>
      <c r="L11" s="5"/>
      <c r="M11" s="5"/>
      <c r="N11" s="5"/>
      <c r="O11" s="5"/>
      <c r="P11" s="5"/>
      <c r="Q11" s="5"/>
      <c r="R11" s="5"/>
      <c r="T11" s="5"/>
      <c r="U11" s="432" t="str">
        <f ca="1"/>
        <v>Carbohydrate</v>
      </c>
      <c r="W11" s="538"/>
      <c r="BU11" s="5"/>
    </row>
    <row r="12" spans="1:73" x14ac:dyDescent="0.35">
      <c r="B12" s="103"/>
      <c r="C12" s="124"/>
      <c r="D12" s="82"/>
      <c r="E12" s="103"/>
      <c r="F12" s="183"/>
      <c r="G12" s="5"/>
      <c r="H12" s="5"/>
      <c r="I12" s="5"/>
      <c r="J12" s="5"/>
      <c r="K12" s="5"/>
      <c r="L12" s="5"/>
      <c r="M12" s="5"/>
      <c r="N12" s="5"/>
      <c r="O12" s="5"/>
      <c r="P12" s="5"/>
      <c r="Q12" s="5"/>
      <c r="R12" s="5"/>
      <c r="T12" s="5"/>
      <c r="U12" s="432" t="str">
        <f ca="1"/>
        <v>Carbon</v>
      </c>
      <c r="W12" s="538"/>
      <c r="BU12" s="5"/>
    </row>
    <row r="13" spans="1:73" x14ac:dyDescent="0.35">
      <c r="B13" s="103"/>
      <c r="C13" s="124"/>
      <c r="D13" s="82"/>
      <c r="E13" s="103"/>
      <c r="F13" s="183"/>
      <c r="G13" s="5"/>
      <c r="H13" s="5"/>
      <c r="I13" s="5"/>
      <c r="J13" s="5"/>
      <c r="K13" s="5"/>
      <c r="L13" s="5"/>
      <c r="M13" s="5"/>
      <c r="N13" s="5"/>
      <c r="O13" s="5"/>
      <c r="P13" s="5"/>
      <c r="Q13" s="5"/>
      <c r="R13" s="5"/>
      <c r="T13" s="5"/>
      <c r="U13" s="432" t="str">
        <f ca="1"/>
        <v>Carbon:Nitrogen (C/N) Ratio</v>
      </c>
      <c r="W13" s="538"/>
      <c r="BU13" s="5"/>
    </row>
    <row r="14" spans="1:73" x14ac:dyDescent="0.35">
      <c r="B14" s="103"/>
      <c r="C14" s="124"/>
      <c r="D14" s="82"/>
      <c r="E14" s="103"/>
      <c r="F14" s="183"/>
      <c r="G14" s="5"/>
      <c r="H14" s="5"/>
      <c r="I14" s="5"/>
      <c r="J14" s="5"/>
      <c r="K14" s="5"/>
      <c r="L14" s="5"/>
      <c r="M14" s="5"/>
      <c r="N14" s="5"/>
      <c r="O14" s="5"/>
      <c r="P14" s="5"/>
      <c r="Q14" s="5"/>
      <c r="R14" s="5"/>
      <c r="T14" s="5"/>
      <c r="U14" s="432" t="str">
        <f ca="1"/>
        <v>Celluose</v>
      </c>
      <c r="W14" s="538"/>
      <c r="BU14" s="5"/>
    </row>
    <row r="15" spans="1:73" x14ac:dyDescent="0.35">
      <c r="B15" s="103"/>
      <c r="C15" s="124"/>
      <c r="D15" s="82"/>
      <c r="E15" s="103"/>
      <c r="F15" s="183"/>
      <c r="G15" s="5"/>
      <c r="H15" s="5"/>
      <c r="I15" s="5"/>
      <c r="J15" s="5"/>
      <c r="K15" s="5"/>
      <c r="L15" s="5"/>
      <c r="M15" s="5"/>
      <c r="N15" s="5"/>
      <c r="O15" s="5"/>
      <c r="P15" s="5"/>
      <c r="Q15" s="5"/>
      <c r="R15" s="5"/>
      <c r="U15" s="432" t="str">
        <f ca="1"/>
        <v>Chlore</v>
      </c>
    </row>
    <row r="16" spans="1:73" s="174" customFormat="1" x14ac:dyDescent="0.35">
      <c r="A16" s="52"/>
      <c r="B16" s="103"/>
      <c r="C16" s="124"/>
      <c r="D16" s="82"/>
      <c r="E16" s="103"/>
      <c r="F16" s="183"/>
      <c r="G16" s="5"/>
      <c r="H16" s="5"/>
      <c r="I16" s="5"/>
      <c r="J16" s="5"/>
      <c r="K16" s="5"/>
      <c r="L16" s="5"/>
      <c r="M16" s="5"/>
      <c r="N16" s="5"/>
      <c r="O16" s="5"/>
      <c r="P16" s="5"/>
      <c r="Q16" s="5"/>
      <c r="R16" s="5"/>
      <c r="S16" s="52"/>
      <c r="T16" s="52"/>
      <c r="U16" s="432" t="str">
        <f ca="1"/>
        <v>Choline</v>
      </c>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row>
    <row r="17" spans="1:72" s="584" customFormat="1" x14ac:dyDescent="0.35">
      <c r="A17" s="56"/>
      <c r="B17" s="103"/>
      <c r="C17" s="124"/>
      <c r="D17" s="82"/>
      <c r="E17" s="103"/>
      <c r="F17" s="183"/>
      <c r="G17" s="5"/>
      <c r="H17" s="5"/>
      <c r="I17" s="5"/>
      <c r="J17" s="5"/>
      <c r="K17" s="5"/>
      <c r="L17" s="5"/>
      <c r="M17" s="5"/>
      <c r="N17" s="5"/>
      <c r="O17" s="5"/>
      <c r="P17" s="5"/>
      <c r="Q17" s="5"/>
      <c r="R17" s="5"/>
      <c r="S17" s="56"/>
      <c r="T17" s="583"/>
      <c r="U17" s="605" t="str">
        <f ca="1"/>
        <v>Cobalt</v>
      </c>
      <c r="V17" s="603"/>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c r="AY17" s="56"/>
      <c r="AZ17" s="56"/>
      <c r="BA17" s="56"/>
      <c r="BB17" s="56"/>
      <c r="BC17" s="56"/>
      <c r="BD17" s="56"/>
      <c r="BE17" s="56"/>
      <c r="BF17" s="56"/>
      <c r="BG17" s="56"/>
      <c r="BH17" s="56"/>
      <c r="BI17" s="56"/>
      <c r="BJ17" s="56"/>
      <c r="BK17" s="56"/>
      <c r="BL17" s="56"/>
      <c r="BM17" s="56"/>
      <c r="BN17" s="56"/>
      <c r="BO17" s="56"/>
      <c r="BP17" s="56"/>
      <c r="BQ17" s="56"/>
      <c r="BR17" s="56"/>
      <c r="BS17" s="56"/>
      <c r="BT17" s="56"/>
    </row>
    <row r="18" spans="1:72" x14ac:dyDescent="0.35">
      <c r="B18" s="5"/>
      <c r="C18" s="5"/>
      <c r="D18" s="5"/>
      <c r="E18" s="5"/>
      <c r="F18" s="5"/>
      <c r="G18" s="5"/>
      <c r="H18" s="5"/>
      <c r="I18" s="5"/>
      <c r="J18" s="5"/>
      <c r="K18" s="5"/>
      <c r="L18" s="5"/>
      <c r="M18" s="5"/>
      <c r="N18" s="5"/>
      <c r="O18" s="5"/>
      <c r="P18" s="5"/>
      <c r="Q18" s="5"/>
      <c r="R18" s="5"/>
      <c r="U18" s="432" t="str">
        <f ca="1"/>
        <v>Condensed Tannins</v>
      </c>
    </row>
    <row r="19" spans="1:72" x14ac:dyDescent="0.35">
      <c r="B19" s="681" t="s">
        <v>13531</v>
      </c>
      <c r="C19" s="682"/>
      <c r="D19" s="682"/>
      <c r="E19" s="682"/>
      <c r="F19" s="682"/>
      <c r="G19" s="682"/>
      <c r="H19" s="682"/>
      <c r="I19" s="682"/>
      <c r="J19" s="682"/>
      <c r="K19" s="682"/>
      <c r="L19" s="682"/>
      <c r="M19" s="682"/>
      <c r="N19" s="682"/>
      <c r="O19" s="682"/>
      <c r="P19" s="682"/>
      <c r="Q19" s="5"/>
      <c r="R19" s="5"/>
      <c r="U19" s="432" t="str">
        <f ca="1"/>
        <v>Copper</v>
      </c>
    </row>
    <row r="20" spans="1:72" x14ac:dyDescent="0.35">
      <c r="B20" s="247" t="s">
        <v>5362</v>
      </c>
      <c r="C20" s="247" t="s">
        <v>16642</v>
      </c>
      <c r="D20" s="52">
        <f>D21</f>
        <v>0</v>
      </c>
      <c r="E20" s="52">
        <f t="shared" ref="E20:P20" si="0">E21</f>
        <v>0</v>
      </c>
      <c r="F20" s="52">
        <f t="shared" si="0"/>
        <v>0</v>
      </c>
      <c r="G20" s="52">
        <f t="shared" si="0"/>
        <v>0</v>
      </c>
      <c r="H20" s="52">
        <f t="shared" si="0"/>
        <v>0</v>
      </c>
      <c r="I20" s="52">
        <f t="shared" si="0"/>
        <v>0</v>
      </c>
      <c r="J20" s="52">
        <f t="shared" si="0"/>
        <v>0</v>
      </c>
      <c r="K20" s="52">
        <f t="shared" si="0"/>
        <v>0</v>
      </c>
      <c r="L20" s="52">
        <f t="shared" si="0"/>
        <v>0</v>
      </c>
      <c r="M20" s="52">
        <f t="shared" si="0"/>
        <v>0</v>
      </c>
      <c r="N20" s="52">
        <f t="shared" si="0"/>
        <v>0</v>
      </c>
      <c r="O20" s="52">
        <f t="shared" si="0"/>
        <v>0</v>
      </c>
      <c r="P20" s="52">
        <f t="shared" si="0"/>
        <v>0</v>
      </c>
      <c r="Q20" s="52"/>
      <c r="R20" s="52"/>
      <c r="U20" s="432" t="str">
        <f ca="1"/>
        <v>Crude Fat</v>
      </c>
    </row>
    <row r="21" spans="1:72" ht="21" x14ac:dyDescent="0.35">
      <c r="B21" s="69" t="s">
        <v>5384</v>
      </c>
      <c r="C21" s="135" t="s">
        <v>20276</v>
      </c>
      <c r="D21" s="604"/>
      <c r="E21" s="604"/>
      <c r="F21" s="604"/>
      <c r="G21" s="604"/>
      <c r="H21" s="604"/>
      <c r="I21" s="604"/>
      <c r="J21" s="604"/>
      <c r="K21" s="604"/>
      <c r="L21" s="604"/>
      <c r="M21" s="604"/>
      <c r="N21" s="604"/>
      <c r="O21" s="604"/>
      <c r="P21" s="604"/>
      <c r="Q21" s="606"/>
      <c r="R21" s="606"/>
      <c r="U21" s="432" t="str">
        <f ca="1"/>
        <v>Crude Fibre</v>
      </c>
    </row>
    <row r="22" spans="1:72" x14ac:dyDescent="0.35">
      <c r="B22" s="82"/>
      <c r="C22" s="227">
        <v>2015</v>
      </c>
      <c r="D22" s="103"/>
      <c r="E22" s="103"/>
      <c r="F22" s="80"/>
      <c r="G22" s="80"/>
      <c r="H22" s="80"/>
      <c r="I22" s="80"/>
      <c r="J22" s="80"/>
      <c r="K22" s="80"/>
      <c r="L22" s="80"/>
      <c r="M22" s="80"/>
      <c r="N22" s="80"/>
      <c r="O22" s="80"/>
      <c r="P22" s="80"/>
      <c r="Q22" s="607"/>
      <c r="R22" s="607"/>
      <c r="U22" s="432" t="str">
        <f ca="1"/>
        <v>Crude Protein</v>
      </c>
    </row>
    <row r="23" spans="1:72" x14ac:dyDescent="0.35">
      <c r="B23" s="82"/>
      <c r="C23" s="227">
        <v>2014</v>
      </c>
      <c r="D23" s="80"/>
      <c r="E23" s="80"/>
      <c r="F23" s="80"/>
      <c r="G23" s="80"/>
      <c r="H23" s="80"/>
      <c r="I23" s="80"/>
      <c r="J23" s="80"/>
      <c r="K23" s="80"/>
      <c r="L23" s="80"/>
      <c r="M23" s="80"/>
      <c r="N23" s="80"/>
      <c r="O23" s="80"/>
      <c r="P23" s="80"/>
      <c r="Q23" s="607"/>
      <c r="R23" s="607"/>
      <c r="U23" s="432" t="str">
        <f ca="1"/>
        <v>cysteine</v>
      </c>
    </row>
    <row r="24" spans="1:72" x14ac:dyDescent="0.35">
      <c r="B24" s="82"/>
      <c r="C24" s="227"/>
      <c r="D24" s="80"/>
      <c r="E24" s="80"/>
      <c r="F24" s="80"/>
      <c r="G24" s="80"/>
      <c r="H24" s="80"/>
      <c r="I24" s="80"/>
      <c r="J24" s="80"/>
      <c r="K24" s="80"/>
      <c r="L24" s="80"/>
      <c r="M24" s="80"/>
      <c r="N24" s="80"/>
      <c r="O24" s="80"/>
      <c r="P24" s="80"/>
      <c r="Q24" s="607"/>
      <c r="R24" s="607"/>
      <c r="U24" s="432" t="str">
        <f ca="1"/>
        <v>Dry Matter</v>
      </c>
    </row>
    <row r="25" spans="1:72" x14ac:dyDescent="0.35">
      <c r="B25" s="82"/>
      <c r="C25" s="227"/>
      <c r="D25" s="80"/>
      <c r="E25" s="80"/>
      <c r="F25" s="80"/>
      <c r="G25" s="80"/>
      <c r="H25" s="80"/>
      <c r="I25" s="80"/>
      <c r="J25" s="80"/>
      <c r="K25" s="80"/>
      <c r="L25" s="80"/>
      <c r="M25" s="80"/>
      <c r="N25" s="80"/>
      <c r="O25" s="80"/>
      <c r="P25" s="80"/>
      <c r="Q25" s="607"/>
      <c r="R25" s="607"/>
      <c r="U25" s="432" t="str">
        <f ca="1"/>
        <v>Energy Content</v>
      </c>
    </row>
    <row r="26" spans="1:72" x14ac:dyDescent="0.35">
      <c r="B26" s="82"/>
      <c r="C26" s="227"/>
      <c r="D26" s="80"/>
      <c r="E26" s="80"/>
      <c r="F26" s="80"/>
      <c r="G26" s="80"/>
      <c r="H26" s="80"/>
      <c r="I26" s="80"/>
      <c r="J26" s="80"/>
      <c r="K26" s="80"/>
      <c r="L26" s="80"/>
      <c r="M26" s="80"/>
      <c r="N26" s="80"/>
      <c r="O26" s="80"/>
      <c r="P26" s="80"/>
      <c r="Q26" s="607"/>
      <c r="R26" s="607"/>
      <c r="U26" s="432" t="str">
        <f ca="1"/>
        <v>essential amino acid</v>
      </c>
    </row>
    <row r="27" spans="1:72" x14ac:dyDescent="0.35">
      <c r="B27" s="82"/>
      <c r="C27" s="227"/>
      <c r="D27" s="80"/>
      <c r="E27" s="80"/>
      <c r="F27" s="80"/>
      <c r="G27" s="80"/>
      <c r="H27" s="80"/>
      <c r="I27" s="80"/>
      <c r="J27" s="80"/>
      <c r="K27" s="80"/>
      <c r="L27" s="80"/>
      <c r="M27" s="80"/>
      <c r="N27" s="80"/>
      <c r="O27" s="80"/>
      <c r="P27" s="80"/>
      <c r="Q27" s="607"/>
      <c r="R27" s="607"/>
      <c r="U27" s="432" t="str">
        <f ca="1"/>
        <v>Ether Extract (EE)</v>
      </c>
    </row>
    <row r="28" spans="1:72" x14ac:dyDescent="0.35">
      <c r="B28" s="82"/>
      <c r="C28" s="227"/>
      <c r="D28" s="80"/>
      <c r="E28" s="80"/>
      <c r="F28" s="80"/>
      <c r="G28" s="80"/>
      <c r="H28" s="80"/>
      <c r="I28" s="80"/>
      <c r="J28" s="80"/>
      <c r="K28" s="80"/>
      <c r="L28" s="80"/>
      <c r="M28" s="80"/>
      <c r="N28" s="80"/>
      <c r="O28" s="80"/>
      <c r="P28" s="80"/>
      <c r="Q28" s="607"/>
      <c r="R28" s="607"/>
      <c r="U28" s="432" t="str">
        <f ca="1"/>
        <v>Fatty Acids (FA)</v>
      </c>
    </row>
    <row r="29" spans="1:72" x14ac:dyDescent="0.35">
      <c r="B29" s="82"/>
      <c r="C29" s="227"/>
      <c r="D29" s="80"/>
      <c r="E29" s="80"/>
      <c r="F29" s="80"/>
      <c r="G29" s="80"/>
      <c r="H29" s="80"/>
      <c r="I29" s="80"/>
      <c r="J29" s="80"/>
      <c r="K29" s="80"/>
      <c r="L29" s="80"/>
      <c r="M29" s="80"/>
      <c r="N29" s="80"/>
      <c r="O29" s="80"/>
      <c r="P29" s="80"/>
      <c r="Q29" s="607"/>
      <c r="R29" s="607"/>
      <c r="U29" s="432" t="str">
        <f ca="1"/>
        <v>Feed Lactate</v>
      </c>
    </row>
    <row r="30" spans="1:72" x14ac:dyDescent="0.35">
      <c r="B30" s="82"/>
      <c r="C30" s="227"/>
      <c r="D30" s="80"/>
      <c r="E30" s="80"/>
      <c r="F30" s="80"/>
      <c r="G30" s="80"/>
      <c r="H30" s="80"/>
      <c r="I30" s="80"/>
      <c r="J30" s="80"/>
      <c r="K30" s="80"/>
      <c r="L30" s="80"/>
      <c r="M30" s="80"/>
      <c r="N30" s="80"/>
      <c r="O30" s="80"/>
      <c r="P30" s="80"/>
      <c r="Q30" s="607"/>
      <c r="R30" s="607"/>
      <c r="U30" s="432" t="str">
        <f ca="1"/>
        <v>free amino acid</v>
      </c>
    </row>
    <row r="31" spans="1:72" x14ac:dyDescent="0.35">
      <c r="B31" s="82"/>
      <c r="C31" s="227"/>
      <c r="D31" s="80"/>
      <c r="E31" s="80"/>
      <c r="F31" s="80"/>
      <c r="G31" s="80"/>
      <c r="H31" s="80"/>
      <c r="I31" s="80"/>
      <c r="J31" s="80"/>
      <c r="K31" s="80"/>
      <c r="L31" s="80"/>
      <c r="M31" s="80"/>
      <c r="N31" s="80"/>
      <c r="O31" s="80"/>
      <c r="P31" s="80"/>
      <c r="Q31" s="607"/>
      <c r="R31" s="607"/>
      <c r="U31" s="432" t="str">
        <f ca="1"/>
        <v>glutamate</v>
      </c>
    </row>
    <row r="32" spans="1:72" x14ac:dyDescent="0.35">
      <c r="B32" s="82"/>
      <c r="C32" s="227"/>
      <c r="D32" s="80"/>
      <c r="E32" s="80"/>
      <c r="F32" s="80"/>
      <c r="G32" s="80"/>
      <c r="H32" s="80"/>
      <c r="I32" s="80"/>
      <c r="J32" s="80"/>
      <c r="K32" s="80"/>
      <c r="L32" s="80"/>
      <c r="M32" s="80"/>
      <c r="N32" s="80"/>
      <c r="O32" s="80"/>
      <c r="P32" s="80"/>
      <c r="Q32" s="607"/>
      <c r="R32" s="607"/>
      <c r="U32" s="432" t="str">
        <f ca="1"/>
        <v>glycine</v>
      </c>
    </row>
    <row r="33" spans="1:72" x14ac:dyDescent="0.35">
      <c r="B33" s="82"/>
      <c r="C33" s="227"/>
      <c r="D33" s="80"/>
      <c r="E33" s="80"/>
      <c r="F33" s="80"/>
      <c r="G33" s="80"/>
      <c r="H33" s="80"/>
      <c r="I33" s="80"/>
      <c r="J33" s="80"/>
      <c r="K33" s="80"/>
      <c r="L33" s="80"/>
      <c r="M33" s="80"/>
      <c r="N33" s="80"/>
      <c r="O33" s="80"/>
      <c r="P33" s="80"/>
      <c r="Q33" s="607"/>
      <c r="R33" s="607"/>
      <c r="U33" s="432" t="str">
        <f ca="1"/>
        <v>Gross Energy (GE)</v>
      </c>
    </row>
    <row r="34" spans="1:72" s="5" customFormat="1" x14ac:dyDescent="0.35">
      <c r="B34" s="82"/>
      <c r="C34" s="227"/>
      <c r="D34" s="80"/>
      <c r="E34" s="80"/>
      <c r="F34" s="80"/>
      <c r="G34" s="80"/>
      <c r="H34" s="80"/>
      <c r="I34" s="80"/>
      <c r="J34" s="80"/>
      <c r="K34" s="80"/>
      <c r="L34" s="80"/>
      <c r="M34" s="80"/>
      <c r="N34" s="80"/>
      <c r="O34" s="80"/>
      <c r="P34" s="80"/>
      <c r="Q34" s="607"/>
      <c r="R34" s="607"/>
      <c r="T34" s="538"/>
      <c r="U34" s="432" t="str">
        <f ca="1"/>
        <v>Hemicellulose</v>
      </c>
      <c r="V34" s="86"/>
    </row>
    <row r="35" spans="1:72" s="474" customFormat="1" x14ac:dyDescent="0.35">
      <c r="A35" s="5"/>
      <c r="B35" s="82"/>
      <c r="C35" s="227"/>
      <c r="D35" s="80"/>
      <c r="E35" s="80"/>
      <c r="F35" s="80"/>
      <c r="G35" s="80"/>
      <c r="H35" s="80"/>
      <c r="I35" s="80"/>
      <c r="J35" s="80"/>
      <c r="K35" s="80"/>
      <c r="L35" s="80"/>
      <c r="M35" s="80"/>
      <c r="N35" s="80"/>
      <c r="O35" s="80"/>
      <c r="P35" s="80"/>
      <c r="Q35" s="607"/>
      <c r="R35" s="607"/>
      <c r="S35" s="5"/>
      <c r="T35" s="5"/>
      <c r="U35" s="432" t="str">
        <f ca="1"/>
        <v>histidine</v>
      </c>
      <c r="V35" s="86"/>
      <c r="W35" s="5"/>
      <c r="X35" s="5"/>
      <c r="Y35" s="5"/>
      <c r="Z35" s="5"/>
      <c r="AA35" s="51"/>
      <c r="AB35" s="51"/>
      <c r="AC35" s="51"/>
      <c r="AD35" s="5"/>
      <c r="AE35" s="5"/>
      <c r="AF35" s="5"/>
      <c r="AG35" s="5"/>
      <c r="AH35" s="5"/>
      <c r="AI35" s="5"/>
      <c r="AJ35" s="5"/>
      <c r="AK35" s="5"/>
      <c r="AL35" s="5"/>
      <c r="AM35" s="5"/>
      <c r="AN35" s="5"/>
      <c r="AO35" s="5"/>
      <c r="AP35" s="5"/>
      <c r="AQ35" s="5"/>
      <c r="AR35" s="5"/>
      <c r="AS35" s="5"/>
      <c r="AT35" s="5"/>
      <c r="AU35" s="5"/>
      <c r="AV35" s="5"/>
      <c r="AW35"/>
      <c r="AX35"/>
    </row>
    <row r="36" spans="1:72" x14ac:dyDescent="0.35">
      <c r="B36" s="82"/>
      <c r="C36" s="227"/>
      <c r="D36" s="80"/>
      <c r="E36" s="80"/>
      <c r="F36" s="80"/>
      <c r="G36" s="80"/>
      <c r="H36" s="80"/>
      <c r="I36" s="80"/>
      <c r="J36" s="80"/>
      <c r="K36" s="80"/>
      <c r="L36" s="80"/>
      <c r="M36" s="80"/>
      <c r="N36" s="80"/>
      <c r="O36" s="80"/>
      <c r="P36" s="80"/>
      <c r="Q36" s="607"/>
      <c r="R36" s="607"/>
      <c r="T36" s="5"/>
      <c r="U36" s="432" t="str">
        <f ca="1"/>
        <v>Insoluble Fibre</v>
      </c>
      <c r="AA36" s="51"/>
      <c r="AB36" s="51"/>
      <c r="AC36" s="51"/>
      <c r="AW36"/>
      <c r="AX36"/>
      <c r="AY36"/>
      <c r="AZ36"/>
      <c r="BA36"/>
      <c r="BB36"/>
      <c r="BC36"/>
      <c r="BD36"/>
      <c r="BE36"/>
      <c r="BF36"/>
      <c r="BG36"/>
      <c r="BH36"/>
      <c r="BI36"/>
      <c r="BJ36"/>
      <c r="BK36"/>
      <c r="BL36"/>
      <c r="BM36"/>
      <c r="BN36"/>
      <c r="BO36"/>
      <c r="BP36"/>
      <c r="BQ36"/>
      <c r="BR36"/>
      <c r="BS36"/>
      <c r="BT36"/>
    </row>
    <row r="37" spans="1:72" s="5" customFormat="1" x14ac:dyDescent="0.35">
      <c r="B37" s="82"/>
      <c r="C37" s="227"/>
      <c r="D37" s="80"/>
      <c r="E37" s="80"/>
      <c r="F37" s="80"/>
      <c r="G37" s="80"/>
      <c r="H37" s="80"/>
      <c r="I37" s="80"/>
      <c r="J37" s="80"/>
      <c r="K37" s="80"/>
      <c r="L37" s="80"/>
      <c r="M37" s="80"/>
      <c r="N37" s="80"/>
      <c r="O37" s="80"/>
      <c r="P37" s="80"/>
      <c r="Q37" s="607"/>
      <c r="R37" s="607"/>
      <c r="T37" s="538"/>
      <c r="U37" s="432" t="str">
        <f ca="1"/>
        <v>Iodine</v>
      </c>
      <c r="V37" s="86"/>
    </row>
    <row r="38" spans="1:72" s="5" customFormat="1" x14ac:dyDescent="0.35">
      <c r="B38" s="82"/>
      <c r="C38" s="227"/>
      <c r="D38" s="80"/>
      <c r="E38" s="80"/>
      <c r="F38" s="80"/>
      <c r="G38" s="80"/>
      <c r="H38" s="80"/>
      <c r="I38" s="80"/>
      <c r="J38" s="80"/>
      <c r="K38" s="80"/>
      <c r="L38" s="80"/>
      <c r="M38" s="80"/>
      <c r="N38" s="80"/>
      <c r="O38" s="80"/>
      <c r="P38" s="80"/>
      <c r="Q38" s="607"/>
      <c r="R38" s="607"/>
      <c r="T38" s="538"/>
      <c r="U38" s="432" t="str">
        <f ca="1"/>
        <v>Iron</v>
      </c>
      <c r="V38" s="86"/>
    </row>
    <row r="39" spans="1:72" s="5" customFormat="1" x14ac:dyDescent="0.35">
      <c r="B39" s="82"/>
      <c r="C39" s="227"/>
      <c r="D39" s="80"/>
      <c r="E39" s="80"/>
      <c r="F39" s="80"/>
      <c r="G39" s="80"/>
      <c r="H39" s="80"/>
      <c r="I39" s="80"/>
      <c r="J39" s="80"/>
      <c r="K39" s="80"/>
      <c r="L39" s="80"/>
      <c r="M39" s="80"/>
      <c r="N39" s="80"/>
      <c r="O39" s="80"/>
      <c r="P39" s="80"/>
      <c r="Q39" s="607"/>
      <c r="R39" s="607"/>
      <c r="T39" s="538"/>
      <c r="U39" s="432" t="str">
        <f ca="1"/>
        <v>isoleucine</v>
      </c>
      <c r="V39" s="86"/>
    </row>
    <row r="40" spans="1:72" s="5" customFormat="1" x14ac:dyDescent="0.35">
      <c r="Q40" s="607"/>
      <c r="R40" s="607"/>
      <c r="T40" s="538"/>
      <c r="U40" s="432" t="str">
        <f ca="1"/>
        <v>leucine</v>
      </c>
      <c r="V40" s="86"/>
    </row>
    <row r="41" spans="1:72" s="5" customFormat="1" x14ac:dyDescent="0.35">
      <c r="B41" s="135" t="s">
        <v>635</v>
      </c>
      <c r="C41" s="597"/>
      <c r="D41" s="124"/>
      <c r="E41" s="124"/>
      <c r="F41" s="124"/>
      <c r="G41" s="124"/>
      <c r="H41" s="124"/>
      <c r="I41" s="124"/>
      <c r="J41" s="124"/>
      <c r="K41" s="124"/>
      <c r="L41" s="124"/>
      <c r="M41" s="124"/>
      <c r="N41" s="124"/>
      <c r="O41" s="124"/>
      <c r="P41" s="124"/>
      <c r="Q41" s="608"/>
      <c r="R41" s="608"/>
      <c r="T41" s="538"/>
      <c r="U41" s="432" t="str">
        <f ca="1"/>
        <v>Lignin</v>
      </c>
      <c r="V41" s="86"/>
    </row>
    <row r="42" spans="1:72" s="5" customFormat="1" x14ac:dyDescent="0.35">
      <c r="B42" s="135" t="s">
        <v>638</v>
      </c>
      <c r="D42" s="224"/>
      <c r="E42" s="224"/>
      <c r="F42" s="224"/>
      <c r="G42" s="224"/>
      <c r="H42" s="224"/>
      <c r="I42" s="224"/>
      <c r="J42" s="224"/>
      <c r="K42" s="224"/>
      <c r="L42" s="224"/>
      <c r="M42" s="224"/>
      <c r="N42" s="224"/>
      <c r="O42" s="224"/>
      <c r="P42" s="224"/>
      <c r="Q42" s="609"/>
      <c r="R42" s="609"/>
      <c r="T42" s="538"/>
      <c r="U42" s="432" t="str">
        <f ca="1"/>
        <v>lysine</v>
      </c>
      <c r="V42" s="86"/>
    </row>
    <row r="43" spans="1:72" s="5" customFormat="1" x14ac:dyDescent="0.35">
      <c r="D43" s="52" t="str">
        <f>IF(NOT(ISBLANK(D$21)),CONCATENATE(D$20,".Unit"),"")</f>
        <v/>
      </c>
      <c r="E43" s="52" t="str">
        <f t="shared" ref="E43:N43" si="1">IF(NOT(ISBLANK(E$21)),CONCATENATE(E$20,".Unit"),"")</f>
        <v/>
      </c>
      <c r="F43" s="52" t="str">
        <f t="shared" si="1"/>
        <v/>
      </c>
      <c r="G43" s="52" t="str">
        <f t="shared" si="1"/>
        <v/>
      </c>
      <c r="H43" s="52" t="str">
        <f t="shared" si="1"/>
        <v/>
      </c>
      <c r="I43" s="52" t="str">
        <f t="shared" si="1"/>
        <v/>
      </c>
      <c r="J43" s="52" t="str">
        <f t="shared" si="1"/>
        <v/>
      </c>
      <c r="K43" s="52" t="str">
        <f t="shared" si="1"/>
        <v/>
      </c>
      <c r="L43" s="52" t="str">
        <f t="shared" si="1"/>
        <v/>
      </c>
      <c r="M43" s="52" t="str">
        <f t="shared" si="1"/>
        <v/>
      </c>
      <c r="N43" s="52" t="str">
        <f t="shared" si="1"/>
        <v/>
      </c>
      <c r="O43" s="52" t="str">
        <f>IF(NOT(ISBLANK(#REF!)),CONCATENATE(O$20,".Unit"),"")</f>
        <v>0.Unit</v>
      </c>
      <c r="P43" s="52" t="str">
        <f>IF(NOT(ISBLANK(O$21)),CONCATENATE(P$20,".Unit"),"")</f>
        <v/>
      </c>
      <c r="Q43" s="52"/>
      <c r="R43" s="52"/>
      <c r="T43" s="538"/>
      <c r="U43" s="432" t="str">
        <f ca="1"/>
        <v>Magnesium</v>
      </c>
      <c r="V43" s="86"/>
    </row>
    <row r="44" spans="1:72" s="5" customFormat="1" x14ac:dyDescent="0.35">
      <c r="D44" s="52" t="str">
        <f t="shared" ref="D44:N44" si="2">IF(NOT(ISBLANK(D$21)),CONCATENATE(D$20,".Method"),"")</f>
        <v/>
      </c>
      <c r="E44" s="52" t="str">
        <f t="shared" si="2"/>
        <v/>
      </c>
      <c r="F44" s="52" t="str">
        <f t="shared" si="2"/>
        <v/>
      </c>
      <c r="G44" s="52" t="str">
        <f t="shared" si="2"/>
        <v/>
      </c>
      <c r="H44" s="52" t="str">
        <f t="shared" si="2"/>
        <v/>
      </c>
      <c r="I44" s="52" t="str">
        <f t="shared" si="2"/>
        <v/>
      </c>
      <c r="J44" s="52" t="str">
        <f t="shared" si="2"/>
        <v/>
      </c>
      <c r="K44" s="52" t="str">
        <f t="shared" si="2"/>
        <v/>
      </c>
      <c r="L44" s="52" t="str">
        <f t="shared" si="2"/>
        <v/>
      </c>
      <c r="M44" s="52" t="str">
        <f t="shared" si="2"/>
        <v/>
      </c>
      <c r="N44" s="52" t="str">
        <f t="shared" si="2"/>
        <v/>
      </c>
      <c r="O44" s="52" t="str">
        <f>IF(NOT(ISBLANK(#REF!)),CONCATENATE(O$20,".Method"),"")</f>
        <v>0.Method</v>
      </c>
      <c r="P44" s="52" t="str">
        <f>IF(NOT(ISBLANK(O$21)),CONCATENATE(P$20,".Method"),"")</f>
        <v/>
      </c>
      <c r="Q44" s="52"/>
      <c r="R44" s="52"/>
      <c r="T44" s="538"/>
      <c r="U44" s="432" t="str">
        <f ca="1"/>
        <v>Manganese</v>
      </c>
      <c r="V44" s="86"/>
    </row>
    <row r="45" spans="1:72" s="5" customFormat="1" x14ac:dyDescent="0.35">
      <c r="T45" s="538"/>
      <c r="U45" s="432" t="str">
        <f ca="1"/>
        <v>Metabolizable Energy (ME)</v>
      </c>
      <c r="V45" s="86"/>
    </row>
    <row r="46" spans="1:72" s="5" customFormat="1" x14ac:dyDescent="0.35">
      <c r="T46" s="538"/>
      <c r="U46" s="432" t="str">
        <f ca="1"/>
        <v>methionine</v>
      </c>
      <c r="V46" s="86"/>
    </row>
    <row r="47" spans="1:72" s="5" customFormat="1" x14ac:dyDescent="0.35">
      <c r="T47" s="538"/>
      <c r="U47" s="432" t="str">
        <f ca="1"/>
        <v>Microbial Nitrogen</v>
      </c>
      <c r="V47" s="86"/>
    </row>
    <row r="48" spans="1:72" s="5" customFormat="1" x14ac:dyDescent="0.35">
      <c r="T48" s="538"/>
      <c r="U48" s="432" t="str">
        <f ca="1"/>
        <v>Moisture</v>
      </c>
      <c r="V48" s="86"/>
    </row>
    <row r="49" spans="20:22" s="5" customFormat="1" x14ac:dyDescent="0.35">
      <c r="T49" s="538"/>
      <c r="U49" s="432" t="str">
        <f ca="1"/>
        <v>Net Energy (NE)</v>
      </c>
      <c r="V49" s="86"/>
    </row>
    <row r="50" spans="20:22" s="5" customFormat="1" x14ac:dyDescent="0.35">
      <c r="T50" s="538"/>
      <c r="U50" s="432" t="str">
        <f ca="1"/>
        <v>Neutral Detergent Fibre (NDF)</v>
      </c>
      <c r="V50" s="86"/>
    </row>
    <row r="51" spans="20:22" s="5" customFormat="1" x14ac:dyDescent="0.35">
      <c r="T51" s="538"/>
      <c r="U51" s="432" t="str">
        <f ca="1"/>
        <v>Neutral Detergent Solubles (NDS)</v>
      </c>
      <c r="V51" s="86"/>
    </row>
    <row r="52" spans="20:22" s="5" customFormat="1" x14ac:dyDescent="0.35">
      <c r="T52" s="538"/>
      <c r="U52" s="432" t="str">
        <f ca="1"/>
        <v>Nitrogen</v>
      </c>
      <c r="V52" s="86"/>
    </row>
    <row r="53" spans="20:22" s="5" customFormat="1" x14ac:dyDescent="0.35">
      <c r="T53" s="538"/>
      <c r="U53" s="432" t="str">
        <f ca="1"/>
        <v>Nitrogen Free Extracts (NFE)</v>
      </c>
      <c r="V53" s="86"/>
    </row>
    <row r="54" spans="20:22" s="5" customFormat="1" x14ac:dyDescent="0.35">
      <c r="T54" s="538"/>
      <c r="U54" s="432" t="str">
        <f ca="1"/>
        <v>non essential amino acid</v>
      </c>
      <c r="V54" s="86"/>
    </row>
    <row r="55" spans="20:22" s="5" customFormat="1" x14ac:dyDescent="0.35">
      <c r="T55" s="538"/>
      <c r="U55" s="432" t="str">
        <f ca="1"/>
        <v>Organic Matter</v>
      </c>
      <c r="V55" s="86"/>
    </row>
    <row r="56" spans="20:22" s="5" customFormat="1" x14ac:dyDescent="0.35">
      <c r="T56" s="538"/>
      <c r="U56" s="432" t="str">
        <f ca="1"/>
        <v>Pectin</v>
      </c>
      <c r="V56" s="86"/>
    </row>
    <row r="57" spans="20:22" s="5" customFormat="1" x14ac:dyDescent="0.35">
      <c r="T57" s="538"/>
      <c r="U57" s="432" t="str">
        <f ca="1"/>
        <v>phenylalanine</v>
      </c>
      <c r="V57" s="86"/>
    </row>
    <row r="58" spans="20:22" s="5" customFormat="1" x14ac:dyDescent="0.35">
      <c r="T58" s="538"/>
      <c r="U58" s="432" t="str">
        <f ca="1"/>
        <v>Phospholipid</v>
      </c>
      <c r="V58" s="86"/>
    </row>
    <row r="59" spans="20:22" s="5" customFormat="1" x14ac:dyDescent="0.35">
      <c r="T59" s="538"/>
      <c r="U59" s="432" t="str">
        <f ca="1"/>
        <v>Phosphorus</v>
      </c>
      <c r="V59" s="86"/>
    </row>
    <row r="60" spans="20:22" s="5" customFormat="1" x14ac:dyDescent="0.35">
      <c r="T60" s="538"/>
      <c r="U60" s="432" t="str">
        <f ca="1"/>
        <v>Potassium</v>
      </c>
      <c r="V60" s="86"/>
    </row>
    <row r="61" spans="20:22" s="5" customFormat="1" x14ac:dyDescent="0.35">
      <c r="T61" s="538"/>
      <c r="U61" s="432" t="str">
        <f ca="1"/>
        <v>proline</v>
      </c>
      <c r="V61" s="86"/>
    </row>
    <row r="62" spans="20:22" s="5" customFormat="1" x14ac:dyDescent="0.35">
      <c r="T62" s="538"/>
      <c r="U62" s="432" t="str">
        <f ca="1"/>
        <v>protein bound amino acid</v>
      </c>
      <c r="V62" s="86"/>
    </row>
    <row r="63" spans="20:22" s="5" customFormat="1" x14ac:dyDescent="0.35">
      <c r="T63" s="538"/>
      <c r="U63" s="432" t="str">
        <f ca="1"/>
        <v>Selenium</v>
      </c>
      <c r="V63" s="86"/>
    </row>
    <row r="64" spans="20:22" s="5" customFormat="1" x14ac:dyDescent="0.35">
      <c r="T64" s="538"/>
      <c r="U64" s="432" t="str">
        <f ca="1"/>
        <v>serine</v>
      </c>
      <c r="V64" s="86"/>
    </row>
    <row r="65" spans="2:22" s="5" customFormat="1" x14ac:dyDescent="0.35">
      <c r="T65" s="538"/>
      <c r="U65" s="432" t="str">
        <f ca="1"/>
        <v>Soluable Fibre</v>
      </c>
      <c r="V65" s="86"/>
    </row>
    <row r="66" spans="2:22" s="5" customFormat="1" x14ac:dyDescent="0.35">
      <c r="T66" s="538"/>
      <c r="U66" s="432" t="str">
        <f ca="1"/>
        <v>Tannins</v>
      </c>
      <c r="V66" s="86"/>
    </row>
    <row r="67" spans="2:22" s="5" customFormat="1" x14ac:dyDescent="0.35">
      <c r="T67" s="538"/>
      <c r="U67" s="432" t="str">
        <f ca="1"/>
        <v>threonine</v>
      </c>
      <c r="V67" s="86"/>
    </row>
    <row r="68" spans="2:22" s="5" customFormat="1" x14ac:dyDescent="0.35">
      <c r="T68" s="538"/>
      <c r="U68" s="432" t="str">
        <f ca="1"/>
        <v>total amino acids</v>
      </c>
      <c r="V68" s="86"/>
    </row>
    <row r="69" spans="2:22" s="5" customFormat="1" x14ac:dyDescent="0.35">
      <c r="T69" s="538"/>
      <c r="U69" s="432" t="str">
        <f ca="1"/>
        <v>Total Lipid</v>
      </c>
      <c r="V69" s="86"/>
    </row>
    <row r="70" spans="2:22" s="5" customFormat="1" x14ac:dyDescent="0.35">
      <c r="T70" s="538"/>
      <c r="U70" s="432" t="str">
        <f ca="1"/>
        <v>Total Phenols</v>
      </c>
      <c r="V70" s="86"/>
    </row>
    <row r="71" spans="2:22" s="5" customFormat="1" x14ac:dyDescent="0.35">
      <c r="T71" s="538"/>
      <c r="U71" s="432" t="str">
        <f ca="1"/>
        <v>Triglyceride</v>
      </c>
      <c r="V71" s="86"/>
    </row>
    <row r="72" spans="2:22" s="5" customFormat="1" x14ac:dyDescent="0.35">
      <c r="T72" s="538"/>
      <c r="U72" s="432" t="str">
        <f ca="1"/>
        <v>tryptophan</v>
      </c>
      <c r="V72" s="86"/>
    </row>
    <row r="73" spans="2:22" s="5" customFormat="1" x14ac:dyDescent="0.35">
      <c r="T73" s="538"/>
      <c r="U73" s="432" t="str">
        <f ca="1"/>
        <v>tyrosine</v>
      </c>
      <c r="V73" s="86"/>
    </row>
    <row r="74" spans="2:22" s="5" customFormat="1" x14ac:dyDescent="0.35">
      <c r="T74" s="538"/>
      <c r="U74" s="432" t="str">
        <f ca="1"/>
        <v>valine</v>
      </c>
      <c r="V74" s="86"/>
    </row>
    <row r="75" spans="2:22" s="5" customFormat="1" x14ac:dyDescent="0.35">
      <c r="T75" s="538"/>
      <c r="U75" s="432" t="str">
        <f ca="1"/>
        <v>Vitamin A</v>
      </c>
      <c r="V75" s="86"/>
    </row>
    <row r="76" spans="2:22" s="5" customFormat="1" x14ac:dyDescent="0.35">
      <c r="T76" s="538"/>
      <c r="U76" s="432" t="str">
        <f ca="1"/>
        <v>Vitamin B1</v>
      </c>
      <c r="V76" s="86"/>
    </row>
    <row r="77" spans="2:22" s="5" customFormat="1" x14ac:dyDescent="0.35">
      <c r="T77" s="538"/>
      <c r="U77" s="432" t="str">
        <f ca="1"/>
        <v>Vitamin B12</v>
      </c>
      <c r="V77" s="86"/>
    </row>
    <row r="78" spans="2:22" s="5" customFormat="1" x14ac:dyDescent="0.35">
      <c r="T78" s="538"/>
      <c r="U78" s="432" t="str">
        <f ca="1"/>
        <v>Vitamin B2</v>
      </c>
      <c r="V78" s="86"/>
    </row>
    <row r="79" spans="2:22" s="5" customFormat="1" x14ac:dyDescent="0.35">
      <c r="T79" s="538"/>
      <c r="U79" s="432" t="str">
        <f ca="1"/>
        <v>Vitamin B6</v>
      </c>
      <c r="V79" s="86"/>
    </row>
    <row r="80" spans="2:22" x14ac:dyDescent="0.35">
      <c r="B80" s="5"/>
      <c r="C80" s="5"/>
      <c r="D80" s="5"/>
      <c r="E80" s="5"/>
      <c r="F80" s="5"/>
      <c r="G80" s="5"/>
      <c r="H80" s="5"/>
      <c r="I80" s="5"/>
      <c r="J80" s="5"/>
      <c r="K80" s="5"/>
      <c r="L80" s="5"/>
      <c r="M80" s="5"/>
      <c r="N80" s="5"/>
      <c r="O80" s="5"/>
      <c r="P80" s="5"/>
      <c r="Q80" s="5"/>
      <c r="R80" s="5"/>
      <c r="U80" s="432" t="str">
        <f ca="1"/>
        <v>Vitamin B8</v>
      </c>
    </row>
    <row r="81" spans="2:21" x14ac:dyDescent="0.35">
      <c r="B81" s="5"/>
      <c r="C81" s="5"/>
      <c r="D81" s="5"/>
      <c r="E81" s="5"/>
      <c r="F81" s="5"/>
      <c r="G81" s="5"/>
      <c r="H81" s="5"/>
      <c r="I81" s="5"/>
      <c r="J81" s="5"/>
      <c r="K81" s="5"/>
      <c r="L81" s="5"/>
      <c r="M81" s="5"/>
      <c r="N81" s="5"/>
      <c r="O81" s="5"/>
      <c r="P81" s="5"/>
      <c r="Q81" s="5"/>
      <c r="R81" s="5"/>
      <c r="U81" s="432" t="str">
        <f ca="1"/>
        <v>Vitamin B9</v>
      </c>
    </row>
    <row r="82" spans="2:21" x14ac:dyDescent="0.35">
      <c r="B82" s="5"/>
      <c r="C82" s="5"/>
      <c r="D82" s="5"/>
      <c r="E82" s="5"/>
      <c r="F82" s="5"/>
      <c r="G82" s="5"/>
      <c r="H82" s="5"/>
      <c r="I82" s="5"/>
      <c r="J82" s="5"/>
      <c r="K82" s="5"/>
      <c r="L82" s="5"/>
      <c r="M82" s="5"/>
      <c r="N82" s="5"/>
      <c r="O82" s="5"/>
      <c r="P82" s="5"/>
      <c r="Q82" s="5"/>
      <c r="R82" s="5"/>
      <c r="U82" s="432" t="str">
        <f ca="1"/>
        <v>Vitamin C</v>
      </c>
    </row>
    <row r="83" spans="2:21" x14ac:dyDescent="0.35">
      <c r="B83" s="5"/>
      <c r="C83" s="5"/>
      <c r="D83" s="5"/>
      <c r="E83" s="5"/>
      <c r="F83" s="5"/>
      <c r="G83" s="5"/>
      <c r="H83" s="5"/>
      <c r="I83" s="5"/>
      <c r="J83" s="5"/>
      <c r="K83" s="5"/>
      <c r="L83" s="5"/>
      <c r="M83" s="5"/>
      <c r="N83" s="5"/>
      <c r="O83" s="5"/>
      <c r="P83" s="5"/>
      <c r="Q83" s="5"/>
      <c r="R83" s="5"/>
      <c r="U83" s="432" t="str">
        <f ca="1"/>
        <v>Vitamin D</v>
      </c>
    </row>
    <row r="84" spans="2:21" x14ac:dyDescent="0.35">
      <c r="B84" s="5"/>
      <c r="C84" s="5"/>
      <c r="D84" s="5"/>
      <c r="E84" s="5"/>
      <c r="F84" s="5"/>
      <c r="G84" s="5"/>
      <c r="H84" s="5"/>
      <c r="I84" s="5"/>
      <c r="J84" s="5"/>
      <c r="K84" s="5"/>
      <c r="L84" s="5"/>
      <c r="M84" s="5"/>
      <c r="N84" s="5"/>
      <c r="O84" s="5"/>
      <c r="P84" s="5"/>
      <c r="Q84" s="5"/>
      <c r="R84" s="5"/>
      <c r="U84" s="432" t="str">
        <f ca="1"/>
        <v>Vitamin E</v>
      </c>
    </row>
    <row r="85" spans="2:21" x14ac:dyDescent="0.35">
      <c r="B85" s="5"/>
      <c r="C85" s="5"/>
      <c r="D85" s="5"/>
      <c r="E85" s="5"/>
      <c r="F85" s="5"/>
      <c r="G85" s="5"/>
      <c r="H85" s="5"/>
      <c r="I85" s="5"/>
      <c r="J85" s="5"/>
      <c r="K85" s="5"/>
      <c r="L85" s="5"/>
      <c r="M85" s="5"/>
      <c r="N85" s="5"/>
      <c r="O85" s="5"/>
      <c r="P85" s="5"/>
      <c r="Q85" s="5"/>
      <c r="R85" s="5"/>
      <c r="U85" s="432" t="str">
        <f ca="1"/>
        <v>Vitamin PP</v>
      </c>
    </row>
    <row r="86" spans="2:21" x14ac:dyDescent="0.35">
      <c r="U86" s="432" t="str">
        <f ca="1"/>
        <v>Vitamins</v>
      </c>
    </row>
    <row r="87" spans="2:21" x14ac:dyDescent="0.35">
      <c r="U87" s="432" t="str">
        <f ca="1"/>
        <v>Zinc</v>
      </c>
    </row>
  </sheetData>
  <sheetProtection sheet="1" objects="1" scenarios="1"/>
  <mergeCells count="3">
    <mergeCell ref="A1:L1"/>
    <mergeCell ref="B4:R4"/>
    <mergeCell ref="B19:P19"/>
  </mergeCells>
  <phoneticPr fontId="15" type="noConversion"/>
  <conditionalFormatting sqref="G9">
    <cfRule type="expression" dxfId="322" priority="6">
      <formula>AND(ISBLANK(G9),COUNTA(F$130:F$157)&gt;0)</formula>
    </cfRule>
  </conditionalFormatting>
  <conditionalFormatting sqref="C3">
    <cfRule type="expression" dxfId="321" priority="7">
      <formula>AND(ISBLANK(C3),COUNTA(C$142:C$162)&gt;0)</formula>
    </cfRule>
  </conditionalFormatting>
  <conditionalFormatting sqref="B7:B17 D21:N21 Q21:R21">
    <cfRule type="expression" dxfId="320" priority="1">
      <formula>AND(ISBLANK(B7),COUNTA(B$135:B$162)&gt;0)</formula>
    </cfRule>
  </conditionalFormatting>
  <conditionalFormatting sqref="F7:F17">
    <cfRule type="expression" dxfId="319" priority="766">
      <formula>AND(ISBLANK(F7),COUNTA(I$168:I$194)&gt;0)</formula>
    </cfRule>
  </conditionalFormatting>
  <conditionalFormatting sqref="E7:E17">
    <cfRule type="expression" dxfId="318" priority="772">
      <formula>AND(ISBLANK(E7),COUNTA(D$142:D$162)&gt;0)</formula>
    </cfRule>
  </conditionalFormatting>
  <conditionalFormatting sqref="O21:P21">
    <cfRule type="expression" dxfId="317" priority="774">
      <formula>AND(ISBLANK(O21),COUNTA(P$135:P$162)&gt;0)</formula>
    </cfRule>
  </conditionalFormatting>
  <dataValidations count="8">
    <dataValidation type="list" allowBlank="1" showInputMessage="1" showErrorMessage="1" prompt="This is regarding elements other than dry matter." sqref="C3" xr:uid="{34DB6685-3A7D-4088-A388-46BDC9C1391C}">
      <formula1>"Yes, No, Unspecified"</formula1>
    </dataValidation>
    <dataValidation type="list" allowBlank="1" showInputMessage="1" showErrorMessage="1" sqref="G9" xr:uid="{2B964404-D3BE-43AD-AB0F-9B76A137FC9E}">
      <formula1>"Measured, Estimated,Unspecified"</formula1>
    </dataValidation>
    <dataValidation type="list" allowBlank="1" showInputMessage="1" showErrorMessage="1" sqref="D7:D17 B22:B39" xr:uid="{BEF02E2D-E570-4F30-8323-08172A6245C8}">
      <formula1>diet_items_combined</formula1>
    </dataValidation>
    <dataValidation type="list" allowBlank="1" showInputMessage="1" showErrorMessage="1" sqref="B7:B17 D21:R21" xr:uid="{599A6242-8B1F-43A2-99E6-B571F0FB0646}">
      <formula1>feed_chem_comp_sorted</formula1>
    </dataValidation>
    <dataValidation type="list" allowBlank="1" showInputMessage="1" showErrorMessage="1" sqref="E7:E17" xr:uid="{1AF690B6-DB0D-4283-B47F-F1ACCA0D4F0E}">
      <formula1>"Meaured, Estimated"</formula1>
    </dataValidation>
    <dataValidation type="list" allowBlank="1" showInputMessage="1" showErrorMessage="1" sqref="C7:C17 D41:R41" xr:uid="{2628E9F6-AC46-4136-9D56-932B344D79D1}">
      <formula1>dc.unit</formula1>
    </dataValidation>
    <dataValidation type="list" allowBlank="1" showInputMessage="1" showErrorMessage="1" sqref="C22:C39" xr:uid="{2ACFE289-6895-47EB-B294-BA4C602DB44E}">
      <formula1>Times_plus</formula1>
    </dataValidation>
    <dataValidation type="list" allowBlank="1" showInputMessage="1" showErrorMessage="1" sqref="D42:R42" xr:uid="{3046016F-A2BA-4671-853E-3C388C4C8073}">
      <formula1>dd.methods</formula1>
    </dataValidation>
  </dataValidation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5D594-2C39-49BC-99D8-0B47C5A1BCDF}">
  <sheetPr codeName="Sheet33">
    <tabColor theme="1"/>
  </sheetPr>
  <dimension ref="A1:AW2"/>
  <sheetViews>
    <sheetView workbookViewId="0">
      <selection activeCell="K5" sqref="K5"/>
    </sheetView>
  </sheetViews>
  <sheetFormatPr defaultRowHeight="14.5" x14ac:dyDescent="0.35"/>
  <cols>
    <col min="24" max="24" width="23.6328125" customWidth="1"/>
    <col min="25" max="25" width="17.90625" customWidth="1"/>
    <col min="36" max="36" width="23.08984375" customWidth="1"/>
    <col min="37" max="37" width="25.6328125" customWidth="1"/>
  </cols>
  <sheetData>
    <row r="1" spans="1:49" x14ac:dyDescent="0.35">
      <c r="A1">
        <f>'Diet-Nutrition'!A4</f>
        <v>0</v>
      </c>
      <c r="C1" t="str" cm="1">
        <f t="array" ref="C1:G1">'Diet-Nutrition'!B6:F6</f>
        <v>Variable</v>
      </c>
      <c r="D1" t="str">
        <v>Unit of Measurement</v>
      </c>
      <c r="E1" t="str">
        <v>Diet/Item in Focus?</v>
      </c>
      <c r="F1" t="str">
        <v>Measured or Estimated?</v>
      </c>
      <c r="G1" t="str">
        <v>Notes</v>
      </c>
      <c r="I1" t="str" cm="1">
        <f t="array" ref="I1:W1">'Diet-Nutrition'!B20:P20</f>
        <v>D.Item</v>
      </c>
      <c r="J1" t="str">
        <v>D.Time</v>
      </c>
      <c r="K1">
        <v>0</v>
      </c>
      <c r="L1">
        <v>0</v>
      </c>
      <c r="M1">
        <v>0</v>
      </c>
      <c r="N1">
        <v>0</v>
      </c>
      <c r="O1">
        <v>0</v>
      </c>
      <c r="P1">
        <v>0</v>
      </c>
      <c r="Q1">
        <v>0</v>
      </c>
      <c r="R1">
        <v>0</v>
      </c>
      <c r="S1">
        <v>0</v>
      </c>
      <c r="T1">
        <v>0</v>
      </c>
      <c r="U1">
        <v>0</v>
      </c>
      <c r="V1">
        <v>0</v>
      </c>
      <c r="W1">
        <v>0</v>
      </c>
      <c r="X1" t="str" cm="1">
        <f t="array" ref="X1:AJ1">'Diet-Nutrition'!D43:P43</f>
        <v/>
      </c>
      <c r="Y1" t="str">
        <v/>
      </c>
      <c r="Z1" t="str">
        <v/>
      </c>
      <c r="AA1" t="str">
        <v/>
      </c>
      <c r="AB1" t="str">
        <v/>
      </c>
      <c r="AC1" t="str">
        <v/>
      </c>
      <c r="AD1" t="str">
        <v/>
      </c>
      <c r="AE1" t="str">
        <v/>
      </c>
      <c r="AF1" t="str">
        <v/>
      </c>
      <c r="AG1" t="str">
        <v/>
      </c>
      <c r="AH1" t="str">
        <v/>
      </c>
      <c r="AI1" t="str">
        <v>0.Unit</v>
      </c>
      <c r="AJ1" t="str">
        <v/>
      </c>
      <c r="AK1" t="str" cm="1">
        <f t="array" ref="AK1:AW1">'Diet-Nutrition'!D44:P44</f>
        <v/>
      </c>
      <c r="AL1" t="str">
        <v/>
      </c>
      <c r="AM1" t="str">
        <v/>
      </c>
      <c r="AN1" t="str">
        <v/>
      </c>
      <c r="AO1" t="str">
        <v/>
      </c>
      <c r="AP1" t="str">
        <v/>
      </c>
      <c r="AQ1" t="str">
        <v/>
      </c>
      <c r="AR1" t="str">
        <v/>
      </c>
      <c r="AS1" t="str">
        <v/>
      </c>
      <c r="AT1" t="str">
        <v/>
      </c>
      <c r="AU1" t="str">
        <v/>
      </c>
      <c r="AV1" t="str">
        <v>0.Method</v>
      </c>
      <c r="AW1" t="str">
        <v/>
      </c>
    </row>
    <row r="2" spans="1:49" x14ac:dyDescent="0.35">
      <c r="A2">
        <f>'Diet-Nutrition'!C4</f>
        <v>0</v>
      </c>
      <c r="C2" t="str" cm="1">
        <f t="array" ref="C2">IFERROR(_xlfn._xlws.FILTER('Diet-Nutrition'!B8:F17 &amp; "",'Diet-Nutrition'!B8:B17&lt;&gt;""),"")</f>
        <v/>
      </c>
      <c r="I2" t="str" cm="1">
        <f t="array" ref="I2">IFERROR(_xlfn._xlws.FILTER('Diet-Nutrition'!B22:O39 &amp; "",'Diet-Nutrition'!B22:B39&lt;&gt;""),"")</f>
        <v/>
      </c>
      <c r="X2" s="598" cm="1">
        <f t="array" ref="X2:AJ2">'Diet-Nutrition'!D41:P41</f>
        <v>0</v>
      </c>
      <c r="Y2">
        <v>0</v>
      </c>
      <c r="Z2">
        <v>0</v>
      </c>
      <c r="AA2">
        <v>0</v>
      </c>
      <c r="AB2">
        <v>0</v>
      </c>
      <c r="AC2">
        <v>0</v>
      </c>
      <c r="AD2">
        <v>0</v>
      </c>
      <c r="AE2">
        <v>0</v>
      </c>
      <c r="AF2">
        <v>0</v>
      </c>
      <c r="AG2">
        <v>0</v>
      </c>
      <c r="AH2">
        <v>0</v>
      </c>
      <c r="AI2">
        <v>0</v>
      </c>
      <c r="AJ2">
        <v>0</v>
      </c>
      <c r="AK2" cm="1">
        <f t="array" ref="AK2:AW2">'Diet-Nutrition'!D42:P42</f>
        <v>0</v>
      </c>
      <c r="AL2">
        <v>0</v>
      </c>
      <c r="AM2">
        <v>0</v>
      </c>
      <c r="AN2">
        <v>0</v>
      </c>
      <c r="AO2">
        <v>0</v>
      </c>
      <c r="AP2">
        <v>0</v>
      </c>
      <c r="AQ2">
        <v>0</v>
      </c>
      <c r="AR2">
        <v>0</v>
      </c>
      <c r="AS2">
        <v>0</v>
      </c>
      <c r="AT2">
        <v>0</v>
      </c>
      <c r="AU2">
        <v>0</v>
      </c>
      <c r="AV2">
        <v>0</v>
      </c>
      <c r="AW2">
        <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49E0E-0D53-428B-869C-F22A9AAEB61E}">
  <sheetPr codeName="Sheet35">
    <tabColor theme="4" tint="0.39997558519241921"/>
  </sheetPr>
  <dimension ref="A1:AC45"/>
  <sheetViews>
    <sheetView zoomScale="106" zoomScaleNormal="106" workbookViewId="0">
      <selection activeCell="E6" sqref="E6"/>
    </sheetView>
  </sheetViews>
  <sheetFormatPr defaultRowHeight="14.5" x14ac:dyDescent="0.35"/>
  <cols>
    <col min="1" max="1" width="22" customWidth="1"/>
    <col min="2" max="2" width="18.1796875" customWidth="1"/>
    <col min="3" max="3" width="17.453125" customWidth="1"/>
    <col min="4" max="4" width="18.81640625" bestFit="1" customWidth="1"/>
    <col min="5" max="5" width="19.90625" customWidth="1"/>
    <col min="6" max="6" width="18.54296875" customWidth="1"/>
    <col min="7" max="7" width="17.26953125" customWidth="1"/>
    <col min="8" max="8" width="12.453125" customWidth="1"/>
    <col min="9" max="9" width="16.1796875" customWidth="1"/>
    <col min="10" max="10" width="20.54296875" customWidth="1"/>
    <col min="11" max="11" width="12.81640625" customWidth="1"/>
    <col min="12" max="17" width="8.7265625" style="5"/>
  </cols>
  <sheetData>
    <row r="1" spans="1:29" ht="30.65" customHeight="1" x14ac:dyDescent="0.35">
      <c r="A1" s="683" t="s">
        <v>13500</v>
      </c>
      <c r="B1" s="683"/>
      <c r="C1" s="683"/>
      <c r="D1" s="683"/>
      <c r="E1" s="683"/>
      <c r="F1" s="683"/>
      <c r="G1" s="683"/>
      <c r="H1" s="683"/>
      <c r="I1" s="683"/>
      <c r="J1" s="683"/>
      <c r="K1" s="683"/>
      <c r="L1" s="4"/>
      <c r="M1" s="4"/>
      <c r="N1" s="4"/>
      <c r="O1" s="4"/>
      <c r="P1" s="4"/>
      <c r="Q1" s="4"/>
      <c r="R1" s="1"/>
      <c r="S1" s="1"/>
      <c r="T1" s="1"/>
      <c r="U1" s="1"/>
      <c r="V1" s="1"/>
      <c r="W1" s="1"/>
      <c r="X1" s="1"/>
      <c r="Y1" s="1"/>
      <c r="Z1" s="1"/>
      <c r="AA1" s="1"/>
      <c r="AB1" s="1"/>
      <c r="AC1" s="1"/>
    </row>
    <row r="2" spans="1:29" s="5" customFormat="1" ht="7.5" customHeight="1" x14ac:dyDescent="0.35">
      <c r="A2" s="52" t="s">
        <v>13507</v>
      </c>
      <c r="B2" s="52"/>
      <c r="C2" s="52" t="s">
        <v>13345</v>
      </c>
      <c r="D2" s="52" t="s">
        <v>13508</v>
      </c>
      <c r="E2" s="52" t="s">
        <v>13509</v>
      </c>
      <c r="F2" s="52" t="s">
        <v>13510</v>
      </c>
      <c r="G2" s="52" t="s">
        <v>13511</v>
      </c>
      <c r="H2" s="52" t="s">
        <v>13512</v>
      </c>
      <c r="I2" s="52" t="s">
        <v>13513</v>
      </c>
      <c r="J2" s="52" t="s">
        <v>13514</v>
      </c>
      <c r="K2" s="52" t="s">
        <v>13515</v>
      </c>
      <c r="L2" s="52" t="s">
        <v>13516</v>
      </c>
    </row>
    <row r="3" spans="1:29" ht="60" x14ac:dyDescent="0.35">
      <c r="A3" s="25" t="s">
        <v>13501</v>
      </c>
      <c r="B3" s="25" t="s">
        <v>48</v>
      </c>
      <c r="C3" s="25" t="s">
        <v>20831</v>
      </c>
      <c r="D3" s="25" t="s">
        <v>20827</v>
      </c>
      <c r="E3" s="25" t="s">
        <v>20828</v>
      </c>
      <c r="F3" s="25" t="s">
        <v>2218</v>
      </c>
      <c r="G3" s="25" t="s">
        <v>13503</v>
      </c>
      <c r="H3" s="25" t="s">
        <v>13504</v>
      </c>
      <c r="I3" s="25" t="s">
        <v>13505</v>
      </c>
      <c r="J3" s="25" t="s">
        <v>13437</v>
      </c>
      <c r="K3" s="25" t="s">
        <v>13506</v>
      </c>
      <c r="L3" s="25" t="s">
        <v>1624</v>
      </c>
      <c r="R3" s="5"/>
    </row>
    <row r="4" spans="1:29" x14ac:dyDescent="0.35">
      <c r="A4" s="453"/>
      <c r="B4" s="227"/>
      <c r="C4" s="80"/>
      <c r="D4" s="528"/>
      <c r="E4" s="528"/>
      <c r="F4" s="453"/>
      <c r="G4" s="529"/>
      <c r="H4" s="529"/>
      <c r="I4" s="529"/>
      <c r="J4" s="611"/>
      <c r="K4" s="453"/>
      <c r="L4" s="453"/>
      <c r="R4" s="5"/>
    </row>
    <row r="5" spans="1:29" x14ac:dyDescent="0.35">
      <c r="A5" s="453"/>
      <c r="B5" s="227"/>
      <c r="C5" s="80"/>
      <c r="D5" s="225"/>
      <c r="E5" s="225"/>
      <c r="F5" s="225"/>
      <c r="G5" s="453"/>
      <c r="H5" s="453"/>
      <c r="I5" s="453"/>
      <c r="J5" s="611"/>
      <c r="K5" s="453"/>
      <c r="L5" s="453"/>
      <c r="R5" s="5"/>
    </row>
    <row r="6" spans="1:29" x14ac:dyDescent="0.35">
      <c r="A6" s="453"/>
      <c r="B6" s="227"/>
      <c r="C6" s="80"/>
      <c r="D6" s="453"/>
      <c r="E6" s="453"/>
      <c r="F6" s="453"/>
      <c r="G6" s="453"/>
      <c r="H6" s="453"/>
      <c r="I6" s="453"/>
      <c r="J6" s="611"/>
      <c r="K6" s="453"/>
      <c r="L6" s="453"/>
      <c r="R6" s="5"/>
    </row>
    <row r="7" spans="1:29" x14ac:dyDescent="0.35">
      <c r="A7" s="453"/>
      <c r="B7" s="227"/>
      <c r="C7" s="80"/>
      <c r="D7" s="225"/>
      <c r="E7" s="225"/>
      <c r="F7" s="225"/>
      <c r="G7" s="453"/>
      <c r="H7" s="453"/>
      <c r="I7" s="453"/>
      <c r="J7" s="611"/>
      <c r="K7" s="453"/>
      <c r="L7" s="453"/>
      <c r="R7" s="5"/>
    </row>
    <row r="8" spans="1:29" x14ac:dyDescent="0.35">
      <c r="A8" s="453"/>
      <c r="B8" s="227"/>
      <c r="C8" s="80"/>
      <c r="D8" s="453"/>
      <c r="E8" s="453"/>
      <c r="F8" s="453"/>
      <c r="G8" s="453"/>
      <c r="H8" s="453"/>
      <c r="I8" s="453"/>
      <c r="J8" s="611"/>
      <c r="K8" s="453"/>
      <c r="L8" s="453"/>
      <c r="R8" s="5"/>
    </row>
    <row r="9" spans="1:29" x14ac:dyDescent="0.35">
      <c r="A9" s="453"/>
      <c r="B9" s="227"/>
      <c r="C9" s="80"/>
      <c r="D9" s="610"/>
      <c r="E9" s="610"/>
      <c r="F9" s="610"/>
      <c r="G9" s="610"/>
      <c r="H9" s="610"/>
      <c r="I9" s="610"/>
      <c r="J9" s="611"/>
      <c r="K9" s="610"/>
      <c r="L9" s="610"/>
      <c r="R9" s="5"/>
    </row>
    <row r="10" spans="1:29" x14ac:dyDescent="0.35">
      <c r="A10" s="453"/>
      <c r="B10" s="227"/>
      <c r="C10" s="80"/>
      <c r="D10" s="610"/>
      <c r="E10" s="610"/>
      <c r="F10" s="610"/>
      <c r="G10" s="610"/>
      <c r="H10" s="610"/>
      <c r="I10" s="610"/>
      <c r="J10" s="611"/>
      <c r="K10" s="610"/>
      <c r="L10" s="610"/>
      <c r="R10" s="5"/>
    </row>
    <row r="11" spans="1:29" x14ac:dyDescent="0.35">
      <c r="A11" s="453"/>
      <c r="B11" s="227"/>
      <c r="C11" s="80"/>
      <c r="D11" s="610"/>
      <c r="E11" s="610"/>
      <c r="F11" s="610"/>
      <c r="G11" s="610"/>
      <c r="H11" s="610"/>
      <c r="I11" s="610"/>
      <c r="J11" s="611"/>
      <c r="K11" s="610"/>
      <c r="L11" s="610"/>
      <c r="R11" s="5"/>
    </row>
    <row r="12" spans="1:29" x14ac:dyDescent="0.35">
      <c r="A12" s="453"/>
      <c r="B12" s="227"/>
      <c r="C12" s="80"/>
      <c r="D12" s="528"/>
      <c r="E12" s="528"/>
      <c r="F12" s="453"/>
      <c r="G12" s="529"/>
      <c r="H12" s="529"/>
      <c r="I12" s="529"/>
      <c r="J12" s="611"/>
      <c r="K12" s="453"/>
      <c r="L12" s="453"/>
      <c r="R12" s="5"/>
    </row>
    <row r="13" spans="1:29" x14ac:dyDescent="0.35">
      <c r="A13" s="453"/>
      <c r="B13" s="227"/>
      <c r="C13" s="80"/>
      <c r="D13" s="610"/>
      <c r="E13" s="610"/>
      <c r="F13" s="610"/>
      <c r="G13" s="610"/>
      <c r="H13" s="610"/>
      <c r="I13" s="610"/>
      <c r="J13" s="611"/>
      <c r="K13" s="610"/>
      <c r="L13" s="610"/>
      <c r="R13" s="5"/>
    </row>
    <row r="14" spans="1:29" s="5" customFormat="1" x14ac:dyDescent="0.35"/>
    <row r="15" spans="1:29" s="5" customFormat="1" x14ac:dyDescent="0.35"/>
    <row r="16" spans="1:29" s="52" customFormat="1" ht="8" x14ac:dyDescent="0.2">
      <c r="C16" s="52" t="s">
        <v>13517</v>
      </c>
      <c r="D16" s="52" t="s">
        <v>13518</v>
      </c>
      <c r="E16" s="52" t="s">
        <v>13519</v>
      </c>
    </row>
    <row r="17" spans="1:11" x14ac:dyDescent="0.35">
      <c r="A17" s="25" t="s">
        <v>13501</v>
      </c>
      <c r="B17" s="25" t="s">
        <v>13502</v>
      </c>
      <c r="C17" s="25" t="s">
        <v>676</v>
      </c>
      <c r="D17" s="25" t="s">
        <v>13520</v>
      </c>
      <c r="E17" s="25" t="s">
        <v>13521</v>
      </c>
      <c r="F17" s="5"/>
      <c r="G17" s="5"/>
      <c r="H17" s="5"/>
      <c r="I17" s="5"/>
      <c r="J17" s="5"/>
      <c r="K17" s="5"/>
    </row>
    <row r="18" spans="1:11" x14ac:dyDescent="0.35">
      <c r="A18" s="85"/>
      <c r="B18" s="80"/>
      <c r="C18" s="85"/>
      <c r="D18" s="612"/>
      <c r="E18" s="85"/>
      <c r="F18" s="5"/>
      <c r="G18" s="5" t="s">
        <v>16644</v>
      </c>
      <c r="H18" s="5"/>
      <c r="I18" s="5"/>
      <c r="J18" s="5"/>
      <c r="K18" s="5"/>
    </row>
    <row r="19" spans="1:11" x14ac:dyDescent="0.35">
      <c r="A19" s="85"/>
      <c r="B19" s="80"/>
      <c r="C19" s="85"/>
      <c r="D19" s="612"/>
      <c r="E19" s="85"/>
      <c r="F19" s="5"/>
      <c r="G19" s="5" t="s">
        <v>20833</v>
      </c>
      <c r="H19" s="5"/>
      <c r="I19" s="5"/>
      <c r="J19" s="5"/>
      <c r="K19" s="5"/>
    </row>
    <row r="20" spans="1:11" x14ac:dyDescent="0.35">
      <c r="A20" s="85"/>
      <c r="B20" s="80"/>
      <c r="C20" s="85"/>
      <c r="D20" s="612"/>
      <c r="E20" s="85"/>
      <c r="F20" s="5"/>
      <c r="G20" s="5"/>
      <c r="H20" s="5"/>
      <c r="I20" s="5"/>
      <c r="J20" s="5"/>
      <c r="K20" s="5"/>
    </row>
    <row r="21" spans="1:11" x14ac:dyDescent="0.35">
      <c r="A21" s="85"/>
      <c r="B21" s="80"/>
      <c r="C21" s="85"/>
      <c r="D21" s="612"/>
      <c r="E21" s="85"/>
      <c r="F21" s="5"/>
      <c r="G21" s="5"/>
      <c r="H21" s="5"/>
      <c r="I21" s="5"/>
      <c r="J21" s="5"/>
      <c r="K21" s="5"/>
    </row>
    <row r="22" spans="1:11" x14ac:dyDescent="0.35">
      <c r="A22" s="85"/>
      <c r="B22" s="80"/>
      <c r="C22" s="85"/>
      <c r="D22" s="612"/>
      <c r="E22" s="85"/>
      <c r="F22" s="5"/>
      <c r="G22" s="5"/>
      <c r="H22" s="5"/>
      <c r="I22" s="5"/>
      <c r="J22" s="5"/>
      <c r="K22" s="5"/>
    </row>
    <row r="23" spans="1:11" x14ac:dyDescent="0.35">
      <c r="A23" s="85"/>
      <c r="B23" s="80"/>
      <c r="C23" s="85"/>
      <c r="D23" s="612"/>
      <c r="E23" s="85"/>
      <c r="F23" s="5"/>
      <c r="G23" s="5"/>
      <c r="H23" s="5"/>
      <c r="I23" s="5"/>
      <c r="J23" s="5"/>
      <c r="K23" s="5"/>
    </row>
    <row r="24" spans="1:11" x14ac:dyDescent="0.35">
      <c r="A24" s="85"/>
      <c r="B24" s="80"/>
      <c r="C24" s="85"/>
      <c r="D24" s="612"/>
      <c r="E24" s="85"/>
      <c r="F24" s="5"/>
      <c r="G24" s="5"/>
      <c r="H24" s="5"/>
      <c r="I24" s="5"/>
      <c r="J24" s="5"/>
      <c r="K24" s="5"/>
    </row>
    <row r="25" spans="1:11" x14ac:dyDescent="0.35">
      <c r="A25" s="85"/>
      <c r="B25" s="80"/>
      <c r="C25" s="85"/>
      <c r="D25" s="612"/>
      <c r="E25" s="85"/>
      <c r="F25" s="5"/>
      <c r="G25" s="5"/>
      <c r="H25" s="5"/>
      <c r="I25" s="5"/>
      <c r="J25" s="5"/>
      <c r="K25" s="5"/>
    </row>
    <row r="26" spans="1:11" x14ac:dyDescent="0.35">
      <c r="A26" s="85"/>
      <c r="B26" s="80"/>
      <c r="C26" s="85"/>
      <c r="D26" s="612"/>
      <c r="E26" s="85"/>
      <c r="F26" s="5"/>
      <c r="G26" s="5"/>
      <c r="H26" s="5"/>
      <c r="I26" s="5"/>
      <c r="J26" s="5"/>
      <c r="K26" s="5"/>
    </row>
    <row r="27" spans="1:11" x14ac:dyDescent="0.35">
      <c r="A27" s="85"/>
      <c r="B27" s="80"/>
      <c r="C27" s="85"/>
      <c r="D27" s="612"/>
      <c r="E27" s="85"/>
      <c r="F27" s="5"/>
      <c r="G27" s="5"/>
      <c r="H27" s="5"/>
      <c r="I27" s="5"/>
      <c r="J27" s="5"/>
      <c r="K27" s="5"/>
    </row>
    <row r="28" spans="1:11" x14ac:dyDescent="0.35">
      <c r="A28" s="85"/>
      <c r="B28" s="80"/>
      <c r="C28" s="85"/>
      <c r="D28" s="612"/>
      <c r="E28" s="85"/>
      <c r="F28" s="5"/>
      <c r="G28" s="5"/>
      <c r="H28" s="5"/>
      <c r="I28" s="5"/>
      <c r="J28" s="5"/>
      <c r="K28" s="5"/>
    </row>
    <row r="29" spans="1:11" s="5" customFormat="1" x14ac:dyDescent="0.35"/>
    <row r="30" spans="1:11" s="5" customFormat="1" x14ac:dyDescent="0.35"/>
    <row r="31" spans="1:11" s="5" customFormat="1" x14ac:dyDescent="0.35"/>
    <row r="32" spans="1:11" s="5" customFormat="1" x14ac:dyDescent="0.35"/>
    <row r="33" s="5" customFormat="1" x14ac:dyDescent="0.35"/>
    <row r="34" s="5" customFormat="1" x14ac:dyDescent="0.35"/>
    <row r="35" s="5" customFormat="1" x14ac:dyDescent="0.35"/>
    <row r="36" s="5" customFormat="1" x14ac:dyDescent="0.35"/>
    <row r="37" s="5" customFormat="1" x14ac:dyDescent="0.35"/>
    <row r="38" s="5" customFormat="1" x14ac:dyDescent="0.35"/>
    <row r="39" s="5" customFormat="1" x14ac:dyDescent="0.35"/>
    <row r="40" s="5" customFormat="1" x14ac:dyDescent="0.35"/>
    <row r="41" s="5" customFormat="1" x14ac:dyDescent="0.35"/>
    <row r="42" s="5" customFormat="1" x14ac:dyDescent="0.35"/>
    <row r="43" s="5" customFormat="1" x14ac:dyDescent="0.35"/>
    <row r="44" s="5" customFormat="1" x14ac:dyDescent="0.35"/>
    <row r="45" s="5" customFormat="1" x14ac:dyDescent="0.35"/>
  </sheetData>
  <sheetProtection sheet="1" objects="1" scenarios="1" selectLockedCells="1"/>
  <mergeCells count="1">
    <mergeCell ref="A1:K1"/>
  </mergeCells>
  <phoneticPr fontId="15" type="noConversion"/>
  <conditionalFormatting sqref="D18:D28">
    <cfRule type="cellIs" dxfId="316" priority="3" operator="greaterThan">
      <formula>100</formula>
    </cfRule>
  </conditionalFormatting>
  <conditionalFormatting sqref="H4:H13">
    <cfRule type="cellIs" dxfId="315" priority="2" operator="greaterThan">
      <formula>100</formula>
    </cfRule>
  </conditionalFormatting>
  <conditionalFormatting sqref="B4:B13">
    <cfRule type="expression" dxfId="314" priority="1">
      <formula>(COUNTIF(Site.ID_plus,B4)=0)*NOT(ISBLANK(A4))</formula>
    </cfRule>
  </conditionalFormatting>
  <dataValidations count="5">
    <dataValidation type="list" allowBlank="1" showInputMessage="1" showErrorMessage="1" sqref="K4 K12" xr:uid="{5DDD5FEE-C5E8-4163-849F-A41E9E8BD8AB}">
      <formula1>"Yes,No"</formula1>
    </dataValidation>
    <dataValidation type="list" allowBlank="1" showInputMessage="1" showErrorMessage="1" sqref="B18:B28 C4:C13" xr:uid="{10544406-7DCC-4E3C-A599-71E3F44C8DD5}">
      <formula1>Times_plus</formula1>
    </dataValidation>
    <dataValidation type="list" allowBlank="1" showInputMessage="1" showErrorMessage="1" sqref="A18:A28" xr:uid="{3ED05FFE-B03D-4E40-A0E4-1009341F5A42}">
      <formula1>Pasture_Practice_Name</formula1>
    </dataValidation>
    <dataValidation type="list" allowBlank="1" showInputMessage="1" showErrorMessage="1" sqref="J4:J13" xr:uid="{F6088899-C895-4AFF-A748-CC416729ECD8}">
      <formula1>pasture_biom_unit</formula1>
    </dataValidation>
    <dataValidation type="list" allowBlank="1" showInputMessage="1" showErrorMessage="1" sqref="B4:B13" xr:uid="{1D5C2C7C-C21A-448F-8881-DC5668C0A1BC}">
      <formula1>Site.ID_plus</formula1>
    </dataValidation>
  </dataValidation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8144C-5FBA-4B66-A295-24EB3DD8541D}">
  <sheetPr codeName="Sheet47">
    <tabColor theme="1"/>
  </sheetPr>
  <dimension ref="A1:Q2"/>
  <sheetViews>
    <sheetView workbookViewId="0">
      <selection activeCell="A2" sqref="A2"/>
    </sheetView>
  </sheetViews>
  <sheetFormatPr defaultRowHeight="14.5" x14ac:dyDescent="0.35"/>
  <cols>
    <col min="13" max="13" width="17" customWidth="1"/>
  </cols>
  <sheetData>
    <row r="1" spans="1:17" x14ac:dyDescent="0.35">
      <c r="A1" t="str" cm="1">
        <f t="array" ref="A1:L1">'Pasture-Description'!A3:L3</f>
        <v>Pasture Practice Name</v>
      </c>
      <c r="B1" t="str">
        <v>Site Name</v>
      </c>
      <c r="C1" t="str">
        <v xml:space="preserve"> Time Period
(allows multiple selection)</v>
      </c>
      <c r="D1" t="str">
        <v>Time Start (dd/mm/yy)</v>
      </c>
      <c r="E1" t="str">
        <v>Time End (dd/mm/yy)</v>
      </c>
      <c r="F1" t="str">
        <v>Text Description</v>
      </c>
      <c r="G1" t="str">
        <v>Total Vegetation Cover %</v>
      </c>
      <c r="H1" t="str">
        <v>Bare Ground %</v>
      </c>
      <c r="I1" t="str">
        <v>Pasture Biomass</v>
      </c>
      <c r="J1" t="str">
        <v>Biomass Unit</v>
      </c>
      <c r="K1" t="str">
        <v>Is this the starting or pre-experimental condition of the pasture?</v>
      </c>
      <c r="L1" t="str">
        <v>Notes</v>
      </c>
      <c r="M1" t="str" cm="1">
        <f t="array" ref="M1:Q1">'Pasture-Description'!A17:E17</f>
        <v>Pasture Practice Name</v>
      </c>
      <c r="N1" t="str">
        <v xml:space="preserve"> Time Period</v>
      </c>
      <c r="O1" t="str">
        <v>Species</v>
      </c>
      <c r="P1" t="str">
        <v>Cover %</v>
      </c>
      <c r="Q1" t="str">
        <v>Ordinal Description</v>
      </c>
    </row>
    <row r="2" spans="1:17" x14ac:dyDescent="0.35">
      <c r="A2" t="str" cm="1">
        <f t="array" ref="A2">IFERROR(_xlfn._xlws.FILTER('Pasture-Description'!A4:L13 &amp; "",'Pasture-Description'!A4:A13&lt;&gt;""),"")</f>
        <v/>
      </c>
      <c r="M2" t="str" cm="1">
        <f t="array" ref="M2">IFERROR(_xlfn._xlws.FILTER('Pasture-Description'!A18:E28 &amp; "",'Pasture-Description'!A18:A28&lt;&gt;""),"")</f>
        <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4738E-273B-47E8-AEFB-7EA0D1B613DA}">
  <sheetPr codeName="Sheet51">
    <tabColor rgb="FF00B050"/>
  </sheetPr>
  <dimension ref="A1:AN57"/>
  <sheetViews>
    <sheetView topLeftCell="A4" zoomScale="96" zoomScaleNormal="96" workbookViewId="0">
      <selection activeCell="I23" sqref="I23"/>
    </sheetView>
  </sheetViews>
  <sheetFormatPr defaultRowHeight="14.5" x14ac:dyDescent="0.35"/>
  <cols>
    <col min="1" max="1" width="8.7265625" style="5"/>
    <col min="2" max="2" width="24.54296875" customWidth="1"/>
    <col min="3" max="3" width="30.54296875" style="14" customWidth="1"/>
    <col min="4" max="4" width="13" customWidth="1"/>
    <col min="5" max="5" width="23.453125" customWidth="1"/>
    <col min="6" max="6" width="11.7265625" customWidth="1"/>
    <col min="7" max="7" width="11.81640625" customWidth="1"/>
    <col min="8" max="8" width="12.54296875" customWidth="1"/>
    <col min="9" max="9" width="13.453125" customWidth="1"/>
    <col min="10" max="10" width="16" customWidth="1"/>
    <col min="11" max="11" width="12.1796875" customWidth="1"/>
    <col min="12" max="12" width="14.1796875" customWidth="1"/>
    <col min="13" max="13" width="14" customWidth="1"/>
    <col min="14" max="14" width="14.453125" customWidth="1"/>
    <col min="15" max="15" width="13.81640625" customWidth="1"/>
    <col min="16" max="16" width="15.1796875" customWidth="1"/>
    <col min="17" max="17" width="14.81640625" customWidth="1"/>
    <col min="18" max="18" width="16.54296875" customWidth="1"/>
    <col min="19" max="19" width="13.54296875" customWidth="1"/>
    <col min="20" max="20" width="14.453125" customWidth="1"/>
    <col min="23" max="23" width="10.54296875" customWidth="1"/>
    <col min="25" max="25" width="10.1796875" customWidth="1"/>
    <col min="26" max="40" width="8.7265625" style="5"/>
  </cols>
  <sheetData>
    <row r="1" spans="1:40" ht="15.5" x14ac:dyDescent="0.35">
      <c r="A1" s="508"/>
      <c r="B1" s="687" t="s">
        <v>13402</v>
      </c>
      <c r="C1" s="688"/>
      <c r="D1" s="688"/>
      <c r="E1" s="688"/>
      <c r="F1" s="688"/>
      <c r="G1" s="688"/>
      <c r="H1" s="688"/>
      <c r="I1" s="688"/>
      <c r="J1" s="688"/>
      <c r="K1" s="688"/>
      <c r="L1" s="688"/>
      <c r="M1" s="688"/>
      <c r="N1" s="688"/>
      <c r="O1" s="614"/>
      <c r="P1" s="614"/>
      <c r="Q1" s="614"/>
      <c r="R1" s="614"/>
      <c r="S1" s="614"/>
      <c r="T1" s="614"/>
      <c r="U1" s="614"/>
      <c r="V1" s="614"/>
      <c r="W1" s="614"/>
      <c r="X1" s="614"/>
      <c r="Y1" s="615"/>
      <c r="Z1" s="508"/>
      <c r="AA1" s="508"/>
      <c r="AB1" s="508"/>
      <c r="AC1" s="508"/>
      <c r="AD1" s="508"/>
      <c r="AE1" s="508"/>
      <c r="AF1" s="508"/>
      <c r="AG1" s="508"/>
      <c r="AH1" s="508"/>
    </row>
    <row r="2" spans="1:40" s="14" customFormat="1" ht="48.65" customHeight="1" x14ac:dyDescent="0.35">
      <c r="A2" s="509"/>
      <c r="B2" s="689" t="s">
        <v>20830</v>
      </c>
      <c r="C2" s="690"/>
      <c r="D2" s="690"/>
      <c r="E2" s="690"/>
      <c r="F2" s="690"/>
      <c r="G2" s="690"/>
      <c r="H2" s="690"/>
      <c r="I2" s="690"/>
      <c r="J2" s="690"/>
      <c r="K2" s="690"/>
      <c r="L2" s="690"/>
      <c r="M2" s="690"/>
      <c r="N2" s="690"/>
      <c r="O2" s="616"/>
      <c r="P2" s="616"/>
      <c r="Q2" s="616"/>
      <c r="R2" s="616"/>
      <c r="S2" s="616"/>
      <c r="T2" s="616"/>
      <c r="U2" s="616"/>
      <c r="V2" s="616"/>
      <c r="W2" s="616"/>
      <c r="X2" s="616"/>
      <c r="Y2" s="617"/>
      <c r="Z2" s="509"/>
      <c r="AA2" s="509"/>
      <c r="AB2" s="509"/>
      <c r="AC2" s="509"/>
      <c r="AD2" s="509"/>
      <c r="AE2" s="509"/>
      <c r="AF2" s="509"/>
      <c r="AG2" s="509"/>
      <c r="AH2" s="509"/>
      <c r="AI2" s="22"/>
      <c r="AJ2" s="22"/>
      <c r="AK2" s="22"/>
      <c r="AL2" s="22"/>
      <c r="AM2" s="22"/>
      <c r="AN2" s="22"/>
    </row>
    <row r="3" spans="1:40" x14ac:dyDescent="0.35">
      <c r="B3" s="5"/>
      <c r="C3" s="22"/>
      <c r="D3" s="5"/>
      <c r="E3" s="5"/>
      <c r="F3" s="5"/>
      <c r="G3" s="5"/>
      <c r="H3" s="5"/>
      <c r="I3" s="5"/>
      <c r="J3" s="5"/>
      <c r="K3" s="5"/>
      <c r="L3" s="5"/>
      <c r="M3" s="5"/>
      <c r="N3" s="5"/>
      <c r="O3" s="5"/>
      <c r="P3" s="5"/>
      <c r="Q3" s="5"/>
      <c r="R3" s="5"/>
      <c r="S3" s="5"/>
      <c r="T3" s="5"/>
      <c r="U3" s="5"/>
      <c r="V3" s="5"/>
      <c r="W3" s="5"/>
      <c r="X3" s="5"/>
      <c r="Y3" s="5"/>
    </row>
    <row r="4" spans="1:40" x14ac:dyDescent="0.35">
      <c r="A4" s="213"/>
      <c r="B4" s="695" t="s">
        <v>2185</v>
      </c>
      <c r="C4" s="695"/>
      <c r="D4" s="695"/>
      <c r="E4" s="695"/>
      <c r="F4" s="695"/>
      <c r="G4" s="695"/>
      <c r="H4" s="695"/>
      <c r="I4" s="695"/>
      <c r="J4" s="695"/>
      <c r="K4" s="695"/>
      <c r="L4" s="695"/>
      <c r="M4" s="695"/>
      <c r="N4" s="695"/>
      <c r="O4" s="695"/>
      <c r="P4" s="695"/>
      <c r="Q4" s="695"/>
      <c r="R4" s="695"/>
      <c r="S4" s="695"/>
      <c r="T4" s="695"/>
      <c r="U4" s="695"/>
      <c r="V4" s="695"/>
      <c r="W4" s="695"/>
      <c r="X4" s="695"/>
      <c r="Y4" s="695"/>
      <c r="Z4" s="64"/>
      <c r="AA4" s="64"/>
      <c r="AB4" s="64"/>
      <c r="AC4" s="64"/>
      <c r="AD4" s="64"/>
      <c r="AE4" s="64"/>
      <c r="AF4" s="64"/>
      <c r="AG4" s="64"/>
      <c r="AH4" s="64"/>
    </row>
    <row r="5" spans="1:40" x14ac:dyDescent="0.35">
      <c r="B5" s="5"/>
      <c r="C5" s="22"/>
      <c r="D5" s="5"/>
      <c r="E5" s="5"/>
      <c r="F5" s="5"/>
      <c r="G5" s="5"/>
      <c r="H5" s="5"/>
      <c r="I5" s="5"/>
      <c r="J5" s="5"/>
      <c r="K5" s="5"/>
      <c r="L5" s="5"/>
      <c r="M5" s="5"/>
      <c r="N5" s="5"/>
      <c r="O5" s="5"/>
      <c r="P5" s="5"/>
      <c r="Q5" s="5"/>
      <c r="R5" s="5"/>
      <c r="S5" s="5"/>
      <c r="T5" s="5"/>
      <c r="U5" s="5"/>
      <c r="V5" s="5"/>
      <c r="W5" s="5"/>
      <c r="X5" s="5"/>
      <c r="Y5" s="5"/>
      <c r="Z5" s="64"/>
      <c r="AA5" s="64"/>
    </row>
    <row r="6" spans="1:40" ht="24" customHeight="1" x14ac:dyDescent="0.35">
      <c r="B6" s="5"/>
      <c r="C6" s="22"/>
      <c r="D6" s="234" t="s">
        <v>1980</v>
      </c>
      <c r="E6" s="693" t="s">
        <v>1620</v>
      </c>
      <c r="F6" s="694"/>
      <c r="G6" s="694"/>
      <c r="H6" s="694"/>
      <c r="I6" s="694"/>
      <c r="J6" s="694"/>
      <c r="K6" s="694"/>
      <c r="L6" s="694"/>
      <c r="M6" s="694"/>
      <c r="N6" s="694"/>
      <c r="O6" s="694"/>
      <c r="P6" s="694"/>
      <c r="Q6" s="694"/>
      <c r="R6" s="694"/>
      <c r="S6" s="694"/>
      <c r="T6" s="694"/>
      <c r="U6" s="694"/>
      <c r="V6" s="694"/>
      <c r="W6" s="694"/>
      <c r="X6" s="694"/>
      <c r="Y6" s="694"/>
      <c r="Z6" s="64"/>
      <c r="AA6" s="64"/>
      <c r="AB6" s="64"/>
      <c r="AC6" s="64"/>
      <c r="AD6" s="18"/>
      <c r="AE6" s="64"/>
      <c r="AF6" s="64"/>
      <c r="AG6" s="18"/>
    </row>
    <row r="7" spans="1:40" x14ac:dyDescent="0.35">
      <c r="B7" s="436" t="s">
        <v>13404</v>
      </c>
      <c r="C7" s="512" t="s">
        <v>13403</v>
      </c>
      <c r="D7" s="232" t="s">
        <v>1591</v>
      </c>
      <c r="E7" s="124"/>
      <c r="F7" s="124"/>
      <c r="G7" s="124"/>
      <c r="H7" s="124"/>
      <c r="I7" s="124"/>
      <c r="J7" s="124"/>
      <c r="K7" s="124"/>
      <c r="L7" s="124"/>
      <c r="M7" s="124"/>
      <c r="N7" s="124"/>
      <c r="O7" s="124"/>
      <c r="P7" s="124"/>
      <c r="Q7" s="124"/>
      <c r="R7" s="124"/>
      <c r="S7" s="124"/>
      <c r="T7" s="124"/>
      <c r="U7" s="124"/>
      <c r="V7" s="124"/>
      <c r="W7" s="124"/>
      <c r="X7" s="124"/>
      <c r="Y7" s="124"/>
    </row>
    <row r="8" spans="1:40" x14ac:dyDescent="0.35">
      <c r="B8" s="435"/>
      <c r="C8" s="22"/>
      <c r="D8" s="5"/>
      <c r="E8" s="5"/>
      <c r="F8" s="5"/>
      <c r="G8" s="5"/>
      <c r="H8" s="5"/>
      <c r="I8" s="5"/>
      <c r="J8" s="5"/>
      <c r="K8" s="5"/>
      <c r="L8" s="5"/>
      <c r="M8" s="5"/>
      <c r="N8" s="5"/>
      <c r="O8" s="5"/>
      <c r="P8" s="5"/>
      <c r="Q8" s="5"/>
      <c r="R8" s="5"/>
      <c r="S8" s="5"/>
      <c r="T8" s="5"/>
      <c r="U8" s="5"/>
      <c r="V8" s="5"/>
      <c r="W8" s="5"/>
      <c r="X8" s="5"/>
      <c r="Y8" s="5"/>
      <c r="Z8" s="64"/>
      <c r="AA8" s="64"/>
      <c r="AB8" s="64"/>
      <c r="AC8" s="64"/>
      <c r="AD8" s="18"/>
      <c r="AE8" s="64"/>
      <c r="AF8" s="64"/>
      <c r="AG8" s="18"/>
    </row>
    <row r="9" spans="1:40" x14ac:dyDescent="0.35">
      <c r="B9" s="436" t="s">
        <v>13412</v>
      </c>
      <c r="C9" s="512" t="s">
        <v>13405</v>
      </c>
      <c r="D9" s="170"/>
      <c r="E9" s="170"/>
      <c r="F9" s="170"/>
      <c r="G9" s="170"/>
      <c r="H9" s="170"/>
      <c r="I9" s="170"/>
      <c r="J9" s="170"/>
      <c r="K9" s="170"/>
      <c r="L9" s="170"/>
      <c r="M9" s="170"/>
      <c r="N9" s="170"/>
      <c r="O9" s="170"/>
      <c r="P9" s="170"/>
      <c r="Q9" s="170"/>
      <c r="R9" s="170"/>
      <c r="S9" s="170"/>
      <c r="T9" s="170"/>
      <c r="U9" s="170"/>
      <c r="V9" s="170"/>
      <c r="W9" s="170"/>
      <c r="X9" s="170"/>
      <c r="Y9" s="170"/>
    </row>
    <row r="10" spans="1:40" x14ac:dyDescent="0.35">
      <c r="B10" s="436" t="s">
        <v>13413</v>
      </c>
      <c r="C10" s="507" t="s">
        <v>13406</v>
      </c>
      <c r="D10" s="170"/>
      <c r="E10" s="170"/>
      <c r="F10" s="170"/>
      <c r="G10" s="170"/>
      <c r="H10" s="170"/>
      <c r="I10" s="170"/>
      <c r="J10" s="170"/>
      <c r="K10" s="170"/>
      <c r="L10" s="170"/>
      <c r="M10" s="170"/>
      <c r="N10" s="170"/>
      <c r="O10" s="170"/>
      <c r="P10" s="170"/>
      <c r="Q10" s="170"/>
      <c r="R10" s="170"/>
      <c r="S10" s="170"/>
      <c r="T10" s="170"/>
      <c r="U10" s="170"/>
      <c r="V10" s="170"/>
      <c r="W10" s="170"/>
      <c r="X10" s="170"/>
      <c r="Y10" s="170"/>
      <c r="Z10" s="64"/>
      <c r="AA10" s="64"/>
      <c r="AB10" s="64"/>
      <c r="AC10" s="64"/>
      <c r="AD10" s="18"/>
      <c r="AE10" s="64"/>
      <c r="AF10" s="64"/>
      <c r="AG10" s="18"/>
    </row>
    <row r="11" spans="1:40" x14ac:dyDescent="0.35">
      <c r="B11" s="436" t="s">
        <v>13414</v>
      </c>
      <c r="C11" s="507" t="s">
        <v>13407</v>
      </c>
      <c r="D11" s="474"/>
      <c r="E11" s="474"/>
      <c r="F11" s="474"/>
      <c r="G11" s="474"/>
      <c r="H11" s="474"/>
      <c r="I11" s="474"/>
      <c r="J11" s="474"/>
      <c r="K11" s="474"/>
      <c r="L11" s="474"/>
      <c r="M11" s="474"/>
      <c r="N11" s="474"/>
      <c r="O11" s="474"/>
      <c r="P11" s="474"/>
      <c r="Q11" s="474"/>
      <c r="R11" s="474"/>
      <c r="S11" s="474"/>
      <c r="T11" s="474"/>
      <c r="U11" s="474"/>
      <c r="V11" s="474"/>
      <c r="W11" s="474"/>
      <c r="X11" s="474"/>
      <c r="Y11" s="474"/>
    </row>
    <row r="12" spans="1:40" x14ac:dyDescent="0.35">
      <c r="B12" s="436" t="s">
        <v>13415</v>
      </c>
      <c r="C12" s="507" t="s">
        <v>13408</v>
      </c>
      <c r="D12" s="170"/>
      <c r="E12" s="170"/>
      <c r="F12" s="170"/>
      <c r="G12" s="170"/>
      <c r="H12" s="170"/>
      <c r="I12" s="170"/>
      <c r="J12" s="170"/>
      <c r="K12" s="170"/>
      <c r="L12" s="170"/>
      <c r="M12" s="170"/>
      <c r="N12" s="170"/>
      <c r="O12" s="170"/>
      <c r="P12" s="170"/>
      <c r="Q12" s="170"/>
      <c r="R12" s="170"/>
      <c r="S12" s="170"/>
      <c r="T12" s="170"/>
      <c r="U12" s="170"/>
      <c r="V12" s="170"/>
      <c r="W12" s="170"/>
      <c r="X12" s="170"/>
      <c r="Y12" s="170"/>
      <c r="Z12" s="64"/>
      <c r="AA12" s="64"/>
      <c r="AB12" s="64"/>
      <c r="AC12" s="64"/>
      <c r="AD12" s="18"/>
      <c r="AE12" s="64"/>
      <c r="AF12" s="64"/>
      <c r="AG12" s="18"/>
    </row>
    <row r="13" spans="1:40" x14ac:dyDescent="0.35">
      <c r="B13" s="436" t="s">
        <v>13416</v>
      </c>
      <c r="C13" s="507" t="s">
        <v>13409</v>
      </c>
      <c r="D13" s="474"/>
      <c r="E13" s="474"/>
      <c r="F13" s="474"/>
      <c r="G13" s="474"/>
      <c r="H13" s="474"/>
      <c r="I13" s="474"/>
      <c r="J13" s="474"/>
      <c r="K13" s="474"/>
      <c r="L13" s="474"/>
      <c r="M13" s="474"/>
      <c r="N13" s="474"/>
      <c r="O13" s="474"/>
      <c r="P13" s="474"/>
      <c r="Q13" s="474"/>
      <c r="R13" s="474"/>
      <c r="S13" s="474"/>
      <c r="T13" s="474"/>
      <c r="U13" s="474"/>
      <c r="V13" s="474"/>
      <c r="W13" s="474"/>
      <c r="X13" s="474"/>
      <c r="Y13" s="474"/>
    </row>
    <row r="14" spans="1:40" ht="24" x14ac:dyDescent="0.35">
      <c r="B14" s="436" t="s">
        <v>13417</v>
      </c>
      <c r="C14" s="362" t="s">
        <v>13410</v>
      </c>
      <c r="D14" s="474"/>
      <c r="E14" s="474"/>
      <c r="F14" s="474"/>
      <c r="G14" s="474"/>
      <c r="H14" s="474"/>
      <c r="I14" s="474"/>
      <c r="J14" s="474"/>
      <c r="K14" s="474"/>
      <c r="L14" s="474"/>
      <c r="M14" s="474"/>
      <c r="N14" s="474"/>
      <c r="O14" s="474"/>
      <c r="P14" s="474"/>
      <c r="Q14" s="474"/>
      <c r="R14" s="474"/>
      <c r="S14" s="474"/>
      <c r="T14" s="474"/>
      <c r="U14" s="474"/>
      <c r="V14" s="474"/>
      <c r="W14" s="474"/>
      <c r="X14" s="474"/>
      <c r="Y14" s="474"/>
      <c r="Z14" s="64"/>
      <c r="AA14" s="64"/>
      <c r="AB14" s="64"/>
      <c r="AC14" s="64"/>
      <c r="AD14" s="18"/>
      <c r="AE14" s="64"/>
      <c r="AF14" s="64"/>
      <c r="AG14" s="18"/>
    </row>
    <row r="15" spans="1:40" x14ac:dyDescent="0.35">
      <c r="B15" s="436" t="s">
        <v>13418</v>
      </c>
      <c r="C15" s="621" t="s">
        <v>13411</v>
      </c>
      <c r="D15" s="170"/>
      <c r="E15" s="170"/>
      <c r="F15" s="170"/>
      <c r="G15" s="170"/>
      <c r="H15" s="170"/>
      <c r="I15" s="170"/>
      <c r="J15" s="170"/>
      <c r="K15" s="170"/>
      <c r="L15" s="170"/>
      <c r="M15" s="170"/>
      <c r="N15" s="170"/>
      <c r="O15" s="170"/>
      <c r="P15" s="170"/>
      <c r="Q15" s="170"/>
      <c r="R15" s="170"/>
      <c r="S15" s="170"/>
      <c r="T15" s="170"/>
      <c r="U15" s="170"/>
      <c r="V15" s="170"/>
      <c r="W15" s="170"/>
      <c r="X15" s="170"/>
      <c r="Y15" s="170"/>
      <c r="Z15" s="64"/>
      <c r="AA15" s="64"/>
      <c r="AB15" s="64"/>
      <c r="AC15" s="64"/>
      <c r="AD15" s="18"/>
      <c r="AE15" s="64"/>
      <c r="AF15" s="64"/>
      <c r="AG15" s="18"/>
    </row>
    <row r="16" spans="1:40" x14ac:dyDescent="0.35">
      <c r="B16" s="247" t="s">
        <v>13420</v>
      </c>
      <c r="C16" s="622" t="s">
        <v>13419</v>
      </c>
      <c r="D16" s="474"/>
      <c r="E16" s="474"/>
      <c r="F16" s="474"/>
      <c r="G16" s="474"/>
      <c r="H16" s="474"/>
      <c r="I16" s="474"/>
      <c r="J16" s="474"/>
      <c r="K16" s="474"/>
      <c r="L16" s="474"/>
      <c r="M16" s="474"/>
      <c r="N16" s="474"/>
      <c r="O16" s="474"/>
      <c r="P16" s="474"/>
      <c r="Q16" s="474"/>
      <c r="R16" s="474"/>
      <c r="S16" s="474"/>
      <c r="T16" s="474"/>
      <c r="U16" s="474"/>
      <c r="V16" s="474"/>
      <c r="W16" s="474"/>
      <c r="X16" s="474"/>
      <c r="Y16" s="474"/>
      <c r="Z16" s="64"/>
      <c r="AA16" s="64"/>
      <c r="AB16" s="64"/>
      <c r="AC16" s="64"/>
      <c r="AD16" s="18"/>
      <c r="AE16" s="64"/>
      <c r="AF16" s="64"/>
      <c r="AG16" s="18"/>
    </row>
    <row r="17" spans="1:40" x14ac:dyDescent="0.35">
      <c r="B17" s="5"/>
      <c r="C17" s="22"/>
      <c r="D17" s="5"/>
      <c r="E17" s="5"/>
      <c r="F17" s="5"/>
      <c r="G17" s="5"/>
      <c r="H17" s="5"/>
      <c r="I17" s="5"/>
      <c r="J17" s="5"/>
      <c r="K17" s="5"/>
      <c r="L17" s="5"/>
      <c r="M17" s="5"/>
      <c r="N17" s="5"/>
      <c r="O17" s="5"/>
      <c r="P17" s="5"/>
      <c r="Q17" s="5"/>
      <c r="R17" s="5"/>
      <c r="S17" s="5"/>
      <c r="T17" s="5"/>
      <c r="U17" s="5"/>
      <c r="V17" s="5"/>
      <c r="W17" s="5"/>
      <c r="X17" s="5"/>
      <c r="Y17" s="5"/>
      <c r="AN17"/>
    </row>
    <row r="18" spans="1:40" x14ac:dyDescent="0.35">
      <c r="A18" s="213"/>
      <c r="B18" s="213"/>
      <c r="C18" s="253"/>
      <c r="D18" s="692" t="s">
        <v>13425</v>
      </c>
      <c r="E18" s="692"/>
      <c r="F18" s="692"/>
      <c r="G18" s="692"/>
      <c r="H18" s="692"/>
      <c r="I18" s="692"/>
      <c r="J18" s="692"/>
      <c r="K18" s="691" t="s">
        <v>13433</v>
      </c>
      <c r="L18" s="691"/>
      <c r="M18" s="691"/>
      <c r="N18" s="691"/>
      <c r="O18" s="691"/>
      <c r="P18" s="691"/>
      <c r="Q18" s="691"/>
      <c r="R18" s="691"/>
      <c r="S18" s="691"/>
      <c r="T18" s="684" t="s">
        <v>11630</v>
      </c>
      <c r="U18" s="685"/>
      <c r="V18" s="685"/>
      <c r="W18" s="686"/>
      <c r="X18" s="64"/>
      <c r="Y18" s="64"/>
      <c r="Z18" s="64"/>
      <c r="AA18" s="64"/>
      <c r="AB18" s="18"/>
      <c r="AC18" s="64"/>
      <c r="AD18" s="64"/>
      <c r="AE18" s="18"/>
      <c r="AF18" s="64"/>
      <c r="AG18" s="64"/>
      <c r="AH18" s="64"/>
      <c r="AI18" s="18"/>
      <c r="AM18"/>
      <c r="AN18"/>
    </row>
    <row r="19" spans="1:40" ht="16" x14ac:dyDescent="0.35">
      <c r="B19" s="432" t="s">
        <v>49</v>
      </c>
      <c r="C19" s="620" t="s">
        <v>13345</v>
      </c>
      <c r="D19" s="84" t="s">
        <v>13404</v>
      </c>
      <c r="E19" s="84" t="s">
        <v>13438</v>
      </c>
      <c r="F19" s="84" t="s">
        <v>13439</v>
      </c>
      <c r="G19" s="84" t="s">
        <v>13440</v>
      </c>
      <c r="H19" s="84" t="s">
        <v>20832</v>
      </c>
      <c r="I19" s="84" t="s">
        <v>13442</v>
      </c>
      <c r="J19" s="84" t="s">
        <v>13443</v>
      </c>
      <c r="K19" s="84" t="s">
        <v>13444</v>
      </c>
      <c r="L19" s="84" t="s">
        <v>13445</v>
      </c>
      <c r="M19" s="84" t="s">
        <v>13446</v>
      </c>
      <c r="N19" s="84" t="s">
        <v>13447</v>
      </c>
      <c r="O19" s="84" t="s">
        <v>13448</v>
      </c>
      <c r="P19" s="84" t="s">
        <v>13449</v>
      </c>
      <c r="Q19" s="84" t="s">
        <v>13450</v>
      </c>
      <c r="R19" s="84" t="s">
        <v>13453</v>
      </c>
      <c r="S19" s="84" t="s">
        <v>13454</v>
      </c>
      <c r="T19" s="84" t="s">
        <v>13455</v>
      </c>
      <c r="U19" s="84" t="s">
        <v>13456</v>
      </c>
      <c r="V19" s="84" t="s">
        <v>13457</v>
      </c>
      <c r="W19" s="470" t="s">
        <v>13458</v>
      </c>
      <c r="X19" s="64"/>
      <c r="Y19" s="64"/>
      <c r="Z19" s="64"/>
      <c r="AA19" s="64"/>
      <c r="AB19" s="18"/>
      <c r="AC19" s="64"/>
      <c r="AD19" s="64"/>
      <c r="AE19" s="64"/>
      <c r="AF19" s="18"/>
      <c r="AG19" s="64"/>
      <c r="AH19" s="64"/>
      <c r="AI19" s="18"/>
      <c r="AM19"/>
      <c r="AN19"/>
    </row>
    <row r="20" spans="1:40" ht="48" x14ac:dyDescent="0.35">
      <c r="A20" s="22"/>
      <c r="B20" s="25" t="s">
        <v>48</v>
      </c>
      <c r="C20" s="25" t="s">
        <v>20276</v>
      </c>
      <c r="D20" s="235" t="s">
        <v>1561</v>
      </c>
      <c r="E20" s="511" t="s">
        <v>13421</v>
      </c>
      <c r="F20" s="235" t="s">
        <v>13422</v>
      </c>
      <c r="G20" s="235" t="s">
        <v>13423</v>
      </c>
      <c r="H20" s="235" t="s">
        <v>13459</v>
      </c>
      <c r="I20" s="235" t="s">
        <v>13424</v>
      </c>
      <c r="J20" s="235" t="s">
        <v>13460</v>
      </c>
      <c r="K20" s="434" t="s">
        <v>13426</v>
      </c>
      <c r="L20" s="434" t="s">
        <v>13427</v>
      </c>
      <c r="M20" s="434" t="s">
        <v>13428</v>
      </c>
      <c r="N20" s="434" t="s">
        <v>13429</v>
      </c>
      <c r="O20" s="434" t="s">
        <v>13430</v>
      </c>
      <c r="P20" s="434" t="s">
        <v>13431</v>
      </c>
      <c r="Q20" s="434" t="s">
        <v>13451</v>
      </c>
      <c r="R20" s="434" t="s">
        <v>13452</v>
      </c>
      <c r="S20" s="434" t="s">
        <v>13432</v>
      </c>
      <c r="T20" s="234" t="s">
        <v>13434</v>
      </c>
      <c r="U20" s="234" t="s">
        <v>13435</v>
      </c>
      <c r="V20" s="234" t="s">
        <v>13436</v>
      </c>
      <c r="W20" s="234" t="s">
        <v>13437</v>
      </c>
      <c r="X20" s="133"/>
      <c r="Y20" s="133"/>
      <c r="Z20" s="182"/>
      <c r="AA20" s="133"/>
      <c r="AB20" s="133"/>
      <c r="AC20" s="182"/>
      <c r="AD20" s="133"/>
      <c r="AE20" s="133"/>
      <c r="AM20"/>
      <c r="AN20"/>
    </row>
    <row r="21" spans="1:40" x14ac:dyDescent="0.35">
      <c r="A21" s="510"/>
      <c r="B21" s="227"/>
      <c r="C21" s="227"/>
      <c r="D21" s="124"/>
      <c r="E21" s="513"/>
      <c r="F21" s="124"/>
      <c r="G21" s="240"/>
      <c r="H21" s="124"/>
      <c r="I21" s="483"/>
      <c r="J21" s="124"/>
      <c r="K21" s="483"/>
      <c r="L21" s="483"/>
      <c r="M21" s="124"/>
      <c r="N21" s="483"/>
      <c r="O21" s="124"/>
      <c r="P21" s="585"/>
      <c r="Q21" s="585"/>
      <c r="R21" s="585"/>
      <c r="S21" s="124"/>
      <c r="T21" s="483"/>
      <c r="U21" s="483"/>
      <c r="V21" s="483"/>
      <c r="W21" s="124"/>
      <c r="X21" s="18"/>
      <c r="Y21" s="18"/>
      <c r="Z21" s="64"/>
      <c r="AA21" s="18"/>
      <c r="AB21" s="18"/>
      <c r="AC21" s="64"/>
      <c r="AD21" s="18"/>
      <c r="AE21" s="18"/>
      <c r="AM21"/>
      <c r="AN21"/>
    </row>
    <row r="22" spans="1:40" x14ac:dyDescent="0.35">
      <c r="A22" s="510"/>
      <c r="B22" s="227"/>
      <c r="C22" s="227"/>
      <c r="D22" s="124"/>
      <c r="E22" s="513"/>
      <c r="F22" s="124"/>
      <c r="G22" s="240"/>
      <c r="H22" s="124"/>
      <c r="I22" s="483"/>
      <c r="J22" s="124"/>
      <c r="K22" s="483"/>
      <c r="L22" s="483"/>
      <c r="M22" s="124"/>
      <c r="N22" s="483"/>
      <c r="O22" s="124"/>
      <c r="P22" s="514"/>
      <c r="Q22" s="514"/>
      <c r="R22" s="514"/>
      <c r="S22" s="124"/>
      <c r="T22" s="483"/>
      <c r="U22" s="483"/>
      <c r="V22" s="483"/>
      <c r="W22" s="124"/>
      <c r="X22" s="18"/>
      <c r="Y22" s="18"/>
      <c r="Z22" s="64"/>
      <c r="AA22" s="18"/>
      <c r="AB22" s="18"/>
      <c r="AC22" s="64"/>
      <c r="AD22" s="18"/>
      <c r="AE22" s="18"/>
      <c r="AM22"/>
      <c r="AN22"/>
    </row>
    <row r="23" spans="1:40" x14ac:dyDescent="0.35">
      <c r="A23" s="510"/>
      <c r="B23" s="227"/>
      <c r="C23" s="227"/>
      <c r="D23" s="124"/>
      <c r="E23" s="513"/>
      <c r="F23" s="124"/>
      <c r="G23" s="240"/>
      <c r="H23" s="124"/>
      <c r="I23" s="483"/>
      <c r="J23" s="124"/>
      <c r="K23" s="483"/>
      <c r="L23" s="483"/>
      <c r="M23" s="124"/>
      <c r="N23" s="483"/>
      <c r="O23" s="124"/>
      <c r="P23" s="514"/>
      <c r="Q23" s="514"/>
      <c r="R23" s="514"/>
      <c r="S23" s="124"/>
      <c r="T23" s="483"/>
      <c r="U23" s="483"/>
      <c r="V23" s="483"/>
      <c r="W23" s="124"/>
      <c r="X23" s="18"/>
      <c r="Y23" s="18"/>
      <c r="Z23" s="64"/>
      <c r="AA23" s="18"/>
      <c r="AB23" s="18"/>
      <c r="AC23" s="64"/>
      <c r="AD23" s="18"/>
      <c r="AE23" s="18"/>
      <c r="AM23"/>
      <c r="AN23"/>
    </row>
    <row r="24" spans="1:40" x14ac:dyDescent="0.35">
      <c r="A24" s="510"/>
      <c r="B24" s="227"/>
      <c r="C24" s="227"/>
      <c r="D24" s="124"/>
      <c r="E24" s="513"/>
      <c r="F24" s="124"/>
      <c r="G24" s="240"/>
      <c r="H24" s="124"/>
      <c r="I24" s="483"/>
      <c r="J24" s="124"/>
      <c r="K24" s="483"/>
      <c r="L24" s="483"/>
      <c r="M24" s="124"/>
      <c r="N24" s="483"/>
      <c r="O24" s="124"/>
      <c r="P24" s="514"/>
      <c r="Q24" s="514"/>
      <c r="R24" s="514"/>
      <c r="S24" s="124"/>
      <c r="T24" s="483"/>
      <c r="U24" s="483"/>
      <c r="V24" s="483"/>
      <c r="W24" s="124"/>
      <c r="X24" s="18"/>
      <c r="Y24" s="18"/>
      <c r="Z24" s="64"/>
      <c r="AA24" s="18"/>
      <c r="AB24" s="18"/>
      <c r="AC24" s="64"/>
      <c r="AD24" s="18"/>
      <c r="AE24" s="18"/>
      <c r="AM24"/>
      <c r="AN24"/>
    </row>
    <row r="25" spans="1:40" x14ac:dyDescent="0.35">
      <c r="A25" s="510"/>
      <c r="B25" s="227"/>
      <c r="C25" s="227"/>
      <c r="D25" s="124"/>
      <c r="E25" s="513"/>
      <c r="F25" s="124"/>
      <c r="G25" s="240"/>
      <c r="H25" s="124"/>
      <c r="I25" s="483"/>
      <c r="J25" s="124"/>
      <c r="K25" s="483"/>
      <c r="L25" s="483"/>
      <c r="M25" s="124"/>
      <c r="N25" s="483"/>
      <c r="O25" s="124"/>
      <c r="P25" s="514"/>
      <c r="Q25" s="514"/>
      <c r="R25" s="514"/>
      <c r="S25" s="124"/>
      <c r="T25" s="483"/>
      <c r="U25" s="483"/>
      <c r="V25" s="483"/>
      <c r="W25" s="124"/>
      <c r="X25" s="18"/>
      <c r="Y25" s="18"/>
      <c r="Z25" s="64"/>
      <c r="AA25" s="18"/>
      <c r="AB25" s="18"/>
      <c r="AC25" s="64"/>
      <c r="AD25" s="18"/>
      <c r="AE25" s="18"/>
      <c r="AM25"/>
      <c r="AN25"/>
    </row>
    <row r="26" spans="1:40" x14ac:dyDescent="0.35">
      <c r="A26" s="510"/>
      <c r="B26" s="227"/>
      <c r="C26" s="227"/>
      <c r="D26" s="124"/>
      <c r="E26" s="513"/>
      <c r="F26" s="124"/>
      <c r="G26" s="240"/>
      <c r="H26" s="124"/>
      <c r="I26" s="483"/>
      <c r="J26" s="124"/>
      <c r="K26" s="483"/>
      <c r="L26" s="483"/>
      <c r="M26" s="124"/>
      <c r="N26" s="483"/>
      <c r="O26" s="124"/>
      <c r="P26" s="514"/>
      <c r="Q26" s="514"/>
      <c r="R26" s="514"/>
      <c r="S26" s="124"/>
      <c r="T26" s="483"/>
      <c r="U26" s="483"/>
      <c r="V26" s="483"/>
      <c r="W26" s="124"/>
      <c r="X26" s="18"/>
      <c r="Y26" s="18"/>
      <c r="Z26" s="64"/>
      <c r="AA26" s="18"/>
      <c r="AB26" s="18"/>
      <c r="AC26" s="64"/>
      <c r="AD26" s="18"/>
      <c r="AE26" s="18"/>
      <c r="AM26"/>
      <c r="AN26"/>
    </row>
    <row r="27" spans="1:40" x14ac:dyDescent="0.35">
      <c r="A27" s="510"/>
      <c r="B27" s="227"/>
      <c r="C27" s="227"/>
      <c r="D27" s="124"/>
      <c r="E27" s="513"/>
      <c r="F27" s="124"/>
      <c r="G27" s="240"/>
      <c r="H27" s="124"/>
      <c r="I27" s="483"/>
      <c r="J27" s="124"/>
      <c r="K27" s="483"/>
      <c r="L27" s="483"/>
      <c r="M27" s="124"/>
      <c r="N27" s="483"/>
      <c r="O27" s="124"/>
      <c r="P27" s="514"/>
      <c r="Q27" s="514"/>
      <c r="R27" s="514"/>
      <c r="S27" s="124"/>
      <c r="T27" s="483"/>
      <c r="U27" s="483"/>
      <c r="V27" s="483"/>
      <c r="W27" s="124"/>
      <c r="X27" s="18"/>
      <c r="Y27" s="18"/>
      <c r="Z27" s="64"/>
      <c r="AA27" s="18"/>
      <c r="AB27" s="18"/>
      <c r="AC27" s="64"/>
      <c r="AD27" s="18"/>
      <c r="AE27" s="18"/>
      <c r="AM27"/>
      <c r="AN27"/>
    </row>
    <row r="28" spans="1:40" x14ac:dyDescent="0.35">
      <c r="A28" s="510"/>
      <c r="B28" s="227"/>
      <c r="C28" s="227"/>
      <c r="D28" s="124"/>
      <c r="E28" s="513"/>
      <c r="F28" s="124"/>
      <c r="G28" s="240"/>
      <c r="H28" s="124"/>
      <c r="I28" s="483"/>
      <c r="J28" s="124"/>
      <c r="K28" s="483"/>
      <c r="L28" s="483"/>
      <c r="M28" s="124"/>
      <c r="N28" s="483"/>
      <c r="O28" s="124"/>
      <c r="P28" s="514"/>
      <c r="Q28" s="514"/>
      <c r="R28" s="514"/>
      <c r="S28" s="124"/>
      <c r="T28" s="483"/>
      <c r="U28" s="483"/>
      <c r="V28" s="483"/>
      <c r="W28" s="124"/>
      <c r="X28" s="18"/>
      <c r="Y28" s="18"/>
      <c r="Z28" s="64"/>
      <c r="AA28" s="18"/>
      <c r="AB28" s="18"/>
      <c r="AC28" s="64"/>
      <c r="AD28" s="18"/>
      <c r="AE28" s="18"/>
      <c r="AM28"/>
      <c r="AN28"/>
    </row>
    <row r="29" spans="1:40" x14ac:dyDescent="0.35">
      <c r="A29" s="510"/>
      <c r="B29" s="227"/>
      <c r="C29" s="227"/>
      <c r="D29" s="124"/>
      <c r="E29" s="513"/>
      <c r="F29" s="124"/>
      <c r="G29" s="240"/>
      <c r="H29" s="124"/>
      <c r="I29" s="483"/>
      <c r="J29" s="124"/>
      <c r="K29" s="483"/>
      <c r="L29" s="483"/>
      <c r="M29" s="124"/>
      <c r="N29" s="483"/>
      <c r="O29" s="124"/>
      <c r="P29" s="514"/>
      <c r="Q29" s="514"/>
      <c r="R29" s="514"/>
      <c r="S29" s="124"/>
      <c r="T29" s="483"/>
      <c r="U29" s="483"/>
      <c r="V29" s="483"/>
      <c r="W29" s="124"/>
      <c r="X29" s="18"/>
      <c r="Y29" s="18"/>
      <c r="Z29" s="64"/>
      <c r="AA29" s="18"/>
      <c r="AB29" s="18"/>
      <c r="AC29" s="64"/>
      <c r="AD29" s="18"/>
      <c r="AE29" s="18"/>
      <c r="AM29"/>
      <c r="AN29"/>
    </row>
    <row r="30" spans="1:40" x14ac:dyDescent="0.35">
      <c r="A30" s="510"/>
      <c r="B30" s="227"/>
      <c r="C30" s="227"/>
      <c r="D30" s="124"/>
      <c r="E30" s="513"/>
      <c r="F30" s="124"/>
      <c r="G30" s="240"/>
      <c r="H30" s="124"/>
      <c r="I30" s="483"/>
      <c r="J30" s="124"/>
      <c r="K30" s="483"/>
      <c r="L30" s="483"/>
      <c r="M30" s="124"/>
      <c r="N30" s="483"/>
      <c r="O30" s="124"/>
      <c r="P30" s="514"/>
      <c r="Q30" s="514"/>
      <c r="R30" s="514"/>
      <c r="S30" s="124"/>
      <c r="T30" s="483"/>
      <c r="U30" s="483"/>
      <c r="V30" s="483"/>
      <c r="W30" s="124"/>
      <c r="X30" s="18"/>
      <c r="Y30" s="18"/>
      <c r="Z30" s="64"/>
      <c r="AA30" s="18"/>
      <c r="AB30" s="18"/>
      <c r="AC30" s="64"/>
      <c r="AD30" s="18"/>
      <c r="AE30" s="18"/>
      <c r="AM30"/>
      <c r="AN30"/>
    </row>
    <row r="31" spans="1:40" x14ac:dyDescent="0.35">
      <c r="A31" s="510"/>
      <c r="B31" s="227"/>
      <c r="C31" s="227"/>
      <c r="D31" s="124"/>
      <c r="E31" s="513"/>
      <c r="F31" s="124"/>
      <c r="G31" s="240"/>
      <c r="H31" s="124"/>
      <c r="I31" s="483"/>
      <c r="J31" s="124"/>
      <c r="K31" s="483"/>
      <c r="L31" s="483"/>
      <c r="M31" s="124"/>
      <c r="N31" s="483"/>
      <c r="O31" s="124"/>
      <c r="P31" s="514"/>
      <c r="Q31" s="514"/>
      <c r="R31" s="514"/>
      <c r="S31" s="124"/>
      <c r="T31" s="483"/>
      <c r="U31" s="483"/>
      <c r="V31" s="483"/>
      <c r="W31" s="124"/>
      <c r="X31" s="18"/>
      <c r="Y31" s="18"/>
      <c r="Z31" s="64"/>
      <c r="AA31" s="18"/>
      <c r="AB31" s="18"/>
      <c r="AC31" s="64"/>
      <c r="AD31" s="18"/>
      <c r="AE31" s="18"/>
      <c r="AM31"/>
      <c r="AN31"/>
    </row>
    <row r="32" spans="1:40" x14ac:dyDescent="0.35">
      <c r="A32" s="510"/>
      <c r="B32" s="227"/>
      <c r="C32" s="227"/>
      <c r="D32" s="124"/>
      <c r="E32" s="513"/>
      <c r="F32" s="124"/>
      <c r="G32" s="240"/>
      <c r="H32" s="124"/>
      <c r="I32" s="483"/>
      <c r="J32" s="124"/>
      <c r="K32" s="483"/>
      <c r="L32" s="483"/>
      <c r="M32" s="124"/>
      <c r="N32" s="483"/>
      <c r="O32" s="124"/>
      <c r="P32" s="514"/>
      <c r="Q32" s="514"/>
      <c r="R32" s="514"/>
      <c r="S32" s="124"/>
      <c r="T32" s="483"/>
      <c r="U32" s="483"/>
      <c r="V32" s="483"/>
      <c r="W32" s="124"/>
      <c r="X32" s="18"/>
      <c r="Y32" s="18"/>
      <c r="Z32" s="64"/>
      <c r="AA32" s="18"/>
      <c r="AB32" s="18"/>
      <c r="AC32" s="64"/>
      <c r="AD32" s="18"/>
      <c r="AE32" s="18"/>
      <c r="AM32"/>
      <c r="AN32"/>
    </row>
    <row r="33" spans="1:40" x14ac:dyDescent="0.35">
      <c r="A33" s="510"/>
      <c r="B33" s="227"/>
      <c r="C33" s="227"/>
      <c r="D33" s="124"/>
      <c r="E33" s="513"/>
      <c r="F33" s="124"/>
      <c r="G33" s="240"/>
      <c r="H33" s="124"/>
      <c r="I33" s="483"/>
      <c r="J33" s="124"/>
      <c r="K33" s="483"/>
      <c r="L33" s="483"/>
      <c r="M33" s="124"/>
      <c r="N33" s="483"/>
      <c r="O33" s="124"/>
      <c r="P33" s="514"/>
      <c r="Q33" s="514"/>
      <c r="R33" s="514"/>
      <c r="S33" s="124"/>
      <c r="T33" s="483"/>
      <c r="U33" s="483"/>
      <c r="V33" s="483"/>
      <c r="W33" s="124"/>
      <c r="X33" s="18"/>
      <c r="Y33" s="18"/>
      <c r="Z33" s="64"/>
      <c r="AA33" s="18"/>
      <c r="AB33" s="18"/>
      <c r="AC33" s="64"/>
      <c r="AD33" s="18"/>
      <c r="AE33" s="18"/>
      <c r="AM33"/>
      <c r="AN33"/>
    </row>
    <row r="34" spans="1:40" x14ac:dyDescent="0.35">
      <c r="A34" s="510"/>
      <c r="B34" s="227"/>
      <c r="C34" s="227"/>
      <c r="D34" s="124"/>
      <c r="E34" s="513"/>
      <c r="F34" s="124"/>
      <c r="G34" s="240"/>
      <c r="H34" s="124"/>
      <c r="I34" s="483"/>
      <c r="J34" s="124"/>
      <c r="K34" s="483"/>
      <c r="L34" s="483"/>
      <c r="M34" s="124"/>
      <c r="N34" s="483"/>
      <c r="O34" s="124"/>
      <c r="P34" s="514"/>
      <c r="Q34" s="514"/>
      <c r="R34" s="514"/>
      <c r="S34" s="124"/>
      <c r="T34" s="483"/>
      <c r="U34" s="483"/>
      <c r="V34" s="483"/>
      <c r="W34" s="124"/>
      <c r="X34" s="18"/>
      <c r="Y34" s="18"/>
      <c r="Z34" s="64"/>
      <c r="AA34" s="18"/>
      <c r="AB34" s="18"/>
      <c r="AC34" s="64"/>
      <c r="AD34" s="18"/>
      <c r="AE34" s="18"/>
      <c r="AM34"/>
      <c r="AN34"/>
    </row>
    <row r="35" spans="1:40" s="5" customFormat="1" x14ac:dyDescent="0.35">
      <c r="C35" s="22"/>
    </row>
    <row r="36" spans="1:40" s="5" customFormat="1" x14ac:dyDescent="0.35">
      <c r="C36" s="22"/>
    </row>
    <row r="37" spans="1:40" s="5" customFormat="1" x14ac:dyDescent="0.35">
      <c r="C37" s="22"/>
    </row>
    <row r="38" spans="1:40" s="5" customFormat="1" x14ac:dyDescent="0.35">
      <c r="C38" s="22"/>
    </row>
    <row r="39" spans="1:40" s="5" customFormat="1" x14ac:dyDescent="0.35">
      <c r="C39" s="22"/>
    </row>
    <row r="40" spans="1:40" s="5" customFormat="1" x14ac:dyDescent="0.35">
      <c r="C40" s="22"/>
    </row>
    <row r="41" spans="1:40" s="5" customFormat="1" x14ac:dyDescent="0.35">
      <c r="C41" s="22"/>
    </row>
    <row r="42" spans="1:40" s="5" customFormat="1" x14ac:dyDescent="0.35">
      <c r="C42" s="22"/>
    </row>
    <row r="43" spans="1:40" s="5" customFormat="1" x14ac:dyDescent="0.35">
      <c r="C43" s="22"/>
    </row>
    <row r="44" spans="1:40" s="5" customFormat="1" x14ac:dyDescent="0.35">
      <c r="C44" s="22"/>
    </row>
    <row r="45" spans="1:40" s="5" customFormat="1" x14ac:dyDescent="0.35">
      <c r="C45" s="22"/>
    </row>
    <row r="46" spans="1:40" s="5" customFormat="1" x14ac:dyDescent="0.35">
      <c r="C46" s="22"/>
    </row>
    <row r="47" spans="1:40" s="5" customFormat="1" x14ac:dyDescent="0.35">
      <c r="C47" s="22"/>
    </row>
    <row r="48" spans="1:40" s="5" customFormat="1" x14ac:dyDescent="0.35">
      <c r="C48" s="22"/>
    </row>
    <row r="49" spans="3:3" s="5" customFormat="1" x14ac:dyDescent="0.35">
      <c r="C49" s="22"/>
    </row>
    <row r="50" spans="3:3" s="5" customFormat="1" x14ac:dyDescent="0.35">
      <c r="C50" s="22"/>
    </row>
    <row r="51" spans="3:3" s="5" customFormat="1" x14ac:dyDescent="0.35">
      <c r="C51" s="22"/>
    </row>
    <row r="52" spans="3:3" s="5" customFormat="1" x14ac:dyDescent="0.35">
      <c r="C52" s="22"/>
    </row>
    <row r="53" spans="3:3" s="5" customFormat="1" x14ac:dyDescent="0.35">
      <c r="C53" s="22"/>
    </row>
    <row r="54" spans="3:3" s="5" customFormat="1" x14ac:dyDescent="0.35">
      <c r="C54" s="22"/>
    </row>
    <row r="55" spans="3:3" s="5" customFormat="1" x14ac:dyDescent="0.35">
      <c r="C55" s="22"/>
    </row>
    <row r="56" spans="3:3" s="5" customFormat="1" x14ac:dyDescent="0.35">
      <c r="C56" s="22"/>
    </row>
    <row r="57" spans="3:3" s="5" customFormat="1" x14ac:dyDescent="0.35">
      <c r="C57" s="22"/>
    </row>
  </sheetData>
  <sheetProtection sheet="1" objects="1" scenarios="1"/>
  <mergeCells count="7">
    <mergeCell ref="T18:W18"/>
    <mergeCell ref="B1:N1"/>
    <mergeCell ref="B2:N2"/>
    <mergeCell ref="K18:S18"/>
    <mergeCell ref="D18:J18"/>
    <mergeCell ref="E6:Y6"/>
    <mergeCell ref="B4:Y4"/>
  </mergeCells>
  <phoneticPr fontId="15" type="noConversion"/>
  <conditionalFormatting sqref="D12:Y12">
    <cfRule type="expression" dxfId="313" priority="3">
      <formula>D$10="Yes"</formula>
    </cfRule>
  </conditionalFormatting>
  <conditionalFormatting sqref="E7:Y7">
    <cfRule type="expression" dxfId="312" priority="740">
      <formula>IF(AND(E7&lt;&gt;"",COUNTIF($E7:$AG7,E7)&gt;1),TRUE(),FALSE())</formula>
    </cfRule>
  </conditionalFormatting>
  <conditionalFormatting sqref="B21:B34">
    <cfRule type="expression" dxfId="311" priority="2">
      <formula>(COUNTIF(Site.ID_plus,B21)=0)*NOT(ISBLANK(A21))</formula>
    </cfRule>
  </conditionalFormatting>
  <conditionalFormatting sqref="C21:C34">
    <cfRule type="expression" dxfId="310" priority="1">
      <formula>(COUNTIF(Times_plus,C21)=0)*NOT(ISBLANK(A21))</formula>
    </cfRule>
  </conditionalFormatting>
  <dataValidations count="20">
    <dataValidation type="list" allowBlank="1" showInputMessage="1" showErrorMessage="1" prompt="These are effects (outcomes) recorded after the season of application." sqref="L5" xr:uid="{5DA61F77-457C-4AF8-927E-49A5675930F4}">
      <formula1>"Yes,No"</formula1>
    </dataValidation>
    <dataValidation type="list" allowBlank="1" showInputMessage="1" showErrorMessage="1" prompt="This is typically for manure or mulching practices (often on-farm) where the application rate or nutrient content of the material applied varies somewhat between sites, but the overall practice is the same." sqref="J5" xr:uid="{E480864F-CC72-4F76-8420-E2EAC72578BA}">
      <formula1>"Yes,No"</formula1>
    </dataValidation>
    <dataValidation type="list" allowBlank="1" showInputMessage="1" showErrorMessage="1" sqref="G5 C5 C8" xr:uid="{609D1D1F-6B1B-4DA7-9884-AF79B05B31E4}">
      <formula1>"Yes,No"</formula1>
    </dataValidation>
    <dataValidation type="list" allowBlank="1" showInputMessage="1" showErrorMessage="1" sqref="D21:D34" xr:uid="{BA13C39B-1998-44D0-A585-39A35FDC99F9}">
      <formula1>grazing_man_prac_name</formula1>
    </dataValidation>
    <dataValidation type="list" allowBlank="1" showInputMessage="1" showErrorMessage="1" error="Name already used._x000a_" sqref="D15:Y15" xr:uid="{F6B274DE-7988-49DD-B379-01CC6D65016B}">
      <formula1>"Yes,No,Unspecified"</formula1>
    </dataValidation>
    <dataValidation type="custom" allowBlank="1" showInputMessage="1" showErrorMessage="1" error="Name already used._x000a_" sqref="E7:Y7" xr:uid="{DA4DC95B-D798-442C-94B3-C40D3FD1AF17}">
      <formula1>IF(COUNTIF($E7:$AG7,E7)&gt;1,FALSE(),TRUE())</formula1>
    </dataValidation>
    <dataValidation type="list" allowBlank="1" showInputMessage="1" showErrorMessage="1" error="Name already used._x000a_" sqref="D9:Y10 D12:Y12" xr:uid="{4CB7AA3C-5FD4-4D24-9EA1-8F4D00303F72}">
      <formula1>"Yes,No"</formula1>
    </dataValidation>
    <dataValidation type="list" allowBlank="1" showInputMessage="1" showErrorMessage="1" sqref="B21:B34" xr:uid="{26B7AF42-B265-426F-B1B6-B11F406951E0}">
      <formula1>Site.ID_plus</formula1>
    </dataValidation>
    <dataValidation type="list" allowBlank="1" showInputMessage="1" showErrorMessage="1" sqref="C21:C34" xr:uid="{CA0EF8CB-D939-4389-9840-7A052E3AAC76}">
      <formula1>Times_plus</formula1>
    </dataValidation>
    <dataValidation type="list" allowBlank="1" showInputMessage="1" showErrorMessage="1" sqref="F21:F34" xr:uid="{EE9F4A60-9BA2-4345-B52D-682ABEEAF16A}">
      <formula1>GM_Tot_Area_Unit</formula1>
    </dataValidation>
    <dataValidation type="list" allowBlank="1" showInputMessage="1" showErrorMessage="1" sqref="H21:H34" xr:uid="{6D545645-F915-498D-A373-1F43579C2415}">
      <formula1>GM.Tot.Stock.Rate.Unit</formula1>
    </dataValidation>
    <dataValidation type="list" allowBlank="1" showInputMessage="1" showErrorMessage="1" sqref="J21:J34" xr:uid="{FF5287E4-640E-45BA-9A80-928FA1CD7655}">
      <formula1>GM.Tot.Graz.Time.Unit</formula1>
    </dataValidation>
    <dataValidation type="list" allowBlank="1" showInputMessage="1" showErrorMessage="1" sqref="M21:M34" xr:uid="{ABAABE84-9B13-4C37-8E06-69B7AE796588}">
      <formula1>GM.Subdiv.Area.Unit</formula1>
    </dataValidation>
    <dataValidation type="list" allowBlank="1" showInputMessage="1" showErrorMessage="1" sqref="O21:O34" xr:uid="{96CC8C94-352E-4CEE-B099-F4268E54C8E8}">
      <formula1>GM.Subdiv.Stock.Rate.Unit</formula1>
    </dataValidation>
    <dataValidation type="list" allowBlank="1" showInputMessage="1" showErrorMessage="1" sqref="S21:S34" xr:uid="{899F563B-D430-4B7E-A6E8-5D0AE6DBE666}">
      <formula1>GM.Subdiv.Time.Unit</formula1>
    </dataValidation>
    <dataValidation type="list" allowBlank="1" showInputMessage="1" showErrorMessage="1" sqref="W21:W34" xr:uid="{A4D34BD4-178C-4256-AA3C-45E97CB438A8}">
      <formula1>GM.Biomass.Unit</formula1>
    </dataValidation>
    <dataValidation type="list" allowBlank="1" showInputMessage="1" showErrorMessage="1" sqref="D16:Y16" xr:uid="{37C680E3-B2DB-493D-A243-DA927FA84F32}">
      <formula1>GM_Pasture_Shade</formula1>
    </dataValidation>
    <dataValidation type="list" allowBlank="1" showInputMessage="1" showErrorMessage="1" sqref="D14:Y14" xr:uid="{10E276D7-3620-488C-BAAA-6B5559B51164}">
      <formula1>GM.Stock.Adapt.Meth</formula1>
    </dataValidation>
    <dataValidation type="list" allowBlank="1" showInputMessage="1" showErrorMessage="1" sqref="D13:Y13" xr:uid="{0BEB938D-C207-4C89-93B8-91DC7A4A095F}">
      <formula1>GM.Stock.Meth</formula1>
    </dataValidation>
    <dataValidation type="list" allowBlank="1" showInputMessage="1" showErrorMessage="1" sqref="B11 D11:Y11" xr:uid="{6BCC4F3B-28F5-4F8D-B76E-22F44A3B96A4}">
      <formula1>GM.Graz.Rot</formula1>
    </dataValidation>
  </dataValidation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C7781-9052-4931-95A0-42D50D7F4E84}">
  <sheetPr codeName="Sheet48"/>
  <dimension ref="A1:Y634"/>
  <sheetViews>
    <sheetView topLeftCell="A238" workbookViewId="0">
      <selection activeCell="B358" sqref="B358"/>
    </sheetView>
  </sheetViews>
  <sheetFormatPr defaultRowHeight="14.5" x14ac:dyDescent="0.35"/>
  <cols>
    <col min="1" max="1" width="18" bestFit="1" customWidth="1"/>
    <col min="2" max="2" width="24" bestFit="1" customWidth="1"/>
    <col min="3" max="3" width="75.81640625" bestFit="1" customWidth="1"/>
    <col min="4" max="4" width="57.08984375" bestFit="1" customWidth="1"/>
    <col min="5" max="5" width="80.7265625" bestFit="1" customWidth="1"/>
    <col min="6" max="6" width="25.90625" bestFit="1" customWidth="1"/>
    <col min="7" max="7" width="19.6328125" bestFit="1" customWidth="1"/>
    <col min="8" max="8" width="15.81640625" bestFit="1" customWidth="1"/>
    <col min="9" max="9" width="20.7265625" bestFit="1" customWidth="1"/>
    <col min="10" max="10" width="12.81640625" bestFit="1" customWidth="1"/>
    <col min="11" max="11" width="12.08984375" bestFit="1" customWidth="1"/>
    <col min="12" max="12" width="10.453125" bestFit="1" customWidth="1"/>
    <col min="13" max="13" width="12.36328125" bestFit="1" customWidth="1"/>
    <col min="14" max="14" width="12.08984375" bestFit="1" customWidth="1"/>
    <col min="15" max="15" width="17.1796875" bestFit="1" customWidth="1"/>
    <col min="16" max="16" width="13.7265625" bestFit="1" customWidth="1"/>
    <col min="17" max="17" width="13.08984375" bestFit="1" customWidth="1"/>
    <col min="18" max="18" width="11.453125" bestFit="1" customWidth="1"/>
    <col min="19" max="19" width="13.36328125" bestFit="1" customWidth="1"/>
    <col min="20" max="20" width="13.08984375" bestFit="1" customWidth="1"/>
    <col min="21" max="21" width="13.36328125" bestFit="1" customWidth="1"/>
  </cols>
  <sheetData>
    <row r="1" spans="1:21" x14ac:dyDescent="0.35">
      <c r="A1" t="s">
        <v>3992</v>
      </c>
      <c r="B1" t="s">
        <v>117</v>
      </c>
      <c r="C1" t="s">
        <v>4181</v>
      </c>
      <c r="D1" t="s">
        <v>4182</v>
      </c>
      <c r="E1" t="s">
        <v>1618</v>
      </c>
      <c r="F1" t="s">
        <v>4183</v>
      </c>
      <c r="G1" t="s">
        <v>4184</v>
      </c>
      <c r="H1" t="s">
        <v>4185</v>
      </c>
      <c r="I1" t="s">
        <v>4186</v>
      </c>
      <c r="J1" t="s">
        <v>4000</v>
      </c>
      <c r="K1" t="s">
        <v>4001</v>
      </c>
      <c r="L1" t="s">
        <v>4002</v>
      </c>
      <c r="M1" t="s">
        <v>4003</v>
      </c>
      <c r="N1" t="s">
        <v>4004</v>
      </c>
      <c r="O1" t="s">
        <v>4007</v>
      </c>
      <c r="P1" t="s">
        <v>4008</v>
      </c>
      <c r="Q1" t="s">
        <v>4009</v>
      </c>
      <c r="R1" t="s">
        <v>4010</v>
      </c>
      <c r="S1" t="s">
        <v>4011</v>
      </c>
      <c r="T1" t="s">
        <v>4012</v>
      </c>
      <c r="U1" t="s">
        <v>4013</v>
      </c>
    </row>
    <row r="2" spans="1:21" x14ac:dyDescent="0.35">
      <c r="A2" t="s">
        <v>5762</v>
      </c>
      <c r="B2" t="s">
        <v>8611</v>
      </c>
      <c r="D2" t="s">
        <v>9627</v>
      </c>
    </row>
    <row r="3" spans="1:21" x14ac:dyDescent="0.35">
      <c r="A3" t="s">
        <v>5762</v>
      </c>
      <c r="B3" t="s">
        <v>8611</v>
      </c>
      <c r="D3" t="s">
        <v>8612</v>
      </c>
    </row>
    <row r="4" spans="1:21" x14ac:dyDescent="0.35">
      <c r="A4" t="s">
        <v>5762</v>
      </c>
      <c r="B4" t="s">
        <v>8611</v>
      </c>
      <c r="D4" t="s">
        <v>9519</v>
      </c>
    </row>
    <row r="5" spans="1:21" x14ac:dyDescent="0.35">
      <c r="A5" t="s">
        <v>5762</v>
      </c>
      <c r="B5" t="s">
        <v>8611</v>
      </c>
      <c r="D5" t="s">
        <v>8613</v>
      </c>
    </row>
    <row r="6" spans="1:21" x14ac:dyDescent="0.35">
      <c r="A6" t="s">
        <v>4389</v>
      </c>
      <c r="B6" t="s">
        <v>2252</v>
      </c>
      <c r="C6" t="s">
        <v>636</v>
      </c>
      <c r="D6" t="s">
        <v>636</v>
      </c>
      <c r="E6" t="s">
        <v>4230</v>
      </c>
      <c r="F6" t="s">
        <v>699</v>
      </c>
    </row>
    <row r="7" spans="1:21" x14ac:dyDescent="0.35">
      <c r="A7" t="s">
        <v>4389</v>
      </c>
      <c r="B7" t="s">
        <v>2252</v>
      </c>
      <c r="C7" t="s">
        <v>3274</v>
      </c>
      <c r="D7" t="s">
        <v>3274</v>
      </c>
      <c r="E7" t="s">
        <v>4390</v>
      </c>
      <c r="F7" t="s">
        <v>699</v>
      </c>
    </row>
    <row r="8" spans="1:21" x14ac:dyDescent="0.35">
      <c r="A8" t="s">
        <v>4389</v>
      </c>
      <c r="B8" t="s">
        <v>2252</v>
      </c>
      <c r="D8" t="s">
        <v>16783</v>
      </c>
    </row>
    <row r="9" spans="1:21" x14ac:dyDescent="0.35">
      <c r="A9" t="s">
        <v>4389</v>
      </c>
      <c r="B9" t="s">
        <v>2252</v>
      </c>
      <c r="C9" t="s">
        <v>3362</v>
      </c>
      <c r="D9" t="s">
        <v>3362</v>
      </c>
      <c r="E9" t="s">
        <v>4391</v>
      </c>
      <c r="F9" t="s">
        <v>699</v>
      </c>
    </row>
    <row r="10" spans="1:21" x14ac:dyDescent="0.35">
      <c r="A10" t="s">
        <v>4389</v>
      </c>
      <c r="B10" t="s">
        <v>2252</v>
      </c>
      <c r="D10" t="s">
        <v>16784</v>
      </c>
    </row>
    <row r="11" spans="1:21" x14ac:dyDescent="0.35">
      <c r="A11" t="s">
        <v>4389</v>
      </c>
      <c r="B11" t="s">
        <v>2252</v>
      </c>
      <c r="D11" t="s">
        <v>2045</v>
      </c>
    </row>
    <row r="12" spans="1:21" x14ac:dyDescent="0.35">
      <c r="A12" t="s">
        <v>4389</v>
      </c>
      <c r="B12" t="s">
        <v>2252</v>
      </c>
      <c r="C12" t="s">
        <v>3380</v>
      </c>
      <c r="D12" t="s">
        <v>3380</v>
      </c>
      <c r="E12" t="s">
        <v>4392</v>
      </c>
      <c r="F12" t="s">
        <v>699</v>
      </c>
    </row>
    <row r="13" spans="1:21" x14ac:dyDescent="0.35">
      <c r="A13" t="s">
        <v>4389</v>
      </c>
      <c r="B13" t="s">
        <v>2252</v>
      </c>
      <c r="C13" t="s">
        <v>2101</v>
      </c>
      <c r="D13" t="s">
        <v>2101</v>
      </c>
      <c r="E13" t="s">
        <v>4393</v>
      </c>
      <c r="F13" t="s">
        <v>699</v>
      </c>
    </row>
    <row r="14" spans="1:21" x14ac:dyDescent="0.35">
      <c r="A14" t="s">
        <v>4389</v>
      </c>
      <c r="B14" t="s">
        <v>2252</v>
      </c>
      <c r="D14" t="s">
        <v>3406</v>
      </c>
    </row>
    <row r="15" spans="1:21" x14ac:dyDescent="0.35">
      <c r="A15" t="s">
        <v>4389</v>
      </c>
      <c r="B15" t="s">
        <v>2252</v>
      </c>
      <c r="C15" t="s">
        <v>3408</v>
      </c>
      <c r="D15" t="s">
        <v>3408</v>
      </c>
      <c r="E15" t="s">
        <v>4394</v>
      </c>
      <c r="F15" t="s">
        <v>699</v>
      </c>
    </row>
    <row r="16" spans="1:21" x14ac:dyDescent="0.35">
      <c r="A16" t="s">
        <v>4389</v>
      </c>
      <c r="B16" t="s">
        <v>2252</v>
      </c>
      <c r="C16" t="s">
        <v>3421</v>
      </c>
      <c r="D16" t="s">
        <v>3421</v>
      </c>
      <c r="E16" t="s">
        <v>4395</v>
      </c>
      <c r="F16" t="s">
        <v>699</v>
      </c>
    </row>
    <row r="17" spans="1:6" x14ac:dyDescent="0.35">
      <c r="A17" t="s">
        <v>4389</v>
      </c>
      <c r="B17" t="s">
        <v>2252</v>
      </c>
      <c r="C17" t="s">
        <v>3431</v>
      </c>
      <c r="D17" t="s">
        <v>3431</v>
      </c>
      <c r="E17" t="s">
        <v>4396</v>
      </c>
      <c r="F17" t="s">
        <v>699</v>
      </c>
    </row>
    <row r="18" spans="1:6" x14ac:dyDescent="0.35">
      <c r="A18" t="s">
        <v>4389</v>
      </c>
      <c r="B18" t="s">
        <v>2252</v>
      </c>
      <c r="C18" t="s">
        <v>3441</v>
      </c>
      <c r="D18" t="s">
        <v>3441</v>
      </c>
      <c r="E18" t="s">
        <v>4397</v>
      </c>
      <c r="F18" t="s">
        <v>699</v>
      </c>
    </row>
    <row r="19" spans="1:6" x14ac:dyDescent="0.35">
      <c r="A19" t="s">
        <v>4389</v>
      </c>
      <c r="B19" t="s">
        <v>2252</v>
      </c>
      <c r="C19" t="s">
        <v>3448</v>
      </c>
      <c r="D19" t="s">
        <v>3448</v>
      </c>
      <c r="E19" t="s">
        <v>4398</v>
      </c>
      <c r="F19" t="s">
        <v>699</v>
      </c>
    </row>
    <row r="20" spans="1:6" x14ac:dyDescent="0.35">
      <c r="A20" t="s">
        <v>4389</v>
      </c>
      <c r="B20" t="s">
        <v>2252</v>
      </c>
      <c r="C20" t="s">
        <v>3455</v>
      </c>
      <c r="D20" t="s">
        <v>3455</v>
      </c>
      <c r="E20" t="s">
        <v>4399</v>
      </c>
      <c r="F20" t="s">
        <v>699</v>
      </c>
    </row>
    <row r="21" spans="1:6" x14ac:dyDescent="0.35">
      <c r="A21" t="s">
        <v>4389</v>
      </c>
      <c r="B21" t="s">
        <v>2252</v>
      </c>
      <c r="C21" t="s">
        <v>3460</v>
      </c>
      <c r="D21" t="s">
        <v>3460</v>
      </c>
      <c r="E21" t="s">
        <v>4400</v>
      </c>
      <c r="F21" t="s">
        <v>699</v>
      </c>
    </row>
    <row r="22" spans="1:6" x14ac:dyDescent="0.35">
      <c r="A22" t="s">
        <v>4389</v>
      </c>
      <c r="B22" t="s">
        <v>2252</v>
      </c>
      <c r="C22" t="s">
        <v>3464</v>
      </c>
      <c r="D22" t="s">
        <v>3464</v>
      </c>
      <c r="E22" t="s">
        <v>4401</v>
      </c>
      <c r="F22" t="s">
        <v>699</v>
      </c>
    </row>
    <row r="23" spans="1:6" x14ac:dyDescent="0.35">
      <c r="A23" t="s">
        <v>4389</v>
      </c>
      <c r="B23" t="s">
        <v>3860</v>
      </c>
      <c r="D23" t="s">
        <v>3825</v>
      </c>
      <c r="E23" t="s">
        <v>9019</v>
      </c>
      <c r="F23" t="s">
        <v>689</v>
      </c>
    </row>
    <row r="24" spans="1:6" x14ac:dyDescent="0.35">
      <c r="A24" t="s">
        <v>4389</v>
      </c>
      <c r="B24" t="s">
        <v>3860</v>
      </c>
      <c r="D24" t="s">
        <v>9020</v>
      </c>
      <c r="E24" t="s">
        <v>9021</v>
      </c>
      <c r="F24" t="s">
        <v>689</v>
      </c>
    </row>
    <row r="25" spans="1:6" x14ac:dyDescent="0.35">
      <c r="A25" t="s">
        <v>4389</v>
      </c>
      <c r="B25" t="s">
        <v>3860</v>
      </c>
      <c r="D25" t="s">
        <v>9022</v>
      </c>
      <c r="E25" t="s">
        <v>9023</v>
      </c>
      <c r="F25" t="s">
        <v>689</v>
      </c>
    </row>
    <row r="26" spans="1:6" x14ac:dyDescent="0.35">
      <c r="A26" t="s">
        <v>4389</v>
      </c>
      <c r="B26" t="s">
        <v>3860</v>
      </c>
      <c r="D26" t="s">
        <v>9024</v>
      </c>
      <c r="E26" t="s">
        <v>9025</v>
      </c>
      <c r="F26" t="s">
        <v>689</v>
      </c>
    </row>
    <row r="27" spans="1:6" x14ac:dyDescent="0.35">
      <c r="A27" t="s">
        <v>4389</v>
      </c>
      <c r="B27" t="s">
        <v>3860</v>
      </c>
      <c r="D27" t="s">
        <v>9026</v>
      </c>
      <c r="E27" t="s">
        <v>9027</v>
      </c>
      <c r="F27" t="s">
        <v>689</v>
      </c>
    </row>
    <row r="28" spans="1:6" x14ac:dyDescent="0.35">
      <c r="A28" t="s">
        <v>4389</v>
      </c>
      <c r="B28" t="s">
        <v>3860</v>
      </c>
      <c r="D28" t="s">
        <v>9028</v>
      </c>
      <c r="E28" t="s">
        <v>9029</v>
      </c>
      <c r="F28" t="s">
        <v>689</v>
      </c>
    </row>
    <row r="29" spans="1:6" x14ac:dyDescent="0.35">
      <c r="A29" t="s">
        <v>4389</v>
      </c>
      <c r="B29" t="s">
        <v>3860</v>
      </c>
      <c r="D29" t="s">
        <v>9030</v>
      </c>
      <c r="E29" t="s">
        <v>9031</v>
      </c>
      <c r="F29" t="s">
        <v>689</v>
      </c>
    </row>
    <row r="30" spans="1:6" x14ac:dyDescent="0.35">
      <c r="A30" t="s">
        <v>4389</v>
      </c>
      <c r="B30" t="s">
        <v>3860</v>
      </c>
      <c r="D30" t="s">
        <v>9032</v>
      </c>
      <c r="E30" t="s">
        <v>9033</v>
      </c>
      <c r="F30" t="s">
        <v>689</v>
      </c>
    </row>
    <row r="31" spans="1:6" x14ac:dyDescent="0.35">
      <c r="A31" t="s">
        <v>4389</v>
      </c>
      <c r="B31" t="s">
        <v>3860</v>
      </c>
      <c r="D31" t="s">
        <v>9034</v>
      </c>
      <c r="E31" t="s">
        <v>9035</v>
      </c>
      <c r="F31" t="s">
        <v>689</v>
      </c>
    </row>
    <row r="32" spans="1:6" x14ac:dyDescent="0.35">
      <c r="A32" t="s">
        <v>4389</v>
      </c>
      <c r="B32" t="s">
        <v>3860</v>
      </c>
      <c r="D32" t="s">
        <v>9036</v>
      </c>
      <c r="E32" t="s">
        <v>9037</v>
      </c>
      <c r="F32" t="s">
        <v>689</v>
      </c>
    </row>
    <row r="33" spans="1:6" x14ac:dyDescent="0.35">
      <c r="A33" t="s">
        <v>4389</v>
      </c>
      <c r="B33" t="s">
        <v>3860</v>
      </c>
      <c r="D33" t="s">
        <v>9038</v>
      </c>
      <c r="E33" t="s">
        <v>9039</v>
      </c>
      <c r="F33" t="s">
        <v>689</v>
      </c>
    </row>
    <row r="34" spans="1:6" x14ac:dyDescent="0.35">
      <c r="A34" t="s">
        <v>4389</v>
      </c>
      <c r="B34" t="s">
        <v>3860</v>
      </c>
      <c r="D34" t="s">
        <v>9040</v>
      </c>
      <c r="E34" t="s">
        <v>9041</v>
      </c>
      <c r="F34" t="s">
        <v>689</v>
      </c>
    </row>
    <row r="35" spans="1:6" x14ac:dyDescent="0.35">
      <c r="A35" t="s">
        <v>4389</v>
      </c>
      <c r="B35" t="s">
        <v>3860</v>
      </c>
      <c r="D35" t="s">
        <v>9042</v>
      </c>
      <c r="E35" t="s">
        <v>9043</v>
      </c>
      <c r="F35" t="s">
        <v>689</v>
      </c>
    </row>
    <row r="36" spans="1:6" x14ac:dyDescent="0.35">
      <c r="A36" t="s">
        <v>4389</v>
      </c>
      <c r="B36" t="s">
        <v>3860</v>
      </c>
      <c r="D36" t="s">
        <v>133</v>
      </c>
      <c r="E36" t="s">
        <v>9045</v>
      </c>
      <c r="F36" t="s">
        <v>689</v>
      </c>
    </row>
    <row r="37" spans="1:6" x14ac:dyDescent="0.35">
      <c r="A37" t="s">
        <v>4389</v>
      </c>
      <c r="B37" t="s">
        <v>2254</v>
      </c>
      <c r="C37" t="s">
        <v>13868</v>
      </c>
      <c r="D37" t="s">
        <v>13869</v>
      </c>
    </row>
    <row r="38" spans="1:6" x14ac:dyDescent="0.35">
      <c r="A38" t="s">
        <v>4389</v>
      </c>
      <c r="B38" t="s">
        <v>2254</v>
      </c>
      <c r="C38" t="s">
        <v>2064</v>
      </c>
      <c r="D38" t="s">
        <v>2064</v>
      </c>
      <c r="E38" t="s">
        <v>4402</v>
      </c>
      <c r="F38" t="s">
        <v>699</v>
      </c>
    </row>
    <row r="39" spans="1:6" x14ac:dyDescent="0.35">
      <c r="A39" t="s">
        <v>4389</v>
      </c>
      <c r="B39" t="s">
        <v>2254</v>
      </c>
      <c r="C39" t="s">
        <v>2071</v>
      </c>
      <c r="D39" t="s">
        <v>2071</v>
      </c>
      <c r="E39" t="s">
        <v>4339</v>
      </c>
      <c r="F39" t="s">
        <v>699</v>
      </c>
    </row>
    <row r="40" spans="1:6" x14ac:dyDescent="0.35">
      <c r="A40" t="s">
        <v>4389</v>
      </c>
      <c r="B40" t="s">
        <v>2254</v>
      </c>
      <c r="C40" t="s">
        <v>3339</v>
      </c>
      <c r="D40" t="s">
        <v>3339</v>
      </c>
      <c r="E40" t="s">
        <v>4403</v>
      </c>
      <c r="F40" t="s">
        <v>699</v>
      </c>
    </row>
    <row r="41" spans="1:6" x14ac:dyDescent="0.35">
      <c r="A41" t="s">
        <v>4389</v>
      </c>
      <c r="B41" t="s">
        <v>2254</v>
      </c>
      <c r="C41" t="s">
        <v>2092</v>
      </c>
      <c r="D41" t="s">
        <v>2092</v>
      </c>
      <c r="E41" t="s">
        <v>4404</v>
      </c>
      <c r="F41" t="s">
        <v>699</v>
      </c>
    </row>
    <row r="42" spans="1:6" x14ac:dyDescent="0.35">
      <c r="A42" t="s">
        <v>4389</v>
      </c>
      <c r="B42" t="s">
        <v>2254</v>
      </c>
      <c r="D42" t="s">
        <v>10331</v>
      </c>
      <c r="E42" t="s">
        <v>10332</v>
      </c>
      <c r="F42" t="s">
        <v>4330</v>
      </c>
    </row>
    <row r="43" spans="1:6" x14ac:dyDescent="0.35">
      <c r="A43" t="s">
        <v>4389</v>
      </c>
      <c r="B43" t="s">
        <v>2254</v>
      </c>
      <c r="D43" t="s">
        <v>10333</v>
      </c>
      <c r="E43" t="s">
        <v>10334</v>
      </c>
      <c r="F43" t="s">
        <v>4330</v>
      </c>
    </row>
    <row r="44" spans="1:6" x14ac:dyDescent="0.35">
      <c r="A44" t="s">
        <v>4389</v>
      </c>
      <c r="B44" t="s">
        <v>2254</v>
      </c>
      <c r="D44" t="s">
        <v>10335</v>
      </c>
      <c r="E44" t="s">
        <v>10336</v>
      </c>
      <c r="F44" t="s">
        <v>4330</v>
      </c>
    </row>
    <row r="45" spans="1:6" x14ac:dyDescent="0.35">
      <c r="A45" t="s">
        <v>4389</v>
      </c>
      <c r="B45" t="s">
        <v>2254</v>
      </c>
      <c r="C45" t="s">
        <v>16785</v>
      </c>
      <c r="D45" t="s">
        <v>16786</v>
      </c>
    </row>
    <row r="46" spans="1:6" x14ac:dyDescent="0.35">
      <c r="A46" t="s">
        <v>4389</v>
      </c>
      <c r="B46" t="s">
        <v>2254</v>
      </c>
      <c r="D46" t="s">
        <v>16787</v>
      </c>
    </row>
    <row r="47" spans="1:6" x14ac:dyDescent="0.35">
      <c r="A47" t="s">
        <v>4389</v>
      </c>
      <c r="B47" t="s">
        <v>2254</v>
      </c>
      <c r="C47" t="s">
        <v>16788</v>
      </c>
      <c r="D47" t="s">
        <v>16789</v>
      </c>
    </row>
    <row r="48" spans="1:6" x14ac:dyDescent="0.35">
      <c r="A48" t="s">
        <v>4389</v>
      </c>
      <c r="B48" t="s">
        <v>2254</v>
      </c>
      <c r="C48" t="s">
        <v>20272</v>
      </c>
      <c r="D48" t="s">
        <v>16790</v>
      </c>
    </row>
    <row r="49" spans="1:6" x14ac:dyDescent="0.35">
      <c r="A49" t="s">
        <v>4389</v>
      </c>
      <c r="B49" t="s">
        <v>2254</v>
      </c>
      <c r="C49" t="s">
        <v>16791</v>
      </c>
      <c r="D49" t="s">
        <v>2101</v>
      </c>
    </row>
    <row r="50" spans="1:6" x14ac:dyDescent="0.35">
      <c r="A50" t="s">
        <v>4389</v>
      </c>
      <c r="B50" t="s">
        <v>2254</v>
      </c>
      <c r="C50" t="s">
        <v>16792</v>
      </c>
      <c r="D50" t="s">
        <v>16793</v>
      </c>
    </row>
    <row r="51" spans="1:6" x14ac:dyDescent="0.35">
      <c r="A51" t="s">
        <v>4389</v>
      </c>
      <c r="B51" t="s">
        <v>2254</v>
      </c>
      <c r="C51" t="s">
        <v>20273</v>
      </c>
      <c r="D51" t="s">
        <v>2045</v>
      </c>
      <c r="E51" t="s">
        <v>4334</v>
      </c>
      <c r="F51" t="s">
        <v>699</v>
      </c>
    </row>
    <row r="52" spans="1:6" x14ac:dyDescent="0.35">
      <c r="A52" t="s">
        <v>4389</v>
      </c>
      <c r="B52" t="s">
        <v>2254</v>
      </c>
      <c r="C52" t="s">
        <v>3274</v>
      </c>
      <c r="D52" t="s">
        <v>3274</v>
      </c>
      <c r="E52" t="s">
        <v>4390</v>
      </c>
      <c r="F52" t="s">
        <v>699</v>
      </c>
    </row>
    <row r="53" spans="1:6" x14ac:dyDescent="0.35">
      <c r="A53" t="s">
        <v>4389</v>
      </c>
      <c r="B53" t="s">
        <v>2254</v>
      </c>
      <c r="D53" t="s">
        <v>10337</v>
      </c>
      <c r="E53" t="s">
        <v>10338</v>
      </c>
      <c r="F53" t="s">
        <v>4330</v>
      </c>
    </row>
    <row r="54" spans="1:6" x14ac:dyDescent="0.35">
      <c r="A54" t="s">
        <v>4389</v>
      </c>
      <c r="B54" t="s">
        <v>2254</v>
      </c>
      <c r="D54" t="s">
        <v>16794</v>
      </c>
    </row>
    <row r="55" spans="1:6" x14ac:dyDescent="0.35">
      <c r="A55" t="s">
        <v>4389</v>
      </c>
      <c r="B55" t="s">
        <v>2254</v>
      </c>
      <c r="C55" t="s">
        <v>16795</v>
      </c>
      <c r="D55" t="s">
        <v>16796</v>
      </c>
    </row>
    <row r="56" spans="1:6" x14ac:dyDescent="0.35">
      <c r="A56" t="s">
        <v>4389</v>
      </c>
      <c r="B56" t="s">
        <v>2254</v>
      </c>
      <c r="C56" t="s">
        <v>3362</v>
      </c>
      <c r="D56" t="s">
        <v>3362</v>
      </c>
      <c r="E56" t="s">
        <v>4391</v>
      </c>
      <c r="F56" t="s">
        <v>699</v>
      </c>
    </row>
    <row r="57" spans="1:6" x14ac:dyDescent="0.35">
      <c r="A57" t="s">
        <v>4389</v>
      </c>
      <c r="B57" t="s">
        <v>2254</v>
      </c>
      <c r="D57" t="s">
        <v>9508</v>
      </c>
      <c r="E57" t="s">
        <v>9509</v>
      </c>
      <c r="F57" t="s">
        <v>4330</v>
      </c>
    </row>
    <row r="58" spans="1:6" x14ac:dyDescent="0.35">
      <c r="A58" t="s">
        <v>4389</v>
      </c>
      <c r="B58" t="s">
        <v>2254</v>
      </c>
      <c r="C58" t="s">
        <v>3389</v>
      </c>
      <c r="D58" t="s">
        <v>3389</v>
      </c>
      <c r="E58" t="s">
        <v>4405</v>
      </c>
      <c r="F58" t="s">
        <v>699</v>
      </c>
    </row>
    <row r="59" spans="1:6" x14ac:dyDescent="0.35">
      <c r="A59" t="s">
        <v>4284</v>
      </c>
      <c r="B59" t="s">
        <v>1566</v>
      </c>
      <c r="C59" t="s">
        <v>1568</v>
      </c>
      <c r="D59" t="s">
        <v>1568</v>
      </c>
      <c r="E59" t="s">
        <v>4291</v>
      </c>
      <c r="F59" t="s">
        <v>699</v>
      </c>
    </row>
    <row r="60" spans="1:6" x14ac:dyDescent="0.35">
      <c r="A60" t="s">
        <v>4284</v>
      </c>
      <c r="B60" t="s">
        <v>1566</v>
      </c>
      <c r="C60" t="s">
        <v>1570</v>
      </c>
      <c r="D60" t="s">
        <v>1570</v>
      </c>
      <c r="E60" t="s">
        <v>4292</v>
      </c>
      <c r="F60" t="s">
        <v>699</v>
      </c>
    </row>
    <row r="61" spans="1:6" x14ac:dyDescent="0.35">
      <c r="A61" t="s">
        <v>4284</v>
      </c>
      <c r="B61" t="s">
        <v>1566</v>
      </c>
      <c r="C61" t="s">
        <v>1572</v>
      </c>
      <c r="D61" t="s">
        <v>1572</v>
      </c>
      <c r="E61" t="s">
        <v>9299</v>
      </c>
      <c r="F61" t="s">
        <v>699</v>
      </c>
    </row>
    <row r="62" spans="1:6" x14ac:dyDescent="0.35">
      <c r="A62" t="s">
        <v>4284</v>
      </c>
      <c r="B62" t="s">
        <v>1566</v>
      </c>
      <c r="C62" t="s">
        <v>1574</v>
      </c>
      <c r="D62" t="s">
        <v>1574</v>
      </c>
      <c r="E62" t="s">
        <v>4293</v>
      </c>
      <c r="F62" t="s">
        <v>699</v>
      </c>
    </row>
    <row r="63" spans="1:6" x14ac:dyDescent="0.35">
      <c r="A63" t="s">
        <v>4284</v>
      </c>
      <c r="B63" t="s">
        <v>1566</v>
      </c>
      <c r="C63" t="s">
        <v>1576</v>
      </c>
      <c r="D63" t="s">
        <v>1576</v>
      </c>
      <c r="E63" t="s">
        <v>4294</v>
      </c>
      <c r="F63" t="s">
        <v>699</v>
      </c>
    </row>
    <row r="64" spans="1:6" x14ac:dyDescent="0.35">
      <c r="A64" t="s">
        <v>4284</v>
      </c>
      <c r="B64" t="s">
        <v>1566</v>
      </c>
      <c r="C64" t="s">
        <v>1577</v>
      </c>
      <c r="D64" t="s">
        <v>1577</v>
      </c>
      <c r="E64" t="s">
        <v>4295</v>
      </c>
      <c r="F64" t="s">
        <v>699</v>
      </c>
    </row>
    <row r="65" spans="1:6" x14ac:dyDescent="0.35">
      <c r="A65" t="s">
        <v>4284</v>
      </c>
      <c r="B65" t="s">
        <v>1566</v>
      </c>
      <c r="D65" t="s">
        <v>9300</v>
      </c>
      <c r="E65" t="s">
        <v>9301</v>
      </c>
      <c r="F65" t="s">
        <v>699</v>
      </c>
    </row>
    <row r="66" spans="1:6" x14ac:dyDescent="0.35">
      <c r="A66" t="s">
        <v>4284</v>
      </c>
      <c r="B66" t="s">
        <v>1566</v>
      </c>
      <c r="D66" t="s">
        <v>9302</v>
      </c>
    </row>
    <row r="67" spans="1:6" x14ac:dyDescent="0.35">
      <c r="A67" t="s">
        <v>4284</v>
      </c>
      <c r="B67" t="s">
        <v>1566</v>
      </c>
      <c r="D67" t="s">
        <v>9303</v>
      </c>
      <c r="E67" t="s">
        <v>9304</v>
      </c>
      <c r="F67" t="s">
        <v>699</v>
      </c>
    </row>
    <row r="68" spans="1:6" x14ac:dyDescent="0.35">
      <c r="A68" t="s">
        <v>4284</v>
      </c>
      <c r="B68" t="s">
        <v>1566</v>
      </c>
      <c r="D68" t="s">
        <v>8758</v>
      </c>
      <c r="E68" t="s">
        <v>9305</v>
      </c>
      <c r="F68" t="s">
        <v>699</v>
      </c>
    </row>
    <row r="69" spans="1:6" x14ac:dyDescent="0.35">
      <c r="A69" t="s">
        <v>4284</v>
      </c>
      <c r="B69" t="s">
        <v>1566</v>
      </c>
      <c r="C69" t="s">
        <v>133</v>
      </c>
      <c r="D69" t="s">
        <v>133</v>
      </c>
      <c r="E69" t="s">
        <v>4296</v>
      </c>
      <c r="F69" t="s">
        <v>699</v>
      </c>
    </row>
    <row r="70" spans="1:6" x14ac:dyDescent="0.35">
      <c r="A70" t="s">
        <v>5382</v>
      </c>
      <c r="B70" t="s">
        <v>13486</v>
      </c>
      <c r="D70" t="s">
        <v>3297</v>
      </c>
    </row>
    <row r="71" spans="1:6" x14ac:dyDescent="0.35">
      <c r="A71" t="s">
        <v>5382</v>
      </c>
      <c r="B71" t="s">
        <v>13486</v>
      </c>
      <c r="D71" t="s">
        <v>11027</v>
      </c>
    </row>
    <row r="72" spans="1:6" x14ac:dyDescent="0.35">
      <c r="A72" t="s">
        <v>5382</v>
      </c>
      <c r="B72" t="s">
        <v>13486</v>
      </c>
      <c r="D72" t="s">
        <v>133</v>
      </c>
    </row>
    <row r="73" spans="1:6" x14ac:dyDescent="0.35">
      <c r="A73" t="s">
        <v>5355</v>
      </c>
      <c r="B73" t="s">
        <v>2377</v>
      </c>
      <c r="D73" t="s">
        <v>636</v>
      </c>
    </row>
    <row r="74" spans="1:6" x14ac:dyDescent="0.35">
      <c r="A74" t="s">
        <v>5355</v>
      </c>
      <c r="B74" t="s">
        <v>2377</v>
      </c>
      <c r="D74" t="s">
        <v>13867</v>
      </c>
    </row>
    <row r="75" spans="1:6" x14ac:dyDescent="0.35">
      <c r="A75" t="s">
        <v>5355</v>
      </c>
      <c r="B75" t="s">
        <v>2377</v>
      </c>
      <c r="C75" t="s">
        <v>13868</v>
      </c>
      <c r="D75" t="s">
        <v>13869</v>
      </c>
    </row>
    <row r="76" spans="1:6" x14ac:dyDescent="0.35">
      <c r="A76" t="s">
        <v>5355</v>
      </c>
      <c r="B76" t="s">
        <v>2377</v>
      </c>
      <c r="D76" t="s">
        <v>13870</v>
      </c>
    </row>
    <row r="77" spans="1:6" x14ac:dyDescent="0.35">
      <c r="A77" t="s">
        <v>5355</v>
      </c>
      <c r="B77" t="s">
        <v>2377</v>
      </c>
      <c r="D77" t="s">
        <v>13871</v>
      </c>
    </row>
    <row r="78" spans="1:6" x14ac:dyDescent="0.35">
      <c r="A78" t="s">
        <v>5355</v>
      </c>
      <c r="B78" t="s">
        <v>2377</v>
      </c>
      <c r="D78" t="s">
        <v>13872</v>
      </c>
    </row>
    <row r="79" spans="1:6" x14ac:dyDescent="0.35">
      <c r="A79" t="s">
        <v>5355</v>
      </c>
      <c r="B79" t="s">
        <v>2377</v>
      </c>
      <c r="C79" t="s">
        <v>16797</v>
      </c>
      <c r="D79" t="s">
        <v>13873</v>
      </c>
    </row>
    <row r="80" spans="1:6" x14ac:dyDescent="0.35">
      <c r="A80" t="s">
        <v>5355</v>
      </c>
      <c r="B80" t="s">
        <v>2377</v>
      </c>
      <c r="C80" t="s">
        <v>16798</v>
      </c>
      <c r="D80" t="s">
        <v>3274</v>
      </c>
    </row>
    <row r="81" spans="1:4" x14ac:dyDescent="0.35">
      <c r="A81" t="s">
        <v>5355</v>
      </c>
      <c r="B81" t="s">
        <v>2377</v>
      </c>
      <c r="C81" t="s">
        <v>13874</v>
      </c>
      <c r="D81" t="s">
        <v>13875</v>
      </c>
    </row>
    <row r="82" spans="1:4" x14ac:dyDescent="0.35">
      <c r="A82" t="s">
        <v>5355</v>
      </c>
      <c r="B82" t="s">
        <v>2377</v>
      </c>
      <c r="C82" t="s">
        <v>16799</v>
      </c>
      <c r="D82" t="s">
        <v>3362</v>
      </c>
    </row>
    <row r="83" spans="1:4" x14ac:dyDescent="0.35">
      <c r="A83" t="s">
        <v>5355</v>
      </c>
      <c r="B83" t="s">
        <v>2377</v>
      </c>
      <c r="D83" t="s">
        <v>13876</v>
      </c>
    </row>
    <row r="84" spans="1:4" x14ac:dyDescent="0.35">
      <c r="A84" t="s">
        <v>5355</v>
      </c>
      <c r="B84" t="s">
        <v>2377</v>
      </c>
      <c r="C84" t="s">
        <v>16800</v>
      </c>
      <c r="D84" t="s">
        <v>13877</v>
      </c>
    </row>
    <row r="85" spans="1:4" x14ac:dyDescent="0.35">
      <c r="A85" t="s">
        <v>5355</v>
      </c>
      <c r="B85" t="s">
        <v>2377</v>
      </c>
      <c r="D85" t="s">
        <v>13878</v>
      </c>
    </row>
    <row r="86" spans="1:4" x14ac:dyDescent="0.35">
      <c r="A86" t="s">
        <v>5355</v>
      </c>
      <c r="B86" t="s">
        <v>2377</v>
      </c>
      <c r="D86" t="s">
        <v>13879</v>
      </c>
    </row>
    <row r="87" spans="1:4" x14ac:dyDescent="0.35">
      <c r="A87" t="s">
        <v>5355</v>
      </c>
      <c r="B87" t="s">
        <v>2377</v>
      </c>
      <c r="D87" t="s">
        <v>13880</v>
      </c>
    </row>
    <row r="88" spans="1:4" x14ac:dyDescent="0.35">
      <c r="A88" t="s">
        <v>5355</v>
      </c>
      <c r="B88" t="s">
        <v>2377</v>
      </c>
      <c r="D88" t="s">
        <v>13881</v>
      </c>
    </row>
    <row r="89" spans="1:4" x14ac:dyDescent="0.35">
      <c r="A89" t="s">
        <v>5355</v>
      </c>
      <c r="B89" t="s">
        <v>2377</v>
      </c>
      <c r="C89" t="s">
        <v>13882</v>
      </c>
      <c r="D89" t="s">
        <v>13883</v>
      </c>
    </row>
    <row r="90" spans="1:4" x14ac:dyDescent="0.35">
      <c r="A90" t="s">
        <v>5355</v>
      </c>
      <c r="B90" t="s">
        <v>2377</v>
      </c>
      <c r="C90" t="s">
        <v>16801</v>
      </c>
      <c r="D90" t="s">
        <v>13884</v>
      </c>
    </row>
    <row r="91" spans="1:4" x14ac:dyDescent="0.35">
      <c r="A91" t="s">
        <v>5355</v>
      </c>
      <c r="B91" t="s">
        <v>2377</v>
      </c>
      <c r="D91" t="s">
        <v>13885</v>
      </c>
    </row>
    <row r="92" spans="1:4" x14ac:dyDescent="0.35">
      <c r="A92" t="s">
        <v>5355</v>
      </c>
      <c r="B92" t="s">
        <v>2377</v>
      </c>
      <c r="D92" t="s">
        <v>13886</v>
      </c>
    </row>
    <row r="93" spans="1:4" x14ac:dyDescent="0.35">
      <c r="A93" t="s">
        <v>5355</v>
      </c>
      <c r="B93" t="s">
        <v>2377</v>
      </c>
      <c r="D93" t="s">
        <v>13887</v>
      </c>
    </row>
    <row r="94" spans="1:4" x14ac:dyDescent="0.35">
      <c r="A94" t="s">
        <v>5355</v>
      </c>
      <c r="B94" t="s">
        <v>2377</v>
      </c>
      <c r="D94" t="s">
        <v>13888</v>
      </c>
    </row>
    <row r="95" spans="1:4" x14ac:dyDescent="0.35">
      <c r="A95" t="s">
        <v>5355</v>
      </c>
      <c r="B95" t="s">
        <v>2377</v>
      </c>
      <c r="D95" t="s">
        <v>13889</v>
      </c>
    </row>
    <row r="96" spans="1:4" x14ac:dyDescent="0.35">
      <c r="A96" t="s">
        <v>5355</v>
      </c>
      <c r="B96" t="s">
        <v>2377</v>
      </c>
      <c r="C96" t="s">
        <v>16802</v>
      </c>
      <c r="D96" t="s">
        <v>16803</v>
      </c>
    </row>
    <row r="97" spans="1:4" x14ac:dyDescent="0.35">
      <c r="A97" t="s">
        <v>5355</v>
      </c>
      <c r="B97" t="s">
        <v>2377</v>
      </c>
      <c r="C97" t="s">
        <v>13890</v>
      </c>
      <c r="D97" t="s">
        <v>3392</v>
      </c>
    </row>
    <row r="98" spans="1:4" x14ac:dyDescent="0.35">
      <c r="A98" t="s">
        <v>5355</v>
      </c>
      <c r="B98" t="s">
        <v>2377</v>
      </c>
      <c r="C98" t="s">
        <v>16785</v>
      </c>
      <c r="D98" t="s">
        <v>16786</v>
      </c>
    </row>
    <row r="99" spans="1:4" x14ac:dyDescent="0.35">
      <c r="A99" t="s">
        <v>5355</v>
      </c>
      <c r="B99" t="s">
        <v>2377</v>
      </c>
      <c r="C99" t="s">
        <v>16804</v>
      </c>
      <c r="D99" t="s">
        <v>3394</v>
      </c>
    </row>
    <row r="100" spans="1:4" x14ac:dyDescent="0.35">
      <c r="A100" t="s">
        <v>5355</v>
      </c>
      <c r="B100" t="s">
        <v>2377</v>
      </c>
      <c r="D100" t="s">
        <v>13891</v>
      </c>
    </row>
    <row r="101" spans="1:4" x14ac:dyDescent="0.35">
      <c r="A101" t="s">
        <v>5355</v>
      </c>
      <c r="B101" t="s">
        <v>2379</v>
      </c>
      <c r="D101" t="s">
        <v>13894</v>
      </c>
    </row>
    <row r="102" spans="1:4" x14ac:dyDescent="0.35">
      <c r="A102" t="s">
        <v>5355</v>
      </c>
      <c r="B102" t="s">
        <v>2379</v>
      </c>
      <c r="D102" t="s">
        <v>13895</v>
      </c>
    </row>
    <row r="103" spans="1:4" x14ac:dyDescent="0.35">
      <c r="A103" t="s">
        <v>5355</v>
      </c>
      <c r="B103" t="s">
        <v>2378</v>
      </c>
      <c r="D103" t="s">
        <v>13892</v>
      </c>
    </row>
    <row r="104" spans="1:4" x14ac:dyDescent="0.35">
      <c r="A104" t="s">
        <v>5355</v>
      </c>
      <c r="B104" t="s">
        <v>2378</v>
      </c>
      <c r="D104" t="s">
        <v>3326</v>
      </c>
    </row>
    <row r="105" spans="1:4" x14ac:dyDescent="0.35">
      <c r="A105" t="s">
        <v>5355</v>
      </c>
      <c r="B105" t="s">
        <v>2378</v>
      </c>
      <c r="D105" t="s">
        <v>13893</v>
      </c>
    </row>
    <row r="106" spans="1:4" x14ac:dyDescent="0.35">
      <c r="A106" t="s">
        <v>5355</v>
      </c>
      <c r="B106" t="s">
        <v>2378</v>
      </c>
      <c r="D106" t="s">
        <v>3325</v>
      </c>
    </row>
    <row r="107" spans="1:4" x14ac:dyDescent="0.35">
      <c r="A107" t="s">
        <v>5382</v>
      </c>
      <c r="B107" t="s">
        <v>13540</v>
      </c>
      <c r="C107" t="s">
        <v>13945</v>
      </c>
      <c r="D107" t="s">
        <v>11155</v>
      </c>
    </row>
    <row r="108" spans="1:4" x14ac:dyDescent="0.35">
      <c r="A108" t="s">
        <v>5382</v>
      </c>
      <c r="B108" t="s">
        <v>13540</v>
      </c>
      <c r="D108" t="s">
        <v>11153</v>
      </c>
    </row>
    <row r="109" spans="1:4" x14ac:dyDescent="0.35">
      <c r="A109" t="s">
        <v>5382</v>
      </c>
      <c r="B109" t="s">
        <v>13540</v>
      </c>
      <c r="D109" t="s">
        <v>133</v>
      </c>
    </row>
    <row r="110" spans="1:4" x14ac:dyDescent="0.35">
      <c r="A110" t="s">
        <v>5382</v>
      </c>
      <c r="B110" t="s">
        <v>13539</v>
      </c>
      <c r="D110" t="s">
        <v>636</v>
      </c>
    </row>
    <row r="111" spans="1:4" x14ac:dyDescent="0.35">
      <c r="A111" t="s">
        <v>5382</v>
      </c>
      <c r="B111" t="s">
        <v>13539</v>
      </c>
      <c r="D111" t="s">
        <v>13896</v>
      </c>
    </row>
    <row r="112" spans="1:4" x14ac:dyDescent="0.35">
      <c r="A112" t="s">
        <v>5382</v>
      </c>
      <c r="B112" t="s">
        <v>13539</v>
      </c>
      <c r="D112" t="s">
        <v>13897</v>
      </c>
    </row>
    <row r="113" spans="1:4" x14ac:dyDescent="0.35">
      <c r="A113" t="s">
        <v>5382</v>
      </c>
      <c r="B113" t="s">
        <v>13539</v>
      </c>
      <c r="C113" t="s">
        <v>13898</v>
      </c>
      <c r="D113" t="s">
        <v>13873</v>
      </c>
    </row>
    <row r="114" spans="1:4" x14ac:dyDescent="0.35">
      <c r="A114" t="s">
        <v>5382</v>
      </c>
      <c r="B114" t="s">
        <v>13539</v>
      </c>
      <c r="C114" t="s">
        <v>16805</v>
      </c>
      <c r="D114" t="s">
        <v>3274</v>
      </c>
    </row>
    <row r="115" spans="1:4" x14ac:dyDescent="0.35">
      <c r="A115" t="s">
        <v>5382</v>
      </c>
      <c r="B115" t="s">
        <v>13539</v>
      </c>
      <c r="C115" t="s">
        <v>13899</v>
      </c>
      <c r="D115" t="s">
        <v>13900</v>
      </c>
    </row>
    <row r="116" spans="1:4" x14ac:dyDescent="0.35">
      <c r="A116" t="s">
        <v>5382</v>
      </c>
      <c r="B116" t="s">
        <v>13539</v>
      </c>
      <c r="C116" t="s">
        <v>13901</v>
      </c>
      <c r="D116" t="s">
        <v>13902</v>
      </c>
    </row>
    <row r="117" spans="1:4" x14ac:dyDescent="0.35">
      <c r="A117" t="s">
        <v>5382</v>
      </c>
      <c r="B117" t="s">
        <v>13539</v>
      </c>
      <c r="C117" t="s">
        <v>13903</v>
      </c>
      <c r="D117" t="s">
        <v>13904</v>
      </c>
    </row>
    <row r="118" spans="1:4" x14ac:dyDescent="0.35">
      <c r="A118" t="s">
        <v>5382</v>
      </c>
      <c r="B118" t="s">
        <v>13539</v>
      </c>
      <c r="D118" t="s">
        <v>3385</v>
      </c>
    </row>
    <row r="119" spans="1:4" x14ac:dyDescent="0.35">
      <c r="A119" t="s">
        <v>5382</v>
      </c>
      <c r="B119" t="s">
        <v>13539</v>
      </c>
      <c r="C119" t="s">
        <v>13905</v>
      </c>
      <c r="D119" t="s">
        <v>13906</v>
      </c>
    </row>
    <row r="120" spans="1:4" x14ac:dyDescent="0.35">
      <c r="A120" t="s">
        <v>5382</v>
      </c>
      <c r="B120" t="s">
        <v>13539</v>
      </c>
      <c r="D120" t="s">
        <v>13889</v>
      </c>
    </row>
    <row r="121" spans="1:4" x14ac:dyDescent="0.35">
      <c r="A121" t="s">
        <v>5382</v>
      </c>
      <c r="B121" t="s">
        <v>13539</v>
      </c>
      <c r="D121" t="s">
        <v>13907</v>
      </c>
    </row>
    <row r="122" spans="1:4" x14ac:dyDescent="0.35">
      <c r="A122" t="s">
        <v>5382</v>
      </c>
      <c r="B122" t="s">
        <v>13539</v>
      </c>
      <c r="D122" t="s">
        <v>16806</v>
      </c>
    </row>
    <row r="123" spans="1:4" x14ac:dyDescent="0.35">
      <c r="A123" t="s">
        <v>5382</v>
      </c>
      <c r="B123" t="s">
        <v>13539</v>
      </c>
      <c r="C123" t="s">
        <v>13908</v>
      </c>
      <c r="D123" t="s">
        <v>13909</v>
      </c>
    </row>
    <row r="124" spans="1:4" x14ac:dyDescent="0.35">
      <c r="A124" t="s">
        <v>5382</v>
      </c>
      <c r="B124" t="s">
        <v>13539</v>
      </c>
      <c r="C124" t="s">
        <v>13910</v>
      </c>
      <c r="D124" t="s">
        <v>13911</v>
      </c>
    </row>
    <row r="125" spans="1:4" x14ac:dyDescent="0.35">
      <c r="A125" t="s">
        <v>5382</v>
      </c>
      <c r="B125" t="s">
        <v>13539</v>
      </c>
      <c r="D125" t="s">
        <v>13912</v>
      </c>
    </row>
    <row r="126" spans="1:4" x14ac:dyDescent="0.35">
      <c r="A126" t="s">
        <v>5382</v>
      </c>
      <c r="B126" t="s">
        <v>13539</v>
      </c>
      <c r="C126" t="s">
        <v>13913</v>
      </c>
      <c r="D126" t="s">
        <v>13914</v>
      </c>
    </row>
    <row r="127" spans="1:4" x14ac:dyDescent="0.35">
      <c r="A127" t="s">
        <v>5382</v>
      </c>
      <c r="B127" t="s">
        <v>13539</v>
      </c>
      <c r="C127" t="s">
        <v>13915</v>
      </c>
      <c r="D127" t="s">
        <v>13916</v>
      </c>
    </row>
    <row r="128" spans="1:4" x14ac:dyDescent="0.35">
      <c r="A128" t="s">
        <v>5382</v>
      </c>
      <c r="B128" t="s">
        <v>13539</v>
      </c>
      <c r="C128" t="s">
        <v>16807</v>
      </c>
      <c r="D128" t="s">
        <v>13917</v>
      </c>
    </row>
    <row r="129" spans="1:5" x14ac:dyDescent="0.35">
      <c r="A129" t="s">
        <v>5382</v>
      </c>
      <c r="B129" t="s">
        <v>13539</v>
      </c>
      <c r="C129" t="s">
        <v>16808</v>
      </c>
      <c r="D129" t="s">
        <v>13918</v>
      </c>
    </row>
    <row r="130" spans="1:5" x14ac:dyDescent="0.35">
      <c r="A130" t="s">
        <v>5382</v>
      </c>
      <c r="B130" t="s">
        <v>13539</v>
      </c>
      <c r="C130" t="s">
        <v>16809</v>
      </c>
      <c r="D130" t="s">
        <v>13919</v>
      </c>
    </row>
    <row r="131" spans="1:5" x14ac:dyDescent="0.35">
      <c r="A131" t="s">
        <v>5382</v>
      </c>
      <c r="B131" t="s">
        <v>13539</v>
      </c>
      <c r="C131" t="s">
        <v>16810</v>
      </c>
      <c r="D131" t="s">
        <v>16810</v>
      </c>
    </row>
    <row r="132" spans="1:5" x14ac:dyDescent="0.35">
      <c r="A132" t="s">
        <v>5382</v>
      </c>
      <c r="B132" t="s">
        <v>13539</v>
      </c>
      <c r="D132" t="s">
        <v>3389</v>
      </c>
    </row>
    <row r="133" spans="1:5" x14ac:dyDescent="0.35">
      <c r="A133" t="s">
        <v>5382</v>
      </c>
      <c r="B133" t="s">
        <v>13539</v>
      </c>
      <c r="D133" t="s">
        <v>13920</v>
      </c>
    </row>
    <row r="134" spans="1:5" x14ac:dyDescent="0.35">
      <c r="A134" t="s">
        <v>5382</v>
      </c>
      <c r="B134" t="s">
        <v>13539</v>
      </c>
      <c r="D134" t="s">
        <v>3362</v>
      </c>
    </row>
    <row r="135" spans="1:5" x14ac:dyDescent="0.35">
      <c r="A135" t="s">
        <v>5382</v>
      </c>
      <c r="B135" t="s">
        <v>13539</v>
      </c>
      <c r="C135" t="s">
        <v>13921</v>
      </c>
      <c r="D135" t="s">
        <v>13922</v>
      </c>
    </row>
    <row r="136" spans="1:5" x14ac:dyDescent="0.35">
      <c r="A136" t="s">
        <v>5382</v>
      </c>
      <c r="B136" t="s">
        <v>13539</v>
      </c>
      <c r="C136" t="s">
        <v>13923</v>
      </c>
      <c r="D136" t="s">
        <v>13924</v>
      </c>
    </row>
    <row r="137" spans="1:5" x14ac:dyDescent="0.35">
      <c r="A137" t="s">
        <v>5382</v>
      </c>
      <c r="B137" t="s">
        <v>13539</v>
      </c>
      <c r="C137" t="s">
        <v>13925</v>
      </c>
      <c r="D137" t="s">
        <v>13926</v>
      </c>
    </row>
    <row r="138" spans="1:5" x14ac:dyDescent="0.35">
      <c r="A138" t="s">
        <v>5382</v>
      </c>
      <c r="B138" t="s">
        <v>13539</v>
      </c>
      <c r="C138" t="s">
        <v>16811</v>
      </c>
      <c r="D138" t="s">
        <v>16812</v>
      </c>
    </row>
    <row r="139" spans="1:5" x14ac:dyDescent="0.35">
      <c r="A139" t="s">
        <v>5382</v>
      </c>
      <c r="B139" t="s">
        <v>13539</v>
      </c>
      <c r="C139" t="s">
        <v>13927</v>
      </c>
      <c r="D139" t="s">
        <v>13928</v>
      </c>
    </row>
    <row r="140" spans="1:5" x14ac:dyDescent="0.35">
      <c r="A140" t="s">
        <v>5382</v>
      </c>
      <c r="B140" t="s">
        <v>13539</v>
      </c>
      <c r="C140" t="s">
        <v>13929</v>
      </c>
      <c r="D140" t="s">
        <v>13930</v>
      </c>
    </row>
    <row r="141" spans="1:5" x14ac:dyDescent="0.35">
      <c r="A141" t="s">
        <v>5382</v>
      </c>
      <c r="B141" t="s">
        <v>13539</v>
      </c>
      <c r="D141" t="s">
        <v>13931</v>
      </c>
    </row>
    <row r="142" spans="1:5" x14ac:dyDescent="0.35">
      <c r="A142" t="s">
        <v>9976</v>
      </c>
      <c r="B142" t="s">
        <v>13529</v>
      </c>
      <c r="D142" t="s">
        <v>133</v>
      </c>
      <c r="E142" t="s">
        <v>13932</v>
      </c>
    </row>
    <row r="143" spans="1:5" x14ac:dyDescent="0.35">
      <c r="A143" t="s">
        <v>9976</v>
      </c>
      <c r="B143" t="s">
        <v>13529</v>
      </c>
      <c r="D143" t="s">
        <v>11153</v>
      </c>
      <c r="E143" t="s">
        <v>13933</v>
      </c>
    </row>
    <row r="144" spans="1:5" x14ac:dyDescent="0.35">
      <c r="A144" t="s">
        <v>9976</v>
      </c>
      <c r="B144" t="s">
        <v>13529</v>
      </c>
      <c r="D144" t="s">
        <v>13934</v>
      </c>
      <c r="E144" t="s">
        <v>13935</v>
      </c>
    </row>
    <row r="145" spans="1:5" x14ac:dyDescent="0.35">
      <c r="A145" t="s">
        <v>9976</v>
      </c>
      <c r="B145" t="s">
        <v>13529</v>
      </c>
      <c r="D145" t="s">
        <v>13936</v>
      </c>
      <c r="E145" t="s">
        <v>13937</v>
      </c>
    </row>
    <row r="146" spans="1:5" x14ac:dyDescent="0.35">
      <c r="A146" t="s">
        <v>9976</v>
      </c>
      <c r="B146" t="s">
        <v>13529</v>
      </c>
      <c r="D146" t="s">
        <v>13938</v>
      </c>
      <c r="E146" t="s">
        <v>13937</v>
      </c>
    </row>
    <row r="147" spans="1:5" x14ac:dyDescent="0.35">
      <c r="A147" t="s">
        <v>9976</v>
      </c>
      <c r="B147" t="s">
        <v>13529</v>
      </c>
      <c r="D147" t="s">
        <v>13939</v>
      </c>
      <c r="E147" t="s">
        <v>13940</v>
      </c>
    </row>
    <row r="148" spans="1:5" x14ac:dyDescent="0.35">
      <c r="A148" t="s">
        <v>9976</v>
      </c>
      <c r="B148" t="s">
        <v>13529</v>
      </c>
      <c r="D148" t="s">
        <v>13941</v>
      </c>
      <c r="E148" t="s">
        <v>13942</v>
      </c>
    </row>
    <row r="149" spans="1:5" x14ac:dyDescent="0.35">
      <c r="A149" t="s">
        <v>9976</v>
      </c>
      <c r="B149" t="s">
        <v>13529</v>
      </c>
      <c r="D149" t="s">
        <v>13943</v>
      </c>
      <c r="E149" t="s">
        <v>13944</v>
      </c>
    </row>
    <row r="150" spans="1:5" x14ac:dyDescent="0.35">
      <c r="A150" t="s">
        <v>9976</v>
      </c>
      <c r="B150" t="s">
        <v>13529</v>
      </c>
      <c r="D150" t="s">
        <v>13945</v>
      </c>
      <c r="E150" t="s">
        <v>13946</v>
      </c>
    </row>
    <row r="151" spans="1:5" x14ac:dyDescent="0.35">
      <c r="A151" t="s">
        <v>9976</v>
      </c>
      <c r="B151" t="s">
        <v>13529</v>
      </c>
      <c r="D151" t="s">
        <v>13947</v>
      </c>
      <c r="E151" t="s">
        <v>13948</v>
      </c>
    </row>
    <row r="152" spans="1:5" x14ac:dyDescent="0.35">
      <c r="A152" t="s">
        <v>9976</v>
      </c>
      <c r="B152" t="s">
        <v>13529</v>
      </c>
      <c r="D152" t="s">
        <v>13949</v>
      </c>
      <c r="E152" t="s">
        <v>13948</v>
      </c>
    </row>
    <row r="153" spans="1:5" x14ac:dyDescent="0.35">
      <c r="A153" t="s">
        <v>9976</v>
      </c>
      <c r="B153" t="s">
        <v>13529</v>
      </c>
      <c r="D153" t="s">
        <v>13950</v>
      </c>
      <c r="E153" t="s">
        <v>13948</v>
      </c>
    </row>
    <row r="154" spans="1:5" x14ac:dyDescent="0.35">
      <c r="A154" t="s">
        <v>9976</v>
      </c>
      <c r="B154" t="s">
        <v>13529</v>
      </c>
      <c r="D154" t="s">
        <v>13951</v>
      </c>
      <c r="E154" t="s">
        <v>13952</v>
      </c>
    </row>
    <row r="155" spans="1:5" x14ac:dyDescent="0.35">
      <c r="A155" t="s">
        <v>9976</v>
      </c>
      <c r="B155" t="s">
        <v>13529</v>
      </c>
      <c r="C155" t="s">
        <v>16813</v>
      </c>
      <c r="D155" t="s">
        <v>16814</v>
      </c>
      <c r="E155" t="s">
        <v>13948</v>
      </c>
    </row>
    <row r="156" spans="1:5" x14ac:dyDescent="0.35">
      <c r="A156" t="s">
        <v>9976</v>
      </c>
      <c r="B156" t="s">
        <v>13529</v>
      </c>
      <c r="C156" t="s">
        <v>16815</v>
      </c>
      <c r="D156" t="s">
        <v>16816</v>
      </c>
      <c r="E156" t="s">
        <v>13948</v>
      </c>
    </row>
    <row r="157" spans="1:5" x14ac:dyDescent="0.35">
      <c r="A157" t="s">
        <v>9976</v>
      </c>
      <c r="B157" t="s">
        <v>13529</v>
      </c>
      <c r="C157" t="s">
        <v>13953</v>
      </c>
      <c r="D157" t="s">
        <v>16817</v>
      </c>
      <c r="E157" t="s">
        <v>13954</v>
      </c>
    </row>
    <row r="158" spans="1:5" x14ac:dyDescent="0.35">
      <c r="A158" t="s">
        <v>5712</v>
      </c>
      <c r="B158" t="s">
        <v>8752</v>
      </c>
      <c r="D158" t="s">
        <v>3833</v>
      </c>
    </row>
    <row r="159" spans="1:5" x14ac:dyDescent="0.35">
      <c r="A159" t="s">
        <v>5712</v>
      </c>
      <c r="B159" t="s">
        <v>8752</v>
      </c>
      <c r="D159" t="s">
        <v>3834</v>
      </c>
    </row>
    <row r="160" spans="1:5" x14ac:dyDescent="0.35">
      <c r="A160" t="s">
        <v>5712</v>
      </c>
      <c r="B160" t="s">
        <v>8752</v>
      </c>
      <c r="D160" t="s">
        <v>3835</v>
      </c>
    </row>
    <row r="161" spans="1:6" x14ac:dyDescent="0.35">
      <c r="A161" t="s">
        <v>5712</v>
      </c>
      <c r="B161" t="s">
        <v>8752</v>
      </c>
      <c r="D161" t="s">
        <v>3836</v>
      </c>
    </row>
    <row r="162" spans="1:6" x14ac:dyDescent="0.35">
      <c r="A162" t="s">
        <v>5712</v>
      </c>
      <c r="B162" t="s">
        <v>8752</v>
      </c>
      <c r="D162" t="s">
        <v>3837</v>
      </c>
    </row>
    <row r="163" spans="1:6" x14ac:dyDescent="0.35">
      <c r="A163" t="s">
        <v>5712</v>
      </c>
      <c r="B163" t="s">
        <v>8752</v>
      </c>
      <c r="D163" t="s">
        <v>637</v>
      </c>
    </row>
    <row r="164" spans="1:6" x14ac:dyDescent="0.35">
      <c r="A164" t="s">
        <v>4450</v>
      </c>
      <c r="B164" t="s">
        <v>3268</v>
      </c>
      <c r="C164" t="s">
        <v>3289</v>
      </c>
      <c r="D164" t="s">
        <v>3289</v>
      </c>
      <c r="E164" t="s">
        <v>4451</v>
      </c>
      <c r="F164" t="s">
        <v>699</v>
      </c>
    </row>
    <row r="165" spans="1:6" x14ac:dyDescent="0.35">
      <c r="A165" t="s">
        <v>4450</v>
      </c>
      <c r="B165" t="s">
        <v>3268</v>
      </c>
      <c r="C165" t="s">
        <v>3318</v>
      </c>
      <c r="D165" t="s">
        <v>3318</v>
      </c>
      <c r="E165" t="s">
        <v>4452</v>
      </c>
      <c r="F165" t="s">
        <v>699</v>
      </c>
    </row>
    <row r="166" spans="1:6" x14ac:dyDescent="0.35">
      <c r="A166" t="s">
        <v>4450</v>
      </c>
      <c r="B166" t="s">
        <v>3268</v>
      </c>
      <c r="C166" t="s">
        <v>3343</v>
      </c>
      <c r="D166" t="s">
        <v>3343</v>
      </c>
      <c r="E166" t="s">
        <v>4453</v>
      </c>
      <c r="F166" t="s">
        <v>699</v>
      </c>
    </row>
    <row r="167" spans="1:6" x14ac:dyDescent="0.35">
      <c r="A167" t="s">
        <v>4450</v>
      </c>
      <c r="B167" t="s">
        <v>3268</v>
      </c>
      <c r="D167" t="s">
        <v>4454</v>
      </c>
      <c r="E167" t="s">
        <v>4455</v>
      </c>
      <c r="F167" t="s">
        <v>699</v>
      </c>
    </row>
    <row r="168" spans="1:6" x14ac:dyDescent="0.35">
      <c r="A168" t="s">
        <v>4450</v>
      </c>
      <c r="B168" t="s">
        <v>3268</v>
      </c>
      <c r="D168" t="s">
        <v>4456</v>
      </c>
      <c r="E168" t="s">
        <v>4457</v>
      </c>
      <c r="F168" t="s">
        <v>699</v>
      </c>
    </row>
    <row r="169" spans="1:6" x14ac:dyDescent="0.35">
      <c r="A169" t="s">
        <v>4450</v>
      </c>
      <c r="B169" t="s">
        <v>3268</v>
      </c>
      <c r="D169" t="s">
        <v>4458</v>
      </c>
      <c r="E169" t="s">
        <v>4459</v>
      </c>
      <c r="F169" t="s">
        <v>699</v>
      </c>
    </row>
    <row r="170" spans="1:6" x14ac:dyDescent="0.35">
      <c r="A170" t="s">
        <v>4450</v>
      </c>
      <c r="B170" t="s">
        <v>3268</v>
      </c>
      <c r="D170" t="s">
        <v>4460</v>
      </c>
      <c r="E170" t="s">
        <v>4461</v>
      </c>
      <c r="F170" t="s">
        <v>699</v>
      </c>
    </row>
    <row r="171" spans="1:6" x14ac:dyDescent="0.35">
      <c r="A171" t="s">
        <v>4331</v>
      </c>
      <c r="B171" t="s">
        <v>8961</v>
      </c>
      <c r="D171" t="s">
        <v>8962</v>
      </c>
      <c r="E171" t="s">
        <v>8963</v>
      </c>
      <c r="F171" t="s">
        <v>699</v>
      </c>
    </row>
    <row r="172" spans="1:6" x14ac:dyDescent="0.35">
      <c r="A172" t="s">
        <v>4331</v>
      </c>
      <c r="B172" t="s">
        <v>8961</v>
      </c>
      <c r="D172" t="s">
        <v>8964</v>
      </c>
      <c r="E172" t="s">
        <v>8965</v>
      </c>
      <c r="F172" t="s">
        <v>699</v>
      </c>
    </row>
    <row r="173" spans="1:6" x14ac:dyDescent="0.35">
      <c r="A173" t="s">
        <v>4331</v>
      </c>
      <c r="B173" t="s">
        <v>8822</v>
      </c>
      <c r="D173" t="s">
        <v>8941</v>
      </c>
      <c r="E173" t="s">
        <v>8942</v>
      </c>
      <c r="F173" t="s">
        <v>699</v>
      </c>
    </row>
    <row r="174" spans="1:6" x14ac:dyDescent="0.35">
      <c r="A174" t="s">
        <v>4331</v>
      </c>
      <c r="B174" t="s">
        <v>8822</v>
      </c>
      <c r="D174" t="s">
        <v>3817</v>
      </c>
      <c r="E174" t="s">
        <v>8943</v>
      </c>
      <c r="F174" t="s">
        <v>699</v>
      </c>
    </row>
    <row r="175" spans="1:6" x14ac:dyDescent="0.35">
      <c r="A175" t="s">
        <v>4331</v>
      </c>
      <c r="B175" t="s">
        <v>8822</v>
      </c>
      <c r="D175" t="s">
        <v>8944</v>
      </c>
      <c r="E175" t="s">
        <v>8945</v>
      </c>
      <c r="F175" t="s">
        <v>699</v>
      </c>
    </row>
    <row r="176" spans="1:6" x14ac:dyDescent="0.35">
      <c r="A176" t="s">
        <v>4331</v>
      </c>
      <c r="B176" t="s">
        <v>8822</v>
      </c>
      <c r="D176" t="s">
        <v>133</v>
      </c>
      <c r="E176" t="s">
        <v>8946</v>
      </c>
      <c r="F176" t="s">
        <v>699</v>
      </c>
    </row>
    <row r="177" spans="1:6" x14ac:dyDescent="0.35">
      <c r="A177" t="s">
        <v>4350</v>
      </c>
      <c r="B177" t="s">
        <v>2013</v>
      </c>
      <c r="C177" t="s">
        <v>2023</v>
      </c>
      <c r="D177" t="s">
        <v>2023</v>
      </c>
      <c r="E177" t="s">
        <v>4351</v>
      </c>
      <c r="F177" t="s">
        <v>699</v>
      </c>
    </row>
    <row r="178" spans="1:6" x14ac:dyDescent="0.35">
      <c r="A178" t="s">
        <v>4350</v>
      </c>
      <c r="B178" t="s">
        <v>2013</v>
      </c>
      <c r="D178" t="s">
        <v>9617</v>
      </c>
      <c r="E178" t="s">
        <v>9618</v>
      </c>
      <c r="F178" t="s">
        <v>4330</v>
      </c>
    </row>
    <row r="179" spans="1:6" x14ac:dyDescent="0.35">
      <c r="A179" t="s">
        <v>4350</v>
      </c>
      <c r="B179" t="s">
        <v>2013</v>
      </c>
      <c r="C179" t="s">
        <v>2033</v>
      </c>
      <c r="D179" t="s">
        <v>2033</v>
      </c>
      <c r="E179" t="s">
        <v>4352</v>
      </c>
      <c r="F179" t="s">
        <v>699</v>
      </c>
    </row>
    <row r="180" spans="1:6" x14ac:dyDescent="0.35">
      <c r="A180" t="s">
        <v>4350</v>
      </c>
      <c r="B180" t="s">
        <v>2013</v>
      </c>
      <c r="C180" t="s">
        <v>2041</v>
      </c>
      <c r="D180" t="s">
        <v>2041</v>
      </c>
      <c r="E180" t="s">
        <v>4353</v>
      </c>
      <c r="F180" t="s">
        <v>699</v>
      </c>
    </row>
    <row r="181" spans="1:6" x14ac:dyDescent="0.35">
      <c r="A181" t="s">
        <v>4350</v>
      </c>
      <c r="B181" t="s">
        <v>2013</v>
      </c>
      <c r="C181" t="s">
        <v>2046</v>
      </c>
      <c r="D181" t="s">
        <v>2046</v>
      </c>
      <c r="E181" t="s">
        <v>4354</v>
      </c>
      <c r="F181" t="s">
        <v>699</v>
      </c>
    </row>
    <row r="182" spans="1:6" x14ac:dyDescent="0.35">
      <c r="A182" t="s">
        <v>4350</v>
      </c>
      <c r="B182" t="s">
        <v>2013</v>
      </c>
      <c r="C182" t="s">
        <v>2052</v>
      </c>
      <c r="D182" t="s">
        <v>2052</v>
      </c>
      <c r="E182" t="s">
        <v>4355</v>
      </c>
      <c r="F182" t="s">
        <v>699</v>
      </c>
    </row>
    <row r="183" spans="1:6" x14ac:dyDescent="0.35">
      <c r="A183" t="s">
        <v>4350</v>
      </c>
      <c r="B183" t="s">
        <v>2013</v>
      </c>
      <c r="C183" t="s">
        <v>2066</v>
      </c>
      <c r="D183" t="s">
        <v>2066</v>
      </c>
      <c r="E183" t="s">
        <v>4357</v>
      </c>
      <c r="F183" t="s">
        <v>699</v>
      </c>
    </row>
    <row r="184" spans="1:6" x14ac:dyDescent="0.35">
      <c r="A184" t="s">
        <v>4350</v>
      </c>
      <c r="B184" t="s">
        <v>2013</v>
      </c>
      <c r="C184" t="s">
        <v>2072</v>
      </c>
      <c r="D184" t="s">
        <v>2072</v>
      </c>
      <c r="E184" t="s">
        <v>4358</v>
      </c>
      <c r="F184" t="s">
        <v>699</v>
      </c>
    </row>
    <row r="185" spans="1:6" x14ac:dyDescent="0.35">
      <c r="A185" t="s">
        <v>4350</v>
      </c>
      <c r="B185" t="s">
        <v>2013</v>
      </c>
      <c r="C185" t="s">
        <v>2079</v>
      </c>
      <c r="D185" t="s">
        <v>2079</v>
      </c>
      <c r="E185" t="s">
        <v>4359</v>
      </c>
      <c r="F185" t="s">
        <v>699</v>
      </c>
    </row>
    <row r="186" spans="1:6" x14ac:dyDescent="0.35">
      <c r="A186" t="s">
        <v>4350</v>
      </c>
      <c r="B186" t="s">
        <v>2013</v>
      </c>
      <c r="C186" t="s">
        <v>2086</v>
      </c>
      <c r="D186" t="s">
        <v>2086</v>
      </c>
      <c r="E186" t="s">
        <v>4360</v>
      </c>
      <c r="F186" t="s">
        <v>699</v>
      </c>
    </row>
    <row r="187" spans="1:6" x14ac:dyDescent="0.35">
      <c r="A187" t="s">
        <v>4350</v>
      </c>
      <c r="B187" t="s">
        <v>2013</v>
      </c>
      <c r="C187" t="s">
        <v>2094</v>
      </c>
      <c r="D187" t="s">
        <v>2094</v>
      </c>
      <c r="E187" t="s">
        <v>4361</v>
      </c>
      <c r="F187" t="s">
        <v>699</v>
      </c>
    </row>
    <row r="188" spans="1:6" x14ac:dyDescent="0.35">
      <c r="A188" t="s">
        <v>4350</v>
      </c>
      <c r="B188" t="s">
        <v>2013</v>
      </c>
      <c r="C188" t="s">
        <v>2102</v>
      </c>
      <c r="D188" t="s">
        <v>2102</v>
      </c>
      <c r="E188" t="s">
        <v>4362</v>
      </c>
      <c r="F188" t="s">
        <v>699</v>
      </c>
    </row>
    <row r="189" spans="1:6" x14ac:dyDescent="0.35">
      <c r="A189" t="s">
        <v>4350</v>
      </c>
      <c r="B189" t="s">
        <v>2013</v>
      </c>
      <c r="C189" t="s">
        <v>2108</v>
      </c>
      <c r="D189" t="s">
        <v>2108</v>
      </c>
      <c r="E189" t="s">
        <v>4363</v>
      </c>
      <c r="F189" t="s">
        <v>699</v>
      </c>
    </row>
    <row r="190" spans="1:6" x14ac:dyDescent="0.35">
      <c r="A190" t="s">
        <v>4350</v>
      </c>
      <c r="B190" t="s">
        <v>2013</v>
      </c>
      <c r="C190" t="s">
        <v>2121</v>
      </c>
      <c r="D190" t="s">
        <v>2121</v>
      </c>
      <c r="E190" t="s">
        <v>4365</v>
      </c>
      <c r="F190" t="s">
        <v>699</v>
      </c>
    </row>
    <row r="191" spans="1:6" x14ac:dyDescent="0.35">
      <c r="A191" t="s">
        <v>4350</v>
      </c>
      <c r="B191" t="s">
        <v>2013</v>
      </c>
      <c r="C191" t="s">
        <v>2128</v>
      </c>
      <c r="D191" t="s">
        <v>2128</v>
      </c>
      <c r="E191" t="s">
        <v>4366</v>
      </c>
      <c r="F191" t="s">
        <v>699</v>
      </c>
    </row>
    <row r="192" spans="1:6" x14ac:dyDescent="0.35">
      <c r="A192" t="s">
        <v>4350</v>
      </c>
      <c r="B192" t="s">
        <v>2013</v>
      </c>
      <c r="C192" t="s">
        <v>2136</v>
      </c>
      <c r="D192" t="s">
        <v>2136</v>
      </c>
      <c r="E192" t="s">
        <v>4367</v>
      </c>
      <c r="F192" t="s">
        <v>699</v>
      </c>
    </row>
    <row r="193" spans="1:6" x14ac:dyDescent="0.35">
      <c r="A193" t="s">
        <v>4350</v>
      </c>
      <c r="B193" t="s">
        <v>2013</v>
      </c>
      <c r="C193" t="s">
        <v>2140</v>
      </c>
      <c r="D193" t="s">
        <v>2140</v>
      </c>
      <c r="E193" t="s">
        <v>4368</v>
      </c>
      <c r="F193" t="s">
        <v>699</v>
      </c>
    </row>
    <row r="194" spans="1:6" x14ac:dyDescent="0.35">
      <c r="A194" t="s">
        <v>4350</v>
      </c>
      <c r="B194" t="s">
        <v>2013</v>
      </c>
      <c r="C194" t="s">
        <v>133</v>
      </c>
      <c r="D194" t="s">
        <v>133</v>
      </c>
      <c r="E194" t="s">
        <v>4369</v>
      </c>
      <c r="F194" t="s">
        <v>699</v>
      </c>
    </row>
    <row r="195" spans="1:6" x14ac:dyDescent="0.35">
      <c r="A195" t="s">
        <v>4350</v>
      </c>
      <c r="B195" t="s">
        <v>2013</v>
      </c>
      <c r="C195" t="s">
        <v>2149</v>
      </c>
      <c r="D195" t="s">
        <v>2149</v>
      </c>
      <c r="E195" t="s">
        <v>4370</v>
      </c>
      <c r="F195" t="s">
        <v>699</v>
      </c>
    </row>
    <row r="196" spans="1:6" x14ac:dyDescent="0.35">
      <c r="A196" t="s">
        <v>4350</v>
      </c>
      <c r="B196" t="s">
        <v>2013</v>
      </c>
      <c r="D196" t="s">
        <v>9310</v>
      </c>
    </row>
    <row r="197" spans="1:6" x14ac:dyDescent="0.35">
      <c r="A197" t="s">
        <v>4350</v>
      </c>
      <c r="B197" t="s">
        <v>2013</v>
      </c>
      <c r="D197" t="s">
        <v>9311</v>
      </c>
    </row>
    <row r="198" spans="1:6" x14ac:dyDescent="0.35">
      <c r="A198" t="s">
        <v>4350</v>
      </c>
      <c r="B198" t="s">
        <v>2013</v>
      </c>
      <c r="D198" t="s">
        <v>9312</v>
      </c>
    </row>
    <row r="199" spans="1:6" x14ac:dyDescent="0.35">
      <c r="A199" t="s">
        <v>4350</v>
      </c>
      <c r="B199" t="s">
        <v>2013</v>
      </c>
      <c r="D199" t="s">
        <v>9313</v>
      </c>
    </row>
    <row r="200" spans="1:6" x14ac:dyDescent="0.35">
      <c r="A200" t="s">
        <v>4350</v>
      </c>
      <c r="B200" t="s">
        <v>8823</v>
      </c>
      <c r="C200" t="s">
        <v>2058</v>
      </c>
      <c r="D200" t="s">
        <v>2058</v>
      </c>
      <c r="E200" t="s">
        <v>4356</v>
      </c>
      <c r="F200" t="s">
        <v>699</v>
      </c>
    </row>
    <row r="201" spans="1:6" x14ac:dyDescent="0.35">
      <c r="A201" t="s">
        <v>4350</v>
      </c>
      <c r="B201" t="s">
        <v>8823</v>
      </c>
      <c r="C201" t="s">
        <v>2113</v>
      </c>
      <c r="D201" t="s">
        <v>8844</v>
      </c>
      <c r="E201" t="s">
        <v>4364</v>
      </c>
      <c r="F201" t="s">
        <v>699</v>
      </c>
    </row>
    <row r="202" spans="1:6" x14ac:dyDescent="0.35">
      <c r="A202" t="s">
        <v>4350</v>
      </c>
      <c r="B202" t="s">
        <v>8823</v>
      </c>
      <c r="D202" t="s">
        <v>8439</v>
      </c>
      <c r="E202" t="s">
        <v>8845</v>
      </c>
      <c r="F202" t="s">
        <v>699</v>
      </c>
    </row>
    <row r="203" spans="1:6" x14ac:dyDescent="0.35">
      <c r="A203" t="s">
        <v>4350</v>
      </c>
      <c r="B203" t="s">
        <v>8823</v>
      </c>
      <c r="D203" t="s">
        <v>8440</v>
      </c>
      <c r="E203" t="s">
        <v>8846</v>
      </c>
      <c r="F203" t="s">
        <v>699</v>
      </c>
    </row>
    <row r="204" spans="1:6" x14ac:dyDescent="0.35">
      <c r="A204" t="s">
        <v>4350</v>
      </c>
      <c r="B204" t="s">
        <v>8823</v>
      </c>
      <c r="D204" t="s">
        <v>9724</v>
      </c>
      <c r="E204" t="s">
        <v>9725</v>
      </c>
      <c r="F204" t="s">
        <v>699</v>
      </c>
    </row>
    <row r="205" spans="1:6" x14ac:dyDescent="0.35">
      <c r="A205" t="s">
        <v>4350</v>
      </c>
      <c r="B205" t="s">
        <v>8823</v>
      </c>
      <c r="D205" t="s">
        <v>9726</v>
      </c>
      <c r="E205" t="s">
        <v>9631</v>
      </c>
      <c r="F205" t="s">
        <v>699</v>
      </c>
    </row>
    <row r="206" spans="1:6" x14ac:dyDescent="0.35">
      <c r="A206" t="s">
        <v>4331</v>
      </c>
      <c r="B206" t="s">
        <v>8966</v>
      </c>
      <c r="D206" t="s">
        <v>8967</v>
      </c>
      <c r="E206" t="s">
        <v>8968</v>
      </c>
      <c r="F206" t="s">
        <v>699</v>
      </c>
    </row>
    <row r="207" spans="1:6" x14ac:dyDescent="0.35">
      <c r="A207" t="s">
        <v>4331</v>
      </c>
      <c r="B207" t="s">
        <v>8966</v>
      </c>
      <c r="D207" t="s">
        <v>8969</v>
      </c>
      <c r="E207" t="s">
        <v>8970</v>
      </c>
      <c r="F207" t="s">
        <v>699</v>
      </c>
    </row>
    <row r="208" spans="1:6" x14ac:dyDescent="0.35">
      <c r="A208" t="s">
        <v>4331</v>
      </c>
      <c r="B208" t="s">
        <v>8966</v>
      </c>
      <c r="D208" t="s">
        <v>8971</v>
      </c>
      <c r="E208" t="s">
        <v>8972</v>
      </c>
      <c r="F208" t="s">
        <v>699</v>
      </c>
    </row>
    <row r="209" spans="1:6" x14ac:dyDescent="0.35">
      <c r="A209" t="s">
        <v>4331</v>
      </c>
      <c r="B209" t="s">
        <v>8966</v>
      </c>
      <c r="D209" t="s">
        <v>8973</v>
      </c>
      <c r="E209" t="s">
        <v>8974</v>
      </c>
      <c r="F209" t="s">
        <v>699</v>
      </c>
    </row>
    <row r="210" spans="1:6" x14ac:dyDescent="0.35">
      <c r="A210" t="s">
        <v>4331</v>
      </c>
      <c r="B210" t="s">
        <v>8966</v>
      </c>
      <c r="D210" t="s">
        <v>8975</v>
      </c>
      <c r="E210" t="s">
        <v>8976</v>
      </c>
      <c r="F210" t="s">
        <v>699</v>
      </c>
    </row>
    <row r="211" spans="1:6" x14ac:dyDescent="0.35">
      <c r="A211" t="s">
        <v>4331</v>
      </c>
      <c r="B211" t="s">
        <v>8966</v>
      </c>
      <c r="D211" t="s">
        <v>8977</v>
      </c>
      <c r="E211" t="s">
        <v>8978</v>
      </c>
      <c r="F211" t="s">
        <v>699</v>
      </c>
    </row>
    <row r="212" spans="1:6" x14ac:dyDescent="0.35">
      <c r="A212" t="s">
        <v>4331</v>
      </c>
      <c r="B212" t="s">
        <v>8966</v>
      </c>
      <c r="D212" t="s">
        <v>8979</v>
      </c>
      <c r="E212" t="s">
        <v>8980</v>
      </c>
      <c r="F212" t="s">
        <v>699</v>
      </c>
    </row>
    <row r="213" spans="1:6" x14ac:dyDescent="0.35">
      <c r="A213" t="s">
        <v>4331</v>
      </c>
      <c r="B213" t="s">
        <v>8966</v>
      </c>
      <c r="D213" t="s">
        <v>8981</v>
      </c>
      <c r="E213" t="s">
        <v>8982</v>
      </c>
      <c r="F213" t="s">
        <v>699</v>
      </c>
    </row>
    <row r="214" spans="1:6" x14ac:dyDescent="0.35">
      <c r="A214" t="s">
        <v>4331</v>
      </c>
      <c r="B214" t="s">
        <v>8966</v>
      </c>
      <c r="D214" t="s">
        <v>8983</v>
      </c>
      <c r="E214" t="s">
        <v>8984</v>
      </c>
      <c r="F214" t="s">
        <v>699</v>
      </c>
    </row>
    <row r="215" spans="1:6" x14ac:dyDescent="0.35">
      <c r="A215" t="s">
        <v>4331</v>
      </c>
      <c r="B215" t="s">
        <v>8966</v>
      </c>
      <c r="D215" t="s">
        <v>8985</v>
      </c>
      <c r="E215" t="s">
        <v>8986</v>
      </c>
      <c r="F215" t="s">
        <v>699</v>
      </c>
    </row>
    <row r="216" spans="1:6" x14ac:dyDescent="0.35">
      <c r="A216" t="s">
        <v>4331</v>
      </c>
      <c r="B216" t="s">
        <v>8947</v>
      </c>
      <c r="D216" t="s">
        <v>8948</v>
      </c>
      <c r="E216" t="s">
        <v>8949</v>
      </c>
      <c r="F216" t="s">
        <v>699</v>
      </c>
    </row>
    <row r="217" spans="1:6" x14ac:dyDescent="0.35">
      <c r="A217" t="s">
        <v>4331</v>
      </c>
      <c r="B217" t="s">
        <v>8947</v>
      </c>
      <c r="D217" t="s">
        <v>8950</v>
      </c>
      <c r="E217" t="s">
        <v>8951</v>
      </c>
      <c r="F217" t="s">
        <v>699</v>
      </c>
    </row>
    <row r="218" spans="1:6" x14ac:dyDescent="0.35">
      <c r="A218" t="s">
        <v>4331</v>
      </c>
      <c r="B218" t="s">
        <v>8947</v>
      </c>
      <c r="D218" t="s">
        <v>8952</v>
      </c>
      <c r="E218" t="s">
        <v>8953</v>
      </c>
      <c r="F218" t="s">
        <v>699</v>
      </c>
    </row>
    <row r="219" spans="1:6" x14ac:dyDescent="0.35">
      <c r="A219" t="s">
        <v>4331</v>
      </c>
      <c r="B219" t="s">
        <v>8954</v>
      </c>
      <c r="D219" t="s">
        <v>8955</v>
      </c>
      <c r="E219" t="s">
        <v>8956</v>
      </c>
      <c r="F219" t="s">
        <v>699</v>
      </c>
    </row>
    <row r="220" spans="1:6" x14ac:dyDescent="0.35">
      <c r="A220" t="s">
        <v>4331</v>
      </c>
      <c r="B220" t="s">
        <v>8954</v>
      </c>
      <c r="D220" t="s">
        <v>8957</v>
      </c>
      <c r="E220" t="s">
        <v>8958</v>
      </c>
      <c r="F220" t="s">
        <v>699</v>
      </c>
    </row>
    <row r="221" spans="1:6" x14ac:dyDescent="0.35">
      <c r="A221" t="s">
        <v>4331</v>
      </c>
      <c r="B221" t="s">
        <v>8954</v>
      </c>
      <c r="D221" t="s">
        <v>8959</v>
      </c>
      <c r="E221" t="s">
        <v>8960</v>
      </c>
      <c r="F221" t="s">
        <v>699</v>
      </c>
    </row>
    <row r="222" spans="1:6" x14ac:dyDescent="0.35">
      <c r="A222" t="s">
        <v>4331</v>
      </c>
      <c r="B222" t="s">
        <v>2021</v>
      </c>
      <c r="C222" t="s">
        <v>2031</v>
      </c>
      <c r="D222" t="s">
        <v>2031</v>
      </c>
      <c r="E222" t="s">
        <v>4332</v>
      </c>
      <c r="F222" t="s">
        <v>699</v>
      </c>
    </row>
    <row r="223" spans="1:6" x14ac:dyDescent="0.35">
      <c r="A223" t="s">
        <v>4331</v>
      </c>
      <c r="B223" t="s">
        <v>2021</v>
      </c>
      <c r="D223" t="s">
        <v>9506</v>
      </c>
      <c r="E223" t="s">
        <v>9507</v>
      </c>
      <c r="F223" t="s">
        <v>699</v>
      </c>
    </row>
    <row r="224" spans="1:6" x14ac:dyDescent="0.35">
      <c r="A224" t="s">
        <v>4331</v>
      </c>
      <c r="B224" t="s">
        <v>2021</v>
      </c>
      <c r="C224" t="s">
        <v>2040</v>
      </c>
      <c r="D224" t="s">
        <v>2040</v>
      </c>
      <c r="E224" t="s">
        <v>4333</v>
      </c>
      <c r="F224" t="s">
        <v>699</v>
      </c>
    </row>
    <row r="225" spans="1:6" x14ac:dyDescent="0.35">
      <c r="A225" t="s">
        <v>4331</v>
      </c>
      <c r="B225" t="s">
        <v>2021</v>
      </c>
      <c r="C225" t="s">
        <v>2045</v>
      </c>
      <c r="D225" t="s">
        <v>2045</v>
      </c>
      <c r="E225" t="s">
        <v>4334</v>
      </c>
      <c r="F225" t="s">
        <v>699</v>
      </c>
    </row>
    <row r="226" spans="1:6" x14ac:dyDescent="0.35">
      <c r="A226" t="s">
        <v>4331</v>
      </c>
      <c r="B226" t="s">
        <v>2021</v>
      </c>
      <c r="C226" t="s">
        <v>2050</v>
      </c>
      <c r="D226" t="s">
        <v>2050</v>
      </c>
      <c r="E226" t="s">
        <v>4335</v>
      </c>
      <c r="F226" t="s">
        <v>699</v>
      </c>
    </row>
    <row r="227" spans="1:6" x14ac:dyDescent="0.35">
      <c r="A227" t="s">
        <v>4331</v>
      </c>
      <c r="B227" t="s">
        <v>2021</v>
      </c>
      <c r="C227" t="s">
        <v>4336</v>
      </c>
      <c r="D227" t="s">
        <v>4336</v>
      </c>
      <c r="E227" t="s">
        <v>4337</v>
      </c>
      <c r="F227" t="s">
        <v>699</v>
      </c>
    </row>
    <row r="228" spans="1:6" x14ac:dyDescent="0.35">
      <c r="A228" t="s">
        <v>4331</v>
      </c>
      <c r="B228" t="s">
        <v>2021</v>
      </c>
      <c r="C228" t="s">
        <v>2064</v>
      </c>
      <c r="D228" t="s">
        <v>2064</v>
      </c>
      <c r="E228" t="s">
        <v>4338</v>
      </c>
      <c r="F228" t="s">
        <v>699</v>
      </c>
    </row>
    <row r="229" spans="1:6" x14ac:dyDescent="0.35">
      <c r="A229" t="s">
        <v>4331</v>
      </c>
      <c r="B229" t="s">
        <v>2021</v>
      </c>
      <c r="C229" t="s">
        <v>2071</v>
      </c>
      <c r="D229" t="s">
        <v>2071</v>
      </c>
      <c r="E229" t="s">
        <v>4339</v>
      </c>
      <c r="F229" t="s">
        <v>699</v>
      </c>
    </row>
    <row r="230" spans="1:6" x14ac:dyDescent="0.35">
      <c r="A230" t="s">
        <v>4331</v>
      </c>
      <c r="B230" t="s">
        <v>2021</v>
      </c>
      <c r="C230" t="s">
        <v>2077</v>
      </c>
      <c r="D230" t="s">
        <v>2077</v>
      </c>
      <c r="E230" t="s">
        <v>4340</v>
      </c>
      <c r="F230" t="s">
        <v>699</v>
      </c>
    </row>
    <row r="231" spans="1:6" x14ac:dyDescent="0.35">
      <c r="A231" t="s">
        <v>4331</v>
      </c>
      <c r="B231" t="s">
        <v>2021</v>
      </c>
      <c r="C231" t="s">
        <v>2085</v>
      </c>
      <c r="D231" t="s">
        <v>2085</v>
      </c>
      <c r="E231" t="s">
        <v>4341</v>
      </c>
      <c r="F231" t="s">
        <v>699</v>
      </c>
    </row>
    <row r="232" spans="1:6" x14ac:dyDescent="0.35">
      <c r="A232" t="s">
        <v>4331</v>
      </c>
      <c r="B232" t="s">
        <v>2021</v>
      </c>
      <c r="C232" t="s">
        <v>2092</v>
      </c>
      <c r="D232" t="s">
        <v>2092</v>
      </c>
      <c r="E232" t="s">
        <v>4342</v>
      </c>
      <c r="F232" t="s">
        <v>699</v>
      </c>
    </row>
    <row r="233" spans="1:6" x14ac:dyDescent="0.35">
      <c r="A233" t="s">
        <v>4331</v>
      </c>
      <c r="B233" t="s">
        <v>2021</v>
      </c>
      <c r="C233" t="s">
        <v>2101</v>
      </c>
      <c r="D233" t="s">
        <v>2101</v>
      </c>
      <c r="E233" t="s">
        <v>4343</v>
      </c>
      <c r="F233" t="s">
        <v>699</v>
      </c>
    </row>
    <row r="234" spans="1:6" x14ac:dyDescent="0.35">
      <c r="A234" t="s">
        <v>4331</v>
      </c>
      <c r="B234" t="s">
        <v>2021</v>
      </c>
      <c r="C234" t="s">
        <v>4344</v>
      </c>
      <c r="D234" t="s">
        <v>4344</v>
      </c>
      <c r="E234" t="s">
        <v>4345</v>
      </c>
      <c r="F234" t="s">
        <v>699</v>
      </c>
    </row>
    <row r="235" spans="1:6" x14ac:dyDescent="0.35">
      <c r="A235" t="s">
        <v>4331</v>
      </c>
      <c r="B235" t="s">
        <v>2021</v>
      </c>
      <c r="C235" t="s">
        <v>2112</v>
      </c>
      <c r="D235" t="s">
        <v>2112</v>
      </c>
      <c r="E235" t="s">
        <v>4346</v>
      </c>
      <c r="F235" t="s">
        <v>699</v>
      </c>
    </row>
    <row r="236" spans="1:6" x14ac:dyDescent="0.35">
      <c r="A236" t="s">
        <v>4331</v>
      </c>
      <c r="B236" t="s">
        <v>2021</v>
      </c>
      <c r="C236" t="s">
        <v>2119</v>
      </c>
      <c r="D236" t="s">
        <v>2119</v>
      </c>
      <c r="E236" t="s">
        <v>4347</v>
      </c>
      <c r="F236" t="s">
        <v>699</v>
      </c>
    </row>
    <row r="237" spans="1:6" x14ac:dyDescent="0.35">
      <c r="A237" t="s">
        <v>4331</v>
      </c>
      <c r="B237" t="s">
        <v>2021</v>
      </c>
      <c r="C237" t="s">
        <v>2127</v>
      </c>
      <c r="D237" t="s">
        <v>2127</v>
      </c>
      <c r="E237" t="s">
        <v>4348</v>
      </c>
      <c r="F237" t="s">
        <v>699</v>
      </c>
    </row>
    <row r="238" spans="1:6" x14ac:dyDescent="0.35">
      <c r="A238" t="s">
        <v>4331</v>
      </c>
      <c r="B238" t="s">
        <v>2021</v>
      </c>
      <c r="D238" t="s">
        <v>9294</v>
      </c>
    </row>
    <row r="239" spans="1:6" x14ac:dyDescent="0.35">
      <c r="A239" t="s">
        <v>4331</v>
      </c>
      <c r="B239" t="s">
        <v>2021</v>
      </c>
      <c r="C239" t="s">
        <v>2134</v>
      </c>
      <c r="D239" t="s">
        <v>2134</v>
      </c>
      <c r="E239" t="s">
        <v>4349</v>
      </c>
      <c r="F239" t="s">
        <v>699</v>
      </c>
    </row>
    <row r="240" spans="1:6" x14ac:dyDescent="0.35">
      <c r="A240" t="s">
        <v>15288</v>
      </c>
      <c r="B240" t="s">
        <v>13458</v>
      </c>
      <c r="D240" t="s">
        <v>2064</v>
      </c>
    </row>
    <row r="241" spans="1:4" x14ac:dyDescent="0.35">
      <c r="A241" t="s">
        <v>15288</v>
      </c>
      <c r="B241" t="s">
        <v>13414</v>
      </c>
      <c r="D241" t="s">
        <v>689</v>
      </c>
    </row>
    <row r="242" spans="1:4" x14ac:dyDescent="0.35">
      <c r="A242" t="s">
        <v>15288</v>
      </c>
      <c r="B242" t="s">
        <v>13414</v>
      </c>
      <c r="D242" t="s">
        <v>21581</v>
      </c>
    </row>
    <row r="243" spans="1:4" x14ac:dyDescent="0.35">
      <c r="A243" t="s">
        <v>15288</v>
      </c>
      <c r="B243" t="s">
        <v>13414</v>
      </c>
      <c r="D243" t="s">
        <v>21582</v>
      </c>
    </row>
    <row r="244" spans="1:4" x14ac:dyDescent="0.35">
      <c r="A244" t="s">
        <v>15288</v>
      </c>
      <c r="B244" t="s">
        <v>13414</v>
      </c>
      <c r="D244" t="s">
        <v>21583</v>
      </c>
    </row>
    <row r="245" spans="1:4" x14ac:dyDescent="0.35">
      <c r="A245" t="s">
        <v>15288</v>
      </c>
      <c r="B245" t="s">
        <v>13417</v>
      </c>
      <c r="D245" t="s">
        <v>21590</v>
      </c>
    </row>
    <row r="246" spans="1:4" x14ac:dyDescent="0.35">
      <c r="A246" t="s">
        <v>15288</v>
      </c>
      <c r="B246" t="s">
        <v>13417</v>
      </c>
      <c r="D246" t="s">
        <v>13505</v>
      </c>
    </row>
    <row r="247" spans="1:4" x14ac:dyDescent="0.35">
      <c r="A247" t="s">
        <v>15288</v>
      </c>
      <c r="B247" t="s">
        <v>13417</v>
      </c>
      <c r="D247" t="s">
        <v>133</v>
      </c>
    </row>
    <row r="248" spans="1:4" x14ac:dyDescent="0.35">
      <c r="A248" t="s">
        <v>15288</v>
      </c>
      <c r="B248" t="s">
        <v>13416</v>
      </c>
      <c r="D248" t="s">
        <v>21584</v>
      </c>
    </row>
    <row r="249" spans="1:4" x14ac:dyDescent="0.35">
      <c r="A249" t="s">
        <v>15288</v>
      </c>
      <c r="B249" t="s">
        <v>13416</v>
      </c>
      <c r="D249" t="s">
        <v>21585</v>
      </c>
    </row>
    <row r="250" spans="1:4" x14ac:dyDescent="0.35">
      <c r="A250" t="s">
        <v>15288</v>
      </c>
      <c r="B250" t="s">
        <v>13416</v>
      </c>
      <c r="D250" t="s">
        <v>21586</v>
      </c>
    </row>
    <row r="251" spans="1:4" x14ac:dyDescent="0.35">
      <c r="A251" t="s">
        <v>15288</v>
      </c>
      <c r="B251" t="s">
        <v>13416</v>
      </c>
      <c r="D251" t="s">
        <v>133</v>
      </c>
    </row>
    <row r="252" spans="1:4" x14ac:dyDescent="0.35">
      <c r="A252" t="s">
        <v>15288</v>
      </c>
      <c r="B252" t="s">
        <v>13446</v>
      </c>
      <c r="D252" t="s">
        <v>1510</v>
      </c>
    </row>
    <row r="253" spans="1:4" x14ac:dyDescent="0.35">
      <c r="A253" t="s">
        <v>15288</v>
      </c>
      <c r="B253" t="s">
        <v>13446</v>
      </c>
      <c r="D253" t="s">
        <v>15289</v>
      </c>
    </row>
    <row r="254" spans="1:4" x14ac:dyDescent="0.35">
      <c r="A254" t="s">
        <v>15288</v>
      </c>
      <c r="B254" t="s">
        <v>13446</v>
      </c>
      <c r="D254" t="s">
        <v>15290</v>
      </c>
    </row>
    <row r="255" spans="1:4" x14ac:dyDescent="0.35">
      <c r="A255" t="s">
        <v>15288</v>
      </c>
      <c r="B255" t="s">
        <v>13446</v>
      </c>
      <c r="D255" t="s">
        <v>15291</v>
      </c>
    </row>
    <row r="256" spans="1:4" x14ac:dyDescent="0.35">
      <c r="A256" t="s">
        <v>15288</v>
      </c>
      <c r="B256" t="s">
        <v>13448</v>
      </c>
      <c r="D256" t="s">
        <v>15292</v>
      </c>
    </row>
    <row r="257" spans="1:25" x14ac:dyDescent="0.35">
      <c r="A257" t="s">
        <v>15288</v>
      </c>
      <c r="B257" t="s">
        <v>13448</v>
      </c>
      <c r="D257" t="s">
        <v>14646</v>
      </c>
      <c r="Y257" t="str" cm="1">
        <f t="array" aca="1" ref="Y257:Y262" ca="1">OFFSET(lookup_levels[],MATCH("F.Physical", lookup_levels[Field],0)-1,3,COUNTIF(lookup_levels[Field],"F.Physical"),1)</f>
        <v>Briquette</v>
      </c>
    </row>
    <row r="258" spans="1:25" x14ac:dyDescent="0.35">
      <c r="A258" t="s">
        <v>15288</v>
      </c>
      <c r="B258" t="s">
        <v>13454</v>
      </c>
      <c r="D258" t="s">
        <v>15296</v>
      </c>
      <c r="Y258" t="str">
        <f ca="1"/>
        <v>Pelleted</v>
      </c>
    </row>
    <row r="259" spans="1:25" x14ac:dyDescent="0.35">
      <c r="A259" t="s">
        <v>15288</v>
      </c>
      <c r="B259" t="s">
        <v>13439</v>
      </c>
      <c r="D259" t="s">
        <v>1510</v>
      </c>
      <c r="Y259" t="str">
        <f ca="1"/>
        <v>Prilled</v>
      </c>
    </row>
    <row r="260" spans="1:25" x14ac:dyDescent="0.35">
      <c r="A260" t="s">
        <v>15288</v>
      </c>
      <c r="B260" t="s">
        <v>13439</v>
      </c>
      <c r="D260" t="s">
        <v>15289</v>
      </c>
      <c r="Y260" t="str">
        <f ca="1"/>
        <v>Supergranulated</v>
      </c>
    </row>
    <row r="261" spans="1:25" x14ac:dyDescent="0.35">
      <c r="A261" t="s">
        <v>15288</v>
      </c>
      <c r="B261" t="s">
        <v>13439</v>
      </c>
      <c r="D261" t="s">
        <v>15290</v>
      </c>
      <c r="Y261" t="str">
        <f ca="1"/>
        <v>Humic Acid Coated</v>
      </c>
    </row>
    <row r="262" spans="1:25" x14ac:dyDescent="0.35">
      <c r="A262" t="s">
        <v>15288</v>
      </c>
      <c r="B262" t="s">
        <v>13439</v>
      </c>
      <c r="D262" t="s">
        <v>15291</v>
      </c>
      <c r="Y262" t="str">
        <f ca="1"/>
        <v>Polymer Coated</v>
      </c>
    </row>
    <row r="263" spans="1:25" x14ac:dyDescent="0.35">
      <c r="A263" t="s">
        <v>15288</v>
      </c>
      <c r="B263" t="s">
        <v>13443</v>
      </c>
      <c r="D263" t="s">
        <v>14638</v>
      </c>
      <c r="E263" t="s">
        <v>15295</v>
      </c>
    </row>
    <row r="264" spans="1:25" x14ac:dyDescent="0.35">
      <c r="A264" t="s">
        <v>15288</v>
      </c>
      <c r="B264" t="s">
        <v>13443</v>
      </c>
      <c r="D264" t="s">
        <v>13887</v>
      </c>
      <c r="E264" t="s">
        <v>15295</v>
      </c>
    </row>
    <row r="265" spans="1:25" x14ac:dyDescent="0.35">
      <c r="A265" t="s">
        <v>15288</v>
      </c>
      <c r="B265" t="s">
        <v>13443</v>
      </c>
      <c r="D265" t="s">
        <v>15296</v>
      </c>
      <c r="E265" t="s">
        <v>15295</v>
      </c>
    </row>
    <row r="266" spans="1:25" x14ac:dyDescent="0.35">
      <c r="A266" t="s">
        <v>15288</v>
      </c>
      <c r="B266" t="s">
        <v>13443</v>
      </c>
      <c r="D266" t="s">
        <v>14640</v>
      </c>
      <c r="E266" t="s">
        <v>15295</v>
      </c>
    </row>
    <row r="267" spans="1:25" x14ac:dyDescent="0.35">
      <c r="A267" t="s">
        <v>15288</v>
      </c>
      <c r="B267" t="s">
        <v>13443</v>
      </c>
      <c r="D267" t="s">
        <v>636</v>
      </c>
      <c r="E267" t="s">
        <v>15295</v>
      </c>
    </row>
    <row r="268" spans="1:25" x14ac:dyDescent="0.35">
      <c r="A268" t="s">
        <v>15288</v>
      </c>
      <c r="B268" t="s">
        <v>13443</v>
      </c>
      <c r="D268" t="s">
        <v>15297</v>
      </c>
      <c r="E268" t="s">
        <v>15295</v>
      </c>
    </row>
    <row r="269" spans="1:25" x14ac:dyDescent="0.35">
      <c r="A269" t="s">
        <v>15288</v>
      </c>
      <c r="B269" t="s">
        <v>13441</v>
      </c>
      <c r="D269" t="s">
        <v>15292</v>
      </c>
      <c r="E269" t="s">
        <v>15293</v>
      </c>
    </row>
    <row r="270" spans="1:25" x14ac:dyDescent="0.35">
      <c r="A270" t="s">
        <v>15288</v>
      </c>
      <c r="B270" t="s">
        <v>13441</v>
      </c>
      <c r="D270" t="s">
        <v>14646</v>
      </c>
      <c r="E270" t="s">
        <v>15294</v>
      </c>
    </row>
    <row r="271" spans="1:25" x14ac:dyDescent="0.35">
      <c r="A271" t="s">
        <v>14626</v>
      </c>
      <c r="B271" t="s">
        <v>13387</v>
      </c>
      <c r="D271" t="s">
        <v>14644</v>
      </c>
      <c r="E271" t="s">
        <v>14645</v>
      </c>
    </row>
    <row r="272" spans="1:25" x14ac:dyDescent="0.35">
      <c r="A272" t="s">
        <v>14626</v>
      </c>
      <c r="B272" t="s">
        <v>13387</v>
      </c>
      <c r="D272" t="s">
        <v>14646</v>
      </c>
      <c r="E272" t="s">
        <v>14647</v>
      </c>
    </row>
    <row r="273" spans="1:6" x14ac:dyDescent="0.35">
      <c r="A273" t="s">
        <v>14626</v>
      </c>
      <c r="B273" t="s">
        <v>13381</v>
      </c>
      <c r="D273" t="s">
        <v>14630</v>
      </c>
      <c r="E273" t="s">
        <v>14631</v>
      </c>
    </row>
    <row r="274" spans="1:6" x14ac:dyDescent="0.35">
      <c r="A274" t="s">
        <v>14626</v>
      </c>
      <c r="B274" t="s">
        <v>13381</v>
      </c>
      <c r="D274" t="s">
        <v>14632</v>
      </c>
      <c r="E274" t="s">
        <v>14633</v>
      </c>
    </row>
    <row r="275" spans="1:6" x14ac:dyDescent="0.35">
      <c r="A275" t="s">
        <v>14626</v>
      </c>
      <c r="B275" t="s">
        <v>13381</v>
      </c>
      <c r="D275" t="s">
        <v>3536</v>
      </c>
      <c r="E275" t="s">
        <v>14634</v>
      </c>
    </row>
    <row r="276" spans="1:6" x14ac:dyDescent="0.35">
      <c r="A276" t="s">
        <v>14626</v>
      </c>
      <c r="B276" t="s">
        <v>13379</v>
      </c>
      <c r="D276" t="s">
        <v>11708</v>
      </c>
      <c r="E276" t="s">
        <v>14627</v>
      </c>
    </row>
    <row r="277" spans="1:6" x14ac:dyDescent="0.35">
      <c r="A277" t="s">
        <v>14626</v>
      </c>
      <c r="B277" t="s">
        <v>13379</v>
      </c>
      <c r="D277" t="s">
        <v>11711</v>
      </c>
      <c r="E277" t="s">
        <v>14628</v>
      </c>
    </row>
    <row r="278" spans="1:6" x14ac:dyDescent="0.35">
      <c r="A278" t="s">
        <v>14626</v>
      </c>
      <c r="B278" t="s">
        <v>13379</v>
      </c>
      <c r="D278" t="s">
        <v>3536</v>
      </c>
      <c r="E278" t="s">
        <v>14629</v>
      </c>
    </row>
    <row r="279" spans="1:6" x14ac:dyDescent="0.35">
      <c r="A279" t="s">
        <v>14626</v>
      </c>
      <c r="B279" t="s">
        <v>13380</v>
      </c>
      <c r="D279" t="s">
        <v>14635</v>
      </c>
      <c r="E279" t="s">
        <v>14636</v>
      </c>
    </row>
    <row r="280" spans="1:6" x14ac:dyDescent="0.35">
      <c r="A280" t="s">
        <v>14626</v>
      </c>
      <c r="B280" t="s">
        <v>13380</v>
      </c>
      <c r="D280" t="s">
        <v>13160</v>
      </c>
      <c r="E280" t="s">
        <v>14637</v>
      </c>
    </row>
    <row r="281" spans="1:6" x14ac:dyDescent="0.35">
      <c r="A281" t="s">
        <v>14626</v>
      </c>
      <c r="B281" t="s">
        <v>13383</v>
      </c>
      <c r="D281" t="s">
        <v>14638</v>
      </c>
      <c r="E281" t="s">
        <v>14639</v>
      </c>
    </row>
    <row r="282" spans="1:6" x14ac:dyDescent="0.35">
      <c r="A282" t="s">
        <v>14626</v>
      </c>
      <c r="B282" t="s">
        <v>13383</v>
      </c>
      <c r="D282" t="s">
        <v>14640</v>
      </c>
      <c r="E282" t="s">
        <v>14641</v>
      </c>
    </row>
    <row r="283" spans="1:6" x14ac:dyDescent="0.35">
      <c r="A283" t="s">
        <v>14626</v>
      </c>
      <c r="B283" t="s">
        <v>13385</v>
      </c>
      <c r="D283" t="s">
        <v>13872</v>
      </c>
      <c r="E283" t="s">
        <v>14642</v>
      </c>
    </row>
    <row r="284" spans="1:6" x14ac:dyDescent="0.35">
      <c r="A284" t="s">
        <v>14626</v>
      </c>
      <c r="B284" t="s">
        <v>13385</v>
      </c>
      <c r="D284" t="s">
        <v>13888</v>
      </c>
      <c r="E284" t="s">
        <v>14643</v>
      </c>
    </row>
    <row r="285" spans="1:6" x14ac:dyDescent="0.35">
      <c r="A285" t="s">
        <v>4434</v>
      </c>
      <c r="B285" t="s">
        <v>9066</v>
      </c>
      <c r="D285" t="s">
        <v>9067</v>
      </c>
      <c r="E285" t="s">
        <v>9068</v>
      </c>
      <c r="F285" t="s">
        <v>699</v>
      </c>
    </row>
    <row r="286" spans="1:6" x14ac:dyDescent="0.35">
      <c r="A286" t="s">
        <v>4434</v>
      </c>
      <c r="B286" t="s">
        <v>9066</v>
      </c>
      <c r="D286" t="s">
        <v>9069</v>
      </c>
      <c r="E286" t="s">
        <v>9070</v>
      </c>
      <c r="F286" t="s">
        <v>699</v>
      </c>
    </row>
    <row r="287" spans="1:6" x14ac:dyDescent="0.35">
      <c r="A287" t="s">
        <v>4434</v>
      </c>
      <c r="B287" t="s">
        <v>9066</v>
      </c>
      <c r="D287" t="s">
        <v>9071</v>
      </c>
      <c r="E287" t="s">
        <v>9072</v>
      </c>
      <c r="F287" t="s">
        <v>699</v>
      </c>
    </row>
    <row r="288" spans="1:6" x14ac:dyDescent="0.35">
      <c r="A288" t="s">
        <v>4434</v>
      </c>
      <c r="B288" t="s">
        <v>9066</v>
      </c>
      <c r="D288" t="s">
        <v>9073</v>
      </c>
      <c r="E288" t="s">
        <v>9074</v>
      </c>
      <c r="F288" t="s">
        <v>699</v>
      </c>
    </row>
    <row r="289" spans="1:6" x14ac:dyDescent="0.35">
      <c r="A289" t="s">
        <v>4434</v>
      </c>
      <c r="B289" t="s">
        <v>9066</v>
      </c>
      <c r="D289" t="s">
        <v>9075</v>
      </c>
      <c r="E289" t="s">
        <v>9076</v>
      </c>
      <c r="F289" t="s">
        <v>699</v>
      </c>
    </row>
    <row r="290" spans="1:6" x14ac:dyDescent="0.35">
      <c r="A290" t="s">
        <v>4434</v>
      </c>
      <c r="B290" t="s">
        <v>9066</v>
      </c>
      <c r="D290" t="s">
        <v>9077</v>
      </c>
      <c r="E290" t="s">
        <v>9078</v>
      </c>
      <c r="F290" t="s">
        <v>699</v>
      </c>
    </row>
    <row r="291" spans="1:6" x14ac:dyDescent="0.35">
      <c r="A291" t="s">
        <v>4434</v>
      </c>
      <c r="B291" t="s">
        <v>9066</v>
      </c>
      <c r="D291" t="s">
        <v>9079</v>
      </c>
      <c r="E291" t="s">
        <v>9080</v>
      </c>
      <c r="F291" t="s">
        <v>699</v>
      </c>
    </row>
    <row r="292" spans="1:6" x14ac:dyDescent="0.35">
      <c r="A292" t="s">
        <v>4434</v>
      </c>
      <c r="B292" t="s">
        <v>3267</v>
      </c>
      <c r="C292" t="s">
        <v>3287</v>
      </c>
      <c r="D292" t="s">
        <v>3287</v>
      </c>
    </row>
    <row r="293" spans="1:6" x14ac:dyDescent="0.35">
      <c r="A293" t="s">
        <v>4434</v>
      </c>
      <c r="B293" t="s">
        <v>3267</v>
      </c>
      <c r="C293" t="s">
        <v>3315</v>
      </c>
      <c r="D293" t="s">
        <v>3315</v>
      </c>
    </row>
    <row r="294" spans="1:6" x14ac:dyDescent="0.35">
      <c r="A294" t="s">
        <v>4434</v>
      </c>
      <c r="B294" t="s">
        <v>3267</v>
      </c>
      <c r="C294" t="s">
        <v>3341</v>
      </c>
      <c r="D294" t="s">
        <v>3341</v>
      </c>
    </row>
    <row r="295" spans="1:6" x14ac:dyDescent="0.35">
      <c r="A295" t="s">
        <v>4434</v>
      </c>
      <c r="B295" t="s">
        <v>3267</v>
      </c>
      <c r="C295" t="s">
        <v>3363</v>
      </c>
      <c r="D295" t="s">
        <v>3363</v>
      </c>
    </row>
    <row r="296" spans="1:6" x14ac:dyDescent="0.35">
      <c r="A296" t="s">
        <v>4434</v>
      </c>
      <c r="B296" t="s">
        <v>2368</v>
      </c>
      <c r="C296" t="s">
        <v>3288</v>
      </c>
      <c r="D296" t="s">
        <v>3288</v>
      </c>
    </row>
    <row r="297" spans="1:6" x14ac:dyDescent="0.35">
      <c r="A297" t="s">
        <v>4434</v>
      </c>
      <c r="B297" t="s">
        <v>2368</v>
      </c>
      <c r="C297" t="s">
        <v>3316</v>
      </c>
      <c r="D297" t="s">
        <v>3316</v>
      </c>
      <c r="E297" t="s">
        <v>4435</v>
      </c>
      <c r="F297" t="s">
        <v>699</v>
      </c>
    </row>
    <row r="298" spans="1:6" x14ac:dyDescent="0.35">
      <c r="A298" t="s">
        <v>4434</v>
      </c>
      <c r="B298" t="s">
        <v>2368</v>
      </c>
      <c r="C298" t="s">
        <v>2077</v>
      </c>
      <c r="D298" t="s">
        <v>2077</v>
      </c>
      <c r="E298" t="s">
        <v>4436</v>
      </c>
      <c r="F298" t="s">
        <v>699</v>
      </c>
    </row>
    <row r="299" spans="1:6" x14ac:dyDescent="0.35">
      <c r="A299" t="s">
        <v>4434</v>
      </c>
      <c r="B299" t="s">
        <v>2368</v>
      </c>
      <c r="C299" t="s">
        <v>3364</v>
      </c>
      <c r="D299" t="s">
        <v>3364</v>
      </c>
      <c r="E299" t="s">
        <v>4437</v>
      </c>
      <c r="F299" t="s">
        <v>699</v>
      </c>
    </row>
    <row r="300" spans="1:6" x14ac:dyDescent="0.35">
      <c r="A300" t="s">
        <v>4434</v>
      </c>
      <c r="B300" t="s">
        <v>2368</v>
      </c>
      <c r="C300" t="s">
        <v>3382</v>
      </c>
      <c r="D300" t="s">
        <v>3382</v>
      </c>
      <c r="E300" t="s">
        <v>4438</v>
      </c>
      <c r="F300" t="s">
        <v>699</v>
      </c>
    </row>
    <row r="301" spans="1:6" x14ac:dyDescent="0.35">
      <c r="A301" t="s">
        <v>4434</v>
      </c>
      <c r="B301" t="s">
        <v>2368</v>
      </c>
      <c r="C301" t="s">
        <v>3394</v>
      </c>
      <c r="D301" t="s">
        <v>3394</v>
      </c>
      <c r="E301" t="s">
        <v>4439</v>
      </c>
      <c r="F301" t="s">
        <v>699</v>
      </c>
    </row>
    <row r="302" spans="1:6" x14ac:dyDescent="0.35">
      <c r="A302" t="s">
        <v>4434</v>
      </c>
      <c r="B302" t="s">
        <v>2368</v>
      </c>
      <c r="C302" t="s">
        <v>3409</v>
      </c>
      <c r="D302" t="s">
        <v>3409</v>
      </c>
      <c r="E302" t="s">
        <v>4440</v>
      </c>
      <c r="F302" t="s">
        <v>699</v>
      </c>
    </row>
    <row r="303" spans="1:6" x14ac:dyDescent="0.35">
      <c r="A303" t="s">
        <v>4434</v>
      </c>
      <c r="B303" t="s">
        <v>2368</v>
      </c>
      <c r="D303" t="s">
        <v>10339</v>
      </c>
      <c r="E303" t="s">
        <v>10340</v>
      </c>
      <c r="F303" t="s">
        <v>699</v>
      </c>
    </row>
    <row r="304" spans="1:6" x14ac:dyDescent="0.35">
      <c r="A304" t="s">
        <v>4434</v>
      </c>
      <c r="B304" t="s">
        <v>2368</v>
      </c>
      <c r="C304" t="s">
        <v>3422</v>
      </c>
      <c r="D304" t="s">
        <v>3422</v>
      </c>
      <c r="E304" t="s">
        <v>4441</v>
      </c>
      <c r="F304" t="s">
        <v>699</v>
      </c>
    </row>
    <row r="305" spans="1:6" x14ac:dyDescent="0.35">
      <c r="A305" t="s">
        <v>4434</v>
      </c>
      <c r="B305" t="s">
        <v>2368</v>
      </c>
      <c r="C305" t="s">
        <v>3432</v>
      </c>
      <c r="D305" t="s">
        <v>3432</v>
      </c>
      <c r="E305" t="s">
        <v>4442</v>
      </c>
      <c r="F305" t="s">
        <v>699</v>
      </c>
    </row>
    <row r="306" spans="1:6" x14ac:dyDescent="0.35">
      <c r="A306" t="s">
        <v>4434</v>
      </c>
      <c r="B306" t="s">
        <v>2368</v>
      </c>
      <c r="C306" t="s">
        <v>636</v>
      </c>
      <c r="D306" t="s">
        <v>636</v>
      </c>
      <c r="E306" t="s">
        <v>4243</v>
      </c>
      <c r="F306" t="s">
        <v>699</v>
      </c>
    </row>
    <row r="307" spans="1:6" x14ac:dyDescent="0.35">
      <c r="A307" t="s">
        <v>4434</v>
      </c>
      <c r="B307" t="s">
        <v>2368</v>
      </c>
      <c r="C307" t="s">
        <v>3449</v>
      </c>
      <c r="D307" t="s">
        <v>3449</v>
      </c>
      <c r="E307" t="s">
        <v>4443</v>
      </c>
      <c r="F307" t="s">
        <v>699</v>
      </c>
    </row>
    <row r="308" spans="1:6" x14ac:dyDescent="0.35">
      <c r="A308" t="s">
        <v>4434</v>
      </c>
      <c r="B308" t="s">
        <v>2368</v>
      </c>
      <c r="C308" t="s">
        <v>3456</v>
      </c>
      <c r="D308" t="s">
        <v>3456</v>
      </c>
      <c r="E308" t="s">
        <v>4444</v>
      </c>
      <c r="F308" t="s">
        <v>699</v>
      </c>
    </row>
    <row r="309" spans="1:6" x14ac:dyDescent="0.35">
      <c r="A309" t="s">
        <v>4434</v>
      </c>
      <c r="B309" t="s">
        <v>2368</v>
      </c>
      <c r="C309" t="s">
        <v>3461</v>
      </c>
      <c r="D309" t="s">
        <v>3461</v>
      </c>
      <c r="E309" t="s">
        <v>4445</v>
      </c>
      <c r="F309" t="s">
        <v>699</v>
      </c>
    </row>
    <row r="310" spans="1:6" x14ac:dyDescent="0.35">
      <c r="A310" t="s">
        <v>4434</v>
      </c>
      <c r="B310" t="s">
        <v>2369</v>
      </c>
      <c r="C310" t="s">
        <v>133</v>
      </c>
      <c r="D310" t="s">
        <v>133</v>
      </c>
      <c r="E310" t="s">
        <v>4446</v>
      </c>
      <c r="F310" t="s">
        <v>699</v>
      </c>
    </row>
    <row r="311" spans="1:6" x14ac:dyDescent="0.35">
      <c r="A311" t="s">
        <v>4434</v>
      </c>
      <c r="B311" t="s">
        <v>2369</v>
      </c>
      <c r="C311" t="s">
        <v>3317</v>
      </c>
      <c r="D311" t="s">
        <v>3317</v>
      </c>
      <c r="E311" t="s">
        <v>4447</v>
      </c>
      <c r="F311" t="s">
        <v>699</v>
      </c>
    </row>
    <row r="312" spans="1:6" x14ac:dyDescent="0.35">
      <c r="A312" t="s">
        <v>4434</v>
      </c>
      <c r="B312" t="s">
        <v>2369</v>
      </c>
      <c r="C312" t="s">
        <v>3342</v>
      </c>
      <c r="D312" t="s">
        <v>3342</v>
      </c>
      <c r="E312" t="s">
        <v>4448</v>
      </c>
      <c r="F312" t="s">
        <v>699</v>
      </c>
    </row>
    <row r="313" spans="1:6" x14ac:dyDescent="0.35">
      <c r="A313" t="s">
        <v>4434</v>
      </c>
      <c r="B313" t="s">
        <v>2369</v>
      </c>
      <c r="C313" t="s">
        <v>3365</v>
      </c>
      <c r="D313" t="s">
        <v>3365</v>
      </c>
      <c r="E313" t="s">
        <v>4449</v>
      </c>
      <c r="F313" t="s">
        <v>699</v>
      </c>
    </row>
    <row r="314" spans="1:6" x14ac:dyDescent="0.35">
      <c r="A314" t="s">
        <v>4321</v>
      </c>
      <c r="B314" t="s">
        <v>3269</v>
      </c>
      <c r="C314" t="s">
        <v>3293</v>
      </c>
      <c r="D314" t="s">
        <v>3293</v>
      </c>
      <c r="E314" t="s">
        <v>3294</v>
      </c>
      <c r="F314" t="s">
        <v>4330</v>
      </c>
    </row>
    <row r="315" spans="1:6" x14ac:dyDescent="0.35">
      <c r="A315" t="s">
        <v>4321</v>
      </c>
      <c r="B315" t="s">
        <v>3269</v>
      </c>
      <c r="C315" t="s">
        <v>3322</v>
      </c>
      <c r="D315" t="s">
        <v>3322</v>
      </c>
      <c r="E315" t="s">
        <v>3323</v>
      </c>
      <c r="F315" t="s">
        <v>4330</v>
      </c>
    </row>
    <row r="316" spans="1:6" x14ac:dyDescent="0.35">
      <c r="A316" t="s">
        <v>4321</v>
      </c>
      <c r="B316" t="s">
        <v>3269</v>
      </c>
      <c r="C316" t="s">
        <v>3347</v>
      </c>
      <c r="D316" t="s">
        <v>3347</v>
      </c>
      <c r="E316" t="s">
        <v>3348</v>
      </c>
      <c r="F316" t="s">
        <v>4330</v>
      </c>
    </row>
    <row r="317" spans="1:6" x14ac:dyDescent="0.35">
      <c r="A317" t="s">
        <v>4321</v>
      </c>
      <c r="B317" t="s">
        <v>3269</v>
      </c>
      <c r="D317" t="s">
        <v>9498</v>
      </c>
      <c r="E317" t="s">
        <v>9499</v>
      </c>
      <c r="F317" t="s">
        <v>4330</v>
      </c>
    </row>
    <row r="318" spans="1:6" x14ac:dyDescent="0.35">
      <c r="A318" t="s">
        <v>4321</v>
      </c>
      <c r="B318" t="s">
        <v>3269</v>
      </c>
      <c r="D318" t="s">
        <v>9500</v>
      </c>
      <c r="E318" t="s">
        <v>9501</v>
      </c>
      <c r="F318" t="s">
        <v>4330</v>
      </c>
    </row>
    <row r="319" spans="1:6" x14ac:dyDescent="0.35">
      <c r="A319" t="s">
        <v>4321</v>
      </c>
      <c r="B319" t="s">
        <v>3269</v>
      </c>
      <c r="C319" t="s">
        <v>3369</v>
      </c>
      <c r="D319" t="s">
        <v>3369</v>
      </c>
      <c r="E319" t="s">
        <v>8934</v>
      </c>
      <c r="F319" t="s">
        <v>4330</v>
      </c>
    </row>
    <row r="320" spans="1:6" x14ac:dyDescent="0.35">
      <c r="A320" t="s">
        <v>4321</v>
      </c>
      <c r="B320" t="s">
        <v>3269</v>
      </c>
      <c r="C320" t="s">
        <v>3384</v>
      </c>
      <c r="D320" t="s">
        <v>8935</v>
      </c>
      <c r="E320" t="s">
        <v>8936</v>
      </c>
      <c r="F320" t="s">
        <v>4330</v>
      </c>
    </row>
    <row r="321" spans="1:6" x14ac:dyDescent="0.35">
      <c r="A321" t="s">
        <v>4321</v>
      </c>
      <c r="B321" t="s">
        <v>3269</v>
      </c>
      <c r="D321" t="s">
        <v>9502</v>
      </c>
      <c r="E321" t="s">
        <v>9503</v>
      </c>
      <c r="F321" t="s">
        <v>4330</v>
      </c>
    </row>
    <row r="322" spans="1:6" x14ac:dyDescent="0.35">
      <c r="A322" t="s">
        <v>4321</v>
      </c>
      <c r="B322" t="s">
        <v>3269</v>
      </c>
      <c r="C322" t="s">
        <v>3397</v>
      </c>
      <c r="D322" t="s">
        <v>3397</v>
      </c>
      <c r="E322" t="s">
        <v>3398</v>
      </c>
      <c r="F322" t="s">
        <v>4330</v>
      </c>
    </row>
    <row r="323" spans="1:6" x14ac:dyDescent="0.35">
      <c r="A323" t="s">
        <v>4321</v>
      </c>
      <c r="B323" t="s">
        <v>3269</v>
      </c>
      <c r="C323" t="s">
        <v>3412</v>
      </c>
      <c r="D323" t="s">
        <v>3412</v>
      </c>
      <c r="E323" t="s">
        <v>3413</v>
      </c>
      <c r="F323" t="s">
        <v>4330</v>
      </c>
    </row>
    <row r="324" spans="1:6" x14ac:dyDescent="0.35">
      <c r="A324" t="s">
        <v>4321</v>
      </c>
      <c r="B324" t="s">
        <v>3269</v>
      </c>
      <c r="D324" t="s">
        <v>9134</v>
      </c>
      <c r="E324" t="s">
        <v>9135</v>
      </c>
      <c r="F324" t="s">
        <v>699</v>
      </c>
    </row>
    <row r="325" spans="1:6" x14ac:dyDescent="0.35">
      <c r="A325" t="s">
        <v>4321</v>
      </c>
      <c r="B325" t="s">
        <v>3269</v>
      </c>
      <c r="D325" t="s">
        <v>9504</v>
      </c>
      <c r="E325" t="s">
        <v>9505</v>
      </c>
      <c r="F325" t="s">
        <v>4330</v>
      </c>
    </row>
    <row r="326" spans="1:6" x14ac:dyDescent="0.35">
      <c r="A326" t="s">
        <v>4321</v>
      </c>
      <c r="B326" t="s">
        <v>3269</v>
      </c>
      <c r="C326" t="s">
        <v>3423</v>
      </c>
      <c r="D326" t="s">
        <v>8937</v>
      </c>
      <c r="E326" t="s">
        <v>8938</v>
      </c>
      <c r="F326" t="s">
        <v>4330</v>
      </c>
    </row>
    <row r="327" spans="1:6" x14ac:dyDescent="0.35">
      <c r="A327" t="s">
        <v>4379</v>
      </c>
      <c r="B327" t="s">
        <v>2284</v>
      </c>
      <c r="C327" t="s">
        <v>3284</v>
      </c>
      <c r="D327" t="s">
        <v>3284</v>
      </c>
      <c r="E327" t="s">
        <v>4380</v>
      </c>
      <c r="F327" t="s">
        <v>699</v>
      </c>
    </row>
    <row r="328" spans="1:6" x14ac:dyDescent="0.35">
      <c r="A328" t="s">
        <v>4379</v>
      </c>
      <c r="B328" t="s">
        <v>2284</v>
      </c>
      <c r="C328" t="s">
        <v>3312</v>
      </c>
      <c r="D328" t="s">
        <v>4381</v>
      </c>
      <c r="E328" t="s">
        <v>4382</v>
      </c>
      <c r="F328" t="s">
        <v>4330</v>
      </c>
    </row>
    <row r="329" spans="1:6" x14ac:dyDescent="0.35">
      <c r="A329" t="s">
        <v>4379</v>
      </c>
      <c r="B329" t="s">
        <v>2284</v>
      </c>
      <c r="C329" t="s">
        <v>3337</v>
      </c>
      <c r="D329" t="s">
        <v>3337</v>
      </c>
      <c r="E329" t="s">
        <v>4383</v>
      </c>
      <c r="F329" t="s">
        <v>699</v>
      </c>
    </row>
    <row r="330" spans="1:6" x14ac:dyDescent="0.35">
      <c r="A330" t="s">
        <v>4379</v>
      </c>
      <c r="B330" t="s">
        <v>2284</v>
      </c>
      <c r="C330" t="s">
        <v>3360</v>
      </c>
      <c r="D330" t="s">
        <v>3360</v>
      </c>
      <c r="E330" t="s">
        <v>4384</v>
      </c>
      <c r="F330" t="s">
        <v>699</v>
      </c>
    </row>
    <row r="331" spans="1:6" x14ac:dyDescent="0.35">
      <c r="A331" t="s">
        <v>4379</v>
      </c>
      <c r="B331" t="s">
        <v>2284</v>
      </c>
      <c r="C331" t="s">
        <v>3378</v>
      </c>
      <c r="D331" t="s">
        <v>3378</v>
      </c>
      <c r="E331" t="s">
        <v>4385</v>
      </c>
      <c r="F331" t="s">
        <v>699</v>
      </c>
    </row>
    <row r="332" spans="1:6" x14ac:dyDescent="0.35">
      <c r="A332" t="s">
        <v>4379</v>
      </c>
      <c r="B332" t="s">
        <v>2284</v>
      </c>
      <c r="C332" t="s">
        <v>3419</v>
      </c>
      <c r="D332" t="s">
        <v>3419</v>
      </c>
      <c r="E332" t="s">
        <v>4386</v>
      </c>
      <c r="F332" t="s">
        <v>699</v>
      </c>
    </row>
    <row r="333" spans="1:6" x14ac:dyDescent="0.35">
      <c r="A333" t="s">
        <v>4379</v>
      </c>
      <c r="B333" t="s">
        <v>2284</v>
      </c>
      <c r="C333" t="s">
        <v>3429</v>
      </c>
      <c r="D333" t="s">
        <v>3429</v>
      </c>
      <c r="E333" t="s">
        <v>4387</v>
      </c>
      <c r="F333" t="s">
        <v>699</v>
      </c>
    </row>
    <row r="334" spans="1:6" x14ac:dyDescent="0.35">
      <c r="A334" t="s">
        <v>4379</v>
      </c>
      <c r="B334" t="s">
        <v>2284</v>
      </c>
      <c r="C334" t="s">
        <v>133</v>
      </c>
      <c r="D334" t="s">
        <v>133</v>
      </c>
      <c r="E334" t="s">
        <v>4388</v>
      </c>
      <c r="F334" t="s">
        <v>699</v>
      </c>
    </row>
    <row r="335" spans="1:6" x14ac:dyDescent="0.35">
      <c r="A335" t="s">
        <v>5064</v>
      </c>
      <c r="B335" t="s">
        <v>9063</v>
      </c>
      <c r="D335" t="s">
        <v>133</v>
      </c>
    </row>
    <row r="336" spans="1:6" x14ac:dyDescent="0.35">
      <c r="A336" t="s">
        <v>5064</v>
      </c>
      <c r="B336" t="s">
        <v>9063</v>
      </c>
      <c r="D336" t="s">
        <v>9064</v>
      </c>
    </row>
    <row r="337" spans="1:6" x14ac:dyDescent="0.35">
      <c r="A337" t="s">
        <v>5064</v>
      </c>
      <c r="B337" t="s">
        <v>9063</v>
      </c>
      <c r="D337" t="s">
        <v>9308</v>
      </c>
      <c r="E337" t="s">
        <v>9309</v>
      </c>
      <c r="F337" t="s">
        <v>699</v>
      </c>
    </row>
    <row r="338" spans="1:6" x14ac:dyDescent="0.35">
      <c r="A338" t="s">
        <v>5064</v>
      </c>
      <c r="B338" t="s">
        <v>9063</v>
      </c>
      <c r="D338" t="s">
        <v>9065</v>
      </c>
    </row>
    <row r="339" spans="1:6" x14ac:dyDescent="0.35">
      <c r="A339" t="s">
        <v>4350</v>
      </c>
      <c r="B339" t="s">
        <v>2281</v>
      </c>
      <c r="C339" t="s">
        <v>3283</v>
      </c>
      <c r="D339" t="s">
        <v>3283</v>
      </c>
      <c r="E339" t="s">
        <v>4371</v>
      </c>
      <c r="F339" t="s">
        <v>4330</v>
      </c>
    </row>
    <row r="340" spans="1:6" x14ac:dyDescent="0.35">
      <c r="A340" t="s">
        <v>4350</v>
      </c>
      <c r="B340" t="s">
        <v>2281</v>
      </c>
      <c r="C340" t="s">
        <v>3311</v>
      </c>
      <c r="D340" t="s">
        <v>3311</v>
      </c>
      <c r="E340" t="s">
        <v>4372</v>
      </c>
      <c r="F340" t="s">
        <v>4330</v>
      </c>
    </row>
    <row r="341" spans="1:6" x14ac:dyDescent="0.35">
      <c r="A341" t="s">
        <v>4350</v>
      </c>
      <c r="B341" t="s">
        <v>2281</v>
      </c>
      <c r="C341" t="s">
        <v>3336</v>
      </c>
      <c r="D341" t="s">
        <v>3336</v>
      </c>
      <c r="E341" t="s">
        <v>4373</v>
      </c>
      <c r="F341" t="s">
        <v>4330</v>
      </c>
    </row>
    <row r="342" spans="1:6" x14ac:dyDescent="0.35">
      <c r="A342" t="s">
        <v>4350</v>
      </c>
      <c r="B342" t="s">
        <v>2281</v>
      </c>
      <c r="C342" t="s">
        <v>4374</v>
      </c>
      <c r="D342" t="s">
        <v>4375</v>
      </c>
      <c r="E342" t="s">
        <v>4376</v>
      </c>
      <c r="F342" t="s">
        <v>4330</v>
      </c>
    </row>
    <row r="343" spans="1:6" x14ac:dyDescent="0.35">
      <c r="A343" t="s">
        <v>4350</v>
      </c>
      <c r="B343" t="s">
        <v>2281</v>
      </c>
      <c r="C343" t="s">
        <v>3297</v>
      </c>
      <c r="D343" t="s">
        <v>3297</v>
      </c>
      <c r="E343" t="s">
        <v>4377</v>
      </c>
      <c r="F343" t="s">
        <v>4330</v>
      </c>
    </row>
    <row r="344" spans="1:6" x14ac:dyDescent="0.35">
      <c r="A344" t="s">
        <v>4350</v>
      </c>
      <c r="B344" t="s">
        <v>2281</v>
      </c>
      <c r="C344" t="s">
        <v>133</v>
      </c>
      <c r="D344" t="s">
        <v>133</v>
      </c>
      <c r="E344" t="s">
        <v>4378</v>
      </c>
      <c r="F344" t="s">
        <v>4330</v>
      </c>
    </row>
    <row r="345" spans="1:6" x14ac:dyDescent="0.35">
      <c r="A345" t="s">
        <v>4379</v>
      </c>
      <c r="B345" t="s">
        <v>2283</v>
      </c>
      <c r="C345" t="s">
        <v>3282</v>
      </c>
      <c r="D345" t="s">
        <v>3282</v>
      </c>
      <c r="E345" t="s">
        <v>4423</v>
      </c>
      <c r="F345" t="s">
        <v>699</v>
      </c>
    </row>
    <row r="346" spans="1:6" x14ac:dyDescent="0.35">
      <c r="A346" t="s">
        <v>4379</v>
      </c>
      <c r="B346" t="s">
        <v>2283</v>
      </c>
      <c r="C346" t="s">
        <v>2064</v>
      </c>
      <c r="D346" t="s">
        <v>2064</v>
      </c>
      <c r="E346" t="s">
        <v>4402</v>
      </c>
      <c r="F346" t="s">
        <v>699</v>
      </c>
    </row>
    <row r="347" spans="1:6" x14ac:dyDescent="0.35">
      <c r="A347" t="s">
        <v>4379</v>
      </c>
      <c r="B347" t="s">
        <v>2283</v>
      </c>
      <c r="C347" t="s">
        <v>3335</v>
      </c>
      <c r="D347" t="s">
        <v>3335</v>
      </c>
      <c r="E347" t="s">
        <v>4424</v>
      </c>
      <c r="F347" t="s">
        <v>699</v>
      </c>
    </row>
    <row r="348" spans="1:6" x14ac:dyDescent="0.35">
      <c r="A348" t="s">
        <v>4379</v>
      </c>
      <c r="B348" t="s">
        <v>2283</v>
      </c>
      <c r="C348" t="s">
        <v>3308</v>
      </c>
      <c r="D348" t="s">
        <v>3308</v>
      </c>
      <c r="E348" t="s">
        <v>4425</v>
      </c>
      <c r="F348" t="s">
        <v>699</v>
      </c>
    </row>
    <row r="349" spans="1:6" x14ac:dyDescent="0.35">
      <c r="A349" t="s">
        <v>4379</v>
      </c>
      <c r="B349" t="s">
        <v>2283</v>
      </c>
      <c r="C349" t="s">
        <v>2112</v>
      </c>
      <c r="D349" t="s">
        <v>2112</v>
      </c>
      <c r="E349" t="s">
        <v>4426</v>
      </c>
      <c r="F349" t="s">
        <v>699</v>
      </c>
    </row>
    <row r="350" spans="1:6" x14ac:dyDescent="0.35">
      <c r="A350" t="s">
        <v>4379</v>
      </c>
      <c r="B350" t="s">
        <v>2283</v>
      </c>
      <c r="C350" t="s">
        <v>2031</v>
      </c>
      <c r="D350" t="s">
        <v>2031</v>
      </c>
      <c r="E350" t="s">
        <v>4427</v>
      </c>
      <c r="F350" t="s">
        <v>699</v>
      </c>
    </row>
    <row r="351" spans="1:6" x14ac:dyDescent="0.35">
      <c r="A351" t="s">
        <v>5712</v>
      </c>
      <c r="B351" t="s">
        <v>9315</v>
      </c>
      <c r="D351" t="s">
        <v>3733</v>
      </c>
    </row>
    <row r="352" spans="1:6" x14ac:dyDescent="0.35">
      <c r="A352" t="s">
        <v>5712</v>
      </c>
      <c r="B352" t="s">
        <v>9315</v>
      </c>
      <c r="D352" t="s">
        <v>13866</v>
      </c>
    </row>
    <row r="353" spans="1:6" x14ac:dyDescent="0.35">
      <c r="A353" t="s">
        <v>4321</v>
      </c>
      <c r="B353" t="s">
        <v>8994</v>
      </c>
      <c r="D353" t="s">
        <v>8995</v>
      </c>
      <c r="E353" t="s">
        <v>8963</v>
      </c>
      <c r="F353" t="s">
        <v>699</v>
      </c>
    </row>
    <row r="354" spans="1:6" x14ac:dyDescent="0.35">
      <c r="A354" t="s">
        <v>4321</v>
      </c>
      <c r="B354" t="s">
        <v>8994</v>
      </c>
      <c r="D354" t="s">
        <v>8996</v>
      </c>
      <c r="E354" t="s">
        <v>8997</v>
      </c>
      <c r="F354" t="s">
        <v>699</v>
      </c>
    </row>
    <row r="355" spans="1:6" x14ac:dyDescent="0.35">
      <c r="A355" t="s">
        <v>4321</v>
      </c>
      <c r="B355" t="s">
        <v>8998</v>
      </c>
      <c r="D355" t="s">
        <v>8999</v>
      </c>
      <c r="E355" t="s">
        <v>9000</v>
      </c>
      <c r="F355" t="s">
        <v>699</v>
      </c>
    </row>
    <row r="356" spans="1:6" x14ac:dyDescent="0.35">
      <c r="A356" t="s">
        <v>4321</v>
      </c>
      <c r="B356" t="s">
        <v>8998</v>
      </c>
      <c r="D356" t="s">
        <v>9001</v>
      </c>
      <c r="E356" t="s">
        <v>9002</v>
      </c>
      <c r="F356" t="s">
        <v>699</v>
      </c>
    </row>
    <row r="357" spans="1:6" x14ac:dyDescent="0.35">
      <c r="A357" t="s">
        <v>15298</v>
      </c>
      <c r="B357" t="s">
        <v>13514</v>
      </c>
      <c r="D357" t="s">
        <v>2064</v>
      </c>
    </row>
    <row r="358" spans="1:6" x14ac:dyDescent="0.35">
      <c r="A358" t="s">
        <v>15288</v>
      </c>
      <c r="B358" t="s">
        <v>13420</v>
      </c>
      <c r="D358" t="s">
        <v>21587</v>
      </c>
    </row>
    <row r="359" spans="1:6" x14ac:dyDescent="0.35">
      <c r="A359" t="s">
        <v>15288</v>
      </c>
      <c r="B359" t="s">
        <v>13420</v>
      </c>
      <c r="D359" t="s">
        <v>21588</v>
      </c>
    </row>
    <row r="360" spans="1:6" x14ac:dyDescent="0.35">
      <c r="A360" t="s">
        <v>15288</v>
      </c>
      <c r="B360" t="s">
        <v>13420</v>
      </c>
      <c r="D360" t="s">
        <v>21589</v>
      </c>
    </row>
    <row r="361" spans="1:6" x14ac:dyDescent="0.35">
      <c r="A361" t="s">
        <v>15288</v>
      </c>
      <c r="B361" t="s">
        <v>13420</v>
      </c>
      <c r="D361" t="s">
        <v>133</v>
      </c>
    </row>
    <row r="362" spans="1:6" x14ac:dyDescent="0.35">
      <c r="A362" t="s">
        <v>8772</v>
      </c>
      <c r="B362" t="s">
        <v>9046</v>
      </c>
      <c r="D362" t="s">
        <v>9047</v>
      </c>
      <c r="E362" t="s">
        <v>9048</v>
      </c>
      <c r="F362" t="s">
        <v>699</v>
      </c>
    </row>
    <row r="363" spans="1:6" x14ac:dyDescent="0.35">
      <c r="A363" t="s">
        <v>8772</v>
      </c>
      <c r="B363" t="s">
        <v>9046</v>
      </c>
      <c r="D363" t="s">
        <v>9049</v>
      </c>
      <c r="E363" t="s">
        <v>9050</v>
      </c>
      <c r="F363" t="s">
        <v>699</v>
      </c>
    </row>
    <row r="364" spans="1:6" x14ac:dyDescent="0.35">
      <c r="A364" t="s">
        <v>8772</v>
      </c>
      <c r="B364" t="s">
        <v>9051</v>
      </c>
      <c r="D364" t="s">
        <v>9052</v>
      </c>
      <c r="E364" t="s">
        <v>9053</v>
      </c>
      <c r="F364" t="s">
        <v>699</v>
      </c>
    </row>
    <row r="365" spans="1:6" x14ac:dyDescent="0.35">
      <c r="A365" t="s">
        <v>8772</v>
      </c>
      <c r="B365" t="s">
        <v>9051</v>
      </c>
      <c r="D365" t="s">
        <v>9054</v>
      </c>
      <c r="E365" t="s">
        <v>9055</v>
      </c>
      <c r="F365" t="s">
        <v>699</v>
      </c>
    </row>
    <row r="366" spans="1:6" x14ac:dyDescent="0.35">
      <c r="A366" t="s">
        <v>8772</v>
      </c>
      <c r="B366" t="s">
        <v>9051</v>
      </c>
      <c r="D366" t="s">
        <v>9056</v>
      </c>
      <c r="E366" t="s">
        <v>9057</v>
      </c>
      <c r="F366" t="s">
        <v>699</v>
      </c>
    </row>
    <row r="367" spans="1:6" x14ac:dyDescent="0.35">
      <c r="A367" t="s">
        <v>4179</v>
      </c>
      <c r="B367" t="s">
        <v>2345</v>
      </c>
      <c r="C367" t="s">
        <v>3292</v>
      </c>
      <c r="D367" t="s">
        <v>3292</v>
      </c>
      <c r="E367" t="s">
        <v>4428</v>
      </c>
      <c r="F367" t="s">
        <v>699</v>
      </c>
    </row>
    <row r="368" spans="1:6" x14ac:dyDescent="0.35">
      <c r="A368" t="s">
        <v>4179</v>
      </c>
      <c r="B368" t="s">
        <v>2345</v>
      </c>
      <c r="C368" t="s">
        <v>3321</v>
      </c>
      <c r="D368" t="s">
        <v>3321</v>
      </c>
      <c r="E368" t="s">
        <v>4429</v>
      </c>
      <c r="F368" t="s">
        <v>699</v>
      </c>
    </row>
    <row r="369" spans="1:6" x14ac:dyDescent="0.35">
      <c r="A369" t="s">
        <v>4179</v>
      </c>
      <c r="B369" t="s">
        <v>2345</v>
      </c>
      <c r="C369" t="s">
        <v>3346</v>
      </c>
      <c r="D369" t="s">
        <v>3346</v>
      </c>
      <c r="E369" t="s">
        <v>4430</v>
      </c>
      <c r="F369" t="s">
        <v>699</v>
      </c>
    </row>
    <row r="370" spans="1:6" x14ac:dyDescent="0.35">
      <c r="A370" t="s">
        <v>4179</v>
      </c>
      <c r="B370" t="s">
        <v>2345</v>
      </c>
      <c r="C370" t="s">
        <v>3368</v>
      </c>
      <c r="D370" t="s">
        <v>3368</v>
      </c>
      <c r="E370" t="s">
        <v>4431</v>
      </c>
      <c r="F370" t="s">
        <v>699</v>
      </c>
    </row>
    <row r="371" spans="1:6" x14ac:dyDescent="0.35">
      <c r="A371" t="s">
        <v>4179</v>
      </c>
      <c r="B371" t="s">
        <v>2345</v>
      </c>
      <c r="C371" t="s">
        <v>3383</v>
      </c>
      <c r="D371" t="s">
        <v>3383</v>
      </c>
      <c r="E371" t="s">
        <v>4432</v>
      </c>
      <c r="F371" t="s">
        <v>699</v>
      </c>
    </row>
    <row r="372" spans="1:6" x14ac:dyDescent="0.35">
      <c r="A372" t="s">
        <v>4179</v>
      </c>
      <c r="B372" t="s">
        <v>2345</v>
      </c>
      <c r="D372" t="s">
        <v>9727</v>
      </c>
      <c r="E372" t="s">
        <v>9728</v>
      </c>
      <c r="F372" t="s">
        <v>699</v>
      </c>
    </row>
    <row r="373" spans="1:6" x14ac:dyDescent="0.35">
      <c r="A373" t="s">
        <v>4179</v>
      </c>
      <c r="B373" t="s">
        <v>2345</v>
      </c>
      <c r="D373" t="s">
        <v>9517</v>
      </c>
      <c r="E373" t="s">
        <v>9518</v>
      </c>
      <c r="F373" t="s">
        <v>699</v>
      </c>
    </row>
    <row r="374" spans="1:6" x14ac:dyDescent="0.35">
      <c r="A374" t="s">
        <v>4179</v>
      </c>
      <c r="B374" t="s">
        <v>2345</v>
      </c>
      <c r="C374" t="s">
        <v>3411</v>
      </c>
      <c r="D374" t="s">
        <v>3411</v>
      </c>
      <c r="E374" t="s">
        <v>4433</v>
      </c>
      <c r="F374" t="s">
        <v>699</v>
      </c>
    </row>
    <row r="375" spans="1:6" x14ac:dyDescent="0.35">
      <c r="A375" t="s">
        <v>4321</v>
      </c>
      <c r="B375" t="s">
        <v>1597</v>
      </c>
      <c r="C375" t="s">
        <v>3281</v>
      </c>
      <c r="D375" t="s">
        <v>3281</v>
      </c>
      <c r="E375" t="s">
        <v>4328</v>
      </c>
      <c r="F375" t="s">
        <v>699</v>
      </c>
    </row>
    <row r="376" spans="1:6" x14ac:dyDescent="0.35">
      <c r="A376" t="s">
        <v>4321</v>
      </c>
      <c r="B376" t="s">
        <v>1597</v>
      </c>
      <c r="D376" t="s">
        <v>10341</v>
      </c>
      <c r="E376" t="s">
        <v>10342</v>
      </c>
      <c r="F376" t="s">
        <v>4330</v>
      </c>
    </row>
    <row r="377" spans="1:6" x14ac:dyDescent="0.35">
      <c r="A377" t="s">
        <v>4321</v>
      </c>
      <c r="B377" t="s">
        <v>1597</v>
      </c>
      <c r="D377" t="s">
        <v>8932</v>
      </c>
      <c r="E377" t="s">
        <v>9494</v>
      </c>
      <c r="F377" t="s">
        <v>4330</v>
      </c>
    </row>
    <row r="378" spans="1:6" x14ac:dyDescent="0.35">
      <c r="A378" t="s">
        <v>4321</v>
      </c>
      <c r="B378" t="s">
        <v>1597</v>
      </c>
      <c r="D378" t="s">
        <v>8933</v>
      </c>
      <c r="E378" t="s">
        <v>9495</v>
      </c>
      <c r="F378" t="s">
        <v>4330</v>
      </c>
    </row>
    <row r="379" spans="1:6" x14ac:dyDescent="0.35">
      <c r="A379" t="s">
        <v>4321</v>
      </c>
      <c r="B379" t="s">
        <v>1597</v>
      </c>
      <c r="D379" t="s">
        <v>9496</v>
      </c>
      <c r="E379" t="s">
        <v>9497</v>
      </c>
      <c r="F379" t="s">
        <v>4330</v>
      </c>
    </row>
    <row r="380" spans="1:6" x14ac:dyDescent="0.35">
      <c r="A380" t="s">
        <v>4321</v>
      </c>
      <c r="B380" t="s">
        <v>1597</v>
      </c>
      <c r="C380" t="s">
        <v>3310</v>
      </c>
      <c r="D380" t="s">
        <v>3310</v>
      </c>
      <c r="E380" t="s">
        <v>4329</v>
      </c>
      <c r="F380" t="s">
        <v>699</v>
      </c>
    </row>
    <row r="381" spans="1:6" x14ac:dyDescent="0.35">
      <c r="A381" t="s">
        <v>4321</v>
      </c>
      <c r="B381" t="s">
        <v>3265</v>
      </c>
      <c r="C381" t="s">
        <v>3280</v>
      </c>
      <c r="D381" t="s">
        <v>3280</v>
      </c>
      <c r="E381" t="s">
        <v>4322</v>
      </c>
      <c r="F381" t="s">
        <v>699</v>
      </c>
    </row>
    <row r="382" spans="1:6" x14ac:dyDescent="0.35">
      <c r="A382" t="s">
        <v>4321</v>
      </c>
      <c r="B382" t="s">
        <v>3265</v>
      </c>
      <c r="C382" t="s">
        <v>3309</v>
      </c>
      <c r="D382" t="s">
        <v>3309</v>
      </c>
      <c r="E382" t="s">
        <v>4323</v>
      </c>
      <c r="F382" t="s">
        <v>699</v>
      </c>
    </row>
    <row r="383" spans="1:6" x14ac:dyDescent="0.35">
      <c r="A383" t="s">
        <v>4321</v>
      </c>
      <c r="B383" t="s">
        <v>3265</v>
      </c>
      <c r="C383" t="s">
        <v>3334</v>
      </c>
      <c r="D383" t="s">
        <v>3334</v>
      </c>
      <c r="E383" t="s">
        <v>9491</v>
      </c>
      <c r="F383" t="s">
        <v>699</v>
      </c>
    </row>
    <row r="384" spans="1:6" x14ac:dyDescent="0.35">
      <c r="A384" t="s">
        <v>4321</v>
      </c>
      <c r="B384" t="s">
        <v>3265</v>
      </c>
      <c r="C384" t="s">
        <v>2079</v>
      </c>
      <c r="D384" t="s">
        <v>2079</v>
      </c>
      <c r="E384" t="s">
        <v>4324</v>
      </c>
      <c r="F384" t="s">
        <v>699</v>
      </c>
    </row>
    <row r="385" spans="1:6" x14ac:dyDescent="0.35">
      <c r="A385" t="s">
        <v>4321</v>
      </c>
      <c r="B385" t="s">
        <v>3265</v>
      </c>
      <c r="C385" t="s">
        <v>3377</v>
      </c>
      <c r="D385" t="s">
        <v>3377</v>
      </c>
      <c r="E385" t="s">
        <v>4325</v>
      </c>
      <c r="F385" t="s">
        <v>699</v>
      </c>
    </row>
    <row r="386" spans="1:6" x14ac:dyDescent="0.35">
      <c r="A386" t="s">
        <v>4321</v>
      </c>
      <c r="B386" t="s">
        <v>3265</v>
      </c>
      <c r="C386" t="s">
        <v>3393</v>
      </c>
      <c r="D386" t="s">
        <v>3393</v>
      </c>
      <c r="E386" t="s">
        <v>4326</v>
      </c>
      <c r="F386" t="s">
        <v>699</v>
      </c>
    </row>
    <row r="387" spans="1:6" x14ac:dyDescent="0.35">
      <c r="A387" t="s">
        <v>4321</v>
      </c>
      <c r="B387" t="s">
        <v>3265</v>
      </c>
      <c r="D387" t="s">
        <v>9492</v>
      </c>
    </row>
    <row r="388" spans="1:6" x14ac:dyDescent="0.35">
      <c r="A388" t="s">
        <v>4321</v>
      </c>
      <c r="B388" t="s">
        <v>3265</v>
      </c>
      <c r="D388" t="s">
        <v>9493</v>
      </c>
    </row>
    <row r="389" spans="1:6" x14ac:dyDescent="0.35">
      <c r="A389" t="s">
        <v>4321</v>
      </c>
      <c r="B389" t="s">
        <v>3265</v>
      </c>
      <c r="C389" t="s">
        <v>133</v>
      </c>
      <c r="D389" t="s">
        <v>133</v>
      </c>
      <c r="E389" t="s">
        <v>4327</v>
      </c>
      <c r="F389" t="s">
        <v>699</v>
      </c>
    </row>
    <row r="390" spans="1:6" x14ac:dyDescent="0.35">
      <c r="A390" t="s">
        <v>4321</v>
      </c>
      <c r="B390" t="s">
        <v>9173</v>
      </c>
      <c r="D390" t="s">
        <v>9174</v>
      </c>
      <c r="E390" t="s">
        <v>9187</v>
      </c>
      <c r="F390" t="s">
        <v>699</v>
      </c>
    </row>
    <row r="391" spans="1:6" x14ac:dyDescent="0.35">
      <c r="A391" t="s">
        <v>4187</v>
      </c>
      <c r="B391" t="s">
        <v>51</v>
      </c>
      <c r="D391" t="s">
        <v>104</v>
      </c>
      <c r="E391" t="s">
        <v>4200</v>
      </c>
      <c r="F391" t="s">
        <v>699</v>
      </c>
    </row>
    <row r="392" spans="1:6" x14ac:dyDescent="0.35">
      <c r="A392" t="s">
        <v>4187</v>
      </c>
      <c r="B392" t="s">
        <v>51</v>
      </c>
      <c r="C392" t="s">
        <v>44</v>
      </c>
      <c r="D392" t="s">
        <v>44</v>
      </c>
      <c r="E392" t="s">
        <v>4201</v>
      </c>
      <c r="F392" t="s">
        <v>699</v>
      </c>
    </row>
    <row r="393" spans="1:6" x14ac:dyDescent="0.35">
      <c r="A393" t="s">
        <v>4187</v>
      </c>
      <c r="B393" t="s">
        <v>51</v>
      </c>
      <c r="C393" t="s">
        <v>109</v>
      </c>
      <c r="D393" t="s">
        <v>109</v>
      </c>
      <c r="E393" t="s">
        <v>4202</v>
      </c>
      <c r="F393" t="s">
        <v>699</v>
      </c>
    </row>
    <row r="394" spans="1:6" x14ac:dyDescent="0.35">
      <c r="A394" t="s">
        <v>4187</v>
      </c>
      <c r="B394" t="s">
        <v>51</v>
      </c>
      <c r="C394" t="s">
        <v>112</v>
      </c>
      <c r="D394" t="s">
        <v>112</v>
      </c>
      <c r="E394" t="s">
        <v>4203</v>
      </c>
      <c r="F394" t="s">
        <v>699</v>
      </c>
    </row>
    <row r="395" spans="1:6" x14ac:dyDescent="0.35">
      <c r="A395" t="s">
        <v>4187</v>
      </c>
      <c r="B395" t="s">
        <v>51</v>
      </c>
      <c r="C395" t="s">
        <v>101</v>
      </c>
      <c r="D395" t="s">
        <v>101</v>
      </c>
      <c r="E395" t="s">
        <v>4204</v>
      </c>
      <c r="F395" t="s">
        <v>699</v>
      </c>
    </row>
    <row r="396" spans="1:6" x14ac:dyDescent="0.35">
      <c r="A396" t="s">
        <v>4187</v>
      </c>
      <c r="B396" t="s">
        <v>51</v>
      </c>
      <c r="C396" t="s">
        <v>117</v>
      </c>
      <c r="D396" t="s">
        <v>117</v>
      </c>
      <c r="E396" t="s">
        <v>4205</v>
      </c>
      <c r="F396" t="s">
        <v>699</v>
      </c>
    </row>
    <row r="397" spans="1:6" x14ac:dyDescent="0.35">
      <c r="A397" t="s">
        <v>4187</v>
      </c>
      <c r="B397" t="s">
        <v>51</v>
      </c>
      <c r="C397" t="s">
        <v>120</v>
      </c>
      <c r="D397" t="s">
        <v>120</v>
      </c>
      <c r="E397" t="s">
        <v>4206</v>
      </c>
      <c r="F397" t="s">
        <v>699</v>
      </c>
    </row>
    <row r="398" spans="1:6" x14ac:dyDescent="0.35">
      <c r="A398" t="s">
        <v>4187</v>
      </c>
      <c r="B398" t="s">
        <v>51</v>
      </c>
      <c r="C398" t="s">
        <v>123</v>
      </c>
      <c r="D398" t="s">
        <v>123</v>
      </c>
      <c r="E398" t="s">
        <v>4207</v>
      </c>
      <c r="F398" t="s">
        <v>699</v>
      </c>
    </row>
    <row r="399" spans="1:6" x14ac:dyDescent="0.35">
      <c r="A399" t="s">
        <v>4187</v>
      </c>
      <c r="B399" t="s">
        <v>51</v>
      </c>
      <c r="C399" t="s">
        <v>126</v>
      </c>
      <c r="D399" t="s">
        <v>126</v>
      </c>
      <c r="E399" t="s">
        <v>4208</v>
      </c>
      <c r="F399" t="s">
        <v>699</v>
      </c>
    </row>
    <row r="400" spans="1:6" x14ac:dyDescent="0.35">
      <c r="A400" t="s">
        <v>4187</v>
      </c>
      <c r="B400" t="s">
        <v>51</v>
      </c>
      <c r="C400" t="s">
        <v>130</v>
      </c>
      <c r="D400" t="s">
        <v>130</v>
      </c>
      <c r="E400" t="s">
        <v>4209</v>
      </c>
      <c r="F400" t="s">
        <v>699</v>
      </c>
    </row>
    <row r="401" spans="1:6" x14ac:dyDescent="0.35">
      <c r="A401" t="s">
        <v>4187</v>
      </c>
      <c r="B401" t="s">
        <v>51</v>
      </c>
      <c r="C401" t="s">
        <v>133</v>
      </c>
      <c r="D401" t="s">
        <v>133</v>
      </c>
      <c r="E401" t="s">
        <v>4210</v>
      </c>
      <c r="F401" t="s">
        <v>699</v>
      </c>
    </row>
    <row r="402" spans="1:6" x14ac:dyDescent="0.35">
      <c r="A402" t="s">
        <v>4187</v>
      </c>
      <c r="B402" t="s">
        <v>51</v>
      </c>
      <c r="C402" t="s">
        <v>136</v>
      </c>
      <c r="D402" t="s">
        <v>136</v>
      </c>
      <c r="E402" t="s">
        <v>4211</v>
      </c>
      <c r="F402" t="s">
        <v>699</v>
      </c>
    </row>
    <row r="403" spans="1:6" x14ac:dyDescent="0.35">
      <c r="A403" t="s">
        <v>4187</v>
      </c>
      <c r="B403" t="s">
        <v>51</v>
      </c>
      <c r="D403" t="s">
        <v>9489</v>
      </c>
    </row>
    <row r="404" spans="1:6" x14ac:dyDescent="0.35">
      <c r="A404" t="s">
        <v>4187</v>
      </c>
      <c r="B404" t="s">
        <v>51</v>
      </c>
      <c r="C404" t="s">
        <v>139</v>
      </c>
      <c r="D404" t="s">
        <v>139</v>
      </c>
      <c r="E404" t="s">
        <v>4212</v>
      </c>
      <c r="F404" t="s">
        <v>699</v>
      </c>
    </row>
    <row r="405" spans="1:6" x14ac:dyDescent="0.35">
      <c r="A405" t="s">
        <v>4187</v>
      </c>
      <c r="B405" t="s">
        <v>3255</v>
      </c>
      <c r="C405" t="s">
        <v>3272</v>
      </c>
      <c r="D405" t="s">
        <v>3272</v>
      </c>
      <c r="E405" t="s">
        <v>637</v>
      </c>
      <c r="F405" t="s">
        <v>637</v>
      </c>
    </row>
    <row r="406" spans="1:6" x14ac:dyDescent="0.35">
      <c r="A406" t="s">
        <v>4187</v>
      </c>
      <c r="B406" t="s">
        <v>3255</v>
      </c>
      <c r="C406" t="s">
        <v>3299</v>
      </c>
      <c r="D406" t="s">
        <v>3299</v>
      </c>
      <c r="E406" t="s">
        <v>637</v>
      </c>
      <c r="F406" t="s">
        <v>637</v>
      </c>
    </row>
    <row r="407" spans="1:6" x14ac:dyDescent="0.35">
      <c r="A407" t="s">
        <v>4187</v>
      </c>
      <c r="B407" t="s">
        <v>3255</v>
      </c>
      <c r="C407" t="s">
        <v>3328</v>
      </c>
      <c r="D407" t="s">
        <v>3328</v>
      </c>
      <c r="E407" t="s">
        <v>637</v>
      </c>
      <c r="F407" t="s">
        <v>637</v>
      </c>
    </row>
    <row r="408" spans="1:6" x14ac:dyDescent="0.35">
      <c r="A408" t="s">
        <v>4187</v>
      </c>
      <c r="B408" t="s">
        <v>3255</v>
      </c>
      <c r="C408" t="s">
        <v>3351</v>
      </c>
      <c r="D408" t="s">
        <v>3351</v>
      </c>
      <c r="E408" t="s">
        <v>637</v>
      </c>
      <c r="F408" t="s">
        <v>637</v>
      </c>
    </row>
    <row r="409" spans="1:6" x14ac:dyDescent="0.35">
      <c r="A409" t="s">
        <v>4187</v>
      </c>
      <c r="B409" t="s">
        <v>3255</v>
      </c>
      <c r="C409" t="s">
        <v>3372</v>
      </c>
      <c r="D409" t="s">
        <v>3372</v>
      </c>
      <c r="E409" t="s">
        <v>637</v>
      </c>
      <c r="F409" t="s">
        <v>637</v>
      </c>
    </row>
    <row r="410" spans="1:6" x14ac:dyDescent="0.35">
      <c r="A410" t="s">
        <v>4187</v>
      </c>
      <c r="B410" t="s">
        <v>3255</v>
      </c>
      <c r="C410" t="s">
        <v>3387</v>
      </c>
      <c r="D410" t="s">
        <v>3387</v>
      </c>
      <c r="E410" t="s">
        <v>637</v>
      </c>
      <c r="F410" t="s">
        <v>637</v>
      </c>
    </row>
    <row r="411" spans="1:6" x14ac:dyDescent="0.35">
      <c r="A411" t="s">
        <v>4187</v>
      </c>
      <c r="B411" t="s">
        <v>3255</v>
      </c>
      <c r="C411" t="s">
        <v>3400</v>
      </c>
      <c r="D411" t="s">
        <v>3400</v>
      </c>
      <c r="E411" t="s">
        <v>637</v>
      </c>
      <c r="F411" t="s">
        <v>637</v>
      </c>
    </row>
    <row r="412" spans="1:6" x14ac:dyDescent="0.35">
      <c r="A412" t="s">
        <v>4187</v>
      </c>
      <c r="B412" t="s">
        <v>3255</v>
      </c>
      <c r="C412" t="s">
        <v>3415</v>
      </c>
      <c r="D412" t="s">
        <v>3415</v>
      </c>
      <c r="E412" t="s">
        <v>637</v>
      </c>
      <c r="F412" t="s">
        <v>637</v>
      </c>
    </row>
    <row r="413" spans="1:6" x14ac:dyDescent="0.35">
      <c r="A413" t="s">
        <v>4187</v>
      </c>
      <c r="B413" t="s">
        <v>3255</v>
      </c>
      <c r="C413" t="s">
        <v>3425</v>
      </c>
      <c r="D413" t="s">
        <v>3425</v>
      </c>
      <c r="E413" t="s">
        <v>637</v>
      </c>
      <c r="F413" t="s">
        <v>637</v>
      </c>
    </row>
    <row r="414" spans="1:6" x14ac:dyDescent="0.35">
      <c r="A414" t="s">
        <v>4187</v>
      </c>
      <c r="B414" t="s">
        <v>3255</v>
      </c>
      <c r="C414" t="s">
        <v>3435</v>
      </c>
      <c r="D414" t="s">
        <v>3435</v>
      </c>
      <c r="E414" t="s">
        <v>637</v>
      </c>
      <c r="F414" t="s">
        <v>637</v>
      </c>
    </row>
    <row r="415" spans="1:6" x14ac:dyDescent="0.35">
      <c r="A415" t="s">
        <v>4187</v>
      </c>
      <c r="B415" t="s">
        <v>3255</v>
      </c>
      <c r="C415" t="s">
        <v>3443</v>
      </c>
      <c r="D415" t="s">
        <v>3443</v>
      </c>
      <c r="E415" t="s">
        <v>637</v>
      </c>
      <c r="F415" t="s">
        <v>637</v>
      </c>
    </row>
    <row r="416" spans="1:6" x14ac:dyDescent="0.35">
      <c r="A416" t="s">
        <v>4187</v>
      </c>
      <c r="B416" t="s">
        <v>3255</v>
      </c>
      <c r="C416" t="s">
        <v>3451</v>
      </c>
      <c r="D416" t="s">
        <v>3451</v>
      </c>
      <c r="E416" t="s">
        <v>637</v>
      </c>
      <c r="F416" t="s">
        <v>637</v>
      </c>
    </row>
    <row r="417" spans="1:6" x14ac:dyDescent="0.35">
      <c r="A417" t="s">
        <v>4187</v>
      </c>
      <c r="B417" t="s">
        <v>3255</v>
      </c>
      <c r="C417" t="s">
        <v>3458</v>
      </c>
      <c r="D417" t="s">
        <v>3458</v>
      </c>
      <c r="E417" t="s">
        <v>637</v>
      </c>
      <c r="F417" t="s">
        <v>637</v>
      </c>
    </row>
    <row r="418" spans="1:6" x14ac:dyDescent="0.35">
      <c r="A418" t="s">
        <v>4187</v>
      </c>
      <c r="B418" t="s">
        <v>3255</v>
      </c>
      <c r="C418" t="s">
        <v>3462</v>
      </c>
      <c r="D418" t="s">
        <v>3462</v>
      </c>
      <c r="E418" t="s">
        <v>637</v>
      </c>
      <c r="F418" t="s">
        <v>637</v>
      </c>
    </row>
    <row r="419" spans="1:6" x14ac:dyDescent="0.35">
      <c r="A419" t="s">
        <v>4187</v>
      </c>
      <c r="B419" t="s">
        <v>3255</v>
      </c>
      <c r="C419" t="s">
        <v>3466</v>
      </c>
      <c r="D419" t="s">
        <v>3466</v>
      </c>
      <c r="E419" t="s">
        <v>637</v>
      </c>
      <c r="F419" t="s">
        <v>637</v>
      </c>
    </row>
    <row r="420" spans="1:6" x14ac:dyDescent="0.35">
      <c r="A420" t="s">
        <v>4187</v>
      </c>
      <c r="B420" t="s">
        <v>3255</v>
      </c>
      <c r="C420" t="s">
        <v>9170</v>
      </c>
      <c r="D420" t="s">
        <v>9170</v>
      </c>
      <c r="E420" t="s">
        <v>637</v>
      </c>
      <c r="F420" t="s">
        <v>637</v>
      </c>
    </row>
    <row r="421" spans="1:6" x14ac:dyDescent="0.35">
      <c r="A421" t="s">
        <v>4187</v>
      </c>
      <c r="B421" t="s">
        <v>3255</v>
      </c>
      <c r="C421" t="s">
        <v>9186</v>
      </c>
      <c r="D421" t="s">
        <v>9186</v>
      </c>
      <c r="E421" t="s">
        <v>637</v>
      </c>
      <c r="F421" t="s">
        <v>637</v>
      </c>
    </row>
    <row r="422" spans="1:6" x14ac:dyDescent="0.35">
      <c r="A422" t="s">
        <v>4187</v>
      </c>
      <c r="B422" t="s">
        <v>3255</v>
      </c>
      <c r="C422" t="s">
        <v>3473</v>
      </c>
      <c r="D422" t="s">
        <v>3473</v>
      </c>
      <c r="E422" t="s">
        <v>637</v>
      </c>
      <c r="F422" t="s">
        <v>637</v>
      </c>
    </row>
    <row r="423" spans="1:6" x14ac:dyDescent="0.35">
      <c r="A423" t="s">
        <v>4187</v>
      </c>
      <c r="B423" t="s">
        <v>3255</v>
      </c>
      <c r="C423" t="s">
        <v>3475</v>
      </c>
      <c r="D423" t="s">
        <v>3475</v>
      </c>
      <c r="E423" t="s">
        <v>637</v>
      </c>
      <c r="F423" t="s">
        <v>637</v>
      </c>
    </row>
    <row r="424" spans="1:6" x14ac:dyDescent="0.35">
      <c r="A424" t="s">
        <v>4187</v>
      </c>
      <c r="B424" t="s">
        <v>3255</v>
      </c>
      <c r="C424" t="s">
        <v>3476</v>
      </c>
      <c r="D424" t="s">
        <v>3476</v>
      </c>
      <c r="E424" t="s">
        <v>637</v>
      </c>
      <c r="F424" t="s">
        <v>637</v>
      </c>
    </row>
    <row r="425" spans="1:6" x14ac:dyDescent="0.35">
      <c r="A425" t="s">
        <v>4187</v>
      </c>
      <c r="B425" t="s">
        <v>3255</v>
      </c>
      <c r="C425" t="s">
        <v>3478</v>
      </c>
      <c r="D425" t="s">
        <v>3478</v>
      </c>
      <c r="E425" t="s">
        <v>637</v>
      </c>
      <c r="F425" t="s">
        <v>637</v>
      </c>
    </row>
    <row r="426" spans="1:6" x14ac:dyDescent="0.35">
      <c r="A426" t="s">
        <v>4187</v>
      </c>
      <c r="B426" t="s">
        <v>3255</v>
      </c>
      <c r="C426" t="s">
        <v>3480</v>
      </c>
      <c r="D426" t="s">
        <v>3480</v>
      </c>
      <c r="E426" t="s">
        <v>637</v>
      </c>
      <c r="F426" t="s">
        <v>637</v>
      </c>
    </row>
    <row r="427" spans="1:6" x14ac:dyDescent="0.35">
      <c r="A427" t="s">
        <v>4187</v>
      </c>
      <c r="B427" t="s">
        <v>3255</v>
      </c>
      <c r="C427" t="s">
        <v>3482</v>
      </c>
      <c r="D427" t="s">
        <v>3482</v>
      </c>
      <c r="E427" t="s">
        <v>637</v>
      </c>
      <c r="F427" t="s">
        <v>637</v>
      </c>
    </row>
    <row r="428" spans="1:6" x14ac:dyDescent="0.35">
      <c r="A428" t="s">
        <v>4187</v>
      </c>
      <c r="B428" t="s">
        <v>3255</v>
      </c>
      <c r="C428" t="s">
        <v>3484</v>
      </c>
      <c r="D428" t="s">
        <v>3484</v>
      </c>
      <c r="E428" t="s">
        <v>637</v>
      </c>
      <c r="F428" t="s">
        <v>637</v>
      </c>
    </row>
    <row r="429" spans="1:6" x14ac:dyDescent="0.35">
      <c r="A429" t="s">
        <v>4187</v>
      </c>
      <c r="B429" t="s">
        <v>3255</v>
      </c>
      <c r="C429" t="s">
        <v>3486</v>
      </c>
      <c r="D429" t="s">
        <v>3486</v>
      </c>
      <c r="E429" t="s">
        <v>637</v>
      </c>
      <c r="F429" t="s">
        <v>637</v>
      </c>
    </row>
    <row r="430" spans="1:6" x14ac:dyDescent="0.35">
      <c r="A430" t="s">
        <v>4187</v>
      </c>
      <c r="B430" t="s">
        <v>3255</v>
      </c>
      <c r="C430" t="s">
        <v>3488</v>
      </c>
      <c r="D430" t="s">
        <v>3488</v>
      </c>
      <c r="E430" t="s">
        <v>637</v>
      </c>
      <c r="F430" t="s">
        <v>637</v>
      </c>
    </row>
    <row r="431" spans="1:6" x14ac:dyDescent="0.35">
      <c r="A431" t="s">
        <v>4187</v>
      </c>
      <c r="B431" t="s">
        <v>3255</v>
      </c>
      <c r="C431" t="s">
        <v>3490</v>
      </c>
      <c r="D431" t="s">
        <v>3490</v>
      </c>
      <c r="E431" t="s">
        <v>637</v>
      </c>
      <c r="F431" t="s">
        <v>637</v>
      </c>
    </row>
    <row r="432" spans="1:6" x14ac:dyDescent="0.35">
      <c r="A432" t="s">
        <v>4187</v>
      </c>
      <c r="B432" t="s">
        <v>3255</v>
      </c>
      <c r="C432" t="s">
        <v>3492</v>
      </c>
      <c r="D432" t="s">
        <v>3492</v>
      </c>
      <c r="E432" t="s">
        <v>637</v>
      </c>
      <c r="F432" t="s">
        <v>637</v>
      </c>
    </row>
    <row r="433" spans="1:6" x14ac:dyDescent="0.35">
      <c r="A433" t="s">
        <v>4187</v>
      </c>
      <c r="B433" t="s">
        <v>3255</v>
      </c>
      <c r="C433" t="s">
        <v>3493</v>
      </c>
      <c r="D433" t="s">
        <v>3493</v>
      </c>
      <c r="E433" t="s">
        <v>637</v>
      </c>
      <c r="F433" t="s">
        <v>637</v>
      </c>
    </row>
    <row r="434" spans="1:6" x14ac:dyDescent="0.35">
      <c r="A434" t="s">
        <v>4187</v>
      </c>
      <c r="B434" t="s">
        <v>3255</v>
      </c>
      <c r="C434" t="s">
        <v>3495</v>
      </c>
      <c r="D434" t="s">
        <v>3495</v>
      </c>
      <c r="E434" t="s">
        <v>637</v>
      </c>
      <c r="F434" t="s">
        <v>637</v>
      </c>
    </row>
    <row r="435" spans="1:6" x14ac:dyDescent="0.35">
      <c r="A435" t="s">
        <v>4187</v>
      </c>
      <c r="B435" t="s">
        <v>3255</v>
      </c>
      <c r="C435" t="s">
        <v>3497</v>
      </c>
      <c r="D435" t="s">
        <v>3497</v>
      </c>
      <c r="E435" t="s">
        <v>637</v>
      </c>
      <c r="F435" t="s">
        <v>637</v>
      </c>
    </row>
    <row r="436" spans="1:6" x14ac:dyDescent="0.35">
      <c r="A436" t="s">
        <v>4187</v>
      </c>
      <c r="B436" t="s">
        <v>3255</v>
      </c>
      <c r="C436" t="s">
        <v>3499</v>
      </c>
      <c r="D436" t="s">
        <v>3499</v>
      </c>
      <c r="E436" t="s">
        <v>637</v>
      </c>
      <c r="F436" t="s">
        <v>637</v>
      </c>
    </row>
    <row r="437" spans="1:6" x14ac:dyDescent="0.35">
      <c r="A437" t="s">
        <v>4187</v>
      </c>
      <c r="B437" t="s">
        <v>3255</v>
      </c>
      <c r="C437" t="s">
        <v>3501</v>
      </c>
      <c r="D437" t="s">
        <v>3501</v>
      </c>
      <c r="E437" t="s">
        <v>637</v>
      </c>
      <c r="F437" t="s">
        <v>637</v>
      </c>
    </row>
    <row r="438" spans="1:6" x14ac:dyDescent="0.35">
      <c r="A438" t="s">
        <v>4187</v>
      </c>
      <c r="B438" t="s">
        <v>3255</v>
      </c>
      <c r="C438" t="s">
        <v>3503</v>
      </c>
      <c r="D438" t="s">
        <v>3503</v>
      </c>
      <c r="E438" t="s">
        <v>637</v>
      </c>
      <c r="F438" t="s">
        <v>637</v>
      </c>
    </row>
    <row r="439" spans="1:6" x14ac:dyDescent="0.35">
      <c r="A439" t="s">
        <v>4187</v>
      </c>
      <c r="B439" t="s">
        <v>3255</v>
      </c>
      <c r="C439" t="s">
        <v>3505</v>
      </c>
      <c r="D439" t="s">
        <v>3505</v>
      </c>
      <c r="E439" t="s">
        <v>637</v>
      </c>
      <c r="F439" t="s">
        <v>637</v>
      </c>
    </row>
    <row r="440" spans="1:6" x14ac:dyDescent="0.35">
      <c r="A440" t="s">
        <v>4187</v>
      </c>
      <c r="B440" t="s">
        <v>3255</v>
      </c>
      <c r="C440" t="s">
        <v>3507</v>
      </c>
      <c r="D440" t="s">
        <v>3507</v>
      </c>
      <c r="E440" t="s">
        <v>637</v>
      </c>
      <c r="F440" t="s">
        <v>637</v>
      </c>
    </row>
    <row r="441" spans="1:6" x14ac:dyDescent="0.35">
      <c r="A441" t="s">
        <v>4187</v>
      </c>
      <c r="B441" t="s">
        <v>3255</v>
      </c>
      <c r="C441" t="s">
        <v>3509</v>
      </c>
      <c r="D441" t="s">
        <v>3509</v>
      </c>
      <c r="E441" t="s">
        <v>637</v>
      </c>
      <c r="F441" t="s">
        <v>637</v>
      </c>
    </row>
    <row r="442" spans="1:6" x14ac:dyDescent="0.35">
      <c r="A442" t="s">
        <v>4187</v>
      </c>
      <c r="B442" t="s">
        <v>3255</v>
      </c>
      <c r="C442" t="s">
        <v>3511</v>
      </c>
      <c r="D442" t="s">
        <v>3511</v>
      </c>
      <c r="E442" t="s">
        <v>637</v>
      </c>
      <c r="F442" t="s">
        <v>637</v>
      </c>
    </row>
    <row r="443" spans="1:6" x14ac:dyDescent="0.35">
      <c r="A443" t="s">
        <v>4187</v>
      </c>
      <c r="B443" t="s">
        <v>3255</v>
      </c>
      <c r="C443" t="s">
        <v>3513</v>
      </c>
      <c r="D443" t="s">
        <v>3513</v>
      </c>
      <c r="E443" t="s">
        <v>637</v>
      </c>
      <c r="F443" t="s">
        <v>637</v>
      </c>
    </row>
    <row r="444" spans="1:6" x14ac:dyDescent="0.35">
      <c r="A444" t="s">
        <v>4187</v>
      </c>
      <c r="B444" t="s">
        <v>3255</v>
      </c>
      <c r="C444" t="s">
        <v>3515</v>
      </c>
      <c r="D444" t="s">
        <v>3515</v>
      </c>
      <c r="E444" t="s">
        <v>637</v>
      </c>
      <c r="F444" t="s">
        <v>637</v>
      </c>
    </row>
    <row r="445" spans="1:6" x14ac:dyDescent="0.35">
      <c r="A445" t="s">
        <v>4187</v>
      </c>
      <c r="B445" t="s">
        <v>3255</v>
      </c>
      <c r="C445" t="s">
        <v>3516</v>
      </c>
      <c r="D445" t="s">
        <v>3516</v>
      </c>
      <c r="E445" t="s">
        <v>637</v>
      </c>
      <c r="F445" t="s">
        <v>637</v>
      </c>
    </row>
    <row r="446" spans="1:6" x14ac:dyDescent="0.35">
      <c r="A446" t="s">
        <v>4187</v>
      </c>
      <c r="B446" t="s">
        <v>3255</v>
      </c>
      <c r="C446" t="s">
        <v>3518</v>
      </c>
      <c r="D446" t="s">
        <v>3518</v>
      </c>
      <c r="E446" t="s">
        <v>637</v>
      </c>
      <c r="F446" t="s">
        <v>637</v>
      </c>
    </row>
    <row r="447" spans="1:6" x14ac:dyDescent="0.35">
      <c r="A447" t="s">
        <v>4187</v>
      </c>
      <c r="B447" t="s">
        <v>3255</v>
      </c>
      <c r="C447" t="s">
        <v>3519</v>
      </c>
      <c r="D447" t="s">
        <v>3519</v>
      </c>
      <c r="E447" t="s">
        <v>637</v>
      </c>
      <c r="F447" t="s">
        <v>637</v>
      </c>
    </row>
    <row r="448" spans="1:6" x14ac:dyDescent="0.35">
      <c r="A448" t="s">
        <v>4187</v>
      </c>
      <c r="B448" t="s">
        <v>3255</v>
      </c>
      <c r="C448" t="s">
        <v>3521</v>
      </c>
      <c r="D448" t="s">
        <v>3521</v>
      </c>
      <c r="E448" t="s">
        <v>637</v>
      </c>
      <c r="F448" t="s">
        <v>637</v>
      </c>
    </row>
    <row r="449" spans="1:6" x14ac:dyDescent="0.35">
      <c r="A449" t="s">
        <v>4187</v>
      </c>
      <c r="B449" t="s">
        <v>3255</v>
      </c>
      <c r="C449" t="s">
        <v>3523</v>
      </c>
      <c r="D449" t="s">
        <v>3523</v>
      </c>
      <c r="E449" t="s">
        <v>637</v>
      </c>
      <c r="F449" t="s">
        <v>637</v>
      </c>
    </row>
    <row r="450" spans="1:6" x14ac:dyDescent="0.35">
      <c r="A450" t="s">
        <v>4187</v>
      </c>
      <c r="B450" t="s">
        <v>3255</v>
      </c>
      <c r="C450" t="s">
        <v>3525</v>
      </c>
      <c r="D450" t="s">
        <v>3525</v>
      </c>
      <c r="E450" t="s">
        <v>637</v>
      </c>
      <c r="F450" t="s">
        <v>637</v>
      </c>
    </row>
    <row r="451" spans="1:6" x14ac:dyDescent="0.35">
      <c r="A451" t="s">
        <v>4187</v>
      </c>
      <c r="B451" t="s">
        <v>3255</v>
      </c>
      <c r="C451" t="s">
        <v>3527</v>
      </c>
      <c r="D451" t="s">
        <v>3527</v>
      </c>
      <c r="E451" t="s">
        <v>637</v>
      </c>
      <c r="F451" t="s">
        <v>637</v>
      </c>
    </row>
    <row r="452" spans="1:6" x14ac:dyDescent="0.35">
      <c r="A452" t="s">
        <v>4187</v>
      </c>
      <c r="B452" t="s">
        <v>3255</v>
      </c>
      <c r="C452" t="s">
        <v>3529</v>
      </c>
      <c r="D452" t="s">
        <v>3529</v>
      </c>
      <c r="E452" t="s">
        <v>637</v>
      </c>
      <c r="F452" t="s">
        <v>637</v>
      </c>
    </row>
    <row r="453" spans="1:6" x14ac:dyDescent="0.35">
      <c r="A453" t="s">
        <v>4187</v>
      </c>
      <c r="B453" t="s">
        <v>43</v>
      </c>
      <c r="C453" t="s">
        <v>101</v>
      </c>
      <c r="D453" t="s">
        <v>4188</v>
      </c>
      <c r="E453" t="s">
        <v>4189</v>
      </c>
      <c r="F453" t="s">
        <v>699</v>
      </c>
    </row>
    <row r="454" spans="1:6" x14ac:dyDescent="0.35">
      <c r="A454" t="s">
        <v>4187</v>
      </c>
      <c r="B454" t="s">
        <v>43</v>
      </c>
      <c r="C454" t="s">
        <v>3298</v>
      </c>
      <c r="D454" t="s">
        <v>3536</v>
      </c>
      <c r="E454" t="s">
        <v>4190</v>
      </c>
      <c r="F454" t="s">
        <v>699</v>
      </c>
    </row>
    <row r="455" spans="1:6" x14ac:dyDescent="0.35">
      <c r="A455" t="s">
        <v>4187</v>
      </c>
      <c r="B455" t="s">
        <v>43</v>
      </c>
      <c r="C455" t="s">
        <v>323</v>
      </c>
      <c r="D455" t="s">
        <v>4191</v>
      </c>
      <c r="E455" t="s">
        <v>4192</v>
      </c>
      <c r="F455" t="s">
        <v>699</v>
      </c>
    </row>
    <row r="456" spans="1:6" x14ac:dyDescent="0.35">
      <c r="A456" t="s">
        <v>4187</v>
      </c>
      <c r="B456" t="s">
        <v>43</v>
      </c>
      <c r="C456" t="s">
        <v>107</v>
      </c>
      <c r="D456" t="s">
        <v>4193</v>
      </c>
      <c r="E456" t="s">
        <v>4194</v>
      </c>
      <c r="F456" t="s">
        <v>699</v>
      </c>
    </row>
    <row r="457" spans="1:6" x14ac:dyDescent="0.35">
      <c r="A457" t="s">
        <v>4187</v>
      </c>
      <c r="B457" t="s">
        <v>43</v>
      </c>
      <c r="C457" t="s">
        <v>235</v>
      </c>
      <c r="D457" t="s">
        <v>4195</v>
      </c>
      <c r="E457" t="s">
        <v>4196</v>
      </c>
      <c r="F457" t="s">
        <v>699</v>
      </c>
    </row>
    <row r="458" spans="1:6" x14ac:dyDescent="0.35">
      <c r="A458" t="s">
        <v>4187</v>
      </c>
      <c r="B458" t="s">
        <v>43</v>
      </c>
      <c r="C458" t="s">
        <v>133</v>
      </c>
      <c r="D458" t="s">
        <v>133</v>
      </c>
      <c r="E458" t="s">
        <v>4197</v>
      </c>
      <c r="F458" t="s">
        <v>699</v>
      </c>
    </row>
    <row r="459" spans="1:6" x14ac:dyDescent="0.35">
      <c r="A459" t="s">
        <v>4187</v>
      </c>
      <c r="B459" t="s">
        <v>43</v>
      </c>
      <c r="D459" t="s">
        <v>4198</v>
      </c>
      <c r="E459" t="s">
        <v>4199</v>
      </c>
      <c r="F459" t="s">
        <v>689</v>
      </c>
    </row>
    <row r="460" spans="1:6" x14ac:dyDescent="0.35">
      <c r="A460" t="s">
        <v>4014</v>
      </c>
      <c r="B460" t="s">
        <v>3256</v>
      </c>
      <c r="C460" t="s">
        <v>3275</v>
      </c>
      <c r="D460" t="s">
        <v>3275</v>
      </c>
      <c r="E460" t="s">
        <v>4253</v>
      </c>
      <c r="F460" t="s">
        <v>699</v>
      </c>
    </row>
    <row r="461" spans="1:6" x14ac:dyDescent="0.35">
      <c r="A461" t="s">
        <v>4014</v>
      </c>
      <c r="B461" t="s">
        <v>3256</v>
      </c>
      <c r="C461" t="s">
        <v>3301</v>
      </c>
      <c r="D461" t="s">
        <v>3301</v>
      </c>
      <c r="E461" t="s">
        <v>4254</v>
      </c>
      <c r="F461" t="s">
        <v>699</v>
      </c>
    </row>
    <row r="462" spans="1:6" x14ac:dyDescent="0.35">
      <c r="A462" t="s">
        <v>4014</v>
      </c>
      <c r="B462" t="s">
        <v>3256</v>
      </c>
      <c r="C462" t="s">
        <v>3302</v>
      </c>
      <c r="D462" t="s">
        <v>3302</v>
      </c>
      <c r="E462" t="s">
        <v>4255</v>
      </c>
      <c r="F462" t="s">
        <v>699</v>
      </c>
    </row>
    <row r="463" spans="1:6" x14ac:dyDescent="0.35">
      <c r="A463" t="s">
        <v>4014</v>
      </c>
      <c r="B463" t="s">
        <v>3256</v>
      </c>
      <c r="C463" t="s">
        <v>3354</v>
      </c>
      <c r="D463" t="s">
        <v>3354</v>
      </c>
      <c r="E463" t="s">
        <v>4256</v>
      </c>
      <c r="F463" t="s">
        <v>699</v>
      </c>
    </row>
    <row r="464" spans="1:6" x14ac:dyDescent="0.35">
      <c r="A464" t="s">
        <v>4014</v>
      </c>
      <c r="B464" t="s">
        <v>3256</v>
      </c>
      <c r="C464" t="s">
        <v>3330</v>
      </c>
      <c r="D464" t="s">
        <v>3330</v>
      </c>
      <c r="E464" t="s">
        <v>4257</v>
      </c>
      <c r="F464" t="s">
        <v>699</v>
      </c>
    </row>
    <row r="465" spans="1:6" x14ac:dyDescent="0.35">
      <c r="A465" t="s">
        <v>4014</v>
      </c>
      <c r="B465" t="s">
        <v>3256</v>
      </c>
      <c r="C465" t="s">
        <v>3390</v>
      </c>
      <c r="D465" t="s">
        <v>3390</v>
      </c>
      <c r="E465" t="s">
        <v>4258</v>
      </c>
      <c r="F465" t="s">
        <v>699</v>
      </c>
    </row>
    <row r="466" spans="1:6" x14ac:dyDescent="0.35">
      <c r="A466" t="s">
        <v>4014</v>
      </c>
      <c r="B466" t="s">
        <v>3256</v>
      </c>
      <c r="C466" t="s">
        <v>3402</v>
      </c>
      <c r="D466" t="s">
        <v>3402</v>
      </c>
      <c r="E466" t="s">
        <v>4259</v>
      </c>
      <c r="F466" t="s">
        <v>699</v>
      </c>
    </row>
    <row r="467" spans="1:6" x14ac:dyDescent="0.35">
      <c r="A467" t="s">
        <v>4014</v>
      </c>
      <c r="B467" t="s">
        <v>3256</v>
      </c>
      <c r="C467" t="s">
        <v>3417</v>
      </c>
      <c r="D467" t="s">
        <v>3417</v>
      </c>
      <c r="E467" t="s">
        <v>4260</v>
      </c>
      <c r="F467" t="s">
        <v>699</v>
      </c>
    </row>
    <row r="468" spans="1:6" x14ac:dyDescent="0.35">
      <c r="A468" t="s">
        <v>4014</v>
      </c>
      <c r="B468" t="s">
        <v>3256</v>
      </c>
      <c r="C468" t="s">
        <v>3427</v>
      </c>
      <c r="D468" t="s">
        <v>3427</v>
      </c>
      <c r="E468" t="s">
        <v>4261</v>
      </c>
      <c r="F468" t="s">
        <v>699</v>
      </c>
    </row>
    <row r="469" spans="1:6" x14ac:dyDescent="0.35">
      <c r="A469" t="s">
        <v>4014</v>
      </c>
      <c r="B469" t="s">
        <v>3256</v>
      </c>
      <c r="C469" t="s">
        <v>3437</v>
      </c>
      <c r="D469" t="s">
        <v>3437</v>
      </c>
      <c r="E469" t="s">
        <v>4262</v>
      </c>
      <c r="F469" t="s">
        <v>699</v>
      </c>
    </row>
    <row r="470" spans="1:6" x14ac:dyDescent="0.35">
      <c r="A470" t="s">
        <v>4014</v>
      </c>
      <c r="B470" t="s">
        <v>3256</v>
      </c>
      <c r="C470" t="s">
        <v>3445</v>
      </c>
      <c r="D470" t="s">
        <v>3445</v>
      </c>
      <c r="E470" t="s">
        <v>4263</v>
      </c>
      <c r="F470" t="s">
        <v>699</v>
      </c>
    </row>
    <row r="471" spans="1:6" x14ac:dyDescent="0.35">
      <c r="A471" t="s">
        <v>4014</v>
      </c>
      <c r="B471" t="s">
        <v>3259</v>
      </c>
      <c r="C471" t="s">
        <v>3278</v>
      </c>
      <c r="D471" t="s">
        <v>3278</v>
      </c>
      <c r="E471" t="s">
        <v>4225</v>
      </c>
      <c r="F471" t="s">
        <v>699</v>
      </c>
    </row>
    <row r="472" spans="1:6" x14ac:dyDescent="0.35">
      <c r="A472" t="s">
        <v>4014</v>
      </c>
      <c r="B472" t="s">
        <v>3259</v>
      </c>
      <c r="C472" t="s">
        <v>3304</v>
      </c>
      <c r="D472" t="s">
        <v>3304</v>
      </c>
      <c r="E472" t="s">
        <v>4226</v>
      </c>
      <c r="F472" t="s">
        <v>699</v>
      </c>
    </row>
    <row r="473" spans="1:6" x14ac:dyDescent="0.35">
      <c r="A473" t="s">
        <v>4014</v>
      </c>
      <c r="B473" t="s">
        <v>3259</v>
      </c>
      <c r="C473" t="s">
        <v>3332</v>
      </c>
      <c r="D473" t="s">
        <v>3332</v>
      </c>
      <c r="E473" t="s">
        <v>4227</v>
      </c>
      <c r="F473" t="s">
        <v>699</v>
      </c>
    </row>
    <row r="474" spans="1:6" x14ac:dyDescent="0.35">
      <c r="A474" t="s">
        <v>4014</v>
      </c>
      <c r="B474" t="s">
        <v>3259</v>
      </c>
      <c r="C474" t="s">
        <v>3357</v>
      </c>
      <c r="D474" t="s">
        <v>3357</v>
      </c>
      <c r="E474" t="s">
        <v>4228</v>
      </c>
      <c r="F474" t="s">
        <v>699</v>
      </c>
    </row>
    <row r="475" spans="1:6" x14ac:dyDescent="0.35">
      <c r="A475" t="s">
        <v>4014</v>
      </c>
      <c r="B475" t="s">
        <v>3262</v>
      </c>
      <c r="C475" t="s">
        <v>636</v>
      </c>
      <c r="D475" t="s">
        <v>636</v>
      </c>
      <c r="E475" t="s">
        <v>4230</v>
      </c>
      <c r="F475" t="s">
        <v>699</v>
      </c>
    </row>
    <row r="476" spans="1:6" x14ac:dyDescent="0.35">
      <c r="A476" t="s">
        <v>4014</v>
      </c>
      <c r="B476" t="s">
        <v>3262</v>
      </c>
      <c r="C476" t="s">
        <v>3307</v>
      </c>
      <c r="D476" t="s">
        <v>3307</v>
      </c>
      <c r="E476" t="s">
        <v>4235</v>
      </c>
      <c r="F476" t="s">
        <v>699</v>
      </c>
    </row>
    <row r="477" spans="1:6" x14ac:dyDescent="0.35">
      <c r="A477" t="s">
        <v>4014</v>
      </c>
      <c r="B477" t="s">
        <v>3262</v>
      </c>
      <c r="D477" t="s">
        <v>9294</v>
      </c>
      <c r="E477" t="s">
        <v>9295</v>
      </c>
      <c r="F477" t="s">
        <v>699</v>
      </c>
    </row>
    <row r="478" spans="1:6" x14ac:dyDescent="0.35">
      <c r="A478" t="s">
        <v>4014</v>
      </c>
      <c r="B478" t="s">
        <v>3262</v>
      </c>
      <c r="C478" t="s">
        <v>3333</v>
      </c>
      <c r="D478" t="s">
        <v>3333</v>
      </c>
      <c r="E478" t="s">
        <v>4236</v>
      </c>
      <c r="F478" t="s">
        <v>689</v>
      </c>
    </row>
    <row r="479" spans="1:6" x14ac:dyDescent="0.35">
      <c r="A479" t="s">
        <v>4014</v>
      </c>
      <c r="B479" t="s">
        <v>3262</v>
      </c>
      <c r="C479" t="s">
        <v>3358</v>
      </c>
      <c r="D479" t="s">
        <v>3358</v>
      </c>
      <c r="E479" t="s">
        <v>4237</v>
      </c>
      <c r="F479" t="s">
        <v>689</v>
      </c>
    </row>
    <row r="480" spans="1:6" x14ac:dyDescent="0.35">
      <c r="A480" t="s">
        <v>4014</v>
      </c>
      <c r="B480" t="s">
        <v>3262</v>
      </c>
      <c r="C480" t="s">
        <v>3359</v>
      </c>
      <c r="D480" t="s">
        <v>3359</v>
      </c>
      <c r="E480" t="s">
        <v>4238</v>
      </c>
      <c r="F480" t="s">
        <v>699</v>
      </c>
    </row>
    <row r="481" spans="1:6" x14ac:dyDescent="0.35">
      <c r="A481" t="s">
        <v>4014</v>
      </c>
      <c r="B481" t="s">
        <v>3262</v>
      </c>
      <c r="C481" t="s">
        <v>3376</v>
      </c>
      <c r="D481" t="s">
        <v>3376</v>
      </c>
      <c r="E481" t="s">
        <v>4239</v>
      </c>
      <c r="F481" t="s">
        <v>699</v>
      </c>
    </row>
    <row r="482" spans="1:6" x14ac:dyDescent="0.35">
      <c r="A482" t="s">
        <v>4014</v>
      </c>
      <c r="B482" t="s">
        <v>3262</v>
      </c>
      <c r="D482" t="s">
        <v>9296</v>
      </c>
      <c r="E482" t="s">
        <v>9297</v>
      </c>
      <c r="F482" t="s">
        <v>699</v>
      </c>
    </row>
    <row r="483" spans="1:6" x14ac:dyDescent="0.35">
      <c r="A483" t="s">
        <v>4014</v>
      </c>
      <c r="B483" t="s">
        <v>3262</v>
      </c>
      <c r="C483" t="s">
        <v>3405</v>
      </c>
      <c r="D483" t="s">
        <v>3405</v>
      </c>
      <c r="E483" t="s">
        <v>4240</v>
      </c>
      <c r="F483" t="s">
        <v>699</v>
      </c>
    </row>
    <row r="484" spans="1:6" x14ac:dyDescent="0.35">
      <c r="A484" t="s">
        <v>4014</v>
      </c>
      <c r="B484" t="s">
        <v>3260</v>
      </c>
      <c r="C484" t="s">
        <v>3279</v>
      </c>
      <c r="D484" t="s">
        <v>3279</v>
      </c>
      <c r="E484" t="s">
        <v>4241</v>
      </c>
      <c r="F484" t="s">
        <v>699</v>
      </c>
    </row>
    <row r="485" spans="1:6" x14ac:dyDescent="0.35">
      <c r="A485" t="s">
        <v>4014</v>
      </c>
      <c r="B485" t="s">
        <v>3260</v>
      </c>
      <c r="C485" t="s">
        <v>3305</v>
      </c>
      <c r="D485" t="s">
        <v>3305</v>
      </c>
      <c r="E485" t="s">
        <v>4242</v>
      </c>
      <c r="F485" t="s">
        <v>699</v>
      </c>
    </row>
    <row r="486" spans="1:6" x14ac:dyDescent="0.35">
      <c r="A486" t="s">
        <v>4014</v>
      </c>
      <c r="B486" t="s">
        <v>3264</v>
      </c>
      <c r="C486" t="s">
        <v>636</v>
      </c>
      <c r="D486" t="s">
        <v>636</v>
      </c>
    </row>
    <row r="487" spans="1:6" x14ac:dyDescent="0.35">
      <c r="A487" t="s">
        <v>4014</v>
      </c>
      <c r="B487" t="s">
        <v>3264</v>
      </c>
      <c r="C487" t="s">
        <v>3306</v>
      </c>
      <c r="D487" t="s">
        <v>3306</v>
      </c>
    </row>
    <row r="488" spans="1:6" x14ac:dyDescent="0.35">
      <c r="A488" t="s">
        <v>4014</v>
      </c>
      <c r="B488" t="s">
        <v>3264</v>
      </c>
      <c r="C488" t="s">
        <v>3307</v>
      </c>
      <c r="D488" t="s">
        <v>3307</v>
      </c>
    </row>
    <row r="489" spans="1:6" x14ac:dyDescent="0.35">
      <c r="A489" t="s">
        <v>4014</v>
      </c>
      <c r="B489" t="s">
        <v>3264</v>
      </c>
      <c r="C489" t="s">
        <v>3274</v>
      </c>
      <c r="D489" t="s">
        <v>3274</v>
      </c>
    </row>
    <row r="490" spans="1:6" x14ac:dyDescent="0.35">
      <c r="A490" t="s">
        <v>4014</v>
      </c>
      <c r="B490" t="s">
        <v>3264</v>
      </c>
      <c r="C490" t="s">
        <v>2050</v>
      </c>
      <c r="D490" t="s">
        <v>2050</v>
      </c>
    </row>
    <row r="491" spans="1:6" x14ac:dyDescent="0.35">
      <c r="A491" t="s">
        <v>4014</v>
      </c>
      <c r="B491" t="s">
        <v>3264</v>
      </c>
      <c r="C491" t="s">
        <v>3392</v>
      </c>
      <c r="D491" t="s">
        <v>3392</v>
      </c>
    </row>
    <row r="492" spans="1:6" x14ac:dyDescent="0.35">
      <c r="A492" t="s">
        <v>4014</v>
      </c>
      <c r="B492" t="s">
        <v>3264</v>
      </c>
      <c r="C492" t="s">
        <v>3359</v>
      </c>
      <c r="D492" t="s">
        <v>3359</v>
      </c>
    </row>
    <row r="493" spans="1:6" x14ac:dyDescent="0.35">
      <c r="A493" t="s">
        <v>4014</v>
      </c>
      <c r="B493" t="s">
        <v>3264</v>
      </c>
      <c r="C493" t="s">
        <v>3362</v>
      </c>
      <c r="D493" t="s">
        <v>3362</v>
      </c>
    </row>
    <row r="494" spans="1:6" x14ac:dyDescent="0.35">
      <c r="A494" t="s">
        <v>4014</v>
      </c>
      <c r="B494" t="s">
        <v>3264</v>
      </c>
      <c r="C494" t="s">
        <v>3376</v>
      </c>
      <c r="D494" t="s">
        <v>3376</v>
      </c>
    </row>
    <row r="495" spans="1:6" x14ac:dyDescent="0.35">
      <c r="A495" t="s">
        <v>4014</v>
      </c>
      <c r="B495" t="s">
        <v>3264</v>
      </c>
      <c r="C495" t="s">
        <v>3406</v>
      </c>
      <c r="D495" t="s">
        <v>3406</v>
      </c>
    </row>
    <row r="496" spans="1:6" x14ac:dyDescent="0.35">
      <c r="A496" t="s">
        <v>4014</v>
      </c>
      <c r="B496" t="s">
        <v>9123</v>
      </c>
      <c r="D496" t="s">
        <v>9136</v>
      </c>
      <c r="E496" t="s">
        <v>9137</v>
      </c>
      <c r="F496" t="s">
        <v>689</v>
      </c>
    </row>
    <row r="497" spans="1:6" x14ac:dyDescent="0.35">
      <c r="A497" t="s">
        <v>4014</v>
      </c>
      <c r="B497" t="s">
        <v>9123</v>
      </c>
      <c r="D497" t="s">
        <v>9138</v>
      </c>
      <c r="E497" t="s">
        <v>9139</v>
      </c>
      <c r="F497" t="s">
        <v>689</v>
      </c>
    </row>
    <row r="498" spans="1:6" x14ac:dyDescent="0.35">
      <c r="A498" t="s">
        <v>4014</v>
      </c>
      <c r="B498" t="s">
        <v>9123</v>
      </c>
      <c r="D498" t="s">
        <v>9140</v>
      </c>
      <c r="E498" t="s">
        <v>9141</v>
      </c>
      <c r="F498" t="s">
        <v>689</v>
      </c>
    </row>
    <row r="499" spans="1:6" x14ac:dyDescent="0.35">
      <c r="A499" t="s">
        <v>4014</v>
      </c>
      <c r="B499" t="s">
        <v>9123</v>
      </c>
      <c r="D499" t="s">
        <v>9142</v>
      </c>
      <c r="E499" t="s">
        <v>9143</v>
      </c>
      <c r="F499" t="s">
        <v>689</v>
      </c>
    </row>
    <row r="500" spans="1:6" x14ac:dyDescent="0.35">
      <c r="A500" t="s">
        <v>4014</v>
      </c>
      <c r="B500" t="s">
        <v>9123</v>
      </c>
      <c r="D500" t="s">
        <v>9144</v>
      </c>
      <c r="E500" t="s">
        <v>9145</v>
      </c>
      <c r="F500" t="s">
        <v>689</v>
      </c>
    </row>
    <row r="501" spans="1:6" x14ac:dyDescent="0.35">
      <c r="A501" t="s">
        <v>4014</v>
      </c>
      <c r="B501" t="s">
        <v>9123</v>
      </c>
      <c r="D501" t="s">
        <v>9146</v>
      </c>
      <c r="E501" t="s">
        <v>9147</v>
      </c>
      <c r="F501" t="s">
        <v>689</v>
      </c>
    </row>
    <row r="502" spans="1:6" x14ac:dyDescent="0.35">
      <c r="A502" t="s">
        <v>4014</v>
      </c>
      <c r="B502" t="s">
        <v>9123</v>
      </c>
      <c r="D502" t="s">
        <v>9148</v>
      </c>
      <c r="E502" t="s">
        <v>9149</v>
      </c>
      <c r="F502" t="s">
        <v>689</v>
      </c>
    </row>
    <row r="503" spans="1:6" x14ac:dyDescent="0.35">
      <c r="A503" t="s">
        <v>4014</v>
      </c>
      <c r="B503" t="s">
        <v>9123</v>
      </c>
      <c r="D503" t="s">
        <v>9150</v>
      </c>
      <c r="E503" t="s">
        <v>9151</v>
      </c>
      <c r="F503" t="s">
        <v>689</v>
      </c>
    </row>
    <row r="504" spans="1:6" x14ac:dyDescent="0.35">
      <c r="A504" t="s">
        <v>4014</v>
      </c>
      <c r="B504" t="s">
        <v>656</v>
      </c>
      <c r="D504" t="s">
        <v>9298</v>
      </c>
    </row>
    <row r="505" spans="1:6" x14ac:dyDescent="0.35">
      <c r="A505" t="s">
        <v>4014</v>
      </c>
      <c r="B505" t="s">
        <v>656</v>
      </c>
      <c r="C505" t="s">
        <v>636</v>
      </c>
      <c r="D505" t="s">
        <v>636</v>
      </c>
      <c r="E505" t="s">
        <v>4243</v>
      </c>
      <c r="F505" t="s">
        <v>699</v>
      </c>
    </row>
    <row r="506" spans="1:6" x14ac:dyDescent="0.35">
      <c r="A506" t="s">
        <v>4014</v>
      </c>
      <c r="B506" t="s">
        <v>656</v>
      </c>
      <c r="C506" t="s">
        <v>3306</v>
      </c>
      <c r="D506" t="s">
        <v>3306</v>
      </c>
      <c r="E506" t="s">
        <v>4244</v>
      </c>
      <c r="F506" t="s">
        <v>699</v>
      </c>
    </row>
    <row r="507" spans="1:6" x14ac:dyDescent="0.35">
      <c r="A507" t="s">
        <v>4014</v>
      </c>
      <c r="B507" t="s">
        <v>656</v>
      </c>
      <c r="C507" t="s">
        <v>3307</v>
      </c>
      <c r="D507" t="s">
        <v>3307</v>
      </c>
      <c r="E507" t="s">
        <v>4245</v>
      </c>
      <c r="F507" t="s">
        <v>699</v>
      </c>
    </row>
    <row r="508" spans="1:6" x14ac:dyDescent="0.35">
      <c r="A508" t="s">
        <v>4014</v>
      </c>
      <c r="B508" t="s">
        <v>656</v>
      </c>
      <c r="C508" t="s">
        <v>3274</v>
      </c>
      <c r="D508" t="s">
        <v>3274</v>
      </c>
      <c r="E508" t="s">
        <v>4229</v>
      </c>
      <c r="F508" t="s">
        <v>699</v>
      </c>
    </row>
    <row r="509" spans="1:6" x14ac:dyDescent="0.35">
      <c r="A509" t="s">
        <v>4014</v>
      </c>
      <c r="B509" t="s">
        <v>656</v>
      </c>
      <c r="C509" t="s">
        <v>2050</v>
      </c>
      <c r="D509" t="s">
        <v>2050</v>
      </c>
      <c r="E509" t="s">
        <v>4246</v>
      </c>
      <c r="F509" t="s">
        <v>699</v>
      </c>
    </row>
    <row r="510" spans="1:6" x14ac:dyDescent="0.35">
      <c r="A510" t="s">
        <v>4014</v>
      </c>
      <c r="B510" t="s">
        <v>656</v>
      </c>
      <c r="C510" t="s">
        <v>2064</v>
      </c>
      <c r="D510" t="s">
        <v>2064</v>
      </c>
      <c r="E510" t="s">
        <v>4247</v>
      </c>
      <c r="F510" t="s">
        <v>699</v>
      </c>
    </row>
    <row r="511" spans="1:6" x14ac:dyDescent="0.35">
      <c r="A511" t="s">
        <v>4014</v>
      </c>
      <c r="B511" t="s">
        <v>656</v>
      </c>
      <c r="C511" t="s">
        <v>3392</v>
      </c>
      <c r="D511" t="s">
        <v>3392</v>
      </c>
      <c r="E511" t="s">
        <v>4248</v>
      </c>
      <c r="F511" t="s">
        <v>699</v>
      </c>
    </row>
    <row r="512" spans="1:6" x14ac:dyDescent="0.35">
      <c r="A512" t="s">
        <v>4014</v>
      </c>
      <c r="B512" t="s">
        <v>656</v>
      </c>
      <c r="C512" t="s">
        <v>3404</v>
      </c>
      <c r="D512" t="s">
        <v>3404</v>
      </c>
      <c r="E512" t="s">
        <v>4249</v>
      </c>
      <c r="F512" t="s">
        <v>699</v>
      </c>
    </row>
    <row r="513" spans="1:6" x14ac:dyDescent="0.35">
      <c r="A513" t="s">
        <v>4014</v>
      </c>
      <c r="B513" t="s">
        <v>656</v>
      </c>
      <c r="C513" t="s">
        <v>3389</v>
      </c>
      <c r="D513" t="s">
        <v>3389</v>
      </c>
      <c r="E513" t="s">
        <v>4250</v>
      </c>
      <c r="F513" t="s">
        <v>699</v>
      </c>
    </row>
    <row r="514" spans="1:6" x14ac:dyDescent="0.35">
      <c r="A514" t="s">
        <v>4014</v>
      </c>
      <c r="B514" t="s">
        <v>656</v>
      </c>
      <c r="C514" t="s">
        <v>3362</v>
      </c>
      <c r="D514" t="s">
        <v>3362</v>
      </c>
      <c r="E514" t="s">
        <v>4251</v>
      </c>
      <c r="F514" t="s">
        <v>699</v>
      </c>
    </row>
    <row r="515" spans="1:6" x14ac:dyDescent="0.35">
      <c r="A515" t="s">
        <v>4014</v>
      </c>
      <c r="B515" t="s">
        <v>656</v>
      </c>
      <c r="C515" t="s">
        <v>3406</v>
      </c>
      <c r="D515" t="s">
        <v>3406</v>
      </c>
      <c r="E515" t="s">
        <v>4252</v>
      </c>
      <c r="F515" t="s">
        <v>699</v>
      </c>
    </row>
    <row r="516" spans="1:6" x14ac:dyDescent="0.35">
      <c r="A516" t="s">
        <v>4014</v>
      </c>
      <c r="B516" t="s">
        <v>3263</v>
      </c>
      <c r="C516" t="s">
        <v>636</v>
      </c>
      <c r="D516" t="s">
        <v>636</v>
      </c>
    </row>
    <row r="517" spans="1:6" x14ac:dyDescent="0.35">
      <c r="A517" t="s">
        <v>4014</v>
      </c>
      <c r="B517" t="s">
        <v>3263</v>
      </c>
      <c r="C517" t="s">
        <v>3306</v>
      </c>
      <c r="D517" t="s">
        <v>3306</v>
      </c>
    </row>
    <row r="518" spans="1:6" x14ac:dyDescent="0.35">
      <c r="A518" t="s">
        <v>4014</v>
      </c>
      <c r="B518" t="s">
        <v>3263</v>
      </c>
      <c r="C518" t="s">
        <v>3307</v>
      </c>
      <c r="D518" t="s">
        <v>3307</v>
      </c>
    </row>
    <row r="519" spans="1:6" x14ac:dyDescent="0.35">
      <c r="A519" t="s">
        <v>4014</v>
      </c>
      <c r="B519" t="s">
        <v>3263</v>
      </c>
      <c r="C519" t="s">
        <v>3359</v>
      </c>
      <c r="D519" t="s">
        <v>3359</v>
      </c>
    </row>
    <row r="520" spans="1:6" x14ac:dyDescent="0.35">
      <c r="A520" t="s">
        <v>4014</v>
      </c>
      <c r="B520" t="s">
        <v>3263</v>
      </c>
      <c r="C520" t="s">
        <v>3376</v>
      </c>
      <c r="D520" t="s">
        <v>3376</v>
      </c>
    </row>
    <row r="521" spans="1:6" x14ac:dyDescent="0.35">
      <c r="A521" t="s">
        <v>4014</v>
      </c>
      <c r="B521" t="s">
        <v>3263</v>
      </c>
      <c r="C521" t="s">
        <v>3362</v>
      </c>
      <c r="D521" t="s">
        <v>3362</v>
      </c>
    </row>
    <row r="522" spans="1:6" x14ac:dyDescent="0.35">
      <c r="A522" t="s">
        <v>4014</v>
      </c>
      <c r="B522" t="s">
        <v>3263</v>
      </c>
      <c r="C522" t="s">
        <v>3406</v>
      </c>
      <c r="D522" t="s">
        <v>3406</v>
      </c>
    </row>
    <row r="523" spans="1:6" x14ac:dyDescent="0.35">
      <c r="A523" t="s">
        <v>4014</v>
      </c>
      <c r="B523" t="s">
        <v>9119</v>
      </c>
      <c r="D523" t="s">
        <v>9152</v>
      </c>
      <c r="E523" t="s">
        <v>9153</v>
      </c>
    </row>
    <row r="524" spans="1:6" x14ac:dyDescent="0.35">
      <c r="A524" t="s">
        <v>4014</v>
      </c>
      <c r="B524" t="s">
        <v>9119</v>
      </c>
      <c r="D524" t="s">
        <v>9154</v>
      </c>
      <c r="E524" t="s">
        <v>9155</v>
      </c>
    </row>
    <row r="525" spans="1:6" x14ac:dyDescent="0.35">
      <c r="A525" t="s">
        <v>4014</v>
      </c>
      <c r="B525" t="s">
        <v>9119</v>
      </c>
      <c r="D525" t="s">
        <v>9156</v>
      </c>
      <c r="E525" t="s">
        <v>9157</v>
      </c>
    </row>
    <row r="526" spans="1:6" x14ac:dyDescent="0.35">
      <c r="A526" t="s">
        <v>4014</v>
      </c>
      <c r="B526" t="s">
        <v>9119</v>
      </c>
      <c r="D526" t="s">
        <v>9158</v>
      </c>
      <c r="E526" t="s">
        <v>9159</v>
      </c>
    </row>
    <row r="527" spans="1:6" x14ac:dyDescent="0.35">
      <c r="A527" t="s">
        <v>4014</v>
      </c>
      <c r="B527" t="s">
        <v>9119</v>
      </c>
      <c r="D527" t="s">
        <v>9140</v>
      </c>
      <c r="E527" t="s">
        <v>9160</v>
      </c>
    </row>
    <row r="528" spans="1:6" x14ac:dyDescent="0.35">
      <c r="A528" t="s">
        <v>4014</v>
      </c>
      <c r="B528" t="s">
        <v>3261</v>
      </c>
      <c r="C528" t="s">
        <v>636</v>
      </c>
      <c r="D528" t="s">
        <v>636</v>
      </c>
    </row>
    <row r="529" spans="1:6" x14ac:dyDescent="0.35">
      <c r="A529" t="s">
        <v>4014</v>
      </c>
      <c r="B529" t="s">
        <v>3261</v>
      </c>
      <c r="C529" t="s">
        <v>3306</v>
      </c>
      <c r="D529" t="s">
        <v>3306</v>
      </c>
    </row>
    <row r="530" spans="1:6" x14ac:dyDescent="0.35">
      <c r="A530" t="s">
        <v>4014</v>
      </c>
      <c r="B530" t="s">
        <v>3261</v>
      </c>
      <c r="C530" t="s">
        <v>3274</v>
      </c>
      <c r="D530" t="s">
        <v>3274</v>
      </c>
    </row>
    <row r="531" spans="1:6" x14ac:dyDescent="0.35">
      <c r="A531" t="s">
        <v>4014</v>
      </c>
      <c r="B531" t="s">
        <v>3261</v>
      </c>
      <c r="C531" t="s">
        <v>2050</v>
      </c>
      <c r="D531" t="s">
        <v>2050</v>
      </c>
    </row>
    <row r="532" spans="1:6" x14ac:dyDescent="0.35">
      <c r="A532" t="s">
        <v>4014</v>
      </c>
      <c r="B532" t="s">
        <v>3261</v>
      </c>
      <c r="C532" t="s">
        <v>2064</v>
      </c>
      <c r="D532" t="s">
        <v>2064</v>
      </c>
    </row>
    <row r="533" spans="1:6" x14ac:dyDescent="0.35">
      <c r="A533" t="s">
        <v>4014</v>
      </c>
      <c r="B533" t="s">
        <v>3261</v>
      </c>
      <c r="C533" t="s">
        <v>3392</v>
      </c>
      <c r="D533" t="s">
        <v>3392</v>
      </c>
    </row>
    <row r="534" spans="1:6" x14ac:dyDescent="0.35">
      <c r="A534" t="s">
        <v>4014</v>
      </c>
      <c r="B534" t="s">
        <v>3261</v>
      </c>
      <c r="C534" t="s">
        <v>3404</v>
      </c>
      <c r="D534" t="s">
        <v>3404</v>
      </c>
    </row>
    <row r="535" spans="1:6" x14ac:dyDescent="0.35">
      <c r="A535" t="s">
        <v>4014</v>
      </c>
      <c r="B535" t="s">
        <v>3261</v>
      </c>
      <c r="C535" t="s">
        <v>3389</v>
      </c>
      <c r="D535" t="s">
        <v>3389</v>
      </c>
    </row>
    <row r="536" spans="1:6" x14ac:dyDescent="0.35">
      <c r="A536" t="s">
        <v>4014</v>
      </c>
      <c r="B536" t="s">
        <v>3261</v>
      </c>
      <c r="C536" t="s">
        <v>3362</v>
      </c>
      <c r="D536" t="s">
        <v>3362</v>
      </c>
    </row>
    <row r="537" spans="1:6" x14ac:dyDescent="0.35">
      <c r="A537" t="s">
        <v>4014</v>
      </c>
      <c r="B537" t="s">
        <v>3261</v>
      </c>
      <c r="C537" t="s">
        <v>3406</v>
      </c>
      <c r="D537" t="s">
        <v>3406</v>
      </c>
    </row>
    <row r="538" spans="1:6" x14ac:dyDescent="0.35">
      <c r="A538" t="s">
        <v>4014</v>
      </c>
      <c r="B538" t="s">
        <v>3261</v>
      </c>
      <c r="D538" t="s">
        <v>9298</v>
      </c>
    </row>
    <row r="539" spans="1:6" x14ac:dyDescent="0.35">
      <c r="A539" t="s">
        <v>4014</v>
      </c>
      <c r="B539" t="s">
        <v>3258</v>
      </c>
      <c r="C539" t="s">
        <v>3277</v>
      </c>
      <c r="D539" t="s">
        <v>3277</v>
      </c>
      <c r="E539" t="s">
        <v>4274</v>
      </c>
      <c r="F539" t="s">
        <v>699</v>
      </c>
    </row>
    <row r="540" spans="1:6" x14ac:dyDescent="0.35">
      <c r="A540" t="s">
        <v>4014</v>
      </c>
      <c r="B540" t="s">
        <v>3258</v>
      </c>
      <c r="C540" t="s">
        <v>3303</v>
      </c>
      <c r="D540" t="s">
        <v>3303</v>
      </c>
      <c r="E540" t="s">
        <v>4274</v>
      </c>
      <c r="F540" t="s">
        <v>699</v>
      </c>
    </row>
    <row r="541" spans="1:6" x14ac:dyDescent="0.35">
      <c r="A541" t="s">
        <v>4014</v>
      </c>
      <c r="B541" t="s">
        <v>3258</v>
      </c>
      <c r="C541" t="s">
        <v>3331</v>
      </c>
      <c r="D541" t="s">
        <v>3331</v>
      </c>
      <c r="E541" t="s">
        <v>4274</v>
      </c>
      <c r="F541" t="s">
        <v>699</v>
      </c>
    </row>
    <row r="542" spans="1:6" x14ac:dyDescent="0.35">
      <c r="A542" t="s">
        <v>4014</v>
      </c>
      <c r="B542" t="s">
        <v>3258</v>
      </c>
      <c r="C542" t="s">
        <v>3356</v>
      </c>
      <c r="D542" t="s">
        <v>3356</v>
      </c>
      <c r="E542" t="s">
        <v>4274</v>
      </c>
      <c r="F542" t="s">
        <v>699</v>
      </c>
    </row>
    <row r="543" spans="1:6" x14ac:dyDescent="0.35">
      <c r="A543" t="s">
        <v>4014</v>
      </c>
      <c r="B543" t="s">
        <v>3258</v>
      </c>
      <c r="C543" t="s">
        <v>3375</v>
      </c>
      <c r="D543" t="s">
        <v>3375</v>
      </c>
      <c r="E543" t="s">
        <v>4275</v>
      </c>
      <c r="F543" t="s">
        <v>699</v>
      </c>
    </row>
    <row r="544" spans="1:6" x14ac:dyDescent="0.35">
      <c r="A544" t="s">
        <v>4014</v>
      </c>
      <c r="B544" t="s">
        <v>3258</v>
      </c>
      <c r="C544" t="s">
        <v>3391</v>
      </c>
      <c r="D544" t="s">
        <v>3391</v>
      </c>
      <c r="E544" t="s">
        <v>4276</v>
      </c>
      <c r="F544" t="s">
        <v>699</v>
      </c>
    </row>
    <row r="545" spans="1:6" x14ac:dyDescent="0.35">
      <c r="A545" t="s">
        <v>4014</v>
      </c>
      <c r="B545" t="s">
        <v>3258</v>
      </c>
      <c r="C545" t="s">
        <v>3403</v>
      </c>
      <c r="D545" t="s">
        <v>3403</v>
      </c>
      <c r="E545" t="s">
        <v>4277</v>
      </c>
      <c r="F545" t="s">
        <v>699</v>
      </c>
    </row>
    <row r="546" spans="1:6" x14ac:dyDescent="0.35">
      <c r="A546" t="s">
        <v>4014</v>
      </c>
      <c r="B546" t="s">
        <v>3258</v>
      </c>
      <c r="C546" t="s">
        <v>3418</v>
      </c>
      <c r="D546" t="s">
        <v>3418</v>
      </c>
      <c r="E546" t="s">
        <v>4278</v>
      </c>
      <c r="F546" t="s">
        <v>699</v>
      </c>
    </row>
    <row r="547" spans="1:6" x14ac:dyDescent="0.35">
      <c r="A547" t="s">
        <v>4014</v>
      </c>
      <c r="B547" t="s">
        <v>3258</v>
      </c>
      <c r="C547" t="s">
        <v>3428</v>
      </c>
      <c r="D547" t="s">
        <v>3428</v>
      </c>
      <c r="E547" t="s">
        <v>4279</v>
      </c>
      <c r="F547" t="s">
        <v>699</v>
      </c>
    </row>
    <row r="548" spans="1:6" x14ac:dyDescent="0.35">
      <c r="A548" t="s">
        <v>4014</v>
      </c>
      <c r="B548" t="s">
        <v>3258</v>
      </c>
      <c r="C548" t="s">
        <v>3439</v>
      </c>
      <c r="D548" t="s">
        <v>3439</v>
      </c>
      <c r="E548" t="s">
        <v>4280</v>
      </c>
      <c r="F548" t="s">
        <v>699</v>
      </c>
    </row>
    <row r="549" spans="1:6" x14ac:dyDescent="0.35">
      <c r="A549" t="s">
        <v>4014</v>
      </c>
      <c r="B549" t="s">
        <v>3258</v>
      </c>
      <c r="C549" t="s">
        <v>3446</v>
      </c>
      <c r="D549" t="s">
        <v>3446</v>
      </c>
      <c r="E549" t="s">
        <v>4281</v>
      </c>
      <c r="F549" t="s">
        <v>699</v>
      </c>
    </row>
    <row r="550" spans="1:6" x14ac:dyDescent="0.35">
      <c r="A550" t="s">
        <v>4014</v>
      </c>
      <c r="B550" t="s">
        <v>3258</v>
      </c>
      <c r="C550" t="s">
        <v>3453</v>
      </c>
      <c r="D550" t="s">
        <v>3453</v>
      </c>
      <c r="E550" t="s">
        <v>4282</v>
      </c>
      <c r="F550" t="s">
        <v>699</v>
      </c>
    </row>
    <row r="551" spans="1:6" x14ac:dyDescent="0.35">
      <c r="A551" t="s">
        <v>4014</v>
      </c>
      <c r="B551" t="s">
        <v>3258</v>
      </c>
      <c r="C551" t="s">
        <v>133</v>
      </c>
      <c r="D551" t="s">
        <v>133</v>
      </c>
      <c r="E551" t="s">
        <v>4283</v>
      </c>
      <c r="F551" t="s">
        <v>699</v>
      </c>
    </row>
    <row r="552" spans="1:6" x14ac:dyDescent="0.35">
      <c r="A552" t="s">
        <v>4014</v>
      </c>
      <c r="B552" t="s">
        <v>4142</v>
      </c>
      <c r="C552" t="s">
        <v>10343</v>
      </c>
      <c r="D552" t="s">
        <v>10343</v>
      </c>
      <c r="E552" t="s">
        <v>10344</v>
      </c>
      <c r="F552" t="s">
        <v>699</v>
      </c>
    </row>
    <row r="553" spans="1:6" x14ac:dyDescent="0.35">
      <c r="A553" t="s">
        <v>4014</v>
      </c>
      <c r="B553" t="s">
        <v>4142</v>
      </c>
      <c r="C553" t="s">
        <v>3274</v>
      </c>
      <c r="D553" t="s">
        <v>3274</v>
      </c>
      <c r="E553" t="s">
        <v>4229</v>
      </c>
      <c r="F553" t="s">
        <v>699</v>
      </c>
    </row>
    <row r="554" spans="1:6" x14ac:dyDescent="0.35">
      <c r="A554" t="s">
        <v>4014</v>
      </c>
      <c r="B554" t="s">
        <v>4142</v>
      </c>
      <c r="C554" t="s">
        <v>636</v>
      </c>
      <c r="D554" t="s">
        <v>636</v>
      </c>
      <c r="E554" t="s">
        <v>4230</v>
      </c>
      <c r="F554" t="s">
        <v>699</v>
      </c>
    </row>
    <row r="555" spans="1:6" x14ac:dyDescent="0.35">
      <c r="A555" t="s">
        <v>4014</v>
      </c>
      <c r="B555" t="s">
        <v>4142</v>
      </c>
      <c r="C555" t="s">
        <v>2112</v>
      </c>
      <c r="D555" t="s">
        <v>2112</v>
      </c>
      <c r="E555" t="s">
        <v>4231</v>
      </c>
      <c r="F555" t="s">
        <v>699</v>
      </c>
    </row>
    <row r="556" spans="1:6" x14ac:dyDescent="0.35">
      <c r="A556" t="s">
        <v>4014</v>
      </c>
      <c r="B556" t="s">
        <v>4142</v>
      </c>
      <c r="C556" t="s">
        <v>3353</v>
      </c>
      <c r="D556" t="s">
        <v>3353</v>
      </c>
      <c r="E556" t="s">
        <v>4232</v>
      </c>
      <c r="F556" t="s">
        <v>699</v>
      </c>
    </row>
    <row r="557" spans="1:6" x14ac:dyDescent="0.35">
      <c r="A557" t="s">
        <v>4014</v>
      </c>
      <c r="B557" t="s">
        <v>4142</v>
      </c>
      <c r="C557" t="s">
        <v>3362</v>
      </c>
      <c r="D557" t="s">
        <v>3362</v>
      </c>
      <c r="E557" t="s">
        <v>4233</v>
      </c>
      <c r="F557" t="s">
        <v>699</v>
      </c>
    </row>
    <row r="558" spans="1:6" x14ac:dyDescent="0.35">
      <c r="A558" t="s">
        <v>4014</v>
      </c>
      <c r="B558" t="s">
        <v>4142</v>
      </c>
      <c r="C558" t="s">
        <v>3389</v>
      </c>
      <c r="D558" t="s">
        <v>3389</v>
      </c>
      <c r="E558" t="s">
        <v>4234</v>
      </c>
      <c r="F558" t="s">
        <v>699</v>
      </c>
    </row>
    <row r="559" spans="1:6" x14ac:dyDescent="0.35">
      <c r="A559" t="s">
        <v>4187</v>
      </c>
      <c r="B559" t="s">
        <v>89</v>
      </c>
      <c r="C559" t="s">
        <v>3273</v>
      </c>
      <c r="D559" t="s">
        <v>3273</v>
      </c>
      <c r="E559" t="s">
        <v>4213</v>
      </c>
      <c r="F559" t="s">
        <v>699</v>
      </c>
    </row>
    <row r="560" spans="1:6" x14ac:dyDescent="0.35">
      <c r="A560" t="s">
        <v>4187</v>
      </c>
      <c r="B560" t="s">
        <v>89</v>
      </c>
      <c r="C560" t="s">
        <v>3300</v>
      </c>
      <c r="D560" t="s">
        <v>3300</v>
      </c>
      <c r="E560" t="s">
        <v>4214</v>
      </c>
      <c r="F560" t="s">
        <v>699</v>
      </c>
    </row>
    <row r="561" spans="1:6" x14ac:dyDescent="0.35">
      <c r="A561" t="s">
        <v>4187</v>
      </c>
      <c r="B561" t="s">
        <v>89</v>
      </c>
      <c r="C561" t="s">
        <v>3329</v>
      </c>
      <c r="D561" t="s">
        <v>3329</v>
      </c>
      <c r="E561" t="s">
        <v>4215</v>
      </c>
      <c r="F561" t="s">
        <v>699</v>
      </c>
    </row>
    <row r="562" spans="1:6" x14ac:dyDescent="0.35">
      <c r="A562" t="s">
        <v>4187</v>
      </c>
      <c r="B562" t="s">
        <v>89</v>
      </c>
      <c r="C562" t="s">
        <v>3352</v>
      </c>
      <c r="D562" t="s">
        <v>3352</v>
      </c>
      <c r="E562" t="s">
        <v>4216</v>
      </c>
      <c r="F562" t="s">
        <v>699</v>
      </c>
    </row>
    <row r="563" spans="1:6" x14ac:dyDescent="0.35">
      <c r="A563" t="s">
        <v>4187</v>
      </c>
      <c r="B563" t="s">
        <v>89</v>
      </c>
      <c r="C563" t="s">
        <v>3373</v>
      </c>
      <c r="D563" t="s">
        <v>3373</v>
      </c>
      <c r="E563" t="s">
        <v>4217</v>
      </c>
      <c r="F563" t="s">
        <v>699</v>
      </c>
    </row>
    <row r="564" spans="1:6" x14ac:dyDescent="0.35">
      <c r="A564" t="s">
        <v>4187</v>
      </c>
      <c r="B564" t="s">
        <v>89</v>
      </c>
      <c r="C564" t="s">
        <v>3388</v>
      </c>
      <c r="D564" t="s">
        <v>3388</v>
      </c>
      <c r="E564" t="s">
        <v>4218</v>
      </c>
      <c r="F564" t="s">
        <v>699</v>
      </c>
    </row>
    <row r="565" spans="1:6" x14ac:dyDescent="0.35">
      <c r="A565" t="s">
        <v>4187</v>
      </c>
      <c r="B565" t="s">
        <v>89</v>
      </c>
      <c r="C565" t="s">
        <v>3401</v>
      </c>
      <c r="D565" t="s">
        <v>3401</v>
      </c>
      <c r="E565" t="s">
        <v>4219</v>
      </c>
      <c r="F565" t="s">
        <v>699</v>
      </c>
    </row>
    <row r="566" spans="1:6" x14ac:dyDescent="0.35">
      <c r="A566" t="s">
        <v>4187</v>
      </c>
      <c r="B566" t="s">
        <v>89</v>
      </c>
      <c r="C566" t="s">
        <v>3416</v>
      </c>
      <c r="D566" t="s">
        <v>3416</v>
      </c>
      <c r="E566" t="s">
        <v>4220</v>
      </c>
      <c r="F566" t="s">
        <v>699</v>
      </c>
    </row>
    <row r="567" spans="1:6" x14ac:dyDescent="0.35">
      <c r="A567" t="s">
        <v>4187</v>
      </c>
      <c r="B567" t="s">
        <v>89</v>
      </c>
      <c r="C567" t="s">
        <v>3426</v>
      </c>
      <c r="D567" t="s">
        <v>3426</v>
      </c>
      <c r="E567" t="s">
        <v>4221</v>
      </c>
      <c r="F567" t="s">
        <v>699</v>
      </c>
    </row>
    <row r="568" spans="1:6" x14ac:dyDescent="0.35">
      <c r="A568" t="s">
        <v>4187</v>
      </c>
      <c r="B568" t="s">
        <v>89</v>
      </c>
      <c r="C568" t="s">
        <v>3436</v>
      </c>
      <c r="D568" t="s">
        <v>3436</v>
      </c>
      <c r="E568" t="s">
        <v>4222</v>
      </c>
      <c r="F568" t="s">
        <v>699</v>
      </c>
    </row>
    <row r="569" spans="1:6" x14ac:dyDescent="0.35">
      <c r="A569" t="s">
        <v>4187</v>
      </c>
      <c r="B569" t="s">
        <v>89</v>
      </c>
      <c r="C569" t="s">
        <v>3444</v>
      </c>
      <c r="D569" t="s">
        <v>3444</v>
      </c>
      <c r="E569" t="s">
        <v>4223</v>
      </c>
      <c r="F569" t="s">
        <v>699</v>
      </c>
    </row>
    <row r="570" spans="1:6" x14ac:dyDescent="0.35">
      <c r="A570" t="s">
        <v>4187</v>
      </c>
      <c r="B570" t="s">
        <v>89</v>
      </c>
      <c r="C570" t="s">
        <v>3452</v>
      </c>
      <c r="D570" t="s">
        <v>3452</v>
      </c>
      <c r="E570" t="s">
        <v>4224</v>
      </c>
      <c r="F570" t="s">
        <v>699</v>
      </c>
    </row>
    <row r="571" spans="1:6" x14ac:dyDescent="0.35">
      <c r="A571" t="s">
        <v>4014</v>
      </c>
      <c r="B571" t="s">
        <v>3257</v>
      </c>
      <c r="C571" t="s">
        <v>3276</v>
      </c>
      <c r="D571" t="s">
        <v>3276</v>
      </c>
      <c r="E571" t="s">
        <v>4264</v>
      </c>
      <c r="F571" t="s">
        <v>699</v>
      </c>
    </row>
    <row r="572" spans="1:6" x14ac:dyDescent="0.35">
      <c r="A572" t="s">
        <v>4014</v>
      </c>
      <c r="B572" t="s">
        <v>3257</v>
      </c>
      <c r="C572" t="s">
        <v>3302</v>
      </c>
      <c r="D572" t="s">
        <v>3302</v>
      </c>
      <c r="E572" t="s">
        <v>4265</v>
      </c>
      <c r="F572" t="s">
        <v>699</v>
      </c>
    </row>
    <row r="573" spans="1:6" x14ac:dyDescent="0.35">
      <c r="A573" t="s">
        <v>4014</v>
      </c>
      <c r="B573" t="s">
        <v>3257</v>
      </c>
      <c r="C573" t="s">
        <v>3330</v>
      </c>
      <c r="D573" t="s">
        <v>3330</v>
      </c>
      <c r="E573" t="s">
        <v>4266</v>
      </c>
      <c r="F573" t="s">
        <v>699</v>
      </c>
    </row>
    <row r="574" spans="1:6" x14ac:dyDescent="0.35">
      <c r="A574" t="s">
        <v>4014</v>
      </c>
      <c r="B574" t="s">
        <v>3257</v>
      </c>
      <c r="C574" t="s">
        <v>3355</v>
      </c>
      <c r="D574" t="s">
        <v>3355</v>
      </c>
      <c r="E574" t="s">
        <v>4267</v>
      </c>
      <c r="F574" t="s">
        <v>699</v>
      </c>
    </row>
    <row r="575" spans="1:6" x14ac:dyDescent="0.35">
      <c r="A575" t="s">
        <v>4014</v>
      </c>
      <c r="B575" t="s">
        <v>3257</v>
      </c>
      <c r="C575" t="s">
        <v>3374</v>
      </c>
      <c r="D575" t="s">
        <v>3374</v>
      </c>
      <c r="E575" t="s">
        <v>4268</v>
      </c>
      <c r="F575" t="s">
        <v>699</v>
      </c>
    </row>
    <row r="576" spans="1:6" x14ac:dyDescent="0.35">
      <c r="A576" t="s">
        <v>4014</v>
      </c>
      <c r="B576" t="s">
        <v>3257</v>
      </c>
      <c r="C576" t="s">
        <v>3390</v>
      </c>
      <c r="D576" t="s">
        <v>3390</v>
      </c>
      <c r="E576" t="s">
        <v>4269</v>
      </c>
      <c r="F576" t="s">
        <v>699</v>
      </c>
    </row>
    <row r="577" spans="1:6" x14ac:dyDescent="0.35">
      <c r="A577" t="s">
        <v>4014</v>
      </c>
      <c r="B577" t="s">
        <v>3257</v>
      </c>
      <c r="C577" t="s">
        <v>3402</v>
      </c>
      <c r="D577" t="s">
        <v>3402</v>
      </c>
      <c r="E577" t="s">
        <v>4270</v>
      </c>
      <c r="F577" t="s">
        <v>699</v>
      </c>
    </row>
    <row r="578" spans="1:6" x14ac:dyDescent="0.35">
      <c r="A578" t="s">
        <v>4014</v>
      </c>
      <c r="B578" t="s">
        <v>3257</v>
      </c>
      <c r="C578" t="s">
        <v>3417</v>
      </c>
      <c r="D578" t="s">
        <v>3417</v>
      </c>
      <c r="E578" t="s">
        <v>4271</v>
      </c>
      <c r="F578" t="s">
        <v>699</v>
      </c>
    </row>
    <row r="579" spans="1:6" x14ac:dyDescent="0.35">
      <c r="A579" t="s">
        <v>4014</v>
      </c>
      <c r="B579" t="s">
        <v>3257</v>
      </c>
      <c r="C579" t="s">
        <v>3427</v>
      </c>
      <c r="D579" t="s">
        <v>3427</v>
      </c>
      <c r="E579" t="s">
        <v>4272</v>
      </c>
      <c r="F579" t="s">
        <v>699</v>
      </c>
    </row>
    <row r="580" spans="1:6" x14ac:dyDescent="0.35">
      <c r="A580" t="s">
        <v>4014</v>
      </c>
      <c r="B580" t="s">
        <v>3257</v>
      </c>
      <c r="C580" t="s">
        <v>3438</v>
      </c>
      <c r="D580" t="s">
        <v>3438</v>
      </c>
      <c r="E580" t="s">
        <v>4273</v>
      </c>
      <c r="F580" t="s">
        <v>699</v>
      </c>
    </row>
    <row r="581" spans="1:6" x14ac:dyDescent="0.35">
      <c r="A581" t="s">
        <v>4297</v>
      </c>
      <c r="B581" t="s">
        <v>1985</v>
      </c>
      <c r="C581" t="s">
        <v>3285</v>
      </c>
      <c r="D581" t="s">
        <v>3285</v>
      </c>
      <c r="E581" t="s">
        <v>4298</v>
      </c>
      <c r="F581" t="s">
        <v>699</v>
      </c>
    </row>
    <row r="582" spans="1:6" x14ac:dyDescent="0.35">
      <c r="A582" t="s">
        <v>4297</v>
      </c>
      <c r="B582" t="s">
        <v>1985</v>
      </c>
      <c r="C582" t="s">
        <v>3313</v>
      </c>
      <c r="D582" t="s">
        <v>3313</v>
      </c>
      <c r="E582" t="s">
        <v>4299</v>
      </c>
      <c r="F582" t="s">
        <v>699</v>
      </c>
    </row>
    <row r="583" spans="1:6" x14ac:dyDescent="0.35">
      <c r="A583" t="s">
        <v>4297</v>
      </c>
      <c r="B583" t="s">
        <v>1985</v>
      </c>
      <c r="C583" t="s">
        <v>3338</v>
      </c>
      <c r="D583" t="s">
        <v>3338</v>
      </c>
      <c r="E583" t="s">
        <v>4300</v>
      </c>
      <c r="F583" t="s">
        <v>699</v>
      </c>
    </row>
    <row r="584" spans="1:6" x14ac:dyDescent="0.35">
      <c r="A584" t="s">
        <v>4297</v>
      </c>
      <c r="B584" t="s">
        <v>1985</v>
      </c>
      <c r="C584" t="s">
        <v>3361</v>
      </c>
      <c r="D584" t="s">
        <v>4301</v>
      </c>
      <c r="E584" t="s">
        <v>4302</v>
      </c>
      <c r="F584" t="s">
        <v>699</v>
      </c>
    </row>
    <row r="585" spans="1:6" x14ac:dyDescent="0.35">
      <c r="A585" t="s">
        <v>4297</v>
      </c>
      <c r="B585" t="s">
        <v>1985</v>
      </c>
      <c r="C585" t="s">
        <v>3379</v>
      </c>
      <c r="D585" t="s">
        <v>3379</v>
      </c>
      <c r="E585" t="s">
        <v>4303</v>
      </c>
      <c r="F585" t="s">
        <v>699</v>
      </c>
    </row>
    <row r="586" spans="1:6" x14ac:dyDescent="0.35">
      <c r="A586" t="s">
        <v>4297</v>
      </c>
      <c r="B586" t="s">
        <v>1985</v>
      </c>
      <c r="D586" t="s">
        <v>9490</v>
      </c>
    </row>
    <row r="587" spans="1:6" x14ac:dyDescent="0.35">
      <c r="A587" t="s">
        <v>4297</v>
      </c>
      <c r="B587" t="s">
        <v>1985</v>
      </c>
      <c r="C587" t="s">
        <v>3314</v>
      </c>
      <c r="D587" t="s">
        <v>3314</v>
      </c>
      <c r="E587" t="s">
        <v>4304</v>
      </c>
      <c r="F587" t="s">
        <v>699</v>
      </c>
    </row>
    <row r="588" spans="1:6" x14ac:dyDescent="0.35">
      <c r="A588" t="s">
        <v>4297</v>
      </c>
      <c r="B588" t="s">
        <v>1985</v>
      </c>
      <c r="C588" t="s">
        <v>3407</v>
      </c>
      <c r="D588" t="s">
        <v>3407</v>
      </c>
      <c r="E588" t="s">
        <v>4305</v>
      </c>
      <c r="F588" t="s">
        <v>699</v>
      </c>
    </row>
    <row r="589" spans="1:6" x14ac:dyDescent="0.35">
      <c r="A589" t="s">
        <v>4297</v>
      </c>
      <c r="B589" t="s">
        <v>1985</v>
      </c>
      <c r="C589" t="s">
        <v>3420</v>
      </c>
      <c r="D589" t="s">
        <v>4306</v>
      </c>
      <c r="E589" t="s">
        <v>4307</v>
      </c>
      <c r="F589" t="s">
        <v>699</v>
      </c>
    </row>
    <row r="590" spans="1:6" x14ac:dyDescent="0.35">
      <c r="A590" t="s">
        <v>4297</v>
      </c>
      <c r="B590" t="s">
        <v>1985</v>
      </c>
      <c r="C590" t="s">
        <v>3430</v>
      </c>
      <c r="D590" t="s">
        <v>4308</v>
      </c>
      <c r="E590" t="s">
        <v>4309</v>
      </c>
      <c r="F590" t="s">
        <v>699</v>
      </c>
    </row>
    <row r="591" spans="1:6" x14ac:dyDescent="0.35">
      <c r="A591" t="s">
        <v>4297</v>
      </c>
      <c r="B591" t="s">
        <v>1985</v>
      </c>
      <c r="C591" t="s">
        <v>3440</v>
      </c>
      <c r="D591" t="s">
        <v>3440</v>
      </c>
      <c r="E591" t="s">
        <v>4310</v>
      </c>
      <c r="F591" t="s">
        <v>699</v>
      </c>
    </row>
    <row r="592" spans="1:6" x14ac:dyDescent="0.35">
      <c r="A592" t="s">
        <v>4297</v>
      </c>
      <c r="B592" t="s">
        <v>1985</v>
      </c>
      <c r="C592" t="s">
        <v>3447</v>
      </c>
      <c r="D592" t="s">
        <v>3447</v>
      </c>
      <c r="E592" t="s">
        <v>4311</v>
      </c>
      <c r="F592" t="s">
        <v>699</v>
      </c>
    </row>
    <row r="593" spans="1:6" x14ac:dyDescent="0.35">
      <c r="A593" t="s">
        <v>4297</v>
      </c>
      <c r="B593" t="s">
        <v>1985</v>
      </c>
      <c r="C593" t="s">
        <v>3454</v>
      </c>
      <c r="D593" t="s">
        <v>3454</v>
      </c>
      <c r="E593" t="s">
        <v>4312</v>
      </c>
      <c r="F593" t="s">
        <v>699</v>
      </c>
    </row>
    <row r="594" spans="1:6" x14ac:dyDescent="0.35">
      <c r="A594" t="s">
        <v>4297</v>
      </c>
      <c r="B594" t="s">
        <v>1985</v>
      </c>
      <c r="C594" t="s">
        <v>3459</v>
      </c>
      <c r="D594" t="s">
        <v>3459</v>
      </c>
      <c r="E594" t="s">
        <v>4313</v>
      </c>
      <c r="F594" t="s">
        <v>699</v>
      </c>
    </row>
    <row r="595" spans="1:6" x14ac:dyDescent="0.35">
      <c r="A595" t="s">
        <v>4297</v>
      </c>
      <c r="B595" t="s">
        <v>1985</v>
      </c>
      <c r="C595" t="s">
        <v>3463</v>
      </c>
      <c r="D595" t="s">
        <v>3463</v>
      </c>
      <c r="E595" t="s">
        <v>4314</v>
      </c>
      <c r="F595" t="s">
        <v>699</v>
      </c>
    </row>
    <row r="596" spans="1:6" x14ac:dyDescent="0.35">
      <c r="A596" t="s">
        <v>4297</v>
      </c>
      <c r="B596" t="s">
        <v>1985</v>
      </c>
      <c r="C596" t="s">
        <v>3467</v>
      </c>
      <c r="D596" t="s">
        <v>3467</v>
      </c>
      <c r="E596" t="s">
        <v>4315</v>
      </c>
      <c r="F596" t="s">
        <v>699</v>
      </c>
    </row>
    <row r="597" spans="1:6" x14ac:dyDescent="0.35">
      <c r="A597" t="s">
        <v>4297</v>
      </c>
      <c r="B597" t="s">
        <v>1985</v>
      </c>
      <c r="C597" t="s">
        <v>3469</v>
      </c>
      <c r="D597" t="s">
        <v>3469</v>
      </c>
      <c r="E597" t="s">
        <v>4316</v>
      </c>
      <c r="F597" t="s">
        <v>699</v>
      </c>
    </row>
    <row r="598" spans="1:6" x14ac:dyDescent="0.35">
      <c r="A598" t="s">
        <v>4297</v>
      </c>
      <c r="B598" t="s">
        <v>1985</v>
      </c>
      <c r="C598" t="s">
        <v>3471</v>
      </c>
      <c r="D598" t="s">
        <v>3471</v>
      </c>
      <c r="E598" t="s">
        <v>4317</v>
      </c>
      <c r="F598" t="s">
        <v>699</v>
      </c>
    </row>
    <row r="599" spans="1:6" x14ac:dyDescent="0.35">
      <c r="A599" t="s">
        <v>4297</v>
      </c>
      <c r="B599" t="s">
        <v>1985</v>
      </c>
      <c r="D599" t="s">
        <v>8928</v>
      </c>
      <c r="E599" t="s">
        <v>8929</v>
      </c>
      <c r="F599" t="s">
        <v>699</v>
      </c>
    </row>
    <row r="600" spans="1:6" x14ac:dyDescent="0.35">
      <c r="A600" t="s">
        <v>4297</v>
      </c>
      <c r="B600" t="s">
        <v>1985</v>
      </c>
      <c r="D600" t="s">
        <v>9306</v>
      </c>
      <c r="E600" t="s">
        <v>9307</v>
      </c>
      <c r="F600" t="s">
        <v>699</v>
      </c>
    </row>
    <row r="601" spans="1:6" x14ac:dyDescent="0.35">
      <c r="A601" t="s">
        <v>4297</v>
      </c>
      <c r="B601" t="s">
        <v>3270</v>
      </c>
      <c r="C601" t="s">
        <v>3295</v>
      </c>
      <c r="D601" t="s">
        <v>3295</v>
      </c>
      <c r="E601" t="s">
        <v>4318</v>
      </c>
      <c r="F601" t="s">
        <v>699</v>
      </c>
    </row>
    <row r="602" spans="1:6" x14ac:dyDescent="0.35">
      <c r="A602" t="s">
        <v>4297</v>
      </c>
      <c r="B602" t="s">
        <v>3270</v>
      </c>
      <c r="C602" t="s">
        <v>3324</v>
      </c>
      <c r="D602" t="s">
        <v>3324</v>
      </c>
      <c r="E602" t="s">
        <v>9133</v>
      </c>
      <c r="F602" t="s">
        <v>699</v>
      </c>
    </row>
    <row r="603" spans="1:6" x14ac:dyDescent="0.35">
      <c r="A603" t="s">
        <v>4297</v>
      </c>
      <c r="B603" t="s">
        <v>3270</v>
      </c>
      <c r="C603" t="s">
        <v>3349</v>
      </c>
      <c r="D603" t="s">
        <v>3349</v>
      </c>
      <c r="E603" t="s">
        <v>4319</v>
      </c>
      <c r="F603" t="s">
        <v>699</v>
      </c>
    </row>
    <row r="604" spans="1:6" x14ac:dyDescent="0.35">
      <c r="A604" t="s">
        <v>4297</v>
      </c>
      <c r="B604" t="s">
        <v>3270</v>
      </c>
      <c r="D604" t="s">
        <v>8930</v>
      </c>
      <c r="E604" t="s">
        <v>8931</v>
      </c>
    </row>
    <row r="605" spans="1:6" x14ac:dyDescent="0.35">
      <c r="A605" t="s">
        <v>4297</v>
      </c>
      <c r="B605" t="s">
        <v>3270</v>
      </c>
      <c r="C605" t="s">
        <v>3319</v>
      </c>
      <c r="D605" t="s">
        <v>3319</v>
      </c>
      <c r="E605" t="s">
        <v>4320</v>
      </c>
      <c r="F605" t="s">
        <v>699</v>
      </c>
    </row>
    <row r="606" spans="1:6" x14ac:dyDescent="0.35">
      <c r="B606" t="s">
        <v>3271</v>
      </c>
      <c r="C606" t="s">
        <v>3296</v>
      </c>
      <c r="D606" t="s">
        <v>3296</v>
      </c>
      <c r="E606" t="s">
        <v>4411</v>
      </c>
      <c r="F606" t="s">
        <v>4330</v>
      </c>
    </row>
    <row r="607" spans="1:6" x14ac:dyDescent="0.35">
      <c r="B607" t="s">
        <v>3271</v>
      </c>
      <c r="C607" t="s">
        <v>3325</v>
      </c>
      <c r="D607" t="s">
        <v>3325</v>
      </c>
      <c r="E607" t="s">
        <v>4412</v>
      </c>
      <c r="F607" t="s">
        <v>4330</v>
      </c>
    </row>
    <row r="608" spans="1:6" x14ac:dyDescent="0.35">
      <c r="B608" t="s">
        <v>3271</v>
      </c>
      <c r="C608" t="s">
        <v>3326</v>
      </c>
      <c r="D608" t="s">
        <v>3326</v>
      </c>
      <c r="E608" t="s">
        <v>4413</v>
      </c>
      <c r="F608" t="s">
        <v>4414</v>
      </c>
    </row>
    <row r="609" spans="1:6" x14ac:dyDescent="0.35">
      <c r="B609" t="s">
        <v>3271</v>
      </c>
      <c r="C609" t="s">
        <v>3370</v>
      </c>
      <c r="D609" t="s">
        <v>3370</v>
      </c>
      <c r="E609" t="s">
        <v>4415</v>
      </c>
      <c r="F609" t="s">
        <v>4330</v>
      </c>
    </row>
    <row r="610" spans="1:6" x14ac:dyDescent="0.35">
      <c r="A610" t="s">
        <v>4379</v>
      </c>
      <c r="B610" t="s">
        <v>1635</v>
      </c>
      <c r="C610" t="s">
        <v>1640</v>
      </c>
      <c r="D610" t="s">
        <v>1640</v>
      </c>
      <c r="E610" t="s">
        <v>4416</v>
      </c>
      <c r="F610" t="s">
        <v>699</v>
      </c>
    </row>
    <row r="611" spans="1:6" x14ac:dyDescent="0.35">
      <c r="A611" t="s">
        <v>4379</v>
      </c>
      <c r="B611" t="s">
        <v>1635</v>
      </c>
      <c r="C611" t="s">
        <v>715</v>
      </c>
      <c r="D611" t="s">
        <v>715</v>
      </c>
      <c r="E611" t="s">
        <v>4417</v>
      </c>
      <c r="F611" t="s">
        <v>699</v>
      </c>
    </row>
    <row r="612" spans="1:6" x14ac:dyDescent="0.35">
      <c r="A612" t="s">
        <v>4379</v>
      </c>
      <c r="B612" t="s">
        <v>1635</v>
      </c>
      <c r="C612" t="s">
        <v>1643</v>
      </c>
      <c r="D612" t="s">
        <v>1643</v>
      </c>
      <c r="E612" t="s">
        <v>4418</v>
      </c>
      <c r="F612" t="s">
        <v>699</v>
      </c>
    </row>
    <row r="613" spans="1:6" x14ac:dyDescent="0.35">
      <c r="A613" t="s">
        <v>4379</v>
      </c>
      <c r="B613" t="s">
        <v>1635</v>
      </c>
      <c r="C613" t="s">
        <v>1644</v>
      </c>
      <c r="D613" t="s">
        <v>1644</v>
      </c>
      <c r="E613" t="s">
        <v>4419</v>
      </c>
      <c r="F613" t="s">
        <v>699</v>
      </c>
    </row>
    <row r="614" spans="1:6" x14ac:dyDescent="0.35">
      <c r="A614" t="s">
        <v>4379</v>
      </c>
      <c r="B614" t="s">
        <v>1635</v>
      </c>
      <c r="C614" t="s">
        <v>1645</v>
      </c>
      <c r="D614" t="s">
        <v>1645</v>
      </c>
      <c r="E614" t="s">
        <v>4420</v>
      </c>
      <c r="F614" t="s">
        <v>699</v>
      </c>
    </row>
    <row r="615" spans="1:6" x14ac:dyDescent="0.35">
      <c r="A615" t="s">
        <v>4379</v>
      </c>
      <c r="B615" t="s">
        <v>1635</v>
      </c>
      <c r="C615" t="s">
        <v>1646</v>
      </c>
      <c r="D615" t="s">
        <v>1646</v>
      </c>
      <c r="E615" t="s">
        <v>4421</v>
      </c>
      <c r="F615" t="s">
        <v>699</v>
      </c>
    </row>
    <row r="616" spans="1:6" x14ac:dyDescent="0.35">
      <c r="A616" t="s">
        <v>4379</v>
      </c>
      <c r="B616" t="s">
        <v>1635</v>
      </c>
      <c r="C616" t="s">
        <v>133</v>
      </c>
      <c r="D616" t="s">
        <v>133</v>
      </c>
      <c r="E616" t="s">
        <v>4422</v>
      </c>
      <c r="F616" t="s">
        <v>699</v>
      </c>
    </row>
    <row r="617" spans="1:6" x14ac:dyDescent="0.35">
      <c r="A617" t="s">
        <v>4284</v>
      </c>
      <c r="B617" t="s">
        <v>1565</v>
      </c>
      <c r="C617" t="s">
        <v>1567</v>
      </c>
      <c r="D617" t="s">
        <v>1567</v>
      </c>
      <c r="E617" t="s">
        <v>4285</v>
      </c>
      <c r="F617" t="s">
        <v>699</v>
      </c>
    </row>
    <row r="618" spans="1:6" x14ac:dyDescent="0.35">
      <c r="A618" t="s">
        <v>4284</v>
      </c>
      <c r="B618" t="s">
        <v>1565</v>
      </c>
      <c r="C618" t="s">
        <v>1569</v>
      </c>
      <c r="D618" t="s">
        <v>1569</v>
      </c>
      <c r="E618" t="s">
        <v>4286</v>
      </c>
      <c r="F618" t="s">
        <v>699</v>
      </c>
    </row>
    <row r="619" spans="1:6" x14ac:dyDescent="0.35">
      <c r="A619" t="s">
        <v>4284</v>
      </c>
      <c r="B619" t="s">
        <v>1565</v>
      </c>
      <c r="C619" t="s">
        <v>1571</v>
      </c>
      <c r="D619" t="s">
        <v>1571</v>
      </c>
      <c r="E619" t="s">
        <v>4287</v>
      </c>
      <c r="F619" t="s">
        <v>699</v>
      </c>
    </row>
    <row r="620" spans="1:6" x14ac:dyDescent="0.35">
      <c r="A620" t="s">
        <v>4284</v>
      </c>
      <c r="B620" t="s">
        <v>1565</v>
      </c>
      <c r="C620" t="s">
        <v>1573</v>
      </c>
      <c r="D620" t="s">
        <v>1573</v>
      </c>
      <c r="E620" t="s">
        <v>4288</v>
      </c>
      <c r="F620" t="s">
        <v>699</v>
      </c>
    </row>
    <row r="621" spans="1:6" x14ac:dyDescent="0.35">
      <c r="A621" t="s">
        <v>4284</v>
      </c>
      <c r="B621" t="s">
        <v>1565</v>
      </c>
      <c r="C621" t="s">
        <v>1575</v>
      </c>
      <c r="D621" t="s">
        <v>1575</v>
      </c>
      <c r="E621" t="s">
        <v>4289</v>
      </c>
      <c r="F621" t="s">
        <v>699</v>
      </c>
    </row>
    <row r="622" spans="1:6" x14ac:dyDescent="0.35">
      <c r="A622" t="s">
        <v>4284</v>
      </c>
      <c r="B622" t="s">
        <v>1565</v>
      </c>
      <c r="C622" t="s">
        <v>133</v>
      </c>
      <c r="D622" t="s">
        <v>133</v>
      </c>
      <c r="E622" t="s">
        <v>4290</v>
      </c>
      <c r="F622" t="s">
        <v>699</v>
      </c>
    </row>
    <row r="623" spans="1:6" x14ac:dyDescent="0.35">
      <c r="A623" t="s">
        <v>4406</v>
      </c>
      <c r="B623" t="s">
        <v>8602</v>
      </c>
      <c r="C623" t="s">
        <v>3296</v>
      </c>
      <c r="D623" t="s">
        <v>3296</v>
      </c>
    </row>
    <row r="624" spans="1:6" x14ac:dyDescent="0.35">
      <c r="A624" t="s">
        <v>4406</v>
      </c>
      <c r="B624" t="s">
        <v>8602</v>
      </c>
      <c r="C624" t="s">
        <v>3325</v>
      </c>
      <c r="D624" t="s">
        <v>3325</v>
      </c>
    </row>
    <row r="625" spans="1:6" x14ac:dyDescent="0.35">
      <c r="A625" t="s">
        <v>4406</v>
      </c>
      <c r="B625" t="s">
        <v>8602</v>
      </c>
      <c r="C625" t="s">
        <v>3326</v>
      </c>
      <c r="D625" t="s">
        <v>3326</v>
      </c>
    </row>
    <row r="626" spans="1:6" x14ac:dyDescent="0.35">
      <c r="A626" t="s">
        <v>4406</v>
      </c>
      <c r="B626" t="s">
        <v>8602</v>
      </c>
      <c r="C626" t="s">
        <v>3370</v>
      </c>
      <c r="D626" t="s">
        <v>3370</v>
      </c>
    </row>
    <row r="627" spans="1:6" x14ac:dyDescent="0.35">
      <c r="A627" t="s">
        <v>4406</v>
      </c>
      <c r="B627" t="s">
        <v>3266</v>
      </c>
      <c r="C627" t="s">
        <v>3286</v>
      </c>
      <c r="D627" t="s">
        <v>3286</v>
      </c>
      <c r="E627" t="s">
        <v>9510</v>
      </c>
      <c r="F627" t="s">
        <v>699</v>
      </c>
    </row>
    <row r="628" spans="1:6" x14ac:dyDescent="0.35">
      <c r="A628" t="s">
        <v>4406</v>
      </c>
      <c r="B628" t="s">
        <v>3266</v>
      </c>
      <c r="C628" t="s">
        <v>3314</v>
      </c>
      <c r="D628" t="s">
        <v>3314</v>
      </c>
      <c r="E628" t="s">
        <v>4407</v>
      </c>
      <c r="F628" t="s">
        <v>699</v>
      </c>
    </row>
    <row r="629" spans="1:6" x14ac:dyDescent="0.35">
      <c r="A629" t="s">
        <v>4406</v>
      </c>
      <c r="B629" t="s">
        <v>3266</v>
      </c>
      <c r="C629" t="s">
        <v>3340</v>
      </c>
      <c r="D629" t="s">
        <v>3340</v>
      </c>
      <c r="E629" t="s">
        <v>4408</v>
      </c>
      <c r="F629" t="s">
        <v>699</v>
      </c>
    </row>
    <row r="630" spans="1:6" x14ac:dyDescent="0.35">
      <c r="A630" t="s">
        <v>4406</v>
      </c>
      <c r="B630" t="s">
        <v>3266</v>
      </c>
      <c r="D630" t="s">
        <v>9513</v>
      </c>
      <c r="E630" t="s">
        <v>9514</v>
      </c>
    </row>
    <row r="631" spans="1:6" x14ac:dyDescent="0.35">
      <c r="A631" t="s">
        <v>4406</v>
      </c>
      <c r="B631" t="s">
        <v>3266</v>
      </c>
      <c r="C631" t="s">
        <v>133</v>
      </c>
      <c r="D631" t="s">
        <v>133</v>
      </c>
      <c r="E631" t="s">
        <v>4409</v>
      </c>
      <c r="F631" t="s">
        <v>699</v>
      </c>
    </row>
    <row r="632" spans="1:6" x14ac:dyDescent="0.35">
      <c r="A632" t="s">
        <v>4406</v>
      </c>
      <c r="B632" t="s">
        <v>3266</v>
      </c>
      <c r="D632" t="s">
        <v>9515</v>
      </c>
      <c r="E632" t="s">
        <v>9516</v>
      </c>
      <c r="F632" t="s">
        <v>4330</v>
      </c>
    </row>
    <row r="633" spans="1:6" x14ac:dyDescent="0.35">
      <c r="A633" t="s">
        <v>4406</v>
      </c>
      <c r="B633" t="s">
        <v>3266</v>
      </c>
      <c r="C633" t="s">
        <v>3381</v>
      </c>
      <c r="D633" t="s">
        <v>3381</v>
      </c>
      <c r="E633" t="s">
        <v>4410</v>
      </c>
      <c r="F633" t="s">
        <v>699</v>
      </c>
    </row>
    <row r="634" spans="1:6" x14ac:dyDescent="0.35">
      <c r="B634" t="s">
        <v>3266</v>
      </c>
      <c r="D634" t="s">
        <v>9511</v>
      </c>
      <c r="E634" t="s">
        <v>9512</v>
      </c>
      <c r="F634" t="s">
        <v>4330</v>
      </c>
    </row>
  </sheetData>
  <pageMargins left="0.7" right="0.7" top="0.75" bottom="0.75" header="0.3" footer="0.3"/>
  <pageSetup orientation="portrait"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67005-F1D2-4CEE-AAFC-2D4823C7C351}">
  <sheetPr codeName="Sheet26">
    <tabColor theme="1"/>
  </sheetPr>
  <dimension ref="A1:BW33"/>
  <sheetViews>
    <sheetView workbookViewId="0">
      <selection activeCell="K2" sqref="K2"/>
    </sheetView>
  </sheetViews>
  <sheetFormatPr defaultColWidth="8.81640625" defaultRowHeight="10.5" x14ac:dyDescent="0.25"/>
  <cols>
    <col min="1" max="1" width="11.453125" style="3" bestFit="1" customWidth="1"/>
    <col min="2" max="12" width="11.453125" style="3" customWidth="1"/>
    <col min="13" max="13" width="12.54296875" style="3" customWidth="1"/>
    <col min="14" max="22" width="8.81640625" style="3"/>
    <col min="23" max="23" width="10.81640625" style="3" bestFit="1" customWidth="1"/>
    <col min="24" max="25" width="10.81640625" style="3" customWidth="1"/>
    <col min="26" max="16384" width="8.81640625" style="3"/>
  </cols>
  <sheetData>
    <row r="1" spans="1:75" x14ac:dyDescent="0.25">
      <c r="A1" s="3" t="str">
        <f>'Grazing Management'!B7</f>
        <v>GM.Level.Name</v>
      </c>
      <c r="B1" s="3" t="str" cm="1">
        <f t="array" ref="B1:I1">TRANSPOSE('Grazing Management'!B9:B16)</f>
        <v>GM.Graz.Pres</v>
      </c>
      <c r="C1" s="3" t="str">
        <v>GM.Graz.Cont</v>
      </c>
      <c r="D1" s="3" t="str">
        <v>GM.Graz.Rot</v>
      </c>
      <c r="E1" s="3" t="str">
        <v>GM.Graz.Strip</v>
      </c>
      <c r="F1" s="3" t="str">
        <v>GM.Stock.Meth</v>
      </c>
      <c r="G1" s="3" t="str">
        <v>GM.Stock.Adapt.Meth</v>
      </c>
      <c r="H1" s="3" t="str">
        <v>GM.Burn</v>
      </c>
      <c r="I1" s="3" t="str">
        <v>Pasture.Shade</v>
      </c>
      <c r="K1" s="3" t="str" cm="1">
        <f t="array" ref="K1:S1">'Grazing Management'!B20:J20</f>
        <v>Site Name</v>
      </c>
      <c r="L1" s="3" t="str">
        <v>Time Period
(allows multiple selection)</v>
      </c>
      <c r="M1" s="3" t="str">
        <v>Practice Name</v>
      </c>
      <c r="N1" s="3" t="str">
        <v>Total Grazed Area</v>
      </c>
      <c r="O1" s="3" t="str">
        <v xml:space="preserve">Unit </v>
      </c>
      <c r="P1" s="3" t="str">
        <v>Total Grazed Area Fixed Stocking Rate</v>
      </c>
      <c r="Q1" s="3" t="str">
        <v>Total Grazed Area Fixed Stocking Rate Unit</v>
      </c>
      <c r="R1" s="3" t="str">
        <v>Total Time Grazing</v>
      </c>
      <c r="S1" s="3" t="str">
        <v>Total Time Grazing Unit</v>
      </c>
      <c r="U1" s="3" t="str" cm="1">
        <f t="array" ref="U1:AC1">'Grazing Management'!K20:S20</f>
        <v>Number of sub-divisions or strips</v>
      </c>
      <c r="V1" s="3" t="str">
        <v>Area of sub-divisions or strips</v>
      </c>
      <c r="W1" s="3" t="str">
        <v>Sub-division Area Unit</v>
      </c>
      <c r="X1" s="3" t="str">
        <v>Sub-division Fixed Stocking Rate</v>
      </c>
      <c r="Y1" s="3" t="str">
        <v>Sub-division Fixed Stocking Rate Unit</v>
      </c>
      <c r="Z1" s="3" t="str">
        <v>Cycle Length (Rest Period + Grazing)</v>
      </c>
      <c r="AA1" s="3" t="str">
        <v>Rest Period Length (Not Grazed)</v>
      </c>
      <c r="AB1" s="3" t="str">
        <v>Grazing Period Length</v>
      </c>
      <c r="AC1" s="3" t="str">
        <v>Time unit</v>
      </c>
      <c r="AD1" s="3" t="str" cm="1">
        <f t="array" ref="AD1:AG1">'Grazing Management'!T20:W20</f>
        <v>Target sward height (cm)</v>
      </c>
      <c r="AE1" s="3" t="str">
        <v>Max sward height (cm)</v>
      </c>
      <c r="AF1" s="3" t="str">
        <v>Target pasture biomass</v>
      </c>
      <c r="AG1" s="3" t="str">
        <v>Biomass Unit</v>
      </c>
      <c r="BN1" s="3" t="str" cm="1">
        <f t="array" ref="BN1:BW1">_xlfn._xlws.FILTER('Pasture-Fert'!D134:N134,'Pasture-Fert'!D134:N134&lt;&gt;"")</f>
        <v>F.DM.Unit</v>
      </c>
      <c r="BO1" s="3" t="str">
        <v>F.OC.Unit</v>
      </c>
      <c r="BP1" s="3" t="str">
        <v>F.N.Unit</v>
      </c>
      <c r="BQ1" s="3" t="str">
        <v>F.TN.Unit</v>
      </c>
      <c r="BR1" s="3" t="str">
        <v>F.AN.Unit</v>
      </c>
      <c r="BS1" s="3" t="str">
        <v>F.P.Unit</v>
      </c>
      <c r="BT1" s="3" t="str">
        <v>F.TP.Unit</v>
      </c>
      <c r="BU1" s="3" t="str">
        <v>F.AP.Unit</v>
      </c>
      <c r="BV1" s="3" t="str">
        <v>F.K.Unit</v>
      </c>
      <c r="BW1" s="3" t="str">
        <v>F.pH.Method</v>
      </c>
    </row>
    <row r="2" spans="1:75" x14ac:dyDescent="0.25">
      <c r="A2" s="3" t="str" cm="1">
        <f t="array" ref="A2">TRANSPOSE(_xlfn._xlws.FILTER('Grazing Management'!D7:Y7,'Grazing Management'!D7:Y7&lt;&gt;""))</f>
        <v>Base</v>
      </c>
      <c r="B2" s="3" t="str" cm="1">
        <f t="array" ref="B2:I2">TRANSPOSE(_xlfn._xlws.FILTER('Grazing Management'!D9:Y16 &amp; "",'Grazing Management'!D7:Y7&lt;&gt;""))</f>
        <v/>
      </c>
      <c r="C2" s="3" t="str">
        <v/>
      </c>
      <c r="D2" s="3" t="str">
        <v/>
      </c>
      <c r="E2" s="3" t="str">
        <v/>
      </c>
      <c r="F2" s="3" t="str">
        <v/>
      </c>
      <c r="G2" s="3" t="str">
        <v/>
      </c>
      <c r="H2" s="3" t="str">
        <v/>
      </c>
      <c r="I2" s="3" t="str">
        <v/>
      </c>
      <c r="K2" s="3" t="str" cm="1">
        <f t="array" ref="K2">IFERROR(_xlfn._xlws.FILTER('Grazing Management'!B21:J34 &amp;"",'Grazing Management'!B21:B34&lt;&gt;""),"")</f>
        <v/>
      </c>
      <c r="U2" s="3" t="str" cm="1">
        <f t="array" ref="U2">IFERROR(_xlfn._xlws.FILTER('Grazing Management'!K21:S34 &amp;"",'Grazing Management'!B21:B34&lt;&gt;""),"")</f>
        <v/>
      </c>
      <c r="AD2" s="3" t="str" cm="1">
        <f t="array" ref="AD2">IFERROR(_xlfn._xlws.FILTER('Grazing Management'!T21:W34 &amp;"",'Grazing Management'!B21:B34&lt;&gt;""),"")</f>
        <v/>
      </c>
      <c r="BN2" s="3" t="str" cm="1">
        <f t="array" ref="BN2">IF(ISBLANK(AZ2),"",_xlfn._xlws.FILTER('Pasture-Fert'!D$135:N$135 &amp; "",'Pasture-Fert'!D$134:N$134&lt;&gt;""))</f>
        <v/>
      </c>
    </row>
    <row r="3" spans="1:75" x14ac:dyDescent="0.25">
      <c r="BP3" s="3" t="str" cm="1">
        <f t="array" ref="BP3">IF(ISBLANK(BB3),"",_xlfn._xlws.FILTER('Pasture-Fert'!D$135:N$135,'Pasture-Fert'!D$134:N$134&lt;&gt;""))</f>
        <v/>
      </c>
    </row>
    <row r="4" spans="1:75" x14ac:dyDescent="0.25">
      <c r="BP4" s="3" t="str" cm="1">
        <f t="array" ref="BP4">IF(ISBLANK(BB4),"",_xlfn._xlws.FILTER('Pasture-Fert'!D$135:N$135,'Pasture-Fert'!D$134:N$134&lt;&gt;""))</f>
        <v/>
      </c>
    </row>
    <row r="5" spans="1:75" x14ac:dyDescent="0.25">
      <c r="BP5" s="3" t="str" cm="1">
        <f t="array" ref="BP5">IF(ISBLANK(BB5),"",_xlfn._xlws.FILTER('Pasture-Fert'!D$135:N$135,'Pasture-Fert'!D$134:N$134&lt;&gt;""))</f>
        <v/>
      </c>
    </row>
    <row r="6" spans="1:75" x14ac:dyDescent="0.25">
      <c r="BP6" s="3" t="str" cm="1">
        <f t="array" ref="BP6">IF(ISBLANK(BB6),"",_xlfn._xlws.FILTER('Pasture-Fert'!D$135:N$135,'Pasture-Fert'!D$134:N$134&lt;&gt;""))</f>
        <v/>
      </c>
    </row>
    <row r="7" spans="1:75" x14ac:dyDescent="0.25">
      <c r="BP7" s="3" t="str" cm="1">
        <f t="array" ref="BP7">IF(ISBLANK(BB7),"",_xlfn._xlws.FILTER('Pasture-Fert'!D$135:N$135,'Pasture-Fert'!D$134:N$134&lt;&gt;""))</f>
        <v/>
      </c>
    </row>
    <row r="8" spans="1:75" x14ac:dyDescent="0.25">
      <c r="BP8" s="3" t="str" cm="1">
        <f t="array" ref="BP8">IF(ISBLANK(BB8),"",_xlfn._xlws.FILTER('Pasture-Fert'!D$135:N$135,'Pasture-Fert'!D$134:N$134&lt;&gt;""))</f>
        <v/>
      </c>
    </row>
    <row r="9" spans="1:75" x14ac:dyDescent="0.25">
      <c r="BP9" s="3" t="str" cm="1">
        <f t="array" ref="BP9">IF(ISBLANK(BB9),"",_xlfn._xlws.FILTER('Pasture-Fert'!D$135:N$135,'Pasture-Fert'!D$134:N$134&lt;&gt;""))</f>
        <v/>
      </c>
    </row>
    <row r="10" spans="1:75" x14ac:dyDescent="0.25">
      <c r="BP10" s="3" t="str" cm="1">
        <f t="array" ref="BP10">IF(ISBLANK(BB10),"",_xlfn._xlws.FILTER('Pasture-Fert'!D$135:N$135,'Pasture-Fert'!D$134:N$134&lt;&gt;""))</f>
        <v/>
      </c>
    </row>
    <row r="11" spans="1:75" x14ac:dyDescent="0.25">
      <c r="BP11" s="3" t="str" cm="1">
        <f t="array" ref="BP11">IF(ISBLANK(BB11),"",_xlfn._xlws.FILTER('Pasture-Fert'!D$135:N$135,'Pasture-Fert'!D$134:N$134&lt;&gt;""))</f>
        <v/>
      </c>
    </row>
    <row r="12" spans="1:75" x14ac:dyDescent="0.25">
      <c r="BP12" s="3" t="str" cm="1">
        <f t="array" ref="BP12">IF(ISBLANK(BB12),"",_xlfn._xlws.FILTER('Pasture-Fert'!D$135:N$135,'Pasture-Fert'!D$134:N$134&lt;&gt;""))</f>
        <v/>
      </c>
    </row>
    <row r="13" spans="1:75" x14ac:dyDescent="0.25">
      <c r="BP13" s="3" t="str" cm="1">
        <f t="array" ref="BP13">IF(ISBLANK(BB13),"",_xlfn._xlws.FILTER('Pasture-Fert'!D$135:N$135,'Pasture-Fert'!D$134:N$134&lt;&gt;""))</f>
        <v/>
      </c>
    </row>
    <row r="14" spans="1:75" x14ac:dyDescent="0.25">
      <c r="BP14" s="3" t="str" cm="1">
        <f t="array" ref="BP14">IF(ISBLANK(BB14),"",_xlfn._xlws.FILTER('Pasture-Fert'!D$135:N$135,'Pasture-Fert'!D$134:N$134&lt;&gt;""))</f>
        <v/>
      </c>
    </row>
    <row r="15" spans="1:75" x14ac:dyDescent="0.25">
      <c r="BP15" s="3" t="str" cm="1">
        <f t="array" ref="BP15">IF(ISBLANK(BB15),"",_xlfn._xlws.FILTER('Pasture-Fert'!D$135:N$135,'Pasture-Fert'!D$134:N$134&lt;&gt;""))</f>
        <v/>
      </c>
    </row>
    <row r="16" spans="1:75" x14ac:dyDescent="0.25">
      <c r="BP16" s="3" t="str" cm="1">
        <f t="array" ref="BP16">IF(ISBLANK(BB16),"",_xlfn._xlws.FILTER('Pasture-Fert'!D$135:N$135,'Pasture-Fert'!D$134:N$134&lt;&gt;""))</f>
        <v/>
      </c>
    </row>
    <row r="17" spans="68:68" x14ac:dyDescent="0.25">
      <c r="BP17" s="3" t="str" cm="1">
        <f t="array" ref="BP17">IF(ISBLANK(BB17),"",_xlfn._xlws.FILTER('Pasture-Fert'!D$135:N$135,'Pasture-Fert'!D$134:N$134&lt;&gt;""))</f>
        <v/>
      </c>
    </row>
    <row r="18" spans="68:68" x14ac:dyDescent="0.25">
      <c r="BP18" s="3" t="str" cm="1">
        <f t="array" ref="BP18">IF(ISBLANK(BB18),"",_xlfn._xlws.FILTER('Pasture-Fert'!D$135:N$135,'Pasture-Fert'!D$134:N$134&lt;&gt;""))</f>
        <v/>
      </c>
    </row>
    <row r="19" spans="68:68" x14ac:dyDescent="0.25">
      <c r="BP19" s="3" t="str" cm="1">
        <f t="array" ref="BP19">IF(ISBLANK(BB19),"",_xlfn._xlws.FILTER('Pasture-Fert'!D$135:N$135,'Pasture-Fert'!D$134:N$134&lt;&gt;""))</f>
        <v/>
      </c>
    </row>
    <row r="20" spans="68:68" x14ac:dyDescent="0.25">
      <c r="BP20" s="3" t="str" cm="1">
        <f t="array" ref="BP20">IF(ISBLANK(BB20),"",_xlfn._xlws.FILTER('Pasture-Fert'!D$135:N$135,'Pasture-Fert'!D$134:N$134&lt;&gt;""))</f>
        <v/>
      </c>
    </row>
    <row r="21" spans="68:68" x14ac:dyDescent="0.25">
      <c r="BP21" s="3" t="str" cm="1">
        <f t="array" ref="BP21">IF(ISBLANK(BB21),"",_xlfn._xlws.FILTER('Pasture-Fert'!D$135:N$135,'Pasture-Fert'!D$134:N$134&lt;&gt;""))</f>
        <v/>
      </c>
    </row>
    <row r="22" spans="68:68" x14ac:dyDescent="0.25">
      <c r="BP22" s="3" t="str" cm="1">
        <f t="array" ref="BP22">IF(ISBLANK(BB22),"",_xlfn._xlws.FILTER('Pasture-Fert'!D$135:N$135,'Pasture-Fert'!D$134:N$134&lt;&gt;""))</f>
        <v/>
      </c>
    </row>
    <row r="23" spans="68:68" x14ac:dyDescent="0.25">
      <c r="BP23" s="3" t="str" cm="1">
        <f t="array" ref="BP23">IF(ISBLANK(BB23),"",_xlfn._xlws.FILTER('Pasture-Fert'!D$135:N$135,'Pasture-Fert'!D$134:N$134&lt;&gt;""))</f>
        <v/>
      </c>
    </row>
    <row r="24" spans="68:68" x14ac:dyDescent="0.25">
      <c r="BP24" s="3" t="str" cm="1">
        <f t="array" ref="BP24">IF(ISBLANK(BB24),"",_xlfn._xlws.FILTER('Pasture-Fert'!D$135:N$135,'Pasture-Fert'!D$134:N$134&lt;&gt;""))</f>
        <v/>
      </c>
    </row>
    <row r="25" spans="68:68" x14ac:dyDescent="0.25">
      <c r="BP25" s="3" t="str" cm="1">
        <f t="array" ref="BP25">IF(ISBLANK(BB25),"",_xlfn._xlws.FILTER('Pasture-Fert'!D$135:N$135,'Pasture-Fert'!D$134:N$134&lt;&gt;""))</f>
        <v/>
      </c>
    </row>
    <row r="33" spans="1:1" x14ac:dyDescent="0.25">
      <c r="A33" s="3" t="str" cm="1">
        <f t="array" ref="A33">IFERROR(_xlfn._xlws.FILTER('Pasture-Fert'!#REF!,'Pasture-Fert'!#REF!&lt;&gt;""),"")</f>
        <v/>
      </c>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5BC9A-C87D-4C57-99F2-C5616058B0C6}">
  <sheetPr codeName="Sheet19">
    <tabColor rgb="FF00B050"/>
  </sheetPr>
  <dimension ref="A1:AU119"/>
  <sheetViews>
    <sheetView zoomScale="112" zoomScaleNormal="112" workbookViewId="0">
      <pane xSplit="2" ySplit="1" topLeftCell="C2" activePane="bottomRight" state="frozen"/>
      <selection pane="topRight" activeCell="C1" sqref="C1"/>
      <selection pane="bottomLeft" activeCell="A2" sqref="A2"/>
      <selection pane="bottomRight" activeCell="C5" sqref="C5"/>
    </sheetView>
  </sheetViews>
  <sheetFormatPr defaultRowHeight="14.5" x14ac:dyDescent="0.35"/>
  <cols>
    <col min="1" max="1" width="19.54296875" style="40" customWidth="1"/>
    <col min="2" max="2" width="20.7265625" style="223" customWidth="1"/>
    <col min="3" max="24" width="19.54296875" customWidth="1"/>
    <col min="25" max="25" width="15.54296875" customWidth="1"/>
    <col min="26" max="27" width="15.54296875" style="5" customWidth="1"/>
    <col min="28" max="29" width="15.54296875" style="64" customWidth="1"/>
    <col min="30" max="33" width="15.54296875" style="5" customWidth="1"/>
    <col min="34" max="39" width="9" style="5"/>
    <col min="40" max="47" width="8.7265625" style="5"/>
  </cols>
  <sheetData>
    <row r="1" spans="1:47" ht="32.15" customHeight="1" thickBot="1" x14ac:dyDescent="0.4">
      <c r="A1" s="246"/>
      <c r="B1" s="696" t="s">
        <v>13323</v>
      </c>
      <c r="C1" s="697"/>
      <c r="D1" s="697"/>
      <c r="E1" s="697"/>
      <c r="F1" s="697"/>
      <c r="G1" s="697"/>
      <c r="H1" s="697"/>
      <c r="I1" s="697"/>
      <c r="J1" s="697"/>
      <c r="K1" s="697"/>
      <c r="L1" s="697"/>
      <c r="M1" s="697"/>
      <c r="N1" s="142"/>
      <c r="O1" s="142"/>
      <c r="P1" s="142"/>
      <c r="Q1" s="142"/>
      <c r="R1" s="142"/>
      <c r="S1" s="142"/>
      <c r="T1" s="142"/>
      <c r="U1" s="142"/>
      <c r="V1" s="142"/>
      <c r="W1" s="142"/>
      <c r="X1" s="142"/>
      <c r="Y1" s="142"/>
      <c r="Z1" s="142"/>
      <c r="AA1" s="142"/>
      <c r="AB1" s="142"/>
      <c r="AC1" s="142"/>
      <c r="AD1" s="142"/>
      <c r="AE1" s="142"/>
      <c r="AF1" s="142"/>
      <c r="AG1" s="142"/>
      <c r="AH1" s="143"/>
      <c r="AJ1" s="64" t="s">
        <v>1588</v>
      </c>
      <c r="AK1" s="64" t="s">
        <v>1589</v>
      </c>
    </row>
    <row r="2" spans="1:47" ht="7.5" customHeight="1" x14ac:dyDescent="0.35">
      <c r="A2" s="42"/>
      <c r="B2" s="21"/>
      <c r="C2" s="5"/>
      <c r="D2" s="5"/>
      <c r="E2" s="5"/>
      <c r="F2" s="5"/>
      <c r="G2" s="5"/>
      <c r="H2" s="5"/>
      <c r="I2" s="5"/>
      <c r="J2" s="5"/>
      <c r="K2" s="5"/>
      <c r="L2" s="5"/>
      <c r="M2" s="5"/>
      <c r="N2" s="5"/>
      <c r="O2" s="5"/>
      <c r="P2" s="5"/>
      <c r="Q2" s="5"/>
      <c r="R2" s="5"/>
      <c r="S2" s="5"/>
      <c r="T2" s="5"/>
      <c r="U2" s="5"/>
      <c r="V2" s="5"/>
      <c r="W2" s="5"/>
      <c r="X2" s="5"/>
      <c r="Y2" s="5"/>
      <c r="AB2" s="5"/>
      <c r="AC2" s="5"/>
      <c r="AH2" s="7"/>
      <c r="AJ2" s="64" t="str" cm="1">
        <f t="array" ref="AJ2">IFERROR(TRANSPOSE(_xlfn.UNIQUE(_xlfn._xlws.FILTER(D4:AG4,D4:AG4&lt;&gt;""))),"None")</f>
        <v>None</v>
      </c>
      <c r="AK2" s="64" t="str" cm="1">
        <f t="array" ref="AK2">_xlfn.UNIQUE(TRANSPOSE(_xlfn._xlws.FILTER(C4:AG4,C4:AG4&lt;&gt;"")))</f>
        <v>Base</v>
      </c>
    </row>
    <row r="3" spans="1:47" s="174" customFormat="1" ht="5.25" customHeight="1" x14ac:dyDescent="0.2">
      <c r="A3" s="127"/>
      <c r="B3" s="17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173"/>
      <c r="AI3" s="81"/>
      <c r="AJ3" s="172"/>
      <c r="AK3" s="52"/>
      <c r="AL3" s="52"/>
      <c r="AM3" s="52"/>
      <c r="AN3" s="52"/>
      <c r="AO3" s="52"/>
      <c r="AP3" s="52"/>
      <c r="AQ3" s="52"/>
      <c r="AR3" s="52"/>
      <c r="AS3" s="52"/>
      <c r="AT3" s="52"/>
      <c r="AU3" s="52"/>
    </row>
    <row r="4" spans="1:47" x14ac:dyDescent="0.35">
      <c r="A4" s="128" t="s">
        <v>1594</v>
      </c>
      <c r="B4" s="108" t="s">
        <v>1590</v>
      </c>
      <c r="C4" s="233" t="s">
        <v>1591</v>
      </c>
      <c r="D4" s="170"/>
      <c r="E4" s="170"/>
      <c r="F4" s="170"/>
      <c r="G4" s="170"/>
      <c r="H4" s="170"/>
      <c r="I4" s="170"/>
      <c r="J4" s="170"/>
      <c r="K4" s="170"/>
      <c r="L4" s="170"/>
      <c r="M4" s="170"/>
      <c r="N4" s="170"/>
      <c r="O4" s="170"/>
      <c r="P4" s="170"/>
      <c r="Q4" s="170"/>
      <c r="R4" s="170"/>
      <c r="S4" s="170"/>
      <c r="T4" s="170"/>
      <c r="U4" s="170"/>
      <c r="V4" s="170"/>
      <c r="W4" s="170"/>
      <c r="X4" s="170"/>
      <c r="Y4" s="170"/>
      <c r="Z4" s="170"/>
      <c r="AA4" s="170"/>
      <c r="AB4" s="170"/>
      <c r="AC4" s="170"/>
      <c r="AD4" s="170"/>
      <c r="AE4" s="170"/>
      <c r="AF4" s="170"/>
      <c r="AG4" s="170"/>
      <c r="AH4" s="7"/>
      <c r="AJ4" s="64"/>
      <c r="AK4" s="64"/>
    </row>
    <row r="5" spans="1:47" s="14" customFormat="1" ht="24" x14ac:dyDescent="0.35">
      <c r="A5" s="452" t="s">
        <v>5325</v>
      </c>
      <c r="B5" s="25" t="s">
        <v>13322</v>
      </c>
      <c r="C5" s="170"/>
      <c r="D5" s="170"/>
      <c r="E5" s="170"/>
      <c r="F5" s="170"/>
      <c r="G5" s="170"/>
      <c r="H5" s="170"/>
      <c r="I5" s="170"/>
      <c r="J5" s="170"/>
      <c r="K5" s="170"/>
      <c r="L5" s="170"/>
      <c r="M5" s="170"/>
      <c r="N5" s="170"/>
      <c r="O5" s="170"/>
      <c r="P5" s="170"/>
      <c r="Q5" s="170"/>
      <c r="R5" s="170"/>
      <c r="S5" s="170"/>
      <c r="T5" s="170"/>
      <c r="U5" s="170"/>
      <c r="V5" s="170"/>
      <c r="W5" s="170"/>
      <c r="X5" s="170"/>
      <c r="Y5" s="170"/>
      <c r="Z5" s="170"/>
      <c r="AA5" s="170"/>
      <c r="AB5" s="170"/>
      <c r="AC5" s="170"/>
      <c r="AD5" s="170"/>
      <c r="AE5" s="170"/>
      <c r="AF5" s="170"/>
      <c r="AG5" s="170"/>
      <c r="AH5" s="454"/>
      <c r="AI5" s="22"/>
      <c r="AJ5" s="182"/>
      <c r="AK5" s="182"/>
      <c r="AL5" s="22"/>
      <c r="AM5" s="22"/>
      <c r="AN5" s="22"/>
      <c r="AO5" s="22"/>
      <c r="AP5" s="22"/>
      <c r="AQ5" s="22"/>
      <c r="AR5" s="22"/>
      <c r="AS5" s="22"/>
      <c r="AT5" s="22"/>
      <c r="AU5" s="22"/>
    </row>
    <row r="6" spans="1:47" s="14" customFormat="1" ht="24" x14ac:dyDescent="0.35">
      <c r="A6" s="452" t="s">
        <v>13361</v>
      </c>
      <c r="B6" s="25" t="s">
        <v>13360</v>
      </c>
      <c r="C6" s="453"/>
      <c r="D6" s="453"/>
      <c r="E6" s="453"/>
      <c r="F6" s="453"/>
      <c r="G6" s="453"/>
      <c r="H6" s="453"/>
      <c r="I6" s="453"/>
      <c r="J6" s="453"/>
      <c r="K6" s="453"/>
      <c r="L6" s="453"/>
      <c r="M6" s="453"/>
      <c r="N6" s="453"/>
      <c r="O6" s="453"/>
      <c r="P6" s="453"/>
      <c r="Q6" s="453"/>
      <c r="R6" s="453"/>
      <c r="S6" s="453"/>
      <c r="T6" s="453"/>
      <c r="U6" s="453"/>
      <c r="V6" s="453"/>
      <c r="W6" s="453"/>
      <c r="X6" s="453"/>
      <c r="Y6" s="453"/>
      <c r="Z6" s="453"/>
      <c r="AA6" s="453"/>
      <c r="AB6" s="453"/>
      <c r="AC6" s="453"/>
      <c r="AD6" s="453"/>
      <c r="AE6" s="453"/>
      <c r="AF6" s="453"/>
      <c r="AG6" s="453"/>
      <c r="AH6" s="454"/>
      <c r="AI6" s="22"/>
      <c r="AJ6" s="182"/>
      <c r="AK6" s="182"/>
      <c r="AL6" s="22"/>
      <c r="AM6" s="22"/>
      <c r="AN6" s="22"/>
      <c r="AO6" s="22"/>
      <c r="AP6" s="22"/>
      <c r="AQ6" s="22"/>
      <c r="AR6" s="22"/>
      <c r="AS6" s="22"/>
      <c r="AT6" s="22"/>
      <c r="AU6" s="22"/>
    </row>
    <row r="7" spans="1:47" s="459" customFormat="1" ht="47.9" customHeight="1" x14ac:dyDescent="0.2">
      <c r="A7" s="455"/>
      <c r="B7" s="444" t="s">
        <v>1618</v>
      </c>
      <c r="C7" s="178" t="str">
        <f>IFERROR(VLOOKUP(C$5, AOM!$M:$O, 3, FALSE), "")</f>
        <v/>
      </c>
      <c r="D7" s="178" t="str">
        <f>IFERROR(VLOOKUP(D$5, AOM!$M:$O, 3, FALSE), "")</f>
        <v/>
      </c>
      <c r="E7" s="178" t="str">
        <f>IFERROR(VLOOKUP(E$5, AOM!$M:$O, 3, FALSE), "")</f>
        <v/>
      </c>
      <c r="F7" s="178" t="str">
        <f>IFERROR(VLOOKUP(F$5, AOM!$M:$O, 3, FALSE), "")</f>
        <v/>
      </c>
      <c r="G7" s="178" t="str">
        <f>IFERROR(VLOOKUP(G$5, AOM!$M:$O, 3, FALSE), "")</f>
        <v/>
      </c>
      <c r="H7" s="178" t="str">
        <f>IFERROR(VLOOKUP(H$5, AOM!$M:$O, 3, FALSE), "")</f>
        <v/>
      </c>
      <c r="I7" s="178" t="str">
        <f>IFERROR(VLOOKUP(I$5, AOM!$M:$O, 3, FALSE), "")</f>
        <v/>
      </c>
      <c r="J7" s="178" t="str">
        <f>IFERROR(VLOOKUP(J$5, AOM!$M:$O, 3, FALSE), "")</f>
        <v/>
      </c>
      <c r="K7" s="178" t="str">
        <f>IFERROR(VLOOKUP(K$5, AOM!$M:$O, 3, FALSE), "")</f>
        <v/>
      </c>
      <c r="L7" s="178" t="str">
        <f>IFERROR(VLOOKUP(L$5, AOM!$M:$O, 3, FALSE), "")</f>
        <v/>
      </c>
      <c r="M7" s="178" t="str">
        <f>IFERROR(VLOOKUP(M$5, AOM!$M:$O, 3, FALSE), "")</f>
        <v/>
      </c>
      <c r="N7" s="178" t="str">
        <f>IFERROR(VLOOKUP(N$5, AOM!$M:$O, 3, FALSE), "")</f>
        <v/>
      </c>
      <c r="O7" s="178" t="str">
        <f>IFERROR(VLOOKUP(O$5, AOM!$M:$O, 3, FALSE), "")</f>
        <v/>
      </c>
      <c r="P7" s="178" t="str">
        <f>IFERROR(VLOOKUP(P$5, AOM!$M:$O, 3, FALSE), "")</f>
        <v/>
      </c>
      <c r="Q7" s="178" t="str">
        <f>IFERROR(VLOOKUP(Q$5, AOM!$M:$O, 3, FALSE), "")</f>
        <v/>
      </c>
      <c r="R7" s="178" t="str">
        <f>IFERROR(VLOOKUP(R$5, AOM!$M:$O, 3, FALSE), "")</f>
        <v/>
      </c>
      <c r="S7" s="178" t="str">
        <f>IFERROR(VLOOKUP(S$5, AOM!$M:$O, 3, FALSE), "")</f>
        <v/>
      </c>
      <c r="T7" s="178" t="str">
        <f>IFERROR(VLOOKUP(T$5, AOM!$M:$O, 3, FALSE), "")</f>
        <v/>
      </c>
      <c r="U7" s="178" t="str">
        <f>IFERROR(VLOOKUP(U$5, AOM!$M:$O, 3, FALSE), "")</f>
        <v/>
      </c>
      <c r="V7" s="178" t="str">
        <f>IFERROR(VLOOKUP(V$5, AOM!$M:$O, 3, FALSE), "")</f>
        <v/>
      </c>
      <c r="W7" s="178" t="str">
        <f>IFERROR(VLOOKUP(W$5, AOM!$M:$O, 3, FALSE), "")</f>
        <v/>
      </c>
      <c r="X7" s="178" t="str">
        <f>IFERROR(VLOOKUP(X$5, AOM!$M:$O, 3, FALSE), "")</f>
        <v/>
      </c>
      <c r="Y7" s="178" t="str">
        <f>IFERROR(VLOOKUP(Y$5, AOM!$M:$O, 3, FALSE), "")</f>
        <v/>
      </c>
      <c r="Z7" s="178" t="str">
        <f>IFERROR(VLOOKUP(Z$5, AOM!$M:$O, 3, FALSE), "")</f>
        <v/>
      </c>
      <c r="AA7" s="178" t="str">
        <f>IFERROR(VLOOKUP(AA$5, AOM!$M:$O, 3, FALSE), "")</f>
        <v/>
      </c>
      <c r="AB7" s="178" t="str">
        <f>IFERROR(VLOOKUP(AB$5, AOM!$M:$O, 3, FALSE), "")</f>
        <v/>
      </c>
      <c r="AC7" s="178" t="str">
        <f>IFERROR(VLOOKUP(AC$5, AOM!$M:$O, 3, FALSE), "")</f>
        <v/>
      </c>
      <c r="AD7" s="178" t="str">
        <f>IFERROR(VLOOKUP(AD$5, AOM!$M:$O, 3, FALSE), "")</f>
        <v/>
      </c>
      <c r="AE7" s="178" t="str">
        <f>IFERROR(VLOOKUP(AE$5, AOM!$M:$O, 3, FALSE), "")</f>
        <v/>
      </c>
      <c r="AF7" s="178" t="str">
        <f>IFERROR(VLOOKUP(AF$5, AOM!$M:$O, 3, FALSE), "")</f>
        <v/>
      </c>
      <c r="AG7" s="178" t="str">
        <f>IFERROR(VLOOKUP(AG$5, AOM!$M:$O, 3, FALSE), "")</f>
        <v/>
      </c>
      <c r="AH7" s="456"/>
      <c r="AI7" s="457"/>
      <c r="AJ7" s="172"/>
      <c r="AK7" s="458"/>
      <c r="AL7" s="458"/>
      <c r="AM7" s="458"/>
      <c r="AN7" s="458"/>
      <c r="AO7" s="458"/>
      <c r="AP7" s="458"/>
      <c r="AQ7" s="458"/>
      <c r="AR7" s="458"/>
      <c r="AS7" s="458"/>
      <c r="AT7" s="458"/>
      <c r="AU7" s="458"/>
    </row>
    <row r="8" spans="1:47" s="174" customFormat="1" ht="21" x14ac:dyDescent="0.2">
      <c r="A8" s="127" t="s">
        <v>2000</v>
      </c>
      <c r="B8" s="135" t="s">
        <v>9441</v>
      </c>
      <c r="C8" s="263"/>
      <c r="D8" s="308"/>
      <c r="E8" s="308"/>
      <c r="F8" s="308"/>
      <c r="G8" s="308"/>
      <c r="H8" s="308"/>
      <c r="I8" s="308"/>
      <c r="J8" s="308"/>
      <c r="K8" s="308"/>
      <c r="L8" s="308"/>
      <c r="M8" s="308"/>
      <c r="N8" s="308"/>
      <c r="O8" s="308"/>
      <c r="P8" s="308"/>
      <c r="Q8" s="308"/>
      <c r="R8" s="308"/>
      <c r="S8" s="308"/>
      <c r="T8" s="308"/>
      <c r="U8" s="308"/>
      <c r="V8" s="308"/>
      <c r="W8" s="308"/>
      <c r="X8" s="308"/>
      <c r="Y8" s="308"/>
      <c r="Z8" s="308"/>
      <c r="AA8" s="308"/>
      <c r="AB8" s="308"/>
      <c r="AC8" s="308"/>
      <c r="AD8" s="308"/>
      <c r="AE8" s="308"/>
      <c r="AF8" s="308"/>
      <c r="AG8" s="308"/>
      <c r="AH8" s="173"/>
      <c r="AI8" s="81"/>
      <c r="AJ8" s="172"/>
      <c r="AK8" s="52"/>
      <c r="AL8" s="52"/>
      <c r="AM8" s="52"/>
      <c r="AN8" s="52"/>
      <c r="AO8" s="52"/>
      <c r="AP8" s="52"/>
      <c r="AQ8" s="52"/>
      <c r="AR8" s="52"/>
      <c r="AS8" s="52"/>
      <c r="AT8" s="52"/>
      <c r="AU8" s="52"/>
    </row>
    <row r="9" spans="1:47" s="174" customFormat="1" ht="5.25" customHeight="1" x14ac:dyDescent="0.2">
      <c r="A9" s="127"/>
      <c r="B9" s="172"/>
      <c r="C9" s="52"/>
      <c r="D9" s="52"/>
      <c r="E9" s="52"/>
      <c r="F9" s="52"/>
      <c r="G9" s="52"/>
      <c r="H9" s="52"/>
      <c r="I9" s="52"/>
      <c r="J9" s="52"/>
      <c r="K9" s="52"/>
      <c r="L9" s="52"/>
      <c r="M9" s="52"/>
      <c r="N9" s="52"/>
      <c r="O9" s="52"/>
      <c r="P9" s="52"/>
      <c r="Q9" s="52"/>
      <c r="R9" s="52"/>
      <c r="S9" s="52"/>
      <c r="T9" s="52"/>
      <c r="U9" s="52"/>
      <c r="V9" s="52"/>
      <c r="W9" s="52"/>
      <c r="X9" s="52"/>
      <c r="Y9" s="52"/>
      <c r="Z9" s="52"/>
      <c r="AA9" s="52"/>
      <c r="AB9" s="52"/>
      <c r="AC9" s="52"/>
      <c r="AD9" s="52"/>
      <c r="AE9" s="52"/>
      <c r="AF9" s="52"/>
      <c r="AG9" s="52"/>
      <c r="AH9" s="173"/>
      <c r="AI9" s="81"/>
      <c r="AJ9" s="172"/>
      <c r="AK9" s="52"/>
      <c r="AL9" s="52"/>
      <c r="AM9" s="52"/>
      <c r="AN9" s="52"/>
      <c r="AO9" s="52"/>
      <c r="AP9" s="52"/>
      <c r="AQ9" s="52"/>
      <c r="AR9" s="52"/>
      <c r="AS9" s="52"/>
      <c r="AT9" s="52"/>
      <c r="AU9" s="52"/>
    </row>
    <row r="10" spans="1:47" ht="105" customHeight="1" x14ac:dyDescent="0.35">
      <c r="A10" s="128" t="s">
        <v>8617</v>
      </c>
      <c r="B10" s="108" t="s">
        <v>1593</v>
      </c>
      <c r="C10" s="294"/>
      <c r="D10" s="294"/>
      <c r="E10" s="294"/>
      <c r="F10" s="294"/>
      <c r="G10" s="294"/>
      <c r="H10" s="294"/>
      <c r="I10" s="294"/>
      <c r="J10" s="294"/>
      <c r="K10" s="294"/>
      <c r="L10" s="294"/>
      <c r="M10" s="106"/>
      <c r="N10" s="106"/>
      <c r="O10" s="106"/>
      <c r="P10" s="106"/>
      <c r="Q10" s="106"/>
      <c r="R10" s="106"/>
      <c r="S10" s="106"/>
      <c r="T10" s="106"/>
      <c r="U10" s="106"/>
      <c r="V10" s="106"/>
      <c r="W10" s="106"/>
      <c r="X10" s="106"/>
      <c r="Y10" s="106"/>
      <c r="Z10" s="106"/>
      <c r="AA10" s="106"/>
      <c r="AB10" s="106"/>
      <c r="AC10" s="106"/>
      <c r="AD10" s="106"/>
      <c r="AE10" s="106"/>
      <c r="AF10" s="106"/>
      <c r="AG10" s="106"/>
      <c r="AH10" s="7"/>
      <c r="AJ10" s="64"/>
      <c r="AK10" s="64"/>
    </row>
    <row r="11" spans="1:47" ht="5.25" customHeight="1" thickBot="1" x14ac:dyDescent="0.4">
      <c r="A11" s="256"/>
      <c r="B11" s="249"/>
      <c r="C11" s="15"/>
      <c r="D11" s="15"/>
      <c r="E11" s="15"/>
      <c r="F11" s="15"/>
      <c r="G11" s="15"/>
      <c r="H11" s="15"/>
      <c r="I11" s="15"/>
      <c r="J11" s="15"/>
      <c r="K11" s="15"/>
      <c r="L11" s="15"/>
      <c r="M11" s="15"/>
      <c r="N11" s="15"/>
      <c r="O11" s="15"/>
      <c r="P11" s="15"/>
      <c r="Q11" s="15"/>
      <c r="R11" s="5"/>
      <c r="S11" s="5"/>
      <c r="T11" s="5"/>
      <c r="U11" s="5"/>
      <c r="V11" s="5"/>
      <c r="W11" s="5"/>
      <c r="X11" s="5"/>
      <c r="Y11" s="5"/>
      <c r="AA11" s="33"/>
      <c r="AB11" s="165"/>
    </row>
    <row r="12" spans="1:47" ht="5.25" customHeight="1" thickBot="1" x14ac:dyDescent="0.4">
      <c r="A12" s="256"/>
      <c r="B12" s="249"/>
      <c r="C12" s="15"/>
      <c r="D12" s="15"/>
      <c r="E12" s="15"/>
      <c r="F12" s="15"/>
      <c r="G12" s="15"/>
      <c r="H12" s="15"/>
      <c r="I12" s="15"/>
      <c r="J12" s="15"/>
      <c r="K12" s="15"/>
      <c r="L12" s="15"/>
      <c r="M12" s="15"/>
      <c r="N12" s="15"/>
      <c r="O12" s="15"/>
      <c r="P12" s="15"/>
      <c r="Q12" s="15"/>
      <c r="R12" s="5"/>
      <c r="S12" s="5"/>
      <c r="T12" s="5"/>
      <c r="U12" s="5"/>
      <c r="V12" s="5"/>
      <c r="W12" s="5"/>
      <c r="X12" s="5"/>
      <c r="Y12" s="5"/>
      <c r="AA12" s="33"/>
      <c r="AB12" s="165"/>
    </row>
    <row r="13" spans="1:47" ht="15" customHeight="1" thickBot="1" x14ac:dyDescent="0.4">
      <c r="A13" s="252"/>
      <c r="B13" s="451" t="s">
        <v>9061</v>
      </c>
      <c r="C13" s="284"/>
      <c r="D13" s="284"/>
      <c r="E13" s="284"/>
      <c r="F13" s="284"/>
      <c r="G13" s="284"/>
      <c r="H13" s="284"/>
      <c r="I13" s="284"/>
      <c r="J13" s="284"/>
      <c r="K13" s="284"/>
      <c r="L13" s="284"/>
      <c r="M13" s="284"/>
      <c r="N13" s="284"/>
      <c r="O13" s="284"/>
      <c r="P13" s="284"/>
      <c r="Q13" s="361"/>
      <c r="R13" s="253"/>
      <c r="S13" s="253"/>
      <c r="T13" s="253"/>
      <c r="U13" s="253"/>
      <c r="V13" s="253"/>
      <c r="W13" s="253"/>
      <c r="X13" s="253"/>
      <c r="Y13" s="253"/>
    </row>
    <row r="14" spans="1:47" s="174" customFormat="1" ht="9.75" customHeight="1" x14ac:dyDescent="0.2">
      <c r="A14" s="289"/>
      <c r="B14" s="247" t="s">
        <v>1594</v>
      </c>
      <c r="C14" s="52" t="s">
        <v>20834</v>
      </c>
      <c r="D14" s="52" t="s">
        <v>1595</v>
      </c>
      <c r="E14" s="167" t="s">
        <v>13326</v>
      </c>
      <c r="F14" s="167" t="s">
        <v>1596</v>
      </c>
      <c r="G14" s="167" t="s">
        <v>1597</v>
      </c>
      <c r="H14" s="52"/>
      <c r="I14" s="52"/>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row>
    <row r="15" spans="1:47" ht="24" x14ac:dyDescent="0.35">
      <c r="A15" s="166"/>
      <c r="B15" s="25" t="s">
        <v>1608</v>
      </c>
      <c r="C15" s="25" t="s">
        <v>676</v>
      </c>
      <c r="D15" s="25" t="s">
        <v>1609</v>
      </c>
      <c r="E15" s="76" t="s">
        <v>1610</v>
      </c>
      <c r="F15" s="623" t="s">
        <v>13324</v>
      </c>
      <c r="G15" s="623" t="s">
        <v>13325</v>
      </c>
      <c r="H15" s="623" t="s">
        <v>1612</v>
      </c>
      <c r="I15" s="5"/>
      <c r="J15" s="5"/>
      <c r="K15" s="5"/>
      <c r="L15" s="5"/>
      <c r="M15" s="5"/>
      <c r="N15" s="5"/>
      <c r="O15" s="5"/>
      <c r="P15" s="5"/>
      <c r="Q15" s="5"/>
      <c r="R15" s="5"/>
      <c r="S15" s="5"/>
      <c r="T15" s="5"/>
      <c r="U15" s="5"/>
      <c r="V15" s="5"/>
      <c r="W15" s="5"/>
      <c r="X15" s="5"/>
      <c r="Y15" s="5"/>
      <c r="AB15" s="5"/>
      <c r="AC15" s="5"/>
    </row>
    <row r="16" spans="1:47" ht="25" customHeight="1" x14ac:dyDescent="0.35">
      <c r="A16" s="166"/>
      <c r="B16" s="124"/>
      <c r="C16" s="124"/>
      <c r="D16" s="124"/>
      <c r="E16" s="276" t="str" cm="1">
        <f t="array" ref="E16">IF(ISBLANK(D16)+(D16="Unspecified"),"",IFERROR(_xlfn._xlws.FILTER(lookup_levels[Description],lookup_levels[Values_New]=D16),""))</f>
        <v/>
      </c>
      <c r="F16" s="124"/>
      <c r="G16" s="124"/>
      <c r="H16" s="124"/>
      <c r="I16" s="5"/>
      <c r="J16" s="5"/>
      <c r="K16" s="5"/>
      <c r="L16" s="5"/>
      <c r="M16" s="5"/>
      <c r="N16" s="5"/>
      <c r="O16" s="5"/>
      <c r="P16" s="5"/>
      <c r="Q16" s="5"/>
      <c r="R16" s="5"/>
      <c r="S16" s="5"/>
      <c r="T16" s="5"/>
      <c r="U16" s="5"/>
      <c r="V16" s="5"/>
      <c r="W16" s="5"/>
      <c r="X16" s="5"/>
      <c r="Y16" s="5"/>
      <c r="AB16" s="5"/>
      <c r="AC16" s="5"/>
    </row>
    <row r="17" spans="1:29" ht="25" customHeight="1" x14ac:dyDescent="0.35">
      <c r="A17" s="166"/>
      <c r="B17" s="124"/>
      <c r="C17" s="124"/>
      <c r="D17" s="124"/>
      <c r="E17" s="276" t="str" cm="1">
        <f t="array" ref="E17">IF(ISBLANK(D17)+(D17="Unspecified"),"",IFERROR(_xlfn._xlws.FILTER(lookup_levels[Description],lookup_levels[Values_New]=D17),""))</f>
        <v/>
      </c>
      <c r="F17" s="124"/>
      <c r="G17" s="124"/>
      <c r="H17" s="124"/>
      <c r="I17" s="5"/>
      <c r="J17" s="5"/>
      <c r="K17" s="5"/>
      <c r="L17" s="5"/>
      <c r="M17" s="5"/>
      <c r="N17" s="5"/>
      <c r="O17" s="5"/>
      <c r="P17" s="5"/>
      <c r="Q17" s="5"/>
      <c r="R17" s="5"/>
      <c r="S17" s="5"/>
      <c r="T17" s="5"/>
      <c r="U17" s="5"/>
      <c r="V17" s="5"/>
      <c r="W17" s="5"/>
      <c r="X17" s="5"/>
      <c r="Y17" s="5"/>
      <c r="AB17" s="5"/>
      <c r="AC17" s="5"/>
    </row>
    <row r="18" spans="1:29" ht="25" customHeight="1" x14ac:dyDescent="0.35">
      <c r="A18" s="127"/>
      <c r="B18" s="124"/>
      <c r="C18" s="124"/>
      <c r="D18" s="124"/>
      <c r="E18" s="276"/>
      <c r="F18" s="124"/>
      <c r="G18" s="124"/>
      <c r="H18" s="124"/>
      <c r="I18" s="5"/>
      <c r="J18" s="5"/>
      <c r="K18" s="5"/>
      <c r="L18" s="5"/>
      <c r="M18" s="5"/>
      <c r="N18" s="5"/>
      <c r="O18" s="5"/>
      <c r="P18" s="5"/>
      <c r="Q18" s="5"/>
      <c r="R18" s="5"/>
      <c r="S18" s="5"/>
      <c r="T18" s="5"/>
      <c r="U18" s="5"/>
      <c r="V18" s="5"/>
      <c r="W18" s="5"/>
      <c r="X18" s="5"/>
      <c r="Y18" s="5"/>
      <c r="AB18" s="5"/>
      <c r="AC18" s="5"/>
    </row>
    <row r="19" spans="1:29" ht="25" customHeight="1" x14ac:dyDescent="0.35">
      <c r="A19" s="42"/>
      <c r="B19" s="124"/>
      <c r="C19" s="124"/>
      <c r="D19" s="124"/>
      <c r="E19" s="276" t="str" cm="1">
        <f t="array" ref="E19">IF(ISBLANK(D19)+(D19="Unspecified"),"",IFERROR(_xlfn._xlws.FILTER(lookup_levels[Description],lookup_levels[Values_New]=D19),""))</f>
        <v/>
      </c>
      <c r="F19" s="124"/>
      <c r="G19" s="124"/>
      <c r="H19" s="124"/>
      <c r="I19" s="5"/>
      <c r="J19" s="5"/>
      <c r="K19" s="5"/>
      <c r="L19" s="5"/>
      <c r="M19" s="5"/>
      <c r="N19" s="5"/>
      <c r="O19" s="5"/>
      <c r="P19" s="5"/>
      <c r="Q19" s="5"/>
      <c r="R19" s="5"/>
      <c r="S19" s="5"/>
      <c r="T19" s="5"/>
      <c r="U19" s="5"/>
      <c r="V19" s="5"/>
      <c r="W19" s="5"/>
      <c r="X19" s="5"/>
      <c r="Y19" s="5"/>
      <c r="AB19" s="5"/>
      <c r="AC19" s="5"/>
    </row>
    <row r="20" spans="1:29" ht="25" customHeight="1" x14ac:dyDescent="0.35">
      <c r="A20" s="42"/>
      <c r="B20" s="124"/>
      <c r="C20" s="124"/>
      <c r="D20" s="124"/>
      <c r="E20" s="276" t="str" cm="1">
        <f t="array" ref="E20">IF(ISBLANK(D20)+(D20="Unspecified"),"",IFERROR(_xlfn._xlws.FILTER(lookup_levels[Description],lookup_levels[Values_New]=D20),""))</f>
        <v/>
      </c>
      <c r="F20" s="124"/>
      <c r="G20" s="124"/>
      <c r="H20" s="124"/>
      <c r="I20" s="5"/>
      <c r="J20" s="5"/>
      <c r="K20" s="5"/>
      <c r="L20" s="5"/>
      <c r="M20" s="5"/>
      <c r="N20" s="5"/>
      <c r="O20" s="5"/>
      <c r="P20" s="5"/>
      <c r="Q20" s="5"/>
      <c r="R20" s="5"/>
      <c r="S20" s="5"/>
      <c r="T20" s="5"/>
      <c r="U20" s="5"/>
      <c r="V20" s="5"/>
      <c r="W20" s="5"/>
      <c r="X20" s="5"/>
      <c r="Y20" s="5"/>
      <c r="AB20" s="5"/>
      <c r="AC20" s="5"/>
    </row>
    <row r="21" spans="1:29" ht="25" customHeight="1" x14ac:dyDescent="0.35">
      <c r="A21" s="42"/>
      <c r="B21" s="124"/>
      <c r="C21" s="124"/>
      <c r="D21" s="124"/>
      <c r="E21" s="276" t="str" cm="1">
        <f t="array" ref="E21">IF(ISBLANK(D21)+(D21="Unspecified"),"",IFERROR(_xlfn._xlws.FILTER(lookup_levels[Description],lookup_levels[Values_New]=D21),""))</f>
        <v/>
      </c>
      <c r="F21" s="124"/>
      <c r="G21" s="124"/>
      <c r="H21" s="124"/>
      <c r="I21" s="5"/>
      <c r="J21" s="5"/>
      <c r="K21" s="5"/>
      <c r="L21" s="5"/>
      <c r="M21" s="5"/>
      <c r="N21" s="5"/>
      <c r="O21" s="5"/>
      <c r="P21" s="5"/>
      <c r="Q21" s="5"/>
      <c r="R21" s="5"/>
      <c r="S21" s="5"/>
      <c r="T21" s="5"/>
      <c r="U21" s="5"/>
      <c r="V21" s="5"/>
      <c r="W21" s="5"/>
      <c r="X21" s="5"/>
      <c r="Y21" s="5"/>
      <c r="AB21" s="5"/>
      <c r="AC21" s="5"/>
    </row>
    <row r="22" spans="1:29" ht="25" customHeight="1" x14ac:dyDescent="0.35">
      <c r="A22" s="42"/>
      <c r="B22" s="124"/>
      <c r="C22" s="124"/>
      <c r="D22" s="124"/>
      <c r="E22" s="276" t="str" cm="1">
        <f t="array" ref="E22">IF(ISBLANK(D22)+(D22="Unspecified"),"",IFERROR(_xlfn._xlws.FILTER(lookup_levels[Description],lookup_levels[Values_New]=D22),""))</f>
        <v/>
      </c>
      <c r="F22" s="124"/>
      <c r="G22" s="124"/>
      <c r="H22" s="124"/>
      <c r="I22" s="5"/>
      <c r="J22" s="5"/>
      <c r="K22" s="5"/>
      <c r="L22" s="5"/>
      <c r="M22" s="5"/>
      <c r="N22" s="5"/>
      <c r="O22" s="5"/>
      <c r="P22" s="5"/>
      <c r="Q22" s="5"/>
      <c r="R22" s="5"/>
      <c r="S22" s="5"/>
      <c r="T22" s="5"/>
      <c r="U22" s="5"/>
      <c r="V22" s="5"/>
      <c r="W22" s="5"/>
      <c r="X22" s="5"/>
      <c r="Y22" s="5"/>
      <c r="AB22" s="5"/>
      <c r="AC22" s="5"/>
    </row>
    <row r="23" spans="1:29" ht="25" customHeight="1" x14ac:dyDescent="0.35">
      <c r="A23" s="42"/>
      <c r="B23" s="124"/>
      <c r="C23" s="124"/>
      <c r="D23" s="124"/>
      <c r="E23" s="276" t="str" cm="1">
        <f t="array" ref="E23">IF(ISBLANK(D23)+(D23="Unspecified"),"",IFERROR(_xlfn._xlws.FILTER(lookup_levels[Description],lookup_levels[Values_New]=D23),""))</f>
        <v/>
      </c>
      <c r="F23" s="124"/>
      <c r="G23" s="124"/>
      <c r="H23" s="124"/>
      <c r="I23" s="5"/>
      <c r="J23" s="5"/>
      <c r="K23" s="5"/>
      <c r="L23" s="5"/>
      <c r="M23" s="5"/>
      <c r="N23" s="5"/>
      <c r="O23" s="5"/>
      <c r="P23" s="5"/>
      <c r="Q23" s="5"/>
      <c r="R23" s="5"/>
      <c r="S23" s="5"/>
      <c r="T23" s="5"/>
      <c r="U23" s="5"/>
      <c r="V23" s="5"/>
      <c r="W23" s="5"/>
      <c r="X23" s="5"/>
      <c r="Y23" s="5"/>
      <c r="AB23" s="5"/>
      <c r="AC23" s="5"/>
    </row>
    <row r="24" spans="1:29" ht="25" customHeight="1" x14ac:dyDescent="0.35">
      <c r="A24" s="42"/>
      <c r="B24" s="124"/>
      <c r="C24" s="124"/>
      <c r="D24" s="124"/>
      <c r="E24" s="276" t="str" cm="1">
        <f t="array" ref="E24">IF(ISBLANK(D24)+(D24="Unspecified"),"",IFERROR(_xlfn._xlws.FILTER(lookup_levels[Description],lookup_levels[Values_New]=D24),""))</f>
        <v/>
      </c>
      <c r="F24" s="124"/>
      <c r="G24" s="124"/>
      <c r="H24" s="124"/>
      <c r="I24" s="5"/>
      <c r="J24" s="5"/>
      <c r="K24" s="5"/>
      <c r="L24" s="5"/>
      <c r="M24" s="5"/>
      <c r="N24" s="5"/>
      <c r="O24" s="5"/>
      <c r="P24" s="5"/>
      <c r="Q24" s="5"/>
      <c r="R24" s="5"/>
      <c r="S24" s="5"/>
      <c r="T24" s="5"/>
      <c r="U24" s="5"/>
      <c r="V24" s="5"/>
      <c r="W24" s="5"/>
      <c r="X24" s="5"/>
      <c r="Y24" s="5"/>
      <c r="AB24" s="5"/>
      <c r="AC24" s="5"/>
    </row>
    <row r="25" spans="1:29" ht="25" customHeight="1" x14ac:dyDescent="0.35">
      <c r="A25" s="42"/>
      <c r="B25" s="124"/>
      <c r="C25" s="124"/>
      <c r="D25" s="124"/>
      <c r="E25" s="276" t="str" cm="1">
        <f t="array" ref="E25">IF(ISBLANK(D25)+(D25="Unspecified"),"",IFERROR(_xlfn._xlws.FILTER(lookup_levels[Description],lookup_levels[Values_New]=D25),""))</f>
        <v/>
      </c>
      <c r="F25" s="124"/>
      <c r="G25" s="124"/>
      <c r="H25" s="124"/>
      <c r="I25" s="5"/>
      <c r="J25" s="5"/>
      <c r="K25" s="5"/>
      <c r="L25" s="5"/>
      <c r="M25" s="5"/>
      <c r="N25" s="5"/>
      <c r="O25" s="5"/>
      <c r="P25" s="5"/>
      <c r="Q25" s="5"/>
      <c r="R25" s="5"/>
      <c r="S25" s="5"/>
      <c r="T25" s="5"/>
      <c r="U25" s="5"/>
      <c r="V25" s="5"/>
      <c r="W25" s="5"/>
      <c r="X25" s="5"/>
      <c r="Y25" s="5"/>
      <c r="AB25" s="5"/>
      <c r="AC25" s="5"/>
    </row>
    <row r="26" spans="1:29" ht="25" customHeight="1" x14ac:dyDescent="0.35">
      <c r="A26" s="42"/>
      <c r="B26" s="124"/>
      <c r="C26" s="124"/>
      <c r="D26" s="124"/>
      <c r="E26" s="276" t="str" cm="1">
        <f t="array" ref="E26">IF(ISBLANK(D26)+(D26="Unspecified"),"",IFERROR(_xlfn._xlws.FILTER(lookup_levels[Description],lookup_levels[Values_New]=D26),""))</f>
        <v/>
      </c>
      <c r="F26" s="124"/>
      <c r="G26" s="124"/>
      <c r="H26" s="124"/>
      <c r="I26" s="5"/>
      <c r="J26" s="5"/>
      <c r="K26" s="5"/>
      <c r="L26" s="5"/>
      <c r="M26" s="5"/>
      <c r="N26" s="5"/>
      <c r="O26" s="5"/>
      <c r="P26" s="5"/>
      <c r="Q26" s="5"/>
      <c r="R26" s="5"/>
      <c r="S26" s="5"/>
      <c r="T26" s="5"/>
      <c r="U26" s="5"/>
      <c r="V26" s="5"/>
      <c r="W26" s="5"/>
      <c r="X26" s="5"/>
      <c r="Y26" s="5"/>
      <c r="AB26" s="5"/>
      <c r="AC26" s="5"/>
    </row>
    <row r="27" spans="1:29" ht="25" customHeight="1" x14ac:dyDescent="0.35">
      <c r="A27" s="42"/>
      <c r="B27" s="124"/>
      <c r="C27" s="124"/>
      <c r="D27" s="124"/>
      <c r="E27" s="276" t="str" cm="1">
        <f t="array" ref="E27">IF(ISBLANK(D27)+(D27="Unspecified"),"",IFERROR(_xlfn._xlws.FILTER(lookup_levels[Description],lookup_levels[Values_New]=D27),""))</f>
        <v/>
      </c>
      <c r="F27" s="124"/>
      <c r="G27" s="124"/>
      <c r="H27" s="124"/>
      <c r="I27" s="5"/>
      <c r="J27" s="5"/>
      <c r="K27" s="5"/>
      <c r="L27" s="5"/>
      <c r="M27" s="5"/>
      <c r="N27" s="5"/>
      <c r="O27" s="5"/>
      <c r="P27" s="5"/>
      <c r="Q27" s="5"/>
      <c r="R27" s="5"/>
      <c r="S27" s="5"/>
      <c r="T27" s="5"/>
      <c r="U27" s="5"/>
      <c r="V27" s="5"/>
      <c r="W27" s="5"/>
      <c r="X27" s="5"/>
      <c r="Y27" s="5"/>
      <c r="AB27" s="5"/>
      <c r="AC27" s="5"/>
    </row>
    <row r="28" spans="1:29" ht="25" customHeight="1" x14ac:dyDescent="0.35">
      <c r="A28" s="42"/>
      <c r="B28" s="124"/>
      <c r="C28" s="124"/>
      <c r="D28" s="124"/>
      <c r="E28" s="276" t="str" cm="1">
        <f t="array" ref="E28">IF(ISBLANK(D28)+(D28="Unspecified"),"",IFERROR(_xlfn._xlws.FILTER(lookup_levels[Description],lookup_levels[Values_New]=D28),""))</f>
        <v/>
      </c>
      <c r="F28" s="124"/>
      <c r="G28" s="124"/>
      <c r="H28" s="124"/>
      <c r="I28" s="5"/>
      <c r="J28" s="5"/>
      <c r="K28" s="5"/>
      <c r="L28" s="5"/>
      <c r="M28" s="5"/>
      <c r="N28" s="5"/>
      <c r="O28" s="5"/>
      <c r="P28" s="5"/>
      <c r="Q28" s="5"/>
      <c r="R28" s="5"/>
      <c r="S28" s="5"/>
      <c r="T28" s="5"/>
      <c r="U28" s="5"/>
      <c r="V28" s="5"/>
      <c r="W28" s="5"/>
      <c r="X28" s="5"/>
      <c r="Y28" s="5"/>
      <c r="AB28" s="5"/>
      <c r="AC28" s="5"/>
    </row>
    <row r="29" spans="1:29" ht="25" customHeight="1" x14ac:dyDescent="0.35">
      <c r="A29" s="42"/>
      <c r="B29" s="124"/>
      <c r="C29" s="124"/>
      <c r="D29" s="124"/>
      <c r="E29" s="276" t="str" cm="1">
        <f t="array" ref="E29">IF(ISBLANK(D29)+(D29="Unspecified"),"",IFERROR(_xlfn._xlws.FILTER(lookup_levels[Description],lookup_levels[Values_New]=D29),""))</f>
        <v/>
      </c>
      <c r="F29" s="124"/>
      <c r="G29" s="124"/>
      <c r="H29" s="124"/>
      <c r="I29" s="5"/>
      <c r="J29" s="5"/>
      <c r="K29" s="5"/>
      <c r="L29" s="5"/>
      <c r="M29" s="5"/>
      <c r="N29" s="5"/>
      <c r="O29" s="5"/>
      <c r="P29" s="5"/>
      <c r="Q29" s="5"/>
      <c r="R29" s="5"/>
      <c r="S29" s="5"/>
      <c r="T29" s="5"/>
      <c r="U29" s="5"/>
      <c r="V29" s="5"/>
      <c r="W29" s="5"/>
      <c r="X29" s="5"/>
      <c r="Y29" s="5"/>
      <c r="AB29" s="5"/>
      <c r="AC29" s="5"/>
    </row>
    <row r="30" spans="1:29" ht="25" customHeight="1" x14ac:dyDescent="0.35">
      <c r="A30" s="42"/>
      <c r="B30" s="124"/>
      <c r="C30" s="124"/>
      <c r="D30" s="124"/>
      <c r="E30" s="276" t="str" cm="1">
        <f t="array" ref="E30">IF(ISBLANK(D30)+(D30="Unspecified"),"",IFERROR(_xlfn._xlws.FILTER(lookup_levels[Description],lookup_levels[Values_New]=D30),""))</f>
        <v/>
      </c>
      <c r="F30" s="124"/>
      <c r="G30" s="124"/>
      <c r="H30" s="124"/>
      <c r="I30" s="5"/>
      <c r="J30" s="5"/>
      <c r="K30" s="5"/>
      <c r="L30" s="5"/>
      <c r="M30" s="5"/>
      <c r="N30" s="5"/>
      <c r="O30" s="5"/>
      <c r="P30" s="5"/>
      <c r="Q30" s="5"/>
      <c r="R30" s="5"/>
      <c r="S30" s="5"/>
      <c r="T30" s="5"/>
      <c r="U30" s="5"/>
      <c r="V30" s="5"/>
      <c r="W30" s="5"/>
      <c r="X30" s="5"/>
      <c r="Y30" s="5"/>
      <c r="AB30" s="5"/>
      <c r="AC30" s="5"/>
    </row>
    <row r="31" spans="1:29" ht="25" customHeight="1" x14ac:dyDescent="0.35">
      <c r="A31" s="42"/>
      <c r="B31" s="124"/>
      <c r="C31" s="124"/>
      <c r="D31" s="124"/>
      <c r="E31" s="276" t="str" cm="1">
        <f t="array" ref="E31">IF(ISBLANK(D31)+(D31="Unspecified"),"",IFERROR(_xlfn._xlws.FILTER(lookup_levels[Description],lookup_levels[Values_New]=D31),""))</f>
        <v/>
      </c>
      <c r="F31" s="124"/>
      <c r="G31" s="124"/>
      <c r="H31" s="124"/>
      <c r="I31" s="5"/>
      <c r="J31" s="5"/>
      <c r="K31" s="5"/>
      <c r="L31" s="5"/>
      <c r="M31" s="5"/>
      <c r="N31" s="5"/>
      <c r="O31" s="5"/>
      <c r="P31" s="5"/>
      <c r="Q31" s="5"/>
      <c r="R31" s="5"/>
      <c r="S31" s="5"/>
      <c r="T31" s="5"/>
      <c r="U31" s="5"/>
      <c r="V31" s="5"/>
      <c r="W31" s="5"/>
      <c r="X31" s="5"/>
      <c r="Y31" s="5"/>
      <c r="AB31" s="5"/>
      <c r="AC31" s="5"/>
    </row>
    <row r="32" spans="1:29" ht="25" customHeight="1" x14ac:dyDescent="0.35">
      <c r="A32" s="42"/>
      <c r="B32" s="124"/>
      <c r="C32" s="124"/>
      <c r="D32" s="124"/>
      <c r="E32" s="276" t="str" cm="1">
        <f t="array" ref="E32">IF(ISBLANK(D32)+(D32="Unspecified"),"",IFERROR(_xlfn._xlws.FILTER(lookup_levels[Description],lookup_levels[Values_New]=D32),""))</f>
        <v/>
      </c>
      <c r="F32" s="124"/>
      <c r="G32" s="124"/>
      <c r="H32" s="124"/>
      <c r="I32" s="5"/>
      <c r="J32" s="5"/>
      <c r="K32" s="5"/>
      <c r="L32" s="5"/>
      <c r="M32" s="5"/>
      <c r="N32" s="5"/>
      <c r="O32" s="5"/>
      <c r="P32" s="5"/>
      <c r="Q32" s="5"/>
      <c r="R32" s="5"/>
      <c r="S32" s="5"/>
      <c r="T32" s="5"/>
      <c r="U32" s="5"/>
      <c r="V32" s="5"/>
      <c r="W32" s="5"/>
      <c r="X32" s="5"/>
      <c r="Y32" s="5"/>
      <c r="AB32" s="5"/>
      <c r="AC32" s="5"/>
    </row>
    <row r="33" spans="1:34" ht="25" customHeight="1" x14ac:dyDescent="0.35">
      <c r="A33" s="42"/>
      <c r="B33" s="124"/>
      <c r="C33" s="124"/>
      <c r="D33" s="124"/>
      <c r="E33" s="276" t="str" cm="1">
        <f t="array" ref="E33">IF(ISBLANK(D33)+(D33="Unspecified"),"",IFERROR(_xlfn._xlws.FILTER(lookup_levels[Description],lookup_levels[Values_New]=D33),""))</f>
        <v/>
      </c>
      <c r="F33" s="124"/>
      <c r="G33" s="124"/>
      <c r="H33" s="124"/>
      <c r="I33" s="5"/>
      <c r="J33" s="5"/>
      <c r="K33" s="5"/>
      <c r="L33" s="5"/>
      <c r="M33" s="5"/>
      <c r="N33" s="5"/>
      <c r="O33" s="5"/>
      <c r="P33" s="5"/>
      <c r="Q33" s="5"/>
      <c r="R33" s="5"/>
      <c r="S33" s="5"/>
      <c r="T33" s="5"/>
      <c r="U33" s="5"/>
      <c r="V33" s="5"/>
      <c r="W33" s="5"/>
      <c r="X33" s="5"/>
      <c r="Y33" s="5"/>
      <c r="AB33" s="5"/>
      <c r="AC33" s="5"/>
    </row>
    <row r="34" spans="1:34" ht="25" customHeight="1" x14ac:dyDescent="0.35">
      <c r="A34" s="42"/>
      <c r="B34" s="124"/>
      <c r="C34" s="124"/>
      <c r="D34" s="124"/>
      <c r="E34" s="276" t="str" cm="1">
        <f t="array" ref="E34">IF(ISBLANK(D34)+(D34="Unspecified"),"",IFERROR(_xlfn._xlws.FILTER(lookup_levels[Description],lookup_levels[Values_New]=D34),""))</f>
        <v/>
      </c>
      <c r="F34" s="124"/>
      <c r="G34" s="124"/>
      <c r="H34" s="124"/>
      <c r="I34" s="5"/>
      <c r="J34" s="5"/>
      <c r="K34" s="5"/>
      <c r="L34" s="5"/>
      <c r="M34" s="5"/>
      <c r="N34" s="5"/>
      <c r="O34" s="5"/>
      <c r="P34" s="5"/>
      <c r="Q34" s="5"/>
      <c r="R34" s="5"/>
      <c r="S34" s="5"/>
      <c r="T34" s="5"/>
      <c r="U34" s="5"/>
      <c r="V34" s="5"/>
      <c r="W34" s="5"/>
      <c r="X34" s="5"/>
      <c r="Y34" s="5"/>
      <c r="AB34" s="5"/>
      <c r="AC34" s="5"/>
    </row>
    <row r="35" spans="1:34" ht="25" customHeight="1" x14ac:dyDescent="0.35">
      <c r="A35" s="42"/>
      <c r="B35" s="124"/>
      <c r="C35" s="124"/>
      <c r="D35" s="124"/>
      <c r="E35" s="276" t="str" cm="1">
        <f t="array" ref="E35">IF(ISBLANK(D35)+(D35="Unspecified"),"",IFERROR(_xlfn._xlws.FILTER(lookup_levels[Description],lookup_levels[Values_New]=D35),""))</f>
        <v/>
      </c>
      <c r="F35" s="124"/>
      <c r="G35" s="124"/>
      <c r="H35" s="124"/>
      <c r="I35" s="5"/>
      <c r="J35" s="5"/>
      <c r="K35" s="5"/>
      <c r="L35" s="5"/>
      <c r="M35" s="5"/>
      <c r="N35" s="5"/>
      <c r="O35" s="5"/>
      <c r="P35" s="5"/>
      <c r="Q35" s="5"/>
      <c r="R35" s="5"/>
      <c r="S35" s="5"/>
      <c r="T35" s="5"/>
      <c r="U35" s="5"/>
      <c r="V35" s="5"/>
      <c r="W35" s="5"/>
      <c r="X35" s="5"/>
      <c r="Y35" s="5"/>
      <c r="AB35" s="5"/>
      <c r="AC35" s="5"/>
    </row>
    <row r="36" spans="1:34" ht="25" customHeight="1" x14ac:dyDescent="0.35">
      <c r="A36" s="42"/>
      <c r="B36" s="124"/>
      <c r="C36" s="124"/>
      <c r="D36" s="124"/>
      <c r="E36" s="276" t="str" cm="1">
        <f t="array" ref="E36">IF(ISBLANK(D36)+(D36="Unspecified"),"",IFERROR(_xlfn._xlws.FILTER(lookup_levels[Description],lookup_levels[Values_New]=D36),""))</f>
        <v/>
      </c>
      <c r="F36" s="124"/>
      <c r="G36" s="124"/>
      <c r="H36" s="124"/>
      <c r="I36" s="5"/>
      <c r="J36" s="5"/>
      <c r="K36" s="5"/>
      <c r="L36" s="5"/>
      <c r="M36" s="5"/>
      <c r="N36" s="5"/>
      <c r="O36" s="5"/>
      <c r="P36" s="5"/>
      <c r="Q36" s="5"/>
      <c r="R36" s="5"/>
      <c r="S36" s="5"/>
      <c r="T36" s="5"/>
      <c r="U36" s="5"/>
      <c r="V36" s="5"/>
      <c r="W36" s="5"/>
      <c r="X36" s="5"/>
      <c r="Y36" s="5"/>
      <c r="AB36" s="5"/>
      <c r="AC36" s="5"/>
    </row>
    <row r="37" spans="1:34" ht="25" customHeight="1" x14ac:dyDescent="0.35">
      <c r="A37" s="42"/>
      <c r="B37" s="124"/>
      <c r="C37" s="124"/>
      <c r="D37" s="124"/>
      <c r="E37" s="276" t="str" cm="1">
        <f t="array" ref="E37">IF(ISBLANK(D37)+(D37="Unspecified"),"",IFERROR(_xlfn._xlws.FILTER(lookup_levels[Description],lookup_levels[Values_New]=D37),""))</f>
        <v/>
      </c>
      <c r="F37" s="124"/>
      <c r="G37" s="124"/>
      <c r="H37" s="124"/>
      <c r="I37" s="5"/>
      <c r="J37" s="5"/>
      <c r="K37" s="5"/>
      <c r="L37" s="5"/>
      <c r="M37" s="5"/>
      <c r="N37" s="5"/>
      <c r="O37" s="5"/>
      <c r="P37" s="5"/>
      <c r="Q37" s="5"/>
      <c r="R37" s="5"/>
      <c r="S37" s="5"/>
      <c r="T37" s="5"/>
      <c r="U37" s="5"/>
      <c r="V37" s="5"/>
      <c r="W37" s="5"/>
      <c r="X37" s="5"/>
      <c r="Y37" s="5"/>
      <c r="AB37" s="5"/>
      <c r="AC37" s="5"/>
    </row>
    <row r="38" spans="1:34" ht="25" customHeight="1" x14ac:dyDescent="0.35">
      <c r="A38" s="42"/>
      <c r="B38" s="124"/>
      <c r="C38" s="124"/>
      <c r="D38" s="124"/>
      <c r="E38" s="276" t="str" cm="1">
        <f t="array" ref="E38">IF(ISBLANK(D38)+(D38="Unspecified"),"",IFERROR(_xlfn._xlws.FILTER(lookup_levels[Description],lookup_levels[Values_New]=D38),""))</f>
        <v/>
      </c>
      <c r="F38" s="124"/>
      <c r="G38" s="124"/>
      <c r="H38" s="124"/>
      <c r="I38" s="5"/>
      <c r="J38" s="5"/>
      <c r="K38" s="5"/>
      <c r="L38" s="5"/>
      <c r="M38" s="5"/>
      <c r="N38" s="5"/>
      <c r="O38" s="5"/>
      <c r="P38" s="5"/>
      <c r="Q38" s="5"/>
      <c r="R38" s="5"/>
      <c r="S38" s="5"/>
      <c r="T38" s="5"/>
      <c r="U38" s="5"/>
      <c r="V38" s="5"/>
      <c r="W38" s="5"/>
      <c r="X38" s="5"/>
      <c r="Y38" s="5"/>
      <c r="AB38" s="5"/>
      <c r="AC38" s="5"/>
    </row>
    <row r="39" spans="1:34" ht="25" customHeight="1" x14ac:dyDescent="0.35">
      <c r="A39" s="42"/>
      <c r="B39" s="124"/>
      <c r="C39" s="124"/>
      <c r="D39" s="124"/>
      <c r="E39" s="276" t="str" cm="1">
        <f t="array" ref="E39">IF(ISBLANK(D39)+(D39="Unspecified"),"",IFERROR(_xlfn._xlws.FILTER(lookup_levels[Description],lookup_levels[Values_New]=D39),""))</f>
        <v/>
      </c>
      <c r="F39" s="124"/>
      <c r="G39" s="124"/>
      <c r="H39" s="124"/>
      <c r="I39" s="5"/>
      <c r="J39" s="5"/>
      <c r="K39" s="5"/>
      <c r="L39" s="5"/>
      <c r="M39" s="5"/>
      <c r="N39" s="5"/>
      <c r="O39" s="5"/>
      <c r="P39" s="5"/>
      <c r="Q39" s="5"/>
      <c r="R39" s="5"/>
      <c r="S39" s="5"/>
      <c r="T39" s="5"/>
      <c r="U39" s="5"/>
      <c r="V39" s="5"/>
      <c r="W39" s="5"/>
      <c r="Z39"/>
      <c r="AA39"/>
      <c r="AB39"/>
      <c r="AC39"/>
      <c r="AD39"/>
      <c r="AE39"/>
      <c r="AF39"/>
      <c r="AG39"/>
      <c r="AH39"/>
    </row>
    <row r="40" spans="1:34" ht="25" customHeight="1" x14ac:dyDescent="0.35">
      <c r="A40" s="42"/>
      <c r="B40" s="124"/>
      <c r="C40" s="124"/>
      <c r="D40" s="124"/>
      <c r="E40" s="276" t="str" cm="1">
        <f t="array" ref="E40">IF(ISBLANK(D40)+(D40="Unspecified"),"",IFERROR(_xlfn._xlws.FILTER(lookup_levels[Description],lookup_levels[Values_New]=D40),""))</f>
        <v/>
      </c>
      <c r="F40" s="124"/>
      <c r="G40" s="124"/>
      <c r="H40" s="124"/>
      <c r="I40" s="5"/>
      <c r="J40" s="5"/>
      <c r="K40" s="5"/>
      <c r="L40" s="5"/>
      <c r="M40" s="5"/>
      <c r="N40" s="5"/>
      <c r="O40" s="5"/>
      <c r="P40" s="5"/>
      <c r="Q40" s="5"/>
      <c r="R40" s="5"/>
      <c r="S40" s="5"/>
      <c r="T40" s="5"/>
      <c r="U40" s="5"/>
      <c r="V40" s="5"/>
      <c r="W40" s="5"/>
      <c r="Z40"/>
      <c r="AA40"/>
      <c r="AB40"/>
      <c r="AC40"/>
      <c r="AD40"/>
      <c r="AE40"/>
      <c r="AF40"/>
      <c r="AG40"/>
      <c r="AH40"/>
    </row>
    <row r="41" spans="1:34" ht="25" customHeight="1" x14ac:dyDescent="0.35">
      <c r="A41" s="42"/>
      <c r="B41" s="124"/>
      <c r="C41" s="124"/>
      <c r="D41" s="124"/>
      <c r="E41" s="276" t="str" cm="1">
        <f t="array" ref="E41">IF(ISBLANK(D41)+(D41="Unspecified"),"",IFERROR(_xlfn._xlws.FILTER(lookup_levels[Description],lookup_levels[Values_New]=D41),""))</f>
        <v/>
      </c>
      <c r="F41" s="124"/>
      <c r="G41" s="124"/>
      <c r="H41" s="124"/>
      <c r="I41" s="5"/>
      <c r="J41" s="5"/>
      <c r="K41" s="5"/>
      <c r="L41" s="5"/>
      <c r="M41" s="5"/>
      <c r="N41" s="5"/>
      <c r="O41" s="5"/>
      <c r="P41" s="5"/>
      <c r="Q41" s="5"/>
      <c r="R41" s="5"/>
      <c r="S41" s="5"/>
      <c r="T41" s="5"/>
      <c r="U41" s="5"/>
      <c r="V41" s="5"/>
      <c r="W41" s="5"/>
      <c r="Z41"/>
      <c r="AA41"/>
      <c r="AB41"/>
      <c r="AC41"/>
      <c r="AD41"/>
      <c r="AE41"/>
      <c r="AF41"/>
      <c r="AG41"/>
      <c r="AH41"/>
    </row>
    <row r="42" spans="1:34" ht="25" customHeight="1" x14ac:dyDescent="0.35">
      <c r="A42" s="42"/>
      <c r="B42" s="124"/>
      <c r="C42" s="124"/>
      <c r="D42" s="124"/>
      <c r="E42" s="276" t="str" cm="1">
        <f t="array" ref="E42">IF(ISBLANK(D42)+(D42="Unspecified"),"",IFERROR(_xlfn._xlws.FILTER(lookup_levels[Description],lookup_levels[Values_New]=D42),""))</f>
        <v/>
      </c>
      <c r="F42" s="124"/>
      <c r="G42" s="124"/>
      <c r="H42" s="124"/>
      <c r="I42" s="5"/>
      <c r="J42" s="5"/>
      <c r="K42" s="5"/>
      <c r="L42" s="5"/>
      <c r="M42" s="5"/>
      <c r="N42" s="5"/>
      <c r="O42" s="5"/>
      <c r="P42" s="5"/>
      <c r="Q42" s="5"/>
      <c r="R42" s="5"/>
      <c r="S42" s="5"/>
      <c r="T42" s="5"/>
      <c r="U42" s="5"/>
      <c r="V42" s="5"/>
      <c r="W42" s="5"/>
      <c r="Z42"/>
      <c r="AA42"/>
      <c r="AB42"/>
      <c r="AC42"/>
      <c r="AD42"/>
      <c r="AE42"/>
      <c r="AF42"/>
      <c r="AG42"/>
      <c r="AH42"/>
    </row>
    <row r="43" spans="1:34" ht="25" customHeight="1" x14ac:dyDescent="0.35">
      <c r="A43" s="42"/>
      <c r="B43" s="124"/>
      <c r="C43" s="124"/>
      <c r="D43" s="124"/>
      <c r="E43" s="276" t="str" cm="1">
        <f t="array" ref="E43">IF(ISBLANK(D43)+(D43="Unspecified"),"",IFERROR(_xlfn._xlws.FILTER(lookup_levels[Description],lookup_levels[Values_New]=D43),""))</f>
        <v/>
      </c>
      <c r="F43" s="124"/>
      <c r="G43" s="124"/>
      <c r="H43" s="124"/>
      <c r="I43" s="5"/>
      <c r="J43" s="5"/>
      <c r="K43" s="5"/>
      <c r="L43" s="5"/>
      <c r="M43" s="5"/>
      <c r="N43" s="5"/>
      <c r="O43" s="5"/>
      <c r="P43" s="5"/>
      <c r="Q43" s="5"/>
      <c r="R43" s="5"/>
      <c r="S43" s="5"/>
      <c r="T43" s="5"/>
      <c r="U43" s="5"/>
      <c r="V43" s="5"/>
      <c r="W43" s="5"/>
      <c r="Z43"/>
      <c r="AA43"/>
      <c r="AB43"/>
      <c r="AC43"/>
      <c r="AD43"/>
      <c r="AE43"/>
      <c r="AF43"/>
      <c r="AG43"/>
      <c r="AH43"/>
    </row>
    <row r="44" spans="1:34" ht="25" customHeight="1" x14ac:dyDescent="0.35">
      <c r="A44" s="42"/>
      <c r="B44" s="124"/>
      <c r="C44" s="124"/>
      <c r="D44" s="124"/>
      <c r="E44" s="276" t="str" cm="1">
        <f t="array" ref="E44">IF(ISBLANK(D44)+(D44="Unspecified"),"",IFERROR(_xlfn._xlws.FILTER(lookup_levels[Description],lookup_levels[Values_New]=D44),""))</f>
        <v/>
      </c>
      <c r="F44" s="124"/>
      <c r="G44" s="124"/>
      <c r="H44" s="124"/>
      <c r="I44" s="5"/>
      <c r="J44" s="5"/>
      <c r="K44" s="5"/>
      <c r="L44" s="5"/>
      <c r="M44" s="5"/>
      <c r="N44" s="5"/>
      <c r="O44" s="5"/>
      <c r="P44" s="5"/>
      <c r="Q44" s="5"/>
      <c r="R44" s="5"/>
      <c r="S44" s="5"/>
      <c r="T44" s="5"/>
      <c r="U44" s="5"/>
      <c r="V44" s="5"/>
      <c r="W44" s="5"/>
      <c r="Z44"/>
      <c r="AA44"/>
      <c r="AB44"/>
      <c r="AC44"/>
      <c r="AD44"/>
      <c r="AE44"/>
      <c r="AF44"/>
      <c r="AG44"/>
      <c r="AH44"/>
    </row>
    <row r="45" spans="1:34" ht="25" customHeight="1" x14ac:dyDescent="0.35">
      <c r="A45" s="42"/>
      <c r="B45" s="124"/>
      <c r="C45" s="124"/>
      <c r="D45" s="124"/>
      <c r="E45" s="276" t="str" cm="1">
        <f t="array" ref="E45">IF(ISBLANK(D45)+(D45="Unspecified"),"",IFERROR(_xlfn._xlws.FILTER(lookup_levels[Description],lookup_levels[Values_New]=D45),""))</f>
        <v/>
      </c>
      <c r="F45" s="124"/>
      <c r="G45" s="124"/>
      <c r="H45" s="124"/>
      <c r="I45" s="5"/>
      <c r="J45" s="5"/>
      <c r="K45" s="5"/>
      <c r="L45" s="5"/>
      <c r="M45" s="5"/>
      <c r="N45" s="5"/>
      <c r="O45" s="5"/>
      <c r="P45" s="5"/>
      <c r="Q45" s="5"/>
      <c r="R45" s="5"/>
      <c r="S45" s="5"/>
      <c r="T45" s="5"/>
      <c r="U45" s="5"/>
      <c r="V45" s="5"/>
      <c r="W45" s="5"/>
      <c r="Z45"/>
      <c r="AA45"/>
      <c r="AB45"/>
      <c r="AC45"/>
      <c r="AD45"/>
      <c r="AE45"/>
      <c r="AF45"/>
      <c r="AG45"/>
      <c r="AH45"/>
    </row>
    <row r="46" spans="1:34" ht="25" customHeight="1" x14ac:dyDescent="0.35">
      <c r="A46" s="42"/>
      <c r="B46" s="124"/>
      <c r="C46" s="124"/>
      <c r="D46" s="124"/>
      <c r="E46" s="276" t="str" cm="1">
        <f t="array" ref="E46">IF(ISBLANK(D46)+(D46="Unspecified"),"",IFERROR(_xlfn._xlws.FILTER(lookup_levels[Description],lookup_levels[Values_New]=D46),""))</f>
        <v/>
      </c>
      <c r="F46" s="124"/>
      <c r="G46" s="124"/>
      <c r="H46" s="124"/>
      <c r="I46" s="5"/>
      <c r="J46" s="5"/>
      <c r="K46" s="5"/>
      <c r="L46" s="5"/>
      <c r="M46" s="5"/>
      <c r="N46" s="5"/>
      <c r="O46" s="5"/>
      <c r="P46" s="5"/>
      <c r="Q46" s="5"/>
      <c r="R46" s="5"/>
      <c r="S46" s="5"/>
      <c r="T46" s="5"/>
      <c r="U46" s="5"/>
      <c r="V46" s="5"/>
      <c r="W46" s="5"/>
      <c r="Z46"/>
      <c r="AA46"/>
      <c r="AB46"/>
      <c r="AC46"/>
      <c r="AD46"/>
      <c r="AE46"/>
      <c r="AF46"/>
      <c r="AG46"/>
      <c r="AH46"/>
    </row>
    <row r="47" spans="1:34" ht="5.25" customHeight="1" thickBot="1" x14ac:dyDescent="0.4">
      <c r="A47" s="45"/>
      <c r="B47" s="168"/>
      <c r="C47" s="169" t="str">
        <f>IF(ISTEXT(H$17),G45,"")</f>
        <v/>
      </c>
      <c r="D47" s="168"/>
      <c r="E47" s="276" t="str" cm="1">
        <f t="array" ref="E47">IF(ISBLANK(D47)+(D47="Unspecified"),"",IFERROR(_xlfn._xlws.FILTER(lookup_levels[Description],lookup_levels[Values_New]=D47),""))</f>
        <v/>
      </c>
      <c r="F47" s="168"/>
      <c r="G47" s="168"/>
      <c r="H47" s="5"/>
      <c r="I47" s="5"/>
      <c r="J47" s="5"/>
      <c r="K47" s="5"/>
      <c r="L47" s="5"/>
      <c r="M47" s="5"/>
      <c r="N47" s="5"/>
      <c r="O47" s="5"/>
      <c r="P47" s="5"/>
      <c r="Q47" s="5"/>
      <c r="R47" s="5"/>
      <c r="S47" s="5"/>
      <c r="T47" s="5"/>
      <c r="U47" s="5"/>
      <c r="V47" s="5"/>
      <c r="Z47"/>
      <c r="AA47"/>
      <c r="AB47"/>
      <c r="AC47"/>
      <c r="AD47"/>
      <c r="AE47"/>
      <c r="AF47"/>
      <c r="AG47"/>
      <c r="AH47"/>
    </row>
    <row r="48" spans="1:34" x14ac:dyDescent="0.35">
      <c r="A48" s="41"/>
      <c r="B48" s="21"/>
      <c r="C48" s="5"/>
      <c r="D48" s="5"/>
      <c r="E48" s="5"/>
      <c r="F48" s="5"/>
      <c r="G48" s="5"/>
      <c r="H48" s="5"/>
      <c r="I48" s="5"/>
      <c r="J48" s="5"/>
      <c r="K48" s="5"/>
      <c r="L48" s="5"/>
      <c r="M48" s="5"/>
      <c r="N48" s="5"/>
      <c r="O48" s="5"/>
      <c r="P48" s="5"/>
      <c r="Q48" s="5"/>
      <c r="R48" s="5"/>
      <c r="S48" s="5"/>
      <c r="T48" s="5"/>
      <c r="U48" s="5"/>
      <c r="V48" s="5"/>
      <c r="Z48"/>
      <c r="AA48"/>
      <c r="AB48"/>
      <c r="AC48"/>
      <c r="AD48"/>
      <c r="AE48"/>
      <c r="AF48"/>
      <c r="AG48"/>
      <c r="AH48"/>
    </row>
    <row r="49" spans="1:34" x14ac:dyDescent="0.35">
      <c r="A49" s="41"/>
      <c r="B49" s="171"/>
      <c r="C49" s="171"/>
      <c r="D49" s="5"/>
      <c r="E49" s="5"/>
      <c r="F49" s="5"/>
      <c r="G49" s="5"/>
      <c r="H49" s="5"/>
      <c r="I49" s="5"/>
      <c r="J49" s="5"/>
      <c r="K49" s="5"/>
      <c r="L49" s="5"/>
      <c r="M49" s="5"/>
      <c r="N49" s="5"/>
      <c r="O49" s="5"/>
      <c r="P49" s="5"/>
      <c r="Q49" s="5"/>
      <c r="R49" s="5"/>
      <c r="S49" s="5"/>
      <c r="T49" s="5"/>
      <c r="U49" s="5"/>
      <c r="V49" s="5"/>
      <c r="Z49"/>
      <c r="AA49"/>
      <c r="AB49"/>
      <c r="AC49"/>
      <c r="AD49"/>
      <c r="AE49"/>
      <c r="AF49"/>
      <c r="AG49"/>
      <c r="AH49"/>
    </row>
    <row r="50" spans="1:34" ht="30" customHeight="1" x14ac:dyDescent="0.35">
      <c r="A50" s="41"/>
      <c r="B50" s="254"/>
      <c r="C50" s="255"/>
      <c r="D50" s="211"/>
      <c r="E50" s="5"/>
      <c r="F50" s="5"/>
      <c r="G50" s="5"/>
      <c r="H50" s="5"/>
      <c r="I50" s="5"/>
      <c r="J50" s="5"/>
      <c r="K50" s="5"/>
      <c r="L50" s="5"/>
      <c r="M50" s="5"/>
      <c r="N50" s="5"/>
      <c r="O50" s="5"/>
      <c r="P50" s="5"/>
      <c r="Q50" s="5"/>
      <c r="R50" s="5"/>
      <c r="S50" s="5"/>
      <c r="T50" s="5"/>
      <c r="U50" s="5"/>
      <c r="V50" s="5"/>
      <c r="Z50"/>
      <c r="AA50"/>
      <c r="AB50"/>
      <c r="AC50"/>
      <c r="AD50"/>
      <c r="AE50"/>
      <c r="AF50"/>
      <c r="AG50"/>
      <c r="AH50"/>
    </row>
    <row r="51" spans="1:34" ht="30" customHeight="1" x14ac:dyDescent="0.35">
      <c r="A51" s="41"/>
      <c r="B51" s="254"/>
      <c r="C51" s="255"/>
      <c r="D51" s="211"/>
      <c r="E51" s="5"/>
      <c r="F51" s="5"/>
      <c r="G51" s="5"/>
      <c r="H51" s="5"/>
      <c r="I51" s="5"/>
      <c r="J51" s="5"/>
      <c r="K51" s="5"/>
      <c r="L51" s="5"/>
      <c r="M51" s="5"/>
      <c r="N51" s="5"/>
      <c r="O51" s="5"/>
      <c r="P51" s="5"/>
      <c r="Q51" s="5"/>
      <c r="R51" s="5"/>
      <c r="S51" s="5"/>
      <c r="T51" s="5"/>
      <c r="U51" s="5"/>
      <c r="V51" s="5"/>
      <c r="Z51"/>
      <c r="AA51"/>
      <c r="AB51"/>
      <c r="AC51"/>
      <c r="AD51"/>
      <c r="AE51"/>
      <c r="AF51"/>
      <c r="AG51"/>
      <c r="AH51"/>
    </row>
    <row r="52" spans="1:34" ht="30" customHeight="1" x14ac:dyDescent="0.35">
      <c r="A52" s="41"/>
      <c r="B52" s="254"/>
      <c r="C52" s="255"/>
      <c r="D52" s="211"/>
      <c r="E52" s="5"/>
      <c r="F52" s="5"/>
      <c r="G52" s="5"/>
      <c r="H52" s="5"/>
      <c r="I52" s="5"/>
      <c r="J52" s="5"/>
      <c r="K52" s="5"/>
      <c r="L52" s="5"/>
      <c r="M52" s="5"/>
      <c r="N52" s="5"/>
      <c r="O52" s="5"/>
      <c r="P52" s="5"/>
      <c r="Q52" s="5"/>
      <c r="R52" s="5"/>
      <c r="S52" s="5"/>
      <c r="T52" s="5"/>
      <c r="U52" s="5"/>
      <c r="V52" s="5"/>
      <c r="Z52"/>
      <c r="AA52"/>
      <c r="AB52"/>
      <c r="AC52"/>
      <c r="AD52"/>
      <c r="AE52"/>
      <c r="AF52"/>
      <c r="AG52"/>
      <c r="AH52"/>
    </row>
    <row r="53" spans="1:34" ht="30" customHeight="1" x14ac:dyDescent="0.35">
      <c r="A53" s="41"/>
      <c r="B53" s="254"/>
      <c r="C53" s="255"/>
      <c r="D53" s="211"/>
      <c r="E53" s="5"/>
      <c r="F53" s="5"/>
      <c r="G53" s="5"/>
      <c r="H53" s="5"/>
      <c r="I53" s="5"/>
      <c r="J53" s="5"/>
      <c r="K53" s="5"/>
      <c r="L53" s="5"/>
      <c r="M53" s="5"/>
      <c r="N53" s="5"/>
      <c r="O53" s="5"/>
      <c r="P53" s="5"/>
      <c r="Q53" s="5"/>
      <c r="R53" s="5"/>
      <c r="S53" s="5"/>
      <c r="T53" s="5"/>
      <c r="U53" s="5"/>
      <c r="V53" s="5"/>
      <c r="Z53"/>
      <c r="AA53"/>
      <c r="AB53"/>
      <c r="AC53"/>
      <c r="AD53"/>
      <c r="AE53"/>
      <c r="AF53"/>
      <c r="AG53"/>
      <c r="AH53"/>
    </row>
    <row r="54" spans="1:34" ht="30" customHeight="1" x14ac:dyDescent="0.35">
      <c r="A54" s="41"/>
      <c r="B54" s="254"/>
      <c r="C54" s="255"/>
      <c r="D54" s="211"/>
      <c r="E54" s="5"/>
      <c r="F54" s="5"/>
      <c r="G54" s="5"/>
      <c r="H54" s="5"/>
      <c r="I54" s="5"/>
      <c r="J54" s="5"/>
      <c r="K54" s="5"/>
      <c r="L54" s="5"/>
      <c r="M54" s="5"/>
      <c r="N54" s="5"/>
      <c r="O54" s="5"/>
      <c r="P54" s="5"/>
      <c r="Q54" s="5"/>
      <c r="R54" s="5"/>
      <c r="S54" s="5"/>
      <c r="T54" s="5"/>
      <c r="U54" s="5"/>
      <c r="V54" s="5"/>
      <c r="Z54"/>
      <c r="AA54"/>
      <c r="AB54"/>
      <c r="AC54"/>
      <c r="AD54"/>
      <c r="AE54"/>
      <c r="AF54"/>
      <c r="AG54"/>
      <c r="AH54"/>
    </row>
    <row r="55" spans="1:34" ht="30" customHeight="1" x14ac:dyDescent="0.35">
      <c r="A55" s="41"/>
      <c r="B55" s="254"/>
      <c r="C55" s="255"/>
      <c r="D55" s="211"/>
      <c r="E55" s="5"/>
      <c r="F55" s="5"/>
      <c r="G55" s="5"/>
      <c r="H55" s="5"/>
      <c r="I55" s="5"/>
      <c r="J55" s="5"/>
      <c r="K55" s="5"/>
      <c r="L55" s="5"/>
      <c r="M55" s="5"/>
      <c r="N55" s="5"/>
      <c r="O55" s="5"/>
      <c r="P55" s="5"/>
      <c r="Q55" s="5"/>
      <c r="R55" s="5"/>
      <c r="S55" s="5"/>
      <c r="T55" s="5"/>
      <c r="U55" s="5"/>
      <c r="V55" s="5"/>
      <c r="Z55"/>
      <c r="AA55"/>
      <c r="AB55"/>
      <c r="AC55"/>
      <c r="AD55"/>
      <c r="AE55"/>
      <c r="AF55"/>
      <c r="AG55"/>
      <c r="AH55"/>
    </row>
    <row r="56" spans="1:34" ht="30" customHeight="1" x14ac:dyDescent="0.35">
      <c r="A56" s="41"/>
      <c r="B56" s="254"/>
      <c r="C56" s="255"/>
      <c r="D56" s="211"/>
      <c r="E56" s="5"/>
      <c r="F56" s="5"/>
      <c r="G56" s="5"/>
      <c r="H56" s="5"/>
      <c r="I56" s="5"/>
      <c r="J56" s="5"/>
      <c r="K56" s="5"/>
      <c r="L56" s="5"/>
      <c r="M56" s="5"/>
      <c r="N56" s="5"/>
      <c r="O56" s="5"/>
      <c r="P56" s="5"/>
      <c r="Q56" s="5"/>
      <c r="R56" s="5"/>
      <c r="S56" s="5"/>
      <c r="T56" s="5"/>
      <c r="U56" s="5"/>
      <c r="V56" s="5"/>
      <c r="Z56"/>
      <c r="AA56"/>
      <c r="AB56"/>
      <c r="AC56"/>
      <c r="AD56"/>
      <c r="AE56"/>
      <c r="AF56"/>
      <c r="AG56"/>
      <c r="AH56"/>
    </row>
    <row r="57" spans="1:34" x14ac:dyDescent="0.35">
      <c r="A57" s="41"/>
      <c r="B57" s="211"/>
      <c r="C57" s="211"/>
      <c r="D57" s="211"/>
      <c r="E57" s="5"/>
      <c r="F57" s="5"/>
      <c r="G57" s="5"/>
      <c r="H57" s="5"/>
      <c r="I57" s="5"/>
      <c r="J57" s="5"/>
      <c r="K57" s="5"/>
      <c r="L57" s="5"/>
      <c r="M57" s="5"/>
      <c r="N57" s="5"/>
      <c r="O57" s="5"/>
      <c r="P57" s="5"/>
      <c r="Q57" s="5"/>
      <c r="R57" s="5"/>
      <c r="S57" s="5"/>
      <c r="T57" s="5"/>
      <c r="U57" s="5"/>
      <c r="V57" s="5"/>
      <c r="Z57"/>
      <c r="AA57"/>
      <c r="AB57"/>
      <c r="AC57"/>
      <c r="AD57"/>
      <c r="AE57"/>
      <c r="AF57"/>
      <c r="AG57"/>
      <c r="AH57"/>
    </row>
    <row r="58" spans="1:34" x14ac:dyDescent="0.35">
      <c r="A58" s="41"/>
      <c r="B58" s="21"/>
      <c r="C58" s="5"/>
      <c r="D58" s="5"/>
      <c r="E58" s="5"/>
      <c r="F58" s="5"/>
      <c r="G58" s="5"/>
      <c r="H58" s="5"/>
      <c r="I58" s="5"/>
      <c r="J58" s="5"/>
      <c r="K58" s="5"/>
      <c r="L58" s="5"/>
      <c r="M58" s="5"/>
      <c r="N58" s="5"/>
      <c r="O58" s="5"/>
      <c r="P58" s="5"/>
      <c r="Q58" s="5"/>
      <c r="R58" s="5"/>
      <c r="S58" s="5"/>
      <c r="T58" s="5"/>
      <c r="U58" s="5"/>
      <c r="V58" s="5"/>
      <c r="Z58"/>
      <c r="AA58"/>
      <c r="AB58"/>
      <c r="AC58"/>
      <c r="AD58"/>
      <c r="AE58"/>
      <c r="AF58"/>
      <c r="AG58"/>
      <c r="AH58"/>
    </row>
    <row r="59" spans="1:34" x14ac:dyDescent="0.35">
      <c r="A59" s="41"/>
      <c r="B59" s="21"/>
      <c r="C59" s="5"/>
      <c r="D59" s="5"/>
      <c r="E59" s="5"/>
      <c r="F59" s="5"/>
      <c r="G59" s="5"/>
      <c r="H59" s="5"/>
      <c r="I59" s="5"/>
      <c r="J59" s="5"/>
      <c r="K59" s="5"/>
      <c r="L59" s="5"/>
      <c r="M59" s="5"/>
      <c r="N59" s="5"/>
      <c r="O59" s="5"/>
      <c r="P59" s="5"/>
      <c r="Q59" s="5"/>
      <c r="R59" s="5"/>
      <c r="S59" s="5"/>
      <c r="T59" s="5"/>
      <c r="U59" s="5"/>
      <c r="V59" s="5"/>
      <c r="Z59"/>
      <c r="AA59"/>
      <c r="AB59"/>
      <c r="AC59"/>
      <c r="AD59"/>
      <c r="AE59"/>
      <c r="AF59"/>
      <c r="AG59"/>
      <c r="AH59"/>
    </row>
    <row r="60" spans="1:34" x14ac:dyDescent="0.35">
      <c r="A60" s="41"/>
      <c r="B60" s="21"/>
      <c r="C60" s="5"/>
      <c r="D60" s="5"/>
      <c r="E60" s="5"/>
      <c r="F60" s="5"/>
      <c r="G60" s="5"/>
      <c r="H60" s="5"/>
      <c r="I60" s="5"/>
      <c r="J60" s="5"/>
      <c r="K60" s="5"/>
      <c r="L60" s="5"/>
      <c r="M60" s="5"/>
      <c r="N60" s="5"/>
      <c r="O60" s="5"/>
      <c r="P60" s="5"/>
      <c r="Q60" s="5"/>
      <c r="R60" s="5"/>
      <c r="S60" s="5"/>
      <c r="T60" s="5"/>
      <c r="U60" s="5"/>
      <c r="V60" s="5"/>
      <c r="Z60"/>
      <c r="AA60"/>
      <c r="AB60"/>
      <c r="AC60"/>
      <c r="AD60"/>
      <c r="AE60"/>
      <c r="AF60"/>
      <c r="AG60"/>
      <c r="AH60"/>
    </row>
    <row r="61" spans="1:34" x14ac:dyDescent="0.35">
      <c r="A61" s="41"/>
      <c r="B61" s="21"/>
      <c r="C61" s="5"/>
      <c r="D61" s="5"/>
      <c r="E61" s="5"/>
      <c r="F61" s="5"/>
      <c r="G61" s="5"/>
      <c r="H61" s="5"/>
      <c r="I61" s="5"/>
      <c r="J61" s="5"/>
      <c r="K61" s="5"/>
      <c r="L61" s="5"/>
      <c r="M61" s="5"/>
      <c r="N61" s="5"/>
      <c r="O61" s="5"/>
      <c r="P61" s="5"/>
      <c r="Q61" s="5"/>
      <c r="R61" s="5"/>
      <c r="S61" s="5"/>
      <c r="T61" s="5"/>
      <c r="U61" s="5"/>
      <c r="V61" s="5"/>
      <c r="Z61"/>
      <c r="AA61"/>
      <c r="AB61"/>
      <c r="AC61"/>
      <c r="AD61"/>
      <c r="AE61"/>
      <c r="AF61"/>
      <c r="AG61"/>
      <c r="AH61"/>
    </row>
    <row r="62" spans="1:34" x14ac:dyDescent="0.35">
      <c r="A62" s="41"/>
      <c r="B62" s="21"/>
      <c r="C62" s="5"/>
      <c r="D62" s="5"/>
      <c r="E62" s="5"/>
      <c r="F62" s="5"/>
      <c r="G62" s="5"/>
      <c r="H62" s="5"/>
      <c r="I62" s="5"/>
      <c r="J62" s="5"/>
      <c r="K62" s="5"/>
      <c r="L62" s="5"/>
      <c r="M62" s="5"/>
      <c r="N62" s="5"/>
      <c r="O62" s="5"/>
      <c r="P62" s="5"/>
      <c r="Q62" s="5"/>
      <c r="R62" s="5"/>
      <c r="S62" s="5"/>
      <c r="T62" s="5"/>
      <c r="U62" s="5"/>
      <c r="V62" s="5"/>
      <c r="Z62"/>
      <c r="AA62"/>
      <c r="AB62"/>
      <c r="AC62"/>
      <c r="AD62"/>
      <c r="AE62"/>
      <c r="AF62"/>
      <c r="AG62"/>
      <c r="AH62"/>
    </row>
    <row r="63" spans="1:34" x14ac:dyDescent="0.35">
      <c r="A63" s="41"/>
      <c r="B63" s="21"/>
      <c r="C63" s="5"/>
      <c r="D63" s="5"/>
      <c r="E63" s="5"/>
      <c r="F63" s="5"/>
      <c r="G63" s="5"/>
      <c r="H63" s="5"/>
      <c r="I63" s="5"/>
      <c r="J63" s="5"/>
      <c r="K63" s="5"/>
      <c r="L63" s="5"/>
      <c r="M63" s="5"/>
      <c r="N63" s="5"/>
      <c r="O63" s="5"/>
      <c r="P63" s="5"/>
      <c r="Q63" s="5"/>
      <c r="R63" s="5"/>
      <c r="S63" s="5"/>
      <c r="T63" s="5"/>
      <c r="U63" s="5"/>
      <c r="V63" s="5"/>
      <c r="Z63"/>
      <c r="AA63"/>
      <c r="AB63"/>
      <c r="AC63"/>
      <c r="AD63"/>
      <c r="AE63"/>
      <c r="AF63"/>
      <c r="AG63"/>
      <c r="AH63"/>
    </row>
    <row r="64" spans="1:34" x14ac:dyDescent="0.35">
      <c r="A64" s="41"/>
      <c r="B64" s="21"/>
      <c r="C64" s="5"/>
      <c r="D64" s="5"/>
      <c r="E64" s="5"/>
      <c r="F64" s="5"/>
      <c r="G64" s="5"/>
      <c r="H64" s="5"/>
      <c r="I64" s="5"/>
      <c r="J64" s="5"/>
      <c r="K64" s="5"/>
      <c r="L64" s="5"/>
      <c r="M64" s="5"/>
      <c r="N64" s="5"/>
      <c r="O64" s="5"/>
      <c r="P64" s="5"/>
      <c r="Q64" s="5"/>
      <c r="R64" s="5"/>
      <c r="S64" s="5"/>
      <c r="T64" s="5"/>
      <c r="U64" s="5"/>
      <c r="V64" s="5"/>
      <c r="Z64"/>
      <c r="AA64"/>
      <c r="AB64"/>
      <c r="AC64"/>
      <c r="AD64"/>
      <c r="AE64"/>
      <c r="AF64"/>
      <c r="AG64"/>
      <c r="AH64"/>
    </row>
    <row r="65" spans="1:34" x14ac:dyDescent="0.35">
      <c r="A65" s="41"/>
      <c r="B65" s="21"/>
      <c r="C65" s="5"/>
      <c r="D65" s="5"/>
      <c r="E65" s="5"/>
      <c r="F65" s="5"/>
      <c r="G65" s="5"/>
      <c r="H65" s="5"/>
      <c r="I65" s="5"/>
      <c r="J65" s="5"/>
      <c r="K65" s="5"/>
      <c r="L65" s="5"/>
      <c r="M65" s="5"/>
      <c r="N65" s="5"/>
      <c r="O65" s="5"/>
      <c r="P65" s="5"/>
      <c r="Q65" s="5"/>
      <c r="R65" s="5"/>
      <c r="S65" s="5"/>
      <c r="T65" s="5"/>
      <c r="U65" s="5"/>
      <c r="V65" s="5"/>
      <c r="Z65"/>
      <c r="AA65"/>
      <c r="AB65"/>
      <c r="AC65"/>
      <c r="AD65"/>
      <c r="AE65"/>
      <c r="AF65"/>
      <c r="AG65"/>
      <c r="AH65"/>
    </row>
    <row r="66" spans="1:34" x14ac:dyDescent="0.35">
      <c r="A66" s="41"/>
      <c r="B66" s="21"/>
      <c r="C66" s="5"/>
      <c r="D66" s="5"/>
      <c r="E66" s="5"/>
      <c r="F66" s="5"/>
      <c r="G66" s="5"/>
      <c r="H66" s="5"/>
      <c r="I66" s="5"/>
      <c r="J66" s="5"/>
      <c r="K66" s="5"/>
      <c r="L66" s="5"/>
      <c r="M66" s="5"/>
      <c r="N66" s="5"/>
      <c r="O66" s="5"/>
      <c r="P66" s="5"/>
      <c r="Q66" s="5"/>
      <c r="R66" s="5"/>
      <c r="S66" s="5"/>
      <c r="T66" s="5"/>
      <c r="U66" s="5"/>
      <c r="V66" s="5"/>
      <c r="Z66"/>
      <c r="AA66"/>
      <c r="AB66"/>
      <c r="AC66"/>
      <c r="AD66"/>
      <c r="AE66"/>
      <c r="AF66"/>
      <c r="AG66"/>
      <c r="AH66"/>
    </row>
    <row r="67" spans="1:34" x14ac:dyDescent="0.35">
      <c r="A67" s="41"/>
      <c r="B67" s="21"/>
      <c r="C67" s="5"/>
      <c r="D67" s="5"/>
      <c r="E67" s="5"/>
      <c r="F67" s="5"/>
      <c r="G67" s="5"/>
      <c r="H67" s="5"/>
      <c r="I67" s="5"/>
      <c r="J67" s="5"/>
      <c r="K67" s="5"/>
      <c r="L67" s="5"/>
      <c r="M67" s="5"/>
      <c r="N67" s="5"/>
      <c r="O67" s="5"/>
      <c r="P67" s="5"/>
      <c r="Q67" s="5"/>
      <c r="R67" s="5"/>
      <c r="S67" s="5"/>
      <c r="T67" s="5"/>
      <c r="U67" s="5"/>
      <c r="V67" s="5"/>
      <c r="Z67"/>
      <c r="AA67"/>
      <c r="AB67"/>
      <c r="AC67"/>
      <c r="AD67"/>
      <c r="AE67"/>
      <c r="AF67"/>
      <c r="AG67"/>
      <c r="AH67"/>
    </row>
    <row r="68" spans="1:34" x14ac:dyDescent="0.35">
      <c r="A68" s="41"/>
      <c r="B68" s="21"/>
      <c r="C68" s="5"/>
      <c r="D68" s="5"/>
      <c r="E68" s="5"/>
      <c r="F68" s="5"/>
      <c r="G68" s="5"/>
      <c r="H68" s="5"/>
      <c r="I68" s="5"/>
      <c r="J68" s="5"/>
      <c r="K68" s="5"/>
      <c r="L68" s="5"/>
      <c r="M68" s="5"/>
      <c r="N68" s="5"/>
      <c r="O68" s="5"/>
      <c r="P68" s="5"/>
      <c r="Q68" s="5"/>
      <c r="R68" s="5"/>
      <c r="S68" s="5"/>
      <c r="T68" s="5"/>
      <c r="U68" s="5"/>
      <c r="V68" s="5"/>
      <c r="Z68"/>
      <c r="AA68"/>
      <c r="AB68"/>
      <c r="AC68"/>
      <c r="AD68"/>
      <c r="AE68"/>
      <c r="AF68"/>
      <c r="AG68"/>
      <c r="AH68"/>
    </row>
    <row r="69" spans="1:34" x14ac:dyDescent="0.35">
      <c r="A69" s="41"/>
      <c r="B69" s="21"/>
      <c r="C69" s="5"/>
      <c r="D69" s="5"/>
      <c r="E69" s="5"/>
      <c r="F69" s="5"/>
      <c r="G69" s="5"/>
      <c r="H69" s="5"/>
      <c r="I69" s="5"/>
      <c r="J69" s="5"/>
      <c r="K69" s="5"/>
      <c r="L69" s="5"/>
      <c r="M69" s="5"/>
      <c r="N69" s="5"/>
      <c r="O69" s="5"/>
      <c r="P69" s="5"/>
      <c r="Q69" s="5"/>
      <c r="R69" s="5"/>
      <c r="S69" s="5"/>
      <c r="T69" s="5"/>
      <c r="U69" s="5"/>
      <c r="V69" s="5"/>
      <c r="Z69"/>
      <c r="AA69"/>
      <c r="AB69"/>
      <c r="AC69"/>
      <c r="AD69"/>
      <c r="AE69"/>
      <c r="AF69"/>
      <c r="AG69"/>
      <c r="AH69"/>
    </row>
    <row r="70" spans="1:34" x14ac:dyDescent="0.35">
      <c r="A70" s="41"/>
      <c r="B70" s="21"/>
      <c r="C70" s="5"/>
      <c r="D70" s="5"/>
      <c r="E70" s="5"/>
      <c r="F70" s="5"/>
      <c r="G70" s="5"/>
      <c r="H70" s="5"/>
      <c r="I70" s="5"/>
      <c r="J70" s="5"/>
      <c r="K70" s="5"/>
      <c r="L70" s="5"/>
      <c r="M70" s="5"/>
      <c r="N70" s="5"/>
      <c r="O70" s="5"/>
      <c r="P70" s="5"/>
      <c r="Q70" s="5"/>
      <c r="R70" s="5"/>
      <c r="S70" s="5"/>
      <c r="T70" s="5"/>
      <c r="U70" s="5"/>
      <c r="V70" s="5"/>
      <c r="Z70"/>
      <c r="AA70"/>
      <c r="AB70"/>
      <c r="AC70"/>
      <c r="AD70"/>
      <c r="AE70"/>
      <c r="AF70"/>
      <c r="AG70"/>
      <c r="AH70"/>
    </row>
    <row r="71" spans="1:34" x14ac:dyDescent="0.35">
      <c r="A71" s="41"/>
      <c r="B71" s="21"/>
      <c r="C71" s="5"/>
      <c r="D71" s="5"/>
      <c r="E71" s="5"/>
      <c r="F71" s="5"/>
      <c r="G71" s="5"/>
      <c r="H71" s="5"/>
      <c r="I71" s="5"/>
      <c r="J71" s="5"/>
      <c r="K71" s="5"/>
      <c r="L71" s="5"/>
      <c r="M71" s="5"/>
      <c r="N71" s="5"/>
      <c r="O71" s="5"/>
      <c r="P71" s="5"/>
      <c r="Q71" s="5"/>
      <c r="R71" s="5"/>
      <c r="S71" s="5"/>
      <c r="T71" s="5"/>
      <c r="U71" s="5"/>
      <c r="V71" s="5"/>
      <c r="Z71"/>
      <c r="AA71"/>
      <c r="AB71"/>
      <c r="AC71"/>
      <c r="AD71"/>
      <c r="AE71"/>
      <c r="AF71"/>
      <c r="AG71"/>
      <c r="AH71"/>
    </row>
    <row r="72" spans="1:34" x14ac:dyDescent="0.35">
      <c r="A72" s="41"/>
      <c r="B72" s="21"/>
      <c r="C72" s="5"/>
      <c r="D72" s="5"/>
      <c r="E72" s="5"/>
      <c r="F72" s="5"/>
      <c r="G72" s="5"/>
      <c r="H72" s="5"/>
      <c r="I72" s="5"/>
      <c r="J72" s="5"/>
      <c r="K72" s="5"/>
      <c r="L72" s="5"/>
      <c r="M72" s="5"/>
      <c r="N72" s="5"/>
      <c r="O72" s="5"/>
      <c r="P72" s="5"/>
      <c r="Q72" s="5"/>
      <c r="R72" s="5"/>
      <c r="S72" s="5"/>
      <c r="T72" s="5"/>
      <c r="U72" s="5"/>
      <c r="V72" s="5"/>
      <c r="Z72"/>
      <c r="AA72"/>
      <c r="AB72"/>
      <c r="AC72"/>
      <c r="AD72"/>
      <c r="AE72"/>
      <c r="AF72"/>
      <c r="AG72"/>
      <c r="AH72"/>
    </row>
    <row r="73" spans="1:34" x14ac:dyDescent="0.35">
      <c r="A73" s="41"/>
      <c r="B73" s="21"/>
      <c r="C73" s="5"/>
      <c r="D73" s="5"/>
      <c r="E73" s="5"/>
      <c r="F73" s="5"/>
      <c r="G73" s="5"/>
      <c r="H73" s="5"/>
      <c r="I73" s="5"/>
      <c r="J73" s="5"/>
      <c r="K73" s="5"/>
      <c r="L73" s="5"/>
      <c r="M73" s="5"/>
      <c r="N73" s="5"/>
      <c r="O73" s="5"/>
      <c r="P73" s="5"/>
      <c r="Q73" s="5"/>
      <c r="R73" s="5"/>
      <c r="S73" s="5"/>
      <c r="T73" s="5"/>
      <c r="U73" s="5"/>
      <c r="V73" s="5"/>
      <c r="Z73"/>
      <c r="AA73"/>
      <c r="AB73"/>
      <c r="AC73"/>
      <c r="AD73"/>
      <c r="AE73"/>
      <c r="AF73"/>
      <c r="AG73"/>
      <c r="AH73"/>
    </row>
    <row r="74" spans="1:34" x14ac:dyDescent="0.35">
      <c r="A74" s="41"/>
      <c r="B74" s="21"/>
      <c r="C74" s="5"/>
      <c r="D74" s="5"/>
      <c r="E74" s="5"/>
      <c r="F74" s="5"/>
      <c r="G74" s="5"/>
      <c r="H74" s="5"/>
      <c r="I74" s="5"/>
      <c r="J74" s="5"/>
      <c r="K74" s="5"/>
      <c r="L74" s="5"/>
      <c r="M74" s="5"/>
      <c r="N74" s="5"/>
      <c r="O74" s="5"/>
      <c r="P74" s="5"/>
      <c r="Q74" s="5"/>
      <c r="R74" s="5"/>
      <c r="S74" s="5"/>
      <c r="T74" s="5"/>
      <c r="U74" s="5"/>
      <c r="V74" s="5"/>
      <c r="Z74"/>
      <c r="AA74"/>
      <c r="AB74"/>
      <c r="AC74"/>
      <c r="AD74"/>
      <c r="AE74"/>
      <c r="AF74"/>
      <c r="AG74"/>
      <c r="AH74"/>
    </row>
    <row r="75" spans="1:34" x14ac:dyDescent="0.35">
      <c r="A75" s="41"/>
      <c r="B75" s="21"/>
      <c r="C75" s="5"/>
      <c r="D75" s="5"/>
      <c r="E75" s="5"/>
      <c r="F75" s="5"/>
      <c r="G75" s="5"/>
      <c r="H75" s="5"/>
      <c r="I75" s="5"/>
      <c r="J75" s="5"/>
      <c r="K75" s="5"/>
      <c r="L75" s="5"/>
      <c r="M75" s="5"/>
      <c r="N75" s="5"/>
      <c r="O75" s="5"/>
      <c r="P75" s="5"/>
      <c r="Q75" s="5"/>
      <c r="R75" s="5"/>
      <c r="S75" s="5"/>
      <c r="T75" s="5"/>
      <c r="U75" s="5"/>
      <c r="V75" s="5"/>
      <c r="Z75"/>
      <c r="AA75"/>
      <c r="AB75"/>
      <c r="AC75"/>
      <c r="AD75"/>
      <c r="AE75"/>
      <c r="AF75"/>
      <c r="AG75"/>
      <c r="AH75"/>
    </row>
    <row r="76" spans="1:34" x14ac:dyDescent="0.35">
      <c r="A76" s="41"/>
      <c r="B76" s="21"/>
      <c r="C76" s="5"/>
      <c r="D76" s="5"/>
      <c r="E76" s="5"/>
      <c r="F76" s="5"/>
      <c r="G76" s="5"/>
      <c r="H76" s="5"/>
      <c r="I76" s="5"/>
      <c r="J76" s="5"/>
      <c r="K76" s="5"/>
      <c r="L76" s="5"/>
      <c r="M76" s="5"/>
      <c r="N76" s="5"/>
      <c r="O76" s="5"/>
      <c r="P76" s="5"/>
      <c r="Q76" s="5"/>
      <c r="R76" s="5"/>
      <c r="S76" s="5"/>
      <c r="T76" s="5"/>
      <c r="U76" s="5"/>
      <c r="V76" s="5"/>
      <c r="Z76"/>
      <c r="AA76"/>
      <c r="AB76"/>
      <c r="AC76"/>
      <c r="AD76"/>
      <c r="AE76"/>
      <c r="AF76"/>
      <c r="AG76"/>
      <c r="AH76"/>
    </row>
    <row r="77" spans="1:34" x14ac:dyDescent="0.35">
      <c r="A77" s="41"/>
      <c r="B77" s="21"/>
      <c r="C77" s="5"/>
      <c r="D77" s="5"/>
      <c r="E77" s="5"/>
      <c r="F77" s="5"/>
      <c r="G77" s="5"/>
      <c r="H77" s="5"/>
      <c r="I77" s="5"/>
      <c r="J77" s="5"/>
      <c r="K77" s="5"/>
      <c r="L77" s="5"/>
      <c r="M77" s="5"/>
      <c r="N77" s="5"/>
      <c r="O77" s="5"/>
      <c r="P77" s="5"/>
      <c r="Q77" s="5"/>
      <c r="R77" s="5"/>
      <c r="S77" s="5"/>
      <c r="T77" s="5"/>
      <c r="U77" s="5"/>
      <c r="V77" s="5"/>
      <c r="Z77"/>
      <c r="AA77"/>
      <c r="AB77"/>
      <c r="AC77"/>
      <c r="AD77"/>
      <c r="AE77"/>
      <c r="AF77"/>
      <c r="AG77"/>
      <c r="AH77"/>
    </row>
    <row r="78" spans="1:34" x14ac:dyDescent="0.35">
      <c r="A78" s="41"/>
      <c r="B78" s="21"/>
      <c r="C78" s="5"/>
      <c r="D78" s="5"/>
      <c r="E78" s="5"/>
      <c r="F78" s="5"/>
      <c r="G78" s="5"/>
      <c r="H78" s="5"/>
      <c r="I78" s="5"/>
      <c r="J78" s="5"/>
      <c r="K78" s="5"/>
      <c r="L78" s="5"/>
      <c r="M78" s="5"/>
      <c r="N78" s="5"/>
      <c r="O78" s="5"/>
      <c r="P78" s="5"/>
      <c r="Q78" s="5"/>
      <c r="R78" s="5"/>
      <c r="S78" s="5"/>
      <c r="T78" s="5"/>
      <c r="U78" s="5"/>
      <c r="V78" s="5"/>
      <c r="Z78"/>
      <c r="AA78"/>
      <c r="AB78"/>
      <c r="AC78"/>
      <c r="AD78"/>
      <c r="AE78"/>
      <c r="AF78"/>
      <c r="AG78"/>
      <c r="AH78"/>
    </row>
    <row r="79" spans="1:34" x14ac:dyDescent="0.35">
      <c r="A79" s="41"/>
      <c r="B79" s="21"/>
      <c r="C79" s="5"/>
      <c r="D79" s="5"/>
      <c r="E79" s="5"/>
      <c r="F79" s="5"/>
      <c r="G79" s="5"/>
      <c r="H79" s="5"/>
      <c r="I79" s="5"/>
      <c r="J79" s="5"/>
      <c r="K79" s="5"/>
      <c r="L79" s="5"/>
      <c r="M79" s="5"/>
      <c r="N79" s="5"/>
      <c r="O79" s="5"/>
      <c r="P79" s="5"/>
      <c r="Q79" s="5"/>
      <c r="R79" s="5"/>
      <c r="S79" s="5"/>
      <c r="T79" s="5"/>
      <c r="U79" s="5"/>
      <c r="V79" s="5"/>
      <c r="Z79"/>
      <c r="AA79"/>
      <c r="AB79"/>
      <c r="AC79"/>
      <c r="AD79"/>
      <c r="AE79"/>
      <c r="AF79"/>
      <c r="AG79"/>
      <c r="AH79"/>
    </row>
    <row r="80" spans="1:34" x14ac:dyDescent="0.35">
      <c r="A80" s="41"/>
      <c r="B80" s="21"/>
      <c r="C80" s="5"/>
      <c r="D80" s="5"/>
      <c r="E80" s="5"/>
      <c r="F80" s="5"/>
      <c r="G80" s="5"/>
      <c r="H80" s="5"/>
      <c r="I80" s="5"/>
      <c r="J80" s="5"/>
      <c r="K80" s="5"/>
      <c r="L80" s="5"/>
      <c r="M80" s="5"/>
      <c r="N80" s="5"/>
      <c r="O80" s="5"/>
      <c r="P80" s="5"/>
      <c r="Q80" s="5"/>
      <c r="R80" s="5"/>
      <c r="S80" s="5"/>
      <c r="T80" s="5"/>
      <c r="U80" s="5"/>
      <c r="V80" s="5"/>
      <c r="Z80"/>
      <c r="AA80"/>
      <c r="AB80"/>
      <c r="AC80"/>
      <c r="AD80"/>
      <c r="AE80"/>
      <c r="AF80"/>
      <c r="AG80"/>
      <c r="AH80"/>
    </row>
    <row r="81" spans="1:34" x14ac:dyDescent="0.35">
      <c r="A81" s="41"/>
      <c r="B81" s="21"/>
      <c r="C81" s="5"/>
      <c r="D81" s="5"/>
      <c r="E81" s="5"/>
      <c r="F81" s="5"/>
      <c r="G81" s="5"/>
      <c r="H81" s="5"/>
      <c r="I81" s="5"/>
      <c r="J81" s="5"/>
      <c r="K81" s="5"/>
      <c r="L81" s="5"/>
      <c r="M81" s="5"/>
      <c r="N81" s="5"/>
      <c r="O81" s="5"/>
      <c r="P81" s="5"/>
      <c r="Q81" s="5"/>
      <c r="R81" s="5"/>
      <c r="S81" s="5"/>
      <c r="T81" s="5"/>
      <c r="U81" s="5"/>
      <c r="V81" s="5"/>
      <c r="Z81"/>
      <c r="AA81"/>
      <c r="AB81"/>
      <c r="AC81"/>
      <c r="AD81"/>
      <c r="AE81"/>
      <c r="AF81"/>
      <c r="AG81"/>
      <c r="AH81"/>
    </row>
    <row r="82" spans="1:34" x14ac:dyDescent="0.35">
      <c r="A82" s="41"/>
      <c r="B82" s="21"/>
      <c r="C82" s="5"/>
      <c r="D82" s="5"/>
      <c r="E82" s="5"/>
      <c r="F82" s="5"/>
      <c r="G82" s="5"/>
      <c r="H82" s="5"/>
      <c r="I82" s="5"/>
      <c r="J82" s="5"/>
      <c r="K82" s="5"/>
      <c r="L82" s="5"/>
      <c r="M82" s="5"/>
      <c r="N82" s="5"/>
      <c r="O82" s="5"/>
      <c r="P82" s="5"/>
      <c r="Q82" s="5"/>
      <c r="R82" s="5"/>
      <c r="S82" s="5"/>
      <c r="T82" s="5"/>
      <c r="U82" s="5"/>
      <c r="V82" s="5"/>
      <c r="Z82"/>
      <c r="AA82"/>
      <c r="AB82"/>
      <c r="AC82"/>
      <c r="AD82"/>
      <c r="AE82"/>
      <c r="AF82"/>
      <c r="AG82"/>
      <c r="AH82"/>
    </row>
    <row r="83" spans="1:34" x14ac:dyDescent="0.35">
      <c r="A83" s="41"/>
      <c r="B83" s="21"/>
      <c r="C83" s="5"/>
      <c r="D83" s="5"/>
      <c r="E83" s="5"/>
      <c r="F83" s="5"/>
      <c r="G83" s="5"/>
      <c r="H83" s="5"/>
      <c r="I83" s="5"/>
      <c r="J83" s="5"/>
      <c r="K83" s="5"/>
      <c r="L83" s="5"/>
      <c r="M83" s="5"/>
      <c r="N83" s="5"/>
      <c r="O83" s="5"/>
      <c r="P83" s="5"/>
      <c r="Q83" s="5"/>
      <c r="R83" s="5"/>
      <c r="S83" s="5"/>
      <c r="T83" s="5"/>
      <c r="U83" s="5"/>
      <c r="V83" s="5"/>
      <c r="Z83"/>
      <c r="AA83"/>
      <c r="AB83"/>
      <c r="AC83"/>
      <c r="AD83"/>
      <c r="AE83"/>
      <c r="AF83"/>
      <c r="AG83"/>
      <c r="AH83"/>
    </row>
    <row r="84" spans="1:34" x14ac:dyDescent="0.35">
      <c r="A84" s="41"/>
      <c r="B84" s="21"/>
      <c r="C84" s="5"/>
      <c r="D84" s="5"/>
      <c r="E84" s="5"/>
      <c r="F84" s="5"/>
      <c r="G84" s="5"/>
      <c r="H84" s="5"/>
      <c r="I84" s="5"/>
      <c r="J84" s="5"/>
      <c r="K84" s="5"/>
      <c r="L84" s="5"/>
      <c r="M84" s="5"/>
      <c r="N84" s="5"/>
      <c r="O84" s="5"/>
      <c r="P84" s="5"/>
      <c r="Q84" s="5"/>
      <c r="R84" s="5"/>
      <c r="S84" s="5"/>
      <c r="T84" s="5"/>
      <c r="U84" s="5"/>
      <c r="V84" s="5"/>
      <c r="Z84"/>
      <c r="AA84"/>
      <c r="AB84"/>
      <c r="AC84"/>
      <c r="AD84"/>
      <c r="AE84"/>
      <c r="AF84"/>
      <c r="AG84"/>
      <c r="AH84"/>
    </row>
    <row r="85" spans="1:34" x14ac:dyDescent="0.35">
      <c r="A85" s="41"/>
      <c r="B85" s="21"/>
      <c r="C85" s="5"/>
      <c r="D85" s="5"/>
      <c r="E85" s="5"/>
      <c r="F85" s="5"/>
      <c r="G85" s="5"/>
      <c r="H85" s="5"/>
      <c r="I85" s="5"/>
      <c r="J85" s="5"/>
      <c r="K85" s="5"/>
      <c r="L85" s="5"/>
      <c r="M85" s="5"/>
      <c r="N85" s="5"/>
      <c r="O85" s="5"/>
      <c r="P85" s="5"/>
      <c r="Q85" s="5"/>
      <c r="R85" s="5"/>
      <c r="S85" s="5"/>
      <c r="T85" s="5"/>
      <c r="U85" s="5"/>
      <c r="V85" s="5"/>
      <c r="Z85"/>
      <c r="AA85"/>
      <c r="AB85"/>
      <c r="AC85"/>
      <c r="AD85"/>
      <c r="AE85"/>
      <c r="AF85"/>
      <c r="AG85"/>
      <c r="AH85"/>
    </row>
    <row r="86" spans="1:34" x14ac:dyDescent="0.35">
      <c r="A86" s="41"/>
      <c r="B86" s="21"/>
      <c r="C86" s="5"/>
      <c r="D86" s="5"/>
      <c r="E86" s="5"/>
      <c r="F86" s="5"/>
      <c r="G86" s="5"/>
      <c r="H86" s="5"/>
      <c r="I86" s="5"/>
      <c r="J86" s="5"/>
      <c r="K86" s="5"/>
      <c r="L86" s="5"/>
      <c r="M86" s="5"/>
      <c r="N86" s="5"/>
      <c r="O86" s="5"/>
      <c r="P86" s="5"/>
      <c r="Q86" s="5"/>
      <c r="R86" s="5"/>
      <c r="S86" s="5"/>
      <c r="T86" s="5"/>
      <c r="U86" s="5"/>
      <c r="V86" s="5"/>
      <c r="Z86"/>
      <c r="AA86"/>
      <c r="AB86"/>
      <c r="AC86"/>
      <c r="AD86"/>
      <c r="AE86"/>
      <c r="AF86"/>
      <c r="AG86"/>
      <c r="AH86"/>
    </row>
    <row r="87" spans="1:34" x14ac:dyDescent="0.35">
      <c r="A87" s="41"/>
      <c r="B87" s="21"/>
      <c r="C87" s="5"/>
      <c r="D87" s="5"/>
      <c r="E87" s="5"/>
      <c r="F87" s="5"/>
      <c r="G87" s="5"/>
      <c r="H87" s="5"/>
      <c r="I87" s="5"/>
      <c r="J87" s="5"/>
      <c r="K87" s="5"/>
      <c r="L87" s="5"/>
      <c r="M87" s="5"/>
      <c r="N87" s="5"/>
      <c r="O87" s="5"/>
      <c r="P87" s="5"/>
      <c r="Q87" s="5"/>
      <c r="R87" s="5"/>
      <c r="S87" s="5"/>
      <c r="T87" s="5"/>
      <c r="U87" s="5"/>
      <c r="V87" s="5"/>
      <c r="Z87"/>
      <c r="AA87"/>
      <c r="AB87"/>
      <c r="AC87"/>
      <c r="AD87"/>
      <c r="AE87"/>
      <c r="AF87"/>
      <c r="AG87"/>
      <c r="AH87"/>
    </row>
    <row r="88" spans="1:34" x14ac:dyDescent="0.35">
      <c r="A88" s="41"/>
      <c r="B88" s="21"/>
      <c r="C88" s="5"/>
      <c r="D88" s="5"/>
      <c r="E88" s="5"/>
      <c r="F88" s="5"/>
      <c r="G88" s="5"/>
      <c r="H88" s="5"/>
      <c r="I88" s="5"/>
      <c r="J88" s="5"/>
      <c r="K88" s="5"/>
      <c r="L88" s="5"/>
      <c r="M88" s="5"/>
      <c r="N88" s="5"/>
      <c r="O88" s="5"/>
      <c r="P88" s="5"/>
      <c r="Q88" s="5"/>
      <c r="R88" s="5"/>
      <c r="S88" s="5"/>
      <c r="T88" s="5"/>
      <c r="U88" s="5"/>
      <c r="V88" s="5"/>
      <c r="Z88"/>
      <c r="AA88"/>
      <c r="AB88"/>
      <c r="AC88"/>
      <c r="AD88"/>
      <c r="AE88"/>
      <c r="AF88"/>
      <c r="AG88"/>
      <c r="AH88"/>
    </row>
    <row r="89" spans="1:34" x14ac:dyDescent="0.35">
      <c r="A89" s="41"/>
      <c r="B89" s="21"/>
      <c r="C89" s="5"/>
      <c r="D89" s="5"/>
      <c r="E89" s="5"/>
      <c r="F89" s="5"/>
      <c r="G89" s="5"/>
      <c r="H89" s="5"/>
      <c r="I89" s="5"/>
      <c r="J89" s="5"/>
      <c r="K89" s="5"/>
      <c r="L89" s="5"/>
      <c r="M89" s="5"/>
      <c r="N89" s="5"/>
      <c r="O89" s="5"/>
      <c r="P89" s="5"/>
      <c r="Q89" s="5"/>
      <c r="R89" s="5"/>
      <c r="S89" s="5"/>
      <c r="T89" s="5"/>
      <c r="U89" s="5"/>
      <c r="V89" s="5"/>
      <c r="Z89"/>
      <c r="AA89"/>
      <c r="AB89"/>
      <c r="AC89"/>
      <c r="AD89"/>
      <c r="AE89"/>
      <c r="AF89"/>
      <c r="AG89"/>
      <c r="AH89"/>
    </row>
    <row r="90" spans="1:34" x14ac:dyDescent="0.35">
      <c r="A90" s="41"/>
      <c r="B90" s="21"/>
      <c r="C90" s="5"/>
      <c r="D90" s="5"/>
      <c r="E90" s="5"/>
      <c r="F90" s="5"/>
      <c r="G90" s="5"/>
      <c r="H90" s="5"/>
      <c r="I90" s="5"/>
      <c r="J90" s="5"/>
      <c r="K90" s="5"/>
      <c r="L90" s="5"/>
      <c r="M90" s="5"/>
      <c r="N90" s="5"/>
      <c r="O90" s="5"/>
      <c r="P90" s="5"/>
      <c r="Q90" s="5"/>
      <c r="R90" s="5"/>
      <c r="S90" s="5"/>
      <c r="T90" s="5"/>
      <c r="U90" s="5"/>
      <c r="V90" s="5"/>
      <c r="Z90"/>
      <c r="AA90"/>
      <c r="AB90"/>
      <c r="AC90"/>
      <c r="AD90"/>
      <c r="AE90"/>
      <c r="AF90"/>
      <c r="AG90"/>
      <c r="AH90"/>
    </row>
    <row r="91" spans="1:34" x14ac:dyDescent="0.35">
      <c r="A91" s="41"/>
      <c r="B91" s="21"/>
      <c r="C91" s="5"/>
      <c r="D91" s="5"/>
      <c r="E91" s="5"/>
      <c r="F91" s="5"/>
      <c r="G91" s="5"/>
      <c r="H91" s="5"/>
      <c r="I91" s="5"/>
      <c r="J91" s="5"/>
      <c r="K91" s="5"/>
      <c r="L91" s="5"/>
      <c r="M91" s="5"/>
      <c r="N91" s="5"/>
      <c r="O91" s="5"/>
      <c r="P91" s="5"/>
      <c r="Q91" s="5"/>
      <c r="R91" s="5"/>
      <c r="S91" s="5"/>
      <c r="T91" s="5"/>
      <c r="U91" s="5"/>
      <c r="V91" s="5"/>
      <c r="Z91"/>
      <c r="AA91"/>
      <c r="AB91"/>
      <c r="AC91"/>
      <c r="AD91"/>
      <c r="AE91"/>
      <c r="AF91"/>
      <c r="AG91"/>
      <c r="AH91"/>
    </row>
    <row r="92" spans="1:34" x14ac:dyDescent="0.35">
      <c r="A92" s="41"/>
      <c r="B92" s="21"/>
      <c r="C92" s="5"/>
      <c r="D92" s="5"/>
      <c r="E92" s="5"/>
      <c r="F92" s="5"/>
      <c r="G92" s="5"/>
      <c r="H92" s="5"/>
      <c r="I92" s="5"/>
      <c r="J92" s="5"/>
      <c r="K92" s="5"/>
      <c r="L92" s="5"/>
      <c r="M92" s="5"/>
      <c r="N92" s="5"/>
      <c r="O92" s="5"/>
      <c r="P92" s="5"/>
      <c r="Q92" s="5"/>
      <c r="R92" s="5"/>
      <c r="S92" s="5"/>
      <c r="T92" s="5"/>
      <c r="U92" s="5"/>
      <c r="V92" s="5"/>
      <c r="Z92"/>
      <c r="AA92"/>
      <c r="AB92"/>
      <c r="AC92"/>
      <c r="AD92"/>
      <c r="AE92"/>
      <c r="AF92"/>
      <c r="AG92"/>
      <c r="AH92"/>
    </row>
    <row r="93" spans="1:34" x14ac:dyDescent="0.35">
      <c r="A93" s="41"/>
      <c r="B93" s="21"/>
      <c r="C93" s="5"/>
      <c r="D93" s="5"/>
      <c r="E93" s="5"/>
      <c r="F93" s="5"/>
      <c r="G93" s="5"/>
      <c r="H93" s="5"/>
      <c r="I93" s="5"/>
      <c r="J93" s="5"/>
      <c r="K93" s="5"/>
      <c r="L93" s="5"/>
      <c r="M93" s="5"/>
      <c r="N93" s="5"/>
      <c r="O93" s="5"/>
      <c r="P93" s="5"/>
      <c r="Q93" s="5"/>
      <c r="R93" s="5"/>
      <c r="S93" s="5"/>
      <c r="T93" s="5"/>
      <c r="U93" s="5"/>
      <c r="V93" s="5"/>
      <c r="Z93"/>
      <c r="AA93"/>
      <c r="AB93"/>
      <c r="AC93"/>
      <c r="AD93"/>
      <c r="AE93"/>
      <c r="AF93"/>
      <c r="AG93"/>
      <c r="AH93"/>
    </row>
    <row r="94" spans="1:34" x14ac:dyDescent="0.35">
      <c r="A94" s="41"/>
      <c r="B94" s="21"/>
      <c r="C94" s="5"/>
      <c r="D94" s="5"/>
      <c r="E94" s="5"/>
      <c r="F94" s="5"/>
      <c r="G94" s="5"/>
      <c r="H94" s="5"/>
      <c r="I94" s="5"/>
      <c r="J94" s="5"/>
      <c r="K94" s="5"/>
      <c r="L94" s="5"/>
      <c r="M94" s="5"/>
      <c r="N94" s="5"/>
      <c r="O94" s="5"/>
      <c r="P94" s="5"/>
      <c r="Q94" s="5"/>
      <c r="R94" s="5"/>
      <c r="S94" s="5"/>
      <c r="T94" s="5"/>
      <c r="U94" s="5"/>
      <c r="V94" s="5"/>
      <c r="Z94"/>
      <c r="AA94"/>
      <c r="AB94"/>
      <c r="AC94"/>
      <c r="AD94"/>
      <c r="AE94"/>
      <c r="AF94"/>
      <c r="AG94"/>
      <c r="AH94"/>
    </row>
    <row r="95" spans="1:34" x14ac:dyDescent="0.35">
      <c r="A95" s="41"/>
      <c r="B95" s="21"/>
      <c r="C95" s="5"/>
      <c r="D95" s="5"/>
      <c r="E95" s="5"/>
      <c r="F95" s="5"/>
      <c r="G95" s="5"/>
      <c r="H95" s="5"/>
      <c r="I95" s="5"/>
      <c r="J95" s="5"/>
      <c r="K95" s="5"/>
      <c r="L95" s="5"/>
      <c r="M95" s="5"/>
      <c r="N95" s="5"/>
      <c r="O95" s="5"/>
      <c r="P95" s="5"/>
      <c r="Q95" s="5"/>
      <c r="R95" s="5"/>
      <c r="S95" s="5"/>
      <c r="T95" s="5"/>
      <c r="U95" s="5"/>
      <c r="V95" s="5"/>
      <c r="Z95"/>
      <c r="AA95"/>
      <c r="AB95"/>
      <c r="AC95"/>
      <c r="AD95"/>
      <c r="AE95"/>
      <c r="AF95"/>
      <c r="AG95"/>
      <c r="AH95"/>
    </row>
    <row r="96" spans="1:34" x14ac:dyDescent="0.35">
      <c r="A96" s="41"/>
      <c r="B96" s="21"/>
      <c r="C96" s="5"/>
      <c r="D96" s="5"/>
      <c r="E96" s="5"/>
      <c r="F96" s="5"/>
      <c r="G96" s="5"/>
      <c r="H96" s="5"/>
      <c r="I96" s="5"/>
      <c r="J96" s="5"/>
      <c r="K96" s="5"/>
      <c r="L96" s="5"/>
      <c r="M96" s="5"/>
      <c r="N96" s="5"/>
      <c r="O96" s="5"/>
      <c r="P96" s="5"/>
      <c r="Q96" s="5"/>
      <c r="R96" s="5"/>
      <c r="S96" s="5"/>
      <c r="T96" s="5"/>
      <c r="U96" s="5"/>
      <c r="V96" s="5"/>
      <c r="Z96"/>
      <c r="AA96"/>
      <c r="AB96"/>
      <c r="AC96"/>
      <c r="AD96"/>
      <c r="AE96"/>
      <c r="AF96"/>
      <c r="AG96"/>
      <c r="AH96"/>
    </row>
    <row r="97" spans="1:34" x14ac:dyDescent="0.35">
      <c r="A97" s="41"/>
      <c r="B97" s="21"/>
      <c r="C97" s="5"/>
      <c r="D97" s="5"/>
      <c r="E97" s="5"/>
      <c r="F97" s="5"/>
      <c r="G97" s="5"/>
      <c r="H97" s="5"/>
      <c r="I97" s="5"/>
      <c r="J97" s="5"/>
      <c r="K97" s="5"/>
      <c r="L97" s="5"/>
      <c r="M97" s="5"/>
      <c r="N97" s="5"/>
      <c r="O97" s="5"/>
      <c r="P97" s="5"/>
      <c r="Q97" s="5"/>
      <c r="R97" s="5"/>
      <c r="S97" s="5"/>
      <c r="T97" s="5"/>
      <c r="U97" s="5"/>
      <c r="V97" s="5"/>
      <c r="Z97"/>
      <c r="AA97"/>
      <c r="AB97"/>
      <c r="AC97"/>
      <c r="AD97"/>
      <c r="AE97"/>
      <c r="AF97"/>
      <c r="AG97"/>
      <c r="AH97"/>
    </row>
    <row r="98" spans="1:34" x14ac:dyDescent="0.35">
      <c r="A98" s="41"/>
      <c r="B98" s="21"/>
      <c r="C98" s="5"/>
      <c r="D98" s="5"/>
      <c r="E98" s="5"/>
      <c r="F98" s="5"/>
      <c r="G98" s="5"/>
      <c r="H98" s="5"/>
      <c r="I98" s="5"/>
      <c r="J98" s="5"/>
      <c r="K98" s="5"/>
      <c r="L98" s="5"/>
      <c r="M98" s="5"/>
      <c r="N98" s="5"/>
      <c r="O98" s="5"/>
      <c r="P98" s="5"/>
      <c r="Q98" s="5"/>
      <c r="R98" s="5"/>
      <c r="S98" s="5"/>
      <c r="T98" s="5"/>
      <c r="U98" s="5"/>
      <c r="V98" s="5"/>
      <c r="Z98"/>
      <c r="AA98"/>
      <c r="AB98"/>
      <c r="AC98"/>
      <c r="AD98"/>
      <c r="AE98"/>
      <c r="AF98"/>
      <c r="AG98"/>
      <c r="AH98"/>
    </row>
    <row r="99" spans="1:34" x14ac:dyDescent="0.35">
      <c r="A99" s="41"/>
      <c r="B99" s="21"/>
      <c r="C99" s="5"/>
      <c r="D99" s="5"/>
      <c r="E99" s="5"/>
      <c r="F99" s="5"/>
      <c r="G99" s="5"/>
      <c r="H99" s="5"/>
      <c r="I99" s="5"/>
      <c r="J99" s="5"/>
      <c r="K99" s="5"/>
      <c r="L99" s="5"/>
      <c r="M99" s="5"/>
      <c r="N99" s="5"/>
      <c r="O99" s="5"/>
      <c r="P99" s="5"/>
      <c r="Q99" s="5"/>
      <c r="R99" s="5"/>
      <c r="S99" s="5"/>
      <c r="T99" s="5"/>
      <c r="U99" s="5"/>
      <c r="V99" s="5"/>
      <c r="Z99"/>
      <c r="AA99"/>
      <c r="AB99"/>
      <c r="AC99"/>
      <c r="AD99"/>
      <c r="AE99"/>
      <c r="AF99"/>
      <c r="AG99"/>
      <c r="AH99"/>
    </row>
    <row r="100" spans="1:34" x14ac:dyDescent="0.35">
      <c r="A100" s="41"/>
      <c r="B100" s="21"/>
      <c r="C100" s="5"/>
      <c r="D100" s="5"/>
      <c r="E100" s="5"/>
      <c r="F100" s="5"/>
      <c r="G100" s="5"/>
      <c r="H100" s="5"/>
      <c r="I100" s="5"/>
      <c r="J100" s="5"/>
      <c r="K100" s="5"/>
      <c r="L100" s="5"/>
      <c r="M100" s="5"/>
      <c r="N100" s="5"/>
      <c r="O100" s="5"/>
      <c r="P100" s="5"/>
      <c r="Q100" s="5"/>
      <c r="R100" s="5"/>
      <c r="S100" s="5"/>
      <c r="T100" s="5"/>
      <c r="U100" s="5"/>
      <c r="V100" s="5"/>
      <c r="Z100"/>
      <c r="AA100"/>
      <c r="AB100"/>
      <c r="AC100"/>
      <c r="AD100"/>
      <c r="AE100"/>
      <c r="AF100"/>
      <c r="AG100"/>
      <c r="AH100"/>
    </row>
    <row r="101" spans="1:34" x14ac:dyDescent="0.35">
      <c r="A101" s="41"/>
      <c r="B101" s="21"/>
      <c r="C101" s="5"/>
      <c r="D101" s="5"/>
      <c r="E101" s="5"/>
      <c r="F101" s="5"/>
      <c r="G101" s="5"/>
      <c r="H101" s="5"/>
      <c r="I101" s="5"/>
      <c r="J101" s="5"/>
      <c r="K101" s="5"/>
      <c r="L101" s="5"/>
      <c r="M101" s="5"/>
      <c r="N101" s="5"/>
      <c r="O101" s="5"/>
      <c r="P101" s="5"/>
      <c r="Q101" s="5"/>
      <c r="R101" s="5"/>
      <c r="S101" s="5"/>
      <c r="T101" s="5"/>
      <c r="U101" s="5"/>
      <c r="V101" s="5"/>
      <c r="Z101"/>
      <c r="AA101"/>
      <c r="AB101"/>
      <c r="AC101"/>
      <c r="AD101"/>
      <c r="AE101"/>
      <c r="AF101"/>
      <c r="AG101"/>
      <c r="AH101"/>
    </row>
    <row r="102" spans="1:34" x14ac:dyDescent="0.35">
      <c r="A102" s="41"/>
      <c r="B102" s="21"/>
      <c r="C102" s="5"/>
      <c r="D102" s="5"/>
      <c r="E102" s="5"/>
      <c r="F102" s="5"/>
      <c r="G102" s="5"/>
      <c r="H102" s="5"/>
      <c r="I102" s="5"/>
      <c r="J102" s="5"/>
      <c r="K102" s="5"/>
      <c r="L102" s="5"/>
      <c r="M102" s="5"/>
      <c r="N102" s="5"/>
      <c r="O102" s="5"/>
      <c r="P102" s="5"/>
      <c r="Q102" s="5"/>
      <c r="R102" s="5"/>
      <c r="S102" s="5"/>
      <c r="T102" s="5"/>
      <c r="U102" s="5"/>
      <c r="V102" s="5"/>
      <c r="Z102"/>
      <c r="AA102"/>
      <c r="AB102"/>
      <c r="AC102"/>
      <c r="AD102"/>
      <c r="AE102"/>
      <c r="AF102"/>
      <c r="AG102"/>
      <c r="AH102"/>
    </row>
    <row r="103" spans="1:34" x14ac:dyDescent="0.35">
      <c r="A103" s="41"/>
      <c r="B103" s="21"/>
      <c r="C103" s="5"/>
      <c r="D103" s="5"/>
      <c r="E103" s="5"/>
      <c r="F103" s="5"/>
      <c r="G103" s="5"/>
      <c r="H103" s="5"/>
      <c r="I103" s="5"/>
      <c r="J103" s="5"/>
      <c r="K103" s="5"/>
      <c r="L103" s="5"/>
      <c r="M103" s="5"/>
      <c r="N103" s="5"/>
      <c r="O103" s="5"/>
      <c r="P103" s="5"/>
      <c r="Q103" s="5"/>
      <c r="R103" s="5"/>
      <c r="S103" s="5"/>
      <c r="T103" s="5"/>
      <c r="U103" s="5"/>
      <c r="V103" s="5"/>
      <c r="Z103"/>
      <c r="AA103"/>
      <c r="AB103"/>
      <c r="AC103"/>
      <c r="AD103"/>
      <c r="AE103"/>
      <c r="AF103"/>
      <c r="AG103"/>
      <c r="AH103"/>
    </row>
    <row r="104" spans="1:34" x14ac:dyDescent="0.35">
      <c r="A104" s="41"/>
      <c r="B104" s="21"/>
      <c r="C104" s="5"/>
      <c r="D104" s="5"/>
      <c r="E104" s="5"/>
      <c r="F104" s="5"/>
      <c r="G104" s="5"/>
      <c r="H104" s="5"/>
      <c r="I104" s="5"/>
      <c r="J104" s="5"/>
      <c r="K104" s="5"/>
      <c r="L104" s="5"/>
      <c r="M104" s="5"/>
      <c r="N104" s="5"/>
      <c r="O104" s="5"/>
      <c r="P104" s="5"/>
      <c r="Q104" s="5"/>
      <c r="R104" s="5"/>
      <c r="S104" s="5"/>
      <c r="T104" s="5"/>
      <c r="U104" s="5"/>
      <c r="V104" s="5"/>
      <c r="W104" s="5"/>
      <c r="X104" s="5"/>
      <c r="Y104" s="5"/>
    </row>
    <row r="105" spans="1:34" x14ac:dyDescent="0.35">
      <c r="A105" s="41"/>
      <c r="B105" s="21"/>
      <c r="C105" s="5"/>
      <c r="D105" s="5"/>
      <c r="E105" s="5"/>
      <c r="F105" s="5"/>
      <c r="G105" s="5"/>
      <c r="H105" s="5"/>
      <c r="I105" s="5"/>
      <c r="J105" s="5"/>
      <c r="K105" s="5"/>
      <c r="L105" s="5"/>
      <c r="M105" s="5"/>
      <c r="N105" s="5"/>
      <c r="O105" s="5"/>
      <c r="P105" s="5"/>
      <c r="Q105" s="5"/>
      <c r="R105" s="5"/>
      <c r="S105" s="5"/>
      <c r="T105" s="5"/>
      <c r="U105" s="5"/>
      <c r="V105" s="5"/>
      <c r="W105" s="5"/>
      <c r="X105" s="5"/>
      <c r="Y105" s="5"/>
    </row>
    <row r="106" spans="1:34" x14ac:dyDescent="0.35">
      <c r="A106" s="41"/>
      <c r="B106" s="21"/>
      <c r="C106" s="5"/>
      <c r="D106" s="5"/>
      <c r="E106" s="5"/>
      <c r="F106" s="5"/>
      <c r="G106" s="5"/>
      <c r="H106" s="5"/>
      <c r="I106" s="5"/>
      <c r="J106" s="5"/>
      <c r="K106" s="5"/>
      <c r="L106" s="5"/>
      <c r="M106" s="5"/>
      <c r="N106" s="5"/>
      <c r="O106" s="5"/>
      <c r="P106" s="5"/>
      <c r="Q106" s="5"/>
      <c r="R106" s="5"/>
      <c r="S106" s="5"/>
      <c r="T106" s="5"/>
      <c r="U106" s="5"/>
      <c r="V106" s="5"/>
      <c r="W106" s="5"/>
      <c r="X106" s="5"/>
      <c r="Y106" s="5"/>
    </row>
    <row r="107" spans="1:34" x14ac:dyDescent="0.35">
      <c r="A107" s="41"/>
      <c r="B107" s="21"/>
      <c r="C107" s="5"/>
      <c r="D107" s="5"/>
      <c r="E107" s="5"/>
      <c r="F107" s="5"/>
      <c r="G107" s="5"/>
      <c r="H107" s="5"/>
      <c r="I107" s="5"/>
      <c r="J107" s="5"/>
      <c r="K107" s="5"/>
      <c r="L107" s="5"/>
      <c r="M107" s="5"/>
      <c r="N107" s="5"/>
      <c r="O107" s="5"/>
      <c r="P107" s="5"/>
      <c r="Q107" s="5"/>
      <c r="R107" s="5"/>
      <c r="S107" s="5"/>
      <c r="T107" s="5"/>
      <c r="U107" s="5"/>
      <c r="V107" s="5"/>
      <c r="W107" s="5"/>
      <c r="X107" s="5"/>
      <c r="Y107" s="5"/>
    </row>
    <row r="108" spans="1:34" x14ac:dyDescent="0.35">
      <c r="A108" s="41"/>
      <c r="B108" s="21"/>
      <c r="C108" s="5"/>
      <c r="D108" s="5"/>
      <c r="E108" s="5"/>
      <c r="F108" s="5"/>
      <c r="G108" s="5"/>
      <c r="H108" s="5"/>
      <c r="I108" s="5"/>
      <c r="J108" s="5"/>
      <c r="K108" s="5"/>
      <c r="L108" s="5"/>
      <c r="M108" s="5"/>
      <c r="N108" s="5"/>
      <c r="O108" s="5"/>
      <c r="P108" s="5"/>
      <c r="Q108" s="5"/>
      <c r="R108" s="5"/>
      <c r="S108" s="5"/>
      <c r="T108" s="5"/>
      <c r="U108" s="5"/>
      <c r="V108" s="5"/>
      <c r="W108" s="5"/>
      <c r="X108" s="5"/>
      <c r="Y108" s="5"/>
    </row>
    <row r="109" spans="1:34" x14ac:dyDescent="0.35">
      <c r="A109" s="41"/>
      <c r="B109" s="21"/>
      <c r="C109" s="5"/>
      <c r="D109" s="5"/>
      <c r="E109" s="5"/>
      <c r="F109" s="5"/>
      <c r="G109" s="5"/>
      <c r="H109" s="5"/>
      <c r="I109" s="5"/>
      <c r="J109" s="5"/>
      <c r="K109" s="5"/>
      <c r="L109" s="5"/>
      <c r="M109" s="5"/>
      <c r="N109" s="5"/>
      <c r="O109" s="5"/>
      <c r="P109" s="5"/>
      <c r="Q109" s="5"/>
      <c r="R109" s="5"/>
      <c r="S109" s="5"/>
      <c r="T109" s="5"/>
      <c r="U109" s="5"/>
      <c r="V109" s="5"/>
      <c r="W109" s="5"/>
      <c r="X109" s="5"/>
      <c r="Y109" s="5"/>
    </row>
    <row r="110" spans="1:34" x14ac:dyDescent="0.35">
      <c r="A110" s="41"/>
      <c r="B110" s="21"/>
      <c r="C110" s="5"/>
      <c r="D110" s="5"/>
      <c r="E110" s="5"/>
      <c r="F110" s="5"/>
      <c r="G110" s="5"/>
      <c r="H110" s="5"/>
      <c r="I110" s="5"/>
      <c r="J110" s="5"/>
      <c r="K110" s="5"/>
      <c r="L110" s="5"/>
      <c r="M110" s="5"/>
      <c r="N110" s="5"/>
      <c r="O110" s="5"/>
      <c r="P110" s="5"/>
      <c r="Q110" s="5"/>
      <c r="R110" s="5"/>
      <c r="S110" s="5"/>
      <c r="T110" s="5"/>
      <c r="U110" s="5"/>
      <c r="V110" s="5"/>
      <c r="W110" s="5"/>
      <c r="X110" s="5"/>
      <c r="Y110" s="5"/>
    </row>
    <row r="111" spans="1:34" x14ac:dyDescent="0.35">
      <c r="A111" s="41"/>
      <c r="B111" s="21"/>
      <c r="C111" s="5"/>
      <c r="D111" s="5"/>
      <c r="E111" s="5"/>
      <c r="F111" s="5"/>
      <c r="G111" s="5"/>
      <c r="H111" s="5"/>
      <c r="I111" s="5"/>
      <c r="J111" s="5"/>
      <c r="K111" s="5"/>
      <c r="L111" s="5"/>
      <c r="M111" s="5"/>
      <c r="N111" s="5"/>
      <c r="O111" s="5"/>
      <c r="P111" s="5"/>
      <c r="Q111" s="5"/>
      <c r="R111" s="5"/>
      <c r="S111" s="5"/>
      <c r="T111" s="5"/>
      <c r="U111" s="5"/>
      <c r="V111" s="5"/>
      <c r="W111" s="5"/>
      <c r="X111" s="5"/>
      <c r="Y111" s="5"/>
    </row>
    <row r="112" spans="1:34" x14ac:dyDescent="0.35">
      <c r="A112" s="41"/>
      <c r="B112" s="21"/>
      <c r="C112" s="5"/>
      <c r="D112" s="5"/>
      <c r="E112" s="5"/>
      <c r="F112" s="5"/>
      <c r="G112" s="5"/>
      <c r="H112" s="5"/>
      <c r="I112" s="5"/>
      <c r="J112" s="5"/>
      <c r="K112" s="5"/>
      <c r="L112" s="5"/>
      <c r="M112" s="5"/>
      <c r="N112" s="5"/>
      <c r="O112" s="5"/>
      <c r="P112" s="5"/>
      <c r="Q112" s="5"/>
      <c r="R112" s="5"/>
      <c r="S112" s="5"/>
      <c r="T112" s="5"/>
      <c r="U112" s="5"/>
      <c r="V112" s="5"/>
      <c r="W112" s="5"/>
      <c r="X112" s="5"/>
      <c r="Y112" s="5"/>
    </row>
    <row r="113" spans="1:25" x14ac:dyDescent="0.35">
      <c r="A113" s="41"/>
      <c r="B113" s="21"/>
      <c r="C113" s="5"/>
      <c r="D113" s="5"/>
      <c r="E113" s="5"/>
      <c r="F113" s="5"/>
      <c r="G113" s="5"/>
      <c r="H113" s="5"/>
      <c r="I113" s="5"/>
      <c r="J113" s="5"/>
      <c r="K113" s="5"/>
      <c r="L113" s="5"/>
      <c r="M113" s="5"/>
      <c r="N113" s="5"/>
      <c r="O113" s="5"/>
      <c r="P113" s="5"/>
      <c r="Q113" s="5"/>
      <c r="R113" s="5"/>
      <c r="S113" s="5"/>
      <c r="T113" s="5"/>
      <c r="U113" s="5"/>
      <c r="V113" s="5"/>
      <c r="W113" s="5"/>
      <c r="X113" s="5"/>
      <c r="Y113" s="5"/>
    </row>
    <row r="114" spans="1:25" x14ac:dyDescent="0.35">
      <c r="A114" s="41"/>
      <c r="B114" s="21"/>
      <c r="C114" s="5"/>
      <c r="D114" s="5"/>
      <c r="E114" s="5"/>
      <c r="F114" s="5"/>
      <c r="G114" s="5"/>
      <c r="H114" s="5"/>
      <c r="I114" s="5"/>
      <c r="J114" s="5"/>
      <c r="K114" s="5"/>
      <c r="L114" s="5"/>
      <c r="M114" s="5"/>
      <c r="N114" s="5"/>
      <c r="O114" s="5"/>
      <c r="P114" s="5"/>
      <c r="Q114" s="5"/>
      <c r="R114" s="5"/>
      <c r="S114" s="5"/>
      <c r="T114" s="5"/>
      <c r="U114" s="5"/>
      <c r="V114" s="5"/>
      <c r="W114" s="5"/>
      <c r="X114" s="5"/>
      <c r="Y114" s="5"/>
    </row>
    <row r="115" spans="1:25" x14ac:dyDescent="0.35">
      <c r="A115" s="41"/>
      <c r="B115" s="21"/>
      <c r="C115" s="5"/>
      <c r="D115" s="5"/>
      <c r="E115" s="5"/>
      <c r="F115" s="5"/>
      <c r="G115" s="5"/>
      <c r="H115" s="5"/>
      <c r="I115" s="5"/>
      <c r="J115" s="5"/>
      <c r="K115" s="5"/>
      <c r="L115" s="5"/>
      <c r="M115" s="5"/>
      <c r="N115" s="5"/>
      <c r="O115" s="5"/>
      <c r="P115" s="5"/>
      <c r="Q115" s="5"/>
      <c r="R115" s="5"/>
      <c r="S115" s="5"/>
      <c r="T115" s="5"/>
      <c r="U115" s="5"/>
      <c r="V115" s="5"/>
      <c r="W115" s="5"/>
      <c r="X115" s="5"/>
      <c r="Y115" s="5"/>
    </row>
    <row r="116" spans="1:25" x14ac:dyDescent="0.35">
      <c r="A116" s="41"/>
      <c r="B116" s="21"/>
      <c r="C116" s="5"/>
      <c r="D116" s="5"/>
      <c r="E116" s="5"/>
      <c r="F116" s="5"/>
      <c r="G116" s="5"/>
      <c r="H116" s="5"/>
      <c r="I116" s="5"/>
      <c r="J116" s="5"/>
      <c r="K116" s="5"/>
      <c r="L116" s="5"/>
      <c r="M116" s="5"/>
      <c r="N116" s="5"/>
      <c r="O116" s="5"/>
      <c r="P116" s="5"/>
      <c r="Q116" s="5"/>
      <c r="R116" s="5"/>
      <c r="S116" s="5"/>
      <c r="T116" s="5"/>
      <c r="U116" s="5"/>
      <c r="V116" s="5"/>
      <c r="W116" s="5"/>
      <c r="X116" s="5"/>
      <c r="Y116" s="5"/>
    </row>
    <row r="117" spans="1:25" x14ac:dyDescent="0.35">
      <c r="A117" s="41"/>
      <c r="B117" s="21"/>
      <c r="C117" s="5"/>
      <c r="D117" s="5"/>
      <c r="E117" s="5"/>
      <c r="F117" s="5"/>
      <c r="G117" s="5"/>
      <c r="H117" s="5"/>
      <c r="I117" s="5"/>
      <c r="J117" s="5"/>
      <c r="K117" s="5"/>
      <c r="L117" s="5"/>
      <c r="M117" s="5"/>
      <c r="N117" s="5"/>
      <c r="O117" s="5"/>
      <c r="P117" s="5"/>
      <c r="Q117" s="5"/>
      <c r="R117" s="5"/>
      <c r="S117" s="5"/>
      <c r="T117" s="5"/>
      <c r="U117" s="5"/>
      <c r="V117" s="5"/>
      <c r="W117" s="5"/>
      <c r="X117" s="5"/>
      <c r="Y117" s="5"/>
    </row>
    <row r="118" spans="1:25" x14ac:dyDescent="0.35">
      <c r="A118" s="41"/>
      <c r="B118" s="21"/>
      <c r="C118" s="5"/>
      <c r="D118" s="5"/>
      <c r="E118" s="5"/>
      <c r="F118" s="5"/>
      <c r="G118" s="5"/>
      <c r="H118" s="5"/>
      <c r="I118" s="5"/>
      <c r="J118" s="5"/>
      <c r="K118" s="5"/>
      <c r="L118" s="5"/>
      <c r="M118" s="5"/>
      <c r="N118" s="5"/>
      <c r="O118" s="5"/>
      <c r="P118" s="5"/>
      <c r="Q118" s="5"/>
      <c r="R118" s="5"/>
      <c r="S118" s="5"/>
      <c r="T118" s="5"/>
      <c r="U118" s="5"/>
      <c r="V118" s="5"/>
      <c r="W118" s="5"/>
      <c r="X118" s="5"/>
      <c r="Y118" s="5"/>
    </row>
    <row r="119" spans="1:25" x14ac:dyDescent="0.35">
      <c r="A119" s="41"/>
      <c r="B119" s="21"/>
      <c r="C119" s="5"/>
      <c r="D119" s="5"/>
      <c r="E119" s="5"/>
      <c r="F119" s="5"/>
      <c r="G119" s="5"/>
      <c r="H119" s="5"/>
      <c r="I119" s="5"/>
      <c r="J119" s="5"/>
      <c r="K119" s="5"/>
      <c r="L119" s="5"/>
      <c r="M119" s="5"/>
      <c r="N119" s="5"/>
      <c r="O119" s="5"/>
      <c r="P119" s="5"/>
      <c r="Q119" s="5"/>
      <c r="R119" s="5"/>
      <c r="S119" s="5"/>
      <c r="T119" s="5"/>
      <c r="U119" s="5"/>
      <c r="V119" s="5"/>
      <c r="W119" s="5"/>
      <c r="X119" s="5"/>
      <c r="Y119" s="5"/>
    </row>
  </sheetData>
  <sheetProtection formatColumns="0" formatRows="0" selectLockedCells="1"/>
  <mergeCells count="1">
    <mergeCell ref="B1:M1"/>
  </mergeCells>
  <phoneticPr fontId="15" type="noConversion"/>
  <conditionalFormatting sqref="H16:H18 G38:G46 G28 H20:H46">
    <cfRule type="expression" dxfId="303" priority="26">
      <formula>AND(ISBLANK(G16),NOT(ISBLANK(F16)))</formula>
    </cfRule>
  </conditionalFormatting>
  <conditionalFormatting sqref="H19">
    <cfRule type="expression" dxfId="302" priority="25">
      <formula>AND(ISBLANK(H19),NOT(ISBLANK(G19)))</formula>
    </cfRule>
  </conditionalFormatting>
  <conditionalFormatting sqref="Q8:AG8">
    <cfRule type="expression" dxfId="301" priority="16">
      <formula>IF(AND(Q8&lt;&gt;"",COUNTIF($D8:$M8,Q8)&gt;1),TRUE(),FALSE())</formula>
    </cfRule>
  </conditionalFormatting>
  <conditionalFormatting sqref="G29:G37">
    <cfRule type="expression" dxfId="300" priority="12">
      <formula>AND(ISBLANK(G29),NOT(ISBLANK(F29)))</formula>
    </cfRule>
  </conditionalFormatting>
  <conditionalFormatting sqref="C10:AG10">
    <cfRule type="expression" dxfId="299" priority="11">
      <formula>LEN(C10)&gt;255</formula>
    </cfRule>
  </conditionalFormatting>
  <conditionalFormatting sqref="D6:H6 F28:G30 E28:E47 H28:H46 E14:H27 D8:H12">
    <cfRule type="expression" dxfId="298" priority="3">
      <formula>MATCH("Improved Pasture", $A$5:$Z$5, 0)</formula>
    </cfRule>
  </conditionalFormatting>
  <conditionalFormatting sqref="B16:B46">
    <cfRule type="expression" dxfId="297" priority="1">
      <formula>AND(NOT(ISBLANK(B16)),COUNTIF($B$17:$B$47,B16)&gt;1)</formula>
    </cfRule>
    <cfRule type="expression" dxfId="296" priority="2">
      <formula>NOT(ISBLANK(B16))*(COUNTIF(P.Level.Name,B16)=0)</formula>
    </cfRule>
  </conditionalFormatting>
  <dataValidations xWindow="2793" yWindow="1629" count="12">
    <dataValidation type="list" allowBlank="1" showInputMessage="1" showErrorMessage="1" sqref="B47" xr:uid="{708D7BDA-1F15-40E5-8120-7F9E83DFBCDA}">
      <formula1>_xlfn.ANCHORARRAY($AJ$2)</formula1>
    </dataValidation>
    <dataValidation type="textLength" allowBlank="1" showInputMessage="1" showErrorMessage="1" error="Notes cannot contain more than 255 characters." sqref="C10:AG10" xr:uid="{5B9A0ADE-583B-4A1D-9782-D636BC7470E0}">
      <formula1>0</formula1>
      <formula2>255</formula2>
    </dataValidation>
    <dataValidation type="custom" allowBlank="1" showInputMessage="1" showErrorMessage="1" error="Name already used" sqref="C4" xr:uid="{0B55772C-023D-4371-BBCB-4A4A06689791}">
      <formula1>COUNTIF(P.Level.Name,C4)=1</formula1>
    </dataValidation>
    <dataValidation type="list" allowBlank="1" showInputMessage="1" showErrorMessage="1" prompt="If &quot;No&quot; then Trts must share this practice to be compared. &quot;No&quot; is typically used when we have ERA practices x non-ERA practices. For example 3 planting densities (PD) x till/no-till, we only want to compare tillage within PDs not between. ASK IF UNSURE!!" sqref="D8:AG8" xr:uid="{5F433602-4899-4AE4-A9E2-59BC208BDCB6}">
      <formula1>"Yes,No"</formula1>
    </dataValidation>
    <dataValidation type="list" errorStyle="warning" allowBlank="1" showInputMessage="1" showErrorMessage="1" error="You are entering a new value, please contact us to request this new practice." sqref="C5:AG5" xr:uid="{1635537B-DDA2-4563-84E8-3DCFF895FAF2}">
      <formula1>pasture_management</formula1>
    </dataValidation>
    <dataValidation type="list" errorStyle="warning" allowBlank="1" showInputMessage="1" showErrorMessage="1" error="You are entering a new value, please contact us to request this new practice." sqref="C6:AG6" xr:uid="{F31EA8FA-EE51-4BBB-BD21-428B420A954B}">
      <formula1>improved_pasture_inter</formula1>
    </dataValidation>
    <dataValidation type="list" errorStyle="warning" allowBlank="1" showInputMessage="1" showErrorMessage="1" errorTitle="Planting Density Uint" error="You are adding a new unit, are you sure?" sqref="G28:G46 H16:H46" xr:uid="{B4552DB2-0970-4733-8F05-1E028243EB7A}">
      <formula1>PD.Unit</formula1>
    </dataValidation>
    <dataValidation type="list" allowBlank="1" showInputMessage="1" sqref="C28:C46 D16:D46" xr:uid="{E200EFDD-8794-494A-874F-2B9296E6B8BD}">
      <formula1>Plant.Method</formula1>
    </dataValidation>
    <dataValidation type="decimal" errorStyle="warning" allowBlank="1" showInputMessage="1" showErrorMessage="1" error="More than 1,000,000?" sqref="F28:F46 G16:G27" xr:uid="{6E962ECC-A808-4EBE-802E-5703C4DE68A4}">
      <formula1>0</formula1>
      <formula2>1000000</formula2>
    </dataValidation>
    <dataValidation type="list" allowBlank="1" showInputMessage="1" showErrorMessage="1" sqref="C16:C27" xr:uid="{154C6650-0D0B-4521-B25A-5FC9802D0F12}">
      <formula1>pasture_fodder</formula1>
    </dataValidation>
    <dataValidation type="list" allowBlank="1" showInputMessage="1" showErrorMessage="1" sqref="F16:F27" xr:uid="{FE56AF5A-4A3E-4FBF-AD0E-AF050856ABC2}">
      <formula1>"Yes,No"</formula1>
    </dataValidation>
    <dataValidation type="list" allowBlank="1" showInputMessage="1" showErrorMessage="1" sqref="B16:B46" xr:uid="{C1A36828-1763-40EC-89DB-6631F756C6E1}">
      <formula1>P.Level.Name</formula1>
    </dataValidation>
  </dataValidation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6ECC1-76AE-497C-90F9-931A159D9C1C}">
  <sheetPr codeName="Sheet20">
    <tabColor theme="1"/>
  </sheetPr>
  <dimension ref="A1:M2"/>
  <sheetViews>
    <sheetView workbookViewId="0">
      <selection activeCell="F3" sqref="F3"/>
    </sheetView>
  </sheetViews>
  <sheetFormatPr defaultColWidth="8.81640625" defaultRowHeight="10.5" x14ac:dyDescent="0.25"/>
  <cols>
    <col min="1" max="1" width="11.36328125" style="3" customWidth="1"/>
    <col min="2" max="2" width="13.26953125" style="3" customWidth="1"/>
    <col min="3" max="7" width="9" style="3" customWidth="1"/>
    <col min="8" max="8" width="13.08984375" style="3" customWidth="1"/>
    <col min="9" max="9" width="11.7265625" style="3" customWidth="1"/>
    <col min="10" max="10" width="10.1796875" style="3" customWidth="1"/>
    <col min="11" max="16384" width="8.81640625" style="3"/>
  </cols>
  <sheetData>
    <row r="1" spans="1:13" s="278" customFormat="1" x14ac:dyDescent="0.25">
      <c r="A1" s="278" t="str" cm="1">
        <f t="array" ref="A1:E1">TRANSPOSE(_xlfn._xlws.FILTER('Pasture-Plant'!A3:A10,'Pasture-Plant'!A3:A10&lt;&gt;""))</f>
        <v>P.Level.Name</v>
      </c>
      <c r="B1" s="278" t="str">
        <v>A.Pasture.Man</v>
      </c>
      <c r="C1" s="278" t="str">
        <v>A.Pasture.Inter</v>
      </c>
      <c r="D1" s="278" t="str">
        <v>P.Structure</v>
      </c>
      <c r="E1" s="278" t="str">
        <v>P.Notes</v>
      </c>
      <c r="H1" s="278" t="str" cm="1">
        <f t="array" ref="H1:J1">'Pasture-Plant'!B14:D14</f>
        <v>P.Level.Name</v>
      </c>
      <c r="I1" s="278" t="str">
        <v>P.Species</v>
      </c>
      <c r="J1" s="278" t="str">
        <v>P.Method</v>
      </c>
      <c r="K1" s="278" t="str" cm="1">
        <f t="array" ref="K1:M1">'Pasture-Plant'!E14:G14</f>
        <v>Plant.Overseeding</v>
      </c>
      <c r="L1" s="278" t="str">
        <v>Plant.Density</v>
      </c>
      <c r="M1" s="278" t="str">
        <v>Plant.Density.Unit</v>
      </c>
    </row>
    <row r="2" spans="1:13" x14ac:dyDescent="0.25">
      <c r="A2" s="3" t="str" cm="1">
        <f t="array" ref="A2">IFERROR(TRANSPOSE(_xlfn._xlws.FILTER('Pasture-Plant'!C4:AG4 &amp; "",'Pasture-Plant'!C4:AG4&lt;&gt;"")),"")</f>
        <v>Base</v>
      </c>
      <c r="B2" s="3" t="str" cm="1">
        <f t="array" ref="B2:C2">IFERROR(TRANSPOSE(_xlfn._xlws.FILTER('Pasture-Plant'!C5:AG6 &amp; "",'Pasture-Plant'!C4:AG4&lt;&gt;"")),"")</f>
        <v/>
      </c>
      <c r="C2" s="3" t="str">
        <v/>
      </c>
      <c r="D2" s="3" t="str" cm="1">
        <f t="array" ref="D2">IFERROR(TRANSPOSE(_xlfn._xlws.FILTER('Pasture-Plant'!C8:AG8 &amp; "",'Pasture-Plant'!C4:AG4&lt;&gt;"")),"")</f>
        <v/>
      </c>
      <c r="E2" s="3" t="str" cm="1">
        <f t="array" ref="E2">IFERROR(TRANSPOSE(_xlfn._xlws.FILTER('Pasture-Plant'!C10:AG10 &amp; "",'Pasture-Plant'!C4:AG4&lt;&gt;"")),"")</f>
        <v/>
      </c>
      <c r="F2" s="3" t="str" cm="1">
        <f t="array" ref="F2">IFERROR(TRANSPOSE(_xlfn._xlws.FILTER('Pasture-Plant'!C10:AG10 &amp; "",'Pasture-Plant'!#REF!&lt;&gt;"")),"")</f>
        <v/>
      </c>
      <c r="H2" s="3" t="str" cm="1">
        <f t="array" ref="H2">IFERROR(_xlfn._xlws.FILTER('Pasture-Plant'!B16:D46 &amp; "",'Pasture-Plant'!B16:B46&lt;&gt;""),"")</f>
        <v/>
      </c>
      <c r="K2" s="3" t="str" cm="1">
        <f t="array" ref="K2">IFERROR(_xlfn._xlws.FILTER('Pasture-Plant'!F16:H46 &amp; "",'Pasture-Plant'!B16:B46&lt;&gt;""),"")</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98EFB-F22B-4031-A079-4FAF8293ADF6}">
  <sheetPr codeName="Sheet5">
    <tabColor rgb="FF00B050"/>
  </sheetPr>
  <dimension ref="A1:AA133"/>
  <sheetViews>
    <sheetView zoomScale="115" zoomScaleNormal="115" workbookViewId="0">
      <pane xSplit="2" ySplit="1" topLeftCell="H2" activePane="bottomRight" state="frozen"/>
      <selection pane="topRight" activeCell="C1" sqref="C1"/>
      <selection pane="bottomLeft" activeCell="A2" sqref="A2"/>
      <selection pane="bottomRight" activeCell="L14" sqref="L14"/>
    </sheetView>
  </sheetViews>
  <sheetFormatPr defaultRowHeight="14.5" x14ac:dyDescent="0.35"/>
  <cols>
    <col min="1" max="1" width="2.1796875" customWidth="1"/>
    <col min="2" max="2" width="14.453125" customWidth="1"/>
    <col min="3" max="4" width="18.54296875" customWidth="1"/>
    <col min="5" max="5" width="23.453125" customWidth="1"/>
    <col min="6" max="16" width="18.54296875" customWidth="1"/>
    <col min="17" max="17" width="2.453125" customWidth="1"/>
    <col min="19" max="19" width="8.81640625" style="65"/>
    <col min="20" max="21" width="9" style="65"/>
    <col min="26" max="26" width="8.81640625" style="5"/>
  </cols>
  <sheetData>
    <row r="1" spans="1:27" ht="37.5" customHeight="1" thickBot="1" x14ac:dyDescent="0.4">
      <c r="A1" s="246"/>
      <c r="B1" s="142"/>
      <c r="C1" s="699" t="s">
        <v>1978</v>
      </c>
      <c r="D1" s="700"/>
      <c r="E1" s="700"/>
      <c r="F1" s="700"/>
      <c r="G1" s="700"/>
      <c r="H1" s="700"/>
      <c r="I1" s="700"/>
      <c r="J1" s="700"/>
      <c r="K1" s="700"/>
      <c r="L1" s="700"/>
      <c r="M1" s="142"/>
      <c r="N1" s="142"/>
      <c r="O1" s="142"/>
      <c r="P1" s="142"/>
      <c r="Q1" s="143"/>
      <c r="R1" s="6"/>
      <c r="S1" s="64" t="s">
        <v>8277</v>
      </c>
      <c r="T1" s="64" t="s">
        <v>1588</v>
      </c>
      <c r="U1" s="64" t="s">
        <v>1979</v>
      </c>
      <c r="V1" s="5"/>
      <c r="W1" s="5"/>
      <c r="X1" s="5"/>
      <c r="Y1" s="5"/>
    </row>
    <row r="2" spans="1:27" ht="14.15" customHeight="1" x14ac:dyDescent="0.35">
      <c r="A2" s="48"/>
      <c r="B2" s="66"/>
      <c r="C2" s="66"/>
      <c r="D2" s="66"/>
      <c r="E2" s="66"/>
      <c r="F2" s="66"/>
      <c r="G2" s="66"/>
      <c r="H2" s="66"/>
      <c r="I2" s="66"/>
      <c r="J2" s="66"/>
      <c r="K2" s="66"/>
      <c r="L2" s="66"/>
      <c r="M2" s="66"/>
      <c r="N2" s="66"/>
      <c r="O2" s="66"/>
      <c r="P2" s="66"/>
      <c r="Q2" s="49"/>
      <c r="R2" s="6"/>
      <c r="S2" s="64" t="str" cm="1">
        <f t="array" aca="1" ref="S2:S4" ca="1">_xlfn.VSTACK(prac_tillage_red,prac_tillage_conv)</f>
        <v>No or Zero Tillage</v>
      </c>
      <c r="T2" s="64" t="str" cm="1">
        <f t="array" ref="T2">IFERROR(TRANSPOSE(_xlfn.UNIQUE(_xlfn._xlws.FILTER(D8:P8,D8:P8&lt;&gt;""))),"None")</f>
        <v>None</v>
      </c>
      <c r="U2" s="64" t="str" cm="1">
        <f t="array" ref="U2">IFERROR(TRANSPOSE(_xlfn.UNIQUE(_xlfn._xlws.FILTER(C8:P8,C8:P8&lt;&gt;""))),"None")</f>
        <v>Base</v>
      </c>
      <c r="V2" s="5"/>
      <c r="W2" s="5"/>
      <c r="X2" s="5"/>
      <c r="Y2" s="5"/>
    </row>
    <row r="3" spans="1:27" x14ac:dyDescent="0.35">
      <c r="A3" s="6"/>
      <c r="B3" s="43"/>
      <c r="C3" s="210" t="s">
        <v>1980</v>
      </c>
      <c r="D3" s="698" t="s">
        <v>1620</v>
      </c>
      <c r="E3" s="698"/>
      <c r="F3" s="698"/>
      <c r="G3" s="698"/>
      <c r="H3" s="698"/>
      <c r="I3" s="698"/>
      <c r="J3" s="698"/>
      <c r="K3" s="698"/>
      <c r="L3" s="698"/>
      <c r="M3" s="698"/>
      <c r="N3" s="698"/>
      <c r="O3" s="698"/>
      <c r="P3" s="698"/>
      <c r="Q3" s="7"/>
      <c r="R3" s="6"/>
      <c r="S3" s="64" t="str">
        <f ca="1"/>
        <v>Reduced or Minimum Tillage</v>
      </c>
      <c r="T3" s="64"/>
      <c r="U3" s="64"/>
      <c r="V3" s="5"/>
      <c r="W3" s="5"/>
      <c r="X3" s="5"/>
      <c r="Y3" s="5"/>
    </row>
    <row r="4" spans="1:27" x14ac:dyDescent="0.35">
      <c r="A4" s="81" t="s">
        <v>1999</v>
      </c>
      <c r="B4" s="108" t="s">
        <v>1981</v>
      </c>
      <c r="C4" s="124"/>
      <c r="D4" s="124"/>
      <c r="E4" s="124"/>
      <c r="F4" s="124"/>
      <c r="G4" s="124"/>
      <c r="H4" s="124"/>
      <c r="I4" s="124"/>
      <c r="J4" s="124"/>
      <c r="K4" s="124"/>
      <c r="L4" s="124"/>
      <c r="M4" s="124"/>
      <c r="N4" s="124"/>
      <c r="O4" s="124"/>
      <c r="P4" s="124"/>
      <c r="Q4" s="7"/>
      <c r="R4" s="6"/>
      <c r="S4" s="64" t="str">
        <f ca="1"/>
        <v>Conventional Tillage</v>
      </c>
      <c r="T4" s="64"/>
      <c r="U4" s="64"/>
      <c r="V4" s="5"/>
      <c r="W4" s="5"/>
      <c r="X4" s="5"/>
      <c r="Y4" s="5"/>
    </row>
    <row r="5" spans="1:27" ht="5.25" customHeight="1" x14ac:dyDescent="0.35">
      <c r="A5" s="6"/>
      <c r="B5" s="5"/>
      <c r="C5" s="5"/>
      <c r="D5" s="21"/>
      <c r="E5" s="21"/>
      <c r="F5" s="21"/>
      <c r="G5" s="21"/>
      <c r="H5" s="21"/>
      <c r="I5" s="21"/>
      <c r="J5" s="21"/>
      <c r="K5" s="21"/>
      <c r="L5" s="21"/>
      <c r="M5" s="21"/>
      <c r="N5" s="21"/>
      <c r="O5" s="21"/>
      <c r="P5" s="21"/>
      <c r="Q5" s="7"/>
      <c r="R5" s="6"/>
      <c r="S5" s="64"/>
      <c r="T5" s="64"/>
      <c r="U5" s="64"/>
      <c r="V5" s="5"/>
      <c r="W5" s="5"/>
      <c r="X5" s="5"/>
      <c r="Y5" s="5"/>
    </row>
    <row r="6" spans="1:27" ht="75.75" customHeight="1" x14ac:dyDescent="0.35">
      <c r="A6" s="6"/>
      <c r="B6" s="96" t="s">
        <v>1982</v>
      </c>
      <c r="C6" s="126"/>
      <c r="D6" s="126"/>
      <c r="E6" s="126" t="str">
        <f>IFERROR(INDEX(prac[Definition],MATCH('Pasture-Till'!E$4,prac[Subpractice],0)),"")</f>
        <v/>
      </c>
      <c r="F6" s="126" t="str">
        <f>IFERROR(INDEX(prac[Definition],MATCH('Pasture-Till'!F$4,prac[Subpractice],0)),"")</f>
        <v/>
      </c>
      <c r="G6" s="126" t="str">
        <f>IFERROR(INDEX(prac[Definition],MATCH('Pasture-Till'!G$4,prac[Subpractice],0)),"")</f>
        <v/>
      </c>
      <c r="H6" s="126" t="str">
        <f>IFERROR(INDEX(prac[Definition],MATCH('Pasture-Till'!H$4,prac[Subpractice],0)),"")</f>
        <v/>
      </c>
      <c r="I6" s="126" t="str">
        <f>IFERROR(INDEX(prac[Definition],MATCH('Pasture-Till'!I$4,prac[Subpractice],0)),"")</f>
        <v/>
      </c>
      <c r="J6" s="126" t="str">
        <f>IFERROR(INDEX(prac[Definition],MATCH('Pasture-Till'!J$4,prac[Subpractice],0)),"")</f>
        <v/>
      </c>
      <c r="K6" s="126" t="str">
        <f>IFERROR(INDEX(prac[Definition],MATCH('Pasture-Till'!K$4,prac[Subpractice],0)),"")</f>
        <v/>
      </c>
      <c r="L6" s="126" t="str">
        <f>IFERROR(INDEX(prac[Definition],MATCH('Pasture-Till'!L$4,prac[Subpractice],0)),"")</f>
        <v/>
      </c>
      <c r="M6" s="126" t="str">
        <f>IFERROR(INDEX(prac[Definition],MATCH('Pasture-Till'!M$4,prac[Subpractice],0)),"")</f>
        <v/>
      </c>
      <c r="N6" s="126" t="str">
        <f>IFERROR(INDEX(prac[Definition],MATCH('Pasture-Till'!N$4,prac[Subpractice],0)),"")</f>
        <v/>
      </c>
      <c r="O6" s="126" t="str">
        <f>IFERROR(INDEX(prac[Definition],MATCH('Pasture-Till'!O$4,prac[Subpractice],0)),"")</f>
        <v/>
      </c>
      <c r="P6" s="126" t="str">
        <f>IFERROR(INDEX(prac[Definition],MATCH('Pasture-Till'!P$4,prac[Subpractice],0)),"")</f>
        <v/>
      </c>
      <c r="Q6" s="7"/>
      <c r="R6" s="6"/>
      <c r="S6" s="64"/>
      <c r="T6" s="64"/>
      <c r="U6" s="64"/>
      <c r="V6" s="5"/>
      <c r="W6" s="5"/>
      <c r="X6" s="5"/>
      <c r="Y6" s="5"/>
    </row>
    <row r="7" spans="1:27" s="5" customFormat="1" ht="5" customHeight="1" x14ac:dyDescent="0.35">
      <c r="A7" s="6"/>
      <c r="B7" s="95"/>
      <c r="C7" s="43"/>
      <c r="D7" s="24"/>
      <c r="E7" s="24"/>
      <c r="F7" s="24"/>
      <c r="G7" s="24"/>
      <c r="H7" s="24"/>
      <c r="I7" s="24"/>
      <c r="J7" s="24"/>
      <c r="K7" s="24"/>
      <c r="L7" s="24"/>
      <c r="M7" s="24"/>
      <c r="N7" s="24"/>
      <c r="O7" s="24"/>
      <c r="P7" s="24"/>
      <c r="Q7" s="7"/>
      <c r="R7" s="6"/>
      <c r="S7" s="64"/>
      <c r="T7" s="64"/>
      <c r="U7" s="64"/>
    </row>
    <row r="8" spans="1:27" x14ac:dyDescent="0.35">
      <c r="A8" s="81" t="s">
        <v>3743</v>
      </c>
      <c r="B8" s="108" t="s">
        <v>1590</v>
      </c>
      <c r="C8" s="233" t="s">
        <v>1591</v>
      </c>
      <c r="D8" s="124"/>
      <c r="E8" s="124"/>
      <c r="F8" s="124"/>
      <c r="G8" s="124"/>
      <c r="H8" s="124"/>
      <c r="I8" s="124"/>
      <c r="J8" s="124"/>
      <c r="K8" s="124"/>
      <c r="L8" s="124"/>
      <c r="M8" s="124"/>
      <c r="N8" s="124"/>
      <c r="O8" s="124"/>
      <c r="P8" s="124"/>
      <c r="Q8" s="7"/>
      <c r="R8" s="6"/>
      <c r="S8" s="64"/>
      <c r="T8" s="64"/>
      <c r="U8" s="64"/>
      <c r="V8" s="5"/>
      <c r="W8" s="5"/>
      <c r="X8" s="5"/>
      <c r="Y8" s="5"/>
    </row>
    <row r="9" spans="1:27" ht="30" customHeight="1" x14ac:dyDescent="0.35">
      <c r="A9" s="81" t="s">
        <v>9062</v>
      </c>
      <c r="B9" s="108" t="s">
        <v>1624</v>
      </c>
      <c r="C9" s="294"/>
      <c r="D9" s="294"/>
      <c r="E9" s="294"/>
      <c r="F9" s="294"/>
      <c r="G9" s="294"/>
      <c r="H9" s="294"/>
      <c r="I9" s="294"/>
      <c r="J9" s="294"/>
      <c r="K9" s="294"/>
      <c r="L9" s="294"/>
      <c r="M9" s="294"/>
      <c r="N9" s="294"/>
      <c r="O9" s="294"/>
      <c r="P9" s="294"/>
      <c r="Q9" s="7"/>
      <c r="R9" s="6"/>
      <c r="S9" s="64"/>
      <c r="T9" s="64"/>
      <c r="U9" s="64"/>
      <c r="V9" s="5"/>
      <c r="W9" s="5"/>
      <c r="X9" s="5"/>
      <c r="Y9" s="5"/>
    </row>
    <row r="10" spans="1:27" s="5" customFormat="1" ht="5.25" customHeight="1" thickBot="1" x14ac:dyDescent="0.4">
      <c r="A10" s="17"/>
      <c r="B10" s="129"/>
      <c r="C10" s="50"/>
      <c r="D10" s="130"/>
      <c r="E10" s="130"/>
      <c r="F10" s="130"/>
      <c r="G10" s="130"/>
      <c r="H10" s="130"/>
      <c r="I10" s="130"/>
      <c r="J10" s="130"/>
      <c r="K10" s="130"/>
      <c r="L10" s="130"/>
      <c r="M10" s="130"/>
      <c r="N10" s="130"/>
      <c r="O10" s="130"/>
      <c r="P10" s="130"/>
      <c r="Q10" s="16"/>
      <c r="R10" s="6"/>
      <c r="S10" s="64"/>
      <c r="T10" s="64"/>
      <c r="U10" s="64"/>
    </row>
    <row r="11" spans="1:27" ht="15" thickBot="1" x14ac:dyDescent="0.4">
      <c r="A11" s="246"/>
      <c r="B11" s="142"/>
      <c r="C11" s="700" t="s">
        <v>1983</v>
      </c>
      <c r="D11" s="700"/>
      <c r="E11" s="700"/>
      <c r="F11" s="700"/>
      <c r="G11" s="700"/>
      <c r="H11" s="700"/>
      <c r="I11" s="700"/>
      <c r="J11" s="700"/>
      <c r="K11" s="700"/>
      <c r="L11" s="700"/>
      <c r="M11" s="142"/>
      <c r="N11" s="142"/>
      <c r="O11" s="142"/>
      <c r="P11" s="142"/>
      <c r="Q11" s="143"/>
      <c r="R11" s="6"/>
      <c r="S11" s="64"/>
      <c r="T11" s="64"/>
      <c r="U11" s="64"/>
      <c r="V11" s="5"/>
      <c r="W11" s="5"/>
      <c r="X11" s="5"/>
      <c r="Y11" s="5"/>
    </row>
    <row r="12" spans="1:27" s="5" customFormat="1" ht="5.25" customHeight="1" x14ac:dyDescent="0.35">
      <c r="A12" s="6"/>
      <c r="B12" s="81" t="s">
        <v>1984</v>
      </c>
      <c r="C12" s="81" t="s">
        <v>1985</v>
      </c>
      <c r="D12" s="81" t="s">
        <v>1986</v>
      </c>
      <c r="E12" s="81" t="s">
        <v>8908</v>
      </c>
      <c r="F12" s="81" t="s">
        <v>1987</v>
      </c>
      <c r="G12" s="81" t="s">
        <v>1989</v>
      </c>
      <c r="H12" s="81" t="s">
        <v>1990</v>
      </c>
      <c r="I12" s="81" t="s">
        <v>1991</v>
      </c>
      <c r="J12" s="81" t="s">
        <v>1988</v>
      </c>
      <c r="K12" s="283" t="s">
        <v>49</v>
      </c>
      <c r="L12" s="283" t="s">
        <v>3241</v>
      </c>
      <c r="M12" s="283" t="s">
        <v>8909</v>
      </c>
      <c r="N12" s="283" t="s">
        <v>8910</v>
      </c>
      <c r="P12" s="24"/>
      <c r="S12" s="64"/>
      <c r="T12" s="64"/>
      <c r="U12" s="64"/>
    </row>
    <row r="13" spans="1:27" s="53" customFormat="1" ht="25.75" customHeight="1" x14ac:dyDescent="0.35">
      <c r="A13" s="51"/>
      <c r="B13" s="51"/>
      <c r="C13" s="51"/>
      <c r="D13" s="51"/>
      <c r="E13" s="51"/>
      <c r="F13" s="51"/>
      <c r="G13" s="51"/>
      <c r="H13" s="663" t="s">
        <v>8912</v>
      </c>
      <c r="I13" s="665"/>
      <c r="J13" s="51"/>
      <c r="K13" s="91"/>
      <c r="L13" s="91"/>
      <c r="M13" s="701" t="s">
        <v>8911</v>
      </c>
      <c r="N13" s="702"/>
      <c r="O13" s="51"/>
      <c r="P13" s="51"/>
      <c r="Q13" s="51"/>
      <c r="R13" s="51"/>
      <c r="S13" s="51"/>
      <c r="T13" s="51"/>
      <c r="U13" s="51"/>
      <c r="V13" s="64"/>
      <c r="W13" s="64"/>
      <c r="X13" s="51"/>
      <c r="Y13" s="51"/>
      <c r="Z13" s="51"/>
      <c r="AA13" s="51"/>
    </row>
    <row r="14" spans="1:27" ht="14.5" customHeight="1" x14ac:dyDescent="0.35">
      <c r="A14" s="5"/>
      <c r="B14" s="135" t="s">
        <v>1561</v>
      </c>
      <c r="C14" s="131" t="s">
        <v>1992</v>
      </c>
      <c r="D14" s="135" t="s">
        <v>1993</v>
      </c>
      <c r="E14" s="135" t="s">
        <v>8821</v>
      </c>
      <c r="F14" s="135" t="s">
        <v>1994</v>
      </c>
      <c r="G14" s="135" t="s">
        <v>1996</v>
      </c>
      <c r="H14" s="135" t="s">
        <v>1997</v>
      </c>
      <c r="I14" s="135" t="s">
        <v>1998</v>
      </c>
      <c r="J14" s="135" t="s">
        <v>1995</v>
      </c>
      <c r="K14" s="235" t="s">
        <v>620</v>
      </c>
      <c r="L14" s="235" t="s">
        <v>3729</v>
      </c>
      <c r="M14" s="434" t="s">
        <v>8609</v>
      </c>
      <c r="N14" s="434" t="s">
        <v>8610</v>
      </c>
      <c r="O14" s="5"/>
      <c r="P14" s="5"/>
      <c r="Q14" s="5"/>
      <c r="R14" s="5"/>
      <c r="S14" s="5"/>
      <c r="T14" s="5"/>
      <c r="U14" s="5"/>
      <c r="V14" s="64"/>
      <c r="W14" s="64"/>
      <c r="X14" s="5"/>
      <c r="Y14" s="5"/>
      <c r="AA14" s="5"/>
    </row>
    <row r="15" spans="1:27" x14ac:dyDescent="0.35">
      <c r="A15" s="5"/>
      <c r="B15" s="124"/>
      <c r="C15" s="124"/>
      <c r="D15" s="124"/>
      <c r="E15" s="124"/>
      <c r="F15" s="124"/>
      <c r="G15" s="124"/>
      <c r="H15" s="124"/>
      <c r="I15" s="124"/>
      <c r="J15" s="124"/>
      <c r="K15" s="250"/>
      <c r="L15" s="250"/>
      <c r="M15" s="371"/>
      <c r="N15" s="371"/>
      <c r="O15" s="5"/>
      <c r="P15" s="5"/>
      <c r="Q15" s="5"/>
      <c r="R15" s="5"/>
      <c r="S15" s="5"/>
      <c r="T15" s="5"/>
      <c r="U15" s="5"/>
      <c r="V15" s="64"/>
      <c r="W15" s="64"/>
      <c r="X15" s="5"/>
      <c r="Y15" s="5"/>
      <c r="AA15" s="5"/>
    </row>
    <row r="16" spans="1:27" x14ac:dyDescent="0.35">
      <c r="A16" s="5"/>
      <c r="B16" s="124"/>
      <c r="C16" s="124"/>
      <c r="D16" s="124"/>
      <c r="E16" s="124"/>
      <c r="F16" s="124"/>
      <c r="G16" s="124"/>
      <c r="H16" s="124"/>
      <c r="I16" s="124"/>
      <c r="J16" s="124"/>
      <c r="K16" s="250"/>
      <c r="L16" s="250"/>
      <c r="M16" s="371"/>
      <c r="N16" s="371"/>
      <c r="O16" s="5"/>
      <c r="P16" s="5"/>
      <c r="Q16" s="5"/>
      <c r="R16" s="5"/>
      <c r="S16" s="5"/>
      <c r="T16" s="5"/>
      <c r="U16" s="5"/>
      <c r="V16" s="64"/>
      <c r="W16" s="64"/>
      <c r="X16" s="5"/>
      <c r="Y16" s="5"/>
      <c r="AA16" s="5"/>
    </row>
    <row r="17" spans="1:27" x14ac:dyDescent="0.35">
      <c r="A17" s="5"/>
      <c r="B17" s="124"/>
      <c r="C17" s="124"/>
      <c r="D17" s="124"/>
      <c r="E17" s="124"/>
      <c r="F17" s="124"/>
      <c r="G17" s="124"/>
      <c r="H17" s="124"/>
      <c r="I17" s="124"/>
      <c r="J17" s="124"/>
      <c r="K17" s="250"/>
      <c r="L17" s="250"/>
      <c r="M17" s="371"/>
      <c r="N17" s="371"/>
      <c r="O17" s="5"/>
      <c r="P17" s="5"/>
      <c r="Q17" s="5"/>
      <c r="R17" s="5"/>
      <c r="S17" s="5"/>
      <c r="T17" s="5"/>
      <c r="U17" s="5"/>
      <c r="V17" s="64"/>
      <c r="W17" s="64"/>
      <c r="X17" s="5"/>
      <c r="Y17" s="5"/>
      <c r="AA17" s="5"/>
    </row>
    <row r="18" spans="1:27" x14ac:dyDescent="0.35">
      <c r="A18" s="5"/>
      <c r="B18" s="124"/>
      <c r="C18" s="124"/>
      <c r="D18" s="124"/>
      <c r="E18" s="124"/>
      <c r="F18" s="124"/>
      <c r="G18" s="124"/>
      <c r="H18" s="124"/>
      <c r="I18" s="124"/>
      <c r="J18" s="124"/>
      <c r="K18" s="250"/>
      <c r="L18" s="250"/>
      <c r="M18" s="371"/>
      <c r="N18" s="371"/>
      <c r="O18" s="5"/>
      <c r="P18" s="5"/>
      <c r="Q18" s="5"/>
      <c r="R18" s="5"/>
      <c r="S18" s="5"/>
      <c r="T18" s="5"/>
      <c r="U18" s="5"/>
      <c r="V18" s="64"/>
      <c r="W18" s="64"/>
      <c r="X18" s="5"/>
      <c r="Y18" s="5"/>
      <c r="AA18" s="5"/>
    </row>
    <row r="19" spans="1:27" x14ac:dyDescent="0.35">
      <c r="A19" s="5"/>
      <c r="B19" s="124"/>
      <c r="C19" s="124"/>
      <c r="D19" s="124"/>
      <c r="E19" s="124"/>
      <c r="F19" s="124"/>
      <c r="G19" s="124"/>
      <c r="H19" s="124"/>
      <c r="I19" s="124"/>
      <c r="J19" s="124"/>
      <c r="K19" s="250"/>
      <c r="L19" s="250"/>
      <c r="M19" s="371"/>
      <c r="N19" s="371"/>
      <c r="O19" s="5"/>
      <c r="P19" s="5"/>
      <c r="Q19" s="5"/>
      <c r="R19" s="5"/>
      <c r="S19" s="5"/>
      <c r="T19" s="5"/>
      <c r="U19" s="5"/>
      <c r="V19" s="64"/>
      <c r="W19" s="64"/>
      <c r="X19" s="5"/>
      <c r="Y19" s="5"/>
      <c r="AA19" s="5"/>
    </row>
    <row r="20" spans="1:27" x14ac:dyDescent="0.35">
      <c r="A20" s="5"/>
      <c r="B20" s="124"/>
      <c r="C20" s="124"/>
      <c r="D20" s="124"/>
      <c r="E20" s="124"/>
      <c r="F20" s="124"/>
      <c r="G20" s="124"/>
      <c r="H20" s="124"/>
      <c r="I20" s="124"/>
      <c r="J20" s="124"/>
      <c r="K20" s="250"/>
      <c r="L20" s="250"/>
      <c r="M20" s="371"/>
      <c r="N20" s="371"/>
      <c r="O20" s="5"/>
      <c r="P20" s="5"/>
      <c r="Q20" s="5"/>
      <c r="R20" s="5"/>
      <c r="S20" s="5"/>
      <c r="T20" s="5"/>
      <c r="U20" s="5"/>
      <c r="V20" s="64"/>
      <c r="W20" s="64"/>
      <c r="X20" s="5"/>
      <c r="Y20" s="5"/>
      <c r="AA20" s="5"/>
    </row>
    <row r="21" spans="1:27" x14ac:dyDescent="0.35">
      <c r="A21" s="5"/>
      <c r="B21" s="124"/>
      <c r="C21" s="124"/>
      <c r="D21" s="124"/>
      <c r="E21" s="124"/>
      <c r="F21" s="124"/>
      <c r="G21" s="124"/>
      <c r="H21" s="124"/>
      <c r="I21" s="124"/>
      <c r="J21" s="124"/>
      <c r="K21" s="250"/>
      <c r="L21" s="250"/>
      <c r="M21" s="371"/>
      <c r="N21" s="371"/>
      <c r="O21" s="5"/>
      <c r="P21" s="5"/>
      <c r="Q21" s="5"/>
      <c r="R21" s="5"/>
      <c r="S21" s="5"/>
      <c r="T21" s="5"/>
      <c r="U21" s="5"/>
      <c r="V21" s="64"/>
      <c r="W21" s="64"/>
      <c r="X21" s="5"/>
      <c r="Y21" s="5"/>
      <c r="AA21" s="5"/>
    </row>
    <row r="22" spans="1:27" x14ac:dyDescent="0.35">
      <c r="A22" s="5"/>
      <c r="B22" s="124"/>
      <c r="C22" s="124"/>
      <c r="D22" s="124"/>
      <c r="E22" s="124"/>
      <c r="F22" s="124"/>
      <c r="G22" s="124"/>
      <c r="H22" s="124"/>
      <c r="I22" s="124"/>
      <c r="J22" s="124"/>
      <c r="K22" s="250"/>
      <c r="L22" s="250"/>
      <c r="M22" s="371"/>
      <c r="N22" s="371"/>
      <c r="O22" s="5"/>
      <c r="P22" s="5"/>
      <c r="Q22" s="5"/>
      <c r="R22" s="5"/>
      <c r="S22" s="5"/>
      <c r="T22" s="5"/>
      <c r="U22" s="5"/>
      <c r="V22" s="64"/>
      <c r="W22" s="64"/>
      <c r="X22" s="5"/>
      <c r="Y22" s="5"/>
      <c r="AA22" s="5"/>
    </row>
    <row r="23" spans="1:27" x14ac:dyDescent="0.35">
      <c r="A23" s="5"/>
      <c r="B23" s="124"/>
      <c r="C23" s="124"/>
      <c r="D23" s="124"/>
      <c r="E23" s="124"/>
      <c r="F23" s="124"/>
      <c r="G23" s="124"/>
      <c r="H23" s="124"/>
      <c r="I23" s="124"/>
      <c r="J23" s="124"/>
      <c r="K23" s="250"/>
      <c r="L23" s="250"/>
      <c r="M23" s="371"/>
      <c r="N23" s="371"/>
      <c r="O23" s="5"/>
      <c r="P23" s="5"/>
      <c r="Q23" s="5"/>
      <c r="R23" s="5"/>
      <c r="S23" s="5"/>
      <c r="T23" s="5"/>
      <c r="U23" s="5"/>
      <c r="V23" s="64"/>
      <c r="W23" s="64"/>
      <c r="X23" s="5"/>
      <c r="Y23" s="5"/>
      <c r="AA23" s="5"/>
    </row>
    <row r="24" spans="1:27" x14ac:dyDescent="0.35">
      <c r="A24" s="5"/>
      <c r="B24" s="124"/>
      <c r="C24" s="124"/>
      <c r="D24" s="124"/>
      <c r="E24" s="124"/>
      <c r="F24" s="124"/>
      <c r="G24" s="124"/>
      <c r="H24" s="124"/>
      <c r="I24" s="124"/>
      <c r="J24" s="124"/>
      <c r="K24" s="250"/>
      <c r="L24" s="250"/>
      <c r="M24" s="371"/>
      <c r="N24" s="371"/>
      <c r="O24" s="5"/>
      <c r="P24" s="5"/>
      <c r="Q24" s="5"/>
      <c r="R24" s="5"/>
      <c r="S24" s="5"/>
      <c r="T24" s="5"/>
      <c r="U24" s="5"/>
      <c r="V24" s="64"/>
      <c r="W24" s="64"/>
      <c r="X24" s="5"/>
      <c r="Y24" s="5"/>
      <c r="AA24" s="5"/>
    </row>
    <row r="25" spans="1:27" x14ac:dyDescent="0.35">
      <c r="A25" s="5"/>
      <c r="B25" s="124"/>
      <c r="C25" s="124"/>
      <c r="D25" s="124"/>
      <c r="E25" s="124"/>
      <c r="F25" s="124"/>
      <c r="G25" s="124"/>
      <c r="H25" s="124"/>
      <c r="I25" s="124"/>
      <c r="J25" s="124"/>
      <c r="K25" s="250"/>
      <c r="L25" s="250"/>
      <c r="M25" s="371"/>
      <c r="N25" s="371"/>
      <c r="O25" s="5"/>
      <c r="P25" s="5"/>
      <c r="Q25" s="5"/>
      <c r="R25" s="5"/>
      <c r="S25" s="5"/>
      <c r="T25" s="5"/>
      <c r="U25" s="5"/>
      <c r="V25" s="64"/>
      <c r="W25" s="64"/>
      <c r="X25" s="5"/>
      <c r="Y25" s="5"/>
      <c r="AA25" s="5"/>
    </row>
    <row r="26" spans="1:27" x14ac:dyDescent="0.35">
      <c r="A26" s="5"/>
      <c r="B26" s="124"/>
      <c r="C26" s="124"/>
      <c r="D26" s="124"/>
      <c r="E26" s="124"/>
      <c r="F26" s="124"/>
      <c r="G26" s="124"/>
      <c r="H26" s="124"/>
      <c r="I26" s="124"/>
      <c r="J26" s="124"/>
      <c r="K26" s="250"/>
      <c r="L26" s="250"/>
      <c r="M26" s="371"/>
      <c r="N26" s="371"/>
      <c r="O26" s="5"/>
      <c r="P26" s="5"/>
      <c r="Q26" s="5"/>
      <c r="R26" s="5"/>
      <c r="S26" s="5"/>
      <c r="T26" s="5"/>
      <c r="U26" s="5"/>
      <c r="V26" s="64"/>
      <c r="W26" s="64"/>
      <c r="X26" s="5"/>
      <c r="Y26" s="5"/>
      <c r="AA26" s="5"/>
    </row>
    <row r="27" spans="1:27" x14ac:dyDescent="0.35">
      <c r="A27" s="5"/>
      <c r="B27" s="124"/>
      <c r="C27" s="124"/>
      <c r="D27" s="124"/>
      <c r="E27" s="124"/>
      <c r="F27" s="124"/>
      <c r="G27" s="124"/>
      <c r="H27" s="124"/>
      <c r="I27" s="124"/>
      <c r="J27" s="124"/>
      <c r="K27" s="250"/>
      <c r="L27" s="250"/>
      <c r="M27" s="371"/>
      <c r="N27" s="371"/>
      <c r="O27" s="5"/>
      <c r="P27" s="5"/>
      <c r="Q27" s="5"/>
      <c r="R27" s="5"/>
      <c r="S27" s="5"/>
      <c r="T27" s="5"/>
      <c r="U27" s="5"/>
      <c r="V27" s="64"/>
      <c r="W27" s="64"/>
      <c r="X27" s="5"/>
      <c r="Y27" s="5"/>
      <c r="AA27" s="5"/>
    </row>
    <row r="28" spans="1:27" x14ac:dyDescent="0.35">
      <c r="A28" s="5"/>
      <c r="B28" s="124"/>
      <c r="C28" s="124"/>
      <c r="D28" s="124"/>
      <c r="E28" s="124"/>
      <c r="F28" s="124"/>
      <c r="G28" s="124"/>
      <c r="H28" s="124"/>
      <c r="I28" s="124"/>
      <c r="J28" s="124"/>
      <c r="K28" s="250"/>
      <c r="L28" s="250"/>
      <c r="M28" s="371"/>
      <c r="N28" s="371"/>
      <c r="O28" s="5"/>
      <c r="P28" s="5"/>
      <c r="Q28" s="5"/>
      <c r="R28" s="5"/>
      <c r="S28" s="5"/>
      <c r="T28" s="5"/>
      <c r="U28" s="5"/>
      <c r="V28" s="64"/>
      <c r="W28" s="64"/>
      <c r="X28" s="5"/>
      <c r="Y28" s="5"/>
      <c r="AA28" s="5"/>
    </row>
    <row r="29" spans="1:27" x14ac:dyDescent="0.35">
      <c r="A29" s="5"/>
      <c r="B29" s="124"/>
      <c r="C29" s="124"/>
      <c r="D29" s="124"/>
      <c r="E29" s="124"/>
      <c r="F29" s="124"/>
      <c r="G29" s="124"/>
      <c r="H29" s="124"/>
      <c r="I29" s="124"/>
      <c r="J29" s="124"/>
      <c r="K29" s="250"/>
      <c r="L29" s="250"/>
      <c r="M29" s="371"/>
      <c r="N29" s="371"/>
      <c r="O29" s="5"/>
      <c r="P29" s="5"/>
      <c r="Q29" s="5"/>
      <c r="R29" s="5"/>
      <c r="S29" s="5"/>
      <c r="T29" s="5"/>
      <c r="U29" s="5"/>
      <c r="V29" s="64"/>
      <c r="W29" s="64"/>
      <c r="X29" s="5"/>
      <c r="Y29" s="5"/>
      <c r="AA29" s="5"/>
    </row>
    <row r="30" spans="1:27" x14ac:dyDescent="0.35">
      <c r="A30" s="5"/>
      <c r="B30" s="124"/>
      <c r="C30" s="124"/>
      <c r="D30" s="124"/>
      <c r="E30" s="124"/>
      <c r="F30" s="124"/>
      <c r="G30" s="124"/>
      <c r="H30" s="124"/>
      <c r="I30" s="124"/>
      <c r="J30" s="124"/>
      <c r="K30" s="250"/>
      <c r="L30" s="250"/>
      <c r="M30" s="371"/>
      <c r="N30" s="371"/>
      <c r="O30" s="5"/>
      <c r="P30" s="5"/>
      <c r="Q30" s="5"/>
      <c r="R30" s="5"/>
      <c r="S30" s="5"/>
      <c r="T30" s="5"/>
      <c r="U30" s="5"/>
      <c r="V30" s="64"/>
      <c r="W30" s="64"/>
      <c r="X30" s="5"/>
      <c r="Y30" s="5"/>
      <c r="AA30" s="5"/>
    </row>
    <row r="31" spans="1:27" x14ac:dyDescent="0.35">
      <c r="A31" s="5"/>
      <c r="B31" s="124"/>
      <c r="C31" s="124"/>
      <c r="D31" s="124"/>
      <c r="E31" s="124"/>
      <c r="F31" s="124"/>
      <c r="G31" s="124"/>
      <c r="H31" s="124"/>
      <c r="I31" s="124"/>
      <c r="J31" s="124"/>
      <c r="K31" s="250"/>
      <c r="L31" s="250"/>
      <c r="M31" s="371"/>
      <c r="N31" s="371"/>
      <c r="O31" s="5"/>
      <c r="P31" s="5"/>
      <c r="Q31" s="5"/>
      <c r="R31" s="5"/>
      <c r="S31" s="5"/>
      <c r="T31" s="5"/>
      <c r="U31" s="5"/>
      <c r="V31" s="64"/>
      <c r="W31" s="64"/>
      <c r="X31" s="5"/>
      <c r="Y31" s="5"/>
      <c r="AA31" s="5"/>
    </row>
    <row r="32" spans="1:27" x14ac:dyDescent="0.35">
      <c r="A32" s="5"/>
      <c r="B32" s="124"/>
      <c r="C32" s="124"/>
      <c r="D32" s="124"/>
      <c r="E32" s="124"/>
      <c r="F32" s="124"/>
      <c r="G32" s="124"/>
      <c r="H32" s="124"/>
      <c r="I32" s="124"/>
      <c r="J32" s="124"/>
      <c r="K32" s="250"/>
      <c r="L32" s="250"/>
      <c r="M32" s="371"/>
      <c r="N32" s="371"/>
      <c r="O32" s="5"/>
      <c r="P32" s="5"/>
      <c r="Q32" s="5"/>
      <c r="R32" s="5"/>
      <c r="S32" s="5"/>
      <c r="T32" s="5"/>
      <c r="U32" s="5"/>
      <c r="V32" s="64"/>
      <c r="W32" s="64"/>
      <c r="X32" s="5"/>
      <c r="Y32" s="5"/>
      <c r="AA32" s="5"/>
    </row>
    <row r="33" spans="1:27" x14ac:dyDescent="0.35">
      <c r="A33" s="5"/>
      <c r="B33" s="124"/>
      <c r="C33" s="124"/>
      <c r="D33" s="124"/>
      <c r="E33" s="124"/>
      <c r="F33" s="124"/>
      <c r="G33" s="124"/>
      <c r="H33" s="124"/>
      <c r="I33" s="124"/>
      <c r="J33" s="124"/>
      <c r="K33" s="250"/>
      <c r="L33" s="250"/>
      <c r="M33" s="371"/>
      <c r="N33" s="371"/>
      <c r="O33" s="5"/>
      <c r="P33" s="5"/>
      <c r="Q33" s="5"/>
      <c r="R33" s="5"/>
      <c r="S33" s="5"/>
      <c r="T33" s="5"/>
      <c r="U33" s="5"/>
      <c r="V33" s="64"/>
      <c r="W33" s="64"/>
      <c r="X33" s="5"/>
      <c r="Y33" s="5"/>
      <c r="AA33" s="5"/>
    </row>
    <row r="34" spans="1:27" x14ac:dyDescent="0.35">
      <c r="A34" s="5"/>
      <c r="B34" s="124"/>
      <c r="C34" s="124"/>
      <c r="D34" s="124"/>
      <c r="E34" s="124"/>
      <c r="F34" s="124"/>
      <c r="G34" s="124"/>
      <c r="H34" s="124"/>
      <c r="I34" s="124"/>
      <c r="J34" s="124"/>
      <c r="K34" s="250"/>
      <c r="L34" s="250"/>
      <c r="M34" s="371"/>
      <c r="N34" s="371"/>
      <c r="O34" s="5"/>
      <c r="P34" s="5"/>
      <c r="Q34" s="5"/>
      <c r="R34" s="5"/>
      <c r="S34" s="5"/>
      <c r="T34" s="5"/>
      <c r="U34" s="5"/>
      <c r="V34" s="64"/>
      <c r="W34" s="64"/>
      <c r="X34" s="5"/>
      <c r="Y34" s="5"/>
      <c r="AA34" s="5"/>
    </row>
    <row r="35" spans="1:27" x14ac:dyDescent="0.35">
      <c r="A35" s="5"/>
      <c r="B35" s="124"/>
      <c r="C35" s="124"/>
      <c r="D35" s="124"/>
      <c r="E35" s="124"/>
      <c r="F35" s="124"/>
      <c r="G35" s="124"/>
      <c r="H35" s="124"/>
      <c r="I35" s="124"/>
      <c r="J35" s="124"/>
      <c r="K35" s="250"/>
      <c r="L35" s="250"/>
      <c r="M35" s="371"/>
      <c r="N35" s="371"/>
      <c r="O35" s="5"/>
      <c r="P35" s="5"/>
      <c r="Q35" s="5"/>
      <c r="R35" s="5"/>
      <c r="S35" s="5"/>
      <c r="T35" s="5"/>
      <c r="U35" s="5"/>
      <c r="V35" s="64"/>
      <c r="W35" s="64"/>
      <c r="X35" s="5"/>
      <c r="Y35" s="5"/>
      <c r="AA35" s="5"/>
    </row>
    <row r="36" spans="1:27" x14ac:dyDescent="0.35">
      <c r="A36" s="5"/>
      <c r="B36" s="124"/>
      <c r="C36" s="124"/>
      <c r="D36" s="124"/>
      <c r="E36" s="124"/>
      <c r="F36" s="124"/>
      <c r="G36" s="124"/>
      <c r="H36" s="124"/>
      <c r="I36" s="124"/>
      <c r="J36" s="124"/>
      <c r="K36" s="250"/>
      <c r="L36" s="250"/>
      <c r="M36" s="371"/>
      <c r="N36" s="371"/>
      <c r="O36" s="5"/>
      <c r="P36" s="5"/>
      <c r="Q36" s="5"/>
      <c r="R36" s="5"/>
      <c r="S36" s="5"/>
      <c r="T36" s="5"/>
      <c r="U36" s="5"/>
      <c r="V36" s="64"/>
      <c r="W36" s="64"/>
      <c r="X36" s="5"/>
      <c r="Y36" s="5"/>
      <c r="AA36" s="5"/>
    </row>
    <row r="37" spans="1:27" x14ac:dyDescent="0.35">
      <c r="A37" s="5"/>
      <c r="B37" s="124"/>
      <c r="C37" s="124"/>
      <c r="D37" s="124"/>
      <c r="E37" s="124"/>
      <c r="F37" s="124"/>
      <c r="G37" s="124"/>
      <c r="H37" s="124"/>
      <c r="I37" s="124"/>
      <c r="J37" s="124"/>
      <c r="K37" s="250"/>
      <c r="L37" s="250"/>
      <c r="M37" s="371"/>
      <c r="N37" s="371"/>
      <c r="O37" s="5"/>
      <c r="P37" s="5"/>
      <c r="Q37" s="5"/>
      <c r="R37" s="5"/>
      <c r="S37" s="5"/>
      <c r="T37" s="5"/>
      <c r="U37" s="5"/>
      <c r="V37" s="64"/>
      <c r="W37" s="64"/>
      <c r="X37" s="5"/>
      <c r="Y37" s="5"/>
      <c r="AA37" s="5"/>
    </row>
    <row r="38" spans="1:27" x14ac:dyDescent="0.35">
      <c r="A38" s="5"/>
      <c r="B38" s="124"/>
      <c r="C38" s="124"/>
      <c r="D38" s="124"/>
      <c r="E38" s="124"/>
      <c r="F38" s="124"/>
      <c r="G38" s="124"/>
      <c r="H38" s="124"/>
      <c r="I38" s="124"/>
      <c r="J38" s="124"/>
      <c r="K38" s="250"/>
      <c r="L38" s="250"/>
      <c r="M38" s="371"/>
      <c r="N38" s="371"/>
      <c r="O38" s="5"/>
      <c r="P38" s="5"/>
      <c r="Q38" s="5"/>
      <c r="R38" s="5"/>
      <c r="S38" s="5"/>
      <c r="T38" s="5"/>
      <c r="U38" s="5"/>
      <c r="V38" s="64"/>
      <c r="W38" s="64"/>
      <c r="X38" s="5"/>
      <c r="Y38" s="5"/>
      <c r="AA38" s="5"/>
    </row>
    <row r="39" spans="1:27" x14ac:dyDescent="0.35">
      <c r="A39" s="5"/>
      <c r="B39" s="124"/>
      <c r="C39" s="124"/>
      <c r="D39" s="124"/>
      <c r="E39" s="124"/>
      <c r="F39" s="124"/>
      <c r="G39" s="124"/>
      <c r="H39" s="124"/>
      <c r="I39" s="124"/>
      <c r="J39" s="124"/>
      <c r="K39" s="250"/>
      <c r="L39" s="250"/>
      <c r="M39" s="371"/>
      <c r="N39" s="371"/>
      <c r="O39" s="5"/>
      <c r="P39" s="5"/>
      <c r="Q39" s="5"/>
      <c r="R39" s="5"/>
      <c r="S39" s="5"/>
      <c r="T39" s="5"/>
      <c r="U39" s="5"/>
      <c r="V39" s="64"/>
      <c r="W39" s="64"/>
      <c r="X39" s="5"/>
      <c r="Y39" s="5"/>
      <c r="AA39" s="5"/>
    </row>
    <row r="40" spans="1:27" x14ac:dyDescent="0.35">
      <c r="A40" s="5"/>
      <c r="B40" s="124"/>
      <c r="C40" s="124"/>
      <c r="D40" s="124"/>
      <c r="E40" s="124"/>
      <c r="F40" s="124"/>
      <c r="G40" s="124"/>
      <c r="H40" s="124"/>
      <c r="I40" s="124"/>
      <c r="J40" s="124"/>
      <c r="K40" s="250"/>
      <c r="L40" s="250"/>
      <c r="M40" s="371"/>
      <c r="N40" s="371"/>
      <c r="O40" s="5"/>
      <c r="P40" s="5"/>
      <c r="Q40" s="5"/>
      <c r="R40" s="5"/>
      <c r="S40" s="5"/>
      <c r="T40" s="5"/>
      <c r="U40" s="5"/>
      <c r="V40" s="64"/>
      <c r="W40" s="64"/>
      <c r="X40" s="5"/>
      <c r="Y40" s="5"/>
      <c r="AA40" s="5"/>
    </row>
    <row r="41" spans="1:27" x14ac:dyDescent="0.35">
      <c r="A41" s="5"/>
      <c r="B41" s="124"/>
      <c r="C41" s="124"/>
      <c r="D41" s="124"/>
      <c r="E41" s="124"/>
      <c r="F41" s="124"/>
      <c r="G41" s="124"/>
      <c r="H41" s="124"/>
      <c r="I41" s="124"/>
      <c r="J41" s="124"/>
      <c r="K41" s="250"/>
      <c r="L41" s="250"/>
      <c r="M41" s="371"/>
      <c r="N41" s="371"/>
      <c r="O41" s="5"/>
      <c r="P41" s="5"/>
      <c r="Q41" s="5"/>
      <c r="R41" s="5"/>
      <c r="S41" s="5"/>
      <c r="T41" s="5"/>
      <c r="U41" s="5"/>
      <c r="V41" s="64"/>
      <c r="W41" s="64"/>
      <c r="X41" s="5"/>
      <c r="Y41" s="5"/>
      <c r="AA41" s="5"/>
    </row>
    <row r="42" spans="1:27" x14ac:dyDescent="0.35">
      <c r="A42" s="5"/>
      <c r="B42" s="124"/>
      <c r="C42" s="124"/>
      <c r="D42" s="124"/>
      <c r="E42" s="124"/>
      <c r="F42" s="124"/>
      <c r="G42" s="124"/>
      <c r="H42" s="124"/>
      <c r="I42" s="124"/>
      <c r="J42" s="124"/>
      <c r="K42" s="250"/>
      <c r="L42" s="250"/>
      <c r="M42" s="371"/>
      <c r="N42" s="371"/>
      <c r="O42" s="5"/>
      <c r="P42" s="5"/>
      <c r="Q42" s="5"/>
      <c r="R42" s="5"/>
      <c r="S42" s="5"/>
      <c r="T42" s="5"/>
      <c r="U42" s="5"/>
      <c r="V42" s="64"/>
      <c r="W42" s="64"/>
      <c r="X42" s="5"/>
      <c r="Y42" s="5"/>
      <c r="AA42" s="5"/>
    </row>
    <row r="43" spans="1:27" x14ac:dyDescent="0.35">
      <c r="A43" s="5"/>
      <c r="B43" s="124"/>
      <c r="C43" s="124"/>
      <c r="D43" s="124"/>
      <c r="E43" s="124"/>
      <c r="F43" s="124"/>
      <c r="G43" s="124"/>
      <c r="H43" s="124"/>
      <c r="I43" s="124"/>
      <c r="J43" s="124"/>
      <c r="K43" s="250"/>
      <c r="L43" s="250"/>
      <c r="M43" s="371"/>
      <c r="N43" s="371"/>
      <c r="O43" s="5"/>
      <c r="P43" s="5"/>
      <c r="Q43" s="5"/>
      <c r="R43" s="5"/>
      <c r="S43" s="5"/>
      <c r="T43" s="5"/>
      <c r="U43" s="5"/>
      <c r="V43" s="64"/>
      <c r="W43" s="64"/>
      <c r="X43" s="5"/>
      <c r="Y43" s="5"/>
      <c r="AA43" s="5"/>
    </row>
    <row r="44" spans="1:27" x14ac:dyDescent="0.35">
      <c r="A44" s="5"/>
      <c r="B44" s="124"/>
      <c r="C44" s="124"/>
      <c r="D44" s="124"/>
      <c r="E44" s="124"/>
      <c r="F44" s="124"/>
      <c r="G44" s="124"/>
      <c r="H44" s="124"/>
      <c r="I44" s="124"/>
      <c r="J44" s="124"/>
      <c r="K44" s="250"/>
      <c r="L44" s="250"/>
      <c r="M44" s="371"/>
      <c r="N44" s="371"/>
      <c r="O44" s="5"/>
      <c r="P44" s="5"/>
      <c r="Q44" s="5"/>
      <c r="R44" s="5"/>
      <c r="S44" s="5"/>
      <c r="T44" s="5"/>
      <c r="U44" s="5"/>
      <c r="V44" s="64"/>
      <c r="W44" s="64"/>
      <c r="X44" s="5"/>
      <c r="Y44" s="5"/>
      <c r="AA44" s="5"/>
    </row>
    <row r="45" spans="1:27" x14ac:dyDescent="0.35">
      <c r="A45" s="5"/>
      <c r="B45" s="124"/>
      <c r="C45" s="124"/>
      <c r="D45" s="124"/>
      <c r="E45" s="124"/>
      <c r="F45" s="124"/>
      <c r="G45" s="124"/>
      <c r="H45" s="124"/>
      <c r="I45" s="124"/>
      <c r="J45" s="124"/>
      <c r="K45" s="250"/>
      <c r="L45" s="250"/>
      <c r="M45" s="371"/>
      <c r="N45" s="371"/>
      <c r="O45" s="5"/>
      <c r="P45" s="5"/>
      <c r="Q45" s="5"/>
      <c r="R45" s="5"/>
      <c r="S45" s="5"/>
      <c r="T45" s="5"/>
      <c r="U45" s="5"/>
      <c r="V45" s="64"/>
      <c r="W45" s="64"/>
      <c r="X45" s="5"/>
      <c r="Y45" s="5"/>
      <c r="AA45" s="5"/>
    </row>
    <row r="46" spans="1:27" x14ac:dyDescent="0.35">
      <c r="A46" s="5"/>
      <c r="B46" s="124"/>
      <c r="C46" s="124"/>
      <c r="D46" s="124"/>
      <c r="E46" s="124"/>
      <c r="F46" s="124"/>
      <c r="G46" s="124"/>
      <c r="H46" s="124"/>
      <c r="I46" s="124"/>
      <c r="J46" s="124"/>
      <c r="K46" s="250"/>
      <c r="L46" s="250"/>
      <c r="M46" s="371"/>
      <c r="N46" s="371"/>
      <c r="O46" s="5"/>
      <c r="P46" s="5"/>
      <c r="Q46" s="5"/>
      <c r="R46" s="5"/>
      <c r="S46" s="5"/>
      <c r="T46" s="5"/>
      <c r="U46" s="5"/>
      <c r="V46" s="64"/>
      <c r="W46" s="64"/>
      <c r="X46" s="5"/>
      <c r="Y46" s="5"/>
      <c r="AA46" s="5"/>
    </row>
    <row r="47" spans="1:27" x14ac:dyDescent="0.35">
      <c r="A47" s="5"/>
      <c r="B47" s="124"/>
      <c r="C47" s="124"/>
      <c r="D47" s="124"/>
      <c r="E47" s="124"/>
      <c r="F47" s="124"/>
      <c r="G47" s="124"/>
      <c r="H47" s="124"/>
      <c r="I47" s="124"/>
      <c r="J47" s="124"/>
      <c r="K47" s="250"/>
      <c r="L47" s="250"/>
      <c r="M47" s="371"/>
      <c r="N47" s="371"/>
      <c r="O47" s="5"/>
      <c r="P47" s="5"/>
      <c r="Q47" s="5"/>
      <c r="R47" s="5"/>
      <c r="S47" s="5"/>
      <c r="T47" s="5"/>
      <c r="U47" s="5"/>
      <c r="V47" s="64"/>
      <c r="W47" s="64"/>
      <c r="X47" s="5"/>
      <c r="Y47" s="5"/>
      <c r="AA47" s="5"/>
    </row>
    <row r="48" spans="1:27" x14ac:dyDescent="0.35">
      <c r="A48" s="5"/>
      <c r="B48" s="124"/>
      <c r="C48" s="124"/>
      <c r="D48" s="124"/>
      <c r="E48" s="124"/>
      <c r="F48" s="124"/>
      <c r="G48" s="124"/>
      <c r="H48" s="124"/>
      <c r="I48" s="124"/>
      <c r="J48" s="124"/>
      <c r="K48" s="250"/>
      <c r="L48" s="250"/>
      <c r="M48" s="371"/>
      <c r="N48" s="371"/>
      <c r="O48" s="5"/>
      <c r="P48" s="5"/>
      <c r="Q48" s="5"/>
      <c r="R48" s="5"/>
      <c r="S48" s="5"/>
      <c r="T48" s="5"/>
      <c r="U48" s="5"/>
      <c r="V48" s="64"/>
      <c r="W48" s="64"/>
      <c r="X48" s="5"/>
      <c r="Y48" s="5"/>
      <c r="AA48" s="5"/>
    </row>
    <row r="49" spans="1:27" x14ac:dyDescent="0.35">
      <c r="A49" s="5"/>
      <c r="B49" s="124"/>
      <c r="C49" s="124"/>
      <c r="D49" s="124"/>
      <c r="E49" s="124"/>
      <c r="F49" s="124"/>
      <c r="G49" s="124"/>
      <c r="H49" s="124"/>
      <c r="I49" s="124"/>
      <c r="J49" s="124"/>
      <c r="K49" s="250"/>
      <c r="L49" s="250"/>
      <c r="M49" s="371"/>
      <c r="N49" s="371"/>
      <c r="O49" s="5"/>
      <c r="P49" s="5"/>
      <c r="Q49" s="5"/>
      <c r="R49" s="5"/>
      <c r="S49" s="5"/>
      <c r="T49" s="5"/>
      <c r="U49" s="5"/>
      <c r="V49" s="64"/>
      <c r="W49" s="64"/>
      <c r="X49" s="5"/>
      <c r="Y49" s="5"/>
      <c r="AA49" s="5"/>
    </row>
    <row r="50" spans="1:27" x14ac:dyDescent="0.35">
      <c r="A50" s="5"/>
      <c r="B50" s="124"/>
      <c r="C50" s="124"/>
      <c r="D50" s="124"/>
      <c r="E50" s="124"/>
      <c r="F50" s="124"/>
      <c r="G50" s="124"/>
      <c r="H50" s="124"/>
      <c r="I50" s="124"/>
      <c r="J50" s="124"/>
      <c r="K50" s="250"/>
      <c r="L50" s="250"/>
      <c r="M50" s="371"/>
      <c r="N50" s="371"/>
      <c r="O50" s="5"/>
      <c r="P50" s="5"/>
      <c r="Q50" s="5"/>
      <c r="R50" s="5"/>
      <c r="S50" s="5"/>
      <c r="T50" s="5"/>
      <c r="U50" s="5"/>
      <c r="V50" s="64"/>
      <c r="W50" s="64"/>
      <c r="X50" s="5"/>
      <c r="Y50" s="5"/>
      <c r="AA50" s="5"/>
    </row>
    <row r="51" spans="1:27" x14ac:dyDescent="0.35">
      <c r="A51" s="5"/>
      <c r="B51" s="124"/>
      <c r="C51" s="124"/>
      <c r="D51" s="124"/>
      <c r="E51" s="124"/>
      <c r="F51" s="124"/>
      <c r="G51" s="124"/>
      <c r="H51" s="124"/>
      <c r="I51" s="124"/>
      <c r="J51" s="124"/>
      <c r="K51" s="250"/>
      <c r="L51" s="250"/>
      <c r="M51" s="371"/>
      <c r="N51" s="371"/>
      <c r="O51" s="5"/>
      <c r="P51" s="5"/>
      <c r="Q51" s="5"/>
      <c r="R51" s="5"/>
      <c r="S51" s="5"/>
      <c r="T51" s="5"/>
      <c r="U51" s="5"/>
      <c r="V51" s="64"/>
      <c r="W51" s="64"/>
      <c r="X51" s="5"/>
      <c r="Y51" s="5"/>
      <c r="AA51" s="5"/>
    </row>
    <row r="52" spans="1:27" x14ac:dyDescent="0.35">
      <c r="A52" s="5"/>
      <c r="B52" s="124"/>
      <c r="C52" s="124"/>
      <c r="D52" s="124"/>
      <c r="E52" s="124"/>
      <c r="F52" s="124"/>
      <c r="G52" s="124"/>
      <c r="H52" s="124"/>
      <c r="I52" s="124"/>
      <c r="J52" s="124"/>
      <c r="K52" s="250"/>
      <c r="L52" s="250"/>
      <c r="M52" s="371"/>
      <c r="N52" s="371"/>
      <c r="O52" s="5"/>
      <c r="P52" s="5"/>
      <c r="Q52" s="5"/>
      <c r="R52" s="5"/>
      <c r="S52" s="5"/>
      <c r="T52" s="5"/>
      <c r="U52" s="5"/>
      <c r="V52" s="64"/>
      <c r="W52" s="64"/>
      <c r="X52" s="5"/>
      <c r="Y52" s="5"/>
      <c r="AA52" s="5"/>
    </row>
    <row r="53" spans="1:27" x14ac:dyDescent="0.35">
      <c r="A53" s="5"/>
      <c r="B53" s="124"/>
      <c r="C53" s="124"/>
      <c r="D53" s="124"/>
      <c r="E53" s="124"/>
      <c r="F53" s="124"/>
      <c r="G53" s="124"/>
      <c r="H53" s="124"/>
      <c r="I53" s="124"/>
      <c r="J53" s="124"/>
      <c r="K53" s="250"/>
      <c r="L53" s="250"/>
      <c r="M53" s="371"/>
      <c r="N53" s="371"/>
      <c r="O53" s="5"/>
      <c r="P53" s="5"/>
      <c r="Q53" s="5"/>
      <c r="R53" s="5"/>
      <c r="S53" s="5"/>
      <c r="T53" s="5"/>
      <c r="U53" s="5"/>
      <c r="V53" s="64"/>
      <c r="W53" s="64"/>
      <c r="X53" s="5"/>
      <c r="Y53" s="5"/>
      <c r="AA53" s="5"/>
    </row>
    <row r="54" spans="1:27" x14ac:dyDescent="0.35">
      <c r="A54" s="5"/>
      <c r="B54" s="124"/>
      <c r="C54" s="124"/>
      <c r="D54" s="124"/>
      <c r="E54" s="124"/>
      <c r="F54" s="124"/>
      <c r="G54" s="124"/>
      <c r="H54" s="124"/>
      <c r="I54" s="124"/>
      <c r="J54" s="124"/>
      <c r="K54" s="250"/>
      <c r="L54" s="250"/>
      <c r="M54" s="371"/>
      <c r="N54" s="371"/>
      <c r="O54" s="5"/>
      <c r="P54" s="5"/>
      <c r="Q54" s="5"/>
      <c r="R54" s="5"/>
      <c r="S54" s="5"/>
      <c r="T54" s="5"/>
      <c r="U54" s="5"/>
      <c r="V54" s="64"/>
      <c r="W54" s="64"/>
      <c r="X54" s="5"/>
      <c r="Y54" s="5"/>
      <c r="AA54" s="5"/>
    </row>
    <row r="55" spans="1:27" x14ac:dyDescent="0.35">
      <c r="A55" s="5"/>
      <c r="B55" s="124"/>
      <c r="C55" s="124"/>
      <c r="D55" s="124"/>
      <c r="E55" s="124"/>
      <c r="F55" s="124"/>
      <c r="G55" s="124"/>
      <c r="H55" s="124"/>
      <c r="I55" s="124"/>
      <c r="J55" s="124"/>
      <c r="K55" s="250"/>
      <c r="L55" s="250"/>
      <c r="M55" s="371"/>
      <c r="N55" s="371"/>
      <c r="O55" s="5"/>
      <c r="P55" s="5"/>
      <c r="Q55" s="5"/>
      <c r="R55" s="5"/>
      <c r="S55" s="5"/>
      <c r="T55" s="5"/>
      <c r="U55" s="5"/>
      <c r="V55" s="64"/>
      <c r="W55" s="64"/>
      <c r="X55" s="5"/>
      <c r="Y55" s="5"/>
      <c r="AA55" s="5"/>
    </row>
    <row r="56" spans="1:27" x14ac:dyDescent="0.35">
      <c r="A56" s="5"/>
      <c r="B56" s="124"/>
      <c r="C56" s="124"/>
      <c r="D56" s="124"/>
      <c r="E56" s="124"/>
      <c r="F56" s="124"/>
      <c r="G56" s="124"/>
      <c r="H56" s="124"/>
      <c r="I56" s="124"/>
      <c r="J56" s="124"/>
      <c r="K56" s="250"/>
      <c r="L56" s="250"/>
      <c r="M56" s="371"/>
      <c r="N56" s="371"/>
      <c r="O56" s="5"/>
      <c r="P56" s="5"/>
      <c r="Q56" s="5"/>
      <c r="R56" s="5"/>
      <c r="S56" s="5"/>
      <c r="T56" s="5"/>
      <c r="U56" s="5"/>
      <c r="V56" s="64"/>
      <c r="W56" s="64"/>
      <c r="X56" s="5"/>
      <c r="Y56" s="5"/>
      <c r="AA56" s="5"/>
    </row>
    <row r="57" spans="1:27" x14ac:dyDescent="0.35">
      <c r="A57" s="5"/>
      <c r="B57" s="124"/>
      <c r="C57" s="124"/>
      <c r="D57" s="124"/>
      <c r="E57" s="124"/>
      <c r="F57" s="124"/>
      <c r="G57" s="124"/>
      <c r="H57" s="124"/>
      <c r="I57" s="124"/>
      <c r="J57" s="124"/>
      <c r="K57" s="250"/>
      <c r="L57" s="250"/>
      <c r="M57" s="371"/>
      <c r="N57" s="371"/>
      <c r="O57" s="5"/>
      <c r="P57" s="5"/>
      <c r="Q57" s="5"/>
      <c r="R57" s="5"/>
      <c r="S57" s="5"/>
      <c r="T57" s="5"/>
      <c r="U57" s="5"/>
      <c r="V57" s="64"/>
      <c r="W57" s="64"/>
      <c r="X57" s="5"/>
      <c r="Y57" s="5"/>
      <c r="AA57" s="5"/>
    </row>
    <row r="58" spans="1:27" x14ac:dyDescent="0.35">
      <c r="A58" s="5"/>
      <c r="B58" s="124"/>
      <c r="C58" s="124"/>
      <c r="D58" s="124"/>
      <c r="E58" s="124"/>
      <c r="F58" s="124"/>
      <c r="G58" s="124"/>
      <c r="H58" s="124"/>
      <c r="I58" s="124"/>
      <c r="J58" s="124"/>
      <c r="K58" s="250"/>
      <c r="L58" s="250"/>
      <c r="M58" s="371"/>
      <c r="N58" s="371"/>
      <c r="O58" s="5"/>
      <c r="P58" s="5"/>
      <c r="Q58" s="5"/>
      <c r="R58" s="5"/>
      <c r="S58" s="5"/>
      <c r="T58" s="5"/>
      <c r="U58" s="5"/>
      <c r="V58" s="64"/>
      <c r="W58" s="64"/>
      <c r="X58" s="5"/>
      <c r="Y58" s="5"/>
      <c r="AA58" s="5"/>
    </row>
    <row r="59" spans="1:27" x14ac:dyDescent="0.35">
      <c r="A59" s="5"/>
      <c r="B59" s="124"/>
      <c r="C59" s="124"/>
      <c r="D59" s="124"/>
      <c r="E59" s="124"/>
      <c r="F59" s="124"/>
      <c r="G59" s="124"/>
      <c r="H59" s="124"/>
      <c r="I59" s="124"/>
      <c r="J59" s="124"/>
      <c r="K59" s="250"/>
      <c r="L59" s="250"/>
      <c r="M59" s="371"/>
      <c r="N59" s="371"/>
      <c r="O59" s="5"/>
      <c r="P59" s="5"/>
      <c r="Q59" s="5"/>
      <c r="R59" s="5"/>
      <c r="S59" s="5"/>
      <c r="T59" s="5"/>
      <c r="U59" s="5"/>
      <c r="V59" s="64"/>
      <c r="W59" s="64"/>
      <c r="X59" s="5"/>
      <c r="Y59" s="5"/>
      <c r="AA59" s="5"/>
    </row>
    <row r="60" spans="1:27" x14ac:dyDescent="0.35">
      <c r="A60" s="5"/>
      <c r="B60" s="124"/>
      <c r="C60" s="124"/>
      <c r="D60" s="124"/>
      <c r="E60" s="124"/>
      <c r="F60" s="124"/>
      <c r="G60" s="124"/>
      <c r="H60" s="124"/>
      <c r="I60" s="124"/>
      <c r="J60" s="124"/>
      <c r="K60" s="250"/>
      <c r="L60" s="250"/>
      <c r="M60" s="371"/>
      <c r="N60" s="371"/>
      <c r="O60" s="5"/>
      <c r="P60" s="5"/>
      <c r="Q60" s="5"/>
      <c r="R60" s="5"/>
      <c r="S60" s="5"/>
      <c r="T60" s="5"/>
      <c r="U60" s="5"/>
      <c r="V60" s="64"/>
      <c r="W60" s="64"/>
      <c r="X60" s="5"/>
      <c r="Y60" s="5"/>
      <c r="AA60" s="5"/>
    </row>
    <row r="61" spans="1:27" x14ac:dyDescent="0.35">
      <c r="A61" s="5"/>
      <c r="B61" s="124"/>
      <c r="C61" s="124"/>
      <c r="D61" s="124"/>
      <c r="E61" s="124"/>
      <c r="F61" s="124"/>
      <c r="G61" s="124"/>
      <c r="H61" s="124"/>
      <c r="I61" s="124"/>
      <c r="J61" s="124"/>
      <c r="K61" s="250"/>
      <c r="L61" s="250"/>
      <c r="M61" s="371"/>
      <c r="N61" s="371"/>
      <c r="O61" s="5"/>
      <c r="P61" s="5"/>
      <c r="Q61" s="5"/>
      <c r="R61" s="5"/>
      <c r="S61" s="5"/>
      <c r="T61" s="5"/>
      <c r="U61" s="5"/>
      <c r="V61" s="64"/>
      <c r="W61" s="64"/>
      <c r="X61" s="5"/>
      <c r="Y61" s="5"/>
      <c r="AA61" s="5"/>
    </row>
    <row r="62" spans="1:27" x14ac:dyDescent="0.35">
      <c r="A62" s="5"/>
      <c r="B62" s="124"/>
      <c r="C62" s="124"/>
      <c r="D62" s="124"/>
      <c r="E62" s="124"/>
      <c r="F62" s="124"/>
      <c r="G62" s="124"/>
      <c r="H62" s="124"/>
      <c r="I62" s="124"/>
      <c r="J62" s="124"/>
      <c r="K62" s="250"/>
      <c r="L62" s="250"/>
      <c r="M62" s="371"/>
      <c r="N62" s="371"/>
      <c r="O62" s="5"/>
      <c r="P62" s="5"/>
      <c r="Q62" s="5"/>
      <c r="R62" s="5"/>
      <c r="S62" s="5"/>
      <c r="T62" s="5"/>
      <c r="U62" s="5"/>
      <c r="V62" s="64"/>
      <c r="W62" s="64"/>
      <c r="X62" s="5"/>
      <c r="Y62" s="5"/>
      <c r="AA62" s="5"/>
    </row>
    <row r="63" spans="1:27" x14ac:dyDescent="0.35">
      <c r="A63" s="5"/>
      <c r="B63" s="124"/>
      <c r="C63" s="124"/>
      <c r="D63" s="124"/>
      <c r="E63" s="124"/>
      <c r="F63" s="124"/>
      <c r="G63" s="124"/>
      <c r="H63" s="124"/>
      <c r="I63" s="124"/>
      <c r="J63" s="124"/>
      <c r="K63" s="250"/>
      <c r="L63" s="250"/>
      <c r="M63" s="371"/>
      <c r="N63" s="371"/>
      <c r="O63" s="5"/>
      <c r="P63" s="5"/>
      <c r="Q63" s="5"/>
      <c r="R63" s="5"/>
      <c r="S63" s="5"/>
      <c r="T63" s="5"/>
      <c r="U63" s="5"/>
      <c r="V63" s="64"/>
      <c r="W63" s="64"/>
      <c r="X63" s="5"/>
      <c r="Y63" s="5"/>
      <c r="AA63" s="5"/>
    </row>
    <row r="64" spans="1:27" x14ac:dyDescent="0.35">
      <c r="A64" s="5"/>
      <c r="B64" s="124"/>
      <c r="C64" s="124"/>
      <c r="D64" s="124"/>
      <c r="E64" s="124"/>
      <c r="F64" s="124"/>
      <c r="G64" s="124"/>
      <c r="H64" s="124"/>
      <c r="I64" s="124"/>
      <c r="J64" s="124"/>
      <c r="K64" s="250"/>
      <c r="L64" s="250"/>
      <c r="M64" s="371"/>
      <c r="N64" s="371"/>
      <c r="O64" s="5"/>
      <c r="P64" s="5"/>
      <c r="Q64" s="5"/>
      <c r="R64" s="5"/>
      <c r="S64" s="5"/>
      <c r="T64" s="5"/>
      <c r="U64" s="5"/>
      <c r="V64" s="64"/>
      <c r="W64" s="64"/>
      <c r="X64" s="5"/>
      <c r="Y64" s="5"/>
      <c r="AA64" s="5"/>
    </row>
    <row r="65" spans="1:27" x14ac:dyDescent="0.35">
      <c r="A65" s="5"/>
      <c r="B65" s="124"/>
      <c r="C65" s="124"/>
      <c r="D65" s="124"/>
      <c r="E65" s="124"/>
      <c r="F65" s="124"/>
      <c r="G65" s="124"/>
      <c r="H65" s="124"/>
      <c r="I65" s="124"/>
      <c r="J65" s="124"/>
      <c r="K65" s="250"/>
      <c r="L65" s="250"/>
      <c r="M65" s="371"/>
      <c r="N65" s="371"/>
      <c r="O65" s="5"/>
      <c r="P65" s="5"/>
      <c r="Q65" s="5"/>
      <c r="R65" s="5"/>
      <c r="S65" s="5"/>
      <c r="T65" s="5"/>
      <c r="U65" s="5"/>
      <c r="V65" s="64"/>
      <c r="W65" s="64"/>
      <c r="X65" s="5"/>
      <c r="Y65" s="5"/>
      <c r="AA65" s="5"/>
    </row>
    <row r="66" spans="1:27" x14ac:dyDescent="0.35">
      <c r="A66" s="5"/>
      <c r="B66" s="124"/>
      <c r="C66" s="124"/>
      <c r="D66" s="124"/>
      <c r="E66" s="124"/>
      <c r="F66" s="124"/>
      <c r="G66" s="124"/>
      <c r="H66" s="124"/>
      <c r="I66" s="124"/>
      <c r="J66" s="124"/>
      <c r="K66" s="250"/>
      <c r="L66" s="250"/>
      <c r="M66" s="371"/>
      <c r="N66" s="371"/>
      <c r="O66" s="5"/>
      <c r="P66" s="5"/>
      <c r="Q66" s="5"/>
      <c r="R66" s="5"/>
      <c r="S66" s="5"/>
      <c r="T66" s="5"/>
      <c r="U66" s="5"/>
      <c r="V66" s="64"/>
      <c r="W66" s="64"/>
      <c r="X66" s="5"/>
      <c r="Y66" s="5"/>
      <c r="AA66" s="5"/>
    </row>
    <row r="67" spans="1:27" x14ac:dyDescent="0.35">
      <c r="A67" s="5"/>
      <c r="B67" s="124"/>
      <c r="C67" s="124"/>
      <c r="D67" s="124"/>
      <c r="E67" s="124"/>
      <c r="F67" s="124"/>
      <c r="G67" s="124"/>
      <c r="H67" s="124"/>
      <c r="I67" s="124"/>
      <c r="J67" s="124"/>
      <c r="K67" s="250"/>
      <c r="L67" s="250"/>
      <c r="M67" s="371"/>
      <c r="N67" s="371"/>
      <c r="O67" s="5"/>
      <c r="P67" s="5"/>
      <c r="Q67" s="5"/>
      <c r="R67" s="5"/>
      <c r="S67" s="5"/>
      <c r="T67" s="5"/>
      <c r="U67" s="5"/>
      <c r="V67" s="64"/>
      <c r="W67" s="64"/>
      <c r="X67" s="5"/>
      <c r="Y67" s="5"/>
      <c r="AA67" s="5"/>
    </row>
    <row r="68" spans="1:27" x14ac:dyDescent="0.35">
      <c r="A68" s="5"/>
      <c r="B68" s="124"/>
      <c r="C68" s="124"/>
      <c r="D68" s="124"/>
      <c r="E68" s="124"/>
      <c r="F68" s="124"/>
      <c r="G68" s="124"/>
      <c r="H68" s="124"/>
      <c r="I68" s="124"/>
      <c r="J68" s="124"/>
      <c r="K68" s="250"/>
      <c r="L68" s="250"/>
      <c r="M68" s="371"/>
      <c r="N68" s="371"/>
      <c r="O68" s="5"/>
      <c r="P68" s="5"/>
      <c r="Q68" s="5"/>
      <c r="R68" s="5"/>
      <c r="S68" s="5"/>
      <c r="T68" s="5"/>
      <c r="U68" s="5"/>
      <c r="V68" s="64"/>
      <c r="W68" s="64"/>
      <c r="X68" s="5"/>
      <c r="Y68" s="5"/>
      <c r="AA68" s="5"/>
    </row>
    <row r="69" spans="1:27" x14ac:dyDescent="0.35">
      <c r="A69" s="5"/>
      <c r="B69" s="124"/>
      <c r="C69" s="124"/>
      <c r="D69" s="124"/>
      <c r="E69" s="124"/>
      <c r="F69" s="124"/>
      <c r="G69" s="124"/>
      <c r="H69" s="124"/>
      <c r="I69" s="124"/>
      <c r="J69" s="124"/>
      <c r="K69" s="250"/>
      <c r="L69" s="250"/>
      <c r="M69" s="371"/>
      <c r="N69" s="371"/>
      <c r="O69" s="5"/>
      <c r="P69" s="5"/>
      <c r="Q69" s="5"/>
      <c r="R69" s="5"/>
      <c r="S69" s="5"/>
      <c r="T69" s="5"/>
      <c r="U69" s="5"/>
      <c r="V69" s="64"/>
      <c r="W69" s="64"/>
      <c r="X69" s="5"/>
      <c r="Y69" s="5"/>
      <c r="AA69" s="5"/>
    </row>
    <row r="70" spans="1:27" x14ac:dyDescent="0.35">
      <c r="A70" s="5"/>
      <c r="B70" s="124"/>
      <c r="C70" s="124"/>
      <c r="D70" s="124"/>
      <c r="E70" s="124"/>
      <c r="F70" s="124"/>
      <c r="G70" s="124"/>
      <c r="H70" s="124"/>
      <c r="I70" s="124"/>
      <c r="J70" s="124"/>
      <c r="K70" s="250"/>
      <c r="L70" s="250"/>
      <c r="M70" s="371"/>
      <c r="N70" s="371"/>
      <c r="O70" s="5"/>
      <c r="P70" s="5"/>
      <c r="Q70" s="5"/>
      <c r="R70" s="5"/>
      <c r="S70" s="5"/>
      <c r="T70" s="5"/>
      <c r="U70" s="5"/>
      <c r="V70" s="64"/>
      <c r="W70" s="64"/>
      <c r="X70" s="5"/>
      <c r="Y70" s="5"/>
      <c r="AA70" s="5"/>
    </row>
    <row r="71" spans="1:27" x14ac:dyDescent="0.35">
      <c r="A71" s="5"/>
      <c r="B71" s="124"/>
      <c r="C71" s="124"/>
      <c r="D71" s="124"/>
      <c r="E71" s="124"/>
      <c r="F71" s="124"/>
      <c r="G71" s="124"/>
      <c r="H71" s="124"/>
      <c r="I71" s="124"/>
      <c r="J71" s="124"/>
      <c r="K71" s="250"/>
      <c r="L71" s="250"/>
      <c r="M71" s="371"/>
      <c r="N71" s="371"/>
      <c r="O71" s="5"/>
      <c r="P71" s="5"/>
      <c r="Q71" s="5"/>
      <c r="R71" s="5"/>
      <c r="S71" s="5"/>
      <c r="T71" s="5"/>
      <c r="U71" s="5"/>
      <c r="V71" s="64"/>
      <c r="W71" s="64"/>
      <c r="X71" s="5"/>
      <c r="Y71" s="5"/>
      <c r="AA71" s="5"/>
    </row>
    <row r="72" spans="1:27" x14ac:dyDescent="0.35">
      <c r="A72" s="5"/>
      <c r="B72" s="124"/>
      <c r="C72" s="124"/>
      <c r="D72" s="124"/>
      <c r="E72" s="124"/>
      <c r="F72" s="124"/>
      <c r="G72" s="124"/>
      <c r="H72" s="124"/>
      <c r="I72" s="124"/>
      <c r="J72" s="124"/>
      <c r="K72" s="250"/>
      <c r="L72" s="250"/>
      <c r="M72" s="371"/>
      <c r="N72" s="371"/>
      <c r="O72" s="5"/>
      <c r="P72" s="5"/>
      <c r="Q72" s="5"/>
      <c r="R72" s="5"/>
      <c r="S72" s="5"/>
      <c r="T72" s="5"/>
      <c r="U72" s="5"/>
      <c r="V72" s="64"/>
      <c r="W72" s="64"/>
      <c r="X72" s="5"/>
      <c r="Y72" s="5"/>
      <c r="AA72" s="5"/>
    </row>
    <row r="73" spans="1:27" x14ac:dyDescent="0.35">
      <c r="A73" s="5"/>
      <c r="B73" s="9"/>
      <c r="C73" s="5"/>
      <c r="D73" s="5"/>
      <c r="E73" s="5"/>
      <c r="F73" s="5"/>
      <c r="G73" s="5"/>
      <c r="H73" s="5"/>
      <c r="I73" s="5"/>
      <c r="J73" s="5"/>
      <c r="K73" s="5"/>
      <c r="L73" s="5"/>
      <c r="M73" s="5"/>
      <c r="N73" s="5"/>
      <c r="O73" s="5"/>
      <c r="P73" s="5"/>
      <c r="Q73" s="5"/>
      <c r="R73" s="5"/>
      <c r="S73" s="5"/>
      <c r="T73" s="5"/>
      <c r="U73" s="64"/>
      <c r="V73" s="64"/>
      <c r="W73" s="5"/>
      <c r="X73" s="5"/>
      <c r="Y73" s="5"/>
    </row>
    <row r="74" spans="1:27" x14ac:dyDescent="0.35">
      <c r="A74" s="5"/>
      <c r="B74" s="9"/>
      <c r="C74" s="5"/>
      <c r="D74" s="5"/>
      <c r="E74" s="5"/>
      <c r="F74" s="5"/>
      <c r="G74" s="5"/>
      <c r="H74" s="5"/>
      <c r="I74" s="5"/>
      <c r="J74" s="5"/>
      <c r="K74" s="5"/>
      <c r="L74" s="5"/>
      <c r="M74" s="5"/>
      <c r="N74" s="5"/>
      <c r="O74" s="5"/>
      <c r="P74" s="5"/>
      <c r="Q74" s="5"/>
      <c r="R74" s="5"/>
      <c r="S74" s="5"/>
      <c r="T74" s="5"/>
      <c r="U74" s="64"/>
      <c r="V74" s="64"/>
      <c r="W74" s="5"/>
      <c r="X74" s="5"/>
      <c r="Y74" s="5"/>
    </row>
    <row r="75" spans="1:27" x14ac:dyDescent="0.35">
      <c r="A75" s="5"/>
      <c r="B75" s="9"/>
      <c r="C75" s="5"/>
      <c r="D75" s="5"/>
      <c r="E75" s="5"/>
      <c r="F75" s="5"/>
      <c r="G75" s="5"/>
      <c r="H75" s="5"/>
      <c r="I75" s="5"/>
      <c r="J75" s="5"/>
      <c r="K75" s="5"/>
      <c r="L75" s="5"/>
      <c r="M75" s="5"/>
      <c r="N75" s="5"/>
      <c r="O75" s="5"/>
      <c r="P75" s="5"/>
      <c r="Q75" s="5"/>
      <c r="R75" s="5"/>
      <c r="S75" s="5"/>
      <c r="T75" s="5"/>
      <c r="U75" s="64"/>
      <c r="V75" s="64"/>
      <c r="W75" s="5"/>
      <c r="X75" s="5"/>
      <c r="Y75" s="5"/>
    </row>
    <row r="76" spans="1:27" x14ac:dyDescent="0.35">
      <c r="A76" s="5"/>
      <c r="B76" s="10"/>
      <c r="C76" s="11"/>
      <c r="D76" s="11"/>
      <c r="E76" s="11"/>
      <c r="F76" s="11"/>
      <c r="G76" s="11"/>
      <c r="H76" s="11"/>
      <c r="I76" s="11"/>
      <c r="J76" s="11"/>
      <c r="K76" s="11"/>
      <c r="L76" s="11"/>
      <c r="M76" s="11"/>
      <c r="N76" s="11"/>
      <c r="O76" s="11"/>
      <c r="P76" s="11"/>
      <c r="Q76" s="11"/>
      <c r="R76" s="11"/>
      <c r="S76" s="5"/>
      <c r="T76" s="5"/>
      <c r="U76" s="64"/>
      <c r="V76" s="64"/>
      <c r="W76" s="5"/>
      <c r="X76" s="5"/>
      <c r="Y76" s="5"/>
    </row>
    <row r="77" spans="1:27" x14ac:dyDescent="0.35">
      <c r="A77" s="5"/>
      <c r="B77" s="5"/>
      <c r="C77" s="5"/>
      <c r="D77" s="5"/>
      <c r="E77" s="5"/>
      <c r="F77" s="5"/>
      <c r="G77" s="5"/>
      <c r="H77" s="5"/>
      <c r="I77" s="5"/>
      <c r="J77" s="5"/>
      <c r="K77" s="5"/>
      <c r="L77" s="5"/>
      <c r="M77" s="5"/>
      <c r="N77" s="5"/>
      <c r="O77" s="5"/>
      <c r="P77" s="5"/>
      <c r="Q77" s="5"/>
      <c r="R77" s="5"/>
      <c r="S77" s="64"/>
      <c r="T77" s="64"/>
      <c r="U77" s="64"/>
      <c r="V77" s="5"/>
      <c r="W77" s="5"/>
      <c r="X77" s="5"/>
    </row>
    <row r="78" spans="1:27" x14ac:dyDescent="0.35">
      <c r="A78" s="5"/>
      <c r="B78" s="5"/>
      <c r="C78" s="5"/>
      <c r="D78" s="5"/>
      <c r="E78" s="5"/>
      <c r="F78" s="5"/>
      <c r="G78" s="5"/>
      <c r="H78" s="5"/>
      <c r="I78" s="5"/>
      <c r="J78" s="5"/>
      <c r="K78" s="5"/>
      <c r="L78" s="5"/>
      <c r="M78" s="5"/>
      <c r="N78" s="5"/>
      <c r="O78" s="5"/>
      <c r="P78" s="5"/>
      <c r="Q78" s="5"/>
      <c r="R78" s="5"/>
      <c r="S78" s="64"/>
      <c r="T78" s="64"/>
      <c r="U78" s="64"/>
      <c r="V78" s="5"/>
      <c r="W78" s="5"/>
      <c r="X78" s="5"/>
    </row>
    <row r="79" spans="1:27" x14ac:dyDescent="0.35">
      <c r="A79" s="5"/>
      <c r="B79" s="5"/>
      <c r="C79" s="5"/>
      <c r="D79" s="5"/>
      <c r="E79" s="5"/>
      <c r="F79" s="5"/>
      <c r="G79" s="5"/>
      <c r="H79" s="5"/>
      <c r="I79" s="5"/>
      <c r="J79" s="5"/>
      <c r="K79" s="5"/>
      <c r="L79" s="5"/>
      <c r="M79" s="5"/>
      <c r="N79" s="5"/>
      <c r="O79" s="5"/>
      <c r="P79" s="5"/>
      <c r="Q79" s="5"/>
      <c r="R79" s="5"/>
      <c r="S79" s="64"/>
      <c r="T79" s="64"/>
      <c r="U79" s="64"/>
      <c r="V79" s="5"/>
      <c r="W79" s="5"/>
      <c r="X79" s="5"/>
    </row>
    <row r="80" spans="1:27" x14ac:dyDescent="0.35">
      <c r="A80" s="5"/>
      <c r="B80" s="5"/>
      <c r="C80" s="5"/>
      <c r="D80" s="5"/>
      <c r="E80" s="5"/>
      <c r="F80" s="5"/>
      <c r="G80" s="5"/>
      <c r="H80" s="5"/>
      <c r="I80" s="5"/>
      <c r="J80" s="5"/>
      <c r="K80" s="5"/>
      <c r="L80" s="5"/>
      <c r="M80" s="5"/>
      <c r="N80" s="5"/>
      <c r="O80" s="5"/>
      <c r="P80" s="5"/>
      <c r="Q80" s="5"/>
      <c r="R80" s="5"/>
      <c r="S80" s="64"/>
      <c r="T80" s="64"/>
      <c r="U80" s="64"/>
      <c r="V80" s="5"/>
      <c r="W80" s="5"/>
      <c r="X80" s="5"/>
    </row>
    <row r="81" spans="1:24" x14ac:dyDescent="0.35">
      <c r="A81" s="5"/>
      <c r="B81" s="5"/>
      <c r="C81" s="5"/>
      <c r="D81" s="5"/>
      <c r="E81" s="5"/>
      <c r="F81" s="5"/>
      <c r="G81" s="5"/>
      <c r="H81" s="5"/>
      <c r="I81" s="5"/>
      <c r="J81" s="5"/>
      <c r="K81" s="5"/>
      <c r="L81" s="5"/>
      <c r="M81" s="5"/>
      <c r="N81" s="5"/>
      <c r="O81" s="5"/>
      <c r="P81" s="5"/>
      <c r="Q81" s="5"/>
      <c r="R81" s="5"/>
      <c r="S81" s="64"/>
      <c r="T81" s="64"/>
      <c r="U81" s="64"/>
      <c r="V81" s="5"/>
      <c r="W81" s="5"/>
      <c r="X81" s="5"/>
    </row>
    <row r="82" spans="1:24" x14ac:dyDescent="0.35">
      <c r="A82" s="5"/>
      <c r="B82" s="5"/>
      <c r="C82" s="5"/>
      <c r="D82" s="5"/>
      <c r="E82" s="5"/>
      <c r="F82" s="5"/>
      <c r="G82" s="5"/>
      <c r="H82" s="5"/>
      <c r="I82" s="5"/>
      <c r="J82" s="5"/>
      <c r="K82" s="5"/>
      <c r="L82" s="5"/>
      <c r="M82" s="5"/>
      <c r="N82" s="5"/>
      <c r="O82" s="5"/>
      <c r="P82" s="5"/>
      <c r="Q82" s="5"/>
      <c r="R82" s="5"/>
      <c r="S82" s="64"/>
      <c r="T82" s="64"/>
      <c r="U82" s="64"/>
      <c r="V82" s="5"/>
      <c r="W82" s="5"/>
      <c r="X82" s="5"/>
    </row>
    <row r="83" spans="1:24" x14ac:dyDescent="0.35">
      <c r="A83" s="5"/>
      <c r="B83" s="5"/>
      <c r="C83" s="5"/>
      <c r="D83" s="5"/>
      <c r="E83" s="5"/>
      <c r="F83" s="5"/>
      <c r="G83" s="5"/>
      <c r="H83" s="5"/>
      <c r="I83" s="5"/>
      <c r="J83" s="5"/>
      <c r="K83" s="5"/>
      <c r="L83" s="5"/>
      <c r="M83" s="5"/>
      <c r="N83" s="5"/>
      <c r="O83" s="5"/>
      <c r="P83" s="5"/>
      <c r="Q83" s="5"/>
      <c r="R83" s="5"/>
      <c r="S83" s="64"/>
      <c r="T83" s="64"/>
      <c r="U83" s="64"/>
      <c r="V83" s="5"/>
      <c r="W83" s="5"/>
      <c r="X83" s="5"/>
    </row>
    <row r="84" spans="1:24" x14ac:dyDescent="0.35">
      <c r="A84" s="5"/>
      <c r="B84" s="5"/>
      <c r="C84" s="5"/>
      <c r="D84" s="5"/>
      <c r="E84" s="5"/>
      <c r="F84" s="5"/>
      <c r="G84" s="5"/>
      <c r="H84" s="5"/>
      <c r="I84" s="5"/>
      <c r="J84" s="5"/>
      <c r="K84" s="5"/>
      <c r="L84" s="5"/>
      <c r="M84" s="5"/>
      <c r="N84" s="5"/>
      <c r="O84" s="5"/>
      <c r="P84" s="5"/>
      <c r="Q84" s="5"/>
      <c r="R84" s="5"/>
      <c r="S84" s="64"/>
      <c r="T84" s="64"/>
      <c r="U84" s="64"/>
      <c r="V84" s="5"/>
      <c r="W84" s="5"/>
      <c r="X84" s="5"/>
    </row>
    <row r="85" spans="1:24" x14ac:dyDescent="0.35">
      <c r="A85" s="5"/>
      <c r="B85" s="5"/>
      <c r="C85" s="5"/>
      <c r="D85" s="5"/>
      <c r="E85" s="5"/>
      <c r="F85" s="5"/>
      <c r="G85" s="5"/>
      <c r="H85" s="5"/>
      <c r="I85" s="5"/>
      <c r="J85" s="5"/>
      <c r="K85" s="5"/>
      <c r="L85" s="5"/>
      <c r="M85" s="5"/>
      <c r="N85" s="5"/>
      <c r="O85" s="5"/>
      <c r="P85" s="5"/>
      <c r="Q85" s="5"/>
      <c r="R85" s="5"/>
      <c r="S85" s="64"/>
      <c r="T85" s="64"/>
      <c r="U85" s="64"/>
      <c r="V85" s="5"/>
      <c r="W85" s="5"/>
      <c r="X85" s="5"/>
    </row>
    <row r="86" spans="1:24" x14ac:dyDescent="0.35">
      <c r="A86" s="5"/>
      <c r="B86" s="5"/>
      <c r="C86" s="5"/>
      <c r="D86" s="5"/>
      <c r="E86" s="5"/>
      <c r="F86" s="5"/>
      <c r="G86" s="5"/>
      <c r="H86" s="5"/>
      <c r="I86" s="5"/>
      <c r="J86" s="5"/>
      <c r="K86" s="5"/>
      <c r="L86" s="5"/>
      <c r="M86" s="5"/>
      <c r="N86" s="5"/>
      <c r="O86" s="5"/>
      <c r="P86" s="5"/>
      <c r="Q86" s="5"/>
      <c r="R86" s="5"/>
      <c r="S86" s="64"/>
      <c r="T86" s="64"/>
      <c r="U86" s="64"/>
      <c r="V86" s="5"/>
      <c r="W86" s="5"/>
      <c r="X86" s="5"/>
    </row>
    <row r="87" spans="1:24" x14ac:dyDescent="0.35">
      <c r="A87" s="5"/>
      <c r="B87" s="5"/>
      <c r="C87" s="5"/>
      <c r="D87" s="5"/>
      <c r="E87" s="5"/>
      <c r="F87" s="5"/>
      <c r="G87" s="5"/>
      <c r="H87" s="5"/>
      <c r="I87" s="5"/>
      <c r="J87" s="5"/>
      <c r="K87" s="5"/>
      <c r="L87" s="5"/>
      <c r="M87" s="5"/>
      <c r="N87" s="5"/>
      <c r="O87" s="5"/>
      <c r="P87" s="5"/>
      <c r="Q87" s="5"/>
      <c r="R87" s="5"/>
      <c r="S87" s="64"/>
      <c r="T87" s="64"/>
      <c r="U87" s="64"/>
      <c r="V87" s="5"/>
      <c r="W87" s="5"/>
      <c r="X87" s="5"/>
    </row>
    <row r="88" spans="1:24" x14ac:dyDescent="0.35">
      <c r="A88" s="5"/>
      <c r="B88" s="5"/>
      <c r="C88" s="5"/>
      <c r="D88" s="5"/>
      <c r="E88" s="5"/>
      <c r="F88" s="5"/>
      <c r="G88" s="5"/>
      <c r="H88" s="5"/>
      <c r="I88" s="5"/>
      <c r="J88" s="5"/>
      <c r="K88" s="5"/>
      <c r="L88" s="5"/>
      <c r="M88" s="5"/>
      <c r="N88" s="5"/>
      <c r="O88" s="5"/>
      <c r="P88" s="5"/>
      <c r="Q88" s="5"/>
      <c r="R88" s="5"/>
      <c r="S88" s="64"/>
      <c r="T88" s="64"/>
    </row>
    <row r="89" spans="1:24" x14ac:dyDescent="0.35">
      <c r="A89" s="5"/>
      <c r="B89" s="5"/>
      <c r="C89" s="5"/>
      <c r="D89" s="5"/>
      <c r="E89" s="5"/>
      <c r="F89" s="5"/>
      <c r="G89" s="5"/>
      <c r="H89" s="5"/>
      <c r="I89" s="5"/>
      <c r="J89" s="5"/>
      <c r="K89" s="5"/>
      <c r="L89" s="5"/>
      <c r="M89" s="5"/>
      <c r="N89" s="5"/>
      <c r="O89" s="5"/>
      <c r="P89" s="5"/>
      <c r="Q89" s="5"/>
      <c r="R89" s="5"/>
      <c r="S89" s="64"/>
      <c r="T89" s="64"/>
    </row>
    <row r="90" spans="1:24" x14ac:dyDescent="0.35">
      <c r="A90" s="5"/>
      <c r="B90" s="5"/>
      <c r="C90" s="5"/>
      <c r="D90" s="5"/>
      <c r="E90" s="5"/>
      <c r="F90" s="5"/>
      <c r="G90" s="5"/>
      <c r="H90" s="5"/>
      <c r="I90" s="5"/>
      <c r="J90" s="5"/>
      <c r="K90" s="5"/>
      <c r="L90" s="5"/>
      <c r="M90" s="5"/>
      <c r="N90" s="5"/>
      <c r="O90" s="5"/>
      <c r="P90" s="5"/>
      <c r="Q90" s="5"/>
      <c r="R90" s="5"/>
      <c r="S90" s="64"/>
      <c r="T90" s="64"/>
    </row>
    <row r="91" spans="1:24" x14ac:dyDescent="0.35">
      <c r="A91" s="5"/>
      <c r="B91" s="5"/>
      <c r="C91" s="5"/>
      <c r="D91" s="5"/>
      <c r="E91" s="5"/>
      <c r="F91" s="5"/>
      <c r="G91" s="5"/>
      <c r="H91" s="5"/>
      <c r="I91" s="5"/>
      <c r="J91" s="5"/>
      <c r="K91" s="5"/>
      <c r="L91" s="5"/>
      <c r="M91" s="5"/>
      <c r="N91" s="5"/>
      <c r="O91" s="5"/>
      <c r="P91" s="5"/>
      <c r="Q91" s="5"/>
      <c r="R91" s="5"/>
      <c r="S91" s="64"/>
      <c r="T91" s="64"/>
    </row>
    <row r="92" spans="1:24" x14ac:dyDescent="0.35">
      <c r="A92" s="5"/>
      <c r="B92" s="5"/>
      <c r="C92" s="5"/>
      <c r="D92" s="5"/>
      <c r="E92" s="5"/>
      <c r="F92" s="5"/>
      <c r="G92" s="5"/>
      <c r="H92" s="5"/>
      <c r="I92" s="5"/>
      <c r="J92" s="5"/>
      <c r="K92" s="5"/>
      <c r="L92" s="5"/>
      <c r="M92" s="5"/>
      <c r="N92" s="5"/>
      <c r="O92" s="5"/>
      <c r="P92" s="5"/>
      <c r="Q92" s="5"/>
      <c r="R92" s="5"/>
      <c r="S92" s="64"/>
      <c r="T92" s="64"/>
    </row>
    <row r="93" spans="1:24" x14ac:dyDescent="0.35">
      <c r="A93" s="5"/>
      <c r="B93" s="5"/>
      <c r="C93" s="5"/>
      <c r="D93" s="5"/>
      <c r="E93" s="5"/>
      <c r="F93" s="5"/>
      <c r="G93" s="5"/>
      <c r="H93" s="5"/>
      <c r="I93" s="5"/>
      <c r="J93" s="5"/>
      <c r="K93" s="5"/>
      <c r="L93" s="5"/>
      <c r="M93" s="5"/>
      <c r="N93" s="5"/>
      <c r="O93" s="5"/>
      <c r="P93" s="5"/>
      <c r="Q93" s="5"/>
      <c r="R93" s="5"/>
      <c r="S93" s="64"/>
      <c r="T93" s="64"/>
    </row>
    <row r="94" spans="1:24" x14ac:dyDescent="0.35">
      <c r="A94" s="5"/>
      <c r="B94" s="5"/>
      <c r="C94" s="5"/>
      <c r="D94" s="5"/>
      <c r="E94" s="5"/>
      <c r="F94" s="5"/>
      <c r="G94" s="5"/>
      <c r="H94" s="5"/>
      <c r="I94" s="5"/>
      <c r="J94" s="5"/>
      <c r="K94" s="5"/>
      <c r="L94" s="5"/>
      <c r="M94" s="5"/>
      <c r="N94" s="5"/>
      <c r="O94" s="5"/>
      <c r="P94" s="5"/>
      <c r="Q94" s="5"/>
      <c r="R94" s="5"/>
      <c r="S94" s="64"/>
      <c r="T94" s="64"/>
    </row>
    <row r="95" spans="1:24" x14ac:dyDescent="0.35">
      <c r="A95" s="5"/>
      <c r="B95" s="5"/>
      <c r="C95" s="5"/>
      <c r="D95" s="5"/>
      <c r="E95" s="5"/>
      <c r="F95" s="5"/>
      <c r="G95" s="5"/>
      <c r="H95" s="5"/>
      <c r="I95" s="5"/>
      <c r="J95" s="5"/>
      <c r="K95" s="5"/>
      <c r="L95" s="5"/>
      <c r="M95" s="5"/>
      <c r="N95" s="5"/>
      <c r="O95" s="5"/>
      <c r="P95" s="5"/>
      <c r="Q95" s="5"/>
      <c r="R95" s="5"/>
      <c r="S95" s="64"/>
      <c r="T95" s="64"/>
    </row>
    <row r="96" spans="1:24" x14ac:dyDescent="0.35">
      <c r="A96" s="5"/>
      <c r="B96" s="5"/>
      <c r="C96" s="5"/>
      <c r="D96" s="5"/>
      <c r="E96" s="5"/>
      <c r="F96" s="5"/>
      <c r="G96" s="5"/>
      <c r="H96" s="5"/>
      <c r="I96" s="5"/>
      <c r="J96" s="5"/>
      <c r="K96" s="5"/>
      <c r="L96" s="5"/>
      <c r="M96" s="5"/>
      <c r="N96" s="5"/>
      <c r="O96" s="5"/>
      <c r="P96" s="5"/>
      <c r="Q96" s="5"/>
      <c r="R96" s="5"/>
      <c r="S96" s="64"/>
      <c r="T96" s="64"/>
    </row>
    <row r="97" spans="1:20" x14ac:dyDescent="0.35">
      <c r="A97" s="5"/>
      <c r="B97" s="5"/>
      <c r="C97" s="5"/>
      <c r="D97" s="5"/>
      <c r="E97" s="5"/>
      <c r="F97" s="5"/>
      <c r="G97" s="5"/>
      <c r="H97" s="5"/>
      <c r="I97" s="5"/>
      <c r="J97" s="5"/>
      <c r="K97" s="5"/>
      <c r="L97" s="5"/>
      <c r="M97" s="5"/>
      <c r="N97" s="5"/>
      <c r="O97" s="5"/>
      <c r="P97" s="5"/>
      <c r="Q97" s="5"/>
      <c r="R97" s="5"/>
      <c r="S97" s="64"/>
      <c r="T97" s="64"/>
    </row>
    <row r="98" spans="1:20" x14ac:dyDescent="0.35">
      <c r="A98" s="5"/>
      <c r="B98" s="5"/>
      <c r="C98" s="5"/>
      <c r="D98" s="5"/>
      <c r="E98" s="5"/>
      <c r="F98" s="5"/>
      <c r="G98" s="5"/>
      <c r="H98" s="5"/>
      <c r="I98" s="5"/>
      <c r="J98" s="5"/>
      <c r="K98" s="5"/>
      <c r="L98" s="5"/>
      <c r="M98" s="5"/>
      <c r="N98" s="5"/>
      <c r="O98" s="5"/>
      <c r="P98" s="5"/>
      <c r="Q98" s="5"/>
      <c r="R98" s="5"/>
      <c r="S98" s="64"/>
      <c r="T98" s="64"/>
    </row>
    <row r="99" spans="1:20" x14ac:dyDescent="0.35">
      <c r="A99" s="5"/>
      <c r="B99" s="5"/>
      <c r="C99" s="5"/>
      <c r="D99" s="5"/>
      <c r="E99" s="5"/>
      <c r="F99" s="5"/>
      <c r="G99" s="5"/>
      <c r="H99" s="5"/>
      <c r="I99" s="5"/>
      <c r="J99" s="5"/>
      <c r="K99" s="5"/>
      <c r="L99" s="5"/>
      <c r="M99" s="5"/>
      <c r="N99" s="5"/>
      <c r="O99" s="5"/>
      <c r="P99" s="5"/>
      <c r="Q99" s="5"/>
      <c r="R99" s="5"/>
      <c r="S99" s="64"/>
      <c r="T99" s="64"/>
    </row>
    <row r="100" spans="1:20" x14ac:dyDescent="0.35">
      <c r="A100" s="5"/>
      <c r="B100" s="5"/>
      <c r="C100" s="5"/>
      <c r="D100" s="5"/>
      <c r="E100" s="5"/>
      <c r="F100" s="5"/>
      <c r="G100" s="5"/>
      <c r="H100" s="5"/>
      <c r="I100" s="5"/>
      <c r="J100" s="5"/>
      <c r="K100" s="5"/>
      <c r="L100" s="5"/>
      <c r="M100" s="5"/>
      <c r="N100" s="5"/>
      <c r="O100" s="5"/>
      <c r="P100" s="5"/>
      <c r="Q100" s="5"/>
      <c r="R100" s="5"/>
      <c r="S100" s="64"/>
      <c r="T100" s="64"/>
    </row>
    <row r="101" spans="1:20" x14ac:dyDescent="0.35">
      <c r="A101" s="5"/>
      <c r="B101" s="5"/>
      <c r="C101" s="5"/>
      <c r="D101" s="5"/>
      <c r="E101" s="5"/>
      <c r="F101" s="5"/>
      <c r="G101" s="5"/>
      <c r="H101" s="5"/>
      <c r="I101" s="5"/>
      <c r="J101" s="5"/>
      <c r="K101" s="5"/>
      <c r="L101" s="5"/>
      <c r="M101" s="5"/>
      <c r="N101" s="5"/>
      <c r="O101" s="5"/>
      <c r="P101" s="5"/>
      <c r="Q101" s="5"/>
      <c r="R101" s="5"/>
      <c r="S101" s="64"/>
      <c r="T101" s="64"/>
    </row>
    <row r="102" spans="1:20" x14ac:dyDescent="0.35">
      <c r="A102" s="5"/>
      <c r="B102" s="5"/>
      <c r="C102" s="5"/>
      <c r="D102" s="5"/>
      <c r="E102" s="5"/>
      <c r="F102" s="5"/>
      <c r="G102" s="5"/>
      <c r="H102" s="5"/>
      <c r="I102" s="5"/>
      <c r="J102" s="5"/>
      <c r="K102" s="5"/>
      <c r="L102" s="5"/>
      <c r="M102" s="5"/>
      <c r="N102" s="5"/>
      <c r="O102" s="5"/>
      <c r="P102" s="5"/>
      <c r="Q102" s="5"/>
      <c r="R102" s="5"/>
      <c r="S102" s="64"/>
      <c r="T102" s="64"/>
    </row>
    <row r="103" spans="1:20" x14ac:dyDescent="0.35">
      <c r="A103" s="5"/>
      <c r="B103" s="5"/>
      <c r="C103" s="5"/>
      <c r="D103" s="5"/>
      <c r="E103" s="5"/>
      <c r="F103" s="5"/>
      <c r="G103" s="5"/>
      <c r="H103" s="5"/>
      <c r="I103" s="5"/>
      <c r="J103" s="5"/>
      <c r="K103" s="5"/>
      <c r="L103" s="5"/>
      <c r="M103" s="5"/>
      <c r="N103" s="5"/>
      <c r="O103" s="5"/>
      <c r="P103" s="5"/>
      <c r="Q103" s="5"/>
      <c r="R103" s="5"/>
      <c r="S103" s="64"/>
      <c r="T103" s="64"/>
    </row>
    <row r="104" spans="1:20" x14ac:dyDescent="0.35">
      <c r="A104" s="5"/>
      <c r="B104" s="5"/>
      <c r="C104" s="5"/>
      <c r="D104" s="5"/>
      <c r="E104" s="5"/>
      <c r="F104" s="5"/>
      <c r="G104" s="5"/>
      <c r="H104" s="5"/>
      <c r="I104" s="5"/>
      <c r="J104" s="5"/>
      <c r="K104" s="5"/>
      <c r="L104" s="5"/>
      <c r="M104" s="5"/>
      <c r="N104" s="5"/>
      <c r="O104" s="5"/>
      <c r="P104" s="5"/>
      <c r="Q104" s="5"/>
      <c r="R104" s="5"/>
      <c r="S104" s="64"/>
      <c r="T104" s="64"/>
    </row>
    <row r="105" spans="1:20" x14ac:dyDescent="0.35">
      <c r="A105" s="5"/>
      <c r="B105" s="5"/>
      <c r="C105" s="5"/>
      <c r="D105" s="5"/>
      <c r="E105" s="5"/>
      <c r="F105" s="5"/>
      <c r="G105" s="5"/>
      <c r="H105" s="5"/>
      <c r="I105" s="5"/>
      <c r="J105" s="5"/>
      <c r="K105" s="5"/>
      <c r="L105" s="5"/>
      <c r="M105" s="5"/>
      <c r="N105" s="5"/>
      <c r="O105" s="5"/>
      <c r="P105" s="5"/>
      <c r="Q105" s="5"/>
      <c r="R105" s="5"/>
      <c r="S105" s="64"/>
      <c r="T105" s="64"/>
    </row>
    <row r="106" spans="1:20" x14ac:dyDescent="0.35">
      <c r="A106" s="5"/>
      <c r="B106" s="5"/>
      <c r="C106" s="5"/>
      <c r="D106" s="5"/>
      <c r="E106" s="5"/>
      <c r="F106" s="5"/>
      <c r="G106" s="5"/>
      <c r="H106" s="5"/>
      <c r="I106" s="5"/>
      <c r="J106" s="5"/>
      <c r="K106" s="5"/>
      <c r="L106" s="5"/>
      <c r="M106" s="5"/>
      <c r="N106" s="5"/>
      <c r="O106" s="5"/>
      <c r="P106" s="5"/>
      <c r="Q106" s="5"/>
      <c r="R106" s="5"/>
      <c r="S106" s="64"/>
      <c r="T106" s="64"/>
    </row>
    <row r="107" spans="1:20" x14ac:dyDescent="0.35">
      <c r="A107" s="5"/>
      <c r="B107" s="5"/>
      <c r="C107" s="5"/>
      <c r="D107" s="5"/>
      <c r="E107" s="5"/>
      <c r="F107" s="5"/>
      <c r="G107" s="5"/>
      <c r="H107" s="5"/>
      <c r="I107" s="5"/>
      <c r="J107" s="5"/>
      <c r="K107" s="5"/>
      <c r="L107" s="5"/>
      <c r="M107" s="5"/>
      <c r="N107" s="5"/>
      <c r="O107" s="5"/>
      <c r="P107" s="5"/>
      <c r="Q107" s="5"/>
      <c r="R107" s="5"/>
      <c r="S107" s="64"/>
      <c r="T107" s="64"/>
    </row>
    <row r="108" spans="1:20" x14ac:dyDescent="0.35">
      <c r="A108" s="5"/>
      <c r="B108" s="5"/>
      <c r="C108" s="5"/>
      <c r="D108" s="5"/>
      <c r="E108" s="5"/>
      <c r="F108" s="5"/>
      <c r="G108" s="5"/>
      <c r="H108" s="5"/>
      <c r="I108" s="5"/>
      <c r="J108" s="5"/>
      <c r="K108" s="5"/>
      <c r="L108" s="5"/>
      <c r="M108" s="5"/>
      <c r="N108" s="5"/>
      <c r="O108" s="5"/>
      <c r="P108" s="5"/>
      <c r="Q108" s="5"/>
      <c r="R108" s="5"/>
      <c r="S108" s="64"/>
      <c r="T108" s="64"/>
    </row>
    <row r="109" spans="1:20" x14ac:dyDescent="0.35">
      <c r="A109" s="5"/>
      <c r="B109" s="5"/>
      <c r="C109" s="5"/>
      <c r="D109" s="5"/>
      <c r="E109" s="5"/>
      <c r="F109" s="5"/>
      <c r="G109" s="5"/>
      <c r="H109" s="5"/>
      <c r="I109" s="5"/>
      <c r="J109" s="5"/>
      <c r="K109" s="5"/>
      <c r="L109" s="5"/>
      <c r="M109" s="5"/>
      <c r="N109" s="5"/>
      <c r="O109" s="5"/>
      <c r="P109" s="5"/>
      <c r="Q109" s="5"/>
      <c r="R109" s="5"/>
      <c r="S109" s="64"/>
      <c r="T109" s="64"/>
    </row>
    <row r="110" spans="1:20" x14ac:dyDescent="0.35">
      <c r="A110" s="5"/>
      <c r="B110" s="5"/>
      <c r="C110" s="5"/>
      <c r="D110" s="5"/>
      <c r="E110" s="5"/>
      <c r="F110" s="5"/>
      <c r="G110" s="5"/>
      <c r="H110" s="5"/>
      <c r="I110" s="5"/>
      <c r="J110" s="5"/>
      <c r="K110" s="5"/>
      <c r="L110" s="5"/>
      <c r="M110" s="5"/>
      <c r="N110" s="5"/>
      <c r="O110" s="5"/>
      <c r="P110" s="5"/>
      <c r="Q110" s="5"/>
      <c r="R110" s="5"/>
      <c r="S110" s="64"/>
      <c r="T110" s="64"/>
    </row>
    <row r="111" spans="1:20" x14ac:dyDescent="0.35">
      <c r="A111" s="5"/>
      <c r="B111" s="5"/>
      <c r="C111" s="5"/>
      <c r="D111" s="5"/>
      <c r="E111" s="5"/>
      <c r="F111" s="5"/>
      <c r="G111" s="5"/>
      <c r="H111" s="5"/>
      <c r="I111" s="5"/>
      <c r="J111" s="5"/>
      <c r="K111" s="5"/>
      <c r="L111" s="5"/>
      <c r="M111" s="5"/>
      <c r="N111" s="5"/>
      <c r="O111" s="5"/>
      <c r="P111" s="5"/>
      <c r="Q111" s="5"/>
      <c r="R111" s="5"/>
      <c r="S111" s="64"/>
      <c r="T111" s="64"/>
    </row>
    <row r="112" spans="1:20" x14ac:dyDescent="0.35">
      <c r="A112" s="5"/>
      <c r="B112" s="5"/>
      <c r="C112" s="5"/>
      <c r="D112" s="5"/>
      <c r="E112" s="5"/>
      <c r="F112" s="5"/>
      <c r="G112" s="5"/>
      <c r="H112" s="5"/>
      <c r="I112" s="5"/>
      <c r="J112" s="5"/>
      <c r="K112" s="5"/>
      <c r="L112" s="5"/>
      <c r="M112" s="5"/>
      <c r="N112" s="5"/>
      <c r="O112" s="5"/>
      <c r="P112" s="5"/>
      <c r="Q112" s="5"/>
      <c r="R112" s="5"/>
      <c r="S112" s="64"/>
      <c r="T112" s="64"/>
    </row>
    <row r="113" spans="1:20" x14ac:dyDescent="0.35">
      <c r="A113" s="5"/>
      <c r="B113" s="5"/>
      <c r="C113" s="5"/>
      <c r="D113" s="5"/>
      <c r="E113" s="5"/>
      <c r="F113" s="5"/>
      <c r="G113" s="5"/>
      <c r="H113" s="5"/>
      <c r="I113" s="5"/>
      <c r="J113" s="5"/>
      <c r="K113" s="5"/>
      <c r="L113" s="5"/>
      <c r="M113" s="5"/>
      <c r="N113" s="5"/>
      <c r="O113" s="5"/>
      <c r="P113" s="5"/>
      <c r="Q113" s="5"/>
      <c r="R113" s="5"/>
      <c r="S113" s="64"/>
      <c r="T113" s="64"/>
    </row>
    <row r="114" spans="1:20" x14ac:dyDescent="0.35">
      <c r="A114" s="5"/>
      <c r="B114" s="5"/>
      <c r="C114" s="5"/>
      <c r="D114" s="5"/>
      <c r="E114" s="5"/>
      <c r="F114" s="5"/>
      <c r="G114" s="5"/>
      <c r="H114" s="5"/>
      <c r="I114" s="5"/>
      <c r="J114" s="5"/>
      <c r="K114" s="5"/>
      <c r="L114" s="5"/>
      <c r="M114" s="5"/>
      <c r="N114" s="5"/>
      <c r="O114" s="5"/>
      <c r="P114" s="5"/>
      <c r="Q114" s="5"/>
      <c r="R114" s="5"/>
      <c r="S114" s="64"/>
      <c r="T114" s="64"/>
    </row>
    <row r="115" spans="1:20" x14ac:dyDescent="0.35">
      <c r="A115" s="5"/>
      <c r="B115" s="5"/>
      <c r="C115" s="5"/>
      <c r="D115" s="5"/>
      <c r="E115" s="5"/>
      <c r="F115" s="5"/>
      <c r="G115" s="5"/>
      <c r="H115" s="5"/>
      <c r="I115" s="5"/>
      <c r="J115" s="5"/>
      <c r="K115" s="5"/>
      <c r="L115" s="5"/>
      <c r="M115" s="5"/>
      <c r="N115" s="5"/>
      <c r="O115" s="5"/>
      <c r="P115" s="5"/>
      <c r="Q115" s="5"/>
      <c r="R115" s="5"/>
      <c r="S115" s="64"/>
      <c r="T115" s="64"/>
    </row>
    <row r="116" spans="1:20" x14ac:dyDescent="0.35">
      <c r="A116" s="5"/>
      <c r="B116" s="5"/>
      <c r="C116" s="5"/>
      <c r="D116" s="5"/>
      <c r="E116" s="5"/>
      <c r="F116" s="5"/>
      <c r="G116" s="5"/>
      <c r="H116" s="5"/>
      <c r="I116" s="5"/>
      <c r="J116" s="5"/>
      <c r="K116" s="5"/>
      <c r="L116" s="5"/>
      <c r="M116" s="5"/>
      <c r="N116" s="5"/>
      <c r="O116" s="5"/>
      <c r="P116" s="5"/>
      <c r="Q116" s="5"/>
      <c r="R116" s="5"/>
      <c r="S116" s="64"/>
      <c r="T116" s="64"/>
    </row>
    <row r="117" spans="1:20" x14ac:dyDescent="0.35">
      <c r="A117" s="5"/>
      <c r="B117" s="5"/>
      <c r="C117" s="5"/>
      <c r="D117" s="5"/>
      <c r="E117" s="5"/>
      <c r="F117" s="5"/>
      <c r="G117" s="5"/>
      <c r="H117" s="5"/>
      <c r="I117" s="5"/>
      <c r="J117" s="5"/>
      <c r="K117" s="5"/>
      <c r="L117" s="5"/>
      <c r="M117" s="5"/>
      <c r="N117" s="5"/>
      <c r="O117" s="5"/>
      <c r="P117" s="5"/>
      <c r="Q117" s="5"/>
      <c r="R117" s="5"/>
      <c r="S117" s="64"/>
      <c r="T117" s="64"/>
    </row>
    <row r="118" spans="1:20" x14ac:dyDescent="0.35">
      <c r="A118" s="5"/>
      <c r="B118" s="5"/>
      <c r="C118" s="5"/>
      <c r="D118" s="5"/>
      <c r="E118" s="5"/>
      <c r="F118" s="5"/>
      <c r="G118" s="5"/>
      <c r="H118" s="5"/>
      <c r="I118" s="5"/>
      <c r="J118" s="5"/>
      <c r="K118" s="5"/>
      <c r="L118" s="5"/>
      <c r="M118" s="5"/>
      <c r="N118" s="5"/>
      <c r="O118" s="5"/>
      <c r="P118" s="5"/>
      <c r="Q118" s="5"/>
      <c r="R118" s="5"/>
      <c r="S118" s="64"/>
      <c r="T118" s="64"/>
    </row>
    <row r="119" spans="1:20" x14ac:dyDescent="0.35">
      <c r="A119" s="5"/>
      <c r="B119" s="5"/>
      <c r="C119" s="5"/>
      <c r="D119" s="5"/>
      <c r="E119" s="5"/>
      <c r="F119" s="5"/>
      <c r="G119" s="5"/>
      <c r="H119" s="5"/>
      <c r="I119" s="5"/>
      <c r="J119" s="5"/>
      <c r="K119" s="5"/>
      <c r="L119" s="5"/>
      <c r="M119" s="5"/>
      <c r="N119" s="5"/>
      <c r="O119" s="5"/>
      <c r="P119" s="5"/>
      <c r="Q119" s="5"/>
      <c r="R119" s="5"/>
      <c r="S119" s="64"/>
      <c r="T119" s="64"/>
    </row>
    <row r="120" spans="1:20" x14ac:dyDescent="0.35">
      <c r="A120" s="5"/>
      <c r="B120" s="5"/>
      <c r="C120" s="5"/>
      <c r="D120" s="5"/>
      <c r="E120" s="5"/>
      <c r="F120" s="5"/>
      <c r="G120" s="5"/>
      <c r="H120" s="5"/>
      <c r="I120" s="5"/>
      <c r="J120" s="5"/>
      <c r="K120" s="5"/>
      <c r="L120" s="5"/>
      <c r="M120" s="5"/>
      <c r="N120" s="5"/>
      <c r="O120" s="5"/>
      <c r="P120" s="5"/>
      <c r="Q120" s="5"/>
      <c r="R120" s="5"/>
      <c r="S120" s="64"/>
      <c r="T120" s="64"/>
    </row>
    <row r="121" spans="1:20" x14ac:dyDescent="0.35">
      <c r="A121" s="5"/>
      <c r="B121" s="5"/>
      <c r="C121" s="5"/>
      <c r="D121" s="5"/>
      <c r="E121" s="5"/>
      <c r="F121" s="5"/>
      <c r="G121" s="5"/>
      <c r="H121" s="5"/>
      <c r="I121" s="5"/>
      <c r="J121" s="5"/>
      <c r="K121" s="5"/>
      <c r="L121" s="5"/>
      <c r="M121" s="5"/>
      <c r="N121" s="5"/>
      <c r="O121" s="5"/>
      <c r="P121" s="5"/>
      <c r="Q121" s="5"/>
      <c r="R121" s="5"/>
      <c r="S121" s="64"/>
      <c r="T121" s="64"/>
    </row>
    <row r="122" spans="1:20" x14ac:dyDescent="0.35">
      <c r="A122" s="5"/>
      <c r="B122" s="5"/>
      <c r="C122" s="5"/>
      <c r="D122" s="5"/>
      <c r="E122" s="5"/>
      <c r="F122" s="5"/>
      <c r="G122" s="5"/>
      <c r="H122" s="5"/>
      <c r="I122" s="5"/>
      <c r="J122" s="5"/>
      <c r="K122" s="5"/>
      <c r="L122" s="5"/>
      <c r="M122" s="5"/>
      <c r="N122" s="5"/>
      <c r="O122" s="5"/>
      <c r="P122" s="5"/>
      <c r="Q122" s="5"/>
      <c r="R122" s="5"/>
      <c r="S122" s="64"/>
      <c r="T122" s="64"/>
    </row>
    <row r="123" spans="1:20" x14ac:dyDescent="0.35">
      <c r="A123" s="5"/>
      <c r="B123" s="5"/>
      <c r="C123" s="5"/>
      <c r="D123" s="5"/>
      <c r="E123" s="5"/>
      <c r="F123" s="5"/>
      <c r="G123" s="5"/>
      <c r="H123" s="5"/>
      <c r="I123" s="5"/>
      <c r="J123" s="5"/>
      <c r="K123" s="5"/>
      <c r="L123" s="5"/>
      <c r="M123" s="5"/>
      <c r="N123" s="5"/>
      <c r="O123" s="5"/>
      <c r="P123" s="5"/>
      <c r="Q123" s="5"/>
      <c r="R123" s="5"/>
      <c r="S123" s="64"/>
      <c r="T123" s="64"/>
    </row>
    <row r="124" spans="1:20" x14ac:dyDescent="0.35">
      <c r="A124" s="5"/>
      <c r="B124" s="5"/>
      <c r="C124" s="5"/>
      <c r="D124" s="5"/>
      <c r="E124" s="5"/>
      <c r="F124" s="5"/>
      <c r="G124" s="5"/>
      <c r="H124" s="5"/>
      <c r="I124" s="5"/>
      <c r="J124" s="5"/>
      <c r="K124" s="5"/>
      <c r="L124" s="5"/>
      <c r="M124" s="5"/>
      <c r="N124" s="5"/>
      <c r="O124" s="5"/>
      <c r="P124" s="5"/>
      <c r="Q124" s="5"/>
      <c r="R124" s="5"/>
      <c r="S124" s="64"/>
      <c r="T124" s="64"/>
    </row>
    <row r="125" spans="1:20" x14ac:dyDescent="0.35">
      <c r="A125" s="5"/>
      <c r="B125" s="5"/>
      <c r="C125" s="5"/>
      <c r="D125" s="5"/>
      <c r="E125" s="5"/>
      <c r="F125" s="5"/>
      <c r="G125" s="5"/>
      <c r="H125" s="5"/>
      <c r="I125" s="5"/>
      <c r="J125" s="5"/>
      <c r="K125" s="5"/>
      <c r="L125" s="5"/>
      <c r="M125" s="5"/>
      <c r="N125" s="5"/>
      <c r="O125" s="5"/>
      <c r="P125" s="5"/>
      <c r="Q125" s="5"/>
      <c r="R125" s="5"/>
      <c r="S125" s="64"/>
      <c r="T125" s="64"/>
    </row>
    <row r="126" spans="1:20" x14ac:dyDescent="0.35">
      <c r="A126" s="5"/>
      <c r="B126" s="5"/>
      <c r="C126" s="5"/>
      <c r="D126" s="5"/>
      <c r="E126" s="5"/>
      <c r="F126" s="5"/>
      <c r="G126" s="5"/>
      <c r="H126" s="5"/>
      <c r="I126" s="5"/>
      <c r="J126" s="5"/>
      <c r="K126" s="5"/>
      <c r="L126" s="5"/>
      <c r="M126" s="5"/>
      <c r="N126" s="5"/>
      <c r="O126" s="5"/>
      <c r="P126" s="5"/>
      <c r="Q126" s="5"/>
      <c r="R126" s="5"/>
      <c r="S126" s="64"/>
      <c r="T126" s="64"/>
    </row>
    <row r="127" spans="1:20" x14ac:dyDescent="0.35">
      <c r="A127" s="5"/>
      <c r="B127" s="5"/>
      <c r="C127" s="5"/>
      <c r="D127" s="5"/>
      <c r="E127" s="5"/>
      <c r="F127" s="5"/>
      <c r="G127" s="5"/>
      <c r="H127" s="5"/>
      <c r="I127" s="5"/>
      <c r="J127" s="5"/>
      <c r="K127" s="5"/>
      <c r="L127" s="5"/>
      <c r="M127" s="5"/>
      <c r="N127" s="5"/>
      <c r="O127" s="5"/>
      <c r="P127" s="5"/>
      <c r="Q127" s="5"/>
      <c r="R127" s="5"/>
      <c r="S127" s="64"/>
      <c r="T127" s="64"/>
    </row>
    <row r="128" spans="1:20" x14ac:dyDescent="0.35">
      <c r="A128" s="5"/>
      <c r="B128" s="5"/>
      <c r="C128" s="5"/>
      <c r="D128" s="5"/>
      <c r="E128" s="5"/>
      <c r="F128" s="5"/>
      <c r="G128" s="5"/>
      <c r="H128" s="5"/>
      <c r="I128" s="5"/>
      <c r="J128" s="5"/>
      <c r="K128" s="5"/>
      <c r="L128" s="5"/>
      <c r="M128" s="5"/>
      <c r="N128" s="5"/>
      <c r="O128" s="5"/>
      <c r="P128" s="5"/>
      <c r="Q128" s="5"/>
      <c r="R128" s="5"/>
      <c r="S128" s="64"/>
      <c r="T128" s="64"/>
    </row>
    <row r="129" spans="1:20" x14ac:dyDescent="0.35">
      <c r="A129" s="5"/>
      <c r="B129" s="5"/>
      <c r="C129" s="5"/>
      <c r="D129" s="5"/>
      <c r="E129" s="5"/>
      <c r="F129" s="5"/>
      <c r="G129" s="5"/>
      <c r="H129" s="5"/>
      <c r="I129" s="5"/>
      <c r="J129" s="5"/>
      <c r="K129" s="5"/>
      <c r="L129" s="5"/>
      <c r="M129" s="5"/>
      <c r="N129" s="5"/>
      <c r="O129" s="5"/>
      <c r="P129" s="5"/>
      <c r="Q129" s="5"/>
      <c r="R129" s="5"/>
      <c r="S129" s="64"/>
      <c r="T129" s="64"/>
    </row>
    <row r="130" spans="1:20" x14ac:dyDescent="0.35">
      <c r="A130" s="5"/>
      <c r="B130" s="5"/>
      <c r="C130" s="5"/>
      <c r="D130" s="5"/>
      <c r="E130" s="5"/>
      <c r="F130" s="5"/>
      <c r="G130" s="5"/>
      <c r="H130" s="5"/>
      <c r="I130" s="5"/>
      <c r="J130" s="5"/>
      <c r="K130" s="5"/>
      <c r="L130" s="5"/>
      <c r="M130" s="5"/>
      <c r="N130" s="5"/>
      <c r="O130" s="5"/>
      <c r="P130" s="5"/>
      <c r="Q130" s="5"/>
      <c r="R130" s="5"/>
      <c r="S130" s="64"/>
      <c r="T130" s="64"/>
    </row>
    <row r="131" spans="1:20" x14ac:dyDescent="0.35">
      <c r="A131" s="5"/>
      <c r="B131" s="5"/>
      <c r="C131" s="5"/>
      <c r="D131" s="5"/>
      <c r="E131" s="5"/>
      <c r="F131" s="5"/>
      <c r="G131" s="5"/>
      <c r="H131" s="5"/>
      <c r="I131" s="5"/>
      <c r="J131" s="5"/>
      <c r="K131" s="5"/>
      <c r="L131" s="5"/>
      <c r="M131" s="5"/>
      <c r="N131" s="5"/>
      <c r="O131" s="5"/>
      <c r="P131" s="5"/>
      <c r="Q131" s="5"/>
      <c r="R131" s="5"/>
      <c r="S131" s="64"/>
      <c r="T131" s="64"/>
    </row>
    <row r="132" spans="1:20" x14ac:dyDescent="0.35">
      <c r="A132" s="5"/>
      <c r="B132" s="5"/>
      <c r="C132" s="5"/>
      <c r="D132" s="5"/>
      <c r="E132" s="5"/>
      <c r="F132" s="5"/>
      <c r="G132" s="5"/>
      <c r="H132" s="5"/>
      <c r="I132" s="5"/>
      <c r="J132" s="5"/>
      <c r="K132" s="5"/>
      <c r="L132" s="5"/>
      <c r="M132" s="5"/>
      <c r="N132" s="5"/>
      <c r="O132" s="5"/>
      <c r="P132" s="5"/>
      <c r="Q132" s="5"/>
      <c r="R132" s="5"/>
      <c r="S132" s="64"/>
      <c r="T132" s="64"/>
    </row>
    <row r="133" spans="1:20" x14ac:dyDescent="0.35">
      <c r="A133" s="5"/>
      <c r="B133" s="5"/>
      <c r="C133" s="5"/>
      <c r="D133" s="5"/>
      <c r="E133" s="5"/>
      <c r="F133" s="5"/>
      <c r="G133" s="5"/>
      <c r="H133" s="5"/>
      <c r="I133" s="5"/>
      <c r="J133" s="5"/>
      <c r="K133" s="5"/>
      <c r="L133" s="5"/>
      <c r="M133" s="5"/>
      <c r="N133" s="5"/>
      <c r="O133" s="5"/>
      <c r="P133" s="5"/>
      <c r="Q133" s="5"/>
      <c r="R133" s="5"/>
      <c r="S133" s="64"/>
      <c r="T133" s="64"/>
    </row>
  </sheetData>
  <sheetProtection formatColumns="0" formatRows="0" selectLockedCells="1"/>
  <mergeCells count="5">
    <mergeCell ref="D3:P3"/>
    <mergeCell ref="C1:L1"/>
    <mergeCell ref="C11:L11"/>
    <mergeCell ref="M13:N13"/>
    <mergeCell ref="H13:I13"/>
  </mergeCells>
  <phoneticPr fontId="15" type="noConversion"/>
  <conditionalFormatting sqref="D8:P8">
    <cfRule type="expression" dxfId="295" priority="16">
      <formula>IF(AND(D8&lt;&gt;"",COUNTIF($D8:$P8,D8)&gt;1),TRUE(),FALSE())</formula>
    </cfRule>
  </conditionalFormatting>
  <conditionalFormatting sqref="B15:B72">
    <cfRule type="expression" dxfId="294" priority="12">
      <formula>NOT(ISBLANK(B15))*(COUNTIF(Till.Level.Name,B15)=0)</formula>
    </cfRule>
  </conditionalFormatting>
  <conditionalFormatting sqref="D4:P4">
    <cfRule type="expression" dxfId="293" priority="11">
      <formula>AND(ISBLANK(D4),D8&lt;&gt;"")</formula>
    </cfRule>
  </conditionalFormatting>
  <conditionalFormatting sqref="C4">
    <cfRule type="expression" dxfId="292" priority="7">
      <formula>AND($C$4="Reduced (b39)",COUNTIF($D$4:$P$4,"Conventional (h6)")&gt;0,COUNTIF($D$4:$P$4,"No/Zero Tillage (b38)")&gt;0)</formula>
    </cfRule>
    <cfRule type="expression" dxfId="291" priority="8">
      <formula>AND($C$4="Conventional (h6)",COUNTIF($D$4:$P$4,"No/Zero Tillage (b38)")&gt;0,COUNTIF($D$4:$P$4,"Reduced (b39)")&gt;0)</formula>
    </cfRule>
    <cfRule type="expression" dxfId="290" priority="9">
      <formula>AND($C$4="No/Zero Tillage (b38)",COUNTIF($D$4:$P$4,"Conventional (h6)")&gt;0,COUNTIF($D$4:$P$4,"Reduced (b39)")&gt;0)</formula>
    </cfRule>
  </conditionalFormatting>
  <conditionalFormatting sqref="C8:P8">
    <cfRule type="expression" dxfId="289" priority="6">
      <formula>COUNTIF(Till.Level.Name,C8)&gt;1</formula>
    </cfRule>
  </conditionalFormatting>
  <conditionalFormatting sqref="L15:L72">
    <cfRule type="expression" dxfId="288" priority="5">
      <formula>(COUNTIF(Times_plus,L15)=0)*NOT(ISBLANK($B15))</formula>
    </cfRule>
  </conditionalFormatting>
  <conditionalFormatting sqref="K15:K72">
    <cfRule type="expression" dxfId="287" priority="4">
      <formula>(COUNTIF(Site.ID_plus,K15)=0)*NOT(ISBLANK($B15))</formula>
    </cfRule>
  </conditionalFormatting>
  <conditionalFormatting sqref="N15:N72">
    <cfRule type="expression" dxfId="286" priority="3">
      <formula>N15&lt;M15</formula>
    </cfRule>
  </conditionalFormatting>
  <conditionalFormatting sqref="C9:P9">
    <cfRule type="expression" dxfId="285" priority="1">
      <formula>LEN(C9)&gt;255</formula>
    </cfRule>
  </conditionalFormatting>
  <dataValidations count="11">
    <dataValidation type="list" allowBlank="1" showInputMessage="1" showErrorMessage="1" sqref="C4:P4" xr:uid="{C8944C2C-1660-4164-9BC1-0EB9459D9515}">
      <formula1>_xlfn.ANCHORARRAY($S$2)</formula1>
    </dataValidation>
    <dataValidation type="list" allowBlank="1" showInputMessage="1" showErrorMessage="1" sqref="B15:B72" xr:uid="{64B04BA8-E598-4C47-BD61-CAEFAB335DDF}">
      <formula1>Till.Level.Name</formula1>
    </dataValidation>
    <dataValidation type="list" allowBlank="1" showInputMessage="1" sqref="D15:D72" xr:uid="{DE042425-92A3-45A8-BCE3-6787133E19D7}">
      <formula1>Till.Other</formula1>
    </dataValidation>
    <dataValidation type="list" allowBlank="1" showInputMessage="1" sqref="C15:C72" xr:uid="{35D42AB6-5904-401B-9698-F53B0B240D32}">
      <formula1>T.Method</formula1>
    </dataValidation>
    <dataValidation type="list" allowBlank="1" showInputMessage="1" showErrorMessage="1" sqref="C10:P10 C7:P7" xr:uid="{D4197A56-66EB-4767-810B-72D0EAE1BE56}">
      <formula1>#REF!</formula1>
    </dataValidation>
    <dataValidation type="custom" allowBlank="1" showInputMessage="1" showErrorMessage="1" error="Name already used." prompt="Record a short memorable name for this tillage practice. Try to keep it to 10 characters or less." sqref="C8:P8" xr:uid="{735D5AAC-7BB3-46B3-AF4D-5CF0CED69AE8}">
      <formula1>COUNTIF(Till.Level.Name,C8)=1</formula1>
    </dataValidation>
    <dataValidation type="list" allowBlank="1" showInputMessage="1" sqref="E15:E72" xr:uid="{F8C93B05-58C3-4897-9287-EC4FEED040CB}">
      <formula1>F.Mechanization</formula1>
    </dataValidation>
    <dataValidation type="custom" errorStyle="warning" allowBlank="1" showInputMessage="1" showErrorMessage="1" error="End date is less than start date" sqref="N15:N72" xr:uid="{B5DBCC01-8BC2-4DC6-B88F-6642921F530C}">
      <formula1>N15&gt;=M15</formula1>
    </dataValidation>
    <dataValidation type="list" allowBlank="1" showInputMessage="1" showErrorMessage="1" sqref="K15:K72" xr:uid="{B76C06ED-4437-491D-92FB-0F3FB5BAE57D}">
      <formula1>Site.ID_plus</formula1>
    </dataValidation>
    <dataValidation type="list" allowBlank="1" showInputMessage="1" showErrorMessage="1" sqref="L15:L72" xr:uid="{7901DA84-C30E-483D-B04E-C8050BE54BBC}">
      <formula1>Times_plus</formula1>
    </dataValidation>
    <dataValidation type="textLength" allowBlank="1" showInputMessage="1" showErrorMessage="1" error="Notes cannot contain more than 255 characters." sqref="C9:P9" xr:uid="{EB540A05-B6F5-4F83-89D6-53E437D9DE8C}">
      <formula1>0</formula1>
      <formula2>255</formula2>
    </dataValidation>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E4C32-F543-4ADA-917A-69913F91D572}">
  <sheetPr codeName="Sheet18">
    <tabColor theme="1"/>
  </sheetPr>
  <dimension ref="A1:R25"/>
  <sheetViews>
    <sheetView zoomScale="115" zoomScaleNormal="115" workbookViewId="0">
      <selection activeCell="F2" sqref="F2"/>
    </sheetView>
  </sheetViews>
  <sheetFormatPr defaultColWidth="8.81640625" defaultRowHeight="10.5" x14ac:dyDescent="0.25"/>
  <cols>
    <col min="1" max="1" width="12.81640625" style="3" bestFit="1" customWidth="1"/>
    <col min="2" max="3" width="11.1796875" style="3" customWidth="1"/>
    <col min="4" max="16" width="8.81640625" style="3"/>
    <col min="17" max="18" width="8.81640625" style="566"/>
    <col min="19" max="16384" width="8.81640625" style="3"/>
  </cols>
  <sheetData>
    <row r="1" spans="1:18" x14ac:dyDescent="0.25">
      <c r="A1" s="3" t="str">
        <f>'Pasture-Till'!A4</f>
        <v>Till.Practice</v>
      </c>
      <c r="B1" s="3" t="str" cm="1">
        <f t="array" ref="B1:C1">TRANSPOSE('Pasture-Till'!A8:A9)</f>
        <v>Till.Level.Name</v>
      </c>
      <c r="C1" s="3" t="str">
        <v>Till.Notes</v>
      </c>
      <c r="D1" s="3" t="s">
        <v>3744</v>
      </c>
      <c r="F1" s="3" t="str" cm="1">
        <f t="array" ref="F1:R1">'Pasture-Till'!B12:N12</f>
        <v>T.Level.Name</v>
      </c>
      <c r="G1" s="3" t="str">
        <v>T.Method</v>
      </c>
      <c r="H1" s="3" t="str">
        <v>T.Method.Other</v>
      </c>
      <c r="I1" s="3" t="str">
        <v>T.Mechanization</v>
      </c>
      <c r="J1" s="3" t="str">
        <v>T.Depth</v>
      </c>
      <c r="K1" s="3" t="str">
        <v>T.Strip.P</v>
      </c>
      <c r="L1" s="3" t="str">
        <v>T.Strip.WT</v>
      </c>
      <c r="M1" s="3" t="str">
        <v>T.Strip.WU</v>
      </c>
      <c r="N1" s="3" t="str">
        <v>T.Freq</v>
      </c>
      <c r="O1" s="3" t="str">
        <v>Site.ID</v>
      </c>
      <c r="P1" s="3" t="str">
        <v>Times</v>
      </c>
      <c r="Q1" s="566" t="str">
        <v>T.Date.Start</v>
      </c>
      <c r="R1" s="566" t="str">
        <v>T.Date.End</v>
      </c>
    </row>
    <row r="2" spans="1:18" x14ac:dyDescent="0.25">
      <c r="A2" s="3" t="str" cm="1">
        <f t="array" ref="A2">IFERROR(TRANSPOSE(_xlfn._xlws.FILTER('Pasture-Till'!C4:P4 &amp; "",'Pasture-Till'!C4:P4&lt;&gt;"")),"")</f>
        <v/>
      </c>
      <c r="B2" s="3" t="str" cm="1">
        <f t="array" ref="B2">IFERROR(TRANSPOSE(_xlfn._xlws.FILTER('Pasture-Till'!C8:P9,'Pasture-Till'!C4:P4&lt;&gt;"")),"")</f>
        <v/>
      </c>
      <c r="D2" s="3" t="str">
        <f>IF(OR(ISBLANK(A2),A2=""),"",INDEX(prac[Code],MATCH(A2,prac[Subpractice],0)))</f>
        <v/>
      </c>
      <c r="F2" s="3" t="str" cm="1">
        <f t="array" ref="F2">IFERROR(_xlfn._xlws.FILTER('Pasture-Till'!B15:N72 &amp; "",'Pasture-Till'!B15:B72&lt;&gt;""),"")</f>
        <v/>
      </c>
    </row>
    <row r="3" spans="1:18" x14ac:dyDescent="0.25">
      <c r="D3" s="3" t="str">
        <f>IF(OR(ISBLANK(A3),A3=""),"",INDEX(prac[Code],MATCH(A3,prac[Subpractice],0)))</f>
        <v/>
      </c>
    </row>
    <row r="4" spans="1:18" x14ac:dyDescent="0.25">
      <c r="D4" s="3" t="str">
        <f>IF(OR(ISBLANK(A4),A4=""),"",INDEX(prac[Code],MATCH(A4,prac[Subpractice],0)))</f>
        <v/>
      </c>
    </row>
    <row r="5" spans="1:18" x14ac:dyDescent="0.25">
      <c r="D5" s="3" t="str">
        <f>IF(OR(ISBLANK(A5),A5=""),"",INDEX(prac[Code],MATCH(A5,prac[Subpractice],0)))</f>
        <v/>
      </c>
    </row>
    <row r="6" spans="1:18" x14ac:dyDescent="0.25">
      <c r="D6" s="3" t="str">
        <f>IF(OR(ISBLANK(A6),A6=""),"",INDEX(prac[Code],MATCH(A6,prac[Subpractice],0)))</f>
        <v/>
      </c>
    </row>
    <row r="7" spans="1:18" x14ac:dyDescent="0.25">
      <c r="D7" s="3" t="str">
        <f>IF(OR(ISBLANK(A7),A7=""),"",INDEX(prac[Code],MATCH(A7,prac[Subpractice],0)))</f>
        <v/>
      </c>
    </row>
    <row r="8" spans="1:18" x14ac:dyDescent="0.25">
      <c r="D8" s="3" t="str">
        <f>IF(OR(ISBLANK(A8),A8=""),"",INDEX(prac[Code],MATCH(A8,prac[Subpractice],0)))</f>
        <v/>
      </c>
    </row>
    <row r="9" spans="1:18" x14ac:dyDescent="0.25">
      <c r="D9" s="3" t="str">
        <f>IF(OR(ISBLANK(A9),A9=""),"",INDEX(prac[Code],MATCH(A9,prac[Subpractice],0)))</f>
        <v/>
      </c>
    </row>
    <row r="10" spans="1:18" x14ac:dyDescent="0.25">
      <c r="D10" s="3" t="str">
        <f>IF(OR(ISBLANK(A10),A10=""),"",INDEX(prac[Code],MATCH(A10,prac[Subpractice],0)))</f>
        <v/>
      </c>
    </row>
    <row r="11" spans="1:18" x14ac:dyDescent="0.25">
      <c r="D11" s="3" t="str">
        <f>IF(OR(ISBLANK(A11),A11=""),"",INDEX(prac[Code],MATCH(A11,prac[Subpractice],0)))</f>
        <v/>
      </c>
    </row>
    <row r="12" spans="1:18" x14ac:dyDescent="0.25">
      <c r="D12" s="3" t="str">
        <f>IF(OR(ISBLANK(A12),A12=""),"",INDEX(prac[Code],MATCH(A12,prac[Subpractice],0)))</f>
        <v/>
      </c>
    </row>
    <row r="13" spans="1:18" x14ac:dyDescent="0.25">
      <c r="D13" s="3" t="str">
        <f>IF(OR(ISBLANK(A13),A13=""),"",INDEX(prac[Code],MATCH(A13,prac[Subpractice],0)))</f>
        <v/>
      </c>
    </row>
    <row r="14" spans="1:18" x14ac:dyDescent="0.25">
      <c r="D14" s="3" t="str">
        <f>IF(OR(ISBLANK(A14),A14=""),"",INDEX(prac[Code],MATCH(A14,prac[Subpractice],0)))</f>
        <v/>
      </c>
    </row>
    <row r="15" spans="1:18" x14ac:dyDescent="0.25">
      <c r="D15" s="3" t="str">
        <f>IF(OR(ISBLANK(A15),A15=""),"",INDEX(prac[Code],MATCH(A15,prac[Subpractice],0)))</f>
        <v/>
      </c>
    </row>
    <row r="25" spans="11:11" x14ac:dyDescent="0.25">
      <c r="K25" s="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9F387-9D68-4E29-B099-06442CF299DC}">
  <sheetPr codeName="Sheet25">
    <tabColor rgb="FF00B050"/>
  </sheetPr>
  <dimension ref="A1:AW173"/>
  <sheetViews>
    <sheetView zoomScale="89" zoomScaleNormal="89" workbookViewId="0">
      <pane xSplit="3" ySplit="2" topLeftCell="D3" activePane="bottomRight" state="frozen"/>
      <selection pane="topRight" activeCell="D1" sqref="D1"/>
      <selection pane="bottomLeft" activeCell="A3" sqref="A3"/>
      <selection pane="bottomRight" activeCell="N33" sqref="N33"/>
    </sheetView>
  </sheetViews>
  <sheetFormatPr defaultColWidth="9" defaultRowHeight="14.5" x14ac:dyDescent="0.35"/>
  <cols>
    <col min="1" max="1" width="2.54296875" customWidth="1"/>
    <col min="2" max="2" width="20.81640625" customWidth="1"/>
    <col min="3" max="3" width="24.54296875" customWidth="1"/>
    <col min="4" max="10" width="18.54296875" customWidth="1"/>
    <col min="11" max="11" width="25.81640625" customWidth="1"/>
    <col min="12" max="14" width="18.54296875" customWidth="1"/>
    <col min="15" max="16" width="16.54296875" customWidth="1"/>
    <col min="17" max="17" width="16.54296875" style="65" customWidth="1"/>
    <col min="18" max="18" width="16.54296875" style="3" customWidth="1"/>
    <col min="19" max="19" width="16.54296875" style="65" customWidth="1"/>
    <col min="20" max="22" width="16.54296875" style="3" customWidth="1"/>
    <col min="23" max="23" width="16.54296875" style="65" customWidth="1"/>
    <col min="24" max="25" width="16.54296875" style="3" customWidth="1"/>
    <col min="26" max="26" width="16.54296875" style="65" customWidth="1"/>
    <col min="27" max="29" width="16.54296875" style="3" customWidth="1"/>
    <col min="30" max="30" width="16.54296875" style="65" customWidth="1"/>
    <col min="31" max="32" width="16.54296875" style="3" customWidth="1"/>
    <col min="33" max="33" width="16.54296875" customWidth="1"/>
    <col min="35" max="35" width="16.54296875" customWidth="1"/>
    <col min="36" max="36" width="9" style="65"/>
    <col min="37" max="37" width="9" style="65" customWidth="1"/>
    <col min="38" max="39" width="9" style="65"/>
    <col min="40" max="40" width="9" style="65" customWidth="1"/>
    <col min="41" max="41" width="9.1796875" customWidth="1"/>
    <col min="42" max="43" width="9" style="65"/>
  </cols>
  <sheetData>
    <row r="1" spans="1:43" ht="20.5" customHeight="1" x14ac:dyDescent="0.35">
      <c r="A1" s="303"/>
      <c r="B1" s="712" t="s">
        <v>2184</v>
      </c>
      <c r="C1" s="712"/>
      <c r="D1" s="712"/>
      <c r="E1" s="712"/>
      <c r="F1" s="712"/>
      <c r="G1" s="712"/>
      <c r="H1" s="712"/>
      <c r="I1" s="712"/>
      <c r="J1" s="712"/>
      <c r="K1" s="712"/>
      <c r="L1" s="712"/>
      <c r="M1" s="712"/>
      <c r="N1" s="712"/>
      <c r="O1" s="203"/>
      <c r="P1" s="203"/>
      <c r="Q1" s="203"/>
      <c r="R1" s="203"/>
      <c r="S1" s="203"/>
      <c r="T1" s="203"/>
      <c r="U1" s="203"/>
      <c r="V1" s="203"/>
      <c r="W1" s="203"/>
      <c r="X1" s="203"/>
      <c r="Y1" s="203"/>
      <c r="Z1" s="203"/>
      <c r="AA1" s="203"/>
      <c r="AB1" s="203"/>
      <c r="AC1" s="203"/>
      <c r="AD1" s="203"/>
      <c r="AE1" s="203"/>
      <c r="AF1" s="203"/>
      <c r="AG1" s="203"/>
      <c r="AH1" s="204"/>
      <c r="AI1" s="5"/>
      <c r="AJ1" s="64" t="s">
        <v>8522</v>
      </c>
      <c r="AK1" s="64"/>
      <c r="AL1" s="64"/>
      <c r="AM1" s="64"/>
      <c r="AN1" s="64"/>
      <c r="AO1" s="5"/>
      <c r="AP1" s="64"/>
      <c r="AQ1" s="64" t="str" cm="1">
        <f t="array" ref="AQ1">IFERROR(_xlfn._xlws.FILTER(AP:AP,AP:AP&lt;&gt;""),"")</f>
        <v/>
      </c>
    </row>
    <row r="2" spans="1:43" ht="36.75" customHeight="1" thickBot="1" x14ac:dyDescent="0.4">
      <c r="A2" s="304"/>
      <c r="B2" s="716" t="s">
        <v>9085</v>
      </c>
      <c r="C2" s="716"/>
      <c r="D2" s="716"/>
      <c r="E2" s="716"/>
      <c r="F2" s="716"/>
      <c r="G2" s="716"/>
      <c r="H2" s="716"/>
      <c r="I2" s="716"/>
      <c r="J2" s="716"/>
      <c r="K2" s="716"/>
      <c r="L2" s="716"/>
      <c r="M2" s="716"/>
      <c r="N2" s="716"/>
      <c r="O2" s="201"/>
      <c r="P2" s="201"/>
      <c r="Q2" s="201"/>
      <c r="R2" s="201"/>
      <c r="S2" s="201"/>
      <c r="T2" s="201"/>
      <c r="U2" s="201"/>
      <c r="V2" s="201"/>
      <c r="W2" s="201"/>
      <c r="X2" s="201"/>
      <c r="Y2" s="201"/>
      <c r="Z2" s="201"/>
      <c r="AA2" s="201"/>
      <c r="AB2" s="201"/>
      <c r="AC2" s="201"/>
      <c r="AD2" s="201"/>
      <c r="AE2" s="201"/>
      <c r="AF2" s="201"/>
      <c r="AG2" s="201"/>
      <c r="AH2" s="202"/>
      <c r="AI2" s="5"/>
      <c r="AJ2" s="64" t="e" cm="1">
        <f t="array" aca="1" ref="AJ2" ca="1">_xlfn.VSTACK(TRANSPOSE(F.Level.Name),F.Type)</f>
        <v>#REF!</v>
      </c>
      <c r="AK2" s="64"/>
      <c r="AL2" s="64"/>
      <c r="AM2" s="64"/>
      <c r="AN2" s="64"/>
      <c r="AO2" s="5"/>
      <c r="AP2" s="64"/>
      <c r="AQ2" s="64"/>
    </row>
    <row r="3" spans="1:43" ht="4.5" customHeight="1" thickBot="1" x14ac:dyDescent="0.4">
      <c r="A3" s="6"/>
      <c r="B3" s="11"/>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7"/>
      <c r="AI3" s="5"/>
      <c r="AJ3" s="64"/>
      <c r="AK3" s="64"/>
      <c r="AL3" s="64"/>
      <c r="AM3" s="64"/>
      <c r="AN3" s="64"/>
      <c r="AO3" s="5"/>
      <c r="AP3" s="64"/>
      <c r="AQ3" s="64"/>
    </row>
    <row r="4" spans="1:43" ht="18" customHeight="1" thickBot="1" x14ac:dyDescent="0.4">
      <c r="A4" s="269"/>
      <c r="B4" s="719" t="s">
        <v>2185</v>
      </c>
      <c r="C4" s="719"/>
      <c r="D4" s="719"/>
      <c r="E4" s="719"/>
      <c r="F4" s="719"/>
      <c r="G4" s="719"/>
      <c r="H4" s="719"/>
      <c r="I4" s="719"/>
      <c r="J4" s="719"/>
      <c r="K4" s="719"/>
      <c r="L4" s="719"/>
      <c r="M4" s="719"/>
      <c r="N4" s="719"/>
      <c r="O4" s="719"/>
      <c r="P4" s="719"/>
      <c r="Q4" s="719"/>
      <c r="R4" s="199"/>
      <c r="S4" s="199"/>
      <c r="T4" s="199"/>
      <c r="U4" s="199"/>
      <c r="V4" s="199"/>
      <c r="W4" s="199"/>
      <c r="X4" s="199"/>
      <c r="Y4" s="199"/>
      <c r="Z4" s="199"/>
      <c r="AA4" s="199"/>
      <c r="AB4" s="199"/>
      <c r="AC4" s="199"/>
      <c r="AD4" s="718"/>
      <c r="AE4" s="718"/>
      <c r="AF4" s="718"/>
      <c r="AG4" s="718"/>
      <c r="AH4" s="718"/>
      <c r="AI4" s="5"/>
      <c r="AJ4" s="64"/>
      <c r="AK4" s="64"/>
      <c r="AL4" s="64"/>
      <c r="AM4" s="64"/>
      <c r="AN4" s="64"/>
      <c r="AO4" s="5"/>
      <c r="AP4" s="64"/>
      <c r="AQ4" s="64"/>
    </row>
    <row r="5" spans="1:43" ht="4.5" customHeight="1" x14ac:dyDescent="0.35">
      <c r="A5" s="6"/>
      <c r="B5" s="5"/>
      <c r="C5" s="5"/>
      <c r="D5" s="5"/>
      <c r="E5" s="5"/>
      <c r="F5" s="5"/>
      <c r="G5" s="5"/>
      <c r="H5" s="5"/>
      <c r="I5" s="5"/>
      <c r="J5" s="5"/>
      <c r="K5" s="5"/>
      <c r="L5" s="5"/>
      <c r="M5" s="5"/>
      <c r="N5" s="66"/>
      <c r="O5" s="5"/>
      <c r="P5" s="5"/>
      <c r="Q5" s="5"/>
      <c r="R5" s="5"/>
      <c r="S5" s="5"/>
      <c r="T5" s="5"/>
      <c r="U5" s="5"/>
      <c r="V5" s="5"/>
      <c r="W5" s="5"/>
      <c r="X5" s="5"/>
      <c r="Y5" s="5"/>
      <c r="Z5" s="5"/>
      <c r="AA5" s="5"/>
      <c r="AB5" s="5"/>
      <c r="AC5" s="5"/>
      <c r="AD5" s="5"/>
      <c r="AE5" s="5"/>
      <c r="AF5" s="5"/>
      <c r="AG5" s="5"/>
      <c r="AH5" s="7"/>
      <c r="AI5" s="5"/>
      <c r="AJ5" s="64"/>
      <c r="AK5" s="64"/>
      <c r="AL5" s="64"/>
      <c r="AM5" s="64"/>
      <c r="AN5" s="64"/>
      <c r="AO5" s="5"/>
      <c r="AP5" s="64"/>
      <c r="AQ5" s="64"/>
    </row>
    <row r="6" spans="1:43" x14ac:dyDescent="0.35">
      <c r="A6" s="6"/>
      <c r="B6" s="5"/>
      <c r="C6" s="5"/>
      <c r="D6" s="234" t="s">
        <v>1980</v>
      </c>
      <c r="E6" s="717" t="s">
        <v>1620</v>
      </c>
      <c r="F6" s="717"/>
      <c r="G6" s="717"/>
      <c r="H6" s="717"/>
      <c r="I6" s="717"/>
      <c r="J6" s="717"/>
      <c r="K6" s="717"/>
      <c r="L6" s="717"/>
      <c r="M6" s="717"/>
      <c r="N6" s="717"/>
      <c r="O6" s="717"/>
      <c r="P6" s="717"/>
      <c r="Q6" s="717"/>
      <c r="R6" s="717"/>
      <c r="S6" s="717"/>
      <c r="T6" s="717"/>
      <c r="U6" s="717"/>
      <c r="V6" s="717"/>
      <c r="W6" s="717"/>
      <c r="X6" s="717"/>
      <c r="Y6" s="717"/>
      <c r="Z6" s="717"/>
      <c r="AA6" s="717"/>
      <c r="AB6" s="717"/>
      <c r="AC6" s="717"/>
      <c r="AD6" s="717"/>
      <c r="AE6" s="717"/>
      <c r="AF6" s="717"/>
      <c r="AG6" s="717"/>
      <c r="AH6" s="7"/>
      <c r="AI6" s="5"/>
      <c r="AJ6" s="64"/>
      <c r="AK6" s="64"/>
      <c r="AL6" s="64"/>
      <c r="AM6" s="64"/>
      <c r="AN6" s="64"/>
      <c r="AO6" s="5"/>
      <c r="AP6" s="64"/>
      <c r="AQ6" s="64"/>
    </row>
    <row r="7" spans="1:43" x14ac:dyDescent="0.35">
      <c r="A7" s="6"/>
      <c r="B7" s="436" t="s">
        <v>2001</v>
      </c>
      <c r="C7" s="196" t="s">
        <v>8917</v>
      </c>
      <c r="D7" s="232" t="s">
        <v>1591</v>
      </c>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7"/>
      <c r="AI7" s="5"/>
      <c r="AJ7" s="64"/>
      <c r="AK7" s="64"/>
      <c r="AL7" s="64"/>
      <c r="AM7" s="64"/>
      <c r="AN7" s="64"/>
      <c r="AO7" s="5"/>
      <c r="AP7" s="64"/>
      <c r="AQ7" s="64"/>
    </row>
    <row r="8" spans="1:43" ht="5.25" customHeight="1" x14ac:dyDescent="0.35">
      <c r="A8" s="6"/>
      <c r="B8" s="43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7"/>
      <c r="AI8" s="5"/>
      <c r="AJ8" s="64"/>
      <c r="AK8" s="64"/>
      <c r="AL8" s="64"/>
      <c r="AM8" s="64"/>
      <c r="AN8" s="64"/>
      <c r="AO8" s="5"/>
      <c r="AP8" s="64"/>
      <c r="AQ8" s="64"/>
    </row>
    <row r="9" spans="1:43" x14ac:dyDescent="0.35">
      <c r="A9" s="6"/>
      <c r="B9" s="436" t="s">
        <v>8918</v>
      </c>
      <c r="C9" s="196" t="s">
        <v>8914</v>
      </c>
      <c r="D9" s="170"/>
      <c r="E9" s="170"/>
      <c r="F9" s="170"/>
      <c r="G9" s="170"/>
      <c r="H9" s="170"/>
      <c r="I9" s="170"/>
      <c r="J9" s="170"/>
      <c r="K9" s="170"/>
      <c r="L9" s="170"/>
      <c r="M9" s="170"/>
      <c r="N9" s="170"/>
      <c r="O9" s="170"/>
      <c r="P9" s="170"/>
      <c r="Q9" s="170"/>
      <c r="R9" s="170"/>
      <c r="S9" s="170"/>
      <c r="T9" s="170"/>
      <c r="U9" s="170"/>
      <c r="V9" s="170"/>
      <c r="W9" s="170"/>
      <c r="X9" s="170"/>
      <c r="Y9" s="170"/>
      <c r="Z9" s="170"/>
      <c r="AA9" s="170"/>
      <c r="AB9" s="170"/>
      <c r="AC9" s="170"/>
      <c r="AD9" s="170"/>
      <c r="AE9" s="170"/>
      <c r="AF9" s="170"/>
      <c r="AG9" s="170"/>
      <c r="AH9" s="7"/>
      <c r="AI9" s="5"/>
      <c r="AJ9" s="64"/>
      <c r="AK9" s="64"/>
      <c r="AL9" s="64"/>
      <c r="AM9" s="64"/>
      <c r="AN9" s="64"/>
      <c r="AO9" s="5"/>
      <c r="AP9" s="64"/>
      <c r="AQ9" s="64"/>
    </row>
    <row r="10" spans="1:43" x14ac:dyDescent="0.35">
      <c r="A10" s="6"/>
      <c r="B10" s="436" t="s">
        <v>8920</v>
      </c>
      <c r="C10" s="197" t="s">
        <v>8915</v>
      </c>
      <c r="D10" s="170"/>
      <c r="E10" s="365"/>
      <c r="F10" s="124"/>
      <c r="G10" s="124"/>
      <c r="H10" s="124"/>
      <c r="I10" s="124"/>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7"/>
      <c r="AI10" s="5"/>
      <c r="AJ10" s="64"/>
      <c r="AK10" s="64"/>
      <c r="AL10" s="64"/>
      <c r="AM10" s="64"/>
      <c r="AN10" s="64"/>
      <c r="AO10" s="5"/>
      <c r="AP10" s="64"/>
      <c r="AQ10" s="64"/>
    </row>
    <row r="11" spans="1:43" x14ac:dyDescent="0.35">
      <c r="A11" s="6"/>
      <c r="B11" s="436" t="s">
        <v>8921</v>
      </c>
      <c r="C11" s="197" t="s">
        <v>8922</v>
      </c>
      <c r="D11" s="170"/>
      <c r="E11" s="365"/>
      <c r="F11" s="124"/>
      <c r="G11" s="124"/>
      <c r="H11" s="124"/>
      <c r="I11" s="124"/>
      <c r="J11" s="124"/>
      <c r="K11" s="124"/>
      <c r="L11" s="124"/>
      <c r="M11" s="124"/>
      <c r="N11" s="124"/>
      <c r="O11" s="124"/>
      <c r="P11" s="124"/>
      <c r="Q11" s="124"/>
      <c r="R11" s="124"/>
      <c r="S11" s="124"/>
      <c r="T11" s="124"/>
      <c r="U11" s="124"/>
      <c r="V11" s="124"/>
      <c r="W11" s="124"/>
      <c r="X11" s="124"/>
      <c r="Y11" s="124"/>
      <c r="Z11" s="124"/>
      <c r="AA11" s="124"/>
      <c r="AB11" s="124"/>
      <c r="AC11" s="124"/>
      <c r="AD11" s="124"/>
      <c r="AE11" s="124"/>
      <c r="AF11" s="124"/>
      <c r="AG11" s="124"/>
      <c r="AH11" s="7"/>
      <c r="AI11" s="5"/>
      <c r="AJ11" s="64"/>
      <c r="AK11" s="64"/>
      <c r="AL11" s="64"/>
      <c r="AM11" s="64"/>
      <c r="AN11" s="64"/>
      <c r="AO11" s="5"/>
      <c r="AP11" s="64"/>
      <c r="AQ11" s="64"/>
    </row>
    <row r="12" spans="1:43" x14ac:dyDescent="0.35">
      <c r="A12" s="6"/>
      <c r="B12" s="436" t="s">
        <v>8919</v>
      </c>
      <c r="C12" s="197" t="s">
        <v>8916</v>
      </c>
      <c r="D12" s="170"/>
      <c r="E12" s="365"/>
      <c r="F12" s="124"/>
      <c r="G12" s="124"/>
      <c r="H12" s="124"/>
      <c r="I12" s="124"/>
      <c r="J12" s="124"/>
      <c r="K12" s="124"/>
      <c r="L12" s="124"/>
      <c r="M12" s="124"/>
      <c r="N12" s="124"/>
      <c r="O12" s="124"/>
      <c r="P12" s="124"/>
      <c r="Q12" s="124"/>
      <c r="R12" s="124"/>
      <c r="S12" s="124"/>
      <c r="T12" s="124"/>
      <c r="U12" s="124"/>
      <c r="V12" s="124"/>
      <c r="W12" s="124"/>
      <c r="X12" s="124"/>
      <c r="Y12" s="124"/>
      <c r="Z12" s="124"/>
      <c r="AA12" s="124"/>
      <c r="AB12" s="124"/>
      <c r="AC12" s="124"/>
      <c r="AD12" s="124"/>
      <c r="AE12" s="124"/>
      <c r="AF12" s="124"/>
      <c r="AG12" s="124"/>
      <c r="AH12" s="7"/>
      <c r="AI12" s="5"/>
      <c r="AJ12" s="64"/>
      <c r="AK12" s="64"/>
      <c r="AL12" s="64"/>
      <c r="AM12" s="64"/>
      <c r="AN12" s="64"/>
      <c r="AO12" s="5"/>
      <c r="AP12" s="64"/>
      <c r="AQ12" s="64"/>
    </row>
    <row r="13" spans="1:43" ht="24.5" x14ac:dyDescent="0.35">
      <c r="A13" s="6"/>
      <c r="B13" s="436" t="s">
        <v>9172</v>
      </c>
      <c r="C13" s="479" t="s">
        <v>9171</v>
      </c>
      <c r="D13" s="170"/>
      <c r="E13" s="365"/>
      <c r="F13" s="124"/>
      <c r="G13" s="124"/>
      <c r="H13" s="124"/>
      <c r="I13" s="124"/>
      <c r="J13" s="124"/>
      <c r="K13" s="124"/>
      <c r="L13" s="124"/>
      <c r="M13" s="124"/>
      <c r="N13" s="124"/>
      <c r="O13" s="124"/>
      <c r="P13" s="124"/>
      <c r="Q13" s="124"/>
      <c r="R13" s="124"/>
      <c r="S13" s="124"/>
      <c r="T13" s="124"/>
      <c r="U13" s="124"/>
      <c r="V13" s="124"/>
      <c r="W13" s="124"/>
      <c r="X13" s="124"/>
      <c r="Y13" s="124"/>
      <c r="Z13" s="124"/>
      <c r="AA13" s="124"/>
      <c r="AB13" s="124"/>
      <c r="AC13" s="124"/>
      <c r="AD13" s="124"/>
      <c r="AE13" s="124"/>
      <c r="AF13" s="124"/>
      <c r="AG13" s="124"/>
      <c r="AH13" s="7"/>
      <c r="AI13" s="5"/>
      <c r="AJ13" s="64"/>
      <c r="AK13" s="64"/>
      <c r="AL13" s="64"/>
      <c r="AM13" s="64"/>
      <c r="AN13" s="64"/>
      <c r="AO13" s="5"/>
      <c r="AP13" s="64"/>
      <c r="AQ13" s="64"/>
    </row>
    <row r="14" spans="1:43" ht="74.5" customHeight="1" x14ac:dyDescent="0.35">
      <c r="A14" s="6"/>
      <c r="B14" s="436" t="s">
        <v>9060</v>
      </c>
      <c r="C14" s="195" t="s">
        <v>1624</v>
      </c>
      <c r="D14" s="294"/>
      <c r="E14" s="294"/>
      <c r="F14" s="294"/>
      <c r="G14" s="294"/>
      <c r="H14" s="294"/>
      <c r="I14" s="294"/>
      <c r="J14" s="294"/>
      <c r="K14" s="294"/>
      <c r="L14" s="294"/>
      <c r="M14" s="294"/>
      <c r="N14" s="294"/>
      <c r="O14" s="294"/>
      <c r="P14" s="294"/>
      <c r="Q14" s="294"/>
      <c r="R14" s="294"/>
      <c r="S14" s="294"/>
      <c r="T14" s="294"/>
      <c r="U14" s="294"/>
      <c r="V14" s="294"/>
      <c r="W14" s="294"/>
      <c r="X14" s="294"/>
      <c r="Y14" s="294"/>
      <c r="Z14" s="294"/>
      <c r="AA14" s="294"/>
      <c r="AB14" s="294"/>
      <c r="AC14" s="294"/>
      <c r="AD14" s="294"/>
      <c r="AE14" s="294"/>
      <c r="AF14" s="294"/>
      <c r="AG14" s="294"/>
      <c r="AH14" s="7"/>
      <c r="AI14" s="5"/>
      <c r="AJ14" s="64"/>
      <c r="AK14" s="64"/>
      <c r="AL14" s="64"/>
      <c r="AM14" s="64"/>
      <c r="AN14" s="64"/>
      <c r="AO14" s="5"/>
      <c r="AP14" s="64"/>
      <c r="AQ14" s="64"/>
    </row>
    <row r="15" spans="1:43" ht="32.9" customHeight="1" thickBot="1" x14ac:dyDescent="0.4">
      <c r="A15" s="6"/>
      <c r="B15" s="206"/>
      <c r="C15" s="444" t="s">
        <v>1618</v>
      </c>
      <c r="D15" s="445" t="str" cm="1">
        <f t="array" ref="D15">IF(SUM(COUNTA(D9:D12))&gt;0,IFERROR(_xlfn._xlws.FILTER(lookup_levels[Description],(lookup_levels[Table]="Fert.Out")*(lookup_levels[Values_New]=_xlfn._xlws.FILTER(D9:D12,D9:D12&lt;&gt;""))),"Apologies we can only show the description of one value at a time"),"")</f>
        <v/>
      </c>
      <c r="E15" s="445" t="str" cm="1">
        <f t="array" ref="E15">IF(SUM(COUNTA(E9:E12))&gt;0,IFERROR(_xlfn._xlws.FILTER(lookup_levels[Description],(lookup_levels[Table]="Fert.Out")*(lookup_levels[Values_New]=_xlfn._xlws.FILTER(E9:E12,E9:E12&lt;&gt;""))),"Apologies we can only show the description of one value at a time"),"")</f>
        <v/>
      </c>
      <c r="F15" s="445" t="str" cm="1">
        <f t="array" ref="F15">IF(SUM(COUNTA(F9:F12))&gt;0,IFERROR(_xlfn._xlws.FILTER(lookup_levels[Description],(lookup_levels[Table]="Fert.Out")*(lookup_levels[Values_New]=_xlfn._xlws.FILTER(F9:F12,F9:F12&lt;&gt;""))),"Apologies we can only show the description of one value at a time"),"")</f>
        <v/>
      </c>
      <c r="G15" s="445" t="str" cm="1">
        <f t="array" ref="G15">IF(SUM(COUNTA(G9:G12))&gt;0,IFERROR(_xlfn._xlws.FILTER(lookup_levels[Description],(lookup_levels[Table]="Fert.Out")*(lookup_levels[Values_New]=_xlfn._xlws.FILTER(G9:G12,G9:G12&lt;&gt;""))),"Apologies we can only show the description of one value at a time"),"")</f>
        <v/>
      </c>
      <c r="H15" s="445" t="str" cm="1">
        <f t="array" ref="H15">IF(SUM(COUNTA(H9:H12))&gt;0,IFERROR(_xlfn._xlws.FILTER(lookup_levels[Description],(lookup_levels[Table]="Fert.Out")*(lookup_levels[Values_New]=_xlfn._xlws.FILTER(H9:H12,H9:H12&lt;&gt;""))),"Apologies we can only show the description of one value at a time"),"")</f>
        <v/>
      </c>
      <c r="I15" s="445" t="str" cm="1">
        <f t="array" ref="I15">IF(SUM(COUNTA(I9:I12))&gt;0,IFERROR(_xlfn._xlws.FILTER(lookup_levels[Description],(lookup_levels[Table]="Fert.Out")*(lookup_levels[Values_New]=_xlfn._xlws.FILTER(I9:I12,I9:I12&lt;&gt;""))),"Apologies we can only show the description of one value at a time"),"")</f>
        <v/>
      </c>
      <c r="J15" s="445" t="str" cm="1">
        <f t="array" ref="J15">IF(SUM(COUNTA(J9:J12))&gt;0,IFERROR(_xlfn._xlws.FILTER(lookup_levels[Description],(lookup_levels[Table]="Fert.Out")*(lookup_levels[Values_New]=_xlfn._xlws.FILTER(J9:J12,J9:J12&lt;&gt;""))),"Apologies we can only show the description of one value at a time"),"")</f>
        <v/>
      </c>
      <c r="K15" s="445" t="str" cm="1">
        <f t="array" ref="K15">IF(SUM(COUNTA(K9:K12))&gt;0,IFERROR(_xlfn._xlws.FILTER(lookup_levels[Description],(lookup_levels[Table]="Fert.Out")*(lookup_levels[Values_New]=_xlfn._xlws.FILTER(K9:K12,K9:K12&lt;&gt;""))),"Apologies we can only show the description of one value at a time"),"")</f>
        <v/>
      </c>
      <c r="L15" s="445" t="str" cm="1">
        <f t="array" ref="L15">IF(SUM(COUNTA(L9:L12))&gt;0,IFERROR(_xlfn._xlws.FILTER(lookup_levels[Description],(lookup_levels[Table]="Fert.Out")*(lookup_levels[Values_New]=_xlfn._xlws.FILTER(L9:L12,L9:L12&lt;&gt;""))),"Apologies we can only show the description of one value at a time"),"")</f>
        <v/>
      </c>
      <c r="M15" s="445" t="str" cm="1">
        <f t="array" ref="M15">IF(SUM(COUNTA(M9:M12))&gt;0,IFERROR(_xlfn._xlws.FILTER(lookup_levels[Description],(lookup_levels[Table]="Fert.Out")*(lookup_levels[Values_New]=_xlfn._xlws.FILTER(M9:M12,M9:M12&lt;&gt;""))),"Apologies we can only show the description of one value at a time"),"")</f>
        <v/>
      </c>
      <c r="N15" s="445" t="str" cm="1">
        <f t="array" ref="N15">IF(SUM(COUNTA(N9:N12))&gt;0,IFERROR(_xlfn._xlws.FILTER(lookup_levels[Description],(lookup_levels[Table]="Fert.Out")*(lookup_levels[Values_New]=_xlfn._xlws.FILTER(N9:N12,N9:N12&lt;&gt;""))),"Apologies we can only show the description of one value at a time"),"")</f>
        <v/>
      </c>
      <c r="O15" s="445" t="str" cm="1">
        <f t="array" ref="O15">IF(SUM(COUNTA(O9:O12))&gt;0,IFERROR(_xlfn._xlws.FILTER(lookup_levels[Description],(lookup_levels[Table]="Fert.Out")*(lookup_levels[Values_New]=_xlfn._xlws.FILTER(O9:O12,O9:O12&lt;&gt;""))),"Apologies we can only show the description of one value at a time"),"")</f>
        <v/>
      </c>
      <c r="P15" s="445" t="str" cm="1">
        <f t="array" ref="P15">IF(SUM(COUNTA(P9:P12))&gt;0,IFERROR(_xlfn._xlws.FILTER(lookup_levels[Description],(lookup_levels[Table]="Fert.Out")*(lookup_levels[Values_New]=_xlfn._xlws.FILTER(P9:P12,P9:P12&lt;&gt;""))),"Apologies we can only show the description of one value at a time"),"")</f>
        <v/>
      </c>
      <c r="Q15" s="445" t="str" cm="1">
        <f t="array" ref="Q15">IF(SUM(COUNTA(Q9:Q12))&gt;0,IFERROR(_xlfn._xlws.FILTER(lookup_levels[Description],(lookup_levels[Table]="Fert.Out")*(lookup_levels[Values_New]=_xlfn._xlws.FILTER(Q9:Q12,Q9:Q12&lt;&gt;""))),"Apologies we can only show the description of one value at a time"),"")</f>
        <v/>
      </c>
      <c r="R15" s="445" t="str" cm="1">
        <f t="array" ref="R15">IF(SUM(COUNTA(R9:R12))&gt;0,IFERROR(_xlfn._xlws.FILTER(lookup_levels[Description],(lookup_levels[Table]="Fert.Out")*(lookup_levels[Values_New]=_xlfn._xlws.FILTER(R9:R12,R9:R12&lt;&gt;""))),"Apologies we can only show the description of one value at a time"),"")</f>
        <v/>
      </c>
      <c r="S15" s="445" t="str" cm="1">
        <f t="array" ref="S15">IF(SUM(COUNTA(S9:S12))&gt;0,IFERROR(_xlfn._xlws.FILTER(lookup_levels[Description],(lookup_levels[Table]="Fert.Out")*(lookup_levels[Values_New]=_xlfn._xlws.FILTER(S9:S12,S9:S12&lt;&gt;""))),"Apologies we can only show the description of one value at a time"),"")</f>
        <v/>
      </c>
      <c r="T15" s="445" t="str" cm="1">
        <f t="array" ref="T15">IF(SUM(COUNTA(T9:T12))&gt;0,IFERROR(_xlfn._xlws.FILTER(lookup_levels[Description],(lookup_levels[Table]="Fert.Out")*(lookup_levels[Values_New]=_xlfn._xlws.FILTER(T9:T12,T9:T12&lt;&gt;""))),"Apologies we can only show the description of one value at a time"),"")</f>
        <v/>
      </c>
      <c r="U15" s="445" t="str" cm="1">
        <f t="array" ref="U15">IF(SUM(COUNTA(U9:U12))&gt;0,IFERROR(_xlfn._xlws.FILTER(lookup_levels[Description],(lookup_levels[Table]="Fert.Out")*(lookup_levels[Values_New]=_xlfn._xlws.FILTER(U9:U12,U9:U12&lt;&gt;""))),"Apologies we can only show the description of one value at a time"),"")</f>
        <v/>
      </c>
      <c r="V15" s="445" t="str" cm="1">
        <f t="array" ref="V15">IF(SUM(COUNTA(V9:V12))&gt;0,IFERROR(_xlfn._xlws.FILTER(lookup_levels[Description],(lookup_levels[Table]="Fert.Out")*(lookup_levels[Values_New]=_xlfn._xlws.FILTER(V9:V12,V9:V12&lt;&gt;""))),"Apologies we can only show the description of one value at a time"),"")</f>
        <v/>
      </c>
      <c r="W15" s="445" t="str" cm="1">
        <f t="array" ref="W15">IF(SUM(COUNTA(W9:W12))&gt;0,IFERROR(_xlfn._xlws.FILTER(lookup_levels[Description],(lookup_levels[Table]="Fert.Out")*(lookup_levels[Values_New]=_xlfn._xlws.FILTER(W9:W12,W9:W12&lt;&gt;""))),"Apologies we can only show the description of one value at a time"),"")</f>
        <v/>
      </c>
      <c r="X15" s="445" t="str" cm="1">
        <f t="array" ref="X15">IF(SUM(COUNTA(X9:X12))&gt;0,IFERROR(_xlfn._xlws.FILTER(lookup_levels[Description],(lookup_levels[Table]="Fert.Out")*(lookup_levels[Values_New]=_xlfn._xlws.FILTER(X9:X12,X9:X12&lt;&gt;""))),"Apologies we can only show the description of one value at a time"),"")</f>
        <v/>
      </c>
      <c r="Y15" s="445" t="str" cm="1">
        <f t="array" ref="Y15">IF(SUM(COUNTA(Y9:Y12))&gt;0,IFERROR(_xlfn._xlws.FILTER(lookup_levels[Description],(lookup_levels[Table]="Fert.Out")*(lookup_levels[Values_New]=_xlfn._xlws.FILTER(Y9:Y12,Y9:Y12&lt;&gt;""))),"Apologies we can only show the description of one value at a time"),"")</f>
        <v/>
      </c>
      <c r="Z15" s="445" t="str" cm="1">
        <f t="array" ref="Z15">IF(SUM(COUNTA(Z9:Z12))&gt;0,IFERROR(_xlfn._xlws.FILTER(lookup_levels[Description],(lookup_levels[Table]="Fert.Out")*(lookup_levels[Values_New]=_xlfn._xlws.FILTER(Z9:Z12,Z9:Z12&lt;&gt;""))),"Apologies we can only show the description of one value at a time"),"")</f>
        <v/>
      </c>
      <c r="AA15" s="445" t="str" cm="1">
        <f t="array" ref="AA15">IF(SUM(COUNTA(AA9:AA12))&gt;0,IFERROR(_xlfn._xlws.FILTER(lookup_levels[Description],(lookup_levels[Table]="Fert.Out")*(lookup_levels[Values_New]=_xlfn._xlws.FILTER(AA9:AA12,AA9:AA12&lt;&gt;""))),"Apologies we can only show the description of one value at a time"),"")</f>
        <v/>
      </c>
      <c r="AB15" s="445" t="str" cm="1">
        <f t="array" ref="AB15">IF(SUM(COUNTA(AB9:AB12))&gt;0,IFERROR(_xlfn._xlws.FILTER(lookup_levels[Description],(lookup_levels[Table]="Fert.Out")*(lookup_levels[Values_New]=_xlfn._xlws.FILTER(AB9:AB12,AB9:AB12&lt;&gt;""))),"Apologies we can only show the description of one value at a time"),"")</f>
        <v/>
      </c>
      <c r="AC15" s="445" t="str" cm="1">
        <f t="array" ref="AC15">IF(SUM(COUNTA(AC9:AC12))&gt;0,IFERROR(_xlfn._xlws.FILTER(lookup_levels[Description],(lookup_levels[Table]="Fert.Out")*(lookup_levels[Values_New]=_xlfn._xlws.FILTER(AC9:AC12,AC9:AC12&lt;&gt;""))),"Apologies we can only show the description of one value at a time"),"")</f>
        <v/>
      </c>
      <c r="AD15" s="445" t="str" cm="1">
        <f t="array" ref="AD15">IF(SUM(COUNTA(AD9:AD12))&gt;0,IFERROR(_xlfn._xlws.FILTER(lookup_levels[Description],(lookup_levels[Table]="Fert.Out")*(lookup_levels[Values_New]=_xlfn._xlws.FILTER(AD9:AD12,AD9:AD12&lt;&gt;""))),"Apologies we can only show the description of one value at a time"),"")</f>
        <v/>
      </c>
      <c r="AE15" s="445" t="str" cm="1">
        <f t="array" ref="AE15">IF(SUM(COUNTA(AE9:AE12))&gt;0,IFERROR(_xlfn._xlws.FILTER(lookup_levels[Description],(lookup_levels[Table]="Fert.Out")*(lookup_levels[Values_New]=_xlfn._xlws.FILTER(AE9:AE12,AE9:AE12&lt;&gt;""))),"Apologies we can only show the description of one value at a time"),"")</f>
        <v/>
      </c>
      <c r="AF15" s="445" t="str" cm="1">
        <f t="array" ref="AF15">IF(SUM(COUNTA(AF9:AF12))&gt;0,IFERROR(_xlfn._xlws.FILTER(lookup_levels[Description],(lookup_levels[Table]="Fert.Out")*(lookup_levels[Values_New]=_xlfn._xlws.FILTER(AF9:AF12,AF9:AF12&lt;&gt;""))),"Apologies we can only show the description of one value at a time"),"")</f>
        <v/>
      </c>
      <c r="AG15" s="445" t="str" cm="1">
        <f t="array" ref="AG15">IF(SUM(COUNTA(AG9:AG12))&gt;0,IFERROR(_xlfn._xlws.FILTER(lookup_levels[Description],(lookup_levels[Table]="Fert.Out")*(lookup_levels[Values_New]=_xlfn._xlws.FILTER(AG9:AG12,AG9:AG12&lt;&gt;""))),"Apologies we can only show the description of one value at a time"),"")</f>
        <v/>
      </c>
      <c r="AH15" s="7"/>
      <c r="AI15" s="5"/>
      <c r="AJ15" s="64"/>
      <c r="AK15" s="64"/>
      <c r="AL15" s="64"/>
      <c r="AM15" s="64"/>
      <c r="AN15" s="64"/>
      <c r="AO15" s="5"/>
      <c r="AP15" s="64"/>
      <c r="AQ15" s="64"/>
    </row>
    <row r="16" spans="1:43" ht="15" thickBot="1" x14ac:dyDescent="0.4">
      <c r="A16" s="248"/>
      <c r="B16" s="706" t="s">
        <v>8991</v>
      </c>
      <c r="C16" s="706"/>
      <c r="D16" s="706"/>
      <c r="E16" s="706"/>
      <c r="F16" s="706"/>
      <c r="G16" s="706"/>
      <c r="H16" s="706"/>
      <c r="I16" s="706"/>
      <c r="J16" s="706"/>
      <c r="K16" s="706"/>
      <c r="L16" s="706"/>
      <c r="M16" s="706"/>
      <c r="N16" s="706"/>
      <c r="O16" s="706"/>
      <c r="P16" s="162"/>
      <c r="Q16" s="162"/>
      <c r="R16" s="162"/>
      <c r="S16" s="162"/>
      <c r="T16" s="162"/>
      <c r="U16" s="162"/>
      <c r="V16" s="162"/>
      <c r="W16" s="162"/>
      <c r="X16" s="162"/>
      <c r="Y16" s="162"/>
      <c r="Z16" s="162"/>
      <c r="AA16" s="162"/>
      <c r="AB16" s="162"/>
      <c r="AC16" s="162"/>
      <c r="AD16" s="199"/>
      <c r="AE16" s="199"/>
      <c r="AF16" s="199"/>
      <c r="AG16" s="199"/>
      <c r="AH16" s="200"/>
      <c r="AI16" s="5"/>
      <c r="AJ16" s="64"/>
      <c r="AK16" s="64"/>
      <c r="AL16" s="64"/>
      <c r="AM16" s="64"/>
      <c r="AN16" s="64"/>
      <c r="AO16" s="5"/>
      <c r="AP16" s="64"/>
      <c r="AQ16" s="64"/>
    </row>
    <row r="17" spans="1:49" ht="4.5" customHeight="1" x14ac:dyDescent="0.35">
      <c r="A17" s="6"/>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7"/>
      <c r="AI17" s="5"/>
      <c r="AJ17" s="64"/>
      <c r="AK17" s="64"/>
      <c r="AL17" s="64"/>
      <c r="AM17" s="64"/>
      <c r="AN17" s="64"/>
      <c r="AO17" s="5"/>
      <c r="AP17" s="64"/>
      <c r="AQ17" s="64"/>
    </row>
    <row r="18" spans="1:49" x14ac:dyDescent="0.35">
      <c r="A18" s="437" t="s">
        <v>2002</v>
      </c>
      <c r="B18" s="707" t="s">
        <v>2186</v>
      </c>
      <c r="C18" s="219" t="s">
        <v>2187</v>
      </c>
      <c r="D18" s="85"/>
      <c r="E18" s="85"/>
      <c r="F18" s="85"/>
      <c r="G18" s="85"/>
      <c r="H18" s="85"/>
      <c r="I18" s="85"/>
      <c r="J18" s="85"/>
      <c r="K18" s="85"/>
      <c r="L18" s="85"/>
      <c r="M18" s="85"/>
      <c r="N18" s="85"/>
      <c r="O18" s="85"/>
      <c r="P18" s="85"/>
      <c r="Q18" s="85"/>
      <c r="R18" s="85"/>
      <c r="S18" s="85"/>
      <c r="T18" s="85"/>
      <c r="U18" s="85"/>
      <c r="V18" s="85"/>
      <c r="W18" s="85"/>
      <c r="X18" s="85"/>
      <c r="Y18" s="85"/>
      <c r="Z18" s="85"/>
      <c r="AA18" s="85"/>
      <c r="AB18" s="85"/>
      <c r="AC18" s="85"/>
      <c r="AD18" s="85"/>
      <c r="AE18" s="85"/>
      <c r="AF18" s="85"/>
      <c r="AG18" s="85"/>
      <c r="AH18" s="7"/>
      <c r="AI18" s="5"/>
      <c r="AJ18" s="64"/>
      <c r="AK18" s="64"/>
      <c r="AL18" s="64"/>
      <c r="AM18" s="64"/>
      <c r="AN18" s="64"/>
      <c r="AO18" s="5"/>
      <c r="AP18" s="64"/>
      <c r="AQ18" s="64"/>
    </row>
    <row r="19" spans="1:49" x14ac:dyDescent="0.35">
      <c r="A19" s="437" t="s">
        <v>2003</v>
      </c>
      <c r="B19" s="708"/>
      <c r="C19" s="219" t="s">
        <v>2188</v>
      </c>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c r="AF19" s="85"/>
      <c r="AG19" s="85"/>
      <c r="AH19" s="7"/>
      <c r="AI19" s="5"/>
      <c r="AJ19" s="64"/>
      <c r="AK19" s="64"/>
      <c r="AL19" s="64"/>
      <c r="AM19" s="64"/>
      <c r="AN19" s="64"/>
      <c r="AO19" s="5"/>
      <c r="AP19" s="64"/>
      <c r="AQ19" s="64"/>
    </row>
    <row r="20" spans="1:49" x14ac:dyDescent="0.35">
      <c r="A20" s="437" t="s">
        <v>2004</v>
      </c>
      <c r="B20" s="708"/>
      <c r="C20" s="219" t="s">
        <v>2189</v>
      </c>
      <c r="D20" s="85"/>
      <c r="E20" s="85"/>
      <c r="F20" s="85"/>
      <c r="G20" s="85"/>
      <c r="H20" s="85"/>
      <c r="I20" s="85"/>
      <c r="J20" s="85"/>
      <c r="K20" s="85"/>
      <c r="L20" s="85"/>
      <c r="M20" s="85"/>
      <c r="N20" s="85"/>
      <c r="O20" s="85"/>
      <c r="P20" s="85"/>
      <c r="Q20" s="85"/>
      <c r="R20" s="85"/>
      <c r="S20" s="85"/>
      <c r="T20" s="85"/>
      <c r="U20" s="85"/>
      <c r="V20" s="85"/>
      <c r="W20" s="85"/>
      <c r="X20" s="85"/>
      <c r="Y20" s="85"/>
      <c r="Z20" s="85"/>
      <c r="AA20" s="85"/>
      <c r="AB20" s="85"/>
      <c r="AC20" s="85"/>
      <c r="AD20" s="85"/>
      <c r="AE20" s="85"/>
      <c r="AF20" s="85"/>
      <c r="AG20" s="85"/>
      <c r="AH20" s="7"/>
      <c r="AI20" s="5"/>
      <c r="AJ20" s="64"/>
      <c r="AK20" s="64"/>
      <c r="AL20" s="64"/>
      <c r="AM20" s="64"/>
      <c r="AN20" s="64"/>
      <c r="AO20" s="5"/>
      <c r="AP20" s="64"/>
      <c r="AQ20" s="64"/>
    </row>
    <row r="21" spans="1:49" x14ac:dyDescent="0.35">
      <c r="A21" s="437" t="s">
        <v>2010</v>
      </c>
      <c r="B21" s="69" t="s">
        <v>2190</v>
      </c>
      <c r="C21" s="164"/>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7"/>
      <c r="AI21" s="5"/>
      <c r="AJ21" s="64"/>
      <c r="AK21" s="64"/>
      <c r="AL21" s="64"/>
      <c r="AM21" s="64"/>
      <c r="AN21" s="64"/>
      <c r="AO21" s="5"/>
      <c r="AP21" s="64"/>
      <c r="AQ21" s="64"/>
    </row>
    <row r="22" spans="1:49" x14ac:dyDescent="0.35">
      <c r="A22" s="437" t="s">
        <v>2005</v>
      </c>
      <c r="B22" s="713" t="s">
        <v>2191</v>
      </c>
      <c r="C22" s="221" t="s">
        <v>2187</v>
      </c>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7"/>
      <c r="AI22" s="5"/>
      <c r="AJ22" s="64"/>
      <c r="AK22" s="64"/>
      <c r="AL22" s="64"/>
      <c r="AM22" s="64"/>
      <c r="AN22" s="64"/>
      <c r="AO22" s="5"/>
      <c r="AP22" s="64"/>
      <c r="AQ22" s="64"/>
    </row>
    <row r="23" spans="1:49" x14ac:dyDescent="0.35">
      <c r="A23" s="437" t="s">
        <v>2006</v>
      </c>
      <c r="B23" s="714"/>
      <c r="C23" s="221" t="s">
        <v>2188</v>
      </c>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7"/>
      <c r="AI23" s="5"/>
      <c r="AJ23" s="64"/>
      <c r="AK23" s="64"/>
      <c r="AL23" s="64"/>
      <c r="AM23" s="64"/>
      <c r="AN23" s="64"/>
      <c r="AO23" s="5"/>
      <c r="AP23" s="64"/>
      <c r="AQ23" s="64"/>
    </row>
    <row r="24" spans="1:49" x14ac:dyDescent="0.35">
      <c r="A24" s="437" t="s">
        <v>2007</v>
      </c>
      <c r="B24" s="714"/>
      <c r="C24" s="221" t="s">
        <v>2192</v>
      </c>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7"/>
      <c r="AI24" s="5"/>
      <c r="AJ24" s="64"/>
      <c r="AK24" s="64"/>
      <c r="AL24" s="64"/>
      <c r="AM24" s="64"/>
      <c r="AN24" s="64"/>
      <c r="AO24" s="5"/>
      <c r="AP24" s="64"/>
      <c r="AQ24" s="64"/>
    </row>
    <row r="25" spans="1:49" x14ac:dyDescent="0.35">
      <c r="A25" s="437" t="s">
        <v>2008</v>
      </c>
      <c r="B25" s="714"/>
      <c r="C25" s="221" t="s">
        <v>2189</v>
      </c>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7"/>
      <c r="AI25" s="5"/>
      <c r="AJ25" s="64"/>
      <c r="AK25" s="64"/>
      <c r="AL25" s="64"/>
      <c r="AM25" s="64"/>
      <c r="AN25" s="64"/>
      <c r="AO25" s="5"/>
      <c r="AP25" s="64"/>
      <c r="AQ25" s="64"/>
    </row>
    <row r="26" spans="1:49" x14ac:dyDescent="0.35">
      <c r="A26" s="437" t="s">
        <v>2009</v>
      </c>
      <c r="B26" s="715"/>
      <c r="C26" s="309" t="s">
        <v>2193</v>
      </c>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7"/>
      <c r="AI26" s="5"/>
      <c r="AJ26" s="64"/>
      <c r="AK26" s="64"/>
      <c r="AL26" s="64"/>
      <c r="AM26" s="64"/>
      <c r="AN26" s="64"/>
      <c r="AO26" s="5"/>
      <c r="AP26" s="64"/>
      <c r="AQ26" s="64"/>
    </row>
    <row r="27" spans="1:49" x14ac:dyDescent="0.35">
      <c r="A27" s="437" t="s">
        <v>2011</v>
      </c>
      <c r="B27" s="69" t="s">
        <v>2194</v>
      </c>
      <c r="C27" s="220" t="s">
        <v>2064</v>
      </c>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7"/>
      <c r="AI27" s="5"/>
      <c r="AJ27" s="64"/>
      <c r="AK27" s="64"/>
      <c r="AL27" s="64"/>
      <c r="AM27" s="64"/>
      <c r="AN27" s="64"/>
      <c r="AO27" s="5"/>
      <c r="AP27" s="64"/>
      <c r="AQ27" s="64"/>
    </row>
    <row r="28" spans="1:49" ht="4.5" customHeight="1" thickBot="1" x14ac:dyDescent="0.4">
      <c r="A28" s="17"/>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c r="AG28" s="15"/>
      <c r="AH28" s="16"/>
      <c r="AI28" s="5"/>
      <c r="AJ28" s="64"/>
      <c r="AK28" s="64"/>
      <c r="AL28" s="64"/>
      <c r="AM28" s="64"/>
      <c r="AN28" s="64"/>
      <c r="AO28" s="5"/>
      <c r="AP28" s="64"/>
      <c r="AQ28" s="64"/>
    </row>
    <row r="29" spans="1:49" ht="15" thickBot="1" x14ac:dyDescent="0.4">
      <c r="A29" s="205"/>
      <c r="B29" s="199" t="s">
        <v>2195</v>
      </c>
      <c r="C29" s="199"/>
      <c r="D29" s="199"/>
      <c r="E29" s="199"/>
      <c r="F29" s="199"/>
      <c r="G29" s="199"/>
      <c r="H29" s="199"/>
      <c r="I29" s="199"/>
      <c r="J29" s="199"/>
      <c r="K29" s="199"/>
      <c r="L29" s="199"/>
      <c r="M29" s="199"/>
      <c r="N29" s="199"/>
      <c r="O29" s="199"/>
      <c r="P29" s="199"/>
      <c r="Q29" s="199"/>
      <c r="R29" s="199"/>
      <c r="S29" s="199"/>
      <c r="T29" s="64"/>
      <c r="U29" s="18"/>
      <c r="V29" s="64"/>
      <c r="W29" s="64"/>
      <c r="X29" s="64"/>
      <c r="Y29" s="18"/>
      <c r="Z29" s="64"/>
      <c r="AA29" s="64"/>
      <c r="AB29" s="18"/>
      <c r="AC29" s="64"/>
      <c r="AD29" s="64"/>
      <c r="AE29" s="64"/>
      <c r="AF29" s="18"/>
      <c r="AG29" s="5"/>
      <c r="AH29" s="5"/>
      <c r="AI29" s="5"/>
      <c r="AJ29" s="64"/>
      <c r="AK29" s="64"/>
      <c r="AL29" s="64"/>
      <c r="AM29" s="64"/>
      <c r="AN29" s="64"/>
      <c r="AO29" s="5"/>
      <c r="AP29" s="64"/>
      <c r="AQ29" s="64"/>
    </row>
    <row r="30" spans="1:49" ht="8.25" customHeight="1" x14ac:dyDescent="0.35">
      <c r="A30" s="48"/>
      <c r="B30" s="283" t="s">
        <v>2196</v>
      </c>
      <c r="C30" s="283" t="s">
        <v>2012</v>
      </c>
      <c r="D30" s="283" t="s">
        <v>2197</v>
      </c>
      <c r="E30" s="283" t="str">
        <f>IF(E32="N-P2O5-K2O","F.NP2O5K2O","F.NPK")</f>
        <v>F.NPK</v>
      </c>
      <c r="F30" s="283" t="s">
        <v>2199</v>
      </c>
      <c r="G30" s="283" t="s">
        <v>2021</v>
      </c>
      <c r="H30" s="283" t="s">
        <v>2013</v>
      </c>
      <c r="I30" s="283" t="s">
        <v>8823</v>
      </c>
      <c r="J30" s="283" t="s">
        <v>8822</v>
      </c>
      <c r="K30" s="283" t="s">
        <v>2200</v>
      </c>
      <c r="L30" s="283" t="s">
        <v>2201</v>
      </c>
      <c r="M30" s="283" t="s">
        <v>49</v>
      </c>
      <c r="N30" s="283" t="s">
        <v>3241</v>
      </c>
      <c r="O30" s="283" t="s">
        <v>8818</v>
      </c>
      <c r="P30" s="283" t="s">
        <v>8819</v>
      </c>
      <c r="Q30" s="283" t="s">
        <v>2202</v>
      </c>
      <c r="R30" s="283" t="s">
        <v>2203</v>
      </c>
      <c r="S30" s="283" t="s">
        <v>2204</v>
      </c>
      <c r="T30" s="283" t="s">
        <v>2205</v>
      </c>
      <c r="U30" s="283" t="s">
        <v>2206</v>
      </c>
      <c r="V30" s="5"/>
      <c r="W30" s="64"/>
      <c r="X30" s="64"/>
      <c r="Y30" s="64"/>
      <c r="Z30" s="64"/>
      <c r="AA30" s="18"/>
      <c r="AB30" s="64"/>
      <c r="AC30" s="64"/>
      <c r="AD30" s="64"/>
      <c r="AE30" s="18"/>
      <c r="AF30" s="64"/>
      <c r="AG30" s="64"/>
      <c r="AH30" s="18"/>
      <c r="AI30" s="64"/>
      <c r="AJ30" s="64"/>
      <c r="AK30" s="64"/>
      <c r="AL30" s="18"/>
      <c r="AM30" s="5"/>
      <c r="AN30" s="5"/>
      <c r="AO30" s="5"/>
      <c r="AP30" s="64"/>
      <c r="AQ30" s="64"/>
      <c r="AR30" s="64"/>
      <c r="AS30" s="64"/>
      <c r="AT30" s="64"/>
      <c r="AU30" s="5"/>
      <c r="AV30" s="64"/>
      <c r="AW30" s="64"/>
    </row>
    <row r="31" spans="1:49" ht="26.5" customHeight="1" x14ac:dyDescent="0.35">
      <c r="A31" s="6"/>
      <c r="B31" s="24"/>
      <c r="C31" s="91"/>
      <c r="D31" s="91"/>
      <c r="E31" s="25" t="s">
        <v>8913</v>
      </c>
      <c r="F31" s="23"/>
      <c r="G31" s="24"/>
      <c r="H31" s="90"/>
      <c r="I31" s="90"/>
      <c r="J31" s="90"/>
      <c r="K31" s="91"/>
      <c r="L31" s="91"/>
      <c r="M31" s="91"/>
      <c r="N31" s="91"/>
      <c r="O31" s="701" t="s">
        <v>8820</v>
      </c>
      <c r="P31" s="702"/>
      <c r="Q31" s="709" t="s">
        <v>3739</v>
      </c>
      <c r="R31" s="710"/>
      <c r="S31" s="710"/>
      <c r="T31" s="710"/>
      <c r="U31" s="711"/>
      <c r="V31" s="5"/>
      <c r="W31" s="64"/>
      <c r="X31" s="64"/>
      <c r="Y31" s="64"/>
      <c r="Z31" s="18"/>
      <c r="AA31" s="18"/>
      <c r="AB31" s="64"/>
      <c r="AC31" s="64"/>
      <c r="AD31" s="18"/>
      <c r="AE31" s="18"/>
      <c r="AF31" s="64"/>
      <c r="AG31" s="18"/>
      <c r="AH31" s="18"/>
      <c r="AI31" s="64"/>
      <c r="AJ31" s="64"/>
      <c r="AK31" s="18"/>
      <c r="AL31" s="18"/>
      <c r="AM31" s="5"/>
      <c r="AN31" s="5"/>
      <c r="AO31" s="5"/>
      <c r="AP31" s="64"/>
      <c r="AQ31" s="64"/>
      <c r="AR31" s="64"/>
      <c r="AS31" s="64"/>
      <c r="AT31" s="64"/>
      <c r="AU31" s="5"/>
      <c r="AV31" s="64"/>
      <c r="AW31" s="64"/>
    </row>
    <row r="32" spans="1:49" s="14" customFormat="1" ht="24" x14ac:dyDescent="0.35">
      <c r="A32" s="73"/>
      <c r="B32" s="25" t="s">
        <v>1561</v>
      </c>
      <c r="C32" s="25" t="s">
        <v>2207</v>
      </c>
      <c r="D32" s="218" t="s">
        <v>2208</v>
      </c>
      <c r="E32" s="443" t="s">
        <v>2166</v>
      </c>
      <c r="F32" s="25" t="s">
        <v>2209</v>
      </c>
      <c r="G32" s="25" t="s">
        <v>2210</v>
      </c>
      <c r="H32" s="25" t="s">
        <v>2211</v>
      </c>
      <c r="I32" s="25" t="s">
        <v>8824</v>
      </c>
      <c r="J32" s="25" t="s">
        <v>8821</v>
      </c>
      <c r="K32" s="277" t="s">
        <v>2212</v>
      </c>
      <c r="L32" s="25" t="s">
        <v>2213</v>
      </c>
      <c r="M32" s="235" t="s">
        <v>620</v>
      </c>
      <c r="N32" s="235" t="s">
        <v>3729</v>
      </c>
      <c r="O32" s="434" t="s">
        <v>8609</v>
      </c>
      <c r="P32" s="434" t="s">
        <v>8610</v>
      </c>
      <c r="Q32" s="433" t="s">
        <v>2214</v>
      </c>
      <c r="R32" s="433" t="s">
        <v>2215</v>
      </c>
      <c r="S32" s="433" t="s">
        <v>2216</v>
      </c>
      <c r="T32" s="433" t="s">
        <v>2217</v>
      </c>
      <c r="U32" s="433" t="s">
        <v>2218</v>
      </c>
      <c r="V32" s="71"/>
      <c r="W32" s="71"/>
      <c r="X32" s="133"/>
      <c r="Y32" s="182"/>
      <c r="Z32" s="133"/>
      <c r="AA32" s="133"/>
      <c r="AB32" s="133"/>
      <c r="AC32" s="182"/>
      <c r="AD32" s="133"/>
      <c r="AE32" s="133"/>
      <c r="AF32" s="182"/>
      <c r="AG32" s="133"/>
      <c r="AH32" s="133"/>
      <c r="AI32" s="133"/>
      <c r="AJ32" s="182"/>
      <c r="AK32" s="133"/>
      <c r="AL32" s="133"/>
      <c r="AM32" s="22"/>
      <c r="AN32" s="22"/>
      <c r="AO32" s="22"/>
      <c r="AP32" s="182"/>
      <c r="AQ32" s="182"/>
      <c r="AR32" s="182"/>
      <c r="AS32" s="182"/>
      <c r="AT32" s="182"/>
      <c r="AU32" s="22"/>
      <c r="AV32" s="182"/>
      <c r="AW32" s="182"/>
    </row>
    <row r="33" spans="1:49" x14ac:dyDescent="0.35">
      <c r="A33" s="217"/>
      <c r="B33" s="124"/>
      <c r="C33" s="124"/>
      <c r="D33" s="124"/>
      <c r="E33" s="282"/>
      <c r="F33" s="124"/>
      <c r="G33" s="124"/>
      <c r="H33" s="124"/>
      <c r="I33" s="124"/>
      <c r="J33" s="124"/>
      <c r="K33" s="124"/>
      <c r="L33" s="124"/>
      <c r="M33" s="250"/>
      <c r="N33" s="250"/>
      <c r="O33" s="371"/>
      <c r="P33" s="371"/>
      <c r="Q33" s="425"/>
      <c r="R33" s="124"/>
      <c r="S33" s="124"/>
      <c r="T33" s="124"/>
      <c r="U33" s="124"/>
      <c r="V33" s="125"/>
      <c r="W33" s="125"/>
      <c r="X33" s="18"/>
      <c r="Y33" s="64"/>
      <c r="Z33" s="18"/>
      <c r="AA33" s="18"/>
      <c r="AB33" s="18"/>
      <c r="AC33" s="64"/>
      <c r="AD33" s="18"/>
      <c r="AE33" s="18"/>
      <c r="AF33" s="64"/>
      <c r="AG33" s="18"/>
      <c r="AH33" s="18"/>
      <c r="AI33" s="18"/>
      <c r="AJ33" s="64"/>
      <c r="AK33" s="18"/>
      <c r="AL33" s="18"/>
      <c r="AM33" s="5"/>
      <c r="AN33" s="5"/>
      <c r="AO33" s="5"/>
      <c r="AP33" s="64"/>
      <c r="AQ33" s="64"/>
      <c r="AR33" s="64"/>
      <c r="AS33" s="64"/>
      <c r="AT33" s="64"/>
      <c r="AU33" s="5"/>
      <c r="AV33" s="64"/>
      <c r="AW33" s="64"/>
    </row>
    <row r="34" spans="1:49" x14ac:dyDescent="0.35">
      <c r="A34" s="217"/>
      <c r="B34" s="124"/>
      <c r="C34" s="124"/>
      <c r="D34" s="124"/>
      <c r="E34" s="282"/>
      <c r="F34" s="124"/>
      <c r="G34" s="124"/>
      <c r="H34" s="124"/>
      <c r="I34" s="124"/>
      <c r="J34" s="124"/>
      <c r="K34" s="124"/>
      <c r="L34" s="124"/>
      <c r="M34" s="250"/>
      <c r="N34" s="250"/>
      <c r="O34" s="371"/>
      <c r="P34" s="371"/>
      <c r="Q34" s="425"/>
      <c r="R34" s="124"/>
      <c r="S34" s="124"/>
      <c r="T34" s="124"/>
      <c r="U34" s="124"/>
      <c r="V34" s="125"/>
      <c r="W34" s="125"/>
      <c r="X34" s="18"/>
      <c r="Y34" s="64"/>
      <c r="Z34" s="18"/>
      <c r="AA34" s="18"/>
      <c r="AB34" s="18"/>
      <c r="AC34" s="64"/>
      <c r="AD34" s="18"/>
      <c r="AE34" s="18"/>
      <c r="AF34" s="64"/>
      <c r="AG34" s="18"/>
      <c r="AH34" s="18"/>
      <c r="AI34" s="18"/>
      <c r="AJ34" s="64"/>
      <c r="AK34" s="18"/>
      <c r="AL34" s="18"/>
      <c r="AM34" s="5"/>
      <c r="AN34" s="5"/>
      <c r="AO34" s="5"/>
      <c r="AP34" s="64"/>
      <c r="AQ34" s="64"/>
      <c r="AR34" s="64"/>
      <c r="AS34" s="64"/>
      <c r="AT34" s="64"/>
      <c r="AU34" s="5"/>
      <c r="AV34" s="64"/>
      <c r="AW34" s="64"/>
    </row>
    <row r="35" spans="1:49" x14ac:dyDescent="0.35">
      <c r="A35" s="217"/>
      <c r="B35" s="124"/>
      <c r="C35" s="124"/>
      <c r="D35" s="124"/>
      <c r="E35" s="282"/>
      <c r="F35" s="124"/>
      <c r="G35" s="124"/>
      <c r="H35" s="124"/>
      <c r="I35" s="124"/>
      <c r="J35" s="124"/>
      <c r="K35" s="124"/>
      <c r="L35" s="124"/>
      <c r="M35" s="250"/>
      <c r="N35" s="250"/>
      <c r="O35" s="371"/>
      <c r="P35" s="371"/>
      <c r="Q35" s="425"/>
      <c r="R35" s="124"/>
      <c r="S35" s="124"/>
      <c r="T35" s="124"/>
      <c r="U35" s="124"/>
      <c r="V35" s="125"/>
      <c r="W35" s="125"/>
      <c r="X35" s="18"/>
      <c r="Y35" s="64"/>
      <c r="Z35" s="18"/>
      <c r="AA35" s="18"/>
      <c r="AB35" s="18"/>
      <c r="AC35" s="64"/>
      <c r="AD35" s="18"/>
      <c r="AE35" s="18"/>
      <c r="AF35" s="64"/>
      <c r="AG35" s="18"/>
      <c r="AH35" s="18"/>
      <c r="AI35" s="18"/>
      <c r="AJ35" s="64"/>
      <c r="AK35" s="18"/>
      <c r="AL35" s="18"/>
      <c r="AM35" s="5"/>
      <c r="AN35" s="5"/>
      <c r="AO35" s="5"/>
      <c r="AP35" s="64"/>
      <c r="AQ35" s="64"/>
      <c r="AR35" s="64"/>
      <c r="AS35" s="64"/>
      <c r="AT35" s="64"/>
      <c r="AU35" s="5"/>
      <c r="AV35" s="64"/>
      <c r="AW35" s="64"/>
    </row>
    <row r="36" spans="1:49" x14ac:dyDescent="0.35">
      <c r="A36" s="217"/>
      <c r="B36" s="124"/>
      <c r="C36" s="124"/>
      <c r="D36" s="124"/>
      <c r="E36" s="282"/>
      <c r="F36" s="124"/>
      <c r="G36" s="124"/>
      <c r="H36" s="124"/>
      <c r="I36" s="124"/>
      <c r="J36" s="124"/>
      <c r="K36" s="124"/>
      <c r="L36" s="124"/>
      <c r="M36" s="250"/>
      <c r="N36" s="250"/>
      <c r="O36" s="371"/>
      <c r="P36" s="371"/>
      <c r="Q36" s="425"/>
      <c r="R36" s="124"/>
      <c r="S36" s="124"/>
      <c r="T36" s="124"/>
      <c r="U36" s="124"/>
      <c r="V36" s="125"/>
      <c r="W36" s="125"/>
      <c r="X36" s="18"/>
      <c r="Y36" s="64"/>
      <c r="Z36" s="18"/>
      <c r="AA36" s="18"/>
      <c r="AB36" s="18"/>
      <c r="AC36" s="64"/>
      <c r="AD36" s="18"/>
      <c r="AE36" s="18"/>
      <c r="AF36" s="64"/>
      <c r="AG36" s="18"/>
      <c r="AH36" s="18"/>
      <c r="AI36" s="18"/>
      <c r="AJ36" s="64"/>
      <c r="AK36" s="18"/>
      <c r="AL36" s="18"/>
      <c r="AM36" s="5"/>
      <c r="AN36" s="5"/>
      <c r="AO36" s="5"/>
      <c r="AP36" s="64"/>
      <c r="AQ36" s="64"/>
      <c r="AR36" s="64"/>
      <c r="AS36" s="64"/>
      <c r="AT36" s="64"/>
      <c r="AU36" s="5"/>
      <c r="AV36" s="64"/>
      <c r="AW36" s="64"/>
    </row>
    <row r="37" spans="1:49" x14ac:dyDescent="0.35">
      <c r="A37" s="217"/>
      <c r="B37" s="124"/>
      <c r="C37" s="124"/>
      <c r="D37" s="124"/>
      <c r="E37" s="282"/>
      <c r="F37" s="124"/>
      <c r="G37" s="124"/>
      <c r="H37" s="124"/>
      <c r="I37" s="124"/>
      <c r="J37" s="124"/>
      <c r="K37" s="124"/>
      <c r="L37" s="124"/>
      <c r="M37" s="250"/>
      <c r="N37" s="250"/>
      <c r="O37" s="371"/>
      <c r="P37" s="371"/>
      <c r="Q37" s="425"/>
      <c r="R37" s="124"/>
      <c r="S37" s="124"/>
      <c r="T37" s="124"/>
      <c r="U37" s="124"/>
      <c r="V37" s="125"/>
      <c r="W37" s="125"/>
      <c r="X37" s="18"/>
      <c r="Y37" s="64"/>
      <c r="Z37" s="18"/>
      <c r="AA37" s="18"/>
      <c r="AB37" s="18"/>
      <c r="AC37" s="64"/>
      <c r="AD37" s="18"/>
      <c r="AE37" s="18"/>
      <c r="AF37" s="64"/>
      <c r="AG37" s="18"/>
      <c r="AH37" s="18"/>
      <c r="AI37" s="18"/>
      <c r="AJ37" s="64"/>
      <c r="AK37" s="18"/>
      <c r="AL37" s="18"/>
      <c r="AM37" s="5"/>
      <c r="AN37" s="5"/>
      <c r="AO37" s="5"/>
      <c r="AP37" s="64"/>
      <c r="AQ37" s="64"/>
      <c r="AR37" s="64"/>
      <c r="AS37" s="64"/>
      <c r="AT37" s="64"/>
      <c r="AU37" s="5"/>
      <c r="AV37" s="64"/>
      <c r="AW37" s="64"/>
    </row>
    <row r="38" spans="1:49" x14ac:dyDescent="0.35">
      <c r="A38" s="217"/>
      <c r="B38" s="124"/>
      <c r="C38" s="124"/>
      <c r="D38" s="124"/>
      <c r="E38" s="282"/>
      <c r="F38" s="124"/>
      <c r="G38" s="124"/>
      <c r="H38" s="124"/>
      <c r="I38" s="124"/>
      <c r="J38" s="124"/>
      <c r="K38" s="124"/>
      <c r="L38" s="124"/>
      <c r="M38" s="250"/>
      <c r="N38" s="250"/>
      <c r="O38" s="371"/>
      <c r="P38" s="371"/>
      <c r="Q38" s="425"/>
      <c r="R38" s="124"/>
      <c r="S38" s="124"/>
      <c r="T38" s="124"/>
      <c r="U38" s="124"/>
      <c r="V38" s="125"/>
      <c r="W38" s="125"/>
      <c r="X38" s="18"/>
      <c r="Y38" s="64"/>
      <c r="Z38" s="18"/>
      <c r="AA38" s="18"/>
      <c r="AB38" s="18"/>
      <c r="AC38" s="64"/>
      <c r="AD38" s="18"/>
      <c r="AE38" s="18"/>
      <c r="AF38" s="64"/>
      <c r="AG38" s="18"/>
      <c r="AH38" s="18"/>
      <c r="AI38" s="18"/>
      <c r="AJ38" s="64"/>
      <c r="AK38" s="18"/>
      <c r="AL38" s="18"/>
      <c r="AM38" s="5"/>
      <c r="AN38" s="5"/>
      <c r="AO38" s="5"/>
      <c r="AP38" s="64"/>
      <c r="AQ38" s="64"/>
      <c r="AR38" s="64"/>
      <c r="AS38" s="64"/>
      <c r="AT38" s="64"/>
      <c r="AU38" s="5"/>
      <c r="AV38" s="64"/>
      <c r="AW38" s="64"/>
    </row>
    <row r="39" spans="1:49" x14ac:dyDescent="0.35">
      <c r="A39" s="217"/>
      <c r="B39" s="124"/>
      <c r="C39" s="124"/>
      <c r="D39" s="124"/>
      <c r="E39" s="282"/>
      <c r="F39" s="124"/>
      <c r="G39" s="124"/>
      <c r="H39" s="124"/>
      <c r="I39" s="124"/>
      <c r="J39" s="124"/>
      <c r="K39" s="124"/>
      <c r="L39" s="124"/>
      <c r="M39" s="250"/>
      <c r="N39" s="250"/>
      <c r="O39" s="371"/>
      <c r="P39" s="371"/>
      <c r="Q39" s="425"/>
      <c r="R39" s="124"/>
      <c r="S39" s="124"/>
      <c r="T39" s="124"/>
      <c r="U39" s="124"/>
      <c r="V39" s="125"/>
      <c r="W39" s="125"/>
      <c r="X39" s="18"/>
      <c r="Y39" s="64"/>
      <c r="Z39" s="18"/>
      <c r="AA39" s="18"/>
      <c r="AB39" s="18"/>
      <c r="AC39" s="64"/>
      <c r="AD39" s="18"/>
      <c r="AE39" s="18"/>
      <c r="AF39" s="64"/>
      <c r="AG39" s="18"/>
      <c r="AH39" s="18"/>
      <c r="AI39" s="18"/>
      <c r="AJ39" s="64"/>
      <c r="AK39" s="18"/>
      <c r="AL39" s="18"/>
      <c r="AM39" s="5"/>
      <c r="AN39" s="5"/>
      <c r="AO39" s="5"/>
      <c r="AP39" s="64"/>
      <c r="AQ39" s="64"/>
      <c r="AR39" s="64"/>
      <c r="AS39" s="64"/>
      <c r="AT39" s="64"/>
      <c r="AU39" s="5"/>
      <c r="AV39" s="64"/>
      <c r="AW39" s="64"/>
    </row>
    <row r="40" spans="1:49" x14ac:dyDescent="0.35">
      <c r="A40" s="217"/>
      <c r="B40" s="124"/>
      <c r="C40" s="124"/>
      <c r="D40" s="124"/>
      <c r="E40" s="282"/>
      <c r="F40" s="124"/>
      <c r="G40" s="124"/>
      <c r="H40" s="124"/>
      <c r="I40" s="124"/>
      <c r="J40" s="124"/>
      <c r="K40" s="124"/>
      <c r="L40" s="124"/>
      <c r="M40" s="250"/>
      <c r="N40" s="250"/>
      <c r="O40" s="371"/>
      <c r="P40" s="371"/>
      <c r="Q40" s="425"/>
      <c r="R40" s="124"/>
      <c r="S40" s="124"/>
      <c r="T40" s="124"/>
      <c r="U40" s="124"/>
      <c r="V40" s="125"/>
      <c r="W40" s="125"/>
      <c r="X40" s="18"/>
      <c r="Y40" s="64"/>
      <c r="Z40" s="18"/>
      <c r="AA40" s="18"/>
      <c r="AB40" s="18"/>
      <c r="AC40" s="64"/>
      <c r="AD40" s="18"/>
      <c r="AE40" s="18"/>
      <c r="AF40" s="64"/>
      <c r="AG40" s="18"/>
      <c r="AH40" s="18"/>
      <c r="AI40" s="18"/>
      <c r="AJ40" s="64"/>
      <c r="AK40" s="18"/>
      <c r="AL40" s="18"/>
      <c r="AM40" s="5"/>
      <c r="AN40" s="5"/>
      <c r="AO40" s="5"/>
      <c r="AP40" s="64"/>
      <c r="AQ40" s="64"/>
      <c r="AR40" s="64"/>
      <c r="AS40" s="64"/>
      <c r="AT40" s="64"/>
      <c r="AU40" s="5"/>
      <c r="AV40" s="64"/>
      <c r="AW40" s="64"/>
    </row>
    <row r="41" spans="1:49" x14ac:dyDescent="0.35">
      <c r="A41" s="217"/>
      <c r="B41" s="124"/>
      <c r="C41" s="124"/>
      <c r="D41" s="124"/>
      <c r="E41" s="282"/>
      <c r="F41" s="124"/>
      <c r="G41" s="124"/>
      <c r="H41" s="124"/>
      <c r="I41" s="124"/>
      <c r="J41" s="124"/>
      <c r="K41" s="124"/>
      <c r="L41" s="124"/>
      <c r="M41" s="250"/>
      <c r="N41" s="250"/>
      <c r="O41" s="371"/>
      <c r="P41" s="371"/>
      <c r="Q41" s="425"/>
      <c r="R41" s="124"/>
      <c r="S41" s="124"/>
      <c r="T41" s="124"/>
      <c r="U41" s="124"/>
      <c r="V41" s="125"/>
      <c r="W41" s="125"/>
      <c r="X41" s="18"/>
      <c r="Y41" s="64"/>
      <c r="Z41" s="18"/>
      <c r="AA41" s="18"/>
      <c r="AB41" s="18"/>
      <c r="AC41" s="64"/>
      <c r="AD41" s="18"/>
      <c r="AE41" s="18"/>
      <c r="AF41" s="64"/>
      <c r="AG41" s="18"/>
      <c r="AH41" s="18"/>
      <c r="AI41" s="18"/>
      <c r="AJ41" s="64"/>
      <c r="AK41" s="18"/>
      <c r="AL41" s="18"/>
      <c r="AM41" s="5"/>
      <c r="AN41" s="5"/>
      <c r="AO41" s="5"/>
      <c r="AP41" s="64"/>
      <c r="AQ41" s="64"/>
      <c r="AR41" s="64"/>
      <c r="AS41" s="64"/>
      <c r="AT41" s="64"/>
      <c r="AU41" s="5"/>
      <c r="AV41" s="64"/>
      <c r="AW41" s="64"/>
    </row>
    <row r="42" spans="1:49" x14ac:dyDescent="0.35">
      <c r="A42" s="217"/>
      <c r="B42" s="124"/>
      <c r="C42" s="124"/>
      <c r="D42" s="124"/>
      <c r="E42" s="282"/>
      <c r="F42" s="124"/>
      <c r="G42" s="124"/>
      <c r="H42" s="124"/>
      <c r="I42" s="124"/>
      <c r="J42" s="124"/>
      <c r="K42" s="124"/>
      <c r="L42" s="124"/>
      <c r="M42" s="250"/>
      <c r="N42" s="250"/>
      <c r="O42" s="371"/>
      <c r="P42" s="371"/>
      <c r="Q42" s="425"/>
      <c r="R42" s="124"/>
      <c r="S42" s="124"/>
      <c r="T42" s="124"/>
      <c r="U42" s="124"/>
      <c r="V42" s="125"/>
      <c r="W42" s="125"/>
      <c r="X42" s="18"/>
      <c r="Y42" s="64"/>
      <c r="Z42" s="18"/>
      <c r="AA42" s="18"/>
      <c r="AB42" s="18"/>
      <c r="AC42" s="64"/>
      <c r="AD42" s="18"/>
      <c r="AE42" s="18"/>
      <c r="AF42" s="64"/>
      <c r="AG42" s="18"/>
      <c r="AH42" s="18"/>
      <c r="AI42" s="18"/>
      <c r="AJ42" s="64"/>
      <c r="AK42" s="18"/>
      <c r="AL42" s="18"/>
      <c r="AM42" s="5"/>
      <c r="AN42" s="5"/>
      <c r="AO42" s="5"/>
      <c r="AP42" s="64"/>
      <c r="AQ42" s="64"/>
      <c r="AR42" s="64"/>
      <c r="AS42" s="64"/>
      <c r="AT42" s="64"/>
      <c r="AU42" s="5"/>
      <c r="AV42" s="64"/>
      <c r="AW42" s="64"/>
    </row>
    <row r="43" spans="1:49" x14ac:dyDescent="0.35">
      <c r="A43" s="217"/>
      <c r="B43" s="124"/>
      <c r="C43" s="124"/>
      <c r="D43" s="124"/>
      <c r="E43" s="282"/>
      <c r="F43" s="124"/>
      <c r="G43" s="124"/>
      <c r="H43" s="124"/>
      <c r="I43" s="124"/>
      <c r="J43" s="124"/>
      <c r="K43" s="124"/>
      <c r="L43" s="124"/>
      <c r="M43" s="250"/>
      <c r="N43" s="250"/>
      <c r="O43" s="371"/>
      <c r="P43" s="371"/>
      <c r="Q43" s="425"/>
      <c r="R43" s="124"/>
      <c r="S43" s="124"/>
      <c r="T43" s="124"/>
      <c r="U43" s="124"/>
      <c r="V43" s="125"/>
      <c r="W43" s="125"/>
      <c r="X43" s="18"/>
      <c r="Y43" s="64"/>
      <c r="Z43" s="18"/>
      <c r="AA43" s="18"/>
      <c r="AB43" s="18"/>
      <c r="AC43" s="64"/>
      <c r="AD43" s="18"/>
      <c r="AE43" s="18"/>
      <c r="AF43" s="64"/>
      <c r="AG43" s="18"/>
      <c r="AH43" s="18"/>
      <c r="AI43" s="18"/>
      <c r="AJ43" s="64"/>
      <c r="AK43" s="18"/>
      <c r="AL43" s="18"/>
      <c r="AM43" s="5"/>
      <c r="AN43" s="5"/>
      <c r="AO43" s="5"/>
      <c r="AP43" s="64"/>
      <c r="AQ43" s="64"/>
      <c r="AR43" s="64"/>
      <c r="AS43" s="64"/>
      <c r="AT43" s="64"/>
      <c r="AU43" s="5"/>
      <c r="AV43" s="64"/>
      <c r="AW43" s="64"/>
    </row>
    <row r="44" spans="1:49" x14ac:dyDescent="0.35">
      <c r="A44" s="217"/>
      <c r="B44" s="124"/>
      <c r="C44" s="124"/>
      <c r="D44" s="124"/>
      <c r="E44" s="282"/>
      <c r="F44" s="124"/>
      <c r="G44" s="124"/>
      <c r="H44" s="124"/>
      <c r="I44" s="124"/>
      <c r="J44" s="124"/>
      <c r="K44" s="124"/>
      <c r="L44" s="124"/>
      <c r="M44" s="250"/>
      <c r="N44" s="250"/>
      <c r="O44" s="371"/>
      <c r="P44" s="371"/>
      <c r="Q44" s="425"/>
      <c r="R44" s="124"/>
      <c r="S44" s="124"/>
      <c r="T44" s="124"/>
      <c r="U44" s="124"/>
      <c r="V44" s="125"/>
      <c r="W44" s="125"/>
      <c r="X44" s="18"/>
      <c r="Y44" s="64"/>
      <c r="Z44" s="18"/>
      <c r="AA44" s="18"/>
      <c r="AB44" s="18"/>
      <c r="AC44" s="64"/>
      <c r="AD44" s="18"/>
      <c r="AE44" s="18"/>
      <c r="AF44" s="64"/>
      <c r="AG44" s="18"/>
      <c r="AH44" s="18"/>
      <c r="AI44" s="18"/>
      <c r="AJ44" s="64"/>
      <c r="AK44" s="18"/>
      <c r="AL44" s="18"/>
      <c r="AM44" s="5"/>
      <c r="AN44" s="5"/>
      <c r="AO44" s="5"/>
      <c r="AP44" s="64"/>
      <c r="AQ44" s="64"/>
      <c r="AR44" s="64"/>
      <c r="AS44" s="64"/>
      <c r="AT44" s="64"/>
      <c r="AU44" s="5"/>
      <c r="AV44" s="64"/>
      <c r="AW44" s="64"/>
    </row>
    <row r="45" spans="1:49" x14ac:dyDescent="0.35">
      <c r="A45" s="217"/>
      <c r="B45" s="124"/>
      <c r="C45" s="124"/>
      <c r="D45" s="124"/>
      <c r="E45" s="282"/>
      <c r="F45" s="124"/>
      <c r="G45" s="124"/>
      <c r="H45" s="124"/>
      <c r="I45" s="124"/>
      <c r="J45" s="124"/>
      <c r="K45" s="124"/>
      <c r="L45" s="124"/>
      <c r="M45" s="250"/>
      <c r="N45" s="250"/>
      <c r="O45" s="371"/>
      <c r="P45" s="371"/>
      <c r="Q45" s="425"/>
      <c r="R45" s="124"/>
      <c r="S45" s="124"/>
      <c r="T45" s="124"/>
      <c r="U45" s="124"/>
      <c r="V45" s="125"/>
      <c r="W45" s="125"/>
      <c r="X45" s="18"/>
      <c r="Y45" s="64"/>
      <c r="Z45" s="18"/>
      <c r="AA45" s="18"/>
      <c r="AB45" s="18"/>
      <c r="AC45" s="64"/>
      <c r="AD45" s="18"/>
      <c r="AE45" s="18"/>
      <c r="AF45" s="64"/>
      <c r="AG45" s="18"/>
      <c r="AH45" s="18"/>
      <c r="AI45" s="18"/>
      <c r="AJ45" s="64"/>
      <c r="AK45" s="18"/>
      <c r="AL45" s="18"/>
      <c r="AM45" s="5"/>
      <c r="AN45" s="5"/>
      <c r="AO45" s="5"/>
      <c r="AP45" s="64"/>
      <c r="AQ45" s="64"/>
      <c r="AR45" s="64"/>
      <c r="AS45" s="64"/>
      <c r="AT45" s="64"/>
      <c r="AU45" s="5"/>
      <c r="AV45" s="64"/>
      <c r="AW45" s="64"/>
    </row>
    <row r="46" spans="1:49" x14ac:dyDescent="0.35">
      <c r="A46" s="217"/>
      <c r="B46" s="124"/>
      <c r="C46" s="124"/>
      <c r="D46" s="124"/>
      <c r="E46" s="282"/>
      <c r="F46" s="124"/>
      <c r="G46" s="124"/>
      <c r="H46" s="124"/>
      <c r="I46" s="124"/>
      <c r="J46" s="124"/>
      <c r="K46" s="124"/>
      <c r="L46" s="124"/>
      <c r="M46" s="250"/>
      <c r="N46" s="250"/>
      <c r="O46" s="371"/>
      <c r="P46" s="371"/>
      <c r="Q46" s="425"/>
      <c r="R46" s="124"/>
      <c r="S46" s="124"/>
      <c r="T46" s="124"/>
      <c r="U46" s="124"/>
      <c r="V46" s="125"/>
      <c r="W46" s="125"/>
      <c r="X46" s="18"/>
      <c r="Y46" s="64"/>
      <c r="Z46" s="18"/>
      <c r="AA46" s="18"/>
      <c r="AB46" s="18"/>
      <c r="AC46" s="64"/>
      <c r="AD46" s="18"/>
      <c r="AE46" s="18"/>
      <c r="AF46" s="64"/>
      <c r="AG46" s="18"/>
      <c r="AH46" s="18"/>
      <c r="AI46" s="18"/>
      <c r="AJ46" s="64"/>
      <c r="AK46" s="18"/>
      <c r="AL46" s="18"/>
      <c r="AM46" s="5"/>
      <c r="AN46" s="5"/>
      <c r="AO46" s="5"/>
      <c r="AP46" s="64"/>
      <c r="AQ46" s="64"/>
      <c r="AR46" s="64"/>
      <c r="AS46" s="64"/>
      <c r="AT46" s="64"/>
      <c r="AU46" s="5"/>
      <c r="AV46" s="64"/>
      <c r="AW46" s="64"/>
    </row>
    <row r="47" spans="1:49" x14ac:dyDescent="0.35">
      <c r="A47" s="217"/>
      <c r="B47" s="124"/>
      <c r="C47" s="124"/>
      <c r="D47" s="124"/>
      <c r="E47" s="282"/>
      <c r="F47" s="124"/>
      <c r="G47" s="124"/>
      <c r="H47" s="124"/>
      <c r="I47" s="124"/>
      <c r="J47" s="124"/>
      <c r="K47" s="124"/>
      <c r="L47" s="124"/>
      <c r="M47" s="250"/>
      <c r="N47" s="250"/>
      <c r="O47" s="371"/>
      <c r="P47" s="371"/>
      <c r="Q47" s="425"/>
      <c r="R47" s="124"/>
      <c r="S47" s="124"/>
      <c r="T47" s="124"/>
      <c r="U47" s="124"/>
      <c r="V47" s="125"/>
      <c r="W47" s="125"/>
      <c r="X47" s="18"/>
      <c r="Y47" s="64"/>
      <c r="Z47" s="18"/>
      <c r="AA47" s="18"/>
      <c r="AB47" s="18"/>
      <c r="AC47" s="64"/>
      <c r="AD47" s="18"/>
      <c r="AE47" s="18"/>
      <c r="AF47" s="64"/>
      <c r="AG47" s="18"/>
      <c r="AH47" s="18"/>
      <c r="AI47" s="18"/>
      <c r="AJ47" s="64"/>
      <c r="AK47" s="18"/>
      <c r="AL47" s="18"/>
      <c r="AM47" s="5"/>
      <c r="AN47" s="5"/>
      <c r="AO47" s="5"/>
      <c r="AP47" s="64"/>
      <c r="AQ47" s="64"/>
      <c r="AR47" s="64"/>
      <c r="AS47" s="64"/>
      <c r="AT47" s="64"/>
      <c r="AU47" s="5"/>
      <c r="AV47" s="64"/>
      <c r="AW47" s="64"/>
    </row>
    <row r="48" spans="1:49" x14ac:dyDescent="0.35">
      <c r="A48" s="217"/>
      <c r="B48" s="124"/>
      <c r="C48" s="124"/>
      <c r="D48" s="124"/>
      <c r="E48" s="282"/>
      <c r="F48" s="124"/>
      <c r="G48" s="124"/>
      <c r="H48" s="124"/>
      <c r="I48" s="124"/>
      <c r="J48" s="124"/>
      <c r="K48" s="124"/>
      <c r="L48" s="124"/>
      <c r="M48" s="250"/>
      <c r="N48" s="250"/>
      <c r="O48" s="371"/>
      <c r="P48" s="371"/>
      <c r="Q48" s="425"/>
      <c r="R48" s="124"/>
      <c r="S48" s="124"/>
      <c r="T48" s="124"/>
      <c r="U48" s="124"/>
      <c r="V48" s="125"/>
      <c r="W48" s="125"/>
      <c r="X48" s="18"/>
      <c r="Y48" s="64"/>
      <c r="Z48" s="18"/>
      <c r="AA48" s="18"/>
      <c r="AB48" s="18"/>
      <c r="AC48" s="64"/>
      <c r="AD48" s="18"/>
      <c r="AE48" s="18"/>
      <c r="AF48" s="64"/>
      <c r="AG48" s="18"/>
      <c r="AH48" s="18"/>
      <c r="AI48" s="18"/>
      <c r="AJ48" s="64"/>
      <c r="AK48" s="18"/>
      <c r="AL48" s="18"/>
      <c r="AM48" s="5"/>
      <c r="AN48" s="5"/>
      <c r="AO48" s="5"/>
      <c r="AP48" s="64"/>
      <c r="AQ48" s="64"/>
      <c r="AR48" s="64"/>
      <c r="AS48" s="64"/>
      <c r="AT48" s="64"/>
      <c r="AU48" s="5"/>
      <c r="AV48" s="64"/>
      <c r="AW48" s="64"/>
    </row>
    <row r="49" spans="1:49" x14ac:dyDescent="0.35">
      <c r="A49" s="217"/>
      <c r="B49" s="124"/>
      <c r="C49" s="124"/>
      <c r="D49" s="124"/>
      <c r="E49" s="282"/>
      <c r="F49" s="124"/>
      <c r="G49" s="124"/>
      <c r="H49" s="124"/>
      <c r="I49" s="124"/>
      <c r="J49" s="124"/>
      <c r="K49" s="124"/>
      <c r="L49" s="124"/>
      <c r="M49" s="250"/>
      <c r="N49" s="250"/>
      <c r="O49" s="371"/>
      <c r="P49" s="371"/>
      <c r="Q49" s="425"/>
      <c r="R49" s="124"/>
      <c r="S49" s="124"/>
      <c r="T49" s="124"/>
      <c r="U49" s="124"/>
      <c r="V49" s="125"/>
      <c r="W49" s="125"/>
      <c r="X49" s="18"/>
      <c r="Y49" s="64"/>
      <c r="Z49" s="18"/>
      <c r="AA49" s="18"/>
      <c r="AB49" s="18"/>
      <c r="AC49" s="64"/>
      <c r="AD49" s="18"/>
      <c r="AE49" s="18"/>
      <c r="AF49" s="64"/>
      <c r="AG49" s="18"/>
      <c r="AH49" s="18"/>
      <c r="AI49" s="18"/>
      <c r="AJ49" s="64"/>
      <c r="AK49" s="18"/>
      <c r="AL49" s="18"/>
      <c r="AM49" s="5"/>
      <c r="AN49" s="5"/>
      <c r="AO49" s="5"/>
      <c r="AP49" s="64"/>
      <c r="AQ49" s="64"/>
      <c r="AR49" s="64"/>
      <c r="AS49" s="64"/>
      <c r="AT49" s="64"/>
      <c r="AU49" s="5"/>
      <c r="AV49" s="64"/>
      <c r="AW49" s="64"/>
    </row>
    <row r="50" spans="1:49" x14ac:dyDescent="0.35">
      <c r="A50" s="217"/>
      <c r="B50" s="124"/>
      <c r="C50" s="124"/>
      <c r="D50" s="124"/>
      <c r="E50" s="282"/>
      <c r="F50" s="124"/>
      <c r="G50" s="124"/>
      <c r="H50" s="124"/>
      <c r="I50" s="124"/>
      <c r="J50" s="124"/>
      <c r="K50" s="124"/>
      <c r="L50" s="124"/>
      <c r="M50" s="250"/>
      <c r="N50" s="250"/>
      <c r="O50" s="371"/>
      <c r="P50" s="371"/>
      <c r="Q50" s="425"/>
      <c r="R50" s="124"/>
      <c r="S50" s="124"/>
      <c r="T50" s="124"/>
      <c r="U50" s="124"/>
      <c r="V50" s="125"/>
      <c r="W50" s="125"/>
      <c r="X50" s="18"/>
      <c r="Y50" s="64"/>
      <c r="Z50" s="18"/>
      <c r="AA50" s="18"/>
      <c r="AB50" s="18"/>
      <c r="AC50" s="64"/>
      <c r="AD50" s="18"/>
      <c r="AE50" s="18"/>
      <c r="AF50" s="64"/>
      <c r="AG50" s="18"/>
      <c r="AH50" s="18"/>
      <c r="AI50" s="18"/>
      <c r="AJ50" s="64"/>
      <c r="AK50" s="18"/>
      <c r="AL50" s="18"/>
      <c r="AM50" s="5"/>
      <c r="AN50" s="5"/>
      <c r="AO50" s="5"/>
      <c r="AP50" s="64"/>
      <c r="AQ50" s="64"/>
      <c r="AR50" s="64"/>
      <c r="AS50" s="64"/>
      <c r="AT50" s="64"/>
      <c r="AU50" s="5"/>
      <c r="AV50" s="64"/>
      <c r="AW50" s="64"/>
    </row>
    <row r="51" spans="1:49" x14ac:dyDescent="0.35">
      <c r="A51" s="217"/>
      <c r="B51" s="124"/>
      <c r="C51" s="124"/>
      <c r="D51" s="124"/>
      <c r="E51" s="282"/>
      <c r="F51" s="124"/>
      <c r="G51" s="124"/>
      <c r="H51" s="124"/>
      <c r="I51" s="124"/>
      <c r="J51" s="124"/>
      <c r="K51" s="124"/>
      <c r="L51" s="124"/>
      <c r="M51" s="250"/>
      <c r="N51" s="250"/>
      <c r="O51" s="371"/>
      <c r="P51" s="371"/>
      <c r="Q51" s="425"/>
      <c r="R51" s="124"/>
      <c r="S51" s="124"/>
      <c r="T51" s="124"/>
      <c r="U51" s="124"/>
      <c r="V51" s="125"/>
      <c r="W51" s="125"/>
      <c r="X51" s="18"/>
      <c r="Y51" s="64"/>
      <c r="Z51" s="18"/>
      <c r="AA51" s="18"/>
      <c r="AB51" s="18"/>
      <c r="AC51" s="64"/>
      <c r="AD51" s="18"/>
      <c r="AE51" s="18"/>
      <c r="AF51" s="64"/>
      <c r="AG51" s="18"/>
      <c r="AH51" s="18"/>
      <c r="AI51" s="18"/>
      <c r="AJ51" s="64"/>
      <c r="AK51" s="18"/>
      <c r="AL51" s="18"/>
      <c r="AM51" s="5"/>
      <c r="AN51" s="5"/>
      <c r="AO51" s="5"/>
      <c r="AP51" s="64"/>
      <c r="AQ51" s="64"/>
      <c r="AR51" s="64"/>
      <c r="AS51" s="64"/>
      <c r="AT51" s="64"/>
      <c r="AU51" s="5"/>
      <c r="AV51" s="64"/>
      <c r="AW51" s="64"/>
    </row>
    <row r="52" spans="1:49" x14ac:dyDescent="0.35">
      <c r="A52" s="217"/>
      <c r="B52" s="124"/>
      <c r="C52" s="124"/>
      <c r="D52" s="124"/>
      <c r="E52" s="282"/>
      <c r="F52" s="124"/>
      <c r="G52" s="124"/>
      <c r="H52" s="124"/>
      <c r="I52" s="124"/>
      <c r="J52" s="124"/>
      <c r="K52" s="124"/>
      <c r="L52" s="124"/>
      <c r="M52" s="250"/>
      <c r="N52" s="250"/>
      <c r="O52" s="371"/>
      <c r="P52" s="371"/>
      <c r="Q52" s="425"/>
      <c r="R52" s="124"/>
      <c r="S52" s="124"/>
      <c r="T52" s="124"/>
      <c r="U52" s="124"/>
      <c r="V52" s="125"/>
      <c r="W52" s="125"/>
      <c r="X52" s="18"/>
      <c r="Y52" s="64"/>
      <c r="Z52" s="18"/>
      <c r="AA52" s="18"/>
      <c r="AB52" s="18"/>
      <c r="AC52" s="64"/>
      <c r="AD52" s="18"/>
      <c r="AE52" s="18"/>
      <c r="AF52" s="64"/>
      <c r="AG52" s="18"/>
      <c r="AH52" s="18"/>
      <c r="AI52" s="18"/>
      <c r="AJ52" s="64"/>
      <c r="AK52" s="18"/>
      <c r="AL52" s="18"/>
      <c r="AM52" s="5"/>
      <c r="AN52" s="5"/>
      <c r="AO52" s="5"/>
      <c r="AP52" s="64"/>
      <c r="AQ52" s="64"/>
      <c r="AR52" s="64"/>
      <c r="AS52" s="64"/>
      <c r="AT52" s="64"/>
      <c r="AU52" s="5"/>
      <c r="AV52" s="64"/>
      <c r="AW52" s="64"/>
    </row>
    <row r="53" spans="1:49" x14ac:dyDescent="0.35">
      <c r="A53" s="217"/>
      <c r="B53" s="124"/>
      <c r="C53" s="124"/>
      <c r="D53" s="124"/>
      <c r="E53" s="282"/>
      <c r="F53" s="124"/>
      <c r="G53" s="124"/>
      <c r="H53" s="124"/>
      <c r="I53" s="124"/>
      <c r="J53" s="124"/>
      <c r="K53" s="124"/>
      <c r="L53" s="124"/>
      <c r="M53" s="250"/>
      <c r="N53" s="250"/>
      <c r="O53" s="371"/>
      <c r="P53" s="371"/>
      <c r="Q53" s="425"/>
      <c r="R53" s="124"/>
      <c r="S53" s="124"/>
      <c r="T53" s="124"/>
      <c r="U53" s="124"/>
      <c r="V53" s="125"/>
      <c r="W53" s="125"/>
      <c r="X53" s="18"/>
      <c r="Y53" s="64"/>
      <c r="Z53" s="18"/>
      <c r="AA53" s="18"/>
      <c r="AB53" s="18"/>
      <c r="AC53" s="64"/>
      <c r="AD53" s="18"/>
      <c r="AE53" s="18"/>
      <c r="AF53" s="64"/>
      <c r="AG53" s="18"/>
      <c r="AH53" s="18"/>
      <c r="AI53" s="18"/>
      <c r="AJ53" s="64"/>
      <c r="AK53" s="18"/>
      <c r="AL53" s="18"/>
      <c r="AM53" s="5"/>
      <c r="AN53" s="5"/>
      <c r="AO53" s="5"/>
      <c r="AP53" s="64"/>
      <c r="AQ53" s="64"/>
      <c r="AR53" s="64"/>
      <c r="AS53" s="64"/>
      <c r="AT53" s="64"/>
      <c r="AU53" s="5"/>
      <c r="AV53" s="64"/>
      <c r="AW53" s="64"/>
    </row>
    <row r="54" spans="1:49" x14ac:dyDescent="0.35">
      <c r="A54" s="217"/>
      <c r="B54" s="124"/>
      <c r="C54" s="124"/>
      <c r="D54" s="124"/>
      <c r="E54" s="282"/>
      <c r="F54" s="124"/>
      <c r="G54" s="124"/>
      <c r="H54" s="124"/>
      <c r="I54" s="124"/>
      <c r="J54" s="124"/>
      <c r="K54" s="124"/>
      <c r="L54" s="124"/>
      <c r="M54" s="250"/>
      <c r="N54" s="250"/>
      <c r="O54" s="371"/>
      <c r="P54" s="371"/>
      <c r="Q54" s="425"/>
      <c r="R54" s="124"/>
      <c r="S54" s="124"/>
      <c r="T54" s="124"/>
      <c r="U54" s="124"/>
      <c r="V54" s="125"/>
      <c r="W54" s="125"/>
      <c r="X54" s="18"/>
      <c r="Y54" s="64"/>
      <c r="Z54" s="18"/>
      <c r="AA54" s="18"/>
      <c r="AB54" s="18"/>
      <c r="AC54" s="64"/>
      <c r="AD54" s="18"/>
      <c r="AE54" s="18"/>
      <c r="AF54" s="64"/>
      <c r="AG54" s="18"/>
      <c r="AH54" s="18"/>
      <c r="AI54" s="18"/>
      <c r="AJ54" s="64"/>
      <c r="AK54" s="18"/>
      <c r="AL54" s="18"/>
      <c r="AM54" s="5"/>
      <c r="AN54" s="5"/>
      <c r="AO54" s="5"/>
      <c r="AP54" s="64"/>
      <c r="AQ54" s="64"/>
      <c r="AR54" s="64"/>
      <c r="AS54" s="64"/>
      <c r="AT54" s="64"/>
      <c r="AU54" s="5"/>
      <c r="AV54" s="64"/>
      <c r="AW54" s="64"/>
    </row>
    <row r="55" spans="1:49" x14ac:dyDescent="0.35">
      <c r="A55" s="217"/>
      <c r="B55" s="124"/>
      <c r="C55" s="124"/>
      <c r="D55" s="124"/>
      <c r="E55" s="282"/>
      <c r="F55" s="124"/>
      <c r="G55" s="124"/>
      <c r="H55" s="124"/>
      <c r="I55" s="124"/>
      <c r="J55" s="124"/>
      <c r="K55" s="124"/>
      <c r="L55" s="124"/>
      <c r="M55" s="250"/>
      <c r="N55" s="250"/>
      <c r="O55" s="371"/>
      <c r="P55" s="371"/>
      <c r="Q55" s="425"/>
      <c r="R55" s="124"/>
      <c r="S55" s="124"/>
      <c r="T55" s="124"/>
      <c r="U55" s="124"/>
      <c r="V55" s="125"/>
      <c r="W55" s="125"/>
      <c r="X55" s="18"/>
      <c r="Y55" s="64"/>
      <c r="Z55" s="18"/>
      <c r="AA55" s="18"/>
      <c r="AB55" s="18"/>
      <c r="AC55" s="64"/>
      <c r="AD55" s="18"/>
      <c r="AE55" s="18"/>
      <c r="AF55" s="64"/>
      <c r="AG55" s="18"/>
      <c r="AH55" s="18"/>
      <c r="AI55" s="18"/>
      <c r="AJ55" s="64"/>
      <c r="AK55" s="18"/>
      <c r="AL55" s="18"/>
      <c r="AM55" s="5"/>
      <c r="AN55" s="5"/>
      <c r="AO55" s="5"/>
      <c r="AP55" s="64"/>
      <c r="AQ55" s="64"/>
      <c r="AR55" s="64"/>
      <c r="AS55" s="64"/>
      <c r="AT55" s="64"/>
      <c r="AU55" s="5"/>
      <c r="AV55" s="64"/>
      <c r="AW55" s="64"/>
    </row>
    <row r="56" spans="1:49" x14ac:dyDescent="0.35">
      <c r="A56" s="217"/>
      <c r="B56" s="124"/>
      <c r="C56" s="124"/>
      <c r="D56" s="124"/>
      <c r="E56" s="282"/>
      <c r="F56" s="124"/>
      <c r="G56" s="124"/>
      <c r="H56" s="124"/>
      <c r="I56" s="124"/>
      <c r="J56" s="124"/>
      <c r="K56" s="124"/>
      <c r="L56" s="124"/>
      <c r="M56" s="250"/>
      <c r="N56" s="250"/>
      <c r="O56" s="371"/>
      <c r="P56" s="371"/>
      <c r="Q56" s="425"/>
      <c r="R56" s="124"/>
      <c r="S56" s="124"/>
      <c r="T56" s="124"/>
      <c r="U56" s="124"/>
      <c r="V56" s="125"/>
      <c r="W56" s="125"/>
      <c r="X56" s="18"/>
      <c r="Y56" s="64"/>
      <c r="Z56" s="18"/>
      <c r="AA56" s="18"/>
      <c r="AB56" s="18"/>
      <c r="AC56" s="64"/>
      <c r="AD56" s="18"/>
      <c r="AE56" s="18"/>
      <c r="AF56" s="64"/>
      <c r="AG56" s="18"/>
      <c r="AH56" s="18"/>
      <c r="AI56" s="18"/>
      <c r="AJ56" s="64"/>
      <c r="AK56" s="18"/>
      <c r="AL56" s="18"/>
      <c r="AM56" s="5"/>
      <c r="AN56" s="5"/>
      <c r="AO56" s="5"/>
      <c r="AP56" s="64"/>
      <c r="AQ56" s="64"/>
      <c r="AR56" s="64"/>
      <c r="AS56" s="64"/>
      <c r="AT56" s="64"/>
      <c r="AU56" s="5"/>
      <c r="AV56" s="64"/>
      <c r="AW56" s="64"/>
    </row>
    <row r="57" spans="1:49" x14ac:dyDescent="0.35">
      <c r="A57" s="217"/>
      <c r="B57" s="124"/>
      <c r="C57" s="124"/>
      <c r="D57" s="124"/>
      <c r="E57" s="282"/>
      <c r="F57" s="124"/>
      <c r="G57" s="124"/>
      <c r="H57" s="124"/>
      <c r="I57" s="124"/>
      <c r="J57" s="124"/>
      <c r="K57" s="124"/>
      <c r="L57" s="124"/>
      <c r="M57" s="250"/>
      <c r="N57" s="250"/>
      <c r="O57" s="371"/>
      <c r="P57" s="371"/>
      <c r="Q57" s="425"/>
      <c r="R57" s="124"/>
      <c r="S57" s="124"/>
      <c r="T57" s="124"/>
      <c r="U57" s="124"/>
      <c r="V57" s="125"/>
      <c r="W57" s="125"/>
      <c r="X57" s="18"/>
      <c r="Y57" s="64"/>
      <c r="Z57" s="18"/>
      <c r="AA57" s="18"/>
      <c r="AB57" s="18"/>
      <c r="AC57" s="64"/>
      <c r="AD57" s="18"/>
      <c r="AE57" s="18"/>
      <c r="AF57" s="64"/>
      <c r="AG57" s="18"/>
      <c r="AH57" s="18"/>
      <c r="AI57" s="18"/>
      <c r="AJ57" s="64"/>
      <c r="AK57" s="18"/>
      <c r="AL57" s="18"/>
      <c r="AM57" s="5"/>
      <c r="AN57" s="5"/>
      <c r="AO57" s="5"/>
      <c r="AP57" s="64"/>
      <c r="AQ57" s="64"/>
      <c r="AR57" s="64"/>
      <c r="AS57" s="64"/>
      <c r="AT57" s="64"/>
      <c r="AU57" s="5"/>
      <c r="AV57" s="64"/>
      <c r="AW57" s="64"/>
    </row>
    <row r="58" spans="1:49" x14ac:dyDescent="0.35">
      <c r="A58" s="217"/>
      <c r="B58" s="124"/>
      <c r="C58" s="124"/>
      <c r="D58" s="124"/>
      <c r="E58" s="282"/>
      <c r="F58" s="124"/>
      <c r="G58" s="124"/>
      <c r="H58" s="124"/>
      <c r="I58" s="124"/>
      <c r="J58" s="124"/>
      <c r="K58" s="124"/>
      <c r="L58" s="124"/>
      <c r="M58" s="250"/>
      <c r="N58" s="250"/>
      <c r="O58" s="371"/>
      <c r="P58" s="371"/>
      <c r="Q58" s="425"/>
      <c r="R58" s="124"/>
      <c r="S58" s="124"/>
      <c r="T58" s="124"/>
      <c r="U58" s="124"/>
      <c r="V58" s="125"/>
      <c r="W58" s="125"/>
      <c r="X58" s="18"/>
      <c r="Y58" s="64"/>
      <c r="Z58" s="18"/>
      <c r="AA58" s="18"/>
      <c r="AB58" s="18"/>
      <c r="AC58" s="64"/>
      <c r="AD58" s="18"/>
      <c r="AE58" s="18"/>
      <c r="AF58" s="64"/>
      <c r="AG58" s="18"/>
      <c r="AH58" s="18"/>
      <c r="AI58" s="18"/>
      <c r="AJ58" s="64"/>
      <c r="AK58" s="18"/>
      <c r="AL58" s="18"/>
      <c r="AM58" s="5"/>
      <c r="AN58" s="5"/>
      <c r="AO58" s="5"/>
      <c r="AP58" s="64"/>
      <c r="AQ58" s="64"/>
      <c r="AR58" s="64"/>
      <c r="AS58" s="64"/>
      <c r="AT58" s="64"/>
      <c r="AU58" s="5"/>
      <c r="AV58" s="64"/>
      <c r="AW58" s="64"/>
    </row>
    <row r="59" spans="1:49" x14ac:dyDescent="0.35">
      <c r="A59" s="217"/>
      <c r="B59" s="124"/>
      <c r="C59" s="124"/>
      <c r="D59" s="124"/>
      <c r="E59" s="282"/>
      <c r="F59" s="124"/>
      <c r="G59" s="124"/>
      <c r="H59" s="124"/>
      <c r="I59" s="124"/>
      <c r="J59" s="124"/>
      <c r="K59" s="124"/>
      <c r="L59" s="124"/>
      <c r="M59" s="250"/>
      <c r="N59" s="250"/>
      <c r="O59" s="371"/>
      <c r="P59" s="371"/>
      <c r="Q59" s="425"/>
      <c r="R59" s="124"/>
      <c r="S59" s="124"/>
      <c r="T59" s="124"/>
      <c r="U59" s="124"/>
      <c r="V59" s="125"/>
      <c r="W59" s="125"/>
      <c r="X59" s="18"/>
      <c r="Y59" s="64"/>
      <c r="Z59" s="18"/>
      <c r="AA59" s="18"/>
      <c r="AB59" s="18"/>
      <c r="AC59" s="64"/>
      <c r="AD59" s="18"/>
      <c r="AE59" s="18"/>
      <c r="AF59" s="64"/>
      <c r="AG59" s="18"/>
      <c r="AH59" s="18"/>
      <c r="AI59" s="18"/>
      <c r="AJ59" s="64"/>
      <c r="AK59" s="18"/>
      <c r="AL59" s="18"/>
      <c r="AM59" s="5"/>
      <c r="AN59" s="5"/>
      <c r="AO59" s="5"/>
      <c r="AP59" s="64"/>
      <c r="AQ59" s="64"/>
      <c r="AR59" s="64"/>
      <c r="AS59" s="64"/>
      <c r="AT59" s="64"/>
      <c r="AU59" s="5"/>
      <c r="AV59" s="64"/>
      <c r="AW59" s="64"/>
    </row>
    <row r="60" spans="1:49" x14ac:dyDescent="0.35">
      <c r="A60" s="217"/>
      <c r="B60" s="124"/>
      <c r="C60" s="124"/>
      <c r="D60" s="124"/>
      <c r="E60" s="282"/>
      <c r="F60" s="124"/>
      <c r="G60" s="124"/>
      <c r="H60" s="124"/>
      <c r="I60" s="124"/>
      <c r="J60" s="124"/>
      <c r="K60" s="124"/>
      <c r="L60" s="124"/>
      <c r="M60" s="250"/>
      <c r="N60" s="250"/>
      <c r="O60" s="371"/>
      <c r="P60" s="371"/>
      <c r="Q60" s="425"/>
      <c r="R60" s="124"/>
      <c r="S60" s="124"/>
      <c r="T60" s="124"/>
      <c r="U60" s="124"/>
      <c r="V60" s="125"/>
      <c r="W60" s="125"/>
      <c r="X60" s="18"/>
      <c r="Y60" s="64"/>
      <c r="Z60" s="18"/>
      <c r="AA60" s="18"/>
      <c r="AB60" s="18"/>
      <c r="AC60" s="64"/>
      <c r="AD60" s="18"/>
      <c r="AE60" s="18"/>
      <c r="AF60" s="64"/>
      <c r="AG60" s="18"/>
      <c r="AH60" s="18"/>
      <c r="AI60" s="18"/>
      <c r="AJ60" s="64"/>
      <c r="AK60" s="18"/>
      <c r="AL60" s="18"/>
      <c r="AM60" s="5"/>
      <c r="AN60" s="5"/>
      <c r="AO60" s="5"/>
      <c r="AP60" s="64"/>
      <c r="AQ60" s="64"/>
      <c r="AR60" s="64"/>
      <c r="AS60" s="64"/>
      <c r="AT60" s="64"/>
      <c r="AU60" s="5"/>
      <c r="AV60" s="64"/>
      <c r="AW60" s="64"/>
    </row>
    <row r="61" spans="1:49" x14ac:dyDescent="0.35">
      <c r="A61" s="217"/>
      <c r="B61" s="124"/>
      <c r="C61" s="124"/>
      <c r="D61" s="124"/>
      <c r="E61" s="282"/>
      <c r="F61" s="124"/>
      <c r="G61" s="124"/>
      <c r="H61" s="124"/>
      <c r="I61" s="124"/>
      <c r="J61" s="124"/>
      <c r="K61" s="124"/>
      <c r="L61" s="124"/>
      <c r="M61" s="250"/>
      <c r="N61" s="250"/>
      <c r="O61" s="371"/>
      <c r="P61" s="371"/>
      <c r="Q61" s="425"/>
      <c r="R61" s="124"/>
      <c r="S61" s="124"/>
      <c r="T61" s="124"/>
      <c r="U61" s="124"/>
      <c r="V61" s="125"/>
      <c r="W61" s="125"/>
      <c r="X61" s="18"/>
      <c r="Y61" s="64"/>
      <c r="Z61" s="18"/>
      <c r="AA61" s="18"/>
      <c r="AB61" s="18"/>
      <c r="AC61" s="64"/>
      <c r="AD61" s="18"/>
      <c r="AE61" s="18"/>
      <c r="AF61" s="64"/>
      <c r="AG61" s="18"/>
      <c r="AH61" s="18"/>
      <c r="AI61" s="18"/>
      <c r="AJ61" s="64"/>
      <c r="AK61" s="18"/>
      <c r="AL61" s="18"/>
      <c r="AM61" s="5"/>
      <c r="AN61" s="5"/>
      <c r="AO61" s="5"/>
      <c r="AP61" s="64"/>
      <c r="AQ61" s="64"/>
      <c r="AR61" s="64"/>
      <c r="AS61" s="64"/>
      <c r="AT61" s="64"/>
      <c r="AU61" s="5"/>
      <c r="AV61" s="64"/>
      <c r="AW61" s="64"/>
    </row>
    <row r="62" spans="1:49" x14ac:dyDescent="0.35">
      <c r="A62" s="217"/>
      <c r="B62" s="124"/>
      <c r="C62" s="124"/>
      <c r="D62" s="124"/>
      <c r="E62" s="282"/>
      <c r="F62" s="124"/>
      <c r="G62" s="124"/>
      <c r="H62" s="124"/>
      <c r="I62" s="124"/>
      <c r="J62" s="124"/>
      <c r="K62" s="124"/>
      <c r="L62" s="124"/>
      <c r="M62" s="250"/>
      <c r="N62" s="250"/>
      <c r="O62" s="371"/>
      <c r="P62" s="371"/>
      <c r="Q62" s="425"/>
      <c r="R62" s="124"/>
      <c r="S62" s="124"/>
      <c r="T62" s="124"/>
      <c r="U62" s="124"/>
      <c r="V62" s="125"/>
      <c r="W62" s="125"/>
      <c r="X62" s="18"/>
      <c r="Y62" s="64"/>
      <c r="Z62" s="18"/>
      <c r="AA62" s="18"/>
      <c r="AB62" s="18"/>
      <c r="AC62" s="64"/>
      <c r="AD62" s="18"/>
      <c r="AE62" s="18"/>
      <c r="AF62" s="64"/>
      <c r="AG62" s="18"/>
      <c r="AH62" s="18"/>
      <c r="AI62" s="18"/>
      <c r="AJ62" s="64"/>
      <c r="AK62" s="18"/>
      <c r="AL62" s="18"/>
      <c r="AM62" s="5"/>
      <c r="AN62" s="5"/>
      <c r="AO62" s="5"/>
      <c r="AP62" s="64"/>
      <c r="AQ62" s="64"/>
      <c r="AR62" s="64"/>
      <c r="AS62" s="64"/>
      <c r="AT62" s="64"/>
      <c r="AU62" s="5"/>
      <c r="AV62" s="64"/>
      <c r="AW62" s="64"/>
    </row>
    <row r="63" spans="1:49" x14ac:dyDescent="0.35">
      <c r="A63" s="217"/>
      <c r="B63" s="124"/>
      <c r="C63" s="124"/>
      <c r="D63" s="124"/>
      <c r="E63" s="282"/>
      <c r="F63" s="124"/>
      <c r="G63" s="124"/>
      <c r="H63" s="124"/>
      <c r="I63" s="124"/>
      <c r="J63" s="124"/>
      <c r="K63" s="124"/>
      <c r="L63" s="124"/>
      <c r="M63" s="250"/>
      <c r="N63" s="250"/>
      <c r="O63" s="371"/>
      <c r="P63" s="371"/>
      <c r="Q63" s="425"/>
      <c r="R63" s="124"/>
      <c r="S63" s="124"/>
      <c r="T63" s="124"/>
      <c r="U63" s="124"/>
      <c r="V63" s="125"/>
      <c r="W63" s="125"/>
      <c r="X63" s="18"/>
      <c r="Y63" s="64"/>
      <c r="Z63" s="18"/>
      <c r="AA63" s="18"/>
      <c r="AB63" s="18"/>
      <c r="AC63" s="64"/>
      <c r="AD63" s="18"/>
      <c r="AE63" s="18"/>
      <c r="AF63" s="64"/>
      <c r="AG63" s="18"/>
      <c r="AH63" s="18"/>
      <c r="AI63" s="18"/>
      <c r="AJ63" s="64"/>
      <c r="AK63" s="18"/>
      <c r="AL63" s="18"/>
      <c r="AM63" s="5"/>
      <c r="AN63" s="5"/>
      <c r="AO63" s="5"/>
      <c r="AP63" s="64"/>
      <c r="AQ63" s="64"/>
      <c r="AR63" s="64"/>
      <c r="AS63" s="64"/>
      <c r="AT63" s="64"/>
      <c r="AU63" s="5"/>
      <c r="AV63" s="64"/>
      <c r="AW63" s="64"/>
    </row>
    <row r="64" spans="1:49" x14ac:dyDescent="0.35">
      <c r="A64" s="217"/>
      <c r="B64" s="124"/>
      <c r="C64" s="124"/>
      <c r="D64" s="124"/>
      <c r="E64" s="282"/>
      <c r="F64" s="124"/>
      <c r="G64" s="124"/>
      <c r="H64" s="124"/>
      <c r="I64" s="124"/>
      <c r="J64" s="124"/>
      <c r="K64" s="124"/>
      <c r="L64" s="124"/>
      <c r="M64" s="250"/>
      <c r="N64" s="250"/>
      <c r="O64" s="371"/>
      <c r="P64" s="371"/>
      <c r="Q64" s="425"/>
      <c r="R64" s="124"/>
      <c r="S64" s="124"/>
      <c r="T64" s="124"/>
      <c r="U64" s="124"/>
      <c r="V64" s="125"/>
      <c r="W64" s="125"/>
      <c r="X64" s="18"/>
      <c r="Y64" s="64"/>
      <c r="Z64" s="18"/>
      <c r="AA64" s="18"/>
      <c r="AB64" s="18"/>
      <c r="AC64" s="64"/>
      <c r="AD64" s="18"/>
      <c r="AE64" s="18"/>
      <c r="AF64" s="64"/>
      <c r="AG64" s="18"/>
      <c r="AH64" s="18"/>
      <c r="AI64" s="18"/>
      <c r="AJ64" s="64"/>
      <c r="AK64" s="18"/>
      <c r="AL64" s="18"/>
      <c r="AM64" s="5"/>
      <c r="AN64" s="5"/>
      <c r="AO64" s="5"/>
      <c r="AP64" s="64"/>
      <c r="AQ64" s="64"/>
      <c r="AR64" s="64"/>
      <c r="AS64" s="64"/>
      <c r="AT64" s="64"/>
      <c r="AU64" s="5"/>
      <c r="AV64" s="64"/>
      <c r="AW64" s="64"/>
    </row>
    <row r="65" spans="1:49" x14ac:dyDescent="0.35">
      <c r="A65" s="217"/>
      <c r="B65" s="124"/>
      <c r="C65" s="124"/>
      <c r="D65" s="124"/>
      <c r="E65" s="282"/>
      <c r="F65" s="124"/>
      <c r="G65" s="124"/>
      <c r="H65" s="124"/>
      <c r="I65" s="124"/>
      <c r="J65" s="124"/>
      <c r="K65" s="124"/>
      <c r="L65" s="124"/>
      <c r="M65" s="250"/>
      <c r="N65" s="250"/>
      <c r="O65" s="371"/>
      <c r="P65" s="371"/>
      <c r="Q65" s="425"/>
      <c r="R65" s="124"/>
      <c r="S65" s="124"/>
      <c r="T65" s="124"/>
      <c r="U65" s="124"/>
      <c r="V65" s="125"/>
      <c r="W65" s="125"/>
      <c r="X65" s="18"/>
      <c r="Y65" s="64"/>
      <c r="Z65" s="18"/>
      <c r="AA65" s="18"/>
      <c r="AB65" s="18"/>
      <c r="AC65" s="64"/>
      <c r="AD65" s="18"/>
      <c r="AE65" s="18"/>
      <c r="AF65" s="64"/>
      <c r="AG65" s="18"/>
      <c r="AH65" s="18"/>
      <c r="AI65" s="18"/>
      <c r="AJ65" s="64"/>
      <c r="AK65" s="18"/>
      <c r="AL65" s="18"/>
      <c r="AM65" s="5"/>
      <c r="AN65" s="5"/>
      <c r="AO65" s="5"/>
      <c r="AP65" s="64"/>
      <c r="AQ65" s="64"/>
      <c r="AR65" s="64"/>
      <c r="AS65" s="64"/>
      <c r="AT65" s="64"/>
      <c r="AU65" s="5"/>
      <c r="AV65" s="64"/>
      <c r="AW65" s="64"/>
    </row>
    <row r="66" spans="1:49" x14ac:dyDescent="0.35">
      <c r="A66" s="217"/>
      <c r="B66" s="124"/>
      <c r="C66" s="124"/>
      <c r="D66" s="124"/>
      <c r="E66" s="282"/>
      <c r="F66" s="124"/>
      <c r="G66" s="124"/>
      <c r="H66" s="124"/>
      <c r="I66" s="124"/>
      <c r="J66" s="124"/>
      <c r="K66" s="124"/>
      <c r="L66" s="124"/>
      <c r="M66" s="250"/>
      <c r="N66" s="250"/>
      <c r="O66" s="371"/>
      <c r="P66" s="371"/>
      <c r="Q66" s="425"/>
      <c r="R66" s="124"/>
      <c r="S66" s="124"/>
      <c r="T66" s="124"/>
      <c r="U66" s="124"/>
      <c r="V66" s="125"/>
      <c r="W66" s="125"/>
      <c r="X66" s="18"/>
      <c r="Y66" s="64"/>
      <c r="Z66" s="18"/>
      <c r="AA66" s="18"/>
      <c r="AB66" s="18"/>
      <c r="AC66" s="64"/>
      <c r="AD66" s="18"/>
      <c r="AE66" s="18"/>
      <c r="AF66" s="64"/>
      <c r="AG66" s="18"/>
      <c r="AH66" s="18"/>
      <c r="AI66" s="18"/>
      <c r="AJ66" s="64"/>
      <c r="AK66" s="18"/>
      <c r="AL66" s="18"/>
      <c r="AM66" s="5"/>
      <c r="AN66" s="5"/>
      <c r="AO66" s="5"/>
      <c r="AP66" s="64"/>
      <c r="AQ66" s="64"/>
      <c r="AR66" s="64"/>
      <c r="AS66" s="64"/>
      <c r="AT66" s="64"/>
      <c r="AU66" s="5"/>
      <c r="AV66" s="64"/>
      <c r="AW66" s="64"/>
    </row>
    <row r="67" spans="1:49" x14ac:dyDescent="0.35">
      <c r="A67" s="217"/>
      <c r="B67" s="124"/>
      <c r="C67" s="124"/>
      <c r="D67" s="124"/>
      <c r="E67" s="282"/>
      <c r="F67" s="124"/>
      <c r="G67" s="124"/>
      <c r="H67" s="124"/>
      <c r="I67" s="124"/>
      <c r="J67" s="124"/>
      <c r="K67" s="124"/>
      <c r="L67" s="124"/>
      <c r="M67" s="250"/>
      <c r="N67" s="250"/>
      <c r="O67" s="371"/>
      <c r="P67" s="371"/>
      <c r="Q67" s="425"/>
      <c r="R67" s="124"/>
      <c r="S67" s="124"/>
      <c r="T67" s="124"/>
      <c r="U67" s="124"/>
      <c r="V67" s="125"/>
      <c r="W67" s="125"/>
      <c r="X67" s="18"/>
      <c r="Y67" s="64"/>
      <c r="Z67" s="18"/>
      <c r="AA67" s="18"/>
      <c r="AB67" s="18"/>
      <c r="AC67" s="64"/>
      <c r="AD67" s="18"/>
      <c r="AE67" s="18"/>
      <c r="AF67" s="64"/>
      <c r="AG67" s="18"/>
      <c r="AH67" s="18"/>
      <c r="AI67" s="18"/>
      <c r="AJ67" s="64"/>
      <c r="AK67" s="18"/>
      <c r="AL67" s="18"/>
      <c r="AM67" s="5"/>
      <c r="AN67" s="5"/>
      <c r="AO67" s="5"/>
      <c r="AP67" s="64"/>
      <c r="AQ67" s="64"/>
      <c r="AR67" s="64"/>
      <c r="AS67" s="64"/>
      <c r="AT67" s="64"/>
      <c r="AU67" s="5"/>
      <c r="AV67" s="64"/>
      <c r="AW67" s="64"/>
    </row>
    <row r="68" spans="1:49" x14ac:dyDescent="0.35">
      <c r="A68" s="217"/>
      <c r="B68" s="124"/>
      <c r="C68" s="124"/>
      <c r="D68" s="124"/>
      <c r="E68" s="282"/>
      <c r="F68" s="124"/>
      <c r="G68" s="124"/>
      <c r="H68" s="124"/>
      <c r="I68" s="124"/>
      <c r="J68" s="124"/>
      <c r="K68" s="124"/>
      <c r="L68" s="124"/>
      <c r="M68" s="250"/>
      <c r="N68" s="250"/>
      <c r="O68" s="371"/>
      <c r="P68" s="371"/>
      <c r="Q68" s="425"/>
      <c r="R68" s="124"/>
      <c r="S68" s="124"/>
      <c r="T68" s="124"/>
      <c r="U68" s="124"/>
      <c r="V68" s="125"/>
      <c r="W68" s="125"/>
      <c r="X68" s="18"/>
      <c r="Y68" s="64"/>
      <c r="Z68" s="18"/>
      <c r="AA68" s="18"/>
      <c r="AB68" s="18"/>
      <c r="AC68" s="64"/>
      <c r="AD68" s="18"/>
      <c r="AE68" s="18"/>
      <c r="AF68" s="64"/>
      <c r="AG68" s="18"/>
      <c r="AH68" s="18"/>
      <c r="AI68" s="18"/>
      <c r="AJ68" s="64"/>
      <c r="AK68" s="18"/>
      <c r="AL68" s="18"/>
      <c r="AM68" s="5"/>
      <c r="AN68" s="5"/>
      <c r="AO68" s="5"/>
      <c r="AP68" s="64"/>
      <c r="AQ68" s="64"/>
      <c r="AR68" s="64"/>
      <c r="AS68" s="64"/>
      <c r="AT68" s="64"/>
      <c r="AU68" s="5"/>
      <c r="AV68" s="64"/>
      <c r="AW68" s="64"/>
    </row>
    <row r="69" spans="1:49" x14ac:dyDescent="0.35">
      <c r="A69" s="217"/>
      <c r="B69" s="124"/>
      <c r="C69" s="124"/>
      <c r="D69" s="124"/>
      <c r="E69" s="282"/>
      <c r="F69" s="124"/>
      <c r="G69" s="124"/>
      <c r="H69" s="124"/>
      <c r="I69" s="124"/>
      <c r="J69" s="124"/>
      <c r="K69" s="124"/>
      <c r="L69" s="124"/>
      <c r="M69" s="250"/>
      <c r="N69" s="250"/>
      <c r="O69" s="371"/>
      <c r="P69" s="371"/>
      <c r="Q69" s="425"/>
      <c r="R69" s="124"/>
      <c r="S69" s="124"/>
      <c r="T69" s="124"/>
      <c r="U69" s="124"/>
      <c r="V69" s="125"/>
      <c r="W69" s="125"/>
      <c r="X69" s="18"/>
      <c r="Y69" s="64"/>
      <c r="Z69" s="18"/>
      <c r="AA69" s="18"/>
      <c r="AB69" s="18"/>
      <c r="AC69" s="64"/>
      <c r="AD69" s="18"/>
      <c r="AE69" s="18"/>
      <c r="AF69" s="64"/>
      <c r="AG69" s="18"/>
      <c r="AH69" s="18"/>
      <c r="AI69" s="18"/>
      <c r="AJ69" s="64"/>
      <c r="AK69" s="18"/>
      <c r="AL69" s="18"/>
      <c r="AM69" s="5"/>
      <c r="AN69" s="5"/>
      <c r="AO69" s="5"/>
      <c r="AP69" s="64"/>
      <c r="AQ69" s="64"/>
      <c r="AR69" s="64"/>
      <c r="AS69" s="64"/>
      <c r="AT69" s="64"/>
      <c r="AU69" s="5"/>
      <c r="AV69" s="64"/>
      <c r="AW69" s="64"/>
    </row>
    <row r="70" spans="1:49" x14ac:dyDescent="0.35">
      <c r="A70" s="217"/>
      <c r="B70" s="124"/>
      <c r="C70" s="124"/>
      <c r="D70" s="124"/>
      <c r="E70" s="282"/>
      <c r="F70" s="124"/>
      <c r="G70" s="124"/>
      <c r="H70" s="124"/>
      <c r="I70" s="124"/>
      <c r="J70" s="124"/>
      <c r="K70" s="124"/>
      <c r="L70" s="124"/>
      <c r="M70" s="250"/>
      <c r="N70" s="250"/>
      <c r="O70" s="371"/>
      <c r="P70" s="371"/>
      <c r="Q70" s="425"/>
      <c r="R70" s="124"/>
      <c r="S70" s="124"/>
      <c r="T70" s="124"/>
      <c r="U70" s="124"/>
      <c r="V70" s="125"/>
      <c r="W70" s="125"/>
      <c r="X70" s="18"/>
      <c r="Y70" s="64"/>
      <c r="Z70" s="18"/>
      <c r="AA70" s="18"/>
      <c r="AB70" s="18"/>
      <c r="AC70" s="64"/>
      <c r="AD70" s="18"/>
      <c r="AE70" s="18"/>
      <c r="AF70" s="64"/>
      <c r="AG70" s="18"/>
      <c r="AH70" s="18"/>
      <c r="AI70" s="18"/>
      <c r="AJ70" s="64"/>
      <c r="AK70" s="18"/>
      <c r="AL70" s="18"/>
      <c r="AM70" s="5"/>
      <c r="AN70" s="5"/>
      <c r="AO70" s="5"/>
      <c r="AP70" s="64"/>
      <c r="AQ70" s="64"/>
      <c r="AR70" s="64"/>
      <c r="AS70" s="64"/>
      <c r="AT70" s="64"/>
      <c r="AU70" s="5"/>
      <c r="AV70" s="64"/>
      <c r="AW70" s="64"/>
    </row>
    <row r="71" spans="1:49" x14ac:dyDescent="0.35">
      <c r="A71" s="217"/>
      <c r="B71" s="124"/>
      <c r="C71" s="124"/>
      <c r="D71" s="124"/>
      <c r="E71" s="282"/>
      <c r="F71" s="124"/>
      <c r="G71" s="124"/>
      <c r="H71" s="124"/>
      <c r="I71" s="124"/>
      <c r="J71" s="124"/>
      <c r="K71" s="124"/>
      <c r="L71" s="124"/>
      <c r="M71" s="250"/>
      <c r="N71" s="250"/>
      <c r="O71" s="371"/>
      <c r="P71" s="371"/>
      <c r="Q71" s="425"/>
      <c r="R71" s="124"/>
      <c r="S71" s="124"/>
      <c r="T71" s="124"/>
      <c r="U71" s="124"/>
      <c r="V71" s="125"/>
      <c r="W71" s="125"/>
      <c r="X71" s="18"/>
      <c r="Y71" s="64"/>
      <c r="Z71" s="18"/>
      <c r="AA71" s="18"/>
      <c r="AB71" s="18"/>
      <c r="AC71" s="64"/>
      <c r="AD71" s="18"/>
      <c r="AE71" s="18"/>
      <c r="AF71" s="64"/>
      <c r="AG71" s="18"/>
      <c r="AH71" s="18"/>
      <c r="AI71" s="18"/>
      <c r="AJ71" s="64"/>
      <c r="AK71" s="18"/>
      <c r="AL71" s="18"/>
      <c r="AM71" s="5"/>
      <c r="AN71" s="5"/>
      <c r="AO71" s="5"/>
      <c r="AP71" s="64"/>
      <c r="AQ71" s="64"/>
      <c r="AR71" s="64"/>
      <c r="AS71" s="64"/>
      <c r="AT71" s="64"/>
      <c r="AU71" s="5"/>
      <c r="AV71" s="64"/>
      <c r="AW71" s="64"/>
    </row>
    <row r="72" spans="1:49" x14ac:dyDescent="0.35">
      <c r="A72" s="217"/>
      <c r="B72" s="124"/>
      <c r="C72" s="124"/>
      <c r="D72" s="124"/>
      <c r="E72" s="282"/>
      <c r="F72" s="124"/>
      <c r="G72" s="124"/>
      <c r="H72" s="124"/>
      <c r="I72" s="124"/>
      <c r="J72" s="124"/>
      <c r="K72" s="124"/>
      <c r="L72" s="124"/>
      <c r="M72" s="250"/>
      <c r="N72" s="250"/>
      <c r="O72" s="371"/>
      <c r="P72" s="371"/>
      <c r="Q72" s="425"/>
      <c r="R72" s="124"/>
      <c r="S72" s="124"/>
      <c r="T72" s="124"/>
      <c r="U72" s="124"/>
      <c r="V72" s="125"/>
      <c r="W72" s="125"/>
      <c r="X72" s="18"/>
      <c r="Y72" s="64"/>
      <c r="Z72" s="18"/>
      <c r="AA72" s="18"/>
      <c r="AB72" s="18"/>
      <c r="AC72" s="64"/>
      <c r="AD72" s="18"/>
      <c r="AE72" s="18"/>
      <c r="AF72" s="64"/>
      <c r="AG72" s="18"/>
      <c r="AH72" s="18"/>
      <c r="AI72" s="18"/>
      <c r="AJ72" s="64"/>
      <c r="AK72" s="18"/>
      <c r="AL72" s="18"/>
      <c r="AM72" s="5"/>
      <c r="AN72" s="5"/>
      <c r="AO72" s="5"/>
      <c r="AP72" s="64"/>
      <c r="AQ72" s="64"/>
      <c r="AR72" s="64"/>
      <c r="AS72" s="64"/>
      <c r="AT72" s="64"/>
      <c r="AU72" s="5"/>
      <c r="AV72" s="64"/>
      <c r="AW72" s="64"/>
    </row>
    <row r="73" spans="1:49" x14ac:dyDescent="0.35">
      <c r="A73" s="217"/>
      <c r="B73" s="124"/>
      <c r="C73" s="124"/>
      <c r="D73" s="124"/>
      <c r="E73" s="282"/>
      <c r="F73" s="124"/>
      <c r="G73" s="124"/>
      <c r="H73" s="124"/>
      <c r="I73" s="124"/>
      <c r="J73" s="124"/>
      <c r="K73" s="124"/>
      <c r="L73" s="124"/>
      <c r="M73" s="250"/>
      <c r="N73" s="250"/>
      <c r="O73" s="371"/>
      <c r="P73" s="371"/>
      <c r="Q73" s="425"/>
      <c r="R73" s="124"/>
      <c r="S73" s="124"/>
      <c r="T73" s="124"/>
      <c r="U73" s="124"/>
      <c r="V73" s="125"/>
      <c r="W73" s="125"/>
      <c r="X73" s="18"/>
      <c r="Y73" s="64"/>
      <c r="Z73" s="18"/>
      <c r="AA73" s="18"/>
      <c r="AB73" s="18"/>
      <c r="AC73" s="64"/>
      <c r="AD73" s="18"/>
      <c r="AE73" s="18"/>
      <c r="AF73" s="64"/>
      <c r="AG73" s="18"/>
      <c r="AH73" s="18"/>
      <c r="AI73" s="18"/>
      <c r="AJ73" s="64"/>
      <c r="AK73" s="18"/>
      <c r="AL73" s="18"/>
      <c r="AM73" s="5"/>
      <c r="AN73" s="5"/>
      <c r="AO73" s="5"/>
      <c r="AP73" s="64"/>
      <c r="AQ73" s="64"/>
      <c r="AR73" s="64"/>
      <c r="AS73" s="64"/>
      <c r="AT73" s="64"/>
      <c r="AU73" s="5"/>
      <c r="AV73" s="64"/>
      <c r="AW73" s="64"/>
    </row>
    <row r="74" spans="1:49" x14ac:dyDescent="0.35">
      <c r="A74" s="217"/>
      <c r="B74" s="124"/>
      <c r="C74" s="124"/>
      <c r="D74" s="124"/>
      <c r="E74" s="282"/>
      <c r="F74" s="124"/>
      <c r="G74" s="124"/>
      <c r="H74" s="124"/>
      <c r="I74" s="124"/>
      <c r="J74" s="124"/>
      <c r="K74" s="124"/>
      <c r="L74" s="124"/>
      <c r="M74" s="250"/>
      <c r="N74" s="250"/>
      <c r="O74" s="371"/>
      <c r="P74" s="371"/>
      <c r="Q74" s="425"/>
      <c r="R74" s="124"/>
      <c r="S74" s="124"/>
      <c r="T74" s="124"/>
      <c r="U74" s="124"/>
      <c r="V74" s="125"/>
      <c r="W74" s="125"/>
      <c r="X74" s="18"/>
      <c r="Y74" s="64"/>
      <c r="Z74" s="18"/>
      <c r="AA74" s="18"/>
      <c r="AB74" s="18"/>
      <c r="AC74" s="64"/>
      <c r="AD74" s="18"/>
      <c r="AE74" s="18"/>
      <c r="AF74" s="64"/>
      <c r="AG74" s="18"/>
      <c r="AH74" s="18"/>
      <c r="AI74" s="18"/>
      <c r="AJ74" s="64"/>
      <c r="AK74" s="18"/>
      <c r="AL74" s="18"/>
      <c r="AM74" s="5"/>
      <c r="AN74" s="5"/>
      <c r="AO74" s="5"/>
      <c r="AP74" s="64"/>
      <c r="AQ74" s="64"/>
      <c r="AR74" s="64"/>
      <c r="AS74" s="64"/>
      <c r="AT74" s="64"/>
      <c r="AU74" s="5"/>
      <c r="AV74" s="64"/>
      <c r="AW74" s="64"/>
    </row>
    <row r="75" spans="1:49" x14ac:dyDescent="0.35">
      <c r="A75" s="217"/>
      <c r="B75" s="124"/>
      <c r="C75" s="124"/>
      <c r="D75" s="124"/>
      <c r="E75" s="282"/>
      <c r="F75" s="124"/>
      <c r="G75" s="124"/>
      <c r="H75" s="124"/>
      <c r="I75" s="124"/>
      <c r="J75" s="124"/>
      <c r="K75" s="124"/>
      <c r="L75" s="124"/>
      <c r="M75" s="250"/>
      <c r="N75" s="250"/>
      <c r="O75" s="371"/>
      <c r="P75" s="371"/>
      <c r="Q75" s="425"/>
      <c r="R75" s="124"/>
      <c r="S75" s="124"/>
      <c r="T75" s="124"/>
      <c r="U75" s="124"/>
      <c r="V75" s="125"/>
      <c r="W75" s="125"/>
      <c r="X75" s="18"/>
      <c r="Y75" s="64"/>
      <c r="Z75" s="18"/>
      <c r="AA75" s="18"/>
      <c r="AB75" s="18"/>
      <c r="AC75" s="64"/>
      <c r="AD75" s="18"/>
      <c r="AE75" s="18"/>
      <c r="AF75" s="64"/>
      <c r="AG75" s="18"/>
      <c r="AH75" s="18"/>
      <c r="AI75" s="18"/>
      <c r="AJ75" s="64"/>
      <c r="AK75" s="18"/>
      <c r="AL75" s="18"/>
      <c r="AM75" s="5"/>
      <c r="AN75" s="5"/>
      <c r="AO75" s="5"/>
      <c r="AP75" s="64"/>
      <c r="AQ75" s="64"/>
      <c r="AR75" s="64"/>
      <c r="AS75" s="64"/>
      <c r="AT75" s="64"/>
      <c r="AU75" s="5"/>
      <c r="AV75" s="64"/>
      <c r="AW75" s="64"/>
    </row>
    <row r="76" spans="1:49" x14ac:dyDescent="0.35">
      <c r="A76" s="217"/>
      <c r="B76" s="124"/>
      <c r="C76" s="124"/>
      <c r="D76" s="124"/>
      <c r="E76" s="282"/>
      <c r="F76" s="124"/>
      <c r="G76" s="124"/>
      <c r="H76" s="124"/>
      <c r="I76" s="124"/>
      <c r="J76" s="124"/>
      <c r="K76" s="124"/>
      <c r="L76" s="124"/>
      <c r="M76" s="250"/>
      <c r="N76" s="250"/>
      <c r="O76" s="371"/>
      <c r="P76" s="371"/>
      <c r="Q76" s="425"/>
      <c r="R76" s="124"/>
      <c r="S76" s="124"/>
      <c r="T76" s="124"/>
      <c r="U76" s="124"/>
      <c r="V76" s="125"/>
      <c r="W76" s="125"/>
      <c r="X76" s="18"/>
      <c r="Y76" s="64"/>
      <c r="Z76" s="18"/>
      <c r="AA76" s="18"/>
      <c r="AB76" s="18"/>
      <c r="AC76" s="64"/>
      <c r="AD76" s="18"/>
      <c r="AE76" s="18"/>
      <c r="AF76" s="64"/>
      <c r="AG76" s="18"/>
      <c r="AH76" s="18"/>
      <c r="AI76" s="18"/>
      <c r="AJ76" s="64"/>
      <c r="AK76" s="18"/>
      <c r="AL76" s="18"/>
      <c r="AM76" s="5"/>
      <c r="AN76" s="5"/>
      <c r="AO76" s="5"/>
      <c r="AP76" s="64"/>
      <c r="AQ76" s="64"/>
      <c r="AR76" s="64"/>
      <c r="AS76" s="64"/>
      <c r="AT76" s="64"/>
      <c r="AU76" s="5"/>
      <c r="AV76" s="64"/>
      <c r="AW76" s="64"/>
    </row>
    <row r="77" spans="1:49" x14ac:dyDescent="0.35">
      <c r="A77" s="217"/>
      <c r="B77" s="124"/>
      <c r="C77" s="124"/>
      <c r="D77" s="124"/>
      <c r="E77" s="282"/>
      <c r="F77" s="124"/>
      <c r="G77" s="124"/>
      <c r="H77" s="124"/>
      <c r="I77" s="124"/>
      <c r="J77" s="124"/>
      <c r="K77" s="124"/>
      <c r="L77" s="124"/>
      <c r="M77" s="250"/>
      <c r="N77" s="250"/>
      <c r="O77" s="371"/>
      <c r="P77" s="371"/>
      <c r="Q77" s="425"/>
      <c r="R77" s="124"/>
      <c r="S77" s="124"/>
      <c r="T77" s="124"/>
      <c r="U77" s="124"/>
      <c r="V77" s="125"/>
      <c r="W77" s="125"/>
      <c r="X77" s="18"/>
      <c r="Y77" s="64"/>
      <c r="Z77" s="18"/>
      <c r="AA77" s="18"/>
      <c r="AB77" s="18"/>
      <c r="AC77" s="64"/>
      <c r="AD77" s="18"/>
      <c r="AE77" s="18"/>
      <c r="AF77" s="64"/>
      <c r="AG77" s="18"/>
      <c r="AH77" s="18"/>
      <c r="AI77" s="18"/>
      <c r="AJ77" s="64"/>
      <c r="AK77" s="18"/>
      <c r="AL77" s="18"/>
      <c r="AM77" s="5"/>
      <c r="AN77" s="5"/>
      <c r="AO77" s="5"/>
      <c r="AP77" s="64"/>
      <c r="AQ77" s="64"/>
      <c r="AR77" s="64"/>
      <c r="AS77" s="64"/>
      <c r="AT77" s="64"/>
      <c r="AU77" s="5"/>
      <c r="AV77" s="64"/>
      <c r="AW77" s="64"/>
    </row>
    <row r="78" spans="1:49" x14ac:dyDescent="0.35">
      <c r="A78" s="217"/>
      <c r="B78" s="124"/>
      <c r="C78" s="124"/>
      <c r="D78" s="124"/>
      <c r="E78" s="282"/>
      <c r="F78" s="124"/>
      <c r="G78" s="124"/>
      <c r="H78" s="124"/>
      <c r="I78" s="124"/>
      <c r="J78" s="124"/>
      <c r="K78" s="124"/>
      <c r="L78" s="124"/>
      <c r="M78" s="250"/>
      <c r="N78" s="250"/>
      <c r="O78" s="371"/>
      <c r="P78" s="371"/>
      <c r="Q78" s="425"/>
      <c r="R78" s="124"/>
      <c r="S78" s="124"/>
      <c r="T78" s="124"/>
      <c r="U78" s="124"/>
      <c r="V78" s="125"/>
      <c r="W78" s="125"/>
      <c r="X78" s="18"/>
      <c r="Y78" s="64"/>
      <c r="Z78" s="18"/>
      <c r="AA78" s="18"/>
      <c r="AB78" s="18"/>
      <c r="AC78" s="64"/>
      <c r="AD78" s="18"/>
      <c r="AE78" s="18"/>
      <c r="AF78" s="64"/>
      <c r="AG78" s="18"/>
      <c r="AH78" s="18"/>
      <c r="AI78" s="18"/>
      <c r="AJ78" s="64"/>
      <c r="AK78" s="18"/>
      <c r="AL78" s="18"/>
      <c r="AM78" s="5"/>
      <c r="AN78" s="5"/>
      <c r="AO78" s="5"/>
      <c r="AP78" s="64"/>
      <c r="AQ78" s="64"/>
      <c r="AR78" s="64"/>
      <c r="AS78" s="64"/>
      <c r="AT78" s="64"/>
      <c r="AU78" s="5"/>
      <c r="AV78" s="64"/>
      <c r="AW78" s="64"/>
    </row>
    <row r="79" spans="1:49" x14ac:dyDescent="0.35">
      <c r="A79" s="217"/>
      <c r="B79" s="124"/>
      <c r="C79" s="124"/>
      <c r="D79" s="124"/>
      <c r="E79" s="282"/>
      <c r="F79" s="124"/>
      <c r="G79" s="124"/>
      <c r="H79" s="124"/>
      <c r="I79" s="124"/>
      <c r="J79" s="124"/>
      <c r="K79" s="124"/>
      <c r="L79" s="124"/>
      <c r="M79" s="250"/>
      <c r="N79" s="250"/>
      <c r="O79" s="371"/>
      <c r="P79" s="371"/>
      <c r="Q79" s="425"/>
      <c r="R79" s="124"/>
      <c r="S79" s="124"/>
      <c r="T79" s="124"/>
      <c r="U79" s="124"/>
      <c r="V79" s="125"/>
      <c r="W79" s="125"/>
      <c r="X79" s="18"/>
      <c r="Y79" s="64"/>
      <c r="Z79" s="18"/>
      <c r="AA79" s="18"/>
      <c r="AB79" s="18"/>
      <c r="AC79" s="64"/>
      <c r="AD79" s="18"/>
      <c r="AE79" s="18"/>
      <c r="AF79" s="64"/>
      <c r="AG79" s="18"/>
      <c r="AH79" s="18"/>
      <c r="AI79" s="18"/>
      <c r="AJ79" s="64"/>
      <c r="AK79" s="18"/>
      <c r="AL79" s="18"/>
      <c r="AM79" s="5"/>
      <c r="AN79" s="5"/>
      <c r="AO79" s="5"/>
      <c r="AP79" s="64"/>
      <c r="AQ79" s="64"/>
      <c r="AR79" s="64"/>
      <c r="AS79" s="64"/>
      <c r="AT79" s="64"/>
      <c r="AU79" s="5"/>
      <c r="AV79" s="64"/>
      <c r="AW79" s="64"/>
    </row>
    <row r="80" spans="1:49" x14ac:dyDescent="0.35">
      <c r="A80" s="217"/>
      <c r="B80" s="124"/>
      <c r="C80" s="124"/>
      <c r="D80" s="124"/>
      <c r="E80" s="282"/>
      <c r="F80" s="124"/>
      <c r="G80" s="124"/>
      <c r="H80" s="124"/>
      <c r="I80" s="124"/>
      <c r="J80" s="124"/>
      <c r="K80" s="124"/>
      <c r="L80" s="124"/>
      <c r="M80" s="250"/>
      <c r="N80" s="250"/>
      <c r="O80" s="371"/>
      <c r="P80" s="371"/>
      <c r="Q80" s="425"/>
      <c r="R80" s="124"/>
      <c r="S80" s="124"/>
      <c r="T80" s="124"/>
      <c r="U80" s="124"/>
      <c r="V80" s="125"/>
      <c r="W80" s="125"/>
      <c r="X80" s="18"/>
      <c r="Y80" s="64"/>
      <c r="Z80" s="18"/>
      <c r="AA80" s="18"/>
      <c r="AB80" s="18"/>
      <c r="AC80" s="64"/>
      <c r="AD80" s="18"/>
      <c r="AE80" s="18"/>
      <c r="AF80" s="64"/>
      <c r="AG80" s="18"/>
      <c r="AH80" s="18"/>
      <c r="AI80" s="18"/>
      <c r="AJ80" s="64"/>
      <c r="AK80" s="18"/>
      <c r="AL80" s="18"/>
      <c r="AM80" s="5"/>
      <c r="AN80" s="5"/>
      <c r="AO80" s="5"/>
      <c r="AP80" s="64"/>
      <c r="AQ80" s="64"/>
      <c r="AR80" s="64"/>
      <c r="AS80" s="64"/>
      <c r="AT80" s="64"/>
      <c r="AU80" s="5"/>
      <c r="AV80" s="64"/>
      <c r="AW80" s="64"/>
    </row>
    <row r="81" spans="1:49" x14ac:dyDescent="0.35">
      <c r="A81" s="217"/>
      <c r="B81" s="124"/>
      <c r="C81" s="124"/>
      <c r="D81" s="124"/>
      <c r="E81" s="282"/>
      <c r="F81" s="124"/>
      <c r="G81" s="124"/>
      <c r="H81" s="124"/>
      <c r="I81" s="124"/>
      <c r="J81" s="124"/>
      <c r="K81" s="124"/>
      <c r="L81" s="124"/>
      <c r="M81" s="250"/>
      <c r="N81" s="250"/>
      <c r="O81" s="371"/>
      <c r="P81" s="371"/>
      <c r="Q81" s="425"/>
      <c r="R81" s="124"/>
      <c r="S81" s="124"/>
      <c r="T81" s="124"/>
      <c r="U81" s="124"/>
      <c r="V81" s="125"/>
      <c r="W81" s="125"/>
      <c r="X81" s="18"/>
      <c r="Y81" s="64"/>
      <c r="Z81" s="18"/>
      <c r="AA81" s="18"/>
      <c r="AB81" s="18"/>
      <c r="AC81" s="64"/>
      <c r="AD81" s="18"/>
      <c r="AE81" s="18"/>
      <c r="AF81" s="64"/>
      <c r="AG81" s="18"/>
      <c r="AH81" s="18"/>
      <c r="AI81" s="18"/>
      <c r="AJ81" s="64"/>
      <c r="AK81" s="18"/>
      <c r="AL81" s="18"/>
      <c r="AM81" s="5"/>
      <c r="AN81" s="5"/>
      <c r="AO81" s="5"/>
      <c r="AP81" s="64"/>
      <c r="AQ81" s="64"/>
      <c r="AR81" s="64"/>
      <c r="AS81" s="64"/>
      <c r="AT81" s="64"/>
      <c r="AU81" s="5"/>
      <c r="AV81" s="64"/>
      <c r="AW81" s="64"/>
    </row>
    <row r="82" spans="1:49" x14ac:dyDescent="0.35">
      <c r="A82" s="217"/>
      <c r="B82" s="124"/>
      <c r="C82" s="124"/>
      <c r="D82" s="124"/>
      <c r="E82" s="282"/>
      <c r="F82" s="124"/>
      <c r="G82" s="124"/>
      <c r="H82" s="124"/>
      <c r="I82" s="124"/>
      <c r="J82" s="124"/>
      <c r="K82" s="124"/>
      <c r="L82" s="124"/>
      <c r="M82" s="250"/>
      <c r="N82" s="250"/>
      <c r="O82" s="371"/>
      <c r="P82" s="371"/>
      <c r="Q82" s="425"/>
      <c r="R82" s="124"/>
      <c r="S82" s="124"/>
      <c r="T82" s="124"/>
      <c r="U82" s="124"/>
      <c r="V82" s="125"/>
      <c r="W82" s="125"/>
      <c r="X82" s="18"/>
      <c r="Y82" s="64"/>
      <c r="Z82" s="18"/>
      <c r="AA82" s="18"/>
      <c r="AB82" s="18"/>
      <c r="AC82" s="64"/>
      <c r="AD82" s="18"/>
      <c r="AE82" s="18"/>
      <c r="AF82" s="64"/>
      <c r="AG82" s="18"/>
      <c r="AH82" s="18"/>
      <c r="AI82" s="18"/>
      <c r="AJ82" s="64"/>
      <c r="AK82" s="18"/>
      <c r="AL82" s="18"/>
      <c r="AM82" s="5"/>
      <c r="AN82" s="5"/>
      <c r="AO82" s="5"/>
      <c r="AP82" s="64"/>
      <c r="AQ82" s="64"/>
      <c r="AR82" s="64"/>
      <c r="AS82" s="64"/>
      <c r="AT82" s="64"/>
      <c r="AU82" s="5"/>
      <c r="AV82" s="64"/>
      <c r="AW82" s="64"/>
    </row>
    <row r="83" spans="1:49" x14ac:dyDescent="0.35">
      <c r="A83" s="217"/>
      <c r="B83" s="124"/>
      <c r="C83" s="124"/>
      <c r="D83" s="124"/>
      <c r="E83" s="282"/>
      <c r="F83" s="124"/>
      <c r="G83" s="124"/>
      <c r="H83" s="124"/>
      <c r="I83" s="124"/>
      <c r="J83" s="124"/>
      <c r="K83" s="124"/>
      <c r="L83" s="124"/>
      <c r="M83" s="250"/>
      <c r="N83" s="250"/>
      <c r="O83" s="371"/>
      <c r="P83" s="371"/>
      <c r="Q83" s="425"/>
      <c r="R83" s="124"/>
      <c r="S83" s="124"/>
      <c r="T83" s="124"/>
      <c r="U83" s="124"/>
      <c r="V83" s="125"/>
      <c r="W83" s="125"/>
      <c r="X83" s="18"/>
      <c r="Y83" s="64"/>
      <c r="Z83" s="18"/>
      <c r="AA83" s="18"/>
      <c r="AB83" s="18"/>
      <c r="AC83" s="64"/>
      <c r="AD83" s="18"/>
      <c r="AE83" s="18"/>
      <c r="AF83" s="64"/>
      <c r="AG83" s="18"/>
      <c r="AH83" s="18"/>
      <c r="AI83" s="18"/>
      <c r="AJ83" s="64"/>
      <c r="AK83" s="18"/>
      <c r="AL83" s="18"/>
      <c r="AM83" s="5"/>
      <c r="AN83" s="5"/>
      <c r="AO83" s="5"/>
      <c r="AP83" s="64"/>
      <c r="AQ83" s="64"/>
      <c r="AR83" s="64"/>
      <c r="AS83" s="64"/>
      <c r="AT83" s="64"/>
      <c r="AU83" s="5"/>
      <c r="AV83" s="64"/>
      <c r="AW83" s="64"/>
    </row>
    <row r="84" spans="1:49" x14ac:dyDescent="0.35">
      <c r="A84" s="217"/>
      <c r="B84" s="124"/>
      <c r="C84" s="124"/>
      <c r="D84" s="124"/>
      <c r="E84" s="282"/>
      <c r="F84" s="124"/>
      <c r="G84" s="124"/>
      <c r="H84" s="124"/>
      <c r="I84" s="124"/>
      <c r="J84" s="124"/>
      <c r="K84" s="124"/>
      <c r="L84" s="124"/>
      <c r="M84" s="250"/>
      <c r="N84" s="250"/>
      <c r="O84" s="371"/>
      <c r="P84" s="371"/>
      <c r="Q84" s="425"/>
      <c r="R84" s="124"/>
      <c r="S84" s="124"/>
      <c r="T84" s="124"/>
      <c r="U84" s="124"/>
      <c r="V84" s="125"/>
      <c r="W84" s="125"/>
      <c r="X84" s="18"/>
      <c r="Y84" s="64"/>
      <c r="Z84" s="18"/>
      <c r="AA84" s="18"/>
      <c r="AB84" s="18"/>
      <c r="AC84" s="64"/>
      <c r="AD84" s="18"/>
      <c r="AE84" s="18"/>
      <c r="AF84" s="64"/>
      <c r="AG84" s="18"/>
      <c r="AH84" s="18"/>
      <c r="AI84" s="18"/>
      <c r="AJ84" s="64"/>
      <c r="AK84" s="18"/>
      <c r="AL84" s="18"/>
      <c r="AM84" s="5"/>
      <c r="AN84" s="5"/>
      <c r="AO84" s="5"/>
      <c r="AP84" s="64"/>
      <c r="AQ84" s="64"/>
      <c r="AR84" s="64"/>
      <c r="AS84" s="64"/>
      <c r="AT84" s="64"/>
      <c r="AU84" s="5"/>
      <c r="AV84" s="64"/>
      <c r="AW84" s="64"/>
    </row>
    <row r="85" spans="1:49" x14ac:dyDescent="0.35">
      <c r="A85" s="217"/>
      <c r="B85" s="124"/>
      <c r="C85" s="124"/>
      <c r="D85" s="124"/>
      <c r="E85" s="282"/>
      <c r="F85" s="124"/>
      <c r="G85" s="124"/>
      <c r="H85" s="124"/>
      <c r="I85" s="124"/>
      <c r="J85" s="124"/>
      <c r="K85" s="124"/>
      <c r="L85" s="124"/>
      <c r="M85" s="250"/>
      <c r="N85" s="250"/>
      <c r="O85" s="371"/>
      <c r="P85" s="371"/>
      <c r="Q85" s="425"/>
      <c r="R85" s="124"/>
      <c r="S85" s="124"/>
      <c r="T85" s="124"/>
      <c r="U85" s="124"/>
      <c r="V85" s="125"/>
      <c r="W85" s="125"/>
      <c r="X85" s="18"/>
      <c r="Y85" s="64"/>
      <c r="Z85" s="18"/>
      <c r="AA85" s="18"/>
      <c r="AB85" s="18"/>
      <c r="AC85" s="64"/>
      <c r="AD85" s="18"/>
      <c r="AE85" s="18"/>
      <c r="AF85" s="64"/>
      <c r="AG85" s="18"/>
      <c r="AH85" s="18"/>
      <c r="AI85" s="18"/>
      <c r="AJ85" s="64"/>
      <c r="AK85" s="18"/>
      <c r="AL85" s="18"/>
      <c r="AM85" s="5"/>
      <c r="AN85" s="5"/>
      <c r="AO85" s="5"/>
      <c r="AP85" s="64"/>
      <c r="AQ85" s="64"/>
      <c r="AR85" s="64"/>
      <c r="AS85" s="64"/>
      <c r="AT85" s="64"/>
      <c r="AU85" s="5"/>
      <c r="AV85" s="64"/>
      <c r="AW85" s="64"/>
    </row>
    <row r="86" spans="1:49" x14ac:dyDescent="0.35">
      <c r="A86" s="217"/>
      <c r="B86" s="124"/>
      <c r="C86" s="124"/>
      <c r="D86" s="124"/>
      <c r="E86" s="282"/>
      <c r="F86" s="124"/>
      <c r="G86" s="124"/>
      <c r="H86" s="124"/>
      <c r="I86" s="124"/>
      <c r="J86" s="124"/>
      <c r="K86" s="124"/>
      <c r="L86" s="124"/>
      <c r="M86" s="250"/>
      <c r="N86" s="250"/>
      <c r="O86" s="371"/>
      <c r="P86" s="371"/>
      <c r="Q86" s="425"/>
      <c r="R86" s="124"/>
      <c r="S86" s="124"/>
      <c r="T86" s="124"/>
      <c r="U86" s="124"/>
      <c r="V86" s="125"/>
      <c r="W86" s="125"/>
      <c r="X86" s="18"/>
      <c r="Y86" s="64"/>
      <c r="Z86" s="18"/>
      <c r="AA86" s="18"/>
      <c r="AB86" s="18"/>
      <c r="AC86" s="64"/>
      <c r="AD86" s="18"/>
      <c r="AE86" s="18"/>
      <c r="AF86" s="64"/>
      <c r="AG86" s="18"/>
      <c r="AH86" s="18"/>
      <c r="AI86" s="18"/>
      <c r="AJ86" s="64"/>
      <c r="AK86" s="18"/>
      <c r="AL86" s="18"/>
      <c r="AM86" s="5"/>
      <c r="AN86" s="5"/>
      <c r="AO86" s="5"/>
      <c r="AP86" s="64"/>
      <c r="AQ86" s="64"/>
      <c r="AR86" s="64"/>
      <c r="AS86" s="64"/>
      <c r="AT86" s="64"/>
      <c r="AU86" s="5"/>
      <c r="AV86" s="64"/>
      <c r="AW86" s="64"/>
    </row>
    <row r="87" spans="1:49" x14ac:dyDescent="0.35">
      <c r="A87" s="217"/>
      <c r="B87" s="124"/>
      <c r="C87" s="124"/>
      <c r="D87" s="124"/>
      <c r="E87" s="282"/>
      <c r="F87" s="124"/>
      <c r="G87" s="124"/>
      <c r="H87" s="124"/>
      <c r="I87" s="124"/>
      <c r="J87" s="124"/>
      <c r="K87" s="124"/>
      <c r="L87" s="124"/>
      <c r="M87" s="250"/>
      <c r="N87" s="250"/>
      <c r="O87" s="371"/>
      <c r="P87" s="371"/>
      <c r="Q87" s="425"/>
      <c r="R87" s="124"/>
      <c r="S87" s="124"/>
      <c r="T87" s="124"/>
      <c r="U87" s="124"/>
      <c r="V87" s="125"/>
      <c r="W87" s="125"/>
      <c r="X87" s="18"/>
      <c r="Y87" s="64"/>
      <c r="Z87" s="18"/>
      <c r="AA87" s="18"/>
      <c r="AB87" s="18"/>
      <c r="AC87" s="64"/>
      <c r="AD87" s="18"/>
      <c r="AE87" s="18"/>
      <c r="AF87" s="64"/>
      <c r="AG87" s="18"/>
      <c r="AH87" s="18"/>
      <c r="AI87" s="18"/>
      <c r="AJ87" s="64"/>
      <c r="AK87" s="18"/>
      <c r="AL87" s="18"/>
      <c r="AM87" s="5"/>
      <c r="AN87" s="5"/>
      <c r="AO87" s="5"/>
      <c r="AP87" s="64"/>
      <c r="AQ87" s="64"/>
      <c r="AR87" s="64"/>
      <c r="AS87" s="64"/>
      <c r="AT87" s="64"/>
      <c r="AU87" s="5"/>
      <c r="AV87" s="64"/>
      <c r="AW87" s="64"/>
    </row>
    <row r="88" spans="1:49" x14ac:dyDescent="0.35">
      <c r="A88" s="217"/>
      <c r="B88" s="124"/>
      <c r="C88" s="124"/>
      <c r="D88" s="124"/>
      <c r="E88" s="282"/>
      <c r="F88" s="124"/>
      <c r="G88" s="124"/>
      <c r="H88" s="124"/>
      <c r="I88" s="124"/>
      <c r="J88" s="124"/>
      <c r="K88" s="124"/>
      <c r="L88" s="124"/>
      <c r="M88" s="250"/>
      <c r="N88" s="250"/>
      <c r="O88" s="371"/>
      <c r="P88" s="371"/>
      <c r="Q88" s="425"/>
      <c r="R88" s="124"/>
      <c r="S88" s="124"/>
      <c r="T88" s="124"/>
      <c r="U88" s="124"/>
      <c r="V88" s="125"/>
      <c r="W88" s="125"/>
      <c r="X88" s="18"/>
      <c r="Y88" s="64"/>
      <c r="Z88" s="18"/>
      <c r="AA88" s="18"/>
      <c r="AB88" s="18"/>
      <c r="AC88" s="64"/>
      <c r="AD88" s="18"/>
      <c r="AE88" s="18"/>
      <c r="AF88" s="64"/>
      <c r="AG88" s="18"/>
      <c r="AH88" s="18"/>
      <c r="AI88" s="18"/>
      <c r="AJ88" s="64"/>
      <c r="AK88" s="18"/>
      <c r="AL88" s="18"/>
      <c r="AM88" s="5"/>
      <c r="AN88" s="5"/>
      <c r="AO88" s="5"/>
      <c r="AP88" s="64"/>
      <c r="AQ88" s="64"/>
      <c r="AR88" s="64"/>
      <c r="AS88" s="64"/>
      <c r="AT88" s="64"/>
      <c r="AU88" s="5"/>
      <c r="AV88" s="64"/>
      <c r="AW88" s="64"/>
    </row>
    <row r="89" spans="1:49" x14ac:dyDescent="0.35">
      <c r="A89" s="217"/>
      <c r="B89" s="124"/>
      <c r="C89" s="124"/>
      <c r="D89" s="124"/>
      <c r="E89" s="282"/>
      <c r="F89" s="124"/>
      <c r="G89" s="124"/>
      <c r="H89" s="124"/>
      <c r="I89" s="124"/>
      <c r="J89" s="124"/>
      <c r="K89" s="124"/>
      <c r="L89" s="124"/>
      <c r="M89" s="250"/>
      <c r="N89" s="250"/>
      <c r="O89" s="371"/>
      <c r="P89" s="371"/>
      <c r="Q89" s="425"/>
      <c r="R89" s="124"/>
      <c r="S89" s="124"/>
      <c r="T89" s="124"/>
      <c r="U89" s="124"/>
      <c r="V89" s="125"/>
      <c r="W89" s="125"/>
      <c r="X89" s="18"/>
      <c r="Y89" s="64"/>
      <c r="Z89" s="18"/>
      <c r="AA89" s="18"/>
      <c r="AB89" s="18"/>
      <c r="AC89" s="64"/>
      <c r="AD89" s="18"/>
      <c r="AE89" s="18"/>
      <c r="AF89" s="64"/>
      <c r="AG89" s="18"/>
      <c r="AH89" s="18"/>
      <c r="AI89" s="18"/>
      <c r="AJ89" s="64"/>
      <c r="AK89" s="18"/>
      <c r="AL89" s="18"/>
      <c r="AM89" s="5"/>
      <c r="AN89" s="5"/>
      <c r="AO89" s="5"/>
      <c r="AP89" s="64"/>
      <c r="AQ89" s="64"/>
      <c r="AR89" s="64"/>
      <c r="AS89" s="64"/>
      <c r="AT89" s="64"/>
      <c r="AU89" s="5"/>
      <c r="AV89" s="64"/>
      <c r="AW89" s="64"/>
    </row>
    <row r="90" spans="1:49" x14ac:dyDescent="0.35">
      <c r="A90" s="217"/>
      <c r="B90" s="124"/>
      <c r="C90" s="124"/>
      <c r="D90" s="124"/>
      <c r="E90" s="282"/>
      <c r="F90" s="124"/>
      <c r="G90" s="124"/>
      <c r="H90" s="124"/>
      <c r="I90" s="124"/>
      <c r="J90" s="124"/>
      <c r="K90" s="124"/>
      <c r="L90" s="124"/>
      <c r="M90" s="250"/>
      <c r="N90" s="250"/>
      <c r="O90" s="371"/>
      <c r="P90" s="371"/>
      <c r="Q90" s="425"/>
      <c r="R90" s="124"/>
      <c r="S90" s="124"/>
      <c r="T90" s="124"/>
      <c r="U90" s="124"/>
      <c r="V90" s="125"/>
      <c r="W90" s="125"/>
      <c r="X90" s="18"/>
      <c r="Y90" s="64"/>
      <c r="Z90" s="18"/>
      <c r="AA90" s="18"/>
      <c r="AB90" s="18"/>
      <c r="AC90" s="64"/>
      <c r="AD90" s="18"/>
      <c r="AE90" s="18"/>
      <c r="AF90" s="64"/>
      <c r="AG90" s="18"/>
      <c r="AH90" s="18"/>
      <c r="AI90" s="18"/>
      <c r="AJ90" s="64"/>
      <c r="AK90" s="18"/>
      <c r="AL90" s="18"/>
      <c r="AM90" s="5"/>
      <c r="AN90" s="5"/>
      <c r="AO90" s="5"/>
      <c r="AP90" s="64"/>
      <c r="AQ90" s="64"/>
      <c r="AR90" s="64"/>
      <c r="AS90" s="64"/>
      <c r="AT90" s="64"/>
      <c r="AU90" s="5"/>
      <c r="AV90" s="64"/>
      <c r="AW90" s="64"/>
    </row>
    <row r="91" spans="1:49" x14ac:dyDescent="0.35">
      <c r="A91" s="217"/>
      <c r="B91" s="124"/>
      <c r="C91" s="124"/>
      <c r="D91" s="124"/>
      <c r="E91" s="282"/>
      <c r="F91" s="124"/>
      <c r="G91" s="124"/>
      <c r="H91" s="124"/>
      <c r="I91" s="124"/>
      <c r="J91" s="124"/>
      <c r="K91" s="124"/>
      <c r="L91" s="124"/>
      <c r="M91" s="250"/>
      <c r="N91" s="250"/>
      <c r="O91" s="371"/>
      <c r="P91" s="371"/>
      <c r="Q91" s="425"/>
      <c r="R91" s="124"/>
      <c r="S91" s="124"/>
      <c r="T91" s="124"/>
      <c r="U91" s="124"/>
      <c r="V91" s="125"/>
      <c r="W91" s="125"/>
      <c r="X91" s="18"/>
      <c r="Y91" s="64"/>
      <c r="Z91" s="18"/>
      <c r="AA91" s="18"/>
      <c r="AB91" s="18"/>
      <c r="AC91" s="64"/>
      <c r="AD91" s="18"/>
      <c r="AE91" s="18"/>
      <c r="AF91" s="64"/>
      <c r="AG91" s="18"/>
      <c r="AH91" s="18"/>
      <c r="AI91" s="18"/>
      <c r="AJ91" s="64"/>
      <c r="AK91" s="18"/>
      <c r="AL91" s="18"/>
      <c r="AM91" s="5"/>
      <c r="AN91" s="5"/>
      <c r="AO91" s="5"/>
      <c r="AP91" s="64"/>
      <c r="AQ91" s="64"/>
      <c r="AR91" s="64"/>
      <c r="AS91" s="64"/>
      <c r="AT91" s="64"/>
      <c r="AU91" s="5"/>
      <c r="AV91" s="64"/>
      <c r="AW91" s="64"/>
    </row>
    <row r="92" spans="1:49" x14ac:dyDescent="0.35">
      <c r="A92" s="217"/>
      <c r="B92" s="124"/>
      <c r="C92" s="124"/>
      <c r="D92" s="124"/>
      <c r="E92" s="282"/>
      <c r="F92" s="124"/>
      <c r="G92" s="124"/>
      <c r="H92" s="124"/>
      <c r="I92" s="124"/>
      <c r="J92" s="124"/>
      <c r="K92" s="124"/>
      <c r="L92" s="124"/>
      <c r="M92" s="250"/>
      <c r="N92" s="250"/>
      <c r="O92" s="371"/>
      <c r="P92" s="371"/>
      <c r="Q92" s="425"/>
      <c r="R92" s="124"/>
      <c r="S92" s="124"/>
      <c r="T92" s="124"/>
      <c r="U92" s="124"/>
      <c r="V92" s="125"/>
      <c r="W92" s="125"/>
      <c r="X92" s="18"/>
      <c r="Y92" s="64"/>
      <c r="Z92" s="18"/>
      <c r="AA92" s="18"/>
      <c r="AB92" s="18"/>
      <c r="AC92" s="64"/>
      <c r="AD92" s="18"/>
      <c r="AE92" s="18"/>
      <c r="AF92" s="64"/>
      <c r="AG92" s="18"/>
      <c r="AH92" s="18"/>
      <c r="AI92" s="18"/>
      <c r="AJ92" s="64"/>
      <c r="AK92" s="18"/>
      <c r="AL92" s="18"/>
      <c r="AM92" s="5"/>
      <c r="AN92" s="5"/>
      <c r="AO92" s="5"/>
      <c r="AP92" s="64"/>
      <c r="AQ92" s="64"/>
      <c r="AR92" s="64"/>
      <c r="AS92" s="64"/>
      <c r="AT92" s="64"/>
      <c r="AU92" s="5"/>
      <c r="AV92" s="64"/>
      <c r="AW92" s="64"/>
    </row>
    <row r="93" spans="1:49" x14ac:dyDescent="0.35">
      <c r="A93" s="217"/>
      <c r="B93" s="124"/>
      <c r="C93" s="124"/>
      <c r="D93" s="124"/>
      <c r="E93" s="282"/>
      <c r="F93" s="124"/>
      <c r="G93" s="124"/>
      <c r="H93" s="124"/>
      <c r="I93" s="124"/>
      <c r="J93" s="124"/>
      <c r="K93" s="124"/>
      <c r="L93" s="124"/>
      <c r="M93" s="250"/>
      <c r="N93" s="250"/>
      <c r="O93" s="371"/>
      <c r="P93" s="371"/>
      <c r="Q93" s="425"/>
      <c r="R93" s="124"/>
      <c r="S93" s="124"/>
      <c r="T93" s="124"/>
      <c r="U93" s="124"/>
      <c r="V93" s="125"/>
      <c r="W93" s="125"/>
      <c r="X93" s="18"/>
      <c r="Y93" s="64"/>
      <c r="Z93" s="18"/>
      <c r="AA93" s="18"/>
      <c r="AB93" s="18"/>
      <c r="AC93" s="64"/>
      <c r="AD93" s="18"/>
      <c r="AE93" s="18"/>
      <c r="AF93" s="64"/>
      <c r="AG93" s="18"/>
      <c r="AH93" s="18"/>
      <c r="AI93" s="18"/>
      <c r="AJ93" s="64"/>
      <c r="AK93" s="18"/>
      <c r="AL93" s="18"/>
      <c r="AM93" s="5"/>
      <c r="AN93" s="5"/>
      <c r="AO93" s="5"/>
      <c r="AP93" s="64"/>
      <c r="AQ93" s="64"/>
      <c r="AR93" s="64"/>
      <c r="AS93" s="64"/>
      <c r="AT93" s="64"/>
      <c r="AU93" s="5"/>
      <c r="AV93" s="64"/>
      <c r="AW93" s="64"/>
    </row>
    <row r="94" spans="1:49" x14ac:dyDescent="0.35">
      <c r="A94" s="217"/>
      <c r="B94" s="124"/>
      <c r="C94" s="124"/>
      <c r="D94" s="124"/>
      <c r="E94" s="282"/>
      <c r="F94" s="124"/>
      <c r="G94" s="124"/>
      <c r="H94" s="124"/>
      <c r="I94" s="124"/>
      <c r="J94" s="124"/>
      <c r="K94" s="124"/>
      <c r="L94" s="124"/>
      <c r="M94" s="250"/>
      <c r="N94" s="250"/>
      <c r="O94" s="371"/>
      <c r="P94" s="371"/>
      <c r="Q94" s="425"/>
      <c r="R94" s="124"/>
      <c r="S94" s="124"/>
      <c r="T94" s="124"/>
      <c r="U94" s="124"/>
      <c r="V94" s="125"/>
      <c r="W94" s="125"/>
      <c r="X94" s="18"/>
      <c r="Y94" s="64"/>
      <c r="Z94" s="18"/>
      <c r="AA94" s="18"/>
      <c r="AB94" s="18"/>
      <c r="AC94" s="64"/>
      <c r="AD94" s="18"/>
      <c r="AE94" s="18"/>
      <c r="AF94" s="64"/>
      <c r="AG94" s="18"/>
      <c r="AH94" s="18"/>
      <c r="AI94" s="18"/>
      <c r="AJ94" s="64"/>
      <c r="AK94" s="18"/>
      <c r="AL94" s="18"/>
      <c r="AM94" s="5"/>
      <c r="AN94" s="5"/>
      <c r="AO94" s="5"/>
      <c r="AP94" s="64"/>
      <c r="AQ94" s="64"/>
      <c r="AR94" s="64"/>
      <c r="AS94" s="64"/>
      <c r="AT94" s="64"/>
      <c r="AU94" s="5"/>
      <c r="AV94" s="64"/>
      <c r="AW94" s="64"/>
    </row>
    <row r="95" spans="1:49" x14ac:dyDescent="0.35">
      <c r="A95" s="217"/>
      <c r="B95" s="124"/>
      <c r="C95" s="124"/>
      <c r="D95" s="124"/>
      <c r="E95" s="282"/>
      <c r="F95" s="124"/>
      <c r="G95" s="124"/>
      <c r="H95" s="124"/>
      <c r="I95" s="124"/>
      <c r="J95" s="124"/>
      <c r="K95" s="124"/>
      <c r="L95" s="124"/>
      <c r="M95" s="250"/>
      <c r="N95" s="250"/>
      <c r="O95" s="371"/>
      <c r="P95" s="371"/>
      <c r="Q95" s="425"/>
      <c r="R95" s="124"/>
      <c r="S95" s="124"/>
      <c r="T95" s="124"/>
      <c r="U95" s="124"/>
      <c r="V95" s="125"/>
      <c r="W95" s="125"/>
      <c r="X95" s="18"/>
      <c r="Y95" s="64"/>
      <c r="Z95" s="18"/>
      <c r="AA95" s="18"/>
      <c r="AB95" s="18"/>
      <c r="AC95" s="64"/>
      <c r="AD95" s="18"/>
      <c r="AE95" s="18"/>
      <c r="AF95" s="64"/>
      <c r="AG95" s="18"/>
      <c r="AH95" s="18"/>
      <c r="AI95" s="18"/>
      <c r="AJ95" s="64"/>
      <c r="AK95" s="18"/>
      <c r="AL95" s="18"/>
      <c r="AM95" s="5"/>
      <c r="AN95" s="5"/>
      <c r="AO95" s="5"/>
      <c r="AP95" s="64"/>
      <c r="AQ95" s="64"/>
      <c r="AR95" s="64"/>
      <c r="AS95" s="64"/>
      <c r="AT95" s="64"/>
      <c r="AU95" s="5"/>
      <c r="AV95" s="64"/>
      <c r="AW95" s="64"/>
    </row>
    <row r="96" spans="1:49" x14ac:dyDescent="0.35">
      <c r="A96" s="217"/>
      <c r="B96" s="124"/>
      <c r="C96" s="124"/>
      <c r="D96" s="124"/>
      <c r="E96" s="282"/>
      <c r="F96" s="124"/>
      <c r="G96" s="124"/>
      <c r="H96" s="124"/>
      <c r="I96" s="124"/>
      <c r="J96" s="124"/>
      <c r="K96" s="124"/>
      <c r="L96" s="124"/>
      <c r="M96" s="250"/>
      <c r="N96" s="250"/>
      <c r="O96" s="371"/>
      <c r="P96" s="371"/>
      <c r="Q96" s="425"/>
      <c r="R96" s="124"/>
      <c r="S96" s="124"/>
      <c r="T96" s="124"/>
      <c r="U96" s="124"/>
      <c r="V96" s="125"/>
      <c r="W96" s="125"/>
      <c r="X96" s="18"/>
      <c r="Y96" s="64"/>
      <c r="Z96" s="18"/>
      <c r="AA96" s="18"/>
      <c r="AB96" s="18"/>
      <c r="AC96" s="64"/>
      <c r="AD96" s="18"/>
      <c r="AE96" s="18"/>
      <c r="AF96" s="64"/>
      <c r="AG96" s="18"/>
      <c r="AH96" s="18"/>
      <c r="AI96" s="18"/>
      <c r="AJ96" s="64"/>
      <c r="AK96" s="18"/>
      <c r="AL96" s="18"/>
      <c r="AM96" s="5"/>
      <c r="AN96" s="5"/>
      <c r="AO96" s="5"/>
      <c r="AP96" s="64"/>
      <c r="AQ96" s="64"/>
      <c r="AR96" s="64"/>
      <c r="AS96" s="64"/>
      <c r="AT96" s="64"/>
      <c r="AU96" s="5"/>
      <c r="AV96" s="64"/>
      <c r="AW96" s="64"/>
    </row>
    <row r="97" spans="1:49" x14ac:dyDescent="0.35">
      <c r="A97" s="217"/>
      <c r="B97" s="124"/>
      <c r="C97" s="124"/>
      <c r="D97" s="124"/>
      <c r="E97" s="282"/>
      <c r="F97" s="124"/>
      <c r="G97" s="124"/>
      <c r="H97" s="124"/>
      <c r="I97" s="124"/>
      <c r="J97" s="124"/>
      <c r="K97" s="124"/>
      <c r="L97" s="124"/>
      <c r="M97" s="250"/>
      <c r="N97" s="250"/>
      <c r="O97" s="371"/>
      <c r="P97" s="371"/>
      <c r="Q97" s="425"/>
      <c r="R97" s="124"/>
      <c r="S97" s="124"/>
      <c r="T97" s="124"/>
      <c r="U97" s="124"/>
      <c r="V97" s="125"/>
      <c r="W97" s="125"/>
      <c r="X97" s="18"/>
      <c r="Y97" s="64"/>
      <c r="Z97" s="18"/>
      <c r="AA97" s="18"/>
      <c r="AB97" s="18"/>
      <c r="AC97" s="64"/>
      <c r="AD97" s="18"/>
      <c r="AE97" s="18"/>
      <c r="AF97" s="64"/>
      <c r="AG97" s="18"/>
      <c r="AH97" s="18"/>
      <c r="AI97" s="18"/>
      <c r="AJ97" s="64"/>
      <c r="AK97" s="18"/>
      <c r="AL97" s="18"/>
      <c r="AM97" s="5"/>
      <c r="AN97" s="5"/>
      <c r="AO97" s="5"/>
      <c r="AP97" s="64"/>
      <c r="AQ97" s="64"/>
      <c r="AR97" s="64"/>
      <c r="AS97" s="64"/>
      <c r="AT97" s="64"/>
      <c r="AU97" s="5"/>
      <c r="AV97" s="64"/>
      <c r="AW97" s="64"/>
    </row>
    <row r="98" spans="1:49" x14ac:dyDescent="0.35">
      <c r="A98" s="217"/>
      <c r="B98" s="124"/>
      <c r="C98" s="124"/>
      <c r="D98" s="124"/>
      <c r="E98" s="282"/>
      <c r="F98" s="124"/>
      <c r="G98" s="124"/>
      <c r="H98" s="124"/>
      <c r="I98" s="124"/>
      <c r="J98" s="124"/>
      <c r="K98" s="124"/>
      <c r="L98" s="124"/>
      <c r="M98" s="250"/>
      <c r="N98" s="250"/>
      <c r="O98" s="371"/>
      <c r="P98" s="371"/>
      <c r="Q98" s="425"/>
      <c r="R98" s="124"/>
      <c r="S98" s="124"/>
      <c r="T98" s="124"/>
      <c r="U98" s="124"/>
      <c r="V98" s="125"/>
      <c r="W98" s="125"/>
      <c r="X98" s="18"/>
      <c r="Y98" s="64"/>
      <c r="Z98" s="18"/>
      <c r="AA98" s="18"/>
      <c r="AB98" s="18"/>
      <c r="AC98" s="64"/>
      <c r="AD98" s="18"/>
      <c r="AE98" s="18"/>
      <c r="AF98" s="64"/>
      <c r="AG98" s="18"/>
      <c r="AH98" s="18"/>
      <c r="AI98" s="18"/>
      <c r="AJ98" s="64"/>
      <c r="AK98" s="18"/>
      <c r="AL98" s="18"/>
      <c r="AM98" s="5"/>
      <c r="AN98" s="5"/>
      <c r="AO98" s="5"/>
      <c r="AP98" s="64"/>
      <c r="AQ98" s="64"/>
      <c r="AR98" s="64"/>
      <c r="AS98" s="64"/>
      <c r="AT98" s="64"/>
      <c r="AU98" s="5"/>
      <c r="AV98" s="64"/>
      <c r="AW98" s="64"/>
    </row>
    <row r="99" spans="1:49" x14ac:dyDescent="0.35">
      <c r="A99" s="217"/>
      <c r="B99" s="124"/>
      <c r="C99" s="124"/>
      <c r="D99" s="124"/>
      <c r="E99" s="282"/>
      <c r="F99" s="124"/>
      <c r="G99" s="124"/>
      <c r="H99" s="124"/>
      <c r="I99" s="124"/>
      <c r="J99" s="124"/>
      <c r="K99" s="124"/>
      <c r="L99" s="124"/>
      <c r="M99" s="250"/>
      <c r="N99" s="250"/>
      <c r="O99" s="371"/>
      <c r="P99" s="371"/>
      <c r="Q99" s="425"/>
      <c r="R99" s="124"/>
      <c r="S99" s="124"/>
      <c r="T99" s="124"/>
      <c r="U99" s="124"/>
      <c r="V99" s="125"/>
      <c r="W99" s="125"/>
      <c r="X99" s="18"/>
      <c r="Y99" s="64"/>
      <c r="Z99" s="18"/>
      <c r="AA99" s="18"/>
      <c r="AB99" s="18"/>
      <c r="AC99" s="64"/>
      <c r="AD99" s="18"/>
      <c r="AE99" s="18"/>
      <c r="AF99" s="64"/>
      <c r="AG99" s="18"/>
      <c r="AH99" s="18"/>
      <c r="AI99" s="18"/>
      <c r="AJ99" s="64"/>
      <c r="AK99" s="18"/>
      <c r="AL99" s="18"/>
      <c r="AM99" s="5"/>
      <c r="AN99" s="5"/>
      <c r="AO99" s="5"/>
      <c r="AP99" s="64"/>
      <c r="AQ99" s="64"/>
      <c r="AR99" s="64"/>
      <c r="AS99" s="64"/>
      <c r="AT99" s="64"/>
      <c r="AU99" s="5"/>
      <c r="AV99" s="64"/>
      <c r="AW99" s="64"/>
    </row>
    <row r="100" spans="1:49" x14ac:dyDescent="0.35">
      <c r="A100" s="217"/>
      <c r="B100" s="124"/>
      <c r="C100" s="124"/>
      <c r="D100" s="124"/>
      <c r="E100" s="282"/>
      <c r="F100" s="124"/>
      <c r="G100" s="124"/>
      <c r="H100" s="124"/>
      <c r="I100" s="124"/>
      <c r="J100" s="124"/>
      <c r="K100" s="124"/>
      <c r="L100" s="124"/>
      <c r="M100" s="250"/>
      <c r="N100" s="250"/>
      <c r="O100" s="371"/>
      <c r="P100" s="371"/>
      <c r="Q100" s="425"/>
      <c r="R100" s="124"/>
      <c r="S100" s="124"/>
      <c r="T100" s="124"/>
      <c r="U100" s="124"/>
      <c r="V100" s="125"/>
      <c r="W100" s="125"/>
      <c r="X100" s="18"/>
      <c r="Y100" s="64"/>
      <c r="Z100" s="18"/>
      <c r="AA100" s="18"/>
      <c r="AB100" s="18"/>
      <c r="AC100" s="64"/>
      <c r="AD100" s="18"/>
      <c r="AE100" s="18"/>
      <c r="AF100" s="64"/>
      <c r="AG100" s="18"/>
      <c r="AH100" s="18"/>
      <c r="AI100" s="18"/>
      <c r="AJ100" s="64"/>
      <c r="AK100" s="18"/>
      <c r="AL100" s="18"/>
      <c r="AM100" s="5"/>
      <c r="AN100" s="5"/>
      <c r="AO100" s="5"/>
      <c r="AP100" s="64"/>
      <c r="AQ100" s="64"/>
      <c r="AR100" s="64"/>
      <c r="AS100" s="64"/>
      <c r="AT100" s="64"/>
      <c r="AU100" s="5"/>
      <c r="AV100" s="64"/>
      <c r="AW100" s="64"/>
    </row>
    <row r="101" spans="1:49" x14ac:dyDescent="0.35">
      <c r="A101" s="217"/>
      <c r="B101" s="124"/>
      <c r="C101" s="124"/>
      <c r="D101" s="124"/>
      <c r="E101" s="282"/>
      <c r="F101" s="124"/>
      <c r="G101" s="124"/>
      <c r="H101" s="124"/>
      <c r="I101" s="124"/>
      <c r="J101" s="124"/>
      <c r="K101" s="124"/>
      <c r="L101" s="124"/>
      <c r="M101" s="250"/>
      <c r="N101" s="250"/>
      <c r="O101" s="371"/>
      <c r="P101" s="371"/>
      <c r="Q101" s="425"/>
      <c r="R101" s="124"/>
      <c r="S101" s="124"/>
      <c r="T101" s="124"/>
      <c r="U101" s="124"/>
      <c r="V101" s="125"/>
      <c r="W101" s="125"/>
      <c r="X101" s="18"/>
      <c r="Y101" s="64"/>
      <c r="Z101" s="18"/>
      <c r="AA101" s="18"/>
      <c r="AB101" s="18"/>
      <c r="AC101" s="64"/>
      <c r="AD101" s="18"/>
      <c r="AE101" s="18"/>
      <c r="AF101" s="64"/>
      <c r="AG101" s="18"/>
      <c r="AH101" s="18"/>
      <c r="AI101" s="18"/>
      <c r="AJ101" s="64"/>
      <c r="AK101" s="18"/>
      <c r="AL101" s="18"/>
      <c r="AM101" s="5"/>
      <c r="AN101" s="5"/>
      <c r="AO101" s="5"/>
      <c r="AP101" s="64"/>
      <c r="AQ101" s="64"/>
      <c r="AR101" s="64"/>
      <c r="AS101" s="64"/>
      <c r="AT101" s="64"/>
      <c r="AU101" s="5"/>
      <c r="AV101" s="64"/>
      <c r="AW101" s="64"/>
    </row>
    <row r="102" spans="1:49" x14ac:dyDescent="0.35">
      <c r="A102" s="217"/>
      <c r="B102" s="124"/>
      <c r="C102" s="124"/>
      <c r="D102" s="124"/>
      <c r="E102" s="282"/>
      <c r="F102" s="124"/>
      <c r="G102" s="124"/>
      <c r="H102" s="124"/>
      <c r="I102" s="124"/>
      <c r="J102" s="124"/>
      <c r="K102" s="124"/>
      <c r="L102" s="124"/>
      <c r="M102" s="250"/>
      <c r="N102" s="250"/>
      <c r="O102" s="371"/>
      <c r="P102" s="371"/>
      <c r="Q102" s="425"/>
      <c r="R102" s="124"/>
      <c r="S102" s="124"/>
      <c r="T102" s="124"/>
      <c r="U102" s="124"/>
      <c r="V102" s="125"/>
      <c r="W102" s="125"/>
      <c r="X102" s="18"/>
      <c r="Y102" s="64"/>
      <c r="Z102" s="18"/>
      <c r="AA102" s="18"/>
      <c r="AB102" s="18"/>
      <c r="AC102" s="64"/>
      <c r="AD102" s="18"/>
      <c r="AE102" s="18"/>
      <c r="AF102" s="64"/>
      <c r="AG102" s="18"/>
      <c r="AH102" s="18"/>
      <c r="AI102" s="18"/>
      <c r="AJ102" s="64"/>
      <c r="AK102" s="18"/>
      <c r="AL102" s="18"/>
      <c r="AM102" s="5"/>
      <c r="AN102" s="5"/>
      <c r="AO102" s="5"/>
      <c r="AP102" s="64"/>
      <c r="AQ102" s="64"/>
      <c r="AR102" s="64"/>
      <c r="AS102" s="64"/>
      <c r="AT102" s="64"/>
      <c r="AU102" s="5"/>
      <c r="AV102" s="64"/>
      <c r="AW102" s="64"/>
    </row>
    <row r="103" spans="1:49" x14ac:dyDescent="0.35">
      <c r="A103" s="217"/>
      <c r="B103" s="124"/>
      <c r="C103" s="124"/>
      <c r="D103" s="124"/>
      <c r="E103" s="282"/>
      <c r="F103" s="124"/>
      <c r="G103" s="124"/>
      <c r="H103" s="124"/>
      <c r="I103" s="124"/>
      <c r="J103" s="124"/>
      <c r="K103" s="124"/>
      <c r="L103" s="124"/>
      <c r="M103" s="250"/>
      <c r="N103" s="250"/>
      <c r="O103" s="371"/>
      <c r="P103" s="371"/>
      <c r="Q103" s="425"/>
      <c r="R103" s="124"/>
      <c r="S103" s="124"/>
      <c r="T103" s="124"/>
      <c r="U103" s="124"/>
      <c r="V103" s="125"/>
      <c r="W103" s="125"/>
      <c r="X103" s="18"/>
      <c r="Y103" s="64"/>
      <c r="Z103" s="18"/>
      <c r="AA103" s="18"/>
      <c r="AB103" s="18"/>
      <c r="AC103" s="64"/>
      <c r="AD103" s="18"/>
      <c r="AE103" s="18"/>
      <c r="AF103" s="64"/>
      <c r="AG103" s="18"/>
      <c r="AH103" s="18"/>
      <c r="AI103" s="18"/>
      <c r="AJ103" s="64"/>
      <c r="AK103" s="18"/>
      <c r="AL103" s="18"/>
      <c r="AM103" s="5"/>
      <c r="AN103" s="5"/>
      <c r="AO103" s="5"/>
      <c r="AP103" s="64"/>
      <c r="AQ103" s="64"/>
      <c r="AR103" s="64"/>
      <c r="AS103" s="64"/>
      <c r="AT103" s="64"/>
      <c r="AU103" s="5"/>
      <c r="AV103" s="64"/>
      <c r="AW103" s="64"/>
    </row>
    <row r="104" spans="1:49" x14ac:dyDescent="0.35">
      <c r="A104" s="217"/>
      <c r="B104" s="124"/>
      <c r="C104" s="124"/>
      <c r="D104" s="124"/>
      <c r="E104" s="282"/>
      <c r="F104" s="124"/>
      <c r="G104" s="124"/>
      <c r="H104" s="124"/>
      <c r="I104" s="124"/>
      <c r="J104" s="124"/>
      <c r="K104" s="124"/>
      <c r="L104" s="124"/>
      <c r="M104" s="250"/>
      <c r="N104" s="250"/>
      <c r="O104" s="371"/>
      <c r="P104" s="371"/>
      <c r="Q104" s="425"/>
      <c r="R104" s="124"/>
      <c r="S104" s="124"/>
      <c r="T104" s="124"/>
      <c r="U104" s="124"/>
      <c r="V104" s="125"/>
      <c r="W104" s="125"/>
      <c r="X104" s="18"/>
      <c r="Y104" s="64"/>
      <c r="Z104" s="18"/>
      <c r="AA104" s="18"/>
      <c r="AB104" s="18"/>
      <c r="AC104" s="64"/>
      <c r="AD104" s="18"/>
      <c r="AE104" s="18"/>
      <c r="AF104" s="64"/>
      <c r="AG104" s="18"/>
      <c r="AH104" s="18"/>
      <c r="AI104" s="18"/>
      <c r="AJ104" s="64"/>
      <c r="AK104" s="18"/>
      <c r="AL104" s="18"/>
      <c r="AM104" s="5"/>
      <c r="AN104" s="5"/>
      <c r="AO104" s="5"/>
      <c r="AP104" s="64"/>
      <c r="AQ104" s="64"/>
      <c r="AR104" s="64"/>
      <c r="AS104" s="64"/>
      <c r="AT104" s="64"/>
      <c r="AU104" s="5"/>
      <c r="AV104" s="64"/>
      <c r="AW104" s="64"/>
    </row>
    <row r="105" spans="1:49" ht="4.5" customHeight="1" thickBot="1" x14ac:dyDescent="0.4">
      <c r="A105" s="17"/>
      <c r="B105" s="15"/>
      <c r="C105" s="15"/>
      <c r="D105" s="15"/>
      <c r="E105" s="15"/>
      <c r="F105" s="15"/>
      <c r="G105" s="15"/>
      <c r="H105" s="15"/>
      <c r="I105" s="15"/>
      <c r="J105" s="15"/>
      <c r="K105" s="15"/>
      <c r="L105" s="15"/>
      <c r="M105" s="15"/>
      <c r="N105" s="15"/>
      <c r="O105" s="15"/>
      <c r="P105" s="16"/>
      <c r="Q105" s="5"/>
      <c r="R105" s="64"/>
      <c r="S105" s="18"/>
      <c r="T105" s="64"/>
      <c r="U105" s="18"/>
      <c r="V105" s="18"/>
      <c r="W105" s="18"/>
      <c r="X105" s="64"/>
      <c r="Y105" s="18"/>
      <c r="Z105" s="18"/>
      <c r="AA105" s="64"/>
      <c r="AB105" s="18"/>
      <c r="AC105" s="18"/>
      <c r="AD105" s="18"/>
      <c r="AE105" s="64"/>
      <c r="AF105" s="18"/>
      <c r="AG105" s="18"/>
      <c r="AH105" s="5"/>
      <c r="AI105" s="5"/>
      <c r="AJ105" s="5"/>
      <c r="AK105" s="64"/>
      <c r="AL105" s="64"/>
      <c r="AM105" s="64"/>
      <c r="AN105" s="64"/>
      <c r="AO105" s="64"/>
      <c r="AP105" s="5"/>
      <c r="AQ105" s="64"/>
      <c r="AR105" s="64"/>
    </row>
    <row r="106" spans="1:49" ht="5.25" customHeight="1" thickBot="1" x14ac:dyDescent="0.4">
      <c r="A106" s="17"/>
      <c r="B106" s="15"/>
      <c r="C106" s="15"/>
      <c r="D106" s="15"/>
      <c r="E106" s="15"/>
      <c r="F106" s="15"/>
      <c r="G106" s="15"/>
      <c r="H106" s="15"/>
      <c r="I106" s="15"/>
      <c r="J106" s="15"/>
      <c r="K106" s="15"/>
      <c r="L106" s="15"/>
      <c r="M106" s="15"/>
      <c r="N106" s="15"/>
      <c r="O106" s="16"/>
      <c r="P106" s="5"/>
      <c r="Q106" s="64"/>
      <c r="R106" s="18"/>
      <c r="S106" s="64"/>
      <c r="T106" s="18"/>
      <c r="U106" s="18"/>
      <c r="V106" s="18"/>
      <c r="W106" s="64"/>
      <c r="X106" s="18"/>
      <c r="Y106" s="18"/>
      <c r="Z106" s="64"/>
      <c r="AA106" s="18"/>
      <c r="AB106" s="18"/>
      <c r="AC106" s="18"/>
      <c r="AD106" s="64"/>
      <c r="AE106" s="18"/>
      <c r="AF106" s="18"/>
      <c r="AG106" s="5"/>
      <c r="AH106" s="5"/>
      <c r="AI106" s="5"/>
      <c r="AJ106" s="64"/>
      <c r="AK106" s="64"/>
      <c r="AL106" s="64"/>
      <c r="AM106" s="64"/>
      <c r="AN106" s="64"/>
      <c r="AO106" s="5"/>
      <c r="AP106" s="64"/>
      <c r="AQ106" s="64"/>
    </row>
    <row r="107" spans="1:49" ht="27" customHeight="1" thickBot="1" x14ac:dyDescent="0.4">
      <c r="A107" s="248"/>
      <c r="B107" s="706" t="s">
        <v>2219</v>
      </c>
      <c r="C107" s="706"/>
      <c r="D107" s="706"/>
      <c r="E107" s="706"/>
      <c r="F107" s="706"/>
      <c r="G107" s="706"/>
      <c r="H107" s="706"/>
      <c r="I107" s="706"/>
      <c r="J107" s="706"/>
      <c r="K107" s="706"/>
      <c r="L107" s="706"/>
      <c r="M107" s="706"/>
      <c r="N107" s="706"/>
      <c r="O107" s="163"/>
      <c r="P107" s="213"/>
      <c r="Q107" s="5"/>
      <c r="R107" s="64"/>
      <c r="S107" s="18"/>
      <c r="T107" s="64"/>
      <c r="U107" s="18"/>
      <c r="V107" s="18"/>
      <c r="W107" s="18"/>
      <c r="X107" s="64"/>
      <c r="Y107" s="18"/>
      <c r="Z107" s="18"/>
      <c r="AA107" s="64"/>
      <c r="AB107" s="18"/>
      <c r="AC107" s="18"/>
      <c r="AD107" s="18"/>
      <c r="AE107" s="64"/>
      <c r="AF107" s="18"/>
      <c r="AG107" s="18"/>
      <c r="AH107" s="5"/>
      <c r="AI107" s="5"/>
      <c r="AJ107" s="64"/>
      <c r="AK107" s="64"/>
      <c r="AL107" s="64"/>
      <c r="AM107" s="64"/>
      <c r="AN107" s="64"/>
      <c r="AO107" s="5"/>
      <c r="AP107" s="64"/>
      <c r="AQ107" s="64"/>
    </row>
    <row r="108" spans="1:49" s="65" customFormat="1" ht="5.25" customHeight="1" thickBot="1" x14ac:dyDescent="0.3">
      <c r="A108" s="292"/>
      <c r="B108" s="291" t="s">
        <v>2197</v>
      </c>
      <c r="C108" s="64" t="s">
        <v>2220</v>
      </c>
      <c r="D108" s="64" t="s">
        <v>2221</v>
      </c>
      <c r="E108" s="64" t="s">
        <v>2222</v>
      </c>
      <c r="F108" s="64" t="s">
        <v>2223</v>
      </c>
      <c r="G108" s="64" t="s">
        <v>2224</v>
      </c>
      <c r="H108" s="64" t="s">
        <v>2225</v>
      </c>
      <c r="I108" s="64" t="s">
        <v>2226</v>
      </c>
      <c r="J108" s="64" t="s">
        <v>2227</v>
      </c>
      <c r="K108" s="64" t="s">
        <v>2228</v>
      </c>
      <c r="L108" s="64" t="s">
        <v>2229</v>
      </c>
      <c r="M108" s="64" t="s">
        <v>2230</v>
      </c>
      <c r="N108" s="64" t="s">
        <v>2231</v>
      </c>
      <c r="O108" s="293"/>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M108" s="64"/>
      <c r="AN108" s="64"/>
      <c r="AO108" s="64"/>
      <c r="AP108" s="64"/>
      <c r="AQ108" s="64"/>
    </row>
    <row r="109" spans="1:49" ht="22.75" customHeight="1" x14ac:dyDescent="0.35">
      <c r="A109" s="290"/>
      <c r="B109" s="25" t="s">
        <v>2232</v>
      </c>
      <c r="C109" s="25" t="s">
        <v>2233</v>
      </c>
      <c r="D109" s="25" t="s">
        <v>2234</v>
      </c>
      <c r="E109" s="25" t="s">
        <v>2235</v>
      </c>
      <c r="F109" s="25" t="s">
        <v>2236</v>
      </c>
      <c r="G109" s="25" t="s">
        <v>632</v>
      </c>
      <c r="H109" s="25" t="s">
        <v>633</v>
      </c>
      <c r="I109" s="25" t="s">
        <v>2237</v>
      </c>
      <c r="J109" s="25" t="s">
        <v>2238</v>
      </c>
      <c r="K109" s="25" t="s">
        <v>2239</v>
      </c>
      <c r="L109" s="25" t="s">
        <v>2240</v>
      </c>
      <c r="M109" s="25" t="s">
        <v>2241</v>
      </c>
      <c r="N109" s="25" t="s">
        <v>2242</v>
      </c>
      <c r="O109" s="49"/>
      <c r="P109" s="5"/>
      <c r="Q109" s="5"/>
      <c r="R109" s="5"/>
      <c r="S109" s="5"/>
      <c r="T109" s="64"/>
      <c r="U109" s="18"/>
      <c r="V109" s="64"/>
      <c r="W109" s="18"/>
      <c r="X109" s="64"/>
      <c r="Y109" s="18"/>
      <c r="Z109" s="5"/>
      <c r="AA109" s="64"/>
      <c r="AB109" s="18"/>
      <c r="AC109" s="64"/>
      <c r="AD109" s="18"/>
      <c r="AE109" s="64"/>
      <c r="AF109" s="18"/>
      <c r="AG109" s="64"/>
      <c r="AH109" s="18"/>
      <c r="AI109" s="18"/>
      <c r="AJ109" s="64"/>
      <c r="AK109" s="64"/>
      <c r="AL109" s="64"/>
      <c r="AM109" s="64"/>
      <c r="AN109" s="64"/>
      <c r="AO109" s="5"/>
      <c r="AP109" s="64"/>
      <c r="AQ109" s="64"/>
    </row>
    <row r="110" spans="1:49" ht="15" customHeight="1" x14ac:dyDescent="0.35">
      <c r="A110" s="6"/>
      <c r="B110" s="124"/>
      <c r="C110" s="124"/>
      <c r="D110" s="124"/>
      <c r="E110" s="124"/>
      <c r="F110" s="124"/>
      <c r="G110" s="124"/>
      <c r="H110" s="124"/>
      <c r="I110" s="124"/>
      <c r="J110" s="124"/>
      <c r="K110" s="124"/>
      <c r="L110" s="124"/>
      <c r="M110" s="124"/>
      <c r="N110" s="124"/>
      <c r="O110" s="7"/>
      <c r="P110" s="5"/>
      <c r="Q110" s="5"/>
      <c r="R110" s="5"/>
      <c r="S110" s="5"/>
      <c r="T110" s="64"/>
      <c r="U110" s="18"/>
      <c r="V110" s="64"/>
      <c r="W110" s="18"/>
      <c r="X110" s="64"/>
      <c r="Y110" s="18"/>
      <c r="Z110" s="5"/>
      <c r="AA110" s="64"/>
      <c r="AB110" s="18"/>
      <c r="AC110" s="64"/>
      <c r="AD110" s="18"/>
      <c r="AE110" s="64"/>
      <c r="AF110" s="18"/>
      <c r="AG110" s="64"/>
      <c r="AH110" s="18"/>
      <c r="AI110" s="18"/>
      <c r="AJ110" s="64"/>
      <c r="AK110" s="64"/>
      <c r="AL110" s="64"/>
      <c r="AM110" s="64"/>
      <c r="AN110" s="64"/>
      <c r="AO110" s="5"/>
      <c r="AP110" s="64"/>
      <c r="AQ110" s="64"/>
    </row>
    <row r="111" spans="1:49" ht="15" customHeight="1" x14ac:dyDescent="0.35">
      <c r="A111" s="6"/>
      <c r="B111" s="80"/>
      <c r="C111" s="80"/>
      <c r="D111" s="80"/>
      <c r="E111" s="80"/>
      <c r="F111" s="80"/>
      <c r="G111" s="80"/>
      <c r="H111" s="80"/>
      <c r="I111" s="80"/>
      <c r="J111" s="80"/>
      <c r="K111" s="80"/>
      <c r="L111" s="80"/>
      <c r="M111" s="80"/>
      <c r="N111" s="80"/>
      <c r="O111" s="7"/>
      <c r="P111" s="5"/>
      <c r="Q111" s="5"/>
      <c r="R111" s="5"/>
      <c r="S111" s="5"/>
      <c r="T111" s="64"/>
      <c r="U111" s="18"/>
      <c r="V111" s="64"/>
      <c r="W111" s="18"/>
      <c r="X111" s="64"/>
      <c r="Y111" s="18"/>
      <c r="Z111" s="5"/>
      <c r="AA111" s="64"/>
      <c r="AB111" s="18"/>
      <c r="AC111" s="64"/>
      <c r="AD111" s="18"/>
      <c r="AE111" s="64"/>
      <c r="AF111" s="18"/>
      <c r="AG111" s="64"/>
      <c r="AH111" s="18"/>
      <c r="AI111" s="18"/>
      <c r="AJ111" s="64"/>
      <c r="AK111" s="64"/>
      <c r="AL111" s="64"/>
      <c r="AM111" s="64"/>
      <c r="AN111" s="64"/>
      <c r="AO111" s="5"/>
      <c r="AP111" s="64"/>
      <c r="AQ111" s="64"/>
    </row>
    <row r="112" spans="1:49" ht="15" customHeight="1" x14ac:dyDescent="0.35">
      <c r="A112" s="6"/>
      <c r="B112" s="80"/>
      <c r="C112" s="80"/>
      <c r="D112" s="80"/>
      <c r="E112" s="80"/>
      <c r="F112" s="80"/>
      <c r="G112" s="80"/>
      <c r="H112" s="80"/>
      <c r="I112" s="80"/>
      <c r="J112" s="80"/>
      <c r="K112" s="80"/>
      <c r="L112" s="80"/>
      <c r="M112" s="80"/>
      <c r="N112" s="80"/>
      <c r="O112" s="7"/>
      <c r="P112" s="5"/>
      <c r="Q112" s="5"/>
      <c r="R112" s="5"/>
      <c r="S112" s="5"/>
      <c r="T112" s="64"/>
      <c r="U112" s="18"/>
      <c r="V112" s="64"/>
      <c r="W112" s="18"/>
      <c r="X112" s="64"/>
      <c r="Y112" s="18"/>
      <c r="Z112" s="5"/>
      <c r="AA112" s="64"/>
      <c r="AB112" s="18"/>
      <c r="AC112" s="64"/>
      <c r="AD112" s="18"/>
      <c r="AE112" s="64"/>
      <c r="AF112" s="18"/>
      <c r="AG112" s="64"/>
      <c r="AH112" s="18"/>
      <c r="AI112" s="18"/>
      <c r="AJ112" s="64"/>
      <c r="AK112" s="64"/>
      <c r="AL112" s="64"/>
      <c r="AM112" s="64"/>
      <c r="AN112" s="64"/>
      <c r="AO112" s="5"/>
      <c r="AP112" s="64"/>
      <c r="AQ112" s="64"/>
    </row>
    <row r="113" spans="1:43" ht="15" customHeight="1" x14ac:dyDescent="0.35">
      <c r="A113" s="6"/>
      <c r="B113" s="80"/>
      <c r="C113" s="80"/>
      <c r="D113" s="80"/>
      <c r="E113" s="80"/>
      <c r="F113" s="80"/>
      <c r="G113" s="80"/>
      <c r="H113" s="80"/>
      <c r="I113" s="80"/>
      <c r="J113" s="80"/>
      <c r="K113" s="80"/>
      <c r="L113" s="80"/>
      <c r="M113" s="80"/>
      <c r="N113" s="80"/>
      <c r="O113" s="7"/>
      <c r="P113" s="5"/>
      <c r="Q113" s="5"/>
      <c r="R113" s="5"/>
      <c r="S113" s="5"/>
      <c r="T113" s="64"/>
      <c r="U113" s="18"/>
      <c r="V113" s="64"/>
      <c r="W113" s="18"/>
      <c r="X113" s="64"/>
      <c r="Y113" s="18"/>
      <c r="Z113" s="5"/>
      <c r="AA113" s="64"/>
      <c r="AB113" s="18"/>
      <c r="AC113" s="64"/>
      <c r="AD113" s="18"/>
      <c r="AE113" s="64"/>
      <c r="AF113" s="18"/>
      <c r="AG113" s="64"/>
      <c r="AH113" s="18"/>
      <c r="AI113" s="18"/>
      <c r="AJ113" s="64"/>
      <c r="AK113" s="64"/>
      <c r="AL113" s="64"/>
      <c r="AM113" s="64"/>
      <c r="AN113" s="64"/>
      <c r="AO113" s="5"/>
      <c r="AP113" s="64"/>
      <c r="AQ113" s="64"/>
    </row>
    <row r="114" spans="1:43" ht="15" customHeight="1" x14ac:dyDescent="0.35">
      <c r="A114" s="6"/>
      <c r="B114" s="80"/>
      <c r="C114" s="80"/>
      <c r="D114" s="80"/>
      <c r="E114" s="80"/>
      <c r="F114" s="80"/>
      <c r="G114" s="80"/>
      <c r="H114" s="80"/>
      <c r="I114" s="80"/>
      <c r="J114" s="80"/>
      <c r="K114" s="80"/>
      <c r="L114" s="80"/>
      <c r="M114" s="80"/>
      <c r="N114" s="80"/>
      <c r="O114" s="7"/>
      <c r="P114" s="5"/>
      <c r="Q114" s="5"/>
      <c r="R114" s="5"/>
      <c r="S114" s="5"/>
      <c r="T114" s="64"/>
      <c r="U114" s="18"/>
      <c r="V114" s="64"/>
      <c r="W114" s="18"/>
      <c r="X114" s="64"/>
      <c r="Y114" s="18"/>
      <c r="Z114" s="5"/>
      <c r="AA114" s="64"/>
      <c r="AB114" s="18"/>
      <c r="AC114" s="64"/>
      <c r="AD114" s="18"/>
      <c r="AE114" s="64"/>
      <c r="AF114" s="18"/>
      <c r="AG114" s="64"/>
      <c r="AH114" s="18"/>
      <c r="AI114" s="18"/>
      <c r="AJ114" s="64"/>
      <c r="AK114" s="64"/>
      <c r="AL114" s="64"/>
      <c r="AM114" s="64"/>
      <c r="AN114" s="64"/>
      <c r="AO114" s="5"/>
      <c r="AP114" s="64"/>
      <c r="AQ114" s="64"/>
    </row>
    <row r="115" spans="1:43" ht="15" customHeight="1" x14ac:dyDescent="0.35">
      <c r="A115" s="6"/>
      <c r="B115" s="80"/>
      <c r="C115" s="80"/>
      <c r="D115" s="80"/>
      <c r="E115" s="80"/>
      <c r="F115" s="80"/>
      <c r="G115" s="80"/>
      <c r="H115" s="80"/>
      <c r="I115" s="80"/>
      <c r="J115" s="80"/>
      <c r="K115" s="80"/>
      <c r="L115" s="80"/>
      <c r="M115" s="80"/>
      <c r="N115" s="80"/>
      <c r="O115" s="7"/>
      <c r="P115" s="5"/>
      <c r="Q115" s="5"/>
      <c r="R115" s="5"/>
      <c r="S115" s="5"/>
      <c r="T115" s="64"/>
      <c r="U115" s="18"/>
      <c r="V115" s="64"/>
      <c r="W115" s="18"/>
      <c r="X115" s="64"/>
      <c r="Y115" s="18"/>
      <c r="Z115" s="5"/>
      <c r="AA115" s="64"/>
      <c r="AB115" s="18"/>
      <c r="AC115" s="64"/>
      <c r="AD115" s="18"/>
      <c r="AE115" s="64"/>
      <c r="AF115" s="18"/>
      <c r="AG115" s="64"/>
      <c r="AH115" s="18"/>
      <c r="AI115" s="18"/>
      <c r="AJ115" s="64"/>
      <c r="AK115" s="64"/>
      <c r="AL115" s="64"/>
      <c r="AM115" s="64"/>
      <c r="AN115" s="64"/>
      <c r="AO115" s="5"/>
      <c r="AP115" s="64"/>
      <c r="AQ115" s="64"/>
    </row>
    <row r="116" spans="1:43" ht="15" customHeight="1" x14ac:dyDescent="0.35">
      <c r="A116" s="6"/>
      <c r="B116" s="80"/>
      <c r="C116" s="80"/>
      <c r="D116" s="80"/>
      <c r="E116" s="80"/>
      <c r="F116" s="80"/>
      <c r="G116" s="80"/>
      <c r="H116" s="80"/>
      <c r="I116" s="80"/>
      <c r="J116" s="80"/>
      <c r="K116" s="80"/>
      <c r="L116" s="80"/>
      <c r="M116" s="80"/>
      <c r="N116" s="80"/>
      <c r="O116" s="7"/>
      <c r="P116" s="5"/>
      <c r="Q116" s="5"/>
      <c r="R116" s="5"/>
      <c r="S116" s="5"/>
      <c r="T116" s="64"/>
      <c r="U116" s="18"/>
      <c r="V116" s="64"/>
      <c r="W116" s="18"/>
      <c r="X116" s="64"/>
      <c r="Y116" s="18"/>
      <c r="Z116" s="5"/>
      <c r="AA116" s="64"/>
      <c r="AB116" s="18"/>
      <c r="AC116" s="64"/>
      <c r="AD116" s="18"/>
      <c r="AE116" s="64"/>
      <c r="AF116" s="18"/>
      <c r="AG116" s="64"/>
      <c r="AH116" s="18"/>
      <c r="AI116" s="18"/>
      <c r="AJ116" s="64"/>
      <c r="AK116" s="64"/>
      <c r="AL116" s="64"/>
      <c r="AM116" s="64"/>
      <c r="AN116" s="64"/>
      <c r="AO116" s="5"/>
      <c r="AP116" s="64"/>
      <c r="AQ116" s="64"/>
    </row>
    <row r="117" spans="1:43" ht="15" customHeight="1" x14ac:dyDescent="0.35">
      <c r="A117" s="6"/>
      <c r="B117" s="80"/>
      <c r="C117" s="80"/>
      <c r="D117" s="80"/>
      <c r="E117" s="80"/>
      <c r="F117" s="80"/>
      <c r="G117" s="80"/>
      <c r="H117" s="80"/>
      <c r="I117" s="80"/>
      <c r="J117" s="80"/>
      <c r="K117" s="80"/>
      <c r="L117" s="80"/>
      <c r="M117" s="80"/>
      <c r="N117" s="80"/>
      <c r="O117" s="7"/>
      <c r="P117" s="5"/>
      <c r="Q117" s="5"/>
      <c r="R117" s="5"/>
      <c r="S117" s="5"/>
      <c r="T117" s="64"/>
      <c r="U117" s="18"/>
      <c r="V117" s="64"/>
      <c r="W117" s="18"/>
      <c r="X117" s="64"/>
      <c r="Y117" s="18"/>
      <c r="Z117" s="5"/>
      <c r="AA117" s="64"/>
      <c r="AB117" s="18"/>
      <c r="AC117" s="64"/>
      <c r="AD117" s="18"/>
      <c r="AE117" s="64"/>
      <c r="AF117" s="18"/>
      <c r="AG117" s="64"/>
      <c r="AH117" s="18"/>
      <c r="AI117" s="18"/>
      <c r="AJ117" s="64"/>
      <c r="AK117" s="64"/>
      <c r="AL117" s="64"/>
      <c r="AM117" s="64"/>
      <c r="AN117" s="64"/>
      <c r="AO117" s="5"/>
      <c r="AP117" s="64"/>
      <c r="AQ117" s="64"/>
    </row>
    <row r="118" spans="1:43" ht="15" customHeight="1" x14ac:dyDescent="0.35">
      <c r="A118" s="6"/>
      <c r="B118" s="80"/>
      <c r="C118" s="80"/>
      <c r="D118" s="80"/>
      <c r="E118" s="80"/>
      <c r="F118" s="80"/>
      <c r="G118" s="80"/>
      <c r="H118" s="80"/>
      <c r="I118" s="80"/>
      <c r="J118" s="80"/>
      <c r="K118" s="80"/>
      <c r="L118" s="80"/>
      <c r="M118" s="80"/>
      <c r="N118" s="80"/>
      <c r="O118" s="7"/>
      <c r="P118" s="5"/>
      <c r="Q118" s="5"/>
      <c r="R118" s="5"/>
      <c r="S118" s="5"/>
      <c r="T118" s="64"/>
      <c r="U118" s="18"/>
      <c r="V118" s="64"/>
      <c r="W118" s="18"/>
      <c r="X118" s="64"/>
      <c r="Y118" s="18"/>
      <c r="Z118" s="5"/>
      <c r="AA118" s="64"/>
      <c r="AB118" s="18"/>
      <c r="AC118" s="64"/>
      <c r="AD118" s="18"/>
      <c r="AE118" s="64"/>
      <c r="AF118" s="18"/>
      <c r="AG118" s="64"/>
      <c r="AH118" s="18"/>
      <c r="AI118" s="18"/>
      <c r="AJ118" s="64"/>
      <c r="AK118" s="64"/>
      <c r="AL118" s="64"/>
      <c r="AM118" s="64"/>
      <c r="AN118" s="64"/>
      <c r="AO118" s="5"/>
      <c r="AP118" s="64"/>
      <c r="AQ118" s="64"/>
    </row>
    <row r="119" spans="1:43" ht="15" customHeight="1" x14ac:dyDescent="0.35">
      <c r="A119" s="6"/>
      <c r="B119" s="80"/>
      <c r="C119" s="80"/>
      <c r="D119" s="80"/>
      <c r="E119" s="80"/>
      <c r="F119" s="80"/>
      <c r="G119" s="80"/>
      <c r="H119" s="80"/>
      <c r="I119" s="80"/>
      <c r="J119" s="80"/>
      <c r="K119" s="80"/>
      <c r="L119" s="80"/>
      <c r="M119" s="80"/>
      <c r="N119" s="80"/>
      <c r="O119" s="7"/>
      <c r="P119" s="5"/>
      <c r="Q119" s="5"/>
      <c r="R119" s="5"/>
      <c r="S119" s="5"/>
      <c r="T119" s="64"/>
      <c r="U119" s="18"/>
      <c r="V119" s="64"/>
      <c r="W119" s="18"/>
      <c r="X119" s="64"/>
      <c r="Y119" s="18"/>
      <c r="Z119" s="5"/>
      <c r="AA119" s="64"/>
      <c r="AB119" s="18"/>
      <c r="AC119" s="64"/>
      <c r="AD119" s="18"/>
      <c r="AE119" s="64"/>
      <c r="AF119" s="18"/>
      <c r="AG119" s="64"/>
      <c r="AH119" s="18"/>
      <c r="AI119" s="18"/>
      <c r="AJ119" s="64"/>
      <c r="AK119" s="64"/>
      <c r="AL119" s="64"/>
      <c r="AM119" s="64"/>
      <c r="AN119" s="64"/>
      <c r="AO119" s="5"/>
      <c r="AP119" s="64"/>
      <c r="AQ119" s="64"/>
    </row>
    <row r="120" spans="1:43" ht="15" customHeight="1" x14ac:dyDescent="0.35">
      <c r="A120" s="6"/>
      <c r="B120" s="80"/>
      <c r="C120" s="80"/>
      <c r="D120" s="80"/>
      <c r="E120" s="80"/>
      <c r="F120" s="80"/>
      <c r="G120" s="80"/>
      <c r="H120" s="80"/>
      <c r="I120" s="80"/>
      <c r="J120" s="80"/>
      <c r="K120" s="80"/>
      <c r="L120" s="80"/>
      <c r="M120" s="80"/>
      <c r="N120" s="80"/>
      <c r="O120" s="7"/>
      <c r="P120" s="5"/>
      <c r="Q120" s="5"/>
      <c r="R120" s="5"/>
      <c r="S120" s="5"/>
      <c r="T120" s="64"/>
      <c r="U120" s="18"/>
      <c r="V120" s="64"/>
      <c r="W120" s="18"/>
      <c r="X120" s="64"/>
      <c r="Y120" s="18"/>
      <c r="Z120" s="5"/>
      <c r="AA120" s="64"/>
      <c r="AB120" s="18"/>
      <c r="AC120" s="64"/>
      <c r="AD120" s="18"/>
      <c r="AE120" s="64"/>
      <c r="AF120" s="18"/>
      <c r="AG120" s="64"/>
      <c r="AH120" s="18"/>
      <c r="AI120" s="18"/>
      <c r="AJ120" s="64"/>
      <c r="AK120" s="64"/>
      <c r="AL120" s="64"/>
      <c r="AM120" s="64"/>
      <c r="AN120" s="64"/>
      <c r="AO120" s="5"/>
      <c r="AP120" s="64"/>
      <c r="AQ120" s="64"/>
    </row>
    <row r="121" spans="1:43" ht="15" customHeight="1" x14ac:dyDescent="0.35">
      <c r="A121" s="6"/>
      <c r="B121" s="80"/>
      <c r="C121" s="80"/>
      <c r="D121" s="80"/>
      <c r="E121" s="80"/>
      <c r="F121" s="80"/>
      <c r="G121" s="80"/>
      <c r="H121" s="80"/>
      <c r="I121" s="80"/>
      <c r="J121" s="80"/>
      <c r="K121" s="80"/>
      <c r="L121" s="80"/>
      <c r="M121" s="80"/>
      <c r="N121" s="80"/>
      <c r="O121" s="7"/>
      <c r="P121" s="5"/>
      <c r="Q121" s="5"/>
      <c r="R121" s="5"/>
      <c r="S121" s="5"/>
      <c r="T121" s="64"/>
      <c r="U121" s="18"/>
      <c r="V121" s="64"/>
      <c r="W121" s="18"/>
      <c r="X121" s="64"/>
      <c r="Y121" s="18"/>
      <c r="Z121" s="5"/>
      <c r="AA121" s="64"/>
      <c r="AB121" s="18"/>
      <c r="AC121" s="64"/>
      <c r="AD121" s="18"/>
      <c r="AE121" s="64"/>
      <c r="AF121" s="18"/>
      <c r="AG121" s="64"/>
      <c r="AH121" s="18"/>
      <c r="AI121" s="18"/>
      <c r="AJ121" s="64"/>
      <c r="AK121" s="64"/>
      <c r="AL121" s="64"/>
      <c r="AM121" s="64"/>
      <c r="AN121" s="64"/>
      <c r="AO121" s="5"/>
      <c r="AP121" s="64"/>
      <c r="AQ121" s="64"/>
    </row>
    <row r="122" spans="1:43" ht="15" customHeight="1" x14ac:dyDescent="0.35">
      <c r="A122" s="6"/>
      <c r="B122" s="80"/>
      <c r="C122" s="80"/>
      <c r="D122" s="80"/>
      <c r="E122" s="80"/>
      <c r="F122" s="80"/>
      <c r="G122" s="80"/>
      <c r="H122" s="80"/>
      <c r="I122" s="80"/>
      <c r="J122" s="80"/>
      <c r="K122" s="80"/>
      <c r="L122" s="80"/>
      <c r="M122" s="80"/>
      <c r="N122" s="80"/>
      <c r="O122" s="7"/>
      <c r="P122" s="5"/>
      <c r="Q122" s="5"/>
      <c r="R122" s="5"/>
      <c r="S122" s="5"/>
      <c r="T122" s="64"/>
      <c r="U122" s="18"/>
      <c r="V122" s="64"/>
      <c r="W122" s="18"/>
      <c r="X122" s="64"/>
      <c r="Y122" s="18"/>
      <c r="Z122" s="5"/>
      <c r="AA122" s="64"/>
      <c r="AB122" s="18"/>
      <c r="AC122" s="64"/>
      <c r="AD122" s="18"/>
      <c r="AE122" s="64"/>
      <c r="AF122" s="18"/>
      <c r="AG122" s="64"/>
      <c r="AH122" s="18"/>
      <c r="AI122" s="18"/>
      <c r="AJ122" s="64"/>
      <c r="AK122" s="64"/>
      <c r="AL122" s="64"/>
      <c r="AM122" s="64"/>
      <c r="AN122" s="64"/>
      <c r="AO122" s="5"/>
      <c r="AP122" s="64"/>
      <c r="AQ122" s="64"/>
    </row>
    <row r="123" spans="1:43" ht="15" customHeight="1" x14ac:dyDescent="0.35">
      <c r="A123" s="6"/>
      <c r="B123" s="80"/>
      <c r="C123" s="80"/>
      <c r="D123" s="80"/>
      <c r="E123" s="80"/>
      <c r="F123" s="80"/>
      <c r="G123" s="80"/>
      <c r="H123" s="80"/>
      <c r="I123" s="80"/>
      <c r="J123" s="80"/>
      <c r="K123" s="80"/>
      <c r="L123" s="80"/>
      <c r="M123" s="80"/>
      <c r="N123" s="80"/>
      <c r="O123" s="7"/>
      <c r="P123" s="5"/>
      <c r="Q123" s="5"/>
      <c r="R123" s="5"/>
      <c r="S123" s="5"/>
      <c r="T123" s="64"/>
      <c r="U123" s="18"/>
      <c r="V123" s="64"/>
      <c r="W123" s="18"/>
      <c r="X123" s="64"/>
      <c r="Y123" s="18"/>
      <c r="Z123" s="5"/>
      <c r="AA123" s="64"/>
      <c r="AB123" s="18"/>
      <c r="AC123" s="64"/>
      <c r="AD123" s="18"/>
      <c r="AE123" s="64"/>
      <c r="AF123" s="18"/>
      <c r="AG123" s="64"/>
      <c r="AH123" s="18"/>
      <c r="AI123" s="18"/>
      <c r="AJ123" s="64"/>
      <c r="AK123" s="64"/>
      <c r="AL123" s="64"/>
      <c r="AM123" s="64"/>
      <c r="AN123" s="64"/>
      <c r="AO123" s="5"/>
      <c r="AP123" s="64"/>
      <c r="AQ123" s="64"/>
    </row>
    <row r="124" spans="1:43" ht="15" customHeight="1" x14ac:dyDescent="0.35">
      <c r="A124" s="6"/>
      <c r="B124" s="80"/>
      <c r="C124" s="80"/>
      <c r="D124" s="80"/>
      <c r="E124" s="80"/>
      <c r="F124" s="80"/>
      <c r="G124" s="80"/>
      <c r="H124" s="80"/>
      <c r="I124" s="80"/>
      <c r="J124" s="80"/>
      <c r="K124" s="80"/>
      <c r="L124" s="80"/>
      <c r="M124" s="80"/>
      <c r="N124" s="80"/>
      <c r="O124" s="7"/>
      <c r="P124" s="5"/>
      <c r="Q124" s="5"/>
      <c r="R124" s="5"/>
      <c r="S124" s="5"/>
      <c r="T124" s="64"/>
      <c r="U124" s="18"/>
      <c r="V124" s="64"/>
      <c r="W124" s="18"/>
      <c r="X124" s="64"/>
      <c r="Y124" s="18"/>
      <c r="Z124" s="5"/>
      <c r="AA124" s="64"/>
      <c r="AB124" s="18"/>
      <c r="AC124" s="64"/>
      <c r="AD124" s="18"/>
      <c r="AE124" s="64"/>
      <c r="AF124" s="18"/>
      <c r="AG124" s="64"/>
      <c r="AH124" s="18"/>
      <c r="AI124" s="18"/>
      <c r="AJ124" s="64"/>
      <c r="AK124" s="64"/>
      <c r="AL124" s="64"/>
      <c r="AM124" s="64"/>
      <c r="AN124" s="64"/>
      <c r="AO124" s="5"/>
      <c r="AP124" s="64"/>
      <c r="AQ124" s="64"/>
    </row>
    <row r="125" spans="1:43" ht="15" customHeight="1" x14ac:dyDescent="0.35">
      <c r="A125" s="6"/>
      <c r="B125" s="80"/>
      <c r="C125" s="80"/>
      <c r="D125" s="80"/>
      <c r="E125" s="80"/>
      <c r="F125" s="80"/>
      <c r="G125" s="80"/>
      <c r="H125" s="80"/>
      <c r="I125" s="80"/>
      <c r="J125" s="80"/>
      <c r="K125" s="80"/>
      <c r="L125" s="80"/>
      <c r="M125" s="80"/>
      <c r="N125" s="80"/>
      <c r="O125" s="7"/>
      <c r="P125" s="5"/>
      <c r="Q125" s="5"/>
      <c r="R125" s="5"/>
      <c r="S125" s="5"/>
      <c r="T125" s="64"/>
      <c r="U125" s="18"/>
      <c r="V125" s="64"/>
      <c r="W125" s="18"/>
      <c r="X125" s="64"/>
      <c r="Y125" s="18"/>
      <c r="Z125" s="5"/>
      <c r="AA125" s="64"/>
      <c r="AB125" s="18"/>
      <c r="AC125" s="64"/>
      <c r="AD125" s="18"/>
      <c r="AE125" s="64"/>
      <c r="AF125" s="18"/>
      <c r="AG125" s="64"/>
      <c r="AH125" s="18"/>
      <c r="AI125" s="18"/>
      <c r="AJ125" s="64"/>
      <c r="AK125" s="64"/>
      <c r="AL125" s="64"/>
      <c r="AM125" s="64"/>
      <c r="AN125" s="64"/>
      <c r="AO125" s="5"/>
      <c r="AP125" s="64"/>
      <c r="AQ125" s="64"/>
    </row>
    <row r="126" spans="1:43" ht="15" customHeight="1" x14ac:dyDescent="0.35">
      <c r="A126" s="6"/>
      <c r="B126" s="80"/>
      <c r="C126" s="80"/>
      <c r="D126" s="80"/>
      <c r="E126" s="80"/>
      <c r="F126" s="80"/>
      <c r="G126" s="80"/>
      <c r="H126" s="80"/>
      <c r="I126" s="80"/>
      <c r="J126" s="80"/>
      <c r="K126" s="80"/>
      <c r="L126" s="80"/>
      <c r="M126" s="80"/>
      <c r="N126" s="80"/>
      <c r="O126" s="7"/>
      <c r="P126" s="5"/>
      <c r="Q126" s="5"/>
      <c r="R126" s="5"/>
      <c r="S126" s="5"/>
      <c r="T126" s="64"/>
      <c r="U126" s="18"/>
      <c r="V126" s="64"/>
      <c r="W126" s="18"/>
      <c r="X126" s="64"/>
      <c r="Y126" s="18"/>
      <c r="Z126" s="5"/>
      <c r="AA126" s="64"/>
      <c r="AB126" s="18"/>
      <c r="AC126" s="64"/>
      <c r="AD126" s="18"/>
      <c r="AE126" s="64"/>
      <c r="AF126" s="18"/>
      <c r="AG126" s="64"/>
      <c r="AH126" s="18"/>
      <c r="AI126" s="18"/>
      <c r="AJ126" s="64"/>
      <c r="AK126" s="64"/>
      <c r="AL126" s="64"/>
      <c r="AM126" s="64"/>
      <c r="AN126" s="64"/>
      <c r="AO126" s="5"/>
      <c r="AP126" s="64"/>
      <c r="AQ126" s="64"/>
    </row>
    <row r="127" spans="1:43" ht="15" customHeight="1" x14ac:dyDescent="0.35">
      <c r="A127" s="6"/>
      <c r="B127" s="80"/>
      <c r="C127" s="80"/>
      <c r="D127" s="80"/>
      <c r="E127" s="80"/>
      <c r="F127" s="80"/>
      <c r="G127" s="80"/>
      <c r="H127" s="80"/>
      <c r="I127" s="80"/>
      <c r="J127" s="80"/>
      <c r="K127" s="80"/>
      <c r="L127" s="80"/>
      <c r="M127" s="80"/>
      <c r="N127" s="80"/>
      <c r="O127" s="7"/>
      <c r="P127" s="5"/>
      <c r="Q127" s="5"/>
      <c r="R127" s="5"/>
      <c r="S127" s="5"/>
      <c r="T127" s="64"/>
      <c r="U127" s="18"/>
      <c r="V127" s="64"/>
      <c r="W127" s="18"/>
      <c r="X127" s="64"/>
      <c r="Y127" s="18"/>
      <c r="Z127" s="5"/>
      <c r="AA127" s="64"/>
      <c r="AB127" s="18"/>
      <c r="AC127" s="64"/>
      <c r="AD127" s="18"/>
      <c r="AE127" s="64"/>
      <c r="AF127" s="18"/>
      <c r="AG127" s="64"/>
      <c r="AH127" s="18"/>
      <c r="AI127" s="18"/>
      <c r="AJ127" s="64"/>
      <c r="AK127" s="64"/>
      <c r="AL127" s="64"/>
      <c r="AM127" s="64"/>
      <c r="AN127" s="64"/>
      <c r="AO127" s="5"/>
      <c r="AP127" s="64"/>
      <c r="AQ127" s="64"/>
    </row>
    <row r="128" spans="1:43" ht="15" customHeight="1" x14ac:dyDescent="0.35">
      <c r="A128" s="6"/>
      <c r="B128" s="80"/>
      <c r="C128" s="80"/>
      <c r="D128" s="80"/>
      <c r="E128" s="80"/>
      <c r="F128" s="80"/>
      <c r="G128" s="80"/>
      <c r="H128" s="80"/>
      <c r="I128" s="80"/>
      <c r="J128" s="80"/>
      <c r="K128" s="80"/>
      <c r="L128" s="80"/>
      <c r="M128" s="80"/>
      <c r="N128" s="80"/>
      <c r="O128" s="7"/>
      <c r="P128" s="5"/>
      <c r="Q128" s="5"/>
      <c r="R128" s="5"/>
      <c r="S128" s="5"/>
      <c r="T128" s="64"/>
      <c r="U128" s="18"/>
      <c r="V128" s="64"/>
      <c r="W128" s="18"/>
      <c r="X128" s="64"/>
      <c r="Y128" s="18"/>
      <c r="Z128" s="5"/>
      <c r="AA128" s="64"/>
      <c r="AB128" s="18"/>
      <c r="AC128" s="64"/>
      <c r="AD128" s="18"/>
      <c r="AE128" s="64"/>
      <c r="AF128" s="18"/>
      <c r="AG128" s="64"/>
      <c r="AH128" s="18"/>
      <c r="AI128" s="18"/>
      <c r="AJ128" s="64"/>
      <c r="AK128" s="64"/>
      <c r="AL128" s="64"/>
      <c r="AM128" s="64"/>
      <c r="AN128" s="64"/>
      <c r="AO128" s="5"/>
      <c r="AP128" s="64"/>
      <c r="AQ128" s="64"/>
    </row>
    <row r="129" spans="1:43" ht="15" customHeight="1" x14ac:dyDescent="0.35">
      <c r="A129" s="6"/>
      <c r="B129" s="80"/>
      <c r="C129" s="80"/>
      <c r="D129" s="80"/>
      <c r="E129" s="80"/>
      <c r="F129" s="80"/>
      <c r="G129" s="80"/>
      <c r="H129" s="80"/>
      <c r="I129" s="80"/>
      <c r="J129" s="80"/>
      <c r="K129" s="80"/>
      <c r="L129" s="80"/>
      <c r="M129" s="80"/>
      <c r="N129" s="80"/>
      <c r="O129" s="7"/>
      <c r="P129" s="5"/>
      <c r="Q129" s="5"/>
      <c r="R129" s="5"/>
      <c r="S129" s="5"/>
      <c r="T129" s="64"/>
      <c r="U129" s="18"/>
      <c r="V129" s="64"/>
      <c r="W129" s="18"/>
      <c r="X129" s="64"/>
      <c r="Y129" s="18"/>
      <c r="Z129" s="5"/>
      <c r="AA129" s="64"/>
      <c r="AB129" s="18"/>
      <c r="AC129" s="64"/>
      <c r="AD129" s="18"/>
      <c r="AE129" s="64"/>
      <c r="AF129" s="18"/>
      <c r="AG129" s="64"/>
      <c r="AH129" s="18"/>
      <c r="AI129" s="18"/>
      <c r="AJ129" s="64"/>
      <c r="AK129" s="64"/>
      <c r="AL129" s="64"/>
      <c r="AM129" s="64"/>
      <c r="AN129" s="64"/>
      <c r="AO129" s="5"/>
      <c r="AP129" s="64"/>
      <c r="AQ129" s="64"/>
    </row>
    <row r="130" spans="1:43" ht="15" customHeight="1" x14ac:dyDescent="0.35">
      <c r="A130" s="6"/>
      <c r="B130" s="80"/>
      <c r="C130" s="80"/>
      <c r="D130" s="80"/>
      <c r="E130" s="80"/>
      <c r="F130" s="80"/>
      <c r="G130" s="80"/>
      <c r="H130" s="80"/>
      <c r="I130" s="80"/>
      <c r="J130" s="80"/>
      <c r="K130" s="80"/>
      <c r="L130" s="80"/>
      <c r="M130" s="80"/>
      <c r="N130" s="80"/>
      <c r="O130" s="7"/>
      <c r="P130" s="5"/>
      <c r="Q130" s="5"/>
      <c r="R130" s="5"/>
      <c r="S130" s="5"/>
      <c r="T130" s="64"/>
      <c r="U130" s="18"/>
      <c r="V130" s="64"/>
      <c r="W130" s="18"/>
      <c r="X130" s="64"/>
      <c r="Y130" s="18"/>
      <c r="Z130" s="5"/>
      <c r="AA130" s="64"/>
      <c r="AB130" s="18"/>
      <c r="AC130" s="64"/>
      <c r="AD130" s="18"/>
      <c r="AE130" s="64"/>
      <c r="AF130" s="18"/>
      <c r="AG130" s="64"/>
      <c r="AH130" s="18"/>
      <c r="AI130" s="18"/>
      <c r="AJ130" s="64"/>
      <c r="AK130" s="64"/>
      <c r="AL130" s="64"/>
      <c r="AM130" s="64"/>
      <c r="AN130" s="64"/>
      <c r="AO130" s="5"/>
      <c r="AP130" s="64"/>
      <c r="AQ130" s="64"/>
    </row>
    <row r="131" spans="1:43" ht="15" customHeight="1" x14ac:dyDescent="0.35">
      <c r="A131" s="6"/>
      <c r="B131" s="80"/>
      <c r="C131" s="80"/>
      <c r="D131" s="80"/>
      <c r="E131" s="80"/>
      <c r="F131" s="80"/>
      <c r="G131" s="80"/>
      <c r="H131" s="80"/>
      <c r="I131" s="80"/>
      <c r="J131" s="80"/>
      <c r="K131" s="80"/>
      <c r="L131" s="80"/>
      <c r="M131" s="80"/>
      <c r="N131" s="80"/>
      <c r="O131" s="7"/>
      <c r="P131" s="5"/>
      <c r="Q131" s="5"/>
      <c r="R131" s="5"/>
      <c r="S131" s="5"/>
      <c r="T131" s="64"/>
      <c r="U131" s="18"/>
      <c r="V131" s="64"/>
      <c r="W131" s="18"/>
      <c r="X131" s="64"/>
      <c r="Y131" s="18"/>
      <c r="Z131" s="5"/>
      <c r="AA131" s="64"/>
      <c r="AB131" s="18"/>
      <c r="AC131" s="64"/>
      <c r="AD131" s="18"/>
      <c r="AE131" s="64"/>
      <c r="AF131" s="18"/>
      <c r="AG131" s="64"/>
      <c r="AH131" s="18"/>
      <c r="AI131" s="18"/>
      <c r="AJ131" s="64"/>
      <c r="AK131" s="64"/>
      <c r="AL131" s="64"/>
      <c r="AM131" s="64"/>
      <c r="AN131" s="64"/>
      <c r="AO131" s="5"/>
      <c r="AP131" s="64"/>
      <c r="AQ131" s="64"/>
    </row>
    <row r="132" spans="1:43" ht="15" customHeight="1" x14ac:dyDescent="0.35">
      <c r="A132" s="6"/>
      <c r="B132" s="80"/>
      <c r="C132" s="80"/>
      <c r="D132" s="80"/>
      <c r="E132" s="80"/>
      <c r="F132" s="80"/>
      <c r="G132" s="80"/>
      <c r="H132" s="80"/>
      <c r="I132" s="80"/>
      <c r="J132" s="80"/>
      <c r="K132" s="80"/>
      <c r="L132" s="80"/>
      <c r="M132" s="80"/>
      <c r="N132" s="80"/>
      <c r="O132" s="7"/>
      <c r="P132" s="5"/>
      <c r="Q132" s="5"/>
      <c r="R132" s="5"/>
      <c r="S132" s="5"/>
      <c r="T132" s="64"/>
      <c r="U132" s="18"/>
      <c r="V132" s="64"/>
      <c r="W132" s="18"/>
      <c r="X132" s="64"/>
      <c r="Y132" s="18"/>
      <c r="Z132" s="5"/>
      <c r="AA132" s="64"/>
      <c r="AB132" s="18"/>
      <c r="AC132" s="64"/>
      <c r="AD132" s="18"/>
      <c r="AE132" s="64"/>
      <c r="AF132" s="18"/>
      <c r="AG132" s="64"/>
      <c r="AH132" s="18"/>
      <c r="AI132" s="18"/>
      <c r="AJ132" s="64"/>
      <c r="AK132" s="64"/>
      <c r="AL132" s="64"/>
      <c r="AM132" s="64"/>
      <c r="AN132" s="64"/>
      <c r="AO132" s="5"/>
      <c r="AP132" s="64"/>
      <c r="AQ132" s="64"/>
    </row>
    <row r="133" spans="1:43" ht="15" customHeight="1" x14ac:dyDescent="0.35">
      <c r="A133" s="6"/>
      <c r="B133" s="80"/>
      <c r="C133" s="80"/>
      <c r="D133" s="80"/>
      <c r="E133" s="80"/>
      <c r="F133" s="80"/>
      <c r="G133" s="80"/>
      <c r="H133" s="80"/>
      <c r="I133" s="80"/>
      <c r="J133" s="80"/>
      <c r="K133" s="80"/>
      <c r="L133" s="80"/>
      <c r="M133" s="80"/>
      <c r="N133" s="80"/>
      <c r="O133" s="7"/>
      <c r="P133" s="5"/>
      <c r="Q133" s="5"/>
      <c r="R133" s="5"/>
      <c r="S133" s="5"/>
      <c r="T133" s="64"/>
      <c r="U133" s="18"/>
      <c r="V133" s="64"/>
      <c r="W133" s="18"/>
      <c r="X133" s="64"/>
      <c r="Y133" s="18"/>
      <c r="Z133" s="5"/>
      <c r="AA133" s="64"/>
      <c r="AB133" s="18"/>
      <c r="AC133" s="64"/>
      <c r="AD133" s="18"/>
      <c r="AE133" s="64"/>
      <c r="AF133" s="18"/>
      <c r="AG133" s="64"/>
      <c r="AH133" s="18"/>
      <c r="AI133" s="18"/>
      <c r="AJ133" s="64"/>
      <c r="AK133" s="64"/>
      <c r="AL133" s="64"/>
      <c r="AM133" s="64"/>
      <c r="AN133" s="64"/>
      <c r="AO133" s="5"/>
      <c r="AP133" s="64"/>
      <c r="AQ133" s="64"/>
    </row>
    <row r="134" spans="1:43" ht="5.25" customHeight="1" x14ac:dyDescent="0.35">
      <c r="A134" s="6"/>
      <c r="B134" s="84"/>
      <c r="C134" s="5"/>
      <c r="D134" s="84" t="str">
        <f>CONCATENATE(D108,".Unit")</f>
        <v>F.DM.Unit</v>
      </c>
      <c r="E134" s="84" t="str">
        <f>CONCATENATE(E108,".Unit")</f>
        <v>F.OC.Unit</v>
      </c>
      <c r="F134" s="84" t="str">
        <f>CONCATENATE(F108,".Unit")</f>
        <v>F.N.Unit</v>
      </c>
      <c r="G134" s="84" t="str">
        <f>CONCATENATE(G108,".Unit")</f>
        <v>F.TN.Unit</v>
      </c>
      <c r="H134" s="84" t="str">
        <f>CONCATENATE(H108,".Unit")</f>
        <v>F.AN.Unit</v>
      </c>
      <c r="I134" s="84"/>
      <c r="J134" s="84" t="str">
        <f>CONCATENATE(J108,".Unit")</f>
        <v>F.P.Unit</v>
      </c>
      <c r="K134" s="84" t="str">
        <f>CONCATENATE(K108,".Unit")</f>
        <v>F.TP.Unit</v>
      </c>
      <c r="L134" s="84" t="str">
        <f>CONCATENATE(L108,".Unit")</f>
        <v>F.AP.Unit</v>
      </c>
      <c r="M134" s="84" t="str">
        <f>CONCATENATE(M108,".Unit")</f>
        <v>F.K.Unit</v>
      </c>
      <c r="N134" s="167" t="s">
        <v>2243</v>
      </c>
      <c r="O134" s="7"/>
      <c r="P134" s="5"/>
      <c r="Q134" s="5"/>
      <c r="R134" s="5"/>
      <c r="S134" s="5"/>
      <c r="T134" s="64"/>
      <c r="U134" s="18"/>
      <c r="V134" s="64"/>
      <c r="W134" s="18"/>
      <c r="X134" s="64"/>
      <c r="Y134" s="18"/>
      <c r="Z134" s="5"/>
      <c r="AA134" s="64"/>
      <c r="AB134" s="18"/>
      <c r="AC134" s="64"/>
      <c r="AD134" s="18"/>
      <c r="AE134" s="64"/>
      <c r="AF134" s="18"/>
      <c r="AG134" s="64"/>
      <c r="AH134" s="18"/>
      <c r="AI134" s="18"/>
      <c r="AJ134" s="64"/>
      <c r="AK134" s="64"/>
      <c r="AL134" s="64"/>
      <c r="AM134" s="64"/>
      <c r="AN134" s="64"/>
      <c r="AO134" s="5"/>
      <c r="AP134" s="64"/>
      <c r="AQ134" s="64"/>
    </row>
    <row r="135" spans="1:43" ht="15" customHeight="1" x14ac:dyDescent="0.35">
      <c r="A135" s="6"/>
      <c r="B135" s="25" t="s">
        <v>2244</v>
      </c>
      <c r="C135" s="222" t="s">
        <v>637</v>
      </c>
      <c r="D135" s="82"/>
      <c r="E135" s="82"/>
      <c r="F135" s="82"/>
      <c r="G135" s="82"/>
      <c r="H135" s="82"/>
      <c r="I135" s="222" t="s">
        <v>637</v>
      </c>
      <c r="J135" s="82"/>
      <c r="K135" s="82"/>
      <c r="L135" s="82"/>
      <c r="M135" s="82"/>
      <c r="N135" s="82"/>
      <c r="O135" s="270"/>
      <c r="P135" s="5"/>
      <c r="Q135" s="5"/>
      <c r="R135" s="5"/>
      <c r="S135" s="5"/>
      <c r="T135" s="64"/>
      <c r="U135" s="18"/>
      <c r="V135" s="64"/>
      <c r="W135" s="18"/>
      <c r="X135" s="64"/>
      <c r="Y135" s="18"/>
      <c r="Z135" s="5"/>
      <c r="AA135" s="64"/>
      <c r="AB135" s="18"/>
      <c r="AC135" s="64"/>
      <c r="AD135" s="18"/>
      <c r="AE135" s="64"/>
      <c r="AF135" s="18"/>
      <c r="AG135" s="64"/>
      <c r="AH135" s="18"/>
      <c r="AI135" s="18"/>
      <c r="AJ135" s="64"/>
      <c r="AK135" s="64"/>
      <c r="AL135" s="64"/>
      <c r="AM135" s="64"/>
      <c r="AN135" s="64"/>
      <c r="AO135" s="5"/>
      <c r="AP135" s="64"/>
      <c r="AQ135" s="64"/>
    </row>
    <row r="136" spans="1:43" ht="5.25" customHeight="1" thickBot="1" x14ac:dyDescent="0.4">
      <c r="A136" s="17"/>
      <c r="B136" s="15"/>
      <c r="C136" s="15"/>
      <c r="D136" s="15"/>
      <c r="E136" s="15"/>
      <c r="F136" s="15"/>
      <c r="G136" s="15"/>
      <c r="H136" s="15"/>
      <c r="I136" s="15"/>
      <c r="J136" s="15"/>
      <c r="K136" s="15"/>
      <c r="L136" s="15"/>
      <c r="M136" s="15"/>
      <c r="N136" s="251"/>
      <c r="O136" s="16"/>
      <c r="P136" s="5"/>
      <c r="Q136" s="5"/>
      <c r="R136" s="5"/>
      <c r="S136" s="64"/>
      <c r="T136" s="18"/>
      <c r="U136" s="64"/>
      <c r="V136" s="18"/>
      <c r="W136" s="18"/>
      <c r="X136" s="18"/>
      <c r="Y136" s="64"/>
      <c r="Z136" s="64"/>
      <c r="AA136" s="18"/>
      <c r="AB136" s="64"/>
      <c r="AC136" s="18"/>
      <c r="AD136" s="18"/>
      <c r="AE136" s="18"/>
      <c r="AF136" s="64"/>
      <c r="AG136" s="18"/>
      <c r="AH136" s="18"/>
      <c r="AI136" s="5"/>
      <c r="AJ136" s="64"/>
      <c r="AK136" s="64"/>
      <c r="AL136" s="64"/>
      <c r="AM136" s="64"/>
      <c r="AN136" s="64"/>
      <c r="AO136" s="5"/>
      <c r="AP136" s="64"/>
      <c r="AQ136" s="64"/>
    </row>
    <row r="137" spans="1:43" ht="5.25" customHeight="1" thickBot="1" x14ac:dyDescent="0.4">
      <c r="A137" s="5"/>
      <c r="B137" s="5"/>
      <c r="C137" s="5"/>
      <c r="D137" s="5"/>
      <c r="E137" s="5"/>
      <c r="F137" s="5"/>
      <c r="G137" s="5"/>
      <c r="H137" s="5"/>
      <c r="I137" s="5"/>
      <c r="J137" s="5"/>
      <c r="K137" s="5"/>
      <c r="L137" s="5"/>
      <c r="M137" s="5"/>
      <c r="N137" s="5"/>
      <c r="O137" s="5"/>
      <c r="P137" s="5"/>
      <c r="Q137" s="64"/>
      <c r="R137" s="18"/>
      <c r="S137" s="64"/>
      <c r="T137" s="18"/>
      <c r="U137" s="18"/>
      <c r="V137" s="18"/>
      <c r="W137" s="64"/>
      <c r="X137" s="18"/>
      <c r="Y137" s="18"/>
      <c r="Z137" s="64"/>
      <c r="AA137" s="18"/>
      <c r="AB137" s="18"/>
      <c r="AC137" s="18"/>
      <c r="AD137" s="64"/>
      <c r="AE137" s="18"/>
      <c r="AF137" s="18"/>
      <c r="AG137" s="5"/>
      <c r="AH137" s="5"/>
      <c r="AI137" s="5"/>
      <c r="AJ137" s="64"/>
      <c r="AK137" s="64"/>
      <c r="AL137" s="64"/>
      <c r="AM137" s="64"/>
      <c r="AN137" s="64"/>
      <c r="AO137" s="5"/>
      <c r="AP137" s="64"/>
      <c r="AQ137" s="64"/>
    </row>
    <row r="138" spans="1:43" ht="104.25" customHeight="1" thickBot="1" x14ac:dyDescent="0.4">
      <c r="A138" s="5"/>
      <c r="B138" s="271" t="s">
        <v>2245</v>
      </c>
      <c r="C138" s="703"/>
      <c r="D138" s="704"/>
      <c r="E138" s="704"/>
      <c r="F138" s="704"/>
      <c r="G138" s="704"/>
      <c r="H138" s="705"/>
      <c r="I138" s="5"/>
      <c r="J138" s="5" t="str">
        <f>""</f>
        <v/>
      </c>
      <c r="K138" s="5"/>
      <c r="L138" s="5"/>
      <c r="M138" s="5"/>
      <c r="N138" s="5"/>
      <c r="O138" s="5"/>
      <c r="P138" s="5"/>
      <c r="Q138" s="64"/>
      <c r="R138" s="18"/>
      <c r="S138" s="64"/>
      <c r="T138" s="18"/>
      <c r="U138" s="18"/>
      <c r="V138" s="18"/>
      <c r="W138" s="64"/>
      <c r="X138" s="18"/>
      <c r="Y138" s="18"/>
      <c r="Z138" s="64"/>
      <c r="AA138" s="18"/>
      <c r="AB138" s="18"/>
      <c r="AC138" s="18"/>
      <c r="AD138" s="64"/>
      <c r="AE138" s="18"/>
      <c r="AF138" s="18"/>
      <c r="AG138" s="5"/>
      <c r="AH138" s="5"/>
      <c r="AI138" s="5"/>
      <c r="AJ138" s="64"/>
      <c r="AK138" s="64"/>
      <c r="AL138" s="64"/>
      <c r="AM138" s="64"/>
      <c r="AN138" s="64"/>
      <c r="AO138" s="5"/>
      <c r="AP138" s="64"/>
      <c r="AQ138" s="64"/>
    </row>
    <row r="139" spans="1:43" ht="5.25" customHeight="1" x14ac:dyDescent="0.35">
      <c r="A139" s="5"/>
      <c r="B139" s="5"/>
      <c r="C139" s="5"/>
      <c r="D139" s="5"/>
      <c r="E139" s="5"/>
      <c r="F139" s="5"/>
      <c r="G139" s="5"/>
      <c r="H139" s="5"/>
      <c r="I139" s="5"/>
      <c r="J139" s="5"/>
      <c r="K139" s="5"/>
      <c r="L139" s="5"/>
      <c r="M139" s="5"/>
      <c r="N139" s="5"/>
      <c r="O139" s="5"/>
      <c r="P139" s="5"/>
      <c r="Q139" s="64"/>
      <c r="R139" s="18"/>
      <c r="S139" s="64"/>
      <c r="T139" s="18"/>
      <c r="U139" s="18"/>
      <c r="V139" s="18"/>
      <c r="W139" s="64"/>
      <c r="X139" s="18"/>
      <c r="Y139" s="18"/>
      <c r="Z139" s="64"/>
      <c r="AA139" s="18"/>
      <c r="AB139" s="18"/>
      <c r="AC139" s="18"/>
      <c r="AD139" s="64"/>
      <c r="AE139" s="18"/>
      <c r="AF139" s="18"/>
      <c r="AG139" s="5"/>
      <c r="AH139" s="5"/>
      <c r="AI139" s="5"/>
      <c r="AJ139" s="64"/>
      <c r="AK139" s="64"/>
      <c r="AL139" s="64"/>
      <c r="AM139" s="64"/>
      <c r="AN139" s="64"/>
      <c r="AO139" s="5"/>
      <c r="AP139" s="64"/>
      <c r="AQ139" s="64"/>
    </row>
    <row r="140" spans="1:43" x14ac:dyDescent="0.35">
      <c r="A140" s="5"/>
      <c r="B140" s="5"/>
      <c r="C140" s="5"/>
      <c r="D140" s="5"/>
      <c r="E140" s="5"/>
      <c r="F140" s="5"/>
      <c r="G140" s="5"/>
      <c r="H140" s="5"/>
      <c r="I140" s="5"/>
      <c r="J140" s="5"/>
      <c r="K140" s="5"/>
      <c r="L140" s="5"/>
      <c r="M140" s="5"/>
      <c r="N140" s="5"/>
      <c r="O140" s="5"/>
      <c r="P140" s="5"/>
      <c r="Q140" s="64"/>
      <c r="R140" s="18"/>
      <c r="S140" s="64"/>
      <c r="T140" s="18"/>
      <c r="U140" s="18"/>
      <c r="V140" s="18"/>
      <c r="W140" s="64"/>
      <c r="X140" s="18"/>
      <c r="Y140" s="18"/>
      <c r="Z140" s="64"/>
      <c r="AA140" s="18"/>
      <c r="AB140" s="18"/>
      <c r="AC140" s="18"/>
      <c r="AD140" s="64"/>
      <c r="AE140" s="18"/>
      <c r="AF140" s="18"/>
      <c r="AG140" s="5"/>
      <c r="AH140" s="5"/>
      <c r="AI140" s="5"/>
      <c r="AJ140" s="64"/>
      <c r="AK140" s="64"/>
      <c r="AL140" s="64"/>
      <c r="AM140" s="64"/>
      <c r="AN140" s="64"/>
      <c r="AO140" s="5"/>
      <c r="AP140" s="64"/>
      <c r="AQ140" s="64"/>
    </row>
    <row r="141" spans="1:43" x14ac:dyDescent="0.35">
      <c r="A141" s="5"/>
      <c r="B141" s="5"/>
      <c r="C141" s="5"/>
      <c r="D141" s="5"/>
      <c r="E141" s="5"/>
      <c r="F141" s="5"/>
      <c r="G141" s="5"/>
      <c r="H141" s="5"/>
      <c r="I141" s="5"/>
      <c r="J141" s="5"/>
      <c r="K141" s="5"/>
      <c r="L141" s="5"/>
      <c r="M141" s="5"/>
      <c r="N141" s="5"/>
      <c r="O141" s="5"/>
      <c r="P141" s="5"/>
      <c r="Q141" s="64"/>
      <c r="R141" s="18"/>
      <c r="S141" s="64"/>
      <c r="T141" s="18"/>
      <c r="U141" s="18"/>
      <c r="V141" s="18"/>
      <c r="W141" s="64"/>
      <c r="X141" s="18"/>
      <c r="Y141" s="18"/>
      <c r="Z141" s="64"/>
      <c r="AA141" s="18"/>
      <c r="AB141" s="18"/>
      <c r="AC141" s="18"/>
      <c r="AD141" s="64"/>
      <c r="AE141" s="18"/>
      <c r="AF141" s="18"/>
      <c r="AG141" s="5"/>
      <c r="AH141" s="5"/>
      <c r="AI141" s="5"/>
      <c r="AJ141" s="64"/>
      <c r="AK141" s="64"/>
      <c r="AL141" s="64"/>
      <c r="AM141" s="64"/>
      <c r="AN141" s="64"/>
      <c r="AO141" s="5"/>
      <c r="AP141" s="64"/>
      <c r="AQ141" s="64"/>
    </row>
    <row r="142" spans="1:43" x14ac:dyDescent="0.35">
      <c r="A142" s="5"/>
      <c r="B142" s="5"/>
      <c r="C142" s="5"/>
      <c r="D142" s="5"/>
      <c r="E142" s="5"/>
      <c r="F142" s="5"/>
      <c r="G142" s="5"/>
      <c r="H142" s="5"/>
      <c r="I142" s="5"/>
      <c r="J142" s="5"/>
      <c r="K142" s="5"/>
      <c r="L142" s="5"/>
      <c r="M142" s="5"/>
      <c r="N142" s="5"/>
      <c r="O142" s="5"/>
      <c r="P142" s="5"/>
      <c r="Q142" s="64"/>
      <c r="R142" s="18"/>
      <c r="S142" s="64"/>
      <c r="T142" s="18"/>
      <c r="U142" s="18"/>
      <c r="V142" s="18"/>
      <c r="W142" s="64"/>
      <c r="X142" s="18"/>
      <c r="Y142" s="18"/>
      <c r="Z142" s="64"/>
      <c r="AA142" s="18"/>
      <c r="AB142" s="18"/>
      <c r="AC142" s="18"/>
      <c r="AD142" s="64"/>
      <c r="AE142" s="18"/>
      <c r="AF142" s="18"/>
      <c r="AG142" s="5"/>
      <c r="AH142" s="5"/>
      <c r="AI142" s="5"/>
      <c r="AJ142" s="64"/>
      <c r="AK142" s="64"/>
      <c r="AL142" s="64"/>
      <c r="AM142" s="64"/>
      <c r="AN142" s="64"/>
      <c r="AO142" s="5"/>
      <c r="AP142" s="64"/>
      <c r="AQ142" s="64"/>
    </row>
    <row r="143" spans="1:43" x14ac:dyDescent="0.35">
      <c r="A143" s="5"/>
      <c r="B143" s="5"/>
      <c r="C143" s="5"/>
      <c r="D143" s="5"/>
      <c r="E143" s="5"/>
      <c r="F143" s="5"/>
      <c r="G143" s="5"/>
      <c r="H143" s="5"/>
      <c r="I143" s="5"/>
      <c r="J143" s="5"/>
      <c r="K143" s="5"/>
      <c r="L143" s="5"/>
      <c r="M143" s="5"/>
      <c r="N143" s="5"/>
      <c r="O143" s="5"/>
      <c r="P143" s="5"/>
      <c r="Q143" s="64"/>
      <c r="R143" s="18"/>
      <c r="S143" s="64"/>
      <c r="T143" s="18"/>
      <c r="U143" s="18"/>
      <c r="V143" s="18"/>
      <c r="W143" s="64"/>
      <c r="X143" s="18"/>
      <c r="Y143" s="18"/>
      <c r="Z143" s="64"/>
      <c r="AA143" s="18"/>
      <c r="AB143" s="18"/>
      <c r="AC143" s="18"/>
      <c r="AD143" s="64"/>
      <c r="AE143" s="18"/>
      <c r="AF143" s="18"/>
      <c r="AG143" s="5"/>
      <c r="AH143" s="5"/>
      <c r="AI143" s="5"/>
      <c r="AJ143" s="64"/>
      <c r="AK143" s="64"/>
      <c r="AL143" s="64"/>
      <c r="AM143" s="64"/>
      <c r="AN143" s="64"/>
      <c r="AO143" s="5"/>
      <c r="AP143" s="64"/>
      <c r="AQ143" s="64"/>
    </row>
    <row r="144" spans="1:43" x14ac:dyDescent="0.35">
      <c r="A144" s="5"/>
      <c r="B144" s="5"/>
      <c r="C144" s="5"/>
      <c r="D144" s="5"/>
      <c r="E144" s="5"/>
      <c r="F144" s="5"/>
      <c r="G144" s="5"/>
      <c r="H144" s="5"/>
      <c r="I144" s="5"/>
      <c r="J144" s="5"/>
      <c r="K144" s="5"/>
      <c r="L144" s="5"/>
      <c r="M144" s="5"/>
      <c r="N144" s="5"/>
      <c r="O144" s="5"/>
      <c r="P144" s="5"/>
      <c r="Q144" s="64"/>
      <c r="R144" s="18"/>
      <c r="S144" s="64"/>
      <c r="T144" s="18"/>
      <c r="U144" s="18"/>
      <c r="V144" s="18"/>
      <c r="W144" s="64"/>
      <c r="X144" s="18"/>
      <c r="Y144" s="18"/>
      <c r="Z144" s="64"/>
      <c r="AA144" s="18"/>
      <c r="AB144" s="18"/>
      <c r="AC144" s="18"/>
      <c r="AD144" s="64"/>
      <c r="AE144" s="18"/>
      <c r="AF144" s="18"/>
      <c r="AG144" s="5"/>
      <c r="AH144" s="5"/>
      <c r="AI144" s="5"/>
      <c r="AJ144" s="64"/>
      <c r="AK144" s="64"/>
      <c r="AL144" s="64"/>
      <c r="AM144" s="64"/>
      <c r="AN144" s="64"/>
      <c r="AO144" s="5"/>
      <c r="AP144" s="64"/>
      <c r="AQ144" s="64"/>
    </row>
    <row r="145" spans="1:43" x14ac:dyDescent="0.35">
      <c r="A145" s="5"/>
      <c r="B145" s="5"/>
      <c r="C145" s="5"/>
      <c r="D145" s="5"/>
      <c r="E145" s="5"/>
      <c r="F145" s="5"/>
      <c r="G145" s="5"/>
      <c r="H145" s="5"/>
      <c r="I145" s="5"/>
      <c r="J145" s="5"/>
      <c r="K145" s="5"/>
      <c r="L145" s="5"/>
      <c r="M145" s="5"/>
      <c r="N145" s="5"/>
      <c r="O145" s="5"/>
      <c r="P145" s="5"/>
      <c r="Q145" s="64"/>
      <c r="R145" s="18"/>
      <c r="S145" s="64"/>
      <c r="T145" s="18"/>
      <c r="U145" s="18"/>
      <c r="V145" s="18"/>
      <c r="W145" s="64"/>
      <c r="X145" s="18"/>
      <c r="Y145" s="18"/>
      <c r="Z145" s="64"/>
      <c r="AA145" s="18"/>
      <c r="AB145" s="18"/>
      <c r="AC145" s="18"/>
      <c r="AD145" s="64"/>
      <c r="AE145" s="18"/>
      <c r="AF145" s="18"/>
      <c r="AG145" s="5"/>
      <c r="AH145" s="5"/>
      <c r="AI145" s="5"/>
      <c r="AJ145" s="64"/>
      <c r="AK145" s="64"/>
      <c r="AL145" s="64"/>
      <c r="AM145" s="64"/>
      <c r="AN145" s="64"/>
      <c r="AO145" s="5"/>
      <c r="AP145" s="64"/>
      <c r="AQ145" s="64"/>
    </row>
    <row r="146" spans="1:43" x14ac:dyDescent="0.35">
      <c r="A146" s="5"/>
      <c r="B146" s="5"/>
      <c r="C146" s="5"/>
      <c r="D146" s="5"/>
      <c r="E146" s="5"/>
      <c r="F146" s="5"/>
      <c r="G146" s="5"/>
      <c r="H146" s="5"/>
      <c r="I146" s="5"/>
      <c r="J146" s="5"/>
      <c r="K146" s="5"/>
      <c r="L146" s="5"/>
      <c r="M146" s="5"/>
      <c r="N146" s="5"/>
      <c r="O146" s="5"/>
      <c r="P146" s="5"/>
      <c r="Q146" s="64"/>
      <c r="R146" s="18"/>
      <c r="S146" s="64"/>
      <c r="T146" s="18"/>
      <c r="U146" s="18"/>
      <c r="V146" s="18"/>
      <c r="W146" s="64"/>
      <c r="X146" s="18"/>
      <c r="Y146" s="18"/>
      <c r="Z146" s="64"/>
      <c r="AA146" s="18"/>
      <c r="AB146" s="18"/>
      <c r="AC146" s="18"/>
      <c r="AD146" s="64"/>
      <c r="AE146" s="18"/>
      <c r="AF146" s="18"/>
      <c r="AG146" s="5"/>
      <c r="AH146" s="5"/>
      <c r="AI146" s="5"/>
      <c r="AJ146" s="64"/>
      <c r="AK146" s="64"/>
      <c r="AL146" s="64"/>
      <c r="AM146" s="64"/>
      <c r="AN146" s="64"/>
      <c r="AO146" s="5"/>
      <c r="AP146" s="64"/>
      <c r="AQ146" s="64"/>
    </row>
    <row r="147" spans="1:43" x14ac:dyDescent="0.35">
      <c r="A147" s="5"/>
      <c r="B147" s="5"/>
      <c r="C147" s="5"/>
      <c r="D147" s="5"/>
      <c r="E147" s="5"/>
      <c r="F147" s="5"/>
      <c r="G147" s="5"/>
      <c r="H147" s="5"/>
      <c r="I147" s="5"/>
      <c r="J147" s="5"/>
      <c r="K147" s="5"/>
      <c r="L147" s="5"/>
      <c r="M147" s="5"/>
      <c r="N147" s="5"/>
      <c r="O147" s="5"/>
      <c r="P147" s="5"/>
      <c r="Q147" s="64"/>
      <c r="R147" s="18"/>
      <c r="S147" s="64"/>
      <c r="T147" s="18"/>
      <c r="U147" s="18"/>
      <c r="V147" s="18"/>
      <c r="W147" s="64"/>
      <c r="X147" s="18"/>
      <c r="Y147" s="18"/>
      <c r="Z147" s="64"/>
      <c r="AA147" s="18"/>
      <c r="AB147" s="18"/>
      <c r="AC147" s="18"/>
      <c r="AD147" s="64"/>
      <c r="AE147" s="18"/>
      <c r="AF147" s="18"/>
      <c r="AG147" s="5"/>
      <c r="AH147" s="5"/>
      <c r="AI147" s="5"/>
      <c r="AJ147" s="64"/>
      <c r="AK147" s="64"/>
      <c r="AL147" s="64"/>
      <c r="AM147" s="64"/>
      <c r="AN147" s="64"/>
      <c r="AO147" s="5"/>
      <c r="AP147" s="64"/>
      <c r="AQ147" s="64"/>
    </row>
    <row r="148" spans="1:43" x14ac:dyDescent="0.35">
      <c r="A148" s="62"/>
      <c r="B148" s="62"/>
      <c r="C148" s="62"/>
      <c r="D148" s="62"/>
      <c r="E148" s="62"/>
      <c r="F148" s="62"/>
      <c r="G148" s="62"/>
      <c r="H148" s="62"/>
      <c r="I148" s="62"/>
      <c r="J148" s="62"/>
      <c r="K148" s="62"/>
      <c r="L148" s="62"/>
      <c r="M148" s="62"/>
      <c r="N148" s="62"/>
      <c r="O148" s="62"/>
      <c r="P148" s="62"/>
      <c r="Q148" s="62"/>
      <c r="R148" s="287"/>
      <c r="S148" s="62"/>
      <c r="T148" s="287"/>
      <c r="U148" s="62"/>
      <c r="V148" s="62"/>
      <c r="W148" s="62"/>
      <c r="X148" s="62"/>
      <c r="Y148" s="62"/>
      <c r="Z148" s="62"/>
      <c r="AA148" s="287"/>
      <c r="AB148" s="62"/>
      <c r="AC148" s="62"/>
      <c r="AD148" s="62"/>
      <c r="AE148" s="62"/>
      <c r="AF148" s="62"/>
      <c r="AG148" s="62"/>
      <c r="AH148" s="62"/>
      <c r="AI148" s="62"/>
      <c r="AJ148" s="62"/>
      <c r="AK148" s="287"/>
      <c r="AL148" s="287"/>
      <c r="AM148" s="287"/>
      <c r="AN148" s="287"/>
      <c r="AO148" s="65"/>
    </row>
    <row r="149" spans="1:43" x14ac:dyDescent="0.35">
      <c r="A149" s="62"/>
      <c r="B149" s="62"/>
      <c r="C149" s="62"/>
      <c r="D149" s="62"/>
      <c r="E149" s="62"/>
      <c r="F149" s="62"/>
      <c r="G149" s="62"/>
      <c r="H149" s="62"/>
      <c r="I149" s="62"/>
      <c r="J149" s="62"/>
      <c r="K149" s="62"/>
      <c r="L149" s="62"/>
      <c r="M149" s="62"/>
      <c r="N149" s="62"/>
      <c r="O149" s="62"/>
      <c r="P149" s="62"/>
      <c r="Q149" s="62"/>
      <c r="R149" s="287"/>
      <c r="S149" s="62"/>
      <c r="T149" s="287"/>
      <c r="U149" s="62"/>
      <c r="V149" s="62"/>
      <c r="W149" s="62"/>
      <c r="X149" s="62"/>
      <c r="Y149" s="62"/>
      <c r="Z149" s="62"/>
      <c r="AA149" s="287"/>
      <c r="AB149" s="62"/>
      <c r="AC149" s="62"/>
      <c r="AD149" s="62"/>
      <c r="AE149" s="62"/>
      <c r="AF149" s="62"/>
      <c r="AG149" s="62"/>
      <c r="AH149" s="62"/>
      <c r="AI149" s="62"/>
      <c r="AJ149" s="62"/>
      <c r="AK149" s="287"/>
      <c r="AL149" s="287"/>
      <c r="AM149" s="287"/>
      <c r="AN149" s="287"/>
      <c r="AO149" s="65"/>
    </row>
    <row r="150" spans="1:43" x14ac:dyDescent="0.35">
      <c r="A150" s="62"/>
      <c r="B150" s="62"/>
      <c r="C150" s="62"/>
      <c r="D150" s="62"/>
      <c r="E150" s="62"/>
      <c r="F150" s="62"/>
      <c r="G150" s="62"/>
      <c r="H150" s="62"/>
      <c r="I150" s="62"/>
      <c r="J150" s="62"/>
      <c r="K150" s="62"/>
      <c r="L150" s="62"/>
      <c r="M150" s="62"/>
      <c r="N150" s="62"/>
      <c r="O150" s="62"/>
      <c r="P150" s="62"/>
      <c r="Q150" s="62"/>
      <c r="R150" s="287"/>
      <c r="S150" s="62"/>
      <c r="T150" s="287"/>
      <c r="U150" s="62"/>
      <c r="V150" s="62"/>
      <c r="W150" s="62"/>
      <c r="X150" s="62"/>
      <c r="Y150" s="62"/>
      <c r="Z150" s="62"/>
      <c r="AA150" s="287"/>
      <c r="AB150" s="62"/>
      <c r="AC150" s="62"/>
      <c r="AD150" s="62"/>
      <c r="AE150" s="62"/>
      <c r="AF150" s="62"/>
      <c r="AG150" s="62"/>
      <c r="AH150" s="62"/>
      <c r="AI150" s="62"/>
      <c r="AJ150" s="287"/>
      <c r="AK150" s="287"/>
      <c r="AL150" s="287"/>
      <c r="AM150" s="287"/>
      <c r="AN150" s="287"/>
    </row>
    <row r="151" spans="1:43" x14ac:dyDescent="0.35">
      <c r="A151" s="62"/>
      <c r="B151" s="62"/>
      <c r="C151" s="62"/>
      <c r="D151" s="62"/>
      <c r="E151" s="62"/>
      <c r="F151" s="62"/>
      <c r="G151" s="62"/>
      <c r="H151" s="62"/>
      <c r="I151" s="62"/>
      <c r="J151" s="62"/>
      <c r="K151" s="62"/>
      <c r="L151" s="62"/>
      <c r="M151" s="62"/>
      <c r="N151" s="62"/>
      <c r="O151" s="62"/>
      <c r="P151" s="62"/>
      <c r="Q151" s="62"/>
      <c r="R151" s="287"/>
      <c r="S151" s="62"/>
      <c r="T151" s="287"/>
      <c r="U151" s="62"/>
      <c r="V151" s="62"/>
      <c r="W151" s="62"/>
      <c r="X151" s="62"/>
      <c r="Y151" s="62"/>
      <c r="Z151" s="62"/>
      <c r="AA151" s="287"/>
      <c r="AB151" s="62"/>
      <c r="AC151" s="62"/>
      <c r="AD151" s="62"/>
      <c r="AE151" s="62"/>
      <c r="AF151" s="62"/>
      <c r="AG151" s="62"/>
      <c r="AH151" s="62"/>
      <c r="AI151" s="62"/>
      <c r="AJ151" s="287"/>
      <c r="AK151" s="287"/>
      <c r="AL151" s="287"/>
      <c r="AM151" s="287"/>
      <c r="AN151" s="287"/>
    </row>
    <row r="152" spans="1:43" x14ac:dyDescent="0.35">
      <c r="A152" s="62"/>
      <c r="B152" s="62"/>
      <c r="C152" s="62"/>
      <c r="D152" s="62"/>
      <c r="E152" s="62"/>
      <c r="F152" s="62"/>
      <c r="G152" s="62"/>
      <c r="H152" s="62"/>
      <c r="I152" s="62"/>
      <c r="J152" s="62"/>
      <c r="K152" s="62"/>
      <c r="L152" s="62"/>
      <c r="M152" s="62"/>
      <c r="N152" s="62"/>
      <c r="O152" s="62"/>
      <c r="P152" s="62"/>
      <c r="Q152" s="62"/>
      <c r="R152" s="287"/>
      <c r="S152" s="62"/>
      <c r="T152" s="287"/>
      <c r="U152" s="62"/>
      <c r="V152" s="62"/>
      <c r="W152" s="62"/>
      <c r="X152" s="62"/>
      <c r="Y152" s="62"/>
      <c r="Z152" s="62"/>
      <c r="AA152" s="287"/>
      <c r="AB152" s="62"/>
      <c r="AC152" s="62"/>
      <c r="AD152" s="62"/>
      <c r="AE152" s="62"/>
      <c r="AF152" s="62"/>
      <c r="AG152" s="62"/>
      <c r="AH152" s="62"/>
      <c r="AI152" s="62"/>
      <c r="AJ152" s="287"/>
      <c r="AK152" s="287"/>
      <c r="AL152" s="287"/>
      <c r="AM152" s="287"/>
      <c r="AN152" s="287"/>
    </row>
    <row r="153" spans="1:43" x14ac:dyDescent="0.35">
      <c r="A153" s="62"/>
      <c r="B153" s="62"/>
      <c r="C153" s="62"/>
      <c r="D153" s="62"/>
      <c r="E153" s="62"/>
      <c r="F153" s="62"/>
      <c r="G153" s="62"/>
      <c r="H153" s="62"/>
      <c r="I153" s="62"/>
      <c r="J153" s="62"/>
      <c r="K153" s="62"/>
      <c r="L153" s="62"/>
      <c r="M153" s="62"/>
      <c r="N153" s="62"/>
      <c r="O153" s="62"/>
      <c r="P153" s="62"/>
      <c r="Q153" s="62"/>
      <c r="R153" s="287"/>
      <c r="S153" s="62"/>
      <c r="T153" s="287"/>
      <c r="U153" s="62"/>
      <c r="V153" s="62"/>
      <c r="W153" s="62"/>
      <c r="X153" s="62"/>
      <c r="Y153" s="62"/>
      <c r="Z153" s="62"/>
      <c r="AA153" s="287"/>
      <c r="AB153" s="62"/>
      <c r="AC153" s="62"/>
      <c r="AD153" s="62"/>
      <c r="AE153" s="62"/>
      <c r="AF153" s="62"/>
      <c r="AG153" s="62"/>
      <c r="AH153" s="62"/>
      <c r="AI153" s="62"/>
      <c r="AJ153" s="287"/>
      <c r="AK153" s="287"/>
      <c r="AL153" s="287"/>
      <c r="AM153" s="287"/>
      <c r="AN153" s="287"/>
    </row>
    <row r="154" spans="1:43" x14ac:dyDescent="0.35">
      <c r="A154" s="62"/>
      <c r="B154" s="62"/>
      <c r="C154" s="62"/>
      <c r="D154" s="62"/>
      <c r="E154" s="62"/>
      <c r="F154" s="62"/>
      <c r="G154" s="62"/>
      <c r="H154" s="62"/>
      <c r="I154" s="62"/>
      <c r="J154" s="62"/>
      <c r="K154" s="62"/>
      <c r="L154" s="62"/>
      <c r="M154" s="62"/>
      <c r="N154" s="62"/>
      <c r="O154" s="62"/>
      <c r="P154" s="62"/>
      <c r="Q154" s="62"/>
      <c r="R154" s="287"/>
      <c r="S154" s="62"/>
      <c r="T154" s="287"/>
      <c r="U154" s="62"/>
      <c r="V154" s="62"/>
      <c r="W154" s="62"/>
      <c r="X154" s="62"/>
      <c r="Y154" s="62"/>
      <c r="Z154" s="62"/>
      <c r="AA154" s="287"/>
      <c r="AB154" s="62"/>
      <c r="AC154" s="62"/>
      <c r="AD154" s="62"/>
      <c r="AE154" s="62"/>
      <c r="AF154" s="62"/>
      <c r="AG154" s="62"/>
      <c r="AH154" s="62"/>
      <c r="AI154" s="62"/>
      <c r="AJ154" s="287"/>
      <c r="AK154" s="287"/>
      <c r="AL154" s="287"/>
      <c r="AM154" s="287"/>
      <c r="AN154" s="287"/>
    </row>
    <row r="155" spans="1:43" x14ac:dyDescent="0.35">
      <c r="A155" s="62"/>
      <c r="B155" s="62"/>
      <c r="C155" s="62"/>
      <c r="D155" s="62"/>
      <c r="E155" s="62"/>
      <c r="F155" s="62"/>
      <c r="G155" s="62"/>
      <c r="H155" s="62"/>
      <c r="I155" s="62"/>
      <c r="J155" s="62"/>
      <c r="K155" s="62"/>
      <c r="L155" s="62"/>
      <c r="M155" s="62"/>
      <c r="N155" s="62"/>
      <c r="O155" s="62"/>
      <c r="P155" s="62"/>
      <c r="Q155" s="62"/>
      <c r="R155" s="287"/>
      <c r="S155" s="62"/>
      <c r="T155" s="287"/>
      <c r="U155" s="62"/>
      <c r="V155" s="62"/>
      <c r="W155" s="62"/>
      <c r="X155" s="62"/>
      <c r="Y155" s="62"/>
      <c r="Z155" s="62"/>
      <c r="AA155" s="287"/>
      <c r="AB155" s="62"/>
      <c r="AC155" s="62"/>
      <c r="AD155" s="62"/>
      <c r="AE155" s="62"/>
      <c r="AF155" s="62"/>
      <c r="AG155" s="62"/>
      <c r="AH155" s="62"/>
      <c r="AI155" s="62"/>
      <c r="AJ155" s="287"/>
      <c r="AK155" s="287"/>
      <c r="AL155" s="287"/>
      <c r="AM155" s="287"/>
      <c r="AN155" s="287"/>
    </row>
    <row r="156" spans="1:43" x14ac:dyDescent="0.35">
      <c r="A156" s="62"/>
      <c r="B156" s="62"/>
      <c r="C156" s="62"/>
      <c r="D156" s="62"/>
      <c r="E156" s="62"/>
      <c r="F156" s="62"/>
      <c r="G156" s="62"/>
      <c r="H156" s="62"/>
      <c r="I156" s="62"/>
      <c r="J156" s="62"/>
      <c r="K156" s="62"/>
      <c r="L156" s="62"/>
      <c r="M156" s="62"/>
      <c r="N156" s="62"/>
      <c r="O156" s="62"/>
      <c r="P156" s="62"/>
      <c r="Q156" s="62"/>
      <c r="R156" s="287"/>
      <c r="S156" s="62"/>
      <c r="T156" s="287"/>
      <c r="U156" s="62"/>
      <c r="V156" s="62"/>
      <c r="W156" s="62"/>
      <c r="X156" s="62"/>
      <c r="Y156" s="62"/>
      <c r="Z156" s="62"/>
      <c r="AA156" s="287"/>
      <c r="AB156" s="62"/>
      <c r="AC156" s="62"/>
      <c r="AD156" s="62"/>
      <c r="AE156" s="62"/>
      <c r="AF156" s="62"/>
      <c r="AG156" s="62"/>
      <c r="AH156" s="62"/>
      <c r="AI156" s="62"/>
      <c r="AJ156" s="287"/>
      <c r="AK156" s="287"/>
      <c r="AL156" s="287"/>
      <c r="AM156" s="287"/>
      <c r="AN156" s="287"/>
    </row>
    <row r="157" spans="1:43" x14ac:dyDescent="0.35">
      <c r="A157" s="62"/>
      <c r="B157" s="62"/>
      <c r="C157" s="62"/>
      <c r="D157" s="62"/>
      <c r="E157" s="62"/>
      <c r="F157" s="62"/>
      <c r="G157" s="62"/>
      <c r="H157" s="62"/>
      <c r="I157" s="62"/>
      <c r="J157" s="62"/>
      <c r="K157" s="62"/>
      <c r="L157" s="62"/>
      <c r="M157" s="62"/>
      <c r="N157" s="62"/>
      <c r="O157" s="62"/>
      <c r="P157" s="62"/>
      <c r="Q157" s="62"/>
      <c r="R157" s="287"/>
      <c r="S157" s="62"/>
      <c r="T157" s="287"/>
      <c r="U157" s="62"/>
      <c r="V157" s="62"/>
      <c r="W157" s="62"/>
      <c r="X157" s="62"/>
      <c r="Y157" s="62"/>
      <c r="Z157" s="62"/>
      <c r="AA157" s="287"/>
      <c r="AB157" s="62"/>
      <c r="AC157" s="62"/>
      <c r="AD157" s="62"/>
      <c r="AE157" s="62"/>
      <c r="AF157" s="62"/>
      <c r="AG157" s="62"/>
      <c r="AH157" s="62"/>
      <c r="AI157" s="62"/>
      <c r="AJ157" s="287"/>
      <c r="AK157" s="287"/>
      <c r="AL157" s="287"/>
      <c r="AM157" s="287"/>
      <c r="AN157" s="287"/>
    </row>
    <row r="158" spans="1:43" x14ac:dyDescent="0.35">
      <c r="A158" s="62"/>
      <c r="B158" s="62"/>
      <c r="C158" s="62"/>
      <c r="D158" s="62"/>
      <c r="E158" s="62"/>
      <c r="F158" s="62"/>
      <c r="G158" s="62"/>
      <c r="H158" s="62"/>
      <c r="I158" s="62"/>
      <c r="J158" s="62"/>
      <c r="K158" s="62"/>
      <c r="L158" s="62"/>
      <c r="M158" s="62"/>
      <c r="N158" s="62"/>
      <c r="O158" s="62"/>
      <c r="P158" s="62"/>
      <c r="Q158" s="62"/>
      <c r="R158" s="287"/>
      <c r="S158" s="62"/>
      <c r="T158" s="287"/>
      <c r="U158" s="62"/>
      <c r="V158" s="62"/>
      <c r="W158" s="62"/>
      <c r="X158" s="62"/>
      <c r="Y158" s="62"/>
      <c r="Z158" s="62"/>
      <c r="AA158" s="287"/>
      <c r="AB158" s="62"/>
      <c r="AC158" s="62"/>
      <c r="AD158" s="62"/>
      <c r="AE158" s="62"/>
      <c r="AF158" s="62"/>
      <c r="AG158" s="62"/>
      <c r="AH158" s="62"/>
      <c r="AI158" s="62"/>
      <c r="AJ158" s="287"/>
      <c r="AK158" s="287"/>
      <c r="AL158" s="287"/>
      <c r="AM158" s="287"/>
      <c r="AN158" s="287"/>
    </row>
    <row r="159" spans="1:43" x14ac:dyDescent="0.35">
      <c r="A159" s="62"/>
      <c r="B159" s="62"/>
      <c r="C159" s="62"/>
      <c r="D159" s="62"/>
      <c r="E159" s="62"/>
      <c r="F159" s="62"/>
      <c r="G159" s="62"/>
      <c r="H159" s="62"/>
      <c r="I159" s="62"/>
      <c r="J159" s="62"/>
      <c r="K159" s="62"/>
      <c r="L159" s="62"/>
      <c r="M159" s="62"/>
      <c r="N159" s="62"/>
      <c r="O159" s="62"/>
      <c r="P159" s="62"/>
      <c r="Q159" s="62"/>
      <c r="R159" s="287"/>
      <c r="S159" s="62"/>
      <c r="T159" s="287"/>
      <c r="U159" s="62"/>
      <c r="V159" s="62"/>
      <c r="W159" s="62"/>
      <c r="X159" s="62"/>
      <c r="Y159" s="62"/>
      <c r="Z159" s="62"/>
      <c r="AA159" s="287"/>
      <c r="AB159" s="62"/>
      <c r="AC159" s="62"/>
      <c r="AD159" s="62"/>
      <c r="AE159" s="62"/>
      <c r="AF159" s="62"/>
      <c r="AG159" s="62"/>
      <c r="AH159" s="62"/>
      <c r="AI159" s="62"/>
      <c r="AJ159" s="287"/>
      <c r="AK159" s="287"/>
      <c r="AL159" s="287"/>
      <c r="AM159" s="287"/>
      <c r="AN159" s="287"/>
    </row>
    <row r="160" spans="1:43" x14ac:dyDescent="0.35">
      <c r="A160" s="62"/>
      <c r="B160" s="62"/>
      <c r="C160" s="62"/>
      <c r="D160" s="62"/>
      <c r="E160" s="62"/>
      <c r="F160" s="62"/>
      <c r="G160" s="62"/>
      <c r="H160" s="62"/>
      <c r="I160" s="62"/>
      <c r="J160" s="62"/>
      <c r="K160" s="62"/>
      <c r="L160" s="62"/>
      <c r="M160" s="62"/>
      <c r="N160" s="62"/>
      <c r="O160" s="62"/>
      <c r="P160" s="62"/>
      <c r="Q160" s="62"/>
      <c r="R160" s="287"/>
      <c r="S160" s="62"/>
      <c r="T160" s="287"/>
      <c r="U160" s="62"/>
      <c r="V160" s="62"/>
      <c r="W160" s="62"/>
      <c r="X160" s="62"/>
      <c r="Y160" s="62"/>
      <c r="Z160" s="62"/>
      <c r="AA160" s="287"/>
      <c r="AB160" s="62"/>
      <c r="AC160" s="62"/>
      <c r="AD160" s="62"/>
      <c r="AE160" s="62"/>
      <c r="AF160" s="62"/>
      <c r="AG160" s="62"/>
      <c r="AH160" s="62"/>
      <c r="AI160" s="62"/>
      <c r="AJ160" s="287"/>
      <c r="AK160" s="287"/>
      <c r="AL160" s="287"/>
      <c r="AM160" s="287"/>
      <c r="AN160" s="287"/>
    </row>
    <row r="161" spans="1:40" x14ac:dyDescent="0.35">
      <c r="A161" s="62"/>
      <c r="B161" s="62"/>
      <c r="C161" s="62"/>
      <c r="D161" s="62"/>
      <c r="E161" s="62"/>
      <c r="F161" s="62"/>
      <c r="G161" s="62"/>
      <c r="H161" s="62"/>
      <c r="I161" s="62"/>
      <c r="J161" s="62"/>
      <c r="K161" s="62"/>
      <c r="L161" s="62"/>
      <c r="M161" s="62"/>
      <c r="N161" s="62"/>
      <c r="O161" s="62"/>
      <c r="P161" s="62"/>
      <c r="Q161" s="62"/>
      <c r="R161" s="287"/>
      <c r="S161" s="62"/>
      <c r="T161" s="287"/>
      <c r="U161" s="62"/>
      <c r="V161" s="62"/>
      <c r="W161" s="62"/>
      <c r="X161" s="62"/>
      <c r="Y161" s="62"/>
      <c r="Z161" s="62"/>
      <c r="AA161" s="287"/>
      <c r="AB161" s="62"/>
      <c r="AC161" s="62"/>
      <c r="AD161" s="62"/>
      <c r="AE161" s="62"/>
      <c r="AF161" s="62"/>
      <c r="AG161" s="62"/>
      <c r="AH161" s="62"/>
      <c r="AI161" s="62"/>
      <c r="AJ161" s="287"/>
      <c r="AK161" s="287"/>
      <c r="AL161" s="287"/>
      <c r="AM161" s="287"/>
      <c r="AN161" s="287"/>
    </row>
    <row r="162" spans="1:40" x14ac:dyDescent="0.35">
      <c r="A162" s="62"/>
      <c r="B162" s="62"/>
      <c r="C162" s="62"/>
      <c r="D162" s="62"/>
      <c r="E162" s="62"/>
      <c r="F162" s="62"/>
      <c r="G162" s="62"/>
      <c r="H162" s="62"/>
      <c r="I162" s="62"/>
      <c r="J162" s="62"/>
      <c r="K162" s="62"/>
      <c r="L162" s="62"/>
      <c r="M162" s="62"/>
      <c r="N162" s="62"/>
      <c r="O162" s="62"/>
      <c r="P162" s="62"/>
      <c r="Q162" s="62"/>
      <c r="R162" s="287"/>
      <c r="S162" s="62"/>
      <c r="T162" s="287"/>
      <c r="U162" s="62"/>
      <c r="V162" s="62"/>
      <c r="W162" s="62"/>
      <c r="X162" s="62"/>
      <c r="Y162" s="62"/>
      <c r="Z162" s="62"/>
      <c r="AA162" s="287"/>
      <c r="AB162" s="62"/>
      <c r="AC162" s="62"/>
      <c r="AD162" s="62"/>
      <c r="AE162" s="62"/>
      <c r="AF162" s="62"/>
      <c r="AG162" s="62"/>
      <c r="AH162" s="62"/>
      <c r="AI162" s="62"/>
      <c r="AJ162" s="287"/>
      <c r="AK162" s="287"/>
      <c r="AL162" s="287"/>
      <c r="AM162" s="287"/>
      <c r="AN162" s="287"/>
    </row>
    <row r="163" spans="1:40" x14ac:dyDescent="0.35">
      <c r="A163" s="62"/>
      <c r="B163" s="62"/>
      <c r="C163" s="62"/>
      <c r="D163" s="62"/>
      <c r="E163" s="62"/>
      <c r="F163" s="62"/>
      <c r="G163" s="62"/>
      <c r="H163" s="62"/>
      <c r="I163" s="62"/>
      <c r="J163" s="62"/>
      <c r="K163" s="62"/>
      <c r="L163" s="62"/>
      <c r="M163" s="62"/>
      <c r="N163" s="62"/>
      <c r="O163" s="62"/>
      <c r="P163" s="62"/>
      <c r="Q163" s="62"/>
      <c r="R163" s="287"/>
      <c r="S163" s="62"/>
      <c r="T163" s="287"/>
      <c r="U163" s="62"/>
      <c r="V163" s="62"/>
      <c r="W163" s="62"/>
      <c r="X163" s="62"/>
      <c r="Y163" s="62"/>
      <c r="Z163" s="62"/>
      <c r="AA163" s="287"/>
      <c r="AB163" s="62"/>
      <c r="AC163" s="62"/>
      <c r="AD163" s="62"/>
      <c r="AE163" s="62"/>
      <c r="AF163" s="62"/>
      <c r="AG163" s="62"/>
      <c r="AH163" s="62"/>
      <c r="AI163" s="62"/>
      <c r="AJ163" s="287"/>
      <c r="AK163" s="287"/>
      <c r="AL163" s="287"/>
      <c r="AM163" s="287"/>
      <c r="AN163" s="287"/>
    </row>
    <row r="164" spans="1:40" x14ac:dyDescent="0.35">
      <c r="A164" s="62"/>
      <c r="B164" s="62"/>
      <c r="C164" s="62"/>
      <c r="D164" s="62"/>
      <c r="E164" s="62"/>
      <c r="F164" s="62"/>
      <c r="G164" s="62"/>
      <c r="H164" s="62"/>
      <c r="I164" s="62"/>
      <c r="J164" s="62"/>
      <c r="K164" s="62"/>
      <c r="L164" s="62"/>
      <c r="M164" s="62"/>
      <c r="N164" s="62"/>
      <c r="O164" s="62"/>
      <c r="P164" s="62"/>
      <c r="Q164" s="62"/>
      <c r="R164" s="287"/>
      <c r="S164" s="62"/>
      <c r="T164" s="287"/>
      <c r="U164" s="62"/>
      <c r="V164" s="62"/>
      <c r="W164" s="62"/>
      <c r="X164" s="62"/>
      <c r="Y164" s="62"/>
      <c r="Z164" s="62"/>
      <c r="AA164" s="287"/>
      <c r="AB164" s="62"/>
      <c r="AC164" s="62"/>
      <c r="AD164" s="62"/>
      <c r="AE164" s="62"/>
      <c r="AF164" s="62"/>
      <c r="AG164" s="62"/>
      <c r="AH164" s="62"/>
      <c r="AI164" s="62"/>
      <c r="AJ164" s="287"/>
      <c r="AK164" s="287"/>
      <c r="AL164" s="287"/>
      <c r="AM164" s="287"/>
      <c r="AN164" s="287"/>
    </row>
    <row r="165" spans="1:40" x14ac:dyDescent="0.35">
      <c r="A165" s="62"/>
      <c r="B165" s="62"/>
      <c r="C165" s="62"/>
      <c r="D165" s="62"/>
      <c r="E165" s="62"/>
      <c r="F165" s="62"/>
      <c r="G165" s="62"/>
      <c r="H165" s="62"/>
      <c r="I165" s="62"/>
      <c r="J165" s="62"/>
      <c r="K165" s="62"/>
      <c r="L165" s="62"/>
      <c r="M165" s="62"/>
      <c r="N165" s="62"/>
      <c r="O165" s="62"/>
      <c r="P165" s="62"/>
      <c r="Q165" s="62"/>
      <c r="R165" s="287"/>
      <c r="S165" s="62"/>
      <c r="T165" s="287"/>
      <c r="U165" s="62"/>
      <c r="V165" s="62"/>
      <c r="W165" s="62"/>
      <c r="X165" s="62"/>
      <c r="Y165" s="62"/>
      <c r="Z165" s="62"/>
      <c r="AA165" s="287"/>
      <c r="AB165" s="62"/>
      <c r="AC165" s="62"/>
      <c r="AD165" s="62"/>
      <c r="AE165" s="62"/>
      <c r="AF165" s="62"/>
      <c r="AG165" s="62"/>
      <c r="AH165" s="62"/>
      <c r="AI165" s="62"/>
      <c r="AJ165" s="287"/>
      <c r="AK165" s="287"/>
      <c r="AL165" s="287"/>
      <c r="AM165" s="287"/>
      <c r="AN165" s="287"/>
    </row>
    <row r="166" spans="1:40" x14ac:dyDescent="0.35">
      <c r="A166" s="62"/>
      <c r="B166" s="62"/>
      <c r="C166" s="62"/>
      <c r="D166" s="62"/>
      <c r="E166" s="62"/>
      <c r="F166" s="62"/>
      <c r="G166" s="62"/>
      <c r="H166" s="62"/>
      <c r="I166" s="62"/>
      <c r="J166" s="62"/>
      <c r="K166" s="62"/>
      <c r="L166" s="62"/>
      <c r="M166" s="62"/>
      <c r="N166" s="62"/>
      <c r="O166" s="62"/>
      <c r="P166" s="62"/>
      <c r="Q166" s="62"/>
      <c r="R166" s="287"/>
      <c r="S166" s="62"/>
      <c r="T166" s="287"/>
      <c r="U166" s="62"/>
      <c r="V166" s="62"/>
      <c r="W166" s="62"/>
      <c r="X166" s="62"/>
      <c r="Y166" s="62"/>
      <c r="Z166" s="62"/>
      <c r="AA166" s="287"/>
      <c r="AB166" s="62"/>
      <c r="AC166" s="62"/>
      <c r="AD166" s="62"/>
      <c r="AE166" s="62"/>
      <c r="AF166" s="62"/>
      <c r="AG166" s="62"/>
      <c r="AH166" s="62"/>
      <c r="AI166" s="62"/>
      <c r="AJ166" s="287"/>
      <c r="AK166" s="287"/>
      <c r="AL166" s="287"/>
      <c r="AM166" s="287"/>
      <c r="AN166" s="287"/>
    </row>
    <row r="167" spans="1:40" x14ac:dyDescent="0.35">
      <c r="A167" s="62"/>
      <c r="B167" s="62"/>
      <c r="C167" s="62"/>
      <c r="D167" s="62"/>
      <c r="E167" s="62"/>
      <c r="F167" s="62"/>
      <c r="G167" s="62"/>
      <c r="H167" s="62"/>
      <c r="I167" s="62"/>
      <c r="J167" s="62"/>
      <c r="K167" s="62"/>
      <c r="L167" s="62"/>
      <c r="M167" s="62"/>
      <c r="N167" s="62"/>
      <c r="O167" s="62"/>
      <c r="P167" s="62"/>
      <c r="Q167" s="62"/>
      <c r="R167" s="287"/>
      <c r="S167" s="62"/>
      <c r="T167" s="287"/>
      <c r="U167" s="62"/>
      <c r="V167" s="62"/>
      <c r="W167" s="62"/>
      <c r="X167" s="62"/>
      <c r="Y167" s="62"/>
      <c r="Z167" s="62"/>
      <c r="AA167" s="287"/>
      <c r="AB167" s="62"/>
      <c r="AC167" s="62"/>
      <c r="AD167" s="62"/>
      <c r="AE167" s="62"/>
      <c r="AF167" s="62"/>
      <c r="AG167" s="62"/>
      <c r="AH167" s="62"/>
      <c r="AI167" s="62"/>
      <c r="AJ167" s="287"/>
      <c r="AK167" s="287"/>
      <c r="AL167" s="287"/>
      <c r="AM167" s="287"/>
      <c r="AN167" s="287"/>
    </row>
    <row r="168" spans="1:40" x14ac:dyDescent="0.35">
      <c r="A168" s="62"/>
      <c r="B168" s="62"/>
      <c r="C168" s="62"/>
      <c r="D168" s="62"/>
      <c r="E168" s="62"/>
      <c r="F168" s="62"/>
      <c r="G168" s="62"/>
      <c r="H168" s="62"/>
      <c r="I168" s="62"/>
      <c r="J168" s="62"/>
      <c r="K168" s="62"/>
      <c r="L168" s="62"/>
      <c r="M168" s="62"/>
      <c r="N168" s="62"/>
      <c r="O168" s="62"/>
      <c r="P168" s="62"/>
      <c r="Q168" s="62"/>
      <c r="R168" s="287"/>
      <c r="S168" s="62"/>
      <c r="T168" s="287"/>
      <c r="U168" s="62"/>
      <c r="V168" s="62"/>
      <c r="W168" s="62"/>
      <c r="X168" s="62"/>
      <c r="Y168" s="62"/>
      <c r="Z168" s="62"/>
      <c r="AA168" s="287"/>
      <c r="AB168" s="62"/>
      <c r="AC168" s="62"/>
      <c r="AD168" s="62"/>
      <c r="AE168" s="62"/>
      <c r="AF168" s="62"/>
      <c r="AG168" s="62"/>
      <c r="AH168" s="62"/>
      <c r="AI168" s="62"/>
      <c r="AJ168" s="287"/>
      <c r="AK168" s="287"/>
      <c r="AL168" s="287"/>
      <c r="AM168" s="287"/>
      <c r="AN168" s="287"/>
    </row>
    <row r="169" spans="1:40" x14ac:dyDescent="0.35">
      <c r="A169" s="62"/>
      <c r="B169" s="62"/>
      <c r="C169" s="62"/>
      <c r="D169" s="62"/>
      <c r="E169" s="62"/>
      <c r="F169" s="62"/>
      <c r="G169" s="62"/>
      <c r="H169" s="62"/>
      <c r="I169" s="62"/>
      <c r="J169" s="62"/>
      <c r="K169" s="62"/>
      <c r="L169" s="62"/>
      <c r="M169" s="62"/>
      <c r="N169" s="62"/>
      <c r="O169" s="62"/>
      <c r="P169" s="62"/>
      <c r="Q169" s="62"/>
      <c r="R169" s="287"/>
      <c r="S169" s="62"/>
      <c r="T169" s="287"/>
      <c r="U169" s="62"/>
      <c r="V169" s="62"/>
      <c r="W169" s="62"/>
      <c r="X169" s="62"/>
      <c r="Y169" s="62"/>
      <c r="Z169" s="62"/>
      <c r="AA169" s="287"/>
      <c r="AB169" s="62"/>
      <c r="AC169" s="62"/>
      <c r="AD169" s="62"/>
      <c r="AE169" s="62"/>
      <c r="AF169" s="62"/>
      <c r="AG169" s="62"/>
      <c r="AH169" s="62"/>
      <c r="AI169" s="62"/>
      <c r="AJ169" s="287"/>
      <c r="AK169" s="287"/>
      <c r="AL169" s="287"/>
      <c r="AM169" s="287"/>
      <c r="AN169" s="287"/>
    </row>
    <row r="170" spans="1:40" x14ac:dyDescent="0.35">
      <c r="A170" s="62"/>
      <c r="B170" s="62"/>
      <c r="C170" s="62"/>
      <c r="D170" s="62"/>
      <c r="E170" s="62"/>
      <c r="F170" s="62"/>
      <c r="G170" s="62"/>
      <c r="H170" s="62"/>
      <c r="I170" s="62"/>
      <c r="J170" s="62"/>
      <c r="K170" s="62"/>
      <c r="L170" s="62"/>
      <c r="M170" s="62"/>
      <c r="N170" s="62"/>
      <c r="O170" s="62"/>
      <c r="P170" s="62"/>
      <c r="Q170" s="62"/>
      <c r="R170" s="287"/>
      <c r="S170" s="62"/>
      <c r="T170" s="287"/>
      <c r="U170" s="62"/>
      <c r="V170" s="62"/>
      <c r="W170" s="62"/>
      <c r="X170" s="62"/>
      <c r="Y170" s="62"/>
      <c r="Z170" s="62"/>
      <c r="AA170" s="287"/>
      <c r="AB170" s="62"/>
      <c r="AC170" s="62"/>
      <c r="AD170" s="62"/>
      <c r="AE170" s="62"/>
      <c r="AF170" s="62"/>
      <c r="AG170" s="62"/>
      <c r="AH170" s="62"/>
      <c r="AI170" s="62"/>
      <c r="AJ170" s="287"/>
      <c r="AK170" s="287"/>
      <c r="AL170" s="287"/>
      <c r="AM170" s="287"/>
      <c r="AN170" s="287"/>
    </row>
    <row r="171" spans="1:40" x14ac:dyDescent="0.35">
      <c r="A171" s="62"/>
      <c r="B171" s="62"/>
      <c r="C171" s="62"/>
      <c r="D171" s="62"/>
      <c r="E171" s="62"/>
      <c r="F171" s="62"/>
      <c r="G171" s="62"/>
      <c r="H171" s="62"/>
      <c r="I171" s="62"/>
      <c r="J171" s="62"/>
      <c r="K171" s="62"/>
      <c r="L171" s="62"/>
      <c r="M171" s="62"/>
      <c r="N171" s="62"/>
      <c r="O171" s="62"/>
      <c r="P171" s="62"/>
      <c r="Q171" s="62"/>
      <c r="R171" s="287"/>
      <c r="S171" s="62"/>
      <c r="T171" s="287"/>
      <c r="U171" s="62"/>
      <c r="V171" s="62"/>
      <c r="W171" s="62"/>
      <c r="X171" s="62"/>
      <c r="Y171" s="62"/>
      <c r="Z171" s="62"/>
      <c r="AA171" s="287"/>
      <c r="AB171" s="62"/>
      <c r="AC171" s="62"/>
      <c r="AD171" s="62"/>
      <c r="AE171" s="62"/>
      <c r="AF171" s="62"/>
      <c r="AG171" s="62"/>
      <c r="AH171" s="62"/>
      <c r="AI171" s="62"/>
      <c r="AJ171" s="287"/>
      <c r="AK171" s="287"/>
      <c r="AL171" s="287"/>
      <c r="AM171" s="287"/>
      <c r="AN171" s="287"/>
    </row>
    <row r="172" spans="1:40" x14ac:dyDescent="0.35">
      <c r="A172" s="62"/>
      <c r="B172" s="62"/>
      <c r="C172" s="62"/>
      <c r="D172" s="62"/>
      <c r="E172" s="62"/>
      <c r="F172" s="62"/>
      <c r="G172" s="62"/>
      <c r="H172" s="62"/>
      <c r="I172" s="62"/>
      <c r="J172" s="62"/>
      <c r="K172" s="62"/>
      <c r="L172" s="62"/>
      <c r="M172" s="62"/>
      <c r="N172" s="62"/>
      <c r="O172" s="62"/>
      <c r="P172" s="62"/>
      <c r="Q172" s="62"/>
      <c r="R172" s="287"/>
      <c r="S172" s="62"/>
      <c r="T172" s="287"/>
      <c r="U172" s="62"/>
      <c r="V172" s="62"/>
      <c r="W172" s="62"/>
      <c r="X172" s="62"/>
      <c r="Y172" s="62"/>
      <c r="Z172" s="62"/>
      <c r="AA172" s="287"/>
      <c r="AB172" s="62"/>
      <c r="AC172" s="62"/>
      <c r="AD172" s="62"/>
      <c r="AE172" s="62"/>
      <c r="AF172" s="62"/>
      <c r="AG172" s="62"/>
      <c r="AH172" s="62"/>
      <c r="AI172" s="62"/>
      <c r="AJ172" s="287"/>
      <c r="AK172" s="287"/>
      <c r="AL172" s="287"/>
      <c r="AM172" s="287"/>
      <c r="AN172" s="287"/>
    </row>
    <row r="173" spans="1:40" x14ac:dyDescent="0.35">
      <c r="A173" s="62"/>
      <c r="B173" s="62"/>
      <c r="C173" s="62"/>
      <c r="D173" s="62"/>
      <c r="E173" s="62"/>
      <c r="F173" s="62"/>
      <c r="G173" s="62"/>
      <c r="H173" s="62"/>
      <c r="I173" s="62"/>
      <c r="J173" s="62"/>
      <c r="K173" s="62"/>
      <c r="L173" s="62"/>
      <c r="M173" s="62"/>
      <c r="N173" s="62"/>
      <c r="O173" s="62"/>
      <c r="P173" s="62"/>
      <c r="Q173" s="62"/>
      <c r="R173" s="287"/>
      <c r="S173" s="62"/>
      <c r="T173" s="287"/>
      <c r="U173" s="62"/>
      <c r="V173" s="62"/>
      <c r="W173" s="62"/>
      <c r="X173" s="62"/>
      <c r="Y173" s="62"/>
      <c r="Z173" s="62"/>
      <c r="AA173" s="287"/>
      <c r="AB173" s="62"/>
      <c r="AC173" s="62"/>
      <c r="AD173" s="62"/>
      <c r="AE173" s="62"/>
      <c r="AF173" s="62"/>
      <c r="AG173" s="62"/>
      <c r="AH173" s="62"/>
      <c r="AI173" s="62"/>
      <c r="AJ173" s="287"/>
      <c r="AK173" s="287"/>
      <c r="AL173" s="287"/>
      <c r="AM173" s="287"/>
      <c r="AN173" s="287"/>
    </row>
  </sheetData>
  <sheetProtection formatColumns="0" formatRows="0" selectLockedCells="1"/>
  <mergeCells count="13">
    <mergeCell ref="B1:N1"/>
    <mergeCell ref="B22:B26"/>
    <mergeCell ref="B2:N2"/>
    <mergeCell ref="O6:AG6"/>
    <mergeCell ref="AD4:AH4"/>
    <mergeCell ref="B4:Q4"/>
    <mergeCell ref="E6:N6"/>
    <mergeCell ref="B16:O16"/>
    <mergeCell ref="C138:H138"/>
    <mergeCell ref="B107:N107"/>
    <mergeCell ref="B18:B20"/>
    <mergeCell ref="Q31:U31"/>
    <mergeCell ref="O31:P31"/>
  </mergeCells>
  <conditionalFormatting sqref="C21">
    <cfRule type="expression" dxfId="284" priority="143">
      <formula>AND(ISBLANK($C$21),COUNT($D$18:$AG$20)&gt;0)</formula>
    </cfRule>
  </conditionalFormatting>
  <conditionalFormatting sqref="C27">
    <cfRule type="expression" dxfId="283" priority="90">
      <formula>AND(ISBLANK($C$27),COUNT($D$22:$AG$25)&gt;0)</formula>
    </cfRule>
  </conditionalFormatting>
  <conditionalFormatting sqref="G85:G104 G33:G81">
    <cfRule type="expression" dxfId="282" priority="62">
      <formula>AND(ISBLANK(G33),NOT(ISBLANK(F33)))</formula>
    </cfRule>
  </conditionalFormatting>
  <conditionalFormatting sqref="P7:R7 E9:AG12 U7:AG7">
    <cfRule type="expression" dxfId="281" priority="48">
      <formula>IF(AND(E7&lt;&gt;"",COUNTIF($E7:$AG7,E7)&gt;1),TRUE(),FALSE())</formula>
    </cfRule>
  </conditionalFormatting>
  <conditionalFormatting sqref="D135:H135 J135:N135">
    <cfRule type="expression" dxfId="280" priority="40">
      <formula>AND(ISBLANK(D135),COUNT(D110:D133)&gt;0)</formula>
    </cfRule>
  </conditionalFormatting>
  <conditionalFormatting sqref="B33:B84">
    <cfRule type="expression" dxfId="279" priority="17">
      <formula>NOT(ISBLANK(B33))*(COUNTIF(F.Level.Name,B33)=0)</formula>
    </cfRule>
  </conditionalFormatting>
  <conditionalFormatting sqref="G82:G84">
    <cfRule type="expression" dxfId="278" priority="18">
      <formula>AND(ISBLANK(G82),NOT(ISBLANK(F82)))</formula>
    </cfRule>
  </conditionalFormatting>
  <conditionalFormatting sqref="D33:D104">
    <cfRule type="expression" dxfId="277" priority="16">
      <formula>AND(ISBLANK(D33),NOT(ISBLANK(C33)))</formula>
    </cfRule>
  </conditionalFormatting>
  <conditionalFormatting sqref="C33:D104">
    <cfRule type="expression" dxfId="276" priority="15">
      <formula>AND(ISBLANK(C33),NOT(ISBLANK($B33)))</formula>
    </cfRule>
  </conditionalFormatting>
  <conditionalFormatting sqref="N33:N104">
    <cfRule type="expression" dxfId="275" priority="9">
      <formula>(COUNTIF(Times_plus,N33)=0)*NOT(ISBLANK(B33))</formula>
    </cfRule>
  </conditionalFormatting>
  <conditionalFormatting sqref="M33:M104">
    <cfRule type="expression" dxfId="274" priority="8">
      <formula>(COUNTIF(Site.ID_plus,M33)=0)*NOT(ISBLANK($B33))</formula>
    </cfRule>
  </conditionalFormatting>
  <conditionalFormatting sqref="P33:P104">
    <cfRule type="expression" dxfId="273" priority="7">
      <formula>P33&lt;O33</formula>
    </cfRule>
  </conditionalFormatting>
  <conditionalFormatting sqref="L33:L104">
    <cfRule type="expression" dxfId="272" priority="691">
      <formula>AND(NOT(OR($C33="Manure",$C33="Compost")),$L33="Mulched (left on surface)")</formula>
    </cfRule>
  </conditionalFormatting>
  <conditionalFormatting sqref="E32">
    <cfRule type="expression" dxfId="271" priority="6">
      <formula>(COUNTA($E$33:$E$104)&gt;0)*($E$32="Please select if NPK fertilizer is used")</formula>
    </cfRule>
  </conditionalFormatting>
  <conditionalFormatting sqref="E7:O7">
    <cfRule type="expression" dxfId="270" priority="5">
      <formula>IF(AND(E7&lt;&gt;"",COUNTIF($E7:$AG7,E7)&gt;1),TRUE(),FALSE())</formula>
    </cfRule>
  </conditionalFormatting>
  <conditionalFormatting sqref="D14:AG14">
    <cfRule type="expression" dxfId="269" priority="2">
      <formula>LEN(D14)&gt;255</formula>
    </cfRule>
  </conditionalFormatting>
  <conditionalFormatting sqref="S7:T7">
    <cfRule type="expression" dxfId="268" priority="1">
      <formula>IF(AND(S7&lt;&gt;"",COUNTIF($E7:$AG7,S7)&gt;1),TRUE(),FALSE())</formula>
    </cfRule>
  </conditionalFormatting>
  <dataValidations xWindow="1782" yWindow="803" count="35">
    <dataValidation type="list" allowBlank="1" showInputMessage="1" showErrorMessage="1" sqref="C21 C27" xr:uid="{F85FE81F-5EEE-45D8-8127-ECFC2260F9FB}">
      <formula1>F.Unit</formula1>
    </dataValidation>
    <dataValidation type="list" allowBlank="1" showInputMessage="1" showErrorMessage="1" sqref="C33:C104" xr:uid="{5C7100F9-05C7-497B-A7A4-26D556A6B724}">
      <formula1>F.Category</formula1>
    </dataValidation>
    <dataValidation type="list" allowBlank="1" showInputMessage="1" sqref="H33:H104" xr:uid="{096538A0-F832-4ED8-A073-F5C1894C526E}">
      <formula1>F.Method</formula1>
    </dataValidation>
    <dataValidation type="list" allowBlank="1" showInputMessage="1" showErrorMessage="1" sqref="L33:L104" xr:uid="{3545DE6D-3B4E-4C4B-B5CB-C1DC3DC78F08}">
      <formula1>M.Fate</formula1>
    </dataValidation>
    <dataValidation type="list" errorStyle="warning" allowBlank="1" showInputMessage="1" showErrorMessage="1" errorTitle="Application Unit" error="You are adding a new unit value, are you sure?" sqref="G33:G104" xr:uid="{49A00F39-C164-468C-950C-EC20C39F09F6}">
      <formula1>F.Unit</formula1>
    </dataValidation>
    <dataValidation type="list" allowBlank="1" showInputMessage="1" showErrorMessage="1" sqref="N135" xr:uid="{C4278CA4-719B-4F08-BB79-6070D2BCEA02}">
      <formula1>Soil.pH.Method</formula1>
    </dataValidation>
    <dataValidation type="list" allowBlank="1" showInputMessage="1" showErrorMessage="1" sqref="F135:H135 J135:L135" xr:uid="{40B6AA4F-744C-4EB0-81DD-8C2A23EDD2B3}">
      <formula1>Soil.N.Unit</formula1>
    </dataValidation>
    <dataValidation type="list" allowBlank="1" showInputMessage="1" showErrorMessage="1" sqref="D135:E135" xr:uid="{5692F2C2-40AF-4AC1-ADEB-A1434F46F63F}">
      <formula1>Soil.SOM.Unit</formula1>
    </dataValidation>
    <dataValidation type="list" allowBlank="1" showInputMessage="1" showErrorMessage="1" sqref="B110:B133" xr:uid="{F045237E-A06C-480A-A542-C3679BFBB1F9}">
      <formula1>_xlfn.ANCHORARRAY($AJ$2)</formula1>
    </dataValidation>
    <dataValidation type="list" allowBlank="1" showInputMessage="1" showErrorMessage="1" sqref="C27 G5 C21 C5 C8" xr:uid="{5A4714E1-19CC-4CEF-A6EC-5FFE3728E46D}">
      <formula1>"Yes,No"</formula1>
    </dataValidation>
    <dataValidation type="list" allowBlank="1" showInputMessage="1" showErrorMessage="1" prompt="This is typically for manure or mulching practices (often on-farm) where the application rate or nutrient content of the material applied varies somewhat between sites, but the overall practice is the same." sqref="J5" xr:uid="{86F503CE-E15D-481F-AA16-348BBC5F4E03}">
      <formula1>"Yes,No"</formula1>
    </dataValidation>
    <dataValidation type="list" allowBlank="1" showInputMessage="1" showErrorMessage="1" prompt="These are effects (outcomes) recorded after the season of application." sqref="L5" xr:uid="{60FA097D-0E7D-4BC4-A2B4-410EB73AA8C4}">
      <formula1>"Yes,No"</formula1>
    </dataValidation>
    <dataValidation type="list" allowBlank="1" showErrorMessage="1" prompt="In-field: From inside the experimental field_x000a_On-farm: From outside the experimental field within the same landholding._x000a_Off-farm: From outside the farm" sqref="K33:K104" xr:uid="{81ABC076-E4C2-4369-A712-BA05E6F0DE69}">
      <formula1>M.Source</formula1>
    </dataValidation>
    <dataValidation type="list" allowBlank="1" showInputMessage="1" showErrorMessage="1" sqref="C111:C133" xr:uid="{021D9C8D-0DCB-4179-9D9B-A9D661D3FC74}">
      <formula1>"Yes,No,NA,Unspecified"</formula1>
    </dataValidation>
    <dataValidation type="decimal" errorStyle="warning" allowBlank="1" showInputMessage="1" showErrorMessage="1" error="Value is greater than 10000?" sqref="D18:AG20 D22:AG26" xr:uid="{E43C0421-5D36-4E77-8C81-E7E6832016FB}">
      <formula1>0</formula1>
      <formula2>10000</formula2>
    </dataValidation>
    <dataValidation type="custom" allowBlank="1" showInputMessage="1" showErrorMessage="1" error="Name already used._x000a_" sqref="E7:AG7" xr:uid="{55B1052E-3A55-41B1-8724-7FACD657611B}">
      <formula1>IF(COUNTIF($E7:$AG7,E7)&gt;1,FALSE(),TRUE())</formula1>
    </dataValidation>
    <dataValidation type="decimal" errorStyle="warning" allowBlank="1" showInputMessage="1" showErrorMessage="1" error="Ph is &lt;3 or &gt;12?" sqref="N110:N133" xr:uid="{AED672F6-A1ED-41AE-8583-0935D84EF4FD}">
      <formula1>3</formula1>
      <formula2>12</formula2>
    </dataValidation>
    <dataValidation type="decimal" errorStyle="warning" allowBlank="1" showInputMessage="1" showErrorMessage="1" error="Should be a positive number." sqref="E110:M133 F85:F103 F33:F83" xr:uid="{370F192E-63B6-4930-BD1E-C7D2C77E6060}">
      <formula1>0</formula1>
      <formula2>1000000</formula2>
    </dataValidation>
    <dataValidation type="list" allowBlank="1" showInputMessage="1" showErrorMessage="1" prompt="Are composition details (other than dry matter) for wet or dry weight of material?" sqref="C110" xr:uid="{0C405C61-2FC8-49EF-8C5F-705CA1AA5B2A}">
      <formula1>"Yes,No,NA,Unspecified"</formula1>
    </dataValidation>
    <dataValidation type="decimal" errorStyle="warning" allowBlank="1" showInputMessage="1" showErrorMessage="1" error="1) Should be a number._x000a_2) &gt;100 days after or &lt;-100 days before planting?" prompt="Enter days before planting as a minus number._x000a_If activity is done at planting then enter &quot;0&quot;." sqref="S33:T104" xr:uid="{2897EC5C-424C-46F2-9EC8-72C7E0E21A6F}">
      <formula1>-100</formula1>
      <formula2>100</formula2>
    </dataValidation>
    <dataValidation type="list" errorStyle="warning" allowBlank="1" showInputMessage="1" showErrorMessage="1" error="Please Request New Value" sqref="D33:D104" xr:uid="{78130035-C078-41AF-A5C9-5239A582E3B4}">
      <formula1>INDIRECT(C33)</formula1>
    </dataValidation>
    <dataValidation type="list" allowBlank="1" showInputMessage="1" showErrorMessage="1" sqref="M135" xr:uid="{4FEADA5F-4F0D-482C-9346-85E9A4C45C3C}">
      <formula1>Soil.K.Unit</formula1>
    </dataValidation>
    <dataValidation type="list" allowBlank="1" showInputMessage="1" showErrorMessage="1" sqref="B33:B104" xr:uid="{C3669F63-DE45-41DA-B3D0-95DE52518BC6}">
      <formula1>F.Level.Name</formula1>
    </dataValidation>
    <dataValidation type="list" allowBlank="1" showInputMessage="1" showErrorMessage="1" sqref="N33:N104" xr:uid="{D68F5CBA-DD4D-4132-87DC-E745C576074C}">
      <formula1>Times_plus</formula1>
    </dataValidation>
    <dataValidation type="list" allowBlank="1" showInputMessage="1" showErrorMessage="1" sqref="M33:M104" xr:uid="{C1484DE4-E8BC-4A57-B52B-E5F0A9CAF99B}">
      <formula1>Site.ID_plus</formula1>
    </dataValidation>
    <dataValidation type="custom" errorStyle="warning" allowBlank="1" showInputMessage="1" showErrorMessage="1" error="End date is less than start date" sqref="P33:P104" xr:uid="{2D038956-89C4-49A8-91D6-FF1FB2D8B7E6}">
      <formula1>P33&gt;=O33</formula1>
    </dataValidation>
    <dataValidation type="list" errorStyle="warning" allowBlank="1" showInputMessage="1" showErrorMessage="1" error="Please request a new value, then use Data/Refresh All to update the lookup values when the request has been executed." sqref="J33:J104" xr:uid="{B875142B-EC9A-4277-8496-BEA7E7D900F7}">
      <formula1>F.Mechanization</formula1>
    </dataValidation>
    <dataValidation type="list" allowBlank="1" showInputMessage="1" showErrorMessage="1" prompt="Choose how NPK rating is presented by the authors." sqref="E32" xr:uid="{09C4A1A2-C258-4E73-A9C0-F151FBC31668}">
      <formula1>"NPK,N-P2O5-K2O"</formula1>
    </dataValidation>
    <dataValidation type="list" errorStyle="warning" allowBlank="1" showInputMessage="1" showErrorMessage="1" error="Please request a new value, then use Data/Refresh All to update the lookup values when the request has been executed." sqref="I33:I104" xr:uid="{FAD1C508-6487-408E-86E2-C6E78FCA3E89}">
      <formula1>F.Physical</formula1>
    </dataValidation>
    <dataValidation type="list" allowBlank="1" showInputMessage="1" showErrorMessage="1" error="Name already used._x000a_" sqref="D9:AG9" xr:uid="{B76E5445-2635-4101-8F80-2CAA9F8BF40A}">
      <formula1>F.Rate.Pracs</formula1>
    </dataValidation>
    <dataValidation type="list" allowBlank="1" showInputMessage="1" showErrorMessage="1" error="Name already used._x000a_" sqref="D10:AG10" xr:uid="{DBB26B9C-AAB2-4F17-8271-FD8A3D3BF208}">
      <formula1>F.Timing.Pracs</formula1>
    </dataValidation>
    <dataValidation type="list" allowBlank="1" showInputMessage="1" showErrorMessage="1" error="Name already used._x000a_" sqref="D11:AG11" xr:uid="{389E743C-F7F3-4458-96FF-4C7DCEDE265A}">
      <formula1>F.Precision.Pracs</formula1>
    </dataValidation>
    <dataValidation type="list" allowBlank="1" showInputMessage="1" showErrorMessage="1" error="Name already used._x000a_" sqref="D12:AG12" xr:uid="{5EE8ADF9-81FB-41A5-85AB-6BCA95A2CFB1}">
      <formula1>F.Info.Pracs</formula1>
    </dataValidation>
    <dataValidation type="list" allowBlank="1" showInputMessage="1" showErrorMessage="1" error="Name already used._x000a_" sqref="D13:AG13" xr:uid="{8338F4F7-1D9B-4646-9F96-70A5184CCE54}">
      <formula1>"specific crop,whole plot"</formula1>
    </dataValidation>
    <dataValidation type="textLength" allowBlank="1" showInputMessage="1" showErrorMessage="1" error="Notes cannot contain more than 255 characters." sqref="D14:AG14" xr:uid="{B140F5E2-9D7D-45CB-822C-5F6E07138AE0}">
      <formula1>0</formula1>
      <formula2>255</formula2>
    </dataValidation>
  </dataValidation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2D3FA-444D-4750-BC59-CF757B5AD846}">
  <sheetPr codeName="Sheet54">
    <tabColor theme="1"/>
  </sheetPr>
  <dimension ref="A1:BU31"/>
  <sheetViews>
    <sheetView workbookViewId="0">
      <selection activeCell="E6" sqref="E6"/>
    </sheetView>
  </sheetViews>
  <sheetFormatPr defaultColWidth="8.81640625" defaultRowHeight="10.5" x14ac:dyDescent="0.25"/>
  <cols>
    <col min="1" max="1" width="11.453125" style="3" bestFit="1" customWidth="1"/>
    <col min="2" max="8" width="11.453125" style="3" customWidth="1"/>
    <col min="9" max="18" width="8.81640625" style="3"/>
    <col min="19" max="19" width="10.81640625" style="3" bestFit="1" customWidth="1"/>
    <col min="20" max="21" width="10.81640625" style="3" customWidth="1"/>
    <col min="22" max="16384" width="8.81640625" style="3"/>
  </cols>
  <sheetData>
    <row r="1" spans="1:73" x14ac:dyDescent="0.25">
      <c r="A1" s="3" t="str">
        <f>'Pasture-Fert'!B7</f>
        <v>F.Level.Name</v>
      </c>
      <c r="B1" s="3" t="s">
        <v>8918</v>
      </c>
      <c r="C1" s="3" t="s">
        <v>8920</v>
      </c>
      <c r="D1" s="3" t="s">
        <v>8921</v>
      </c>
      <c r="E1" s="3" t="s">
        <v>8919</v>
      </c>
      <c r="F1" s="3" t="s">
        <v>9172</v>
      </c>
      <c r="G1" s="3" t="s">
        <v>9060</v>
      </c>
      <c r="I1" s="3" t="str" cm="1">
        <f t="array" ref="I1:K1">TRANSPOSE('Pasture-Fert'!A18:A20)</f>
        <v>F.NO</v>
      </c>
      <c r="J1" s="3" t="str">
        <v>F.PO</v>
      </c>
      <c r="K1" s="3" t="str">
        <v>F.KO</v>
      </c>
      <c r="L1" s="3" t="str" cm="1">
        <f t="array" ref="L1:P1">TRANSPOSE('Pasture-Fert'!A22:A26)</f>
        <v>F.NI</v>
      </c>
      <c r="M1" s="3" t="str">
        <v>F.PI</v>
      </c>
      <c r="N1" s="3" t="str">
        <v>F.P2O5</v>
      </c>
      <c r="O1" s="3" t="str">
        <v>F.KI</v>
      </c>
      <c r="P1" s="3" t="str">
        <v>F.K2O</v>
      </c>
      <c r="Q1" s="3" t="str">
        <f>'Pasture-Fert'!A21</f>
        <v>F.O.Unit</v>
      </c>
      <c r="R1" s="3" t="str">
        <f>'Pasture-Fert'!A27</f>
        <v>F.I.Unit</v>
      </c>
      <c r="S1" s="3" t="s">
        <v>14673</v>
      </c>
      <c r="T1" s="3" t="s">
        <v>14674</v>
      </c>
      <c r="U1" s="3" t="s">
        <v>14675</v>
      </c>
      <c r="V1" s="3" t="s">
        <v>14676</v>
      </c>
      <c r="W1" s="3" t="s">
        <v>14677</v>
      </c>
      <c r="X1" s="3" t="s">
        <v>14678</v>
      </c>
      <c r="Y1" s="3" t="s">
        <v>14679</v>
      </c>
      <c r="Z1" s="3" t="s">
        <v>14680</v>
      </c>
      <c r="AA1" s="3" t="s">
        <v>14681</v>
      </c>
      <c r="AB1" s="3" t="s">
        <v>14682</v>
      </c>
      <c r="AD1" s="3" t="str" cm="1">
        <f t="array" ref="AD1:AW1">'Pasture-Fert'!B30:U30</f>
        <v>F.Name</v>
      </c>
      <c r="AE1" s="3" t="str">
        <v>F.Category</v>
      </c>
      <c r="AF1" s="3" t="str">
        <v>F.Type</v>
      </c>
      <c r="AG1" s="3" t="str">
        <v>F.NPK</v>
      </c>
      <c r="AH1" s="3" t="str">
        <v>F.Amount</v>
      </c>
      <c r="AI1" s="3" t="str">
        <v>F.Unit</v>
      </c>
      <c r="AJ1" s="3" t="str">
        <v>F.Method</v>
      </c>
      <c r="AK1" s="3" t="str">
        <v>F.Physical</v>
      </c>
      <c r="AL1" s="3" t="str">
        <v>F.Mechanization</v>
      </c>
      <c r="AM1" s="3" t="str">
        <v>F.Source</v>
      </c>
      <c r="AN1" s="3" t="str">
        <v>F.Fate</v>
      </c>
      <c r="AO1" s="3" t="str">
        <v>Site.ID</v>
      </c>
      <c r="AP1" s="3" t="str">
        <v>Times</v>
      </c>
      <c r="AQ1" s="3" t="str">
        <v>F.Date.Start</v>
      </c>
      <c r="AR1" s="3" t="str">
        <v>F.Date.End</v>
      </c>
      <c r="AS1" s="3" t="str">
        <v>F.Date</v>
      </c>
      <c r="AT1" s="3" t="str">
        <v>F.Date.Stage</v>
      </c>
      <c r="AU1" s="3" t="str">
        <v>F.Date.DAP</v>
      </c>
      <c r="AV1" s="3" t="str">
        <v>F.Date.DAE</v>
      </c>
      <c r="AW1" s="3" t="str">
        <v>F.Date.Text</v>
      </c>
      <c r="AX1" s="3" t="str" cm="1">
        <f t="array" ref="AX1:BJ1">'Pasture-Fert'!B108:N108</f>
        <v>F.Type</v>
      </c>
      <c r="AY1" s="3" t="str">
        <v>F.DW</v>
      </c>
      <c r="AZ1" s="3" t="str">
        <v>F.DM</v>
      </c>
      <c r="BA1" s="3" t="str">
        <v>F.OC</v>
      </c>
      <c r="BB1" s="3" t="str">
        <v>F.N</v>
      </c>
      <c r="BC1" s="3" t="str">
        <v>F.TN</v>
      </c>
      <c r="BD1" s="3" t="str">
        <v>F.AN</v>
      </c>
      <c r="BE1" s="3" t="str">
        <v>F.CN</v>
      </c>
      <c r="BF1" s="3" t="str">
        <v>F.P</v>
      </c>
      <c r="BG1" s="3" t="str">
        <v>F.TP</v>
      </c>
      <c r="BH1" s="3" t="str">
        <v>F.AP</v>
      </c>
      <c r="BI1" s="3" t="str">
        <v>F.K</v>
      </c>
      <c r="BJ1" s="3" t="str">
        <v>F.pH</v>
      </c>
      <c r="BL1" s="3" t="str" cm="1">
        <f t="array" ref="BL1:BU1">_xlfn._xlws.FILTER('Pasture-Fert'!D134:N134,'Pasture-Fert'!D134:N134&lt;&gt;"")</f>
        <v>F.DM.Unit</v>
      </c>
      <c r="BM1" s="3" t="str">
        <v>F.OC.Unit</v>
      </c>
      <c r="BN1" s="3" t="str">
        <v>F.N.Unit</v>
      </c>
      <c r="BO1" s="3" t="str">
        <v>F.TN.Unit</v>
      </c>
      <c r="BP1" s="3" t="str">
        <v>F.AN.Unit</v>
      </c>
      <c r="BQ1" s="3" t="str">
        <v>F.P.Unit</v>
      </c>
      <c r="BR1" s="3" t="str">
        <v>F.TP.Unit</v>
      </c>
      <c r="BS1" s="3" t="str">
        <v>F.AP.Unit</v>
      </c>
      <c r="BT1" s="3" t="str">
        <v>F.K.Unit</v>
      </c>
      <c r="BU1" s="3" t="str">
        <v>F.pH.Method</v>
      </c>
    </row>
    <row r="2" spans="1:73" x14ac:dyDescent="0.25">
      <c r="A2" s="3" t="str" cm="1">
        <f t="array" ref="A2">TRANSPOSE(_xlfn._xlws.FILTER('Pasture-Fert'!D7:AG7,'Pasture-Fert'!D7:AG7&lt;&gt;""))</f>
        <v>Base</v>
      </c>
      <c r="B2" s="3" t="str" cm="1">
        <f t="array" ref="B2:G2">TRANSPOSE(_xlfn._xlws.FILTER('Pasture-Fert'!D9:AG14 &amp; "",'Pasture-Fert'!D7:AG7&lt;&gt;""))</f>
        <v/>
      </c>
      <c r="C2" s="3" t="str">
        <v/>
      </c>
      <c r="D2" s="3" t="str">
        <v/>
      </c>
      <c r="E2" s="3" t="str">
        <v/>
      </c>
      <c r="F2" s="3" t="str">
        <v/>
      </c>
      <c r="G2" s="3" t="str">
        <v/>
      </c>
      <c r="I2" s="3" t="str" cm="1">
        <f t="array" ref="I2:K2">TRANSPOSE(_xlfn._xlws.FILTER('Pasture-Fert'!D18:AG20 &amp; "",'Pasture-Fert'!D7:AG7&lt;&gt;""))</f>
        <v/>
      </c>
      <c r="J2" s="3" t="str">
        <v/>
      </c>
      <c r="K2" s="3" t="str">
        <v/>
      </c>
      <c r="L2" s="3" t="str" cm="1">
        <f t="array" ref="L2:P2">TRANSPOSE(_xlfn._xlws.FILTER('Pasture-Fert'!D22:AG26 &amp; "",'Pasture-Fert'!D7:AG7&lt;&gt;""))</f>
        <v/>
      </c>
      <c r="M2" s="3" t="str">
        <v/>
      </c>
      <c r="N2" s="3" t="str">
        <v/>
      </c>
      <c r="O2" s="3" t="str">
        <v/>
      </c>
      <c r="P2" s="3" t="str">
        <v/>
      </c>
      <c r="Q2" s="3">
        <f>IF(COUNTA(I2:K2)&gt;0,'Pasture-Fert'!$C$21,"")</f>
        <v>0</v>
      </c>
      <c r="R2" s="3" t="str">
        <f>IF(COUNTA(L2:P2)&gt;0,'Pasture-Fert'!$C$27,"")</f>
        <v>kg/ha</v>
      </c>
      <c r="S2" s="3" t="str">
        <f>IF(L2="","",IF(L2&gt;0,"b17",""))</f>
        <v/>
      </c>
      <c r="T2" s="3" t="str">
        <f>IF((_xlfn.NUMBERVALUE(M2)+_xlfn.NUMBERVALUE(N2))&gt;0,"b21","")</f>
        <v/>
      </c>
      <c r="U2" s="3" t="str">
        <f>IF((_xlfn.NUMBERVALUE(O2)+_xlfn.NUMBERVALUE(P2))&gt;0,"b16","")</f>
        <v/>
      </c>
      <c r="V2" s="3" t="s">
        <v>85</v>
      </c>
      <c r="W2" s="3" t="s">
        <v>85</v>
      </c>
      <c r="X2" s="3" t="s">
        <v>85</v>
      </c>
      <c r="Y2" s="3" t="s">
        <v>85</v>
      </c>
      <c r="Z2" s="3" t="s">
        <v>85</v>
      </c>
      <c r="AA2" s="3" t="s">
        <v>85</v>
      </c>
      <c r="AB2" s="3" t="str">
        <f>_xlfn.TEXTJOIN("-",TRUE,_xlfn._xlws.SORT(S2:AA2))</f>
        <v/>
      </c>
      <c r="AD2" s="3" t="str" cm="1">
        <f t="array" ref="AD2">IFERROR(_xlfn._xlws.FILTER('Pasture-Fert'!B33:U104 &amp;"",'Pasture-Fert'!B33:B104&lt;&gt;""),"")</f>
        <v/>
      </c>
      <c r="AX2" s="3" t="str" cm="1">
        <f t="array" ref="AX2">IFERROR(_xlfn._xlws.FILTER('Pasture-Fert'!B110:N133 &amp; "",'Pasture-Fert'!B110:B133&lt;&gt;""),"")</f>
        <v/>
      </c>
      <c r="BL2" s="3" t="str" cm="1">
        <f t="array" ref="BL2:BU2">IF(ISBLANK(AX2),"",_xlfn._xlws.FILTER('Pasture-Fert'!D$135:N$135 &amp; "",'Pasture-Fert'!D$134:N$134&lt;&gt;""))</f>
        <v/>
      </c>
      <c r="BM2" s="3" t="str">
        <v/>
      </c>
      <c r="BN2" s="3" t="str">
        <v/>
      </c>
      <c r="BO2" s="3" t="str">
        <v/>
      </c>
      <c r="BP2" s="3" t="str">
        <v/>
      </c>
      <c r="BQ2" s="3" t="str">
        <v/>
      </c>
      <c r="BR2" s="3" t="str">
        <v/>
      </c>
      <c r="BS2" s="3" t="str">
        <v/>
      </c>
      <c r="BT2" s="3" t="str">
        <v/>
      </c>
      <c r="BU2" s="3" t="str">
        <v/>
      </c>
    </row>
    <row r="3" spans="1:73" x14ac:dyDescent="0.25">
      <c r="Q3" s="3" t="s">
        <v>85</v>
      </c>
      <c r="R3" s="3" t="s">
        <v>85</v>
      </c>
      <c r="S3" s="3" t="str">
        <f>IF(L3="","",IF(L3&gt;0,"b17",""))</f>
        <v/>
      </c>
      <c r="T3" s="3" t="str">
        <f t="shared" ref="T3:T31" si="0">IF((_xlfn.NUMBERVALUE(M3)+_xlfn.NUMBERVALUE(N3))&gt;0,"b21","")</f>
        <v/>
      </c>
      <c r="U3" s="3" t="str">
        <f t="shared" ref="U3:U31" si="1">IF((_xlfn.NUMBERVALUE(O3)+_xlfn.NUMBERVALUE(P3))&gt;0,"b16","")</f>
        <v/>
      </c>
      <c r="V3" s="3" t="s">
        <v>85</v>
      </c>
      <c r="W3" s="3" t="s">
        <v>85</v>
      </c>
      <c r="X3" s="3" t="s">
        <v>85</v>
      </c>
      <c r="Y3" s="3" t="s">
        <v>85</v>
      </c>
      <c r="Z3" s="3" t="s">
        <v>85</v>
      </c>
      <c r="AA3" s="3" t="s">
        <v>85</v>
      </c>
      <c r="AB3" s="3" t="str">
        <f t="shared" ref="AB3:AB31" si="2">_xlfn.TEXTJOIN("-",TRUE,_xlfn._xlws.SORT(S3:AA3))</f>
        <v/>
      </c>
      <c r="BL3" s="3" t="s">
        <v>85</v>
      </c>
    </row>
    <row r="4" spans="1:73" x14ac:dyDescent="0.25">
      <c r="Q4" s="3" t="s">
        <v>85</v>
      </c>
      <c r="R4" s="3" t="s">
        <v>85</v>
      </c>
      <c r="S4" s="3" t="str">
        <f t="shared" ref="S4:S31" si="3">IF(L4="","",IF(L4&gt;0,"b17",""))</f>
        <v/>
      </c>
      <c r="T4" s="3" t="str">
        <f t="shared" si="0"/>
        <v/>
      </c>
      <c r="U4" s="3" t="str">
        <f t="shared" si="1"/>
        <v/>
      </c>
      <c r="V4" s="3" t="s">
        <v>85</v>
      </c>
      <c r="W4" s="3" t="s">
        <v>85</v>
      </c>
      <c r="X4" s="3" t="s">
        <v>85</v>
      </c>
      <c r="Y4" s="3" t="s">
        <v>85</v>
      </c>
      <c r="Z4" s="3" t="s">
        <v>85</v>
      </c>
      <c r="AA4" s="3" t="s">
        <v>85</v>
      </c>
      <c r="AB4" s="3" t="str">
        <f t="shared" si="2"/>
        <v/>
      </c>
      <c r="BL4" s="3" t="s">
        <v>85</v>
      </c>
    </row>
    <row r="5" spans="1:73" x14ac:dyDescent="0.25">
      <c r="Q5" s="3" t="s">
        <v>85</v>
      </c>
      <c r="R5" s="3" t="s">
        <v>85</v>
      </c>
      <c r="S5" s="3" t="str">
        <f t="shared" si="3"/>
        <v/>
      </c>
      <c r="T5" s="3" t="str">
        <f t="shared" si="0"/>
        <v/>
      </c>
      <c r="U5" s="3" t="str">
        <f t="shared" si="1"/>
        <v/>
      </c>
      <c r="V5" s="3" t="s">
        <v>85</v>
      </c>
      <c r="W5" s="3" t="s">
        <v>85</v>
      </c>
      <c r="X5" s="3" t="s">
        <v>85</v>
      </c>
      <c r="Y5" s="3" t="s">
        <v>85</v>
      </c>
      <c r="Z5" s="3" t="s">
        <v>85</v>
      </c>
      <c r="AA5" s="3" t="s">
        <v>85</v>
      </c>
      <c r="AB5" s="3" t="str">
        <f t="shared" si="2"/>
        <v/>
      </c>
      <c r="BL5" s="3" t="s">
        <v>85</v>
      </c>
    </row>
    <row r="6" spans="1:73" x14ac:dyDescent="0.25">
      <c r="Q6" s="3" t="s">
        <v>85</v>
      </c>
      <c r="R6" s="3" t="s">
        <v>85</v>
      </c>
      <c r="S6" s="3" t="str">
        <f t="shared" si="3"/>
        <v/>
      </c>
      <c r="T6" s="3" t="str">
        <f t="shared" si="0"/>
        <v/>
      </c>
      <c r="U6" s="3" t="str">
        <f t="shared" si="1"/>
        <v/>
      </c>
      <c r="V6" s="3" t="s">
        <v>85</v>
      </c>
      <c r="W6" s="3" t="s">
        <v>85</v>
      </c>
      <c r="X6" s="3" t="s">
        <v>85</v>
      </c>
      <c r="Y6" s="3" t="s">
        <v>85</v>
      </c>
      <c r="Z6" s="3" t="s">
        <v>85</v>
      </c>
      <c r="AA6" s="3" t="s">
        <v>85</v>
      </c>
      <c r="AB6" s="3" t="str">
        <f t="shared" si="2"/>
        <v/>
      </c>
      <c r="BL6" s="3" t="s">
        <v>85</v>
      </c>
    </row>
    <row r="7" spans="1:73" x14ac:dyDescent="0.25">
      <c r="Q7" s="3" t="s">
        <v>85</v>
      </c>
      <c r="R7" s="3" t="s">
        <v>85</v>
      </c>
      <c r="S7" s="3" t="str">
        <f t="shared" si="3"/>
        <v/>
      </c>
      <c r="T7" s="3" t="str">
        <f t="shared" si="0"/>
        <v/>
      </c>
      <c r="U7" s="3" t="str">
        <f t="shared" si="1"/>
        <v/>
      </c>
      <c r="V7" s="3" t="s">
        <v>85</v>
      </c>
      <c r="W7" s="3" t="s">
        <v>85</v>
      </c>
      <c r="X7" s="3" t="s">
        <v>85</v>
      </c>
      <c r="Y7" s="3" t="s">
        <v>85</v>
      </c>
      <c r="Z7" s="3" t="s">
        <v>85</v>
      </c>
      <c r="AA7" s="3" t="s">
        <v>85</v>
      </c>
      <c r="AB7" s="3" t="str">
        <f t="shared" si="2"/>
        <v/>
      </c>
      <c r="BL7" s="3" t="s">
        <v>85</v>
      </c>
    </row>
    <row r="8" spans="1:73" x14ac:dyDescent="0.25">
      <c r="Q8" s="3" t="s">
        <v>85</v>
      </c>
      <c r="R8" s="3" t="s">
        <v>85</v>
      </c>
      <c r="S8" s="3" t="str">
        <f t="shared" si="3"/>
        <v/>
      </c>
      <c r="T8" s="3" t="str">
        <f t="shared" si="0"/>
        <v/>
      </c>
      <c r="U8" s="3" t="str">
        <f t="shared" si="1"/>
        <v/>
      </c>
      <c r="V8" s="3" t="s">
        <v>85</v>
      </c>
      <c r="W8" s="3" t="s">
        <v>85</v>
      </c>
      <c r="X8" s="3" t="s">
        <v>85</v>
      </c>
      <c r="Y8" s="3" t="s">
        <v>85</v>
      </c>
      <c r="Z8" s="3" t="s">
        <v>85</v>
      </c>
      <c r="AA8" s="3" t="s">
        <v>85</v>
      </c>
      <c r="AB8" s="3" t="str">
        <f t="shared" si="2"/>
        <v/>
      </c>
      <c r="BL8" s="3" t="s">
        <v>85</v>
      </c>
    </row>
    <row r="9" spans="1:73" x14ac:dyDescent="0.25">
      <c r="Q9" s="3" t="s">
        <v>85</v>
      </c>
      <c r="R9" s="3" t="s">
        <v>85</v>
      </c>
      <c r="S9" s="3" t="str">
        <f t="shared" si="3"/>
        <v/>
      </c>
      <c r="T9" s="3" t="str">
        <f t="shared" si="0"/>
        <v/>
      </c>
      <c r="U9" s="3" t="str">
        <f t="shared" si="1"/>
        <v/>
      </c>
      <c r="V9" s="3" t="s">
        <v>85</v>
      </c>
      <c r="W9" s="3" t="s">
        <v>85</v>
      </c>
      <c r="X9" s="3" t="s">
        <v>85</v>
      </c>
      <c r="Y9" s="3" t="s">
        <v>85</v>
      </c>
      <c r="Z9" s="3" t="s">
        <v>85</v>
      </c>
      <c r="AA9" s="3" t="s">
        <v>85</v>
      </c>
      <c r="AB9" s="3" t="str">
        <f t="shared" si="2"/>
        <v/>
      </c>
      <c r="BL9" s="3" t="s">
        <v>85</v>
      </c>
    </row>
    <row r="10" spans="1:73" x14ac:dyDescent="0.25">
      <c r="Q10" s="3" t="s">
        <v>85</v>
      </c>
      <c r="R10" s="3" t="s">
        <v>85</v>
      </c>
      <c r="S10" s="3" t="str">
        <f t="shared" si="3"/>
        <v/>
      </c>
      <c r="T10" s="3" t="str">
        <f t="shared" si="0"/>
        <v/>
      </c>
      <c r="U10" s="3" t="str">
        <f t="shared" si="1"/>
        <v/>
      </c>
      <c r="V10" s="3" t="s">
        <v>85</v>
      </c>
      <c r="W10" s="3" t="s">
        <v>85</v>
      </c>
      <c r="X10" s="3" t="s">
        <v>85</v>
      </c>
      <c r="Y10" s="3" t="s">
        <v>85</v>
      </c>
      <c r="Z10" s="3" t="s">
        <v>85</v>
      </c>
      <c r="AA10" s="3" t="s">
        <v>85</v>
      </c>
      <c r="AB10" s="3" t="str">
        <f t="shared" si="2"/>
        <v/>
      </c>
      <c r="BL10" s="3" t="s">
        <v>85</v>
      </c>
    </row>
    <row r="11" spans="1:73" x14ac:dyDescent="0.25">
      <c r="Q11" s="3" t="s">
        <v>85</v>
      </c>
      <c r="R11" s="3" t="s">
        <v>85</v>
      </c>
      <c r="S11" s="3" t="str">
        <f t="shared" si="3"/>
        <v/>
      </c>
      <c r="T11" s="3" t="str">
        <f t="shared" si="0"/>
        <v/>
      </c>
      <c r="U11" s="3" t="str">
        <f t="shared" si="1"/>
        <v/>
      </c>
      <c r="V11" s="3" t="s">
        <v>85</v>
      </c>
      <c r="W11" s="3" t="s">
        <v>85</v>
      </c>
      <c r="X11" s="3" t="s">
        <v>85</v>
      </c>
      <c r="Y11" s="3" t="s">
        <v>85</v>
      </c>
      <c r="Z11" s="3" t="s">
        <v>85</v>
      </c>
      <c r="AA11" s="3" t="s">
        <v>85</v>
      </c>
      <c r="AB11" s="3" t="str">
        <f t="shared" si="2"/>
        <v/>
      </c>
      <c r="BL11" s="3" t="s">
        <v>85</v>
      </c>
    </row>
    <row r="12" spans="1:73" x14ac:dyDescent="0.25">
      <c r="Q12" s="3" t="s">
        <v>85</v>
      </c>
      <c r="R12" s="3" t="s">
        <v>85</v>
      </c>
      <c r="S12" s="3" t="str">
        <f t="shared" si="3"/>
        <v/>
      </c>
      <c r="T12" s="3" t="str">
        <f t="shared" si="0"/>
        <v/>
      </c>
      <c r="U12" s="3" t="str">
        <f t="shared" si="1"/>
        <v/>
      </c>
      <c r="V12" s="3" t="s">
        <v>85</v>
      </c>
      <c r="W12" s="3" t="s">
        <v>85</v>
      </c>
      <c r="X12" s="3" t="s">
        <v>85</v>
      </c>
      <c r="Y12" s="3" t="s">
        <v>85</v>
      </c>
      <c r="Z12" s="3" t="s">
        <v>85</v>
      </c>
      <c r="AA12" s="3" t="s">
        <v>85</v>
      </c>
      <c r="AB12" s="3" t="str">
        <f t="shared" si="2"/>
        <v/>
      </c>
      <c r="BL12" s="3" t="s">
        <v>85</v>
      </c>
    </row>
    <row r="13" spans="1:73" x14ac:dyDescent="0.25">
      <c r="Q13" s="3" t="s">
        <v>85</v>
      </c>
      <c r="R13" s="3" t="s">
        <v>85</v>
      </c>
      <c r="S13" s="3" t="str">
        <f t="shared" si="3"/>
        <v/>
      </c>
      <c r="T13" s="3" t="str">
        <f t="shared" si="0"/>
        <v/>
      </c>
      <c r="U13" s="3" t="str">
        <f t="shared" si="1"/>
        <v/>
      </c>
      <c r="V13" s="3" t="s">
        <v>85</v>
      </c>
      <c r="W13" s="3" t="s">
        <v>85</v>
      </c>
      <c r="X13" s="3" t="s">
        <v>85</v>
      </c>
      <c r="Y13" s="3" t="s">
        <v>85</v>
      </c>
      <c r="Z13" s="3" t="s">
        <v>85</v>
      </c>
      <c r="AA13" s="3" t="s">
        <v>85</v>
      </c>
      <c r="AB13" s="3" t="str">
        <f t="shared" si="2"/>
        <v/>
      </c>
      <c r="BL13" s="3" t="s">
        <v>85</v>
      </c>
    </row>
    <row r="14" spans="1:73" x14ac:dyDescent="0.25">
      <c r="Q14" s="3" t="s">
        <v>85</v>
      </c>
      <c r="R14" s="3" t="s">
        <v>85</v>
      </c>
      <c r="S14" s="3" t="str">
        <f t="shared" si="3"/>
        <v/>
      </c>
      <c r="T14" s="3" t="str">
        <f t="shared" si="0"/>
        <v/>
      </c>
      <c r="U14" s="3" t="str">
        <f t="shared" si="1"/>
        <v/>
      </c>
      <c r="V14" s="3" t="s">
        <v>85</v>
      </c>
      <c r="W14" s="3" t="s">
        <v>85</v>
      </c>
      <c r="X14" s="3" t="s">
        <v>85</v>
      </c>
      <c r="Y14" s="3" t="s">
        <v>85</v>
      </c>
      <c r="Z14" s="3" t="s">
        <v>85</v>
      </c>
      <c r="AA14" s="3" t="s">
        <v>85</v>
      </c>
      <c r="AB14" s="3" t="str">
        <f t="shared" si="2"/>
        <v/>
      </c>
      <c r="BL14" s="3" t="s">
        <v>85</v>
      </c>
    </row>
    <row r="15" spans="1:73" x14ac:dyDescent="0.25">
      <c r="Q15" s="3" t="s">
        <v>85</v>
      </c>
      <c r="R15" s="3" t="s">
        <v>85</v>
      </c>
      <c r="S15" s="3" t="str">
        <f t="shared" si="3"/>
        <v/>
      </c>
      <c r="T15" s="3" t="str">
        <f t="shared" si="0"/>
        <v/>
      </c>
      <c r="U15" s="3" t="str">
        <f t="shared" si="1"/>
        <v/>
      </c>
      <c r="V15" s="3" t="s">
        <v>85</v>
      </c>
      <c r="W15" s="3" t="s">
        <v>85</v>
      </c>
      <c r="X15" s="3" t="s">
        <v>85</v>
      </c>
      <c r="Y15" s="3" t="s">
        <v>85</v>
      </c>
      <c r="Z15" s="3" t="s">
        <v>85</v>
      </c>
      <c r="AA15" s="3" t="s">
        <v>85</v>
      </c>
      <c r="AB15" s="3" t="str">
        <f t="shared" si="2"/>
        <v/>
      </c>
      <c r="BL15" s="3" t="s">
        <v>85</v>
      </c>
    </row>
    <row r="16" spans="1:73" x14ac:dyDescent="0.25">
      <c r="Q16" s="3" t="s">
        <v>85</v>
      </c>
      <c r="R16" s="3" t="s">
        <v>85</v>
      </c>
      <c r="S16" s="3" t="str">
        <f t="shared" si="3"/>
        <v/>
      </c>
      <c r="T16" s="3" t="str">
        <f t="shared" si="0"/>
        <v/>
      </c>
      <c r="U16" s="3" t="str">
        <f t="shared" si="1"/>
        <v/>
      </c>
      <c r="V16" s="3" t="s">
        <v>85</v>
      </c>
      <c r="W16" s="3" t="s">
        <v>85</v>
      </c>
      <c r="X16" s="3" t="s">
        <v>85</v>
      </c>
      <c r="Y16" s="3" t="s">
        <v>85</v>
      </c>
      <c r="Z16" s="3" t="s">
        <v>85</v>
      </c>
      <c r="AA16" s="3" t="s">
        <v>85</v>
      </c>
      <c r="AB16" s="3" t="str">
        <f t="shared" si="2"/>
        <v/>
      </c>
      <c r="BL16" s="3" t="s">
        <v>85</v>
      </c>
    </row>
    <row r="17" spans="17:64" x14ac:dyDescent="0.25">
      <c r="Q17" s="3" t="s">
        <v>85</v>
      </c>
      <c r="R17" s="3" t="s">
        <v>85</v>
      </c>
      <c r="S17" s="3" t="str">
        <f t="shared" si="3"/>
        <v/>
      </c>
      <c r="T17" s="3" t="str">
        <f t="shared" si="0"/>
        <v/>
      </c>
      <c r="U17" s="3" t="str">
        <f t="shared" si="1"/>
        <v/>
      </c>
      <c r="V17" s="3" t="s">
        <v>85</v>
      </c>
      <c r="W17" s="3" t="s">
        <v>85</v>
      </c>
      <c r="X17" s="3" t="s">
        <v>85</v>
      </c>
      <c r="Y17" s="3" t="s">
        <v>85</v>
      </c>
      <c r="Z17" s="3" t="s">
        <v>85</v>
      </c>
      <c r="AA17" s="3" t="s">
        <v>85</v>
      </c>
      <c r="AB17" s="3" t="str">
        <f t="shared" si="2"/>
        <v/>
      </c>
      <c r="BL17" s="3" t="s">
        <v>85</v>
      </c>
    </row>
    <row r="18" spans="17:64" x14ac:dyDescent="0.25">
      <c r="Q18" s="3" t="s">
        <v>85</v>
      </c>
      <c r="R18" s="3" t="s">
        <v>85</v>
      </c>
      <c r="S18" s="3" t="str">
        <f t="shared" si="3"/>
        <v/>
      </c>
      <c r="T18" s="3" t="str">
        <f t="shared" si="0"/>
        <v/>
      </c>
      <c r="U18" s="3" t="str">
        <f t="shared" si="1"/>
        <v/>
      </c>
      <c r="V18" s="3" t="s">
        <v>85</v>
      </c>
      <c r="W18" s="3" t="s">
        <v>85</v>
      </c>
      <c r="X18" s="3" t="s">
        <v>85</v>
      </c>
      <c r="Y18" s="3" t="s">
        <v>85</v>
      </c>
      <c r="Z18" s="3" t="s">
        <v>85</v>
      </c>
      <c r="AA18" s="3" t="s">
        <v>85</v>
      </c>
      <c r="AB18" s="3" t="str">
        <f t="shared" si="2"/>
        <v/>
      </c>
      <c r="BL18" s="3" t="s">
        <v>85</v>
      </c>
    </row>
    <row r="19" spans="17:64" x14ac:dyDescent="0.25">
      <c r="Q19" s="3" t="s">
        <v>85</v>
      </c>
      <c r="R19" s="3" t="s">
        <v>85</v>
      </c>
      <c r="S19" s="3" t="str">
        <f t="shared" si="3"/>
        <v/>
      </c>
      <c r="T19" s="3" t="str">
        <f t="shared" si="0"/>
        <v/>
      </c>
      <c r="U19" s="3" t="str">
        <f t="shared" si="1"/>
        <v/>
      </c>
      <c r="V19" s="3" t="s">
        <v>85</v>
      </c>
      <c r="W19" s="3" t="s">
        <v>85</v>
      </c>
      <c r="X19" s="3" t="s">
        <v>85</v>
      </c>
      <c r="Y19" s="3" t="s">
        <v>85</v>
      </c>
      <c r="Z19" s="3" t="s">
        <v>85</v>
      </c>
      <c r="AA19" s="3" t="s">
        <v>85</v>
      </c>
      <c r="AB19" s="3" t="str">
        <f t="shared" si="2"/>
        <v/>
      </c>
      <c r="BL19" s="3" t="s">
        <v>85</v>
      </c>
    </row>
    <row r="20" spans="17:64" x14ac:dyDescent="0.25">
      <c r="Q20" s="3" t="s">
        <v>85</v>
      </c>
      <c r="R20" s="3" t="s">
        <v>85</v>
      </c>
      <c r="S20" s="3" t="str">
        <f t="shared" si="3"/>
        <v/>
      </c>
      <c r="T20" s="3" t="str">
        <f t="shared" si="0"/>
        <v/>
      </c>
      <c r="U20" s="3" t="str">
        <f t="shared" si="1"/>
        <v/>
      </c>
      <c r="V20" s="3" t="s">
        <v>85</v>
      </c>
      <c r="W20" s="3" t="s">
        <v>85</v>
      </c>
      <c r="X20" s="3" t="s">
        <v>85</v>
      </c>
      <c r="Y20" s="3" t="s">
        <v>85</v>
      </c>
      <c r="Z20" s="3" t="s">
        <v>85</v>
      </c>
      <c r="AA20" s="3" t="s">
        <v>85</v>
      </c>
      <c r="AB20" s="3" t="str">
        <f t="shared" si="2"/>
        <v/>
      </c>
      <c r="BL20" s="3" t="s">
        <v>85</v>
      </c>
    </row>
    <row r="21" spans="17:64" x14ac:dyDescent="0.25">
      <c r="Q21" s="3" t="s">
        <v>85</v>
      </c>
      <c r="R21" s="3" t="s">
        <v>85</v>
      </c>
      <c r="S21" s="3" t="str">
        <f t="shared" si="3"/>
        <v/>
      </c>
      <c r="T21" s="3" t="str">
        <f t="shared" si="0"/>
        <v/>
      </c>
      <c r="U21" s="3" t="str">
        <f t="shared" si="1"/>
        <v/>
      </c>
      <c r="V21" s="3" t="s">
        <v>85</v>
      </c>
      <c r="W21" s="3" t="s">
        <v>85</v>
      </c>
      <c r="X21" s="3" t="s">
        <v>85</v>
      </c>
      <c r="Y21" s="3" t="s">
        <v>85</v>
      </c>
      <c r="Z21" s="3" t="s">
        <v>85</v>
      </c>
      <c r="AA21" s="3" t="s">
        <v>85</v>
      </c>
      <c r="AB21" s="3" t="str">
        <f t="shared" si="2"/>
        <v/>
      </c>
      <c r="BL21" s="3" t="s">
        <v>85</v>
      </c>
    </row>
    <row r="22" spans="17:64" x14ac:dyDescent="0.25">
      <c r="Q22" s="3" t="s">
        <v>85</v>
      </c>
      <c r="R22" s="3" t="s">
        <v>85</v>
      </c>
      <c r="S22" s="3" t="str">
        <f t="shared" si="3"/>
        <v/>
      </c>
      <c r="T22" s="3" t="str">
        <f t="shared" si="0"/>
        <v/>
      </c>
      <c r="U22" s="3" t="str">
        <f t="shared" si="1"/>
        <v/>
      </c>
      <c r="V22" s="3" t="s">
        <v>85</v>
      </c>
      <c r="W22" s="3" t="s">
        <v>85</v>
      </c>
      <c r="X22" s="3" t="s">
        <v>85</v>
      </c>
      <c r="Y22" s="3" t="s">
        <v>85</v>
      </c>
      <c r="Z22" s="3" t="s">
        <v>85</v>
      </c>
      <c r="AA22" s="3" t="s">
        <v>85</v>
      </c>
      <c r="AB22" s="3" t="str">
        <f t="shared" si="2"/>
        <v/>
      </c>
      <c r="BL22" s="3" t="s">
        <v>85</v>
      </c>
    </row>
    <row r="23" spans="17:64" x14ac:dyDescent="0.25">
      <c r="Q23" s="3" t="s">
        <v>85</v>
      </c>
      <c r="R23" s="3" t="s">
        <v>85</v>
      </c>
      <c r="S23" s="3" t="str">
        <f t="shared" si="3"/>
        <v/>
      </c>
      <c r="T23" s="3" t="str">
        <f t="shared" si="0"/>
        <v/>
      </c>
      <c r="U23" s="3" t="str">
        <f t="shared" si="1"/>
        <v/>
      </c>
      <c r="V23" s="3" t="s">
        <v>85</v>
      </c>
      <c r="W23" s="3" t="s">
        <v>85</v>
      </c>
      <c r="X23" s="3" t="s">
        <v>85</v>
      </c>
      <c r="Y23" s="3" t="s">
        <v>85</v>
      </c>
      <c r="Z23" s="3" t="s">
        <v>85</v>
      </c>
      <c r="AA23" s="3" t="s">
        <v>85</v>
      </c>
      <c r="AB23" s="3" t="str">
        <f t="shared" si="2"/>
        <v/>
      </c>
      <c r="BL23" s="3" t="s">
        <v>85</v>
      </c>
    </row>
    <row r="24" spans="17:64" x14ac:dyDescent="0.25">
      <c r="Q24" s="3" t="s">
        <v>85</v>
      </c>
      <c r="R24" s="3" t="s">
        <v>85</v>
      </c>
      <c r="S24" s="3" t="str">
        <f t="shared" si="3"/>
        <v/>
      </c>
      <c r="T24" s="3" t="str">
        <f t="shared" si="0"/>
        <v/>
      </c>
      <c r="U24" s="3" t="str">
        <f t="shared" si="1"/>
        <v/>
      </c>
      <c r="V24" s="3" t="s">
        <v>85</v>
      </c>
      <c r="W24" s="3" t="s">
        <v>85</v>
      </c>
      <c r="X24" s="3" t="s">
        <v>85</v>
      </c>
      <c r="Y24" s="3" t="s">
        <v>85</v>
      </c>
      <c r="Z24" s="3" t="s">
        <v>85</v>
      </c>
      <c r="AA24" s="3" t="s">
        <v>85</v>
      </c>
      <c r="AB24" s="3" t="str">
        <f t="shared" si="2"/>
        <v/>
      </c>
      <c r="BL24" s="3" t="s">
        <v>85</v>
      </c>
    </row>
    <row r="25" spans="17:64" x14ac:dyDescent="0.25">
      <c r="Q25" s="3" t="s">
        <v>85</v>
      </c>
      <c r="R25" s="3" t="s">
        <v>85</v>
      </c>
      <c r="S25" s="3" t="str">
        <f t="shared" si="3"/>
        <v/>
      </c>
      <c r="T25" s="3" t="str">
        <f t="shared" si="0"/>
        <v/>
      </c>
      <c r="U25" s="3" t="str">
        <f t="shared" si="1"/>
        <v/>
      </c>
      <c r="V25" s="3" t="s">
        <v>85</v>
      </c>
      <c r="W25" s="3" t="s">
        <v>85</v>
      </c>
      <c r="X25" s="3" t="s">
        <v>85</v>
      </c>
      <c r="Y25" s="3" t="s">
        <v>85</v>
      </c>
      <c r="Z25" s="3" t="s">
        <v>85</v>
      </c>
      <c r="AA25" s="3" t="s">
        <v>85</v>
      </c>
      <c r="AB25" s="3" t="str">
        <f t="shared" si="2"/>
        <v/>
      </c>
      <c r="BL25" s="3" t="s">
        <v>85</v>
      </c>
    </row>
    <row r="26" spans="17:64" x14ac:dyDescent="0.25">
      <c r="Q26" s="3" t="s">
        <v>85</v>
      </c>
      <c r="R26" s="3" t="s">
        <v>85</v>
      </c>
      <c r="S26" s="3" t="str">
        <f t="shared" si="3"/>
        <v/>
      </c>
      <c r="T26" s="3" t="str">
        <f t="shared" si="0"/>
        <v/>
      </c>
      <c r="U26" s="3" t="str">
        <f t="shared" si="1"/>
        <v/>
      </c>
      <c r="V26" s="3" t="s">
        <v>85</v>
      </c>
      <c r="W26" s="3" t="s">
        <v>85</v>
      </c>
      <c r="X26" s="3" t="s">
        <v>85</v>
      </c>
      <c r="Y26" s="3" t="s">
        <v>85</v>
      </c>
      <c r="Z26" s="3" t="s">
        <v>85</v>
      </c>
      <c r="AA26" s="3" t="s">
        <v>85</v>
      </c>
      <c r="AB26" s="3" t="str">
        <f t="shared" si="2"/>
        <v/>
      </c>
    </row>
    <row r="27" spans="17:64" x14ac:dyDescent="0.25">
      <c r="Q27" s="3" t="s">
        <v>85</v>
      </c>
      <c r="R27" s="3" t="s">
        <v>85</v>
      </c>
      <c r="S27" s="3" t="str">
        <f t="shared" si="3"/>
        <v/>
      </c>
      <c r="T27" s="3" t="str">
        <f t="shared" si="0"/>
        <v/>
      </c>
      <c r="U27" s="3" t="str">
        <f t="shared" si="1"/>
        <v/>
      </c>
      <c r="V27" s="3" t="s">
        <v>85</v>
      </c>
      <c r="W27" s="3" t="s">
        <v>85</v>
      </c>
      <c r="X27" s="3" t="s">
        <v>85</v>
      </c>
      <c r="Y27" s="3" t="s">
        <v>85</v>
      </c>
      <c r="Z27" s="3" t="s">
        <v>85</v>
      </c>
      <c r="AA27" s="3" t="s">
        <v>85</v>
      </c>
      <c r="AB27" s="3" t="str">
        <f t="shared" si="2"/>
        <v/>
      </c>
    </row>
    <row r="28" spans="17:64" x14ac:dyDescent="0.25">
      <c r="Q28" s="3" t="s">
        <v>85</v>
      </c>
      <c r="R28" s="3" t="s">
        <v>85</v>
      </c>
      <c r="S28" s="3" t="str">
        <f t="shared" si="3"/>
        <v/>
      </c>
      <c r="T28" s="3" t="str">
        <f t="shared" si="0"/>
        <v/>
      </c>
      <c r="U28" s="3" t="str">
        <f t="shared" si="1"/>
        <v/>
      </c>
      <c r="V28" s="3" t="s">
        <v>85</v>
      </c>
      <c r="W28" s="3" t="s">
        <v>85</v>
      </c>
      <c r="X28" s="3" t="s">
        <v>85</v>
      </c>
      <c r="Y28" s="3" t="s">
        <v>85</v>
      </c>
      <c r="Z28" s="3" t="s">
        <v>85</v>
      </c>
      <c r="AA28" s="3" t="s">
        <v>85</v>
      </c>
      <c r="AB28" s="3" t="str">
        <f t="shared" si="2"/>
        <v/>
      </c>
    </row>
    <row r="29" spans="17:64" x14ac:dyDescent="0.25">
      <c r="Q29" s="3" t="s">
        <v>85</v>
      </c>
      <c r="R29" s="3" t="s">
        <v>85</v>
      </c>
      <c r="S29" s="3" t="str">
        <f t="shared" si="3"/>
        <v/>
      </c>
      <c r="T29" s="3" t="str">
        <f t="shared" si="0"/>
        <v/>
      </c>
      <c r="U29" s="3" t="str">
        <f t="shared" si="1"/>
        <v/>
      </c>
      <c r="V29" s="3" t="s">
        <v>85</v>
      </c>
      <c r="W29" s="3" t="s">
        <v>85</v>
      </c>
      <c r="X29" s="3" t="s">
        <v>85</v>
      </c>
      <c r="Y29" s="3" t="s">
        <v>85</v>
      </c>
      <c r="Z29" s="3" t="s">
        <v>85</v>
      </c>
      <c r="AA29" s="3" t="s">
        <v>85</v>
      </c>
      <c r="AB29" s="3" t="str">
        <f t="shared" si="2"/>
        <v/>
      </c>
    </row>
    <row r="30" spans="17:64" x14ac:dyDescent="0.25">
      <c r="Q30" s="3" t="s">
        <v>85</v>
      </c>
      <c r="R30" s="3" t="s">
        <v>85</v>
      </c>
      <c r="S30" s="3" t="str">
        <f t="shared" si="3"/>
        <v/>
      </c>
      <c r="T30" s="3" t="str">
        <f t="shared" si="0"/>
        <v/>
      </c>
      <c r="U30" s="3" t="str">
        <f t="shared" si="1"/>
        <v/>
      </c>
      <c r="V30" s="3" t="s">
        <v>85</v>
      </c>
      <c r="W30" s="3" t="s">
        <v>85</v>
      </c>
      <c r="X30" s="3" t="s">
        <v>85</v>
      </c>
      <c r="Y30" s="3" t="s">
        <v>85</v>
      </c>
      <c r="Z30" s="3" t="s">
        <v>85</v>
      </c>
      <c r="AA30" s="3" t="s">
        <v>85</v>
      </c>
      <c r="AB30" s="3" t="str">
        <f t="shared" si="2"/>
        <v/>
      </c>
    </row>
    <row r="31" spans="17:64" x14ac:dyDescent="0.25">
      <c r="Q31" s="3" t="s">
        <v>85</v>
      </c>
      <c r="R31" s="3" t="s">
        <v>85</v>
      </c>
      <c r="S31" s="3" t="str">
        <f t="shared" si="3"/>
        <v/>
      </c>
      <c r="T31" s="3" t="str">
        <f t="shared" si="0"/>
        <v/>
      </c>
      <c r="U31" s="3" t="str">
        <f t="shared" si="1"/>
        <v/>
      </c>
      <c r="V31" s="3" t="s">
        <v>85</v>
      </c>
      <c r="W31" s="3" t="s">
        <v>85</v>
      </c>
      <c r="X31" s="3" t="s">
        <v>85</v>
      </c>
      <c r="Y31" s="3" t="s">
        <v>85</v>
      </c>
      <c r="Z31" s="3" t="s">
        <v>85</v>
      </c>
      <c r="AA31" s="3" t="s">
        <v>85</v>
      </c>
      <c r="AB31" s="3" t="str">
        <f t="shared" si="2"/>
        <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6F258-9211-4C07-8C06-23295E811C18}">
  <sheetPr codeName="Sheet16">
    <tabColor rgb="FF00B050"/>
  </sheetPr>
  <dimension ref="A1:AS60"/>
  <sheetViews>
    <sheetView zoomScaleNormal="100" workbookViewId="0">
      <selection activeCell="D6" sqref="D6"/>
    </sheetView>
  </sheetViews>
  <sheetFormatPr defaultColWidth="8.81640625" defaultRowHeight="14.5" x14ac:dyDescent="0.35"/>
  <cols>
    <col min="1" max="1" width="9.54296875" bestFit="1" customWidth="1"/>
    <col min="2" max="2" width="19" customWidth="1"/>
    <col min="3" max="25" width="16.54296875" customWidth="1"/>
    <col min="26" max="26" width="6.54296875" customWidth="1"/>
    <col min="27" max="27" width="8.81640625" style="86"/>
    <col min="28" max="28" width="22.453125" style="352" customWidth="1"/>
    <col min="29" max="29" width="18.81640625" style="177" customWidth="1"/>
    <col min="30" max="30" width="6.81640625" style="177" customWidth="1"/>
    <col min="31" max="31" width="18.54296875" style="177" customWidth="1"/>
    <col min="32" max="32" width="8.7265625"/>
    <col min="33" max="43" width="8.81640625" style="288"/>
    <col min="44" max="45" width="8.7265625" customWidth="1"/>
  </cols>
  <sheetData>
    <row r="1" spans="1:45" ht="40.5" customHeight="1" x14ac:dyDescent="0.35">
      <c r="A1" s="285"/>
      <c r="B1" s="724" t="s">
        <v>9081</v>
      </c>
      <c r="C1" s="724"/>
      <c r="D1" s="724"/>
      <c r="E1" s="724"/>
      <c r="F1" s="724"/>
      <c r="G1" s="724"/>
      <c r="H1" s="724"/>
      <c r="I1" s="724"/>
      <c r="J1" s="724"/>
      <c r="K1" s="724"/>
      <c r="L1" s="724"/>
      <c r="M1" s="724"/>
      <c r="N1" s="724"/>
      <c r="O1" s="286"/>
      <c r="P1" s="286"/>
      <c r="Q1" s="286"/>
      <c r="R1" s="286"/>
      <c r="S1" s="286"/>
      <c r="T1" s="286"/>
      <c r="U1" s="286"/>
      <c r="V1" s="286"/>
      <c r="W1" s="286"/>
      <c r="X1" s="286"/>
      <c r="Y1" s="286"/>
      <c r="Z1" s="347"/>
      <c r="AA1" s="346"/>
      <c r="AB1" s="179"/>
      <c r="AC1" s="179"/>
      <c r="AD1" s="179"/>
      <c r="AE1" s="176"/>
      <c r="AF1" s="5"/>
      <c r="AG1" s="287"/>
      <c r="AH1" s="287"/>
      <c r="AI1" s="287"/>
      <c r="AJ1" s="287"/>
      <c r="AK1" s="287"/>
      <c r="AL1" s="287"/>
      <c r="AM1" s="287"/>
      <c r="AN1" s="287"/>
      <c r="AO1" s="287"/>
      <c r="AP1" s="287"/>
      <c r="AQ1" s="287"/>
      <c r="AR1" s="5"/>
      <c r="AS1" s="5"/>
    </row>
    <row r="2" spans="1:45" ht="5.25" customHeight="1" x14ac:dyDescent="0.35">
      <c r="A2" s="31"/>
      <c r="B2" s="39"/>
      <c r="C2" s="39"/>
      <c r="D2" s="39"/>
      <c r="E2" s="39"/>
      <c r="F2" s="39"/>
      <c r="G2" s="39"/>
      <c r="H2" s="39"/>
      <c r="I2" s="39"/>
      <c r="J2" s="39"/>
      <c r="K2" s="39"/>
      <c r="L2" s="39"/>
      <c r="M2" s="39"/>
      <c r="N2" s="39"/>
      <c r="O2" s="39"/>
      <c r="P2" s="39"/>
      <c r="Q2" s="39"/>
      <c r="R2" s="39"/>
      <c r="S2" s="39"/>
      <c r="T2" s="39"/>
      <c r="U2" s="39"/>
      <c r="V2" s="39"/>
      <c r="W2" s="39"/>
      <c r="X2" s="39"/>
      <c r="Y2" s="39"/>
      <c r="Z2" s="348"/>
      <c r="AA2" s="54"/>
      <c r="AB2" s="351"/>
      <c r="AC2" s="179"/>
      <c r="AD2" s="179"/>
      <c r="AE2" s="179"/>
      <c r="AF2" s="5"/>
      <c r="AG2" s="287"/>
      <c r="AH2" s="287"/>
      <c r="AI2" s="287"/>
      <c r="AJ2" s="287"/>
      <c r="AK2" s="287"/>
      <c r="AL2" s="287"/>
      <c r="AM2" s="287"/>
      <c r="AN2" s="287"/>
      <c r="AO2" s="287"/>
      <c r="AP2" s="287"/>
      <c r="AQ2" s="287"/>
      <c r="AR2" s="5"/>
      <c r="AS2" s="5"/>
    </row>
    <row r="3" spans="1:45" x14ac:dyDescent="0.35">
      <c r="A3" s="42"/>
      <c r="B3" s="5"/>
      <c r="C3" s="720" t="s">
        <v>1620</v>
      </c>
      <c r="D3" s="720"/>
      <c r="E3" s="720"/>
      <c r="F3" s="720"/>
      <c r="G3" s="720"/>
      <c r="H3" s="720"/>
      <c r="I3" s="720"/>
      <c r="J3" s="720"/>
      <c r="K3" s="720"/>
      <c r="L3" s="720"/>
      <c r="M3" s="720"/>
      <c r="N3" s="720"/>
      <c r="O3" s="720"/>
      <c r="P3" s="720"/>
      <c r="Q3" s="720"/>
      <c r="R3" s="720"/>
      <c r="S3" s="720"/>
      <c r="T3" s="720"/>
      <c r="U3" s="720"/>
      <c r="V3" s="720"/>
      <c r="W3" s="720"/>
      <c r="X3" s="720"/>
      <c r="Y3" s="720"/>
      <c r="Z3" s="8"/>
      <c r="AB3" s="178"/>
      <c r="AC3" s="178"/>
      <c r="AD3" s="176"/>
      <c r="AE3" s="5"/>
      <c r="AF3" s="287"/>
      <c r="AG3" s="287"/>
      <c r="AH3" s="287"/>
      <c r="AI3" s="287"/>
      <c r="AJ3" s="287"/>
      <c r="AK3" s="287"/>
      <c r="AL3" s="287"/>
      <c r="AM3" s="287"/>
      <c r="AN3" s="287"/>
      <c r="AO3" s="287"/>
      <c r="AP3" s="287"/>
      <c r="AQ3" s="5"/>
      <c r="AR3" s="5"/>
    </row>
    <row r="4" spans="1:45" ht="27" customHeight="1" x14ac:dyDescent="0.35">
      <c r="A4" s="128" t="s">
        <v>3844</v>
      </c>
      <c r="B4" s="235" t="s">
        <v>1622</v>
      </c>
      <c r="C4" s="183"/>
      <c r="D4" s="183"/>
      <c r="E4" s="183"/>
      <c r="F4" s="183"/>
      <c r="G4" s="183"/>
      <c r="H4" s="183"/>
      <c r="I4" s="183"/>
      <c r="J4" s="183"/>
      <c r="K4" s="183"/>
      <c r="L4" s="183"/>
      <c r="M4" s="183"/>
      <c r="N4" s="183"/>
      <c r="O4" s="183"/>
      <c r="P4" s="183"/>
      <c r="Q4" s="183"/>
      <c r="R4" s="183"/>
      <c r="S4" s="183"/>
      <c r="T4" s="183"/>
      <c r="U4" s="183"/>
      <c r="V4" s="183"/>
      <c r="W4" s="183"/>
      <c r="X4" s="183"/>
      <c r="Y4" s="183"/>
      <c r="Z4" s="349">
        <f t="shared" ref="Z4:Z7" si="0">COUNTA(C4:Y4)</f>
        <v>0</v>
      </c>
      <c r="AB4" s="176"/>
      <c r="AC4" s="176"/>
      <c r="AD4" s="176"/>
      <c r="AE4" s="5"/>
      <c r="AF4" s="287"/>
      <c r="AG4" s="287"/>
      <c r="AH4" s="287"/>
      <c r="AI4" s="287"/>
      <c r="AJ4" s="287"/>
      <c r="AK4" s="287"/>
      <c r="AL4" s="287"/>
      <c r="AM4" s="287"/>
      <c r="AN4" s="287"/>
      <c r="AO4" s="287"/>
      <c r="AP4" s="287"/>
      <c r="AQ4" s="5"/>
      <c r="AR4" s="5"/>
    </row>
    <row r="5" spans="1:45" ht="27" customHeight="1" x14ac:dyDescent="0.35">
      <c r="A5" s="128" t="s">
        <v>20835</v>
      </c>
      <c r="B5" s="235" t="s">
        <v>1621</v>
      </c>
      <c r="C5" s="183"/>
      <c r="D5" s="183"/>
      <c r="E5" s="183"/>
      <c r="F5" s="183"/>
      <c r="G5" s="183"/>
      <c r="H5" s="183"/>
      <c r="I5" s="183"/>
      <c r="J5" s="183"/>
      <c r="K5" s="183"/>
      <c r="L5" s="183"/>
      <c r="M5" s="183"/>
      <c r="N5" s="183"/>
      <c r="O5" s="183"/>
      <c r="P5" s="183"/>
      <c r="Q5" s="183"/>
      <c r="R5" s="183"/>
      <c r="S5" s="183"/>
      <c r="T5" s="183"/>
      <c r="U5" s="183"/>
      <c r="V5" s="183"/>
      <c r="W5" s="183"/>
      <c r="X5" s="183"/>
      <c r="Y5" s="183"/>
      <c r="Z5" s="349">
        <f t="shared" si="0"/>
        <v>0</v>
      </c>
      <c r="AB5" s="176"/>
      <c r="AC5" s="176"/>
      <c r="AD5" s="176"/>
      <c r="AE5" s="5"/>
      <c r="AF5" s="287"/>
      <c r="AG5" s="287"/>
      <c r="AH5" s="287"/>
      <c r="AI5" s="287"/>
      <c r="AJ5" s="287"/>
      <c r="AK5" s="287"/>
      <c r="AL5" s="287"/>
      <c r="AM5" s="287"/>
      <c r="AN5" s="287"/>
      <c r="AO5" s="287"/>
      <c r="AP5" s="287"/>
      <c r="AQ5" s="5"/>
      <c r="AR5" s="5"/>
    </row>
    <row r="6" spans="1:45" ht="27" customHeight="1" x14ac:dyDescent="0.35">
      <c r="A6" s="128" t="s">
        <v>13327</v>
      </c>
      <c r="B6" s="235" t="s">
        <v>5336</v>
      </c>
      <c r="C6" s="183"/>
      <c r="D6" s="183"/>
      <c r="E6" s="183"/>
      <c r="F6" s="183"/>
      <c r="G6" s="183"/>
      <c r="H6" s="183"/>
      <c r="I6" s="183"/>
      <c r="J6" s="183"/>
      <c r="K6" s="183"/>
      <c r="L6" s="183"/>
      <c r="M6" s="183"/>
      <c r="N6" s="183"/>
      <c r="O6" s="183"/>
      <c r="P6" s="183"/>
      <c r="Q6" s="183"/>
      <c r="R6" s="183"/>
      <c r="S6" s="183"/>
      <c r="T6" s="183"/>
      <c r="U6" s="183"/>
      <c r="V6" s="183"/>
      <c r="W6" s="183"/>
      <c r="X6" s="183"/>
      <c r="Y6" s="183"/>
      <c r="Z6" s="349">
        <f t="shared" si="0"/>
        <v>0</v>
      </c>
      <c r="AB6" s="176"/>
      <c r="AC6" s="176"/>
      <c r="AD6" s="176"/>
      <c r="AE6" s="5"/>
      <c r="AF6" s="287"/>
      <c r="AG6" s="287"/>
      <c r="AH6" s="287"/>
      <c r="AI6" s="287"/>
      <c r="AJ6" s="287"/>
      <c r="AK6" s="287"/>
      <c r="AL6" s="287"/>
      <c r="AM6" s="287"/>
      <c r="AN6" s="287"/>
      <c r="AO6" s="287"/>
      <c r="AP6" s="287"/>
      <c r="AQ6" s="5"/>
      <c r="AR6" s="5"/>
    </row>
    <row r="7" spans="1:45" x14ac:dyDescent="0.35">
      <c r="A7" s="128" t="s">
        <v>3845</v>
      </c>
      <c r="B7" s="235" t="s">
        <v>1623</v>
      </c>
      <c r="C7" s="183"/>
      <c r="D7" s="183"/>
      <c r="E7" s="183"/>
      <c r="F7" s="183"/>
      <c r="G7" s="183"/>
      <c r="H7" s="183"/>
      <c r="I7" s="183"/>
      <c r="J7" s="183"/>
      <c r="K7" s="183"/>
      <c r="L7" s="183"/>
      <c r="M7" s="183"/>
      <c r="N7" s="183"/>
      <c r="O7" s="183"/>
      <c r="P7" s="183"/>
      <c r="Q7" s="183"/>
      <c r="R7" s="183"/>
      <c r="S7" s="183"/>
      <c r="T7" s="183"/>
      <c r="U7" s="183"/>
      <c r="V7" s="183"/>
      <c r="W7" s="183"/>
      <c r="X7" s="183"/>
      <c r="Y7" s="183"/>
      <c r="Z7" s="349">
        <f t="shared" si="0"/>
        <v>0</v>
      </c>
      <c r="AB7" s="176"/>
      <c r="AC7" s="176"/>
      <c r="AD7" s="176"/>
      <c r="AE7" s="5"/>
      <c r="AF7" s="287"/>
      <c r="AG7" s="287"/>
      <c r="AH7" s="287"/>
      <c r="AI7" s="287"/>
      <c r="AJ7" s="287"/>
      <c r="AK7" s="287"/>
      <c r="AL7" s="287"/>
      <c r="AM7" s="287"/>
      <c r="AN7" s="287"/>
      <c r="AO7" s="287"/>
      <c r="AP7" s="287"/>
      <c r="AQ7" s="5"/>
      <c r="AR7" s="5"/>
    </row>
    <row r="8" spans="1:45" s="467" customFormat="1" ht="45.65" customHeight="1" x14ac:dyDescent="0.35">
      <c r="A8" s="461"/>
      <c r="B8" s="331" t="s">
        <v>1618</v>
      </c>
      <c r="C8" s="462" t="str">
        <f>IFERROR(VLOOKUP(IF(C4&lt;&gt;"", C4, IF(C5&lt;&gt;"", C5, IF(C6&lt;&gt;"", C6, IF(C7&lt;&gt;"", C7, "")))), prac!D:E, 2, FALSE), "")</f>
        <v/>
      </c>
      <c r="D8" s="462" t="str">
        <f>IFERROR(VLOOKUP(IF(D4&lt;&gt;"", D4, IF(D5&lt;&gt;"", D5, IF(D6&lt;&gt;"", D6, IF(D7&lt;&gt;"", D7, "")))), prac!E:F, 2, FALSE), "")</f>
        <v/>
      </c>
      <c r="E8" s="462" t="str">
        <f>IFERROR(VLOOKUP(IF(E4&lt;&gt;"", E4, IF(E5&lt;&gt;"", E5, IF(E6&lt;&gt;"", E6, IF(E7&lt;&gt;"", E7, "")))), prac!F:G, 2, FALSE), "")</f>
        <v/>
      </c>
      <c r="F8" s="462" t="str">
        <f>IFERROR(VLOOKUP(IF(F4&lt;&gt;"", F4, IF(F5&lt;&gt;"", F5, IF(F6&lt;&gt;"", F6, IF(F7&lt;&gt;"", F7, "")))), prac!G:H, 2, FALSE), "")</f>
        <v/>
      </c>
      <c r="G8" s="462" t="str">
        <f>IFERROR(VLOOKUP(IF(G4&lt;&gt;"", G4, IF(G5&lt;&gt;"", G5, IF(G6&lt;&gt;"", G6, IF(G7&lt;&gt;"", G7, "")))), prac!H:I, 2, FALSE), "")</f>
        <v/>
      </c>
      <c r="H8" s="462" t="str">
        <f>IFERROR(VLOOKUP(IF(H4&lt;&gt;"", H4, IF(H5&lt;&gt;"", H5, IF(H6&lt;&gt;"", H6, IF(H7&lt;&gt;"", H7, "")))), prac!I:J, 2, FALSE), "")</f>
        <v/>
      </c>
      <c r="I8" s="462" t="str">
        <f>IFERROR(VLOOKUP(IF(I4&lt;&gt;"", I4, IF(I5&lt;&gt;"", I5, IF(I6&lt;&gt;"", I6, IF(I7&lt;&gt;"", I7, "")))), prac!J:K, 2, FALSE), "")</f>
        <v/>
      </c>
      <c r="J8" s="462" t="str">
        <f>IFERROR(VLOOKUP(IF(J4&lt;&gt;"", J4, IF(J5&lt;&gt;"", J5, IF(J6&lt;&gt;"", J6, IF(J7&lt;&gt;"", J7, "")))), prac!K:L, 2, FALSE), "")</f>
        <v/>
      </c>
      <c r="K8" s="462" t="str">
        <f>IFERROR(VLOOKUP(IF(K4&lt;&gt;"", K4, IF(K5&lt;&gt;"", K5, IF(K6&lt;&gt;"", K6, IF(K7&lt;&gt;"", K7, "")))), prac!L:M, 2, FALSE), "")</f>
        <v/>
      </c>
      <c r="L8" s="462" t="str">
        <f>IFERROR(VLOOKUP(IF(L4&lt;&gt;"", L4, IF(L5&lt;&gt;"", L5, IF(L6&lt;&gt;"", L6, IF(L7&lt;&gt;"", L7, "")))), prac!M:N, 2, FALSE), "")</f>
        <v/>
      </c>
      <c r="M8" s="462" t="str">
        <f>IFERROR(VLOOKUP(IF(M4&lt;&gt;"", M4, IF(M5&lt;&gt;"", M5, IF(M6&lt;&gt;"", M6, IF(M7&lt;&gt;"", M7, "")))), prac!N:O, 2, FALSE), "")</f>
        <v/>
      </c>
      <c r="N8" s="462" t="str">
        <f>IFERROR(VLOOKUP(IF(N4&lt;&gt;"", N4, IF(N5&lt;&gt;"", N5, IF(N6&lt;&gt;"", N6, IF(N7&lt;&gt;"", N7, "")))), prac!O:P, 2, FALSE), "")</f>
        <v/>
      </c>
      <c r="O8" s="462" t="str">
        <f>IFERROR(VLOOKUP(IF(O4&lt;&gt;"", O4, IF(O5&lt;&gt;"", O5, IF(O6&lt;&gt;"", O6, IF(O7&lt;&gt;"", O7, "")))), prac!P:Q, 2, FALSE), "")</f>
        <v/>
      </c>
      <c r="P8" s="462" t="str">
        <f>IFERROR(VLOOKUP(IF(P4&lt;&gt;"", P4, IF(P5&lt;&gt;"", P5, IF(P6&lt;&gt;"", P6, IF(P7&lt;&gt;"", P7, "")))), prac!Q:R, 2, FALSE), "")</f>
        <v/>
      </c>
      <c r="Q8" s="462" t="str">
        <f>IFERROR(VLOOKUP(IF(Q4&lt;&gt;"", Q4, IF(Q5&lt;&gt;"", Q5, IF(Q6&lt;&gt;"", Q6, IF(Q7&lt;&gt;"", Q7, "")))), prac!R:S, 2, FALSE), "")</f>
        <v/>
      </c>
      <c r="R8" s="462" t="str">
        <f>IFERROR(VLOOKUP(IF(R4&lt;&gt;"", R4, IF(R5&lt;&gt;"", R5, IF(R6&lt;&gt;"", R6, IF(R7&lt;&gt;"", R7, "")))), prac!S:T, 2, FALSE), "")</f>
        <v/>
      </c>
      <c r="S8" s="462" t="str">
        <f>IFERROR(VLOOKUP(IF(S4&lt;&gt;"", S4, IF(S5&lt;&gt;"", S5, IF(S6&lt;&gt;"", S6, IF(S7&lt;&gt;"", S7, "")))), prac!T:U, 2, FALSE), "")</f>
        <v/>
      </c>
      <c r="T8" s="462" t="str">
        <f>IFERROR(VLOOKUP(IF(T4&lt;&gt;"", T4, IF(T5&lt;&gt;"", T5, IF(T6&lt;&gt;"", T6, IF(T7&lt;&gt;"", T7, "")))), prac!U:V, 2, FALSE), "")</f>
        <v/>
      </c>
      <c r="U8" s="462" t="str">
        <f>IFERROR(VLOOKUP(IF(U4&lt;&gt;"", U4, IF(U5&lt;&gt;"", U5, IF(U6&lt;&gt;"", U6, IF(U7&lt;&gt;"", U7, "")))), prac!V:W, 2, FALSE), "")</f>
        <v/>
      </c>
      <c r="V8" s="462" t="str">
        <f>IFERROR(VLOOKUP(IF(V4&lt;&gt;"", V4, IF(V5&lt;&gt;"", V5, IF(V6&lt;&gt;"", V6, IF(V7&lt;&gt;"", V7, "")))), prac!W:X, 2, FALSE), "")</f>
        <v/>
      </c>
      <c r="W8" s="462" t="str">
        <f>IFERROR(VLOOKUP(IF(W4&lt;&gt;"", W4, IF(W5&lt;&gt;"", W5, IF(W6&lt;&gt;"", W6, IF(W7&lt;&gt;"", W7, "")))), prac!X:Y, 2, FALSE), "")</f>
        <v/>
      </c>
      <c r="X8" s="462" t="str">
        <f>IFERROR(VLOOKUP(IF(X4&lt;&gt;"", X4, IF(X5&lt;&gt;"", X5, IF(X6&lt;&gt;"", X6, IF(X7&lt;&gt;"", X7, "")))), prac!Y:Z, 2, FALSE), "")</f>
        <v/>
      </c>
      <c r="Y8" s="462" t="str">
        <f>IFERROR(VLOOKUP(IF(Y4&lt;&gt;"", Y4, IF(Y5&lt;&gt;"", Y5, IF(Y6&lt;&gt;"", Y6, IF(Y7&lt;&gt;"", Y7, "")))), prac!Z:AA, 2, FALSE), "")</f>
        <v/>
      </c>
      <c r="Z8" s="463"/>
      <c r="AA8" s="464"/>
      <c r="AB8" s="465"/>
      <c r="AC8" s="465"/>
      <c r="AD8" s="465"/>
      <c r="AE8" s="462"/>
      <c r="AF8" s="466"/>
      <c r="AG8" s="466"/>
      <c r="AH8" s="466"/>
      <c r="AI8" s="466"/>
      <c r="AJ8" s="466"/>
      <c r="AK8" s="466"/>
      <c r="AL8" s="466"/>
      <c r="AM8" s="466"/>
      <c r="AN8" s="466"/>
      <c r="AO8" s="466"/>
      <c r="AP8" s="466"/>
      <c r="AQ8" s="462"/>
      <c r="AR8" s="462"/>
    </row>
    <row r="9" spans="1:45" x14ac:dyDescent="0.35">
      <c r="A9" s="128" t="s">
        <v>1628</v>
      </c>
      <c r="B9" s="108" t="s">
        <v>1590</v>
      </c>
      <c r="C9" s="460" t="s">
        <v>1591</v>
      </c>
      <c r="D9" s="170"/>
      <c r="E9" s="170"/>
      <c r="F9" s="170"/>
      <c r="G9" s="170"/>
      <c r="H9" s="170"/>
      <c r="I9" s="170"/>
      <c r="J9" s="170"/>
      <c r="K9" s="170"/>
      <c r="L9" s="170"/>
      <c r="M9" s="170"/>
      <c r="N9" s="170"/>
      <c r="O9" s="170"/>
      <c r="P9" s="170"/>
      <c r="Q9" s="170"/>
      <c r="R9" s="170"/>
      <c r="S9" s="170"/>
      <c r="T9" s="170"/>
      <c r="U9" s="170"/>
      <c r="V9" s="170"/>
      <c r="W9" s="170"/>
      <c r="X9" s="170"/>
      <c r="Y9" s="170"/>
      <c r="Z9" s="8"/>
      <c r="AB9" s="176"/>
      <c r="AC9" s="176"/>
      <c r="AD9" s="176"/>
      <c r="AE9" s="5"/>
      <c r="AF9" s="287"/>
      <c r="AG9" s="287"/>
      <c r="AH9" s="287"/>
      <c r="AI9" s="287"/>
      <c r="AJ9" s="287"/>
      <c r="AK9" s="287"/>
      <c r="AL9" s="287"/>
      <c r="AM9" s="287"/>
      <c r="AN9" s="287"/>
      <c r="AO9" s="287"/>
      <c r="AP9" s="287"/>
      <c r="AQ9" s="5"/>
      <c r="AR9" s="5"/>
    </row>
    <row r="10" spans="1:45" x14ac:dyDescent="0.35">
      <c r="A10" s="128"/>
      <c r="B10" s="5"/>
      <c r="C10" s="5"/>
      <c r="D10" s="5"/>
      <c r="E10" s="4"/>
      <c r="F10" s="5"/>
      <c r="G10" s="5"/>
      <c r="H10" s="5"/>
      <c r="I10" s="5"/>
      <c r="J10" s="5"/>
      <c r="K10" s="5"/>
      <c r="L10" s="5"/>
      <c r="M10" s="5"/>
      <c r="N10" s="5"/>
      <c r="O10" s="5"/>
      <c r="P10" s="5"/>
      <c r="Q10" s="5"/>
      <c r="R10" s="5"/>
      <c r="S10" s="5"/>
      <c r="T10" s="5"/>
      <c r="U10" s="5"/>
      <c r="V10" s="5"/>
      <c r="W10" s="5"/>
      <c r="X10" s="5"/>
      <c r="Y10" s="5"/>
      <c r="Z10" s="8"/>
      <c r="AB10" s="176"/>
      <c r="AC10" s="176"/>
      <c r="AD10" s="176"/>
      <c r="AE10" s="5"/>
      <c r="AF10" s="287"/>
      <c r="AG10" s="287"/>
      <c r="AH10" s="287"/>
      <c r="AI10" s="287"/>
      <c r="AJ10" s="287"/>
      <c r="AK10" s="287"/>
      <c r="AL10" s="287"/>
      <c r="AM10" s="287"/>
      <c r="AN10" s="287"/>
      <c r="AO10" s="287"/>
      <c r="AP10" s="287"/>
      <c r="AQ10" s="5"/>
      <c r="AR10" s="5"/>
    </row>
    <row r="11" spans="1:45" ht="81" customHeight="1" x14ac:dyDescent="0.35">
      <c r="A11" s="128" t="s">
        <v>3843</v>
      </c>
      <c r="B11" s="25" t="s">
        <v>1624</v>
      </c>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8"/>
      <c r="AB11" s="176"/>
      <c r="AC11" s="176"/>
      <c r="AD11" s="176"/>
      <c r="AE11" s="5"/>
      <c r="AF11" s="287"/>
      <c r="AG11" s="287"/>
      <c r="AH11" s="287"/>
      <c r="AI11" s="287"/>
      <c r="AJ11" s="287"/>
      <c r="AK11" s="287"/>
      <c r="AL11" s="287"/>
      <c r="AM11" s="287"/>
      <c r="AN11" s="287"/>
      <c r="AO11" s="287"/>
      <c r="AP11" s="287"/>
      <c r="AQ11" s="5"/>
      <c r="AR11" s="5"/>
    </row>
    <row r="12" spans="1:45" ht="15" thickBot="1" x14ac:dyDescent="0.4">
      <c r="A12" s="17"/>
      <c r="B12" s="15"/>
      <c r="C12" s="15"/>
      <c r="D12" s="15"/>
      <c r="E12" s="15"/>
      <c r="F12" s="15"/>
      <c r="G12" s="15"/>
      <c r="H12" s="15"/>
      <c r="I12" s="15"/>
      <c r="J12" s="15"/>
      <c r="K12" s="15"/>
      <c r="L12" s="15"/>
      <c r="M12" s="15"/>
      <c r="N12" s="15"/>
      <c r="O12" s="15"/>
      <c r="P12" s="15"/>
      <c r="Q12" s="15"/>
      <c r="R12" s="15"/>
      <c r="S12" s="15"/>
      <c r="T12" s="15"/>
      <c r="U12" s="15"/>
      <c r="V12" s="15"/>
      <c r="W12" s="15"/>
      <c r="X12" s="15"/>
      <c r="Y12" s="15"/>
      <c r="Z12" s="350"/>
      <c r="AB12" s="351"/>
      <c r="AC12" s="176"/>
      <c r="AD12" s="176"/>
      <c r="AE12" s="176"/>
      <c r="AF12" s="5"/>
      <c r="AG12" s="287"/>
      <c r="AH12" s="287"/>
      <c r="AI12" s="287"/>
      <c r="AJ12" s="287"/>
      <c r="AK12" s="287"/>
      <c r="AL12" s="287"/>
      <c r="AM12" s="287"/>
      <c r="AN12" s="287"/>
      <c r="AO12" s="287"/>
      <c r="AP12" s="287"/>
      <c r="AQ12" s="287"/>
      <c r="AR12" s="5"/>
      <c r="AS12" s="5"/>
    </row>
    <row r="13" spans="1:45" ht="15" thickBot="1" x14ac:dyDescent="0.4">
      <c r="A13" s="721" t="s">
        <v>1625</v>
      </c>
      <c r="B13" s="722"/>
      <c r="C13" s="722"/>
      <c r="D13" s="722"/>
      <c r="E13" s="722"/>
      <c r="F13" s="722"/>
      <c r="G13" s="723"/>
      <c r="H13" s="5"/>
      <c r="I13" s="5"/>
      <c r="J13" s="5"/>
      <c r="K13" s="5"/>
      <c r="L13" s="5"/>
      <c r="M13" s="5"/>
      <c r="N13" s="5"/>
      <c r="O13" s="5"/>
      <c r="P13" s="5"/>
      <c r="Q13" s="5"/>
      <c r="R13" s="5"/>
      <c r="S13" s="5"/>
      <c r="T13" s="5"/>
      <c r="U13" s="5"/>
      <c r="V13" s="5"/>
      <c r="W13" s="5"/>
      <c r="X13" s="5"/>
      <c r="Y13" s="5"/>
      <c r="Z13" s="5"/>
      <c r="AB13" s="351"/>
      <c r="AC13" s="176"/>
      <c r="AD13" s="176"/>
      <c r="AE13" s="176"/>
      <c r="AF13" s="5"/>
      <c r="AG13" s="287"/>
      <c r="AH13" s="287"/>
      <c r="AI13" s="287"/>
      <c r="AJ13" s="287"/>
      <c r="AK13" s="287"/>
      <c r="AL13" s="287"/>
      <c r="AM13" s="287"/>
      <c r="AN13" s="287"/>
      <c r="AO13" s="287"/>
      <c r="AP13" s="287"/>
      <c r="AQ13" s="287"/>
      <c r="AR13" s="5"/>
      <c r="AS13" s="5"/>
    </row>
    <row r="14" spans="1:45" x14ac:dyDescent="0.35">
      <c r="A14" s="48"/>
      <c r="B14" s="295" t="str">
        <f>A9</f>
        <v>AF.Level.Name</v>
      </c>
      <c r="C14" s="295" t="s">
        <v>1626</v>
      </c>
      <c r="D14" s="295" t="s">
        <v>8614</v>
      </c>
      <c r="E14" s="295" t="s">
        <v>8615</v>
      </c>
      <c r="F14" s="295"/>
      <c r="G14" s="49"/>
      <c r="H14" s="5"/>
      <c r="I14" s="5"/>
      <c r="J14" s="5"/>
      <c r="K14" s="5"/>
      <c r="L14" s="5"/>
      <c r="M14" s="5"/>
      <c r="N14" s="5"/>
      <c r="O14" s="5"/>
      <c r="P14" s="5"/>
      <c r="Q14" s="5"/>
      <c r="R14" s="5"/>
      <c r="S14" s="5"/>
      <c r="T14" s="5"/>
      <c r="U14" s="5"/>
      <c r="V14" s="5"/>
      <c r="W14" s="5"/>
      <c r="X14" s="5"/>
      <c r="Y14" s="5"/>
      <c r="Z14" s="5"/>
      <c r="AB14" s="351"/>
      <c r="AC14" s="176"/>
      <c r="AD14" s="176"/>
      <c r="AE14" s="176"/>
      <c r="AF14" s="5"/>
      <c r="AG14" s="287"/>
      <c r="AH14" s="287"/>
      <c r="AI14" s="287"/>
      <c r="AJ14" s="287"/>
      <c r="AK14" s="287"/>
      <c r="AL14" s="287"/>
      <c r="AM14" s="287"/>
      <c r="AN14" s="287"/>
      <c r="AO14" s="287"/>
      <c r="AP14" s="287"/>
      <c r="AQ14" s="287"/>
      <c r="AR14" s="5"/>
      <c r="AS14" s="5"/>
    </row>
    <row r="15" spans="1:45" ht="36" x14ac:dyDescent="0.35">
      <c r="A15" s="6"/>
      <c r="B15" s="108" t="s">
        <v>1608</v>
      </c>
      <c r="C15" s="47" t="s">
        <v>1627</v>
      </c>
      <c r="D15" s="25" t="s">
        <v>3842</v>
      </c>
      <c r="E15" s="25" t="s">
        <v>2460</v>
      </c>
      <c r="F15" s="5"/>
      <c r="G15" s="7"/>
      <c r="H15" s="72"/>
      <c r="I15" s="72"/>
      <c r="J15" s="72"/>
      <c r="K15" s="5"/>
      <c r="L15" s="305"/>
      <c r="M15" s="305"/>
      <c r="N15" s="305"/>
      <c r="O15" s="5"/>
      <c r="P15" s="5"/>
      <c r="Q15" s="5"/>
      <c r="R15" s="5"/>
      <c r="S15" s="5"/>
      <c r="T15" s="5"/>
      <c r="U15" s="5"/>
      <c r="V15" s="5"/>
      <c r="W15" s="5"/>
      <c r="X15" s="5"/>
      <c r="Y15" s="5"/>
      <c r="Z15" s="5"/>
      <c r="AB15" s="176"/>
      <c r="AC15" s="176"/>
      <c r="AD15" s="176"/>
      <c r="AE15" s="175"/>
      <c r="AF15" s="5"/>
      <c r="AG15" s="287"/>
      <c r="AH15" s="287"/>
      <c r="AI15" s="287"/>
      <c r="AJ15" s="287"/>
      <c r="AK15" s="287"/>
      <c r="AL15" s="287"/>
      <c r="AM15" s="287"/>
      <c r="AN15" s="287"/>
      <c r="AO15" s="287"/>
      <c r="AP15" s="287"/>
      <c r="AQ15" s="287"/>
      <c r="AR15" s="5"/>
      <c r="AS15" s="5"/>
    </row>
    <row r="16" spans="1:45" x14ac:dyDescent="0.35">
      <c r="A16" s="6"/>
      <c r="B16" s="237"/>
      <c r="C16" s="237"/>
      <c r="D16" s="388"/>
      <c r="E16" s="237"/>
      <c r="F16" s="5"/>
      <c r="G16" s="7"/>
      <c r="H16" s="125"/>
      <c r="I16" s="125"/>
      <c r="J16" s="125"/>
      <c r="K16" s="5"/>
      <c r="L16" s="306"/>
      <c r="M16" s="306"/>
      <c r="N16" s="306"/>
      <c r="O16" s="5"/>
      <c r="P16" s="5"/>
      <c r="Q16" s="5"/>
      <c r="R16" s="5"/>
      <c r="S16" s="5"/>
      <c r="T16" s="5"/>
      <c r="U16" s="5"/>
      <c r="V16" s="5"/>
      <c r="W16" s="5"/>
      <c r="X16" s="5"/>
      <c r="Y16" s="5"/>
      <c r="Z16" s="5"/>
      <c r="AB16" s="176"/>
      <c r="AC16" s="176"/>
      <c r="AD16" s="176"/>
      <c r="AE16" s="175"/>
      <c r="AF16" s="5"/>
      <c r="AG16" s="287"/>
      <c r="AH16" s="287"/>
      <c r="AI16" s="287"/>
      <c r="AJ16" s="287"/>
      <c r="AK16" s="287"/>
      <c r="AL16" s="287"/>
      <c r="AM16" s="287"/>
      <c r="AN16" s="287"/>
      <c r="AO16" s="287"/>
      <c r="AP16" s="287"/>
      <c r="AQ16" s="287"/>
      <c r="AR16" s="5"/>
      <c r="AS16" s="5"/>
    </row>
    <row r="17" spans="1:45" ht="17.25" customHeight="1" x14ac:dyDescent="0.35">
      <c r="A17" s="6"/>
      <c r="B17" s="237"/>
      <c r="C17" s="237"/>
      <c r="D17" s="388"/>
      <c r="E17" s="237"/>
      <c r="F17" s="5"/>
      <c r="G17" s="7"/>
      <c r="H17" s="125"/>
      <c r="I17" s="125"/>
      <c r="J17" s="125"/>
      <c r="K17" s="5"/>
      <c r="L17" s="306"/>
      <c r="M17" s="306"/>
      <c r="N17" s="306"/>
      <c r="O17" s="5"/>
      <c r="P17" s="5"/>
      <c r="Q17" s="5"/>
      <c r="R17" s="5"/>
      <c r="S17" s="5"/>
      <c r="T17" s="5"/>
      <c r="U17" s="5"/>
      <c r="V17" s="5"/>
      <c r="W17" s="5"/>
      <c r="X17" s="5"/>
      <c r="Y17" s="5"/>
      <c r="Z17" s="5"/>
      <c r="AB17" s="176"/>
      <c r="AC17" s="176"/>
      <c r="AD17" s="176"/>
      <c r="AE17" s="175"/>
      <c r="AF17" s="5"/>
      <c r="AG17" s="287"/>
      <c r="AH17" s="287"/>
      <c r="AI17" s="287"/>
      <c r="AJ17" s="287"/>
      <c r="AK17" s="287"/>
      <c r="AL17" s="287"/>
      <c r="AM17" s="287"/>
      <c r="AN17" s="287"/>
      <c r="AO17" s="287"/>
      <c r="AP17" s="287"/>
      <c r="AQ17" s="287"/>
      <c r="AR17" s="5"/>
      <c r="AS17" s="5"/>
    </row>
    <row r="18" spans="1:45" x14ac:dyDescent="0.35">
      <c r="A18" s="6"/>
      <c r="B18" s="237"/>
      <c r="C18" s="237"/>
      <c r="D18" s="388"/>
      <c r="E18" s="237"/>
      <c r="F18" s="5"/>
      <c r="G18" s="7"/>
      <c r="H18" s="125"/>
      <c r="I18" s="125"/>
      <c r="J18" s="125"/>
      <c r="K18" s="5"/>
      <c r="L18" s="306"/>
      <c r="M18" s="306"/>
      <c r="N18" s="306"/>
      <c r="O18" s="5"/>
      <c r="P18" s="5"/>
      <c r="Q18" s="5"/>
      <c r="R18" s="5"/>
      <c r="S18" s="5"/>
      <c r="T18" s="5"/>
      <c r="U18" s="5"/>
      <c r="V18" s="5"/>
      <c r="W18" s="5"/>
      <c r="X18" s="5"/>
      <c r="Y18" s="5"/>
      <c r="Z18" s="5"/>
      <c r="AB18" s="176"/>
      <c r="AC18" s="176"/>
      <c r="AD18" s="176"/>
      <c r="AE18" s="175"/>
      <c r="AF18" s="5"/>
      <c r="AG18" s="287"/>
      <c r="AH18" s="287"/>
      <c r="AI18" s="287"/>
      <c r="AJ18" s="287"/>
      <c r="AK18" s="287"/>
      <c r="AL18" s="287"/>
      <c r="AM18" s="287"/>
      <c r="AN18" s="287"/>
      <c r="AO18" s="287"/>
      <c r="AP18" s="287"/>
      <c r="AQ18" s="287"/>
      <c r="AR18" s="5"/>
      <c r="AS18" s="5"/>
    </row>
    <row r="19" spans="1:45" x14ac:dyDescent="0.35">
      <c r="A19" s="6"/>
      <c r="B19" s="237"/>
      <c r="C19" s="237"/>
      <c r="D19" s="388"/>
      <c r="E19" s="237"/>
      <c r="F19" s="5"/>
      <c r="G19" s="7"/>
      <c r="H19" s="125"/>
      <c r="I19" s="125"/>
      <c r="J19" s="125"/>
      <c r="K19" s="5"/>
      <c r="L19" s="306"/>
      <c r="M19" s="306"/>
      <c r="N19" s="306"/>
      <c r="O19" s="5"/>
      <c r="P19" s="5"/>
      <c r="Q19" s="5"/>
      <c r="R19" s="5"/>
      <c r="S19" s="5"/>
      <c r="T19" s="5"/>
      <c r="U19" s="5"/>
      <c r="V19" s="5"/>
      <c r="W19" s="5"/>
      <c r="X19" s="5"/>
      <c r="Y19" s="5"/>
      <c r="Z19" s="5"/>
      <c r="AB19" s="176"/>
      <c r="AC19" s="176"/>
      <c r="AD19" s="176"/>
      <c r="AE19" s="175"/>
      <c r="AF19" s="5"/>
      <c r="AG19" s="287"/>
      <c r="AH19" s="287"/>
      <c r="AI19" s="287"/>
      <c r="AJ19" s="287"/>
      <c r="AK19" s="287"/>
      <c r="AL19" s="287"/>
      <c r="AM19" s="287"/>
      <c r="AN19" s="287"/>
      <c r="AO19" s="287"/>
      <c r="AP19" s="287"/>
      <c r="AQ19" s="287"/>
      <c r="AR19" s="5"/>
      <c r="AS19" s="5"/>
    </row>
    <row r="20" spans="1:45" x14ac:dyDescent="0.35">
      <c r="A20" s="6"/>
      <c r="B20" s="237"/>
      <c r="C20" s="237"/>
      <c r="D20" s="388"/>
      <c r="E20" s="237"/>
      <c r="F20" s="5"/>
      <c r="G20" s="7"/>
      <c r="H20" s="125"/>
      <c r="I20" s="125"/>
      <c r="J20" s="125"/>
      <c r="K20" s="5"/>
      <c r="L20" s="125"/>
      <c r="M20" s="125"/>
      <c r="N20" s="125"/>
      <c r="O20" s="5"/>
      <c r="P20" s="5"/>
      <c r="Q20" s="5"/>
      <c r="R20" s="5"/>
      <c r="S20" s="5"/>
      <c r="T20" s="5"/>
      <c r="U20" s="5"/>
      <c r="V20" s="5"/>
      <c r="W20" s="5"/>
      <c r="X20" s="5"/>
      <c r="Y20" s="5"/>
      <c r="Z20" s="5"/>
      <c r="AB20" s="176"/>
      <c r="AC20" s="176"/>
      <c r="AD20" s="176"/>
      <c r="AE20" s="175"/>
      <c r="AF20" s="5"/>
      <c r="AG20" s="287"/>
      <c r="AH20" s="287"/>
      <c r="AI20" s="287"/>
      <c r="AJ20" s="287"/>
      <c r="AK20" s="287"/>
      <c r="AL20" s="287"/>
      <c r="AM20" s="287"/>
      <c r="AN20" s="287"/>
      <c r="AO20" s="287"/>
      <c r="AP20" s="287"/>
      <c r="AQ20" s="287"/>
      <c r="AR20" s="5"/>
      <c r="AS20" s="5"/>
    </row>
    <row r="21" spans="1:45" x14ac:dyDescent="0.35">
      <c r="A21" s="6"/>
      <c r="B21" s="237"/>
      <c r="C21" s="237"/>
      <c r="D21" s="388"/>
      <c r="E21" s="237"/>
      <c r="F21" s="5"/>
      <c r="G21" s="7"/>
      <c r="H21" s="125"/>
      <c r="I21" s="125"/>
      <c r="J21" s="125"/>
      <c r="K21" s="5"/>
      <c r="L21" s="125"/>
      <c r="M21" s="125"/>
      <c r="N21" s="125"/>
      <c r="O21" s="5"/>
      <c r="P21" s="5"/>
      <c r="Q21" s="5"/>
      <c r="R21" s="5"/>
      <c r="S21" s="5"/>
      <c r="T21" s="5"/>
      <c r="U21" s="5"/>
      <c r="V21" s="5"/>
      <c r="W21" s="5"/>
      <c r="X21" s="5"/>
      <c r="Y21" s="5"/>
      <c r="Z21" s="5"/>
      <c r="AB21" s="176"/>
      <c r="AC21" s="176"/>
      <c r="AD21" s="176"/>
      <c r="AE21" s="175"/>
      <c r="AF21" s="5"/>
      <c r="AG21" s="287"/>
      <c r="AH21" s="287"/>
      <c r="AI21" s="287"/>
      <c r="AJ21" s="287"/>
      <c r="AK21" s="287"/>
      <c r="AL21" s="287"/>
      <c r="AM21" s="287"/>
      <c r="AN21" s="287"/>
      <c r="AO21" s="287"/>
      <c r="AP21" s="287"/>
      <c r="AQ21" s="287"/>
      <c r="AR21" s="5"/>
      <c r="AS21" s="5"/>
    </row>
    <row r="22" spans="1:45" x14ac:dyDescent="0.35">
      <c r="A22" s="6"/>
      <c r="B22" s="237"/>
      <c r="C22" s="237"/>
      <c r="D22" s="388"/>
      <c r="E22" s="237"/>
      <c r="F22" s="5"/>
      <c r="G22" s="7"/>
      <c r="H22" s="125"/>
      <c r="I22" s="125"/>
      <c r="J22" s="125"/>
      <c r="K22" s="5"/>
      <c r="L22" s="125"/>
      <c r="M22" s="125"/>
      <c r="N22" s="125"/>
      <c r="O22" s="5"/>
      <c r="P22" s="5"/>
      <c r="Q22" s="5"/>
      <c r="R22" s="5"/>
      <c r="S22" s="5"/>
      <c r="T22" s="5"/>
      <c r="U22" s="5"/>
      <c r="V22" s="5"/>
      <c r="W22" s="5"/>
      <c r="X22" s="5"/>
      <c r="Y22" s="5"/>
      <c r="Z22" s="5"/>
      <c r="AB22" s="176"/>
      <c r="AC22" s="176"/>
      <c r="AD22" s="176"/>
      <c r="AE22" s="175"/>
      <c r="AF22" s="5"/>
      <c r="AG22" s="287"/>
      <c r="AH22" s="287"/>
      <c r="AI22" s="287"/>
      <c r="AJ22" s="287"/>
      <c r="AK22" s="287"/>
      <c r="AL22" s="287"/>
      <c r="AM22" s="287"/>
      <c r="AN22" s="287"/>
      <c r="AO22" s="287"/>
      <c r="AP22" s="287"/>
      <c r="AQ22" s="287"/>
      <c r="AR22" s="5"/>
      <c r="AS22" s="5"/>
    </row>
    <row r="23" spans="1:45" x14ac:dyDescent="0.35">
      <c r="A23" s="6"/>
      <c r="B23" s="237"/>
      <c r="C23" s="237"/>
      <c r="D23" s="388"/>
      <c r="E23" s="237"/>
      <c r="F23" s="5"/>
      <c r="G23" s="7"/>
      <c r="H23" s="125"/>
      <c r="I23" s="125"/>
      <c r="J23" s="125"/>
      <c r="K23" s="5"/>
      <c r="L23" s="125"/>
      <c r="M23" s="125"/>
      <c r="N23" s="125"/>
      <c r="O23" s="5"/>
      <c r="P23" s="5"/>
      <c r="Q23" s="5"/>
      <c r="R23" s="5"/>
      <c r="S23" s="5"/>
      <c r="T23" s="5"/>
      <c r="U23" s="5"/>
      <c r="V23" s="5"/>
      <c r="W23" s="5"/>
      <c r="X23" s="5"/>
      <c r="Y23" s="5"/>
      <c r="Z23" s="5"/>
      <c r="AB23" s="176"/>
      <c r="AC23" s="176"/>
      <c r="AD23" s="176"/>
      <c r="AE23" s="175"/>
      <c r="AF23" s="5"/>
      <c r="AG23" s="287"/>
      <c r="AH23" s="287"/>
      <c r="AI23" s="287"/>
      <c r="AJ23" s="287"/>
      <c r="AK23" s="287"/>
      <c r="AL23" s="287"/>
      <c r="AM23" s="287"/>
      <c r="AN23" s="287"/>
      <c r="AO23" s="287"/>
      <c r="AP23" s="287"/>
      <c r="AQ23" s="287"/>
      <c r="AR23" s="5"/>
      <c r="AS23" s="5"/>
    </row>
    <row r="24" spans="1:45" x14ac:dyDescent="0.35">
      <c r="A24" s="6"/>
      <c r="B24" s="237"/>
      <c r="C24" s="237"/>
      <c r="D24" s="388"/>
      <c r="E24" s="237"/>
      <c r="F24" s="5"/>
      <c r="G24" s="7"/>
      <c r="H24" s="125"/>
      <c r="I24" s="125"/>
      <c r="J24" s="125"/>
      <c r="K24" s="5"/>
      <c r="L24" s="125"/>
      <c r="M24" s="125"/>
      <c r="N24" s="125"/>
      <c r="O24" s="5"/>
      <c r="P24" s="5"/>
      <c r="Q24" s="5"/>
      <c r="R24" s="5"/>
      <c r="S24" s="5"/>
      <c r="T24" s="5"/>
      <c r="U24" s="5"/>
      <c r="V24" s="5"/>
      <c r="W24" s="5"/>
      <c r="X24" s="5"/>
      <c r="Y24" s="5"/>
      <c r="Z24" s="5"/>
      <c r="AB24" s="176"/>
      <c r="AC24" s="176"/>
      <c r="AD24" s="176"/>
      <c r="AE24" s="175"/>
      <c r="AF24" s="5"/>
      <c r="AG24" s="287"/>
      <c r="AH24" s="287"/>
      <c r="AI24" s="287"/>
      <c r="AJ24" s="287"/>
      <c r="AK24" s="287"/>
      <c r="AL24" s="287"/>
      <c r="AM24" s="287"/>
      <c r="AN24" s="287"/>
      <c r="AO24" s="287"/>
      <c r="AP24" s="287"/>
      <c r="AQ24" s="287"/>
      <c r="AR24" s="5"/>
      <c r="AS24" s="5"/>
    </row>
    <row r="25" spans="1:45" x14ac:dyDescent="0.35">
      <c r="A25" s="6"/>
      <c r="B25" s="237"/>
      <c r="C25" s="237"/>
      <c r="D25" s="388"/>
      <c r="E25" s="237"/>
      <c r="F25" s="5"/>
      <c r="G25" s="7"/>
      <c r="H25" s="125"/>
      <c r="I25" s="125"/>
      <c r="J25" s="125"/>
      <c r="K25" s="5"/>
      <c r="L25" s="125"/>
      <c r="M25" s="125"/>
      <c r="N25" s="125"/>
      <c r="O25" s="5"/>
      <c r="P25" s="5"/>
      <c r="Q25" s="5"/>
      <c r="R25" s="5"/>
      <c r="S25" s="5"/>
      <c r="T25" s="5"/>
      <c r="U25" s="5"/>
      <c r="V25" s="5"/>
      <c r="W25" s="5"/>
      <c r="X25" s="5"/>
      <c r="Y25" s="5"/>
      <c r="Z25" s="5"/>
      <c r="AB25" s="176"/>
      <c r="AC25" s="176"/>
      <c r="AD25" s="176"/>
      <c r="AE25" s="175"/>
      <c r="AF25" s="5"/>
      <c r="AG25" s="287"/>
      <c r="AH25" s="287"/>
      <c r="AI25" s="287"/>
      <c r="AJ25" s="287"/>
      <c r="AK25" s="287"/>
      <c r="AL25" s="287"/>
      <c r="AM25" s="287"/>
      <c r="AN25" s="287"/>
      <c r="AO25" s="287"/>
      <c r="AP25" s="287"/>
      <c r="AQ25" s="287"/>
      <c r="AR25" s="5"/>
      <c r="AS25" s="5"/>
    </row>
    <row r="26" spans="1:45" x14ac:dyDescent="0.35">
      <c r="A26" s="6"/>
      <c r="B26" s="237"/>
      <c r="C26" s="237"/>
      <c r="D26" s="388"/>
      <c r="E26" s="237"/>
      <c r="F26" s="5"/>
      <c r="G26" s="7"/>
      <c r="H26" s="125"/>
      <c r="I26" s="125"/>
      <c r="J26" s="125"/>
      <c r="K26" s="5"/>
      <c r="L26" s="125"/>
      <c r="M26" s="125"/>
      <c r="N26" s="125"/>
      <c r="O26" s="5"/>
      <c r="P26" s="5"/>
      <c r="Q26" s="5"/>
      <c r="R26" s="5"/>
      <c r="S26" s="5"/>
      <c r="T26" s="5"/>
      <c r="U26" s="5"/>
      <c r="V26" s="5"/>
      <c r="W26" s="5"/>
      <c r="X26" s="5"/>
      <c r="Y26" s="5"/>
      <c r="Z26" s="5"/>
      <c r="AB26" s="176"/>
      <c r="AC26" s="176"/>
      <c r="AD26" s="176"/>
      <c r="AE26" s="175"/>
      <c r="AF26" s="5"/>
      <c r="AG26" s="287"/>
      <c r="AH26" s="287"/>
      <c r="AI26" s="287"/>
      <c r="AJ26" s="287"/>
      <c r="AK26" s="287"/>
      <c r="AL26" s="287"/>
      <c r="AM26" s="287"/>
      <c r="AN26" s="287"/>
      <c r="AO26" s="287"/>
      <c r="AP26" s="287"/>
      <c r="AQ26" s="287"/>
      <c r="AR26" s="5"/>
      <c r="AS26" s="5"/>
    </row>
    <row r="27" spans="1:45" x14ac:dyDescent="0.35">
      <c r="A27" s="6"/>
      <c r="B27" s="237"/>
      <c r="C27" s="237"/>
      <c r="D27" s="388"/>
      <c r="E27" s="237"/>
      <c r="F27" s="5"/>
      <c r="G27" s="7"/>
      <c r="H27" s="125"/>
      <c r="I27" s="125"/>
      <c r="J27" s="125"/>
      <c r="K27" s="5"/>
      <c r="L27" s="125"/>
      <c r="M27" s="125"/>
      <c r="N27" s="125"/>
      <c r="O27" s="5"/>
      <c r="P27" s="5"/>
      <c r="Q27" s="5"/>
      <c r="R27" s="5"/>
      <c r="S27" s="5"/>
      <c r="T27" s="5"/>
      <c r="U27" s="5"/>
      <c r="V27" s="5"/>
      <c r="W27" s="5"/>
      <c r="X27" s="5"/>
      <c r="Y27" s="5"/>
      <c r="Z27" s="5"/>
      <c r="AB27" s="176"/>
      <c r="AC27" s="176"/>
      <c r="AD27" s="176"/>
      <c r="AE27" s="175"/>
      <c r="AF27" s="5"/>
      <c r="AG27" s="287"/>
      <c r="AH27" s="287"/>
      <c r="AI27" s="287"/>
      <c r="AJ27" s="287"/>
      <c r="AK27" s="287"/>
      <c r="AL27" s="287"/>
      <c r="AM27" s="287"/>
      <c r="AN27" s="287"/>
      <c r="AO27" s="287"/>
      <c r="AP27" s="287"/>
      <c r="AQ27" s="287"/>
      <c r="AR27" s="5"/>
      <c r="AS27" s="5"/>
    </row>
    <row r="28" spans="1:45" x14ac:dyDescent="0.35">
      <c r="A28" s="6"/>
      <c r="B28" s="237"/>
      <c r="C28" s="237"/>
      <c r="D28" s="388"/>
      <c r="E28" s="237"/>
      <c r="F28" s="5"/>
      <c r="G28" s="7"/>
      <c r="H28" s="125"/>
      <c r="I28" s="125"/>
      <c r="J28" s="125"/>
      <c r="K28" s="5"/>
      <c r="L28" s="125"/>
      <c r="M28" s="125"/>
      <c r="N28" s="125"/>
      <c r="O28" s="5"/>
      <c r="P28" s="5"/>
      <c r="Q28" s="5"/>
      <c r="R28" s="5"/>
      <c r="S28" s="5"/>
      <c r="T28" s="5"/>
      <c r="U28" s="5"/>
      <c r="V28" s="5"/>
      <c r="W28" s="5"/>
      <c r="X28" s="5"/>
      <c r="Y28" s="5"/>
      <c r="Z28" s="5"/>
      <c r="AB28" s="176"/>
      <c r="AC28" s="176"/>
      <c r="AD28" s="176"/>
      <c r="AE28" s="175"/>
      <c r="AF28" s="5"/>
      <c r="AG28" s="287"/>
      <c r="AH28" s="287"/>
      <c r="AI28" s="287"/>
      <c r="AJ28" s="287"/>
      <c r="AK28" s="287"/>
      <c r="AL28" s="287"/>
      <c r="AM28" s="287"/>
      <c r="AN28" s="287"/>
      <c r="AO28" s="287"/>
      <c r="AP28" s="287"/>
      <c r="AQ28" s="287"/>
      <c r="AR28" s="5"/>
      <c r="AS28" s="5"/>
    </row>
    <row r="29" spans="1:45" x14ac:dyDescent="0.35">
      <c r="A29" s="6"/>
      <c r="B29" s="237"/>
      <c r="C29" s="237"/>
      <c r="D29" s="388"/>
      <c r="E29" s="237"/>
      <c r="F29" s="5"/>
      <c r="G29" s="7"/>
      <c r="H29" s="125"/>
      <c r="I29" s="125"/>
      <c r="J29" s="125"/>
      <c r="K29" s="5"/>
      <c r="L29" s="125"/>
      <c r="M29" s="125"/>
      <c r="N29" s="125"/>
      <c r="O29" s="5"/>
      <c r="P29" s="5"/>
      <c r="Q29" s="5"/>
      <c r="R29" s="5"/>
      <c r="S29" s="5"/>
      <c r="T29" s="5"/>
      <c r="U29" s="5"/>
      <c r="V29" s="5"/>
      <c r="W29" s="5"/>
      <c r="X29" s="5"/>
      <c r="Y29" s="5"/>
      <c r="Z29" s="5"/>
      <c r="AB29" s="176"/>
      <c r="AC29" s="176"/>
      <c r="AD29" s="176"/>
      <c r="AE29" s="175"/>
      <c r="AF29" s="5"/>
      <c r="AG29" s="287"/>
      <c r="AH29" s="287"/>
      <c r="AI29" s="287"/>
      <c r="AJ29" s="287"/>
      <c r="AK29" s="287"/>
      <c r="AL29" s="287"/>
      <c r="AM29" s="287"/>
      <c r="AN29" s="287"/>
      <c r="AO29" s="287"/>
      <c r="AP29" s="287"/>
      <c r="AQ29" s="287"/>
      <c r="AR29" s="5"/>
      <c r="AS29" s="5"/>
    </row>
    <row r="30" spans="1:45" x14ac:dyDescent="0.35">
      <c r="A30" s="6"/>
      <c r="B30" s="237"/>
      <c r="C30" s="237"/>
      <c r="D30" s="388"/>
      <c r="E30" s="237"/>
      <c r="F30" s="5"/>
      <c r="G30" s="7"/>
      <c r="H30" s="125"/>
      <c r="I30" s="125"/>
      <c r="J30" s="125"/>
      <c r="K30" s="5"/>
      <c r="L30" s="125"/>
      <c r="M30" s="125"/>
      <c r="N30" s="125"/>
      <c r="O30" s="5"/>
      <c r="P30" s="5"/>
      <c r="Q30" s="5"/>
      <c r="R30" s="5"/>
      <c r="S30" s="5"/>
      <c r="T30" s="5"/>
      <c r="U30" s="5"/>
      <c r="V30" s="5"/>
      <c r="W30" s="5"/>
      <c r="X30" s="5"/>
      <c r="Y30" s="5"/>
      <c r="Z30" s="5"/>
      <c r="AB30" s="176"/>
      <c r="AC30" s="176"/>
      <c r="AD30" s="176"/>
      <c r="AE30" s="175"/>
      <c r="AF30" s="5"/>
      <c r="AG30" s="287"/>
      <c r="AH30" s="287"/>
      <c r="AI30" s="287"/>
      <c r="AJ30" s="287"/>
      <c r="AK30" s="287"/>
      <c r="AL30" s="287"/>
      <c r="AM30" s="287"/>
      <c r="AN30" s="287"/>
      <c r="AO30" s="287"/>
      <c r="AP30" s="287"/>
      <c r="AQ30" s="287"/>
      <c r="AR30" s="5"/>
      <c r="AS30" s="5"/>
    </row>
    <row r="31" spans="1:45" x14ac:dyDescent="0.35">
      <c r="A31" s="6"/>
      <c r="B31" s="237"/>
      <c r="C31" s="237"/>
      <c r="D31" s="388"/>
      <c r="E31" s="237"/>
      <c r="F31" s="5"/>
      <c r="G31" s="7"/>
      <c r="H31" s="125"/>
      <c r="I31" s="125"/>
      <c r="J31" s="125"/>
      <c r="K31" s="5"/>
      <c r="L31" s="125"/>
      <c r="M31" s="125"/>
      <c r="N31" s="125"/>
      <c r="O31" s="5"/>
      <c r="P31" s="5"/>
      <c r="Q31" s="5"/>
      <c r="R31" s="5"/>
      <c r="S31" s="5"/>
      <c r="T31" s="5"/>
      <c r="U31" s="5"/>
      <c r="V31" s="5"/>
      <c r="W31" s="5"/>
      <c r="X31" s="5"/>
      <c r="Y31" s="5"/>
      <c r="Z31" s="5"/>
      <c r="AB31" s="176"/>
      <c r="AC31" s="176"/>
      <c r="AD31" s="176"/>
      <c r="AE31" s="175"/>
      <c r="AF31" s="5"/>
      <c r="AG31" s="287"/>
      <c r="AH31" s="287"/>
      <c r="AI31" s="287"/>
      <c r="AJ31" s="287"/>
      <c r="AK31" s="287"/>
      <c r="AL31" s="287"/>
      <c r="AM31" s="287"/>
      <c r="AN31" s="287"/>
      <c r="AO31" s="287"/>
      <c r="AP31" s="287"/>
      <c r="AQ31" s="287"/>
      <c r="AR31" s="5"/>
      <c r="AS31" s="5"/>
    </row>
    <row r="32" spans="1:45" x14ac:dyDescent="0.35">
      <c r="A32" s="6"/>
      <c r="B32" s="237"/>
      <c r="C32" s="237"/>
      <c r="D32" s="388"/>
      <c r="E32" s="237"/>
      <c r="F32" s="5"/>
      <c r="G32" s="7"/>
      <c r="H32" s="125"/>
      <c r="I32" s="125"/>
      <c r="J32" s="125"/>
      <c r="K32" s="5"/>
      <c r="L32" s="125"/>
      <c r="M32" s="125"/>
      <c r="N32" s="125"/>
      <c r="O32" s="5"/>
      <c r="P32" s="5"/>
      <c r="Q32" s="5"/>
      <c r="R32" s="5"/>
      <c r="S32" s="5"/>
      <c r="T32" s="5"/>
      <c r="U32" s="5"/>
      <c r="V32" s="5"/>
      <c r="W32" s="5"/>
      <c r="X32" s="5"/>
      <c r="Y32" s="5"/>
      <c r="Z32" s="5"/>
      <c r="AB32" s="176"/>
      <c r="AC32" s="176"/>
      <c r="AD32" s="176"/>
      <c r="AE32" s="175"/>
      <c r="AF32" s="5"/>
      <c r="AG32" s="287"/>
      <c r="AH32" s="287"/>
      <c r="AI32" s="287"/>
      <c r="AJ32" s="287"/>
      <c r="AK32" s="287"/>
      <c r="AL32" s="287"/>
      <c r="AM32" s="287"/>
      <c r="AN32" s="287"/>
      <c r="AO32" s="287"/>
      <c r="AP32" s="287"/>
      <c r="AQ32" s="287"/>
      <c r="AR32" s="5"/>
      <c r="AS32" s="5"/>
    </row>
    <row r="33" spans="1:45" x14ac:dyDescent="0.35">
      <c r="A33" s="6"/>
      <c r="B33" s="237"/>
      <c r="C33" s="237"/>
      <c r="D33" s="388"/>
      <c r="E33" s="237"/>
      <c r="F33" s="5"/>
      <c r="G33" s="7"/>
      <c r="H33" s="125"/>
      <c r="I33" s="125"/>
      <c r="J33" s="125"/>
      <c r="K33" s="5"/>
      <c r="L33" s="125"/>
      <c r="M33" s="125"/>
      <c r="N33" s="125"/>
      <c r="O33" s="5"/>
      <c r="P33" s="5"/>
      <c r="Q33" s="5"/>
      <c r="R33" s="5"/>
      <c r="S33" s="5"/>
      <c r="T33" s="5"/>
      <c r="U33" s="5"/>
      <c r="V33" s="5"/>
      <c r="W33" s="5"/>
      <c r="X33" s="5"/>
      <c r="Y33" s="5"/>
      <c r="Z33" s="5"/>
      <c r="AB33" s="176"/>
      <c r="AC33" s="176"/>
      <c r="AD33" s="176"/>
      <c r="AE33" s="175"/>
      <c r="AF33" s="5"/>
      <c r="AG33" s="287"/>
      <c r="AH33" s="287"/>
      <c r="AI33" s="287"/>
      <c r="AJ33" s="287"/>
      <c r="AK33" s="287"/>
      <c r="AL33" s="287"/>
      <c r="AM33" s="287"/>
      <c r="AN33" s="287"/>
      <c r="AO33" s="287"/>
      <c r="AP33" s="287"/>
      <c r="AQ33" s="287"/>
      <c r="AR33" s="5"/>
      <c r="AS33" s="5"/>
    </row>
    <row r="34" spans="1:45" x14ac:dyDescent="0.35">
      <c r="A34" s="6"/>
      <c r="B34" s="237"/>
      <c r="C34" s="237"/>
      <c r="D34" s="388"/>
      <c r="E34" s="237"/>
      <c r="F34" s="5"/>
      <c r="G34" s="7"/>
      <c r="H34" s="125"/>
      <c r="I34" s="125"/>
      <c r="J34" s="125"/>
      <c r="K34" s="5"/>
      <c r="L34" s="125"/>
      <c r="M34" s="125"/>
      <c r="N34" s="125"/>
      <c r="O34" s="5"/>
      <c r="P34" s="5"/>
      <c r="Q34" s="5"/>
      <c r="R34" s="5"/>
      <c r="S34" s="5"/>
      <c r="T34" s="5"/>
      <c r="U34" s="5"/>
      <c r="V34" s="5"/>
      <c r="W34" s="5"/>
      <c r="X34" s="5"/>
      <c r="Y34" s="5"/>
      <c r="Z34" s="5"/>
      <c r="AB34" s="176"/>
      <c r="AC34" s="176"/>
      <c r="AD34" s="176"/>
      <c r="AE34" s="175"/>
      <c r="AF34" s="5"/>
      <c r="AG34" s="287"/>
      <c r="AH34" s="287"/>
      <c r="AI34" s="287"/>
      <c r="AJ34" s="287"/>
      <c r="AK34" s="287"/>
      <c r="AL34" s="287"/>
      <c r="AM34" s="287"/>
      <c r="AN34" s="287"/>
      <c r="AO34" s="287"/>
      <c r="AP34" s="287"/>
      <c r="AQ34" s="287"/>
      <c r="AR34" s="5"/>
      <c r="AS34" s="5"/>
    </row>
    <row r="35" spans="1:45" x14ac:dyDescent="0.35">
      <c r="A35" s="6"/>
      <c r="B35" s="237"/>
      <c r="C35" s="237"/>
      <c r="D35" s="388"/>
      <c r="E35" s="237"/>
      <c r="F35" s="5"/>
      <c r="G35" s="7"/>
      <c r="H35" s="125"/>
      <c r="I35" s="125"/>
      <c r="J35" s="125"/>
      <c r="K35" s="5"/>
      <c r="L35" s="125"/>
      <c r="M35" s="125"/>
      <c r="N35" s="125"/>
      <c r="O35" s="5"/>
      <c r="P35" s="5"/>
      <c r="Q35" s="5"/>
      <c r="R35" s="5"/>
      <c r="S35" s="5"/>
      <c r="T35" s="5"/>
      <c r="U35" s="5"/>
      <c r="V35" s="5"/>
      <c r="W35" s="5"/>
      <c r="X35" s="5"/>
      <c r="Y35" s="5"/>
      <c r="Z35" s="5"/>
      <c r="AB35" s="176"/>
      <c r="AC35" s="176"/>
      <c r="AD35" s="176"/>
      <c r="AE35" s="175"/>
      <c r="AF35" s="5"/>
      <c r="AG35" s="287"/>
      <c r="AH35" s="287"/>
      <c r="AI35" s="287"/>
      <c r="AJ35" s="287"/>
      <c r="AK35" s="287"/>
      <c r="AL35" s="287"/>
      <c r="AM35" s="287"/>
      <c r="AN35" s="287"/>
      <c r="AO35" s="287"/>
      <c r="AP35" s="287"/>
      <c r="AQ35" s="287"/>
      <c r="AR35" s="5"/>
      <c r="AS35" s="5"/>
    </row>
    <row r="36" spans="1:45" x14ac:dyDescent="0.35">
      <c r="A36" s="6"/>
      <c r="B36" s="237"/>
      <c r="C36" s="237"/>
      <c r="D36" s="388"/>
      <c r="E36" s="237"/>
      <c r="F36" s="5"/>
      <c r="G36" s="7"/>
      <c r="H36" s="125"/>
      <c r="I36" s="125"/>
      <c r="J36" s="125"/>
      <c r="K36" s="5"/>
      <c r="L36" s="125"/>
      <c r="M36" s="125"/>
      <c r="N36" s="125"/>
      <c r="O36" s="5"/>
      <c r="P36" s="5"/>
      <c r="Q36" s="5"/>
      <c r="R36" s="5"/>
      <c r="S36" s="5"/>
      <c r="T36" s="5"/>
      <c r="U36" s="5"/>
      <c r="V36" s="5"/>
      <c r="W36" s="5"/>
      <c r="X36" s="5"/>
      <c r="Y36" s="5"/>
      <c r="Z36" s="5"/>
      <c r="AB36" s="176"/>
      <c r="AC36" s="176"/>
      <c r="AD36" s="176"/>
      <c r="AE36" s="175"/>
      <c r="AF36" s="5"/>
      <c r="AG36" s="287"/>
      <c r="AH36" s="287"/>
      <c r="AI36" s="287"/>
      <c r="AJ36" s="287"/>
      <c r="AK36" s="287"/>
      <c r="AL36" s="287"/>
      <c r="AM36" s="287"/>
      <c r="AN36" s="287"/>
      <c r="AO36" s="287"/>
      <c r="AP36" s="287"/>
      <c r="AQ36" s="287"/>
      <c r="AR36" s="5"/>
      <c r="AS36" s="5"/>
    </row>
    <row r="37" spans="1:45" x14ac:dyDescent="0.35">
      <c r="A37" s="6"/>
      <c r="B37" s="237"/>
      <c r="C37" s="237"/>
      <c r="D37" s="388"/>
      <c r="E37" s="237"/>
      <c r="F37" s="5"/>
      <c r="G37" s="7"/>
      <c r="H37" s="125"/>
      <c r="I37" s="125"/>
      <c r="J37" s="125"/>
      <c r="K37" s="5"/>
      <c r="L37" s="125"/>
      <c r="M37" s="125"/>
      <c r="N37" s="125"/>
      <c r="O37" s="5"/>
      <c r="P37" s="5"/>
      <c r="Q37" s="5"/>
      <c r="R37" s="5"/>
      <c r="S37" s="5"/>
      <c r="T37" s="5"/>
      <c r="U37" s="5"/>
      <c r="V37" s="5"/>
      <c r="W37" s="5"/>
      <c r="X37" s="5"/>
      <c r="Y37" s="5"/>
      <c r="Z37" s="5"/>
      <c r="AB37" s="176"/>
      <c r="AC37" s="176"/>
      <c r="AD37" s="176"/>
      <c r="AE37" s="175"/>
      <c r="AF37" s="5"/>
      <c r="AG37" s="287"/>
      <c r="AH37" s="287"/>
      <c r="AI37" s="287"/>
      <c r="AJ37" s="287"/>
      <c r="AK37" s="287"/>
      <c r="AL37" s="287"/>
      <c r="AM37" s="287"/>
      <c r="AN37" s="287"/>
      <c r="AO37" s="287"/>
      <c r="AP37" s="287"/>
      <c r="AQ37" s="287"/>
      <c r="AR37" s="5"/>
      <c r="AS37" s="5"/>
    </row>
    <row r="38" spans="1:45" x14ac:dyDescent="0.35">
      <c r="A38" s="6"/>
      <c r="B38" s="237"/>
      <c r="C38" s="237"/>
      <c r="D38" s="388"/>
      <c r="E38" s="237"/>
      <c r="F38" s="5"/>
      <c r="G38" s="7"/>
      <c r="H38" s="125"/>
      <c r="I38" s="125"/>
      <c r="J38" s="125"/>
      <c r="K38" s="5"/>
      <c r="L38" s="125"/>
      <c r="M38" s="125"/>
      <c r="N38" s="125"/>
      <c r="O38" s="5"/>
      <c r="P38" s="5"/>
      <c r="Q38" s="5"/>
      <c r="R38" s="5"/>
      <c r="S38" s="5"/>
      <c r="T38" s="5"/>
      <c r="U38" s="5"/>
      <c r="V38" s="5"/>
      <c r="W38" s="5"/>
      <c r="X38" s="5"/>
      <c r="Y38" s="5"/>
      <c r="Z38" s="5"/>
      <c r="AB38" s="176"/>
      <c r="AC38" s="176"/>
      <c r="AD38" s="176"/>
      <c r="AE38" s="175"/>
      <c r="AF38" s="5"/>
      <c r="AG38" s="287"/>
      <c r="AH38" s="287"/>
      <c r="AI38" s="287"/>
      <c r="AJ38" s="287"/>
      <c r="AK38" s="287"/>
      <c r="AL38" s="287"/>
      <c r="AM38" s="287"/>
      <c r="AN38" s="287"/>
      <c r="AO38" s="287"/>
      <c r="AP38" s="287"/>
      <c r="AQ38" s="287"/>
      <c r="AR38" s="5"/>
      <c r="AS38" s="5"/>
    </row>
    <row r="39" spans="1:45" x14ac:dyDescent="0.35">
      <c r="A39" s="6"/>
      <c r="B39" s="237"/>
      <c r="C39" s="237"/>
      <c r="D39" s="388"/>
      <c r="E39" s="237"/>
      <c r="F39" s="5"/>
      <c r="G39" s="7"/>
      <c r="H39" s="125"/>
      <c r="I39" s="125"/>
      <c r="J39" s="125"/>
      <c r="K39" s="5"/>
      <c r="L39" s="125"/>
      <c r="M39" s="125"/>
      <c r="N39" s="125"/>
      <c r="O39" s="5"/>
      <c r="P39" s="5"/>
      <c r="Q39" s="5"/>
      <c r="R39" s="5"/>
      <c r="S39" s="5"/>
      <c r="T39" s="5"/>
      <c r="U39" s="5"/>
      <c r="V39" s="5"/>
      <c r="W39" s="5"/>
      <c r="X39" s="5"/>
      <c r="Y39" s="5"/>
      <c r="Z39" s="5"/>
      <c r="AB39" s="176"/>
      <c r="AC39" s="176"/>
      <c r="AD39" s="176"/>
      <c r="AE39" s="175"/>
      <c r="AF39" s="5"/>
      <c r="AG39" s="287"/>
      <c r="AH39" s="287"/>
      <c r="AI39" s="287"/>
      <c r="AJ39" s="287"/>
      <c r="AK39" s="287"/>
      <c r="AL39" s="287"/>
      <c r="AM39" s="287"/>
      <c r="AN39" s="287"/>
      <c r="AO39" s="287"/>
      <c r="AP39" s="287"/>
      <c r="AQ39" s="287"/>
      <c r="AR39" s="5"/>
      <c r="AS39" s="5"/>
    </row>
    <row r="40" spans="1:45" x14ac:dyDescent="0.35">
      <c r="A40" s="6"/>
      <c r="B40" s="237"/>
      <c r="C40" s="237"/>
      <c r="D40" s="388"/>
      <c r="E40" s="237"/>
      <c r="F40" s="5"/>
      <c r="G40" s="7"/>
      <c r="H40" s="125"/>
      <c r="I40" s="125"/>
      <c r="J40" s="125"/>
      <c r="K40" s="5"/>
      <c r="L40" s="125"/>
      <c r="M40" s="125"/>
      <c r="N40" s="125"/>
      <c r="O40" s="5"/>
      <c r="P40" s="5"/>
      <c r="Q40" s="5"/>
      <c r="R40" s="5"/>
      <c r="S40" s="5"/>
      <c r="T40" s="5"/>
      <c r="U40" s="5"/>
      <c r="V40" s="5"/>
      <c r="W40" s="5"/>
      <c r="X40" s="5"/>
      <c r="Y40" s="5"/>
      <c r="Z40" s="5"/>
      <c r="AB40" s="176"/>
      <c r="AC40" s="176"/>
      <c r="AD40" s="176"/>
      <c r="AE40" s="175"/>
      <c r="AF40" s="5"/>
      <c r="AG40" s="287"/>
      <c r="AH40" s="287"/>
      <c r="AI40" s="287"/>
      <c r="AJ40" s="287"/>
      <c r="AK40" s="287"/>
      <c r="AL40" s="287"/>
      <c r="AM40" s="287"/>
      <c r="AN40" s="287"/>
      <c r="AO40" s="287"/>
      <c r="AP40" s="287"/>
      <c r="AQ40" s="287"/>
      <c r="AR40" s="5"/>
      <c r="AS40" s="5"/>
    </row>
    <row r="41" spans="1:45" x14ac:dyDescent="0.35">
      <c r="A41" s="6"/>
      <c r="B41" s="237"/>
      <c r="C41" s="237"/>
      <c r="D41" s="388"/>
      <c r="E41" s="237"/>
      <c r="F41" s="5"/>
      <c r="G41" s="7"/>
      <c r="H41" s="125"/>
      <c r="I41" s="125"/>
      <c r="J41" s="125"/>
      <c r="K41" s="5"/>
      <c r="L41" s="125"/>
      <c r="M41" s="125"/>
      <c r="N41" s="125"/>
      <c r="O41" s="5"/>
      <c r="P41" s="5"/>
      <c r="Q41" s="5"/>
      <c r="R41" s="5"/>
      <c r="S41" s="5"/>
      <c r="T41" s="5"/>
      <c r="U41" s="5"/>
      <c r="V41" s="5"/>
      <c r="W41" s="5"/>
      <c r="X41" s="5"/>
      <c r="Y41" s="5"/>
      <c r="Z41" s="5"/>
      <c r="AB41" s="176"/>
      <c r="AC41" s="176"/>
      <c r="AD41" s="176"/>
      <c r="AE41" s="175"/>
      <c r="AF41" s="5"/>
      <c r="AG41" s="287"/>
      <c r="AH41" s="287"/>
      <c r="AI41" s="287"/>
      <c r="AJ41" s="287"/>
      <c r="AK41" s="287"/>
      <c r="AL41" s="287"/>
      <c r="AM41" s="287"/>
      <c r="AN41" s="287"/>
      <c r="AO41" s="287"/>
      <c r="AP41" s="287"/>
      <c r="AQ41" s="287"/>
      <c r="AR41" s="5"/>
      <c r="AS41" s="5"/>
    </row>
    <row r="42" spans="1:45" x14ac:dyDescent="0.35">
      <c r="A42" s="6"/>
      <c r="B42" s="237"/>
      <c r="C42" s="237"/>
      <c r="D42" s="388"/>
      <c r="E42" s="237"/>
      <c r="F42" s="5"/>
      <c r="G42" s="7"/>
      <c r="H42" s="125"/>
      <c r="I42" s="125"/>
      <c r="J42" s="125"/>
      <c r="K42" s="5"/>
      <c r="L42" s="125"/>
      <c r="M42" s="125"/>
      <c r="N42" s="125"/>
      <c r="O42" s="5"/>
      <c r="P42" s="5"/>
      <c r="Q42" s="5"/>
      <c r="R42" s="5"/>
      <c r="S42" s="5"/>
      <c r="T42" s="5"/>
      <c r="U42" s="5"/>
      <c r="V42" s="5"/>
      <c r="W42" s="5"/>
      <c r="X42" s="5"/>
      <c r="Y42" s="5"/>
      <c r="Z42" s="5"/>
      <c r="AB42" s="176"/>
      <c r="AC42" s="176"/>
      <c r="AD42" s="176"/>
      <c r="AE42" s="175"/>
      <c r="AF42" s="5"/>
      <c r="AG42" s="287"/>
      <c r="AH42" s="287"/>
      <c r="AI42" s="287"/>
      <c r="AJ42" s="287"/>
      <c r="AK42" s="287"/>
      <c r="AL42" s="287"/>
      <c r="AM42" s="287"/>
      <c r="AN42" s="287"/>
      <c r="AO42" s="287"/>
      <c r="AP42" s="287"/>
      <c r="AQ42" s="287"/>
      <c r="AR42" s="5"/>
      <c r="AS42" s="5"/>
    </row>
    <row r="43" spans="1:45" x14ac:dyDescent="0.35">
      <c r="A43" s="6"/>
      <c r="B43" s="237"/>
      <c r="C43" s="237"/>
      <c r="D43" s="388"/>
      <c r="E43" s="237"/>
      <c r="F43" s="5"/>
      <c r="G43" s="7"/>
      <c r="H43" s="125"/>
      <c r="I43" s="125"/>
      <c r="J43" s="125"/>
      <c r="K43" s="5"/>
      <c r="L43" s="125"/>
      <c r="M43" s="125"/>
      <c r="N43" s="125"/>
      <c r="O43" s="5"/>
      <c r="P43" s="5"/>
      <c r="Q43" s="5"/>
      <c r="R43" s="5"/>
      <c r="S43" s="5"/>
      <c r="T43" s="5"/>
      <c r="U43" s="5"/>
      <c r="V43" s="5"/>
      <c r="W43" s="5"/>
      <c r="X43" s="5"/>
      <c r="Y43" s="5"/>
      <c r="Z43" s="5"/>
      <c r="AB43" s="176"/>
      <c r="AC43" s="176"/>
      <c r="AD43" s="176"/>
      <c r="AE43" s="175"/>
      <c r="AF43" s="5"/>
      <c r="AG43" s="287"/>
      <c r="AH43" s="287"/>
      <c r="AI43" s="287"/>
      <c r="AJ43" s="287"/>
      <c r="AK43" s="287"/>
      <c r="AL43" s="287"/>
      <c r="AM43" s="287"/>
      <c r="AN43" s="287"/>
      <c r="AO43" s="287"/>
      <c r="AP43" s="287"/>
      <c r="AQ43" s="287"/>
      <c r="AR43" s="5"/>
      <c r="AS43" s="5"/>
    </row>
    <row r="44" spans="1:45" x14ac:dyDescent="0.35">
      <c r="A44" s="6"/>
      <c r="B44" s="237"/>
      <c r="C44" s="237"/>
      <c r="D44" s="388"/>
      <c r="E44" s="237"/>
      <c r="F44" s="5"/>
      <c r="G44" s="7"/>
      <c r="H44" s="125"/>
      <c r="I44" s="125"/>
      <c r="J44" s="125"/>
      <c r="K44" s="5"/>
      <c r="L44" s="125"/>
      <c r="M44" s="125"/>
      <c r="N44" s="125"/>
      <c r="O44" s="5"/>
      <c r="P44" s="5"/>
      <c r="Q44" s="5"/>
      <c r="R44" s="5"/>
      <c r="S44" s="5"/>
      <c r="T44" s="5"/>
      <c r="U44" s="5"/>
      <c r="V44" s="5"/>
      <c r="W44" s="5"/>
      <c r="X44" s="5"/>
      <c r="Y44" s="5"/>
      <c r="Z44" s="5"/>
      <c r="AB44" s="176"/>
      <c r="AC44" s="176"/>
      <c r="AD44" s="176"/>
      <c r="AE44" s="175"/>
      <c r="AF44" s="5"/>
      <c r="AG44" s="287"/>
      <c r="AH44" s="287"/>
      <c r="AI44" s="287"/>
      <c r="AJ44" s="287"/>
      <c r="AK44" s="287"/>
      <c r="AL44" s="287"/>
      <c r="AM44" s="287"/>
      <c r="AN44" s="287"/>
      <c r="AO44" s="287"/>
      <c r="AP44" s="287"/>
      <c r="AQ44" s="287"/>
      <c r="AR44" s="5"/>
      <c r="AS44" s="5"/>
    </row>
    <row r="45" spans="1:45" ht="15" thickBot="1" x14ac:dyDescent="0.4">
      <c r="A45" s="17"/>
      <c r="B45" s="15"/>
      <c r="C45" s="15"/>
      <c r="D45" s="15"/>
      <c r="E45" s="15"/>
      <c r="F45" s="15"/>
      <c r="G45" s="16"/>
      <c r="H45" s="5"/>
      <c r="I45" s="5"/>
      <c r="J45" s="5"/>
      <c r="K45" s="5"/>
      <c r="L45" s="125"/>
      <c r="M45" s="125"/>
      <c r="N45" s="125"/>
      <c r="O45" s="5"/>
      <c r="P45" s="5"/>
      <c r="Q45" s="5"/>
      <c r="R45" s="5"/>
      <c r="S45" s="5"/>
      <c r="T45" s="5"/>
      <c r="U45" s="5"/>
      <c r="V45" s="5"/>
      <c r="W45" s="5"/>
      <c r="X45" s="5"/>
      <c r="Y45" s="5"/>
      <c r="Z45" s="5"/>
      <c r="AB45" s="351"/>
      <c r="AC45" s="176"/>
      <c r="AD45" s="176"/>
      <c r="AE45" s="176"/>
      <c r="AF45" s="5"/>
      <c r="AG45" s="287"/>
      <c r="AH45" s="287"/>
      <c r="AI45" s="287"/>
      <c r="AJ45" s="287"/>
      <c r="AK45" s="287"/>
      <c r="AL45" s="287"/>
      <c r="AM45" s="287"/>
      <c r="AN45" s="287"/>
      <c r="AO45" s="287"/>
      <c r="AP45" s="287"/>
      <c r="AQ45" s="287"/>
      <c r="AR45" s="5"/>
      <c r="AS45" s="5"/>
    </row>
    <row r="46" spans="1:45" x14ac:dyDescent="0.35">
      <c r="A46" s="5"/>
      <c r="B46" s="5"/>
      <c r="C46" s="5"/>
      <c r="D46" s="5"/>
      <c r="E46" s="5"/>
      <c r="F46" s="5"/>
      <c r="G46" s="5"/>
      <c r="H46" s="5"/>
      <c r="I46" s="5"/>
      <c r="J46" s="5"/>
      <c r="K46" s="5"/>
      <c r="L46" s="125"/>
      <c r="M46" s="125"/>
      <c r="N46" s="125"/>
      <c r="O46" s="5"/>
      <c r="P46" s="5"/>
      <c r="Q46" s="5"/>
      <c r="R46" s="5"/>
      <c r="S46" s="5"/>
      <c r="T46" s="5"/>
      <c r="U46" s="5"/>
      <c r="V46" s="5"/>
      <c r="W46" s="5"/>
      <c r="X46" s="5"/>
      <c r="Y46" s="5"/>
      <c r="Z46" s="5"/>
      <c r="AB46" s="351"/>
      <c r="AC46" s="176"/>
      <c r="AD46" s="176"/>
      <c r="AE46" s="176"/>
      <c r="AF46" s="5"/>
      <c r="AG46" s="287"/>
      <c r="AH46" s="287"/>
      <c r="AI46" s="287"/>
      <c r="AJ46" s="287"/>
      <c r="AK46" s="287"/>
      <c r="AL46" s="287"/>
      <c r="AM46" s="287"/>
      <c r="AN46" s="287"/>
      <c r="AO46" s="287"/>
      <c r="AP46" s="287"/>
      <c r="AQ46" s="287"/>
      <c r="AR46" s="5"/>
      <c r="AS46" s="5"/>
    </row>
    <row r="47" spans="1:45" x14ac:dyDescent="0.35">
      <c r="A47" s="5"/>
      <c r="B47" s="5"/>
      <c r="C47" s="5"/>
      <c r="D47" s="5"/>
      <c r="E47" s="5"/>
      <c r="F47" s="5"/>
      <c r="G47" s="5"/>
      <c r="H47" s="5"/>
      <c r="I47" s="5"/>
      <c r="J47" s="5"/>
      <c r="K47" s="5"/>
      <c r="L47" s="125"/>
      <c r="M47" s="125"/>
      <c r="N47" s="125"/>
      <c r="O47" s="5"/>
      <c r="P47" s="5"/>
      <c r="Q47" s="5"/>
      <c r="R47" s="5"/>
      <c r="S47" s="5"/>
      <c r="T47" s="5"/>
      <c r="U47" s="5"/>
      <c r="V47" s="5"/>
      <c r="W47" s="5"/>
      <c r="X47" s="5"/>
      <c r="Y47" s="5"/>
      <c r="Z47" s="5"/>
      <c r="AB47" s="351"/>
      <c r="AC47" s="176"/>
      <c r="AD47" s="176"/>
      <c r="AE47" s="176"/>
      <c r="AF47" s="5"/>
      <c r="AG47" s="287"/>
      <c r="AH47" s="287"/>
      <c r="AI47" s="287"/>
      <c r="AJ47" s="287"/>
      <c r="AK47" s="287"/>
      <c r="AL47" s="287"/>
      <c r="AM47" s="287"/>
      <c r="AN47" s="287"/>
      <c r="AO47" s="287"/>
      <c r="AP47" s="287"/>
      <c r="AQ47" s="287"/>
      <c r="AR47" s="5"/>
      <c r="AS47" s="5"/>
    </row>
    <row r="48" spans="1:45" x14ac:dyDescent="0.35">
      <c r="A48" s="5"/>
      <c r="B48" s="5"/>
      <c r="C48" s="5"/>
      <c r="D48" s="5"/>
      <c r="E48" s="5"/>
      <c r="F48" s="5"/>
      <c r="G48" s="5"/>
      <c r="H48" s="5"/>
      <c r="I48" s="5"/>
      <c r="J48" s="5"/>
      <c r="K48" s="5"/>
      <c r="L48" s="125"/>
      <c r="M48" s="125"/>
      <c r="N48" s="125"/>
      <c r="O48" s="5"/>
      <c r="P48" s="5"/>
      <c r="Q48" s="5"/>
      <c r="R48" s="5"/>
      <c r="S48" s="5"/>
      <c r="T48" s="5"/>
      <c r="U48" s="5"/>
      <c r="V48" s="5"/>
      <c r="W48" s="5"/>
      <c r="X48" s="5"/>
      <c r="Y48" s="5"/>
      <c r="Z48" s="5"/>
      <c r="AB48" s="351"/>
      <c r="AC48" s="176"/>
      <c r="AD48" s="176"/>
      <c r="AE48" s="176"/>
      <c r="AF48" s="5"/>
      <c r="AG48" s="287"/>
      <c r="AH48" s="287"/>
      <c r="AI48" s="287"/>
      <c r="AJ48" s="287"/>
      <c r="AK48" s="287"/>
      <c r="AL48" s="287"/>
      <c r="AM48" s="287"/>
      <c r="AN48" s="287"/>
      <c r="AO48" s="287"/>
      <c r="AP48" s="287"/>
      <c r="AQ48" s="287"/>
      <c r="AR48" s="5"/>
      <c r="AS48" s="5"/>
    </row>
    <row r="49" spans="1:45" x14ac:dyDescent="0.35">
      <c r="A49" s="5"/>
      <c r="B49" s="5"/>
      <c r="C49" s="5"/>
      <c r="D49" s="5"/>
      <c r="E49" s="5"/>
      <c r="F49" s="5"/>
      <c r="G49" s="5"/>
      <c r="H49" s="5"/>
      <c r="I49" s="5"/>
      <c r="J49" s="5"/>
      <c r="K49" s="5"/>
      <c r="L49" s="125"/>
      <c r="M49" s="125"/>
      <c r="N49" s="125"/>
      <c r="O49" s="5"/>
      <c r="P49" s="5"/>
      <c r="Q49" s="5"/>
      <c r="R49" s="5"/>
      <c r="S49" s="5"/>
      <c r="T49" s="5"/>
      <c r="U49" s="5"/>
      <c r="V49" s="5"/>
      <c r="W49" s="5"/>
      <c r="X49" s="5"/>
      <c r="Y49" s="5"/>
      <c r="Z49" s="5"/>
      <c r="AB49" s="351"/>
      <c r="AC49" s="176"/>
      <c r="AD49" s="176"/>
      <c r="AE49" s="176"/>
      <c r="AF49" s="5"/>
      <c r="AG49" s="287"/>
      <c r="AH49" s="287"/>
      <c r="AI49" s="287"/>
      <c r="AJ49" s="287"/>
      <c r="AK49" s="287"/>
      <c r="AL49" s="287"/>
      <c r="AM49" s="287"/>
      <c r="AN49" s="287"/>
      <c r="AO49" s="287"/>
      <c r="AP49" s="287"/>
      <c r="AQ49" s="287"/>
      <c r="AR49" s="5"/>
      <c r="AS49" s="5"/>
    </row>
    <row r="50" spans="1:45" x14ac:dyDescent="0.35">
      <c r="A50" s="5"/>
      <c r="B50" s="5"/>
      <c r="C50" s="5"/>
      <c r="D50" s="5"/>
      <c r="E50" s="5"/>
      <c r="F50" s="5"/>
      <c r="G50" s="5"/>
      <c r="H50" s="5"/>
      <c r="I50" s="5"/>
      <c r="J50" s="5"/>
      <c r="K50" s="5"/>
      <c r="L50" s="125"/>
      <c r="M50" s="125"/>
      <c r="N50" s="125"/>
      <c r="O50" s="5"/>
      <c r="P50" s="5"/>
      <c r="Q50" s="5"/>
      <c r="R50" s="5"/>
      <c r="S50" s="5"/>
      <c r="T50" s="5"/>
      <c r="U50" s="5"/>
      <c r="V50" s="5"/>
      <c r="W50" s="5"/>
      <c r="X50" s="5"/>
      <c r="Y50" s="5"/>
      <c r="Z50" s="5"/>
      <c r="AB50" s="351"/>
      <c r="AC50" s="176"/>
      <c r="AD50" s="176"/>
      <c r="AE50" s="176"/>
      <c r="AF50" s="5"/>
      <c r="AG50" s="287"/>
      <c r="AH50" s="287"/>
      <c r="AI50" s="287"/>
      <c r="AJ50" s="287"/>
      <c r="AK50" s="287"/>
      <c r="AL50" s="287"/>
      <c r="AM50" s="287"/>
      <c r="AN50" s="287"/>
      <c r="AO50" s="287"/>
      <c r="AP50" s="287"/>
      <c r="AQ50" s="287"/>
      <c r="AR50" s="5"/>
      <c r="AS50" s="5"/>
    </row>
    <row r="51" spans="1:45" x14ac:dyDescent="0.35">
      <c r="A51" s="5"/>
      <c r="B51" s="5"/>
      <c r="C51" s="5"/>
      <c r="D51" s="5"/>
      <c r="E51" s="5"/>
      <c r="F51" s="5"/>
      <c r="G51" s="5"/>
      <c r="H51" s="5"/>
      <c r="I51" s="5"/>
      <c r="J51" s="5"/>
      <c r="K51" s="5"/>
      <c r="L51" s="125"/>
      <c r="M51" s="125"/>
      <c r="N51" s="125"/>
      <c r="O51" s="5"/>
      <c r="P51" s="5"/>
      <c r="Q51" s="5"/>
      <c r="R51" s="5"/>
      <c r="S51" s="5"/>
      <c r="T51" s="5"/>
      <c r="U51" s="5"/>
      <c r="V51" s="5"/>
      <c r="W51" s="5"/>
      <c r="X51" s="5"/>
      <c r="Y51" s="5"/>
      <c r="Z51" s="5"/>
      <c r="AB51" s="351"/>
      <c r="AC51" s="176"/>
      <c r="AD51" s="176"/>
      <c r="AE51" s="176"/>
      <c r="AF51" s="5"/>
      <c r="AG51" s="287"/>
      <c r="AH51" s="287"/>
      <c r="AI51" s="287"/>
      <c r="AJ51" s="287"/>
      <c r="AK51" s="287"/>
      <c r="AL51" s="287"/>
      <c r="AM51" s="287"/>
      <c r="AN51" s="287"/>
      <c r="AO51" s="287"/>
      <c r="AP51" s="287"/>
      <c r="AQ51" s="287"/>
      <c r="AR51" s="5"/>
      <c r="AS51" s="5"/>
    </row>
    <row r="52" spans="1:45" x14ac:dyDescent="0.35">
      <c r="A52" s="5"/>
      <c r="B52" s="5"/>
      <c r="C52" s="5"/>
      <c r="D52" s="5"/>
      <c r="E52" s="5"/>
      <c r="F52" s="5"/>
      <c r="G52" s="5"/>
      <c r="H52" s="5"/>
      <c r="I52" s="5"/>
      <c r="J52" s="5"/>
      <c r="K52" s="5"/>
      <c r="L52" s="5"/>
      <c r="M52" s="5"/>
      <c r="N52" s="5"/>
      <c r="O52" s="5"/>
      <c r="P52" s="5"/>
      <c r="Q52" s="5"/>
      <c r="R52" s="5"/>
      <c r="S52" s="5"/>
      <c r="T52" s="5"/>
      <c r="U52" s="5"/>
      <c r="V52" s="5"/>
      <c r="W52" s="5"/>
      <c r="X52" s="5"/>
      <c r="Y52" s="5"/>
      <c r="Z52" s="5"/>
      <c r="AB52" s="351"/>
      <c r="AC52" s="176"/>
      <c r="AD52" s="176"/>
      <c r="AE52" s="176"/>
      <c r="AF52" s="5"/>
      <c r="AG52" s="287"/>
      <c r="AH52" s="287"/>
      <c r="AI52" s="287"/>
      <c r="AJ52" s="287"/>
      <c r="AK52" s="287"/>
      <c r="AL52" s="287"/>
      <c r="AM52" s="287"/>
      <c r="AN52" s="287"/>
      <c r="AO52" s="287"/>
      <c r="AP52" s="287"/>
      <c r="AQ52" s="287"/>
      <c r="AR52" s="5"/>
      <c r="AS52" s="5"/>
    </row>
    <row r="53" spans="1:45" x14ac:dyDescent="0.35">
      <c r="A53" s="5"/>
      <c r="B53" s="5"/>
      <c r="C53" s="5"/>
      <c r="D53" s="5"/>
      <c r="E53" s="5"/>
      <c r="F53" s="5"/>
      <c r="G53" s="5"/>
      <c r="H53" s="5"/>
      <c r="I53" s="5"/>
      <c r="J53" s="5"/>
      <c r="K53" s="5"/>
      <c r="L53" s="5"/>
      <c r="M53" s="5"/>
      <c r="N53" s="5"/>
      <c r="O53" s="5"/>
      <c r="P53" s="5"/>
      <c r="Q53" s="5"/>
      <c r="R53" s="5"/>
      <c r="S53" s="5"/>
      <c r="T53" s="5"/>
      <c r="U53" s="5"/>
      <c r="V53" s="5"/>
      <c r="W53" s="5"/>
      <c r="X53" s="5"/>
      <c r="Y53" s="5"/>
      <c r="Z53" s="5"/>
      <c r="AB53" s="351"/>
      <c r="AC53" s="176"/>
      <c r="AD53" s="176"/>
      <c r="AE53" s="176"/>
      <c r="AF53" s="5"/>
      <c r="AG53" s="287"/>
      <c r="AH53" s="287"/>
      <c r="AI53" s="287"/>
      <c r="AJ53" s="287"/>
      <c r="AK53" s="287"/>
      <c r="AL53" s="287"/>
      <c r="AM53" s="287"/>
      <c r="AN53" s="287"/>
      <c r="AO53" s="287"/>
      <c r="AP53" s="287"/>
      <c r="AQ53" s="287"/>
      <c r="AR53" s="5"/>
      <c r="AS53" s="5"/>
    </row>
    <row r="54" spans="1:45" x14ac:dyDescent="0.35">
      <c r="A54" s="5"/>
      <c r="B54" s="5"/>
      <c r="C54" s="5"/>
      <c r="D54" s="5"/>
      <c r="E54" s="5"/>
      <c r="F54" s="5"/>
      <c r="G54" s="5"/>
      <c r="H54" s="5"/>
      <c r="I54" s="5"/>
      <c r="J54" s="5"/>
      <c r="K54" s="5"/>
      <c r="L54" s="5"/>
      <c r="M54" s="5"/>
      <c r="N54" s="5"/>
      <c r="O54" s="5"/>
      <c r="P54" s="5"/>
      <c r="Q54" s="5"/>
      <c r="R54" s="5"/>
      <c r="S54" s="5"/>
      <c r="T54" s="5"/>
      <c r="U54" s="5"/>
      <c r="V54" s="5"/>
      <c r="W54" s="5"/>
      <c r="X54" s="5"/>
      <c r="Y54" s="5"/>
      <c r="Z54" s="5"/>
      <c r="AB54" s="351"/>
      <c r="AC54" s="176"/>
      <c r="AD54" s="176"/>
      <c r="AE54" s="176"/>
      <c r="AF54" s="5"/>
      <c r="AG54" s="287"/>
      <c r="AH54" s="287"/>
      <c r="AI54" s="287"/>
      <c r="AJ54" s="287"/>
      <c r="AK54" s="287"/>
      <c r="AL54" s="287"/>
      <c r="AM54" s="287"/>
      <c r="AN54" s="287"/>
      <c r="AO54" s="287"/>
      <c r="AP54" s="287"/>
      <c r="AQ54" s="287"/>
      <c r="AR54" s="5"/>
      <c r="AS54" s="5"/>
    </row>
    <row r="55" spans="1:45" x14ac:dyDescent="0.35">
      <c r="A55" s="5"/>
      <c r="B55" s="5"/>
      <c r="C55" s="5"/>
      <c r="D55" s="5"/>
      <c r="E55" s="5"/>
      <c r="F55" s="5"/>
      <c r="G55" s="5"/>
      <c r="H55" s="5"/>
      <c r="I55" s="5"/>
      <c r="J55" s="5"/>
      <c r="K55" s="5"/>
      <c r="L55" s="5"/>
      <c r="M55" s="5"/>
      <c r="N55" s="5"/>
      <c r="O55" s="5"/>
      <c r="P55" s="5"/>
      <c r="Q55" s="5"/>
      <c r="R55" s="5"/>
      <c r="S55" s="5"/>
      <c r="T55" s="5"/>
      <c r="U55" s="5"/>
      <c r="V55" s="5"/>
      <c r="W55" s="5"/>
      <c r="X55" s="5"/>
      <c r="Y55" s="5"/>
      <c r="Z55" s="5"/>
      <c r="AB55" s="351"/>
      <c r="AC55" s="176"/>
      <c r="AD55" s="176"/>
      <c r="AE55" s="176"/>
      <c r="AF55" s="5"/>
      <c r="AG55" s="287"/>
      <c r="AH55" s="287"/>
      <c r="AI55" s="287"/>
      <c r="AJ55" s="287"/>
      <c r="AK55" s="287"/>
      <c r="AL55" s="287"/>
      <c r="AM55" s="287"/>
      <c r="AN55" s="287"/>
      <c r="AO55" s="287"/>
      <c r="AP55" s="287"/>
      <c r="AQ55" s="287"/>
      <c r="AR55" s="5"/>
      <c r="AS55" s="5"/>
    </row>
    <row r="56" spans="1:45" x14ac:dyDescent="0.35">
      <c r="A56" s="5"/>
      <c r="B56" s="5"/>
      <c r="C56" s="5"/>
      <c r="D56" s="5"/>
      <c r="E56" s="5"/>
      <c r="F56" s="5"/>
      <c r="G56" s="5"/>
      <c r="H56" s="5"/>
      <c r="I56" s="5"/>
      <c r="J56" s="5"/>
      <c r="K56" s="5"/>
      <c r="L56" s="5"/>
      <c r="M56" s="5"/>
      <c r="N56" s="5"/>
      <c r="O56" s="5"/>
      <c r="P56" s="5"/>
      <c r="Q56" s="5"/>
      <c r="R56" s="5"/>
      <c r="S56" s="5"/>
      <c r="T56" s="5"/>
      <c r="U56" s="5"/>
      <c r="V56" s="5"/>
      <c r="W56" s="5"/>
      <c r="X56" s="5"/>
      <c r="Y56" s="5"/>
      <c r="Z56" s="5"/>
      <c r="AB56" s="351"/>
      <c r="AC56" s="176"/>
      <c r="AD56" s="176"/>
      <c r="AE56" s="176"/>
      <c r="AF56" s="5"/>
      <c r="AG56" s="287"/>
      <c r="AH56" s="287"/>
      <c r="AI56" s="287"/>
      <c r="AJ56" s="287"/>
      <c r="AK56" s="287"/>
      <c r="AL56" s="287"/>
      <c r="AM56" s="287"/>
      <c r="AN56" s="287"/>
      <c r="AO56" s="287"/>
      <c r="AP56" s="287"/>
      <c r="AQ56" s="287"/>
      <c r="AR56" s="5"/>
      <c r="AS56" s="5"/>
    </row>
    <row r="57" spans="1:45" x14ac:dyDescent="0.35">
      <c r="A57" s="5"/>
      <c r="B57" s="5"/>
      <c r="C57" s="5"/>
      <c r="D57" s="5"/>
      <c r="E57" s="5"/>
      <c r="F57" s="5"/>
      <c r="G57" s="5"/>
      <c r="H57" s="5"/>
      <c r="I57" s="5"/>
      <c r="J57" s="5"/>
      <c r="K57" s="5"/>
      <c r="L57" s="5"/>
      <c r="M57" s="5"/>
      <c r="N57" s="5"/>
      <c r="O57" s="5"/>
      <c r="P57" s="5"/>
      <c r="Q57" s="5"/>
      <c r="R57" s="5"/>
      <c r="S57" s="5"/>
      <c r="T57" s="5"/>
      <c r="U57" s="5"/>
      <c r="V57" s="5"/>
      <c r="W57" s="5"/>
      <c r="X57" s="5"/>
      <c r="Y57" s="5"/>
      <c r="Z57" s="5"/>
      <c r="AB57" s="351"/>
      <c r="AC57" s="176"/>
      <c r="AD57" s="176"/>
      <c r="AE57" s="176"/>
      <c r="AF57" s="5"/>
      <c r="AG57" s="287"/>
      <c r="AH57" s="287"/>
      <c r="AI57" s="287"/>
      <c r="AJ57" s="287"/>
      <c r="AK57" s="287"/>
      <c r="AL57" s="287"/>
      <c r="AM57" s="287"/>
      <c r="AN57" s="287"/>
      <c r="AO57" s="287"/>
      <c r="AP57" s="287"/>
      <c r="AQ57" s="287"/>
      <c r="AR57" s="5"/>
      <c r="AS57" s="5"/>
    </row>
    <row r="58" spans="1:45" x14ac:dyDescent="0.35">
      <c r="A58" s="5"/>
      <c r="B58" s="5"/>
      <c r="C58" s="5"/>
      <c r="D58" s="5"/>
      <c r="E58" s="5"/>
      <c r="F58" s="5"/>
      <c r="G58" s="5"/>
      <c r="H58" s="5"/>
      <c r="I58" s="5"/>
      <c r="J58" s="5"/>
      <c r="K58" s="5"/>
      <c r="L58" s="5"/>
      <c r="M58" s="5"/>
      <c r="N58" s="5"/>
      <c r="O58" s="5"/>
      <c r="P58" s="5"/>
      <c r="Q58" s="5"/>
      <c r="R58" s="5"/>
      <c r="S58" s="5"/>
      <c r="T58" s="5"/>
      <c r="U58" s="5"/>
      <c r="V58" s="5"/>
      <c r="W58" s="5"/>
      <c r="X58" s="5"/>
      <c r="Y58" s="5"/>
      <c r="Z58" s="5"/>
      <c r="AB58" s="351"/>
      <c r="AC58" s="176"/>
      <c r="AD58" s="176"/>
      <c r="AE58" s="176"/>
      <c r="AF58" s="5"/>
      <c r="AG58" s="287"/>
      <c r="AH58" s="287"/>
      <c r="AI58" s="287"/>
      <c r="AJ58" s="287"/>
      <c r="AK58" s="287"/>
      <c r="AL58" s="287"/>
      <c r="AM58" s="287"/>
      <c r="AN58" s="287"/>
      <c r="AO58" s="287"/>
      <c r="AP58" s="287"/>
      <c r="AQ58" s="287"/>
      <c r="AR58" s="5"/>
      <c r="AS58" s="5"/>
    </row>
    <row r="59" spans="1:45" x14ac:dyDescent="0.35">
      <c r="A59" s="5"/>
      <c r="B59" s="5"/>
      <c r="C59" s="5"/>
      <c r="D59" s="5"/>
      <c r="E59" s="5"/>
      <c r="F59" s="5"/>
      <c r="G59" s="5"/>
      <c r="H59" s="5"/>
      <c r="I59" s="5"/>
      <c r="J59" s="5"/>
      <c r="K59" s="5"/>
      <c r="L59" s="5"/>
      <c r="M59" s="5"/>
      <c r="N59" s="5"/>
      <c r="O59" s="5"/>
      <c r="P59" s="5"/>
      <c r="Q59" s="5"/>
      <c r="R59" s="5"/>
      <c r="S59" s="5"/>
      <c r="T59" s="5"/>
      <c r="U59" s="5"/>
      <c r="V59" s="5"/>
      <c r="W59" s="5"/>
      <c r="X59" s="5"/>
      <c r="Y59" s="5"/>
      <c r="Z59" s="5"/>
      <c r="AB59" s="351"/>
      <c r="AC59" s="176"/>
      <c r="AD59" s="176"/>
      <c r="AE59" s="176"/>
      <c r="AF59" s="5"/>
      <c r="AG59" s="287"/>
      <c r="AH59" s="287"/>
      <c r="AI59" s="287"/>
      <c r="AJ59" s="287"/>
      <c r="AK59" s="287"/>
      <c r="AL59" s="287"/>
      <c r="AM59" s="287"/>
      <c r="AN59" s="287"/>
      <c r="AO59" s="287"/>
      <c r="AP59" s="287"/>
      <c r="AQ59" s="287"/>
      <c r="AR59" s="5"/>
      <c r="AS59" s="5"/>
    </row>
    <row r="60" spans="1:45" x14ac:dyDescent="0.35">
      <c r="A60" s="5"/>
      <c r="B60" s="5"/>
      <c r="C60" s="5"/>
      <c r="D60" s="5"/>
      <c r="E60" s="5"/>
      <c r="F60" s="5"/>
      <c r="G60" s="5"/>
      <c r="H60" s="5"/>
      <c r="I60" s="5"/>
      <c r="J60" s="5"/>
      <c r="K60" s="5"/>
      <c r="L60" s="5"/>
      <c r="M60" s="5"/>
      <c r="N60" s="5"/>
      <c r="O60" s="5"/>
      <c r="P60" s="5"/>
      <c r="Q60" s="5"/>
      <c r="R60" s="5"/>
      <c r="S60" s="5"/>
      <c r="T60" s="5"/>
      <c r="U60" s="5"/>
      <c r="V60" s="5"/>
      <c r="W60" s="5"/>
      <c r="X60" s="5"/>
      <c r="Y60" s="5"/>
      <c r="Z60" s="5"/>
      <c r="AB60" s="351"/>
      <c r="AC60" s="176"/>
      <c r="AD60" s="176"/>
      <c r="AE60" s="176"/>
      <c r="AF60" s="5"/>
      <c r="AG60" s="287"/>
      <c r="AH60" s="287"/>
      <c r="AI60" s="287"/>
      <c r="AJ60" s="287"/>
      <c r="AK60" s="287"/>
      <c r="AL60" s="287"/>
      <c r="AM60" s="287"/>
      <c r="AN60" s="287"/>
      <c r="AO60" s="287"/>
      <c r="AP60" s="287"/>
      <c r="AQ60" s="287"/>
      <c r="AR60" s="5"/>
      <c r="AS60" s="5"/>
    </row>
  </sheetData>
  <sheetProtection sheet="1" formatColumns="0" formatRows="0" selectLockedCells="1"/>
  <mergeCells count="3">
    <mergeCell ref="C3:Y3"/>
    <mergeCell ref="A13:G13"/>
    <mergeCell ref="B1:N1"/>
  </mergeCells>
  <phoneticPr fontId="15" type="noConversion"/>
  <conditionalFormatting sqref="B16:B44">
    <cfRule type="expression" dxfId="267" priority="309">
      <formula>IF(NOT(ISBLANK(B16)),IFERROR(IF(MATCH(B16,$C$9:$Y$9,0)&gt;0,FALSE(),TRUE()),TRUE()),FALSE())</formula>
    </cfRule>
  </conditionalFormatting>
  <conditionalFormatting sqref="C11:Y11">
    <cfRule type="expression" dxfId="266" priority="1">
      <formula>LEN(C7)&gt;255+$R$46</formula>
    </cfRule>
    <cfRule type="expression" dxfId="265" priority="2">
      <formula>AND(C7="Yes",ISBLANK(C11))</formula>
    </cfRule>
  </conditionalFormatting>
  <conditionalFormatting sqref="D9:Y9">
    <cfRule type="expression" dxfId="264" priority="732">
      <formula>AND(NOT(ISBLANK(D9)),COUNTIF($C$9:$Y$9,D9)&gt;1)</formula>
    </cfRule>
    <cfRule type="expression" dxfId="263" priority="733">
      <formula>AND(ISBLANK(D9),COUNTA(D4:D7)&gt;0)</formula>
    </cfRule>
  </conditionalFormatting>
  <conditionalFormatting sqref="D4:Y4 D6:Y7">
    <cfRule type="expression" dxfId="262" priority="734">
      <formula>AND(COUNTA(D$4:D$7)=0,NOT(ISBLANK(D$9)))</formula>
    </cfRule>
  </conditionalFormatting>
  <dataValidations count="10">
    <dataValidation type="custom" allowBlank="1" showInputMessage="1" showErrorMessage="1" error="Name already used." sqref="C9:Y9" xr:uid="{8FB58AE2-0F31-485D-979E-313A1F105299}">
      <formula1>IF(COUNTIF($C9:$Y9,C9)&gt;1,FALSE(),TRUE())</formula1>
    </dataValidation>
    <dataValidation type="list" allowBlank="1" showInputMessage="1" showErrorMessage="1" sqref="AP1" xr:uid="{A92851D2-E064-494B-9BE7-21D1811AEDF6}">
      <formula1>$AO$1</formula1>
    </dataValidation>
    <dataValidation type="list" allowBlank="1" showInputMessage="1" showErrorMessage="1" sqref="B16:B44" xr:uid="{3F4E0E6F-3722-4BB2-B13A-1431C0577A93}">
      <formula1>AF.Level.Name</formula1>
    </dataValidation>
    <dataValidation type="textLength" allowBlank="1" showInputMessage="1" showErrorMessage="1" error="Notes cannot contain more than 255 characters." sqref="C11:Y11" xr:uid="{A834861E-1549-4337-8121-D88D88494042}">
      <formula1>0</formula1>
      <formula2>255</formula2>
    </dataValidation>
    <dataValidation type="list" allowBlank="1" showInputMessage="1" showErrorMessage="1" sqref="C4:Y4" xr:uid="{5A25D946-D8DC-4C62-9C55-171E8D782E68}">
      <formula1>prac_agsilvo</formula1>
    </dataValidation>
    <dataValidation type="list" allowBlank="1" showInputMessage="1" showErrorMessage="1" sqref="C6:Y6" xr:uid="{137B6126-945C-4ECF-B986-7AEC2535577A}">
      <formula1>prac_parklands</formula1>
    </dataValidation>
    <dataValidation type="list" allowBlank="1" showInputMessage="1" showErrorMessage="1" sqref="E16:E44" xr:uid="{7487EE6D-5850-4F8F-827D-7BC5A431297A}">
      <formula1>AF.Unit</formula1>
    </dataValidation>
    <dataValidation type="whole" errorStyle="warning" allowBlank="1" showInputMessage="1" showErrorMessage="1" sqref="D16:D44" xr:uid="{5CFDEB84-E0E2-4E16-BCEA-E7E3392DB881}">
      <formula1>1</formula1>
      <formula2>10000</formula2>
    </dataValidation>
    <dataValidation type="list" allowBlank="1" showInputMessage="1" showErrorMessage="1" sqref="C7:Y7" xr:uid="{CDEE264B-2D23-4AA8-A87E-04A3A820D99A}">
      <formula1>"Yes"</formula1>
    </dataValidation>
    <dataValidation type="list" allowBlank="1" showInputMessage="1" showErrorMessage="1" sqref="C5:Y5" xr:uid="{C9B7490F-2F08-43CE-8512-91039588C0B1}">
      <formula1>prac_boundary_planting</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2955B35F-9CC6-4B63-83BF-9ADC6694B817}">
          <x14:formula1>
            <xm:f>_xlfn.ANCHORARRAY(trees!$Q46)</xm:f>
          </x14:formula1>
          <xm:sqref>C16:C25</xm:sqref>
        </x14:dataValidation>
        <x14:dataValidation type="list" allowBlank="1" showInputMessage="1" xr:uid="{74E25F78-D027-4433-895D-C94FEC122A69}">
          <x14:formula1>
            <xm:f>_xlfn.ANCHORARRAY(trees!$Q47)</xm:f>
          </x14:formula1>
          <xm:sqref>C26:C44</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DD39B-14FF-4318-89DD-9567520EFD20}">
  <sheetPr codeName="Sheet17">
    <tabColor theme="1"/>
  </sheetPr>
  <dimension ref="A1:Z37"/>
  <sheetViews>
    <sheetView workbookViewId="0">
      <selection activeCell="J2" sqref="J2"/>
    </sheetView>
  </sheetViews>
  <sheetFormatPr defaultColWidth="8.81640625" defaultRowHeight="10.5" x14ac:dyDescent="0.35"/>
  <cols>
    <col min="1" max="1" width="30.81640625" style="257" bestFit="1" customWidth="1"/>
    <col min="2" max="2" width="15.26953125" style="257" customWidth="1"/>
    <col min="3" max="3" width="8.81640625" style="257"/>
    <col min="4" max="4" width="12.1796875" style="257" bestFit="1" customWidth="1"/>
    <col min="5" max="6" width="12.1796875" style="257" customWidth="1"/>
    <col min="7" max="7" width="8.81640625" style="257"/>
    <col min="8" max="8" width="8.81640625" style="257" customWidth="1"/>
    <col min="9" max="10" width="8.81640625" style="257"/>
    <col min="11" max="11" width="12.7265625" style="257" bestFit="1" customWidth="1"/>
    <col min="12" max="16384" width="8.81640625" style="257"/>
  </cols>
  <sheetData>
    <row r="1" spans="1:26" x14ac:dyDescent="0.35">
      <c r="A1" s="257" t="str">
        <f>'Pasture-Trees'!A9</f>
        <v>AF.Level.Name</v>
      </c>
      <c r="B1" s="257" t="str" cm="1">
        <f t="array" ref="B1:E1">TRANSPOSE('Pasture-Trees'!A4:A7)</f>
        <v>AF.Silvopasture</v>
      </c>
      <c r="C1" s="257" t="str">
        <v xml:space="preserve">AF.Boundary </v>
      </c>
      <c r="D1" s="257" t="str">
        <v>AF.Aquasilviculture</v>
      </c>
      <c r="E1" s="257" t="str">
        <v>AF.Other</v>
      </c>
      <c r="G1" s="257" t="str">
        <f>'Pasture-Trees'!A11</f>
        <v>AF.Notes</v>
      </c>
      <c r="H1" s="257" t="s">
        <v>1629</v>
      </c>
      <c r="J1" s="257" t="str" cm="1">
        <f t="array" ref="J1:M1">'Pasture-Trees'!B14:E14</f>
        <v>AF.Level.Name</v>
      </c>
      <c r="K1" s="257" t="str">
        <v>AF.Tree</v>
      </c>
      <c r="L1" s="257" t="str">
        <v>AF.Tree.N</v>
      </c>
      <c r="M1" s="257" t="str">
        <v>AF.Tree.Unit</v>
      </c>
    </row>
    <row r="2" spans="1:26" x14ac:dyDescent="0.35">
      <c r="A2" s="257" t="str" cm="1">
        <f t="array" ref="A2">TRANSPOSE(IFERROR(_xlfn._xlws.FILTER('Pasture-Trees'!C9:Y9 &amp; "",'Pasture-Trees'!C9:Y9&lt;&gt;""),""))</f>
        <v>Base</v>
      </c>
      <c r="B2" s="257" t="str" cm="1">
        <f t="array" ref="B2:E2">TRANSPOSE(IFERROR(_xlfn._xlws.FILTER('Pasture-Trees'!C4:Y7 &amp; "",'Pasture-Trees'!C9:Y9&lt;&gt;""),""))</f>
        <v/>
      </c>
      <c r="C2" s="257" t="str">
        <v/>
      </c>
      <c r="D2" s="257" t="str">
        <v/>
      </c>
      <c r="E2" s="257" t="str">
        <v/>
      </c>
      <c r="G2" s="257" t="str" cm="1">
        <f t="array" ref="G2">TRANSPOSE(IFERROR(_xlfn._xlws.FILTER('Pasture-Trees'!C11:Y11 &amp; "",'Pasture-Trees'!C9:Y9&lt;&gt;""),""))</f>
        <v/>
      </c>
      <c r="H2" s="257" t="str">
        <f>IF(OR(A2=0,A2="",ISBLANK(A2)),"",_xlfn.TEXTJOIN("-",TRUE,IF(B2="","",INDEX(prac[Code],MATCH(B2,prac[Subpractice],0))),IF(C2="","",INDEX(prac[Code],MATCH(C2,prac[Subpractice],0))),IF(D2="","",INDEX(prac[Code],MATCH(D2,prac[Subpractice],0))),IF(F2="","",INDEX(prac[Code],MATCH("Other Agroforestry",prac[Subpractice],0))),IF(E2="","",INDEX(prac[Code],MATCH("Multistrata Agroforestry",prac[Subpractice],0)))))</f>
        <v/>
      </c>
      <c r="J2" s="257" t="str" cm="1">
        <f t="array" ref="J2">IFERROR(_xlfn._xlws.FILTER('Pasture-Trees'!B16:E44 &amp; "",'Pasture-Trees'!B16:B44&lt;&gt;""),"")</f>
        <v/>
      </c>
    </row>
    <row r="3" spans="1:26" x14ac:dyDescent="0.35">
      <c r="H3" s="257" t="str">
        <f>IF(OR(A3=0,A3="",ISBLANK(A3)),"",_xlfn.TEXTJOIN("-",TRUE,IF(B3="","",INDEX(prac[Code],MATCH(B3,prac[Subpractice],0))),IF(C3="","",INDEX(prac[Code],MATCH(C3,prac[Subpractice],0))),IF(D3="","",INDEX(prac[Code],MATCH(D3,prac[Subpractice],0))),IF(F3="","",INDEX(prac[Code],MATCH("Other Agroforestry",prac[Subpractice],0))),IF(E3="","",INDEX(prac[Code],MATCH("Multistrata Agroforestry",prac[Subpractice],0)))))</f>
        <v/>
      </c>
    </row>
    <row r="4" spans="1:26" x14ac:dyDescent="0.35">
      <c r="H4" s="257" t="str">
        <f>IF(OR(A4=0,A4="",ISBLANK(A4)),"",_xlfn.TEXTJOIN("-",TRUE,IF(B4="","",INDEX(prac[Code],MATCH(B4,prac[Subpractice],0))),IF(C4="","",INDEX(prac[Code],MATCH(C4,prac[Subpractice],0))),IF(D4="","",INDEX(prac[Code],MATCH(D4,prac[Subpractice],0))),IF(F4="","",INDEX(prac[Code],MATCH("Other Agroforestry",prac[Subpractice],0))),IF(E4="","",INDEX(prac[Code],MATCH("Multistrata Agroforestry",prac[Subpractice],0)))))</f>
        <v/>
      </c>
    </row>
    <row r="5" spans="1:26" x14ac:dyDescent="0.35">
      <c r="H5" s="257" t="str">
        <f>IF(OR(A5=0,A5="",ISBLANK(A5)),"",_xlfn.TEXTJOIN("-",TRUE,IF(B5="","",INDEX(prac[Code],MATCH(B5,prac[Subpractice],0))),IF(C5="","",INDEX(prac[Code],MATCH(C5,prac[Subpractice],0))),IF(D5="","",INDEX(prac[Code],MATCH(D5,prac[Subpractice],0))),IF(F5="","",INDEX(prac[Code],MATCH("Other Agroforestry",prac[Subpractice],0))),IF(E5="","",INDEX(prac[Code],MATCH("Multistrata Agroforestry",prac[Subpractice],0)))))</f>
        <v/>
      </c>
    </row>
    <row r="6" spans="1:26" x14ac:dyDescent="0.35">
      <c r="H6" s="257" t="str">
        <f>IF(OR(A6=0,A6="",ISBLANK(A6)),"",_xlfn.TEXTJOIN("-",TRUE,IF(B6="","",INDEX(prac[Code],MATCH(B6,prac[Subpractice],0))),IF(C6="","",INDEX(prac[Code],MATCH(C6,prac[Subpractice],0))),IF(D6="","",INDEX(prac[Code],MATCH(D6,prac[Subpractice],0))),IF(F6="","",INDEX(prac[Code],MATCH("Other Agroforestry",prac[Subpractice],0))),IF(E6="","",INDEX(prac[Code],MATCH("Multistrata Agroforestry",prac[Subpractice],0)))))</f>
        <v/>
      </c>
      <c r="U6" s="257" t="str">
        <f>IF(OR(U1=0,U1="",ISBLANK(U1)),"",_xlfn.TEXTJOIN("-",TRUE,IF(U2=0,"",INDEX(#REF!,MATCH($A$9,#REF!,0))),IF(U3=0,"",INDEX(#REF!,MATCH(U3,#REF!,0))),IF(U4=0,"",INDEX(#REF!,MATCH("Other Agroforestry",#REF!,0)))))</f>
        <v/>
      </c>
      <c r="V6" s="257" t="str">
        <f>IF(OR(V1=0,V1="",ISBLANK(V1)),"",_xlfn.TEXTJOIN("-",TRUE,IF(V2=0,"",INDEX(#REF!,MATCH($A$9,#REF!,0))),IF(V3=0,"",INDEX(#REF!,MATCH(V3,#REF!,0))),IF(V4=0,"",INDEX(#REF!,MATCH("Other Agroforestry",#REF!,0)))))</f>
        <v/>
      </c>
      <c r="W6" s="257" t="str">
        <f>IF(OR(W1=0,W1="",ISBLANK(W1)),"",_xlfn.TEXTJOIN("-",TRUE,IF(W2=0,"",INDEX(#REF!,MATCH($A$9,#REF!,0))),IF(W3=0,"",INDEX(#REF!,MATCH(W3,#REF!,0))),IF(W4=0,"",INDEX(#REF!,MATCH("Other Agroforestry",#REF!,0)))))</f>
        <v/>
      </c>
      <c r="X6" s="257" t="str">
        <f>IF(OR(X1=0,X1="",ISBLANK(X1)),"",_xlfn.TEXTJOIN("-",TRUE,IF(X2=0,"",INDEX(#REF!,MATCH($A$9,#REF!,0))),IF(X3=0,"",INDEX(#REF!,MATCH(X3,#REF!,0))),IF(X4=0,"",INDEX(#REF!,MATCH("Other Agroforestry",#REF!,0)))))</f>
        <v/>
      </c>
      <c r="Y6" s="257" t="str">
        <f>IF(OR(Y1=0,Y1="",ISBLANK(Y1)),"",_xlfn.TEXTJOIN("-",TRUE,IF(Y2=0,"",INDEX(#REF!,MATCH($A$9,#REF!,0))),IF(Y3=0,"",INDEX(#REF!,MATCH(Y3,#REF!,0))),IF(Y4=0,"",INDEX(#REF!,MATCH("Other Agroforestry",#REF!,0)))))</f>
        <v/>
      </c>
      <c r="Z6" s="257" t="str">
        <f>IF(OR(Z1=0,Z1="",ISBLANK(Z1)),"",_xlfn.TEXTJOIN("-",TRUE,IF(Z2=0,"",INDEX(#REF!,MATCH($A$9,#REF!,0))),IF(Z3=0,"",INDEX(#REF!,MATCH(Z3,#REF!,0))),IF(Z4=0,"",INDEX(#REF!,MATCH("Other Agroforestry",#REF!,0)))))</f>
        <v/>
      </c>
    </row>
    <row r="7" spans="1:26" x14ac:dyDescent="0.35">
      <c r="H7" s="257" t="str">
        <f>IF(OR(A7=0,A7="",ISBLANK(A7)),"",_xlfn.TEXTJOIN("-",TRUE,IF(B7="","",INDEX(prac[Code],MATCH(B7,prac[Subpractice],0))),IF(C7="","",INDEX(prac[Code],MATCH(C7,prac[Subpractice],0))),IF(D7="","",INDEX(prac[Code],MATCH(D7,prac[Subpractice],0))),IF(F7="","",INDEX(prac[Code],MATCH("Other Agroforestry",prac[Subpractice],0))),IF(E7="","",INDEX(prac[Code],MATCH("Multistrata Agroforestry",prac[Subpractice],0)))))</f>
        <v/>
      </c>
    </row>
    <row r="8" spans="1:26" x14ac:dyDescent="0.35">
      <c r="H8" s="257" t="str">
        <f>IF(OR(A8=0,A8="",ISBLANK(A8)),"",_xlfn.TEXTJOIN("-",TRUE,IF(B8="","",INDEX(prac[Code],MATCH(B8,prac[Subpractice],0))),IF(C8="","",INDEX(prac[Code],MATCH(C8,prac[Subpractice],0))),IF(D8="","",INDEX(prac[Code],MATCH(D8,prac[Subpractice],0))),IF(F8="","",INDEX(prac[Code],MATCH("Other Agroforestry",prac[Subpractice],0))),IF(E8="","",INDEX(prac[Code],MATCH("Multistrata Agroforestry",prac[Subpractice],0)))))</f>
        <v/>
      </c>
    </row>
    <row r="9" spans="1:26" x14ac:dyDescent="0.35">
      <c r="H9" s="257" t="str">
        <f>IF(OR(A9=0,A9="",ISBLANK(A9)),"",_xlfn.TEXTJOIN("-",TRUE,IF(B9="","",INDEX(prac[Code],MATCH(B9,prac[Subpractice],0))),IF(C9="","",INDEX(prac[Code],MATCH(C9,prac[Subpractice],0))),IF(D9="","",INDEX(prac[Code],MATCH(D9,prac[Subpractice],0))),IF(F9="","",INDEX(prac[Code],MATCH("Other Agroforestry",prac[Subpractice],0))),IF(E9="","",INDEX(prac[Code],MATCH("Multistrata Agroforestry",prac[Subpractice],0)))))</f>
        <v/>
      </c>
    </row>
    <row r="10" spans="1:26" x14ac:dyDescent="0.35">
      <c r="H10" s="257" t="str">
        <f>IF(OR(A10=0,A10="",ISBLANK(A10)),"",_xlfn.TEXTJOIN("-",TRUE,IF(B10="","",INDEX(prac[Code],MATCH(B10,prac[Subpractice],0))),IF(C10="","",INDEX(prac[Code],MATCH(C10,prac[Subpractice],0))),IF(D10="","",INDEX(prac[Code],MATCH(D10,prac[Subpractice],0))),IF(F10="","",INDEX(prac[Code],MATCH("Other Agroforestry",prac[Subpractice],0))),IF(E10="","",INDEX(prac[Code],MATCH("Multistrata Agroforestry",prac[Subpractice],0)))))</f>
        <v/>
      </c>
    </row>
    <row r="11" spans="1:26" x14ac:dyDescent="0.35">
      <c r="H11" s="257" t="str">
        <f>IF(OR(A11=0,A11="",ISBLANK(A11)),"",_xlfn.TEXTJOIN("-",TRUE,IF(B11="","",INDEX(prac[Code],MATCH(B11,prac[Subpractice],0))),IF(C11="","",INDEX(prac[Code],MATCH(C11,prac[Subpractice],0))),IF(D11="","",INDEX(prac[Code],MATCH(D11,prac[Subpractice],0))),IF(F11="","",INDEX(prac[Code],MATCH("Other Agroforestry",prac[Subpractice],0))),IF(E11="","",INDEX(prac[Code],MATCH("Multistrata Agroforestry",prac[Subpractice],0)))))</f>
        <v/>
      </c>
    </row>
    <row r="12" spans="1:26" x14ac:dyDescent="0.35">
      <c r="H12" s="257" t="str">
        <f>IF(OR(A12=0,A12="",ISBLANK(A12)),"",_xlfn.TEXTJOIN("-",TRUE,IF(B12="","",INDEX(prac[Code],MATCH(B12,prac[Subpractice],0))),IF(C12="","",INDEX(prac[Code],MATCH(C12,prac[Subpractice],0))),IF(D12="","",INDEX(prac[Code],MATCH(D12,prac[Subpractice],0))),IF(F12="","",INDEX(prac[Code],MATCH("Other Agroforestry",prac[Subpractice],0))),IF(E12="","",INDEX(prac[Code],MATCH("Multistrata Agroforestry",prac[Subpractice],0)))))</f>
        <v/>
      </c>
    </row>
    <row r="13" spans="1:26" x14ac:dyDescent="0.35">
      <c r="H13" s="257" t="str">
        <f>IF(OR(A13=0,A13="",ISBLANK(A13)),"",_xlfn.TEXTJOIN("-",TRUE,IF(B13="","",INDEX(prac[Code],MATCH(B13,prac[Subpractice],0))),IF(C13="","",INDEX(prac[Code],MATCH(C13,prac[Subpractice],0))),IF(D13="","",INDEX(prac[Code],MATCH(D13,prac[Subpractice],0))),IF(F13="","",INDEX(prac[Code],MATCH("Other Agroforestry",prac[Subpractice],0))),IF(E13="","",INDEX(prac[Code],MATCH("Multistrata Agroforestry",prac[Subpractice],0)))))</f>
        <v/>
      </c>
    </row>
    <row r="14" spans="1:26" x14ac:dyDescent="0.35">
      <c r="H14" s="257" t="str">
        <f>IF(OR(A14=0,A14="",ISBLANK(A14)),"",_xlfn.TEXTJOIN("-",TRUE,IF(B14="","",INDEX(prac[Code],MATCH(B14,prac[Subpractice],0))),IF(C14="","",INDEX(prac[Code],MATCH(C14,prac[Subpractice],0))),IF(D14="","",INDEX(prac[Code],MATCH(D14,prac[Subpractice],0))),IF(F14="","",INDEX(prac[Code],MATCH("Other Agroforestry",prac[Subpractice],0))),IF(E14="","",INDEX(prac[Code],MATCH("Multistrata Agroforestry",prac[Subpractice],0)))))</f>
        <v/>
      </c>
    </row>
    <row r="15" spans="1:26" x14ac:dyDescent="0.35">
      <c r="H15" s="257" t="str">
        <f>IF(OR(A15=0,A15="",ISBLANK(A15)),"",_xlfn.TEXTJOIN("-",TRUE,IF(B15="","",INDEX(prac[Code],MATCH(B15,prac[Subpractice],0))),IF(C15="","",INDEX(prac[Code],MATCH(C15,prac[Subpractice],0))),IF(D15="","",INDEX(prac[Code],MATCH(D15,prac[Subpractice],0))),IF(F15="","",INDEX(prac[Code],MATCH("Other Agroforestry",prac[Subpractice],0))),IF(E15="","",INDEX(prac[Code],MATCH("Multistrata Agroforestry",prac[Subpractice],0)))))</f>
        <v/>
      </c>
    </row>
    <row r="16" spans="1:26" x14ac:dyDescent="0.35">
      <c r="H16" s="257" t="str">
        <f>IF(OR(A16=0,A16="",ISBLANK(A16)),"",_xlfn.TEXTJOIN("-",TRUE,IF(B16="","",INDEX(prac[Code],MATCH(B16,prac[Subpractice],0))),IF(C16="","",INDEX(prac[Code],MATCH(C16,prac[Subpractice],0))),IF(D16="","",INDEX(prac[Code],MATCH(D16,prac[Subpractice],0))),IF(F16="","",INDEX(prac[Code],MATCH("Other Agroforestry",prac[Subpractice],0))),IF(E16="","",INDEX(prac[Code],MATCH("Multistrata Agroforestry",prac[Subpractice],0)))))</f>
        <v/>
      </c>
    </row>
    <row r="17" spans="8:8" x14ac:dyDescent="0.35">
      <c r="H17" s="257" t="str">
        <f>IF(OR(A17=0,A17="",ISBLANK(A17)),"",_xlfn.TEXTJOIN("-",TRUE,IF(B17="","",INDEX(prac[Code],MATCH(B17,prac[Subpractice],0))),IF(C17="","",INDEX(prac[Code],MATCH(C17,prac[Subpractice],0))),IF(D17="","",INDEX(prac[Code],MATCH(D17,prac[Subpractice],0))),IF(F17="","",INDEX(prac[Code],MATCH("Other Agroforestry",prac[Subpractice],0))),IF(E17="","",INDEX(prac[Code],MATCH("Multistrata Agroforestry",prac[Subpractice],0)))))</f>
        <v/>
      </c>
    </row>
    <row r="18" spans="8:8" x14ac:dyDescent="0.35">
      <c r="H18" s="257" t="str">
        <f>IF(OR(A18=0,A18="",ISBLANK(A18)),"",_xlfn.TEXTJOIN("-",TRUE,IF(B18="","",INDEX(prac[Code],MATCH(B18,prac[Subpractice],0))),IF(C18="","",INDEX(prac[Code],MATCH(C18,prac[Subpractice],0))),IF(D18="","",INDEX(prac[Code],MATCH(D18,prac[Subpractice],0))),IF(F18="","",INDEX(prac[Code],MATCH("Other Agroforestry",prac[Subpractice],0))),IF(E18="","",INDEX(prac[Code],MATCH("Multistrata Agroforestry",prac[Subpractice],0)))))</f>
        <v/>
      </c>
    </row>
    <row r="19" spans="8:8" x14ac:dyDescent="0.35">
      <c r="H19" s="257" t="str">
        <f>IF(OR(A19=0,A19="",ISBLANK(A19)),"",_xlfn.TEXTJOIN("-",TRUE,IF(B19="","",INDEX(prac[Code],MATCH(B19,prac[Subpractice],0))),IF(C19="","",INDEX(prac[Code],MATCH(C19,prac[Subpractice],0))),IF(D19="","",INDEX(prac[Code],MATCH(D19,prac[Subpractice],0))),IF(F19="","",INDEX(prac[Code],MATCH("Other Agroforestry",prac[Subpractice],0))),IF(E19="","",INDEX(prac[Code],MATCH("Multistrata Agroforestry",prac[Subpractice],0)))))</f>
        <v/>
      </c>
    </row>
    <row r="20" spans="8:8" x14ac:dyDescent="0.35">
      <c r="H20" s="257" t="str">
        <f>IF(OR(A20=0,A20="",ISBLANK(A20)),"",_xlfn.TEXTJOIN("-",TRUE,IF(B20="","",INDEX(prac[Code],MATCH(B20,prac[Subpractice],0))),IF(C20="","",INDEX(prac[Code],MATCH(C20,prac[Subpractice],0))),IF(D20="","",INDEX(prac[Code],MATCH(D20,prac[Subpractice],0))),IF(F20="","",INDEX(prac[Code],MATCH("Other Agroforestry",prac[Subpractice],0))),IF(E20="","",INDEX(prac[Code],MATCH("Multistrata Agroforestry",prac[Subpractice],0)))))</f>
        <v/>
      </c>
    </row>
    <row r="21" spans="8:8" x14ac:dyDescent="0.35">
      <c r="H21" s="257" t="str">
        <f>IF(OR(A21=0,A21="",ISBLANK(A21)),"",_xlfn.TEXTJOIN("-",TRUE,IF(B21="","",INDEX(prac[Code],MATCH(B21,prac[Subpractice],0))),IF(C21="","",INDEX(prac[Code],MATCH(C21,prac[Subpractice],0))),IF(D21="","",INDEX(prac[Code],MATCH(D21,prac[Subpractice],0))),IF(F21="","",INDEX(prac[Code],MATCH("Other Agroforestry",prac[Subpractice],0))),IF(E21="","",INDEX(prac[Code],MATCH("Multistrata Agroforestry",prac[Subpractice],0)))))</f>
        <v/>
      </c>
    </row>
    <row r="22" spans="8:8" x14ac:dyDescent="0.35">
      <c r="H22" s="257" t="str">
        <f>IF(OR(A22=0,A22="",ISBLANK(A22)),"",_xlfn.TEXTJOIN("-",TRUE,IF(B22="","",INDEX(prac[Code],MATCH(B22,prac[Subpractice],0))),IF(C22="","",INDEX(prac[Code],MATCH(C22,prac[Subpractice],0))),IF(D22="","",INDEX(prac[Code],MATCH(D22,prac[Subpractice],0))),IF(F22="","",INDEX(prac[Code],MATCH("Other Agroforestry",prac[Subpractice],0))),IF(E22="","",INDEX(prac[Code],MATCH("Multistrata Agroforestry",prac[Subpractice],0)))))</f>
        <v/>
      </c>
    </row>
    <row r="23" spans="8:8" x14ac:dyDescent="0.35">
      <c r="H23" s="257" t="str">
        <f>IF(OR(A23=0,A23="",ISBLANK(A23)),"",_xlfn.TEXTJOIN("-",TRUE,IF(B23="","",INDEX(prac[Code],MATCH(B23,prac[Subpractice],0))),IF(C23="","",INDEX(prac[Code],MATCH(C23,prac[Subpractice],0))),IF(D23="","",INDEX(prac[Code],MATCH(D23,prac[Subpractice],0))),IF(F23="","",INDEX(prac[Code],MATCH("Other Agroforestry",prac[Subpractice],0))),IF(E23="","",INDEX(prac[Code],MATCH("Multistrata Agroforestry",prac[Subpractice],0)))))</f>
        <v/>
      </c>
    </row>
    <row r="24" spans="8:8" x14ac:dyDescent="0.35">
      <c r="H24" s="257" t="str">
        <f>IF(OR(A24=0,A24="",ISBLANK(A24)),"",_xlfn.TEXTJOIN("-",TRUE,IF(B24="","",INDEX(prac[Code],MATCH(B24,prac[Subpractice],0))),IF(C24="","",INDEX(prac[Code],MATCH(C24,prac[Subpractice],0))),IF(D24="","",INDEX(prac[Code],MATCH(D24,prac[Subpractice],0))),IF(F24="","",INDEX(prac[Code],MATCH("Other Agroforestry",prac[Subpractice],0))),IF(E24="","",INDEX(prac[Code],MATCH("Multistrata Agroforestry",prac[Subpractice],0)))))</f>
        <v/>
      </c>
    </row>
    <row r="25" spans="8:8" x14ac:dyDescent="0.35">
      <c r="H25" s="257" t="str">
        <f>IF(OR(A25=0,A25="",ISBLANK(A25)),"",_xlfn.TEXTJOIN("-",TRUE,IF(B25="","",INDEX(prac[Code],MATCH(B25,prac[Subpractice],0))),IF(C25="","",INDEX(prac[Code],MATCH(C25,prac[Subpractice],0))),IF(D25="","",INDEX(prac[Code],MATCH(D25,prac[Subpractice],0))),IF(F25="","",INDEX(prac[Code],MATCH("Other Agroforestry",prac[Subpractice],0))),IF(E25="","",INDEX(prac[Code],MATCH("Multistrata Agroforestry",prac[Subpractice],0)))))</f>
        <v/>
      </c>
    </row>
    <row r="26" spans="8:8" x14ac:dyDescent="0.35">
      <c r="H26" s="257" t="str">
        <f>IF(OR(A26=0,A26="",ISBLANK(A26)),"",_xlfn.TEXTJOIN("-",TRUE,IF(B26="","",INDEX(prac[Code],MATCH(B26,prac[Subpractice],0))),IF(C26="","",INDEX(prac[Code],MATCH(C26,prac[Subpractice],0))),IF(D26="","",INDEX(prac[Code],MATCH(D26,prac[Subpractice],0))),IF(F26="","",INDEX(prac[Code],MATCH("Other Agroforestry",prac[Subpractice],0))),IF(E26="","",INDEX(prac[Code],MATCH("Multistrata Agroforestry",prac[Subpractice],0)))))</f>
        <v/>
      </c>
    </row>
    <row r="27" spans="8:8" x14ac:dyDescent="0.35">
      <c r="H27" s="257" t="str">
        <f>IF(OR(A27=0,A27="",ISBLANK(A27)),"",_xlfn.TEXTJOIN("-",TRUE,IF(B27="","",INDEX(prac[Code],MATCH(B27,prac[Subpractice],0))),IF(C27="","",INDEX(prac[Code],MATCH(C27,prac[Subpractice],0))),IF(D27="","",INDEX(prac[Code],MATCH(D27,prac[Subpractice],0))),IF(F27="","",INDEX(prac[Code],MATCH("Other Agroforestry",prac[Subpractice],0))),IF(E27="","",INDEX(prac[Code],MATCH("Multistrata Agroforestry",prac[Subpractice],0)))))</f>
        <v/>
      </c>
    </row>
    <row r="28" spans="8:8" x14ac:dyDescent="0.35">
      <c r="H28" s="257" t="str">
        <f>IF(OR(A28=0,A28="",ISBLANK(A28)),"",_xlfn.TEXTJOIN("-",TRUE,IF(B28="","",INDEX(prac[Code],MATCH(B28,prac[Subpractice],0))),IF(C28="","",INDEX(prac[Code],MATCH(C28,prac[Subpractice],0))),IF(D28="","",INDEX(prac[Code],MATCH(D28,prac[Subpractice],0))),IF(F28="","",INDEX(prac[Code],MATCH("Other Agroforestry",prac[Subpractice],0))),IF(E28="","",INDEX(prac[Code],MATCH("Multistrata Agroforestry",prac[Subpractice],0)))))</f>
        <v/>
      </c>
    </row>
    <row r="29" spans="8:8" x14ac:dyDescent="0.35">
      <c r="H29" s="257" t="str">
        <f>IF(OR(A29=0,A29="",ISBLANK(A29)),"",_xlfn.TEXTJOIN("-",TRUE,IF(B29="","",INDEX(prac[Code],MATCH(B29,prac[Subpractice],0))),IF(C29="","",INDEX(prac[Code],MATCH(C29,prac[Subpractice],0))),IF(D29="","",INDEX(prac[Code],MATCH(D29,prac[Subpractice],0))),IF(F29="","",INDEX(prac[Code],MATCH("Other Agroforestry",prac[Subpractice],0))),IF(E29="","",INDEX(prac[Code],MATCH("Multistrata Agroforestry",prac[Subpractice],0)))))</f>
        <v/>
      </c>
    </row>
    <row r="30" spans="8:8" x14ac:dyDescent="0.35">
      <c r="H30" s="257" t="str">
        <f>IF(OR(A30=0,A30="",ISBLANK(A30)),"",_xlfn.TEXTJOIN("-",TRUE,IF(B30="","",INDEX(prac[Code],MATCH(B30,prac[Subpractice],0))),IF(C30="","",INDEX(prac[Code],MATCH(C30,prac[Subpractice],0))),IF(D30="","",INDEX(prac[Code],MATCH(D30,prac[Subpractice],0))),IF(F30="","",INDEX(prac[Code],MATCH("Other Agroforestry",prac[Subpractice],0))),IF(E30="","",INDEX(prac[Code],MATCH("Multistrata Agroforestry",prac[Subpractice],0)))))</f>
        <v/>
      </c>
    </row>
    <row r="31" spans="8:8" x14ac:dyDescent="0.35">
      <c r="H31" s="257" t="str">
        <f>IF(OR(A31=0,A31="",ISBLANK(A31)),"",_xlfn.TEXTJOIN("-",TRUE,IF(B31="","",INDEX(prac[Code],MATCH(B31,prac[Subpractice],0))),IF(C31="","",INDEX(prac[Code],MATCH(C31,prac[Subpractice],0))),IF(D31="","",INDEX(prac[Code],MATCH(D31,prac[Subpractice],0))),IF(F31="","",INDEX(prac[Code],MATCH("Other Agroforestry",prac[Subpractice],0))),IF(E31="","",INDEX(prac[Code],MATCH("Multistrata Agroforestry",prac[Subpractice],0)))))</f>
        <v/>
      </c>
    </row>
    <row r="32" spans="8:8" x14ac:dyDescent="0.35">
      <c r="H32" s="257" t="str">
        <f>IF(OR(A32=0,A32="",ISBLANK(A32)),"",_xlfn.TEXTJOIN("-",TRUE,IF(B32="","",INDEX(prac[Code],MATCH(B32,prac[Subpractice],0))),IF(C32="","",INDEX(prac[Code],MATCH(C32,prac[Subpractice],0))),IF(D32="","",INDEX(prac[Code],MATCH(D32,prac[Subpractice],0))),IF(F32="","",INDEX(prac[Code],MATCH("Other Agroforestry",prac[Subpractice],0))),IF(E32="","",INDEX(prac[Code],MATCH("Multistrata Agroforestry",prac[Subpractice],0)))))</f>
        <v/>
      </c>
    </row>
    <row r="33" spans="8:8" x14ac:dyDescent="0.35">
      <c r="H33" s="257" t="str">
        <f>IF(OR(A33=0,A33="",ISBLANK(A33)),"",_xlfn.TEXTJOIN("-",TRUE,IF(B33="","",INDEX(prac[Code],MATCH(B33,prac[Subpractice],0))),IF(C33="","",INDEX(prac[Code],MATCH(C33,prac[Subpractice],0))),IF(D33="","",INDEX(prac[Code],MATCH(D33,prac[Subpractice],0))),IF(F33="","",INDEX(prac[Code],MATCH("Other Agroforestry",prac[Subpractice],0))),IF(E33="","",INDEX(prac[Code],MATCH("Multistrata Agroforestry",prac[Subpractice],0)))))</f>
        <v/>
      </c>
    </row>
    <row r="34" spans="8:8" x14ac:dyDescent="0.35">
      <c r="H34" s="257" t="str">
        <f>IF(OR(A34=0,A34="",ISBLANK(A34)),"",_xlfn.TEXTJOIN("-",TRUE,IF(B34="","",INDEX(prac[Code],MATCH(B34,prac[Subpractice],0))),IF(C34="","",INDEX(prac[Code],MATCH(C34,prac[Subpractice],0))),IF(D34="","",INDEX(prac[Code],MATCH(D34,prac[Subpractice],0))),IF(F34="","",INDEX(prac[Code],MATCH("Other Agroforestry",prac[Subpractice],0))),IF(E34="","",INDEX(prac[Code],MATCH("Multistrata Agroforestry",prac[Subpractice],0)))))</f>
        <v/>
      </c>
    </row>
    <row r="35" spans="8:8" x14ac:dyDescent="0.35">
      <c r="H35" s="257" t="str">
        <f>IF(OR(A35=0,A35="",ISBLANK(A35)),"",_xlfn.TEXTJOIN("-",TRUE,IF(B35="","",INDEX(prac[Code],MATCH(B35,prac[Subpractice],0))),IF(C35="","",INDEX(prac[Code],MATCH(C35,prac[Subpractice],0))),IF(D35="","",INDEX(prac[Code],MATCH(D35,prac[Subpractice],0))),IF(F35="","",INDEX(prac[Code],MATCH("Other Agroforestry",prac[Subpractice],0))),IF(E35="","",INDEX(prac[Code],MATCH("Multistrata Agroforestry",prac[Subpractice],0)))))</f>
        <v/>
      </c>
    </row>
    <row r="36" spans="8:8" x14ac:dyDescent="0.35">
      <c r="H36" s="257" t="str">
        <f>IF(OR(A36=0,A36="",ISBLANK(A36)),"",_xlfn.TEXTJOIN("-",TRUE,IF(B36="","",INDEX(prac[Code],MATCH(B36,prac[Subpractice],0))),IF(C36="","",INDEX(prac[Code],MATCH(C36,prac[Subpractice],0))),IF(D36="","",INDEX(prac[Code],MATCH(D36,prac[Subpractice],0))),IF(F36="","",INDEX(prac[Code],MATCH("Other Agroforestry",prac[Subpractice],0))),IF(E36="","",INDEX(prac[Code],MATCH("Multistrata Agroforestry",prac[Subpractice],0)))))</f>
        <v/>
      </c>
    </row>
    <row r="37" spans="8:8" x14ac:dyDescent="0.35">
      <c r="H37" s="257" t="str">
        <f>IF(OR(A37=0,A37="",ISBLANK(A37)),"",_xlfn.TEXTJOIN("-",TRUE,IF(B37="","",INDEX(prac[Code],MATCH(B37,prac[Subpractice],0))),IF(C37="","",INDEX(prac[Code],MATCH(C37,prac[Subpractice],0))),IF(D37="","",INDEX(prac[Code],MATCH(D37,prac[Subpractice],0))),IF(F37="","",INDEX(prac[Code],MATCH("Other Agroforestry",prac[Subpractice],0))),IF(E37="","",INDEX(prac[Code],MATCH("Multistrata Agroforestry",prac[Subpractice],0)))))</f>
        <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A24D1-9505-4433-9996-99645EDC46B9}">
  <sheetPr codeName="Sheet23">
    <tabColor theme="7" tint="0.79998168889431442"/>
  </sheetPr>
  <dimension ref="A1:AI79"/>
  <sheetViews>
    <sheetView topLeftCell="A6" zoomScale="85" zoomScaleNormal="85" workbookViewId="0">
      <selection activeCell="F15" sqref="F15"/>
    </sheetView>
  </sheetViews>
  <sheetFormatPr defaultRowHeight="14.5" x14ac:dyDescent="0.35"/>
  <cols>
    <col min="1" max="1" width="1.26953125" customWidth="1"/>
    <col min="2" max="2" width="21.453125" customWidth="1"/>
    <col min="3" max="3" width="19.54296875" customWidth="1"/>
    <col min="4" max="4" width="35.81640625" customWidth="1"/>
    <col min="5" max="5" width="23.7265625" customWidth="1"/>
    <col min="6" max="6" width="32.81640625" customWidth="1"/>
    <col min="7" max="15" width="15.54296875" customWidth="1"/>
    <col min="17" max="19" width="8.7265625" style="524"/>
    <col min="20" max="20" width="9" style="524"/>
    <col min="25" max="25" width="9.81640625" customWidth="1"/>
    <col min="26" max="35" width="8.7265625" style="5"/>
  </cols>
  <sheetData>
    <row r="1" spans="1:35" ht="21.5" thickBot="1" x14ac:dyDescent="0.55000000000000004">
      <c r="A1" s="246"/>
      <c r="B1" s="468" t="s">
        <v>2246</v>
      </c>
      <c r="C1" s="142"/>
      <c r="D1" s="142"/>
      <c r="E1" s="142"/>
      <c r="F1" s="142"/>
      <c r="G1" s="142"/>
      <c r="H1" s="142"/>
      <c r="I1" s="142"/>
      <c r="J1" s="142"/>
      <c r="K1" s="142"/>
      <c r="L1" s="142"/>
      <c r="M1" s="142"/>
      <c r="N1" s="142"/>
      <c r="O1" s="143"/>
      <c r="P1" s="5"/>
      <c r="Q1" s="524" t="s">
        <v>1588</v>
      </c>
      <c r="R1" s="524" t="s">
        <v>1979</v>
      </c>
      <c r="S1" s="524" t="s">
        <v>3990</v>
      </c>
      <c r="U1" s="5"/>
      <c r="V1" s="5"/>
      <c r="W1" s="5"/>
      <c r="X1" s="5"/>
      <c r="Y1" s="5"/>
    </row>
    <row r="2" spans="1:35" ht="13.5" customHeight="1" x14ac:dyDescent="0.35">
      <c r="A2" s="6"/>
      <c r="B2" s="5"/>
      <c r="C2" s="5"/>
      <c r="D2" s="5"/>
      <c r="E2" s="5"/>
      <c r="F2" s="5"/>
      <c r="G2" s="5"/>
      <c r="H2" s="5"/>
      <c r="I2" s="5"/>
      <c r="J2" s="5"/>
      <c r="K2" s="5"/>
      <c r="L2" s="5"/>
      <c r="M2" s="5"/>
      <c r="N2" s="5"/>
      <c r="O2" s="7"/>
      <c r="P2" s="5"/>
      <c r="Q2" s="524" t="str" cm="1">
        <f t="array" ref="Q2">TRANSPOSE(_xlfn.UNIQUE(_xlfn._xlws.FILTER(C4:O4,C4:O4&lt;&gt;"")))</f>
        <v>Base</v>
      </c>
      <c r="R2" s="524" t="str" cm="1">
        <f t="array" ref="R2">IFERROR(_xlfn.UNIQUE(_xlfn._xlws.FILTER(_xlfn.ANCHORARRAY(Q2),_xlfn.ANCHORARRAY(Q2)&lt;&gt;"Base")),"None")</f>
        <v>None</v>
      </c>
      <c r="S2" s="524" t="e" cm="1" vm="1">
        <f t="array" ref="S2">_xlfn._xlws.SORT(_xlfn.UNIQUE(_xlfn._xlws.FILTER(D12:D33 &amp;"",D12:D33&lt;&gt;"")))</f>
        <v>#VALUE!</v>
      </c>
      <c r="U2" s="5"/>
      <c r="V2" s="5"/>
      <c r="W2" s="5"/>
      <c r="X2" s="5"/>
      <c r="Y2" s="5"/>
    </row>
    <row r="3" spans="1:35" x14ac:dyDescent="0.35">
      <c r="A3" s="46"/>
      <c r="B3" s="20"/>
      <c r="C3" s="229" t="s">
        <v>1980</v>
      </c>
      <c r="D3" s="726" t="s">
        <v>1620</v>
      </c>
      <c r="E3" s="726"/>
      <c r="F3" s="726"/>
      <c r="G3" s="726"/>
      <c r="H3" s="726"/>
      <c r="I3" s="726"/>
      <c r="J3" s="726"/>
      <c r="K3" s="726"/>
      <c r="L3" s="726"/>
      <c r="M3" s="726"/>
      <c r="N3" s="726"/>
      <c r="O3" s="726"/>
      <c r="P3" s="5"/>
      <c r="U3" s="5"/>
      <c r="V3" s="5"/>
      <c r="W3" s="5"/>
      <c r="X3" s="5"/>
      <c r="Y3" s="5"/>
    </row>
    <row r="4" spans="1:35" x14ac:dyDescent="0.35">
      <c r="A4" s="472" t="s">
        <v>2250</v>
      </c>
      <c r="B4" s="447" t="s">
        <v>2247</v>
      </c>
      <c r="C4" s="307" t="s">
        <v>1591</v>
      </c>
      <c r="D4" s="308"/>
      <c r="E4" s="308"/>
      <c r="F4" s="308"/>
      <c r="G4" s="308"/>
      <c r="H4" s="308"/>
      <c r="I4" s="308"/>
      <c r="J4" s="308"/>
      <c r="K4" s="308"/>
      <c r="L4" s="308"/>
      <c r="M4" s="308"/>
      <c r="N4" s="308"/>
      <c r="O4" s="308"/>
      <c r="P4" s="5"/>
      <c r="U4" s="5"/>
      <c r="V4" s="5"/>
      <c r="W4" s="5"/>
      <c r="X4" s="5"/>
      <c r="Y4" s="5"/>
    </row>
    <row r="5" spans="1:35" ht="34.75" customHeight="1" x14ac:dyDescent="0.35">
      <c r="A5" s="472" t="s">
        <v>2265</v>
      </c>
      <c r="B5" s="135" t="s">
        <v>9441</v>
      </c>
      <c r="C5" s="446" t="s">
        <v>637</v>
      </c>
      <c r="D5" s="308"/>
      <c r="E5" s="308"/>
      <c r="F5" s="308"/>
      <c r="G5" s="308"/>
      <c r="H5" s="308"/>
      <c r="I5" s="308"/>
      <c r="J5" s="308"/>
      <c r="K5" s="308"/>
      <c r="L5" s="308"/>
      <c r="M5" s="308"/>
      <c r="N5" s="308"/>
      <c r="O5" s="308"/>
      <c r="P5" s="5"/>
      <c r="U5" s="5"/>
      <c r="V5" s="5"/>
      <c r="W5" s="5"/>
      <c r="X5" s="5"/>
      <c r="Y5" s="5"/>
    </row>
    <row r="6" spans="1:35" ht="34.75" customHeight="1" x14ac:dyDescent="0.35">
      <c r="A6" s="473" t="s">
        <v>9044</v>
      </c>
      <c r="B6" s="135" t="s">
        <v>1624</v>
      </c>
      <c r="C6" s="294"/>
      <c r="D6" s="294"/>
      <c r="E6" s="294"/>
      <c r="F6" s="294"/>
      <c r="G6" s="294"/>
      <c r="H6" s="294"/>
      <c r="I6" s="294"/>
      <c r="J6" s="294"/>
      <c r="K6" s="294"/>
      <c r="L6" s="294"/>
      <c r="M6" s="294"/>
      <c r="N6" s="294"/>
      <c r="O6" s="294"/>
      <c r="P6" s="5"/>
      <c r="U6" s="5"/>
      <c r="V6" s="5"/>
      <c r="W6" s="5"/>
      <c r="X6" s="5"/>
      <c r="Y6" s="5"/>
    </row>
    <row r="7" spans="1:35" ht="5.25" customHeight="1" x14ac:dyDescent="0.35">
      <c r="A7" s="6"/>
      <c r="B7" s="5"/>
      <c r="C7" s="5"/>
      <c r="D7" s="5"/>
      <c r="E7" s="5"/>
      <c r="F7" s="5"/>
      <c r="G7" s="5"/>
      <c r="H7" s="5"/>
      <c r="I7" s="5"/>
      <c r="J7" s="5"/>
      <c r="K7" s="5"/>
      <c r="L7" s="5"/>
      <c r="M7" s="5"/>
      <c r="N7" s="5"/>
      <c r="O7" s="7"/>
      <c r="P7" s="5"/>
      <c r="U7" s="5"/>
      <c r="V7" s="5"/>
      <c r="W7" s="5"/>
      <c r="X7" s="5"/>
      <c r="Y7" s="5"/>
    </row>
    <row r="8" spans="1:35" ht="25" customHeight="1" x14ac:dyDescent="0.45">
      <c r="A8" s="727" t="s">
        <v>2248</v>
      </c>
      <c r="B8" s="727"/>
      <c r="C8" s="727"/>
      <c r="D8" s="727"/>
      <c r="E8" s="727"/>
      <c r="F8" s="727"/>
      <c r="G8" s="727"/>
      <c r="H8" s="727"/>
      <c r="I8" s="727"/>
      <c r="J8" s="727"/>
      <c r="K8" s="727"/>
      <c r="L8" s="727"/>
      <c r="M8" s="727"/>
      <c r="N8" s="727"/>
      <c r="O8" s="727"/>
      <c r="P8" s="5"/>
      <c r="U8" s="5"/>
      <c r="V8" s="5"/>
      <c r="W8" s="5"/>
      <c r="X8" s="5"/>
      <c r="Y8" s="5"/>
    </row>
    <row r="9" spans="1:35" s="427" customFormat="1" ht="17.5" customHeight="1" x14ac:dyDescent="0.3">
      <c r="A9" s="426"/>
      <c r="B9" s="572" t="s">
        <v>5012</v>
      </c>
      <c r="C9" s="572" t="s">
        <v>13345</v>
      </c>
      <c r="D9" s="572" t="s">
        <v>2249</v>
      </c>
      <c r="E9" s="572" t="s">
        <v>3855</v>
      </c>
      <c r="F9" s="572" t="s">
        <v>3862</v>
      </c>
      <c r="G9" s="572" t="s">
        <v>3860</v>
      </c>
      <c r="H9" s="572" t="s">
        <v>2253</v>
      </c>
      <c r="I9" s="572" t="s">
        <v>2254</v>
      </c>
      <c r="J9" s="572" t="s">
        <v>2255</v>
      </c>
      <c r="K9" s="573" t="s">
        <v>49</v>
      </c>
      <c r="L9" s="573" t="s">
        <v>8924</v>
      </c>
      <c r="M9" s="573" t="s">
        <v>8925</v>
      </c>
      <c r="N9" s="572" t="s">
        <v>2257</v>
      </c>
      <c r="O9" s="426" t="s">
        <v>2258</v>
      </c>
      <c r="P9" s="426" t="s">
        <v>14672</v>
      </c>
      <c r="Q9" s="587"/>
      <c r="R9" s="587"/>
      <c r="S9" s="587"/>
      <c r="T9" s="587"/>
      <c r="U9" s="426"/>
      <c r="V9" s="426"/>
      <c r="W9" s="426"/>
      <c r="X9" s="426"/>
      <c r="Y9" s="426"/>
      <c r="Z9" s="426"/>
      <c r="AA9" s="426"/>
      <c r="AB9" s="426"/>
      <c r="AC9" s="426"/>
      <c r="AD9" s="426"/>
      <c r="AE9" s="426"/>
      <c r="AF9" s="426"/>
      <c r="AG9" s="426"/>
      <c r="AH9" s="426"/>
      <c r="AI9" s="426"/>
    </row>
    <row r="10" spans="1:35" ht="23.5" customHeight="1" x14ac:dyDescent="0.35">
      <c r="A10" s="5"/>
      <c r="B10" s="574"/>
      <c r="C10" s="574"/>
      <c r="D10" s="574"/>
      <c r="E10" s="574"/>
      <c r="F10" s="574"/>
      <c r="G10" s="574"/>
      <c r="H10" s="574"/>
      <c r="I10" s="4"/>
      <c r="J10" s="575"/>
      <c r="K10" s="5"/>
      <c r="L10" s="728" t="s">
        <v>8820</v>
      </c>
      <c r="M10" s="728"/>
      <c r="N10" s="112"/>
      <c r="O10" s="5"/>
      <c r="P10" s="5"/>
      <c r="U10" s="5"/>
      <c r="V10" s="5"/>
      <c r="W10" s="5"/>
      <c r="X10" s="5"/>
      <c r="Y10" s="5"/>
    </row>
    <row r="11" spans="1:35" ht="46.75" customHeight="1" x14ac:dyDescent="0.35">
      <c r="A11" s="5"/>
      <c r="B11" s="25" t="s">
        <v>1561</v>
      </c>
      <c r="C11" s="25" t="s">
        <v>3729</v>
      </c>
      <c r="D11" s="25" t="s">
        <v>13532</v>
      </c>
      <c r="E11" s="25" t="s">
        <v>3859</v>
      </c>
      <c r="F11" s="25" t="s">
        <v>3854</v>
      </c>
      <c r="G11" s="25" t="s">
        <v>13533</v>
      </c>
      <c r="H11" s="25" t="s">
        <v>3856</v>
      </c>
      <c r="I11" s="25" t="s">
        <v>3858</v>
      </c>
      <c r="J11" s="25" t="s">
        <v>3857</v>
      </c>
      <c r="K11" s="25" t="s">
        <v>620</v>
      </c>
      <c r="L11" s="25" t="s">
        <v>8609</v>
      </c>
      <c r="M11" s="25" t="s">
        <v>8610</v>
      </c>
      <c r="N11" s="25" t="s">
        <v>13534</v>
      </c>
      <c r="O11" s="25" t="s">
        <v>13535</v>
      </c>
      <c r="P11" s="25" t="s">
        <v>1624</v>
      </c>
      <c r="U11" s="576"/>
      <c r="V11" s="576"/>
      <c r="W11" s="576"/>
      <c r="X11" s="576"/>
      <c r="Y11" s="5"/>
    </row>
    <row r="12" spans="1:35" s="44" customFormat="1" ht="13" x14ac:dyDescent="0.3">
      <c r="A12" s="43"/>
      <c r="B12" s="280"/>
      <c r="C12" s="250"/>
      <c r="D12" s="281"/>
      <c r="E12" s="281"/>
      <c r="F12" s="281"/>
      <c r="G12" s="170"/>
      <c r="H12" s="170"/>
      <c r="I12" s="170"/>
      <c r="J12" s="170"/>
      <c r="K12" s="170"/>
      <c r="L12" s="170"/>
      <c r="M12" s="490"/>
      <c r="N12" s="490"/>
      <c r="O12" s="490"/>
      <c r="P12" s="491"/>
      <c r="Q12" s="588"/>
      <c r="R12" s="524"/>
      <c r="S12" s="524"/>
      <c r="T12" s="524"/>
      <c r="U12" s="76"/>
      <c r="V12" s="76"/>
      <c r="W12" s="76"/>
      <c r="X12" s="76"/>
      <c r="Y12" s="43"/>
      <c r="Z12" s="43"/>
      <c r="AA12" s="43"/>
      <c r="AB12" s="43"/>
      <c r="AC12" s="43"/>
      <c r="AD12" s="43"/>
      <c r="AE12" s="43"/>
      <c r="AF12" s="43"/>
      <c r="AG12" s="43"/>
      <c r="AH12" s="43"/>
      <c r="AI12" s="43"/>
    </row>
    <row r="13" spans="1:35" s="44" customFormat="1" ht="14.5" customHeight="1" x14ac:dyDescent="0.3">
      <c r="A13" s="43"/>
      <c r="B13" s="280"/>
      <c r="C13" s="250"/>
      <c r="D13" s="281"/>
      <c r="E13" s="281"/>
      <c r="F13" s="281"/>
      <c r="G13" s="170"/>
      <c r="H13" s="170"/>
      <c r="I13" s="170"/>
      <c r="J13" s="170"/>
      <c r="K13" s="170"/>
      <c r="L13" s="170"/>
      <c r="M13" s="490"/>
      <c r="N13" s="490"/>
      <c r="O13" s="490"/>
      <c r="P13" s="491"/>
      <c r="Q13" s="524"/>
      <c r="R13" s="524"/>
      <c r="S13" s="524"/>
      <c r="T13" s="524"/>
      <c r="U13" s="76"/>
      <c r="V13" s="76"/>
      <c r="W13" s="76"/>
      <c r="X13" s="76"/>
      <c r="Y13" s="43"/>
      <c r="Z13" s="43"/>
      <c r="AA13" s="43"/>
      <c r="AB13" s="43"/>
      <c r="AC13" s="43"/>
      <c r="AD13" s="43"/>
      <c r="AE13" s="43"/>
      <c r="AF13" s="43"/>
      <c r="AG13" s="43"/>
      <c r="AH13" s="43"/>
      <c r="AI13" s="43"/>
    </row>
    <row r="14" spans="1:35" s="44" customFormat="1" ht="14.5" customHeight="1" x14ac:dyDescent="0.3">
      <c r="A14" s="43"/>
      <c r="B14" s="280"/>
      <c r="C14" s="250"/>
      <c r="D14" s="281"/>
      <c r="E14" s="281"/>
      <c r="F14" s="281"/>
      <c r="G14" s="170"/>
      <c r="H14" s="170"/>
      <c r="I14" s="170"/>
      <c r="J14" s="170"/>
      <c r="K14" s="170"/>
      <c r="L14" s="170"/>
      <c r="M14" s="490"/>
      <c r="N14" s="490"/>
      <c r="O14" s="490"/>
      <c r="P14" s="491"/>
      <c r="Q14" s="524"/>
      <c r="R14" s="524"/>
      <c r="S14" s="524"/>
      <c r="T14" s="524"/>
      <c r="U14" s="76"/>
      <c r="V14" s="76"/>
      <c r="W14" s="76"/>
      <c r="X14" s="76"/>
      <c r="Y14" s="43"/>
      <c r="Z14" s="43"/>
      <c r="AA14" s="43"/>
      <c r="AB14" s="43"/>
      <c r="AC14" s="43"/>
      <c r="AD14" s="43"/>
      <c r="AE14" s="43"/>
      <c r="AF14" s="43"/>
      <c r="AG14" s="43"/>
      <c r="AH14" s="43"/>
      <c r="AI14" s="43"/>
    </row>
    <row r="15" spans="1:35" s="44" customFormat="1" ht="14.5" customHeight="1" x14ac:dyDescent="0.3">
      <c r="A15" s="43"/>
      <c r="B15" s="280"/>
      <c r="C15" s="281"/>
      <c r="D15" s="281"/>
      <c r="E15" s="281"/>
      <c r="F15" s="281"/>
      <c r="G15" s="170"/>
      <c r="H15" s="170"/>
      <c r="I15" s="170"/>
      <c r="J15" s="170"/>
      <c r="K15" s="170"/>
      <c r="L15" s="170"/>
      <c r="M15" s="490"/>
      <c r="N15" s="490"/>
      <c r="O15" s="490"/>
      <c r="P15" s="491"/>
      <c r="Q15" s="524"/>
      <c r="R15" s="524"/>
      <c r="S15" s="524"/>
      <c r="T15" s="524"/>
      <c r="U15" s="76"/>
      <c r="V15" s="76"/>
      <c r="W15" s="76"/>
      <c r="X15" s="76"/>
      <c r="Y15" s="43"/>
      <c r="Z15" s="43"/>
      <c r="AA15" s="43"/>
      <c r="AB15" s="43"/>
      <c r="AC15" s="43"/>
      <c r="AD15" s="43"/>
      <c r="AE15" s="43"/>
      <c r="AF15" s="43"/>
      <c r="AG15" s="43"/>
      <c r="AH15" s="43"/>
      <c r="AI15" s="43"/>
    </row>
    <row r="16" spans="1:35" s="44" customFormat="1" ht="14.5" customHeight="1" x14ac:dyDescent="0.3">
      <c r="A16" s="43"/>
      <c r="B16" s="280"/>
      <c r="C16" s="281"/>
      <c r="D16" s="281"/>
      <c r="E16" s="281"/>
      <c r="F16" s="281"/>
      <c r="G16" s="170"/>
      <c r="H16" s="170"/>
      <c r="I16" s="170"/>
      <c r="J16" s="170"/>
      <c r="K16" s="170"/>
      <c r="L16" s="170"/>
      <c r="M16" s="490"/>
      <c r="N16" s="490"/>
      <c r="O16" s="490"/>
      <c r="P16" s="491"/>
      <c r="Q16" s="524"/>
      <c r="R16" s="524"/>
      <c r="S16" s="524"/>
      <c r="T16" s="524"/>
      <c r="U16" s="76"/>
      <c r="V16" s="76"/>
      <c r="W16" s="76"/>
      <c r="X16" s="76"/>
      <c r="Y16" s="43"/>
      <c r="Z16" s="43"/>
      <c r="AA16" s="43"/>
      <c r="AB16" s="43"/>
      <c r="AC16" s="43"/>
      <c r="AD16" s="43"/>
      <c r="AE16" s="43"/>
      <c r="AF16" s="43"/>
      <c r="AG16" s="43"/>
      <c r="AH16" s="43"/>
      <c r="AI16" s="43"/>
    </row>
    <row r="17" spans="1:35" s="44" customFormat="1" ht="14.5" customHeight="1" x14ac:dyDescent="0.3">
      <c r="A17" s="43"/>
      <c r="B17" s="280"/>
      <c r="C17" s="281"/>
      <c r="D17" s="281"/>
      <c r="E17" s="281"/>
      <c r="F17" s="281"/>
      <c r="G17" s="170"/>
      <c r="H17" s="170"/>
      <c r="I17" s="170"/>
      <c r="J17" s="170"/>
      <c r="K17" s="170"/>
      <c r="L17" s="170"/>
      <c r="M17" s="490"/>
      <c r="N17" s="490"/>
      <c r="O17" s="490"/>
      <c r="P17" s="491"/>
      <c r="Q17" s="524"/>
      <c r="R17" s="524"/>
      <c r="S17" s="524"/>
      <c r="T17" s="524"/>
      <c r="U17" s="76"/>
      <c r="V17" s="76"/>
      <c r="W17" s="76"/>
      <c r="X17" s="76"/>
      <c r="Y17" s="43"/>
      <c r="Z17" s="43"/>
      <c r="AA17" s="43"/>
      <c r="AB17" s="43"/>
      <c r="AC17" s="43"/>
      <c r="AD17" s="43"/>
      <c r="AE17" s="43"/>
      <c r="AF17" s="43"/>
      <c r="AG17" s="43"/>
      <c r="AH17" s="43"/>
      <c r="AI17" s="43"/>
    </row>
    <row r="18" spans="1:35" s="44" customFormat="1" ht="14.5" customHeight="1" x14ac:dyDescent="0.3">
      <c r="A18" s="43"/>
      <c r="B18" s="280"/>
      <c r="C18" s="281"/>
      <c r="D18" s="281"/>
      <c r="E18" s="281"/>
      <c r="F18" s="281"/>
      <c r="G18" s="170"/>
      <c r="H18" s="170"/>
      <c r="I18" s="170"/>
      <c r="J18" s="170"/>
      <c r="K18" s="170"/>
      <c r="L18" s="170"/>
      <c r="M18" s="490"/>
      <c r="N18" s="490"/>
      <c r="O18" s="490"/>
      <c r="P18" s="491"/>
      <c r="Q18" s="524"/>
      <c r="R18" s="524"/>
      <c r="S18" s="524"/>
      <c r="T18" s="524"/>
      <c r="U18" s="76"/>
      <c r="V18" s="76"/>
      <c r="W18" s="76"/>
      <c r="X18" s="76"/>
      <c r="Y18" s="43"/>
      <c r="Z18" s="43"/>
      <c r="AA18" s="43"/>
      <c r="AB18" s="43"/>
      <c r="AC18" s="43"/>
      <c r="AD18" s="43"/>
      <c r="AE18" s="43"/>
      <c r="AF18" s="43"/>
      <c r="AG18" s="43"/>
      <c r="AH18" s="43"/>
      <c r="AI18" s="43"/>
    </row>
    <row r="19" spans="1:35" s="44" customFormat="1" ht="14.5" customHeight="1" x14ac:dyDescent="0.3">
      <c r="A19" s="43"/>
      <c r="B19" s="280"/>
      <c r="C19" s="281"/>
      <c r="D19" s="281"/>
      <c r="E19" s="281"/>
      <c r="F19" s="281"/>
      <c r="G19" s="170"/>
      <c r="H19" s="170"/>
      <c r="I19" s="170"/>
      <c r="J19" s="170"/>
      <c r="K19" s="170"/>
      <c r="L19" s="170"/>
      <c r="M19" s="490"/>
      <c r="N19" s="490"/>
      <c r="O19" s="490"/>
      <c r="P19" s="491"/>
      <c r="Q19" s="524"/>
      <c r="R19" s="524"/>
      <c r="S19" s="524"/>
      <c r="T19" s="524"/>
      <c r="U19" s="76"/>
      <c r="V19" s="76"/>
      <c r="W19" s="76"/>
      <c r="X19" s="76"/>
      <c r="Y19" s="43"/>
      <c r="Z19" s="43"/>
      <c r="AA19" s="43"/>
      <c r="AB19" s="43"/>
      <c r="AC19" s="43"/>
      <c r="AD19" s="43"/>
      <c r="AE19" s="43"/>
      <c r="AF19" s="43"/>
      <c r="AG19" s="43"/>
      <c r="AH19" s="43"/>
      <c r="AI19" s="43"/>
    </row>
    <row r="20" spans="1:35" s="44" customFormat="1" ht="14.5" customHeight="1" x14ac:dyDescent="0.3">
      <c r="A20" s="43"/>
      <c r="B20" s="280"/>
      <c r="C20" s="281"/>
      <c r="D20" s="281"/>
      <c r="E20" s="281"/>
      <c r="F20" s="281"/>
      <c r="G20" s="170"/>
      <c r="H20" s="170"/>
      <c r="I20" s="170"/>
      <c r="J20" s="170"/>
      <c r="K20" s="170"/>
      <c r="L20" s="170"/>
      <c r="M20" s="490"/>
      <c r="N20" s="490"/>
      <c r="O20" s="490"/>
      <c r="P20" s="491"/>
      <c r="Q20" s="524"/>
      <c r="R20" s="524"/>
      <c r="S20" s="524"/>
      <c r="T20" s="524"/>
      <c r="U20" s="76"/>
      <c r="V20" s="76"/>
      <c r="W20" s="76"/>
      <c r="X20" s="76"/>
      <c r="Y20" s="43"/>
      <c r="Z20" s="43"/>
      <c r="AA20" s="43"/>
      <c r="AB20" s="43"/>
      <c r="AC20" s="43"/>
      <c r="AD20" s="43"/>
      <c r="AE20" s="43"/>
      <c r="AF20" s="43"/>
      <c r="AG20" s="43"/>
      <c r="AH20" s="43"/>
      <c r="AI20" s="43"/>
    </row>
    <row r="21" spans="1:35" s="44" customFormat="1" ht="14.5" customHeight="1" x14ac:dyDescent="0.3">
      <c r="A21" s="43"/>
      <c r="B21" s="280"/>
      <c r="C21" s="281"/>
      <c r="D21" s="281"/>
      <c r="E21" s="281"/>
      <c r="F21" s="281"/>
      <c r="G21" s="170"/>
      <c r="H21" s="170"/>
      <c r="I21" s="170"/>
      <c r="J21" s="170"/>
      <c r="K21" s="170"/>
      <c r="L21" s="170"/>
      <c r="M21" s="490"/>
      <c r="N21" s="490"/>
      <c r="O21" s="490"/>
      <c r="P21" s="491"/>
      <c r="Q21" s="524"/>
      <c r="R21" s="524"/>
      <c r="S21" s="524"/>
      <c r="T21" s="524"/>
      <c r="U21" s="76"/>
      <c r="V21" s="76"/>
      <c r="W21" s="76"/>
      <c r="X21" s="76"/>
      <c r="Y21" s="43"/>
      <c r="Z21" s="43"/>
      <c r="AA21" s="43"/>
      <c r="AB21" s="43"/>
      <c r="AC21" s="43"/>
      <c r="AD21" s="43"/>
      <c r="AE21" s="43"/>
      <c r="AF21" s="43"/>
      <c r="AG21" s="43"/>
      <c r="AH21" s="43"/>
      <c r="AI21" s="43"/>
    </row>
    <row r="22" spans="1:35" s="44" customFormat="1" ht="14.5" customHeight="1" x14ac:dyDescent="0.3">
      <c r="A22" s="43"/>
      <c r="B22" s="280"/>
      <c r="C22" s="281"/>
      <c r="D22" s="281"/>
      <c r="E22" s="281"/>
      <c r="F22" s="281"/>
      <c r="G22" s="170"/>
      <c r="H22" s="170"/>
      <c r="I22" s="170"/>
      <c r="J22" s="170"/>
      <c r="K22" s="170"/>
      <c r="L22" s="170"/>
      <c r="M22" s="490"/>
      <c r="N22" s="490"/>
      <c r="O22" s="490"/>
      <c r="P22" s="491"/>
      <c r="Q22" s="524"/>
      <c r="R22" s="524"/>
      <c r="S22" s="524"/>
      <c r="T22" s="524"/>
      <c r="U22" s="76"/>
      <c r="V22" s="76"/>
      <c r="W22" s="76"/>
      <c r="X22" s="76"/>
      <c r="Y22" s="43"/>
      <c r="Z22" s="43"/>
      <c r="AA22" s="43"/>
      <c r="AB22" s="43"/>
      <c r="AC22" s="43"/>
      <c r="AD22" s="43"/>
      <c r="AE22" s="43"/>
      <c r="AF22" s="43"/>
      <c r="AG22" s="43"/>
      <c r="AH22" s="43"/>
      <c r="AI22" s="43"/>
    </row>
    <row r="23" spans="1:35" s="44" customFormat="1" ht="14.5" customHeight="1" x14ac:dyDescent="0.3">
      <c r="A23" s="43"/>
      <c r="B23" s="280"/>
      <c r="C23" s="281"/>
      <c r="D23" s="281"/>
      <c r="E23" s="281"/>
      <c r="F23" s="281"/>
      <c r="G23" s="170"/>
      <c r="H23" s="170"/>
      <c r="I23" s="170"/>
      <c r="J23" s="170"/>
      <c r="K23" s="170"/>
      <c r="L23" s="170"/>
      <c r="M23" s="490"/>
      <c r="N23" s="490"/>
      <c r="O23" s="490"/>
      <c r="P23" s="491"/>
      <c r="Q23" s="524"/>
      <c r="R23" s="524"/>
      <c r="S23" s="524"/>
      <c r="T23" s="524"/>
      <c r="U23" s="76"/>
      <c r="V23" s="76"/>
      <c r="W23" s="76"/>
      <c r="X23" s="76"/>
      <c r="Y23" s="43"/>
      <c r="Z23" s="43"/>
      <c r="AA23" s="43"/>
      <c r="AB23" s="43"/>
      <c r="AC23" s="43"/>
      <c r="AD23" s="43"/>
      <c r="AE23" s="43"/>
      <c r="AF23" s="43"/>
      <c r="AG23" s="43"/>
      <c r="AH23" s="43"/>
      <c r="AI23" s="43"/>
    </row>
    <row r="24" spans="1:35" s="44" customFormat="1" ht="14.5" customHeight="1" x14ac:dyDescent="0.3">
      <c r="A24" s="43"/>
      <c r="B24" s="280"/>
      <c r="C24" s="281"/>
      <c r="D24" s="281"/>
      <c r="E24" s="281"/>
      <c r="F24" s="281"/>
      <c r="G24" s="170"/>
      <c r="H24" s="170"/>
      <c r="I24" s="170"/>
      <c r="J24" s="170"/>
      <c r="K24" s="170"/>
      <c r="L24" s="170"/>
      <c r="M24" s="490"/>
      <c r="N24" s="490"/>
      <c r="O24" s="490"/>
      <c r="P24" s="491"/>
      <c r="Q24" s="524"/>
      <c r="R24" s="524"/>
      <c r="S24" s="524"/>
      <c r="T24" s="524"/>
      <c r="U24" s="76"/>
      <c r="V24" s="76"/>
      <c r="W24" s="76"/>
      <c r="X24" s="76"/>
      <c r="Y24" s="43"/>
      <c r="Z24" s="43"/>
      <c r="AA24" s="43"/>
      <c r="AB24" s="43"/>
      <c r="AC24" s="43"/>
      <c r="AD24" s="43"/>
      <c r="AE24" s="43"/>
      <c r="AF24" s="43"/>
      <c r="AG24" s="43"/>
      <c r="AH24" s="43"/>
      <c r="AI24" s="43"/>
    </row>
    <row r="25" spans="1:35" s="44" customFormat="1" ht="14.5" customHeight="1" x14ac:dyDescent="0.3">
      <c r="A25" s="43"/>
      <c r="B25" s="280"/>
      <c r="C25" s="281"/>
      <c r="D25" s="281"/>
      <c r="E25" s="281"/>
      <c r="F25" s="281"/>
      <c r="G25" s="170"/>
      <c r="H25" s="170"/>
      <c r="I25" s="170"/>
      <c r="J25" s="170"/>
      <c r="K25" s="170"/>
      <c r="L25" s="170"/>
      <c r="M25" s="490"/>
      <c r="N25" s="490"/>
      <c r="O25" s="490"/>
      <c r="P25" s="491"/>
      <c r="Q25" s="524"/>
      <c r="R25" s="524"/>
      <c r="S25" s="524"/>
      <c r="T25" s="524"/>
      <c r="U25" s="76"/>
      <c r="V25" s="76"/>
      <c r="W25" s="76"/>
      <c r="X25" s="76"/>
      <c r="Y25" s="43"/>
      <c r="Z25" s="43"/>
      <c r="AA25" s="43"/>
      <c r="AB25" s="43"/>
      <c r="AC25" s="43"/>
      <c r="AD25" s="43"/>
      <c r="AE25" s="43"/>
      <c r="AF25" s="43"/>
      <c r="AG25" s="43"/>
      <c r="AH25" s="43"/>
      <c r="AI25" s="43"/>
    </row>
    <row r="26" spans="1:35" s="44" customFormat="1" ht="14.5" customHeight="1" x14ac:dyDescent="0.3">
      <c r="A26" s="43"/>
      <c r="B26" s="280"/>
      <c r="C26" s="281"/>
      <c r="D26" s="281"/>
      <c r="E26" s="281"/>
      <c r="F26" s="281"/>
      <c r="G26" s="170"/>
      <c r="H26" s="170"/>
      <c r="I26" s="170"/>
      <c r="J26" s="170"/>
      <c r="K26" s="170"/>
      <c r="L26" s="170"/>
      <c r="M26" s="490"/>
      <c r="N26" s="490"/>
      <c r="O26" s="490"/>
      <c r="P26" s="491"/>
      <c r="Q26" s="524"/>
      <c r="R26" s="524"/>
      <c r="S26" s="524"/>
      <c r="T26" s="524"/>
      <c r="U26" s="76"/>
      <c r="V26" s="76"/>
      <c r="W26" s="76"/>
      <c r="X26" s="76"/>
      <c r="Y26" s="43"/>
      <c r="Z26" s="43"/>
      <c r="AA26" s="43"/>
      <c r="AB26" s="43"/>
      <c r="AC26" s="43"/>
      <c r="AD26" s="43"/>
      <c r="AE26" s="43"/>
      <c r="AF26" s="43"/>
      <c r="AG26" s="43"/>
      <c r="AH26" s="43"/>
      <c r="AI26" s="43"/>
    </row>
    <row r="27" spans="1:35" s="44" customFormat="1" ht="14.5" customHeight="1" x14ac:dyDescent="0.3">
      <c r="A27" s="43"/>
      <c r="B27" s="280"/>
      <c r="C27" s="281"/>
      <c r="D27" s="281"/>
      <c r="E27" s="281"/>
      <c r="F27" s="281"/>
      <c r="G27" s="170"/>
      <c r="H27" s="170"/>
      <c r="I27" s="170"/>
      <c r="J27" s="170"/>
      <c r="K27" s="170"/>
      <c r="L27" s="170"/>
      <c r="M27" s="490"/>
      <c r="N27" s="490"/>
      <c r="O27" s="490"/>
      <c r="P27" s="491"/>
      <c r="Q27" s="524"/>
      <c r="R27" s="524"/>
      <c r="S27" s="524"/>
      <c r="T27" s="524"/>
      <c r="U27" s="76"/>
      <c r="V27" s="76"/>
      <c r="W27" s="76"/>
      <c r="X27" s="76"/>
      <c r="Y27" s="43"/>
      <c r="Z27" s="43"/>
      <c r="AA27" s="43"/>
      <c r="AB27" s="43"/>
      <c r="AC27" s="43"/>
      <c r="AD27" s="43"/>
      <c r="AE27" s="43"/>
      <c r="AF27" s="43"/>
      <c r="AG27" s="43"/>
      <c r="AH27" s="43"/>
      <c r="AI27" s="43"/>
    </row>
    <row r="28" spans="1:35" s="44" customFormat="1" ht="13" x14ac:dyDescent="0.3">
      <c r="A28" s="43"/>
      <c r="B28" s="280"/>
      <c r="C28" s="281"/>
      <c r="D28" s="281"/>
      <c r="E28" s="281"/>
      <c r="F28" s="281"/>
      <c r="G28" s="170"/>
      <c r="H28" s="170"/>
      <c r="I28" s="170"/>
      <c r="J28" s="170"/>
      <c r="K28" s="170"/>
      <c r="L28" s="170"/>
      <c r="M28" s="490"/>
      <c r="N28" s="490"/>
      <c r="O28" s="490"/>
      <c r="P28" s="491"/>
      <c r="Q28" s="524"/>
      <c r="R28" s="524"/>
      <c r="S28" s="524"/>
      <c r="T28" s="524"/>
      <c r="U28" s="76"/>
      <c r="V28" s="76"/>
      <c r="W28" s="76"/>
      <c r="X28" s="76"/>
      <c r="Y28" s="43"/>
      <c r="Z28" s="43"/>
      <c r="AA28" s="43"/>
      <c r="AB28" s="43"/>
      <c r="AC28" s="43"/>
      <c r="AD28" s="43"/>
      <c r="AE28" s="43"/>
      <c r="AF28" s="43"/>
      <c r="AG28" s="43"/>
      <c r="AH28" s="43"/>
      <c r="AI28" s="43"/>
    </row>
    <row r="29" spans="1:35" s="44" customFormat="1" ht="13" x14ac:dyDescent="0.3">
      <c r="A29" s="43"/>
      <c r="B29" s="280"/>
      <c r="C29" s="281"/>
      <c r="D29" s="281"/>
      <c r="E29" s="281"/>
      <c r="F29" s="281"/>
      <c r="G29" s="170"/>
      <c r="H29" s="170"/>
      <c r="I29" s="170"/>
      <c r="J29" s="170"/>
      <c r="K29" s="170"/>
      <c r="L29" s="170"/>
      <c r="M29" s="490"/>
      <c r="N29" s="490"/>
      <c r="O29" s="490"/>
      <c r="P29" s="491"/>
      <c r="Q29" s="524"/>
      <c r="R29" s="524"/>
      <c r="S29" s="524"/>
      <c r="T29" s="524"/>
      <c r="U29" s="76"/>
      <c r="V29" s="76"/>
      <c r="W29" s="76"/>
      <c r="X29" s="76"/>
      <c r="Y29" s="43"/>
      <c r="Z29" s="43"/>
      <c r="AA29" s="43"/>
      <c r="AB29" s="43"/>
      <c r="AC29" s="43"/>
      <c r="AD29" s="43"/>
      <c r="AE29" s="43"/>
      <c r="AF29" s="43"/>
      <c r="AG29" s="43"/>
      <c r="AH29" s="43"/>
      <c r="AI29" s="43"/>
    </row>
    <row r="30" spans="1:35" s="44" customFormat="1" ht="13" x14ac:dyDescent="0.3">
      <c r="A30" s="43"/>
      <c r="B30" s="280"/>
      <c r="C30" s="281"/>
      <c r="D30" s="281"/>
      <c r="E30" s="281"/>
      <c r="F30" s="281"/>
      <c r="G30" s="170"/>
      <c r="H30" s="170"/>
      <c r="I30" s="170"/>
      <c r="J30" s="170"/>
      <c r="K30" s="170"/>
      <c r="L30" s="170"/>
      <c r="M30" s="490"/>
      <c r="N30" s="490"/>
      <c r="O30" s="490"/>
      <c r="P30" s="491"/>
      <c r="Q30" s="524"/>
      <c r="R30" s="524"/>
      <c r="S30" s="524"/>
      <c r="T30" s="524"/>
      <c r="U30" s="76"/>
      <c r="V30" s="76"/>
      <c r="W30" s="76"/>
      <c r="X30" s="76"/>
      <c r="Y30" s="43"/>
      <c r="Z30" s="43"/>
      <c r="AA30" s="43"/>
      <c r="AB30" s="43"/>
      <c r="AC30" s="43"/>
      <c r="AD30" s="43"/>
      <c r="AE30" s="43"/>
      <c r="AF30" s="43"/>
      <c r="AG30" s="43"/>
      <c r="AH30" s="43"/>
      <c r="AI30" s="43"/>
    </row>
    <row r="31" spans="1:35" s="44" customFormat="1" ht="13" x14ac:dyDescent="0.3">
      <c r="A31" s="43"/>
      <c r="B31" s="280"/>
      <c r="C31" s="281"/>
      <c r="D31" s="281"/>
      <c r="E31" s="281"/>
      <c r="F31" s="281"/>
      <c r="G31" s="170"/>
      <c r="H31" s="170"/>
      <c r="I31" s="170"/>
      <c r="J31" s="170"/>
      <c r="K31" s="170"/>
      <c r="L31" s="170"/>
      <c r="M31" s="490"/>
      <c r="N31" s="490"/>
      <c r="O31" s="490"/>
      <c r="P31" s="491"/>
      <c r="Q31" s="524"/>
      <c r="R31" s="524"/>
      <c r="S31" s="524"/>
      <c r="T31" s="524"/>
      <c r="U31" s="76"/>
      <c r="V31" s="76"/>
      <c r="W31" s="76"/>
      <c r="X31" s="76"/>
      <c r="Y31" s="43"/>
      <c r="Z31" s="43"/>
      <c r="AA31" s="43"/>
      <c r="AB31" s="43"/>
      <c r="AC31" s="43"/>
      <c r="AD31" s="43"/>
      <c r="AE31" s="43"/>
      <c r="AF31" s="43"/>
      <c r="AG31" s="43"/>
      <c r="AH31" s="43"/>
      <c r="AI31" s="43"/>
    </row>
    <row r="32" spans="1:35" s="44" customFormat="1" ht="13" x14ac:dyDescent="0.3">
      <c r="A32" s="43"/>
      <c r="B32" s="280"/>
      <c r="C32" s="281"/>
      <c r="D32" s="281"/>
      <c r="E32" s="281"/>
      <c r="F32" s="281"/>
      <c r="G32" s="170"/>
      <c r="H32" s="170"/>
      <c r="I32" s="170"/>
      <c r="J32" s="170"/>
      <c r="K32" s="170"/>
      <c r="L32" s="170"/>
      <c r="M32" s="490"/>
      <c r="N32" s="490"/>
      <c r="O32" s="490"/>
      <c r="P32" s="491"/>
      <c r="Q32" s="524"/>
      <c r="R32" s="524"/>
      <c r="S32" s="524"/>
      <c r="T32" s="524"/>
      <c r="U32" s="76"/>
      <c r="V32" s="76"/>
      <c r="W32" s="76"/>
      <c r="X32" s="76"/>
      <c r="Y32" s="43"/>
      <c r="Z32" s="43"/>
      <c r="AA32" s="43"/>
      <c r="AB32" s="43"/>
      <c r="AC32" s="43"/>
      <c r="AD32" s="43"/>
      <c r="AE32" s="43"/>
      <c r="AF32" s="43"/>
      <c r="AG32" s="43"/>
      <c r="AH32" s="43"/>
      <c r="AI32" s="43"/>
    </row>
    <row r="33" spans="1:35" s="44" customFormat="1" ht="13" x14ac:dyDescent="0.3">
      <c r="A33" s="43"/>
      <c r="B33" s="280"/>
      <c r="C33" s="281"/>
      <c r="D33" s="281"/>
      <c r="E33" s="281"/>
      <c r="F33" s="281"/>
      <c r="G33" s="170"/>
      <c r="H33" s="170"/>
      <c r="I33" s="170"/>
      <c r="J33" s="170"/>
      <c r="K33" s="170"/>
      <c r="L33" s="170"/>
      <c r="M33" s="490"/>
      <c r="N33" s="490"/>
      <c r="O33" s="490"/>
      <c r="P33" s="491"/>
      <c r="Q33" s="524"/>
      <c r="R33" s="524"/>
      <c r="S33" s="524"/>
      <c r="T33" s="524"/>
      <c r="U33" s="76"/>
      <c r="V33" s="76"/>
      <c r="W33" s="76"/>
      <c r="X33" s="76"/>
      <c r="Y33" s="43"/>
      <c r="Z33" s="43"/>
      <c r="AA33" s="43"/>
      <c r="AB33" s="43"/>
      <c r="AC33" s="43"/>
      <c r="AD33" s="43"/>
      <c r="AE33" s="43"/>
      <c r="AF33" s="43"/>
      <c r="AG33" s="43"/>
      <c r="AH33" s="43"/>
      <c r="AI33" s="43"/>
    </row>
    <row r="34" spans="1:35" ht="5.25" customHeight="1" x14ac:dyDescent="0.35">
      <c r="A34" s="5"/>
      <c r="B34" s="5"/>
      <c r="C34" s="5"/>
      <c r="D34" s="5"/>
      <c r="E34" s="5"/>
      <c r="F34" s="5"/>
      <c r="G34" s="5"/>
      <c r="H34" s="5"/>
      <c r="I34" s="5"/>
      <c r="J34" s="5"/>
      <c r="K34" s="5"/>
      <c r="L34" s="5"/>
      <c r="M34" s="5"/>
      <c r="N34" s="5"/>
      <c r="O34" s="5"/>
      <c r="P34" s="5"/>
      <c r="U34" s="5"/>
      <c r="V34" s="5"/>
      <c r="W34" s="5"/>
      <c r="X34" s="5"/>
      <c r="Y34" s="5"/>
    </row>
    <row r="35" spans="1:35" ht="30" customHeight="1" x14ac:dyDescent="0.35">
      <c r="A35" s="570"/>
      <c r="B35" s="725" t="s">
        <v>9086</v>
      </c>
      <c r="C35" s="725"/>
      <c r="D35" s="725"/>
      <c r="E35" s="725"/>
      <c r="F35" s="725"/>
      <c r="G35" s="725"/>
      <c r="H35" s="725"/>
      <c r="I35" s="571"/>
      <c r="J35" s="5"/>
      <c r="K35" s="5"/>
      <c r="L35" s="5"/>
      <c r="M35" s="5"/>
      <c r="N35" s="5"/>
      <c r="O35" s="5"/>
      <c r="P35" s="5"/>
      <c r="U35" s="5"/>
      <c r="V35" s="5"/>
      <c r="W35" s="5"/>
      <c r="X35" s="5"/>
      <c r="Y35" s="5"/>
    </row>
    <row r="36" spans="1:35" s="375" customFormat="1" ht="13" x14ac:dyDescent="0.3">
      <c r="A36" s="469"/>
      <c r="B36" s="470" t="str">
        <f>D9</f>
        <v>C.Type</v>
      </c>
      <c r="C36" s="470" t="str">
        <f>D9</f>
        <v>C.Type</v>
      </c>
      <c r="D36" s="81" t="s">
        <v>4180</v>
      </c>
      <c r="E36" s="470" t="s">
        <v>3863</v>
      </c>
      <c r="F36" s="81" t="s">
        <v>2251</v>
      </c>
      <c r="G36" s="81" t="s">
        <v>2252</v>
      </c>
      <c r="H36" s="81" t="s">
        <v>3861</v>
      </c>
      <c r="I36" s="471"/>
      <c r="J36" s="87"/>
      <c r="K36" s="87"/>
      <c r="L36" s="87"/>
      <c r="M36" s="87"/>
      <c r="N36" s="87"/>
      <c r="O36" s="87"/>
      <c r="P36" s="87"/>
      <c r="Q36" s="524"/>
      <c r="R36" s="524"/>
      <c r="S36" s="524"/>
      <c r="T36" s="524"/>
      <c r="U36" s="87"/>
      <c r="V36" s="87"/>
      <c r="W36" s="87"/>
      <c r="X36" s="87"/>
      <c r="Y36" s="87"/>
      <c r="Z36" s="87"/>
      <c r="AA36" s="87"/>
      <c r="AB36" s="87"/>
      <c r="AC36" s="87"/>
      <c r="AD36" s="87"/>
      <c r="AE36" s="87"/>
      <c r="AF36" s="87"/>
      <c r="AG36" s="87"/>
      <c r="AH36" s="87"/>
      <c r="AI36" s="87"/>
    </row>
    <row r="37" spans="1:35" ht="24" x14ac:dyDescent="0.35">
      <c r="A37" s="9"/>
      <c r="B37" s="25" t="s">
        <v>3846</v>
      </c>
      <c r="C37" s="25" t="s">
        <v>3847</v>
      </c>
      <c r="D37" s="25" t="s">
        <v>3849</v>
      </c>
      <c r="E37" s="25" t="s">
        <v>3848</v>
      </c>
      <c r="F37" s="25" t="s">
        <v>3850</v>
      </c>
      <c r="G37" s="25" t="s">
        <v>3851</v>
      </c>
      <c r="H37" s="25" t="s">
        <v>1624</v>
      </c>
      <c r="I37" s="8"/>
      <c r="J37" s="5"/>
      <c r="K37" s="5"/>
      <c r="L37" s="5"/>
      <c r="M37" s="5"/>
      <c r="N37" s="5"/>
      <c r="O37" s="5"/>
      <c r="P37" s="5"/>
      <c r="U37" s="5"/>
      <c r="V37" s="5"/>
      <c r="W37" s="5"/>
      <c r="X37" s="5"/>
      <c r="Y37" s="5"/>
    </row>
    <row r="38" spans="1:35" x14ac:dyDescent="0.35">
      <c r="A38" s="9"/>
      <c r="B38" s="280"/>
      <c r="C38" s="281"/>
      <c r="D38" s="281"/>
      <c r="E38" s="170"/>
      <c r="F38" s="484"/>
      <c r="G38" s="170"/>
      <c r="H38" s="280"/>
      <c r="I38" s="8"/>
      <c r="J38" s="5"/>
      <c r="K38" s="5"/>
      <c r="L38" s="5"/>
      <c r="M38" s="5"/>
      <c r="N38" s="5"/>
      <c r="O38" s="5"/>
      <c r="P38" s="5"/>
      <c r="U38" s="5"/>
      <c r="V38" s="5"/>
      <c r="W38" s="5"/>
      <c r="X38" s="5"/>
      <c r="Y38" s="5"/>
    </row>
    <row r="39" spans="1:35" x14ac:dyDescent="0.35">
      <c r="A39" s="9"/>
      <c r="B39" s="280"/>
      <c r="C39" s="281"/>
      <c r="D39" s="281"/>
      <c r="E39" s="170"/>
      <c r="F39" s="170"/>
      <c r="G39" s="281"/>
      <c r="H39" s="280"/>
      <c r="I39" s="8"/>
      <c r="J39" s="5"/>
      <c r="K39" s="5"/>
      <c r="L39" s="5"/>
      <c r="M39" s="5"/>
      <c r="N39" s="5"/>
      <c r="O39" s="5"/>
      <c r="P39" s="5"/>
      <c r="U39" s="5"/>
      <c r="V39" s="5"/>
      <c r="W39" s="5"/>
      <c r="X39" s="5"/>
      <c r="Y39" s="5"/>
    </row>
    <row r="40" spans="1:35" s="5" customFormat="1" x14ac:dyDescent="0.35">
      <c r="A40" s="9"/>
      <c r="B40" s="280"/>
      <c r="C40" s="281"/>
      <c r="D40" s="281"/>
      <c r="E40" s="170"/>
      <c r="F40" s="170"/>
      <c r="G40" s="281"/>
      <c r="H40" s="280"/>
      <c r="I40" s="8"/>
      <c r="Q40" s="524"/>
      <c r="R40" s="524"/>
      <c r="S40" s="524"/>
      <c r="T40" s="524"/>
    </row>
    <row r="41" spans="1:35" s="5" customFormat="1" x14ac:dyDescent="0.35">
      <c r="A41" s="9"/>
      <c r="B41" s="280"/>
      <c r="C41" s="281"/>
      <c r="D41" s="281"/>
      <c r="E41" s="170"/>
      <c r="F41" s="170"/>
      <c r="G41" s="281"/>
      <c r="H41" s="280"/>
      <c r="I41" s="8"/>
      <c r="Q41" s="524"/>
      <c r="R41" s="524"/>
      <c r="S41" s="524"/>
      <c r="T41" s="524"/>
    </row>
    <row r="42" spans="1:35" s="5" customFormat="1" x14ac:dyDescent="0.35">
      <c r="A42" s="9"/>
      <c r="B42" s="280"/>
      <c r="C42" s="281"/>
      <c r="D42" s="281"/>
      <c r="E42" s="170"/>
      <c r="F42" s="170"/>
      <c r="G42" s="281"/>
      <c r="H42" s="280"/>
      <c r="I42" s="8"/>
      <c r="Q42" s="524"/>
      <c r="R42" s="524"/>
      <c r="S42" s="524"/>
      <c r="T42" s="524"/>
    </row>
    <row r="43" spans="1:35" s="5" customFormat="1" x14ac:dyDescent="0.35">
      <c r="A43" s="9"/>
      <c r="B43" s="280"/>
      <c r="C43" s="281"/>
      <c r="D43" s="281"/>
      <c r="E43" s="170"/>
      <c r="F43" s="170"/>
      <c r="G43" s="281"/>
      <c r="H43" s="280"/>
      <c r="I43" s="8"/>
      <c r="Q43" s="524"/>
      <c r="R43" s="524"/>
      <c r="S43" s="524"/>
      <c r="T43" s="524"/>
    </row>
    <row r="44" spans="1:35" x14ac:dyDescent="0.35">
      <c r="A44" s="9"/>
      <c r="B44" s="280"/>
      <c r="C44" s="281"/>
      <c r="D44" s="281"/>
      <c r="E44" s="170"/>
      <c r="F44" s="170"/>
      <c r="G44" s="281"/>
      <c r="H44" s="280"/>
      <c r="I44" s="8"/>
      <c r="J44" s="5"/>
      <c r="K44" s="5"/>
      <c r="L44" s="5"/>
      <c r="M44" s="5"/>
      <c r="N44" s="5"/>
      <c r="O44" s="5"/>
      <c r="P44" s="5"/>
      <c r="U44" s="5"/>
      <c r="V44" s="5"/>
      <c r="W44" s="5"/>
      <c r="X44" s="5"/>
      <c r="Y44" s="5"/>
    </row>
    <row r="45" spans="1:35" x14ac:dyDescent="0.35">
      <c r="A45" s="9"/>
      <c r="B45" s="280"/>
      <c r="C45" s="281"/>
      <c r="D45" s="281"/>
      <c r="E45" s="170"/>
      <c r="F45" s="170"/>
      <c r="G45" s="281"/>
      <c r="H45" s="280"/>
      <c r="I45" s="8"/>
      <c r="J45" s="5"/>
      <c r="K45" s="5"/>
      <c r="L45" s="5"/>
      <c r="M45" s="5"/>
      <c r="N45" s="5"/>
      <c r="O45" s="5"/>
      <c r="P45" s="5"/>
      <c r="U45" s="5"/>
      <c r="V45" s="5"/>
      <c r="W45" s="5"/>
      <c r="X45" s="5"/>
      <c r="Y45" s="5"/>
    </row>
    <row r="46" spans="1:35" x14ac:dyDescent="0.35">
      <c r="A46" s="9"/>
      <c r="B46" s="280"/>
      <c r="C46" s="281"/>
      <c r="D46" s="281"/>
      <c r="E46" s="170"/>
      <c r="F46" s="170"/>
      <c r="G46" s="281"/>
      <c r="H46" s="280"/>
      <c r="I46" s="8"/>
      <c r="J46" s="5"/>
      <c r="K46" s="5"/>
      <c r="L46" s="5"/>
      <c r="M46" s="5"/>
      <c r="N46" s="5"/>
      <c r="O46" s="5"/>
      <c r="P46" s="5"/>
      <c r="U46" s="5"/>
      <c r="V46" s="5"/>
      <c r="W46" s="5"/>
      <c r="X46" s="5"/>
      <c r="Y46" s="5"/>
    </row>
    <row r="47" spans="1:35" x14ac:dyDescent="0.35">
      <c r="A47" s="9"/>
      <c r="B47" s="280"/>
      <c r="C47" s="281"/>
      <c r="D47" s="281"/>
      <c r="E47" s="170"/>
      <c r="F47" s="170"/>
      <c r="G47" s="281"/>
      <c r="H47" s="280"/>
      <c r="I47" s="8"/>
      <c r="J47" s="5"/>
      <c r="K47" s="5"/>
      <c r="L47" s="5"/>
      <c r="M47" s="5"/>
      <c r="N47" s="5"/>
      <c r="O47" s="5"/>
      <c r="P47" s="5"/>
      <c r="U47" s="5"/>
      <c r="V47" s="5"/>
      <c r="W47" s="5"/>
      <c r="X47" s="5"/>
      <c r="Y47" s="5"/>
    </row>
    <row r="48" spans="1:35" x14ac:dyDescent="0.35">
      <c r="A48" s="9"/>
      <c r="B48" s="372"/>
      <c r="C48" s="373"/>
      <c r="D48" s="281"/>
      <c r="E48" s="374"/>
      <c r="F48" s="374"/>
      <c r="G48" s="373"/>
      <c r="H48" s="280"/>
      <c r="I48" s="8"/>
      <c r="J48" s="5"/>
      <c r="K48" s="5"/>
      <c r="L48" s="5"/>
      <c r="M48" s="5"/>
      <c r="N48" s="5"/>
      <c r="O48" s="5"/>
      <c r="P48" s="5"/>
      <c r="U48" s="5"/>
      <c r="V48" s="5"/>
      <c r="W48" s="5"/>
      <c r="X48" s="5"/>
      <c r="Y48" s="5"/>
    </row>
    <row r="49" spans="1:25" x14ac:dyDescent="0.35">
      <c r="A49" s="9"/>
      <c r="B49" s="280"/>
      <c r="C49" s="281"/>
      <c r="D49" s="281"/>
      <c r="E49" s="170"/>
      <c r="F49" s="170"/>
      <c r="G49" s="281"/>
      <c r="H49" s="280"/>
      <c r="I49" s="8"/>
      <c r="J49" s="5"/>
      <c r="K49" s="5"/>
      <c r="L49" s="5"/>
      <c r="M49" s="5"/>
      <c r="N49" s="5"/>
      <c r="O49" s="5"/>
      <c r="P49" s="5"/>
      <c r="U49" s="5"/>
      <c r="V49" s="5"/>
      <c r="W49" s="5"/>
      <c r="X49" s="5"/>
      <c r="Y49" s="5"/>
    </row>
    <row r="50" spans="1:25" x14ac:dyDescent="0.35">
      <c r="A50" s="9"/>
      <c r="B50" s="280"/>
      <c r="C50" s="281"/>
      <c r="D50" s="281"/>
      <c r="E50" s="170"/>
      <c r="F50" s="170"/>
      <c r="G50" s="281"/>
      <c r="H50" s="280"/>
      <c r="I50" s="8"/>
      <c r="J50" s="5"/>
      <c r="K50" s="5"/>
      <c r="L50" s="5"/>
      <c r="M50" s="5"/>
      <c r="N50" s="5"/>
      <c r="O50" s="5"/>
      <c r="P50" s="5"/>
      <c r="U50" s="5"/>
      <c r="V50" s="5"/>
      <c r="W50" s="5"/>
      <c r="X50" s="5"/>
      <c r="Y50" s="5"/>
    </row>
    <row r="51" spans="1:25" x14ac:dyDescent="0.35">
      <c r="A51" s="9"/>
      <c r="B51" s="280"/>
      <c r="C51" s="281"/>
      <c r="D51" s="281"/>
      <c r="E51" s="170"/>
      <c r="F51" s="170"/>
      <c r="G51" s="281"/>
      <c r="H51" s="280"/>
      <c r="I51" s="8"/>
      <c r="J51" s="5"/>
      <c r="K51" s="5"/>
      <c r="L51" s="5"/>
      <c r="M51" s="5"/>
      <c r="N51" s="5"/>
      <c r="O51" s="5"/>
      <c r="P51" s="5"/>
      <c r="U51" s="5"/>
      <c r="V51" s="5"/>
      <c r="W51" s="5"/>
      <c r="X51" s="5"/>
      <c r="Y51" s="5"/>
    </row>
    <row r="52" spans="1:25" x14ac:dyDescent="0.35">
      <c r="A52" s="9"/>
      <c r="B52" s="372"/>
      <c r="C52" s="373"/>
      <c r="D52" s="281"/>
      <c r="E52" s="374"/>
      <c r="F52" s="374"/>
      <c r="G52" s="373"/>
      <c r="H52" s="280"/>
      <c r="I52" s="8"/>
      <c r="J52" s="5"/>
      <c r="K52" s="5"/>
      <c r="L52" s="5"/>
      <c r="M52" s="5"/>
      <c r="N52" s="5"/>
      <c r="O52" s="5"/>
      <c r="P52" s="5"/>
      <c r="U52" s="5"/>
      <c r="V52" s="5"/>
      <c r="W52" s="5"/>
      <c r="X52" s="5"/>
      <c r="Y52" s="5"/>
    </row>
    <row r="53" spans="1:25" x14ac:dyDescent="0.35">
      <c r="A53" s="9"/>
      <c r="B53" s="280"/>
      <c r="C53" s="281"/>
      <c r="D53" s="281"/>
      <c r="E53" s="170"/>
      <c r="F53" s="170"/>
      <c r="G53" s="281"/>
      <c r="H53" s="280"/>
      <c r="I53" s="8"/>
      <c r="J53" s="5"/>
      <c r="K53" s="5"/>
      <c r="L53" s="5"/>
      <c r="M53" s="5"/>
      <c r="N53" s="5"/>
      <c r="O53" s="5"/>
      <c r="P53" s="5"/>
      <c r="U53" s="5"/>
      <c r="V53" s="5"/>
      <c r="W53" s="5"/>
      <c r="X53" s="5"/>
      <c r="Y53" s="5"/>
    </row>
    <row r="54" spans="1:25" x14ac:dyDescent="0.35">
      <c r="A54" s="9"/>
      <c r="B54" s="280"/>
      <c r="C54" s="281"/>
      <c r="D54" s="281"/>
      <c r="E54" s="170"/>
      <c r="F54" s="170"/>
      <c r="G54" s="281"/>
      <c r="H54" s="280"/>
      <c r="I54" s="8"/>
      <c r="J54" s="5"/>
      <c r="K54" s="5"/>
      <c r="L54" s="5"/>
      <c r="M54" s="5"/>
      <c r="N54" s="5"/>
      <c r="O54" s="5"/>
      <c r="P54" s="5"/>
      <c r="U54" s="5"/>
      <c r="V54" s="5"/>
      <c r="W54" s="5"/>
      <c r="X54" s="5"/>
      <c r="Y54" s="5"/>
    </row>
    <row r="55" spans="1:25" x14ac:dyDescent="0.35">
      <c r="A55" s="9"/>
      <c r="B55" s="280"/>
      <c r="C55" s="281"/>
      <c r="D55" s="281"/>
      <c r="E55" s="170"/>
      <c r="F55" s="170"/>
      <c r="G55" s="281"/>
      <c r="H55" s="280"/>
      <c r="I55" s="8"/>
      <c r="J55" s="5"/>
      <c r="K55" s="5"/>
      <c r="L55" s="5"/>
      <c r="M55" s="5"/>
      <c r="N55" s="5"/>
      <c r="O55" s="5"/>
      <c r="P55" s="5"/>
      <c r="U55" s="5"/>
      <c r="V55" s="5"/>
      <c r="W55" s="5"/>
      <c r="X55" s="5"/>
      <c r="Y55" s="5"/>
    </row>
    <row r="56" spans="1:25" x14ac:dyDescent="0.35">
      <c r="A56" s="9"/>
      <c r="B56" s="372"/>
      <c r="C56" s="373"/>
      <c r="D56" s="281"/>
      <c r="E56" s="374"/>
      <c r="F56" s="374"/>
      <c r="G56" s="373"/>
      <c r="H56" s="280"/>
      <c r="I56" s="8"/>
      <c r="J56" s="5"/>
      <c r="K56" s="5"/>
      <c r="L56" s="5"/>
      <c r="M56" s="5"/>
      <c r="N56" s="5"/>
      <c r="O56" s="5"/>
      <c r="P56" s="5"/>
      <c r="U56" s="5"/>
      <c r="V56" s="5"/>
      <c r="W56" s="5"/>
      <c r="X56" s="5"/>
      <c r="Y56" s="5"/>
    </row>
    <row r="57" spans="1:25" x14ac:dyDescent="0.35">
      <c r="A57" s="9"/>
      <c r="B57" s="280"/>
      <c r="C57" s="281"/>
      <c r="D57" s="281"/>
      <c r="E57" s="170"/>
      <c r="F57" s="170"/>
      <c r="G57" s="281"/>
      <c r="H57" s="280"/>
      <c r="I57" s="8"/>
      <c r="J57" s="5"/>
      <c r="K57" s="5"/>
      <c r="L57" s="5"/>
      <c r="M57" s="5"/>
      <c r="N57" s="5"/>
      <c r="O57" s="5"/>
      <c r="P57" s="5"/>
      <c r="U57" s="5"/>
      <c r="V57" s="5"/>
      <c r="W57" s="5"/>
      <c r="X57" s="5"/>
      <c r="Y57" s="5"/>
    </row>
    <row r="58" spans="1:25" x14ac:dyDescent="0.35">
      <c r="A58" s="9"/>
      <c r="B58" s="280"/>
      <c r="C58" s="281"/>
      <c r="D58" s="281"/>
      <c r="E58" s="170"/>
      <c r="F58" s="170"/>
      <c r="G58" s="281"/>
      <c r="H58" s="280"/>
      <c r="I58" s="8"/>
      <c r="J58" s="5"/>
      <c r="K58" s="5"/>
      <c r="L58" s="5"/>
      <c r="M58" s="5"/>
      <c r="N58" s="5"/>
      <c r="O58" s="5"/>
      <c r="P58" s="5"/>
      <c r="U58" s="5"/>
      <c r="V58" s="5"/>
      <c r="W58" s="5"/>
      <c r="X58" s="5"/>
      <c r="Y58" s="5"/>
    </row>
    <row r="59" spans="1:25" x14ac:dyDescent="0.35">
      <c r="A59" s="9"/>
      <c r="B59" s="280"/>
      <c r="C59" s="281"/>
      <c r="D59" s="281"/>
      <c r="E59" s="170"/>
      <c r="F59" s="170"/>
      <c r="G59" s="281"/>
      <c r="H59" s="280"/>
      <c r="I59" s="8"/>
      <c r="J59" s="5"/>
      <c r="K59" s="5"/>
      <c r="L59" s="5"/>
      <c r="M59" s="5"/>
      <c r="N59" s="5"/>
      <c r="O59" s="5"/>
      <c r="P59" s="5"/>
      <c r="U59" s="5"/>
      <c r="V59" s="5"/>
      <c r="W59" s="5"/>
      <c r="X59" s="5"/>
      <c r="Y59" s="5"/>
    </row>
    <row r="60" spans="1:25" x14ac:dyDescent="0.35">
      <c r="A60" s="9"/>
      <c r="B60" s="372"/>
      <c r="C60" s="373"/>
      <c r="D60" s="281"/>
      <c r="E60" s="374"/>
      <c r="F60" s="374"/>
      <c r="G60" s="373"/>
      <c r="H60" s="280"/>
      <c r="I60" s="8"/>
      <c r="J60" s="5"/>
      <c r="K60" s="5"/>
      <c r="L60" s="5"/>
      <c r="M60" s="5"/>
      <c r="N60" s="5"/>
      <c r="O60" s="5"/>
      <c r="P60" s="5"/>
      <c r="U60" s="5"/>
      <c r="V60" s="5"/>
      <c r="W60" s="5"/>
      <c r="X60" s="5"/>
      <c r="Y60" s="5"/>
    </row>
    <row r="61" spans="1:25" x14ac:dyDescent="0.35">
      <c r="A61" s="9"/>
      <c r="B61" s="280"/>
      <c r="C61" s="281"/>
      <c r="D61" s="281"/>
      <c r="E61" s="170"/>
      <c r="F61" s="170"/>
      <c r="G61" s="281"/>
      <c r="H61" s="280"/>
      <c r="I61" s="8"/>
      <c r="J61" s="5"/>
      <c r="K61" s="5"/>
      <c r="L61" s="5"/>
      <c r="M61" s="5"/>
      <c r="N61" s="5"/>
      <c r="O61" s="5"/>
      <c r="P61" s="5"/>
      <c r="U61" s="5"/>
      <c r="V61" s="5"/>
      <c r="W61" s="5"/>
      <c r="X61" s="5"/>
      <c r="Y61" s="5"/>
    </row>
    <row r="62" spans="1:25" x14ac:dyDescent="0.35">
      <c r="A62" s="10"/>
      <c r="B62" s="11"/>
      <c r="C62" s="11"/>
      <c r="D62" s="11"/>
      <c r="E62" s="11"/>
      <c r="F62" s="11"/>
      <c r="G62" s="11"/>
      <c r="H62" s="11"/>
      <c r="I62" s="12"/>
      <c r="J62" s="5"/>
      <c r="K62" s="5"/>
      <c r="L62" s="5"/>
      <c r="M62" s="5"/>
      <c r="N62" s="5"/>
      <c r="O62" s="5"/>
      <c r="P62" s="5"/>
      <c r="U62" s="5"/>
      <c r="V62" s="5"/>
      <c r="W62" s="5"/>
      <c r="X62" s="5"/>
      <c r="Y62" s="5"/>
    </row>
    <row r="63" spans="1:25" x14ac:dyDescent="0.35">
      <c r="A63" s="5"/>
      <c r="B63" s="5"/>
      <c r="C63" s="5"/>
      <c r="D63" s="5"/>
      <c r="E63" s="5"/>
      <c r="F63" s="5"/>
      <c r="G63" s="5"/>
      <c r="H63" s="5"/>
      <c r="I63" s="5"/>
      <c r="J63" s="5"/>
      <c r="K63" s="5"/>
      <c r="L63" s="5"/>
      <c r="M63" s="5"/>
      <c r="N63" s="5"/>
      <c r="O63" s="5"/>
      <c r="P63" s="5"/>
      <c r="U63" s="5"/>
      <c r="V63" s="5"/>
      <c r="W63" s="5"/>
      <c r="X63" s="5"/>
      <c r="Y63" s="5"/>
    </row>
    <row r="64" spans="1:25" x14ac:dyDescent="0.35">
      <c r="A64" s="5"/>
      <c r="B64" s="5"/>
      <c r="C64" s="5"/>
      <c r="D64" s="5"/>
      <c r="E64" s="5"/>
      <c r="F64" s="5"/>
      <c r="G64" s="5"/>
      <c r="H64" s="5"/>
      <c r="I64" s="5"/>
      <c r="J64" s="5"/>
      <c r="K64" s="5"/>
      <c r="L64" s="5"/>
      <c r="M64" s="5"/>
      <c r="N64" s="5"/>
      <c r="O64" s="5"/>
      <c r="P64" s="5"/>
      <c r="U64" s="5"/>
      <c r="V64" s="5"/>
      <c r="W64" s="5"/>
      <c r="X64" s="5"/>
      <c r="Y64" s="5"/>
    </row>
    <row r="65" spans="1:25" x14ac:dyDescent="0.35">
      <c r="A65" s="5"/>
      <c r="B65" s="5"/>
      <c r="C65" s="5"/>
      <c r="D65" s="5"/>
      <c r="E65" s="5"/>
      <c r="F65" s="5"/>
      <c r="G65" s="5"/>
      <c r="H65" s="5"/>
      <c r="I65" s="5"/>
      <c r="J65" s="5"/>
      <c r="K65" s="5"/>
      <c r="L65" s="5"/>
      <c r="M65" s="5"/>
      <c r="N65" s="5"/>
      <c r="O65" s="5"/>
      <c r="P65" s="5"/>
      <c r="U65" s="5"/>
      <c r="V65" s="5"/>
      <c r="W65" s="5"/>
      <c r="X65" s="5"/>
      <c r="Y65" s="5"/>
    </row>
    <row r="66" spans="1:25" x14ac:dyDescent="0.35">
      <c r="A66" s="5"/>
      <c r="B66" s="5"/>
      <c r="C66" s="5"/>
      <c r="D66" s="5"/>
      <c r="E66" s="5"/>
      <c r="F66" s="5"/>
      <c r="G66" s="5"/>
      <c r="H66" s="5"/>
      <c r="I66" s="5"/>
      <c r="J66" s="5"/>
      <c r="K66" s="5"/>
      <c r="L66" s="5"/>
      <c r="M66" s="5"/>
      <c r="N66" s="5"/>
      <c r="O66" s="5"/>
      <c r="P66" s="5"/>
      <c r="U66" s="5"/>
      <c r="V66" s="5"/>
      <c r="W66" s="5"/>
      <c r="X66" s="5"/>
      <c r="Y66" s="5"/>
    </row>
    <row r="67" spans="1:25" x14ac:dyDescent="0.35">
      <c r="A67" s="5"/>
      <c r="B67" s="5"/>
      <c r="C67" s="5"/>
      <c r="D67" s="5"/>
      <c r="E67" s="5"/>
      <c r="F67" s="5"/>
      <c r="G67" s="5"/>
      <c r="H67" s="5"/>
      <c r="I67" s="5"/>
      <c r="J67" s="5"/>
      <c r="K67" s="5"/>
      <c r="L67" s="5"/>
      <c r="M67" s="5"/>
      <c r="N67" s="5"/>
      <c r="O67" s="5"/>
      <c r="P67" s="5"/>
      <c r="U67" s="5"/>
      <c r="V67" s="5"/>
      <c r="W67" s="5"/>
      <c r="X67" s="5"/>
      <c r="Y67" s="5"/>
    </row>
    <row r="68" spans="1:25" x14ac:dyDescent="0.35">
      <c r="A68" s="5"/>
      <c r="B68" s="5"/>
      <c r="C68" s="5"/>
      <c r="D68" s="5"/>
      <c r="E68" s="5"/>
      <c r="F68" s="5"/>
      <c r="G68" s="5"/>
      <c r="H68" s="5"/>
      <c r="I68" s="5"/>
      <c r="J68" s="5"/>
      <c r="K68" s="5"/>
      <c r="L68" s="5"/>
      <c r="M68" s="5"/>
      <c r="N68" s="5"/>
      <c r="O68" s="5"/>
      <c r="P68" s="5"/>
      <c r="U68" s="5"/>
      <c r="V68" s="5"/>
      <c r="W68" s="5"/>
      <c r="X68" s="5"/>
      <c r="Y68" s="5"/>
    </row>
    <row r="69" spans="1:25" x14ac:dyDescent="0.35">
      <c r="A69" s="5"/>
      <c r="B69" s="5"/>
      <c r="C69" s="5"/>
      <c r="D69" s="5"/>
      <c r="E69" s="5"/>
      <c r="F69" s="5"/>
      <c r="G69" s="5"/>
      <c r="H69" s="5"/>
      <c r="I69" s="5"/>
      <c r="J69" s="5"/>
      <c r="K69" s="5"/>
      <c r="L69" s="5"/>
      <c r="M69" s="5"/>
      <c r="N69" s="5"/>
      <c r="O69" s="5"/>
      <c r="P69" s="5"/>
      <c r="U69" s="5"/>
      <c r="V69" s="5"/>
      <c r="W69" s="5"/>
      <c r="X69" s="5"/>
      <c r="Y69" s="5"/>
    </row>
    <row r="70" spans="1:25" x14ac:dyDescent="0.35">
      <c r="A70" s="5"/>
      <c r="B70" s="5"/>
      <c r="C70" s="5"/>
      <c r="D70" s="5"/>
      <c r="E70" s="5"/>
      <c r="F70" s="5"/>
      <c r="G70" s="5"/>
      <c r="H70" s="5"/>
      <c r="I70" s="5"/>
      <c r="J70" s="5"/>
      <c r="K70" s="5"/>
      <c r="L70" s="5"/>
      <c r="M70" s="5"/>
      <c r="N70" s="5"/>
      <c r="O70" s="5"/>
      <c r="P70" s="5"/>
      <c r="U70" s="5"/>
      <c r="V70" s="5"/>
      <c r="W70" s="5"/>
      <c r="X70" s="5"/>
      <c r="Y70" s="5"/>
    </row>
    <row r="71" spans="1:25" x14ac:dyDescent="0.35">
      <c r="A71" s="5"/>
      <c r="B71" s="5"/>
      <c r="C71" s="5"/>
      <c r="D71" s="5"/>
      <c r="E71" s="5"/>
      <c r="F71" s="5"/>
      <c r="G71" s="5"/>
      <c r="H71" s="5"/>
      <c r="I71" s="5"/>
      <c r="J71" s="5"/>
      <c r="K71" s="5"/>
      <c r="L71" s="5"/>
      <c r="M71" s="5"/>
      <c r="N71" s="5"/>
      <c r="O71" s="5"/>
      <c r="P71" s="5"/>
      <c r="U71" s="5"/>
      <c r="V71" s="5"/>
      <c r="W71" s="5"/>
      <c r="X71" s="5"/>
      <c r="Y71" s="5"/>
    </row>
    <row r="72" spans="1:25" x14ac:dyDescent="0.35">
      <c r="A72" s="5"/>
      <c r="B72" s="5"/>
      <c r="C72" s="5"/>
      <c r="D72" s="5"/>
      <c r="E72" s="5"/>
      <c r="F72" s="5"/>
      <c r="G72" s="5"/>
      <c r="H72" s="5"/>
      <c r="I72" s="5"/>
      <c r="J72" s="5"/>
      <c r="K72" s="5"/>
      <c r="L72" s="5"/>
      <c r="M72" s="5"/>
      <c r="N72" s="5"/>
      <c r="O72" s="5"/>
      <c r="P72" s="5"/>
      <c r="U72" s="5"/>
      <c r="V72" s="5"/>
      <c r="W72" s="5"/>
      <c r="X72" s="5"/>
      <c r="Y72" s="5"/>
    </row>
    <row r="73" spans="1:25" x14ac:dyDescent="0.35">
      <c r="A73" s="5"/>
      <c r="B73" s="5"/>
      <c r="C73" s="5"/>
      <c r="D73" s="5"/>
      <c r="E73" s="5"/>
      <c r="F73" s="5"/>
      <c r="G73" s="5"/>
      <c r="H73" s="5"/>
      <c r="I73" s="5"/>
      <c r="J73" s="5"/>
      <c r="K73" s="5"/>
      <c r="L73" s="5"/>
      <c r="M73" s="5"/>
      <c r="N73" s="5"/>
      <c r="O73" s="5"/>
      <c r="P73" s="5"/>
      <c r="U73" s="5"/>
      <c r="V73" s="5"/>
      <c r="W73" s="5"/>
      <c r="X73" s="5"/>
      <c r="Y73" s="5"/>
    </row>
    <row r="74" spans="1:25" x14ac:dyDescent="0.35">
      <c r="A74" s="5"/>
      <c r="B74" s="5"/>
      <c r="C74" s="5"/>
      <c r="D74" s="5"/>
      <c r="E74" s="5"/>
      <c r="F74" s="5"/>
      <c r="G74" s="5"/>
      <c r="H74" s="5"/>
      <c r="I74" s="5"/>
      <c r="J74" s="5"/>
      <c r="K74" s="5"/>
      <c r="L74" s="5"/>
      <c r="M74" s="5"/>
      <c r="N74" s="5"/>
      <c r="O74" s="5"/>
      <c r="P74" s="5"/>
      <c r="U74" s="5"/>
      <c r="V74" s="5"/>
      <c r="W74" s="5"/>
      <c r="X74" s="5"/>
      <c r="Y74" s="5"/>
    </row>
    <row r="75" spans="1:25" x14ac:dyDescent="0.35">
      <c r="A75" s="5"/>
      <c r="B75" s="5"/>
      <c r="C75" s="5"/>
      <c r="D75" s="5"/>
      <c r="E75" s="5"/>
      <c r="F75" s="5"/>
      <c r="G75" s="5"/>
      <c r="H75" s="5"/>
      <c r="I75" s="5"/>
      <c r="J75" s="5"/>
      <c r="K75" s="5"/>
      <c r="L75" s="5"/>
      <c r="M75" s="5"/>
      <c r="N75" s="5"/>
      <c r="O75" s="5"/>
      <c r="P75" s="5"/>
      <c r="U75" s="5"/>
      <c r="V75" s="5"/>
      <c r="W75" s="5"/>
      <c r="X75" s="5"/>
      <c r="Y75" s="5"/>
    </row>
    <row r="76" spans="1:25" x14ac:dyDescent="0.35">
      <c r="A76" s="5"/>
      <c r="B76" s="5"/>
      <c r="C76" s="5"/>
      <c r="D76" s="5"/>
      <c r="E76" s="5"/>
      <c r="F76" s="5"/>
      <c r="G76" s="5"/>
      <c r="H76" s="5"/>
      <c r="I76" s="5"/>
      <c r="J76" s="5"/>
      <c r="K76" s="5"/>
      <c r="L76" s="5"/>
      <c r="M76" s="5"/>
      <c r="N76" s="5"/>
      <c r="O76" s="5"/>
      <c r="P76" s="5"/>
      <c r="U76" s="5"/>
      <c r="V76" s="5"/>
      <c r="W76" s="5"/>
      <c r="X76" s="5"/>
      <c r="Y76" s="5"/>
    </row>
    <row r="77" spans="1:25" x14ac:dyDescent="0.35">
      <c r="A77" s="5"/>
      <c r="B77" s="5"/>
      <c r="C77" s="5"/>
      <c r="D77" s="5"/>
      <c r="E77" s="5"/>
      <c r="F77" s="5"/>
      <c r="G77" s="5"/>
      <c r="H77" s="5"/>
      <c r="I77" s="5"/>
      <c r="J77" s="5"/>
      <c r="K77" s="5"/>
      <c r="L77" s="5"/>
      <c r="M77" s="5"/>
      <c r="N77" s="5"/>
      <c r="O77" s="5"/>
      <c r="P77" s="5"/>
      <c r="U77" s="5"/>
      <c r="V77" s="5"/>
      <c r="W77" s="5"/>
      <c r="X77" s="5"/>
      <c r="Y77" s="5"/>
    </row>
    <row r="78" spans="1:25" x14ac:dyDescent="0.35">
      <c r="A78" s="5"/>
      <c r="B78" s="5"/>
      <c r="C78" s="5"/>
      <c r="D78" s="5"/>
      <c r="E78" s="5"/>
      <c r="F78" s="5"/>
      <c r="G78" s="5"/>
      <c r="H78" s="5"/>
      <c r="I78" s="5"/>
      <c r="J78" s="5"/>
      <c r="K78" s="5"/>
      <c r="L78" s="5"/>
      <c r="M78" s="5"/>
      <c r="N78" s="5"/>
      <c r="O78" s="5"/>
      <c r="P78" s="5"/>
      <c r="U78" s="5"/>
      <c r="V78" s="5"/>
      <c r="W78" s="5"/>
      <c r="X78" s="5"/>
      <c r="Y78" s="5"/>
    </row>
    <row r="79" spans="1:25" x14ac:dyDescent="0.35">
      <c r="A79" s="5"/>
      <c r="B79" s="5"/>
      <c r="C79" s="5"/>
      <c r="D79" s="5"/>
      <c r="E79" s="5"/>
      <c r="F79" s="5"/>
      <c r="G79" s="5"/>
      <c r="H79" s="5"/>
      <c r="I79" s="5"/>
      <c r="J79" s="5"/>
      <c r="K79" s="5"/>
      <c r="L79" s="5"/>
      <c r="M79" s="5"/>
      <c r="N79" s="5"/>
      <c r="O79" s="5"/>
      <c r="P79" s="5"/>
      <c r="U79" s="5"/>
      <c r="V79" s="5"/>
      <c r="W79" s="5"/>
      <c r="X79" s="5"/>
      <c r="Y79" s="5"/>
    </row>
  </sheetData>
  <sheetProtection formatColumns="0" formatRows="0" selectLockedCells="1"/>
  <mergeCells count="4">
    <mergeCell ref="B35:H35"/>
    <mergeCell ref="D3:O3"/>
    <mergeCell ref="A8:O8"/>
    <mergeCell ref="L10:M10"/>
  </mergeCells>
  <phoneticPr fontId="15" type="noConversion"/>
  <conditionalFormatting sqref="K12:K33">
    <cfRule type="expression" dxfId="261" priority="208">
      <formula>AND(ISBLANK($B12),NOT(ISBLANK(K12)))</formula>
    </cfRule>
  </conditionalFormatting>
  <conditionalFormatting sqref="J13:J33">
    <cfRule type="expression" dxfId="260" priority="20">
      <formula>AND(ISBLANK($H13),NOT(ISBLANK($G13)))</formula>
    </cfRule>
  </conditionalFormatting>
  <conditionalFormatting sqref="B12:B33">
    <cfRule type="expression" dxfId="259" priority="19">
      <formula>IF(NOT(ISBLANK(B12)),IFERROR(IF(MATCH(B12,$C$4:$O$4,0)&gt;0,FALSE(),TRUE()),TRUE()),FALSE())</formula>
    </cfRule>
  </conditionalFormatting>
  <conditionalFormatting sqref="C15:D33 D12:D33">
    <cfRule type="expression" dxfId="258" priority="18">
      <formula>AND(ISBLANK(C12),NOT(ISBLANK($B12)))</formula>
    </cfRule>
  </conditionalFormatting>
  <conditionalFormatting sqref="H13">
    <cfRule type="expression" dxfId="257" priority="12">
      <formula>AND(ISBLANK($H13),NOT(ISBLANK($G13)))</formula>
    </cfRule>
  </conditionalFormatting>
  <conditionalFormatting sqref="H14">
    <cfRule type="expression" dxfId="256" priority="11">
      <formula>AND(ISBLANK($H14),NOT(ISBLANK($G14)))</formula>
    </cfRule>
  </conditionalFormatting>
  <conditionalFormatting sqref="K12:K33">
    <cfRule type="expression" dxfId="255" priority="8">
      <formula>(COUNTIF(Site.ID_plus,K12)=0)*NOT(ISBLANK($B12))</formula>
    </cfRule>
  </conditionalFormatting>
  <conditionalFormatting sqref="C6:O6">
    <cfRule type="expression" dxfId="254" priority="6">
      <formula>LEN(C6)&gt;255</formula>
    </cfRule>
  </conditionalFormatting>
  <conditionalFormatting sqref="C12:C14">
    <cfRule type="expression" dxfId="253" priority="3">
      <formula>(COUNTIF(Times_plus,C12)=0)*NOT(ISBLANK($B12))</formula>
    </cfRule>
  </conditionalFormatting>
  <conditionalFormatting sqref="E12:E33">
    <cfRule type="expression" dxfId="252" priority="2">
      <formula>AND(ISBLANK(E12),NOT(ISBLANK($B12)))</formula>
    </cfRule>
  </conditionalFormatting>
  <conditionalFormatting sqref="F12:F33">
    <cfRule type="expression" dxfId="251" priority="1">
      <formula>AND(ISBLANK(F12),NOT(ISBLANK($B12)))</formula>
    </cfRule>
  </conditionalFormatting>
  <dataValidations xWindow="1927" yWindow="1105" count="16">
    <dataValidation type="list" allowBlank="1" showInputMessage="1" showErrorMessage="1" errorTitle="Do Not Edit" error="The text in this cell is fixed" promptTitle="Base Practices" prompt="These are practices that are the same across all experimental treatments." sqref="C3" xr:uid="{AF3B7183-1B2E-44BA-9601-91888369B0B2}">
      <formula1>"Base Practice"</formula1>
    </dataValidation>
    <dataValidation type="list" errorStyle="warning" allowBlank="1" showInputMessage="1" showErrorMessage="1" error="You are adding a new unit?" sqref="H12:I33" xr:uid="{3F87E298-C2AD-4ECC-90E6-66257315B0D9}">
      <formula1>Chem.Unit</formula1>
    </dataValidation>
    <dataValidation type="whole" errorStyle="warning" allowBlank="1" showErrorMessage="1" error="More than 50 sprays?" prompt="Use when dates are not provided, but a total number of sprays is." sqref="J13:J33" xr:uid="{3463359E-B32F-45A4-A285-B1E26FA44819}">
      <formula1>1</formula1>
      <formula2>50</formula2>
    </dataValidation>
    <dataValidation type="list" allowBlank="1" showInputMessage="1" showErrorMessage="1" sqref="B12:B33" xr:uid="{F253C712-4AC5-4768-B8B3-D76057E69E14}">
      <formula1>C.Level.Name</formula1>
    </dataValidation>
    <dataValidation type="decimal" errorStyle="warning" allowBlank="1" showInputMessage="1" showErrorMessage="1" error="Should be a positive number." sqref="G13:G33" xr:uid="{57000FED-E9AC-4FA2-BD41-F60218720CD1}">
      <formula1>0</formula1>
      <formula2>1000000</formula2>
    </dataValidation>
    <dataValidation type="list" allowBlank="1" showInputMessage="1" showErrorMessage="1" sqref="F12:F33" xr:uid="{A470AB20-7177-4A03-BA4D-5C38DFA7C8D6}">
      <formula1>"Commercial, Chemical"</formula1>
    </dataValidation>
    <dataValidation type="list" allowBlank="1" showInputMessage="1" showErrorMessage="1" sqref="B38:B61" xr:uid="{37A3B78E-0623-4B03-959F-65C9FF0CEFBE}">
      <formula1>C.Brand</formula1>
    </dataValidation>
    <dataValidation type="list" allowBlank="1" showInputMessage="1" showErrorMessage="1" sqref="G38:G61" xr:uid="{5D386637-E873-4D49-8E88-041556E08DB3}">
      <formula1>Chem.AI.Unit</formula1>
    </dataValidation>
    <dataValidation type="list" errorStyle="warning" allowBlank="1" showInputMessage="1" showErrorMessage="1" error="Should be a positive number._x000a_" sqref="G12" xr:uid="{57991612-C924-4F7F-881A-B4FA6D8439C7}">
      <formula1>C.App.Method</formula1>
    </dataValidation>
    <dataValidation type="custom" allowBlank="1" showInputMessage="1" showErrorMessage="1" sqref="D4:O4" xr:uid="{55AED504-59C5-4F79-AA36-3DBA412CE480}">
      <formula1>IF(COUNTIF($D4:$O4,D4)&gt;1,FALSE(),TRUE())</formula1>
    </dataValidation>
    <dataValidation type="list" allowBlank="1" showInputMessage="1" showErrorMessage="1" sqref="K12:K33" xr:uid="{8E20C682-C849-4DC2-8EA4-AF086926E0ED}">
      <formula1>Site.ID_plus</formula1>
    </dataValidation>
    <dataValidation type="list" allowBlank="1" showInputMessage="1" showErrorMessage="1" sqref="C12:C14 L13:L33" xr:uid="{849427E2-81C8-4580-9A85-AFE07A1DC212}">
      <formula1>Times_plus</formula1>
    </dataValidation>
    <dataValidation type="textLength" allowBlank="1" showInputMessage="1" showErrorMessage="1" error="Notes cannot contain more than 255 characters." sqref="C6:O6" xr:uid="{A85D1A27-0CF5-40A7-865E-8D13C74B0257}">
      <formula1>0</formula1>
      <formula2>255</formula2>
    </dataValidation>
    <dataValidation type="custom" allowBlank="1" showInputMessage="1" showErrorMessage="1" prompt="Date End must be equal to or greater than Date Start" sqref="O12:O33" xr:uid="{BC4B90E3-80B4-45FF-A63A-04EB32465BEE}">
      <formula1>O12&gt;=M12</formula1>
    </dataValidation>
    <dataValidation type="list" allowBlank="1" showInputMessage="1" showErrorMessage="1" prompt="If &quot;No&quot; then Trts must share this practice to be compared. &quot;No&quot; is typically used when we have ERA practices x non-ERA practices. For example 3 planting densities (PD) x till/no-till, we only want to compare tillage within PDs not between. ASK IF UNSURE!!" sqref="D5:O5" xr:uid="{C0D2F37A-455D-4CE4-8F5A-F283D23607C7}">
      <formula1>"Yes,No"</formula1>
    </dataValidation>
    <dataValidation errorStyle="warning" allowBlank="1" showInputMessage="1" showErrorMessage="1" error="You are adding a new unit?" sqref="J12" xr:uid="{380FB6D9-C243-4D80-8F50-D08F9DA8BA03}"/>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1927" yWindow="1105" count="4">
        <x14:dataValidation type="list" allowBlank="1" showInputMessage="1" showErrorMessage="1" xr:uid="{80273B70-C5EB-4937-BEC5-72B7A2B1E951}">
          <x14:formula1>
            <xm:f>_xlfn.ANCHORARRAY('chem'!$F$2)</xm:f>
          </x14:formula1>
          <xm:sqref>C38:C61</xm:sqref>
        </x14:dataValidation>
        <x14:dataValidation type="list" allowBlank="1" showInputMessage="1" xr:uid="{6DF02106-0ABD-4D73-8F8C-8878B5EB574D}">
          <x14:formula1>
            <xm:f>_xlfn.ANCHORARRAY('chem'!$F$2)</xm:f>
          </x14:formula1>
          <xm:sqref>D12:D33 C15:C33</xm:sqref>
        </x14:dataValidation>
        <x14:dataValidation type="list" errorStyle="warning" allowBlank="1" showInputMessage="1" showErrorMessage="1" error="Please also request a new value to be added to the lookup values" xr:uid="{914F58A8-904D-44CD-96B2-FDF66910A656}">
          <x14:formula1>
            <xm:f>_xlfn.ANCHORARRAY('chem'!$AD28)</xm:f>
          </x14:formula1>
          <xm:sqref>D38:D61</xm:sqref>
        </x14:dataValidation>
        <x14:dataValidation type="list" allowBlank="1" showInputMessage="1" showErrorMessage="1" xr:uid="{FF998596-14B2-46B3-B378-E8844AAB005D}">
          <x14:formula1>
            <xm:f>_xlfn.ANCHORARRAY('chem'!$FT2)</xm:f>
          </x14:formula1>
          <xm:sqref>E12:E33</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01640-93F8-441F-9C5C-0B561EF60C1A}">
  <sheetPr codeName="Sheet24">
    <tabColor theme="1"/>
  </sheetPr>
  <dimension ref="A1:AA2"/>
  <sheetViews>
    <sheetView topLeftCell="E1" workbookViewId="0">
      <selection activeCell="Q19" sqref="Q19"/>
    </sheetView>
  </sheetViews>
  <sheetFormatPr defaultColWidth="8.81640625" defaultRowHeight="10.5" x14ac:dyDescent="0.25"/>
  <cols>
    <col min="1" max="1" width="8.81640625" style="3" customWidth="1"/>
    <col min="2" max="4" width="8.81640625" style="3"/>
    <col min="5" max="5" width="12.26953125" style="3" customWidth="1"/>
    <col min="6" max="8" width="8.81640625" style="3"/>
    <col min="9" max="9" width="10.90625" style="3" customWidth="1"/>
    <col min="10" max="16384" width="8.81640625" style="3"/>
  </cols>
  <sheetData>
    <row r="1" spans="1:27" x14ac:dyDescent="0.25">
      <c r="A1" s="3" t="str" cm="1">
        <f t="array" ref="A1:C1">TRANSPOSE('Chemicals, Vaccines, Medicines'!A4:A6)</f>
        <v>C.Name</v>
      </c>
      <c r="B1" s="3" t="str">
        <v>C.Structure</v>
      </c>
      <c r="C1" s="3" t="str">
        <v>C.Notes</v>
      </c>
      <c r="E1" s="3" t="str" cm="1">
        <f t="array" ref="E1:S1">'Chemicals, Vaccines, Medicines'!B9:P9</f>
        <v>C.Level.Name</v>
      </c>
      <c r="F1" s="3" t="str">
        <v>M.Year</v>
      </c>
      <c r="G1" s="3" t="str">
        <v>C.Type</v>
      </c>
      <c r="H1" s="3" t="str">
        <v>C.Brand</v>
      </c>
      <c r="I1" s="3" t="str">
        <v>C.Name.Type</v>
      </c>
      <c r="J1" s="3" t="str">
        <v>C.App.Method</v>
      </c>
      <c r="K1" s="3" t="str">
        <v>C.Amount</v>
      </c>
      <c r="L1" s="3" t="str">
        <v>C.Unit</v>
      </c>
      <c r="M1" s="3" t="str">
        <v>C.Applications</v>
      </c>
      <c r="N1" s="3" t="str">
        <v>Site.ID</v>
      </c>
      <c r="O1" s="3" t="str">
        <v>C.Date.Start</v>
      </c>
      <c r="P1" s="3" t="str">
        <v>C.Date.End</v>
      </c>
      <c r="Q1" s="3" t="str">
        <v>C.Date.Stage</v>
      </c>
      <c r="R1" s="3" t="str">
        <v>C.Date.DAP</v>
      </c>
      <c r="S1" s="3" t="str">
        <v>C.Notes1</v>
      </c>
      <c r="U1" s="3" t="str" cm="1">
        <f t="array" ref="U1:AA1">'Chemicals, Vaccines, Medicines'!B36:H36</f>
        <v>C.Type</v>
      </c>
      <c r="V1" s="3" t="str">
        <v>C.Type</v>
      </c>
      <c r="W1" s="3" t="str">
        <v>C.Name.AI</v>
      </c>
      <c r="X1" s="3" t="str">
        <v>C.Target</v>
      </c>
      <c r="Y1" s="3" t="str">
        <v>C.AI.Amount</v>
      </c>
      <c r="Z1" s="3" t="str">
        <v>C.AI.Unit</v>
      </c>
      <c r="AA1" s="3" t="str">
        <v>C.Notes2</v>
      </c>
    </row>
    <row r="2" spans="1:27" x14ac:dyDescent="0.25">
      <c r="A2" s="3" t="str" cm="1">
        <f t="array" ref="A2:C2">IFERROR(TRANSPOSE(_xlfn._xlws.FILTER('Chemicals, Vaccines, Medicines'!C4:O6 &amp; "",'Chemicals, Vaccines, Medicines'!C4:O4&lt;&gt;"")),"")</f>
        <v>Base</v>
      </c>
      <c r="B2" s="3" t="str">
        <v>NA</v>
      </c>
      <c r="C2" s="3" t="str">
        <v/>
      </c>
      <c r="E2" s="3" t="str" cm="1">
        <f t="array" ref="E2">IFERROR(_xlfn._xlws.FILTER('Chemicals, Vaccines, Medicines'!B12:P33 &amp; "",'Chemicals, Vaccines, Medicines'!B12:B33&lt;&gt;""),"")</f>
        <v/>
      </c>
      <c r="U2" s="3" t="str" cm="1">
        <f t="array" ref="U2">IFERROR(_xlfn._xlws.FILTER('Chemicals, Vaccines, Medicines'!B38:H61 &amp; "",'Chemicals, Vaccines, Medicines'!B38:B61&lt;&gt;""),"")</f>
        <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DA091-EA18-4535-8B37-91E7A96CBB27}">
  <sheetPr codeName="Sheet32">
    <tabColor theme="7" tint="0.59999389629810485"/>
  </sheetPr>
  <dimension ref="A1:AC38"/>
  <sheetViews>
    <sheetView zoomScale="92" zoomScaleNormal="115" workbookViewId="0">
      <selection activeCell="D2" sqref="D2"/>
    </sheetView>
  </sheetViews>
  <sheetFormatPr defaultRowHeight="14.5" x14ac:dyDescent="0.35"/>
  <cols>
    <col min="1" max="1" width="2.81640625" customWidth="1"/>
    <col min="2" max="2" width="28.26953125" customWidth="1"/>
    <col min="3" max="13" width="18.54296875" customWidth="1"/>
    <col min="14" max="14" width="3.1796875" customWidth="1"/>
    <col min="16" max="16" width="8.81640625" style="3"/>
    <col min="29" max="29" width="8.7265625" style="5"/>
  </cols>
  <sheetData>
    <row r="1" spans="1:28" ht="55.5" customHeight="1" thickBot="1" x14ac:dyDescent="0.4">
      <c r="A1" s="495"/>
      <c r="B1" s="658" t="s">
        <v>20843</v>
      </c>
      <c r="C1" s="657"/>
      <c r="D1" s="657"/>
      <c r="E1" s="657"/>
      <c r="F1" s="657"/>
      <c r="G1" s="657"/>
      <c r="H1" s="657"/>
      <c r="I1" s="657"/>
      <c r="J1" s="657"/>
      <c r="K1" s="657"/>
      <c r="L1" s="657"/>
      <c r="M1" s="657"/>
      <c r="N1" s="657"/>
      <c r="O1" s="729"/>
      <c r="P1" s="59"/>
      <c r="Q1" s="5"/>
      <c r="R1" s="5"/>
      <c r="S1" s="5"/>
      <c r="T1" s="5"/>
      <c r="U1" s="5"/>
      <c r="V1" s="5"/>
      <c r="W1" s="5"/>
      <c r="X1" s="5"/>
      <c r="Y1" s="5"/>
      <c r="Z1" s="5"/>
      <c r="AA1" s="5"/>
      <c r="AB1" s="5"/>
    </row>
    <row r="2" spans="1:28" ht="15.5" customHeight="1" x14ac:dyDescent="0.35">
      <c r="A2" s="494"/>
      <c r="B2" s="108" t="s">
        <v>1590</v>
      </c>
      <c r="C2" s="207" t="s">
        <v>1591</v>
      </c>
      <c r="D2" s="170"/>
      <c r="E2" s="170"/>
      <c r="F2" s="170"/>
      <c r="G2" s="170"/>
      <c r="H2" s="170"/>
      <c r="I2" s="170"/>
      <c r="J2" s="170"/>
      <c r="K2" s="170"/>
      <c r="L2" s="170"/>
      <c r="M2" s="170"/>
      <c r="N2" s="5"/>
      <c r="O2" s="59"/>
      <c r="P2" s="5"/>
      <c r="Q2" s="5"/>
      <c r="R2" s="5"/>
      <c r="S2" s="5"/>
      <c r="T2" s="5"/>
      <c r="U2" s="5"/>
      <c r="V2" s="5"/>
      <c r="W2" s="5"/>
      <c r="X2" s="5"/>
      <c r="Y2" s="5"/>
      <c r="Z2" s="5"/>
      <c r="AA2" s="5"/>
      <c r="AB2" s="5"/>
    </row>
    <row r="3" spans="1:28" ht="29.15" customHeight="1" x14ac:dyDescent="0.35">
      <c r="A3" s="495"/>
      <c r="B3" s="496" t="s">
        <v>11136</v>
      </c>
      <c r="C3" s="498"/>
      <c r="D3" s="498"/>
      <c r="E3" s="498"/>
      <c r="F3" s="498"/>
      <c r="G3" s="498"/>
      <c r="H3" s="498"/>
      <c r="I3" s="498"/>
      <c r="J3" s="498"/>
      <c r="K3" s="498"/>
      <c r="L3" s="498"/>
      <c r="M3" s="498"/>
      <c r="N3" s="627"/>
      <c r="O3" s="59"/>
      <c r="P3" s="5"/>
      <c r="Q3" s="5"/>
      <c r="R3" s="5"/>
      <c r="S3" s="5"/>
      <c r="T3" s="5"/>
      <c r="U3" s="5"/>
      <c r="V3" s="5"/>
      <c r="W3" s="5"/>
      <c r="X3" s="5"/>
      <c r="Y3" s="5"/>
      <c r="Z3" s="5"/>
      <c r="AA3" s="5"/>
      <c r="AB3" s="5"/>
    </row>
    <row r="4" spans="1:28" ht="29.15" customHeight="1" x14ac:dyDescent="0.35">
      <c r="A4" s="495"/>
      <c r="B4" s="497" t="s">
        <v>13329</v>
      </c>
      <c r="C4" s="498"/>
      <c r="D4" s="498"/>
      <c r="E4" s="498"/>
      <c r="F4" s="498"/>
      <c r="G4" s="498"/>
      <c r="H4" s="498"/>
      <c r="I4" s="498"/>
      <c r="J4" s="498"/>
      <c r="K4" s="498"/>
      <c r="L4" s="498"/>
      <c r="M4" s="498"/>
      <c r="N4" s="627"/>
      <c r="O4" s="59"/>
      <c r="P4" s="5"/>
      <c r="Q4" s="5"/>
      <c r="R4" s="5"/>
      <c r="S4" s="5"/>
      <c r="T4" s="5"/>
      <c r="U4" s="5"/>
      <c r="V4" s="5"/>
      <c r="W4" s="5"/>
      <c r="X4" s="5"/>
      <c r="Y4" s="5"/>
      <c r="Z4" s="5"/>
      <c r="AA4" s="5"/>
      <c r="AB4" s="5"/>
    </row>
    <row r="5" spans="1:28" ht="29.15" customHeight="1" x14ac:dyDescent="0.35">
      <c r="A5" s="494"/>
      <c r="B5" s="496" t="s">
        <v>20845</v>
      </c>
      <c r="C5" s="498"/>
      <c r="D5" s="498"/>
      <c r="E5" s="498"/>
      <c r="F5" s="498"/>
      <c r="G5" s="498"/>
      <c r="H5" s="498"/>
      <c r="I5" s="498"/>
      <c r="J5" s="498"/>
      <c r="K5" s="498"/>
      <c r="L5" s="498"/>
      <c r="M5" s="498"/>
      <c r="N5" s="5"/>
      <c r="O5" s="59"/>
      <c r="P5" s="5"/>
      <c r="Q5" s="5"/>
      <c r="R5" s="5"/>
      <c r="S5" s="5"/>
      <c r="T5" s="5"/>
      <c r="U5" s="5"/>
      <c r="V5" s="5"/>
      <c r="W5" s="5"/>
      <c r="X5" s="5"/>
      <c r="Y5" s="5"/>
      <c r="Z5" s="5"/>
      <c r="AA5" s="5"/>
      <c r="AB5" s="5"/>
    </row>
    <row r="6" spans="1:28" ht="29" customHeight="1" x14ac:dyDescent="0.35">
      <c r="A6" s="495"/>
      <c r="B6" s="496" t="s">
        <v>13330</v>
      </c>
      <c r="C6" s="498"/>
      <c r="D6" s="498"/>
      <c r="E6" s="498"/>
      <c r="F6" s="498"/>
      <c r="G6" s="498"/>
      <c r="H6" s="498"/>
      <c r="I6" s="498"/>
      <c r="J6" s="498"/>
      <c r="K6" s="498"/>
      <c r="L6" s="498"/>
      <c r="M6" s="498"/>
      <c r="N6" s="627"/>
      <c r="O6" s="59"/>
      <c r="P6" s="5"/>
      <c r="Q6" s="5"/>
      <c r="R6" s="5"/>
      <c r="S6" s="5"/>
      <c r="T6" s="5"/>
      <c r="U6" s="5"/>
      <c r="V6" s="5"/>
      <c r="W6" s="5"/>
      <c r="X6" s="5"/>
      <c r="Y6" s="5"/>
      <c r="Z6" s="5"/>
      <c r="AA6" s="5"/>
      <c r="AB6" s="5"/>
    </row>
    <row r="7" spans="1:28" ht="29" customHeight="1" x14ac:dyDescent="0.35">
      <c r="A7" s="495"/>
      <c r="B7" s="235" t="s">
        <v>20844</v>
      </c>
      <c r="C7" s="498"/>
      <c r="D7" s="498"/>
      <c r="E7" s="498"/>
      <c r="F7" s="498"/>
      <c r="G7" s="498"/>
      <c r="H7" s="498"/>
      <c r="I7" s="498"/>
      <c r="J7" s="498"/>
      <c r="K7" s="498"/>
      <c r="L7" s="498"/>
      <c r="M7" s="498"/>
      <c r="N7" s="627"/>
      <c r="O7" s="59"/>
      <c r="P7" s="5"/>
      <c r="Q7" s="5"/>
      <c r="R7" s="5"/>
      <c r="S7" s="5"/>
      <c r="T7" s="5"/>
      <c r="U7" s="5"/>
      <c r="V7" s="5"/>
      <c r="W7" s="5"/>
      <c r="X7" s="5"/>
      <c r="Y7" s="5"/>
      <c r="Z7" s="5"/>
      <c r="AA7" s="5"/>
      <c r="AB7" s="5"/>
    </row>
    <row r="8" spans="1:28" ht="9.5" customHeight="1" x14ac:dyDescent="0.35">
      <c r="A8" s="495"/>
      <c r="B8" s="136"/>
      <c r="C8" s="627"/>
      <c r="D8" s="627"/>
      <c r="E8" s="627"/>
      <c r="F8" s="627"/>
      <c r="G8" s="627"/>
      <c r="H8" s="627"/>
      <c r="I8" s="627"/>
      <c r="J8" s="627"/>
      <c r="K8" s="627"/>
      <c r="L8" s="627"/>
      <c r="M8" s="627"/>
      <c r="N8" s="627"/>
      <c r="O8" s="59"/>
      <c r="P8" s="5"/>
      <c r="Q8" s="5"/>
      <c r="R8" s="5"/>
      <c r="S8" s="5"/>
      <c r="T8" s="5"/>
      <c r="U8" s="5"/>
      <c r="V8" s="5"/>
      <c r="W8" s="5"/>
      <c r="X8" s="5"/>
      <c r="Y8" s="5"/>
      <c r="Z8" s="5"/>
      <c r="AA8" s="5"/>
      <c r="AB8" s="5"/>
    </row>
    <row r="9" spans="1:28" ht="21" x14ac:dyDescent="0.35">
      <c r="A9" s="6"/>
      <c r="B9" s="135" t="s">
        <v>9441</v>
      </c>
      <c r="C9" s="263"/>
      <c r="D9" s="308"/>
      <c r="E9" s="308"/>
      <c r="F9" s="308"/>
      <c r="G9" s="308"/>
      <c r="H9" s="308"/>
      <c r="I9" s="308"/>
      <c r="J9" s="308"/>
      <c r="K9" s="308"/>
      <c r="L9" s="308"/>
      <c r="M9" s="308"/>
      <c r="N9" s="5"/>
      <c r="O9" s="5"/>
      <c r="P9" s="59"/>
      <c r="Q9" s="5"/>
      <c r="R9" s="5"/>
      <c r="S9" s="5"/>
      <c r="T9" s="5"/>
      <c r="U9" s="5"/>
      <c r="V9" s="5"/>
      <c r="W9" s="5"/>
      <c r="X9" s="5"/>
      <c r="Y9" s="5"/>
      <c r="Z9" s="5"/>
      <c r="AA9" s="5"/>
      <c r="AB9" s="5"/>
    </row>
    <row r="10" spans="1:28" s="5" customFormat="1" ht="9" customHeight="1" x14ac:dyDescent="0.35">
      <c r="B10" s="105"/>
      <c r="C10" s="629"/>
      <c r="D10" s="630"/>
      <c r="E10" s="630"/>
      <c r="F10" s="630"/>
      <c r="G10" s="630"/>
      <c r="H10" s="630"/>
      <c r="I10" s="630"/>
      <c r="J10" s="630"/>
      <c r="K10" s="630"/>
      <c r="L10" s="630"/>
      <c r="M10" s="630"/>
      <c r="P10" s="59"/>
    </row>
    <row r="11" spans="1:28" ht="65.5" customHeight="1" x14ac:dyDescent="0.35">
      <c r="A11" s="6"/>
      <c r="B11" s="25" t="s">
        <v>1593</v>
      </c>
      <c r="C11" s="236"/>
      <c r="D11" s="236"/>
      <c r="E11" s="236"/>
      <c r="F11" s="236"/>
      <c r="G11" s="236"/>
      <c r="H11" s="236"/>
      <c r="I11" s="236"/>
      <c r="J11" s="236"/>
      <c r="K11" s="236"/>
      <c r="L11" s="236"/>
      <c r="M11" s="236"/>
      <c r="N11" s="5"/>
      <c r="O11" s="59"/>
      <c r="P11" s="5"/>
      <c r="Q11" s="5"/>
      <c r="R11" s="5"/>
      <c r="S11" s="5"/>
      <c r="T11" s="5"/>
      <c r="U11" s="5"/>
      <c r="V11" s="5"/>
      <c r="W11" s="5"/>
      <c r="X11" s="5"/>
      <c r="Y11" s="5"/>
      <c r="Z11" s="5"/>
      <c r="AA11" s="5"/>
      <c r="AB11" s="5"/>
    </row>
    <row r="12" spans="1:28" s="5" customFormat="1" ht="16.5" customHeight="1" x14ac:dyDescent="0.35">
      <c r="A12" s="6"/>
      <c r="B12" s="136"/>
      <c r="C12" s="730"/>
      <c r="D12" s="730"/>
      <c r="E12" s="730"/>
      <c r="F12" s="730"/>
      <c r="O12" s="59"/>
    </row>
    <row r="13" spans="1:28" s="5" customFormat="1" ht="16.5" customHeight="1" x14ac:dyDescent="0.35">
      <c r="A13" s="6"/>
      <c r="B13" s="136"/>
      <c r="C13" s="628"/>
      <c r="D13" s="628"/>
      <c r="P13" s="59"/>
    </row>
    <row r="14" spans="1:28" x14ac:dyDescent="0.35">
      <c r="A14" s="5"/>
      <c r="B14" s="107"/>
      <c r="C14" s="107"/>
      <c r="D14" s="5"/>
      <c r="E14" s="5"/>
      <c r="F14" s="5"/>
      <c r="G14" s="5"/>
      <c r="H14" s="5"/>
      <c r="I14" s="5"/>
      <c r="J14" s="5"/>
      <c r="K14" s="5"/>
      <c r="L14" s="5"/>
      <c r="M14" s="5"/>
      <c r="N14" s="5"/>
      <c r="O14" s="5"/>
      <c r="P14" s="18"/>
      <c r="Q14" s="5"/>
      <c r="R14" s="5"/>
      <c r="S14" s="5"/>
      <c r="T14" s="5"/>
      <c r="U14" s="5"/>
      <c r="V14" s="5"/>
      <c r="W14" s="5"/>
      <c r="X14" s="5"/>
      <c r="Y14" s="5"/>
      <c r="Z14" s="5"/>
      <c r="AA14" s="5"/>
      <c r="AB14" s="5"/>
    </row>
    <row r="15" spans="1:28" x14ac:dyDescent="0.35">
      <c r="A15" s="5"/>
      <c r="B15" s="5"/>
      <c r="C15" s="5"/>
      <c r="D15" s="5"/>
      <c r="E15" s="5"/>
      <c r="F15" s="5"/>
      <c r="G15" s="5"/>
      <c r="H15" s="5"/>
      <c r="I15" s="5"/>
      <c r="J15" s="5"/>
      <c r="K15" s="5"/>
      <c r="L15" s="5"/>
      <c r="M15" s="5"/>
      <c r="N15" s="5"/>
      <c r="O15" s="5"/>
      <c r="P15" s="18"/>
      <c r="Q15" s="5"/>
      <c r="R15" s="5"/>
      <c r="S15" s="5"/>
      <c r="T15" s="5"/>
      <c r="U15" s="5"/>
      <c r="V15" s="5"/>
      <c r="W15" s="5"/>
      <c r="X15" s="5"/>
      <c r="Y15" s="5"/>
      <c r="Z15" s="5"/>
      <c r="AA15" s="5"/>
      <c r="AB15" s="5"/>
    </row>
    <row r="16" spans="1:28" x14ac:dyDescent="0.35">
      <c r="A16" s="5"/>
      <c r="B16" s="5"/>
      <c r="C16" s="5"/>
      <c r="D16" s="5"/>
      <c r="E16" s="5"/>
      <c r="F16" s="5"/>
      <c r="G16" s="5"/>
      <c r="H16" s="5"/>
      <c r="I16" s="5"/>
      <c r="J16" s="5"/>
      <c r="K16" s="5"/>
      <c r="L16" s="5"/>
      <c r="M16" s="5"/>
      <c r="N16" s="5"/>
      <c r="O16" s="5"/>
      <c r="P16" s="18"/>
      <c r="Q16" s="5"/>
      <c r="R16" s="5"/>
      <c r="S16" s="5"/>
      <c r="T16" s="5"/>
      <c r="U16" s="5"/>
      <c r="V16" s="5"/>
      <c r="W16" s="5"/>
      <c r="X16" s="5"/>
      <c r="Y16" s="5"/>
      <c r="Z16" s="5"/>
      <c r="AA16" s="5"/>
      <c r="AB16" s="5"/>
    </row>
    <row r="17" spans="1:28" x14ac:dyDescent="0.35">
      <c r="A17" s="5"/>
      <c r="B17" s="5"/>
      <c r="C17" s="5"/>
      <c r="D17" s="5"/>
      <c r="E17" s="5"/>
      <c r="F17" s="5"/>
      <c r="G17" s="5"/>
      <c r="H17" s="5"/>
      <c r="I17" s="5"/>
      <c r="J17" s="5"/>
      <c r="K17" s="5"/>
      <c r="L17" s="5"/>
      <c r="M17" s="5"/>
      <c r="N17" s="5"/>
      <c r="O17" s="5"/>
      <c r="P17" s="18"/>
      <c r="Q17" s="5"/>
      <c r="R17" s="5"/>
      <c r="S17" s="5"/>
      <c r="T17" s="5"/>
      <c r="U17" s="5"/>
      <c r="V17" s="5"/>
      <c r="W17" s="5"/>
      <c r="X17" s="5"/>
      <c r="Y17" s="5"/>
      <c r="Z17" s="5"/>
      <c r="AA17" s="5"/>
      <c r="AB17" s="5"/>
    </row>
    <row r="18" spans="1:28" x14ac:dyDescent="0.35">
      <c r="A18" s="5"/>
      <c r="B18" s="5"/>
      <c r="C18" s="5"/>
      <c r="D18" s="5"/>
      <c r="E18" s="5"/>
      <c r="F18" s="5"/>
      <c r="G18" s="5"/>
      <c r="H18" s="5"/>
      <c r="I18" s="5"/>
      <c r="J18" s="5"/>
      <c r="K18" s="5"/>
      <c r="L18" s="5"/>
      <c r="M18" s="5"/>
      <c r="N18" s="5"/>
      <c r="O18" s="5"/>
      <c r="P18" s="18"/>
      <c r="Q18" s="5"/>
      <c r="R18" s="5"/>
      <c r="S18" s="5"/>
      <c r="T18" s="5"/>
      <c r="U18" s="5"/>
      <c r="V18" s="5"/>
      <c r="W18" s="5"/>
      <c r="X18" s="5"/>
      <c r="Y18" s="5"/>
      <c r="Z18" s="5"/>
      <c r="AA18" s="5"/>
      <c r="AB18" s="5"/>
    </row>
    <row r="19" spans="1:28" x14ac:dyDescent="0.35">
      <c r="A19" s="5"/>
      <c r="B19" s="5"/>
      <c r="C19" s="5"/>
      <c r="D19" s="5"/>
      <c r="E19" s="5"/>
      <c r="F19" s="5"/>
      <c r="G19" s="5"/>
      <c r="H19" s="5"/>
      <c r="I19" s="5"/>
      <c r="J19" s="5"/>
      <c r="K19" s="5"/>
      <c r="L19" s="5"/>
      <c r="M19" s="5"/>
      <c r="N19" s="5"/>
      <c r="O19" s="5"/>
      <c r="P19" s="18"/>
      <c r="Q19" s="5"/>
      <c r="R19" s="5"/>
      <c r="S19" s="5"/>
      <c r="T19" s="5"/>
      <c r="U19" s="5"/>
      <c r="V19" s="5"/>
      <c r="W19" s="5"/>
      <c r="X19" s="5"/>
      <c r="Y19" s="5"/>
      <c r="Z19" s="5"/>
      <c r="AA19" s="5"/>
      <c r="AB19" s="5"/>
    </row>
    <row r="20" spans="1:28" x14ac:dyDescent="0.35">
      <c r="A20" s="5"/>
      <c r="B20" s="5"/>
      <c r="C20" s="5"/>
      <c r="D20" s="5"/>
      <c r="E20" s="5"/>
      <c r="F20" s="5"/>
      <c r="G20" s="5"/>
      <c r="H20" s="5"/>
      <c r="I20" s="5"/>
      <c r="J20" s="5"/>
      <c r="K20" s="5"/>
      <c r="L20" s="5"/>
      <c r="M20" s="5"/>
      <c r="N20" s="5"/>
      <c r="O20" s="5"/>
      <c r="P20" s="18"/>
      <c r="Q20" s="5"/>
      <c r="R20" s="5"/>
      <c r="S20" s="5"/>
      <c r="T20" s="5"/>
      <c r="U20" s="5"/>
      <c r="V20" s="5"/>
      <c r="W20" s="5"/>
      <c r="X20" s="5"/>
      <c r="Y20" s="5"/>
      <c r="Z20" s="5"/>
      <c r="AA20" s="5"/>
      <c r="AB20" s="5"/>
    </row>
    <row r="21" spans="1:28" x14ac:dyDescent="0.35">
      <c r="A21" s="5"/>
      <c r="B21" s="5"/>
      <c r="C21" s="5"/>
      <c r="D21" s="5"/>
      <c r="E21" s="5"/>
      <c r="F21" s="5"/>
      <c r="G21" s="5"/>
      <c r="H21" s="5"/>
      <c r="I21" s="5"/>
      <c r="J21" s="5"/>
      <c r="K21" s="5"/>
      <c r="L21" s="5"/>
      <c r="M21" s="5"/>
      <c r="N21" s="5"/>
      <c r="O21" s="5"/>
      <c r="P21" s="18"/>
      <c r="Q21" s="5"/>
      <c r="R21" s="5"/>
      <c r="S21" s="5"/>
      <c r="T21" s="5"/>
      <c r="U21" s="5"/>
      <c r="V21" s="5"/>
      <c r="W21" s="5"/>
      <c r="X21" s="5"/>
      <c r="Y21" s="5"/>
      <c r="Z21" s="5"/>
      <c r="AA21" s="5"/>
      <c r="AB21" s="5"/>
    </row>
    <row r="22" spans="1:28" x14ac:dyDescent="0.35">
      <c r="A22" s="5"/>
      <c r="B22" s="5"/>
      <c r="C22" s="5"/>
      <c r="D22" s="5"/>
      <c r="E22" s="5"/>
      <c r="F22" s="5"/>
      <c r="G22" s="5"/>
      <c r="H22" s="5"/>
      <c r="I22" s="5"/>
      <c r="J22" s="5"/>
      <c r="K22" s="5"/>
      <c r="L22" s="5"/>
      <c r="M22" s="5"/>
      <c r="N22" s="5"/>
      <c r="O22" s="5"/>
      <c r="P22" s="18"/>
      <c r="Q22" s="5"/>
      <c r="R22" s="5"/>
      <c r="S22" s="5"/>
      <c r="T22" s="5"/>
      <c r="U22" s="5"/>
      <c r="V22" s="5"/>
      <c r="W22" s="5"/>
      <c r="X22" s="5"/>
      <c r="Y22" s="5"/>
      <c r="Z22" s="5"/>
      <c r="AA22" s="5"/>
      <c r="AB22" s="5"/>
    </row>
    <row r="23" spans="1:28" x14ac:dyDescent="0.35">
      <c r="A23" s="5"/>
      <c r="B23" s="5"/>
      <c r="C23" s="5"/>
      <c r="D23" s="5"/>
      <c r="E23" s="5"/>
      <c r="F23" s="5"/>
      <c r="G23" s="5"/>
      <c r="H23" s="5"/>
      <c r="I23" s="5"/>
      <c r="J23" s="5"/>
      <c r="K23" s="5"/>
      <c r="L23" s="5"/>
      <c r="M23" s="5"/>
      <c r="N23" s="5"/>
      <c r="O23" s="5"/>
      <c r="P23" s="18"/>
      <c r="Q23" s="5"/>
      <c r="R23" s="5"/>
      <c r="S23" s="5"/>
      <c r="T23" s="5"/>
      <c r="U23" s="5"/>
      <c r="V23" s="5"/>
      <c r="W23" s="5"/>
      <c r="X23" s="5"/>
      <c r="Y23" s="5"/>
      <c r="Z23" s="5"/>
      <c r="AA23" s="5"/>
      <c r="AB23" s="5"/>
    </row>
    <row r="24" spans="1:28" x14ac:dyDescent="0.35">
      <c r="A24" s="5"/>
      <c r="B24" s="5"/>
      <c r="C24" s="5"/>
      <c r="D24" s="5"/>
      <c r="E24" s="5"/>
      <c r="F24" s="5"/>
      <c r="G24" s="5"/>
      <c r="H24" s="5"/>
      <c r="I24" s="5"/>
      <c r="J24" s="5"/>
      <c r="K24" s="5"/>
      <c r="L24" s="5"/>
      <c r="M24" s="5"/>
      <c r="N24" s="5"/>
      <c r="O24" s="5"/>
      <c r="P24" s="18"/>
      <c r="Q24" s="5"/>
      <c r="R24" s="5"/>
      <c r="S24" s="5"/>
      <c r="T24" s="5"/>
      <c r="U24" s="5"/>
      <c r="V24" s="5"/>
      <c r="W24" s="5"/>
      <c r="X24" s="5"/>
      <c r="Y24" s="5"/>
      <c r="Z24" s="5"/>
      <c r="AA24" s="5"/>
      <c r="AB24" s="5"/>
    </row>
    <row r="25" spans="1:28" x14ac:dyDescent="0.35">
      <c r="A25" s="5"/>
      <c r="B25" s="5"/>
      <c r="C25" s="5"/>
      <c r="D25" s="5"/>
      <c r="E25" s="5"/>
      <c r="F25" s="5"/>
      <c r="G25" s="5"/>
      <c r="H25" s="5"/>
      <c r="I25" s="5"/>
      <c r="J25" s="5"/>
      <c r="K25" s="5"/>
      <c r="L25" s="5"/>
      <c r="M25" s="5"/>
      <c r="N25" s="5"/>
      <c r="O25" s="5"/>
      <c r="P25" s="18"/>
      <c r="Q25" s="5"/>
      <c r="R25" s="5"/>
      <c r="S25" s="5"/>
      <c r="T25" s="5"/>
      <c r="U25" s="5"/>
      <c r="V25" s="5"/>
      <c r="W25" s="5"/>
      <c r="X25" s="5"/>
      <c r="Y25" s="5"/>
      <c r="Z25" s="5"/>
      <c r="AA25" s="5"/>
      <c r="AB25" s="5"/>
    </row>
    <row r="26" spans="1:28" x14ac:dyDescent="0.35">
      <c r="A26" s="5"/>
      <c r="B26" s="5"/>
      <c r="C26" s="5"/>
      <c r="D26" s="5"/>
      <c r="E26" s="5"/>
      <c r="F26" s="5"/>
      <c r="G26" s="5"/>
      <c r="H26" s="5"/>
      <c r="I26" s="5"/>
      <c r="J26" s="5"/>
      <c r="K26" s="5"/>
      <c r="L26" s="5"/>
      <c r="M26" s="5"/>
      <c r="N26" s="5"/>
      <c r="O26" s="5"/>
      <c r="P26" s="18"/>
      <c r="Q26" s="5"/>
      <c r="R26" s="5"/>
      <c r="S26" s="5"/>
      <c r="T26" s="5"/>
      <c r="U26" s="5"/>
      <c r="V26" s="5"/>
      <c r="W26" s="5"/>
      <c r="X26" s="5"/>
      <c r="Y26" s="5"/>
      <c r="Z26" s="5"/>
      <c r="AA26" s="5"/>
      <c r="AB26" s="5"/>
    </row>
    <row r="27" spans="1:28" x14ac:dyDescent="0.35">
      <c r="A27" s="5"/>
      <c r="B27" s="5"/>
      <c r="C27" s="5"/>
      <c r="D27" s="5"/>
      <c r="E27" s="5"/>
      <c r="F27" s="5"/>
      <c r="G27" s="5"/>
      <c r="H27" s="5"/>
      <c r="I27" s="5"/>
      <c r="J27" s="5"/>
      <c r="K27" s="5"/>
      <c r="L27" s="5"/>
      <c r="M27" s="5"/>
      <c r="N27" s="5"/>
      <c r="O27" s="5"/>
      <c r="P27" s="18"/>
      <c r="Q27" s="5"/>
      <c r="R27" s="5"/>
      <c r="S27" s="5"/>
      <c r="T27" s="5"/>
      <c r="U27" s="5"/>
      <c r="V27" s="5"/>
      <c r="W27" s="5"/>
      <c r="X27" s="5"/>
      <c r="Y27" s="5"/>
    </row>
    <row r="28" spans="1:28" x14ac:dyDescent="0.35">
      <c r="A28" s="5"/>
      <c r="B28" s="5"/>
      <c r="C28" s="5"/>
      <c r="D28" s="5"/>
      <c r="E28" s="5"/>
      <c r="F28" s="5"/>
      <c r="G28" s="5"/>
      <c r="H28" s="5"/>
      <c r="I28" s="5"/>
      <c r="J28" s="5"/>
      <c r="K28" s="5"/>
      <c r="L28" s="5"/>
      <c r="M28" s="5"/>
      <c r="N28" s="5"/>
      <c r="O28" s="5"/>
      <c r="P28" s="18"/>
      <c r="Q28" s="5"/>
      <c r="R28" s="5"/>
      <c r="S28" s="5"/>
      <c r="T28" s="5"/>
      <c r="U28" s="5"/>
      <c r="V28" s="5"/>
      <c r="W28" s="5"/>
      <c r="X28" s="5"/>
      <c r="Y28" s="5"/>
    </row>
    <row r="29" spans="1:28" x14ac:dyDescent="0.35">
      <c r="A29" s="5"/>
      <c r="B29" s="5"/>
      <c r="C29" s="5"/>
      <c r="D29" s="5"/>
      <c r="E29" s="5"/>
      <c r="F29" s="5"/>
      <c r="G29" s="5"/>
      <c r="H29" s="5"/>
      <c r="I29" s="5"/>
      <c r="J29" s="5"/>
      <c r="K29" s="5"/>
      <c r="L29" s="5"/>
      <c r="M29" s="5"/>
      <c r="N29" s="5"/>
      <c r="O29" s="5"/>
      <c r="P29" s="18"/>
      <c r="Q29" s="5"/>
      <c r="R29" s="5"/>
      <c r="S29" s="5"/>
      <c r="T29" s="5"/>
      <c r="U29" s="5"/>
      <c r="V29" s="5"/>
      <c r="W29" s="5"/>
      <c r="X29" s="5"/>
      <c r="Y29" s="5"/>
    </row>
    <row r="30" spans="1:28" x14ac:dyDescent="0.35">
      <c r="A30" s="5"/>
      <c r="B30" s="5"/>
      <c r="C30" s="5"/>
      <c r="D30" s="5"/>
      <c r="E30" s="5"/>
      <c r="F30" s="5"/>
      <c r="G30" s="5"/>
      <c r="H30" s="5"/>
      <c r="I30" s="5"/>
      <c r="J30" s="5"/>
      <c r="K30" s="5"/>
      <c r="L30" s="5"/>
      <c r="M30" s="5"/>
      <c r="N30" s="5"/>
      <c r="O30" s="5"/>
      <c r="P30" s="18"/>
      <c r="Q30" s="5"/>
      <c r="R30" s="5"/>
      <c r="S30" s="5"/>
      <c r="T30" s="5"/>
      <c r="U30" s="5"/>
      <c r="V30" s="5"/>
      <c r="W30" s="5"/>
      <c r="X30" s="5"/>
      <c r="Y30" s="5"/>
    </row>
    <row r="31" spans="1:28" x14ac:dyDescent="0.35">
      <c r="A31" s="5"/>
      <c r="B31" s="5"/>
      <c r="C31" s="5"/>
      <c r="D31" s="5"/>
      <c r="E31" s="5"/>
      <c r="F31" s="5"/>
      <c r="G31" s="5"/>
      <c r="H31" s="5"/>
      <c r="I31" s="5"/>
      <c r="J31" s="5"/>
      <c r="K31" s="5"/>
      <c r="L31" s="5"/>
      <c r="M31" s="5"/>
      <c r="N31" s="5"/>
      <c r="O31" s="5"/>
      <c r="P31" s="18"/>
      <c r="Q31" s="5"/>
      <c r="R31" s="5"/>
      <c r="S31" s="5"/>
      <c r="T31" s="5"/>
      <c r="U31" s="5"/>
      <c r="V31" s="5"/>
      <c r="W31" s="5"/>
      <c r="X31" s="5"/>
      <c r="Y31" s="5"/>
    </row>
    <row r="32" spans="1:28" x14ac:dyDescent="0.35">
      <c r="A32" s="5"/>
      <c r="B32" s="5"/>
      <c r="C32" s="5"/>
      <c r="D32" s="5"/>
      <c r="E32" s="5"/>
      <c r="F32" s="5"/>
      <c r="G32" s="5"/>
      <c r="H32" s="5"/>
      <c r="I32" s="5"/>
      <c r="J32" s="5"/>
      <c r="K32" s="5"/>
      <c r="L32" s="5"/>
      <c r="M32" s="5"/>
      <c r="N32" s="5"/>
      <c r="O32" s="5"/>
      <c r="P32" s="18"/>
      <c r="Q32" s="5"/>
      <c r="R32" s="5"/>
      <c r="S32" s="5"/>
      <c r="T32" s="5"/>
      <c r="U32" s="5"/>
      <c r="V32" s="5"/>
      <c r="W32" s="5"/>
      <c r="X32" s="5"/>
      <c r="Y32" s="5"/>
    </row>
    <row r="33" spans="1:25" x14ac:dyDescent="0.35">
      <c r="A33" s="5"/>
      <c r="B33" s="5"/>
      <c r="C33" s="5"/>
      <c r="D33" s="5"/>
      <c r="E33" s="5"/>
      <c r="F33" s="5"/>
      <c r="G33" s="5"/>
      <c r="H33" s="5"/>
      <c r="I33" s="5"/>
      <c r="J33" s="5"/>
      <c r="K33" s="5"/>
      <c r="L33" s="5"/>
      <c r="M33" s="5"/>
      <c r="N33" s="5"/>
      <c r="O33" s="5"/>
      <c r="P33" s="18"/>
      <c r="Q33" s="5"/>
      <c r="R33" s="5"/>
      <c r="S33" s="5"/>
      <c r="T33" s="5"/>
      <c r="U33" s="5"/>
      <c r="V33" s="5"/>
      <c r="W33" s="5"/>
      <c r="X33" s="5"/>
      <c r="Y33" s="5"/>
    </row>
    <row r="34" spans="1:25" x14ac:dyDescent="0.35">
      <c r="A34" s="5"/>
      <c r="B34" s="5"/>
      <c r="C34" s="5"/>
      <c r="D34" s="5"/>
      <c r="E34" s="5"/>
      <c r="F34" s="5"/>
      <c r="G34" s="5"/>
      <c r="H34" s="5"/>
      <c r="I34" s="5"/>
      <c r="J34" s="5"/>
      <c r="K34" s="5"/>
      <c r="L34" s="5"/>
      <c r="M34" s="5"/>
      <c r="N34" s="5"/>
      <c r="O34" s="5"/>
      <c r="P34" s="18"/>
      <c r="Q34" s="5"/>
      <c r="R34" s="5"/>
      <c r="S34" s="5"/>
      <c r="T34" s="5"/>
      <c r="U34" s="5"/>
      <c r="V34" s="5"/>
      <c r="W34" s="5"/>
      <c r="X34" s="5"/>
      <c r="Y34" s="5"/>
    </row>
    <row r="35" spans="1:25" x14ac:dyDescent="0.35">
      <c r="A35" s="5"/>
      <c r="B35" s="5"/>
      <c r="C35" s="5"/>
      <c r="D35" s="5"/>
      <c r="E35" s="5"/>
      <c r="F35" s="5"/>
      <c r="G35" s="5"/>
      <c r="H35" s="5"/>
      <c r="I35" s="5"/>
      <c r="J35" s="5"/>
      <c r="K35" s="5"/>
      <c r="L35" s="5"/>
      <c r="M35" s="5"/>
      <c r="N35" s="5"/>
      <c r="O35" s="5"/>
      <c r="P35" s="18"/>
      <c r="Q35" s="5"/>
      <c r="R35" s="5"/>
      <c r="S35" s="5"/>
      <c r="T35" s="5"/>
      <c r="U35" s="5"/>
      <c r="V35" s="5"/>
      <c r="W35" s="5"/>
      <c r="X35" s="5"/>
      <c r="Y35" s="5"/>
    </row>
    <row r="36" spans="1:25" x14ac:dyDescent="0.35">
      <c r="A36" s="5"/>
      <c r="B36" s="5"/>
      <c r="C36" s="5"/>
      <c r="D36" s="5"/>
      <c r="E36" s="5"/>
      <c r="F36" s="5"/>
      <c r="G36" s="5"/>
      <c r="H36" s="5"/>
      <c r="I36" s="5"/>
      <c r="J36" s="5"/>
      <c r="K36" s="5"/>
      <c r="L36" s="5"/>
      <c r="M36" s="5"/>
      <c r="N36" s="5"/>
      <c r="O36" s="5"/>
    </row>
    <row r="37" spans="1:25" x14ac:dyDescent="0.35">
      <c r="A37" s="5"/>
      <c r="B37" s="5"/>
      <c r="C37" s="5"/>
      <c r="D37" s="5"/>
      <c r="E37" s="5"/>
      <c r="F37" s="5"/>
      <c r="G37" s="5"/>
      <c r="H37" s="5"/>
      <c r="I37" s="5"/>
      <c r="J37" s="5"/>
      <c r="K37" s="5"/>
      <c r="L37" s="5"/>
      <c r="M37" s="5"/>
      <c r="N37" s="5"/>
      <c r="O37" s="5"/>
    </row>
    <row r="38" spans="1:25" x14ac:dyDescent="0.35">
      <c r="A38" s="5"/>
      <c r="B38" s="5"/>
      <c r="C38" s="5"/>
      <c r="D38" s="5"/>
      <c r="E38" s="5"/>
      <c r="F38" s="5"/>
      <c r="G38" s="5"/>
      <c r="H38" s="5"/>
      <c r="I38" s="5"/>
      <c r="J38" s="5"/>
      <c r="K38" s="5"/>
      <c r="L38" s="5"/>
      <c r="M38" s="5"/>
      <c r="N38" s="5"/>
      <c r="O38" s="5"/>
    </row>
  </sheetData>
  <sheetProtection formatColumns="0" formatRows="0" selectLockedCells="1"/>
  <mergeCells count="2">
    <mergeCell ref="B1:O1"/>
    <mergeCell ref="C12:F12"/>
  </mergeCells>
  <conditionalFormatting sqref="C11:M11 C13:D13 C12">
    <cfRule type="expression" dxfId="250" priority="3">
      <formula>LEN(C3)&gt;255+$R$43</formula>
    </cfRule>
    <cfRule type="expression" dxfId="249" priority="4">
      <formula>AND(C3="Yes",ISBLANK(C11))</formula>
    </cfRule>
  </conditionalFormatting>
  <conditionalFormatting sqref="E9:M10">
    <cfRule type="expression" dxfId="248" priority="2">
      <formula>AND(ISBLANK(E9),NOT(ISBLANK(E5)))</formula>
    </cfRule>
  </conditionalFormatting>
  <conditionalFormatting sqref="D9:M10">
    <cfRule type="expression" dxfId="247" priority="1">
      <formula>NOT(ISBLANK(D5))*ISBLANK(D9)</formula>
    </cfRule>
  </conditionalFormatting>
  <dataValidations count="2">
    <dataValidation type="list" allowBlank="1" showInputMessage="1" showErrorMessage="1" prompt="If &quot;No&quot; then Trts must share this practice to be compared. &quot;No&quot; is typically used when we have ERA practices x non-ERA practices. For example 3 planting densities (PD) x till/no-till, we only want to compare tillage within PDs not between. ASK IF UNSURE!!" sqref="D9:M10" xr:uid="{2E3457A1-23B0-4C0F-BC7A-4AB5D015DF50}">
      <formula1>"Yes,No"</formula1>
    </dataValidation>
    <dataValidation type="list" allowBlank="1" showInputMessage="1" showErrorMessage="1" sqref="C3:M8" xr:uid="{4DB3ACD4-0A56-494D-A545-7EE99C39ECFC}">
      <formula1>"Yes,No"</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42225-E6B2-4143-AF02-7FF75459703B}">
  <sheetPr codeName="Sheet58">
    <tabColor theme="1"/>
  </sheetPr>
  <dimension ref="A1:C2"/>
  <sheetViews>
    <sheetView workbookViewId="0">
      <selection activeCell="H29" sqref="H29"/>
    </sheetView>
  </sheetViews>
  <sheetFormatPr defaultColWidth="8.81640625" defaultRowHeight="10.5" x14ac:dyDescent="0.25"/>
  <cols>
    <col min="1" max="1" width="11.81640625" style="3" bestFit="1" customWidth="1"/>
    <col min="2" max="2" width="11.81640625" style="3" customWidth="1"/>
    <col min="3" max="3" width="7.1796875" style="3" bestFit="1" customWidth="1"/>
    <col min="4" max="16384" width="8.81640625" style="3"/>
  </cols>
  <sheetData>
    <row r="1" spans="1:3" x14ac:dyDescent="0.25">
      <c r="A1" s="3" t="s">
        <v>2359</v>
      </c>
      <c r="B1" s="3" t="s">
        <v>2360</v>
      </c>
      <c r="C1" s="3" t="s">
        <v>2361</v>
      </c>
    </row>
    <row r="2" spans="1:3" x14ac:dyDescent="0.25">
      <c r="A2" s="3" t="e" cm="1">
        <f t="array" ref="A2">TRANSPOSE(_xlfn._xlws.FILTER(Other!#REF! &amp; "",Other!#REF!&lt;&gt;""))</f>
        <v>#REF!</v>
      </c>
      <c r="B2" s="3" t="e" cm="1">
        <f t="array" ref="B2">TRANSPOSE(_xlfn._xlws.FILTER(Other!#REF! &amp; "",Other!#REF!&lt;&gt;""))</f>
        <v>#REF!</v>
      </c>
      <c r="C2" s="3" t="e" cm="1">
        <f t="array" ref="C2">TRANSPOSE(_xlfn._xlws.FILTER(Other!#REF! &amp; "",Other!#REF!&lt;&gt;""))</f>
        <v>#REF!</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316FB-C8F9-4AAE-8B86-41252CD3F770}">
  <sheetPr codeName="Sheet8">
    <tabColor rgb="FFB387DF"/>
  </sheetPr>
  <dimension ref="A1:AL197"/>
  <sheetViews>
    <sheetView zoomScaleNormal="100" workbookViewId="0">
      <pane xSplit="4" ySplit="4" topLeftCell="E5" activePane="bottomRight" state="frozen"/>
      <selection pane="topRight" activeCell="F1" sqref="F1"/>
      <selection pane="bottomLeft" activeCell="A5" sqref="A5"/>
      <selection pane="bottomRight" activeCell="J7" sqref="J7"/>
    </sheetView>
  </sheetViews>
  <sheetFormatPr defaultRowHeight="14.5" x14ac:dyDescent="0.35"/>
  <cols>
    <col min="1" max="1" width="1.81640625" style="5" customWidth="1"/>
    <col min="2" max="2" width="3.54296875" style="5" customWidth="1"/>
    <col min="3" max="3" width="30.81640625" bestFit="1" customWidth="1"/>
    <col min="4" max="4" width="24.7265625" customWidth="1"/>
    <col min="5" max="5" width="15.26953125" customWidth="1"/>
    <col min="6" max="9" width="13.54296875" customWidth="1"/>
    <col min="10" max="10" width="16.54296875" customWidth="1"/>
    <col min="11" max="12" width="13.54296875" customWidth="1"/>
    <col min="13" max="13" width="2.453125" customWidth="1"/>
    <col min="15" max="15" width="10.81640625" bestFit="1" customWidth="1"/>
    <col min="16" max="16" width="4.453125" customWidth="1"/>
    <col min="17" max="17" width="3.1796875" customWidth="1"/>
    <col min="18" max="18" width="19.81640625" style="51" bestFit="1" customWidth="1"/>
    <col min="19" max="20" width="8.81640625" style="51"/>
    <col min="21" max="21" width="36.54296875" style="51" customWidth="1"/>
    <col min="22" max="22" width="9.453125" customWidth="1"/>
    <col min="23" max="23" width="14.90625" style="401" customWidth="1"/>
    <col min="24" max="24" width="11.90625" style="401" customWidth="1"/>
    <col min="25" max="25" width="13" style="399" customWidth="1"/>
    <col min="26" max="26" width="15" style="399" customWidth="1"/>
    <col min="27" max="27" width="10.90625" style="399" customWidth="1"/>
    <col min="28" max="28" width="8.81640625" style="399"/>
    <col min="29" max="29" width="8.7265625" style="401"/>
    <col min="30" max="30" width="25.54296875" style="401" customWidth="1"/>
    <col min="31" max="36" width="8.7265625" style="401"/>
  </cols>
  <sheetData>
    <row r="1" spans="1:38" x14ac:dyDescent="0.35">
      <c r="A1" s="275"/>
      <c r="B1" s="203"/>
      <c r="C1" s="731" t="s">
        <v>2380</v>
      </c>
      <c r="D1" s="731"/>
      <c r="E1" s="731"/>
      <c r="F1" s="731"/>
      <c r="G1" s="731"/>
      <c r="H1" s="731"/>
      <c r="I1" s="731"/>
      <c r="J1" s="731"/>
      <c r="K1" s="731"/>
      <c r="L1" s="731"/>
      <c r="M1" s="203"/>
      <c r="N1" s="203"/>
      <c r="O1" s="203"/>
      <c r="P1" s="204"/>
      <c r="Q1" s="5"/>
      <c r="R1" s="733" t="s">
        <v>2381</v>
      </c>
      <c r="S1" s="733"/>
      <c r="T1" s="733"/>
      <c r="U1" s="733"/>
      <c r="V1" s="5"/>
      <c r="W1" s="400" t="str" cm="1">
        <f t="array" ref="W1:AD1">Make.Trt!E5:L5</f>
        <v>Pature Description</v>
      </c>
      <c r="X1" s="400" t="str">
        <v>Pature Planting</v>
      </c>
      <c r="Y1" s="386" t="str">
        <v>Pasture Fertilizer</v>
      </c>
      <c r="Z1" s="386" t="str">
        <v>Pasture Tillage</v>
      </c>
      <c r="AA1" s="386" t="str">
        <v>Pasture Trees</v>
      </c>
      <c r="AB1" s="386" t="str">
        <v>Grazing Management</v>
      </c>
      <c r="AC1" s="400" t="str">
        <v xml:space="preserve">Diet </v>
      </c>
      <c r="AD1" s="400" t="str">
        <v>Chemicals, Vaccines &amp; Medicines</v>
      </c>
      <c r="AE1" s="400"/>
      <c r="AF1" s="400"/>
      <c r="AG1" s="400"/>
      <c r="AH1" s="400"/>
      <c r="AI1" s="400"/>
      <c r="AJ1" s="400"/>
      <c r="AK1" s="5"/>
      <c r="AL1" s="5"/>
    </row>
    <row r="2" spans="1:38" ht="48" customHeight="1" thickBot="1" x14ac:dyDescent="0.4">
      <c r="A2" s="272"/>
      <c r="B2" s="273"/>
      <c r="C2" s="732" t="s">
        <v>2382</v>
      </c>
      <c r="D2" s="732"/>
      <c r="E2" s="732"/>
      <c r="F2" s="732"/>
      <c r="G2" s="732"/>
      <c r="H2" s="732"/>
      <c r="I2" s="732"/>
      <c r="J2" s="732"/>
      <c r="K2" s="732"/>
      <c r="L2" s="732"/>
      <c r="M2" s="273"/>
      <c r="N2" s="273"/>
      <c r="O2" s="273"/>
      <c r="P2" s="274"/>
      <c r="Q2" s="5"/>
      <c r="R2" s="733"/>
      <c r="S2" s="733"/>
      <c r="T2" s="733"/>
      <c r="U2" s="733"/>
      <c r="V2" s="5"/>
      <c r="W2" s="400" t="str" cm="1">
        <f t="array" aca="1" ref="W2" ca="1">IFERROR(_xlfn._xlws.FILTER(Pasture.Level.Name, Pasture.Level.Name&lt;&gt;"Base"),"")</f>
        <v/>
      </c>
      <c r="X2" s="386" t="str" cm="1">
        <f t="array" aca="1" ref="X2" ca="1">IFERROR(TRANSPOSE(_xlfn._xlws.FILTER(P.Level.Name,P.Level.Name&lt;&gt;"Base")),"")</f>
        <v/>
      </c>
      <c r="Y2" s="386" t="str" cm="1">
        <f t="array" aca="1" ref="Y2" ca="1">IFERROR(TRANSPOSE(_xlfn._xlws.FILTER(F.Level.Name,F.Level.Name&lt;&gt;"Base")),"")</f>
        <v/>
      </c>
      <c r="Z2" s="386" t="str" cm="1">
        <f t="array" aca="1" ref="Z2" ca="1">IFERROR(TRANSPOSE(_xlfn._xlws.FILTER(Till.Level.Name,Till.Level.Name&lt;&gt;"Base")),"")</f>
        <v/>
      </c>
      <c r="AA2" s="386" t="str" cm="1">
        <f t="array" aca="1" ref="AA2" ca="1">IFERROR(TRANSPOSE(_xlfn._xlws.FILTER(AF.Level.Name,AF.Level.Name&lt;&gt;"Base")),"")</f>
        <v/>
      </c>
      <c r="AB2" s="386" t="str" cm="1">
        <f t="array" aca="1" ref="AB2" ca="1">IFERROR(TRANSPOSE(_xlfn._xlws.FILTER(GM.Level.Name,GM.Level.Name&lt;&gt;"Base")),"")</f>
        <v/>
      </c>
      <c r="AC2" s="386" t="str" cm="1">
        <f t="array" aca="1" ref="AC2" ca="1">IFERROR(_xlfn._xlws.FILTER(A.Level.Name, A.Level.Name&lt;&gt;"Base"),"")</f>
        <v/>
      </c>
      <c r="AD2" s="386" t="str" cm="1">
        <f t="array" aca="1" ref="AD2" ca="1">IFERROR(TRANSPOSE(_xlfn._xlws.FILTER(C.Level.Name,C.Level.Name&lt;&gt;"Base")),"")</f>
        <v/>
      </c>
      <c r="AE2" s="400" t="str" cm="1">
        <f t="array" aca="1" ref="AE2" ca="1">IFERROR(TRANSPOSE(_xlfn._xlws.FILTER(PD.Level.Name,PD.Level.Name&lt;&gt;"Base")),"")</f>
        <v/>
      </c>
      <c r="AF2" s="400"/>
      <c r="AG2" s="400" t="str" cm="1">
        <f t="array" aca="1" ref="AG2" ca="1">IFERROR(TRANSPOSE(_xlfn._xlws.FILTER(V.Level.Name,V.Level.Name&lt;&gt;"Base")),"")</f>
        <v/>
      </c>
      <c r="AH2" s="400" t="str" cm="1">
        <f t="array" aca="1" ref="AH2" ca="1">IFERROR(TRANSPOSE(_xlfn._xlws.FILTER(WH.Level.Name,WH.Level.Name&lt;&gt;"Base")),"")</f>
        <v/>
      </c>
      <c r="AI2" s="400" t="str" cm="1">
        <f t="array" aca="1" ref="AI2" ca="1">IFERROR(TRANSPOSE(_xlfn._xlws.FILTER(O.Level.Name,O.Level.Name&lt;&gt;"Base")),"")</f>
        <v/>
      </c>
      <c r="AJ2" s="400" t="str" cm="1">
        <f t="array" aca="1" ref="AJ2" ca="1">IFERROR(TRANSPOSE(_xlfn._xlws.FILTER(W.Level.Name,W.Level.Name&lt;&gt;"Base")),"")</f>
        <v/>
      </c>
      <c r="AK2" s="5"/>
      <c r="AL2" s="5"/>
    </row>
    <row r="3" spans="1:38" s="167" customFormat="1" ht="10.5" x14ac:dyDescent="0.35">
      <c r="A3" s="296"/>
      <c r="B3" s="297"/>
      <c r="C3" s="298" t="s">
        <v>2383</v>
      </c>
      <c r="D3" s="298" t="s">
        <v>2384</v>
      </c>
      <c r="E3" s="298" t="str">
        <f>'Pasture-Description'!A2</f>
        <v>Pasture.Level.Name</v>
      </c>
      <c r="F3" s="298" t="str">
        <f>'Pasture-Plant'!A4</f>
        <v>P.Level.Name</v>
      </c>
      <c r="G3" s="298" t="str">
        <f>'Pasture-Fert'!B7</f>
        <v>F.Level.Name</v>
      </c>
      <c r="H3" s="298" t="str">
        <f>'Pasture-Till'!A8</f>
        <v>Till.Level.Name</v>
      </c>
      <c r="I3" s="298" t="str">
        <f>'Pasture-Trees'!A9</f>
        <v>AF.Level.Name</v>
      </c>
      <c r="J3" s="299" t="str">
        <f>'Grazing Management'!B7</f>
        <v>GM.Level.Name</v>
      </c>
      <c r="K3" s="299" t="str">
        <f>'Diet-Ingredients'!B3</f>
        <v>A.Level.Name</v>
      </c>
      <c r="L3" s="299" t="str">
        <f>'Chemicals, Vaccines, Medicines'!A4</f>
        <v>C.Name</v>
      </c>
      <c r="M3" s="299"/>
      <c r="N3" s="297" t="s">
        <v>2386</v>
      </c>
      <c r="O3" s="297" t="s">
        <v>2389</v>
      </c>
      <c r="P3" s="300"/>
      <c r="R3" s="355"/>
      <c r="S3" s="355"/>
      <c r="T3" s="355"/>
      <c r="U3" s="355"/>
      <c r="W3" s="386"/>
      <c r="X3" s="386"/>
      <c r="Y3" s="386"/>
      <c r="Z3" s="386"/>
      <c r="AA3" s="386"/>
      <c r="AB3" s="386"/>
      <c r="AC3" s="386"/>
      <c r="AD3" s="386"/>
      <c r="AE3" s="386"/>
      <c r="AF3" s="386"/>
      <c r="AG3" s="386"/>
      <c r="AH3" s="386"/>
      <c r="AI3" s="386"/>
      <c r="AJ3" s="386"/>
    </row>
    <row r="4" spans="1:38" s="44" customFormat="1" ht="34" x14ac:dyDescent="0.35">
      <c r="A4" s="35"/>
      <c r="B4" s="43"/>
      <c r="C4" s="670" t="s">
        <v>2390</v>
      </c>
      <c r="D4" s="734"/>
      <c r="E4" s="734"/>
      <c r="F4" s="734"/>
      <c r="G4" s="734"/>
      <c r="H4" s="734"/>
      <c r="I4" s="734"/>
      <c r="J4" s="734"/>
      <c r="K4" s="734"/>
      <c r="L4" s="734"/>
      <c r="M4" s="185"/>
      <c r="N4" s="186"/>
      <c r="O4" s="618"/>
      <c r="P4" s="187"/>
      <c r="Q4" s="43"/>
      <c r="R4" s="356" t="s">
        <v>45</v>
      </c>
      <c r="S4" s="208" t="s">
        <v>46</v>
      </c>
      <c r="T4" s="86"/>
      <c r="U4" s="209" t="s">
        <v>2391</v>
      </c>
      <c r="V4" s="43"/>
      <c r="W4" s="400"/>
      <c r="X4" s="400"/>
      <c r="Y4" s="386"/>
      <c r="Z4" s="386"/>
      <c r="AA4" s="386"/>
      <c r="AB4" s="386"/>
      <c r="AC4" s="400"/>
      <c r="AD4" s="400"/>
      <c r="AE4" s="400"/>
      <c r="AF4" s="400"/>
      <c r="AG4" s="400"/>
      <c r="AH4" s="400"/>
      <c r="AI4" s="400"/>
      <c r="AJ4" s="400"/>
      <c r="AK4" s="43"/>
      <c r="AL4" s="43"/>
    </row>
    <row r="5" spans="1:38" s="44" customFormat="1" ht="36" x14ac:dyDescent="0.35">
      <c r="A5" s="35"/>
      <c r="B5" s="43"/>
      <c r="C5" s="25" t="s">
        <v>2392</v>
      </c>
      <c r="D5" s="235" t="s">
        <v>20836</v>
      </c>
      <c r="E5" s="613" t="s">
        <v>20829</v>
      </c>
      <c r="F5" s="567" t="s">
        <v>14662</v>
      </c>
      <c r="G5" s="567" t="s">
        <v>14663</v>
      </c>
      <c r="H5" s="567" t="s">
        <v>14664</v>
      </c>
      <c r="I5" s="567" t="s">
        <v>14665</v>
      </c>
      <c r="J5" s="569" t="s">
        <v>13077</v>
      </c>
      <c r="K5" s="568" t="s">
        <v>14666</v>
      </c>
      <c r="L5" s="209" t="s">
        <v>14667</v>
      </c>
      <c r="M5" s="188"/>
      <c r="N5" s="108" t="s">
        <v>2403</v>
      </c>
      <c r="O5" s="316" t="s">
        <v>2406</v>
      </c>
      <c r="P5" s="187"/>
      <c r="Q5" s="189"/>
      <c r="R5" s="88" t="e" cm="1">
        <f t="array" aca="1" ref="R5" ca="1">T.Name</f>
        <v>#REF!</v>
      </c>
      <c r="S5" s="357" t="s">
        <v>699</v>
      </c>
      <c r="T5" s="86"/>
      <c r="U5" s="358" t="str" cm="1">
        <f t="array" aca="1" ref="U5" ca="1">IFERROR(_xlfn.TEXTJOIN("..",TRUE,TRANSPOSE(_xlfn._xlws.FILTER(R5:R192,S5:S192="Yes"))),"No values selected")</f>
        <v>No values selected</v>
      </c>
      <c r="V5" s="189"/>
      <c r="W5" s="402"/>
      <c r="X5" s="402"/>
      <c r="Y5" s="398"/>
      <c r="Z5" s="386"/>
      <c r="AA5" s="386"/>
      <c r="AB5" s="386"/>
      <c r="AC5" s="400"/>
      <c r="AD5" s="400"/>
      <c r="AE5" s="400"/>
      <c r="AF5" s="400"/>
      <c r="AG5" s="400"/>
      <c r="AH5" s="400"/>
      <c r="AI5" s="400"/>
      <c r="AJ5" s="400"/>
      <c r="AK5" s="43"/>
      <c r="AL5" s="43"/>
    </row>
    <row r="6" spans="1:38" x14ac:dyDescent="0.35">
      <c r="A6" s="6"/>
      <c r="B6" s="55" t="s">
        <v>2407</v>
      </c>
      <c r="C6" s="424"/>
      <c r="D6" s="183"/>
      <c r="E6" s="124"/>
      <c r="F6" s="124"/>
      <c r="G6" s="124"/>
      <c r="H6" s="124"/>
      <c r="I6" s="124"/>
      <c r="J6" s="124"/>
      <c r="K6" s="124"/>
      <c r="L6" s="124"/>
      <c r="M6" s="62"/>
      <c r="N6" s="103"/>
      <c r="O6" s="103"/>
      <c r="P6" s="7"/>
      <c r="Q6" s="63"/>
      <c r="R6" s="88"/>
      <c r="S6" s="357" t="s">
        <v>699</v>
      </c>
      <c r="T6" s="86"/>
      <c r="U6" s="86"/>
      <c r="V6" s="63"/>
      <c r="W6" s="400"/>
      <c r="X6" s="400"/>
      <c r="Y6" s="386"/>
      <c r="Z6" s="386"/>
      <c r="AA6" s="386"/>
      <c r="AB6" s="386"/>
      <c r="AC6" s="400"/>
      <c r="AD6" s="400"/>
      <c r="AE6" s="400"/>
      <c r="AF6" s="400"/>
      <c r="AG6" s="400"/>
      <c r="AH6" s="400"/>
      <c r="AI6" s="400"/>
      <c r="AJ6" s="400"/>
      <c r="AK6" s="5"/>
      <c r="AL6" s="5"/>
    </row>
    <row r="7" spans="1:38" x14ac:dyDescent="0.35">
      <c r="A7" s="6"/>
      <c r="B7" s="55" t="str">
        <f>CONCATENATE("T",RIGHT(B6,LEN(B6)-1)+1)</f>
        <v>T2</v>
      </c>
      <c r="C7" s="565"/>
      <c r="D7" s="183"/>
      <c r="E7" s="124"/>
      <c r="F7" s="124"/>
      <c r="G7" s="124"/>
      <c r="H7" s="124"/>
      <c r="I7" s="124"/>
      <c r="J7" s="124"/>
      <c r="K7" s="124"/>
      <c r="L7" s="124"/>
      <c r="M7" s="62"/>
      <c r="N7" s="103"/>
      <c r="O7" s="103"/>
      <c r="P7" s="7"/>
      <c r="Q7" s="63"/>
      <c r="R7" s="88"/>
      <c r="S7" s="357" t="s">
        <v>699</v>
      </c>
      <c r="T7" s="86"/>
      <c r="U7" s="86"/>
      <c r="V7" s="63"/>
      <c r="W7" s="400"/>
      <c r="X7" s="400"/>
      <c r="Y7" s="386"/>
      <c r="Z7" s="386"/>
      <c r="AA7" s="386"/>
      <c r="AB7" s="386"/>
      <c r="AC7" s="400"/>
      <c r="AD7" s="400"/>
      <c r="AE7" s="400"/>
      <c r="AF7" s="400"/>
      <c r="AG7" s="400"/>
      <c r="AH7" s="400"/>
      <c r="AI7" s="400"/>
      <c r="AJ7" s="400"/>
      <c r="AK7" s="5"/>
      <c r="AL7" s="5"/>
    </row>
    <row r="8" spans="1:38" x14ac:dyDescent="0.35">
      <c r="A8" s="6"/>
      <c r="B8" s="55" t="str">
        <f t="shared" ref="B8:B158" si="0">CONCATENATE("T",RIGHT(B7,LEN(B7)-1)+1)</f>
        <v>T3</v>
      </c>
      <c r="C8" s="565"/>
      <c r="D8" s="183"/>
      <c r="E8" s="124"/>
      <c r="F8" s="124"/>
      <c r="G8" s="124"/>
      <c r="H8" s="124"/>
      <c r="I8" s="124"/>
      <c r="J8" s="124"/>
      <c r="K8" s="124"/>
      <c r="L8" s="124"/>
      <c r="M8" s="62"/>
      <c r="N8" s="103"/>
      <c r="O8" s="103"/>
      <c r="P8" s="7"/>
      <c r="Q8" s="63"/>
      <c r="R8" s="88"/>
      <c r="S8" s="357"/>
      <c r="T8" s="86"/>
      <c r="U8" s="86"/>
      <c r="V8" s="63"/>
      <c r="W8" s="400"/>
      <c r="X8" s="400"/>
      <c r="Y8" s="386"/>
      <c r="Z8" s="386"/>
      <c r="AA8" s="386"/>
      <c r="AB8" s="386"/>
      <c r="AC8" s="400"/>
      <c r="AD8" s="400"/>
      <c r="AE8" s="400"/>
      <c r="AF8" s="400"/>
      <c r="AG8" s="400"/>
      <c r="AH8" s="400"/>
      <c r="AI8" s="400"/>
      <c r="AJ8" s="400"/>
      <c r="AK8" s="5"/>
      <c r="AL8" s="5"/>
    </row>
    <row r="9" spans="1:38" x14ac:dyDescent="0.35">
      <c r="A9" s="6"/>
      <c r="B9" s="55" t="str">
        <f t="shared" si="0"/>
        <v>T4</v>
      </c>
      <c r="C9" s="358"/>
      <c r="D9" s="183"/>
      <c r="E9" s="124"/>
      <c r="F9" s="124"/>
      <c r="G9" s="124"/>
      <c r="H9" s="124"/>
      <c r="I9" s="124"/>
      <c r="J9" s="124"/>
      <c r="K9" s="124"/>
      <c r="L9" s="124"/>
      <c r="M9" s="62"/>
      <c r="N9" s="103"/>
      <c r="O9" s="103"/>
      <c r="P9" s="7"/>
      <c r="Q9" s="63"/>
      <c r="R9" s="88"/>
      <c r="S9" s="357"/>
      <c r="T9" s="86"/>
      <c r="U9" s="86"/>
      <c r="V9" s="63"/>
      <c r="W9" s="400"/>
      <c r="X9" s="400"/>
      <c r="Y9" s="386"/>
      <c r="Z9" s="386"/>
      <c r="AA9" s="386"/>
      <c r="AB9" s="386"/>
      <c r="AC9" s="400"/>
      <c r="AD9" s="400"/>
      <c r="AE9" s="400"/>
      <c r="AF9" s="400"/>
      <c r="AG9" s="400"/>
      <c r="AH9" s="400"/>
      <c r="AI9" s="400"/>
      <c r="AJ9" s="400"/>
      <c r="AK9" s="5"/>
      <c r="AL9" s="5"/>
    </row>
    <row r="10" spans="1:38" x14ac:dyDescent="0.35">
      <c r="A10" s="6"/>
      <c r="B10" s="55" t="str">
        <f t="shared" si="0"/>
        <v>T5</v>
      </c>
      <c r="C10" s="82"/>
      <c r="D10" s="183"/>
      <c r="E10" s="124"/>
      <c r="F10" s="124"/>
      <c r="G10" s="124"/>
      <c r="H10" s="124"/>
      <c r="I10" s="124"/>
      <c r="J10" s="124"/>
      <c r="K10" s="124"/>
      <c r="L10" s="124"/>
      <c r="M10" s="62"/>
      <c r="N10" s="103"/>
      <c r="O10" s="103"/>
      <c r="P10" s="7"/>
      <c r="Q10" s="5"/>
      <c r="R10" s="88"/>
      <c r="S10" s="357"/>
      <c r="T10" s="86"/>
      <c r="U10" s="86"/>
      <c r="V10" s="5"/>
      <c r="W10" s="400"/>
      <c r="X10" s="400"/>
      <c r="Y10" s="386"/>
      <c r="Z10" s="386"/>
      <c r="AA10" s="386"/>
      <c r="AB10" s="386"/>
      <c r="AC10" s="400"/>
      <c r="AD10" s="400"/>
      <c r="AE10" s="400"/>
      <c r="AF10" s="400"/>
      <c r="AG10" s="400"/>
      <c r="AH10" s="400"/>
      <c r="AI10" s="400"/>
      <c r="AJ10" s="400"/>
      <c r="AK10" s="5"/>
      <c r="AL10" s="5"/>
    </row>
    <row r="11" spans="1:38" x14ac:dyDescent="0.35">
      <c r="A11" s="6"/>
      <c r="B11" s="55" t="str">
        <f t="shared" si="0"/>
        <v>T6</v>
      </c>
      <c r="C11" s="82"/>
      <c r="D11" s="183"/>
      <c r="E11" s="124"/>
      <c r="F11" s="124"/>
      <c r="G11" s="124"/>
      <c r="H11" s="124"/>
      <c r="I11" s="124"/>
      <c r="J11" s="124"/>
      <c r="K11" s="124"/>
      <c r="L11" s="124"/>
      <c r="M11" s="62"/>
      <c r="N11" s="103"/>
      <c r="O11" s="103"/>
      <c r="P11" s="7"/>
      <c r="Q11" s="5"/>
      <c r="R11" s="88"/>
      <c r="S11" s="357"/>
      <c r="T11" s="86"/>
      <c r="U11" s="86"/>
      <c r="V11" s="5"/>
      <c r="W11" s="400"/>
      <c r="X11" s="400"/>
      <c r="Y11" s="386"/>
      <c r="Z11" s="386"/>
      <c r="AA11" s="386"/>
      <c r="AB11" s="386"/>
      <c r="AC11" s="400"/>
      <c r="AD11" s="400"/>
      <c r="AE11" s="400"/>
      <c r="AF11" s="400"/>
      <c r="AG11" s="400"/>
      <c r="AH11" s="400"/>
      <c r="AI11" s="400"/>
      <c r="AJ11" s="400"/>
      <c r="AK11" s="5"/>
      <c r="AL11" s="5"/>
    </row>
    <row r="12" spans="1:38" x14ac:dyDescent="0.35">
      <c r="A12" s="6"/>
      <c r="B12" s="55" t="str">
        <f t="shared" si="0"/>
        <v>T7</v>
      </c>
      <c r="C12" s="565"/>
      <c r="D12" s="183"/>
      <c r="E12" s="124"/>
      <c r="F12" s="124"/>
      <c r="G12" s="124"/>
      <c r="H12" s="124"/>
      <c r="I12" s="124"/>
      <c r="J12" s="124"/>
      <c r="K12" s="124"/>
      <c r="L12" s="124"/>
      <c r="M12" s="62"/>
      <c r="N12" s="103"/>
      <c r="O12" s="103"/>
      <c r="P12" s="7"/>
      <c r="Q12" s="5"/>
      <c r="R12" s="88"/>
      <c r="S12" s="357"/>
      <c r="T12" s="86"/>
      <c r="U12" s="86"/>
      <c r="V12" s="5"/>
      <c r="W12" s="400"/>
      <c r="X12" s="400"/>
      <c r="Y12" s="386"/>
      <c r="Z12" s="386"/>
      <c r="AA12" s="386"/>
      <c r="AB12" s="386"/>
      <c r="AC12" s="400"/>
      <c r="AD12" s="400"/>
      <c r="AE12" s="400"/>
      <c r="AF12" s="400"/>
      <c r="AG12" s="400"/>
      <c r="AH12" s="400"/>
      <c r="AI12" s="400"/>
      <c r="AJ12" s="400"/>
      <c r="AK12" s="5"/>
      <c r="AL12" s="5"/>
    </row>
    <row r="13" spans="1:38" x14ac:dyDescent="0.35">
      <c r="A13" s="6"/>
      <c r="B13" s="55" t="str">
        <f t="shared" si="0"/>
        <v>T8</v>
      </c>
      <c r="C13" s="82"/>
      <c r="D13" s="183"/>
      <c r="E13" s="124"/>
      <c r="F13" s="124"/>
      <c r="G13" s="124"/>
      <c r="H13" s="124"/>
      <c r="I13" s="124"/>
      <c r="J13" s="124"/>
      <c r="K13" s="124"/>
      <c r="L13" s="124"/>
      <c r="M13" s="62"/>
      <c r="N13" s="103"/>
      <c r="O13" s="103"/>
      <c r="P13" s="7"/>
      <c r="Q13" s="5"/>
      <c r="R13" s="88"/>
      <c r="S13" s="357"/>
      <c r="T13" s="86"/>
      <c r="U13" s="86"/>
      <c r="V13" s="5"/>
      <c r="W13" s="400"/>
      <c r="X13" s="400"/>
      <c r="Y13" s="386"/>
      <c r="Z13" s="386"/>
      <c r="AA13" s="386"/>
      <c r="AB13" s="386"/>
      <c r="AC13" s="400"/>
      <c r="AD13" s="400"/>
      <c r="AE13" s="400"/>
      <c r="AF13" s="400"/>
      <c r="AG13" s="400"/>
      <c r="AH13" s="400"/>
      <c r="AI13" s="400"/>
      <c r="AJ13" s="400"/>
      <c r="AK13" s="5"/>
      <c r="AL13" s="5"/>
    </row>
    <row r="14" spans="1:38" x14ac:dyDescent="0.35">
      <c r="A14" s="6"/>
      <c r="B14" s="55" t="str">
        <f t="shared" si="0"/>
        <v>T9</v>
      </c>
      <c r="C14" s="82"/>
      <c r="D14" s="183"/>
      <c r="E14" s="124"/>
      <c r="F14" s="124"/>
      <c r="G14" s="124"/>
      <c r="H14" s="124"/>
      <c r="I14" s="124"/>
      <c r="J14" s="124"/>
      <c r="K14" s="124"/>
      <c r="L14" s="124"/>
      <c r="M14" s="62"/>
      <c r="N14" s="103"/>
      <c r="O14" s="103"/>
      <c r="P14" s="7"/>
      <c r="Q14" s="5"/>
      <c r="R14" s="88"/>
      <c r="S14" s="357"/>
      <c r="T14" s="86"/>
      <c r="U14" s="86"/>
      <c r="V14" s="5"/>
      <c r="W14" s="400"/>
      <c r="X14" s="400"/>
      <c r="Y14" s="386"/>
      <c r="Z14" s="386"/>
      <c r="AA14" s="386"/>
      <c r="AB14" s="386"/>
      <c r="AC14" s="400"/>
      <c r="AD14" s="400"/>
      <c r="AE14" s="400"/>
      <c r="AF14" s="400"/>
      <c r="AG14" s="400"/>
      <c r="AH14" s="400"/>
      <c r="AI14" s="400"/>
      <c r="AJ14" s="400"/>
      <c r="AK14" s="5"/>
      <c r="AL14" s="5"/>
    </row>
    <row r="15" spans="1:38" x14ac:dyDescent="0.35">
      <c r="A15" s="6"/>
      <c r="B15" s="55" t="str">
        <f t="shared" si="0"/>
        <v>T10</v>
      </c>
      <c r="C15" s="82"/>
      <c r="D15" s="183"/>
      <c r="E15" s="124"/>
      <c r="F15" s="124"/>
      <c r="G15" s="124"/>
      <c r="H15" s="124"/>
      <c r="I15" s="124"/>
      <c r="J15" s="124"/>
      <c r="K15" s="124"/>
      <c r="L15" s="124"/>
      <c r="M15" s="62"/>
      <c r="N15" s="103"/>
      <c r="O15" s="103"/>
      <c r="P15" s="7"/>
      <c r="Q15" s="5"/>
      <c r="R15" s="88"/>
      <c r="S15" s="357"/>
      <c r="T15" s="86"/>
      <c r="U15" s="86"/>
      <c r="V15" s="5"/>
      <c r="W15" s="400"/>
      <c r="X15" s="400"/>
      <c r="Y15" s="386"/>
      <c r="Z15" s="386"/>
      <c r="AA15" s="386"/>
      <c r="AB15" s="386"/>
      <c r="AC15" s="400"/>
      <c r="AD15" s="400"/>
      <c r="AE15" s="400"/>
      <c r="AF15" s="400"/>
      <c r="AG15" s="400"/>
      <c r="AH15" s="400"/>
      <c r="AI15" s="400"/>
      <c r="AJ15" s="400"/>
      <c r="AK15" s="5"/>
      <c r="AL15" s="5"/>
    </row>
    <row r="16" spans="1:38" x14ac:dyDescent="0.35">
      <c r="A16" s="6"/>
      <c r="B16" s="55" t="str">
        <f t="shared" si="0"/>
        <v>T11</v>
      </c>
      <c r="C16" s="82"/>
      <c r="D16" s="183"/>
      <c r="E16" s="124"/>
      <c r="F16" s="124"/>
      <c r="G16" s="124"/>
      <c r="H16" s="124"/>
      <c r="I16" s="124"/>
      <c r="J16" s="124"/>
      <c r="K16" s="124"/>
      <c r="L16" s="124"/>
      <c r="M16" s="62"/>
      <c r="N16" s="103"/>
      <c r="O16" s="103"/>
      <c r="P16" s="7"/>
      <c r="Q16" s="5"/>
      <c r="R16" s="88"/>
      <c r="S16" s="357"/>
      <c r="T16" s="86"/>
      <c r="U16" s="86"/>
      <c r="V16" s="5"/>
      <c r="W16" s="400"/>
      <c r="X16" s="400"/>
      <c r="Y16" s="386"/>
      <c r="Z16" s="386"/>
      <c r="AA16" s="386"/>
      <c r="AB16" s="386"/>
      <c r="AC16" s="400"/>
      <c r="AD16" s="400"/>
      <c r="AE16" s="400"/>
      <c r="AF16" s="400"/>
      <c r="AG16" s="400"/>
      <c r="AH16" s="400"/>
      <c r="AI16" s="400"/>
      <c r="AJ16" s="400"/>
      <c r="AK16" s="5"/>
      <c r="AL16" s="5"/>
    </row>
    <row r="17" spans="1:38" x14ac:dyDescent="0.35">
      <c r="A17" s="6"/>
      <c r="B17" s="55" t="str">
        <f t="shared" si="0"/>
        <v>T12</v>
      </c>
      <c r="C17" s="82"/>
      <c r="D17" s="183"/>
      <c r="E17" s="124"/>
      <c r="F17" s="124"/>
      <c r="G17" s="124"/>
      <c r="H17" s="124"/>
      <c r="I17" s="124"/>
      <c r="J17" s="124"/>
      <c r="K17" s="124"/>
      <c r="L17" s="124"/>
      <c r="M17" s="62"/>
      <c r="N17" s="103"/>
      <c r="O17" s="103"/>
      <c r="P17" s="7"/>
      <c r="Q17" s="5"/>
      <c r="R17" s="88"/>
      <c r="S17" s="357"/>
      <c r="T17" s="86"/>
      <c r="U17" s="86"/>
      <c r="V17" s="5"/>
      <c r="W17" s="400"/>
      <c r="X17" s="400"/>
      <c r="Y17" s="386"/>
      <c r="Z17" s="386"/>
      <c r="AA17" s="386"/>
      <c r="AB17" s="386"/>
      <c r="AC17" s="400"/>
      <c r="AD17" s="400"/>
      <c r="AE17" s="400"/>
      <c r="AF17" s="400"/>
      <c r="AG17" s="400"/>
      <c r="AH17" s="400"/>
      <c r="AI17" s="400"/>
      <c r="AJ17" s="400"/>
      <c r="AK17" s="5"/>
      <c r="AL17" s="5"/>
    </row>
    <row r="18" spans="1:38" x14ac:dyDescent="0.35">
      <c r="A18" s="6"/>
      <c r="B18" s="55" t="str">
        <f t="shared" si="0"/>
        <v>T13</v>
      </c>
      <c r="C18" s="82"/>
      <c r="D18" s="183"/>
      <c r="E18" s="124"/>
      <c r="F18" s="124"/>
      <c r="G18" s="124"/>
      <c r="H18" s="124"/>
      <c r="I18" s="124"/>
      <c r="J18" s="124"/>
      <c r="K18" s="124"/>
      <c r="L18" s="124"/>
      <c r="M18" s="62"/>
      <c r="N18" s="103"/>
      <c r="O18" s="103"/>
      <c r="P18" s="7"/>
      <c r="Q18" s="5"/>
      <c r="R18" s="88"/>
      <c r="S18" s="357"/>
      <c r="T18" s="86"/>
      <c r="U18" s="86"/>
      <c r="V18" s="5"/>
      <c r="W18" s="400"/>
      <c r="X18" s="400"/>
      <c r="Y18" s="386"/>
      <c r="Z18" s="386"/>
      <c r="AA18" s="386"/>
      <c r="AB18" s="386"/>
      <c r="AC18" s="400"/>
      <c r="AD18" s="400"/>
      <c r="AE18" s="400"/>
      <c r="AF18" s="400"/>
      <c r="AG18" s="400"/>
      <c r="AH18" s="400"/>
      <c r="AI18" s="400"/>
      <c r="AJ18" s="400"/>
      <c r="AK18" s="5"/>
      <c r="AL18" s="5"/>
    </row>
    <row r="19" spans="1:38" x14ac:dyDescent="0.35">
      <c r="A19" s="6"/>
      <c r="B19" s="55" t="str">
        <f t="shared" si="0"/>
        <v>T14</v>
      </c>
      <c r="C19" s="82"/>
      <c r="D19" s="183"/>
      <c r="E19" s="124"/>
      <c r="F19" s="124"/>
      <c r="G19" s="124"/>
      <c r="H19" s="124"/>
      <c r="I19" s="124"/>
      <c r="J19" s="124"/>
      <c r="K19" s="124"/>
      <c r="L19" s="124"/>
      <c r="M19" s="62"/>
      <c r="N19" s="103"/>
      <c r="O19" s="103"/>
      <c r="P19" s="7"/>
      <c r="Q19" s="5"/>
      <c r="R19" s="88"/>
      <c r="S19" s="357"/>
      <c r="T19" s="86"/>
      <c r="U19" s="86"/>
      <c r="V19" s="5"/>
      <c r="W19" s="400"/>
      <c r="X19" s="400"/>
      <c r="Y19" s="386"/>
      <c r="Z19" s="386"/>
      <c r="AA19" s="386"/>
      <c r="AB19" s="386"/>
      <c r="AC19" s="400"/>
      <c r="AD19" s="400"/>
      <c r="AE19" s="400"/>
      <c r="AF19" s="400"/>
      <c r="AG19" s="400"/>
      <c r="AH19" s="400"/>
      <c r="AI19" s="400"/>
      <c r="AJ19" s="400"/>
      <c r="AK19" s="5"/>
      <c r="AL19" s="5"/>
    </row>
    <row r="20" spans="1:38" x14ac:dyDescent="0.35">
      <c r="A20" s="6"/>
      <c r="B20" s="55" t="str">
        <f t="shared" si="0"/>
        <v>T15</v>
      </c>
      <c r="C20" s="82"/>
      <c r="D20" s="183"/>
      <c r="E20" s="124"/>
      <c r="F20" s="124"/>
      <c r="G20" s="124"/>
      <c r="H20" s="124"/>
      <c r="I20" s="124"/>
      <c r="J20" s="124"/>
      <c r="K20" s="124"/>
      <c r="L20" s="124"/>
      <c r="M20" s="62"/>
      <c r="N20" s="103"/>
      <c r="O20" s="103"/>
      <c r="P20" s="7"/>
      <c r="Q20" s="5"/>
      <c r="R20" s="88"/>
      <c r="S20" s="357"/>
      <c r="T20" s="86"/>
      <c r="U20" s="86"/>
      <c r="V20" s="5"/>
      <c r="W20" s="400"/>
      <c r="X20" s="400"/>
      <c r="Y20" s="386"/>
      <c r="Z20" s="386"/>
      <c r="AA20" s="386"/>
      <c r="AB20" s="386"/>
      <c r="AC20" s="400"/>
      <c r="AD20" s="400"/>
      <c r="AE20" s="400"/>
      <c r="AF20" s="400"/>
      <c r="AG20" s="400"/>
      <c r="AH20" s="400"/>
      <c r="AI20" s="400"/>
      <c r="AJ20" s="400"/>
      <c r="AK20" s="5"/>
      <c r="AL20" s="5"/>
    </row>
    <row r="21" spans="1:38" x14ac:dyDescent="0.35">
      <c r="A21" s="6"/>
      <c r="B21" s="55" t="str">
        <f t="shared" si="0"/>
        <v>T16</v>
      </c>
      <c r="C21" s="82"/>
      <c r="D21" s="183"/>
      <c r="E21" s="124"/>
      <c r="F21" s="124"/>
      <c r="G21" s="124"/>
      <c r="H21" s="124"/>
      <c r="I21" s="124"/>
      <c r="J21" s="124"/>
      <c r="K21" s="124"/>
      <c r="L21" s="124"/>
      <c r="M21" s="62"/>
      <c r="N21" s="103"/>
      <c r="O21" s="103"/>
      <c r="P21" s="7"/>
      <c r="Q21" s="63"/>
      <c r="R21" s="88"/>
      <c r="S21" s="357"/>
      <c r="T21" s="86"/>
      <c r="U21" s="86"/>
      <c r="V21" s="63"/>
      <c r="W21" s="400"/>
      <c r="X21" s="400"/>
      <c r="Y21" s="386"/>
      <c r="Z21" s="386"/>
      <c r="AA21" s="386"/>
      <c r="AB21" s="386"/>
      <c r="AC21" s="400"/>
      <c r="AD21" s="400"/>
      <c r="AE21" s="400"/>
      <c r="AF21" s="400"/>
      <c r="AG21" s="400"/>
      <c r="AH21" s="400"/>
      <c r="AI21" s="400"/>
      <c r="AJ21" s="400"/>
      <c r="AK21" s="5"/>
      <c r="AL21" s="5"/>
    </row>
    <row r="22" spans="1:38" x14ac:dyDescent="0.35">
      <c r="A22" s="6"/>
      <c r="B22" s="55" t="str">
        <f t="shared" si="0"/>
        <v>T17</v>
      </c>
      <c r="C22" s="82"/>
      <c r="D22" s="183"/>
      <c r="E22" s="124"/>
      <c r="F22" s="124"/>
      <c r="G22" s="124"/>
      <c r="H22" s="124"/>
      <c r="I22" s="124"/>
      <c r="J22" s="124"/>
      <c r="K22" s="124"/>
      <c r="L22" s="124"/>
      <c r="M22" s="62"/>
      <c r="N22" s="103"/>
      <c r="O22" s="103"/>
      <c r="P22" s="7"/>
      <c r="Q22" s="63"/>
      <c r="R22" s="88"/>
      <c r="S22" s="357"/>
      <c r="T22" s="86"/>
      <c r="U22" s="86"/>
      <c r="V22" s="63"/>
      <c r="W22" s="400"/>
      <c r="X22" s="400"/>
      <c r="Y22" s="386"/>
      <c r="Z22" s="386"/>
      <c r="AA22" s="386"/>
      <c r="AB22" s="386"/>
      <c r="AC22" s="400"/>
      <c r="AD22" s="400"/>
      <c r="AE22" s="400"/>
      <c r="AF22" s="400"/>
      <c r="AG22" s="400"/>
      <c r="AH22" s="400"/>
      <c r="AI22" s="400"/>
      <c r="AJ22" s="400"/>
      <c r="AK22" s="5"/>
      <c r="AL22" s="5"/>
    </row>
    <row r="23" spans="1:38" x14ac:dyDescent="0.35">
      <c r="A23" s="6"/>
      <c r="B23" s="55" t="str">
        <f t="shared" si="0"/>
        <v>T18</v>
      </c>
      <c r="C23" s="82"/>
      <c r="D23" s="183"/>
      <c r="E23" s="124"/>
      <c r="F23" s="124"/>
      <c r="G23" s="124"/>
      <c r="H23" s="124"/>
      <c r="I23" s="124"/>
      <c r="J23" s="124"/>
      <c r="K23" s="124"/>
      <c r="L23" s="124"/>
      <c r="M23" s="62"/>
      <c r="N23" s="103"/>
      <c r="O23" s="103"/>
      <c r="P23" s="7"/>
      <c r="Q23" s="63"/>
      <c r="R23" s="88"/>
      <c r="S23" s="357"/>
      <c r="T23" s="86"/>
      <c r="U23" s="86"/>
      <c r="V23" s="63"/>
      <c r="W23" s="400"/>
      <c r="X23" s="400"/>
      <c r="Y23" s="386"/>
      <c r="Z23" s="386"/>
      <c r="AA23" s="386"/>
      <c r="AB23" s="386"/>
      <c r="AC23" s="400"/>
      <c r="AD23" s="400"/>
      <c r="AE23" s="400"/>
      <c r="AF23" s="400"/>
      <c r="AG23" s="400"/>
      <c r="AH23" s="400"/>
      <c r="AI23" s="400"/>
      <c r="AJ23" s="400"/>
      <c r="AK23" s="5"/>
      <c r="AL23" s="5"/>
    </row>
    <row r="24" spans="1:38" x14ac:dyDescent="0.35">
      <c r="A24" s="6"/>
      <c r="B24" s="55" t="str">
        <f t="shared" si="0"/>
        <v>T19</v>
      </c>
      <c r="C24" s="82"/>
      <c r="D24" s="183"/>
      <c r="E24" s="124"/>
      <c r="F24" s="124"/>
      <c r="G24" s="124"/>
      <c r="H24" s="124"/>
      <c r="I24" s="124"/>
      <c r="J24" s="124"/>
      <c r="K24" s="124"/>
      <c r="L24" s="124"/>
      <c r="M24" s="62"/>
      <c r="N24" s="103"/>
      <c r="O24" s="103"/>
      <c r="P24" s="7"/>
      <c r="Q24" s="63"/>
      <c r="R24" s="88"/>
      <c r="S24" s="357"/>
      <c r="T24" s="86"/>
      <c r="U24" s="86"/>
      <c r="V24" s="63"/>
      <c r="W24" s="400"/>
      <c r="X24" s="400"/>
      <c r="Y24" s="386"/>
      <c r="Z24" s="386"/>
      <c r="AA24" s="386"/>
      <c r="AB24" s="386"/>
      <c r="AC24" s="400"/>
      <c r="AD24" s="400"/>
      <c r="AE24" s="400"/>
      <c r="AF24" s="400"/>
      <c r="AG24" s="400"/>
      <c r="AH24" s="400"/>
      <c r="AI24" s="400"/>
      <c r="AJ24" s="400"/>
      <c r="AK24" s="5"/>
      <c r="AL24" s="5"/>
    </row>
    <row r="25" spans="1:38" x14ac:dyDescent="0.35">
      <c r="A25" s="6"/>
      <c r="B25" s="55" t="str">
        <f t="shared" si="0"/>
        <v>T20</v>
      </c>
      <c r="C25" s="82"/>
      <c r="D25" s="183"/>
      <c r="E25" s="124"/>
      <c r="F25" s="124"/>
      <c r="G25" s="124"/>
      <c r="H25" s="124"/>
      <c r="I25" s="124"/>
      <c r="J25" s="124"/>
      <c r="K25" s="124"/>
      <c r="L25" s="124"/>
      <c r="M25" s="62"/>
      <c r="N25" s="103"/>
      <c r="O25" s="103"/>
      <c r="P25" s="7"/>
      <c r="Q25" s="5"/>
      <c r="R25" s="88"/>
      <c r="S25" s="357"/>
      <c r="T25" s="86"/>
      <c r="U25" s="86"/>
      <c r="V25" s="5"/>
      <c r="W25" s="400"/>
      <c r="X25" s="400"/>
      <c r="Y25" s="386"/>
      <c r="Z25" s="386"/>
      <c r="AA25" s="386"/>
      <c r="AB25" s="386"/>
      <c r="AC25" s="400"/>
      <c r="AD25" s="400"/>
      <c r="AE25" s="400"/>
      <c r="AF25" s="400"/>
      <c r="AG25" s="400"/>
      <c r="AH25" s="400"/>
      <c r="AI25" s="400"/>
      <c r="AJ25" s="400"/>
      <c r="AK25" s="5"/>
      <c r="AL25" s="5"/>
    </row>
    <row r="26" spans="1:38" x14ac:dyDescent="0.35">
      <c r="A26" s="6"/>
      <c r="B26" s="55" t="str">
        <f t="shared" si="0"/>
        <v>T21</v>
      </c>
      <c r="C26" s="82"/>
      <c r="D26" s="183"/>
      <c r="E26" s="124"/>
      <c r="F26" s="124"/>
      <c r="G26" s="124"/>
      <c r="H26" s="124"/>
      <c r="I26" s="124"/>
      <c r="J26" s="124"/>
      <c r="K26" s="124"/>
      <c r="L26" s="124"/>
      <c r="M26" s="62"/>
      <c r="N26" s="103"/>
      <c r="O26" s="103"/>
      <c r="P26" s="7"/>
      <c r="Q26" s="5"/>
      <c r="R26" s="88"/>
      <c r="S26" s="357"/>
      <c r="T26" s="86"/>
      <c r="U26" s="86"/>
      <c r="V26" s="5"/>
      <c r="W26" s="400"/>
      <c r="X26" s="400"/>
      <c r="Y26" s="386"/>
      <c r="Z26" s="386"/>
      <c r="AA26" s="386"/>
      <c r="AB26" s="386"/>
      <c r="AC26" s="400"/>
      <c r="AD26" s="400"/>
      <c r="AE26" s="400"/>
      <c r="AF26" s="400"/>
      <c r="AG26" s="400"/>
      <c r="AH26" s="400"/>
      <c r="AI26" s="400"/>
      <c r="AJ26" s="400"/>
      <c r="AK26" s="5"/>
      <c r="AL26" s="5"/>
    </row>
    <row r="27" spans="1:38" x14ac:dyDescent="0.35">
      <c r="A27" s="6"/>
      <c r="B27" s="55" t="str">
        <f t="shared" si="0"/>
        <v>T22</v>
      </c>
      <c r="C27" s="82"/>
      <c r="D27" s="183"/>
      <c r="E27" s="124"/>
      <c r="F27" s="124"/>
      <c r="G27" s="124"/>
      <c r="H27" s="124"/>
      <c r="I27" s="124"/>
      <c r="J27" s="124"/>
      <c r="K27" s="124"/>
      <c r="L27" s="124"/>
      <c r="M27" s="62"/>
      <c r="N27" s="103"/>
      <c r="O27" s="103"/>
      <c r="P27" s="7"/>
      <c r="Q27" s="5"/>
      <c r="R27" s="88"/>
      <c r="S27" s="357"/>
      <c r="T27" s="86"/>
      <c r="U27" s="86"/>
      <c r="V27" s="5"/>
      <c r="W27" s="400"/>
      <c r="X27" s="400"/>
      <c r="Y27" s="386"/>
      <c r="Z27" s="386"/>
      <c r="AA27" s="386"/>
      <c r="AB27" s="386"/>
      <c r="AC27" s="400"/>
      <c r="AD27" s="400"/>
      <c r="AE27" s="400"/>
      <c r="AF27" s="400"/>
      <c r="AG27" s="400"/>
      <c r="AH27" s="400"/>
      <c r="AI27" s="400"/>
      <c r="AJ27" s="400"/>
      <c r="AK27" s="5"/>
      <c r="AL27" s="5"/>
    </row>
    <row r="28" spans="1:38" x14ac:dyDescent="0.35">
      <c r="A28" s="6"/>
      <c r="B28" s="55" t="str">
        <f t="shared" si="0"/>
        <v>T23</v>
      </c>
      <c r="C28" s="82"/>
      <c r="D28" s="183"/>
      <c r="E28" s="124"/>
      <c r="F28" s="124"/>
      <c r="G28" s="124"/>
      <c r="H28" s="124"/>
      <c r="I28" s="124"/>
      <c r="J28" s="124"/>
      <c r="K28" s="124"/>
      <c r="L28" s="124"/>
      <c r="M28" s="62"/>
      <c r="N28" s="103"/>
      <c r="O28" s="103"/>
      <c r="P28" s="7"/>
      <c r="Q28" s="5"/>
      <c r="R28" s="88"/>
      <c r="S28" s="357"/>
      <c r="T28" s="86"/>
      <c r="U28" s="86"/>
      <c r="V28" s="5"/>
      <c r="W28" s="400"/>
      <c r="X28" s="400"/>
      <c r="Y28" s="386"/>
      <c r="Z28" s="386"/>
      <c r="AA28" s="386"/>
      <c r="AB28" s="386"/>
      <c r="AC28" s="400"/>
      <c r="AD28" s="400"/>
      <c r="AE28" s="400"/>
      <c r="AF28" s="400"/>
      <c r="AG28" s="400"/>
      <c r="AH28" s="400"/>
      <c r="AI28" s="400"/>
      <c r="AJ28" s="400"/>
      <c r="AK28" s="5"/>
      <c r="AL28" s="5"/>
    </row>
    <row r="29" spans="1:38" x14ac:dyDescent="0.35">
      <c r="A29" s="6"/>
      <c r="B29" s="55" t="str">
        <f t="shared" si="0"/>
        <v>T24</v>
      </c>
      <c r="C29" s="82"/>
      <c r="D29" s="183"/>
      <c r="E29" s="124"/>
      <c r="F29" s="124"/>
      <c r="G29" s="124"/>
      <c r="H29" s="124"/>
      <c r="I29" s="124"/>
      <c r="J29" s="124"/>
      <c r="K29" s="124"/>
      <c r="L29" s="124"/>
      <c r="M29" s="62"/>
      <c r="N29" s="103"/>
      <c r="O29" s="103"/>
      <c r="P29" s="7"/>
      <c r="Q29" s="5"/>
      <c r="R29" s="88"/>
      <c r="S29" s="357"/>
      <c r="T29" s="86"/>
      <c r="U29" s="86"/>
      <c r="V29" s="5"/>
      <c r="W29" s="400"/>
      <c r="X29" s="400"/>
      <c r="Y29" s="386"/>
      <c r="Z29" s="386"/>
      <c r="AA29" s="386"/>
      <c r="AB29" s="386"/>
      <c r="AC29" s="400"/>
      <c r="AD29" s="400"/>
      <c r="AE29" s="400"/>
      <c r="AF29" s="400"/>
      <c r="AG29" s="400"/>
      <c r="AH29" s="400"/>
      <c r="AI29" s="400"/>
      <c r="AJ29" s="400"/>
      <c r="AK29" s="5"/>
      <c r="AL29" s="5"/>
    </row>
    <row r="30" spans="1:38" x14ac:dyDescent="0.35">
      <c r="A30" s="6"/>
      <c r="B30" s="55" t="str">
        <f t="shared" si="0"/>
        <v>T25</v>
      </c>
      <c r="C30" s="82"/>
      <c r="D30" s="183"/>
      <c r="E30" s="124"/>
      <c r="F30" s="124"/>
      <c r="G30" s="124"/>
      <c r="H30" s="124"/>
      <c r="I30" s="124"/>
      <c r="J30" s="124"/>
      <c r="K30" s="124"/>
      <c r="L30" s="124"/>
      <c r="M30" s="62"/>
      <c r="N30" s="103"/>
      <c r="O30" s="103"/>
      <c r="P30" s="7"/>
      <c r="Q30" s="5"/>
      <c r="R30" s="88"/>
      <c r="S30" s="357"/>
      <c r="T30" s="86"/>
      <c r="U30" s="86"/>
      <c r="V30" s="5"/>
      <c r="W30" s="400"/>
      <c r="X30" s="400"/>
      <c r="Y30" s="386"/>
      <c r="Z30" s="386"/>
      <c r="AA30" s="386"/>
      <c r="AB30" s="386"/>
      <c r="AC30" s="400"/>
      <c r="AD30" s="400"/>
      <c r="AE30" s="400"/>
      <c r="AF30" s="400"/>
      <c r="AG30" s="400"/>
      <c r="AH30" s="400"/>
      <c r="AI30" s="400"/>
      <c r="AJ30" s="400"/>
      <c r="AK30" s="5"/>
      <c r="AL30" s="5"/>
    </row>
    <row r="31" spans="1:38" x14ac:dyDescent="0.35">
      <c r="A31" s="6"/>
      <c r="B31" s="55" t="str">
        <f t="shared" si="0"/>
        <v>T26</v>
      </c>
      <c r="C31" s="82"/>
      <c r="D31" s="183"/>
      <c r="E31" s="124"/>
      <c r="F31" s="124"/>
      <c r="G31" s="124"/>
      <c r="H31" s="124"/>
      <c r="I31" s="124"/>
      <c r="J31" s="124"/>
      <c r="K31" s="124"/>
      <c r="L31" s="124"/>
      <c r="M31" s="62"/>
      <c r="N31" s="103"/>
      <c r="O31" s="103"/>
      <c r="P31" s="7"/>
      <c r="Q31" s="63"/>
      <c r="R31" s="88"/>
      <c r="S31" s="357"/>
      <c r="T31" s="86"/>
      <c r="U31" s="86"/>
      <c r="V31" s="63"/>
      <c r="W31" s="400"/>
      <c r="X31" s="400"/>
      <c r="Y31" s="386"/>
      <c r="Z31" s="386"/>
      <c r="AA31" s="386"/>
      <c r="AB31" s="386"/>
      <c r="AC31" s="400"/>
      <c r="AD31" s="400"/>
      <c r="AE31" s="400"/>
      <c r="AF31" s="400"/>
      <c r="AG31" s="400"/>
      <c r="AH31" s="400"/>
      <c r="AI31" s="400"/>
      <c r="AJ31" s="400"/>
      <c r="AK31" s="5"/>
      <c r="AL31" s="5"/>
    </row>
    <row r="32" spans="1:38" x14ac:dyDescent="0.35">
      <c r="A32" s="6"/>
      <c r="B32" s="55" t="str">
        <f t="shared" si="0"/>
        <v>T27</v>
      </c>
      <c r="C32" s="82"/>
      <c r="D32" s="183"/>
      <c r="E32" s="124"/>
      <c r="F32" s="124"/>
      <c r="G32" s="124"/>
      <c r="H32" s="124"/>
      <c r="I32" s="124"/>
      <c r="J32" s="124"/>
      <c r="K32" s="124"/>
      <c r="L32" s="124"/>
      <c r="M32" s="62"/>
      <c r="N32" s="103"/>
      <c r="O32" s="103"/>
      <c r="P32" s="7"/>
      <c r="Q32" s="63"/>
      <c r="R32" s="88"/>
      <c r="S32" s="357"/>
      <c r="T32" s="86"/>
      <c r="U32" s="86"/>
      <c r="V32" s="63"/>
      <c r="W32" s="400"/>
      <c r="X32" s="400"/>
      <c r="Y32" s="386"/>
      <c r="Z32" s="386"/>
      <c r="AA32" s="386"/>
      <c r="AB32" s="386"/>
      <c r="AC32" s="400"/>
      <c r="AD32" s="400"/>
      <c r="AE32" s="400"/>
      <c r="AF32" s="400"/>
      <c r="AG32" s="400"/>
      <c r="AH32" s="400"/>
      <c r="AI32" s="400"/>
      <c r="AJ32" s="400"/>
      <c r="AK32" s="5"/>
      <c r="AL32" s="5"/>
    </row>
    <row r="33" spans="1:38" x14ac:dyDescent="0.35">
      <c r="A33" s="6"/>
      <c r="B33" s="55" t="str">
        <f t="shared" si="0"/>
        <v>T28</v>
      </c>
      <c r="C33" s="82"/>
      <c r="D33" s="183"/>
      <c r="E33" s="124"/>
      <c r="F33" s="124"/>
      <c r="G33" s="124"/>
      <c r="H33" s="124"/>
      <c r="I33" s="124"/>
      <c r="J33" s="124"/>
      <c r="K33" s="124"/>
      <c r="L33" s="124"/>
      <c r="M33" s="62"/>
      <c r="N33" s="103"/>
      <c r="O33" s="103"/>
      <c r="P33" s="7"/>
      <c r="Q33" s="63"/>
      <c r="R33" s="88"/>
      <c r="S33" s="357"/>
      <c r="T33" s="86"/>
      <c r="U33" s="86"/>
      <c r="V33" s="63"/>
      <c r="W33" s="400"/>
      <c r="X33" s="400"/>
      <c r="Y33" s="386"/>
      <c r="Z33" s="386"/>
      <c r="AA33" s="386"/>
      <c r="AB33" s="386"/>
      <c r="AC33" s="400"/>
      <c r="AD33" s="400"/>
      <c r="AE33" s="400"/>
      <c r="AF33" s="400"/>
      <c r="AG33" s="400"/>
      <c r="AH33" s="400"/>
      <c r="AI33" s="400"/>
      <c r="AJ33" s="400"/>
      <c r="AK33" s="5"/>
      <c r="AL33" s="5"/>
    </row>
    <row r="34" spans="1:38" x14ac:dyDescent="0.35">
      <c r="A34" s="6"/>
      <c r="B34" s="55" t="str">
        <f t="shared" si="0"/>
        <v>T29</v>
      </c>
      <c r="C34" s="82"/>
      <c r="D34" s="183"/>
      <c r="E34" s="124"/>
      <c r="F34" s="124"/>
      <c r="G34" s="124"/>
      <c r="H34" s="124"/>
      <c r="I34" s="124"/>
      <c r="J34" s="124"/>
      <c r="K34" s="124"/>
      <c r="L34" s="124"/>
      <c r="M34" s="62"/>
      <c r="N34" s="103"/>
      <c r="O34" s="103"/>
      <c r="P34" s="7"/>
      <c r="Q34" s="63"/>
      <c r="R34" s="88"/>
      <c r="S34" s="357"/>
      <c r="T34" s="86"/>
      <c r="U34" s="86"/>
      <c r="V34" s="63"/>
      <c r="W34" s="400"/>
      <c r="X34" s="400"/>
      <c r="Y34" s="386"/>
      <c r="Z34" s="386"/>
      <c r="AA34" s="386"/>
      <c r="AB34" s="386"/>
      <c r="AC34" s="400"/>
      <c r="AD34" s="400"/>
      <c r="AE34" s="400"/>
      <c r="AF34" s="400"/>
      <c r="AG34" s="400"/>
      <c r="AH34" s="400"/>
      <c r="AI34" s="400"/>
      <c r="AJ34" s="400"/>
      <c r="AK34" s="5"/>
      <c r="AL34" s="5"/>
    </row>
    <row r="35" spans="1:38" x14ac:dyDescent="0.35">
      <c r="A35" s="6"/>
      <c r="B35" s="55" t="str">
        <f t="shared" si="0"/>
        <v>T30</v>
      </c>
      <c r="C35" s="82"/>
      <c r="D35" s="183"/>
      <c r="E35" s="124"/>
      <c r="F35" s="124"/>
      <c r="G35" s="124"/>
      <c r="H35" s="124"/>
      <c r="I35" s="124"/>
      <c r="J35" s="124"/>
      <c r="K35" s="124"/>
      <c r="L35" s="124"/>
      <c r="M35" s="62"/>
      <c r="N35" s="103"/>
      <c r="O35" s="103"/>
      <c r="P35" s="7"/>
      <c r="Q35" s="5"/>
      <c r="R35" s="88"/>
      <c r="S35" s="357"/>
      <c r="T35" s="86"/>
      <c r="U35" s="86"/>
      <c r="V35" s="5"/>
      <c r="W35" s="400"/>
      <c r="X35" s="400"/>
      <c r="Y35" s="386"/>
      <c r="Z35" s="386"/>
      <c r="AA35" s="386"/>
      <c r="AB35" s="386"/>
      <c r="AC35" s="400"/>
      <c r="AD35" s="400"/>
      <c r="AE35" s="400"/>
      <c r="AF35" s="400"/>
      <c r="AG35" s="400"/>
      <c r="AH35" s="400"/>
      <c r="AI35" s="400"/>
      <c r="AJ35" s="400"/>
      <c r="AK35" s="5"/>
      <c r="AL35" s="5"/>
    </row>
    <row r="36" spans="1:38" x14ac:dyDescent="0.35">
      <c r="A36" s="6"/>
      <c r="B36" s="55" t="str">
        <f t="shared" si="0"/>
        <v>T31</v>
      </c>
      <c r="C36" s="82"/>
      <c r="D36" s="183"/>
      <c r="E36" s="124"/>
      <c r="F36" s="124"/>
      <c r="G36" s="124"/>
      <c r="H36" s="124"/>
      <c r="I36" s="124"/>
      <c r="J36" s="124"/>
      <c r="K36" s="124"/>
      <c r="L36" s="124"/>
      <c r="M36" s="62"/>
      <c r="N36" s="103"/>
      <c r="O36" s="103"/>
      <c r="P36" s="7"/>
      <c r="Q36" s="5"/>
      <c r="R36" s="88"/>
      <c r="S36" s="357"/>
      <c r="T36" s="86"/>
      <c r="U36" s="86"/>
      <c r="V36" s="5"/>
      <c r="W36" s="400"/>
      <c r="X36" s="400"/>
      <c r="Y36" s="386"/>
      <c r="Z36" s="386"/>
      <c r="AA36" s="386"/>
      <c r="AB36" s="386"/>
      <c r="AC36" s="400"/>
      <c r="AD36" s="400"/>
      <c r="AE36" s="400"/>
      <c r="AF36" s="400"/>
      <c r="AG36" s="400"/>
      <c r="AH36" s="400"/>
      <c r="AI36" s="400"/>
      <c r="AJ36" s="400"/>
      <c r="AK36" s="5"/>
      <c r="AL36" s="5"/>
    </row>
    <row r="37" spans="1:38" x14ac:dyDescent="0.35">
      <c r="A37" s="6"/>
      <c r="B37" s="55" t="str">
        <f t="shared" si="0"/>
        <v>T32</v>
      </c>
      <c r="C37" s="82"/>
      <c r="D37" s="183"/>
      <c r="E37" s="124"/>
      <c r="F37" s="124"/>
      <c r="G37" s="124"/>
      <c r="H37" s="124"/>
      <c r="I37" s="124"/>
      <c r="J37" s="124"/>
      <c r="K37" s="124"/>
      <c r="L37" s="124"/>
      <c r="M37" s="62"/>
      <c r="N37" s="103"/>
      <c r="O37" s="103"/>
      <c r="P37" s="7"/>
      <c r="Q37" s="5"/>
      <c r="R37" s="88"/>
      <c r="S37" s="357"/>
      <c r="T37" s="86"/>
      <c r="U37" s="86"/>
      <c r="V37" s="5"/>
      <c r="W37" s="400"/>
      <c r="X37" s="400"/>
      <c r="Y37" s="386"/>
      <c r="Z37" s="386"/>
      <c r="AA37" s="386"/>
      <c r="AB37" s="386"/>
      <c r="AC37" s="400"/>
      <c r="AD37" s="400"/>
      <c r="AE37" s="400"/>
      <c r="AF37" s="400"/>
      <c r="AG37" s="400"/>
      <c r="AH37" s="400"/>
      <c r="AI37" s="400"/>
      <c r="AJ37" s="400"/>
      <c r="AK37" s="5"/>
      <c r="AL37" s="5"/>
    </row>
    <row r="38" spans="1:38" x14ac:dyDescent="0.35">
      <c r="A38" s="6"/>
      <c r="B38" s="55" t="str">
        <f t="shared" si="0"/>
        <v>T33</v>
      </c>
      <c r="C38" s="82"/>
      <c r="D38" s="183"/>
      <c r="E38" s="124"/>
      <c r="F38" s="124"/>
      <c r="G38" s="124"/>
      <c r="H38" s="124"/>
      <c r="I38" s="124"/>
      <c r="J38" s="124"/>
      <c r="K38" s="124"/>
      <c r="L38" s="124"/>
      <c r="M38" s="62"/>
      <c r="N38" s="103"/>
      <c r="O38" s="103"/>
      <c r="P38" s="7"/>
      <c r="Q38" s="5"/>
      <c r="R38" s="88"/>
      <c r="S38" s="357"/>
      <c r="T38" s="86"/>
      <c r="U38" s="86"/>
      <c r="V38" s="5"/>
      <c r="W38" s="400"/>
      <c r="X38" s="400"/>
      <c r="Y38" s="386"/>
      <c r="Z38" s="386"/>
      <c r="AA38" s="386"/>
      <c r="AB38" s="386"/>
      <c r="AC38" s="400"/>
      <c r="AD38" s="400"/>
      <c r="AE38" s="400"/>
      <c r="AF38" s="400"/>
      <c r="AG38" s="400"/>
      <c r="AH38" s="400"/>
      <c r="AI38" s="400"/>
      <c r="AJ38" s="400"/>
      <c r="AK38" s="5"/>
      <c r="AL38" s="5"/>
    </row>
    <row r="39" spans="1:38" x14ac:dyDescent="0.35">
      <c r="A39" s="6"/>
      <c r="B39" s="55" t="str">
        <f t="shared" si="0"/>
        <v>T34</v>
      </c>
      <c r="C39" s="82"/>
      <c r="D39" s="183"/>
      <c r="E39" s="124"/>
      <c r="F39" s="124"/>
      <c r="G39" s="124"/>
      <c r="H39" s="124"/>
      <c r="I39" s="124"/>
      <c r="J39" s="124"/>
      <c r="K39" s="124"/>
      <c r="L39" s="124"/>
      <c r="M39" s="62"/>
      <c r="N39" s="103"/>
      <c r="O39" s="103"/>
      <c r="P39" s="7"/>
      <c r="Q39" s="5"/>
      <c r="R39" s="88"/>
      <c r="S39" s="357"/>
      <c r="T39" s="86"/>
      <c r="U39" s="86"/>
      <c r="V39" s="5"/>
      <c r="W39" s="400"/>
      <c r="X39" s="400"/>
      <c r="Y39" s="386"/>
      <c r="Z39" s="386"/>
      <c r="AA39" s="386"/>
      <c r="AB39" s="386"/>
      <c r="AC39" s="400"/>
      <c r="AD39" s="400"/>
      <c r="AE39" s="400"/>
      <c r="AF39" s="400"/>
      <c r="AG39" s="400"/>
      <c r="AH39" s="400"/>
      <c r="AI39" s="400"/>
      <c r="AJ39" s="400"/>
      <c r="AK39" s="5"/>
      <c r="AL39" s="5"/>
    </row>
    <row r="40" spans="1:38" x14ac:dyDescent="0.35">
      <c r="A40" s="6"/>
      <c r="B40" s="55" t="str">
        <f t="shared" si="0"/>
        <v>T35</v>
      </c>
      <c r="C40" s="82"/>
      <c r="D40" s="183"/>
      <c r="E40" s="124"/>
      <c r="F40" s="124"/>
      <c r="G40" s="124"/>
      <c r="H40" s="124"/>
      <c r="I40" s="124"/>
      <c r="J40" s="124"/>
      <c r="K40" s="124"/>
      <c r="L40" s="124"/>
      <c r="M40" s="62"/>
      <c r="N40" s="103"/>
      <c r="O40" s="103"/>
      <c r="P40" s="7"/>
      <c r="Q40" s="5"/>
      <c r="R40" s="88"/>
      <c r="S40" s="357"/>
      <c r="T40" s="86"/>
      <c r="U40" s="86"/>
      <c r="V40" s="5"/>
      <c r="W40" s="400"/>
      <c r="X40" s="400"/>
      <c r="Y40" s="386"/>
      <c r="Z40" s="386"/>
      <c r="AA40" s="386"/>
      <c r="AB40" s="386"/>
      <c r="AC40" s="400"/>
      <c r="AD40" s="400"/>
      <c r="AE40" s="400"/>
      <c r="AF40" s="400"/>
      <c r="AG40" s="400"/>
      <c r="AH40" s="400"/>
      <c r="AI40" s="400"/>
      <c r="AJ40" s="400"/>
      <c r="AK40" s="5"/>
      <c r="AL40" s="5"/>
    </row>
    <row r="41" spans="1:38" x14ac:dyDescent="0.35">
      <c r="A41" s="6"/>
      <c r="B41" s="55" t="str">
        <f t="shared" si="0"/>
        <v>T36</v>
      </c>
      <c r="C41" s="82"/>
      <c r="D41" s="183"/>
      <c r="E41" s="124"/>
      <c r="F41" s="124"/>
      <c r="G41" s="124"/>
      <c r="H41" s="124"/>
      <c r="I41" s="124"/>
      <c r="J41" s="124"/>
      <c r="K41" s="124"/>
      <c r="L41" s="124"/>
      <c r="M41" s="62"/>
      <c r="N41" s="103"/>
      <c r="O41" s="103"/>
      <c r="P41" s="7"/>
      <c r="Q41" s="5"/>
      <c r="R41" s="88"/>
      <c r="S41" s="357"/>
      <c r="T41" s="86"/>
      <c r="U41" s="86"/>
      <c r="V41" s="5"/>
      <c r="W41" s="400"/>
      <c r="X41" s="400"/>
      <c r="Y41" s="386"/>
      <c r="Z41" s="386"/>
      <c r="AA41" s="386"/>
      <c r="AB41" s="386"/>
      <c r="AC41" s="400"/>
      <c r="AD41" s="400"/>
      <c r="AE41" s="400"/>
      <c r="AF41" s="400"/>
      <c r="AG41" s="400"/>
      <c r="AH41" s="400"/>
      <c r="AI41" s="400"/>
      <c r="AJ41" s="400"/>
      <c r="AK41" s="5"/>
      <c r="AL41" s="5"/>
    </row>
    <row r="42" spans="1:38" x14ac:dyDescent="0.35">
      <c r="A42" s="6"/>
      <c r="B42" s="55" t="str">
        <f t="shared" si="0"/>
        <v>T37</v>
      </c>
      <c r="C42" s="82"/>
      <c r="D42" s="183"/>
      <c r="E42" s="124"/>
      <c r="F42" s="124"/>
      <c r="G42" s="124"/>
      <c r="H42" s="124"/>
      <c r="I42" s="124"/>
      <c r="J42" s="124"/>
      <c r="K42" s="124"/>
      <c r="L42" s="124"/>
      <c r="M42" s="62"/>
      <c r="N42" s="103"/>
      <c r="O42" s="103"/>
      <c r="P42" s="7"/>
      <c r="Q42" s="5"/>
      <c r="R42" s="88"/>
      <c r="S42" s="357"/>
      <c r="T42" s="86"/>
      <c r="U42" s="86"/>
      <c r="V42" s="5"/>
      <c r="W42" s="400"/>
      <c r="X42" s="400"/>
      <c r="Y42" s="386"/>
      <c r="Z42" s="386"/>
      <c r="AA42" s="386"/>
      <c r="AB42" s="386"/>
      <c r="AC42" s="400"/>
      <c r="AD42" s="400"/>
      <c r="AE42" s="400"/>
      <c r="AF42" s="400"/>
      <c r="AG42" s="400"/>
      <c r="AH42" s="400"/>
      <c r="AI42" s="400"/>
      <c r="AJ42" s="400"/>
      <c r="AK42" s="5"/>
      <c r="AL42" s="5"/>
    </row>
    <row r="43" spans="1:38" x14ac:dyDescent="0.35">
      <c r="A43" s="6"/>
      <c r="B43" s="55" t="str">
        <f t="shared" si="0"/>
        <v>T38</v>
      </c>
      <c r="C43" s="82"/>
      <c r="D43" s="183"/>
      <c r="E43" s="124"/>
      <c r="F43" s="124"/>
      <c r="G43" s="124"/>
      <c r="H43" s="124"/>
      <c r="I43" s="124"/>
      <c r="J43" s="124"/>
      <c r="K43" s="124"/>
      <c r="L43" s="124"/>
      <c r="M43" s="62"/>
      <c r="N43" s="103"/>
      <c r="O43" s="103"/>
      <c r="P43" s="7"/>
      <c r="Q43" s="5"/>
      <c r="R43" s="88"/>
      <c r="S43" s="357"/>
      <c r="T43" s="86"/>
      <c r="U43" s="86"/>
      <c r="V43" s="5"/>
      <c r="W43" s="400"/>
      <c r="X43" s="400"/>
      <c r="Y43" s="386"/>
      <c r="Z43" s="386"/>
      <c r="AA43" s="386"/>
      <c r="AB43" s="386"/>
      <c r="AC43" s="400"/>
      <c r="AD43" s="400"/>
      <c r="AE43" s="400"/>
      <c r="AF43" s="400"/>
      <c r="AG43" s="400"/>
      <c r="AH43" s="400"/>
      <c r="AI43" s="400"/>
      <c r="AJ43" s="400"/>
      <c r="AK43" s="5"/>
      <c r="AL43" s="5"/>
    </row>
    <row r="44" spans="1:38" x14ac:dyDescent="0.35">
      <c r="A44" s="6"/>
      <c r="B44" s="55" t="str">
        <f t="shared" si="0"/>
        <v>T39</v>
      </c>
      <c r="C44" s="82"/>
      <c r="D44" s="183"/>
      <c r="E44" s="124"/>
      <c r="F44" s="124"/>
      <c r="G44" s="124"/>
      <c r="H44" s="124"/>
      <c r="I44" s="124"/>
      <c r="J44" s="124"/>
      <c r="K44" s="124"/>
      <c r="L44" s="124"/>
      <c r="M44" s="62"/>
      <c r="N44" s="103"/>
      <c r="O44" s="103"/>
      <c r="P44" s="7"/>
      <c r="Q44" s="5"/>
      <c r="R44" s="88"/>
      <c r="S44" s="357"/>
      <c r="T44" s="86"/>
      <c r="U44" s="86"/>
      <c r="V44" s="5"/>
      <c r="W44" s="400"/>
      <c r="X44" s="400"/>
      <c r="Y44" s="386"/>
      <c r="Z44" s="386"/>
      <c r="AA44" s="386"/>
      <c r="AB44" s="386"/>
      <c r="AC44" s="400"/>
      <c r="AD44" s="400"/>
      <c r="AE44" s="400"/>
      <c r="AF44" s="400"/>
      <c r="AG44" s="400"/>
      <c r="AH44" s="400"/>
      <c r="AI44" s="400"/>
      <c r="AJ44" s="400"/>
      <c r="AK44" s="5"/>
      <c r="AL44" s="5"/>
    </row>
    <row r="45" spans="1:38" x14ac:dyDescent="0.35">
      <c r="A45" s="6"/>
      <c r="B45" s="55" t="str">
        <f t="shared" si="0"/>
        <v>T40</v>
      </c>
      <c r="C45" s="82"/>
      <c r="D45" s="183"/>
      <c r="E45" s="124"/>
      <c r="F45" s="124"/>
      <c r="G45" s="124"/>
      <c r="H45" s="124"/>
      <c r="I45" s="124"/>
      <c r="J45" s="124"/>
      <c r="K45" s="124"/>
      <c r="L45" s="124"/>
      <c r="M45" s="62"/>
      <c r="N45" s="103"/>
      <c r="O45" s="103"/>
      <c r="P45" s="7"/>
      <c r="Q45" s="5"/>
      <c r="R45" s="88"/>
      <c r="S45" s="357"/>
      <c r="T45" s="86"/>
      <c r="U45" s="86"/>
      <c r="V45" s="5"/>
      <c r="W45" s="400"/>
      <c r="X45" s="400"/>
      <c r="Y45" s="386"/>
      <c r="Z45" s="386"/>
      <c r="AA45" s="386"/>
      <c r="AB45" s="386"/>
      <c r="AC45" s="400"/>
      <c r="AD45" s="400"/>
      <c r="AE45" s="400"/>
      <c r="AF45" s="400"/>
      <c r="AG45" s="400"/>
      <c r="AH45" s="400"/>
      <c r="AI45" s="400"/>
      <c r="AJ45" s="400"/>
      <c r="AK45" s="5"/>
      <c r="AL45" s="5"/>
    </row>
    <row r="46" spans="1:38" x14ac:dyDescent="0.35">
      <c r="A46" s="6"/>
      <c r="B46" s="55" t="str">
        <f t="shared" si="0"/>
        <v>T41</v>
      </c>
      <c r="C46" s="82"/>
      <c r="D46" s="183"/>
      <c r="E46" s="124"/>
      <c r="F46" s="124"/>
      <c r="G46" s="124"/>
      <c r="H46" s="124"/>
      <c r="I46" s="124"/>
      <c r="J46" s="124"/>
      <c r="K46" s="124"/>
      <c r="L46" s="124"/>
      <c r="M46" s="62"/>
      <c r="N46" s="103"/>
      <c r="O46" s="103"/>
      <c r="P46" s="7"/>
      <c r="Q46" s="5"/>
      <c r="R46" s="88"/>
      <c r="S46" s="357"/>
      <c r="T46" s="86"/>
      <c r="U46" s="86"/>
      <c r="V46" s="5"/>
      <c r="W46" s="400"/>
      <c r="X46" s="400"/>
      <c r="Y46" s="386"/>
      <c r="Z46" s="386"/>
      <c r="AA46" s="386"/>
      <c r="AB46" s="386"/>
      <c r="AC46" s="400"/>
      <c r="AD46" s="400"/>
      <c r="AE46" s="400"/>
      <c r="AF46" s="400"/>
      <c r="AG46" s="400"/>
      <c r="AH46" s="400"/>
      <c r="AI46" s="400"/>
      <c r="AJ46" s="400"/>
      <c r="AK46" s="5"/>
      <c r="AL46" s="5"/>
    </row>
    <row r="47" spans="1:38" x14ac:dyDescent="0.35">
      <c r="A47" s="6"/>
      <c r="B47" s="55" t="str">
        <f t="shared" si="0"/>
        <v>T42</v>
      </c>
      <c r="C47" s="82"/>
      <c r="D47" s="183"/>
      <c r="E47" s="124"/>
      <c r="F47" s="124"/>
      <c r="G47" s="124"/>
      <c r="H47" s="124"/>
      <c r="I47" s="124"/>
      <c r="J47" s="124"/>
      <c r="K47" s="124"/>
      <c r="L47" s="124"/>
      <c r="M47" s="62"/>
      <c r="N47" s="103"/>
      <c r="O47" s="103"/>
      <c r="P47" s="7"/>
      <c r="Q47" s="5"/>
      <c r="R47" s="88"/>
      <c r="S47" s="357"/>
      <c r="T47" s="86"/>
      <c r="U47" s="86"/>
      <c r="V47" s="5"/>
      <c r="W47" s="400"/>
      <c r="X47" s="400"/>
      <c r="Y47" s="386"/>
      <c r="Z47" s="386"/>
      <c r="AA47" s="386"/>
      <c r="AB47" s="386"/>
      <c r="AC47" s="400"/>
      <c r="AD47" s="400"/>
      <c r="AE47" s="400"/>
      <c r="AF47" s="400"/>
      <c r="AG47" s="400"/>
      <c r="AH47" s="400"/>
      <c r="AI47" s="400"/>
      <c r="AJ47" s="400"/>
      <c r="AK47" s="5"/>
      <c r="AL47" s="5"/>
    </row>
    <row r="48" spans="1:38" x14ac:dyDescent="0.35">
      <c r="A48" s="6"/>
      <c r="B48" s="55" t="str">
        <f t="shared" si="0"/>
        <v>T43</v>
      </c>
      <c r="C48" s="82"/>
      <c r="D48" s="183"/>
      <c r="E48" s="124"/>
      <c r="F48" s="124"/>
      <c r="G48" s="124"/>
      <c r="H48" s="124"/>
      <c r="I48" s="124"/>
      <c r="J48" s="124"/>
      <c r="K48" s="124"/>
      <c r="L48" s="124"/>
      <c r="M48" s="62"/>
      <c r="N48" s="103"/>
      <c r="O48" s="103"/>
      <c r="P48" s="7"/>
      <c r="Q48" s="5"/>
      <c r="R48" s="88"/>
      <c r="S48" s="357"/>
      <c r="T48" s="86"/>
      <c r="U48" s="86"/>
      <c r="V48" s="5"/>
      <c r="W48" s="400"/>
      <c r="X48" s="400"/>
      <c r="Y48" s="386"/>
      <c r="Z48" s="386"/>
      <c r="AA48" s="386"/>
      <c r="AB48" s="386"/>
      <c r="AC48" s="400"/>
      <c r="AD48" s="400"/>
      <c r="AE48" s="400"/>
      <c r="AF48" s="400"/>
      <c r="AG48" s="400"/>
      <c r="AH48" s="400"/>
      <c r="AI48" s="400"/>
      <c r="AJ48" s="400"/>
      <c r="AK48" s="5"/>
      <c r="AL48" s="5"/>
    </row>
    <row r="49" spans="1:38" x14ac:dyDescent="0.35">
      <c r="A49" s="6"/>
      <c r="B49" s="55" t="str">
        <f t="shared" si="0"/>
        <v>T44</v>
      </c>
      <c r="C49" s="82"/>
      <c r="D49" s="183"/>
      <c r="E49" s="124"/>
      <c r="F49" s="124"/>
      <c r="G49" s="124"/>
      <c r="H49" s="124"/>
      <c r="I49" s="124"/>
      <c r="J49" s="124"/>
      <c r="K49" s="124"/>
      <c r="L49" s="124"/>
      <c r="M49" s="62"/>
      <c r="N49" s="103"/>
      <c r="O49" s="103"/>
      <c r="P49" s="7"/>
      <c r="Q49" s="5"/>
      <c r="R49" s="88"/>
      <c r="S49" s="357"/>
      <c r="T49" s="86"/>
      <c r="U49" s="86"/>
      <c r="V49" s="5"/>
      <c r="W49" s="400"/>
      <c r="X49" s="400"/>
      <c r="Y49" s="386"/>
      <c r="Z49" s="386"/>
      <c r="AA49" s="386"/>
      <c r="AB49" s="386"/>
      <c r="AC49" s="400"/>
      <c r="AD49" s="400"/>
      <c r="AE49" s="400"/>
      <c r="AF49" s="400"/>
      <c r="AG49" s="400"/>
      <c r="AH49" s="400"/>
      <c r="AI49" s="400"/>
      <c r="AJ49" s="400"/>
      <c r="AK49" s="5"/>
      <c r="AL49" s="5"/>
    </row>
    <row r="50" spans="1:38" x14ac:dyDescent="0.35">
      <c r="A50" s="6"/>
      <c r="B50" s="55" t="str">
        <f t="shared" si="0"/>
        <v>T45</v>
      </c>
      <c r="C50" s="82"/>
      <c r="D50" s="183"/>
      <c r="E50" s="124"/>
      <c r="F50" s="124"/>
      <c r="G50" s="124"/>
      <c r="H50" s="124"/>
      <c r="I50" s="124"/>
      <c r="J50" s="124"/>
      <c r="K50" s="124"/>
      <c r="L50" s="124"/>
      <c r="M50" s="62"/>
      <c r="N50" s="103"/>
      <c r="O50" s="103"/>
      <c r="P50" s="7"/>
      <c r="Q50" s="5"/>
      <c r="R50" s="88"/>
      <c r="S50" s="357"/>
      <c r="T50" s="86"/>
      <c r="U50" s="86"/>
      <c r="V50" s="5"/>
      <c r="W50" s="400"/>
      <c r="X50" s="400"/>
      <c r="Y50" s="386"/>
      <c r="Z50" s="386"/>
      <c r="AA50" s="386"/>
      <c r="AB50" s="386"/>
      <c r="AC50" s="400"/>
      <c r="AD50" s="400"/>
      <c r="AE50" s="400"/>
      <c r="AF50" s="400"/>
      <c r="AG50" s="400"/>
      <c r="AH50" s="400"/>
      <c r="AI50" s="400"/>
      <c r="AJ50" s="400"/>
      <c r="AK50" s="5"/>
      <c r="AL50" s="5"/>
    </row>
    <row r="51" spans="1:38" x14ac:dyDescent="0.35">
      <c r="A51" s="6"/>
      <c r="B51" s="55" t="str">
        <f t="shared" si="0"/>
        <v>T46</v>
      </c>
      <c r="C51" s="82"/>
      <c r="D51" s="183"/>
      <c r="E51" s="124"/>
      <c r="F51" s="124"/>
      <c r="G51" s="124"/>
      <c r="H51" s="124"/>
      <c r="I51" s="124"/>
      <c r="J51" s="124"/>
      <c r="K51" s="124"/>
      <c r="L51" s="124"/>
      <c r="M51" s="62"/>
      <c r="N51" s="103"/>
      <c r="O51" s="103"/>
      <c r="P51" s="7"/>
      <c r="Q51" s="5"/>
      <c r="R51" s="88"/>
      <c r="S51" s="357"/>
      <c r="T51" s="86"/>
      <c r="U51" s="86"/>
      <c r="V51" s="5"/>
      <c r="W51" s="400"/>
      <c r="X51" s="400"/>
      <c r="Y51" s="386"/>
      <c r="Z51" s="386"/>
      <c r="AA51" s="386"/>
      <c r="AB51" s="386"/>
      <c r="AC51" s="400"/>
      <c r="AD51" s="400"/>
      <c r="AE51" s="400"/>
      <c r="AF51" s="400"/>
      <c r="AG51" s="400"/>
      <c r="AH51" s="400"/>
      <c r="AI51" s="400"/>
      <c r="AJ51" s="400"/>
      <c r="AK51" s="5"/>
      <c r="AL51" s="5"/>
    </row>
    <row r="52" spans="1:38" x14ac:dyDescent="0.35">
      <c r="A52" s="6"/>
      <c r="B52" s="55" t="str">
        <f t="shared" si="0"/>
        <v>T47</v>
      </c>
      <c r="C52" s="82"/>
      <c r="D52" s="183"/>
      <c r="E52" s="124"/>
      <c r="F52" s="124"/>
      <c r="G52" s="124"/>
      <c r="H52" s="124"/>
      <c r="I52" s="124"/>
      <c r="J52" s="124"/>
      <c r="K52" s="124"/>
      <c r="L52" s="124"/>
      <c r="M52" s="62"/>
      <c r="N52" s="103"/>
      <c r="O52" s="103"/>
      <c r="P52" s="7"/>
      <c r="Q52" s="5"/>
      <c r="R52" s="88"/>
      <c r="S52" s="357"/>
      <c r="T52" s="86"/>
      <c r="U52" s="86"/>
      <c r="V52" s="5"/>
      <c r="W52" s="400"/>
      <c r="X52" s="400"/>
      <c r="Y52" s="386"/>
      <c r="Z52" s="386"/>
      <c r="AA52" s="386"/>
      <c r="AB52" s="386"/>
      <c r="AC52" s="400"/>
      <c r="AD52" s="400"/>
      <c r="AE52" s="400"/>
      <c r="AF52" s="400"/>
      <c r="AG52" s="400"/>
      <c r="AH52" s="400"/>
      <c r="AI52" s="400"/>
      <c r="AJ52" s="400"/>
      <c r="AK52" s="5"/>
      <c r="AL52" s="5"/>
    </row>
    <row r="53" spans="1:38" x14ac:dyDescent="0.35">
      <c r="A53" s="6"/>
      <c r="B53" s="55" t="str">
        <f t="shared" si="0"/>
        <v>T48</v>
      </c>
      <c r="C53" s="82"/>
      <c r="D53" s="183"/>
      <c r="E53" s="124"/>
      <c r="F53" s="124"/>
      <c r="G53" s="124"/>
      <c r="H53" s="124"/>
      <c r="I53" s="124"/>
      <c r="J53" s="124"/>
      <c r="K53" s="124"/>
      <c r="L53" s="124"/>
      <c r="M53" s="62"/>
      <c r="N53" s="103"/>
      <c r="O53" s="103"/>
      <c r="P53" s="7"/>
      <c r="Q53" s="5"/>
      <c r="R53" s="88"/>
      <c r="S53" s="357"/>
      <c r="T53" s="86"/>
      <c r="U53" s="86"/>
      <c r="V53" s="5"/>
      <c r="W53" s="400"/>
      <c r="X53" s="400"/>
      <c r="Y53" s="386"/>
      <c r="Z53" s="386"/>
      <c r="AA53" s="386"/>
      <c r="AB53" s="386"/>
      <c r="AC53" s="400"/>
      <c r="AD53" s="400"/>
      <c r="AE53" s="400"/>
      <c r="AF53" s="400"/>
      <c r="AG53" s="400"/>
      <c r="AH53" s="400"/>
      <c r="AI53" s="400"/>
      <c r="AJ53" s="400"/>
      <c r="AK53" s="5"/>
      <c r="AL53" s="5"/>
    </row>
    <row r="54" spans="1:38" x14ac:dyDescent="0.35">
      <c r="A54" s="6"/>
      <c r="B54" s="55" t="str">
        <f t="shared" si="0"/>
        <v>T49</v>
      </c>
      <c r="C54" s="82"/>
      <c r="D54" s="183"/>
      <c r="E54" s="124"/>
      <c r="F54" s="124"/>
      <c r="G54" s="124"/>
      <c r="H54" s="124"/>
      <c r="I54" s="124"/>
      <c r="J54" s="124"/>
      <c r="K54" s="124"/>
      <c r="L54" s="124"/>
      <c r="M54" s="62"/>
      <c r="N54" s="103"/>
      <c r="O54" s="103"/>
      <c r="P54" s="7"/>
      <c r="Q54" s="5"/>
      <c r="R54" s="88"/>
      <c r="S54" s="357"/>
      <c r="T54" s="86"/>
      <c r="U54" s="86"/>
      <c r="V54" s="5"/>
      <c r="W54" s="400"/>
      <c r="X54" s="400"/>
      <c r="Y54" s="386"/>
      <c r="Z54" s="386"/>
      <c r="AA54" s="386"/>
      <c r="AB54" s="386"/>
      <c r="AC54" s="400"/>
      <c r="AD54" s="400"/>
      <c r="AE54" s="400"/>
      <c r="AF54" s="400"/>
      <c r="AG54" s="400"/>
      <c r="AH54" s="400"/>
      <c r="AI54" s="400"/>
      <c r="AJ54" s="400"/>
      <c r="AK54" s="5"/>
      <c r="AL54" s="5"/>
    </row>
    <row r="55" spans="1:38" x14ac:dyDescent="0.35">
      <c r="A55" s="6"/>
      <c r="B55" s="55" t="str">
        <f t="shared" si="0"/>
        <v>T50</v>
      </c>
      <c r="C55" s="82"/>
      <c r="D55" s="183"/>
      <c r="E55" s="124"/>
      <c r="F55" s="124"/>
      <c r="G55" s="124"/>
      <c r="H55" s="124"/>
      <c r="I55" s="124"/>
      <c r="J55" s="124"/>
      <c r="K55" s="124"/>
      <c r="L55" s="124"/>
      <c r="M55" s="62"/>
      <c r="N55" s="103"/>
      <c r="O55" s="103"/>
      <c r="P55" s="7"/>
      <c r="Q55" s="5"/>
      <c r="R55" s="88"/>
      <c r="S55" s="357"/>
      <c r="T55" s="86"/>
      <c r="U55" s="86"/>
      <c r="V55" s="5"/>
      <c r="W55" s="400"/>
      <c r="X55" s="400"/>
      <c r="Y55" s="386"/>
      <c r="Z55" s="386"/>
      <c r="AA55" s="386"/>
      <c r="AB55" s="386"/>
      <c r="AC55" s="400"/>
      <c r="AD55" s="400"/>
      <c r="AE55" s="400"/>
      <c r="AF55" s="400"/>
      <c r="AG55" s="400"/>
      <c r="AH55" s="400"/>
      <c r="AI55" s="400"/>
      <c r="AJ55" s="400"/>
      <c r="AK55" s="5"/>
      <c r="AL55" s="5"/>
    </row>
    <row r="56" spans="1:38" x14ac:dyDescent="0.35">
      <c r="A56" s="6"/>
      <c r="B56" s="55" t="str">
        <f t="shared" si="0"/>
        <v>T51</v>
      </c>
      <c r="C56" s="82"/>
      <c r="D56" s="183"/>
      <c r="E56" s="124"/>
      <c r="F56" s="124"/>
      <c r="G56" s="124"/>
      <c r="H56" s="124"/>
      <c r="I56" s="124"/>
      <c r="J56" s="124"/>
      <c r="K56" s="124"/>
      <c r="L56" s="124"/>
      <c r="M56" s="62"/>
      <c r="N56" s="103"/>
      <c r="O56" s="103"/>
      <c r="P56" s="7"/>
      <c r="Q56" s="5"/>
      <c r="R56" s="88"/>
      <c r="S56" s="357"/>
      <c r="T56" s="86"/>
      <c r="U56" s="86"/>
      <c r="V56" s="5"/>
      <c r="W56" s="400"/>
      <c r="X56" s="400"/>
      <c r="Y56" s="386"/>
      <c r="Z56" s="386"/>
      <c r="AA56" s="386"/>
      <c r="AB56" s="386"/>
      <c r="AC56" s="400"/>
      <c r="AD56" s="400"/>
      <c r="AE56" s="400"/>
      <c r="AF56" s="400"/>
      <c r="AG56" s="400"/>
      <c r="AH56" s="400"/>
      <c r="AI56" s="400"/>
      <c r="AJ56" s="400"/>
      <c r="AK56" s="5"/>
      <c r="AL56" s="5"/>
    </row>
    <row r="57" spans="1:38" x14ac:dyDescent="0.35">
      <c r="A57" s="6"/>
      <c r="B57" s="55" t="str">
        <f t="shared" si="0"/>
        <v>T52</v>
      </c>
      <c r="C57" s="82"/>
      <c r="D57" s="183"/>
      <c r="E57" s="124"/>
      <c r="F57" s="124"/>
      <c r="G57" s="124"/>
      <c r="H57" s="124"/>
      <c r="I57" s="124"/>
      <c r="J57" s="124"/>
      <c r="K57" s="124"/>
      <c r="L57" s="124"/>
      <c r="M57" s="62"/>
      <c r="N57" s="103"/>
      <c r="O57" s="103"/>
      <c r="P57" s="7"/>
      <c r="Q57" s="5"/>
      <c r="R57" s="88"/>
      <c r="S57" s="357"/>
      <c r="T57" s="86"/>
      <c r="U57" s="86"/>
      <c r="V57" s="5"/>
      <c r="W57" s="400"/>
      <c r="X57" s="400"/>
      <c r="Y57" s="386"/>
      <c r="Z57" s="386"/>
      <c r="AA57" s="386"/>
      <c r="AB57" s="386"/>
      <c r="AC57" s="400"/>
      <c r="AD57" s="400"/>
      <c r="AE57" s="400"/>
      <c r="AF57" s="400"/>
      <c r="AG57" s="400"/>
      <c r="AH57" s="400"/>
      <c r="AI57" s="400"/>
      <c r="AJ57" s="400"/>
      <c r="AK57" s="5"/>
      <c r="AL57" s="5"/>
    </row>
    <row r="58" spans="1:38" x14ac:dyDescent="0.35">
      <c r="A58" s="6"/>
      <c r="B58" s="55" t="str">
        <f t="shared" si="0"/>
        <v>T53</v>
      </c>
      <c r="C58" s="82"/>
      <c r="D58" s="183"/>
      <c r="E58" s="124"/>
      <c r="F58" s="124"/>
      <c r="G58" s="124"/>
      <c r="H58" s="124"/>
      <c r="I58" s="124"/>
      <c r="J58" s="124"/>
      <c r="K58" s="124"/>
      <c r="L58" s="124"/>
      <c r="M58" s="62"/>
      <c r="N58" s="103"/>
      <c r="O58" s="103"/>
      <c r="P58" s="7"/>
      <c r="Q58" s="5"/>
      <c r="R58" s="88"/>
      <c r="S58" s="357"/>
      <c r="T58" s="86"/>
      <c r="U58" s="86"/>
      <c r="V58" s="5"/>
      <c r="W58" s="400"/>
      <c r="X58" s="400"/>
      <c r="Y58" s="386"/>
      <c r="Z58" s="386"/>
      <c r="AA58" s="386"/>
      <c r="AB58" s="386"/>
      <c r="AC58" s="400"/>
      <c r="AD58" s="400"/>
      <c r="AE58" s="400"/>
      <c r="AF58" s="400"/>
      <c r="AG58" s="400"/>
      <c r="AH58" s="400"/>
      <c r="AI58" s="400"/>
      <c r="AJ58" s="400"/>
      <c r="AK58" s="5"/>
      <c r="AL58" s="5"/>
    </row>
    <row r="59" spans="1:38" x14ac:dyDescent="0.35">
      <c r="A59" s="6"/>
      <c r="B59" s="55" t="str">
        <f t="shared" si="0"/>
        <v>T54</v>
      </c>
      <c r="C59" s="82"/>
      <c r="D59" s="183"/>
      <c r="E59" s="124"/>
      <c r="F59" s="124"/>
      <c r="G59" s="124"/>
      <c r="H59" s="124"/>
      <c r="I59" s="124"/>
      <c r="J59" s="124"/>
      <c r="K59" s="124"/>
      <c r="L59" s="124"/>
      <c r="M59" s="62"/>
      <c r="N59" s="103"/>
      <c r="O59" s="103"/>
      <c r="P59" s="7"/>
      <c r="Q59" s="5"/>
      <c r="R59" s="88"/>
      <c r="S59" s="357"/>
      <c r="T59" s="86"/>
      <c r="U59" s="86"/>
      <c r="V59" s="5"/>
      <c r="W59" s="400"/>
      <c r="X59" s="400"/>
      <c r="Y59" s="386"/>
      <c r="Z59" s="386"/>
      <c r="AA59" s="386"/>
      <c r="AB59" s="386"/>
      <c r="AC59" s="400"/>
      <c r="AD59" s="400"/>
      <c r="AE59" s="400"/>
      <c r="AF59" s="400"/>
      <c r="AG59" s="400"/>
      <c r="AH59" s="400"/>
      <c r="AI59" s="400"/>
      <c r="AJ59" s="400"/>
      <c r="AK59" s="5"/>
      <c r="AL59" s="5"/>
    </row>
    <row r="60" spans="1:38" x14ac:dyDescent="0.35">
      <c r="A60" s="6"/>
      <c r="B60" s="55" t="str">
        <f t="shared" si="0"/>
        <v>T55</v>
      </c>
      <c r="C60" s="82"/>
      <c r="D60" s="183"/>
      <c r="E60" s="124"/>
      <c r="F60" s="124"/>
      <c r="G60" s="124"/>
      <c r="H60" s="124"/>
      <c r="I60" s="124"/>
      <c r="J60" s="124"/>
      <c r="K60" s="124"/>
      <c r="L60" s="124"/>
      <c r="M60" s="62"/>
      <c r="N60" s="103"/>
      <c r="O60" s="103"/>
      <c r="P60" s="7"/>
      <c r="Q60" s="5"/>
      <c r="R60" s="88"/>
      <c r="S60" s="357"/>
      <c r="T60" s="86"/>
      <c r="U60" s="86"/>
      <c r="V60" s="5"/>
      <c r="W60" s="400"/>
      <c r="X60" s="400"/>
      <c r="Y60" s="386"/>
      <c r="Z60" s="386"/>
      <c r="AA60" s="386"/>
      <c r="AB60" s="386"/>
      <c r="AC60" s="400"/>
      <c r="AD60" s="400"/>
      <c r="AE60" s="400"/>
      <c r="AF60" s="400"/>
      <c r="AG60" s="400"/>
      <c r="AH60" s="400"/>
      <c r="AI60" s="400"/>
      <c r="AJ60" s="400"/>
      <c r="AK60" s="5"/>
      <c r="AL60" s="5"/>
    </row>
    <row r="61" spans="1:38" x14ac:dyDescent="0.35">
      <c r="A61" s="6"/>
      <c r="B61" s="55" t="str">
        <f t="shared" si="0"/>
        <v>T56</v>
      </c>
      <c r="C61" s="82"/>
      <c r="D61" s="183"/>
      <c r="E61" s="124"/>
      <c r="F61" s="124"/>
      <c r="G61" s="124"/>
      <c r="H61" s="124"/>
      <c r="I61" s="124"/>
      <c r="J61" s="124"/>
      <c r="K61" s="124"/>
      <c r="L61" s="124"/>
      <c r="M61" s="62"/>
      <c r="N61" s="103"/>
      <c r="O61" s="103"/>
      <c r="P61" s="7"/>
      <c r="Q61" s="5"/>
      <c r="R61" s="88"/>
      <c r="S61" s="357"/>
      <c r="T61" s="86"/>
      <c r="U61" s="86"/>
      <c r="V61" s="5"/>
      <c r="W61" s="400"/>
      <c r="X61" s="400"/>
      <c r="Y61" s="386"/>
      <c r="Z61" s="386"/>
      <c r="AA61" s="386"/>
      <c r="AB61" s="386"/>
      <c r="AC61" s="400"/>
      <c r="AD61" s="400"/>
      <c r="AE61" s="400"/>
      <c r="AF61" s="400"/>
      <c r="AG61" s="400"/>
      <c r="AH61" s="400"/>
      <c r="AI61" s="400"/>
      <c r="AJ61" s="400"/>
      <c r="AK61" s="5"/>
      <c r="AL61" s="5"/>
    </row>
    <row r="62" spans="1:38" x14ac:dyDescent="0.35">
      <c r="A62" s="6"/>
      <c r="B62" s="55" t="str">
        <f t="shared" si="0"/>
        <v>T57</v>
      </c>
      <c r="C62" s="82"/>
      <c r="D62" s="183"/>
      <c r="E62" s="124"/>
      <c r="F62" s="124"/>
      <c r="G62" s="124"/>
      <c r="H62" s="124"/>
      <c r="I62" s="124"/>
      <c r="J62" s="124"/>
      <c r="K62" s="124"/>
      <c r="L62" s="124"/>
      <c r="M62" s="62"/>
      <c r="N62" s="103"/>
      <c r="O62" s="103"/>
      <c r="P62" s="7"/>
      <c r="Q62" s="5"/>
      <c r="R62" s="88"/>
      <c r="S62" s="357"/>
      <c r="T62" s="86"/>
      <c r="U62" s="86"/>
      <c r="V62" s="5"/>
      <c r="W62" s="400"/>
      <c r="X62" s="400"/>
      <c r="Y62" s="386"/>
      <c r="Z62" s="386"/>
      <c r="AA62" s="386"/>
      <c r="AB62" s="386"/>
      <c r="AC62" s="400"/>
      <c r="AD62" s="400"/>
      <c r="AE62" s="400"/>
      <c r="AF62" s="400"/>
      <c r="AG62" s="400"/>
      <c r="AH62" s="400"/>
      <c r="AI62" s="400"/>
      <c r="AJ62" s="400"/>
      <c r="AK62" s="5"/>
      <c r="AL62" s="5"/>
    </row>
    <row r="63" spans="1:38" x14ac:dyDescent="0.35">
      <c r="A63" s="6"/>
      <c r="B63" s="55" t="str">
        <f t="shared" si="0"/>
        <v>T58</v>
      </c>
      <c r="C63" s="82"/>
      <c r="D63" s="183"/>
      <c r="E63" s="124"/>
      <c r="F63" s="124"/>
      <c r="G63" s="124"/>
      <c r="H63" s="124"/>
      <c r="I63" s="124"/>
      <c r="J63" s="124"/>
      <c r="K63" s="124"/>
      <c r="L63" s="124"/>
      <c r="M63" s="62"/>
      <c r="N63" s="103"/>
      <c r="O63" s="103"/>
      <c r="P63" s="7"/>
      <c r="Q63" s="5"/>
      <c r="R63" s="88"/>
      <c r="S63" s="357"/>
      <c r="T63" s="86"/>
      <c r="U63" s="86"/>
      <c r="V63" s="5"/>
      <c r="W63" s="400"/>
      <c r="X63" s="400"/>
      <c r="Y63" s="386"/>
      <c r="Z63" s="386"/>
      <c r="AA63" s="386"/>
      <c r="AB63" s="386"/>
      <c r="AC63" s="400"/>
      <c r="AD63" s="400"/>
      <c r="AE63" s="400"/>
      <c r="AF63" s="400"/>
      <c r="AG63" s="400"/>
      <c r="AH63" s="400"/>
      <c r="AI63" s="400"/>
      <c r="AJ63" s="400"/>
      <c r="AK63" s="5"/>
      <c r="AL63" s="5"/>
    </row>
    <row r="64" spans="1:38" x14ac:dyDescent="0.35">
      <c r="A64" s="6"/>
      <c r="B64" s="55" t="str">
        <f t="shared" si="0"/>
        <v>T59</v>
      </c>
      <c r="C64" s="82"/>
      <c r="D64" s="183"/>
      <c r="E64" s="124"/>
      <c r="F64" s="124"/>
      <c r="G64" s="124"/>
      <c r="H64" s="124"/>
      <c r="I64" s="124"/>
      <c r="J64" s="124"/>
      <c r="K64" s="124"/>
      <c r="L64" s="124"/>
      <c r="M64" s="62"/>
      <c r="N64" s="103"/>
      <c r="O64" s="103"/>
      <c r="P64" s="7"/>
      <c r="Q64" s="5"/>
      <c r="R64" s="88"/>
      <c r="S64" s="357"/>
      <c r="T64" s="86"/>
      <c r="U64" s="86"/>
      <c r="V64" s="5"/>
      <c r="W64" s="400"/>
      <c r="X64" s="400"/>
      <c r="Y64" s="386"/>
      <c r="Z64" s="386"/>
      <c r="AA64" s="386"/>
      <c r="AB64" s="386"/>
      <c r="AC64" s="400"/>
      <c r="AD64" s="400"/>
      <c r="AE64" s="400"/>
      <c r="AF64" s="400"/>
      <c r="AG64" s="400"/>
      <c r="AH64" s="400"/>
      <c r="AI64" s="400"/>
      <c r="AJ64" s="400"/>
      <c r="AK64" s="5"/>
      <c r="AL64" s="5"/>
    </row>
    <row r="65" spans="1:38" x14ac:dyDescent="0.35">
      <c r="A65" s="6"/>
      <c r="B65" s="55" t="str">
        <f t="shared" si="0"/>
        <v>T60</v>
      </c>
      <c r="C65" s="82"/>
      <c r="D65" s="183"/>
      <c r="E65" s="124"/>
      <c r="F65" s="124"/>
      <c r="G65" s="124"/>
      <c r="H65" s="124"/>
      <c r="I65" s="124"/>
      <c r="J65" s="124"/>
      <c r="K65" s="124"/>
      <c r="L65" s="124"/>
      <c r="M65" s="62"/>
      <c r="N65" s="103"/>
      <c r="O65" s="103"/>
      <c r="P65" s="7"/>
      <c r="Q65" s="5"/>
      <c r="R65" s="88"/>
      <c r="S65" s="357"/>
      <c r="T65" s="86"/>
      <c r="U65" s="86"/>
      <c r="V65" s="5"/>
      <c r="W65" s="400"/>
      <c r="X65" s="400"/>
      <c r="Y65" s="386"/>
      <c r="Z65" s="386"/>
      <c r="AA65" s="386"/>
      <c r="AB65" s="386"/>
      <c r="AC65" s="400"/>
      <c r="AD65" s="400"/>
      <c r="AE65" s="400"/>
      <c r="AF65" s="400"/>
      <c r="AG65" s="400"/>
      <c r="AH65" s="400"/>
      <c r="AI65" s="400"/>
      <c r="AJ65" s="400"/>
      <c r="AK65" s="5"/>
      <c r="AL65" s="5"/>
    </row>
    <row r="66" spans="1:38" x14ac:dyDescent="0.35">
      <c r="A66" s="6"/>
      <c r="B66" s="55" t="str">
        <f t="shared" si="0"/>
        <v>T61</v>
      </c>
      <c r="C66" s="82"/>
      <c r="D66" s="183"/>
      <c r="E66" s="124"/>
      <c r="F66" s="124"/>
      <c r="G66" s="124"/>
      <c r="H66" s="124"/>
      <c r="I66" s="124"/>
      <c r="J66" s="124"/>
      <c r="K66" s="124"/>
      <c r="L66" s="124"/>
      <c r="M66" s="62"/>
      <c r="N66" s="103"/>
      <c r="O66" s="103"/>
      <c r="P66" s="7"/>
      <c r="Q66" s="5"/>
      <c r="R66" s="88"/>
      <c r="S66" s="357"/>
      <c r="T66" s="86"/>
      <c r="U66" s="86"/>
      <c r="V66" s="5"/>
      <c r="W66" s="400"/>
      <c r="X66" s="400"/>
      <c r="Y66" s="386"/>
      <c r="Z66" s="386"/>
      <c r="AA66" s="386"/>
      <c r="AB66" s="386"/>
      <c r="AC66" s="400"/>
      <c r="AD66" s="400"/>
      <c r="AE66" s="400"/>
      <c r="AF66" s="400"/>
      <c r="AG66" s="400"/>
      <c r="AH66" s="400"/>
      <c r="AI66" s="400"/>
      <c r="AJ66" s="400"/>
      <c r="AK66" s="5"/>
      <c r="AL66" s="5"/>
    </row>
    <row r="67" spans="1:38" x14ac:dyDescent="0.35">
      <c r="A67" s="6"/>
      <c r="B67" s="55" t="str">
        <f t="shared" si="0"/>
        <v>T62</v>
      </c>
      <c r="C67" s="82"/>
      <c r="D67" s="183"/>
      <c r="E67" s="124"/>
      <c r="F67" s="124"/>
      <c r="G67" s="124"/>
      <c r="H67" s="124"/>
      <c r="I67" s="124"/>
      <c r="J67" s="124"/>
      <c r="K67" s="124"/>
      <c r="L67" s="124"/>
      <c r="M67" s="62"/>
      <c r="N67" s="103"/>
      <c r="O67" s="103"/>
      <c r="P67" s="7"/>
      <c r="Q67" s="5"/>
      <c r="R67" s="88"/>
      <c r="S67" s="357"/>
      <c r="T67" s="86"/>
      <c r="U67" s="86"/>
      <c r="V67" s="5"/>
      <c r="W67" s="400"/>
      <c r="X67" s="400"/>
      <c r="Y67" s="386"/>
      <c r="Z67" s="386"/>
      <c r="AA67" s="386"/>
      <c r="AB67" s="386"/>
      <c r="AC67" s="400"/>
      <c r="AD67" s="400"/>
      <c r="AE67" s="400"/>
      <c r="AF67" s="400"/>
      <c r="AG67" s="400"/>
      <c r="AH67" s="400"/>
      <c r="AI67" s="400"/>
      <c r="AJ67" s="400"/>
      <c r="AK67" s="5"/>
      <c r="AL67" s="5"/>
    </row>
    <row r="68" spans="1:38" x14ac:dyDescent="0.35">
      <c r="A68" s="6"/>
      <c r="B68" s="55" t="str">
        <f t="shared" si="0"/>
        <v>T63</v>
      </c>
      <c r="C68" s="82"/>
      <c r="D68" s="183"/>
      <c r="E68" s="124"/>
      <c r="F68" s="124"/>
      <c r="G68" s="124"/>
      <c r="H68" s="124"/>
      <c r="I68" s="124"/>
      <c r="J68" s="124"/>
      <c r="K68" s="124"/>
      <c r="L68" s="124"/>
      <c r="M68" s="62"/>
      <c r="N68" s="103"/>
      <c r="O68" s="103"/>
      <c r="P68" s="7"/>
      <c r="Q68" s="5"/>
      <c r="R68" s="88"/>
      <c r="S68" s="357"/>
      <c r="T68" s="86"/>
      <c r="U68" s="86"/>
      <c r="V68" s="5"/>
      <c r="W68" s="400"/>
      <c r="X68" s="400"/>
      <c r="Y68" s="386"/>
      <c r="Z68" s="386"/>
      <c r="AA68" s="386"/>
      <c r="AB68" s="386"/>
      <c r="AC68" s="400"/>
      <c r="AD68" s="400"/>
      <c r="AE68" s="400"/>
      <c r="AF68" s="400"/>
      <c r="AG68" s="400"/>
      <c r="AH68" s="400"/>
      <c r="AI68" s="400"/>
      <c r="AJ68" s="400"/>
      <c r="AK68" s="5"/>
      <c r="AL68" s="5"/>
    </row>
    <row r="69" spans="1:38" x14ac:dyDescent="0.35">
      <c r="A69" s="6"/>
      <c r="B69" s="55" t="str">
        <f t="shared" si="0"/>
        <v>T64</v>
      </c>
      <c r="C69" s="82"/>
      <c r="D69" s="183"/>
      <c r="E69" s="124"/>
      <c r="F69" s="124"/>
      <c r="G69" s="124"/>
      <c r="H69" s="124"/>
      <c r="I69" s="124"/>
      <c r="J69" s="124"/>
      <c r="K69" s="124"/>
      <c r="L69" s="124"/>
      <c r="M69" s="62"/>
      <c r="N69" s="103"/>
      <c r="O69" s="103"/>
      <c r="P69" s="7"/>
      <c r="Q69" s="5"/>
      <c r="R69" s="88"/>
      <c r="S69" s="357"/>
      <c r="T69" s="86"/>
      <c r="U69" s="86"/>
      <c r="V69" s="5"/>
      <c r="W69" s="400"/>
      <c r="X69" s="400"/>
      <c r="Y69" s="386"/>
      <c r="Z69" s="386"/>
      <c r="AA69" s="386"/>
      <c r="AB69" s="386"/>
      <c r="AC69" s="400"/>
      <c r="AD69" s="400"/>
      <c r="AE69" s="400"/>
      <c r="AF69" s="400"/>
      <c r="AG69" s="400"/>
      <c r="AH69" s="400"/>
      <c r="AI69" s="400"/>
      <c r="AJ69" s="400"/>
      <c r="AK69" s="5"/>
      <c r="AL69" s="5"/>
    </row>
    <row r="70" spans="1:38" x14ac:dyDescent="0.35">
      <c r="A70" s="6"/>
      <c r="B70" s="55" t="str">
        <f t="shared" si="0"/>
        <v>T65</v>
      </c>
      <c r="C70" s="82"/>
      <c r="D70" s="183"/>
      <c r="E70" s="124"/>
      <c r="F70" s="124"/>
      <c r="G70" s="124"/>
      <c r="H70" s="124"/>
      <c r="I70" s="124"/>
      <c r="J70" s="124"/>
      <c r="K70" s="124"/>
      <c r="L70" s="124"/>
      <c r="M70" s="62"/>
      <c r="N70" s="103"/>
      <c r="O70" s="103"/>
      <c r="P70" s="7"/>
      <c r="Q70" s="5"/>
      <c r="R70" s="88"/>
      <c r="S70" s="357"/>
      <c r="T70" s="86"/>
      <c r="U70" s="86"/>
      <c r="V70" s="5"/>
      <c r="W70" s="400"/>
      <c r="X70" s="400"/>
      <c r="Y70" s="386"/>
      <c r="Z70" s="386"/>
      <c r="AA70" s="386"/>
      <c r="AB70" s="386"/>
      <c r="AC70" s="400"/>
      <c r="AD70" s="400"/>
      <c r="AE70" s="400"/>
      <c r="AF70" s="400"/>
      <c r="AG70" s="400"/>
      <c r="AH70" s="400"/>
      <c r="AI70" s="400"/>
      <c r="AJ70" s="400"/>
      <c r="AK70" s="5"/>
      <c r="AL70" s="5"/>
    </row>
    <row r="71" spans="1:38" x14ac:dyDescent="0.35">
      <c r="A71" s="6"/>
      <c r="B71" s="55" t="str">
        <f t="shared" si="0"/>
        <v>T66</v>
      </c>
      <c r="C71" s="82"/>
      <c r="D71" s="183"/>
      <c r="E71" s="124"/>
      <c r="F71" s="124"/>
      <c r="G71" s="124"/>
      <c r="H71" s="124"/>
      <c r="I71" s="124"/>
      <c r="J71" s="124"/>
      <c r="K71" s="124"/>
      <c r="L71" s="124"/>
      <c r="M71" s="62"/>
      <c r="N71" s="103"/>
      <c r="O71" s="103"/>
      <c r="P71" s="7"/>
      <c r="Q71" s="5"/>
      <c r="R71" s="88"/>
      <c r="S71" s="357"/>
      <c r="T71" s="86"/>
      <c r="U71" s="86"/>
      <c r="V71" s="5"/>
      <c r="W71" s="400"/>
      <c r="X71" s="400"/>
      <c r="Y71" s="386"/>
      <c r="Z71" s="386"/>
      <c r="AA71" s="386"/>
      <c r="AB71" s="386"/>
      <c r="AC71" s="400"/>
      <c r="AD71" s="400"/>
      <c r="AE71" s="400"/>
      <c r="AF71" s="400"/>
      <c r="AG71" s="400"/>
      <c r="AH71" s="400"/>
      <c r="AI71" s="400"/>
      <c r="AJ71" s="400"/>
      <c r="AK71" s="5"/>
      <c r="AL71" s="5"/>
    </row>
    <row r="72" spans="1:38" x14ac:dyDescent="0.35">
      <c r="A72" s="6"/>
      <c r="B72" s="55" t="str">
        <f t="shared" si="0"/>
        <v>T67</v>
      </c>
      <c r="C72" s="82"/>
      <c r="D72" s="183"/>
      <c r="E72" s="124"/>
      <c r="F72" s="124"/>
      <c r="G72" s="124"/>
      <c r="H72" s="124"/>
      <c r="I72" s="124"/>
      <c r="J72" s="124"/>
      <c r="K72" s="124"/>
      <c r="L72" s="124"/>
      <c r="M72" s="62"/>
      <c r="N72" s="103"/>
      <c r="O72" s="103"/>
      <c r="P72" s="7"/>
      <c r="Q72" s="5"/>
      <c r="R72" s="88"/>
      <c r="S72" s="357"/>
      <c r="T72" s="86"/>
      <c r="U72" s="86"/>
      <c r="V72" s="5"/>
      <c r="W72" s="400"/>
      <c r="X72" s="400"/>
      <c r="Y72" s="386"/>
      <c r="Z72" s="386"/>
      <c r="AA72" s="386"/>
      <c r="AB72" s="386"/>
      <c r="AC72" s="400"/>
      <c r="AD72" s="400"/>
      <c r="AE72" s="400"/>
      <c r="AF72" s="400"/>
      <c r="AG72" s="400"/>
      <c r="AH72" s="400"/>
      <c r="AI72" s="400"/>
      <c r="AJ72" s="400"/>
      <c r="AK72" s="5"/>
      <c r="AL72" s="5"/>
    </row>
    <row r="73" spans="1:38" x14ac:dyDescent="0.35">
      <c r="A73" s="6"/>
      <c r="B73" s="55" t="str">
        <f t="shared" si="0"/>
        <v>T68</v>
      </c>
      <c r="C73" s="82"/>
      <c r="D73" s="183"/>
      <c r="E73" s="124"/>
      <c r="F73" s="124"/>
      <c r="G73" s="124"/>
      <c r="H73" s="124"/>
      <c r="I73" s="124"/>
      <c r="J73" s="124"/>
      <c r="K73" s="124"/>
      <c r="L73" s="124"/>
      <c r="M73" s="62"/>
      <c r="N73" s="103"/>
      <c r="O73" s="103"/>
      <c r="P73" s="7"/>
      <c r="Q73" s="5"/>
      <c r="R73" s="88"/>
      <c r="S73" s="357"/>
      <c r="T73" s="86"/>
      <c r="U73" s="86"/>
      <c r="V73" s="5"/>
      <c r="W73" s="400"/>
      <c r="X73" s="400"/>
      <c r="Y73" s="386"/>
      <c r="Z73" s="386"/>
      <c r="AA73" s="386"/>
      <c r="AB73" s="386"/>
      <c r="AC73" s="400"/>
      <c r="AD73" s="400"/>
      <c r="AE73" s="400"/>
      <c r="AF73" s="400"/>
      <c r="AG73" s="400"/>
      <c r="AH73" s="400"/>
      <c r="AI73" s="400"/>
      <c r="AJ73" s="400"/>
      <c r="AK73" s="5"/>
      <c r="AL73" s="5"/>
    </row>
    <row r="74" spans="1:38" x14ac:dyDescent="0.35">
      <c r="A74" s="6"/>
      <c r="B74" s="55" t="str">
        <f t="shared" si="0"/>
        <v>T69</v>
      </c>
      <c r="C74" s="82"/>
      <c r="D74" s="183"/>
      <c r="E74" s="124"/>
      <c r="F74" s="124"/>
      <c r="G74" s="124"/>
      <c r="H74" s="124"/>
      <c r="I74" s="124"/>
      <c r="J74" s="124"/>
      <c r="K74" s="124"/>
      <c r="L74" s="124"/>
      <c r="M74" s="62"/>
      <c r="N74" s="103"/>
      <c r="O74" s="103"/>
      <c r="P74" s="7"/>
      <c r="Q74" s="5"/>
      <c r="R74" s="88"/>
      <c r="S74" s="357"/>
      <c r="T74" s="86"/>
      <c r="U74" s="86"/>
      <c r="V74" s="5"/>
      <c r="W74" s="400"/>
      <c r="X74" s="400"/>
      <c r="Y74" s="386"/>
      <c r="Z74" s="386"/>
      <c r="AA74" s="386"/>
      <c r="AB74" s="386"/>
      <c r="AC74" s="400"/>
      <c r="AD74" s="400"/>
      <c r="AE74" s="400"/>
      <c r="AF74" s="400"/>
      <c r="AG74" s="400"/>
      <c r="AH74" s="400"/>
      <c r="AI74" s="400"/>
      <c r="AJ74" s="400"/>
      <c r="AK74" s="5"/>
      <c r="AL74" s="5"/>
    </row>
    <row r="75" spans="1:38" x14ac:dyDescent="0.35">
      <c r="A75" s="6"/>
      <c r="B75" s="55" t="str">
        <f t="shared" si="0"/>
        <v>T70</v>
      </c>
      <c r="C75" s="82"/>
      <c r="D75" s="183"/>
      <c r="E75" s="124"/>
      <c r="F75" s="124"/>
      <c r="G75" s="124"/>
      <c r="H75" s="124"/>
      <c r="I75" s="124"/>
      <c r="J75" s="124"/>
      <c r="K75" s="124"/>
      <c r="L75" s="124"/>
      <c r="M75" s="62"/>
      <c r="N75" s="103"/>
      <c r="O75" s="103"/>
      <c r="P75" s="7"/>
      <c r="Q75" s="5"/>
      <c r="R75" s="363"/>
      <c r="S75" s="357"/>
      <c r="T75" s="86"/>
      <c r="U75" s="86"/>
      <c r="V75" s="5"/>
      <c r="W75" s="400"/>
      <c r="X75" s="400"/>
      <c r="Y75" s="386"/>
      <c r="Z75" s="386"/>
      <c r="AA75" s="386"/>
      <c r="AB75" s="386"/>
      <c r="AC75" s="400"/>
      <c r="AD75" s="400"/>
      <c r="AE75" s="400"/>
      <c r="AF75" s="400"/>
      <c r="AG75" s="400"/>
      <c r="AH75" s="400"/>
      <c r="AI75" s="400"/>
      <c r="AJ75" s="400"/>
      <c r="AK75" s="5"/>
      <c r="AL75" s="5"/>
    </row>
    <row r="76" spans="1:38" x14ac:dyDescent="0.35">
      <c r="A76" s="6"/>
      <c r="B76" s="55" t="str">
        <f t="shared" si="0"/>
        <v>T71</v>
      </c>
      <c r="C76" s="82"/>
      <c r="D76" s="183"/>
      <c r="E76" s="124"/>
      <c r="F76" s="124"/>
      <c r="G76" s="124"/>
      <c r="H76" s="124"/>
      <c r="I76" s="124"/>
      <c r="J76" s="124"/>
      <c r="K76" s="124"/>
      <c r="L76" s="124"/>
      <c r="M76" s="62"/>
      <c r="N76" s="103"/>
      <c r="O76" s="103"/>
      <c r="P76" s="7"/>
      <c r="Q76" s="5"/>
      <c r="R76" s="88"/>
      <c r="S76" s="357"/>
      <c r="T76" s="86"/>
      <c r="U76" s="86"/>
      <c r="V76" s="5"/>
      <c r="W76" s="400"/>
      <c r="X76" s="400"/>
      <c r="Y76" s="386"/>
      <c r="Z76" s="386"/>
      <c r="AA76" s="386"/>
      <c r="AB76" s="386"/>
      <c r="AC76" s="400"/>
      <c r="AD76" s="400"/>
      <c r="AE76" s="400"/>
      <c r="AF76" s="400"/>
      <c r="AG76" s="400"/>
      <c r="AH76" s="400"/>
      <c r="AI76" s="400"/>
      <c r="AJ76" s="400"/>
      <c r="AK76" s="5"/>
      <c r="AL76" s="5"/>
    </row>
    <row r="77" spans="1:38" x14ac:dyDescent="0.35">
      <c r="A77" s="6"/>
      <c r="B77" s="55" t="str">
        <f t="shared" si="0"/>
        <v>T72</v>
      </c>
      <c r="C77" s="82"/>
      <c r="D77" s="183"/>
      <c r="E77" s="124"/>
      <c r="F77" s="124"/>
      <c r="G77" s="124"/>
      <c r="H77" s="124"/>
      <c r="I77" s="124"/>
      <c r="J77" s="124"/>
      <c r="K77" s="124"/>
      <c r="L77" s="124"/>
      <c r="M77" s="62"/>
      <c r="N77" s="103"/>
      <c r="O77" s="103"/>
      <c r="P77" s="7"/>
      <c r="Q77" s="5"/>
      <c r="R77" s="88"/>
      <c r="S77" s="357"/>
      <c r="T77" s="86"/>
      <c r="U77" s="86"/>
      <c r="V77" s="5"/>
      <c r="W77" s="400"/>
      <c r="X77" s="400"/>
      <c r="Y77" s="386"/>
      <c r="Z77" s="386"/>
      <c r="AA77" s="386"/>
      <c r="AB77" s="386"/>
      <c r="AC77" s="400"/>
      <c r="AD77" s="400"/>
      <c r="AE77" s="400"/>
      <c r="AF77" s="400"/>
      <c r="AG77" s="400"/>
      <c r="AH77" s="400"/>
      <c r="AI77" s="400"/>
      <c r="AJ77" s="400"/>
      <c r="AK77" s="5"/>
      <c r="AL77" s="5"/>
    </row>
    <row r="78" spans="1:38" x14ac:dyDescent="0.35">
      <c r="A78" s="6"/>
      <c r="B78" s="55" t="str">
        <f t="shared" si="0"/>
        <v>T73</v>
      </c>
      <c r="C78" s="82"/>
      <c r="D78" s="183"/>
      <c r="E78" s="124"/>
      <c r="F78" s="124"/>
      <c r="G78" s="124"/>
      <c r="H78" s="124"/>
      <c r="I78" s="124"/>
      <c r="J78" s="124"/>
      <c r="K78" s="124"/>
      <c r="L78" s="124"/>
      <c r="M78" s="62"/>
      <c r="N78" s="103"/>
      <c r="O78" s="103"/>
      <c r="P78" s="7"/>
      <c r="Q78" s="5"/>
      <c r="R78" s="88"/>
      <c r="S78" s="357"/>
      <c r="T78" s="86"/>
      <c r="U78" s="86"/>
      <c r="V78" s="5"/>
      <c r="W78" s="400"/>
      <c r="X78" s="400"/>
      <c r="Y78" s="386"/>
      <c r="Z78" s="386"/>
      <c r="AA78" s="386"/>
      <c r="AB78" s="386"/>
      <c r="AC78" s="400"/>
      <c r="AD78" s="400"/>
      <c r="AE78" s="400"/>
      <c r="AF78" s="400"/>
      <c r="AG78" s="400"/>
      <c r="AH78" s="400"/>
      <c r="AI78" s="400"/>
      <c r="AJ78" s="400"/>
      <c r="AK78" s="5"/>
      <c r="AL78" s="5"/>
    </row>
    <row r="79" spans="1:38" x14ac:dyDescent="0.35">
      <c r="A79" s="6"/>
      <c r="B79" s="55" t="str">
        <f t="shared" si="0"/>
        <v>T74</v>
      </c>
      <c r="C79" s="82"/>
      <c r="D79" s="183"/>
      <c r="E79" s="124"/>
      <c r="F79" s="124"/>
      <c r="G79" s="124"/>
      <c r="H79" s="124"/>
      <c r="I79" s="124"/>
      <c r="J79" s="124"/>
      <c r="K79" s="124"/>
      <c r="L79" s="124"/>
      <c r="M79" s="62"/>
      <c r="N79" s="103"/>
      <c r="O79" s="103"/>
      <c r="P79" s="7"/>
      <c r="Q79" s="5"/>
      <c r="R79" s="88"/>
      <c r="S79" s="357"/>
      <c r="T79" s="86"/>
      <c r="U79" s="86"/>
      <c r="V79" s="5"/>
      <c r="W79" s="400"/>
      <c r="X79" s="400"/>
      <c r="Y79" s="386"/>
      <c r="Z79" s="386"/>
      <c r="AA79" s="386"/>
      <c r="AB79" s="386"/>
      <c r="AC79" s="400"/>
      <c r="AD79" s="400"/>
      <c r="AE79" s="400"/>
      <c r="AF79" s="400"/>
      <c r="AG79" s="400"/>
      <c r="AH79" s="400"/>
      <c r="AI79" s="400"/>
      <c r="AJ79" s="400"/>
      <c r="AK79" s="5"/>
      <c r="AL79" s="5"/>
    </row>
    <row r="80" spans="1:38" x14ac:dyDescent="0.35">
      <c r="A80" s="6"/>
      <c r="B80" s="55" t="str">
        <f t="shared" si="0"/>
        <v>T75</v>
      </c>
      <c r="C80" s="82"/>
      <c r="D80" s="183"/>
      <c r="E80" s="124"/>
      <c r="F80" s="124"/>
      <c r="G80" s="124"/>
      <c r="H80" s="124"/>
      <c r="I80" s="124"/>
      <c r="J80" s="124"/>
      <c r="K80" s="124"/>
      <c r="L80" s="124"/>
      <c r="M80" s="62"/>
      <c r="N80" s="103"/>
      <c r="O80" s="103"/>
      <c r="P80" s="7"/>
      <c r="Q80" s="5"/>
      <c r="R80" s="88"/>
      <c r="S80" s="357"/>
      <c r="T80" s="86"/>
      <c r="U80" s="86"/>
      <c r="V80" s="5"/>
      <c r="W80" s="400"/>
      <c r="X80" s="400"/>
      <c r="Y80" s="386"/>
      <c r="Z80" s="386"/>
      <c r="AA80" s="386"/>
      <c r="AB80" s="386"/>
      <c r="AC80" s="400"/>
      <c r="AD80" s="400"/>
      <c r="AE80" s="400"/>
      <c r="AF80" s="400"/>
      <c r="AG80" s="400"/>
      <c r="AH80" s="400"/>
      <c r="AI80" s="400"/>
      <c r="AJ80" s="400"/>
      <c r="AK80" s="5"/>
      <c r="AL80" s="5"/>
    </row>
    <row r="81" spans="1:38" x14ac:dyDescent="0.35">
      <c r="A81" s="6"/>
      <c r="B81" s="55" t="str">
        <f t="shared" si="0"/>
        <v>T76</v>
      </c>
      <c r="C81" s="82"/>
      <c r="D81" s="183"/>
      <c r="E81" s="124"/>
      <c r="F81" s="124"/>
      <c r="G81" s="124"/>
      <c r="H81" s="124"/>
      <c r="I81" s="124"/>
      <c r="J81" s="124"/>
      <c r="K81" s="124"/>
      <c r="L81" s="124"/>
      <c r="M81" s="62"/>
      <c r="N81" s="103"/>
      <c r="O81" s="103"/>
      <c r="P81" s="7"/>
      <c r="Q81" s="5"/>
      <c r="R81" s="88"/>
      <c r="S81" s="357"/>
      <c r="T81" s="86"/>
      <c r="U81" s="86"/>
      <c r="V81" s="5"/>
      <c r="W81" s="400"/>
      <c r="X81" s="400"/>
      <c r="Y81" s="386"/>
      <c r="Z81" s="386"/>
      <c r="AA81" s="386"/>
      <c r="AB81" s="386"/>
      <c r="AC81" s="400"/>
      <c r="AD81" s="400"/>
      <c r="AE81" s="400"/>
      <c r="AF81" s="400"/>
      <c r="AG81" s="400"/>
      <c r="AH81" s="400"/>
      <c r="AI81" s="400"/>
      <c r="AJ81" s="400"/>
      <c r="AK81" s="5"/>
      <c r="AL81" s="5"/>
    </row>
    <row r="82" spans="1:38" x14ac:dyDescent="0.35">
      <c r="A82" s="6"/>
      <c r="B82" s="55" t="str">
        <f t="shared" si="0"/>
        <v>T77</v>
      </c>
      <c r="C82" s="82"/>
      <c r="D82" s="183"/>
      <c r="E82" s="124"/>
      <c r="F82" s="124"/>
      <c r="G82" s="124"/>
      <c r="H82" s="124"/>
      <c r="I82" s="124"/>
      <c r="J82" s="124"/>
      <c r="K82" s="124"/>
      <c r="L82" s="124"/>
      <c r="M82" s="62"/>
      <c r="N82" s="103"/>
      <c r="O82" s="103"/>
      <c r="P82" s="7"/>
      <c r="Q82" s="5"/>
      <c r="R82" s="88"/>
      <c r="S82" s="357"/>
      <c r="T82" s="86"/>
      <c r="U82" s="86"/>
      <c r="V82" s="5"/>
      <c r="W82" s="400"/>
      <c r="X82" s="400"/>
      <c r="Y82" s="386"/>
      <c r="Z82" s="386"/>
      <c r="AA82" s="386"/>
      <c r="AB82" s="386"/>
      <c r="AC82" s="400"/>
      <c r="AD82" s="400"/>
      <c r="AE82" s="400"/>
      <c r="AF82" s="400"/>
      <c r="AG82" s="400"/>
      <c r="AH82" s="400"/>
      <c r="AI82" s="400"/>
      <c r="AJ82" s="400"/>
      <c r="AK82" s="5"/>
      <c r="AL82" s="5"/>
    </row>
    <row r="83" spans="1:38" x14ac:dyDescent="0.35">
      <c r="A83" s="6"/>
      <c r="B83" s="55" t="str">
        <f t="shared" si="0"/>
        <v>T78</v>
      </c>
      <c r="C83" s="82"/>
      <c r="D83" s="183"/>
      <c r="E83" s="124"/>
      <c r="F83" s="124"/>
      <c r="G83" s="124"/>
      <c r="H83" s="124"/>
      <c r="I83" s="124"/>
      <c r="J83" s="124"/>
      <c r="K83" s="124"/>
      <c r="L83" s="124"/>
      <c r="M83" s="62"/>
      <c r="N83" s="103"/>
      <c r="O83" s="103"/>
      <c r="P83" s="7"/>
      <c r="Q83" s="5"/>
      <c r="R83" s="88"/>
      <c r="S83" s="357"/>
      <c r="T83" s="86"/>
      <c r="U83" s="86"/>
      <c r="V83" s="5"/>
      <c r="W83" s="400"/>
      <c r="X83" s="400"/>
      <c r="Y83" s="386"/>
      <c r="Z83" s="386"/>
      <c r="AA83" s="386"/>
      <c r="AB83" s="386"/>
      <c r="AC83" s="400"/>
      <c r="AD83" s="400"/>
      <c r="AE83" s="400"/>
      <c r="AF83" s="400"/>
      <c r="AG83" s="400"/>
      <c r="AH83" s="400"/>
      <c r="AI83" s="400"/>
      <c r="AJ83" s="400"/>
      <c r="AK83" s="5"/>
      <c r="AL83" s="5"/>
    </row>
    <row r="84" spans="1:38" x14ac:dyDescent="0.35">
      <c r="A84" s="6"/>
      <c r="B84" s="55" t="str">
        <f t="shared" si="0"/>
        <v>T79</v>
      </c>
      <c r="C84" s="82"/>
      <c r="D84" s="183"/>
      <c r="E84" s="124"/>
      <c r="F84" s="124"/>
      <c r="G84" s="124"/>
      <c r="H84" s="124"/>
      <c r="I84" s="124"/>
      <c r="J84" s="124"/>
      <c r="K84" s="124"/>
      <c r="L84" s="124"/>
      <c r="M84" s="62"/>
      <c r="N84" s="103"/>
      <c r="O84" s="103"/>
      <c r="P84" s="7"/>
      <c r="Q84" s="5"/>
      <c r="R84" s="88"/>
      <c r="S84" s="357"/>
      <c r="T84" s="86"/>
      <c r="U84" s="86"/>
      <c r="V84" s="5"/>
      <c r="W84" s="400"/>
      <c r="X84" s="400"/>
      <c r="Y84" s="386"/>
      <c r="Z84" s="386"/>
      <c r="AA84" s="386"/>
      <c r="AB84" s="386"/>
      <c r="AC84" s="400"/>
      <c r="AD84" s="400"/>
      <c r="AE84" s="400"/>
      <c r="AF84" s="400"/>
      <c r="AG84" s="400"/>
      <c r="AH84" s="400"/>
      <c r="AI84" s="400"/>
      <c r="AJ84" s="400"/>
      <c r="AK84" s="5"/>
      <c r="AL84" s="5"/>
    </row>
    <row r="85" spans="1:38" x14ac:dyDescent="0.35">
      <c r="A85" s="6"/>
      <c r="B85" s="55" t="str">
        <f t="shared" si="0"/>
        <v>T80</v>
      </c>
      <c r="C85" s="82"/>
      <c r="D85" s="183"/>
      <c r="E85" s="124"/>
      <c r="F85" s="124"/>
      <c r="G85" s="124"/>
      <c r="H85" s="124"/>
      <c r="I85" s="124"/>
      <c r="J85" s="124"/>
      <c r="K85" s="124"/>
      <c r="L85" s="124"/>
      <c r="M85" s="62"/>
      <c r="N85" s="103"/>
      <c r="O85" s="103"/>
      <c r="P85" s="7"/>
      <c r="Q85" s="5"/>
      <c r="R85" s="88"/>
      <c r="S85" s="357"/>
      <c r="T85" s="86"/>
      <c r="U85" s="86"/>
      <c r="V85" s="5"/>
      <c r="W85" s="400"/>
      <c r="X85" s="400"/>
      <c r="Y85" s="386"/>
      <c r="Z85" s="386"/>
      <c r="AA85" s="386"/>
      <c r="AB85" s="386"/>
      <c r="AC85" s="400"/>
      <c r="AD85" s="400"/>
      <c r="AE85" s="400"/>
      <c r="AF85" s="400"/>
      <c r="AG85" s="400"/>
      <c r="AH85" s="400"/>
      <c r="AI85" s="400"/>
      <c r="AJ85" s="400"/>
      <c r="AK85" s="5"/>
      <c r="AL85" s="5"/>
    </row>
    <row r="86" spans="1:38" x14ac:dyDescent="0.35">
      <c r="A86" s="6"/>
      <c r="B86" s="55" t="str">
        <f t="shared" si="0"/>
        <v>T81</v>
      </c>
      <c r="C86" s="82"/>
      <c r="D86" s="183"/>
      <c r="E86" s="124"/>
      <c r="F86" s="124"/>
      <c r="G86" s="124"/>
      <c r="H86" s="124"/>
      <c r="I86" s="124"/>
      <c r="J86" s="124"/>
      <c r="K86" s="124"/>
      <c r="L86" s="124"/>
      <c r="M86" s="62"/>
      <c r="N86" s="103"/>
      <c r="O86" s="103"/>
      <c r="P86" s="7"/>
      <c r="Q86" s="5"/>
      <c r="R86" s="88"/>
      <c r="S86" s="357"/>
      <c r="T86" s="86"/>
      <c r="U86" s="86"/>
      <c r="V86" s="5"/>
      <c r="W86" s="400"/>
      <c r="X86" s="400"/>
      <c r="Y86" s="386"/>
      <c r="Z86" s="386"/>
      <c r="AA86" s="386"/>
      <c r="AB86" s="386"/>
      <c r="AC86" s="400"/>
      <c r="AD86" s="400"/>
      <c r="AE86" s="400"/>
      <c r="AF86" s="400"/>
      <c r="AG86" s="400"/>
      <c r="AH86" s="400"/>
      <c r="AI86" s="400"/>
      <c r="AJ86" s="400"/>
      <c r="AK86" s="5"/>
      <c r="AL86" s="5"/>
    </row>
    <row r="87" spans="1:38" x14ac:dyDescent="0.35">
      <c r="A87" s="6"/>
      <c r="B87" s="55" t="str">
        <f t="shared" si="0"/>
        <v>T82</v>
      </c>
      <c r="C87" s="82"/>
      <c r="D87" s="183"/>
      <c r="E87" s="124"/>
      <c r="F87" s="124"/>
      <c r="G87" s="124"/>
      <c r="H87" s="124"/>
      <c r="I87" s="124"/>
      <c r="J87" s="124"/>
      <c r="K87" s="124"/>
      <c r="L87" s="124"/>
      <c r="M87" s="62"/>
      <c r="N87" s="103"/>
      <c r="O87" s="103"/>
      <c r="P87" s="7"/>
      <c r="Q87" s="5"/>
      <c r="R87" s="88"/>
      <c r="S87" s="357"/>
      <c r="T87" s="86"/>
      <c r="U87" s="86"/>
      <c r="V87" s="5"/>
      <c r="W87" s="400"/>
      <c r="X87" s="400"/>
      <c r="Y87" s="386"/>
      <c r="Z87" s="386"/>
      <c r="AA87" s="386"/>
      <c r="AB87" s="386"/>
      <c r="AC87" s="400"/>
      <c r="AD87" s="400"/>
      <c r="AE87" s="400"/>
      <c r="AF87" s="400"/>
      <c r="AG87" s="400"/>
      <c r="AH87" s="400"/>
      <c r="AI87" s="400"/>
      <c r="AJ87" s="400"/>
      <c r="AK87" s="5"/>
      <c r="AL87" s="5"/>
    </row>
    <row r="88" spans="1:38" x14ac:dyDescent="0.35">
      <c r="A88" s="6"/>
      <c r="B88" s="55" t="str">
        <f t="shared" si="0"/>
        <v>T83</v>
      </c>
      <c r="C88" s="82"/>
      <c r="D88" s="183"/>
      <c r="E88" s="124"/>
      <c r="F88" s="124"/>
      <c r="G88" s="124"/>
      <c r="H88" s="124"/>
      <c r="I88" s="124"/>
      <c r="J88" s="124"/>
      <c r="K88" s="124"/>
      <c r="L88" s="124"/>
      <c r="M88" s="62"/>
      <c r="N88" s="103"/>
      <c r="O88" s="103"/>
      <c r="P88" s="7"/>
      <c r="Q88" s="5"/>
      <c r="R88" s="88"/>
      <c r="S88" s="357"/>
      <c r="T88" s="86"/>
      <c r="U88" s="86"/>
      <c r="V88" s="5"/>
      <c r="W88" s="400"/>
      <c r="X88" s="400"/>
      <c r="Y88" s="386"/>
      <c r="Z88" s="386"/>
      <c r="AA88" s="386"/>
      <c r="AB88" s="386"/>
      <c r="AC88" s="400"/>
      <c r="AD88" s="400"/>
      <c r="AE88" s="400"/>
      <c r="AF88" s="400"/>
      <c r="AG88" s="400"/>
      <c r="AH88" s="400"/>
      <c r="AI88" s="400"/>
      <c r="AJ88" s="400"/>
      <c r="AK88" s="5"/>
      <c r="AL88" s="5"/>
    </row>
    <row r="89" spans="1:38" x14ac:dyDescent="0.35">
      <c r="A89" s="6"/>
      <c r="B89" s="55" t="str">
        <f t="shared" si="0"/>
        <v>T84</v>
      </c>
      <c r="C89" s="82"/>
      <c r="D89" s="183"/>
      <c r="E89" s="124"/>
      <c r="F89" s="124"/>
      <c r="G89" s="124"/>
      <c r="H89" s="124"/>
      <c r="I89" s="124"/>
      <c r="J89" s="124"/>
      <c r="K89" s="124"/>
      <c r="L89" s="124"/>
      <c r="M89" s="62"/>
      <c r="N89" s="103"/>
      <c r="O89" s="103"/>
      <c r="P89" s="7"/>
      <c r="Q89" s="5"/>
      <c r="R89" s="88"/>
      <c r="S89" s="357"/>
      <c r="T89" s="86"/>
      <c r="U89" s="86"/>
      <c r="V89" s="5"/>
      <c r="W89" s="400"/>
      <c r="X89" s="400"/>
      <c r="Y89" s="386"/>
      <c r="Z89" s="386"/>
      <c r="AA89" s="386"/>
      <c r="AB89" s="386"/>
      <c r="AC89" s="400"/>
      <c r="AD89" s="400"/>
      <c r="AE89" s="400"/>
      <c r="AF89" s="400"/>
      <c r="AG89" s="400"/>
      <c r="AH89" s="400"/>
      <c r="AI89" s="400"/>
      <c r="AJ89" s="400"/>
      <c r="AK89" s="5"/>
      <c r="AL89" s="5"/>
    </row>
    <row r="90" spans="1:38" x14ac:dyDescent="0.35">
      <c r="A90" s="6"/>
      <c r="B90" s="55" t="str">
        <f t="shared" si="0"/>
        <v>T85</v>
      </c>
      <c r="C90" s="82"/>
      <c r="D90" s="183"/>
      <c r="E90" s="124"/>
      <c r="F90" s="124"/>
      <c r="G90" s="124"/>
      <c r="H90" s="124"/>
      <c r="I90" s="124"/>
      <c r="J90" s="124"/>
      <c r="K90" s="124"/>
      <c r="L90" s="124"/>
      <c r="M90" s="62"/>
      <c r="N90" s="103"/>
      <c r="O90" s="103"/>
      <c r="P90" s="7"/>
      <c r="Q90" s="5"/>
      <c r="R90" s="88"/>
      <c r="S90" s="357"/>
      <c r="T90" s="86"/>
      <c r="U90" s="86"/>
      <c r="V90" s="5"/>
      <c r="W90" s="400"/>
      <c r="X90" s="400"/>
      <c r="Y90" s="386"/>
      <c r="Z90" s="386"/>
      <c r="AA90" s="386"/>
      <c r="AB90" s="386"/>
      <c r="AC90" s="400"/>
      <c r="AD90" s="400"/>
      <c r="AE90" s="400"/>
      <c r="AF90" s="400"/>
      <c r="AG90" s="400"/>
      <c r="AH90" s="400"/>
      <c r="AI90" s="400"/>
      <c r="AJ90" s="400"/>
      <c r="AK90" s="5"/>
      <c r="AL90" s="5"/>
    </row>
    <row r="91" spans="1:38" x14ac:dyDescent="0.35">
      <c r="A91" s="6"/>
      <c r="B91" s="55" t="str">
        <f t="shared" si="0"/>
        <v>T86</v>
      </c>
      <c r="C91" s="82"/>
      <c r="D91" s="183"/>
      <c r="E91" s="124"/>
      <c r="F91" s="124"/>
      <c r="G91" s="124"/>
      <c r="H91" s="124"/>
      <c r="I91" s="124"/>
      <c r="J91" s="124"/>
      <c r="K91" s="124"/>
      <c r="L91" s="124"/>
      <c r="M91" s="62"/>
      <c r="N91" s="103"/>
      <c r="O91" s="103"/>
      <c r="P91" s="7"/>
      <c r="Q91" s="5"/>
      <c r="R91" s="88"/>
      <c r="S91" s="357"/>
      <c r="T91" s="86"/>
      <c r="U91" s="86"/>
      <c r="V91" s="5"/>
      <c r="W91" s="400"/>
      <c r="X91" s="400"/>
      <c r="Y91" s="386"/>
      <c r="Z91" s="386"/>
      <c r="AA91" s="386"/>
      <c r="AB91" s="386"/>
      <c r="AC91" s="400"/>
      <c r="AD91" s="400"/>
      <c r="AE91" s="400"/>
      <c r="AF91" s="400"/>
      <c r="AG91" s="400"/>
      <c r="AH91" s="400"/>
      <c r="AI91" s="400"/>
      <c r="AJ91" s="400"/>
      <c r="AK91" s="5"/>
      <c r="AL91" s="5"/>
    </row>
    <row r="92" spans="1:38" x14ac:dyDescent="0.35">
      <c r="A92" s="6"/>
      <c r="B92" s="55" t="str">
        <f t="shared" si="0"/>
        <v>T87</v>
      </c>
      <c r="C92" s="82"/>
      <c r="D92" s="183"/>
      <c r="E92" s="124"/>
      <c r="F92" s="124"/>
      <c r="G92" s="124"/>
      <c r="H92" s="124"/>
      <c r="I92" s="124"/>
      <c r="J92" s="124"/>
      <c r="K92" s="124"/>
      <c r="L92" s="124"/>
      <c r="M92" s="62"/>
      <c r="N92" s="103"/>
      <c r="O92" s="103"/>
      <c r="P92" s="7"/>
      <c r="Q92" s="5"/>
      <c r="R92" s="88"/>
      <c r="S92" s="357"/>
      <c r="T92" s="86"/>
      <c r="U92" s="86"/>
      <c r="V92" s="5"/>
      <c r="W92" s="400"/>
      <c r="X92" s="400"/>
      <c r="Y92" s="386"/>
      <c r="Z92" s="386"/>
      <c r="AA92" s="386"/>
      <c r="AB92" s="386"/>
      <c r="AC92" s="400"/>
      <c r="AD92" s="400"/>
      <c r="AE92" s="400"/>
      <c r="AF92" s="400"/>
      <c r="AG92" s="400"/>
      <c r="AH92" s="400"/>
      <c r="AI92" s="400"/>
      <c r="AJ92" s="400"/>
      <c r="AK92" s="5"/>
      <c r="AL92" s="5"/>
    </row>
    <row r="93" spans="1:38" x14ac:dyDescent="0.35">
      <c r="A93" s="6"/>
      <c r="B93" s="55" t="str">
        <f t="shared" si="0"/>
        <v>T88</v>
      </c>
      <c r="C93" s="82"/>
      <c r="D93" s="183"/>
      <c r="E93" s="124"/>
      <c r="F93" s="124"/>
      <c r="G93" s="124"/>
      <c r="H93" s="124"/>
      <c r="I93" s="124"/>
      <c r="J93" s="124"/>
      <c r="K93" s="124"/>
      <c r="L93" s="124"/>
      <c r="M93" s="62"/>
      <c r="N93" s="103"/>
      <c r="O93" s="103"/>
      <c r="P93" s="7"/>
      <c r="Q93" s="5"/>
      <c r="R93" s="88"/>
      <c r="S93" s="357"/>
      <c r="T93" s="86"/>
      <c r="U93" s="86"/>
      <c r="V93" s="5"/>
      <c r="W93" s="400"/>
      <c r="X93" s="400"/>
      <c r="Y93" s="386"/>
      <c r="Z93" s="386"/>
      <c r="AA93" s="386"/>
      <c r="AB93" s="386"/>
      <c r="AC93" s="400"/>
      <c r="AD93" s="400"/>
      <c r="AE93" s="400"/>
      <c r="AF93" s="400"/>
      <c r="AG93" s="400"/>
      <c r="AH93" s="400"/>
      <c r="AI93" s="400"/>
      <c r="AJ93" s="400"/>
      <c r="AK93" s="5"/>
      <c r="AL93" s="5"/>
    </row>
    <row r="94" spans="1:38" x14ac:dyDescent="0.35">
      <c r="A94" s="6"/>
      <c r="B94" s="55" t="str">
        <f t="shared" si="0"/>
        <v>T89</v>
      </c>
      <c r="C94" s="82"/>
      <c r="D94" s="183"/>
      <c r="E94" s="124"/>
      <c r="F94" s="124"/>
      <c r="G94" s="124"/>
      <c r="H94" s="124"/>
      <c r="I94" s="124"/>
      <c r="J94" s="124"/>
      <c r="K94" s="124"/>
      <c r="L94" s="124"/>
      <c r="M94" s="62"/>
      <c r="N94" s="103"/>
      <c r="O94" s="103"/>
      <c r="P94" s="7"/>
      <c r="Q94" s="5"/>
      <c r="R94" s="88"/>
      <c r="S94" s="357"/>
      <c r="T94" s="86"/>
      <c r="U94" s="86"/>
      <c r="V94" s="5"/>
      <c r="W94" s="400"/>
      <c r="X94" s="400"/>
      <c r="Y94" s="386"/>
      <c r="Z94" s="386"/>
      <c r="AA94" s="386"/>
      <c r="AB94" s="386"/>
      <c r="AC94" s="400"/>
      <c r="AD94" s="400"/>
      <c r="AE94" s="400"/>
      <c r="AF94" s="400"/>
      <c r="AG94" s="400"/>
      <c r="AH94" s="400"/>
      <c r="AI94" s="400"/>
      <c r="AJ94" s="400"/>
      <c r="AK94" s="5"/>
      <c r="AL94" s="5"/>
    </row>
    <row r="95" spans="1:38" x14ac:dyDescent="0.35">
      <c r="A95" s="6"/>
      <c r="B95" s="55" t="str">
        <f t="shared" si="0"/>
        <v>T90</v>
      </c>
      <c r="C95" s="82"/>
      <c r="D95" s="183"/>
      <c r="E95" s="124"/>
      <c r="F95" s="124"/>
      <c r="G95" s="124"/>
      <c r="H95" s="124"/>
      <c r="I95" s="124"/>
      <c r="J95" s="124"/>
      <c r="K95" s="124"/>
      <c r="L95" s="124"/>
      <c r="M95" s="62"/>
      <c r="N95" s="103"/>
      <c r="O95" s="103"/>
      <c r="P95" s="7"/>
      <c r="Q95" s="5"/>
      <c r="R95" s="88"/>
      <c r="S95" s="357"/>
      <c r="T95" s="86"/>
      <c r="U95" s="86"/>
      <c r="V95" s="5"/>
      <c r="W95" s="400"/>
      <c r="X95" s="400"/>
      <c r="Y95" s="386"/>
      <c r="Z95" s="386"/>
      <c r="AA95" s="386"/>
      <c r="AB95" s="386"/>
      <c r="AC95" s="400"/>
      <c r="AD95" s="400"/>
      <c r="AE95" s="400"/>
      <c r="AF95" s="400"/>
      <c r="AG95" s="400"/>
      <c r="AH95" s="400"/>
      <c r="AI95" s="400"/>
      <c r="AJ95" s="400"/>
      <c r="AK95" s="5"/>
      <c r="AL95" s="5"/>
    </row>
    <row r="96" spans="1:38" x14ac:dyDescent="0.35">
      <c r="A96" s="6"/>
      <c r="B96" s="55" t="str">
        <f t="shared" si="0"/>
        <v>T91</v>
      </c>
      <c r="C96" s="82"/>
      <c r="D96" s="183"/>
      <c r="E96" s="124"/>
      <c r="F96" s="124"/>
      <c r="G96" s="124"/>
      <c r="H96" s="124"/>
      <c r="I96" s="124"/>
      <c r="J96" s="124"/>
      <c r="K96" s="124"/>
      <c r="L96" s="124"/>
      <c r="M96" s="62"/>
      <c r="N96" s="103"/>
      <c r="O96" s="103"/>
      <c r="P96" s="7"/>
      <c r="Q96" s="5"/>
      <c r="R96" s="88"/>
      <c r="S96" s="357"/>
      <c r="T96" s="86"/>
      <c r="U96" s="86"/>
      <c r="V96" s="5"/>
      <c r="W96" s="400"/>
      <c r="X96" s="400"/>
      <c r="Y96" s="386"/>
      <c r="Z96" s="386"/>
      <c r="AA96" s="386"/>
      <c r="AB96" s="386"/>
      <c r="AC96" s="400"/>
      <c r="AD96" s="400"/>
      <c r="AE96" s="400"/>
      <c r="AF96" s="400"/>
      <c r="AG96" s="400"/>
      <c r="AH96" s="400"/>
      <c r="AI96" s="400"/>
      <c r="AJ96" s="400"/>
      <c r="AK96" s="5"/>
      <c r="AL96" s="5"/>
    </row>
    <row r="97" spans="1:38" x14ac:dyDescent="0.35">
      <c r="A97" s="6"/>
      <c r="B97" s="55" t="str">
        <f t="shared" si="0"/>
        <v>T92</v>
      </c>
      <c r="C97" s="82"/>
      <c r="D97" s="183"/>
      <c r="E97" s="124"/>
      <c r="F97" s="124"/>
      <c r="G97" s="124"/>
      <c r="H97" s="124"/>
      <c r="I97" s="124"/>
      <c r="J97" s="124"/>
      <c r="K97" s="124"/>
      <c r="L97" s="124"/>
      <c r="M97" s="62"/>
      <c r="N97" s="103"/>
      <c r="O97" s="103"/>
      <c r="P97" s="7"/>
      <c r="Q97" s="5"/>
      <c r="R97" s="88"/>
      <c r="S97" s="357"/>
      <c r="T97" s="86"/>
      <c r="U97" s="86"/>
      <c r="V97" s="5"/>
      <c r="W97" s="400"/>
      <c r="X97" s="400"/>
      <c r="Y97" s="386"/>
      <c r="Z97" s="386"/>
      <c r="AA97" s="386"/>
      <c r="AB97" s="386"/>
      <c r="AC97" s="400"/>
      <c r="AD97" s="400"/>
      <c r="AE97" s="400"/>
      <c r="AF97" s="400"/>
      <c r="AG97" s="400"/>
      <c r="AH97" s="400"/>
      <c r="AI97" s="400"/>
      <c r="AJ97" s="400"/>
      <c r="AK97" s="5"/>
      <c r="AL97" s="5"/>
    </row>
    <row r="98" spans="1:38" x14ac:dyDescent="0.35">
      <c r="A98" s="6"/>
      <c r="B98" s="55" t="str">
        <f t="shared" si="0"/>
        <v>T93</v>
      </c>
      <c r="C98" s="82"/>
      <c r="D98" s="183"/>
      <c r="E98" s="124"/>
      <c r="F98" s="124"/>
      <c r="G98" s="124"/>
      <c r="H98" s="124"/>
      <c r="I98" s="124"/>
      <c r="J98" s="124"/>
      <c r="K98" s="124"/>
      <c r="L98" s="124"/>
      <c r="M98" s="62"/>
      <c r="N98" s="103"/>
      <c r="O98" s="103"/>
      <c r="P98" s="7"/>
      <c r="Q98" s="5"/>
      <c r="R98" s="88"/>
      <c r="S98" s="357"/>
      <c r="T98" s="86"/>
      <c r="U98" s="86"/>
      <c r="V98" s="5"/>
      <c r="W98" s="400"/>
      <c r="X98" s="400"/>
      <c r="Y98" s="386"/>
      <c r="Z98" s="386"/>
      <c r="AA98" s="386"/>
      <c r="AB98" s="386"/>
      <c r="AC98" s="400"/>
      <c r="AD98" s="400"/>
      <c r="AE98" s="400"/>
      <c r="AF98" s="400"/>
      <c r="AG98" s="400"/>
      <c r="AH98" s="400"/>
      <c r="AI98" s="400"/>
      <c r="AJ98" s="400"/>
      <c r="AK98" s="5"/>
      <c r="AL98" s="5"/>
    </row>
    <row r="99" spans="1:38" x14ac:dyDescent="0.35">
      <c r="A99" s="6"/>
      <c r="B99" s="55" t="str">
        <f t="shared" si="0"/>
        <v>T94</v>
      </c>
      <c r="C99" s="82"/>
      <c r="D99" s="183"/>
      <c r="E99" s="124"/>
      <c r="F99" s="124"/>
      <c r="G99" s="124"/>
      <c r="H99" s="124"/>
      <c r="I99" s="124"/>
      <c r="J99" s="124"/>
      <c r="K99" s="124"/>
      <c r="L99" s="124"/>
      <c r="M99" s="62"/>
      <c r="N99" s="103"/>
      <c r="O99" s="103"/>
      <c r="P99" s="7"/>
      <c r="Q99" s="5"/>
      <c r="R99" s="88"/>
      <c r="S99" s="357"/>
      <c r="T99" s="86"/>
      <c r="U99" s="86"/>
      <c r="V99" s="5"/>
      <c r="W99" s="400"/>
      <c r="X99" s="400"/>
      <c r="Y99" s="386"/>
      <c r="Z99" s="386"/>
      <c r="AA99" s="386"/>
      <c r="AB99" s="386"/>
      <c r="AC99" s="400"/>
      <c r="AD99" s="400"/>
      <c r="AE99" s="400"/>
      <c r="AF99" s="400"/>
      <c r="AG99" s="400"/>
      <c r="AH99" s="400"/>
      <c r="AI99" s="400"/>
      <c r="AJ99" s="400"/>
      <c r="AK99" s="5"/>
      <c r="AL99" s="5"/>
    </row>
    <row r="100" spans="1:38" x14ac:dyDescent="0.35">
      <c r="A100" s="6"/>
      <c r="B100" s="55" t="str">
        <f t="shared" si="0"/>
        <v>T95</v>
      </c>
      <c r="C100" s="82"/>
      <c r="D100" s="183"/>
      <c r="E100" s="124"/>
      <c r="F100" s="124"/>
      <c r="G100" s="124"/>
      <c r="H100" s="124"/>
      <c r="I100" s="124"/>
      <c r="J100" s="124"/>
      <c r="K100" s="124"/>
      <c r="L100" s="124"/>
      <c r="M100" s="62"/>
      <c r="N100" s="103"/>
      <c r="O100" s="103"/>
      <c r="P100" s="7"/>
      <c r="Q100" s="5"/>
      <c r="R100" s="88"/>
      <c r="S100" s="357"/>
      <c r="T100" s="86"/>
      <c r="U100" s="86"/>
      <c r="V100" s="5"/>
      <c r="W100" s="400"/>
      <c r="X100" s="400"/>
      <c r="Y100" s="386"/>
      <c r="Z100" s="386"/>
      <c r="AA100" s="386"/>
      <c r="AB100" s="386"/>
      <c r="AC100" s="400"/>
      <c r="AD100" s="400"/>
      <c r="AE100" s="400"/>
      <c r="AF100" s="400"/>
      <c r="AG100" s="400"/>
      <c r="AH100" s="400"/>
      <c r="AI100" s="400"/>
      <c r="AJ100" s="400"/>
      <c r="AK100" s="5"/>
      <c r="AL100" s="5"/>
    </row>
    <row r="101" spans="1:38" x14ac:dyDescent="0.35">
      <c r="A101" s="6"/>
      <c r="B101" s="55" t="str">
        <f t="shared" si="0"/>
        <v>T96</v>
      </c>
      <c r="C101" s="82"/>
      <c r="D101" s="183"/>
      <c r="E101" s="124"/>
      <c r="F101" s="124"/>
      <c r="G101" s="124"/>
      <c r="H101" s="124"/>
      <c r="I101" s="124"/>
      <c r="J101" s="124"/>
      <c r="K101" s="124"/>
      <c r="L101" s="124"/>
      <c r="M101" s="62"/>
      <c r="N101" s="103"/>
      <c r="O101" s="103"/>
      <c r="P101" s="7"/>
      <c r="Q101" s="5"/>
      <c r="R101" s="88"/>
      <c r="S101" s="357"/>
      <c r="T101" s="86"/>
      <c r="U101" s="86"/>
      <c r="V101" s="5"/>
      <c r="W101" s="400"/>
      <c r="X101" s="400"/>
      <c r="Y101" s="386"/>
      <c r="Z101" s="386"/>
      <c r="AA101" s="386"/>
      <c r="AB101" s="386"/>
      <c r="AC101" s="400"/>
      <c r="AD101" s="400"/>
      <c r="AE101" s="400"/>
      <c r="AF101" s="400"/>
      <c r="AG101" s="400"/>
      <c r="AH101" s="400"/>
      <c r="AI101" s="400"/>
      <c r="AJ101" s="400"/>
      <c r="AK101" s="5"/>
      <c r="AL101" s="5"/>
    </row>
    <row r="102" spans="1:38" x14ac:dyDescent="0.35">
      <c r="A102" s="6"/>
      <c r="B102" s="55" t="str">
        <f t="shared" si="0"/>
        <v>T97</v>
      </c>
      <c r="C102" s="82"/>
      <c r="D102" s="183"/>
      <c r="E102" s="124"/>
      <c r="F102" s="124"/>
      <c r="G102" s="124"/>
      <c r="H102" s="124"/>
      <c r="I102" s="124"/>
      <c r="J102" s="124"/>
      <c r="K102" s="124"/>
      <c r="L102" s="124"/>
      <c r="M102" s="62"/>
      <c r="N102" s="103"/>
      <c r="O102" s="103"/>
      <c r="P102" s="7"/>
      <c r="Q102" s="5"/>
      <c r="R102" s="88"/>
      <c r="S102" s="357"/>
      <c r="T102" s="86"/>
      <c r="U102" s="86"/>
      <c r="V102" s="5"/>
      <c r="W102" s="400"/>
      <c r="X102" s="400"/>
      <c r="Y102" s="386"/>
      <c r="Z102" s="386"/>
      <c r="AA102" s="386"/>
      <c r="AB102" s="386"/>
      <c r="AC102" s="400"/>
      <c r="AD102" s="400"/>
      <c r="AE102" s="400"/>
      <c r="AF102" s="400"/>
      <c r="AG102" s="400"/>
      <c r="AH102" s="400"/>
      <c r="AI102" s="400"/>
      <c r="AJ102" s="400"/>
      <c r="AK102" s="5"/>
      <c r="AL102" s="5"/>
    </row>
    <row r="103" spans="1:38" x14ac:dyDescent="0.35">
      <c r="A103" s="6"/>
      <c r="B103" s="55" t="str">
        <f t="shared" si="0"/>
        <v>T98</v>
      </c>
      <c r="C103" s="82"/>
      <c r="D103" s="183"/>
      <c r="E103" s="124"/>
      <c r="F103" s="124"/>
      <c r="G103" s="124"/>
      <c r="H103" s="124"/>
      <c r="I103" s="124"/>
      <c r="J103" s="124"/>
      <c r="K103" s="124"/>
      <c r="L103" s="124"/>
      <c r="M103" s="62"/>
      <c r="N103" s="103"/>
      <c r="O103" s="103"/>
      <c r="P103" s="7"/>
      <c r="Q103" s="5"/>
      <c r="R103" s="88"/>
      <c r="S103" s="357"/>
      <c r="T103" s="86"/>
      <c r="U103" s="86"/>
      <c r="V103" s="5"/>
      <c r="W103" s="400"/>
      <c r="X103" s="400"/>
      <c r="Y103" s="386"/>
      <c r="Z103" s="386"/>
      <c r="AA103" s="386"/>
      <c r="AB103" s="386"/>
      <c r="AC103" s="400"/>
      <c r="AD103" s="400"/>
      <c r="AE103" s="400"/>
      <c r="AF103" s="400"/>
      <c r="AG103" s="400"/>
      <c r="AH103" s="400"/>
      <c r="AI103" s="400"/>
      <c r="AJ103" s="400"/>
      <c r="AK103" s="5"/>
      <c r="AL103" s="5"/>
    </row>
    <row r="104" spans="1:38" x14ac:dyDescent="0.35">
      <c r="A104" s="6"/>
      <c r="B104" s="55" t="str">
        <f t="shared" si="0"/>
        <v>T99</v>
      </c>
      <c r="C104" s="82"/>
      <c r="D104" s="183"/>
      <c r="E104" s="124"/>
      <c r="F104" s="124"/>
      <c r="G104" s="124"/>
      <c r="H104" s="124"/>
      <c r="I104" s="124"/>
      <c r="J104" s="124"/>
      <c r="K104" s="124"/>
      <c r="L104" s="124"/>
      <c r="M104" s="62"/>
      <c r="N104" s="103"/>
      <c r="O104" s="103"/>
      <c r="P104" s="7"/>
      <c r="Q104" s="5"/>
      <c r="R104" s="88"/>
      <c r="S104" s="357"/>
      <c r="T104" s="86"/>
      <c r="U104" s="86"/>
      <c r="V104" s="5"/>
      <c r="W104" s="400"/>
      <c r="X104" s="400"/>
      <c r="Y104" s="386"/>
      <c r="Z104" s="386"/>
      <c r="AA104" s="386"/>
      <c r="AB104" s="386"/>
      <c r="AC104" s="400"/>
      <c r="AD104" s="400"/>
      <c r="AE104" s="400"/>
      <c r="AF104" s="400"/>
      <c r="AG104" s="400"/>
      <c r="AH104" s="400"/>
      <c r="AI104" s="400"/>
      <c r="AJ104" s="400"/>
      <c r="AK104" s="5"/>
      <c r="AL104" s="5"/>
    </row>
    <row r="105" spans="1:38" x14ac:dyDescent="0.35">
      <c r="A105" s="6"/>
      <c r="B105" s="55" t="str">
        <f t="shared" si="0"/>
        <v>T100</v>
      </c>
      <c r="C105" s="82"/>
      <c r="D105" s="183"/>
      <c r="E105" s="124"/>
      <c r="F105" s="124"/>
      <c r="G105" s="124"/>
      <c r="H105" s="124"/>
      <c r="I105" s="124"/>
      <c r="J105" s="124"/>
      <c r="K105" s="124"/>
      <c r="L105" s="124"/>
      <c r="M105" s="62"/>
      <c r="N105" s="103"/>
      <c r="O105" s="103"/>
      <c r="P105" s="7"/>
      <c r="Q105" s="5"/>
      <c r="R105" s="88"/>
      <c r="S105" s="357"/>
      <c r="T105" s="86"/>
      <c r="U105" s="86"/>
      <c r="V105" s="5"/>
      <c r="W105" s="400"/>
      <c r="X105" s="400"/>
      <c r="Y105" s="386"/>
      <c r="Z105" s="386"/>
      <c r="AA105" s="386"/>
      <c r="AB105" s="386"/>
      <c r="AC105" s="400"/>
      <c r="AD105" s="400"/>
      <c r="AE105" s="400"/>
      <c r="AF105" s="400"/>
      <c r="AG105" s="400"/>
      <c r="AH105" s="400"/>
      <c r="AI105" s="400"/>
      <c r="AJ105" s="400"/>
      <c r="AK105" s="5"/>
      <c r="AL105" s="5"/>
    </row>
    <row r="106" spans="1:38" x14ac:dyDescent="0.35">
      <c r="A106" s="6"/>
      <c r="B106" s="55" t="str">
        <f t="shared" si="0"/>
        <v>T101</v>
      </c>
      <c r="C106" s="82"/>
      <c r="D106" s="183"/>
      <c r="E106" s="124"/>
      <c r="F106" s="124"/>
      <c r="G106" s="124"/>
      <c r="H106" s="124"/>
      <c r="I106" s="124"/>
      <c r="J106" s="124"/>
      <c r="K106" s="124"/>
      <c r="L106" s="124"/>
      <c r="M106" s="62"/>
      <c r="N106" s="103"/>
      <c r="O106" s="103"/>
      <c r="P106" s="7"/>
      <c r="Q106" s="5"/>
      <c r="R106" s="88"/>
      <c r="S106" s="357"/>
      <c r="T106" s="86"/>
      <c r="U106" s="86"/>
      <c r="V106" s="5"/>
      <c r="W106" s="400"/>
      <c r="X106" s="400"/>
      <c r="Y106" s="386"/>
      <c r="Z106" s="386"/>
      <c r="AA106" s="386"/>
      <c r="AB106" s="386"/>
      <c r="AC106" s="400"/>
      <c r="AD106" s="400"/>
      <c r="AE106" s="400"/>
      <c r="AF106" s="400"/>
      <c r="AG106" s="400"/>
      <c r="AH106" s="400"/>
      <c r="AI106" s="400"/>
      <c r="AJ106" s="400"/>
      <c r="AK106" s="5"/>
      <c r="AL106" s="5"/>
    </row>
    <row r="107" spans="1:38" x14ac:dyDescent="0.35">
      <c r="A107" s="6"/>
      <c r="B107" s="55" t="str">
        <f t="shared" si="0"/>
        <v>T102</v>
      </c>
      <c r="C107" s="82"/>
      <c r="D107" s="183"/>
      <c r="E107" s="124"/>
      <c r="F107" s="124"/>
      <c r="G107" s="124"/>
      <c r="H107" s="124"/>
      <c r="I107" s="124"/>
      <c r="J107" s="124"/>
      <c r="K107" s="124"/>
      <c r="L107" s="124"/>
      <c r="M107" s="62"/>
      <c r="N107" s="103"/>
      <c r="O107" s="103"/>
      <c r="P107" s="7"/>
      <c r="Q107" s="5"/>
      <c r="R107" s="88"/>
      <c r="S107" s="357"/>
      <c r="T107" s="86"/>
      <c r="U107" s="86"/>
      <c r="V107" s="5"/>
      <c r="W107" s="400"/>
      <c r="X107" s="400"/>
      <c r="Y107" s="386"/>
      <c r="Z107" s="386"/>
      <c r="AA107" s="386"/>
      <c r="AB107" s="386"/>
      <c r="AC107" s="400"/>
      <c r="AD107" s="400"/>
      <c r="AE107" s="400"/>
      <c r="AF107" s="400"/>
      <c r="AG107" s="400"/>
      <c r="AH107" s="400"/>
      <c r="AI107" s="400"/>
      <c r="AJ107" s="400"/>
      <c r="AK107" s="5"/>
      <c r="AL107" s="5"/>
    </row>
    <row r="108" spans="1:38" x14ac:dyDescent="0.35">
      <c r="A108" s="6"/>
      <c r="B108" s="55" t="str">
        <f t="shared" si="0"/>
        <v>T103</v>
      </c>
      <c r="C108" s="82"/>
      <c r="D108" s="183"/>
      <c r="E108" s="124"/>
      <c r="F108" s="124"/>
      <c r="G108" s="124"/>
      <c r="H108" s="124"/>
      <c r="I108" s="124"/>
      <c r="J108" s="124"/>
      <c r="K108" s="124"/>
      <c r="L108" s="124"/>
      <c r="M108" s="62"/>
      <c r="N108" s="103"/>
      <c r="O108" s="103"/>
      <c r="P108" s="7"/>
      <c r="Q108" s="5"/>
      <c r="R108" s="88"/>
      <c r="S108" s="357"/>
      <c r="T108" s="86"/>
      <c r="U108" s="86"/>
      <c r="V108" s="5"/>
      <c r="W108" s="400"/>
      <c r="X108" s="400"/>
      <c r="Y108" s="386"/>
      <c r="Z108" s="386"/>
      <c r="AA108" s="386"/>
      <c r="AB108" s="386"/>
      <c r="AC108" s="400"/>
      <c r="AD108" s="400"/>
      <c r="AE108" s="400"/>
      <c r="AF108" s="400"/>
      <c r="AG108" s="400"/>
      <c r="AH108" s="400"/>
      <c r="AI108" s="400"/>
      <c r="AJ108" s="400"/>
      <c r="AK108" s="5"/>
      <c r="AL108" s="5"/>
    </row>
    <row r="109" spans="1:38" x14ac:dyDescent="0.35">
      <c r="A109" s="6"/>
      <c r="B109" s="55" t="str">
        <f t="shared" si="0"/>
        <v>T104</v>
      </c>
      <c r="C109" s="82"/>
      <c r="D109" s="183"/>
      <c r="E109" s="124"/>
      <c r="F109" s="124"/>
      <c r="G109" s="124"/>
      <c r="H109" s="124"/>
      <c r="I109" s="124"/>
      <c r="J109" s="124"/>
      <c r="K109" s="124"/>
      <c r="L109" s="124"/>
      <c r="M109" s="62"/>
      <c r="N109" s="103"/>
      <c r="O109" s="103"/>
      <c r="P109" s="7"/>
      <c r="Q109" s="5"/>
      <c r="R109" s="88"/>
      <c r="S109" s="357"/>
      <c r="T109" s="86"/>
      <c r="U109" s="86"/>
      <c r="V109" s="5"/>
      <c r="W109" s="400"/>
      <c r="X109" s="400"/>
      <c r="Y109" s="386"/>
      <c r="Z109" s="386"/>
      <c r="AA109" s="386"/>
      <c r="AB109" s="386"/>
      <c r="AC109" s="400"/>
      <c r="AD109" s="400"/>
      <c r="AE109" s="400"/>
      <c r="AF109" s="400"/>
      <c r="AG109" s="400"/>
      <c r="AH109" s="400"/>
      <c r="AI109" s="400"/>
      <c r="AJ109" s="400"/>
      <c r="AK109" s="5"/>
      <c r="AL109" s="5"/>
    </row>
    <row r="110" spans="1:38" x14ac:dyDescent="0.35">
      <c r="A110" s="6"/>
      <c r="B110" s="55" t="str">
        <f t="shared" si="0"/>
        <v>T105</v>
      </c>
      <c r="C110" s="82"/>
      <c r="D110" s="183"/>
      <c r="E110" s="124"/>
      <c r="F110" s="124"/>
      <c r="G110" s="124"/>
      <c r="H110" s="124"/>
      <c r="I110" s="124"/>
      <c r="J110" s="124"/>
      <c r="K110" s="124"/>
      <c r="L110" s="124"/>
      <c r="M110" s="62"/>
      <c r="N110" s="103"/>
      <c r="O110" s="103"/>
      <c r="P110" s="7"/>
      <c r="Q110" s="5"/>
      <c r="R110" s="88"/>
      <c r="S110" s="357"/>
      <c r="T110" s="86"/>
      <c r="U110" s="86"/>
      <c r="V110" s="5"/>
      <c r="W110" s="400"/>
      <c r="X110" s="400"/>
      <c r="Y110" s="386"/>
      <c r="Z110" s="386"/>
      <c r="AA110" s="386"/>
      <c r="AB110" s="386"/>
      <c r="AC110" s="400"/>
      <c r="AD110" s="400"/>
      <c r="AE110" s="400"/>
      <c r="AF110" s="400"/>
      <c r="AG110" s="400"/>
      <c r="AH110" s="400"/>
      <c r="AI110" s="400"/>
      <c r="AJ110" s="400"/>
      <c r="AK110" s="5"/>
      <c r="AL110" s="5"/>
    </row>
    <row r="111" spans="1:38" x14ac:dyDescent="0.35">
      <c r="A111" s="6"/>
      <c r="B111" s="55" t="str">
        <f t="shared" si="0"/>
        <v>T106</v>
      </c>
      <c r="C111" s="82"/>
      <c r="D111" s="183"/>
      <c r="E111" s="124"/>
      <c r="F111" s="124"/>
      <c r="G111" s="124"/>
      <c r="H111" s="124"/>
      <c r="I111" s="124"/>
      <c r="J111" s="124"/>
      <c r="K111" s="124"/>
      <c r="L111" s="124"/>
      <c r="M111" s="62"/>
      <c r="N111" s="103"/>
      <c r="O111" s="103"/>
      <c r="P111" s="7"/>
      <c r="Q111" s="5"/>
      <c r="R111" s="88"/>
      <c r="S111" s="357"/>
      <c r="T111" s="86"/>
      <c r="U111" s="86"/>
      <c r="V111" s="5"/>
      <c r="W111" s="400"/>
      <c r="X111" s="400"/>
      <c r="Y111" s="386"/>
      <c r="Z111" s="386"/>
      <c r="AA111" s="386"/>
      <c r="AB111" s="386"/>
      <c r="AC111" s="400"/>
      <c r="AD111" s="400"/>
      <c r="AE111" s="400"/>
      <c r="AF111" s="400"/>
      <c r="AG111" s="400"/>
      <c r="AH111" s="400"/>
      <c r="AI111" s="400"/>
      <c r="AJ111" s="400"/>
      <c r="AK111" s="5"/>
      <c r="AL111" s="5"/>
    </row>
    <row r="112" spans="1:38" x14ac:dyDescent="0.35">
      <c r="A112" s="6"/>
      <c r="B112" s="55" t="str">
        <f t="shared" si="0"/>
        <v>T107</v>
      </c>
      <c r="C112" s="82"/>
      <c r="D112" s="183"/>
      <c r="E112" s="124"/>
      <c r="F112" s="124"/>
      <c r="G112" s="124"/>
      <c r="H112" s="124"/>
      <c r="I112" s="124"/>
      <c r="J112" s="124"/>
      <c r="K112" s="124"/>
      <c r="L112" s="124"/>
      <c r="M112" s="62"/>
      <c r="N112" s="103"/>
      <c r="O112" s="103"/>
      <c r="P112" s="7"/>
      <c r="Q112" s="5"/>
      <c r="R112" s="88"/>
      <c r="S112" s="357"/>
      <c r="T112" s="86"/>
      <c r="U112" s="86"/>
      <c r="V112" s="5"/>
      <c r="W112" s="400"/>
      <c r="X112" s="400"/>
      <c r="Y112" s="386"/>
      <c r="Z112" s="386"/>
      <c r="AA112" s="386"/>
      <c r="AB112" s="386"/>
      <c r="AC112" s="400"/>
      <c r="AD112" s="400"/>
      <c r="AE112" s="400"/>
      <c r="AF112" s="400"/>
      <c r="AG112" s="400"/>
      <c r="AH112" s="400"/>
      <c r="AI112" s="400"/>
      <c r="AJ112" s="400"/>
      <c r="AK112" s="5"/>
      <c r="AL112" s="5"/>
    </row>
    <row r="113" spans="1:38" x14ac:dyDescent="0.35">
      <c r="A113" s="6"/>
      <c r="B113" s="55" t="str">
        <f t="shared" si="0"/>
        <v>T108</v>
      </c>
      <c r="C113" s="82"/>
      <c r="D113" s="183"/>
      <c r="E113" s="124"/>
      <c r="F113" s="124"/>
      <c r="G113" s="124"/>
      <c r="H113" s="124"/>
      <c r="I113" s="124"/>
      <c r="J113" s="124"/>
      <c r="K113" s="124"/>
      <c r="L113" s="124"/>
      <c r="M113" s="62"/>
      <c r="N113" s="103"/>
      <c r="O113" s="103"/>
      <c r="P113" s="7"/>
      <c r="Q113" s="5"/>
      <c r="R113" s="88"/>
      <c r="S113" s="357"/>
      <c r="T113" s="86"/>
      <c r="U113" s="86"/>
      <c r="V113" s="5"/>
      <c r="W113" s="400"/>
      <c r="X113" s="400"/>
      <c r="Y113" s="386"/>
      <c r="Z113" s="386"/>
      <c r="AA113" s="386"/>
      <c r="AB113" s="386"/>
      <c r="AC113" s="400"/>
      <c r="AD113" s="400"/>
      <c r="AE113" s="400"/>
      <c r="AF113" s="400"/>
      <c r="AG113" s="400"/>
      <c r="AH113" s="400"/>
      <c r="AI113" s="400"/>
      <c r="AJ113" s="400"/>
      <c r="AK113" s="5"/>
      <c r="AL113" s="5"/>
    </row>
    <row r="114" spans="1:38" x14ac:dyDescent="0.35">
      <c r="A114" s="6"/>
      <c r="B114" s="55" t="str">
        <f t="shared" si="0"/>
        <v>T109</v>
      </c>
      <c r="C114" s="82"/>
      <c r="D114" s="183"/>
      <c r="E114" s="124"/>
      <c r="F114" s="124"/>
      <c r="G114" s="124"/>
      <c r="H114" s="124"/>
      <c r="I114" s="124"/>
      <c r="J114" s="124"/>
      <c r="K114" s="124"/>
      <c r="L114" s="124"/>
      <c r="M114" s="62"/>
      <c r="N114" s="103"/>
      <c r="O114" s="103"/>
      <c r="P114" s="7"/>
      <c r="Q114" s="5"/>
      <c r="R114" s="88"/>
      <c r="S114" s="357"/>
      <c r="T114" s="86"/>
      <c r="U114" s="86"/>
      <c r="V114" s="5"/>
      <c r="W114" s="400"/>
      <c r="X114" s="400"/>
      <c r="Y114" s="386"/>
      <c r="Z114" s="386"/>
      <c r="AA114" s="386"/>
      <c r="AB114" s="386"/>
      <c r="AC114" s="400"/>
      <c r="AD114" s="400"/>
      <c r="AE114" s="400"/>
      <c r="AF114" s="400"/>
      <c r="AG114" s="400"/>
      <c r="AH114" s="400"/>
      <c r="AI114" s="400"/>
      <c r="AJ114" s="400"/>
      <c r="AK114" s="5"/>
      <c r="AL114" s="5"/>
    </row>
    <row r="115" spans="1:38" x14ac:dyDescent="0.35">
      <c r="A115" s="6"/>
      <c r="B115" s="55" t="str">
        <f t="shared" si="0"/>
        <v>T110</v>
      </c>
      <c r="C115" s="82"/>
      <c r="D115" s="183"/>
      <c r="E115" s="124"/>
      <c r="F115" s="124"/>
      <c r="G115" s="124"/>
      <c r="H115" s="124"/>
      <c r="I115" s="124"/>
      <c r="J115" s="124"/>
      <c r="K115" s="124"/>
      <c r="L115" s="124"/>
      <c r="M115" s="62"/>
      <c r="N115" s="103"/>
      <c r="O115" s="103"/>
      <c r="P115" s="7"/>
      <c r="Q115" s="5"/>
      <c r="R115" s="88"/>
      <c r="S115" s="357"/>
      <c r="T115" s="86"/>
      <c r="U115" s="86"/>
      <c r="V115" s="5"/>
      <c r="W115" s="400"/>
      <c r="X115" s="400"/>
      <c r="Y115" s="386"/>
      <c r="Z115" s="386"/>
      <c r="AA115" s="386"/>
      <c r="AB115" s="386"/>
      <c r="AC115" s="400"/>
      <c r="AD115" s="400"/>
      <c r="AE115" s="400"/>
      <c r="AF115" s="400"/>
      <c r="AG115" s="400"/>
      <c r="AH115" s="400"/>
      <c r="AI115" s="400"/>
      <c r="AJ115" s="400"/>
      <c r="AK115" s="5"/>
      <c r="AL115" s="5"/>
    </row>
    <row r="116" spans="1:38" x14ac:dyDescent="0.35">
      <c r="A116" s="6"/>
      <c r="B116" s="55" t="str">
        <f t="shared" si="0"/>
        <v>T111</v>
      </c>
      <c r="C116" s="82"/>
      <c r="D116" s="183"/>
      <c r="E116" s="124"/>
      <c r="F116" s="124"/>
      <c r="G116" s="124"/>
      <c r="H116" s="124"/>
      <c r="I116" s="124"/>
      <c r="J116" s="124"/>
      <c r="K116" s="124"/>
      <c r="L116" s="124"/>
      <c r="M116" s="62"/>
      <c r="N116" s="103"/>
      <c r="O116" s="103"/>
      <c r="P116" s="7"/>
      <c r="Q116" s="5"/>
      <c r="R116" s="86"/>
      <c r="S116" s="86"/>
      <c r="T116" s="86"/>
      <c r="U116" s="86"/>
      <c r="V116" s="5"/>
      <c r="W116" s="400"/>
      <c r="X116" s="400"/>
      <c r="Y116" s="386"/>
      <c r="Z116" s="386"/>
      <c r="AA116" s="386"/>
      <c r="AB116" s="386"/>
      <c r="AC116" s="400"/>
      <c r="AD116" s="400"/>
      <c r="AE116" s="400"/>
      <c r="AF116" s="400"/>
      <c r="AG116" s="400"/>
      <c r="AH116" s="400"/>
      <c r="AI116" s="400"/>
      <c r="AJ116" s="400"/>
      <c r="AK116" s="5"/>
      <c r="AL116" s="5"/>
    </row>
    <row r="117" spans="1:38" x14ac:dyDescent="0.35">
      <c r="A117" s="6"/>
      <c r="B117" s="55" t="str">
        <f t="shared" si="0"/>
        <v>T112</v>
      </c>
      <c r="C117" s="82"/>
      <c r="D117" s="183"/>
      <c r="E117" s="124"/>
      <c r="F117" s="124"/>
      <c r="G117" s="124"/>
      <c r="H117" s="124"/>
      <c r="I117" s="124"/>
      <c r="J117" s="124"/>
      <c r="K117" s="124"/>
      <c r="L117" s="124"/>
      <c r="M117" s="62"/>
      <c r="N117" s="103"/>
      <c r="O117" s="103"/>
      <c r="P117" s="7"/>
      <c r="Q117" s="5"/>
      <c r="R117" s="363"/>
      <c r="S117" s="357"/>
      <c r="T117" s="86"/>
      <c r="U117" s="86"/>
      <c r="V117" s="5"/>
      <c r="W117" s="400"/>
      <c r="X117" s="400"/>
      <c r="Y117" s="386"/>
      <c r="Z117" s="386"/>
      <c r="AA117" s="386"/>
      <c r="AB117" s="386"/>
      <c r="AC117" s="400"/>
      <c r="AD117" s="400"/>
      <c r="AE117" s="400"/>
      <c r="AF117" s="400"/>
      <c r="AG117" s="400"/>
      <c r="AH117" s="400"/>
      <c r="AI117" s="400"/>
      <c r="AJ117" s="400"/>
      <c r="AK117" s="5"/>
      <c r="AL117" s="5"/>
    </row>
    <row r="118" spans="1:38" x14ac:dyDescent="0.35">
      <c r="A118" s="6"/>
      <c r="B118" s="55" t="str">
        <f t="shared" si="0"/>
        <v>T113</v>
      </c>
      <c r="C118" s="82"/>
      <c r="D118" s="183"/>
      <c r="E118" s="124"/>
      <c r="F118" s="124"/>
      <c r="G118" s="124"/>
      <c r="H118" s="124"/>
      <c r="I118" s="124"/>
      <c r="J118" s="124"/>
      <c r="K118" s="124"/>
      <c r="L118" s="124"/>
      <c r="M118" s="62"/>
      <c r="N118" s="103"/>
      <c r="O118" s="103"/>
      <c r="P118" s="7"/>
      <c r="Q118" s="5"/>
      <c r="R118" s="88"/>
      <c r="S118" s="357"/>
      <c r="T118" s="86"/>
      <c r="U118" s="86"/>
      <c r="V118" s="5"/>
      <c r="W118" s="400"/>
      <c r="X118" s="400"/>
      <c r="Y118" s="386"/>
      <c r="Z118" s="386"/>
      <c r="AA118" s="386"/>
      <c r="AB118" s="386"/>
      <c r="AC118" s="400"/>
      <c r="AD118" s="400"/>
      <c r="AE118" s="400"/>
      <c r="AF118" s="400"/>
      <c r="AG118" s="400"/>
      <c r="AH118" s="400"/>
      <c r="AI118" s="400"/>
      <c r="AJ118" s="400"/>
      <c r="AK118" s="5"/>
      <c r="AL118" s="5"/>
    </row>
    <row r="119" spans="1:38" x14ac:dyDescent="0.35">
      <c r="A119" s="6"/>
      <c r="B119" s="55" t="str">
        <f t="shared" si="0"/>
        <v>T114</v>
      </c>
      <c r="C119" s="82"/>
      <c r="D119" s="183"/>
      <c r="E119" s="124"/>
      <c r="F119" s="124"/>
      <c r="G119" s="124"/>
      <c r="H119" s="124"/>
      <c r="I119" s="124"/>
      <c r="J119" s="124"/>
      <c r="K119" s="124"/>
      <c r="L119" s="124"/>
      <c r="M119" s="62"/>
      <c r="N119" s="103"/>
      <c r="O119" s="103"/>
      <c r="P119" s="7"/>
      <c r="Q119" s="5"/>
      <c r="R119" s="88"/>
      <c r="S119" s="357"/>
      <c r="T119" s="86"/>
      <c r="U119" s="86"/>
      <c r="V119" s="5"/>
      <c r="W119" s="400"/>
      <c r="X119" s="400"/>
      <c r="Y119" s="386"/>
      <c r="Z119" s="386"/>
      <c r="AA119" s="386"/>
      <c r="AB119" s="386"/>
      <c r="AC119" s="400"/>
      <c r="AD119" s="400"/>
      <c r="AE119" s="400"/>
      <c r="AF119" s="400"/>
      <c r="AG119" s="400"/>
      <c r="AH119" s="400"/>
      <c r="AI119" s="400"/>
      <c r="AJ119" s="400"/>
      <c r="AK119" s="5"/>
      <c r="AL119" s="5"/>
    </row>
    <row r="120" spans="1:38" x14ac:dyDescent="0.35">
      <c r="A120" s="6"/>
      <c r="B120" s="55" t="str">
        <f t="shared" si="0"/>
        <v>T115</v>
      </c>
      <c r="C120" s="82"/>
      <c r="D120" s="183"/>
      <c r="E120" s="124"/>
      <c r="F120" s="124"/>
      <c r="G120" s="124"/>
      <c r="H120" s="124"/>
      <c r="I120" s="124"/>
      <c r="J120" s="124"/>
      <c r="K120" s="124"/>
      <c r="L120" s="124"/>
      <c r="M120" s="62"/>
      <c r="N120" s="103"/>
      <c r="O120" s="103"/>
      <c r="P120" s="7"/>
      <c r="Q120" s="5"/>
      <c r="R120" s="88"/>
      <c r="S120" s="357"/>
      <c r="T120" s="86"/>
      <c r="U120" s="86"/>
      <c r="V120" s="5"/>
      <c r="W120" s="400"/>
      <c r="X120" s="400"/>
      <c r="Y120" s="386"/>
      <c r="Z120" s="386"/>
      <c r="AA120" s="386"/>
      <c r="AB120" s="386"/>
      <c r="AC120" s="400"/>
      <c r="AD120" s="400"/>
      <c r="AE120" s="400"/>
      <c r="AF120" s="400"/>
      <c r="AG120" s="400"/>
      <c r="AH120" s="400"/>
      <c r="AI120" s="400"/>
      <c r="AJ120" s="400"/>
      <c r="AK120" s="5"/>
      <c r="AL120" s="5"/>
    </row>
    <row r="121" spans="1:38" x14ac:dyDescent="0.35">
      <c r="A121" s="6"/>
      <c r="B121" s="55" t="str">
        <f t="shared" si="0"/>
        <v>T116</v>
      </c>
      <c r="C121" s="82"/>
      <c r="D121" s="183"/>
      <c r="E121" s="124"/>
      <c r="F121" s="124"/>
      <c r="G121" s="124"/>
      <c r="H121" s="124"/>
      <c r="I121" s="124"/>
      <c r="J121" s="124"/>
      <c r="K121" s="124"/>
      <c r="L121" s="124"/>
      <c r="M121" s="62"/>
      <c r="N121" s="103"/>
      <c r="O121" s="103"/>
      <c r="P121" s="7"/>
      <c r="Q121" s="5"/>
      <c r="R121" s="88"/>
      <c r="S121" s="357"/>
      <c r="T121" s="86"/>
      <c r="U121" s="86"/>
      <c r="V121" s="5"/>
      <c r="W121" s="400"/>
      <c r="X121" s="400"/>
      <c r="Y121" s="386"/>
      <c r="Z121" s="386"/>
      <c r="AA121" s="386"/>
      <c r="AB121" s="386"/>
      <c r="AC121" s="400"/>
      <c r="AD121" s="400"/>
      <c r="AE121" s="400"/>
      <c r="AF121" s="400"/>
      <c r="AG121" s="400"/>
      <c r="AH121" s="400"/>
      <c r="AI121" s="400"/>
      <c r="AJ121" s="400"/>
      <c r="AK121" s="5"/>
      <c r="AL121" s="5"/>
    </row>
    <row r="122" spans="1:38" x14ac:dyDescent="0.35">
      <c r="A122" s="6"/>
      <c r="B122" s="55" t="str">
        <f t="shared" si="0"/>
        <v>T117</v>
      </c>
      <c r="C122" s="82"/>
      <c r="D122" s="183"/>
      <c r="E122" s="124"/>
      <c r="F122" s="124"/>
      <c r="G122" s="124"/>
      <c r="H122" s="124"/>
      <c r="I122" s="124"/>
      <c r="J122" s="124"/>
      <c r="K122" s="124"/>
      <c r="L122" s="124"/>
      <c r="M122" s="62"/>
      <c r="N122" s="103"/>
      <c r="O122" s="103"/>
      <c r="P122" s="7"/>
      <c r="Q122" s="5"/>
      <c r="R122" s="88"/>
      <c r="S122" s="357"/>
      <c r="T122" s="86"/>
      <c r="U122" s="86"/>
      <c r="V122" s="5"/>
      <c r="W122" s="400"/>
      <c r="X122" s="400"/>
      <c r="Y122" s="386"/>
      <c r="Z122" s="386"/>
      <c r="AA122" s="386"/>
      <c r="AB122" s="386"/>
      <c r="AC122" s="400"/>
      <c r="AD122" s="400"/>
      <c r="AE122" s="400"/>
      <c r="AF122" s="400"/>
      <c r="AG122" s="400"/>
      <c r="AH122" s="400"/>
      <c r="AI122" s="400"/>
      <c r="AJ122" s="400"/>
      <c r="AK122" s="5"/>
      <c r="AL122" s="5"/>
    </row>
    <row r="123" spans="1:38" x14ac:dyDescent="0.35">
      <c r="A123" s="6"/>
      <c r="B123" s="55" t="str">
        <f t="shared" si="0"/>
        <v>T118</v>
      </c>
      <c r="C123" s="82"/>
      <c r="D123" s="183"/>
      <c r="E123" s="124"/>
      <c r="F123" s="124"/>
      <c r="G123" s="124"/>
      <c r="H123" s="124"/>
      <c r="I123" s="124"/>
      <c r="J123" s="124"/>
      <c r="K123" s="124"/>
      <c r="L123" s="124"/>
      <c r="M123" s="62"/>
      <c r="N123" s="103"/>
      <c r="O123" s="103"/>
      <c r="P123" s="7"/>
      <c r="Q123" s="5"/>
      <c r="R123" s="88"/>
      <c r="S123" s="357"/>
      <c r="T123" s="86"/>
      <c r="U123" s="86"/>
      <c r="V123" s="5"/>
      <c r="W123" s="400"/>
      <c r="X123" s="400"/>
      <c r="Y123" s="386"/>
      <c r="Z123" s="386"/>
      <c r="AA123" s="386"/>
      <c r="AB123" s="386"/>
      <c r="AC123" s="400"/>
      <c r="AD123" s="400"/>
      <c r="AE123" s="400"/>
      <c r="AF123" s="400"/>
      <c r="AG123" s="400"/>
      <c r="AH123" s="400"/>
      <c r="AI123" s="400"/>
      <c r="AJ123" s="400"/>
      <c r="AK123" s="5"/>
      <c r="AL123" s="5"/>
    </row>
    <row r="124" spans="1:38" x14ac:dyDescent="0.35">
      <c r="A124" s="6"/>
      <c r="B124" s="55" t="str">
        <f t="shared" si="0"/>
        <v>T119</v>
      </c>
      <c r="C124" s="82"/>
      <c r="D124" s="183"/>
      <c r="E124" s="124"/>
      <c r="F124" s="124"/>
      <c r="G124" s="124"/>
      <c r="H124" s="124"/>
      <c r="I124" s="124"/>
      <c r="J124" s="124"/>
      <c r="K124" s="124"/>
      <c r="L124" s="124"/>
      <c r="M124" s="62"/>
      <c r="N124" s="103"/>
      <c r="O124" s="103"/>
      <c r="P124" s="7"/>
      <c r="Q124" s="5"/>
      <c r="R124" s="88"/>
      <c r="S124" s="357"/>
      <c r="T124" s="86"/>
      <c r="U124" s="86"/>
      <c r="V124" s="5"/>
      <c r="W124" s="400"/>
      <c r="X124" s="400"/>
      <c r="Y124" s="386"/>
      <c r="Z124" s="386"/>
      <c r="AA124" s="386"/>
      <c r="AB124" s="386"/>
      <c r="AC124" s="400"/>
      <c r="AD124" s="400"/>
      <c r="AE124" s="400"/>
      <c r="AF124" s="400"/>
      <c r="AG124" s="400"/>
      <c r="AH124" s="400"/>
      <c r="AI124" s="400"/>
      <c r="AJ124" s="400"/>
      <c r="AK124" s="5"/>
      <c r="AL124" s="5"/>
    </row>
    <row r="125" spans="1:38" x14ac:dyDescent="0.35">
      <c r="A125" s="6"/>
      <c r="B125" s="55" t="str">
        <f t="shared" si="0"/>
        <v>T120</v>
      </c>
      <c r="C125" s="82"/>
      <c r="D125" s="183"/>
      <c r="E125" s="124"/>
      <c r="F125" s="124"/>
      <c r="G125" s="124"/>
      <c r="H125" s="124"/>
      <c r="I125" s="124"/>
      <c r="J125" s="124"/>
      <c r="K125" s="124"/>
      <c r="L125" s="124"/>
      <c r="M125" s="62"/>
      <c r="N125" s="103"/>
      <c r="O125" s="103"/>
      <c r="P125" s="7"/>
      <c r="Q125" s="5"/>
      <c r="R125" s="88"/>
      <c r="S125" s="357"/>
      <c r="T125" s="86"/>
      <c r="U125" s="86"/>
      <c r="V125" s="5"/>
      <c r="W125" s="400"/>
      <c r="X125" s="400"/>
      <c r="Y125" s="386"/>
      <c r="Z125" s="386"/>
      <c r="AA125" s="386"/>
      <c r="AB125" s="386"/>
      <c r="AC125" s="400"/>
      <c r="AD125" s="400"/>
      <c r="AE125" s="400"/>
      <c r="AF125" s="400"/>
      <c r="AG125" s="400"/>
      <c r="AH125" s="400"/>
      <c r="AI125" s="400"/>
      <c r="AJ125" s="400"/>
      <c r="AK125" s="5"/>
      <c r="AL125" s="5"/>
    </row>
    <row r="126" spans="1:38" x14ac:dyDescent="0.35">
      <c r="A126" s="6"/>
      <c r="B126" s="55" t="str">
        <f t="shared" si="0"/>
        <v>T121</v>
      </c>
      <c r="C126" s="82"/>
      <c r="D126" s="183"/>
      <c r="E126" s="124"/>
      <c r="F126" s="124"/>
      <c r="G126" s="124"/>
      <c r="H126" s="124"/>
      <c r="I126" s="124"/>
      <c r="J126" s="124"/>
      <c r="K126" s="124"/>
      <c r="L126" s="124"/>
      <c r="M126" s="62"/>
      <c r="N126" s="103"/>
      <c r="O126" s="103"/>
      <c r="P126" s="7"/>
      <c r="Q126" s="5"/>
      <c r="R126" s="88"/>
      <c r="S126" s="357"/>
      <c r="T126" s="86"/>
      <c r="U126" s="86"/>
      <c r="V126" s="5"/>
      <c r="W126" s="400"/>
      <c r="X126" s="400"/>
      <c r="Y126" s="386"/>
      <c r="Z126" s="386"/>
      <c r="AA126" s="386"/>
      <c r="AB126" s="386"/>
      <c r="AC126" s="400"/>
      <c r="AD126" s="400"/>
      <c r="AE126" s="400"/>
      <c r="AF126" s="400"/>
      <c r="AG126" s="400"/>
      <c r="AH126" s="400"/>
      <c r="AI126" s="400"/>
      <c r="AJ126" s="400"/>
      <c r="AK126" s="5"/>
      <c r="AL126" s="5"/>
    </row>
    <row r="127" spans="1:38" x14ac:dyDescent="0.35">
      <c r="A127" s="6"/>
      <c r="B127" s="55" t="str">
        <f t="shared" si="0"/>
        <v>T122</v>
      </c>
      <c r="C127" s="82"/>
      <c r="D127" s="183"/>
      <c r="E127" s="124"/>
      <c r="F127" s="124"/>
      <c r="G127" s="124"/>
      <c r="H127" s="124"/>
      <c r="I127" s="124"/>
      <c r="J127" s="124"/>
      <c r="K127" s="124"/>
      <c r="L127" s="124"/>
      <c r="M127" s="62"/>
      <c r="N127" s="103"/>
      <c r="O127" s="103"/>
      <c r="P127" s="7"/>
      <c r="Q127" s="5"/>
      <c r="R127" s="88"/>
      <c r="S127" s="357"/>
      <c r="T127" s="86"/>
      <c r="U127" s="86"/>
      <c r="V127" s="5"/>
      <c r="W127" s="400"/>
      <c r="X127" s="400"/>
      <c r="Y127" s="386"/>
      <c r="Z127" s="386"/>
      <c r="AA127" s="386"/>
      <c r="AB127" s="386"/>
      <c r="AC127" s="400"/>
      <c r="AD127" s="400"/>
      <c r="AE127" s="400"/>
      <c r="AF127" s="400"/>
      <c r="AG127" s="400"/>
      <c r="AH127" s="400"/>
      <c r="AI127" s="400"/>
      <c r="AJ127" s="400"/>
      <c r="AK127" s="5"/>
      <c r="AL127" s="5"/>
    </row>
    <row r="128" spans="1:38" x14ac:dyDescent="0.35">
      <c r="A128" s="6"/>
      <c r="B128" s="55" t="str">
        <f t="shared" si="0"/>
        <v>T123</v>
      </c>
      <c r="C128" s="82"/>
      <c r="D128" s="183"/>
      <c r="E128" s="124"/>
      <c r="F128" s="124"/>
      <c r="G128" s="124"/>
      <c r="H128" s="124"/>
      <c r="I128" s="124"/>
      <c r="J128" s="124"/>
      <c r="K128" s="124"/>
      <c r="L128" s="124"/>
      <c r="M128" s="62"/>
      <c r="N128" s="103"/>
      <c r="O128" s="103"/>
      <c r="P128" s="7"/>
      <c r="Q128" s="5"/>
      <c r="R128" s="88"/>
      <c r="S128" s="357"/>
      <c r="T128" s="86"/>
      <c r="U128" s="86"/>
      <c r="V128" s="5"/>
      <c r="W128" s="400"/>
      <c r="X128" s="400"/>
      <c r="Y128" s="386"/>
      <c r="Z128" s="386"/>
      <c r="AA128" s="386"/>
      <c r="AB128" s="386"/>
      <c r="AC128" s="400"/>
      <c r="AD128" s="400"/>
      <c r="AE128" s="400"/>
      <c r="AF128" s="400"/>
      <c r="AG128" s="400"/>
      <c r="AH128" s="400"/>
      <c r="AI128" s="400"/>
      <c r="AJ128" s="400"/>
      <c r="AK128" s="5"/>
      <c r="AL128" s="5"/>
    </row>
    <row r="129" spans="1:38" x14ac:dyDescent="0.35">
      <c r="A129" s="6"/>
      <c r="B129" s="55" t="str">
        <f t="shared" si="0"/>
        <v>T124</v>
      </c>
      <c r="C129" s="82"/>
      <c r="D129" s="183"/>
      <c r="E129" s="124"/>
      <c r="F129" s="124"/>
      <c r="G129" s="124"/>
      <c r="H129" s="124"/>
      <c r="I129" s="124"/>
      <c r="J129" s="124"/>
      <c r="K129" s="124"/>
      <c r="L129" s="124"/>
      <c r="M129" s="62"/>
      <c r="N129" s="103"/>
      <c r="O129" s="103"/>
      <c r="P129" s="7"/>
      <c r="Q129" s="5"/>
      <c r="R129" s="88"/>
      <c r="S129" s="357"/>
      <c r="T129" s="86"/>
      <c r="U129" s="86"/>
      <c r="V129" s="5"/>
      <c r="W129" s="400"/>
      <c r="X129" s="400"/>
      <c r="Y129" s="386"/>
      <c r="Z129" s="386"/>
      <c r="AA129" s="386"/>
      <c r="AB129" s="386"/>
      <c r="AC129" s="400"/>
      <c r="AD129" s="400"/>
      <c r="AE129" s="400"/>
      <c r="AF129" s="400"/>
      <c r="AG129" s="400"/>
      <c r="AH129" s="400"/>
      <c r="AI129" s="400"/>
      <c r="AJ129" s="400"/>
      <c r="AK129" s="5"/>
      <c r="AL129" s="5"/>
    </row>
    <row r="130" spans="1:38" x14ac:dyDescent="0.35">
      <c r="A130" s="6"/>
      <c r="B130" s="55" t="str">
        <f t="shared" si="0"/>
        <v>T125</v>
      </c>
      <c r="C130" s="82"/>
      <c r="D130" s="183"/>
      <c r="E130" s="124"/>
      <c r="F130" s="124"/>
      <c r="G130" s="124"/>
      <c r="H130" s="124"/>
      <c r="I130" s="124"/>
      <c r="J130" s="124"/>
      <c r="K130" s="124"/>
      <c r="L130" s="124"/>
      <c r="M130" s="62"/>
      <c r="N130" s="103"/>
      <c r="O130" s="103"/>
      <c r="P130" s="7"/>
      <c r="Q130" s="5"/>
      <c r="R130" s="88"/>
      <c r="S130" s="357"/>
      <c r="T130" s="86"/>
      <c r="U130" s="86"/>
      <c r="V130" s="5"/>
      <c r="W130" s="400"/>
      <c r="X130" s="400"/>
      <c r="Y130" s="386"/>
      <c r="Z130" s="386"/>
      <c r="AA130" s="386"/>
      <c r="AB130" s="386"/>
      <c r="AC130" s="400"/>
      <c r="AD130" s="400"/>
      <c r="AE130" s="400"/>
      <c r="AF130" s="400"/>
      <c r="AG130" s="400"/>
      <c r="AH130" s="400"/>
      <c r="AI130" s="400"/>
      <c r="AJ130" s="400"/>
      <c r="AK130" s="5"/>
      <c r="AL130" s="5"/>
    </row>
    <row r="131" spans="1:38" x14ac:dyDescent="0.35">
      <c r="A131" s="6"/>
      <c r="B131" s="55" t="str">
        <f t="shared" si="0"/>
        <v>T126</v>
      </c>
      <c r="C131" s="82"/>
      <c r="D131" s="183"/>
      <c r="E131" s="124"/>
      <c r="F131" s="124"/>
      <c r="G131" s="124"/>
      <c r="H131" s="124"/>
      <c r="I131" s="124"/>
      <c r="J131" s="124"/>
      <c r="K131" s="124"/>
      <c r="L131" s="124"/>
      <c r="M131" s="62"/>
      <c r="N131" s="103"/>
      <c r="O131" s="103"/>
      <c r="P131" s="7"/>
      <c r="Q131" s="5"/>
      <c r="R131" s="88"/>
      <c r="S131" s="357"/>
      <c r="T131" s="86"/>
      <c r="U131" s="86"/>
      <c r="V131" s="5"/>
      <c r="W131" s="400"/>
      <c r="X131" s="400"/>
      <c r="Y131" s="386"/>
      <c r="Z131" s="386"/>
      <c r="AA131" s="386"/>
      <c r="AB131" s="386"/>
      <c r="AC131" s="400"/>
      <c r="AD131" s="400"/>
      <c r="AE131" s="400"/>
      <c r="AF131" s="400"/>
      <c r="AG131" s="400"/>
      <c r="AH131" s="400"/>
      <c r="AI131" s="400"/>
      <c r="AJ131" s="400"/>
      <c r="AK131" s="5"/>
      <c r="AL131" s="5"/>
    </row>
    <row r="132" spans="1:38" x14ac:dyDescent="0.35">
      <c r="A132" s="6"/>
      <c r="B132" s="55" t="str">
        <f t="shared" si="0"/>
        <v>T127</v>
      </c>
      <c r="C132" s="82"/>
      <c r="D132" s="183"/>
      <c r="E132" s="124"/>
      <c r="F132" s="124"/>
      <c r="G132" s="124"/>
      <c r="H132" s="124"/>
      <c r="I132" s="124"/>
      <c r="J132" s="124"/>
      <c r="K132" s="124"/>
      <c r="L132" s="124"/>
      <c r="M132" s="62"/>
      <c r="N132" s="103"/>
      <c r="O132" s="103"/>
      <c r="P132" s="7"/>
      <c r="Q132" s="5"/>
      <c r="R132" s="88"/>
      <c r="S132" s="357"/>
      <c r="T132" s="86"/>
      <c r="U132" s="86"/>
      <c r="V132" s="5"/>
      <c r="W132" s="400"/>
      <c r="X132" s="400"/>
      <c r="Y132" s="386"/>
      <c r="Z132" s="386"/>
      <c r="AA132" s="386"/>
      <c r="AB132" s="386"/>
      <c r="AC132" s="400"/>
      <c r="AD132" s="400"/>
      <c r="AE132" s="400"/>
      <c r="AF132" s="400"/>
      <c r="AG132" s="400"/>
      <c r="AH132" s="400"/>
      <c r="AI132" s="400"/>
      <c r="AJ132" s="400"/>
      <c r="AK132" s="5"/>
      <c r="AL132" s="5"/>
    </row>
    <row r="133" spans="1:38" x14ac:dyDescent="0.35">
      <c r="A133" s="6"/>
      <c r="B133" s="55" t="str">
        <f t="shared" si="0"/>
        <v>T128</v>
      </c>
      <c r="C133" s="82"/>
      <c r="D133" s="183"/>
      <c r="E133" s="124"/>
      <c r="F133" s="124"/>
      <c r="G133" s="124"/>
      <c r="H133" s="124"/>
      <c r="I133" s="124"/>
      <c r="J133" s="124"/>
      <c r="K133" s="124"/>
      <c r="L133" s="124"/>
      <c r="M133" s="62"/>
      <c r="N133" s="103"/>
      <c r="O133" s="103"/>
      <c r="P133" s="7"/>
      <c r="Q133" s="5"/>
      <c r="R133" s="88"/>
      <c r="S133" s="357"/>
      <c r="T133" s="86"/>
      <c r="U133" s="86"/>
      <c r="V133" s="5"/>
      <c r="W133" s="400"/>
      <c r="X133" s="400"/>
      <c r="Y133" s="386"/>
      <c r="Z133" s="386"/>
      <c r="AA133" s="386"/>
      <c r="AB133" s="386"/>
      <c r="AC133" s="400"/>
      <c r="AD133" s="400"/>
      <c r="AE133" s="400"/>
      <c r="AF133" s="400"/>
      <c r="AG133" s="400"/>
      <c r="AH133" s="400"/>
      <c r="AI133" s="400"/>
      <c r="AJ133" s="400"/>
      <c r="AK133" s="5"/>
      <c r="AL133" s="5"/>
    </row>
    <row r="134" spans="1:38" x14ac:dyDescent="0.35">
      <c r="A134" s="6"/>
      <c r="B134" s="55" t="str">
        <f t="shared" si="0"/>
        <v>T129</v>
      </c>
      <c r="C134" s="82"/>
      <c r="D134" s="183"/>
      <c r="E134" s="124"/>
      <c r="F134" s="124"/>
      <c r="G134" s="124"/>
      <c r="H134" s="124"/>
      <c r="I134" s="124"/>
      <c r="J134" s="124"/>
      <c r="K134" s="124"/>
      <c r="L134" s="124"/>
      <c r="M134" s="62"/>
      <c r="N134" s="103"/>
      <c r="O134" s="103"/>
      <c r="P134" s="7"/>
      <c r="Q134" s="5"/>
      <c r="R134" s="88"/>
      <c r="S134" s="357"/>
      <c r="T134" s="86"/>
      <c r="U134" s="86"/>
      <c r="V134" s="5"/>
      <c r="W134" s="400"/>
      <c r="X134" s="400"/>
      <c r="Y134" s="386"/>
      <c r="Z134" s="386"/>
      <c r="AA134" s="386"/>
      <c r="AB134" s="386"/>
      <c r="AC134" s="400"/>
      <c r="AD134" s="400"/>
      <c r="AE134" s="400"/>
      <c r="AF134" s="400"/>
      <c r="AG134" s="400"/>
      <c r="AH134" s="400"/>
      <c r="AI134" s="400"/>
      <c r="AJ134" s="400"/>
      <c r="AK134" s="5"/>
      <c r="AL134" s="5"/>
    </row>
    <row r="135" spans="1:38" x14ac:dyDescent="0.35">
      <c r="A135" s="6"/>
      <c r="B135" s="55" t="str">
        <f t="shared" si="0"/>
        <v>T130</v>
      </c>
      <c r="C135" s="82"/>
      <c r="D135" s="183"/>
      <c r="E135" s="124"/>
      <c r="F135" s="124"/>
      <c r="G135" s="124"/>
      <c r="H135" s="124"/>
      <c r="I135" s="124"/>
      <c r="J135" s="124"/>
      <c r="K135" s="124"/>
      <c r="L135" s="124"/>
      <c r="M135" s="62"/>
      <c r="N135" s="103"/>
      <c r="O135" s="103"/>
      <c r="P135" s="7"/>
      <c r="Q135" s="5"/>
      <c r="R135" s="88"/>
      <c r="S135" s="357"/>
      <c r="T135" s="86"/>
      <c r="U135" s="86"/>
      <c r="V135" s="5"/>
      <c r="W135" s="400"/>
      <c r="X135" s="400"/>
      <c r="Y135" s="386"/>
      <c r="Z135" s="386"/>
      <c r="AA135" s="386"/>
      <c r="AB135" s="386"/>
      <c r="AC135" s="400"/>
      <c r="AD135" s="400"/>
      <c r="AE135" s="400"/>
      <c r="AF135" s="400"/>
      <c r="AG135" s="400"/>
      <c r="AH135" s="400"/>
      <c r="AI135" s="400"/>
      <c r="AJ135" s="400"/>
      <c r="AK135" s="5"/>
      <c r="AL135" s="5"/>
    </row>
    <row r="136" spans="1:38" x14ac:dyDescent="0.35">
      <c r="A136" s="6"/>
      <c r="B136" s="55" t="str">
        <f t="shared" si="0"/>
        <v>T131</v>
      </c>
      <c r="C136" s="82"/>
      <c r="D136" s="183"/>
      <c r="E136" s="124"/>
      <c r="F136" s="124"/>
      <c r="G136" s="124"/>
      <c r="H136" s="124"/>
      <c r="I136" s="124"/>
      <c r="J136" s="124"/>
      <c r="K136" s="124"/>
      <c r="L136" s="124"/>
      <c r="M136" s="62"/>
      <c r="N136" s="103"/>
      <c r="O136" s="103"/>
      <c r="P136" s="7"/>
      <c r="Q136" s="5"/>
      <c r="R136" s="88"/>
      <c r="S136" s="357"/>
      <c r="T136" s="86"/>
      <c r="U136" s="86"/>
      <c r="V136" s="5"/>
      <c r="W136" s="400"/>
      <c r="X136" s="400"/>
      <c r="Y136" s="386"/>
      <c r="Z136" s="386"/>
      <c r="AA136" s="386"/>
      <c r="AB136" s="386"/>
      <c r="AC136" s="400"/>
      <c r="AD136" s="400"/>
      <c r="AE136" s="400"/>
      <c r="AF136" s="400"/>
      <c r="AG136" s="400"/>
      <c r="AH136" s="400"/>
      <c r="AI136" s="400"/>
      <c r="AJ136" s="400"/>
      <c r="AK136" s="5"/>
      <c r="AL136" s="5"/>
    </row>
    <row r="137" spans="1:38" x14ac:dyDescent="0.35">
      <c r="A137" s="6"/>
      <c r="B137" s="55" t="str">
        <f t="shared" si="0"/>
        <v>T132</v>
      </c>
      <c r="C137" s="82"/>
      <c r="D137" s="183"/>
      <c r="E137" s="124"/>
      <c r="F137" s="124"/>
      <c r="G137" s="124"/>
      <c r="H137" s="124"/>
      <c r="I137" s="124"/>
      <c r="J137" s="124"/>
      <c r="K137" s="124"/>
      <c r="L137" s="124"/>
      <c r="M137" s="62"/>
      <c r="N137" s="103"/>
      <c r="O137" s="103"/>
      <c r="P137" s="7"/>
      <c r="Q137" s="5"/>
      <c r="R137" s="88"/>
      <c r="S137" s="357"/>
      <c r="T137" s="86"/>
      <c r="U137" s="86"/>
      <c r="V137" s="5"/>
      <c r="W137" s="400"/>
      <c r="X137" s="400"/>
      <c r="Y137" s="386"/>
      <c r="Z137" s="386"/>
      <c r="AA137" s="386"/>
      <c r="AB137" s="386"/>
      <c r="AC137" s="400"/>
      <c r="AD137" s="400"/>
      <c r="AE137" s="400"/>
      <c r="AF137" s="400"/>
      <c r="AG137" s="400"/>
      <c r="AH137" s="400"/>
      <c r="AI137" s="400"/>
      <c r="AJ137" s="400"/>
      <c r="AK137" s="5"/>
      <c r="AL137" s="5"/>
    </row>
    <row r="138" spans="1:38" x14ac:dyDescent="0.35">
      <c r="A138" s="6"/>
      <c r="B138" s="55" t="str">
        <f t="shared" si="0"/>
        <v>T133</v>
      </c>
      <c r="C138" s="82"/>
      <c r="D138" s="183"/>
      <c r="E138" s="124"/>
      <c r="F138" s="124"/>
      <c r="G138" s="124"/>
      <c r="H138" s="124"/>
      <c r="I138" s="124"/>
      <c r="J138" s="124"/>
      <c r="K138" s="124"/>
      <c r="L138" s="124"/>
      <c r="M138" s="62"/>
      <c r="N138" s="103"/>
      <c r="O138" s="103"/>
      <c r="P138" s="7"/>
      <c r="Q138" s="5"/>
      <c r="R138" s="88"/>
      <c r="S138" s="357"/>
      <c r="T138" s="86"/>
      <c r="U138" s="86"/>
      <c r="V138" s="5"/>
      <c r="W138" s="400"/>
      <c r="X138" s="400"/>
      <c r="Y138" s="386"/>
      <c r="Z138" s="386"/>
      <c r="AA138" s="386"/>
      <c r="AB138" s="386"/>
      <c r="AC138" s="400"/>
      <c r="AD138" s="400"/>
      <c r="AE138" s="400"/>
      <c r="AF138" s="400"/>
      <c r="AG138" s="400"/>
      <c r="AH138" s="400"/>
      <c r="AI138" s="400"/>
      <c r="AJ138" s="400"/>
      <c r="AK138" s="5"/>
      <c r="AL138" s="5"/>
    </row>
    <row r="139" spans="1:38" x14ac:dyDescent="0.35">
      <c r="A139" s="6"/>
      <c r="B139" s="55" t="str">
        <f t="shared" si="0"/>
        <v>T134</v>
      </c>
      <c r="C139" s="82"/>
      <c r="D139" s="183"/>
      <c r="E139" s="124"/>
      <c r="F139" s="124"/>
      <c r="G139" s="124"/>
      <c r="H139" s="124"/>
      <c r="I139" s="124"/>
      <c r="J139" s="124"/>
      <c r="K139" s="124"/>
      <c r="L139" s="124"/>
      <c r="M139" s="62"/>
      <c r="N139" s="103"/>
      <c r="O139" s="103"/>
      <c r="P139" s="7"/>
      <c r="Q139" s="5"/>
      <c r="R139" s="88"/>
      <c r="S139" s="357"/>
      <c r="T139" s="86"/>
      <c r="U139" s="86"/>
      <c r="V139" s="5"/>
      <c r="W139" s="400"/>
      <c r="X139" s="400"/>
      <c r="Y139" s="386"/>
      <c r="Z139" s="386"/>
      <c r="AA139" s="386"/>
      <c r="AB139" s="386"/>
      <c r="AC139" s="400"/>
      <c r="AD139" s="400"/>
      <c r="AE139" s="400"/>
      <c r="AF139" s="400"/>
      <c r="AG139" s="400"/>
      <c r="AH139" s="400"/>
      <c r="AI139" s="400"/>
      <c r="AJ139" s="400"/>
      <c r="AK139" s="5"/>
      <c r="AL139" s="5"/>
    </row>
    <row r="140" spans="1:38" x14ac:dyDescent="0.35">
      <c r="A140" s="6"/>
      <c r="B140" s="55" t="str">
        <f t="shared" si="0"/>
        <v>T135</v>
      </c>
      <c r="C140" s="82"/>
      <c r="D140" s="183"/>
      <c r="E140" s="124"/>
      <c r="F140" s="124"/>
      <c r="G140" s="124"/>
      <c r="H140" s="124"/>
      <c r="I140" s="124"/>
      <c r="J140" s="124"/>
      <c r="K140" s="124"/>
      <c r="L140" s="124"/>
      <c r="M140" s="62"/>
      <c r="N140" s="103"/>
      <c r="O140" s="103"/>
      <c r="P140" s="7"/>
      <c r="Q140" s="5"/>
      <c r="R140" s="88"/>
      <c r="S140" s="357"/>
      <c r="T140" s="86"/>
      <c r="U140" s="86"/>
      <c r="V140" s="5"/>
      <c r="W140" s="400"/>
      <c r="X140" s="400"/>
      <c r="Y140" s="386"/>
      <c r="Z140" s="386"/>
      <c r="AA140" s="386"/>
      <c r="AB140" s="386"/>
      <c r="AC140" s="400"/>
      <c r="AD140" s="400"/>
      <c r="AE140" s="400"/>
      <c r="AF140" s="400"/>
      <c r="AG140" s="400"/>
      <c r="AH140" s="400"/>
      <c r="AI140" s="400"/>
      <c r="AJ140" s="400"/>
      <c r="AK140" s="5"/>
      <c r="AL140" s="5"/>
    </row>
    <row r="141" spans="1:38" x14ac:dyDescent="0.35">
      <c r="A141" s="6"/>
      <c r="B141" s="55" t="str">
        <f t="shared" si="0"/>
        <v>T136</v>
      </c>
      <c r="C141" s="82"/>
      <c r="D141" s="183"/>
      <c r="E141" s="124"/>
      <c r="F141" s="124"/>
      <c r="G141" s="124"/>
      <c r="H141" s="124"/>
      <c r="I141" s="124"/>
      <c r="J141" s="124"/>
      <c r="K141" s="124"/>
      <c r="L141" s="124"/>
      <c r="M141" s="62"/>
      <c r="N141" s="103"/>
      <c r="O141" s="103"/>
      <c r="P141" s="7"/>
      <c r="Q141" s="5"/>
      <c r="R141" s="88"/>
      <c r="S141" s="357"/>
      <c r="T141" s="86"/>
      <c r="U141" s="86"/>
      <c r="V141" s="5"/>
      <c r="W141" s="400"/>
      <c r="X141" s="400"/>
      <c r="Y141" s="386"/>
      <c r="Z141" s="386"/>
      <c r="AA141" s="386"/>
      <c r="AB141" s="386"/>
      <c r="AC141" s="400"/>
      <c r="AD141" s="400"/>
      <c r="AE141" s="400"/>
      <c r="AF141" s="400"/>
      <c r="AG141" s="400"/>
      <c r="AH141" s="400"/>
      <c r="AI141" s="400"/>
      <c r="AJ141" s="400"/>
      <c r="AK141" s="5"/>
      <c r="AL141" s="5"/>
    </row>
    <row r="142" spans="1:38" x14ac:dyDescent="0.35">
      <c r="A142" s="6"/>
      <c r="B142" s="55" t="str">
        <f t="shared" si="0"/>
        <v>T137</v>
      </c>
      <c r="C142" s="82"/>
      <c r="D142" s="183"/>
      <c r="E142" s="124"/>
      <c r="F142" s="124"/>
      <c r="G142" s="124"/>
      <c r="H142" s="124"/>
      <c r="I142" s="124"/>
      <c r="J142" s="124"/>
      <c r="K142" s="124"/>
      <c r="L142" s="124"/>
      <c r="M142" s="62"/>
      <c r="N142" s="103"/>
      <c r="O142" s="103"/>
      <c r="P142" s="7"/>
      <c r="Q142" s="5"/>
      <c r="R142" s="88"/>
      <c r="S142" s="357"/>
      <c r="T142" s="86"/>
      <c r="U142" s="86"/>
      <c r="V142" s="5"/>
      <c r="W142" s="400"/>
      <c r="X142" s="400"/>
      <c r="Y142" s="386"/>
      <c r="Z142" s="386"/>
      <c r="AA142" s="386"/>
      <c r="AB142" s="386"/>
      <c r="AC142" s="400"/>
      <c r="AD142" s="400"/>
      <c r="AE142" s="400"/>
      <c r="AF142" s="400"/>
      <c r="AG142" s="400"/>
      <c r="AH142" s="400"/>
      <c r="AI142" s="400"/>
      <c r="AJ142" s="400"/>
      <c r="AK142" s="5"/>
      <c r="AL142" s="5"/>
    </row>
    <row r="143" spans="1:38" x14ac:dyDescent="0.35">
      <c r="A143" s="6"/>
      <c r="B143" s="55" t="str">
        <f t="shared" si="0"/>
        <v>T138</v>
      </c>
      <c r="C143" s="82"/>
      <c r="D143" s="183"/>
      <c r="E143" s="124"/>
      <c r="F143" s="124"/>
      <c r="G143" s="124"/>
      <c r="H143" s="124"/>
      <c r="I143" s="124"/>
      <c r="J143" s="124"/>
      <c r="K143" s="124"/>
      <c r="L143" s="124"/>
      <c r="M143" s="62"/>
      <c r="N143" s="103"/>
      <c r="O143" s="103"/>
      <c r="P143" s="7"/>
      <c r="Q143" s="5"/>
      <c r="R143" s="88"/>
      <c r="S143" s="357"/>
      <c r="T143" s="86"/>
      <c r="U143" s="86"/>
      <c r="V143" s="5"/>
      <c r="W143" s="400"/>
      <c r="X143" s="400"/>
      <c r="Y143" s="386"/>
      <c r="Z143" s="386"/>
      <c r="AA143" s="386"/>
      <c r="AB143" s="386"/>
      <c r="AC143" s="400"/>
      <c r="AD143" s="400"/>
      <c r="AE143" s="400"/>
      <c r="AF143" s="400"/>
      <c r="AG143" s="400"/>
      <c r="AH143" s="400"/>
      <c r="AI143" s="400"/>
      <c r="AJ143" s="400"/>
      <c r="AK143" s="5"/>
      <c r="AL143" s="5"/>
    </row>
    <row r="144" spans="1:38" x14ac:dyDescent="0.35">
      <c r="A144" s="6"/>
      <c r="B144" s="55" t="str">
        <f t="shared" si="0"/>
        <v>T139</v>
      </c>
      <c r="C144" s="82"/>
      <c r="D144" s="183"/>
      <c r="E144" s="124"/>
      <c r="F144" s="124"/>
      <c r="G144" s="124"/>
      <c r="H144" s="124"/>
      <c r="I144" s="124"/>
      <c r="J144" s="124"/>
      <c r="K144" s="124"/>
      <c r="L144" s="124"/>
      <c r="M144" s="62"/>
      <c r="N144" s="103"/>
      <c r="O144" s="103"/>
      <c r="P144" s="7"/>
      <c r="Q144" s="5"/>
      <c r="R144" s="88"/>
      <c r="S144" s="357"/>
      <c r="T144" s="86"/>
      <c r="U144" s="86"/>
      <c r="V144" s="5"/>
      <c r="W144" s="400"/>
      <c r="X144" s="400"/>
      <c r="Y144" s="386"/>
      <c r="Z144" s="386"/>
      <c r="AA144" s="386"/>
      <c r="AB144" s="386"/>
      <c r="AC144" s="400"/>
      <c r="AD144" s="400"/>
      <c r="AE144" s="400"/>
      <c r="AF144" s="400"/>
      <c r="AG144" s="400"/>
      <c r="AH144" s="400"/>
      <c r="AI144" s="400"/>
      <c r="AJ144" s="400"/>
      <c r="AK144" s="5"/>
      <c r="AL144" s="5"/>
    </row>
    <row r="145" spans="1:38" x14ac:dyDescent="0.35">
      <c r="A145" s="6"/>
      <c r="B145" s="55" t="str">
        <f t="shared" si="0"/>
        <v>T140</v>
      </c>
      <c r="C145" s="82"/>
      <c r="D145" s="183"/>
      <c r="E145" s="124"/>
      <c r="F145" s="124"/>
      <c r="G145" s="124"/>
      <c r="H145" s="124"/>
      <c r="I145" s="124"/>
      <c r="J145" s="124"/>
      <c r="K145" s="124"/>
      <c r="L145" s="124"/>
      <c r="M145" s="62"/>
      <c r="N145" s="103"/>
      <c r="O145" s="103"/>
      <c r="P145" s="7"/>
      <c r="Q145" s="5"/>
      <c r="R145" s="88"/>
      <c r="S145" s="357"/>
      <c r="T145" s="86"/>
      <c r="U145" s="86"/>
      <c r="V145" s="5"/>
      <c r="W145" s="400"/>
      <c r="X145" s="400"/>
      <c r="Y145" s="386"/>
      <c r="Z145" s="386"/>
      <c r="AA145" s="386"/>
      <c r="AB145" s="386"/>
      <c r="AC145" s="400"/>
      <c r="AD145" s="400"/>
      <c r="AE145" s="400"/>
      <c r="AF145" s="400"/>
      <c r="AG145" s="400"/>
      <c r="AH145" s="400"/>
      <c r="AI145" s="400"/>
      <c r="AJ145" s="400"/>
      <c r="AK145" s="5"/>
      <c r="AL145" s="5"/>
    </row>
    <row r="146" spans="1:38" x14ac:dyDescent="0.35">
      <c r="A146" s="6"/>
      <c r="B146" s="55" t="str">
        <f t="shared" si="0"/>
        <v>T141</v>
      </c>
      <c r="C146" s="82"/>
      <c r="D146" s="183"/>
      <c r="E146" s="124"/>
      <c r="F146" s="124"/>
      <c r="G146" s="124"/>
      <c r="H146" s="124"/>
      <c r="I146" s="124"/>
      <c r="J146" s="124"/>
      <c r="K146" s="124"/>
      <c r="L146" s="124"/>
      <c r="M146" s="62"/>
      <c r="N146" s="103"/>
      <c r="O146" s="103"/>
      <c r="P146" s="7"/>
      <c r="Q146" s="5"/>
      <c r="R146" s="88"/>
      <c r="S146" s="357"/>
      <c r="T146" s="86"/>
      <c r="U146" s="86"/>
      <c r="V146" s="5"/>
      <c r="W146" s="400"/>
      <c r="X146" s="400"/>
      <c r="Y146" s="386"/>
      <c r="Z146" s="386"/>
      <c r="AA146" s="386"/>
      <c r="AB146" s="386"/>
      <c r="AC146" s="400"/>
      <c r="AD146" s="400"/>
      <c r="AE146" s="400"/>
      <c r="AF146" s="400"/>
      <c r="AG146" s="400"/>
      <c r="AH146" s="400"/>
      <c r="AI146" s="400"/>
      <c r="AJ146" s="400"/>
      <c r="AK146" s="5"/>
      <c r="AL146" s="5"/>
    </row>
    <row r="147" spans="1:38" x14ac:dyDescent="0.35">
      <c r="A147" s="6"/>
      <c r="B147" s="55" t="str">
        <f t="shared" si="0"/>
        <v>T142</v>
      </c>
      <c r="C147" s="82"/>
      <c r="D147" s="183"/>
      <c r="E147" s="124"/>
      <c r="F147" s="124"/>
      <c r="G147" s="124"/>
      <c r="H147" s="124"/>
      <c r="I147" s="124"/>
      <c r="J147" s="124"/>
      <c r="K147" s="124"/>
      <c r="L147" s="124"/>
      <c r="M147" s="62"/>
      <c r="N147" s="103"/>
      <c r="O147" s="103"/>
      <c r="P147" s="7"/>
      <c r="Q147" s="5"/>
      <c r="R147" s="88"/>
      <c r="S147" s="357"/>
      <c r="T147" s="86"/>
      <c r="U147" s="86"/>
      <c r="V147" s="5"/>
      <c r="W147" s="400"/>
      <c r="X147" s="400"/>
      <c r="Y147" s="386"/>
      <c r="Z147" s="386"/>
      <c r="AA147" s="386"/>
      <c r="AB147" s="386"/>
      <c r="AC147" s="400"/>
      <c r="AD147" s="400"/>
      <c r="AE147" s="400"/>
      <c r="AF147" s="400"/>
      <c r="AG147" s="400"/>
      <c r="AH147" s="400"/>
      <c r="AI147" s="400"/>
      <c r="AJ147" s="400"/>
      <c r="AK147" s="5"/>
      <c r="AL147" s="5"/>
    </row>
    <row r="148" spans="1:38" x14ac:dyDescent="0.35">
      <c r="A148" s="6"/>
      <c r="B148" s="55" t="str">
        <f t="shared" si="0"/>
        <v>T143</v>
      </c>
      <c r="C148" s="82"/>
      <c r="D148" s="183"/>
      <c r="E148" s="124"/>
      <c r="F148" s="124"/>
      <c r="G148" s="124"/>
      <c r="H148" s="124"/>
      <c r="I148" s="124"/>
      <c r="J148" s="124"/>
      <c r="K148" s="124"/>
      <c r="L148" s="124"/>
      <c r="M148" s="62"/>
      <c r="N148" s="103"/>
      <c r="O148" s="103"/>
      <c r="P148" s="7"/>
      <c r="Q148" s="5"/>
      <c r="R148" s="88"/>
      <c r="S148" s="357"/>
      <c r="T148" s="86"/>
      <c r="U148" s="86"/>
      <c r="V148" s="5"/>
      <c r="W148" s="400"/>
      <c r="X148" s="400"/>
      <c r="Y148" s="386"/>
      <c r="Z148" s="386"/>
      <c r="AA148" s="386"/>
      <c r="AB148" s="386"/>
      <c r="AC148" s="400"/>
      <c r="AD148" s="400"/>
      <c r="AE148" s="400"/>
      <c r="AF148" s="400"/>
      <c r="AG148" s="400"/>
      <c r="AH148" s="400"/>
      <c r="AI148" s="400"/>
      <c r="AJ148" s="400"/>
      <c r="AK148" s="5"/>
      <c r="AL148" s="5"/>
    </row>
    <row r="149" spans="1:38" x14ac:dyDescent="0.35">
      <c r="A149" s="6"/>
      <c r="B149" s="55" t="str">
        <f t="shared" si="0"/>
        <v>T144</v>
      </c>
      <c r="C149" s="82"/>
      <c r="D149" s="183"/>
      <c r="E149" s="124"/>
      <c r="F149" s="124"/>
      <c r="G149" s="124"/>
      <c r="H149" s="124"/>
      <c r="I149" s="124"/>
      <c r="J149" s="124"/>
      <c r="K149" s="124"/>
      <c r="L149" s="124"/>
      <c r="M149" s="62"/>
      <c r="N149" s="103"/>
      <c r="O149" s="103"/>
      <c r="P149" s="7"/>
      <c r="Q149" s="5"/>
      <c r="R149" s="88"/>
      <c r="S149" s="357"/>
      <c r="T149" s="86"/>
      <c r="U149" s="86"/>
      <c r="V149" s="5"/>
      <c r="W149" s="400"/>
      <c r="X149" s="400"/>
      <c r="Y149" s="386"/>
      <c r="Z149" s="386"/>
      <c r="AA149" s="386"/>
      <c r="AB149" s="386"/>
      <c r="AC149" s="400"/>
      <c r="AD149" s="400"/>
      <c r="AE149" s="400"/>
      <c r="AF149" s="400"/>
      <c r="AG149" s="400"/>
      <c r="AH149" s="400"/>
      <c r="AI149" s="400"/>
      <c r="AJ149" s="400"/>
      <c r="AK149" s="5"/>
      <c r="AL149" s="5"/>
    </row>
    <row r="150" spans="1:38" x14ac:dyDescent="0.35">
      <c r="A150" s="6"/>
      <c r="B150" s="55" t="str">
        <f t="shared" si="0"/>
        <v>T145</v>
      </c>
      <c r="C150" s="82"/>
      <c r="D150" s="183"/>
      <c r="E150" s="124"/>
      <c r="F150" s="124"/>
      <c r="G150" s="124"/>
      <c r="H150" s="124"/>
      <c r="I150" s="124"/>
      <c r="J150" s="124"/>
      <c r="K150" s="124"/>
      <c r="L150" s="124"/>
      <c r="M150" s="62"/>
      <c r="N150" s="103"/>
      <c r="O150" s="103"/>
      <c r="P150" s="7"/>
      <c r="Q150" s="5"/>
      <c r="R150" s="88"/>
      <c r="S150" s="357"/>
      <c r="T150" s="86"/>
      <c r="U150" s="86"/>
      <c r="V150" s="5"/>
      <c r="W150" s="400"/>
      <c r="X150" s="400"/>
      <c r="Y150" s="386"/>
      <c r="Z150" s="386"/>
      <c r="AA150" s="386"/>
      <c r="AB150" s="386"/>
      <c r="AC150" s="400"/>
      <c r="AD150" s="400"/>
      <c r="AE150" s="400"/>
      <c r="AF150" s="400"/>
      <c r="AG150" s="400"/>
      <c r="AH150" s="400"/>
      <c r="AI150" s="400"/>
      <c r="AJ150" s="400"/>
      <c r="AK150" s="5"/>
      <c r="AL150" s="5"/>
    </row>
    <row r="151" spans="1:38" x14ac:dyDescent="0.35">
      <c r="A151" s="6"/>
      <c r="B151" s="55" t="str">
        <f t="shared" si="0"/>
        <v>T146</v>
      </c>
      <c r="C151" s="82"/>
      <c r="D151" s="183"/>
      <c r="E151" s="124"/>
      <c r="F151" s="124"/>
      <c r="G151" s="124"/>
      <c r="H151" s="124"/>
      <c r="I151" s="124"/>
      <c r="J151" s="124"/>
      <c r="K151" s="124"/>
      <c r="L151" s="124"/>
      <c r="M151" s="62"/>
      <c r="N151" s="103"/>
      <c r="O151" s="103"/>
      <c r="P151" s="7"/>
      <c r="Q151" s="5"/>
      <c r="R151" s="88"/>
      <c r="S151" s="357"/>
      <c r="T151" s="86"/>
      <c r="U151" s="86"/>
      <c r="V151" s="5"/>
      <c r="W151" s="400"/>
      <c r="X151" s="400"/>
      <c r="Y151" s="386"/>
      <c r="Z151" s="386"/>
      <c r="AA151" s="386"/>
      <c r="AB151" s="386"/>
      <c r="AC151" s="400"/>
      <c r="AD151" s="400"/>
      <c r="AE151" s="400"/>
      <c r="AF151" s="400"/>
      <c r="AG151" s="400"/>
      <c r="AH151" s="400"/>
      <c r="AI151" s="400"/>
      <c r="AJ151" s="400"/>
      <c r="AK151" s="5"/>
      <c r="AL151" s="5"/>
    </row>
    <row r="152" spans="1:38" x14ac:dyDescent="0.35">
      <c r="A152" s="6"/>
      <c r="B152" s="55" t="str">
        <f t="shared" si="0"/>
        <v>T147</v>
      </c>
      <c r="C152" s="82"/>
      <c r="D152" s="183"/>
      <c r="E152" s="124"/>
      <c r="F152" s="124"/>
      <c r="G152" s="124"/>
      <c r="H152" s="124"/>
      <c r="I152" s="124"/>
      <c r="J152" s="124"/>
      <c r="K152" s="124"/>
      <c r="L152" s="124"/>
      <c r="M152" s="62"/>
      <c r="N152" s="103"/>
      <c r="O152" s="103"/>
      <c r="P152" s="7"/>
      <c r="Q152" s="5"/>
      <c r="R152" s="88"/>
      <c r="S152" s="357"/>
      <c r="T152" s="86"/>
      <c r="U152" s="86"/>
      <c r="V152" s="5"/>
      <c r="W152" s="400"/>
      <c r="X152" s="400"/>
      <c r="Y152" s="386"/>
      <c r="Z152" s="386"/>
      <c r="AA152" s="386"/>
      <c r="AB152" s="386"/>
      <c r="AC152" s="400"/>
      <c r="AD152" s="400"/>
      <c r="AE152" s="400"/>
      <c r="AF152" s="400"/>
      <c r="AG152" s="400"/>
      <c r="AH152" s="400"/>
      <c r="AI152" s="400"/>
      <c r="AJ152" s="400"/>
      <c r="AK152" s="5"/>
      <c r="AL152" s="5"/>
    </row>
    <row r="153" spans="1:38" x14ac:dyDescent="0.35">
      <c r="A153" s="6"/>
      <c r="B153" s="55" t="str">
        <f t="shared" si="0"/>
        <v>T148</v>
      </c>
      <c r="C153" s="82"/>
      <c r="D153" s="183"/>
      <c r="E153" s="124"/>
      <c r="F153" s="124"/>
      <c r="G153" s="124"/>
      <c r="H153" s="124"/>
      <c r="I153" s="124"/>
      <c r="J153" s="124"/>
      <c r="K153" s="124"/>
      <c r="L153" s="124"/>
      <c r="M153" s="62"/>
      <c r="N153" s="103"/>
      <c r="O153" s="103"/>
      <c r="P153" s="7"/>
      <c r="Q153" s="5"/>
      <c r="R153" s="88"/>
      <c r="S153" s="357"/>
      <c r="T153" s="86"/>
      <c r="U153" s="86"/>
      <c r="V153" s="5"/>
      <c r="W153" s="400"/>
      <c r="X153" s="400"/>
      <c r="Y153" s="386"/>
      <c r="Z153" s="386"/>
      <c r="AA153" s="386"/>
      <c r="AB153" s="386"/>
      <c r="AC153" s="400"/>
      <c r="AD153" s="400"/>
      <c r="AE153" s="400"/>
      <c r="AF153" s="400"/>
      <c r="AG153" s="400"/>
      <c r="AH153" s="400"/>
      <c r="AI153" s="400"/>
      <c r="AJ153" s="400"/>
      <c r="AK153" s="5"/>
      <c r="AL153" s="5"/>
    </row>
    <row r="154" spans="1:38" x14ac:dyDescent="0.35">
      <c r="A154" s="6"/>
      <c r="B154" s="55" t="str">
        <f t="shared" si="0"/>
        <v>T149</v>
      </c>
      <c r="C154" s="82"/>
      <c r="D154" s="183"/>
      <c r="E154" s="124"/>
      <c r="F154" s="124"/>
      <c r="G154" s="124"/>
      <c r="H154" s="124"/>
      <c r="I154" s="124"/>
      <c r="J154" s="124"/>
      <c r="K154" s="124"/>
      <c r="L154" s="124"/>
      <c r="M154" s="62"/>
      <c r="N154" s="103"/>
      <c r="O154" s="103"/>
      <c r="P154" s="7"/>
      <c r="Q154" s="5"/>
      <c r="R154" s="88"/>
      <c r="S154" s="357"/>
      <c r="T154" s="86"/>
      <c r="U154" s="86"/>
      <c r="V154" s="5"/>
      <c r="W154" s="400"/>
      <c r="X154" s="400"/>
      <c r="Y154" s="386"/>
      <c r="Z154" s="386"/>
      <c r="AA154" s="386"/>
      <c r="AB154" s="386"/>
      <c r="AC154" s="400"/>
      <c r="AD154" s="400"/>
      <c r="AE154" s="400"/>
      <c r="AF154" s="400"/>
      <c r="AG154" s="400"/>
      <c r="AH154" s="400"/>
      <c r="AI154" s="400"/>
      <c r="AJ154" s="400"/>
      <c r="AK154" s="5"/>
      <c r="AL154" s="5"/>
    </row>
    <row r="155" spans="1:38" x14ac:dyDescent="0.35">
      <c r="A155" s="6"/>
      <c r="B155" s="55" t="str">
        <f t="shared" si="0"/>
        <v>T150</v>
      </c>
      <c r="C155" s="82"/>
      <c r="D155" s="183"/>
      <c r="E155" s="124"/>
      <c r="F155" s="124"/>
      <c r="G155" s="124"/>
      <c r="H155" s="124"/>
      <c r="I155" s="124"/>
      <c r="J155" s="124"/>
      <c r="K155" s="124"/>
      <c r="L155" s="124"/>
      <c r="M155" s="62"/>
      <c r="N155" s="103"/>
      <c r="O155" s="103"/>
      <c r="P155" s="7"/>
      <c r="Q155" s="5"/>
      <c r="R155" s="88"/>
      <c r="S155" s="357"/>
      <c r="T155" s="86"/>
      <c r="U155" s="86"/>
      <c r="V155" s="5"/>
      <c r="W155" s="400"/>
      <c r="X155" s="400"/>
      <c r="Y155" s="386"/>
      <c r="Z155" s="386"/>
      <c r="AA155" s="386"/>
      <c r="AB155" s="386"/>
      <c r="AC155" s="400"/>
      <c r="AD155" s="400"/>
      <c r="AE155" s="400"/>
      <c r="AF155" s="400"/>
      <c r="AG155" s="400"/>
      <c r="AH155" s="400"/>
      <c r="AI155" s="400"/>
      <c r="AJ155" s="400"/>
      <c r="AK155" s="5"/>
      <c r="AL155" s="5"/>
    </row>
    <row r="156" spans="1:38" x14ac:dyDescent="0.35">
      <c r="A156" s="6"/>
      <c r="B156" s="55" t="str">
        <f t="shared" si="0"/>
        <v>T151</v>
      </c>
      <c r="C156" s="82"/>
      <c r="D156" s="183"/>
      <c r="E156" s="124"/>
      <c r="F156" s="124"/>
      <c r="G156" s="124"/>
      <c r="H156" s="124"/>
      <c r="I156" s="124"/>
      <c r="J156" s="124"/>
      <c r="K156" s="124"/>
      <c r="L156" s="124"/>
      <c r="M156" s="62"/>
      <c r="N156" s="103"/>
      <c r="O156" s="103"/>
      <c r="P156" s="7"/>
      <c r="Q156" s="5"/>
      <c r="R156" s="88"/>
      <c r="S156" s="357"/>
      <c r="T156" s="86"/>
      <c r="U156" s="86"/>
      <c r="V156" s="5"/>
      <c r="W156" s="400"/>
      <c r="X156" s="400"/>
      <c r="Y156" s="386"/>
      <c r="Z156" s="386"/>
      <c r="AA156" s="386"/>
      <c r="AB156" s="386"/>
      <c r="AC156" s="400"/>
      <c r="AD156" s="400"/>
      <c r="AE156" s="400"/>
      <c r="AF156" s="400"/>
      <c r="AG156" s="400"/>
      <c r="AH156" s="400"/>
      <c r="AI156" s="400"/>
      <c r="AJ156" s="400"/>
      <c r="AK156" s="5"/>
      <c r="AL156" s="5"/>
    </row>
    <row r="157" spans="1:38" x14ac:dyDescent="0.35">
      <c r="A157" s="6"/>
      <c r="B157" s="55" t="str">
        <f t="shared" si="0"/>
        <v>T152</v>
      </c>
      <c r="C157" s="82"/>
      <c r="D157" s="183"/>
      <c r="E157" s="124"/>
      <c r="F157" s="124"/>
      <c r="G157" s="124"/>
      <c r="H157" s="124"/>
      <c r="I157" s="124"/>
      <c r="J157" s="124"/>
      <c r="K157" s="124"/>
      <c r="L157" s="124"/>
      <c r="M157" s="62"/>
      <c r="N157" s="103"/>
      <c r="O157" s="103"/>
      <c r="P157" s="7"/>
      <c r="Q157" s="5"/>
      <c r="R157" s="88"/>
      <c r="S157" s="357"/>
      <c r="T157" s="86"/>
      <c r="U157" s="86"/>
      <c r="V157" s="5"/>
      <c r="W157" s="400"/>
      <c r="X157" s="400"/>
      <c r="Y157" s="386"/>
      <c r="Z157" s="386"/>
      <c r="AA157" s="386"/>
      <c r="AB157" s="386"/>
      <c r="AC157" s="400"/>
      <c r="AD157" s="400"/>
      <c r="AE157" s="400"/>
      <c r="AF157" s="400"/>
      <c r="AG157" s="400"/>
      <c r="AH157" s="400"/>
      <c r="AI157" s="400"/>
      <c r="AJ157" s="400"/>
      <c r="AK157" s="5"/>
      <c r="AL157" s="5"/>
    </row>
    <row r="158" spans="1:38" x14ac:dyDescent="0.35">
      <c r="A158" s="6"/>
      <c r="B158" s="55" t="str">
        <f t="shared" si="0"/>
        <v>T153</v>
      </c>
      <c r="C158" s="82"/>
      <c r="D158" s="183"/>
      <c r="E158" s="124"/>
      <c r="F158" s="124"/>
      <c r="G158" s="124"/>
      <c r="H158" s="124"/>
      <c r="I158" s="124"/>
      <c r="J158" s="124"/>
      <c r="K158" s="124"/>
      <c r="L158" s="124"/>
      <c r="M158" s="62"/>
      <c r="N158" s="103"/>
      <c r="O158" s="103"/>
      <c r="P158" s="7"/>
      <c r="Q158" s="5"/>
      <c r="R158" s="86"/>
      <c r="S158" s="86"/>
      <c r="T158" s="86"/>
      <c r="U158" s="86"/>
      <c r="V158" s="5"/>
      <c r="W158" s="400"/>
      <c r="X158" s="400"/>
      <c r="Y158" s="386"/>
      <c r="Z158" s="386"/>
      <c r="AA158" s="386"/>
      <c r="AB158" s="386"/>
      <c r="AC158" s="400"/>
      <c r="AD158" s="400"/>
      <c r="AE158" s="400"/>
      <c r="AF158" s="400"/>
      <c r="AG158" s="400"/>
      <c r="AH158" s="400"/>
      <c r="AI158" s="400"/>
      <c r="AJ158" s="400"/>
      <c r="AK158" s="5"/>
      <c r="AL158" s="5"/>
    </row>
    <row r="159" spans="1:38" ht="17.149999999999999" customHeight="1" x14ac:dyDescent="0.35">
      <c r="A159" s="6"/>
      <c r="C159" s="5"/>
      <c r="D159" s="5"/>
      <c r="E159" s="5"/>
      <c r="F159" s="5"/>
      <c r="G159" s="5"/>
      <c r="H159" s="5"/>
      <c r="I159" s="5"/>
      <c r="J159" s="5"/>
      <c r="K159" s="5"/>
      <c r="L159" s="5"/>
      <c r="M159" s="5"/>
      <c r="N159" s="5"/>
      <c r="O159" s="5"/>
      <c r="P159" s="7"/>
      <c r="Q159" s="5"/>
      <c r="R159" s="86"/>
      <c r="S159" s="86"/>
      <c r="T159" s="86"/>
      <c r="U159" s="86"/>
      <c r="V159" s="5"/>
      <c r="W159" s="400"/>
      <c r="X159" s="400"/>
      <c r="Y159" s="386"/>
      <c r="Z159" s="386"/>
      <c r="AA159" s="386"/>
      <c r="AB159" s="386"/>
      <c r="AC159" s="400"/>
      <c r="AD159" s="400"/>
      <c r="AE159" s="400"/>
      <c r="AF159" s="400"/>
      <c r="AG159" s="400"/>
      <c r="AH159" s="400"/>
      <c r="AI159" s="400"/>
      <c r="AJ159" s="400"/>
      <c r="AK159" s="5"/>
      <c r="AL159" s="5"/>
    </row>
    <row r="160" spans="1:38" x14ac:dyDescent="0.35">
      <c r="A160" s="6"/>
      <c r="C160" s="397" t="s">
        <v>2408</v>
      </c>
      <c r="D160" s="54"/>
      <c r="E160" s="396" cm="1">
        <f t="array" aca="1" ref="E160" ca="1">COUNTA(Pasture.Level.Name2)-COUNTBLANK(Pasture.Level.Name2)</f>
        <v>0</v>
      </c>
      <c r="F160" s="396" cm="1">
        <f t="array" aca="1" ref="F160" ca="1">COUNTA(P.Level.Name2)-COUNTBLANK(P.Level.Name2)</f>
        <v>0</v>
      </c>
      <c r="G160" s="396" cm="1">
        <f t="array" aca="1" ref="G160" ca="1">COUNTA(F.Level.Name2)-COUNTBLANK(F.Level.Name2)</f>
        <v>0</v>
      </c>
      <c r="H160" s="396" cm="1">
        <f t="array" aca="1" ref="H160" ca="1">COUNTA(Till.Level.Name2)-COUNTBLANK(Till.Level.Name2)</f>
        <v>0</v>
      </c>
      <c r="I160" s="396" cm="1">
        <f t="array" aca="1" ref="I160" ca="1">COUNTA(AF.Level.Name2)-COUNTBLANK(AF.Level.Name2)</f>
        <v>0</v>
      </c>
      <c r="J160" s="396" cm="1">
        <f t="array" aca="1" ref="J160" ca="1">COUNTA(GM.Level.Name2)-COUNTBLANK(GM.Level.Name2)</f>
        <v>0</v>
      </c>
      <c r="K160" s="396" cm="1">
        <f t="array" aca="1" ref="K160" ca="1">COUNTA(A.Level.Name2)-COUNTBLANK(A.Level.Name2)</f>
        <v>0</v>
      </c>
      <c r="L160" s="396" cm="1">
        <f t="array" aca="1" ref="L160" ca="1">COUNTA(C.Level.Name2)-COUNTBLANK(C.Level.Name2)</f>
        <v>0</v>
      </c>
      <c r="M160" s="396"/>
      <c r="N160" s="5"/>
      <c r="O160" s="5"/>
      <c r="P160" s="7"/>
      <c r="Q160" s="5"/>
      <c r="R160" s="86"/>
      <c r="S160" s="86"/>
      <c r="T160" s="86"/>
      <c r="U160" s="86"/>
      <c r="V160" s="5"/>
      <c r="W160" s="400"/>
      <c r="X160" s="400"/>
      <c r="Y160" s="386"/>
      <c r="Z160" s="386"/>
      <c r="AA160" s="386"/>
      <c r="AB160" s="386"/>
      <c r="AC160" s="400"/>
      <c r="AD160" s="400"/>
      <c r="AE160" s="400"/>
      <c r="AF160" s="400"/>
      <c r="AG160" s="400"/>
      <c r="AH160" s="400"/>
      <c r="AI160" s="400"/>
      <c r="AJ160" s="400"/>
      <c r="AK160" s="5"/>
      <c r="AL160" s="5"/>
    </row>
    <row r="161" spans="1:38" x14ac:dyDescent="0.35">
      <c r="A161" s="6"/>
      <c r="C161" s="395" t="s">
        <v>2409</v>
      </c>
      <c r="D161" s="4"/>
      <c r="E161" s="396" cm="1">
        <f t="array" ref="E161">SUM(IF(FREQUENCY(IF(LEN(E6:E158)&gt;0,MATCH(E6:E158,E6:E158,0),""),IF(LEN(E6:E158)&gt;0,MATCH(E6:E158,E6:E158,0),""))&gt;0,1))</f>
        <v>0</v>
      </c>
      <c r="F161" s="396" cm="1">
        <f t="array" ref="F161">SUM(IF(FREQUENCY(IF(LEN(F6:F158)&gt;0,MATCH(F6:F158,F6:F158,0),""),IF(LEN(F6:F158)&gt;0,MATCH(F6:F158,F6:F158,0),""))&gt;0,1))</f>
        <v>0</v>
      </c>
      <c r="G161" s="396" cm="1">
        <f t="array" ref="G161">SUM(IF(FREQUENCY(IF(LEN(G6:G158)&gt;0,MATCH(G6:G158,G6:G158,0),""),IF(LEN(G6:G158)&gt;0,MATCH(G6:G158,G6:G158,0),""))&gt;0,1))</f>
        <v>0</v>
      </c>
      <c r="H161" s="396" cm="1">
        <f t="array" ref="H161">SUM(IF(FREQUENCY(IF(LEN(H6:H158)&gt;0,MATCH(H6:H158,H6:H158,0),""),IF(LEN(H6:H158)&gt;0,MATCH(H6:H158,H6:H158,0),""))&gt;0,1))</f>
        <v>0</v>
      </c>
      <c r="I161" s="396" cm="1">
        <f t="array" ref="I161">SUM(IF(FREQUENCY(IF(LEN(I6:I158)&gt;0,MATCH(I6:I158,I6:I158,0),""),IF(LEN(I6:I158)&gt;0,MATCH(I6:I158,I6:I158,0),""))&gt;0,1))</f>
        <v>0</v>
      </c>
      <c r="J161" s="396" cm="1">
        <f t="array" ref="J161">SUM(IF(FREQUENCY(IF(LEN(J6:J158)&gt;0,MATCH(J6:J158,J6:J158,0),""),IF(LEN(J6:J158)&gt;0,MATCH(J6:J158,J6:J158,0),""))&gt;0,1))</f>
        <v>0</v>
      </c>
      <c r="K161" s="396" cm="1">
        <f t="array" ref="K161">SUM(IF(FREQUENCY(IF(LEN(K6:K158)&gt;0,MATCH(K6:K158,K6:K158,0),""),IF(LEN(K6:K158)&gt;0,MATCH(K6:K158,K6:K158,0),""))&gt;0,1))</f>
        <v>0</v>
      </c>
      <c r="L161" s="396" cm="1">
        <f t="array" ref="L161">SUM(IF(FREQUENCY(IF(LEN(L6:L158)&gt;0,MATCH(L6:L158,L6:L158,0),""),IF(LEN(L6:L158)&gt;0,MATCH(L6:L158,L6:L158,0),""))&gt;0,1))</f>
        <v>0</v>
      </c>
      <c r="M161" s="396"/>
      <c r="N161" s="5"/>
      <c r="O161" s="5"/>
      <c r="P161" s="7"/>
      <c r="Q161" s="5"/>
      <c r="R161" s="86"/>
      <c r="S161" s="86"/>
      <c r="T161" s="86"/>
      <c r="U161" s="86"/>
      <c r="V161" s="5"/>
      <c r="W161" s="400"/>
      <c r="X161" s="400"/>
      <c r="Y161" s="386"/>
      <c r="Z161" s="386"/>
      <c r="AA161" s="386"/>
      <c r="AB161" s="386"/>
      <c r="AC161" s="400"/>
      <c r="AD161" s="400"/>
      <c r="AE161" s="400"/>
      <c r="AF161" s="400"/>
      <c r="AG161" s="400"/>
      <c r="AH161" s="400"/>
      <c r="AI161" s="400"/>
      <c r="AJ161" s="400"/>
      <c r="AK161" s="5"/>
      <c r="AL161" s="5"/>
    </row>
    <row r="162" spans="1:38" ht="5.25" customHeight="1" x14ac:dyDescent="0.35">
      <c r="A162" s="6"/>
      <c r="C162" s="394"/>
      <c r="D162" s="5"/>
      <c r="E162" s="396"/>
      <c r="F162" s="396"/>
      <c r="G162" s="396"/>
      <c r="H162" s="396"/>
      <c r="I162" s="396"/>
      <c r="J162" s="396"/>
      <c r="K162" s="396"/>
      <c r="L162" s="396"/>
      <c r="M162" s="396"/>
      <c r="N162" s="5"/>
      <c r="O162" s="5"/>
      <c r="P162" s="7"/>
      <c r="Q162" s="5"/>
      <c r="R162" s="86"/>
      <c r="S162" s="86"/>
      <c r="T162" s="86"/>
      <c r="U162" s="86"/>
      <c r="V162" s="5"/>
      <c r="W162" s="400"/>
      <c r="X162" s="400"/>
      <c r="Y162" s="386"/>
      <c r="Z162" s="386"/>
      <c r="AA162" s="386"/>
      <c r="AB162" s="386"/>
      <c r="AC162" s="400"/>
      <c r="AD162" s="400"/>
      <c r="AE162" s="400"/>
      <c r="AF162" s="400"/>
      <c r="AG162" s="400"/>
      <c r="AH162" s="400"/>
      <c r="AI162" s="400"/>
      <c r="AJ162" s="400"/>
      <c r="AK162" s="5"/>
      <c r="AL162" s="5"/>
    </row>
    <row r="163" spans="1:38" x14ac:dyDescent="0.35">
      <c r="A163" s="6"/>
      <c r="C163" s="395" t="s">
        <v>2410</v>
      </c>
      <c r="D163" s="393"/>
      <c r="E163" s="392" t="str" cm="1">
        <f t="array" aca="1" ref="E163" ca="1">Pasture.Level.Name2</f>
        <v/>
      </c>
      <c r="F163" s="392" t="str" cm="1">
        <f t="array" aca="1" ref="F163" ca="1">P.Level.Name2</f>
        <v/>
      </c>
      <c r="G163" s="392" t="str" cm="1">
        <f t="array" aca="1" ref="G163" ca="1">F.Level.Name2</f>
        <v/>
      </c>
      <c r="H163" s="392" t="str" cm="1">
        <f t="array" aca="1" ref="H163" ca="1">Till.Level.Name2</f>
        <v/>
      </c>
      <c r="I163" s="392" t="str" cm="1">
        <f t="array" aca="1" ref="I163" ca="1">AF.Level.Name2</f>
        <v/>
      </c>
      <c r="J163" s="392" t="str" cm="1">
        <f t="array" aca="1" ref="J163" ca="1">GM.Level.Name2</f>
        <v/>
      </c>
      <c r="K163" s="392" t="str" cm="1">
        <f t="array" aca="1" ref="K163" ca="1">A.Level.Name2</f>
        <v/>
      </c>
      <c r="L163" s="392" t="str" cm="1">
        <f t="array" aca="1" ref="L163" ca="1">C.Level.Name2</f>
        <v/>
      </c>
      <c r="M163" s="391"/>
      <c r="N163" s="5"/>
      <c r="O163" s="5"/>
      <c r="P163" s="7"/>
      <c r="Q163" s="5"/>
      <c r="R163" s="86"/>
      <c r="S163" s="86"/>
      <c r="T163" s="86"/>
      <c r="U163" s="86"/>
      <c r="V163" s="5"/>
      <c r="W163" s="400"/>
      <c r="X163" s="400"/>
      <c r="Y163" s="386"/>
      <c r="Z163" s="386"/>
      <c r="AA163" s="386"/>
      <c r="AB163" s="386"/>
      <c r="AC163" s="400"/>
      <c r="AD163" s="400"/>
      <c r="AE163" s="400"/>
      <c r="AF163" s="400"/>
      <c r="AG163" s="400"/>
      <c r="AH163" s="400"/>
      <c r="AI163" s="400"/>
      <c r="AJ163" s="400"/>
      <c r="AK163" s="5"/>
      <c r="AL163" s="5"/>
    </row>
    <row r="164" spans="1:38" x14ac:dyDescent="0.35">
      <c r="A164" s="6"/>
      <c r="C164" s="5"/>
      <c r="D164" s="5"/>
      <c r="E164" s="390"/>
      <c r="F164" s="390"/>
      <c r="G164" s="390"/>
      <c r="H164" s="390"/>
      <c r="I164" s="390"/>
      <c r="J164" s="390"/>
      <c r="K164" s="390"/>
      <c r="L164" s="390"/>
      <c r="M164" s="391"/>
      <c r="N164" s="5"/>
      <c r="O164" s="5"/>
      <c r="P164" s="7"/>
      <c r="Q164" s="5"/>
      <c r="R164" s="86"/>
      <c r="S164" s="86"/>
      <c r="T164" s="86"/>
      <c r="U164" s="86"/>
      <c r="V164" s="5"/>
      <c r="W164" s="400"/>
      <c r="X164" s="400"/>
      <c r="Y164" s="386"/>
      <c r="Z164" s="386"/>
      <c r="AA164" s="386"/>
      <c r="AB164" s="386"/>
      <c r="AC164" s="400"/>
      <c r="AD164" s="400"/>
      <c r="AE164" s="400"/>
      <c r="AF164" s="400"/>
      <c r="AG164" s="400"/>
      <c r="AH164" s="400"/>
      <c r="AI164" s="400"/>
      <c r="AJ164" s="400"/>
      <c r="AK164" s="5"/>
      <c r="AL164" s="5"/>
    </row>
    <row r="165" spans="1:38" x14ac:dyDescent="0.35">
      <c r="A165" s="6"/>
      <c r="C165" s="5"/>
      <c r="D165" s="5"/>
      <c r="E165" s="390"/>
      <c r="F165" s="390"/>
      <c r="G165" s="390"/>
      <c r="H165" s="390"/>
      <c r="I165" s="390"/>
      <c r="J165" s="390"/>
      <c r="K165" s="390"/>
      <c r="L165" s="390"/>
      <c r="M165" s="391"/>
      <c r="N165" s="5"/>
      <c r="O165" s="5"/>
      <c r="P165" s="7"/>
      <c r="Q165" s="5"/>
      <c r="R165" s="86"/>
      <c r="S165" s="86"/>
      <c r="T165" s="86"/>
      <c r="U165" s="86"/>
      <c r="V165" s="5"/>
      <c r="W165" s="400"/>
      <c r="X165" s="400"/>
      <c r="Y165" s="398"/>
      <c r="Z165" s="386"/>
      <c r="AA165" s="386"/>
      <c r="AB165" s="386"/>
      <c r="AC165" s="400"/>
      <c r="AD165" s="400"/>
      <c r="AE165" s="400"/>
      <c r="AF165" s="400"/>
      <c r="AG165" s="400"/>
      <c r="AH165" s="400"/>
      <c r="AI165" s="400"/>
      <c r="AJ165" s="400"/>
      <c r="AK165" s="5"/>
      <c r="AL165" s="5"/>
    </row>
    <row r="166" spans="1:38" x14ac:dyDescent="0.35">
      <c r="A166" s="6"/>
      <c r="C166" s="5"/>
      <c r="D166" s="5"/>
      <c r="E166" s="390"/>
      <c r="F166" s="390"/>
      <c r="G166" s="390"/>
      <c r="H166" s="390"/>
      <c r="I166" s="390"/>
      <c r="J166" s="390"/>
      <c r="K166" s="390"/>
      <c r="L166" s="390"/>
      <c r="M166" s="391"/>
      <c r="N166" s="5"/>
      <c r="O166" s="5"/>
      <c r="P166" s="7"/>
      <c r="Q166" s="5"/>
      <c r="R166" s="86"/>
      <c r="S166" s="86"/>
      <c r="T166" s="86"/>
      <c r="U166" s="86"/>
      <c r="V166" s="5"/>
      <c r="W166" s="400"/>
      <c r="X166" s="400"/>
      <c r="Y166" s="386"/>
      <c r="Z166" s="386"/>
      <c r="AA166" s="386"/>
      <c r="AB166" s="386"/>
      <c r="AC166" s="400"/>
      <c r="AD166" s="400"/>
      <c r="AE166" s="400"/>
      <c r="AF166" s="400"/>
      <c r="AG166" s="400"/>
      <c r="AH166" s="400"/>
      <c r="AI166" s="400"/>
      <c r="AJ166" s="400"/>
      <c r="AK166" s="5"/>
      <c r="AL166" s="5"/>
    </row>
    <row r="167" spans="1:38" x14ac:dyDescent="0.35">
      <c r="A167" s="6"/>
      <c r="C167" s="5"/>
      <c r="D167" s="5"/>
      <c r="E167" s="390"/>
      <c r="F167" s="390"/>
      <c r="G167" s="390"/>
      <c r="H167" s="390"/>
      <c r="I167" s="390"/>
      <c r="J167" s="390"/>
      <c r="K167" s="390"/>
      <c r="L167" s="390"/>
      <c r="M167" s="389"/>
      <c r="N167" s="5"/>
      <c r="O167" s="5"/>
      <c r="P167" s="7"/>
      <c r="Q167" s="5"/>
      <c r="R167" s="86"/>
      <c r="S167" s="86"/>
      <c r="T167" s="86"/>
      <c r="U167" s="86"/>
      <c r="V167" s="5"/>
      <c r="W167" s="400"/>
      <c r="X167" s="400"/>
      <c r="Y167" s="386"/>
      <c r="Z167" s="386"/>
      <c r="AA167" s="386"/>
      <c r="AB167" s="386"/>
      <c r="AC167" s="400"/>
      <c r="AD167" s="400"/>
      <c r="AE167" s="400"/>
      <c r="AF167" s="400"/>
      <c r="AG167" s="400"/>
      <c r="AH167" s="400"/>
      <c r="AI167" s="400"/>
      <c r="AJ167" s="400"/>
      <c r="AK167" s="5"/>
      <c r="AL167" s="5"/>
    </row>
    <row r="168" spans="1:38" x14ac:dyDescent="0.35">
      <c r="A168" s="6"/>
      <c r="C168" s="5"/>
      <c r="D168" s="5"/>
      <c r="E168" s="390"/>
      <c r="F168" s="390"/>
      <c r="G168" s="390"/>
      <c r="H168" s="390"/>
      <c r="I168" s="390"/>
      <c r="J168" s="390"/>
      <c r="K168" s="390"/>
      <c r="L168" s="390"/>
      <c r="M168" s="389"/>
      <c r="N168" s="5"/>
      <c r="O168" s="5"/>
      <c r="P168" s="7"/>
      <c r="Q168" s="5"/>
      <c r="R168" s="86"/>
      <c r="S168" s="86"/>
      <c r="T168" s="86"/>
      <c r="U168" s="86"/>
      <c r="V168" s="5"/>
      <c r="W168" s="400"/>
      <c r="X168" s="400"/>
      <c r="Y168" s="386"/>
      <c r="Z168" s="386"/>
      <c r="AA168" s="386"/>
      <c r="AB168" s="386"/>
      <c r="AC168" s="400"/>
      <c r="AD168" s="400"/>
      <c r="AE168" s="400"/>
      <c r="AF168" s="400"/>
      <c r="AG168" s="400"/>
      <c r="AH168" s="400"/>
      <c r="AI168" s="400"/>
      <c r="AJ168" s="400"/>
      <c r="AK168" s="5"/>
      <c r="AL168" s="5"/>
    </row>
    <row r="169" spans="1:38" s="5" customFormat="1" x14ac:dyDescent="0.35">
      <c r="A169" s="6"/>
      <c r="E169" s="390"/>
      <c r="F169" s="390"/>
      <c r="G169" s="390"/>
      <c r="H169" s="390"/>
      <c r="I169" s="390"/>
      <c r="J169" s="390"/>
      <c r="K169" s="390"/>
      <c r="L169" s="390"/>
      <c r="M169" s="57"/>
      <c r="P169" s="7"/>
      <c r="R169" s="86"/>
      <c r="S169" s="86"/>
      <c r="T169" s="86"/>
      <c r="U169" s="86"/>
      <c r="W169" s="400"/>
      <c r="X169" s="400"/>
      <c r="Y169" s="386"/>
      <c r="Z169" s="386"/>
      <c r="AA169" s="386"/>
      <c r="AB169" s="386"/>
      <c r="AC169" s="400"/>
      <c r="AD169" s="400"/>
      <c r="AE169" s="400"/>
      <c r="AF169" s="400"/>
      <c r="AG169" s="400"/>
      <c r="AH169" s="400"/>
      <c r="AI169" s="400"/>
      <c r="AJ169" s="400"/>
    </row>
    <row r="170" spans="1:38" s="5" customFormat="1" x14ac:dyDescent="0.35">
      <c r="A170" s="6"/>
      <c r="E170" s="390"/>
      <c r="F170" s="390"/>
      <c r="G170" s="390"/>
      <c r="H170" s="390"/>
      <c r="I170" s="390"/>
      <c r="J170" s="390"/>
      <c r="K170" s="390"/>
      <c r="L170" s="390"/>
      <c r="M170" s="57"/>
      <c r="P170" s="7"/>
      <c r="R170" s="86"/>
      <c r="S170" s="86"/>
      <c r="T170" s="86"/>
      <c r="U170" s="86"/>
      <c r="W170" s="400"/>
      <c r="X170" s="400"/>
      <c r="Y170" s="386"/>
      <c r="Z170" s="386"/>
      <c r="AA170" s="386"/>
      <c r="AB170" s="386"/>
      <c r="AC170" s="400"/>
      <c r="AD170" s="400"/>
      <c r="AE170" s="400"/>
      <c r="AF170" s="400"/>
      <c r="AG170" s="400"/>
      <c r="AH170" s="400"/>
      <c r="AI170" s="400"/>
      <c r="AJ170" s="400"/>
    </row>
    <row r="171" spans="1:38" s="5" customFormat="1" x14ac:dyDescent="0.35">
      <c r="A171" s="6"/>
      <c r="E171" s="390"/>
      <c r="F171" s="390"/>
      <c r="G171" s="390"/>
      <c r="H171" s="390"/>
      <c r="I171" s="390"/>
      <c r="J171" s="390"/>
      <c r="K171" s="390"/>
      <c r="L171" s="390"/>
      <c r="M171" s="57"/>
      <c r="P171" s="7"/>
      <c r="R171" s="86"/>
      <c r="S171" s="86"/>
      <c r="T171" s="86"/>
      <c r="U171" s="86"/>
      <c r="W171" s="400"/>
      <c r="X171" s="400"/>
      <c r="Y171" s="386"/>
      <c r="Z171" s="386"/>
      <c r="AA171" s="386"/>
      <c r="AB171" s="386"/>
      <c r="AC171" s="400"/>
      <c r="AD171" s="400"/>
      <c r="AE171" s="400"/>
      <c r="AF171" s="400"/>
      <c r="AG171" s="400"/>
      <c r="AH171" s="400"/>
      <c r="AI171" s="400"/>
      <c r="AJ171" s="400"/>
    </row>
    <row r="172" spans="1:38" s="5" customFormat="1" x14ac:dyDescent="0.35">
      <c r="A172" s="6"/>
      <c r="E172" s="390"/>
      <c r="F172" s="390"/>
      <c r="G172" s="390"/>
      <c r="H172" s="390"/>
      <c r="I172" s="390"/>
      <c r="J172" s="390"/>
      <c r="K172" s="390"/>
      <c r="L172" s="390"/>
      <c r="M172" s="57"/>
      <c r="P172" s="7"/>
      <c r="R172" s="86"/>
      <c r="S172" s="86"/>
      <c r="T172" s="86"/>
      <c r="U172" s="86"/>
      <c r="W172" s="400"/>
      <c r="X172" s="400"/>
      <c r="Y172" s="386"/>
      <c r="Z172" s="386"/>
      <c r="AA172" s="386"/>
      <c r="AB172" s="386"/>
      <c r="AC172" s="400"/>
      <c r="AD172" s="400"/>
      <c r="AE172" s="400"/>
      <c r="AF172" s="400"/>
      <c r="AG172" s="400"/>
      <c r="AH172" s="400"/>
      <c r="AI172" s="400"/>
      <c r="AJ172" s="400"/>
    </row>
    <row r="173" spans="1:38" s="5" customFormat="1" x14ac:dyDescent="0.35">
      <c r="A173" s="6"/>
      <c r="E173" s="390"/>
      <c r="F173" s="390"/>
      <c r="G173" s="390"/>
      <c r="H173" s="390"/>
      <c r="I173" s="390"/>
      <c r="J173" s="390"/>
      <c r="K173" s="390"/>
      <c r="L173" s="390"/>
      <c r="M173" s="57"/>
      <c r="P173" s="7"/>
      <c r="R173" s="86"/>
      <c r="S173" s="86"/>
      <c r="T173" s="86"/>
      <c r="U173" s="86"/>
      <c r="W173" s="400"/>
      <c r="X173" s="400"/>
      <c r="Y173" s="386"/>
      <c r="Z173" s="386"/>
      <c r="AA173" s="386"/>
      <c r="AB173" s="386"/>
      <c r="AC173" s="400"/>
      <c r="AD173" s="400"/>
      <c r="AE173" s="400"/>
      <c r="AF173" s="400"/>
      <c r="AG173" s="400"/>
      <c r="AH173" s="400"/>
      <c r="AI173" s="400"/>
      <c r="AJ173" s="400"/>
    </row>
    <row r="174" spans="1:38" s="5" customFormat="1" x14ac:dyDescent="0.35">
      <c r="A174" s="6"/>
      <c r="E174" s="390"/>
      <c r="F174" s="390"/>
      <c r="G174" s="390"/>
      <c r="H174" s="390"/>
      <c r="I174" s="390"/>
      <c r="J174" s="390"/>
      <c r="K174" s="390"/>
      <c r="L174" s="390"/>
      <c r="M174" s="57"/>
      <c r="P174" s="7"/>
      <c r="R174" s="86"/>
      <c r="S174" s="86"/>
      <c r="T174" s="86"/>
      <c r="U174" s="86"/>
      <c r="W174" s="400"/>
      <c r="X174" s="400"/>
      <c r="Y174" s="386"/>
      <c r="Z174" s="386"/>
      <c r="AA174" s="386"/>
      <c r="AB174" s="386"/>
      <c r="AC174" s="400"/>
      <c r="AD174" s="400"/>
      <c r="AE174" s="400"/>
      <c r="AF174" s="400"/>
      <c r="AG174" s="400"/>
      <c r="AH174" s="400"/>
      <c r="AI174" s="400"/>
      <c r="AJ174" s="400"/>
    </row>
    <row r="175" spans="1:38" s="5" customFormat="1" ht="15" thickBot="1" x14ac:dyDescent="0.4">
      <c r="E175" s="390"/>
      <c r="F175" s="390"/>
      <c r="G175" s="390"/>
      <c r="H175" s="390"/>
      <c r="I175" s="390"/>
      <c r="J175" s="390"/>
      <c r="K175" s="390"/>
      <c r="L175" s="390"/>
      <c r="M175" s="67"/>
      <c r="N175" s="15"/>
      <c r="O175" s="15"/>
      <c r="P175" s="16"/>
      <c r="R175" s="86"/>
      <c r="S175" s="86"/>
      <c r="T175" s="86"/>
      <c r="U175" s="86"/>
      <c r="W175" s="400"/>
      <c r="X175" s="400"/>
      <c r="Y175" s="386"/>
      <c r="Z175" s="386"/>
      <c r="AA175" s="386"/>
      <c r="AB175" s="386"/>
      <c r="AC175" s="400"/>
      <c r="AD175" s="400"/>
      <c r="AE175" s="400"/>
      <c r="AF175" s="400"/>
      <c r="AG175" s="400"/>
      <c r="AH175" s="400"/>
      <c r="AI175" s="400"/>
      <c r="AJ175" s="400"/>
    </row>
    <row r="176" spans="1:38" s="5" customFormat="1" x14ac:dyDescent="0.35">
      <c r="E176" s="390"/>
      <c r="F176" s="390"/>
      <c r="G176" s="390"/>
      <c r="H176" s="390"/>
      <c r="I176" s="390"/>
      <c r="J176" s="390"/>
      <c r="K176" s="390"/>
      <c r="L176" s="390"/>
      <c r="M176" s="57"/>
      <c r="R176" s="51"/>
      <c r="S176" s="51"/>
      <c r="T176" s="51"/>
      <c r="U176" s="51"/>
      <c r="W176" s="400"/>
      <c r="X176" s="400"/>
      <c r="Y176" s="386"/>
      <c r="Z176" s="386"/>
      <c r="AA176" s="386"/>
      <c r="AB176" s="386"/>
      <c r="AC176" s="400"/>
      <c r="AD176" s="400"/>
      <c r="AE176" s="400"/>
      <c r="AF176" s="400"/>
      <c r="AG176" s="400"/>
      <c r="AH176" s="400"/>
      <c r="AI176" s="400"/>
      <c r="AJ176" s="400"/>
    </row>
    <row r="177" spans="3:38" s="5" customFormat="1" x14ac:dyDescent="0.35">
      <c r="E177" s="390"/>
      <c r="F177" s="390"/>
      <c r="G177" s="390"/>
      <c r="H177" s="390"/>
      <c r="I177" s="390"/>
      <c r="J177" s="390"/>
      <c r="K177" s="390"/>
      <c r="L177" s="390"/>
      <c r="M177" s="57"/>
      <c r="R177" s="51"/>
      <c r="S177" s="51"/>
      <c r="T177" s="51"/>
      <c r="U177" s="51"/>
      <c r="W177" s="400"/>
      <c r="X177" s="400"/>
      <c r="Y177" s="386"/>
      <c r="Z177" s="386"/>
      <c r="AA177" s="386"/>
      <c r="AB177" s="386"/>
      <c r="AC177" s="400"/>
      <c r="AD177" s="400"/>
      <c r="AE177" s="400"/>
      <c r="AF177" s="400"/>
      <c r="AG177" s="400"/>
      <c r="AH177" s="400"/>
      <c r="AI177" s="400"/>
      <c r="AJ177" s="400"/>
    </row>
    <row r="178" spans="3:38" s="5" customFormat="1" x14ac:dyDescent="0.35">
      <c r="E178" s="390"/>
      <c r="F178" s="390"/>
      <c r="G178" s="390"/>
      <c r="H178" s="390"/>
      <c r="I178" s="390"/>
      <c r="J178" s="390"/>
      <c r="K178" s="390"/>
      <c r="L178" s="390"/>
      <c r="M178" s="21"/>
      <c r="R178" s="51"/>
      <c r="S178" s="51"/>
      <c r="T178" s="51"/>
      <c r="U178" s="51"/>
      <c r="W178" s="400"/>
      <c r="X178" s="400"/>
      <c r="Y178" s="386"/>
      <c r="Z178" s="386"/>
      <c r="AA178" s="386"/>
      <c r="AB178" s="386"/>
      <c r="AC178" s="400"/>
      <c r="AD178" s="400"/>
      <c r="AE178" s="400"/>
      <c r="AF178" s="400"/>
      <c r="AG178" s="400"/>
      <c r="AH178" s="400"/>
      <c r="AI178" s="400"/>
      <c r="AJ178" s="400"/>
    </row>
    <row r="179" spans="3:38" s="5" customFormat="1" x14ac:dyDescent="0.35">
      <c r="E179" s="390"/>
      <c r="F179" s="390"/>
      <c r="G179" s="390"/>
      <c r="H179" s="390"/>
      <c r="I179" s="390"/>
      <c r="J179" s="390"/>
      <c r="K179" s="390"/>
      <c r="L179" s="390"/>
      <c r="R179" s="51"/>
      <c r="S179" s="51"/>
      <c r="T179" s="51"/>
      <c r="U179" s="51"/>
      <c r="W179" s="400"/>
      <c r="X179" s="400"/>
      <c r="Y179" s="386"/>
      <c r="Z179" s="386"/>
      <c r="AA179" s="386"/>
      <c r="AB179" s="386"/>
      <c r="AC179" s="400"/>
      <c r="AD179" s="400"/>
      <c r="AE179" s="400"/>
      <c r="AF179" s="400"/>
      <c r="AG179" s="400"/>
      <c r="AH179" s="400"/>
      <c r="AI179" s="400"/>
      <c r="AJ179" s="400"/>
    </row>
    <row r="180" spans="3:38" x14ac:dyDescent="0.35">
      <c r="C180" s="5"/>
      <c r="D180" s="5"/>
      <c r="E180" s="390"/>
      <c r="F180" s="390"/>
      <c r="G180" s="390"/>
      <c r="H180" s="390"/>
      <c r="I180" s="390"/>
      <c r="J180" s="390"/>
      <c r="K180" s="390"/>
      <c r="L180" s="390"/>
      <c r="M180" s="5"/>
      <c r="N180" s="5"/>
      <c r="O180" s="5"/>
      <c r="P180" s="5"/>
      <c r="V180" s="5"/>
      <c r="W180" s="400"/>
      <c r="X180" s="400"/>
      <c r="Y180" s="386"/>
      <c r="Z180" s="386"/>
      <c r="AA180" s="386"/>
      <c r="AB180" s="386"/>
      <c r="AC180" s="400"/>
      <c r="AD180" s="400"/>
      <c r="AE180" s="400"/>
      <c r="AF180" s="400"/>
      <c r="AG180" s="400"/>
      <c r="AH180" s="400"/>
      <c r="AI180" s="400"/>
      <c r="AJ180" s="400"/>
      <c r="AK180" s="5"/>
      <c r="AL180" s="5"/>
    </row>
    <row r="181" spans="3:38" x14ac:dyDescent="0.35">
      <c r="C181" s="5"/>
      <c r="D181" s="5"/>
      <c r="E181" s="390"/>
      <c r="F181" s="390"/>
      <c r="G181" s="390"/>
      <c r="H181" s="390"/>
      <c r="I181" s="390"/>
      <c r="J181" s="390"/>
      <c r="K181" s="390"/>
      <c r="L181" s="390"/>
      <c r="M181" s="5"/>
      <c r="N181" s="5"/>
      <c r="O181" s="5"/>
      <c r="P181" s="5"/>
      <c r="V181" s="5"/>
      <c r="W181" s="400"/>
      <c r="X181" s="400"/>
      <c r="Y181" s="386"/>
      <c r="Z181" s="386"/>
      <c r="AA181" s="386"/>
      <c r="AB181" s="386"/>
      <c r="AC181" s="400"/>
      <c r="AD181" s="400"/>
      <c r="AE181" s="400"/>
      <c r="AF181" s="400"/>
      <c r="AG181" s="400"/>
      <c r="AH181" s="400"/>
      <c r="AI181" s="400"/>
      <c r="AJ181" s="400"/>
      <c r="AK181" s="5"/>
      <c r="AL181" s="5"/>
    </row>
    <row r="182" spans="3:38" x14ac:dyDescent="0.35">
      <c r="C182" s="5"/>
      <c r="D182" s="5"/>
      <c r="E182" s="390"/>
      <c r="F182" s="390"/>
      <c r="G182" s="390"/>
      <c r="H182" s="390"/>
      <c r="I182" s="390"/>
      <c r="J182" s="390"/>
      <c r="K182" s="390"/>
      <c r="L182" s="390"/>
      <c r="M182" s="5"/>
      <c r="N182" s="5"/>
      <c r="O182" s="5"/>
      <c r="P182" s="5"/>
      <c r="V182" s="5"/>
      <c r="W182" s="400"/>
      <c r="X182" s="400"/>
      <c r="Y182" s="386"/>
      <c r="Z182" s="386"/>
      <c r="AA182" s="386"/>
      <c r="AB182" s="386"/>
      <c r="AC182" s="400"/>
      <c r="AD182" s="400"/>
      <c r="AE182" s="400"/>
      <c r="AF182" s="400"/>
      <c r="AG182" s="400"/>
      <c r="AH182" s="400"/>
      <c r="AI182" s="400"/>
      <c r="AJ182" s="400"/>
      <c r="AK182" s="5"/>
      <c r="AL182" s="5"/>
    </row>
    <row r="183" spans="3:38" x14ac:dyDescent="0.35">
      <c r="C183" s="5"/>
      <c r="D183" s="5"/>
      <c r="E183" s="390"/>
      <c r="F183" s="390"/>
      <c r="G183" s="390"/>
      <c r="H183" s="390"/>
      <c r="I183" s="390"/>
      <c r="J183" s="390"/>
      <c r="K183" s="390"/>
      <c r="L183" s="390"/>
      <c r="M183" s="5"/>
      <c r="N183" s="5"/>
      <c r="O183" s="5"/>
      <c r="P183" s="5"/>
      <c r="V183" s="5"/>
      <c r="W183" s="400"/>
      <c r="X183" s="400"/>
      <c r="Y183" s="386"/>
      <c r="Z183" s="386"/>
      <c r="AA183" s="386"/>
      <c r="AB183" s="386"/>
      <c r="AC183" s="400"/>
      <c r="AD183" s="400"/>
      <c r="AE183" s="400"/>
      <c r="AF183" s="400"/>
      <c r="AG183" s="400"/>
      <c r="AH183" s="400"/>
      <c r="AI183" s="400"/>
      <c r="AJ183" s="400"/>
      <c r="AK183" s="5"/>
      <c r="AL183" s="5"/>
    </row>
    <row r="184" spans="3:38" x14ac:dyDescent="0.35">
      <c r="C184" s="5"/>
      <c r="D184" s="5"/>
      <c r="E184" s="390"/>
      <c r="F184" s="390"/>
      <c r="G184" s="390"/>
      <c r="H184" s="390"/>
      <c r="I184" s="390"/>
      <c r="J184" s="390"/>
      <c r="K184" s="390"/>
      <c r="L184" s="390"/>
      <c r="M184" s="5"/>
      <c r="N184" s="5"/>
      <c r="O184" s="5"/>
      <c r="P184" s="5"/>
      <c r="V184" s="5"/>
      <c r="W184" s="400"/>
      <c r="X184" s="400"/>
      <c r="Y184" s="386"/>
      <c r="Z184" s="386"/>
      <c r="AA184" s="386"/>
      <c r="AB184" s="386"/>
      <c r="AC184" s="400"/>
      <c r="AD184" s="400"/>
      <c r="AE184" s="400"/>
      <c r="AF184" s="400"/>
      <c r="AG184" s="400"/>
      <c r="AH184" s="400"/>
      <c r="AI184" s="400"/>
      <c r="AJ184" s="400"/>
      <c r="AK184" s="5"/>
      <c r="AL184" s="5"/>
    </row>
    <row r="185" spans="3:38" x14ac:dyDescent="0.35">
      <c r="C185" s="5"/>
      <c r="D185" s="5"/>
      <c r="E185" s="390"/>
      <c r="F185" s="390"/>
      <c r="G185" s="390"/>
      <c r="H185" s="390"/>
      <c r="I185" s="390"/>
      <c r="J185" s="390"/>
      <c r="K185" s="390"/>
      <c r="L185" s="390"/>
      <c r="M185" s="5"/>
      <c r="N185" s="5"/>
      <c r="O185" s="5"/>
      <c r="P185" s="5"/>
      <c r="V185" s="5"/>
      <c r="W185" s="400"/>
      <c r="X185" s="400"/>
      <c r="Y185" s="386"/>
      <c r="Z185" s="386"/>
      <c r="AA185" s="386"/>
      <c r="AB185" s="386"/>
      <c r="AC185" s="400"/>
      <c r="AD185" s="400"/>
      <c r="AE185" s="400"/>
      <c r="AF185" s="400"/>
      <c r="AG185" s="400"/>
      <c r="AH185" s="400"/>
      <c r="AI185" s="400"/>
      <c r="AJ185" s="400"/>
      <c r="AK185" s="5"/>
      <c r="AL185" s="5"/>
    </row>
    <row r="186" spans="3:38" x14ac:dyDescent="0.35">
      <c r="C186" s="5"/>
      <c r="D186" s="5"/>
      <c r="E186" s="390"/>
      <c r="F186" s="390"/>
      <c r="G186" s="390"/>
      <c r="H186" s="390"/>
      <c r="I186" s="390"/>
      <c r="J186" s="390"/>
      <c r="K186" s="390"/>
      <c r="L186" s="390"/>
      <c r="M186" s="5"/>
      <c r="N186" s="5"/>
      <c r="O186" s="5"/>
      <c r="P186" s="5"/>
      <c r="V186" s="5"/>
      <c r="W186" s="400"/>
      <c r="X186" s="400"/>
      <c r="Y186" s="386"/>
      <c r="Z186" s="386"/>
      <c r="AA186" s="386"/>
      <c r="AB186" s="386"/>
      <c r="AC186" s="400"/>
      <c r="AD186" s="400"/>
      <c r="AE186" s="400"/>
      <c r="AF186" s="400"/>
      <c r="AG186" s="400"/>
      <c r="AH186" s="400"/>
      <c r="AI186" s="400"/>
      <c r="AJ186" s="400"/>
      <c r="AK186" s="5"/>
      <c r="AL186" s="5"/>
    </row>
    <row r="187" spans="3:38" x14ac:dyDescent="0.35">
      <c r="C187" s="5"/>
      <c r="D187" s="5"/>
      <c r="E187" s="390"/>
      <c r="F187" s="390"/>
      <c r="G187" s="390"/>
      <c r="H187" s="390"/>
      <c r="I187" s="390"/>
      <c r="J187" s="390"/>
      <c r="K187" s="390"/>
      <c r="L187" s="390"/>
      <c r="M187" s="5"/>
      <c r="N187" s="5"/>
      <c r="O187" s="5"/>
      <c r="P187" s="5"/>
      <c r="V187" s="5"/>
      <c r="W187" s="400"/>
      <c r="X187" s="400"/>
      <c r="Y187" s="386"/>
      <c r="Z187" s="386"/>
      <c r="AA187" s="386"/>
      <c r="AB187" s="386"/>
      <c r="AC187" s="400"/>
      <c r="AD187" s="400"/>
      <c r="AE187" s="400"/>
      <c r="AF187" s="400"/>
      <c r="AG187" s="400"/>
      <c r="AH187" s="400"/>
      <c r="AI187" s="400"/>
      <c r="AJ187" s="400"/>
      <c r="AK187" s="5"/>
      <c r="AL187" s="5"/>
    </row>
    <row r="188" spans="3:38" x14ac:dyDescent="0.35">
      <c r="C188" s="5"/>
      <c r="D188" s="5"/>
      <c r="E188" s="390"/>
      <c r="F188" s="390"/>
      <c r="G188" s="390"/>
      <c r="H188" s="390"/>
      <c r="I188" s="390"/>
      <c r="J188" s="390"/>
      <c r="K188" s="390"/>
      <c r="L188" s="390"/>
      <c r="M188" s="5"/>
      <c r="N188" s="5"/>
      <c r="O188" s="5"/>
      <c r="P188" s="5"/>
      <c r="V188" s="5"/>
      <c r="W188" s="400"/>
      <c r="X188" s="400"/>
      <c r="Y188" s="386"/>
      <c r="Z188" s="386"/>
      <c r="AA188" s="386"/>
      <c r="AB188" s="386"/>
      <c r="AC188" s="400"/>
      <c r="AD188" s="400"/>
      <c r="AE188" s="400"/>
      <c r="AF188" s="400"/>
      <c r="AG188" s="400"/>
      <c r="AH188" s="400"/>
      <c r="AI188" s="400"/>
      <c r="AJ188" s="400"/>
      <c r="AK188" s="5"/>
      <c r="AL188" s="5"/>
    </row>
    <row r="189" spans="3:38" x14ac:dyDescent="0.35">
      <c r="C189" s="5"/>
      <c r="D189" s="5"/>
      <c r="E189" s="390"/>
      <c r="F189" s="390"/>
      <c r="G189" s="390"/>
      <c r="H189" s="390"/>
      <c r="I189" s="390"/>
      <c r="J189" s="390"/>
      <c r="K189" s="390"/>
      <c r="L189" s="390"/>
      <c r="M189" s="5"/>
      <c r="N189" s="5"/>
      <c r="O189" s="5"/>
      <c r="P189" s="5"/>
      <c r="V189" s="5"/>
      <c r="W189" s="400"/>
      <c r="X189" s="400"/>
      <c r="Y189" s="386"/>
      <c r="Z189" s="386"/>
      <c r="AA189" s="386"/>
      <c r="AB189" s="386"/>
      <c r="AC189" s="400"/>
      <c r="AD189" s="400"/>
      <c r="AE189" s="400"/>
      <c r="AF189" s="400"/>
      <c r="AG189" s="400"/>
      <c r="AH189" s="400"/>
      <c r="AI189" s="400"/>
      <c r="AJ189" s="400"/>
      <c r="AK189" s="5"/>
      <c r="AL189" s="5"/>
    </row>
    <row r="190" spans="3:38" x14ac:dyDescent="0.35">
      <c r="C190" s="5"/>
      <c r="D190" s="5"/>
      <c r="E190" s="390"/>
      <c r="F190" s="390"/>
      <c r="G190" s="390"/>
      <c r="H190" s="390"/>
      <c r="I190" s="390"/>
      <c r="J190" s="390"/>
      <c r="K190" s="390"/>
      <c r="L190" s="390"/>
      <c r="M190" s="5"/>
      <c r="N190" s="5"/>
      <c r="O190" s="5"/>
      <c r="P190" s="5"/>
      <c r="V190" s="5"/>
      <c r="W190" s="400"/>
      <c r="X190" s="400"/>
      <c r="Y190" s="386"/>
      <c r="Z190" s="386"/>
      <c r="AA190" s="386"/>
      <c r="AB190" s="386"/>
      <c r="AC190" s="400"/>
      <c r="AD190" s="400"/>
      <c r="AE190" s="400"/>
      <c r="AF190" s="400"/>
      <c r="AG190" s="400"/>
      <c r="AH190" s="400"/>
      <c r="AI190" s="400"/>
      <c r="AJ190" s="400"/>
      <c r="AK190" s="5"/>
      <c r="AL190" s="5"/>
    </row>
    <row r="191" spans="3:38" x14ac:dyDescent="0.35">
      <c r="C191" s="5"/>
      <c r="D191" s="5"/>
      <c r="E191" s="390"/>
      <c r="F191" s="390"/>
      <c r="G191" s="390"/>
      <c r="H191" s="390"/>
      <c r="I191" s="390"/>
      <c r="J191" s="390"/>
      <c r="K191" s="390"/>
      <c r="L191" s="390"/>
      <c r="M191" s="5"/>
      <c r="N191" s="5"/>
      <c r="O191" s="5"/>
      <c r="P191" s="5"/>
      <c r="V191" s="5"/>
      <c r="W191" s="400"/>
      <c r="X191" s="400"/>
      <c r="Y191" s="386"/>
      <c r="Z191" s="386"/>
      <c r="AA191" s="386"/>
      <c r="AB191" s="386"/>
      <c r="AC191" s="400"/>
      <c r="AD191" s="400"/>
      <c r="AE191" s="400"/>
      <c r="AF191" s="400"/>
      <c r="AG191" s="400"/>
      <c r="AH191" s="400"/>
      <c r="AI191" s="400"/>
      <c r="AJ191" s="400"/>
      <c r="AK191" s="5"/>
      <c r="AL191" s="5"/>
    </row>
    <row r="192" spans="3:38" x14ac:dyDescent="0.35">
      <c r="C192" s="5"/>
      <c r="D192" s="5"/>
      <c r="E192" s="390"/>
      <c r="F192" s="390"/>
      <c r="G192" s="390"/>
      <c r="H192" s="390"/>
      <c r="I192" s="390"/>
      <c r="J192" s="390"/>
      <c r="K192" s="390"/>
      <c r="L192" s="390"/>
      <c r="M192" s="5"/>
      <c r="N192" s="5"/>
      <c r="O192" s="5"/>
      <c r="P192" s="5"/>
      <c r="V192" s="5"/>
      <c r="W192" s="400"/>
      <c r="X192" s="400"/>
      <c r="Y192" s="386"/>
      <c r="Z192" s="386"/>
      <c r="AA192" s="386"/>
      <c r="AB192" s="386"/>
      <c r="AC192" s="400"/>
      <c r="AD192" s="400"/>
      <c r="AE192" s="400"/>
      <c r="AF192" s="400"/>
      <c r="AG192" s="400"/>
      <c r="AH192" s="400"/>
      <c r="AI192" s="400"/>
      <c r="AJ192" s="400"/>
      <c r="AK192" s="5"/>
      <c r="AL192" s="5"/>
    </row>
    <row r="193" spans="3:38" x14ac:dyDescent="0.35">
      <c r="C193" s="5"/>
      <c r="D193" s="5"/>
      <c r="E193" s="390"/>
      <c r="F193" s="390"/>
      <c r="G193" s="390"/>
      <c r="H193" s="390"/>
      <c r="I193" s="390"/>
      <c r="J193" s="390"/>
      <c r="K193" s="390"/>
      <c r="L193" s="390"/>
      <c r="M193" s="5"/>
      <c r="N193" s="5"/>
      <c r="O193" s="5"/>
      <c r="P193" s="5"/>
      <c r="V193" s="5"/>
      <c r="W193" s="400"/>
      <c r="X193" s="400"/>
      <c r="Y193" s="386"/>
      <c r="Z193" s="386"/>
      <c r="AA193" s="386"/>
      <c r="AB193" s="386"/>
      <c r="AC193" s="400"/>
      <c r="AD193" s="400"/>
      <c r="AE193" s="400"/>
      <c r="AF193" s="400"/>
      <c r="AG193" s="400"/>
      <c r="AH193" s="400"/>
      <c r="AI193" s="400"/>
      <c r="AJ193" s="400"/>
      <c r="AK193" s="5"/>
      <c r="AL193" s="5"/>
    </row>
    <row r="194" spans="3:38" x14ac:dyDescent="0.35">
      <c r="C194" s="5"/>
      <c r="D194" s="5"/>
      <c r="E194" s="390"/>
      <c r="F194" s="390"/>
      <c r="G194" s="390"/>
      <c r="H194" s="390"/>
      <c r="I194" s="390"/>
      <c r="J194" s="390"/>
      <c r="K194" s="390"/>
      <c r="L194" s="390"/>
      <c r="M194" s="5"/>
      <c r="N194" s="5"/>
      <c r="O194" s="5"/>
      <c r="P194" s="5"/>
      <c r="V194" s="5"/>
      <c r="W194" s="400"/>
      <c r="X194" s="400"/>
      <c r="Y194" s="386"/>
      <c r="Z194" s="386"/>
      <c r="AA194" s="386"/>
      <c r="AB194" s="386"/>
      <c r="AC194" s="400"/>
      <c r="AD194" s="400"/>
      <c r="AE194" s="400"/>
      <c r="AF194" s="400"/>
      <c r="AG194" s="400"/>
      <c r="AH194" s="400"/>
      <c r="AI194" s="400"/>
      <c r="AJ194" s="400"/>
      <c r="AK194" s="5"/>
      <c r="AL194" s="5"/>
    </row>
    <row r="195" spans="3:38" x14ac:dyDescent="0.35">
      <c r="C195" s="5"/>
      <c r="D195" s="5"/>
      <c r="E195" s="390"/>
      <c r="F195" s="390"/>
      <c r="G195" s="390"/>
      <c r="H195" s="390"/>
      <c r="I195" s="390"/>
      <c r="J195" s="390"/>
      <c r="K195" s="390"/>
      <c r="L195" s="390"/>
      <c r="M195" s="5"/>
      <c r="N195" s="5"/>
      <c r="O195" s="5"/>
      <c r="P195" s="5"/>
      <c r="V195" s="5"/>
      <c r="W195" s="400"/>
      <c r="X195" s="400"/>
      <c r="Y195" s="386"/>
      <c r="Z195" s="386"/>
      <c r="AA195" s="386"/>
      <c r="AB195" s="386"/>
      <c r="AC195" s="400"/>
      <c r="AD195" s="400"/>
      <c r="AE195" s="400"/>
      <c r="AF195" s="400"/>
      <c r="AG195" s="400"/>
      <c r="AH195" s="400"/>
      <c r="AI195" s="400"/>
      <c r="AJ195" s="400"/>
      <c r="AK195" s="5"/>
      <c r="AL195" s="5"/>
    </row>
    <row r="196" spans="3:38" x14ac:dyDescent="0.35">
      <c r="C196" s="5"/>
      <c r="D196" s="5"/>
      <c r="E196" s="390"/>
      <c r="F196" s="390"/>
      <c r="G196" s="390"/>
      <c r="H196" s="390"/>
      <c r="I196" s="390"/>
      <c r="J196" s="390"/>
      <c r="K196" s="390"/>
      <c r="L196" s="390"/>
      <c r="M196" s="5"/>
      <c r="N196" s="5"/>
      <c r="O196" s="5"/>
      <c r="P196" s="5"/>
      <c r="V196" s="5"/>
      <c r="W196" s="400"/>
      <c r="X196" s="400"/>
      <c r="Y196" s="386"/>
      <c r="Z196" s="386"/>
      <c r="AA196" s="386"/>
      <c r="AB196" s="386"/>
      <c r="AC196" s="400"/>
      <c r="AD196" s="400"/>
      <c r="AE196" s="400"/>
      <c r="AF196" s="400"/>
      <c r="AG196" s="400"/>
      <c r="AH196" s="400"/>
      <c r="AI196" s="400"/>
      <c r="AJ196" s="400"/>
      <c r="AK196" s="5"/>
      <c r="AL196" s="5"/>
    </row>
    <row r="197" spans="3:38" x14ac:dyDescent="0.35">
      <c r="C197" s="5"/>
      <c r="D197" s="5"/>
      <c r="E197" s="5"/>
      <c r="F197" s="5"/>
      <c r="G197" s="5"/>
      <c r="H197" s="5"/>
      <c r="I197" s="5"/>
      <c r="J197" s="5"/>
      <c r="K197" s="5"/>
      <c r="L197" s="5"/>
      <c r="M197" s="5"/>
      <c r="N197" s="5"/>
      <c r="O197" s="5"/>
      <c r="P197" s="5"/>
    </row>
  </sheetData>
  <sheetProtection formatColumns="0" formatRows="0" selectLockedCells="1"/>
  <mergeCells count="4">
    <mergeCell ref="C1:L1"/>
    <mergeCell ref="C2:L2"/>
    <mergeCell ref="R1:U2"/>
    <mergeCell ref="C4:L4"/>
  </mergeCells>
  <phoneticPr fontId="15" type="noConversion"/>
  <conditionalFormatting sqref="E160:L160">
    <cfRule type="containsText" dxfId="246" priority="153" operator="containsText" text="ERROR!">
      <formula>NOT(ISERROR(SEARCH("ERROR!",E160)))</formula>
    </cfRule>
  </conditionalFormatting>
  <conditionalFormatting sqref="G160:I160">
    <cfRule type="containsText" dxfId="245" priority="129" operator="containsText" text="ERROR!">
      <formula>NOT(ISERROR(SEARCH("ERROR!",G160)))</formula>
    </cfRule>
  </conditionalFormatting>
  <conditionalFormatting sqref="E161:M161">
    <cfRule type="expression" dxfId="244" priority="174">
      <formula>_xlfn.NUMBERVALUE(E161)&lt;&gt;_xlfn.NUMBERVALUE(E160)</formula>
    </cfRule>
  </conditionalFormatting>
  <conditionalFormatting sqref="E6:L158">
    <cfRule type="expression" dxfId="243" priority="109">
      <formula>E$160=0</formula>
    </cfRule>
  </conditionalFormatting>
  <conditionalFormatting sqref="C6:C8 C10:C158">
    <cfRule type="expression" dxfId="242" priority="7">
      <formula>LEN(C6)&gt;255</formula>
    </cfRule>
    <cfRule type="expression" dxfId="241" priority="23">
      <formula>IF(AND(C6&lt;&gt;"",COUNTIF($C$6:$C$158,C6)&gt;1),TRUE(),FALSE())</formula>
    </cfRule>
  </conditionalFormatting>
  <conditionalFormatting sqref="F6:F158">
    <cfRule type="expression" dxfId="240" priority="67">
      <formula>AND(NOT(ISBLANK(F6)),COUNTIF(P.Level.Name2,F6)=0)</formula>
    </cfRule>
  </conditionalFormatting>
  <conditionalFormatting sqref="G6:G158">
    <cfRule type="expression" dxfId="239" priority="64">
      <formula>AND(NOT(ISBLANK(G6)),COUNTIF(H.Level.Name2,G6)=0)</formula>
    </cfRule>
  </conditionalFormatting>
  <conditionalFormatting sqref="H6:H158">
    <cfRule type="expression" dxfId="238" priority="63">
      <formula>AND(NOT(ISBLANK(H6)),COUNTIF(I.Level.Name2,H6)=0)</formula>
    </cfRule>
  </conditionalFormatting>
  <conditionalFormatting sqref="I6:I158">
    <cfRule type="expression" dxfId="237" priority="62">
      <formula>AND(NOT(ISBLANK(I6)),COUNTIF(M.Level.Name2,I6)=0)</formula>
    </cfRule>
  </conditionalFormatting>
  <conditionalFormatting sqref="J6:J158">
    <cfRule type="expression" dxfId="236" priority="61">
      <formula>AND(NOT(ISBLANK(J6)),COUNTIF(F.Level.Name2,J6)=0)</formula>
    </cfRule>
  </conditionalFormatting>
  <conditionalFormatting sqref="K6:K158">
    <cfRule type="expression" dxfId="235" priority="60">
      <formula>AND(NOT(ISBLANK(K6)),COUNTIF(ALevel.Name2,K6)=0)</formula>
    </cfRule>
  </conditionalFormatting>
  <conditionalFormatting sqref="L6:L158">
    <cfRule type="expression" dxfId="234" priority="59">
      <formula>AND(NOT(ISBLANK(L6)),COUNTIF(C.Level.Name2,L6)=0)</formula>
    </cfRule>
  </conditionalFormatting>
  <conditionalFormatting sqref="E6:E158">
    <cfRule type="expression" dxfId="233" priority="356">
      <formula>AND(NOT(ISBLANK(E6)),COUNTIF(AF.Level.Name2,E6)=0)</formula>
    </cfRule>
  </conditionalFormatting>
  <conditionalFormatting sqref="D6:D158">
    <cfRule type="expression" dxfId="232" priority="2">
      <formula>NOT(ISBLANK(D6))*ISBLANK(D6)</formula>
    </cfRule>
  </conditionalFormatting>
  <dataValidations count="16">
    <dataValidation type="list" allowBlank="1" showInputMessage="1" showErrorMessage="1" promptTitle="Is this a control treatment?" prompt="Record &quot;Yes&quot; if the treatment is noted as an experimental control, farmer check, traditional or business-as-usual management by the publication authors. Leave this field blank if this in unclear or the treatment is not a control." sqref="N21 N6 N31" xr:uid="{31744B63-8EBA-4F34-9F66-83CAA1A33C82}">
      <formula1>"Yes, No"</formula1>
    </dataValidation>
    <dataValidation type="list" allowBlank="1" showErrorMessage="1" promptTitle="Is this a control treatment?" prompt="Record &quot;Yes&quot; if the treatment is noted as an experimental control, farmer check, traditional or business-as-usual management by the publication authors. Leave this field blank if this in unclear or the treatment is not a control." sqref="N7:N20 N22:N30 N32:N158" xr:uid="{21DE113B-5280-41D8-92A8-86E661AC2D50}">
      <formula1>"Yes, No"</formula1>
    </dataValidation>
    <dataValidation type="whole" errorStyle="warning" allowBlank="1" showInputMessage="1" showErrorMessage="1" error="Should be a number &lt;10._x000a_Usually 1 or 2 in a bimodal rainfall system (although there can be exception for humid regions, irrigated studies and relay system)." prompt="List the starting season of an experimental treatment in systems with &gt;1 growing seasons. If a region has unimodal rainfall or if seasonality is unspecified please leave this field blank." sqref="O6:O158" xr:uid="{5AD37DE3-7A0B-4461-BC63-6C00ACBCA81F}">
      <formula1>1</formula1>
      <formula2>10</formula2>
    </dataValidation>
    <dataValidation type="list" allowBlank="1" showInputMessage="1" showErrorMessage="1" sqref="S117:S157 S5:S115" xr:uid="{75B6FBF6-DA18-4A9A-913F-CD2D5C1270F2}">
      <formula1>"Yes"</formula1>
    </dataValidation>
    <dataValidation type="list" allowBlank="1" showInputMessage="1" showErrorMessage="1" sqref="S3" xr:uid="{734AA4AA-6F06-4B8E-8D61-C870583A96EE}">
      <formula1>"Treatments,Products,Varieties"</formula1>
    </dataValidation>
    <dataValidation type="custom" allowBlank="1" showInputMessage="1" showErrorMessage="1" error="Name already used." sqref="C6:C8 C10:C158" xr:uid="{5B3158C3-F593-43B2-9F57-5EB657FFC131}">
      <formula1>IF(C6="",TRUE(),IF(COUNTIF($C$6:$C$158,C6)&gt;1,FALSE(),TRUE()))</formula1>
    </dataValidation>
    <dataValidation type="list" allowBlank="1" showInputMessage="1" showErrorMessage="1" sqref="G6:G158" xr:uid="{AE65CEDF-F602-489F-8248-79D7A4D174B1}">
      <formula1>H.Level.Name2</formula1>
    </dataValidation>
    <dataValidation type="list" allowBlank="1" showInputMessage="1" showErrorMessage="1" sqref="H6:H158" xr:uid="{EDBD2248-E638-411F-9837-96EF3D12C7E8}">
      <formula1>I.Level.Name2</formula1>
    </dataValidation>
    <dataValidation type="list" allowBlank="1" showInputMessage="1" showErrorMessage="1" sqref="K6:K158" xr:uid="{8221C1F8-3689-4AE6-8B9C-567EB3E1DF21}">
      <formula1>pH.Level.Name2</formula1>
    </dataValidation>
    <dataValidation type="list" allowBlank="1" showInputMessage="1" showErrorMessage="1" sqref="F6:F158" xr:uid="{164F759C-193C-41B2-ACBF-9A37AAFCFB1B}">
      <formula1>P.Level.Name2</formula1>
    </dataValidation>
    <dataValidation type="list" allowBlank="1" showInputMessage="1" showErrorMessage="1" sqref="I6:I158" xr:uid="{B4E9B4E0-4B5D-45CF-8C78-9829B6C99958}">
      <formula1>M.Level.Name2</formula1>
    </dataValidation>
    <dataValidation type="list" allowBlank="1" showInputMessage="1" showErrorMessage="1" sqref="L6:L158" xr:uid="{7A61F3E5-3A32-429C-B214-D0084667BE21}">
      <formula1>C.Level.Name2</formula1>
    </dataValidation>
    <dataValidation type="list" allowBlank="1" showInputMessage="1" showErrorMessage="1" sqref="M21 M6 M31" xr:uid="{2A6574A5-46B6-4A20-A2AD-DC589064827D}">
      <formula1>_xlfn.ANCHORARRAY(#REF!)</formula1>
    </dataValidation>
    <dataValidation type="list" allowBlank="1" showInputMessage="1" showErrorMessage="1" sqref="E6:E158" xr:uid="{5C74947D-294A-4AEB-9706-82BBC3E23750}">
      <formula1>Pasture.Level.Name2</formula1>
    </dataValidation>
    <dataValidation type="list" allowBlank="1" showInputMessage="1" showErrorMessage="1" sqref="J6:J158" xr:uid="{5D5E0366-7A5E-4235-9636-51B38FA08044}">
      <formula1>GM.Level.Name2</formula1>
    </dataValidation>
    <dataValidation type="list" allowBlank="1" showInputMessage="1" showErrorMessage="1" sqref="D6:D158" xr:uid="{F745AA0D-B234-4AEA-881D-D5FDEEDF6FFE}">
      <formula1>herd_subgroup_joined</formula1>
    </dataValidation>
  </dataValidation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BCB77-A248-460D-9A14-1188280EC448}">
  <sheetPr codeName="Sheet61">
    <tabColor theme="1"/>
  </sheetPr>
  <dimension ref="A1:BI158"/>
  <sheetViews>
    <sheetView workbookViewId="0">
      <selection activeCell="C1" sqref="C1"/>
    </sheetView>
  </sheetViews>
  <sheetFormatPr defaultColWidth="8.81640625" defaultRowHeight="14.5" x14ac:dyDescent="0.35"/>
  <cols>
    <col min="1" max="2" width="8.81640625" style="181"/>
    <col min="3" max="3" width="23.1796875" style="181" bestFit="1" customWidth="1"/>
    <col min="4" max="8" width="12.1796875" style="181" customWidth="1"/>
    <col min="9" max="12" width="8.81640625" style="181"/>
    <col min="13" max="13" width="11.54296875" style="181" bestFit="1" customWidth="1"/>
    <col min="14" max="17" width="8.81640625" style="181"/>
    <col min="18" max="18" width="11.453125" style="181" bestFit="1" customWidth="1"/>
    <col min="19" max="19" width="11.453125" style="181" customWidth="1"/>
    <col min="20" max="59" width="8.81640625" style="181"/>
    <col min="60" max="61" width="8.81640625" style="212"/>
    <col min="62" max="16384" width="8.81640625" style="181"/>
  </cols>
  <sheetData>
    <row r="1" spans="1:61" ht="10.5" x14ac:dyDescent="0.35">
      <c r="A1" s="181" t="str" cm="1">
        <f t="array" ref="A1:J1">Make.Trt!C3:L3</f>
        <v>T.Name</v>
      </c>
      <c r="B1" s="181" t="str">
        <v>T.Comp</v>
      </c>
      <c r="C1" s="181" t="str">
        <v>Pasture.Level.Name</v>
      </c>
      <c r="D1" s="181" t="str">
        <v>P.Level.Name</v>
      </c>
      <c r="E1" s="181" t="str">
        <v>F.Level.Name</v>
      </c>
      <c r="F1" s="181" t="str">
        <v>Till.Level.Name</v>
      </c>
      <c r="G1" s="181" t="str">
        <v>AF.Level.Name</v>
      </c>
      <c r="H1" s="181" t="str">
        <v>GM.Level.Name</v>
      </c>
      <c r="I1" s="181" t="str">
        <v>A.Level.Name</v>
      </c>
      <c r="J1" s="181" t="str">
        <v>C.Name</v>
      </c>
      <c r="M1" s="181" t="str" cm="1">
        <f t="array" ref="M1:N1">Make.Trt!N3:O3</f>
        <v>T.Control</v>
      </c>
      <c r="N1" s="181" t="str">
        <v>T.Start.Season</v>
      </c>
      <c r="BH1" s="181"/>
      <c r="BI1" s="181"/>
    </row>
    <row r="2" spans="1:61" ht="10.5" x14ac:dyDescent="0.35">
      <c r="A2" s="181" t="e" cm="1" vm="1">
        <f t="array" ref="A2">_xlfn._xlws.FILTER(Make.Trt!C6:L158 &amp; "",Make.Trt!C6:C158&lt;&gt;"")</f>
        <v>#VALUE!</v>
      </c>
      <c r="M2" s="181" t="e" cm="1" vm="1">
        <f t="array" ref="M2">_xlfn._xlws.FILTER(Make.Trt!N6:O158 &amp; "",Make.Trt!C6:C158&lt;&gt;"")</f>
        <v>#VALUE!</v>
      </c>
      <c r="BH2" s="181"/>
      <c r="BI2" s="181"/>
    </row>
    <row r="3" spans="1:61" ht="10.5" x14ac:dyDescent="0.35">
      <c r="BH3" s="181"/>
      <c r="BI3" s="181"/>
    </row>
    <row r="4" spans="1:61" ht="10.5" x14ac:dyDescent="0.35">
      <c r="BH4" s="181"/>
      <c r="BI4" s="181"/>
    </row>
    <row r="5" spans="1:61" ht="10.5" x14ac:dyDescent="0.35">
      <c r="BH5" s="181"/>
      <c r="BI5" s="181"/>
    </row>
    <row r="6" spans="1:61" ht="10.5" x14ac:dyDescent="0.35">
      <c r="BH6" s="181"/>
      <c r="BI6" s="181"/>
    </row>
    <row r="7" spans="1:61" ht="10.5" x14ac:dyDescent="0.35">
      <c r="BH7" s="181"/>
      <c r="BI7" s="181"/>
    </row>
    <row r="8" spans="1:61" ht="10.5" x14ac:dyDescent="0.35">
      <c r="BH8" s="181"/>
      <c r="BI8" s="181"/>
    </row>
    <row r="9" spans="1:61" ht="10.5" x14ac:dyDescent="0.35">
      <c r="BH9" s="181"/>
      <c r="BI9" s="181"/>
    </row>
    <row r="10" spans="1:61" ht="10.5" x14ac:dyDescent="0.35">
      <c r="BH10" s="181"/>
      <c r="BI10" s="181"/>
    </row>
    <row r="11" spans="1:61" ht="10.5" x14ac:dyDescent="0.35">
      <c r="BH11" s="181"/>
      <c r="BI11" s="181"/>
    </row>
    <row r="12" spans="1:61" ht="10.5" x14ac:dyDescent="0.35">
      <c r="BH12" s="181"/>
      <c r="BI12" s="181"/>
    </row>
    <row r="13" spans="1:61" ht="10.5" x14ac:dyDescent="0.35">
      <c r="BH13" s="181"/>
      <c r="BI13" s="181"/>
    </row>
    <row r="14" spans="1:61" ht="10.5" x14ac:dyDescent="0.35">
      <c r="BH14" s="181"/>
      <c r="BI14" s="181"/>
    </row>
    <row r="15" spans="1:61" ht="10.5" x14ac:dyDescent="0.35">
      <c r="BH15" s="181"/>
      <c r="BI15" s="181"/>
    </row>
    <row r="16" spans="1:61" ht="10.5" x14ac:dyDescent="0.35">
      <c r="BH16" s="181"/>
      <c r="BI16" s="181"/>
    </row>
    <row r="17" s="181" customFormat="1" ht="10.5" x14ac:dyDescent="0.35"/>
    <row r="18" s="181" customFormat="1" ht="10.5" x14ac:dyDescent="0.35"/>
    <row r="19" s="181" customFormat="1" ht="10.5" x14ac:dyDescent="0.35"/>
    <row r="20" s="181" customFormat="1" ht="10.5" x14ac:dyDescent="0.35"/>
    <row r="21" s="181" customFormat="1" ht="10.5" x14ac:dyDescent="0.35"/>
    <row r="22" s="181" customFormat="1" ht="10.5" x14ac:dyDescent="0.35"/>
    <row r="23" s="181" customFormat="1" ht="10.5" x14ac:dyDescent="0.35"/>
    <row r="24" s="181" customFormat="1" ht="10.5" x14ac:dyDescent="0.35"/>
    <row r="25" s="181" customFormat="1" ht="10.5" x14ac:dyDescent="0.35"/>
    <row r="26" s="181" customFormat="1" ht="10.5" hidden="1" x14ac:dyDescent="0.35"/>
    <row r="27" s="181" customFormat="1" ht="10.5" hidden="1" x14ac:dyDescent="0.35"/>
    <row r="28" s="181" customFormat="1" ht="10.5" hidden="1" x14ac:dyDescent="0.35"/>
    <row r="29" s="181" customFormat="1" ht="10.5" hidden="1" x14ac:dyDescent="0.35"/>
    <row r="30" s="181" customFormat="1" ht="10.5" hidden="1" x14ac:dyDescent="0.35"/>
    <row r="31" s="181" customFormat="1" ht="10.5" x14ac:dyDescent="0.35"/>
    <row r="32" s="181" customFormat="1" ht="10.5" x14ac:dyDescent="0.35"/>
    <row r="33" s="181" customFormat="1" ht="10.5" x14ac:dyDescent="0.35"/>
    <row r="34" s="181" customFormat="1" ht="10.5" x14ac:dyDescent="0.35"/>
    <row r="35" s="181" customFormat="1" ht="10.5" x14ac:dyDescent="0.35"/>
    <row r="36" s="181" customFormat="1" ht="10.5" x14ac:dyDescent="0.35"/>
    <row r="37" s="181" customFormat="1" ht="10.5" x14ac:dyDescent="0.35"/>
    <row r="38" s="181" customFormat="1" ht="10.5" x14ac:dyDescent="0.35"/>
    <row r="39" s="181" customFormat="1" ht="10.5" x14ac:dyDescent="0.35"/>
    <row r="40" s="181" customFormat="1" ht="10.5" x14ac:dyDescent="0.35"/>
    <row r="41" s="181" customFormat="1" ht="10.5" x14ac:dyDescent="0.35"/>
    <row r="42" s="181" customFormat="1" ht="10.5" x14ac:dyDescent="0.35"/>
    <row r="43" s="181" customFormat="1" ht="10.5" x14ac:dyDescent="0.35"/>
    <row r="44" s="181" customFormat="1" ht="10.5" x14ac:dyDescent="0.35"/>
    <row r="45" s="181" customFormat="1" ht="10.5" x14ac:dyDescent="0.35"/>
    <row r="46" s="181" customFormat="1" ht="10.5" x14ac:dyDescent="0.35"/>
    <row r="47" s="181" customFormat="1" ht="10.5" x14ac:dyDescent="0.35"/>
    <row r="48" s="181" customFormat="1" ht="10.5" x14ac:dyDescent="0.35"/>
    <row r="49" s="181" customFormat="1" ht="10.5" x14ac:dyDescent="0.35"/>
    <row r="50" s="181" customFormat="1" ht="10.5" x14ac:dyDescent="0.35"/>
    <row r="51" s="181" customFormat="1" ht="10.5" x14ac:dyDescent="0.35"/>
    <row r="52" s="181" customFormat="1" ht="10.5" x14ac:dyDescent="0.35"/>
    <row r="53" s="181" customFormat="1" ht="10.5" x14ac:dyDescent="0.35"/>
    <row r="54" s="181" customFormat="1" ht="10.5" x14ac:dyDescent="0.35"/>
    <row r="55" s="181" customFormat="1" ht="10.5" x14ac:dyDescent="0.35"/>
    <row r="56" s="181" customFormat="1" ht="10.5" x14ac:dyDescent="0.35"/>
    <row r="57" s="181" customFormat="1" ht="10.5" x14ac:dyDescent="0.35"/>
    <row r="58" s="181" customFormat="1" ht="10.5" x14ac:dyDescent="0.35"/>
    <row r="59" s="181" customFormat="1" ht="10.5" x14ac:dyDescent="0.35"/>
    <row r="60" s="181" customFormat="1" ht="10.5" x14ac:dyDescent="0.35"/>
    <row r="61" s="181" customFormat="1" ht="10.5" x14ac:dyDescent="0.35"/>
    <row r="62" s="181" customFormat="1" ht="10.5" x14ac:dyDescent="0.35"/>
    <row r="63" s="181" customFormat="1" ht="10.5" x14ac:dyDescent="0.35"/>
    <row r="64" s="181" customFormat="1" ht="10.5" x14ac:dyDescent="0.35"/>
    <row r="65" spans="60:61" ht="10.5" x14ac:dyDescent="0.35">
      <c r="BH65" s="181"/>
      <c r="BI65" s="181"/>
    </row>
    <row r="66" spans="60:61" ht="10.5" x14ac:dyDescent="0.35">
      <c r="BH66" s="181"/>
      <c r="BI66" s="181"/>
    </row>
    <row r="67" spans="60:61" ht="10.5" x14ac:dyDescent="0.35">
      <c r="BH67" s="181"/>
      <c r="BI67" s="181"/>
    </row>
    <row r="68" spans="60:61" ht="10.5" x14ac:dyDescent="0.35">
      <c r="BH68" s="181"/>
      <c r="BI68" s="181"/>
    </row>
    <row r="69" spans="60:61" ht="10.5" x14ac:dyDescent="0.35">
      <c r="BH69" s="181"/>
      <c r="BI69" s="181"/>
    </row>
    <row r="70" spans="60:61" ht="10.5" x14ac:dyDescent="0.35">
      <c r="BH70" s="181"/>
      <c r="BI70" s="181"/>
    </row>
    <row r="71" spans="60:61" ht="10.5" x14ac:dyDescent="0.35">
      <c r="BH71" s="181"/>
      <c r="BI71" s="181"/>
    </row>
    <row r="72" spans="60:61" x14ac:dyDescent="0.35">
      <c r="BH72" s="181"/>
    </row>
    <row r="73" spans="60:61" x14ac:dyDescent="0.35">
      <c r="BH73" s="181"/>
    </row>
    <row r="74" spans="60:61" x14ac:dyDescent="0.35">
      <c r="BH74" s="181"/>
    </row>
    <row r="75" spans="60:61" x14ac:dyDescent="0.35">
      <c r="BH75" s="181"/>
    </row>
    <row r="76" spans="60:61" x14ac:dyDescent="0.35">
      <c r="BH76" s="181"/>
    </row>
    <row r="77" spans="60:61" x14ac:dyDescent="0.35">
      <c r="BH77" s="181"/>
    </row>
    <row r="78" spans="60:61" x14ac:dyDescent="0.35">
      <c r="BH78" s="181"/>
    </row>
    <row r="79" spans="60:61" x14ac:dyDescent="0.35">
      <c r="BH79" s="181"/>
    </row>
    <row r="80" spans="60:61" x14ac:dyDescent="0.35">
      <c r="BH80" s="181"/>
    </row>
    <row r="81" spans="60:60" x14ac:dyDescent="0.35">
      <c r="BH81" s="181"/>
    </row>
    <row r="82" spans="60:60" x14ac:dyDescent="0.35">
      <c r="BH82" s="181"/>
    </row>
    <row r="83" spans="60:60" x14ac:dyDescent="0.35">
      <c r="BH83" s="181"/>
    </row>
    <row r="84" spans="60:60" x14ac:dyDescent="0.35">
      <c r="BH84" s="181"/>
    </row>
    <row r="85" spans="60:60" x14ac:dyDescent="0.35">
      <c r="BH85" s="181"/>
    </row>
    <row r="86" spans="60:60" x14ac:dyDescent="0.35">
      <c r="BH86" s="181"/>
    </row>
    <row r="87" spans="60:60" x14ac:dyDescent="0.35">
      <c r="BH87" s="181"/>
    </row>
    <row r="88" spans="60:60" x14ac:dyDescent="0.35">
      <c r="BH88" s="181"/>
    </row>
    <row r="89" spans="60:60" x14ac:dyDescent="0.35">
      <c r="BH89" s="181"/>
    </row>
    <row r="90" spans="60:60" x14ac:dyDescent="0.35">
      <c r="BH90" s="181"/>
    </row>
    <row r="91" spans="60:60" x14ac:dyDescent="0.35">
      <c r="BH91" s="181"/>
    </row>
    <row r="92" spans="60:60" x14ac:dyDescent="0.35">
      <c r="BH92" s="181"/>
    </row>
    <row r="93" spans="60:60" x14ac:dyDescent="0.35">
      <c r="BH93" s="181"/>
    </row>
    <row r="94" spans="60:60" x14ac:dyDescent="0.35">
      <c r="BH94" s="181"/>
    </row>
    <row r="95" spans="60:60" x14ac:dyDescent="0.35">
      <c r="BH95" s="181"/>
    </row>
    <row r="96" spans="60:60" x14ac:dyDescent="0.35">
      <c r="BH96" s="181"/>
    </row>
    <row r="97" spans="60:60" x14ac:dyDescent="0.35">
      <c r="BH97" s="181"/>
    </row>
    <row r="98" spans="60:60" x14ac:dyDescent="0.35">
      <c r="BH98" s="181"/>
    </row>
    <row r="99" spans="60:60" x14ac:dyDescent="0.35">
      <c r="BH99" s="181"/>
    </row>
    <row r="100" spans="60:60" x14ac:dyDescent="0.35">
      <c r="BH100" s="181"/>
    </row>
    <row r="101" spans="60:60" x14ac:dyDescent="0.35">
      <c r="BH101" s="181"/>
    </row>
    <row r="102" spans="60:60" x14ac:dyDescent="0.35">
      <c r="BH102" s="181"/>
    </row>
    <row r="103" spans="60:60" x14ac:dyDescent="0.35">
      <c r="BH103" s="181"/>
    </row>
    <row r="104" spans="60:60" x14ac:dyDescent="0.35">
      <c r="BH104" s="181"/>
    </row>
    <row r="105" spans="60:60" x14ac:dyDescent="0.35">
      <c r="BH105" s="181"/>
    </row>
    <row r="106" spans="60:60" x14ac:dyDescent="0.35">
      <c r="BH106" s="181"/>
    </row>
    <row r="107" spans="60:60" x14ac:dyDescent="0.35">
      <c r="BH107" s="181"/>
    </row>
    <row r="108" spans="60:60" x14ac:dyDescent="0.35">
      <c r="BH108" s="181"/>
    </row>
    <row r="109" spans="60:60" x14ac:dyDescent="0.35">
      <c r="BH109" s="181"/>
    </row>
    <row r="110" spans="60:60" x14ac:dyDescent="0.35">
      <c r="BH110" s="181"/>
    </row>
    <row r="111" spans="60:60" x14ac:dyDescent="0.35">
      <c r="BH111" s="181"/>
    </row>
    <row r="112" spans="60:60" x14ac:dyDescent="0.35">
      <c r="BH112" s="181"/>
    </row>
    <row r="113" spans="60:60" x14ac:dyDescent="0.35">
      <c r="BH113" s="181"/>
    </row>
    <row r="114" spans="60:60" x14ac:dyDescent="0.35">
      <c r="BH114" s="181"/>
    </row>
    <row r="115" spans="60:60" x14ac:dyDescent="0.35">
      <c r="BH115" s="181"/>
    </row>
    <row r="116" spans="60:60" x14ac:dyDescent="0.35">
      <c r="BH116" s="181"/>
    </row>
    <row r="117" spans="60:60" x14ac:dyDescent="0.35">
      <c r="BH117" s="181"/>
    </row>
    <row r="118" spans="60:60" x14ac:dyDescent="0.35">
      <c r="BH118" s="181"/>
    </row>
    <row r="119" spans="60:60" x14ac:dyDescent="0.35">
      <c r="BH119" s="181"/>
    </row>
    <row r="120" spans="60:60" x14ac:dyDescent="0.35">
      <c r="BH120" s="181"/>
    </row>
    <row r="121" spans="60:60" x14ac:dyDescent="0.35">
      <c r="BH121" s="181"/>
    </row>
    <row r="122" spans="60:60" x14ac:dyDescent="0.35">
      <c r="BH122" s="181"/>
    </row>
    <row r="123" spans="60:60" x14ac:dyDescent="0.35">
      <c r="BH123" s="181"/>
    </row>
    <row r="124" spans="60:60" x14ac:dyDescent="0.35">
      <c r="BH124" s="181"/>
    </row>
    <row r="125" spans="60:60" x14ac:dyDescent="0.35">
      <c r="BH125" s="181"/>
    </row>
    <row r="126" spans="60:60" x14ac:dyDescent="0.35">
      <c r="BH126" s="181"/>
    </row>
    <row r="127" spans="60:60" x14ac:dyDescent="0.35">
      <c r="BH127" s="181"/>
    </row>
    <row r="128" spans="60:60" x14ac:dyDescent="0.35">
      <c r="BH128" s="181"/>
    </row>
    <row r="129" spans="60:60" x14ac:dyDescent="0.35">
      <c r="BH129" s="181"/>
    </row>
    <row r="130" spans="60:60" x14ac:dyDescent="0.35">
      <c r="BH130" s="181"/>
    </row>
    <row r="131" spans="60:60" x14ac:dyDescent="0.35">
      <c r="BH131" s="181"/>
    </row>
    <row r="132" spans="60:60" x14ac:dyDescent="0.35">
      <c r="BH132" s="181"/>
    </row>
    <row r="133" spans="60:60" x14ac:dyDescent="0.35">
      <c r="BH133" s="181"/>
    </row>
    <row r="134" spans="60:60" x14ac:dyDescent="0.35">
      <c r="BH134" s="181"/>
    </row>
    <row r="135" spans="60:60" x14ac:dyDescent="0.35">
      <c r="BH135" s="181"/>
    </row>
    <row r="136" spans="60:60" x14ac:dyDescent="0.35">
      <c r="BH136" s="181"/>
    </row>
    <row r="137" spans="60:60" x14ac:dyDescent="0.35">
      <c r="BH137" s="181"/>
    </row>
    <row r="138" spans="60:60" x14ac:dyDescent="0.35">
      <c r="BH138" s="181"/>
    </row>
    <row r="139" spans="60:60" x14ac:dyDescent="0.35">
      <c r="BH139" s="181"/>
    </row>
    <row r="140" spans="60:60" x14ac:dyDescent="0.35">
      <c r="BH140" s="181"/>
    </row>
    <row r="141" spans="60:60" x14ac:dyDescent="0.35">
      <c r="BH141" s="181"/>
    </row>
    <row r="142" spans="60:60" x14ac:dyDescent="0.35">
      <c r="BH142" s="181"/>
    </row>
    <row r="143" spans="60:60" x14ac:dyDescent="0.35">
      <c r="BH143" s="181"/>
    </row>
    <row r="144" spans="60:60" x14ac:dyDescent="0.35">
      <c r="BH144" s="181"/>
    </row>
    <row r="145" spans="60:60" x14ac:dyDescent="0.35">
      <c r="BH145" s="181"/>
    </row>
    <row r="146" spans="60:60" x14ac:dyDescent="0.35">
      <c r="BH146" s="181"/>
    </row>
    <row r="147" spans="60:60" x14ac:dyDescent="0.35">
      <c r="BH147" s="181"/>
    </row>
    <row r="148" spans="60:60" x14ac:dyDescent="0.35">
      <c r="BH148" s="181"/>
    </row>
    <row r="149" spans="60:60" x14ac:dyDescent="0.35">
      <c r="BH149" s="181"/>
    </row>
    <row r="150" spans="60:60" x14ac:dyDescent="0.35">
      <c r="BH150" s="181"/>
    </row>
    <row r="151" spans="60:60" x14ac:dyDescent="0.35">
      <c r="BH151" s="181"/>
    </row>
    <row r="152" spans="60:60" x14ac:dyDescent="0.35">
      <c r="BH152" s="181"/>
    </row>
    <row r="153" spans="60:60" x14ac:dyDescent="0.35">
      <c r="BH153" s="181"/>
    </row>
    <row r="154" spans="60:60" x14ac:dyDescent="0.35">
      <c r="BH154" s="181"/>
    </row>
    <row r="155" spans="60:60" x14ac:dyDescent="0.35">
      <c r="BH155" s="181"/>
    </row>
    <row r="156" spans="60:60" x14ac:dyDescent="0.35">
      <c r="BH156" s="181"/>
    </row>
    <row r="157" spans="60:60" x14ac:dyDescent="0.35">
      <c r="BH157" s="181"/>
    </row>
    <row r="158" spans="60:60" x14ac:dyDescent="0.35">
      <c r="BH158" s="181"/>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34F69-12C9-4F0B-A94A-363D36117559}">
  <sheetPr codeName="Sheet36">
    <tabColor rgb="FFFFCCFF"/>
  </sheetPr>
  <dimension ref="A1:BP263"/>
  <sheetViews>
    <sheetView zoomScale="115" zoomScaleNormal="115" workbookViewId="0">
      <selection activeCell="C5" sqref="C5"/>
    </sheetView>
  </sheetViews>
  <sheetFormatPr defaultColWidth="8.81640625" defaultRowHeight="14.5" x14ac:dyDescent="0.35"/>
  <cols>
    <col min="1" max="1" width="2.54296875" customWidth="1"/>
    <col min="2" max="2" width="14.1796875" customWidth="1"/>
    <col min="3" max="3" width="28.1796875" style="120" customWidth="1"/>
    <col min="4" max="17" width="18.54296875" style="120" customWidth="1"/>
    <col min="18" max="18" width="3.453125" customWidth="1"/>
    <col min="19" max="19" width="2.1796875" customWidth="1"/>
    <col min="20" max="20" width="27.7265625" style="61" customWidth="1"/>
    <col min="21" max="25" width="8.81640625" style="61"/>
  </cols>
  <sheetData>
    <row r="1" spans="1:34" ht="59.5" customHeight="1" x14ac:dyDescent="0.35">
      <c r="A1" s="735" t="s">
        <v>3728</v>
      </c>
      <c r="B1" s="736"/>
      <c r="C1" s="736"/>
      <c r="D1" s="736"/>
      <c r="E1" s="736"/>
      <c r="F1" s="736"/>
      <c r="G1" s="736"/>
      <c r="H1" s="736"/>
      <c r="I1" s="736"/>
      <c r="J1" s="736"/>
      <c r="K1" s="736"/>
      <c r="L1" s="736"/>
      <c r="M1" s="736"/>
      <c r="N1" s="736"/>
      <c r="O1" s="736"/>
      <c r="P1" s="736"/>
      <c r="Q1" s="736"/>
      <c r="R1" s="736"/>
      <c r="S1" s="39"/>
      <c r="T1" s="59" t="str" cm="1">
        <f t="array" ref="T1:T14">_xlfn._xlws.SORT(_xlfn.VSTACK("Other Time Sequence",_xlfn._xlws.FILTER(prac[Subpractice],(prac[Practice]="Crop Rotation")+(prac[Practice]="Agroforestry Fallow")+(prac[Practice]="Improved Fallow")+(prac[Code]="b11.1")+(prac[Code]="b12.1"))))</f>
        <v>Agroforestry Fallow (N fixing)</v>
      </c>
      <c r="U1" s="59" t="e" cm="1">
        <f t="array" aca="1" ref="U1" ca="1">_xlfn._xlws.SORT(IFERROR(_xlfn.VSTACK(T.Name,TRANSPOSE(IN.Level.Name),"Natural or Bare Fallow"),_xlfn.VSTACK(T.Name,"Natural or Bare Fallow")))</f>
        <v>#REF!</v>
      </c>
      <c r="V1" s="59" t="str" cm="1">
        <f t="array" ref="V1:V3">_xlfn._xlws.SORT(TRANSPOSE(_xlfn.HSTACK(_xlfn._xlws.FILTER(C5:Q5,C5:Q5&lt;&gt;""),_xlfn._xlws.FILTER(C15:Q15,C15:Q15&lt;&gt;"",""),_xlfn._xlws.FILTER(C23:Q23,C23:Q23&lt;&gt;"",""))))</f>
        <v/>
      </c>
      <c r="W1" s="59" t="str" cm="1">
        <f t="array" ref="W1">_xlfn._xlws.FILTER(_xlfn.ANCHORARRAY(V1),_xlfn.ANCHORARRAY(V1)&lt;&gt;"")</f>
        <v>xx</v>
      </c>
      <c r="X1" s="59"/>
      <c r="Y1" s="59"/>
      <c r="Z1" s="5"/>
      <c r="AA1" s="64"/>
      <c r="AB1" s="64"/>
      <c r="AC1" s="64"/>
      <c r="AD1" s="64"/>
      <c r="AE1" s="64"/>
      <c r="AF1" s="64"/>
      <c r="AG1" s="64"/>
      <c r="AH1" s="64"/>
    </row>
    <row r="2" spans="1:34" ht="9" customHeight="1" x14ac:dyDescent="0.35">
      <c r="A2" s="180"/>
      <c r="B2" s="39"/>
      <c r="C2" s="20"/>
      <c r="D2" s="20"/>
      <c r="E2" s="20"/>
      <c r="F2" s="20"/>
      <c r="G2" s="20"/>
      <c r="H2" s="20"/>
      <c r="I2" s="20"/>
      <c r="J2" s="20"/>
      <c r="K2" s="20"/>
      <c r="L2" s="20"/>
      <c r="M2" s="20"/>
      <c r="N2" s="20"/>
      <c r="O2" s="20"/>
      <c r="P2" s="20"/>
      <c r="Q2" s="20"/>
      <c r="R2" s="8"/>
      <c r="S2" s="5"/>
      <c r="T2" s="59" t="str">
        <v>Agroforestry Fallow (Non N fixing)</v>
      </c>
      <c r="U2" s="59"/>
      <c r="V2" s="59" t="str">
        <v/>
      </c>
      <c r="W2" s="59"/>
      <c r="X2" s="59"/>
      <c r="Y2" s="59"/>
      <c r="Z2" s="5"/>
      <c r="AA2" s="64"/>
      <c r="AB2" s="64"/>
      <c r="AC2" s="64"/>
      <c r="AD2" s="64"/>
      <c r="AE2" s="64"/>
      <c r="AF2" s="64"/>
      <c r="AG2" s="64"/>
      <c r="AH2" s="64"/>
    </row>
    <row r="3" spans="1:34" x14ac:dyDescent="0.35">
      <c r="A3" s="180"/>
      <c r="B3" s="5"/>
      <c r="C3" s="737" t="s">
        <v>1620</v>
      </c>
      <c r="D3" s="738"/>
      <c r="E3" s="738"/>
      <c r="F3" s="738"/>
      <c r="G3" s="738"/>
      <c r="H3" s="738"/>
      <c r="I3" s="738"/>
      <c r="J3" s="738"/>
      <c r="K3" s="738"/>
      <c r="L3" s="738"/>
      <c r="M3" s="738"/>
      <c r="N3" s="738"/>
      <c r="O3" s="738"/>
      <c r="P3" s="738"/>
      <c r="Q3" s="739"/>
      <c r="R3" s="8"/>
      <c r="S3" s="5"/>
      <c r="T3" s="59" t="str">
        <v>Agroforestry Fallow (Unspecified)</v>
      </c>
      <c r="U3" s="59"/>
      <c r="V3" s="59" t="str">
        <v>xx</v>
      </c>
      <c r="W3" s="59"/>
      <c r="X3" s="59"/>
      <c r="Y3" s="59"/>
      <c r="Z3" s="5"/>
      <c r="AA3" s="64"/>
      <c r="AB3" s="64"/>
      <c r="AC3" s="64"/>
      <c r="AD3" s="64"/>
      <c r="AE3" s="64"/>
      <c r="AF3" s="64"/>
      <c r="AG3" s="64"/>
      <c r="AH3" s="64"/>
    </row>
    <row r="4" spans="1:34" ht="25.5" customHeight="1" x14ac:dyDescent="0.35">
      <c r="A4" s="180"/>
      <c r="B4" s="196" t="s">
        <v>1981</v>
      </c>
      <c r="C4" s="183"/>
      <c r="D4" s="183"/>
      <c r="E4" s="183"/>
      <c r="F4" s="183"/>
      <c r="G4" s="183"/>
      <c r="H4" s="183"/>
      <c r="I4" s="183"/>
      <c r="J4" s="183"/>
      <c r="K4" s="183"/>
      <c r="L4" s="183"/>
      <c r="M4" s="103"/>
      <c r="N4" s="183"/>
      <c r="O4" s="183"/>
      <c r="P4" s="183"/>
      <c r="Q4" s="183"/>
      <c r="R4" s="8"/>
      <c r="S4" s="5"/>
      <c r="T4" s="59" t="str">
        <v>Green Manure (N fixing In Time)</v>
      </c>
      <c r="U4" s="59"/>
      <c r="V4" s="59"/>
      <c r="W4" s="59"/>
      <c r="X4" s="59"/>
      <c r="Y4" s="59"/>
      <c r="Z4" s="5"/>
      <c r="AA4" s="64"/>
      <c r="AB4" s="64"/>
      <c r="AC4" s="64"/>
      <c r="AD4" s="64"/>
      <c r="AE4" s="64"/>
      <c r="AF4" s="64"/>
      <c r="AG4" s="64"/>
      <c r="AH4" s="64"/>
    </row>
    <row r="5" spans="1:34" x14ac:dyDescent="0.35">
      <c r="A5" s="180"/>
      <c r="B5" s="196" t="s">
        <v>2416</v>
      </c>
      <c r="C5" s="124" t="s">
        <v>20841</v>
      </c>
      <c r="D5" s="124"/>
      <c r="E5" s="124"/>
      <c r="F5" s="124"/>
      <c r="G5" s="124"/>
      <c r="H5" s="124"/>
      <c r="I5" s="124"/>
      <c r="J5" s="124"/>
      <c r="K5" s="124"/>
      <c r="L5" s="124"/>
      <c r="M5" s="82"/>
      <c r="N5" s="124"/>
      <c r="O5" s="124"/>
      <c r="P5" s="124"/>
      <c r="Q5" s="124"/>
      <c r="R5" s="8"/>
      <c r="S5" s="5"/>
      <c r="T5" s="59" t="str">
        <v>Green Manure (Non N fixing In Time)</v>
      </c>
      <c r="U5" s="59"/>
      <c r="V5" s="59"/>
      <c r="W5" s="59"/>
      <c r="X5" s="59"/>
      <c r="Y5" s="59"/>
      <c r="Z5" s="5"/>
      <c r="AA5" s="64"/>
      <c r="AB5" s="64"/>
      <c r="AC5" s="64"/>
      <c r="AD5" s="64"/>
      <c r="AE5" s="64"/>
      <c r="AF5" s="64"/>
      <c r="AG5" s="64"/>
      <c r="AH5" s="64"/>
    </row>
    <row r="6" spans="1:34" x14ac:dyDescent="0.35">
      <c r="A6" s="180"/>
      <c r="B6" s="196" t="s">
        <v>2417</v>
      </c>
      <c r="C6" s="124"/>
      <c r="D6" s="124"/>
      <c r="E6" s="124"/>
      <c r="F6" s="124"/>
      <c r="G6" s="124"/>
      <c r="H6" s="124"/>
      <c r="I6" s="124"/>
      <c r="J6" s="124"/>
      <c r="K6" s="124"/>
      <c r="L6" s="124"/>
      <c r="M6" s="82"/>
      <c r="N6" s="124"/>
      <c r="O6" s="124"/>
      <c r="P6" s="124"/>
      <c r="Q6" s="124"/>
      <c r="R6" s="8"/>
      <c r="S6" s="5"/>
      <c r="T6" s="59" t="str">
        <v>Improved Fallow (N &amp; Non N fixing)</v>
      </c>
      <c r="U6" s="59"/>
      <c r="V6" s="59"/>
      <c r="W6" s="59"/>
      <c r="X6" s="59"/>
      <c r="Y6" s="59"/>
      <c r="Z6" s="5"/>
      <c r="AA6" s="64"/>
      <c r="AB6" s="64"/>
      <c r="AC6" s="64"/>
      <c r="AD6" s="64"/>
      <c r="AE6" s="64"/>
      <c r="AF6" s="64"/>
      <c r="AG6" s="64"/>
      <c r="AH6" s="64"/>
    </row>
    <row r="7" spans="1:34" x14ac:dyDescent="0.35">
      <c r="A7" s="180"/>
      <c r="B7" s="196" t="s">
        <v>2418</v>
      </c>
      <c r="C7" s="124"/>
      <c r="D7" s="124"/>
      <c r="E7" s="124"/>
      <c r="F7" s="124"/>
      <c r="G7" s="124"/>
      <c r="H7" s="124"/>
      <c r="I7" s="124"/>
      <c r="J7" s="124"/>
      <c r="K7" s="124"/>
      <c r="L7" s="124"/>
      <c r="M7" s="82"/>
      <c r="N7" s="124"/>
      <c r="O7" s="124"/>
      <c r="P7" s="124"/>
      <c r="Q7" s="124"/>
      <c r="R7" s="8"/>
      <c r="S7" s="5"/>
      <c r="T7" s="59" t="str">
        <v>Improved Fallow (N fixing)</v>
      </c>
      <c r="U7" s="59"/>
      <c r="V7" s="59"/>
      <c r="W7" s="59"/>
      <c r="X7" s="59"/>
      <c r="Y7" s="59"/>
      <c r="Z7" s="5"/>
      <c r="AA7" s="64"/>
      <c r="AB7" s="64"/>
      <c r="AC7" s="64"/>
      <c r="AD7" s="64"/>
      <c r="AE7" s="64"/>
      <c r="AF7" s="64"/>
      <c r="AG7" s="64"/>
      <c r="AH7" s="64"/>
    </row>
    <row r="8" spans="1:34" x14ac:dyDescent="0.35">
      <c r="A8" s="180"/>
      <c r="B8" s="196" t="s">
        <v>2419</v>
      </c>
      <c r="C8" s="124"/>
      <c r="D8" s="124"/>
      <c r="E8" s="124"/>
      <c r="F8" s="124"/>
      <c r="G8" s="124"/>
      <c r="H8" s="124"/>
      <c r="I8" s="124"/>
      <c r="J8" s="124"/>
      <c r="K8" s="124"/>
      <c r="L8" s="124"/>
      <c r="M8" s="124"/>
      <c r="N8" s="124"/>
      <c r="O8" s="124"/>
      <c r="P8" s="124"/>
      <c r="Q8" s="124"/>
      <c r="R8" s="8"/>
      <c r="S8" s="5"/>
      <c r="T8" s="59" t="str">
        <v>Improved Fallow (Non N fixing)</v>
      </c>
      <c r="U8" s="59"/>
      <c r="V8" s="59"/>
      <c r="W8" s="59"/>
      <c r="X8" s="59"/>
      <c r="Y8" s="59"/>
      <c r="Z8" s="5"/>
      <c r="AA8" s="64"/>
      <c r="AB8" s="64"/>
      <c r="AC8" s="64"/>
      <c r="AD8" s="64"/>
      <c r="AE8" s="64"/>
      <c r="AF8" s="64"/>
      <c r="AG8" s="64"/>
      <c r="AH8" s="64"/>
    </row>
    <row r="9" spans="1:34" x14ac:dyDescent="0.35">
      <c r="A9" s="180"/>
      <c r="B9" s="196" t="s">
        <v>2420</v>
      </c>
      <c r="C9" s="124"/>
      <c r="D9" s="124"/>
      <c r="E9" s="124"/>
      <c r="F9" s="124"/>
      <c r="G9" s="124"/>
      <c r="H9" s="124"/>
      <c r="I9" s="124"/>
      <c r="J9" s="124"/>
      <c r="K9" s="124"/>
      <c r="L9" s="124"/>
      <c r="M9" s="82"/>
      <c r="N9" s="124"/>
      <c r="O9" s="124"/>
      <c r="P9" s="124"/>
      <c r="Q9" s="124"/>
      <c r="R9" s="8"/>
      <c r="S9" s="5"/>
      <c r="T9" s="59" t="str">
        <v>Improved Fallow (Unspecified)</v>
      </c>
      <c r="U9" s="59"/>
      <c r="V9" s="59"/>
      <c r="W9" s="59"/>
      <c r="X9" s="59"/>
      <c r="Y9" s="59"/>
      <c r="Z9" s="5"/>
      <c r="AA9" s="64"/>
      <c r="AB9" s="64"/>
      <c r="AC9" s="64"/>
      <c r="AD9" s="64"/>
      <c r="AE9" s="64"/>
      <c r="AF9" s="64"/>
      <c r="AG9" s="64"/>
      <c r="AH9" s="64"/>
    </row>
    <row r="10" spans="1:34" x14ac:dyDescent="0.35">
      <c r="A10" s="180"/>
      <c r="B10" s="196" t="s">
        <v>2421</v>
      </c>
      <c r="C10" s="124"/>
      <c r="D10" s="124"/>
      <c r="E10" s="124"/>
      <c r="F10" s="124"/>
      <c r="G10" s="124"/>
      <c r="H10" s="124"/>
      <c r="I10" s="124"/>
      <c r="J10" s="124"/>
      <c r="K10" s="124"/>
      <c r="L10" s="124"/>
      <c r="M10" s="82"/>
      <c r="N10" s="124"/>
      <c r="O10" s="124"/>
      <c r="P10" s="124"/>
      <c r="Q10" s="124"/>
      <c r="R10" s="8"/>
      <c r="S10" s="5"/>
      <c r="T10" s="59" t="str">
        <v>Natural or Bare Fallow</v>
      </c>
      <c r="U10" s="59"/>
      <c r="V10" s="59"/>
      <c r="W10" s="59"/>
      <c r="X10" s="59"/>
      <c r="Y10" s="59"/>
      <c r="Z10" s="5"/>
      <c r="AA10" s="64"/>
      <c r="AB10" s="64"/>
      <c r="AC10" s="64"/>
      <c r="AD10" s="64"/>
      <c r="AE10" s="64"/>
      <c r="AF10" s="64"/>
      <c r="AG10" s="64"/>
      <c r="AH10" s="64"/>
    </row>
    <row r="11" spans="1:34" ht="5.25" customHeight="1" x14ac:dyDescent="0.35">
      <c r="A11" s="9"/>
      <c r="B11" s="5"/>
      <c r="C11" s="92"/>
      <c r="D11" s="92"/>
      <c r="E11" s="92"/>
      <c r="F11" s="92"/>
      <c r="G11" s="92"/>
      <c r="H11" s="92"/>
      <c r="I11" s="92"/>
      <c r="J11" s="92"/>
      <c r="K11" s="92"/>
      <c r="L11" s="92"/>
      <c r="M11" s="92"/>
      <c r="N11" s="92"/>
      <c r="O11" s="92"/>
      <c r="P11" s="92"/>
      <c r="Q11" s="92"/>
      <c r="R11" s="8"/>
      <c r="S11" s="5"/>
      <c r="T11" s="59" t="str">
        <v>Other Time Sequence</v>
      </c>
      <c r="U11" s="59"/>
      <c r="V11" s="59"/>
      <c r="W11" s="59"/>
      <c r="X11" s="59"/>
      <c r="Y11" s="59"/>
      <c r="Z11" s="5"/>
      <c r="AA11" s="64"/>
      <c r="AB11" s="64"/>
      <c r="AC11" s="64"/>
      <c r="AD11" s="64"/>
      <c r="AE11" s="64"/>
      <c r="AF11" s="64"/>
      <c r="AG11" s="64"/>
      <c r="AH11" s="64"/>
    </row>
    <row r="12" spans="1:34" s="184" customFormat="1" ht="126" customHeight="1" x14ac:dyDescent="0.35">
      <c r="A12" s="440"/>
      <c r="B12" s="72" t="s">
        <v>1618</v>
      </c>
      <c r="C12" s="71" t="str">
        <f>IF(ISBLANK(C4),"",INDEX(prac[Definition],MATCH(C4,prac[Subpractice],0)))</f>
        <v/>
      </c>
      <c r="D12" s="71" t="str">
        <f>IF(ISBLANK(D4),"",INDEX(prac[Definition],MATCH(D4,prac[Subpractice],0)))</f>
        <v/>
      </c>
      <c r="E12" s="71" t="str">
        <f>IF(ISBLANK(E4),"",INDEX(prac[Definition],MATCH(E4,prac[Subpractice],0)))</f>
        <v/>
      </c>
      <c r="F12" s="71" t="str">
        <f>IF(ISBLANK(F4),"",INDEX(prac[Definition],MATCH(F4,prac[Subpractice],0)))</f>
        <v/>
      </c>
      <c r="G12" s="71" t="str">
        <f>IF(ISBLANK(G4),"",INDEX(prac[Definition],MATCH(G4,prac[Subpractice],0)))</f>
        <v/>
      </c>
      <c r="H12" s="71" t="str">
        <f>IF(ISBLANK(H4),"",INDEX(prac[Definition],MATCH(H4,prac[Subpractice],0)))</f>
        <v/>
      </c>
      <c r="I12" s="71" t="str">
        <f>IF(ISBLANK(I4),"",INDEX(prac[Definition],MATCH(I4,prac[Subpractice],0)))</f>
        <v/>
      </c>
      <c r="J12" s="71" t="str">
        <f>IF(ISBLANK(J4),"",INDEX(prac[Definition],MATCH(J4,prac[Subpractice],0)))</f>
        <v/>
      </c>
      <c r="K12" s="71" t="str">
        <f>IF(ISBLANK(K4),"",INDEX(prac[Definition],MATCH(K4,prac[Subpractice],0)))</f>
        <v/>
      </c>
      <c r="L12" s="71" t="str">
        <f>IF(ISBLANK(L4),"",INDEX(prac[Definition],MATCH(L4,prac[Subpractice],0)))</f>
        <v/>
      </c>
      <c r="M12" s="71" t="str">
        <f>IF(ISBLANK(M4),"",INDEX(prac[Definition],MATCH(M4,prac[Subpractice],0)))</f>
        <v/>
      </c>
      <c r="N12" s="71" t="str">
        <f>IF(ISBLANK(N4),"",INDEX(prac[Definition],MATCH(N4,prac[Subpractice],0)))</f>
        <v/>
      </c>
      <c r="O12" s="71" t="str">
        <f>IF(ISBLANK(O4),"",INDEX(prac[Definition],MATCH(O4,prac[Subpractice],0)))</f>
        <v/>
      </c>
      <c r="P12" s="71" t="str">
        <f>IF(ISBLANK(P4),"",INDEX(prac[Definition],MATCH(P4,prac[Subpractice],0)))</f>
        <v/>
      </c>
      <c r="Q12" s="71" t="str">
        <f>IF(ISBLANK(Q4),"",INDEX(prac[Definition],MATCH(Q4,prac[Subpractice],0)))</f>
        <v/>
      </c>
      <c r="R12" s="442"/>
      <c r="T12" s="60" t="str">
        <v>Rotation (N fixing &amp; Non N fixing)</v>
      </c>
      <c r="U12" s="60"/>
      <c r="V12" s="60"/>
      <c r="W12" s="60"/>
      <c r="X12" s="60"/>
      <c r="Y12" s="60"/>
      <c r="AA12" s="89"/>
      <c r="AB12" s="89"/>
      <c r="AC12" s="89"/>
      <c r="AD12" s="89"/>
      <c r="AE12" s="89"/>
      <c r="AF12" s="89"/>
      <c r="AG12" s="89"/>
      <c r="AH12" s="89"/>
    </row>
    <row r="13" spans="1:34" x14ac:dyDescent="0.35">
      <c r="A13" s="5"/>
      <c r="B13" s="5"/>
      <c r="C13" s="737" t="s">
        <v>1620</v>
      </c>
      <c r="D13" s="738"/>
      <c r="E13" s="738"/>
      <c r="F13" s="738"/>
      <c r="G13" s="738"/>
      <c r="H13" s="738"/>
      <c r="I13" s="738"/>
      <c r="J13" s="738"/>
      <c r="K13" s="738"/>
      <c r="L13" s="738"/>
      <c r="M13" s="738"/>
      <c r="N13" s="738"/>
      <c r="O13" s="738"/>
      <c r="P13" s="738"/>
      <c r="Q13" s="739"/>
      <c r="R13" s="8"/>
      <c r="S13" s="5"/>
      <c r="T13" s="59" t="str">
        <v>Rotation (N fixing)</v>
      </c>
      <c r="U13" s="59"/>
      <c r="V13" s="59"/>
      <c r="W13" s="59"/>
      <c r="X13" s="59"/>
      <c r="Y13" s="59"/>
      <c r="Z13" s="5"/>
      <c r="AA13" s="64"/>
      <c r="AB13" s="64"/>
      <c r="AC13" s="64"/>
      <c r="AD13" s="64"/>
      <c r="AE13" s="64"/>
      <c r="AF13" s="64"/>
      <c r="AG13" s="64"/>
      <c r="AH13" s="64"/>
    </row>
    <row r="14" spans="1:34" ht="21" customHeight="1" x14ac:dyDescent="0.35">
      <c r="A14" s="180"/>
      <c r="B14" s="196" t="s">
        <v>1981</v>
      </c>
      <c r="C14" s="353"/>
      <c r="D14" s="353"/>
      <c r="E14" s="353"/>
      <c r="F14" s="353"/>
      <c r="G14" s="353"/>
      <c r="H14" s="353"/>
      <c r="I14" s="353"/>
      <c r="J14" s="353"/>
      <c r="K14" s="353"/>
      <c r="L14" s="353"/>
      <c r="M14" s="354"/>
      <c r="N14" s="353"/>
      <c r="O14" s="353"/>
      <c r="P14" s="353"/>
      <c r="Q14" s="353"/>
      <c r="R14" s="8"/>
      <c r="S14" s="5"/>
      <c r="T14" s="59" t="str">
        <v>Rotation (Non N fixing)</v>
      </c>
      <c r="U14" s="59"/>
      <c r="V14" s="59"/>
      <c r="W14" s="59"/>
      <c r="X14" s="59"/>
      <c r="Y14" s="59"/>
      <c r="Z14" s="5"/>
      <c r="AA14" s="64"/>
      <c r="AB14" s="64"/>
      <c r="AC14" s="64"/>
      <c r="AD14" s="64"/>
      <c r="AE14" s="64"/>
      <c r="AF14" s="64"/>
      <c r="AG14" s="64"/>
      <c r="AH14" s="64"/>
    </row>
    <row r="15" spans="1:34" x14ac:dyDescent="0.35">
      <c r="A15" s="180"/>
      <c r="B15" s="196" t="s">
        <v>2416</v>
      </c>
      <c r="C15" s="124"/>
      <c r="D15" s="124"/>
      <c r="E15" s="124"/>
      <c r="F15" s="124"/>
      <c r="G15" s="124"/>
      <c r="H15" s="124"/>
      <c r="I15" s="124"/>
      <c r="J15" s="124"/>
      <c r="K15" s="124"/>
      <c r="L15" s="124"/>
      <c r="M15" s="82"/>
      <c r="N15" s="124"/>
      <c r="O15" s="124"/>
      <c r="P15" s="124"/>
      <c r="Q15" s="124"/>
      <c r="R15" s="8"/>
      <c r="S15" s="5"/>
      <c r="T15" s="59"/>
      <c r="U15" s="59"/>
      <c r="V15" s="59"/>
      <c r="W15" s="59"/>
      <c r="X15" s="59"/>
      <c r="Y15" s="59"/>
      <c r="Z15" s="5"/>
      <c r="AA15" s="64"/>
      <c r="AB15" s="64"/>
      <c r="AC15" s="64"/>
      <c r="AD15" s="64"/>
      <c r="AE15" s="64"/>
      <c r="AF15" s="64"/>
      <c r="AG15" s="64"/>
      <c r="AH15" s="64"/>
    </row>
    <row r="16" spans="1:34" x14ac:dyDescent="0.35">
      <c r="A16" s="180"/>
      <c r="B16" s="196" t="s">
        <v>2417</v>
      </c>
      <c r="C16" s="124"/>
      <c r="D16" s="124"/>
      <c r="E16" s="124"/>
      <c r="F16" s="124"/>
      <c r="G16" s="124"/>
      <c r="H16" s="124"/>
      <c r="I16" s="124"/>
      <c r="J16" s="124"/>
      <c r="K16" s="124"/>
      <c r="L16" s="124"/>
      <c r="M16" s="82"/>
      <c r="N16" s="124"/>
      <c r="O16" s="124"/>
      <c r="P16" s="124"/>
      <c r="Q16" s="124"/>
      <c r="R16" s="8"/>
      <c r="S16" s="5"/>
      <c r="T16" s="59"/>
      <c r="U16" s="59"/>
      <c r="V16" s="59"/>
      <c r="W16" s="59"/>
      <c r="X16" s="59"/>
      <c r="Y16" s="59"/>
      <c r="Z16" s="5"/>
      <c r="AA16" s="64"/>
      <c r="AB16" s="64"/>
      <c r="AC16" s="64"/>
      <c r="AD16" s="64"/>
      <c r="AE16" s="64"/>
      <c r="AF16" s="64"/>
      <c r="AG16" s="64"/>
      <c r="AH16" s="64"/>
    </row>
    <row r="17" spans="1:68" x14ac:dyDescent="0.35">
      <c r="A17" s="180"/>
      <c r="B17" s="196" t="s">
        <v>2418</v>
      </c>
      <c r="C17" s="124"/>
      <c r="D17" s="124"/>
      <c r="E17" s="124"/>
      <c r="F17" s="124"/>
      <c r="G17" s="124"/>
      <c r="H17" s="124"/>
      <c r="I17" s="124"/>
      <c r="J17" s="124"/>
      <c r="K17" s="124"/>
      <c r="L17" s="124"/>
      <c r="M17" s="82"/>
      <c r="N17" s="124"/>
      <c r="O17" s="124"/>
      <c r="P17" s="124"/>
      <c r="Q17" s="124"/>
      <c r="R17" s="8"/>
      <c r="S17" s="5"/>
      <c r="T17" s="59"/>
      <c r="U17" s="59"/>
      <c r="V17" s="59"/>
      <c r="W17" s="59"/>
      <c r="X17" s="59"/>
      <c r="Y17" s="59"/>
      <c r="Z17" s="5"/>
      <c r="AA17" s="64"/>
      <c r="AB17" s="64"/>
      <c r="AC17" s="64"/>
      <c r="AD17" s="64"/>
      <c r="AE17" s="64"/>
      <c r="AF17" s="64"/>
      <c r="AG17" s="64"/>
      <c r="AH17" s="64"/>
    </row>
    <row r="18" spans="1:68" x14ac:dyDescent="0.35">
      <c r="A18" s="180"/>
      <c r="B18" s="196" t="s">
        <v>2419</v>
      </c>
      <c r="C18" s="124"/>
      <c r="D18" s="124"/>
      <c r="E18" s="124"/>
      <c r="F18" s="124"/>
      <c r="G18" s="124"/>
      <c r="H18" s="124"/>
      <c r="I18" s="124"/>
      <c r="J18" s="124"/>
      <c r="K18" s="124"/>
      <c r="L18" s="124"/>
      <c r="M18" s="124"/>
      <c r="N18" s="124"/>
      <c r="O18" s="124"/>
      <c r="P18" s="124"/>
      <c r="Q18" s="124"/>
      <c r="R18" s="8"/>
      <c r="S18" s="5"/>
      <c r="T18" s="59"/>
      <c r="U18" s="59"/>
      <c r="V18" s="59"/>
      <c r="W18" s="59"/>
      <c r="X18" s="59"/>
      <c r="Y18" s="59"/>
      <c r="Z18" s="5"/>
      <c r="AA18" s="64"/>
      <c r="AB18" s="64"/>
      <c r="AC18" s="64"/>
      <c r="AD18" s="64"/>
      <c r="AE18" s="64"/>
      <c r="AF18" s="64"/>
      <c r="AG18" s="64"/>
      <c r="AH18" s="64"/>
    </row>
    <row r="19" spans="1:68" x14ac:dyDescent="0.35">
      <c r="A19" s="180"/>
      <c r="B19" s="196" t="s">
        <v>2420</v>
      </c>
      <c r="C19" s="124"/>
      <c r="D19" s="124"/>
      <c r="E19" s="124"/>
      <c r="F19" s="124"/>
      <c r="G19" s="124"/>
      <c r="H19" s="124"/>
      <c r="I19" s="124"/>
      <c r="J19" s="124"/>
      <c r="K19" s="124"/>
      <c r="L19" s="124"/>
      <c r="M19" s="82"/>
      <c r="N19" s="124"/>
      <c r="O19" s="124"/>
      <c r="P19" s="124"/>
      <c r="Q19" s="124"/>
      <c r="R19" s="8"/>
      <c r="S19" s="5"/>
      <c r="T19" s="59"/>
      <c r="U19" s="59"/>
      <c r="V19" s="59"/>
      <c r="W19" s="59"/>
      <c r="X19" s="59"/>
      <c r="Y19" s="59"/>
      <c r="Z19" s="5"/>
      <c r="AA19" s="64"/>
      <c r="AB19" s="64"/>
      <c r="AC19" s="64"/>
      <c r="AD19" s="64"/>
      <c r="AE19" s="64"/>
      <c r="AF19" s="64"/>
      <c r="AG19" s="64"/>
      <c r="AH19" s="64"/>
    </row>
    <row r="20" spans="1:68" x14ac:dyDescent="0.35">
      <c r="A20" s="180"/>
      <c r="B20" s="196" t="s">
        <v>2421</v>
      </c>
      <c r="C20" s="124"/>
      <c r="D20" s="124"/>
      <c r="E20" s="124"/>
      <c r="F20" s="124"/>
      <c r="G20" s="124"/>
      <c r="H20" s="124"/>
      <c r="I20" s="124"/>
      <c r="J20" s="124"/>
      <c r="K20" s="124"/>
      <c r="L20" s="124"/>
      <c r="M20" s="82"/>
      <c r="N20" s="124"/>
      <c r="O20" s="124"/>
      <c r="P20" s="124"/>
      <c r="Q20" s="124"/>
      <c r="R20" s="8"/>
      <c r="S20" s="5"/>
      <c r="T20" s="59"/>
      <c r="U20" s="59"/>
      <c r="V20" s="59"/>
      <c r="W20" s="59"/>
      <c r="X20" s="59"/>
      <c r="Y20" s="59"/>
      <c r="Z20" s="5"/>
      <c r="AA20" s="64"/>
      <c r="AB20" s="64"/>
      <c r="AC20" s="64"/>
      <c r="AD20" s="64"/>
      <c r="AE20" s="64"/>
      <c r="AF20" s="64"/>
      <c r="AG20" s="64"/>
      <c r="AH20" s="64"/>
    </row>
    <row r="21" spans="1:68" x14ac:dyDescent="0.35">
      <c r="A21" s="9"/>
      <c r="B21" s="5"/>
      <c r="C21" s="737" t="s">
        <v>1620</v>
      </c>
      <c r="D21" s="738"/>
      <c r="E21" s="738"/>
      <c r="F21" s="738"/>
      <c r="G21" s="738"/>
      <c r="H21" s="738"/>
      <c r="I21" s="738"/>
      <c r="J21" s="738"/>
      <c r="K21" s="738"/>
      <c r="L21" s="738"/>
      <c r="M21" s="738"/>
      <c r="N21" s="738"/>
      <c r="O21" s="738"/>
      <c r="P21" s="738"/>
      <c r="Q21" s="739"/>
      <c r="R21" s="8"/>
      <c r="S21" s="5"/>
      <c r="T21" s="59"/>
      <c r="U21" s="59"/>
      <c r="V21" s="59"/>
      <c r="W21" s="59"/>
      <c r="X21" s="59"/>
      <c r="Y21" s="59"/>
      <c r="Z21" s="5"/>
      <c r="AA21" s="64"/>
      <c r="AB21" s="64"/>
      <c r="AC21" s="64"/>
      <c r="AD21" s="64"/>
      <c r="AE21" s="64"/>
      <c r="AF21" s="64"/>
      <c r="AG21" s="64"/>
      <c r="AH21" s="64"/>
    </row>
    <row r="22" spans="1:68" ht="24.75" customHeight="1" x14ac:dyDescent="0.35">
      <c r="A22" s="180"/>
      <c r="B22" s="196" t="s">
        <v>1981</v>
      </c>
      <c r="C22" s="353"/>
      <c r="D22" s="353"/>
      <c r="E22" s="353"/>
      <c r="F22" s="353"/>
      <c r="G22" s="353"/>
      <c r="H22" s="353"/>
      <c r="I22" s="353"/>
      <c r="J22" s="353"/>
      <c r="K22" s="353"/>
      <c r="L22" s="353"/>
      <c r="M22" s="354"/>
      <c r="N22" s="353"/>
      <c r="O22" s="353"/>
      <c r="P22" s="353"/>
      <c r="Q22" s="353"/>
      <c r="R22" s="8"/>
      <c r="S22" s="5"/>
      <c r="T22" s="59"/>
      <c r="U22" s="59"/>
      <c r="V22" s="59"/>
      <c r="W22" s="59"/>
      <c r="X22" s="59"/>
      <c r="Y22" s="59"/>
      <c r="Z22" s="5"/>
      <c r="AA22" s="64"/>
      <c r="AB22" s="64"/>
      <c r="AC22" s="64"/>
      <c r="AD22" s="64"/>
      <c r="AE22" s="64"/>
      <c r="AF22" s="64"/>
      <c r="AG22" s="64"/>
      <c r="AH22" s="64"/>
    </row>
    <row r="23" spans="1:68" x14ac:dyDescent="0.35">
      <c r="A23" s="180"/>
      <c r="B23" s="196" t="s">
        <v>2416</v>
      </c>
      <c r="C23" s="124"/>
      <c r="D23" s="124"/>
      <c r="E23" s="124"/>
      <c r="F23" s="124"/>
      <c r="G23" s="124"/>
      <c r="H23" s="124"/>
      <c r="I23" s="124"/>
      <c r="J23" s="124"/>
      <c r="K23" s="124"/>
      <c r="L23" s="124"/>
      <c r="M23" s="82"/>
      <c r="N23" s="124"/>
      <c r="O23" s="124"/>
      <c r="P23" s="124"/>
      <c r="Q23" s="124"/>
      <c r="R23" s="8"/>
      <c r="S23" s="5"/>
      <c r="T23" s="59"/>
      <c r="U23" s="59"/>
      <c r="V23" s="59"/>
      <c r="W23" s="59"/>
      <c r="X23" s="59"/>
      <c r="Y23" s="59"/>
      <c r="Z23" s="5"/>
      <c r="AA23" s="64"/>
      <c r="AB23" s="64"/>
      <c r="AC23" s="64"/>
      <c r="AD23" s="64"/>
      <c r="AE23" s="64"/>
      <c r="AF23" s="64"/>
      <c r="AG23" s="64"/>
      <c r="AH23" s="64"/>
    </row>
    <row r="24" spans="1:68" x14ac:dyDescent="0.35">
      <c r="A24" s="180"/>
      <c r="B24" s="196" t="s">
        <v>2417</v>
      </c>
      <c r="C24" s="124"/>
      <c r="D24" s="124"/>
      <c r="E24" s="124"/>
      <c r="F24" s="124"/>
      <c r="G24" s="124"/>
      <c r="H24" s="124"/>
      <c r="I24" s="124"/>
      <c r="J24" s="124"/>
      <c r="K24" s="124"/>
      <c r="L24" s="124"/>
      <c r="M24" s="82"/>
      <c r="N24" s="124"/>
      <c r="O24" s="124"/>
      <c r="P24" s="124"/>
      <c r="Q24" s="124"/>
      <c r="R24" s="8"/>
      <c r="S24" s="5"/>
      <c r="T24" s="59"/>
      <c r="U24" s="59"/>
      <c r="V24" s="59"/>
      <c r="W24" s="59"/>
      <c r="X24" s="59"/>
      <c r="Y24" s="59"/>
      <c r="Z24" s="5"/>
      <c r="AA24" s="64"/>
      <c r="AB24" s="64"/>
      <c r="AC24" s="64"/>
      <c r="AD24" s="64"/>
      <c r="AE24" s="64"/>
      <c r="AF24" s="64"/>
      <c r="AG24" s="64"/>
      <c r="AH24" s="64"/>
    </row>
    <row r="25" spans="1:68" x14ac:dyDescent="0.35">
      <c r="A25" s="180"/>
      <c r="B25" s="196" t="s">
        <v>2418</v>
      </c>
      <c r="C25" s="124"/>
      <c r="D25" s="124"/>
      <c r="E25" s="124"/>
      <c r="F25" s="124"/>
      <c r="G25" s="124"/>
      <c r="H25" s="124"/>
      <c r="I25" s="124"/>
      <c r="J25" s="124"/>
      <c r="K25" s="124"/>
      <c r="L25" s="124"/>
      <c r="M25" s="82"/>
      <c r="N25" s="124"/>
      <c r="O25" s="124"/>
      <c r="P25" s="124"/>
      <c r="Q25" s="124"/>
      <c r="R25" s="8"/>
      <c r="S25" s="5"/>
      <c r="T25" s="59"/>
      <c r="U25" s="59"/>
      <c r="V25" s="59"/>
      <c r="W25" s="59"/>
      <c r="X25" s="59"/>
      <c r="Y25" s="59"/>
      <c r="Z25" s="5"/>
      <c r="AA25" s="64"/>
      <c r="AB25" s="64"/>
      <c r="AC25" s="64"/>
      <c r="AD25" s="64"/>
      <c r="AE25" s="64"/>
      <c r="AF25" s="64"/>
      <c r="AG25" s="64"/>
      <c r="AH25" s="64"/>
    </row>
    <row r="26" spans="1:68" x14ac:dyDescent="0.35">
      <c r="A26" s="180"/>
      <c r="B26" s="196" t="s">
        <v>2419</v>
      </c>
      <c r="C26" s="124"/>
      <c r="D26" s="124"/>
      <c r="E26" s="124"/>
      <c r="F26" s="124"/>
      <c r="G26" s="124"/>
      <c r="H26" s="124"/>
      <c r="I26" s="124"/>
      <c r="J26" s="124"/>
      <c r="K26" s="124"/>
      <c r="L26" s="124"/>
      <c r="M26" s="124"/>
      <c r="N26" s="124"/>
      <c r="O26" s="124"/>
      <c r="P26" s="124"/>
      <c r="Q26" s="124"/>
      <c r="R26" s="8"/>
      <c r="S26" s="5"/>
      <c r="T26" s="59"/>
      <c r="U26" s="59"/>
      <c r="V26" s="59"/>
      <c r="W26" s="59"/>
      <c r="X26" s="59"/>
      <c r="Y26" s="59"/>
      <c r="Z26" s="5"/>
      <c r="AA26" s="64"/>
      <c r="AB26" s="64"/>
      <c r="AC26" s="64"/>
      <c r="AD26" s="64"/>
      <c r="AE26" s="64"/>
      <c r="AF26" s="64"/>
      <c r="AG26" s="64"/>
      <c r="AH26" s="64"/>
    </row>
    <row r="27" spans="1:68" x14ac:dyDescent="0.35">
      <c r="A27" s="180"/>
      <c r="B27" s="196" t="s">
        <v>2420</v>
      </c>
      <c r="C27" s="124"/>
      <c r="D27" s="124"/>
      <c r="E27" s="124"/>
      <c r="F27" s="124"/>
      <c r="G27" s="124"/>
      <c r="H27" s="124"/>
      <c r="I27" s="124"/>
      <c r="J27" s="124"/>
      <c r="K27" s="124"/>
      <c r="L27" s="124"/>
      <c r="M27" s="82"/>
      <c r="N27" s="124"/>
      <c r="O27" s="124"/>
      <c r="P27" s="124"/>
      <c r="Q27" s="124"/>
      <c r="R27" s="8"/>
      <c r="S27" s="5"/>
      <c r="T27" s="59"/>
      <c r="U27" s="59"/>
      <c r="V27" s="59"/>
      <c r="W27" s="59"/>
      <c r="X27" s="59"/>
      <c r="Y27" s="59"/>
      <c r="Z27" s="5"/>
      <c r="AA27" s="64"/>
      <c r="AB27" s="64"/>
      <c r="AC27" s="64"/>
      <c r="AD27" s="64"/>
      <c r="AE27" s="64"/>
      <c r="AF27" s="64"/>
      <c r="AG27" s="64"/>
      <c r="AH27" s="64"/>
    </row>
    <row r="28" spans="1:68" x14ac:dyDescent="0.35">
      <c r="A28" s="180"/>
      <c r="B28" s="196" t="s">
        <v>2421</v>
      </c>
      <c r="C28" s="124"/>
      <c r="D28" s="124"/>
      <c r="E28" s="124"/>
      <c r="F28" s="124"/>
      <c r="G28" s="124"/>
      <c r="H28" s="124"/>
      <c r="I28" s="124"/>
      <c r="J28" s="124"/>
      <c r="K28" s="124"/>
      <c r="L28" s="124"/>
      <c r="M28" s="82"/>
      <c r="N28" s="124"/>
      <c r="O28" s="124"/>
      <c r="P28" s="124"/>
      <c r="Q28" s="124"/>
      <c r="R28" s="8"/>
      <c r="S28" s="5"/>
      <c r="T28" s="59"/>
      <c r="U28" s="59"/>
      <c r="V28" s="59"/>
      <c r="W28" s="59"/>
      <c r="X28" s="59"/>
      <c r="Y28" s="59"/>
      <c r="Z28" s="5"/>
      <c r="AA28" s="64"/>
      <c r="AB28" s="64"/>
      <c r="AC28" s="64"/>
      <c r="AD28" s="64"/>
      <c r="AE28" s="64"/>
      <c r="AF28" s="64"/>
      <c r="AG28" s="64"/>
      <c r="AH28" s="64"/>
    </row>
    <row r="29" spans="1:68" ht="5.25" customHeight="1" x14ac:dyDescent="0.35">
      <c r="A29" s="9"/>
      <c r="B29" s="5"/>
      <c r="C29" s="92"/>
      <c r="D29" s="92"/>
      <c r="E29" s="92"/>
      <c r="F29" s="92"/>
      <c r="G29" s="92"/>
      <c r="H29" s="92"/>
      <c r="I29" s="92"/>
      <c r="J29" s="92"/>
      <c r="K29" s="92"/>
      <c r="L29" s="92"/>
      <c r="M29" s="92"/>
      <c r="N29" s="92"/>
      <c r="O29" s="92"/>
      <c r="P29" s="92"/>
      <c r="Q29" s="92"/>
      <c r="R29" s="8"/>
      <c r="S29" s="5"/>
      <c r="T29" s="59"/>
      <c r="U29" s="59"/>
      <c r="V29" s="59"/>
      <c r="W29" s="59"/>
      <c r="X29" s="59"/>
      <c r="Y29" s="59"/>
      <c r="Z29" s="5"/>
      <c r="AA29" s="64"/>
      <c r="AB29" s="64"/>
      <c r="AC29" s="64"/>
      <c r="AD29" s="64"/>
      <c r="AE29" s="64"/>
      <c r="AF29" s="64"/>
      <c r="AG29" s="64"/>
      <c r="AH29" s="64"/>
    </row>
    <row r="30" spans="1:68" x14ac:dyDescent="0.35">
      <c r="A30" s="9"/>
      <c r="B30" s="734" t="s">
        <v>2422</v>
      </c>
      <c r="C30" s="734"/>
      <c r="D30" s="734"/>
      <c r="E30" s="734"/>
      <c r="F30" s="734"/>
      <c r="G30" s="20"/>
      <c r="H30" s="20"/>
      <c r="I30" s="92"/>
      <c r="J30" s="92"/>
      <c r="K30" s="92"/>
      <c r="L30" s="92"/>
      <c r="M30" s="92"/>
      <c r="N30" s="92"/>
      <c r="O30" s="92"/>
      <c r="P30" s="20"/>
      <c r="Q30" s="20"/>
      <c r="R30" s="8"/>
      <c r="S30" s="5"/>
      <c r="T30" s="59"/>
      <c r="U30" s="59"/>
      <c r="V30" s="59"/>
      <c r="W30" s="59"/>
      <c r="X30" s="59"/>
      <c r="Y30" s="59"/>
      <c r="Z30" s="5"/>
      <c r="AA30" s="64"/>
      <c r="AB30" s="64"/>
      <c r="AC30" s="64"/>
      <c r="AD30" s="64"/>
      <c r="AE30" s="64"/>
      <c r="AF30" s="64"/>
      <c r="AG30" s="64"/>
      <c r="AH30" s="64"/>
    </row>
    <row r="31" spans="1:68" x14ac:dyDescent="0.35">
      <c r="A31" s="9"/>
      <c r="B31" s="662" t="s">
        <v>3745</v>
      </c>
      <c r="C31" s="662" t="s">
        <v>3729</v>
      </c>
      <c r="D31" s="655" t="s">
        <v>3242</v>
      </c>
      <c r="E31" s="663" t="s">
        <v>2424</v>
      </c>
      <c r="F31" s="655" t="s">
        <v>20836</v>
      </c>
      <c r="G31" s="105"/>
      <c r="H31" s="105"/>
      <c r="I31" s="92"/>
      <c r="J31" s="92"/>
      <c r="K31" s="92"/>
      <c r="L31" s="92"/>
      <c r="M31" s="92"/>
      <c r="N31" s="92"/>
      <c r="O31" s="92"/>
      <c r="P31" s="105"/>
      <c r="Q31" s="105"/>
      <c r="R31" s="8"/>
      <c r="S31" s="5"/>
      <c r="T31" s="59"/>
      <c r="U31" s="59"/>
      <c r="V31" s="59"/>
      <c r="W31" s="59"/>
      <c r="X31" s="59"/>
      <c r="Y31" s="59"/>
      <c r="Z31" s="5"/>
      <c r="AA31" s="64"/>
      <c r="AB31" s="64"/>
      <c r="AC31" s="64"/>
      <c r="AD31" s="64"/>
      <c r="AE31" s="64"/>
      <c r="AF31" s="64"/>
      <c r="AG31" s="64"/>
      <c r="AH31" s="64"/>
      <c r="BP31" s="92"/>
    </row>
    <row r="32" spans="1:68" x14ac:dyDescent="0.35">
      <c r="A32" s="9"/>
      <c r="B32" s="662"/>
      <c r="C32" s="662"/>
      <c r="D32" s="655"/>
      <c r="E32" s="663"/>
      <c r="F32" s="655"/>
      <c r="G32" s="105"/>
      <c r="H32" s="403"/>
      <c r="I32" s="92"/>
      <c r="J32" s="92"/>
      <c r="K32" s="92"/>
      <c r="L32" s="92"/>
      <c r="M32" s="92"/>
      <c r="N32" s="92"/>
      <c r="O32" s="92"/>
      <c r="P32" s="105"/>
      <c r="Q32" s="105"/>
      <c r="R32" s="8"/>
      <c r="S32" s="5"/>
      <c r="T32" s="59"/>
      <c r="U32" s="59"/>
      <c r="V32" s="59"/>
      <c r="W32" s="59"/>
      <c r="X32" s="59"/>
      <c r="Y32" s="59"/>
      <c r="Z32" s="5"/>
      <c r="AA32" s="64"/>
      <c r="AB32" s="64"/>
      <c r="AC32" s="64"/>
      <c r="AD32" s="64"/>
      <c r="AE32" s="64"/>
      <c r="AF32" s="64"/>
      <c r="AG32" s="64"/>
      <c r="AH32" s="64"/>
    </row>
    <row r="33" spans="1:34" x14ac:dyDescent="0.35">
      <c r="A33" s="9"/>
      <c r="B33" s="183"/>
      <c r="C33" s="183"/>
      <c r="D33" s="183"/>
      <c r="E33" s="310"/>
      <c r="F33" s="183"/>
      <c r="G33" s="105"/>
      <c r="H33" s="161"/>
      <c r="I33" s="92"/>
      <c r="J33" s="92"/>
      <c r="K33" s="92"/>
      <c r="L33" s="92"/>
      <c r="M33" s="92"/>
      <c r="N33" s="92"/>
      <c r="O33" s="92"/>
      <c r="P33" s="161"/>
      <c r="Q33" s="161"/>
      <c r="R33" s="8"/>
      <c r="S33" s="5"/>
      <c r="T33" s="59"/>
      <c r="U33" s="59"/>
      <c r="V33" s="59"/>
      <c r="W33" s="59"/>
      <c r="X33" s="59"/>
      <c r="Y33" s="59"/>
      <c r="Z33" s="5"/>
      <c r="AA33" s="64"/>
      <c r="AB33" s="64"/>
      <c r="AC33" s="64"/>
      <c r="AD33" s="64"/>
      <c r="AE33" s="64"/>
      <c r="AF33" s="64"/>
      <c r="AG33" s="64"/>
      <c r="AH33" s="64"/>
    </row>
    <row r="34" spans="1:34" x14ac:dyDescent="0.35">
      <c r="A34" s="9"/>
      <c r="B34" s="183"/>
      <c r="C34" s="183"/>
      <c r="D34" s="183"/>
      <c r="E34" s="310"/>
      <c r="F34" s="183"/>
      <c r="G34" s="105"/>
      <c r="H34" s="161"/>
      <c r="I34" s="92"/>
      <c r="J34" s="92"/>
      <c r="K34" s="92"/>
      <c r="L34" s="92"/>
      <c r="M34" s="92"/>
      <c r="N34" s="92"/>
      <c r="O34" s="92"/>
      <c r="P34" s="161"/>
      <c r="Q34" s="161"/>
      <c r="R34" s="8"/>
      <c r="S34" s="5"/>
      <c r="T34" s="59"/>
      <c r="U34" s="59"/>
      <c r="V34" s="59"/>
      <c r="W34" s="59"/>
      <c r="X34" s="59"/>
      <c r="Y34" s="59"/>
      <c r="Z34" s="5"/>
      <c r="AA34" s="64"/>
      <c r="AB34" s="64"/>
      <c r="AC34" s="64"/>
      <c r="AD34" s="64"/>
      <c r="AE34" s="64"/>
      <c r="AF34" s="64"/>
      <c r="AG34" s="64"/>
      <c r="AH34" s="64"/>
    </row>
    <row r="35" spans="1:34" x14ac:dyDescent="0.35">
      <c r="A35" s="9"/>
      <c r="B35" s="183"/>
      <c r="C35" s="183"/>
      <c r="D35" s="183"/>
      <c r="E35" s="310"/>
      <c r="F35" s="183"/>
      <c r="G35" s="105"/>
      <c r="H35" s="161"/>
      <c r="I35" s="92"/>
      <c r="J35" s="92"/>
      <c r="K35" s="92"/>
      <c r="L35" s="92"/>
      <c r="M35" s="92"/>
      <c r="N35" s="92"/>
      <c r="O35" s="92"/>
      <c r="P35" s="161"/>
      <c r="Q35" s="161"/>
      <c r="R35" s="8"/>
      <c r="S35" s="5"/>
      <c r="T35" s="59"/>
      <c r="U35" s="59"/>
      <c r="V35" s="59"/>
      <c r="W35" s="59"/>
      <c r="X35" s="59"/>
      <c r="Y35" s="59"/>
      <c r="Z35" s="5"/>
      <c r="AA35" s="64"/>
      <c r="AB35" s="64"/>
      <c r="AC35" s="64"/>
      <c r="AD35" s="64"/>
      <c r="AE35" s="64"/>
      <c r="AF35" s="64"/>
      <c r="AG35" s="64"/>
      <c r="AH35" s="64"/>
    </row>
    <row r="36" spans="1:34" x14ac:dyDescent="0.35">
      <c r="A36" s="9"/>
      <c r="B36" s="183"/>
      <c r="C36" s="183"/>
      <c r="D36" s="183"/>
      <c r="E36" s="310"/>
      <c r="F36" s="183"/>
      <c r="G36" s="105"/>
      <c r="H36" s="161"/>
      <c r="I36" s="92"/>
      <c r="J36" s="92"/>
      <c r="K36" s="92"/>
      <c r="L36" s="92"/>
      <c r="M36" s="92"/>
      <c r="N36" s="92"/>
      <c r="O36" s="92"/>
      <c r="P36" s="161"/>
      <c r="Q36" s="161"/>
      <c r="R36" s="8"/>
      <c r="S36" s="5"/>
      <c r="T36" s="59"/>
      <c r="U36" s="59"/>
      <c r="V36" s="59"/>
      <c r="W36" s="59"/>
      <c r="X36" s="59"/>
      <c r="Y36" s="59"/>
      <c r="Z36" s="5"/>
      <c r="AA36" s="64"/>
      <c r="AB36" s="64"/>
      <c r="AC36" s="64"/>
      <c r="AD36" s="64"/>
      <c r="AE36" s="64"/>
      <c r="AF36" s="64"/>
      <c r="AG36" s="64"/>
      <c r="AH36" s="64"/>
    </row>
    <row r="37" spans="1:34" x14ac:dyDescent="0.35">
      <c r="A37" s="9"/>
      <c r="B37" s="183"/>
      <c r="C37" s="183"/>
      <c r="D37" s="183"/>
      <c r="E37" s="310"/>
      <c r="F37" s="183"/>
      <c r="G37" s="105"/>
      <c r="H37" s="161"/>
      <c r="I37" s="92"/>
      <c r="J37" s="92"/>
      <c r="K37" s="92"/>
      <c r="L37" s="92"/>
      <c r="M37" s="92"/>
      <c r="N37" s="92"/>
      <c r="O37" s="92"/>
      <c r="P37" s="161"/>
      <c r="Q37" s="161"/>
      <c r="R37" s="8"/>
      <c r="S37" s="5"/>
      <c r="T37" s="59"/>
      <c r="U37" s="59"/>
      <c r="V37" s="59"/>
      <c r="W37" s="59"/>
      <c r="X37" s="59"/>
      <c r="Y37" s="59"/>
      <c r="Z37" s="5"/>
      <c r="AA37" s="64"/>
      <c r="AB37" s="64"/>
      <c r="AC37" s="64"/>
      <c r="AD37" s="64"/>
      <c r="AE37" s="64"/>
      <c r="AF37" s="64"/>
      <c r="AG37" s="64"/>
      <c r="AH37" s="64"/>
    </row>
    <row r="38" spans="1:34" x14ac:dyDescent="0.35">
      <c r="A38" s="9"/>
      <c r="B38" s="183"/>
      <c r="C38" s="183"/>
      <c r="D38" s="183"/>
      <c r="E38" s="310"/>
      <c r="F38" s="183"/>
      <c r="G38" s="105"/>
      <c r="H38" s="161"/>
      <c r="I38" s="92"/>
      <c r="J38" s="92"/>
      <c r="K38" s="92"/>
      <c r="L38" s="92"/>
      <c r="M38" s="92"/>
      <c r="N38" s="92"/>
      <c r="O38" s="92"/>
      <c r="P38" s="161"/>
      <c r="Q38" s="161"/>
      <c r="R38" s="8"/>
      <c r="S38" s="5"/>
      <c r="T38" s="59"/>
      <c r="U38" s="59"/>
      <c r="V38" s="59"/>
      <c r="W38" s="59"/>
      <c r="X38" s="59"/>
      <c r="Y38" s="59"/>
      <c r="Z38" s="5"/>
      <c r="AA38" s="64"/>
      <c r="AB38" s="64"/>
      <c r="AC38" s="64"/>
      <c r="AD38" s="64"/>
      <c r="AE38" s="64"/>
      <c r="AF38" s="64"/>
      <c r="AG38" s="64"/>
      <c r="AH38" s="64"/>
    </row>
    <row r="39" spans="1:34" x14ac:dyDescent="0.35">
      <c r="A39" s="9"/>
      <c r="B39" s="183"/>
      <c r="C39" s="183"/>
      <c r="D39" s="183"/>
      <c r="E39" s="310"/>
      <c r="F39" s="183"/>
      <c r="G39" s="105"/>
      <c r="H39" s="161"/>
      <c r="I39" s="92"/>
      <c r="J39" s="92"/>
      <c r="K39" s="92"/>
      <c r="L39" s="92"/>
      <c r="M39" s="92"/>
      <c r="N39" s="92"/>
      <c r="O39" s="92"/>
      <c r="P39" s="161"/>
      <c r="Q39" s="161"/>
      <c r="R39" s="8"/>
      <c r="S39" s="5"/>
      <c r="T39" s="59"/>
      <c r="U39" s="59"/>
      <c r="V39" s="59"/>
      <c r="W39" s="59"/>
      <c r="X39" s="59"/>
      <c r="Y39" s="59"/>
      <c r="Z39" s="5"/>
      <c r="AA39" s="64"/>
      <c r="AB39" s="64"/>
      <c r="AC39" s="64"/>
      <c r="AD39" s="64"/>
      <c r="AE39" s="64"/>
      <c r="AF39" s="64"/>
      <c r="AG39" s="64"/>
      <c r="AH39" s="64"/>
    </row>
    <row r="40" spans="1:34" x14ac:dyDescent="0.35">
      <c r="A40" s="9"/>
      <c r="B40" s="183"/>
      <c r="C40" s="227"/>
      <c r="D40" s="183"/>
      <c r="E40" s="310"/>
      <c r="F40" s="183"/>
      <c r="G40" s="105"/>
      <c r="H40" s="161"/>
      <c r="I40" s="92"/>
      <c r="J40" s="92"/>
      <c r="K40" s="92"/>
      <c r="L40" s="92"/>
      <c r="M40" s="92"/>
      <c r="N40" s="92"/>
      <c r="O40" s="92"/>
      <c r="P40" s="161"/>
      <c r="Q40" s="161"/>
      <c r="R40" s="8"/>
      <c r="S40" s="5"/>
      <c r="T40" s="59"/>
      <c r="U40" s="59"/>
      <c r="V40" s="59"/>
      <c r="W40" s="59"/>
      <c r="X40" s="59"/>
      <c r="Y40" s="59"/>
      <c r="Z40" s="5"/>
      <c r="AA40" s="64"/>
      <c r="AB40" s="64"/>
      <c r="AC40" s="64"/>
      <c r="AD40" s="64"/>
      <c r="AE40" s="64"/>
      <c r="AF40" s="64"/>
      <c r="AG40" s="64"/>
      <c r="AH40" s="64"/>
    </row>
    <row r="41" spans="1:34" x14ac:dyDescent="0.35">
      <c r="A41" s="9"/>
      <c r="B41" s="183"/>
      <c r="C41" s="227"/>
      <c r="D41" s="183"/>
      <c r="E41" s="310"/>
      <c r="F41" s="183"/>
      <c r="G41" s="105"/>
      <c r="H41" s="161"/>
      <c r="I41" s="92"/>
      <c r="J41" s="92"/>
      <c r="K41" s="92"/>
      <c r="L41" s="92"/>
      <c r="M41" s="92"/>
      <c r="N41" s="92"/>
      <c r="O41" s="92"/>
      <c r="P41" s="161"/>
      <c r="Q41" s="161"/>
      <c r="R41" s="8"/>
      <c r="S41" s="5"/>
      <c r="T41" s="59"/>
      <c r="U41" s="59"/>
      <c r="V41" s="59"/>
      <c r="W41" s="59"/>
      <c r="X41" s="59"/>
      <c r="Y41" s="59"/>
      <c r="Z41" s="5"/>
      <c r="AA41" s="64"/>
      <c r="AB41" s="64"/>
      <c r="AC41" s="64"/>
      <c r="AD41" s="64"/>
      <c r="AE41" s="64"/>
      <c r="AF41" s="64"/>
      <c r="AG41" s="64"/>
      <c r="AH41" s="64"/>
    </row>
    <row r="42" spans="1:34" x14ac:dyDescent="0.35">
      <c r="A42" s="9"/>
      <c r="B42" s="183"/>
      <c r="C42" s="227"/>
      <c r="D42" s="183"/>
      <c r="E42" s="310"/>
      <c r="F42" s="183"/>
      <c r="G42" s="105"/>
      <c r="H42" s="161"/>
      <c r="I42" s="92"/>
      <c r="J42" s="92"/>
      <c r="K42" s="92"/>
      <c r="L42" s="92"/>
      <c r="M42" s="92"/>
      <c r="N42" s="92"/>
      <c r="O42" s="92"/>
      <c r="P42" s="161"/>
      <c r="Q42" s="161"/>
      <c r="R42" s="8"/>
      <c r="S42" s="5"/>
      <c r="T42" s="59"/>
      <c r="U42" s="59"/>
      <c r="V42" s="59"/>
      <c r="W42" s="59"/>
      <c r="X42" s="59"/>
      <c r="Y42" s="59"/>
      <c r="Z42" s="5"/>
      <c r="AA42" s="64"/>
      <c r="AB42" s="64"/>
      <c r="AC42" s="64"/>
      <c r="AD42" s="64"/>
      <c r="AE42" s="64"/>
      <c r="AF42" s="64"/>
      <c r="AG42" s="64"/>
      <c r="AH42" s="64"/>
    </row>
    <row r="43" spans="1:34" x14ac:dyDescent="0.35">
      <c r="A43" s="9"/>
      <c r="B43" s="183"/>
      <c r="C43" s="227"/>
      <c r="D43" s="183"/>
      <c r="E43" s="310"/>
      <c r="F43" s="183"/>
      <c r="G43" s="105"/>
      <c r="H43" s="161"/>
      <c r="I43" s="92"/>
      <c r="J43" s="92"/>
      <c r="K43" s="92"/>
      <c r="L43" s="92"/>
      <c r="M43" s="92"/>
      <c r="N43" s="92"/>
      <c r="O43" s="92"/>
      <c r="P43" s="161"/>
      <c r="Q43" s="161"/>
      <c r="R43" s="8"/>
      <c r="S43" s="5"/>
      <c r="T43" s="59"/>
      <c r="U43" s="59"/>
      <c r="V43" s="59"/>
      <c r="W43" s="59"/>
      <c r="X43" s="59"/>
      <c r="Y43" s="59"/>
      <c r="Z43" s="5"/>
      <c r="AA43" s="64"/>
      <c r="AB43" s="64"/>
      <c r="AC43" s="64"/>
      <c r="AD43" s="64"/>
      <c r="AE43" s="64"/>
      <c r="AF43" s="64"/>
      <c r="AG43" s="64"/>
      <c r="AH43" s="64"/>
    </row>
    <row r="44" spans="1:34" x14ac:dyDescent="0.35">
      <c r="A44" s="9"/>
      <c r="B44" s="183"/>
      <c r="C44" s="227"/>
      <c r="D44" s="183"/>
      <c r="E44" s="310"/>
      <c r="F44" s="183"/>
      <c r="G44" s="105"/>
      <c r="H44" s="161"/>
      <c r="I44" s="92"/>
      <c r="J44" s="92"/>
      <c r="K44" s="92"/>
      <c r="L44" s="92"/>
      <c r="M44" s="92"/>
      <c r="N44" s="92"/>
      <c r="O44" s="92"/>
      <c r="P44" s="161"/>
      <c r="Q44" s="161"/>
      <c r="R44" s="8"/>
      <c r="S44" s="5"/>
      <c r="T44" s="59"/>
      <c r="U44" s="59"/>
      <c r="V44" s="59"/>
      <c r="W44" s="59"/>
      <c r="X44" s="59"/>
      <c r="Y44" s="59"/>
      <c r="Z44" s="5"/>
      <c r="AA44" s="64"/>
      <c r="AB44" s="64"/>
      <c r="AC44" s="64"/>
      <c r="AD44" s="64"/>
      <c r="AE44" s="64"/>
      <c r="AF44" s="64"/>
      <c r="AG44" s="64"/>
      <c r="AH44" s="64"/>
    </row>
    <row r="45" spans="1:34" x14ac:dyDescent="0.35">
      <c r="A45" s="9"/>
      <c r="B45" s="183"/>
      <c r="C45" s="227"/>
      <c r="D45" s="183"/>
      <c r="E45" s="310"/>
      <c r="F45" s="183"/>
      <c r="G45" s="105"/>
      <c r="H45" s="161"/>
      <c r="I45" s="92"/>
      <c r="J45" s="92"/>
      <c r="K45" s="92"/>
      <c r="L45" s="92"/>
      <c r="M45" s="92"/>
      <c r="N45" s="92"/>
      <c r="O45" s="92"/>
      <c r="P45" s="161"/>
      <c r="Q45" s="161"/>
      <c r="R45" s="8"/>
      <c r="S45" s="5"/>
      <c r="T45" s="59"/>
      <c r="U45" s="59"/>
      <c r="V45" s="59"/>
      <c r="W45" s="59"/>
      <c r="X45" s="59"/>
      <c r="Y45" s="59"/>
      <c r="Z45" s="5"/>
      <c r="AA45" s="64"/>
      <c r="AB45" s="64"/>
      <c r="AC45" s="64"/>
      <c r="AD45" s="64"/>
      <c r="AE45" s="64"/>
      <c r="AF45" s="64"/>
      <c r="AG45" s="64"/>
      <c r="AH45" s="64"/>
    </row>
    <row r="46" spans="1:34" x14ac:dyDescent="0.35">
      <c r="A46" s="9"/>
      <c r="B46" s="183"/>
      <c r="C46" s="227"/>
      <c r="D46" s="183"/>
      <c r="E46" s="310"/>
      <c r="F46" s="183"/>
      <c r="G46" s="105"/>
      <c r="H46" s="161"/>
      <c r="I46" s="92"/>
      <c r="J46" s="92"/>
      <c r="K46" s="92"/>
      <c r="L46" s="92"/>
      <c r="M46" s="92"/>
      <c r="N46" s="92"/>
      <c r="O46" s="92"/>
      <c r="P46" s="161"/>
      <c r="Q46" s="161"/>
      <c r="R46" s="8"/>
      <c r="S46" s="5"/>
      <c r="T46" s="59"/>
      <c r="U46" s="59"/>
      <c r="V46" s="59"/>
      <c r="W46" s="59"/>
      <c r="X46" s="59"/>
      <c r="Y46" s="59"/>
      <c r="Z46" s="5"/>
      <c r="AA46" s="64"/>
      <c r="AB46" s="64"/>
      <c r="AC46" s="64"/>
      <c r="AD46" s="64"/>
      <c r="AE46" s="64"/>
      <c r="AF46" s="64"/>
      <c r="AG46" s="64"/>
      <c r="AH46" s="64"/>
    </row>
    <row r="47" spans="1:34" x14ac:dyDescent="0.35">
      <c r="A47" s="9"/>
      <c r="B47" s="183"/>
      <c r="C47" s="227"/>
      <c r="D47" s="183"/>
      <c r="E47" s="310"/>
      <c r="F47" s="183"/>
      <c r="G47" s="105"/>
      <c r="H47" s="161"/>
      <c r="I47" s="92"/>
      <c r="J47" s="92"/>
      <c r="K47" s="92"/>
      <c r="L47" s="92"/>
      <c r="M47" s="92"/>
      <c r="N47" s="92"/>
      <c r="O47" s="92"/>
      <c r="P47" s="161"/>
      <c r="Q47" s="161"/>
      <c r="R47" s="8"/>
      <c r="S47" s="5"/>
      <c r="T47" s="59"/>
      <c r="U47" s="59"/>
      <c r="V47" s="59"/>
      <c r="W47" s="59"/>
      <c r="X47" s="59"/>
      <c r="Y47" s="59"/>
      <c r="Z47" s="5"/>
      <c r="AA47" s="64"/>
      <c r="AB47" s="64"/>
      <c r="AC47" s="64"/>
      <c r="AD47" s="64"/>
      <c r="AE47" s="64"/>
      <c r="AF47" s="64"/>
      <c r="AG47" s="64"/>
      <c r="AH47" s="64"/>
    </row>
    <row r="48" spans="1:34" x14ac:dyDescent="0.35">
      <c r="A48" s="9"/>
      <c r="B48" s="183"/>
      <c r="C48" s="227"/>
      <c r="D48" s="183"/>
      <c r="E48" s="310"/>
      <c r="F48" s="183"/>
      <c r="G48" s="105"/>
      <c r="H48" s="161"/>
      <c r="I48" s="92"/>
      <c r="J48" s="92"/>
      <c r="K48" s="92"/>
      <c r="L48" s="92"/>
      <c r="M48" s="92"/>
      <c r="N48" s="92"/>
      <c r="O48" s="92"/>
      <c r="P48" s="161"/>
      <c r="Q48" s="161"/>
      <c r="R48" s="8"/>
      <c r="S48" s="5"/>
      <c r="T48" s="59"/>
      <c r="U48" s="59"/>
      <c r="V48" s="59"/>
      <c r="W48" s="59"/>
      <c r="X48" s="59"/>
      <c r="Y48" s="59"/>
      <c r="Z48" s="5"/>
      <c r="AA48" s="64"/>
      <c r="AB48" s="64"/>
      <c r="AC48" s="64"/>
      <c r="AD48" s="64"/>
      <c r="AE48" s="64"/>
      <c r="AF48" s="64"/>
      <c r="AG48" s="64"/>
      <c r="AH48" s="64"/>
    </row>
    <row r="49" spans="1:34" x14ac:dyDescent="0.35">
      <c r="A49" s="9"/>
      <c r="B49" s="183"/>
      <c r="C49" s="227"/>
      <c r="D49" s="183"/>
      <c r="E49" s="310"/>
      <c r="F49" s="183"/>
      <c r="G49" s="105"/>
      <c r="H49" s="161"/>
      <c r="I49" s="92"/>
      <c r="J49" s="92"/>
      <c r="K49" s="92"/>
      <c r="L49" s="92"/>
      <c r="M49" s="92"/>
      <c r="N49" s="92"/>
      <c r="O49" s="92"/>
      <c r="P49" s="161"/>
      <c r="Q49" s="161"/>
      <c r="R49" s="8"/>
      <c r="S49" s="5"/>
      <c r="T49" s="59"/>
      <c r="U49" s="59"/>
      <c r="V49" s="59"/>
      <c r="W49" s="59"/>
      <c r="X49" s="59"/>
      <c r="Y49" s="59"/>
      <c r="Z49" s="5"/>
      <c r="AA49" s="64"/>
      <c r="AB49" s="64"/>
      <c r="AC49" s="64"/>
      <c r="AD49" s="64"/>
      <c r="AE49" s="64"/>
      <c r="AF49" s="64"/>
      <c r="AG49" s="64"/>
      <c r="AH49" s="64"/>
    </row>
    <row r="50" spans="1:34" x14ac:dyDescent="0.35">
      <c r="A50" s="9"/>
      <c r="B50" s="183"/>
      <c r="C50" s="227"/>
      <c r="D50" s="183"/>
      <c r="E50" s="310"/>
      <c r="F50" s="183"/>
      <c r="G50" s="105"/>
      <c r="H50" s="161"/>
      <c r="I50" s="92"/>
      <c r="J50" s="92"/>
      <c r="K50" s="92"/>
      <c r="L50" s="92"/>
      <c r="M50" s="92"/>
      <c r="N50" s="92"/>
      <c r="O50" s="92"/>
      <c r="P50" s="161"/>
      <c r="Q50" s="161"/>
      <c r="R50" s="8"/>
      <c r="S50" s="5"/>
      <c r="T50" s="59"/>
      <c r="U50" s="59"/>
      <c r="V50" s="59"/>
      <c r="W50" s="59"/>
      <c r="X50" s="59"/>
      <c r="Y50" s="59"/>
      <c r="Z50" s="5"/>
      <c r="AA50" s="64"/>
      <c r="AB50" s="64"/>
      <c r="AC50" s="64"/>
      <c r="AD50" s="64"/>
      <c r="AE50" s="64"/>
      <c r="AF50" s="64"/>
      <c r="AG50" s="64"/>
      <c r="AH50" s="64"/>
    </row>
    <row r="51" spans="1:34" x14ac:dyDescent="0.35">
      <c r="A51" s="9"/>
      <c r="B51" s="183"/>
      <c r="C51" s="227"/>
      <c r="D51" s="183"/>
      <c r="E51" s="310"/>
      <c r="F51" s="183"/>
      <c r="G51" s="105"/>
      <c r="H51" s="161"/>
      <c r="I51" s="92"/>
      <c r="J51" s="92"/>
      <c r="K51" s="92"/>
      <c r="L51" s="92"/>
      <c r="M51" s="92"/>
      <c r="N51" s="92"/>
      <c r="O51" s="92"/>
      <c r="P51" s="161"/>
      <c r="Q51" s="161"/>
      <c r="R51" s="8"/>
      <c r="S51" s="5"/>
      <c r="T51" s="59"/>
      <c r="U51" s="59"/>
      <c r="V51" s="59"/>
      <c r="W51" s="59"/>
      <c r="X51" s="59"/>
      <c r="Y51" s="59"/>
      <c r="Z51" s="5"/>
      <c r="AA51" s="64"/>
      <c r="AB51" s="64"/>
      <c r="AC51" s="64"/>
      <c r="AD51" s="64"/>
      <c r="AE51" s="64"/>
      <c r="AF51" s="64"/>
      <c r="AG51" s="64"/>
      <c r="AH51" s="64"/>
    </row>
    <row r="52" spans="1:34" x14ac:dyDescent="0.35">
      <c r="A52" s="9"/>
      <c r="B52" s="183"/>
      <c r="C52" s="227"/>
      <c r="D52" s="183"/>
      <c r="E52" s="310"/>
      <c r="F52" s="183"/>
      <c r="G52" s="105"/>
      <c r="H52" s="161"/>
      <c r="I52" s="92"/>
      <c r="J52" s="92"/>
      <c r="K52" s="92"/>
      <c r="L52" s="92"/>
      <c r="M52" s="92"/>
      <c r="N52" s="92"/>
      <c r="O52" s="92"/>
      <c r="P52" s="161"/>
      <c r="Q52" s="161"/>
      <c r="R52" s="8"/>
      <c r="S52" s="5"/>
      <c r="T52" s="59"/>
      <c r="U52" s="59"/>
      <c r="V52" s="59"/>
      <c r="W52" s="59"/>
      <c r="X52" s="59"/>
      <c r="Y52" s="59"/>
      <c r="Z52" s="5"/>
      <c r="AA52" s="64"/>
      <c r="AB52" s="64"/>
      <c r="AC52" s="64"/>
      <c r="AD52" s="64"/>
      <c r="AE52" s="64"/>
      <c r="AF52" s="64"/>
      <c r="AG52" s="64"/>
      <c r="AH52" s="64"/>
    </row>
    <row r="53" spans="1:34" x14ac:dyDescent="0.35">
      <c r="A53" s="9"/>
      <c r="B53" s="183"/>
      <c r="C53" s="227"/>
      <c r="D53" s="183"/>
      <c r="E53" s="310"/>
      <c r="F53" s="183"/>
      <c r="G53" s="105"/>
      <c r="H53" s="161"/>
      <c r="I53" s="92"/>
      <c r="J53" s="92"/>
      <c r="K53" s="92"/>
      <c r="L53" s="92"/>
      <c r="M53" s="92"/>
      <c r="N53" s="92"/>
      <c r="O53" s="92"/>
      <c r="P53" s="161"/>
      <c r="Q53" s="161"/>
      <c r="R53" s="8"/>
      <c r="S53" s="5"/>
      <c r="T53" s="59"/>
      <c r="U53" s="59"/>
      <c r="V53" s="59"/>
      <c r="W53" s="59"/>
      <c r="X53" s="59"/>
      <c r="Y53" s="59"/>
      <c r="Z53" s="5"/>
      <c r="AA53" s="64"/>
      <c r="AB53" s="64"/>
      <c r="AC53" s="64"/>
      <c r="AD53" s="64"/>
      <c r="AE53" s="64"/>
      <c r="AF53" s="64"/>
      <c r="AG53" s="64"/>
      <c r="AH53" s="64"/>
    </row>
    <row r="54" spans="1:34" x14ac:dyDescent="0.35">
      <c r="A54" s="9"/>
      <c r="B54" s="183"/>
      <c r="C54" s="227"/>
      <c r="D54" s="183"/>
      <c r="E54" s="310"/>
      <c r="F54" s="183"/>
      <c r="G54" s="105"/>
      <c r="H54" s="161"/>
      <c r="I54" s="92"/>
      <c r="J54" s="92"/>
      <c r="K54" s="92"/>
      <c r="L54" s="92"/>
      <c r="M54" s="92"/>
      <c r="N54" s="92"/>
      <c r="O54" s="92"/>
      <c r="P54" s="161"/>
      <c r="Q54" s="161"/>
      <c r="R54" s="8"/>
      <c r="S54" s="5"/>
      <c r="T54" s="59"/>
      <c r="U54" s="59"/>
      <c r="V54" s="59"/>
      <c r="W54" s="59"/>
      <c r="X54" s="59"/>
      <c r="Y54" s="59"/>
      <c r="Z54" s="5"/>
      <c r="AA54" s="64"/>
      <c r="AB54" s="64"/>
      <c r="AC54" s="64"/>
      <c r="AD54" s="64"/>
      <c r="AE54" s="64"/>
      <c r="AF54" s="64"/>
      <c r="AG54" s="64"/>
      <c r="AH54" s="64"/>
    </row>
    <row r="55" spans="1:34" x14ac:dyDescent="0.35">
      <c r="A55" s="9"/>
      <c r="B55" s="183"/>
      <c r="C55" s="227"/>
      <c r="D55" s="183"/>
      <c r="E55" s="310"/>
      <c r="F55" s="183"/>
      <c r="G55" s="105"/>
      <c r="H55" s="161"/>
      <c r="I55" s="92"/>
      <c r="J55" s="92"/>
      <c r="K55" s="92"/>
      <c r="L55" s="92"/>
      <c r="M55" s="92"/>
      <c r="N55" s="92"/>
      <c r="O55" s="92"/>
      <c r="P55" s="161"/>
      <c r="Q55" s="161"/>
      <c r="R55" s="8"/>
      <c r="S55" s="5"/>
      <c r="T55" s="59"/>
      <c r="U55" s="59"/>
      <c r="V55" s="59"/>
      <c r="W55" s="59"/>
      <c r="X55" s="59"/>
      <c r="Y55" s="59"/>
      <c r="Z55" s="5"/>
      <c r="AA55" s="64"/>
      <c r="AB55" s="64"/>
      <c r="AC55" s="64"/>
      <c r="AD55" s="64"/>
      <c r="AE55" s="64"/>
      <c r="AF55" s="64"/>
      <c r="AG55" s="64"/>
      <c r="AH55" s="64"/>
    </row>
    <row r="56" spans="1:34" x14ac:dyDescent="0.35">
      <c r="A56" s="9"/>
      <c r="B56" s="183"/>
      <c r="C56" s="227"/>
      <c r="D56" s="183"/>
      <c r="E56" s="310"/>
      <c r="F56" s="183"/>
      <c r="G56" s="105"/>
      <c r="H56" s="161"/>
      <c r="I56" s="92"/>
      <c r="J56" s="92"/>
      <c r="K56" s="92"/>
      <c r="L56" s="92"/>
      <c r="M56" s="92"/>
      <c r="N56" s="92"/>
      <c r="O56" s="92"/>
      <c r="P56" s="161"/>
      <c r="Q56" s="161"/>
      <c r="R56" s="8"/>
      <c r="S56" s="5"/>
      <c r="T56" s="59"/>
      <c r="U56" s="59"/>
      <c r="V56" s="59"/>
      <c r="W56" s="59"/>
      <c r="X56" s="59"/>
      <c r="Y56" s="59"/>
      <c r="Z56" s="5"/>
      <c r="AA56" s="64"/>
      <c r="AB56" s="64"/>
      <c r="AC56" s="64"/>
      <c r="AD56" s="64"/>
      <c r="AE56" s="64"/>
      <c r="AF56" s="64"/>
      <c r="AG56" s="64"/>
      <c r="AH56" s="64"/>
    </row>
    <row r="57" spans="1:34" x14ac:dyDescent="0.35">
      <c r="A57" s="9"/>
      <c r="B57" s="183"/>
      <c r="C57" s="227"/>
      <c r="D57" s="183"/>
      <c r="E57" s="310"/>
      <c r="F57" s="183"/>
      <c r="G57" s="105"/>
      <c r="H57" s="161"/>
      <c r="I57" s="92"/>
      <c r="J57" s="92"/>
      <c r="K57" s="92"/>
      <c r="L57" s="92"/>
      <c r="M57" s="92"/>
      <c r="N57" s="92"/>
      <c r="O57" s="92"/>
      <c r="P57" s="161"/>
      <c r="Q57" s="161"/>
      <c r="R57" s="8"/>
      <c r="S57" s="5"/>
      <c r="T57" s="59"/>
      <c r="U57" s="59"/>
      <c r="V57" s="59"/>
      <c r="W57" s="59"/>
      <c r="X57" s="59"/>
      <c r="Y57" s="59"/>
      <c r="Z57" s="5"/>
      <c r="AA57" s="64"/>
      <c r="AB57" s="64"/>
      <c r="AC57" s="64"/>
      <c r="AD57" s="64"/>
      <c r="AE57" s="64"/>
      <c r="AF57" s="64"/>
      <c r="AG57" s="64"/>
      <c r="AH57" s="64"/>
    </row>
    <row r="58" spans="1:34" x14ac:dyDescent="0.35">
      <c r="A58" s="9"/>
      <c r="B58" s="183"/>
      <c r="C58" s="227"/>
      <c r="D58" s="183"/>
      <c r="E58" s="310"/>
      <c r="F58" s="183"/>
      <c r="G58" s="105"/>
      <c r="H58" s="161"/>
      <c r="I58" s="92"/>
      <c r="J58" s="92"/>
      <c r="K58" s="92"/>
      <c r="L58" s="92"/>
      <c r="M58" s="92"/>
      <c r="N58" s="92"/>
      <c r="O58" s="92"/>
      <c r="P58" s="161"/>
      <c r="Q58" s="161"/>
      <c r="R58" s="8"/>
      <c r="S58" s="5"/>
      <c r="T58" s="59"/>
      <c r="U58" s="59"/>
      <c r="V58" s="59"/>
      <c r="W58" s="59"/>
      <c r="X58" s="59"/>
      <c r="Y58" s="59"/>
      <c r="Z58" s="5"/>
      <c r="AA58" s="64"/>
      <c r="AB58" s="64"/>
      <c r="AC58" s="64"/>
      <c r="AD58" s="64"/>
      <c r="AE58" s="64"/>
      <c r="AF58" s="64"/>
      <c r="AG58" s="64"/>
      <c r="AH58" s="64"/>
    </row>
    <row r="59" spans="1:34" x14ac:dyDescent="0.35">
      <c r="A59" s="9"/>
      <c r="B59" s="183"/>
      <c r="C59" s="227"/>
      <c r="D59" s="183"/>
      <c r="E59" s="310"/>
      <c r="F59" s="183"/>
      <c r="G59" s="105"/>
      <c r="H59" s="161"/>
      <c r="I59" s="92"/>
      <c r="J59" s="92"/>
      <c r="K59" s="92"/>
      <c r="L59" s="92"/>
      <c r="M59" s="92"/>
      <c r="N59" s="92"/>
      <c r="O59" s="92"/>
      <c r="P59" s="161"/>
      <c r="Q59" s="161"/>
      <c r="R59" s="8"/>
      <c r="S59" s="5"/>
      <c r="T59" s="59"/>
      <c r="U59" s="59"/>
      <c r="V59" s="59"/>
      <c r="W59" s="59"/>
      <c r="X59" s="59"/>
      <c r="Y59" s="59"/>
      <c r="Z59" s="5"/>
      <c r="AA59" s="64"/>
      <c r="AB59" s="64"/>
      <c r="AC59" s="64"/>
      <c r="AD59" s="64"/>
      <c r="AE59" s="64"/>
      <c r="AF59" s="64"/>
      <c r="AG59" s="64"/>
      <c r="AH59" s="64"/>
    </row>
    <row r="60" spans="1:34" x14ac:dyDescent="0.35">
      <c r="A60" s="9"/>
      <c r="B60" s="183"/>
      <c r="C60" s="227"/>
      <c r="D60" s="183"/>
      <c r="E60" s="310"/>
      <c r="F60" s="183"/>
      <c r="G60" s="105"/>
      <c r="H60" s="161"/>
      <c r="I60" s="92"/>
      <c r="J60" s="92"/>
      <c r="K60" s="92"/>
      <c r="L60" s="92"/>
      <c r="M60" s="92"/>
      <c r="N60" s="92"/>
      <c r="O60" s="92"/>
      <c r="P60" s="161"/>
      <c r="Q60" s="161"/>
      <c r="R60" s="8"/>
      <c r="S60" s="5"/>
      <c r="T60" s="59"/>
      <c r="U60" s="59"/>
      <c r="V60" s="59"/>
      <c r="W60" s="59"/>
      <c r="X60" s="59"/>
      <c r="Y60" s="59"/>
      <c r="Z60" s="5"/>
      <c r="AA60" s="64"/>
      <c r="AB60" s="64"/>
      <c r="AC60" s="64"/>
      <c r="AD60" s="64"/>
      <c r="AE60" s="64"/>
      <c r="AF60" s="64"/>
      <c r="AG60" s="64"/>
      <c r="AH60" s="64"/>
    </row>
    <row r="61" spans="1:34" x14ac:dyDescent="0.35">
      <c r="A61" s="9"/>
      <c r="B61" s="183"/>
      <c r="C61" s="227"/>
      <c r="D61" s="183"/>
      <c r="E61" s="310"/>
      <c r="F61" s="183"/>
      <c r="G61" s="105"/>
      <c r="H61" s="161"/>
      <c r="I61" s="92"/>
      <c r="J61" s="92"/>
      <c r="K61" s="92"/>
      <c r="L61" s="92"/>
      <c r="M61" s="92"/>
      <c r="N61" s="92"/>
      <c r="O61" s="92"/>
      <c r="P61" s="161"/>
      <c r="Q61" s="161"/>
      <c r="R61" s="8"/>
      <c r="S61" s="5"/>
      <c r="T61" s="59"/>
      <c r="U61" s="59"/>
      <c r="V61" s="59"/>
      <c r="W61" s="59"/>
      <c r="X61" s="59"/>
      <c r="Y61" s="59"/>
      <c r="Z61" s="5"/>
      <c r="AA61" s="64"/>
      <c r="AB61" s="64"/>
      <c r="AC61" s="64"/>
      <c r="AD61" s="64"/>
      <c r="AE61" s="64"/>
      <c r="AF61" s="64"/>
      <c r="AG61" s="64"/>
      <c r="AH61" s="64"/>
    </row>
    <row r="62" spans="1:34" x14ac:dyDescent="0.35">
      <c r="A62" s="9"/>
      <c r="B62" s="183"/>
      <c r="C62" s="227"/>
      <c r="D62" s="183"/>
      <c r="E62" s="310"/>
      <c r="F62" s="183"/>
      <c r="G62" s="105"/>
      <c r="H62" s="161"/>
      <c r="I62" s="92"/>
      <c r="J62" s="92"/>
      <c r="K62" s="92"/>
      <c r="L62" s="92"/>
      <c r="M62" s="92"/>
      <c r="N62" s="92"/>
      <c r="O62" s="92"/>
      <c r="P62" s="161"/>
      <c r="Q62" s="161"/>
      <c r="R62" s="8"/>
      <c r="S62" s="5"/>
      <c r="T62" s="59"/>
      <c r="U62" s="59"/>
      <c r="V62" s="59"/>
      <c r="W62" s="59"/>
      <c r="X62" s="59"/>
      <c r="Y62" s="59"/>
      <c r="Z62" s="5"/>
      <c r="AA62" s="64"/>
      <c r="AB62" s="64"/>
      <c r="AC62" s="64"/>
      <c r="AD62" s="64"/>
      <c r="AE62" s="64"/>
      <c r="AF62" s="64"/>
      <c r="AG62" s="64"/>
      <c r="AH62" s="64"/>
    </row>
    <row r="63" spans="1:34" x14ac:dyDescent="0.35">
      <c r="A63" s="9"/>
      <c r="B63" s="183"/>
      <c r="C63" s="227"/>
      <c r="D63" s="183"/>
      <c r="E63" s="310"/>
      <c r="F63" s="183"/>
      <c r="G63" s="105"/>
      <c r="H63" s="161"/>
      <c r="I63" s="92"/>
      <c r="J63" s="92"/>
      <c r="K63" s="92"/>
      <c r="L63" s="92"/>
      <c r="M63" s="92"/>
      <c r="N63" s="92"/>
      <c r="O63" s="92"/>
      <c r="P63" s="161"/>
      <c r="Q63" s="161"/>
      <c r="R63" s="8"/>
      <c r="S63" s="5"/>
      <c r="T63" s="59"/>
      <c r="U63" s="59"/>
      <c r="V63" s="59"/>
      <c r="W63" s="59"/>
      <c r="X63" s="59"/>
      <c r="Y63" s="59"/>
      <c r="Z63" s="5"/>
      <c r="AA63" s="64"/>
      <c r="AB63" s="64"/>
      <c r="AC63" s="64"/>
      <c r="AD63" s="64"/>
      <c r="AE63" s="64"/>
      <c r="AF63" s="64"/>
      <c r="AG63" s="64"/>
      <c r="AH63" s="64"/>
    </row>
    <row r="64" spans="1:34" x14ac:dyDescent="0.35">
      <c r="A64" s="9"/>
      <c r="B64" s="183"/>
      <c r="C64" s="227"/>
      <c r="D64" s="183"/>
      <c r="E64" s="310"/>
      <c r="F64" s="183"/>
      <c r="G64" s="105"/>
      <c r="H64" s="161"/>
      <c r="I64" s="92"/>
      <c r="J64" s="92"/>
      <c r="K64" s="92"/>
      <c r="L64" s="92"/>
      <c r="M64" s="92"/>
      <c r="N64" s="92"/>
      <c r="O64" s="92"/>
      <c r="P64" s="161"/>
      <c r="Q64" s="161"/>
      <c r="R64" s="8"/>
      <c r="S64" s="5"/>
      <c r="T64" s="59"/>
      <c r="U64" s="59"/>
      <c r="V64" s="59"/>
      <c r="W64" s="59"/>
      <c r="X64" s="59"/>
      <c r="Y64" s="59"/>
      <c r="Z64" s="5"/>
      <c r="AA64" s="64"/>
      <c r="AB64" s="64"/>
      <c r="AC64" s="64"/>
      <c r="AD64" s="64"/>
      <c r="AE64" s="64"/>
      <c r="AF64" s="64"/>
      <c r="AG64" s="64"/>
      <c r="AH64" s="64"/>
    </row>
    <row r="65" spans="1:34" x14ac:dyDescent="0.35">
      <c r="A65" s="9"/>
      <c r="B65" s="183"/>
      <c r="C65" s="227"/>
      <c r="D65" s="183"/>
      <c r="E65" s="310"/>
      <c r="F65" s="183"/>
      <c r="G65" s="105"/>
      <c r="H65" s="161"/>
      <c r="I65" s="92"/>
      <c r="J65" s="92"/>
      <c r="K65" s="92"/>
      <c r="L65" s="92"/>
      <c r="M65" s="92"/>
      <c r="N65" s="92"/>
      <c r="O65" s="92"/>
      <c r="P65" s="161"/>
      <c r="Q65" s="161"/>
      <c r="R65" s="8"/>
      <c r="S65" s="5"/>
      <c r="T65" s="59"/>
      <c r="U65" s="59"/>
      <c r="V65" s="59"/>
      <c r="W65" s="59"/>
      <c r="X65" s="59"/>
      <c r="Y65" s="59"/>
      <c r="Z65" s="5"/>
      <c r="AA65" s="64"/>
      <c r="AB65" s="64"/>
      <c r="AC65" s="64"/>
      <c r="AD65" s="64"/>
      <c r="AE65" s="64"/>
      <c r="AF65" s="64"/>
      <c r="AG65" s="64"/>
      <c r="AH65" s="64"/>
    </row>
    <row r="66" spans="1:34" x14ac:dyDescent="0.35">
      <c r="A66" s="9"/>
      <c r="B66" s="183"/>
      <c r="C66" s="227"/>
      <c r="D66" s="183"/>
      <c r="E66" s="310"/>
      <c r="F66" s="183"/>
      <c r="G66" s="105"/>
      <c r="H66" s="161"/>
      <c r="I66" s="92"/>
      <c r="J66" s="92"/>
      <c r="K66" s="92"/>
      <c r="L66" s="92"/>
      <c r="M66" s="92"/>
      <c r="N66" s="92"/>
      <c r="O66" s="92"/>
      <c r="P66" s="161"/>
      <c r="Q66" s="161"/>
      <c r="R66" s="8"/>
      <c r="S66" s="5"/>
      <c r="T66" s="59"/>
      <c r="U66" s="59"/>
      <c r="V66" s="59"/>
      <c r="W66" s="59"/>
      <c r="X66" s="59"/>
      <c r="Y66" s="59"/>
      <c r="Z66" s="5"/>
      <c r="AA66" s="64"/>
      <c r="AB66" s="64"/>
      <c r="AC66" s="64"/>
      <c r="AD66" s="64"/>
      <c r="AE66" s="64"/>
      <c r="AF66" s="64"/>
      <c r="AG66" s="64"/>
      <c r="AH66" s="64"/>
    </row>
    <row r="67" spans="1:34" x14ac:dyDescent="0.35">
      <c r="A67" s="9"/>
      <c r="B67" s="183"/>
      <c r="C67" s="227"/>
      <c r="D67" s="183"/>
      <c r="E67" s="310"/>
      <c r="F67" s="183"/>
      <c r="G67" s="105"/>
      <c r="H67" s="161"/>
      <c r="I67" s="92"/>
      <c r="J67" s="92"/>
      <c r="K67" s="92"/>
      <c r="L67" s="92"/>
      <c r="M67" s="92"/>
      <c r="N67" s="92"/>
      <c r="O67" s="92"/>
      <c r="P67" s="161"/>
      <c r="Q67" s="161"/>
      <c r="R67" s="8"/>
      <c r="S67" s="5"/>
      <c r="T67" s="59"/>
      <c r="U67" s="59"/>
      <c r="V67" s="59"/>
      <c r="W67" s="59"/>
      <c r="X67" s="59"/>
      <c r="Y67" s="59"/>
      <c r="Z67" s="5"/>
      <c r="AA67" s="64"/>
      <c r="AB67" s="64"/>
      <c r="AC67" s="64"/>
      <c r="AD67" s="64"/>
      <c r="AE67" s="64"/>
      <c r="AF67" s="64"/>
      <c r="AG67" s="64"/>
      <c r="AH67" s="64"/>
    </row>
    <row r="68" spans="1:34" x14ac:dyDescent="0.35">
      <c r="A68" s="9"/>
      <c r="B68" s="183"/>
      <c r="C68" s="227"/>
      <c r="D68" s="183"/>
      <c r="E68" s="310"/>
      <c r="F68" s="183"/>
      <c r="G68" s="105"/>
      <c r="H68" s="161"/>
      <c r="I68" s="92"/>
      <c r="J68" s="92"/>
      <c r="K68" s="92"/>
      <c r="L68" s="92"/>
      <c r="M68" s="92"/>
      <c r="N68" s="92"/>
      <c r="O68" s="92"/>
      <c r="P68" s="161"/>
      <c r="Q68" s="161"/>
      <c r="R68" s="8"/>
      <c r="S68" s="5"/>
      <c r="T68" s="59"/>
      <c r="U68" s="59"/>
      <c r="V68" s="59"/>
      <c r="W68" s="59"/>
      <c r="X68" s="59"/>
      <c r="Y68" s="59"/>
      <c r="Z68" s="5"/>
      <c r="AA68" s="64"/>
      <c r="AB68" s="64"/>
      <c r="AC68" s="64"/>
      <c r="AD68" s="64"/>
      <c r="AE68" s="64"/>
      <c r="AF68" s="64"/>
      <c r="AG68" s="64"/>
      <c r="AH68" s="64"/>
    </row>
    <row r="69" spans="1:34" x14ac:dyDescent="0.35">
      <c r="A69" s="9"/>
      <c r="B69" s="183"/>
      <c r="C69" s="227"/>
      <c r="D69" s="183"/>
      <c r="E69" s="310"/>
      <c r="F69" s="183"/>
      <c r="G69" s="105"/>
      <c r="H69" s="161"/>
      <c r="I69" s="92"/>
      <c r="J69" s="92"/>
      <c r="K69" s="92"/>
      <c r="L69" s="92"/>
      <c r="M69" s="92"/>
      <c r="N69" s="92"/>
      <c r="O69" s="92"/>
      <c r="P69" s="161"/>
      <c r="Q69" s="161"/>
      <c r="R69" s="8"/>
      <c r="S69" s="5"/>
      <c r="T69" s="59"/>
      <c r="U69" s="59"/>
      <c r="V69" s="59"/>
      <c r="W69" s="59"/>
      <c r="X69" s="59"/>
      <c r="Y69" s="59"/>
      <c r="Z69" s="5"/>
      <c r="AA69" s="64"/>
      <c r="AB69" s="64"/>
      <c r="AC69" s="64"/>
      <c r="AD69" s="64"/>
      <c r="AE69" s="64"/>
      <c r="AF69" s="64"/>
      <c r="AG69" s="64"/>
      <c r="AH69" s="64"/>
    </row>
    <row r="70" spans="1:34" x14ac:dyDescent="0.35">
      <c r="A70" s="9"/>
      <c r="B70" s="183"/>
      <c r="C70" s="227"/>
      <c r="D70" s="183"/>
      <c r="E70" s="310"/>
      <c r="F70" s="183"/>
      <c r="G70" s="105"/>
      <c r="H70" s="161"/>
      <c r="I70" s="92"/>
      <c r="J70" s="92"/>
      <c r="K70" s="92"/>
      <c r="L70" s="92"/>
      <c r="M70" s="92"/>
      <c r="N70" s="92"/>
      <c r="O70" s="92"/>
      <c r="P70" s="161"/>
      <c r="Q70" s="161"/>
      <c r="R70" s="8"/>
      <c r="S70" s="5"/>
      <c r="T70" s="59"/>
      <c r="U70" s="59"/>
      <c r="V70" s="59"/>
      <c r="W70" s="59"/>
      <c r="X70" s="59"/>
      <c r="Y70" s="59"/>
      <c r="Z70" s="5"/>
      <c r="AA70" s="64"/>
      <c r="AB70" s="64"/>
      <c r="AC70" s="64"/>
      <c r="AD70" s="64"/>
      <c r="AE70" s="64"/>
      <c r="AF70" s="64"/>
      <c r="AG70" s="64"/>
      <c r="AH70" s="64"/>
    </row>
    <row r="71" spans="1:34" x14ac:dyDescent="0.35">
      <c r="A71" s="9"/>
      <c r="B71" s="183"/>
      <c r="C71" s="227"/>
      <c r="D71" s="183"/>
      <c r="E71" s="310"/>
      <c r="F71" s="183"/>
      <c r="G71" s="105"/>
      <c r="H71" s="161"/>
      <c r="I71" s="92"/>
      <c r="J71" s="92"/>
      <c r="K71" s="92"/>
      <c r="L71" s="92"/>
      <c r="M71" s="92"/>
      <c r="N71" s="92"/>
      <c r="O71" s="92"/>
      <c r="P71" s="161"/>
      <c r="Q71" s="161"/>
      <c r="R71" s="8"/>
      <c r="S71" s="5"/>
      <c r="T71" s="59"/>
      <c r="U71" s="59"/>
      <c r="V71" s="59"/>
      <c r="W71" s="59"/>
      <c r="X71" s="59"/>
      <c r="Y71" s="59"/>
      <c r="Z71" s="5"/>
      <c r="AA71" s="64"/>
      <c r="AB71" s="64"/>
      <c r="AC71" s="64"/>
      <c r="AD71" s="64"/>
      <c r="AE71" s="64"/>
      <c r="AF71" s="64"/>
      <c r="AG71" s="64"/>
      <c r="AH71" s="64"/>
    </row>
    <row r="72" spans="1:34" x14ac:dyDescent="0.35">
      <c r="A72" s="9"/>
      <c r="B72" s="183"/>
      <c r="C72" s="227"/>
      <c r="D72" s="183"/>
      <c r="E72" s="310"/>
      <c r="F72" s="183"/>
      <c r="G72" s="105"/>
      <c r="H72" s="161"/>
      <c r="I72" s="92"/>
      <c r="J72" s="92"/>
      <c r="K72" s="92"/>
      <c r="L72" s="92"/>
      <c r="M72" s="92"/>
      <c r="N72" s="92"/>
      <c r="O72" s="92"/>
      <c r="P72" s="161"/>
      <c r="Q72" s="161"/>
      <c r="R72" s="8"/>
      <c r="S72" s="5"/>
      <c r="T72" s="59"/>
      <c r="U72" s="59"/>
      <c r="V72" s="59"/>
      <c r="W72" s="59"/>
      <c r="X72" s="59"/>
      <c r="Y72" s="59"/>
      <c r="Z72" s="5"/>
      <c r="AA72" s="64"/>
      <c r="AB72" s="64"/>
      <c r="AC72" s="64"/>
      <c r="AD72" s="64"/>
      <c r="AE72" s="64"/>
      <c r="AF72" s="64"/>
      <c r="AG72" s="64"/>
      <c r="AH72" s="64"/>
    </row>
    <row r="73" spans="1:34" x14ac:dyDescent="0.35">
      <c r="A73" s="9"/>
      <c r="B73" s="183"/>
      <c r="C73" s="227"/>
      <c r="D73" s="183"/>
      <c r="E73" s="310"/>
      <c r="F73" s="183"/>
      <c r="G73" s="105"/>
      <c r="H73" s="161"/>
      <c r="I73" s="92"/>
      <c r="J73" s="92"/>
      <c r="K73" s="92"/>
      <c r="L73" s="92"/>
      <c r="M73" s="92"/>
      <c r="N73" s="92"/>
      <c r="O73" s="92"/>
      <c r="P73" s="161"/>
      <c r="Q73" s="161"/>
      <c r="R73" s="8"/>
      <c r="S73" s="5"/>
      <c r="T73" s="59"/>
      <c r="U73" s="59"/>
      <c r="V73" s="59"/>
      <c r="W73" s="59"/>
      <c r="X73" s="59"/>
      <c r="Y73" s="59"/>
      <c r="Z73" s="5"/>
      <c r="AA73" s="64"/>
      <c r="AB73" s="64"/>
      <c r="AC73" s="64"/>
      <c r="AD73" s="64"/>
      <c r="AE73" s="64"/>
      <c r="AF73" s="64"/>
      <c r="AG73" s="64"/>
      <c r="AH73" s="64"/>
    </row>
    <row r="74" spans="1:34" x14ac:dyDescent="0.35">
      <c r="A74" s="9"/>
      <c r="B74" s="183"/>
      <c r="C74" s="227"/>
      <c r="D74" s="183"/>
      <c r="E74" s="310"/>
      <c r="F74" s="183"/>
      <c r="G74" s="105"/>
      <c r="H74" s="161"/>
      <c r="I74" s="92"/>
      <c r="J74" s="92"/>
      <c r="K74" s="92"/>
      <c r="L74" s="92"/>
      <c r="M74" s="92"/>
      <c r="N74" s="92"/>
      <c r="O74" s="92"/>
      <c r="P74" s="161"/>
      <c r="Q74" s="161"/>
      <c r="R74" s="8"/>
      <c r="S74" s="5"/>
      <c r="T74" s="59"/>
      <c r="U74" s="59"/>
      <c r="V74" s="59"/>
      <c r="W74" s="59"/>
      <c r="X74" s="59"/>
      <c r="Y74" s="59"/>
      <c r="Z74" s="5"/>
      <c r="AA74" s="64"/>
      <c r="AB74" s="64"/>
      <c r="AC74" s="64"/>
      <c r="AD74" s="64"/>
      <c r="AE74" s="64"/>
      <c r="AF74" s="64"/>
      <c r="AG74" s="64"/>
      <c r="AH74" s="64"/>
    </row>
    <row r="75" spans="1:34" x14ac:dyDescent="0.35">
      <c r="A75" s="9"/>
      <c r="B75" s="183"/>
      <c r="C75" s="227"/>
      <c r="D75" s="183"/>
      <c r="E75" s="310"/>
      <c r="F75" s="183"/>
      <c r="G75" s="105"/>
      <c r="H75" s="161"/>
      <c r="I75" s="92"/>
      <c r="J75" s="92"/>
      <c r="K75" s="92"/>
      <c r="L75" s="92"/>
      <c r="M75" s="92"/>
      <c r="N75" s="92"/>
      <c r="O75" s="92"/>
      <c r="P75" s="161"/>
      <c r="Q75" s="161"/>
      <c r="R75" s="8"/>
      <c r="S75" s="5"/>
      <c r="T75" s="59"/>
      <c r="U75" s="59"/>
      <c r="V75" s="59"/>
      <c r="W75" s="59"/>
      <c r="X75" s="59"/>
      <c r="Y75" s="59"/>
      <c r="Z75" s="5"/>
      <c r="AA75" s="64"/>
      <c r="AB75" s="64"/>
      <c r="AC75" s="64"/>
      <c r="AD75" s="64"/>
      <c r="AE75" s="64"/>
      <c r="AF75" s="64"/>
      <c r="AG75" s="64"/>
      <c r="AH75" s="64"/>
    </row>
    <row r="76" spans="1:34" x14ac:dyDescent="0.35">
      <c r="A76" s="9"/>
      <c r="B76" s="183"/>
      <c r="C76" s="227"/>
      <c r="D76" s="183"/>
      <c r="E76" s="310"/>
      <c r="F76" s="183"/>
      <c r="G76" s="105"/>
      <c r="H76" s="161"/>
      <c r="I76" s="92"/>
      <c r="J76" s="92"/>
      <c r="K76" s="92"/>
      <c r="L76" s="92"/>
      <c r="M76" s="92"/>
      <c r="N76" s="92"/>
      <c r="O76" s="92"/>
      <c r="P76" s="161"/>
      <c r="Q76" s="161"/>
      <c r="R76" s="8"/>
      <c r="S76" s="5"/>
      <c r="T76" s="59"/>
      <c r="U76" s="59"/>
      <c r="V76" s="59"/>
      <c r="X76" s="59"/>
      <c r="Y76" s="59"/>
      <c r="Z76" s="5"/>
      <c r="AA76" s="64"/>
      <c r="AB76" s="64"/>
      <c r="AC76" s="64"/>
      <c r="AD76" s="64"/>
      <c r="AE76" s="64"/>
      <c r="AF76" s="64"/>
      <c r="AG76" s="64"/>
      <c r="AH76" s="64"/>
    </row>
    <row r="77" spans="1:34" x14ac:dyDescent="0.35">
      <c r="A77" s="9"/>
      <c r="B77" s="183"/>
      <c r="C77" s="227"/>
      <c r="D77" s="183"/>
      <c r="E77" s="310"/>
      <c r="F77" s="183"/>
      <c r="G77" s="105"/>
      <c r="H77" s="161"/>
      <c r="I77" s="92"/>
      <c r="J77" s="92"/>
      <c r="K77" s="92"/>
      <c r="L77" s="92"/>
      <c r="M77" s="92"/>
      <c r="N77" s="92"/>
      <c r="O77" s="92"/>
      <c r="P77" s="161"/>
      <c r="Q77" s="161"/>
      <c r="R77" s="8"/>
      <c r="S77" s="5"/>
      <c r="T77" s="59"/>
      <c r="U77" s="59"/>
      <c r="V77" s="59"/>
      <c r="W77" s="59"/>
      <c r="X77" s="59"/>
      <c r="Y77" s="59"/>
      <c r="Z77" s="5"/>
      <c r="AA77" s="64"/>
      <c r="AB77" s="64"/>
      <c r="AC77" s="64"/>
      <c r="AD77" s="64"/>
      <c r="AE77" s="64"/>
      <c r="AF77" s="64"/>
      <c r="AG77" s="64"/>
      <c r="AH77" s="64"/>
    </row>
    <row r="78" spans="1:34" x14ac:dyDescent="0.35">
      <c r="A78" s="9"/>
      <c r="B78" s="183"/>
      <c r="C78" s="227"/>
      <c r="D78" s="183"/>
      <c r="E78" s="310"/>
      <c r="F78" s="183"/>
      <c r="G78" s="105"/>
      <c r="H78" s="161"/>
      <c r="I78" s="92"/>
      <c r="J78" s="92"/>
      <c r="K78" s="92"/>
      <c r="L78" s="92"/>
      <c r="M78" s="92"/>
      <c r="N78" s="92"/>
      <c r="O78" s="92"/>
      <c r="P78" s="161"/>
      <c r="Q78" s="161"/>
      <c r="R78" s="8"/>
      <c r="S78" s="5"/>
      <c r="T78" s="59"/>
      <c r="U78" s="59"/>
      <c r="V78" s="59"/>
      <c r="W78" s="59"/>
      <c r="X78" s="59"/>
      <c r="Y78" s="59"/>
      <c r="Z78" s="5"/>
      <c r="AA78" s="64"/>
      <c r="AB78" s="64"/>
      <c r="AC78" s="64"/>
      <c r="AD78" s="64"/>
      <c r="AE78" s="64"/>
      <c r="AF78" s="64"/>
      <c r="AG78" s="64"/>
      <c r="AH78" s="64"/>
    </row>
    <row r="79" spans="1:34" x14ac:dyDescent="0.35">
      <c r="A79" s="9"/>
      <c r="B79" s="183"/>
      <c r="C79" s="227"/>
      <c r="D79" s="183"/>
      <c r="E79" s="310"/>
      <c r="F79" s="183"/>
      <c r="G79" s="105"/>
      <c r="H79" s="161"/>
      <c r="I79" s="92"/>
      <c r="J79" s="92"/>
      <c r="K79" s="92"/>
      <c r="L79" s="92"/>
      <c r="M79" s="92"/>
      <c r="N79" s="92"/>
      <c r="O79" s="92"/>
      <c r="P79" s="161"/>
      <c r="Q79" s="161"/>
      <c r="R79" s="8"/>
      <c r="S79" s="5"/>
      <c r="T79" s="59"/>
      <c r="U79" s="59"/>
      <c r="V79" s="59"/>
      <c r="W79" s="59"/>
      <c r="X79" s="59"/>
      <c r="Y79" s="59"/>
      <c r="Z79" s="5"/>
      <c r="AA79" s="64"/>
      <c r="AB79" s="64"/>
      <c r="AC79" s="64"/>
      <c r="AD79" s="64"/>
      <c r="AE79" s="64"/>
      <c r="AF79" s="64"/>
      <c r="AG79" s="64"/>
      <c r="AH79" s="64"/>
    </row>
    <row r="80" spans="1:34" x14ac:dyDescent="0.35">
      <c r="A80" s="9"/>
      <c r="B80" s="183"/>
      <c r="C80" s="227"/>
      <c r="D80" s="183"/>
      <c r="E80" s="310"/>
      <c r="F80" s="183"/>
      <c r="G80" s="105"/>
      <c r="H80" s="161"/>
      <c r="I80" s="92"/>
      <c r="J80" s="92"/>
      <c r="K80" s="92"/>
      <c r="L80" s="92"/>
      <c r="M80" s="92"/>
      <c r="N80" s="92"/>
      <c r="O80" s="92"/>
      <c r="P80" s="161"/>
      <c r="Q80" s="161"/>
      <c r="R80" s="8"/>
      <c r="S80" s="5"/>
      <c r="T80" s="59"/>
      <c r="U80" s="59"/>
      <c r="V80" s="59"/>
      <c r="W80" s="59"/>
      <c r="X80" s="59"/>
      <c r="Y80" s="59"/>
      <c r="Z80" s="5"/>
      <c r="AA80" s="64"/>
      <c r="AB80" s="64"/>
      <c r="AC80" s="64"/>
      <c r="AD80" s="64"/>
      <c r="AE80" s="64"/>
      <c r="AF80" s="64"/>
      <c r="AG80" s="64"/>
      <c r="AH80" s="64"/>
    </row>
    <row r="81" spans="1:34" x14ac:dyDescent="0.35">
      <c r="A81" s="9"/>
      <c r="B81" s="183"/>
      <c r="C81" s="227"/>
      <c r="D81" s="183"/>
      <c r="E81" s="310"/>
      <c r="F81" s="183"/>
      <c r="G81" s="105"/>
      <c r="H81" s="161"/>
      <c r="I81" s="92"/>
      <c r="J81" s="92"/>
      <c r="K81" s="92"/>
      <c r="L81" s="92"/>
      <c r="M81" s="92"/>
      <c r="N81" s="92"/>
      <c r="O81" s="92"/>
      <c r="P81" s="161"/>
      <c r="Q81" s="161"/>
      <c r="R81" s="8"/>
      <c r="S81" s="5"/>
      <c r="T81" s="59"/>
      <c r="U81" s="59"/>
      <c r="V81" s="59"/>
      <c r="W81" s="59"/>
      <c r="X81" s="59"/>
      <c r="Y81" s="59"/>
      <c r="Z81" s="5"/>
      <c r="AA81" s="64"/>
      <c r="AB81" s="64"/>
      <c r="AC81" s="64"/>
      <c r="AD81" s="64"/>
      <c r="AE81" s="64"/>
      <c r="AF81" s="64"/>
      <c r="AG81" s="64"/>
      <c r="AH81" s="64"/>
    </row>
    <row r="82" spans="1:34" x14ac:dyDescent="0.35">
      <c r="A82" s="9"/>
      <c r="B82" s="183"/>
      <c r="C82" s="227"/>
      <c r="D82" s="183"/>
      <c r="E82" s="310"/>
      <c r="F82" s="183"/>
      <c r="G82" s="105"/>
      <c r="H82" s="161"/>
      <c r="I82" s="92"/>
      <c r="J82" s="92"/>
      <c r="K82" s="92"/>
      <c r="L82" s="92"/>
      <c r="M82" s="92"/>
      <c r="N82" s="92"/>
      <c r="O82" s="92"/>
      <c r="P82" s="161"/>
      <c r="Q82" s="161"/>
      <c r="R82" s="8"/>
      <c r="S82" s="5"/>
      <c r="T82" s="59"/>
      <c r="U82" s="59"/>
      <c r="V82" s="59"/>
      <c r="W82" s="59"/>
      <c r="X82" s="59"/>
      <c r="Y82" s="59"/>
      <c r="Z82" s="5"/>
      <c r="AA82" s="64"/>
      <c r="AB82" s="64"/>
      <c r="AC82" s="64"/>
      <c r="AD82" s="64"/>
      <c r="AE82" s="64"/>
      <c r="AF82" s="64"/>
      <c r="AG82" s="64"/>
      <c r="AH82" s="64"/>
    </row>
    <row r="83" spans="1:34" x14ac:dyDescent="0.35">
      <c r="A83" s="9"/>
      <c r="B83" s="183"/>
      <c r="C83" s="227"/>
      <c r="D83" s="183"/>
      <c r="E83" s="310"/>
      <c r="F83" s="183"/>
      <c r="G83" s="105"/>
      <c r="H83" s="161"/>
      <c r="I83" s="92"/>
      <c r="J83" s="92"/>
      <c r="K83" s="92"/>
      <c r="L83" s="92"/>
      <c r="M83" s="92"/>
      <c r="N83" s="92"/>
      <c r="O83" s="92"/>
      <c r="P83" s="161"/>
      <c r="Q83" s="161"/>
      <c r="R83" s="8"/>
      <c r="S83" s="5"/>
      <c r="T83" s="59"/>
      <c r="U83" s="59"/>
      <c r="V83" s="59"/>
      <c r="W83" s="59"/>
      <c r="X83" s="59"/>
      <c r="Y83" s="59"/>
      <c r="Z83" s="5"/>
      <c r="AA83" s="64"/>
      <c r="AB83" s="64"/>
      <c r="AC83" s="64"/>
      <c r="AD83" s="64"/>
      <c r="AE83" s="64"/>
      <c r="AF83" s="64"/>
      <c r="AG83" s="64"/>
      <c r="AH83" s="64"/>
    </row>
    <row r="84" spans="1:34" x14ac:dyDescent="0.35">
      <c r="A84" s="9"/>
      <c r="B84" s="183"/>
      <c r="C84" s="227"/>
      <c r="D84" s="183"/>
      <c r="E84" s="310"/>
      <c r="F84" s="183"/>
      <c r="G84" s="105"/>
      <c r="H84" s="161"/>
      <c r="I84" s="92"/>
      <c r="J84" s="92"/>
      <c r="K84" s="92"/>
      <c r="L84" s="92"/>
      <c r="M84" s="92"/>
      <c r="N84" s="92"/>
      <c r="O84" s="92"/>
      <c r="P84" s="161"/>
      <c r="Q84" s="161"/>
      <c r="R84" s="8"/>
      <c r="S84" s="5"/>
      <c r="T84" s="59"/>
      <c r="U84" s="59"/>
      <c r="V84" s="59"/>
      <c r="W84" s="59"/>
      <c r="X84" s="59"/>
      <c r="Y84" s="59"/>
      <c r="Z84" s="5"/>
      <c r="AA84" s="64"/>
      <c r="AB84" s="64"/>
      <c r="AC84" s="64"/>
      <c r="AD84" s="64"/>
      <c r="AE84" s="64"/>
      <c r="AF84" s="64"/>
      <c r="AG84" s="64"/>
      <c r="AH84" s="64"/>
    </row>
    <row r="85" spans="1:34" x14ac:dyDescent="0.35">
      <c r="A85" s="9"/>
      <c r="B85" s="183"/>
      <c r="C85" s="227"/>
      <c r="D85" s="183"/>
      <c r="E85" s="310"/>
      <c r="F85" s="183"/>
      <c r="G85" s="105"/>
      <c r="H85" s="161"/>
      <c r="I85" s="92"/>
      <c r="J85" s="92"/>
      <c r="K85" s="92"/>
      <c r="L85" s="92"/>
      <c r="M85" s="92"/>
      <c r="N85" s="92"/>
      <c r="O85" s="92"/>
      <c r="P85" s="161"/>
      <c r="Q85" s="161"/>
      <c r="R85" s="8"/>
      <c r="S85" s="5"/>
      <c r="T85" s="59"/>
      <c r="U85" s="59"/>
      <c r="V85" s="59"/>
      <c r="W85" s="59"/>
      <c r="X85" s="59"/>
      <c r="Y85" s="59"/>
      <c r="Z85" s="5"/>
      <c r="AA85" s="64"/>
      <c r="AB85" s="64"/>
      <c r="AC85" s="64"/>
      <c r="AD85" s="64"/>
      <c r="AE85" s="64"/>
      <c r="AF85" s="64"/>
      <c r="AG85" s="64"/>
      <c r="AH85" s="64"/>
    </row>
    <row r="86" spans="1:34" x14ac:dyDescent="0.35">
      <c r="A86" s="9"/>
      <c r="B86" s="183"/>
      <c r="C86" s="227"/>
      <c r="D86" s="183"/>
      <c r="E86" s="310"/>
      <c r="F86" s="183"/>
      <c r="G86" s="105"/>
      <c r="H86" s="161"/>
      <c r="I86" s="92"/>
      <c r="J86" s="92"/>
      <c r="K86" s="92"/>
      <c r="L86" s="92"/>
      <c r="M86" s="92"/>
      <c r="N86" s="92"/>
      <c r="O86" s="92"/>
      <c r="P86" s="161"/>
      <c r="Q86" s="161"/>
      <c r="R86" s="8"/>
      <c r="S86" s="5"/>
      <c r="T86" s="59"/>
      <c r="U86" s="59"/>
      <c r="V86" s="59"/>
      <c r="W86" s="59"/>
      <c r="X86" s="59"/>
      <c r="Y86" s="59"/>
      <c r="Z86" s="5"/>
      <c r="AA86" s="64"/>
      <c r="AB86" s="64"/>
      <c r="AC86" s="64"/>
      <c r="AD86" s="64"/>
      <c r="AE86" s="64"/>
      <c r="AF86" s="64"/>
      <c r="AG86" s="64"/>
      <c r="AH86" s="64"/>
    </row>
    <row r="87" spans="1:34" x14ac:dyDescent="0.35">
      <c r="A87" s="9"/>
      <c r="B87" s="183"/>
      <c r="C87" s="227"/>
      <c r="D87" s="183"/>
      <c r="E87" s="310"/>
      <c r="F87" s="183"/>
      <c r="G87" s="105"/>
      <c r="H87" s="161"/>
      <c r="I87" s="92"/>
      <c r="J87" s="92"/>
      <c r="K87" s="92"/>
      <c r="L87" s="92"/>
      <c r="M87" s="92"/>
      <c r="N87" s="92"/>
      <c r="O87" s="92"/>
      <c r="P87" s="161"/>
      <c r="Q87" s="161"/>
      <c r="R87" s="8"/>
      <c r="S87" s="5"/>
      <c r="T87" s="59"/>
      <c r="U87" s="59"/>
      <c r="V87" s="59"/>
      <c r="W87" s="59"/>
      <c r="X87" s="59"/>
      <c r="Y87" s="59"/>
      <c r="Z87" s="5"/>
      <c r="AA87" s="64"/>
      <c r="AB87" s="64"/>
      <c r="AC87" s="64"/>
      <c r="AD87" s="64"/>
      <c r="AE87" s="64"/>
      <c r="AF87" s="64"/>
      <c r="AG87" s="64"/>
      <c r="AH87" s="64"/>
    </row>
    <row r="88" spans="1:34" x14ac:dyDescent="0.35">
      <c r="A88" s="9"/>
      <c r="B88" s="183"/>
      <c r="C88" s="227"/>
      <c r="D88" s="183"/>
      <c r="E88" s="310"/>
      <c r="F88" s="183"/>
      <c r="G88" s="105"/>
      <c r="H88" s="161"/>
      <c r="I88" s="92"/>
      <c r="J88" s="92"/>
      <c r="K88" s="92"/>
      <c r="L88" s="92"/>
      <c r="M88" s="92"/>
      <c r="N88" s="92"/>
      <c r="O88" s="92"/>
      <c r="P88" s="161"/>
      <c r="Q88" s="161"/>
      <c r="R88" s="8"/>
      <c r="S88" s="5"/>
      <c r="T88" s="59"/>
      <c r="U88" s="59"/>
      <c r="V88" s="59"/>
      <c r="W88" s="59"/>
      <c r="X88" s="59"/>
      <c r="Y88" s="59"/>
      <c r="Z88" s="5"/>
      <c r="AA88" s="64"/>
      <c r="AB88" s="64"/>
      <c r="AC88" s="64"/>
      <c r="AD88" s="64"/>
      <c r="AE88" s="64"/>
      <c r="AF88" s="64"/>
      <c r="AG88" s="64"/>
      <c r="AH88" s="64"/>
    </row>
    <row r="89" spans="1:34" x14ac:dyDescent="0.35">
      <c r="A89" s="9"/>
      <c r="B89" s="183"/>
      <c r="C89" s="227"/>
      <c r="D89" s="183"/>
      <c r="E89" s="310"/>
      <c r="F89" s="183"/>
      <c r="G89" s="105"/>
      <c r="H89" s="161"/>
      <c r="I89" s="92"/>
      <c r="J89" s="92"/>
      <c r="K89" s="92"/>
      <c r="L89" s="92"/>
      <c r="M89" s="92"/>
      <c r="N89" s="92"/>
      <c r="O89" s="92"/>
      <c r="P89" s="161"/>
      <c r="Q89" s="161"/>
      <c r="R89" s="8"/>
      <c r="S89" s="5"/>
      <c r="T89" s="59"/>
      <c r="U89" s="59"/>
      <c r="V89" s="59"/>
      <c r="W89" s="59"/>
      <c r="X89" s="59"/>
      <c r="Y89" s="59"/>
      <c r="Z89" s="5"/>
      <c r="AA89" s="64"/>
      <c r="AB89" s="64"/>
      <c r="AC89" s="64"/>
      <c r="AD89" s="64"/>
      <c r="AE89" s="64"/>
      <c r="AF89" s="64"/>
      <c r="AG89" s="64"/>
      <c r="AH89" s="64"/>
    </row>
    <row r="90" spans="1:34" x14ac:dyDescent="0.35">
      <c r="A90" s="9"/>
      <c r="B90" s="183"/>
      <c r="C90" s="227"/>
      <c r="D90" s="183"/>
      <c r="E90" s="310"/>
      <c r="F90" s="183"/>
      <c r="G90" s="105"/>
      <c r="H90" s="161"/>
      <c r="I90" s="92"/>
      <c r="J90" s="92"/>
      <c r="K90" s="92"/>
      <c r="L90" s="92"/>
      <c r="M90" s="92"/>
      <c r="N90" s="92"/>
      <c r="O90" s="92"/>
      <c r="P90" s="161"/>
      <c r="Q90" s="161"/>
      <c r="R90" s="8"/>
      <c r="S90" s="5"/>
      <c r="T90" s="59"/>
      <c r="U90" s="59"/>
      <c r="V90" s="59"/>
      <c r="W90" s="59"/>
      <c r="X90" s="59"/>
      <c r="Y90" s="59"/>
      <c r="Z90" s="5"/>
      <c r="AA90" s="64"/>
      <c r="AB90" s="64"/>
      <c r="AC90" s="64"/>
      <c r="AD90" s="64"/>
      <c r="AE90" s="64"/>
      <c r="AF90" s="64"/>
      <c r="AG90" s="64"/>
      <c r="AH90" s="64"/>
    </row>
    <row r="91" spans="1:34" x14ac:dyDescent="0.35">
      <c r="A91" s="9"/>
      <c r="B91" s="183"/>
      <c r="C91" s="227"/>
      <c r="D91" s="183"/>
      <c r="E91" s="310"/>
      <c r="F91" s="183"/>
      <c r="G91" s="105"/>
      <c r="H91" s="161"/>
      <c r="I91" s="92"/>
      <c r="J91" s="92"/>
      <c r="K91" s="92"/>
      <c r="L91" s="92"/>
      <c r="M91" s="92"/>
      <c r="N91" s="92"/>
      <c r="O91" s="92"/>
      <c r="P91" s="161"/>
      <c r="Q91" s="161"/>
      <c r="R91" s="8"/>
      <c r="S91" s="5"/>
      <c r="T91" s="59"/>
      <c r="U91" s="59"/>
      <c r="V91" s="59"/>
      <c r="W91" s="59"/>
      <c r="X91" s="59"/>
      <c r="Y91" s="59"/>
      <c r="Z91" s="5"/>
      <c r="AA91" s="64"/>
      <c r="AB91" s="64"/>
      <c r="AC91" s="64"/>
      <c r="AD91" s="64"/>
      <c r="AE91" s="64"/>
      <c r="AF91" s="64"/>
      <c r="AG91" s="64"/>
      <c r="AH91" s="64"/>
    </row>
    <row r="92" spans="1:34" x14ac:dyDescent="0.35">
      <c r="A92" s="9"/>
      <c r="B92" s="183"/>
      <c r="C92" s="227"/>
      <c r="D92" s="183"/>
      <c r="E92" s="310"/>
      <c r="F92" s="183"/>
      <c r="G92" s="105"/>
      <c r="H92" s="161"/>
      <c r="I92" s="92"/>
      <c r="J92" s="92"/>
      <c r="K92" s="92"/>
      <c r="L92" s="92"/>
      <c r="M92" s="92"/>
      <c r="N92" s="92"/>
      <c r="O92" s="92"/>
      <c r="P92" s="161"/>
      <c r="Q92" s="161"/>
      <c r="R92" s="8"/>
      <c r="S92" s="5"/>
      <c r="T92" s="59"/>
      <c r="U92" s="59"/>
      <c r="V92" s="59"/>
      <c r="W92" s="59"/>
      <c r="X92" s="59"/>
      <c r="Y92" s="59"/>
      <c r="Z92" s="5"/>
      <c r="AA92" s="64"/>
      <c r="AB92" s="64"/>
      <c r="AC92" s="64"/>
      <c r="AD92" s="64"/>
      <c r="AE92" s="64"/>
      <c r="AF92" s="64"/>
      <c r="AG92" s="64"/>
      <c r="AH92" s="64"/>
    </row>
    <row r="93" spans="1:34" x14ac:dyDescent="0.35">
      <c r="A93" s="9"/>
      <c r="B93" s="183"/>
      <c r="C93" s="227"/>
      <c r="D93" s="183"/>
      <c r="E93" s="310"/>
      <c r="F93" s="183"/>
      <c r="G93" s="105"/>
      <c r="H93" s="161"/>
      <c r="I93" s="92"/>
      <c r="J93" s="92"/>
      <c r="K93" s="92"/>
      <c r="L93" s="92"/>
      <c r="M93" s="92"/>
      <c r="N93" s="92"/>
      <c r="O93" s="92"/>
      <c r="P93" s="161"/>
      <c r="Q93" s="161"/>
      <c r="R93" s="8"/>
      <c r="S93" s="5"/>
      <c r="T93" s="59"/>
      <c r="U93" s="59"/>
      <c r="V93" s="59"/>
      <c r="W93" s="59"/>
      <c r="X93" s="59"/>
      <c r="Y93" s="59"/>
      <c r="Z93" s="5"/>
      <c r="AA93" s="64"/>
      <c r="AB93" s="64"/>
      <c r="AC93" s="64"/>
      <c r="AD93" s="64"/>
      <c r="AE93" s="64"/>
      <c r="AF93" s="64"/>
      <c r="AG93" s="64"/>
      <c r="AH93" s="64"/>
    </row>
    <row r="94" spans="1:34" x14ac:dyDescent="0.35">
      <c r="A94" s="9"/>
      <c r="B94" s="183"/>
      <c r="C94" s="227"/>
      <c r="D94" s="183"/>
      <c r="E94" s="310"/>
      <c r="F94" s="183"/>
      <c r="G94" s="105"/>
      <c r="H94" s="161"/>
      <c r="I94" s="92"/>
      <c r="J94" s="92"/>
      <c r="K94" s="92"/>
      <c r="L94" s="92"/>
      <c r="M94" s="92"/>
      <c r="N94" s="92"/>
      <c r="O94" s="92"/>
      <c r="P94" s="161"/>
      <c r="Q94" s="161"/>
      <c r="R94" s="8"/>
      <c r="S94" s="5"/>
      <c r="T94" s="59"/>
      <c r="U94" s="59"/>
      <c r="V94" s="59"/>
      <c r="W94" s="59"/>
      <c r="X94" s="59"/>
      <c r="Y94" s="59"/>
      <c r="Z94" s="5"/>
      <c r="AA94" s="64"/>
      <c r="AB94" s="64"/>
      <c r="AC94" s="64"/>
      <c r="AD94" s="64"/>
      <c r="AE94" s="64"/>
      <c r="AF94" s="64"/>
      <c r="AG94" s="64"/>
      <c r="AH94" s="64"/>
    </row>
    <row r="95" spans="1:34" x14ac:dyDescent="0.35">
      <c r="A95" s="9"/>
      <c r="B95" s="183"/>
      <c r="C95" s="227"/>
      <c r="D95" s="183"/>
      <c r="E95" s="310"/>
      <c r="F95" s="183"/>
      <c r="G95" s="105"/>
      <c r="H95" s="161"/>
      <c r="I95" s="92"/>
      <c r="J95" s="92"/>
      <c r="K95" s="92"/>
      <c r="L95" s="92"/>
      <c r="M95" s="92"/>
      <c r="N95" s="92"/>
      <c r="O95" s="92"/>
      <c r="P95" s="161"/>
      <c r="Q95" s="161"/>
      <c r="R95" s="8"/>
      <c r="S95" s="5"/>
      <c r="T95" s="59"/>
      <c r="U95" s="59"/>
      <c r="V95" s="59"/>
      <c r="W95" s="59"/>
      <c r="X95" s="59"/>
      <c r="Y95" s="59"/>
      <c r="Z95" s="5"/>
      <c r="AA95" s="64"/>
      <c r="AB95" s="64"/>
      <c r="AC95" s="64"/>
      <c r="AD95" s="64"/>
      <c r="AE95" s="64"/>
      <c r="AF95" s="64"/>
      <c r="AG95" s="64"/>
      <c r="AH95" s="64"/>
    </row>
    <row r="96" spans="1:34" x14ac:dyDescent="0.35">
      <c r="A96" s="9"/>
      <c r="B96" s="183"/>
      <c r="C96" s="227"/>
      <c r="D96" s="183"/>
      <c r="E96" s="310"/>
      <c r="F96" s="183"/>
      <c r="G96" s="105"/>
      <c r="H96" s="161"/>
      <c r="I96" s="92"/>
      <c r="J96" s="92"/>
      <c r="K96" s="92"/>
      <c r="L96" s="92"/>
      <c r="M96" s="92"/>
      <c r="N96" s="92"/>
      <c r="O96" s="92"/>
      <c r="P96" s="161"/>
      <c r="Q96" s="161"/>
      <c r="R96" s="8"/>
      <c r="S96" s="5"/>
      <c r="T96" s="59"/>
      <c r="U96" s="59"/>
      <c r="V96" s="59"/>
      <c r="W96" s="59"/>
      <c r="X96" s="59"/>
      <c r="Y96" s="59"/>
      <c r="Z96" s="5"/>
      <c r="AA96" s="64"/>
      <c r="AB96" s="64"/>
      <c r="AC96" s="64"/>
      <c r="AD96" s="64"/>
      <c r="AE96" s="64"/>
      <c r="AF96" s="64"/>
      <c r="AG96" s="64"/>
      <c r="AH96" s="64"/>
    </row>
    <row r="97" spans="1:34" x14ac:dyDescent="0.35">
      <c r="A97" s="9"/>
      <c r="B97" s="183"/>
      <c r="C97" s="227"/>
      <c r="D97" s="183"/>
      <c r="E97" s="310"/>
      <c r="F97" s="183"/>
      <c r="G97" s="105"/>
      <c r="H97" s="161"/>
      <c r="I97" s="92"/>
      <c r="J97" s="92"/>
      <c r="K97" s="92"/>
      <c r="L97" s="92"/>
      <c r="M97" s="92"/>
      <c r="N97" s="92"/>
      <c r="O97" s="92"/>
      <c r="P97" s="161"/>
      <c r="Q97" s="161"/>
      <c r="R97" s="8"/>
      <c r="S97" s="5"/>
      <c r="T97" s="59"/>
      <c r="U97" s="59"/>
      <c r="V97" s="59"/>
      <c r="W97" s="59"/>
      <c r="X97" s="59"/>
      <c r="Y97" s="59"/>
      <c r="Z97" s="5"/>
      <c r="AA97" s="64"/>
      <c r="AB97" s="64"/>
      <c r="AC97" s="64"/>
      <c r="AD97" s="64"/>
      <c r="AE97" s="64"/>
      <c r="AF97" s="64"/>
      <c r="AG97" s="64"/>
      <c r="AH97" s="64"/>
    </row>
    <row r="98" spans="1:34" x14ac:dyDescent="0.35">
      <c r="A98" s="9"/>
      <c r="B98" s="183"/>
      <c r="C98" s="227"/>
      <c r="D98" s="183"/>
      <c r="E98" s="310"/>
      <c r="F98" s="183"/>
      <c r="G98" s="105"/>
      <c r="H98" s="161"/>
      <c r="I98" s="92"/>
      <c r="J98" s="92"/>
      <c r="K98" s="92"/>
      <c r="L98" s="92"/>
      <c r="M98" s="92"/>
      <c r="N98" s="92"/>
      <c r="O98" s="92"/>
      <c r="P98" s="161"/>
      <c r="Q98" s="161"/>
      <c r="R98" s="8"/>
      <c r="S98" s="5"/>
      <c r="T98" s="59"/>
      <c r="U98" s="59"/>
      <c r="V98" s="59"/>
      <c r="W98" s="59"/>
      <c r="X98" s="59"/>
      <c r="Y98" s="59"/>
      <c r="Z98" s="5"/>
      <c r="AA98" s="64"/>
      <c r="AB98" s="64"/>
      <c r="AC98" s="64"/>
      <c r="AD98" s="64"/>
      <c r="AE98" s="64"/>
      <c r="AF98" s="64"/>
      <c r="AG98" s="64"/>
      <c r="AH98" s="64"/>
    </row>
    <row r="99" spans="1:34" x14ac:dyDescent="0.35">
      <c r="A99" s="9"/>
      <c r="B99" s="183"/>
      <c r="C99" s="227"/>
      <c r="D99" s="183"/>
      <c r="E99" s="310"/>
      <c r="F99" s="183"/>
      <c r="G99" s="105"/>
      <c r="H99" s="161"/>
      <c r="I99" s="92"/>
      <c r="J99" s="92"/>
      <c r="K99" s="92"/>
      <c r="L99" s="92"/>
      <c r="M99" s="92"/>
      <c r="N99" s="92"/>
      <c r="O99" s="92"/>
      <c r="P99" s="161"/>
      <c r="Q99" s="161"/>
      <c r="R99" s="8"/>
      <c r="S99" s="5"/>
      <c r="T99" s="59"/>
      <c r="U99" s="59"/>
      <c r="V99" s="59"/>
      <c r="W99" s="59"/>
      <c r="X99" s="59"/>
      <c r="Y99" s="59"/>
      <c r="Z99" s="5"/>
      <c r="AA99" s="64"/>
      <c r="AB99" s="64"/>
      <c r="AC99" s="64"/>
      <c r="AD99" s="64"/>
      <c r="AE99" s="64"/>
      <c r="AF99" s="64"/>
      <c r="AG99" s="64"/>
      <c r="AH99" s="64"/>
    </row>
    <row r="100" spans="1:34" x14ac:dyDescent="0.35">
      <c r="A100" s="9"/>
      <c r="B100" s="183"/>
      <c r="C100" s="227"/>
      <c r="D100" s="183"/>
      <c r="E100" s="310"/>
      <c r="F100" s="183"/>
      <c r="G100" s="105"/>
      <c r="H100" s="161"/>
      <c r="I100" s="92"/>
      <c r="J100" s="92"/>
      <c r="K100" s="92"/>
      <c r="L100" s="92"/>
      <c r="M100" s="92"/>
      <c r="N100" s="92"/>
      <c r="O100" s="92"/>
      <c r="P100" s="161"/>
      <c r="Q100" s="161"/>
      <c r="R100" s="8"/>
      <c r="S100" s="5"/>
      <c r="T100" s="59"/>
      <c r="U100" s="59"/>
      <c r="V100" s="59"/>
      <c r="W100" s="59"/>
      <c r="X100" s="59"/>
      <c r="Y100" s="59"/>
      <c r="Z100" s="5"/>
      <c r="AA100" s="64"/>
      <c r="AB100" s="64"/>
      <c r="AC100" s="64"/>
      <c r="AD100" s="64"/>
      <c r="AE100" s="64"/>
      <c r="AF100" s="64"/>
      <c r="AG100" s="64"/>
      <c r="AH100" s="64"/>
    </row>
    <row r="101" spans="1:34" x14ac:dyDescent="0.35">
      <c r="A101" s="9"/>
      <c r="B101" s="183"/>
      <c r="C101" s="227"/>
      <c r="D101" s="183"/>
      <c r="E101" s="310"/>
      <c r="F101" s="183"/>
      <c r="G101" s="105"/>
      <c r="H101" s="161"/>
      <c r="I101" s="92"/>
      <c r="J101" s="92"/>
      <c r="K101" s="92"/>
      <c r="L101" s="92"/>
      <c r="M101" s="92"/>
      <c r="N101" s="92"/>
      <c r="O101" s="92"/>
      <c r="P101" s="161"/>
      <c r="Q101" s="161"/>
      <c r="R101" s="8"/>
      <c r="S101" s="5"/>
      <c r="T101" s="59"/>
      <c r="U101" s="59"/>
      <c r="V101" s="59"/>
      <c r="W101" s="59"/>
      <c r="X101" s="59"/>
      <c r="Y101" s="59"/>
      <c r="Z101" s="5"/>
      <c r="AA101" s="64"/>
      <c r="AB101" s="64"/>
      <c r="AC101" s="64"/>
      <c r="AD101" s="64"/>
      <c r="AE101" s="64"/>
      <c r="AF101" s="64"/>
      <c r="AG101" s="64"/>
      <c r="AH101" s="64"/>
    </row>
    <row r="102" spans="1:34" x14ac:dyDescent="0.35">
      <c r="A102" s="9"/>
      <c r="B102" s="183"/>
      <c r="C102" s="227"/>
      <c r="D102" s="183"/>
      <c r="E102" s="310"/>
      <c r="F102" s="183"/>
      <c r="G102" s="105"/>
      <c r="H102" s="161"/>
      <c r="I102" s="92"/>
      <c r="J102" s="92"/>
      <c r="K102" s="92"/>
      <c r="L102" s="92"/>
      <c r="M102" s="92"/>
      <c r="N102" s="92"/>
      <c r="O102" s="92"/>
      <c r="P102" s="161"/>
      <c r="Q102" s="161"/>
      <c r="R102" s="8"/>
      <c r="S102" s="5"/>
      <c r="T102" s="59"/>
      <c r="U102" s="59"/>
      <c r="V102" s="59"/>
      <c r="W102" s="59"/>
      <c r="X102" s="59"/>
      <c r="Y102" s="59"/>
      <c r="Z102" s="5"/>
      <c r="AA102" s="64"/>
      <c r="AB102" s="64"/>
      <c r="AC102" s="64"/>
      <c r="AD102" s="64"/>
      <c r="AE102" s="64"/>
      <c r="AF102" s="64"/>
      <c r="AG102" s="64"/>
      <c r="AH102" s="64"/>
    </row>
    <row r="103" spans="1:34" x14ac:dyDescent="0.35">
      <c r="A103" s="9"/>
      <c r="B103" s="183"/>
      <c r="C103" s="227"/>
      <c r="D103" s="183"/>
      <c r="E103" s="310"/>
      <c r="F103" s="183"/>
      <c r="G103" s="105"/>
      <c r="H103" s="161"/>
      <c r="I103" s="92"/>
      <c r="J103" s="92"/>
      <c r="K103" s="92"/>
      <c r="L103" s="92"/>
      <c r="M103" s="92"/>
      <c r="N103" s="92"/>
      <c r="O103" s="92"/>
      <c r="P103" s="161"/>
      <c r="Q103" s="161"/>
      <c r="R103" s="8"/>
      <c r="S103" s="5"/>
      <c r="T103" s="59"/>
      <c r="U103" s="59"/>
      <c r="V103" s="59"/>
      <c r="W103" s="59"/>
      <c r="X103" s="59"/>
      <c r="Y103" s="59"/>
      <c r="Z103" s="5"/>
      <c r="AA103" s="64"/>
      <c r="AB103" s="64"/>
      <c r="AC103" s="64"/>
      <c r="AD103" s="64"/>
      <c r="AE103" s="64"/>
      <c r="AF103" s="64"/>
      <c r="AG103" s="64"/>
      <c r="AH103" s="64"/>
    </row>
    <row r="104" spans="1:34" x14ac:dyDescent="0.35">
      <c r="A104" s="9"/>
      <c r="B104" s="183"/>
      <c r="C104" s="227"/>
      <c r="D104" s="183"/>
      <c r="E104" s="310"/>
      <c r="F104" s="183"/>
      <c r="G104" s="105"/>
      <c r="H104" s="161"/>
      <c r="I104" s="92"/>
      <c r="J104" s="92"/>
      <c r="K104" s="92"/>
      <c r="L104" s="92"/>
      <c r="M104" s="92"/>
      <c r="N104" s="92"/>
      <c r="O104" s="92"/>
      <c r="P104" s="161"/>
      <c r="Q104" s="161"/>
      <c r="R104" s="8"/>
      <c r="S104" s="5"/>
      <c r="T104" s="59"/>
      <c r="U104" s="59"/>
      <c r="V104" s="59"/>
      <c r="W104" s="59"/>
      <c r="X104" s="59"/>
      <c r="Y104" s="59"/>
      <c r="Z104" s="5"/>
      <c r="AA104" s="64"/>
      <c r="AB104" s="64"/>
      <c r="AC104" s="64"/>
      <c r="AD104" s="64"/>
      <c r="AE104" s="64"/>
      <c r="AF104" s="64"/>
      <c r="AG104" s="64"/>
      <c r="AH104" s="64"/>
    </row>
    <row r="105" spans="1:34" x14ac:dyDescent="0.35">
      <c r="A105" s="9"/>
      <c r="B105" s="183"/>
      <c r="C105" s="227"/>
      <c r="D105" s="183"/>
      <c r="E105" s="310"/>
      <c r="F105" s="183"/>
      <c r="G105" s="105"/>
      <c r="H105" s="161"/>
      <c r="I105" s="92"/>
      <c r="J105" s="92"/>
      <c r="K105" s="92"/>
      <c r="L105" s="92"/>
      <c r="M105" s="92"/>
      <c r="N105" s="92"/>
      <c r="O105" s="92"/>
      <c r="P105" s="161"/>
      <c r="Q105" s="161"/>
      <c r="R105" s="8"/>
      <c r="S105" s="5"/>
      <c r="T105" s="59"/>
      <c r="U105" s="59"/>
      <c r="V105" s="59"/>
      <c r="W105" s="59"/>
      <c r="X105" s="59"/>
      <c r="Y105" s="59"/>
      <c r="Z105" s="5"/>
      <c r="AA105" s="64"/>
      <c r="AB105" s="64"/>
      <c r="AC105" s="64"/>
      <c r="AD105" s="64"/>
      <c r="AE105" s="64"/>
      <c r="AF105" s="64"/>
      <c r="AG105" s="64"/>
      <c r="AH105" s="64"/>
    </row>
    <row r="106" spans="1:34" x14ac:dyDescent="0.35">
      <c r="A106" s="5"/>
      <c r="B106" s="183"/>
      <c r="C106" s="227"/>
      <c r="D106" s="183"/>
      <c r="E106" s="310"/>
      <c r="F106" s="183"/>
      <c r="G106" s="105"/>
      <c r="H106" s="92"/>
      <c r="I106" s="92"/>
      <c r="J106" s="92"/>
      <c r="K106" s="92"/>
      <c r="L106" s="92"/>
      <c r="M106" s="92"/>
      <c r="N106" s="92"/>
      <c r="O106" s="92"/>
      <c r="P106" s="92"/>
      <c r="Q106" s="92"/>
      <c r="R106" s="5"/>
      <c r="S106" s="5"/>
      <c r="T106" s="59"/>
      <c r="U106" s="59"/>
      <c r="V106" s="59"/>
      <c r="W106" s="59"/>
      <c r="X106" s="59"/>
      <c r="Y106" s="59"/>
      <c r="Z106" s="5"/>
      <c r="AA106" s="64"/>
      <c r="AB106" s="64"/>
      <c r="AC106" s="64"/>
      <c r="AD106" s="64"/>
      <c r="AE106" s="64"/>
      <c r="AF106" s="64"/>
      <c r="AG106" s="64"/>
      <c r="AH106" s="64"/>
    </row>
    <row r="107" spans="1:34" x14ac:dyDescent="0.35">
      <c r="A107" s="5"/>
      <c r="B107" s="183"/>
      <c r="C107" s="227"/>
      <c r="D107" s="183"/>
      <c r="E107" s="310"/>
      <c r="F107" s="183"/>
      <c r="G107" s="92"/>
      <c r="H107" s="92"/>
      <c r="I107" s="92"/>
      <c r="J107" s="92"/>
      <c r="K107" s="92"/>
      <c r="L107" s="92"/>
      <c r="M107" s="92"/>
      <c r="N107" s="92"/>
      <c r="O107" s="92"/>
      <c r="P107" s="92"/>
      <c r="Q107" s="92"/>
      <c r="R107" s="5"/>
      <c r="S107" s="5"/>
      <c r="T107" s="59"/>
      <c r="U107" s="59"/>
      <c r="V107" s="59"/>
      <c r="W107" s="59"/>
      <c r="X107" s="59"/>
      <c r="Y107" s="59"/>
      <c r="Z107" s="5"/>
      <c r="AA107" s="64"/>
      <c r="AB107" s="64"/>
      <c r="AC107" s="64"/>
      <c r="AD107" s="64"/>
      <c r="AE107" s="64"/>
      <c r="AF107" s="64"/>
      <c r="AG107" s="64"/>
      <c r="AH107" s="64"/>
    </row>
    <row r="108" spans="1:34" x14ac:dyDescent="0.35">
      <c r="A108" s="5"/>
      <c r="B108" s="183"/>
      <c r="C108" s="227"/>
      <c r="D108" s="183"/>
      <c r="E108" s="310"/>
      <c r="F108" s="183"/>
      <c r="G108" s="92"/>
      <c r="H108" s="92"/>
      <c r="I108" s="92"/>
      <c r="J108" s="92"/>
      <c r="K108" s="92"/>
      <c r="L108" s="92"/>
      <c r="M108" s="92"/>
      <c r="N108" s="92"/>
      <c r="O108" s="92"/>
      <c r="P108" s="92"/>
      <c r="Q108" s="92"/>
      <c r="R108" s="5"/>
      <c r="S108" s="5"/>
      <c r="T108" s="59"/>
      <c r="U108" s="59"/>
      <c r="V108" s="59"/>
      <c r="W108" s="59"/>
      <c r="X108" s="59"/>
      <c r="Y108" s="59"/>
      <c r="Z108" s="5"/>
      <c r="AA108" s="64"/>
      <c r="AB108" s="64"/>
      <c r="AC108" s="64"/>
      <c r="AD108" s="64"/>
      <c r="AE108" s="64"/>
      <c r="AF108" s="64"/>
      <c r="AG108" s="64"/>
      <c r="AH108" s="64"/>
    </row>
    <row r="109" spans="1:34" x14ac:dyDescent="0.35">
      <c r="A109" s="5"/>
      <c r="B109" s="183"/>
      <c r="C109" s="227"/>
      <c r="D109" s="183"/>
      <c r="E109" s="310"/>
      <c r="F109" s="183"/>
      <c r="G109" s="92"/>
      <c r="H109" s="92"/>
      <c r="I109" s="92"/>
      <c r="J109" s="92"/>
      <c r="K109" s="92"/>
      <c r="L109" s="92"/>
      <c r="M109" s="92"/>
      <c r="N109" s="92"/>
      <c r="O109" s="92"/>
      <c r="P109" s="92"/>
      <c r="Q109" s="92"/>
      <c r="R109" s="5"/>
      <c r="S109" s="5"/>
      <c r="T109" s="59"/>
      <c r="U109" s="59"/>
      <c r="V109" s="59"/>
      <c r="W109" s="59"/>
      <c r="X109" s="59"/>
      <c r="Y109" s="59"/>
      <c r="Z109" s="5"/>
      <c r="AA109" s="5"/>
      <c r="AB109" s="5"/>
      <c r="AC109" s="5"/>
      <c r="AD109" s="5"/>
    </row>
    <row r="110" spans="1:34" x14ac:dyDescent="0.35">
      <c r="A110" s="5"/>
      <c r="B110" s="183"/>
      <c r="C110" s="227"/>
      <c r="D110" s="183"/>
      <c r="E110" s="310"/>
      <c r="F110" s="183"/>
      <c r="G110" s="92"/>
      <c r="H110" s="92"/>
      <c r="I110" s="92"/>
      <c r="J110" s="92"/>
      <c r="K110" s="92"/>
      <c r="L110" s="92"/>
      <c r="M110" s="92"/>
      <c r="N110" s="92"/>
      <c r="O110" s="92"/>
      <c r="P110" s="92"/>
      <c r="Q110" s="92"/>
      <c r="R110" s="5"/>
      <c r="S110" s="5"/>
      <c r="T110" s="59"/>
      <c r="U110" s="59"/>
      <c r="V110" s="59"/>
      <c r="W110" s="59"/>
      <c r="X110" s="59"/>
      <c r="Y110" s="59"/>
      <c r="Z110" s="5"/>
      <c r="AA110" s="5"/>
      <c r="AB110" s="5"/>
      <c r="AC110" s="5"/>
      <c r="AD110" s="5"/>
    </row>
    <row r="111" spans="1:34" x14ac:dyDescent="0.35">
      <c r="A111" s="5"/>
      <c r="B111" s="183"/>
      <c r="C111" s="227"/>
      <c r="D111" s="183"/>
      <c r="E111" s="310"/>
      <c r="F111" s="183"/>
      <c r="G111" s="92"/>
      <c r="H111" s="92"/>
      <c r="I111" s="92"/>
      <c r="J111" s="92"/>
      <c r="K111" s="92"/>
      <c r="L111" s="92"/>
      <c r="M111" s="92"/>
      <c r="N111" s="92"/>
      <c r="O111" s="92"/>
      <c r="P111" s="92"/>
      <c r="Q111" s="92"/>
      <c r="R111" s="5"/>
      <c r="S111" s="5"/>
      <c r="T111" s="59"/>
      <c r="U111" s="59"/>
      <c r="V111" s="59"/>
      <c r="W111" s="59"/>
      <c r="X111" s="59"/>
      <c r="Y111" s="59"/>
      <c r="Z111" s="5"/>
      <c r="AA111" s="5"/>
      <c r="AB111" s="5"/>
      <c r="AC111" s="5"/>
      <c r="AD111" s="5"/>
    </row>
    <row r="112" spans="1:34" x14ac:dyDescent="0.35">
      <c r="A112" s="5"/>
      <c r="B112" s="183"/>
      <c r="C112" s="227"/>
      <c r="D112" s="183"/>
      <c r="E112" s="310"/>
      <c r="F112" s="183"/>
      <c r="G112" s="92"/>
      <c r="H112" s="92"/>
      <c r="I112" s="92"/>
      <c r="J112" s="92"/>
      <c r="K112" s="92"/>
      <c r="L112" s="92"/>
      <c r="M112" s="92"/>
      <c r="N112" s="92"/>
      <c r="O112" s="92"/>
      <c r="P112" s="92"/>
      <c r="Q112" s="92"/>
      <c r="R112" s="5"/>
      <c r="S112" s="5"/>
      <c r="T112" s="59"/>
      <c r="U112" s="59"/>
      <c r="V112" s="59"/>
      <c r="W112" s="59"/>
      <c r="X112" s="59"/>
      <c r="Y112" s="59"/>
      <c r="Z112" s="5"/>
      <c r="AA112" s="5"/>
      <c r="AB112" s="5"/>
      <c r="AC112" s="5"/>
      <c r="AD112" s="5"/>
    </row>
    <row r="113" spans="1:30" x14ac:dyDescent="0.35">
      <c r="A113" s="5"/>
      <c r="B113" s="183"/>
      <c r="C113" s="227"/>
      <c r="D113" s="183"/>
      <c r="E113" s="310"/>
      <c r="F113" s="183"/>
      <c r="G113" s="92"/>
      <c r="H113" s="92"/>
      <c r="I113" s="92"/>
      <c r="J113" s="92"/>
      <c r="K113" s="92"/>
      <c r="L113" s="92"/>
      <c r="M113" s="92"/>
      <c r="N113" s="92"/>
      <c r="O113" s="92"/>
      <c r="P113" s="92"/>
      <c r="Q113" s="92"/>
      <c r="R113" s="5"/>
      <c r="S113" s="5"/>
      <c r="T113" s="59"/>
      <c r="U113" s="59"/>
      <c r="V113" s="59"/>
      <c r="W113" s="59"/>
      <c r="X113" s="59"/>
      <c r="Y113" s="59"/>
      <c r="Z113" s="5"/>
      <c r="AA113" s="5"/>
      <c r="AB113" s="5"/>
      <c r="AC113" s="5"/>
      <c r="AD113" s="5"/>
    </row>
    <row r="114" spans="1:30" x14ac:dyDescent="0.35">
      <c r="A114" s="5"/>
      <c r="B114" s="183"/>
      <c r="C114" s="227"/>
      <c r="D114" s="183"/>
      <c r="E114" s="310"/>
      <c r="F114" s="183"/>
      <c r="G114" s="92"/>
      <c r="H114" s="92"/>
      <c r="I114" s="92"/>
      <c r="J114" s="92"/>
      <c r="K114" s="92"/>
      <c r="L114" s="92"/>
      <c r="M114" s="92"/>
      <c r="N114" s="92"/>
      <c r="O114" s="92"/>
      <c r="P114" s="92"/>
      <c r="Q114" s="92"/>
      <c r="R114" s="5"/>
      <c r="S114" s="5"/>
      <c r="T114" s="59"/>
      <c r="U114" s="59"/>
      <c r="V114" s="59"/>
      <c r="W114" s="59"/>
      <c r="X114" s="59"/>
      <c r="Y114" s="59"/>
      <c r="Z114" s="5"/>
      <c r="AA114" s="5"/>
      <c r="AB114" s="5"/>
      <c r="AC114" s="5"/>
      <c r="AD114" s="5"/>
    </row>
    <row r="115" spans="1:30" x14ac:dyDescent="0.35">
      <c r="A115" s="5"/>
      <c r="B115" s="183"/>
      <c r="C115" s="227"/>
      <c r="D115" s="183"/>
      <c r="E115" s="310"/>
      <c r="F115" s="183"/>
      <c r="G115" s="92"/>
      <c r="H115" s="92"/>
      <c r="I115" s="92"/>
      <c r="J115" s="92"/>
      <c r="K115" s="92"/>
      <c r="L115" s="92"/>
      <c r="M115" s="92"/>
      <c r="N115" s="92"/>
      <c r="O115" s="92"/>
      <c r="P115" s="92"/>
      <c r="Q115" s="92"/>
      <c r="R115" s="5"/>
      <c r="S115" s="5"/>
      <c r="T115" s="59"/>
      <c r="U115" s="59"/>
      <c r="V115" s="59"/>
      <c r="W115" s="59"/>
      <c r="X115" s="59"/>
      <c r="Y115" s="59"/>
      <c r="Z115" s="5"/>
      <c r="AA115" s="5"/>
      <c r="AB115" s="5"/>
      <c r="AC115" s="5"/>
      <c r="AD115" s="5"/>
    </row>
    <row r="116" spans="1:30" x14ac:dyDescent="0.35">
      <c r="A116" s="5"/>
      <c r="B116" s="183"/>
      <c r="C116" s="227"/>
      <c r="D116" s="183"/>
      <c r="E116" s="310"/>
      <c r="F116" s="183"/>
      <c r="G116" s="92"/>
      <c r="H116" s="92"/>
      <c r="I116" s="92"/>
      <c r="J116" s="92"/>
      <c r="K116" s="92"/>
      <c r="L116" s="92"/>
      <c r="M116" s="92"/>
      <c r="N116" s="92"/>
      <c r="O116" s="92"/>
      <c r="P116" s="92"/>
      <c r="Q116" s="92"/>
      <c r="R116" s="5"/>
      <c r="S116" s="5"/>
      <c r="T116" s="59"/>
      <c r="U116" s="59"/>
      <c r="V116" s="59"/>
      <c r="W116" s="59"/>
      <c r="X116" s="59"/>
      <c r="Y116" s="59"/>
      <c r="Z116" s="5"/>
      <c r="AA116" s="5"/>
      <c r="AB116" s="5"/>
      <c r="AC116" s="5"/>
      <c r="AD116" s="5"/>
    </row>
    <row r="117" spans="1:30" x14ac:dyDescent="0.35">
      <c r="A117" s="5"/>
      <c r="B117" s="183"/>
      <c r="C117" s="227"/>
      <c r="D117" s="183"/>
      <c r="E117" s="310"/>
      <c r="F117" s="183"/>
      <c r="G117" s="92"/>
      <c r="H117" s="92"/>
      <c r="I117" s="92"/>
      <c r="J117" s="92"/>
      <c r="K117" s="92"/>
      <c r="L117" s="92"/>
      <c r="M117" s="92"/>
      <c r="N117" s="92"/>
      <c r="O117" s="92"/>
      <c r="P117" s="92"/>
      <c r="Q117" s="92"/>
      <c r="R117" s="5"/>
      <c r="S117" s="5"/>
      <c r="T117" s="59"/>
      <c r="U117" s="59"/>
      <c r="V117" s="59"/>
      <c r="W117" s="59"/>
      <c r="X117" s="59"/>
      <c r="Y117" s="59"/>
      <c r="Z117" s="5"/>
      <c r="AA117" s="5"/>
      <c r="AB117" s="5"/>
      <c r="AC117" s="5"/>
      <c r="AD117" s="5"/>
    </row>
    <row r="118" spans="1:30" x14ac:dyDescent="0.35">
      <c r="A118" s="5"/>
      <c r="B118" s="183"/>
      <c r="C118" s="227"/>
      <c r="D118" s="183"/>
      <c r="E118" s="310"/>
      <c r="F118" s="183"/>
      <c r="G118" s="92"/>
      <c r="H118" s="92"/>
      <c r="I118" s="92"/>
      <c r="J118" s="92"/>
      <c r="K118" s="92"/>
      <c r="L118" s="92"/>
      <c r="M118" s="92"/>
      <c r="N118" s="92"/>
      <c r="O118" s="92"/>
      <c r="P118" s="92"/>
      <c r="Q118" s="92"/>
      <c r="R118" s="5"/>
      <c r="S118" s="5"/>
      <c r="T118" s="59"/>
      <c r="U118" s="59"/>
      <c r="V118" s="59"/>
      <c r="W118" s="59"/>
      <c r="X118" s="59"/>
      <c r="Y118" s="59"/>
      <c r="Z118" s="5"/>
      <c r="AA118" s="5"/>
      <c r="AB118" s="5"/>
      <c r="AC118" s="5"/>
      <c r="AD118" s="5"/>
    </row>
    <row r="119" spans="1:30" x14ac:dyDescent="0.35">
      <c r="A119" s="5"/>
      <c r="B119" s="183"/>
      <c r="C119" s="227"/>
      <c r="D119" s="183"/>
      <c r="E119" s="310"/>
      <c r="F119" s="183"/>
      <c r="G119" s="92"/>
      <c r="H119" s="92"/>
      <c r="I119" s="92"/>
      <c r="J119" s="92"/>
      <c r="K119" s="92"/>
      <c r="L119" s="92"/>
      <c r="M119" s="92"/>
      <c r="N119" s="92"/>
      <c r="O119" s="92"/>
      <c r="P119" s="92"/>
      <c r="Q119" s="92"/>
      <c r="R119" s="5"/>
      <c r="S119" s="5"/>
      <c r="T119" s="59"/>
      <c r="U119" s="59"/>
      <c r="V119" s="59"/>
      <c r="W119" s="59"/>
      <c r="X119" s="59"/>
      <c r="Y119" s="59"/>
      <c r="Z119" s="5"/>
      <c r="AA119" s="5"/>
      <c r="AB119" s="5"/>
      <c r="AC119" s="5"/>
      <c r="AD119" s="5"/>
    </row>
    <row r="120" spans="1:30" x14ac:dyDescent="0.35">
      <c r="A120" s="5"/>
      <c r="B120" s="183"/>
      <c r="C120" s="227"/>
      <c r="D120" s="183"/>
      <c r="E120" s="310"/>
      <c r="F120" s="183"/>
      <c r="G120" s="92"/>
      <c r="H120" s="92"/>
      <c r="I120" s="92"/>
      <c r="J120" s="92"/>
      <c r="K120" s="92"/>
      <c r="L120" s="92"/>
      <c r="M120" s="92"/>
      <c r="N120" s="92"/>
      <c r="O120" s="92"/>
      <c r="P120" s="92"/>
      <c r="Q120" s="92"/>
      <c r="R120" s="5"/>
      <c r="S120" s="5"/>
      <c r="T120" s="59"/>
      <c r="U120" s="59"/>
      <c r="V120" s="59"/>
      <c r="W120" s="59"/>
      <c r="X120" s="59"/>
      <c r="Y120" s="59"/>
      <c r="Z120" s="5"/>
      <c r="AA120" s="5"/>
      <c r="AB120" s="5"/>
      <c r="AC120" s="5"/>
      <c r="AD120" s="5"/>
    </row>
    <row r="121" spans="1:30" x14ac:dyDescent="0.35">
      <c r="A121" s="5"/>
      <c r="B121" s="183"/>
      <c r="C121" s="227"/>
      <c r="D121" s="183"/>
      <c r="E121" s="310"/>
      <c r="F121" s="183"/>
      <c r="G121" s="92"/>
      <c r="H121" s="92"/>
      <c r="I121" s="92"/>
      <c r="J121" s="92"/>
      <c r="K121" s="92"/>
      <c r="L121" s="92"/>
      <c r="M121" s="92"/>
      <c r="N121" s="92"/>
      <c r="O121" s="92"/>
      <c r="P121" s="92"/>
      <c r="Q121" s="92"/>
      <c r="R121" s="5"/>
      <c r="S121" s="5"/>
      <c r="T121" s="59"/>
      <c r="U121" s="59"/>
      <c r="V121" s="59"/>
      <c r="W121" s="59"/>
      <c r="X121" s="59"/>
      <c r="Y121" s="59"/>
      <c r="Z121" s="5"/>
      <c r="AA121" s="5"/>
      <c r="AB121" s="5"/>
      <c r="AC121" s="5"/>
      <c r="AD121" s="5"/>
    </row>
    <row r="122" spans="1:30" x14ac:dyDescent="0.35">
      <c r="A122" s="5"/>
      <c r="B122" s="183"/>
      <c r="C122" s="227"/>
      <c r="D122" s="183"/>
      <c r="E122" s="310"/>
      <c r="F122" s="183"/>
      <c r="G122" s="92"/>
      <c r="H122" s="92"/>
      <c r="I122" s="92"/>
      <c r="J122" s="92"/>
      <c r="K122" s="92"/>
      <c r="L122" s="92"/>
      <c r="M122" s="92"/>
      <c r="N122" s="92"/>
      <c r="O122" s="92"/>
      <c r="P122" s="92"/>
      <c r="Q122" s="92"/>
      <c r="R122" s="5"/>
      <c r="S122" s="5"/>
      <c r="T122" s="59"/>
      <c r="U122" s="59"/>
      <c r="V122" s="59"/>
      <c r="W122" s="59"/>
      <c r="X122" s="59"/>
      <c r="Y122" s="59"/>
      <c r="Z122" s="5"/>
      <c r="AA122" s="5"/>
      <c r="AB122" s="5"/>
      <c r="AC122" s="5"/>
      <c r="AD122" s="5"/>
    </row>
    <row r="123" spans="1:30" x14ac:dyDescent="0.35">
      <c r="A123" s="5"/>
      <c r="B123" s="183"/>
      <c r="C123" s="227"/>
      <c r="D123" s="183"/>
      <c r="E123" s="310"/>
      <c r="F123" s="183"/>
      <c r="G123" s="92"/>
      <c r="H123" s="92"/>
      <c r="I123" s="92"/>
      <c r="J123" s="92"/>
      <c r="K123" s="92"/>
      <c r="L123" s="92"/>
      <c r="M123" s="92"/>
      <c r="N123" s="92"/>
      <c r="O123" s="92"/>
      <c r="P123" s="92"/>
      <c r="Q123" s="92"/>
      <c r="R123" s="5"/>
      <c r="S123" s="5"/>
      <c r="T123" s="59"/>
      <c r="U123" s="59"/>
      <c r="V123" s="59"/>
      <c r="W123" s="59"/>
      <c r="X123" s="59"/>
      <c r="Y123" s="59"/>
      <c r="Z123" s="5"/>
      <c r="AA123" s="5"/>
      <c r="AB123" s="5"/>
      <c r="AC123" s="5"/>
      <c r="AD123" s="5"/>
    </row>
    <row r="124" spans="1:30" x14ac:dyDescent="0.35">
      <c r="A124" s="5"/>
      <c r="B124" s="183"/>
      <c r="C124" s="227"/>
      <c r="D124" s="183"/>
      <c r="E124" s="310"/>
      <c r="F124" s="183"/>
      <c r="G124" s="92"/>
      <c r="H124" s="92"/>
      <c r="I124" s="92"/>
      <c r="J124" s="92"/>
      <c r="K124" s="92"/>
      <c r="L124" s="92"/>
      <c r="M124" s="92"/>
      <c r="N124" s="92"/>
      <c r="O124" s="92"/>
      <c r="P124" s="92"/>
      <c r="Q124" s="92"/>
      <c r="R124" s="5"/>
      <c r="S124" s="5"/>
      <c r="T124" s="59"/>
      <c r="U124" s="59"/>
      <c r="V124" s="59"/>
      <c r="W124" s="59"/>
      <c r="X124" s="59"/>
      <c r="Y124" s="59"/>
      <c r="Z124" s="5"/>
      <c r="AA124" s="5"/>
      <c r="AB124" s="5"/>
      <c r="AC124" s="5"/>
      <c r="AD124" s="5"/>
    </row>
    <row r="125" spans="1:30" x14ac:dyDescent="0.35">
      <c r="A125" s="5"/>
      <c r="B125" s="183"/>
      <c r="C125" s="227"/>
      <c r="D125" s="183"/>
      <c r="E125" s="310"/>
      <c r="F125" s="183"/>
      <c r="G125" s="92"/>
      <c r="H125" s="92"/>
      <c r="I125" s="92"/>
      <c r="J125" s="92"/>
      <c r="K125" s="92"/>
      <c r="L125" s="92"/>
      <c r="M125" s="92"/>
      <c r="N125" s="92"/>
      <c r="O125" s="92"/>
      <c r="P125" s="92"/>
      <c r="Q125" s="92"/>
      <c r="R125" s="5"/>
      <c r="S125" s="5"/>
      <c r="T125" s="59"/>
      <c r="U125" s="59"/>
      <c r="V125" s="59"/>
      <c r="W125" s="59"/>
      <c r="X125" s="59"/>
      <c r="Y125" s="59"/>
      <c r="Z125" s="5"/>
      <c r="AA125" s="5"/>
      <c r="AB125" s="5"/>
      <c r="AC125" s="5"/>
      <c r="AD125" s="5"/>
    </row>
    <row r="126" spans="1:30" x14ac:dyDescent="0.35">
      <c r="A126" s="5"/>
      <c r="B126" s="183"/>
      <c r="C126" s="227"/>
      <c r="D126" s="183"/>
      <c r="E126" s="310"/>
      <c r="F126" s="183"/>
      <c r="G126" s="92"/>
      <c r="H126" s="92"/>
      <c r="I126" s="92"/>
      <c r="J126" s="92"/>
      <c r="K126" s="92"/>
      <c r="L126" s="92"/>
      <c r="M126" s="92"/>
      <c r="N126" s="92"/>
      <c r="O126" s="92"/>
      <c r="P126" s="92"/>
      <c r="Q126" s="92"/>
      <c r="R126" s="5"/>
      <c r="S126" s="5"/>
      <c r="T126" s="59"/>
      <c r="U126" s="59"/>
      <c r="V126" s="59"/>
      <c r="W126" s="59"/>
      <c r="X126" s="59"/>
      <c r="Y126" s="59"/>
      <c r="Z126" s="5"/>
      <c r="AA126" s="5"/>
      <c r="AB126" s="5"/>
      <c r="AC126" s="5"/>
      <c r="AD126" s="5"/>
    </row>
    <row r="127" spans="1:30" x14ac:dyDescent="0.35">
      <c r="A127" s="5"/>
      <c r="B127" s="183"/>
      <c r="C127" s="227"/>
      <c r="D127" s="183"/>
      <c r="E127" s="310"/>
      <c r="F127" s="183"/>
      <c r="G127" s="92"/>
      <c r="H127" s="92"/>
      <c r="I127" s="92"/>
      <c r="J127" s="92"/>
      <c r="K127" s="92"/>
      <c r="L127" s="92"/>
      <c r="M127" s="92"/>
      <c r="N127" s="92"/>
      <c r="O127" s="92"/>
      <c r="P127" s="92"/>
      <c r="Q127" s="92"/>
      <c r="R127" s="5"/>
      <c r="S127" s="5"/>
      <c r="T127" s="59"/>
      <c r="U127" s="59"/>
      <c r="V127" s="59"/>
      <c r="W127" s="59"/>
      <c r="X127" s="59"/>
      <c r="Y127" s="59"/>
      <c r="Z127" s="5"/>
      <c r="AA127" s="5"/>
      <c r="AB127" s="5"/>
      <c r="AC127" s="5"/>
      <c r="AD127" s="5"/>
    </row>
    <row r="128" spans="1:30" x14ac:dyDescent="0.35">
      <c r="A128" s="5"/>
      <c r="B128" s="183"/>
      <c r="C128" s="227"/>
      <c r="D128" s="183"/>
      <c r="E128" s="310"/>
      <c r="F128" s="183"/>
      <c r="G128" s="92"/>
      <c r="H128" s="92"/>
      <c r="I128" s="92"/>
      <c r="J128" s="92"/>
      <c r="K128" s="92"/>
      <c r="L128" s="92"/>
      <c r="M128" s="92"/>
      <c r="N128" s="92"/>
      <c r="O128" s="92"/>
      <c r="P128" s="92"/>
      <c r="Q128" s="92"/>
      <c r="R128" s="5"/>
      <c r="S128" s="5"/>
      <c r="T128" s="59"/>
      <c r="U128" s="59"/>
      <c r="V128" s="59"/>
      <c r="W128" s="59"/>
      <c r="X128" s="59"/>
      <c r="Y128" s="59"/>
      <c r="Z128" s="5"/>
      <c r="AA128" s="5"/>
      <c r="AB128" s="5"/>
      <c r="AC128" s="5"/>
      <c r="AD128" s="5"/>
    </row>
    <row r="129" spans="1:30" x14ac:dyDescent="0.35">
      <c r="A129" s="5"/>
      <c r="B129" s="183"/>
      <c r="C129" s="227"/>
      <c r="D129" s="183"/>
      <c r="E129" s="310"/>
      <c r="F129" s="183"/>
      <c r="G129" s="92"/>
      <c r="H129" s="92"/>
      <c r="I129" s="92"/>
      <c r="J129" s="92"/>
      <c r="K129" s="92"/>
      <c r="L129" s="92"/>
      <c r="M129" s="92"/>
      <c r="N129" s="92"/>
      <c r="O129" s="92"/>
      <c r="P129" s="92"/>
      <c r="Q129" s="92"/>
      <c r="R129" s="5"/>
      <c r="S129" s="5"/>
      <c r="T129" s="59"/>
      <c r="U129" s="59"/>
      <c r="V129" s="59"/>
      <c r="W129" s="59"/>
      <c r="X129" s="59"/>
      <c r="Y129" s="59"/>
      <c r="Z129" s="5"/>
      <c r="AA129" s="5"/>
      <c r="AB129" s="5"/>
      <c r="AC129" s="5"/>
      <c r="AD129" s="5"/>
    </row>
    <row r="130" spans="1:30" x14ac:dyDescent="0.35">
      <c r="A130" s="5"/>
      <c r="B130" s="183"/>
      <c r="C130" s="227"/>
      <c r="D130" s="183"/>
      <c r="E130" s="310"/>
      <c r="F130" s="183"/>
      <c r="G130" s="92"/>
      <c r="H130" s="92"/>
      <c r="I130" s="92"/>
      <c r="J130" s="92"/>
      <c r="K130" s="92"/>
      <c r="L130" s="92"/>
      <c r="M130" s="92"/>
      <c r="N130" s="92"/>
      <c r="O130" s="92"/>
      <c r="P130" s="92"/>
      <c r="Q130" s="92"/>
      <c r="R130" s="5"/>
      <c r="S130" s="5"/>
      <c r="T130" s="59"/>
      <c r="U130" s="59"/>
      <c r="V130" s="59"/>
      <c r="W130" s="59"/>
      <c r="X130" s="59"/>
      <c r="Y130" s="59"/>
      <c r="Z130" s="5"/>
      <c r="AA130" s="5"/>
      <c r="AB130" s="5"/>
      <c r="AC130" s="5"/>
      <c r="AD130" s="5"/>
    </row>
    <row r="131" spans="1:30" x14ac:dyDescent="0.35">
      <c r="A131" s="5"/>
      <c r="B131" s="183"/>
      <c r="C131" s="227"/>
      <c r="D131" s="183"/>
      <c r="E131" s="310"/>
      <c r="F131" s="183"/>
      <c r="G131" s="92"/>
      <c r="H131" s="92"/>
      <c r="I131" s="92"/>
      <c r="J131" s="92"/>
      <c r="K131" s="92"/>
      <c r="L131" s="92"/>
      <c r="M131" s="92"/>
      <c r="N131" s="92"/>
      <c r="O131" s="92"/>
      <c r="P131" s="92"/>
      <c r="Q131" s="92"/>
      <c r="R131" s="5"/>
      <c r="S131" s="5"/>
      <c r="T131" s="59"/>
      <c r="U131" s="59"/>
      <c r="V131" s="59"/>
      <c r="W131" s="59"/>
      <c r="X131" s="59"/>
      <c r="Y131" s="59"/>
      <c r="Z131" s="5"/>
      <c r="AA131" s="5"/>
      <c r="AB131" s="5"/>
      <c r="AC131" s="5"/>
      <c r="AD131" s="5"/>
    </row>
    <row r="132" spans="1:30" x14ac:dyDescent="0.35">
      <c r="A132" s="5"/>
      <c r="B132" s="183"/>
      <c r="C132" s="227"/>
      <c r="D132" s="183"/>
      <c r="E132" s="310"/>
      <c r="F132" s="183"/>
      <c r="G132" s="92"/>
      <c r="H132" s="92"/>
      <c r="I132" s="92"/>
      <c r="J132" s="92"/>
      <c r="K132" s="92"/>
      <c r="L132" s="92"/>
      <c r="M132" s="92"/>
      <c r="N132" s="92"/>
      <c r="O132" s="92"/>
      <c r="P132" s="92"/>
      <c r="Q132" s="92"/>
      <c r="R132" s="5"/>
      <c r="S132" s="5"/>
      <c r="T132" s="59"/>
      <c r="U132" s="59"/>
      <c r="V132" s="59"/>
      <c r="W132" s="59"/>
      <c r="X132" s="59"/>
      <c r="Y132" s="59"/>
      <c r="Z132" s="5"/>
      <c r="AA132" s="5"/>
      <c r="AB132" s="5"/>
      <c r="AC132" s="5"/>
      <c r="AD132" s="5"/>
    </row>
    <row r="133" spans="1:30" x14ac:dyDescent="0.35">
      <c r="A133" s="5"/>
      <c r="B133" s="183"/>
      <c r="C133" s="227"/>
      <c r="D133" s="183"/>
      <c r="E133" s="310"/>
      <c r="F133" s="183"/>
      <c r="G133" s="92"/>
      <c r="H133" s="92"/>
      <c r="I133" s="92"/>
      <c r="J133" s="92"/>
      <c r="K133" s="92"/>
      <c r="L133" s="92"/>
      <c r="M133" s="92"/>
      <c r="N133" s="92"/>
      <c r="O133" s="92"/>
      <c r="P133" s="92"/>
      <c r="Q133" s="92"/>
      <c r="R133" s="5"/>
      <c r="S133" s="5"/>
      <c r="T133" s="59"/>
      <c r="U133" s="59"/>
      <c r="V133" s="59"/>
      <c r="W133" s="59"/>
      <c r="X133" s="59"/>
      <c r="Y133" s="59"/>
      <c r="Z133" s="5"/>
      <c r="AA133" s="5"/>
      <c r="AB133" s="5"/>
      <c r="AC133" s="5"/>
      <c r="AD133" s="5"/>
    </row>
    <row r="134" spans="1:30" x14ac:dyDescent="0.35">
      <c r="A134" s="5"/>
      <c r="B134" s="183"/>
      <c r="C134" s="227"/>
      <c r="D134" s="183"/>
      <c r="E134" s="310"/>
      <c r="F134" s="183"/>
      <c r="G134" s="92"/>
      <c r="H134" s="92"/>
      <c r="I134" s="92"/>
      <c r="J134" s="92"/>
      <c r="K134" s="92"/>
      <c r="L134" s="92"/>
      <c r="M134" s="92"/>
      <c r="N134" s="92"/>
      <c r="O134" s="92"/>
      <c r="P134" s="92"/>
      <c r="Q134" s="92"/>
      <c r="R134" s="5"/>
      <c r="S134" s="5"/>
      <c r="T134" s="59"/>
      <c r="U134" s="59"/>
      <c r="V134" s="59"/>
      <c r="W134" s="59"/>
      <c r="X134" s="59"/>
      <c r="Y134" s="59"/>
      <c r="Z134" s="5"/>
      <c r="AA134" s="5"/>
      <c r="AB134" s="5"/>
      <c r="AC134" s="5"/>
      <c r="AD134" s="5"/>
    </row>
    <row r="135" spans="1:30" x14ac:dyDescent="0.35">
      <c r="A135" s="5"/>
      <c r="B135" s="183"/>
      <c r="C135" s="227"/>
      <c r="D135" s="183"/>
      <c r="E135" s="310"/>
      <c r="F135" s="183"/>
      <c r="G135" s="92"/>
      <c r="H135" s="92"/>
      <c r="I135" s="92"/>
      <c r="J135" s="92"/>
      <c r="K135" s="92"/>
      <c r="L135" s="92"/>
      <c r="M135" s="92"/>
      <c r="N135" s="92"/>
      <c r="O135" s="92"/>
      <c r="P135" s="92"/>
      <c r="Q135" s="92"/>
      <c r="R135" s="5"/>
      <c r="S135" s="5"/>
      <c r="T135" s="59"/>
      <c r="U135" s="59"/>
      <c r="V135" s="59"/>
      <c r="W135" s="59"/>
      <c r="X135" s="59"/>
      <c r="Y135" s="59"/>
      <c r="Z135" s="5"/>
      <c r="AA135" s="5"/>
      <c r="AB135" s="5"/>
      <c r="AC135" s="5"/>
      <c r="AD135" s="5"/>
    </row>
    <row r="136" spans="1:30" x14ac:dyDescent="0.35">
      <c r="A136" s="5"/>
      <c r="B136" s="183"/>
      <c r="C136" s="227"/>
      <c r="D136" s="183"/>
      <c r="E136" s="310"/>
      <c r="F136" s="183"/>
      <c r="G136" s="92"/>
      <c r="H136" s="92"/>
      <c r="I136" s="92"/>
      <c r="J136" s="92"/>
      <c r="K136" s="92"/>
      <c r="L136" s="92"/>
      <c r="M136" s="92"/>
      <c r="N136" s="92"/>
      <c r="O136" s="92"/>
      <c r="P136" s="92"/>
      <c r="Q136" s="92"/>
      <c r="R136" s="5"/>
      <c r="S136" s="5"/>
      <c r="T136" s="59"/>
      <c r="U136" s="59"/>
      <c r="V136" s="59"/>
      <c r="W136" s="59"/>
      <c r="X136" s="59"/>
      <c r="Y136" s="59"/>
      <c r="Z136" s="5"/>
      <c r="AA136" s="5"/>
      <c r="AB136" s="5"/>
      <c r="AC136" s="5"/>
      <c r="AD136" s="5"/>
    </row>
    <row r="137" spans="1:30" x14ac:dyDescent="0.35">
      <c r="A137" s="5"/>
      <c r="B137" s="183"/>
      <c r="C137" s="227"/>
      <c r="D137" s="183"/>
      <c r="E137" s="310"/>
      <c r="F137" s="183"/>
      <c r="G137" s="92"/>
      <c r="H137" s="92"/>
      <c r="I137" s="92"/>
      <c r="J137" s="92"/>
      <c r="K137" s="92"/>
      <c r="L137" s="92"/>
      <c r="M137" s="92"/>
      <c r="N137" s="92"/>
      <c r="O137" s="92"/>
      <c r="P137" s="92"/>
      <c r="Q137" s="92"/>
      <c r="R137" s="5"/>
      <c r="S137" s="5"/>
      <c r="T137" s="59"/>
      <c r="U137" s="59"/>
      <c r="V137" s="59"/>
      <c r="W137" s="59"/>
      <c r="X137" s="59"/>
      <c r="Y137" s="59"/>
      <c r="Z137" s="5"/>
      <c r="AA137" s="5"/>
      <c r="AB137" s="5"/>
      <c r="AC137" s="5"/>
      <c r="AD137" s="5"/>
    </row>
    <row r="138" spans="1:30" x14ac:dyDescent="0.35">
      <c r="A138" s="5"/>
      <c r="B138" s="183"/>
      <c r="C138" s="227"/>
      <c r="D138" s="183"/>
      <c r="E138" s="310"/>
      <c r="F138" s="183"/>
      <c r="G138" s="92"/>
      <c r="H138" s="92"/>
      <c r="I138" s="92"/>
      <c r="J138" s="92"/>
      <c r="K138" s="92"/>
      <c r="L138" s="92"/>
      <c r="M138" s="92"/>
      <c r="N138" s="92"/>
      <c r="O138" s="92"/>
      <c r="P138" s="92"/>
      <c r="Q138" s="92"/>
      <c r="R138" s="5"/>
      <c r="S138" s="5"/>
      <c r="T138" s="59"/>
      <c r="U138" s="59"/>
      <c r="V138" s="59"/>
      <c r="W138" s="59"/>
      <c r="X138" s="59"/>
      <c r="Y138" s="59"/>
      <c r="Z138" s="5"/>
      <c r="AA138" s="5"/>
      <c r="AB138" s="5"/>
      <c r="AC138" s="5"/>
      <c r="AD138" s="5"/>
    </row>
    <row r="139" spans="1:30" x14ac:dyDescent="0.35">
      <c r="A139" s="5"/>
      <c r="B139" s="183"/>
      <c r="C139" s="227"/>
      <c r="D139" s="183"/>
      <c r="E139" s="310"/>
      <c r="F139" s="183"/>
      <c r="G139" s="92"/>
      <c r="H139" s="92"/>
      <c r="I139" s="92"/>
      <c r="J139" s="92"/>
      <c r="K139" s="92"/>
      <c r="L139" s="92"/>
      <c r="M139" s="92"/>
      <c r="N139" s="92"/>
      <c r="O139" s="92"/>
      <c r="P139" s="92"/>
      <c r="Q139" s="92"/>
      <c r="R139" s="5"/>
      <c r="S139" s="5"/>
      <c r="T139" s="59"/>
      <c r="U139" s="59"/>
      <c r="V139" s="59"/>
      <c r="W139" s="59"/>
      <c r="X139" s="59"/>
      <c r="Y139" s="59"/>
      <c r="Z139" s="5"/>
      <c r="AA139" s="5"/>
      <c r="AB139" s="5"/>
      <c r="AC139" s="5"/>
      <c r="AD139" s="5"/>
    </row>
    <row r="140" spans="1:30" x14ac:dyDescent="0.35">
      <c r="A140" s="5"/>
      <c r="B140" s="183"/>
      <c r="C140" s="227"/>
      <c r="D140" s="183"/>
      <c r="E140" s="310"/>
      <c r="F140" s="183"/>
      <c r="G140" s="92"/>
      <c r="H140" s="92"/>
      <c r="I140" s="92"/>
      <c r="J140" s="92"/>
      <c r="K140" s="92"/>
      <c r="L140" s="92"/>
      <c r="M140" s="92"/>
      <c r="N140" s="92"/>
      <c r="O140" s="92"/>
      <c r="P140" s="92"/>
      <c r="Q140" s="92"/>
      <c r="R140" s="5"/>
      <c r="S140" s="5"/>
      <c r="T140" s="59"/>
      <c r="U140" s="59"/>
      <c r="V140" s="59"/>
      <c r="W140" s="59"/>
      <c r="X140" s="59"/>
      <c r="Y140" s="59"/>
      <c r="Z140" s="5"/>
      <c r="AA140" s="5"/>
      <c r="AB140" s="5"/>
      <c r="AC140" s="5"/>
      <c r="AD140" s="5"/>
    </row>
    <row r="141" spans="1:30" x14ac:dyDescent="0.35">
      <c r="A141" s="5"/>
      <c r="B141" s="183"/>
      <c r="C141" s="227"/>
      <c r="D141" s="183"/>
      <c r="E141" s="310"/>
      <c r="F141" s="183"/>
      <c r="G141" s="92"/>
      <c r="H141" s="92"/>
      <c r="I141" s="92"/>
      <c r="J141" s="92"/>
      <c r="K141" s="92"/>
      <c r="L141" s="92"/>
      <c r="M141" s="92"/>
      <c r="N141" s="92"/>
      <c r="O141" s="92"/>
      <c r="P141" s="92"/>
      <c r="Q141" s="92"/>
      <c r="R141" s="5"/>
      <c r="S141" s="5"/>
      <c r="T141" s="59"/>
      <c r="U141" s="59"/>
      <c r="V141" s="59"/>
      <c r="W141" s="59"/>
      <c r="X141" s="59"/>
      <c r="Y141" s="59"/>
      <c r="Z141" s="5"/>
      <c r="AA141" s="5"/>
      <c r="AB141" s="5"/>
      <c r="AC141" s="5"/>
      <c r="AD141" s="5"/>
    </row>
    <row r="142" spans="1:30" x14ac:dyDescent="0.35">
      <c r="A142" s="5"/>
      <c r="B142" s="183"/>
      <c r="C142" s="227"/>
      <c r="D142" s="183"/>
      <c r="E142" s="310"/>
      <c r="F142" s="183"/>
      <c r="G142" s="92"/>
      <c r="H142" s="92"/>
      <c r="I142" s="92"/>
      <c r="J142" s="92"/>
      <c r="K142" s="92"/>
      <c r="L142" s="92"/>
      <c r="M142" s="92"/>
      <c r="N142" s="92"/>
      <c r="O142" s="92"/>
      <c r="P142" s="92"/>
      <c r="Q142" s="92"/>
      <c r="R142" s="5"/>
      <c r="S142" s="5"/>
      <c r="T142" s="59"/>
      <c r="U142" s="59"/>
      <c r="V142" s="59"/>
      <c r="W142" s="59"/>
      <c r="X142" s="59"/>
      <c r="Y142" s="59"/>
      <c r="Z142" s="5"/>
      <c r="AA142" s="5"/>
      <c r="AB142" s="5"/>
      <c r="AC142" s="5"/>
      <c r="AD142" s="5"/>
    </row>
    <row r="143" spans="1:30" x14ac:dyDescent="0.35">
      <c r="A143" s="5"/>
      <c r="B143" s="183"/>
      <c r="C143" s="227"/>
      <c r="D143" s="183"/>
      <c r="E143" s="310"/>
      <c r="F143" s="183"/>
      <c r="G143" s="92"/>
      <c r="H143" s="92"/>
      <c r="I143" s="92"/>
      <c r="J143" s="92"/>
      <c r="K143" s="92"/>
      <c r="L143" s="92"/>
      <c r="M143" s="92"/>
      <c r="N143" s="92"/>
      <c r="O143" s="92"/>
      <c r="P143" s="92"/>
      <c r="Q143" s="92"/>
      <c r="R143" s="5"/>
      <c r="S143" s="5"/>
      <c r="T143" s="59"/>
      <c r="U143" s="59"/>
      <c r="V143" s="59"/>
      <c r="W143" s="59"/>
      <c r="X143" s="59"/>
      <c r="Y143" s="59"/>
      <c r="Z143" s="5"/>
      <c r="AA143" s="5"/>
      <c r="AB143" s="5"/>
      <c r="AC143" s="5"/>
      <c r="AD143" s="5"/>
    </row>
    <row r="144" spans="1:30" x14ac:dyDescent="0.35">
      <c r="A144" s="5"/>
      <c r="B144" s="183"/>
      <c r="C144" s="227"/>
      <c r="D144" s="183"/>
      <c r="E144" s="310"/>
      <c r="F144" s="183"/>
      <c r="G144" s="92"/>
      <c r="H144" s="92"/>
      <c r="I144" s="92"/>
      <c r="J144" s="92"/>
      <c r="K144" s="92"/>
      <c r="L144" s="92"/>
      <c r="M144" s="92"/>
      <c r="N144" s="92"/>
      <c r="O144" s="92"/>
      <c r="P144" s="92"/>
      <c r="Q144" s="92"/>
      <c r="R144" s="5"/>
      <c r="S144" s="5"/>
      <c r="T144" s="59"/>
      <c r="U144" s="59"/>
      <c r="V144" s="59"/>
      <c r="W144" s="59"/>
      <c r="X144" s="59"/>
      <c r="Y144" s="59"/>
      <c r="Z144" s="5"/>
      <c r="AA144" s="5"/>
      <c r="AB144" s="5"/>
      <c r="AC144" s="5"/>
      <c r="AD144" s="5"/>
    </row>
    <row r="145" spans="1:30" x14ac:dyDescent="0.35">
      <c r="A145" s="5"/>
      <c r="B145" s="183"/>
      <c r="C145" s="227"/>
      <c r="D145" s="183"/>
      <c r="E145" s="310"/>
      <c r="F145" s="183"/>
      <c r="G145" s="92"/>
      <c r="H145" s="92"/>
      <c r="I145" s="92"/>
      <c r="J145" s="92"/>
      <c r="K145" s="92"/>
      <c r="L145" s="92"/>
      <c r="M145" s="92"/>
      <c r="N145" s="92"/>
      <c r="O145" s="92"/>
      <c r="P145" s="92"/>
      <c r="Q145" s="92"/>
      <c r="R145" s="5"/>
      <c r="S145" s="5"/>
      <c r="T145" s="59"/>
      <c r="U145" s="59"/>
      <c r="V145" s="59"/>
      <c r="W145" s="59"/>
      <c r="X145" s="59"/>
      <c r="Y145" s="59"/>
      <c r="Z145" s="5"/>
      <c r="AA145" s="5"/>
      <c r="AB145" s="5"/>
      <c r="AC145" s="5"/>
      <c r="AD145" s="5"/>
    </row>
    <row r="146" spans="1:30" x14ac:dyDescent="0.35">
      <c r="A146" s="5"/>
      <c r="B146" s="183"/>
      <c r="C146" s="227"/>
      <c r="D146" s="183"/>
      <c r="E146" s="310"/>
      <c r="F146" s="183"/>
      <c r="G146" s="92"/>
      <c r="H146" s="92"/>
      <c r="I146" s="92"/>
      <c r="J146" s="92"/>
      <c r="K146" s="92"/>
      <c r="L146" s="92"/>
      <c r="M146" s="92"/>
      <c r="N146" s="92"/>
      <c r="O146" s="92"/>
      <c r="P146" s="92"/>
      <c r="Q146" s="92"/>
      <c r="R146" s="5"/>
      <c r="S146" s="5"/>
      <c r="T146" s="59"/>
      <c r="U146" s="59"/>
      <c r="V146" s="59"/>
      <c r="W146" s="59"/>
      <c r="X146" s="59"/>
      <c r="Y146" s="59"/>
      <c r="Z146" s="5"/>
      <c r="AA146" s="5"/>
      <c r="AB146" s="5"/>
      <c r="AC146" s="5"/>
      <c r="AD146" s="5"/>
    </row>
    <row r="147" spans="1:30" x14ac:dyDescent="0.35">
      <c r="A147" s="5"/>
      <c r="B147" s="183"/>
      <c r="C147" s="227"/>
      <c r="D147" s="183"/>
      <c r="E147" s="310"/>
      <c r="F147" s="183"/>
      <c r="G147" s="92"/>
      <c r="H147" s="92"/>
      <c r="I147" s="92"/>
      <c r="J147" s="92"/>
      <c r="K147" s="92"/>
      <c r="L147" s="92"/>
      <c r="M147" s="92"/>
      <c r="N147" s="92"/>
      <c r="O147" s="92"/>
      <c r="P147" s="92"/>
      <c r="Q147" s="92"/>
      <c r="R147" s="5"/>
      <c r="S147" s="5"/>
      <c r="T147" s="59"/>
      <c r="U147" s="59"/>
      <c r="V147" s="59"/>
      <c r="W147" s="59"/>
      <c r="X147" s="59"/>
      <c r="Y147" s="59"/>
      <c r="Z147" s="5"/>
      <c r="AA147" s="5"/>
      <c r="AB147" s="5"/>
      <c r="AC147" s="5"/>
      <c r="AD147" s="5"/>
    </row>
    <row r="148" spans="1:30" x14ac:dyDescent="0.35">
      <c r="A148" s="5"/>
      <c r="B148" s="183"/>
      <c r="C148" s="227"/>
      <c r="D148" s="183"/>
      <c r="E148" s="310"/>
      <c r="F148" s="183"/>
      <c r="G148" s="92"/>
      <c r="H148" s="92"/>
      <c r="I148" s="92"/>
      <c r="J148" s="92"/>
      <c r="K148" s="92"/>
      <c r="L148" s="92"/>
      <c r="M148" s="92"/>
      <c r="N148" s="92"/>
      <c r="O148" s="92"/>
      <c r="P148" s="92"/>
      <c r="Q148" s="92"/>
      <c r="R148" s="5"/>
      <c r="S148" s="5"/>
      <c r="T148" s="59"/>
      <c r="U148" s="59"/>
      <c r="V148" s="59"/>
      <c r="W148" s="59"/>
      <c r="X148" s="59"/>
      <c r="Y148" s="59"/>
      <c r="Z148" s="5"/>
      <c r="AA148" s="5"/>
      <c r="AB148" s="5"/>
      <c r="AC148" s="5"/>
      <c r="AD148" s="5"/>
    </row>
    <row r="149" spans="1:30" x14ac:dyDescent="0.35">
      <c r="A149" s="5"/>
      <c r="B149" s="183"/>
      <c r="C149" s="227"/>
      <c r="D149" s="183"/>
      <c r="E149" s="310"/>
      <c r="F149" s="183"/>
      <c r="G149" s="92"/>
      <c r="H149" s="92"/>
      <c r="I149" s="92"/>
      <c r="J149" s="92"/>
      <c r="K149" s="92"/>
      <c r="L149" s="92"/>
      <c r="M149" s="92"/>
      <c r="N149" s="92"/>
      <c r="O149" s="92"/>
      <c r="P149" s="92"/>
      <c r="Q149" s="92"/>
      <c r="R149" s="5"/>
      <c r="S149" s="5"/>
      <c r="T149" s="59"/>
      <c r="U149" s="59"/>
      <c r="V149" s="59"/>
      <c r="W149" s="59"/>
      <c r="X149" s="59"/>
      <c r="Y149" s="59"/>
      <c r="Z149" s="5"/>
      <c r="AA149" s="5"/>
      <c r="AB149" s="5"/>
      <c r="AC149" s="5"/>
      <c r="AD149" s="5"/>
    </row>
    <row r="150" spans="1:30" x14ac:dyDescent="0.35">
      <c r="A150" s="5"/>
      <c r="B150" s="183"/>
      <c r="C150" s="227"/>
      <c r="D150" s="183"/>
      <c r="E150" s="310"/>
      <c r="F150" s="183"/>
      <c r="G150" s="92"/>
      <c r="H150" s="92"/>
      <c r="I150" s="92"/>
      <c r="J150" s="92"/>
      <c r="K150" s="92"/>
      <c r="L150" s="92"/>
      <c r="M150" s="92"/>
      <c r="N150" s="92"/>
      <c r="O150" s="92"/>
      <c r="P150" s="92"/>
      <c r="Q150" s="92"/>
      <c r="R150" s="5"/>
      <c r="S150" s="5"/>
      <c r="T150" s="59"/>
      <c r="U150" s="59"/>
      <c r="V150" s="59"/>
      <c r="W150" s="59"/>
      <c r="X150" s="59"/>
      <c r="Y150" s="59"/>
      <c r="Z150" s="5"/>
      <c r="AA150" s="5"/>
      <c r="AB150" s="5"/>
      <c r="AC150" s="5"/>
      <c r="AD150" s="5"/>
    </row>
    <row r="151" spans="1:30" x14ac:dyDescent="0.35">
      <c r="A151" s="5"/>
      <c r="B151" s="183"/>
      <c r="C151" s="227"/>
      <c r="D151" s="183"/>
      <c r="E151" s="310"/>
      <c r="F151" s="183"/>
      <c r="G151" s="92"/>
      <c r="H151" s="92"/>
      <c r="I151" s="92"/>
      <c r="J151" s="92"/>
      <c r="K151" s="92"/>
      <c r="L151" s="92"/>
      <c r="M151" s="92"/>
      <c r="N151" s="92"/>
      <c r="O151" s="92"/>
      <c r="P151" s="92"/>
      <c r="Q151" s="92"/>
      <c r="R151" s="5"/>
      <c r="S151" s="5"/>
      <c r="T151" s="59"/>
      <c r="U151" s="59"/>
      <c r="V151" s="59"/>
      <c r="W151" s="59"/>
      <c r="X151" s="59"/>
      <c r="Y151" s="59"/>
      <c r="Z151" s="5"/>
      <c r="AA151" s="5"/>
      <c r="AB151" s="5"/>
      <c r="AC151" s="5"/>
      <c r="AD151" s="5"/>
    </row>
    <row r="152" spans="1:30" x14ac:dyDescent="0.35">
      <c r="A152" s="5"/>
      <c r="B152" s="183"/>
      <c r="C152" s="227"/>
      <c r="D152" s="183"/>
      <c r="E152" s="310"/>
      <c r="F152" s="183"/>
      <c r="G152" s="92"/>
      <c r="H152" s="92"/>
      <c r="I152" s="92"/>
      <c r="J152" s="92"/>
      <c r="K152" s="92"/>
      <c r="L152" s="92"/>
      <c r="M152" s="92"/>
      <c r="N152" s="92"/>
      <c r="O152" s="92"/>
      <c r="P152" s="92"/>
      <c r="Q152" s="92"/>
      <c r="R152" s="5"/>
      <c r="S152" s="5"/>
      <c r="T152" s="59"/>
      <c r="U152" s="59"/>
      <c r="V152" s="59"/>
      <c r="W152" s="59"/>
      <c r="X152" s="59"/>
      <c r="Y152" s="59"/>
      <c r="Z152" s="5"/>
      <c r="AA152" s="5"/>
      <c r="AB152" s="5"/>
      <c r="AC152" s="5"/>
      <c r="AD152" s="5"/>
    </row>
    <row r="153" spans="1:30" x14ac:dyDescent="0.35">
      <c r="A153" s="5"/>
      <c r="B153" s="183"/>
      <c r="C153" s="227"/>
      <c r="D153" s="183"/>
      <c r="E153" s="310"/>
      <c r="F153" s="183"/>
      <c r="G153" s="92"/>
      <c r="H153" s="92"/>
      <c r="I153" s="92"/>
      <c r="J153" s="92"/>
      <c r="K153" s="92"/>
      <c r="L153" s="92"/>
      <c r="M153" s="92"/>
      <c r="N153" s="92"/>
      <c r="O153" s="92"/>
      <c r="P153" s="92"/>
      <c r="Q153" s="92"/>
      <c r="R153" s="5"/>
      <c r="S153" s="5"/>
      <c r="T153" s="59"/>
      <c r="U153" s="59"/>
      <c r="V153" s="59"/>
      <c r="W153" s="59"/>
      <c r="X153" s="59"/>
      <c r="Y153" s="59"/>
      <c r="Z153" s="5"/>
      <c r="AA153" s="5"/>
      <c r="AB153" s="5"/>
      <c r="AC153" s="5"/>
      <c r="AD153" s="5"/>
    </row>
    <row r="154" spans="1:30" x14ac:dyDescent="0.35">
      <c r="A154" s="5"/>
      <c r="B154" s="183"/>
      <c r="C154" s="227"/>
      <c r="D154" s="183"/>
      <c r="E154" s="310"/>
      <c r="F154" s="183"/>
      <c r="G154" s="92"/>
      <c r="H154" s="92"/>
      <c r="I154" s="92"/>
      <c r="J154" s="92"/>
      <c r="K154" s="92"/>
      <c r="L154" s="92"/>
      <c r="M154" s="92"/>
      <c r="N154" s="92"/>
      <c r="O154" s="92"/>
      <c r="P154" s="92"/>
      <c r="Q154" s="92"/>
      <c r="R154" s="5"/>
      <c r="S154" s="5"/>
      <c r="T154" s="59"/>
      <c r="U154" s="59"/>
      <c r="V154" s="59"/>
      <c r="W154" s="59"/>
      <c r="X154" s="59"/>
      <c r="Y154" s="59"/>
      <c r="Z154" s="5"/>
      <c r="AA154" s="5"/>
      <c r="AB154" s="5"/>
      <c r="AC154" s="5"/>
      <c r="AD154" s="5"/>
    </row>
    <row r="155" spans="1:30" x14ac:dyDescent="0.35">
      <c r="A155" s="5"/>
      <c r="B155" s="183"/>
      <c r="C155" s="227"/>
      <c r="D155" s="183"/>
      <c r="E155" s="310"/>
      <c r="F155" s="183"/>
      <c r="G155" s="92"/>
      <c r="H155" s="92"/>
      <c r="I155" s="92"/>
      <c r="J155" s="92"/>
      <c r="K155" s="92"/>
      <c r="L155" s="92"/>
      <c r="M155" s="92"/>
      <c r="N155" s="92"/>
      <c r="O155" s="92"/>
      <c r="P155" s="92"/>
      <c r="Q155" s="92"/>
      <c r="R155" s="5"/>
      <c r="S155" s="5"/>
      <c r="T155" s="59"/>
      <c r="U155" s="59"/>
      <c r="V155" s="59"/>
      <c r="W155" s="59"/>
      <c r="X155" s="59"/>
      <c r="Y155" s="59"/>
      <c r="Z155" s="5"/>
      <c r="AA155" s="5"/>
      <c r="AB155" s="5"/>
      <c r="AC155" s="5"/>
      <c r="AD155" s="5"/>
    </row>
    <row r="156" spans="1:30" x14ac:dyDescent="0.35">
      <c r="A156" s="5"/>
      <c r="B156" s="183"/>
      <c r="C156" s="227"/>
      <c r="D156" s="183"/>
      <c r="E156" s="310"/>
      <c r="F156" s="183"/>
      <c r="G156" s="92"/>
      <c r="H156" s="92"/>
      <c r="I156" s="92"/>
      <c r="J156" s="92"/>
      <c r="K156" s="92"/>
      <c r="L156" s="92"/>
      <c r="M156" s="92"/>
      <c r="N156" s="92"/>
      <c r="O156" s="92"/>
      <c r="P156" s="92"/>
      <c r="Q156" s="92"/>
      <c r="R156" s="5"/>
      <c r="S156" s="5"/>
      <c r="T156" s="59"/>
      <c r="U156" s="59"/>
      <c r="V156" s="59"/>
      <c r="W156" s="59"/>
      <c r="X156" s="59"/>
      <c r="Y156" s="59"/>
      <c r="Z156" s="5"/>
      <c r="AA156" s="5"/>
      <c r="AB156" s="5"/>
      <c r="AC156" s="5"/>
      <c r="AD156" s="5"/>
    </row>
    <row r="157" spans="1:30" x14ac:dyDescent="0.35">
      <c r="A157" s="5"/>
      <c r="B157" s="183"/>
      <c r="C157" s="227"/>
      <c r="D157" s="183"/>
      <c r="E157" s="310"/>
      <c r="F157" s="183"/>
      <c r="G157" s="92"/>
      <c r="H157" s="92"/>
      <c r="I157" s="92"/>
      <c r="J157" s="92"/>
      <c r="K157" s="92"/>
      <c r="L157" s="92"/>
      <c r="M157" s="92"/>
      <c r="N157" s="92"/>
      <c r="O157" s="92"/>
      <c r="P157" s="92"/>
      <c r="Q157" s="92"/>
      <c r="R157" s="5"/>
      <c r="S157" s="5"/>
      <c r="T157" s="59"/>
      <c r="U157" s="59"/>
      <c r="V157" s="59"/>
      <c r="W157" s="59"/>
      <c r="X157" s="59"/>
      <c r="Y157" s="59"/>
      <c r="Z157" s="5"/>
      <c r="AA157" s="5"/>
      <c r="AB157" s="5"/>
      <c r="AC157" s="5"/>
      <c r="AD157" s="5"/>
    </row>
    <row r="158" spans="1:30" x14ac:dyDescent="0.35">
      <c r="A158" s="5"/>
      <c r="B158" s="183"/>
      <c r="C158" s="227"/>
      <c r="D158" s="183"/>
      <c r="E158" s="310"/>
      <c r="F158" s="183"/>
      <c r="G158" s="92"/>
      <c r="H158" s="92"/>
      <c r="I158" s="92"/>
      <c r="J158" s="92"/>
      <c r="K158" s="92"/>
      <c r="L158" s="92"/>
      <c r="M158" s="92"/>
      <c r="N158" s="92"/>
      <c r="O158" s="92"/>
      <c r="P158" s="92"/>
      <c r="Q158" s="92"/>
      <c r="R158" s="5"/>
      <c r="S158" s="5"/>
      <c r="T158" s="59"/>
      <c r="U158" s="59"/>
      <c r="V158" s="59"/>
      <c r="W158" s="59"/>
      <c r="X158" s="59"/>
      <c r="Y158" s="59"/>
      <c r="Z158" s="5"/>
      <c r="AA158" s="5"/>
      <c r="AB158" s="5"/>
      <c r="AC158" s="5"/>
      <c r="AD158" s="5"/>
    </row>
    <row r="159" spans="1:30" x14ac:dyDescent="0.35">
      <c r="A159" s="5"/>
      <c r="B159" s="183"/>
      <c r="C159" s="227"/>
      <c r="D159" s="183"/>
      <c r="E159" s="310"/>
      <c r="F159" s="183"/>
      <c r="G159" s="92"/>
      <c r="H159" s="92"/>
      <c r="I159" s="92"/>
      <c r="J159" s="92"/>
      <c r="K159" s="92"/>
      <c r="L159" s="92"/>
      <c r="M159" s="92"/>
      <c r="N159" s="92"/>
      <c r="O159" s="92"/>
      <c r="P159" s="92"/>
      <c r="Q159" s="92"/>
      <c r="R159" s="5"/>
      <c r="S159" s="5"/>
      <c r="T159" s="59"/>
      <c r="U159" s="59"/>
      <c r="V159" s="59"/>
      <c r="W159" s="59"/>
      <c r="X159" s="59"/>
      <c r="Y159" s="59"/>
      <c r="Z159" s="5"/>
      <c r="AA159" s="5"/>
      <c r="AB159" s="5"/>
      <c r="AC159" s="5"/>
      <c r="AD159" s="5"/>
    </row>
    <row r="160" spans="1:30" x14ac:dyDescent="0.35">
      <c r="A160" s="5"/>
      <c r="B160" s="183"/>
      <c r="C160" s="227"/>
      <c r="D160" s="183"/>
      <c r="E160" s="310"/>
      <c r="F160" s="183"/>
      <c r="G160" s="92"/>
      <c r="H160" s="92"/>
      <c r="I160" s="92"/>
      <c r="J160" s="92"/>
      <c r="K160" s="92"/>
      <c r="L160" s="92"/>
      <c r="M160" s="92"/>
      <c r="N160" s="92"/>
      <c r="O160" s="92"/>
      <c r="P160" s="92"/>
      <c r="Q160" s="92"/>
      <c r="R160" s="5"/>
      <c r="S160" s="5"/>
      <c r="T160" s="59"/>
      <c r="U160" s="59"/>
      <c r="V160" s="59"/>
      <c r="W160" s="59"/>
      <c r="X160" s="59"/>
      <c r="Y160" s="59"/>
      <c r="Z160" s="5"/>
      <c r="AA160" s="5"/>
      <c r="AB160" s="5"/>
      <c r="AC160" s="5"/>
      <c r="AD160" s="5"/>
    </row>
    <row r="161" spans="1:30" x14ac:dyDescent="0.35">
      <c r="A161" s="5"/>
      <c r="B161" s="183"/>
      <c r="C161" s="227"/>
      <c r="D161" s="183"/>
      <c r="E161" s="310"/>
      <c r="F161" s="183"/>
      <c r="G161" s="92"/>
      <c r="H161" s="92"/>
      <c r="I161" s="92"/>
      <c r="J161" s="92"/>
      <c r="K161" s="92"/>
      <c r="L161" s="92"/>
      <c r="M161" s="92"/>
      <c r="N161" s="92"/>
      <c r="O161" s="92"/>
      <c r="P161" s="92"/>
      <c r="Q161" s="92"/>
      <c r="R161" s="5"/>
      <c r="S161" s="5"/>
      <c r="T161" s="59"/>
      <c r="U161" s="59"/>
      <c r="V161" s="59"/>
      <c r="W161" s="59"/>
      <c r="X161" s="59"/>
      <c r="Y161" s="59"/>
      <c r="Z161" s="5"/>
      <c r="AA161" s="5"/>
      <c r="AB161" s="5"/>
      <c r="AC161" s="5"/>
      <c r="AD161" s="5"/>
    </row>
    <row r="162" spans="1:30" x14ac:dyDescent="0.35">
      <c r="A162" s="5"/>
      <c r="B162" s="183"/>
      <c r="C162" s="227"/>
      <c r="D162" s="183"/>
      <c r="E162" s="310"/>
      <c r="F162" s="183"/>
      <c r="G162" s="92"/>
      <c r="H162" s="92"/>
      <c r="I162" s="92"/>
      <c r="J162" s="92"/>
      <c r="K162" s="92"/>
      <c r="L162" s="92"/>
      <c r="M162" s="92"/>
      <c r="N162" s="92"/>
      <c r="O162" s="92"/>
      <c r="P162" s="92"/>
      <c r="Q162" s="92"/>
      <c r="R162" s="5"/>
      <c r="S162" s="5"/>
      <c r="T162" s="59"/>
      <c r="U162" s="59"/>
      <c r="V162" s="59"/>
      <c r="W162" s="59"/>
      <c r="X162" s="59"/>
      <c r="Y162" s="59"/>
      <c r="Z162" s="5"/>
      <c r="AA162" s="5"/>
      <c r="AB162" s="5"/>
      <c r="AC162" s="5"/>
      <c r="AD162" s="5"/>
    </row>
    <row r="163" spans="1:30" x14ac:dyDescent="0.35">
      <c r="A163" s="5"/>
      <c r="B163" s="183"/>
      <c r="C163" s="227"/>
      <c r="D163" s="183"/>
      <c r="E163" s="310"/>
      <c r="F163" s="183"/>
      <c r="G163" s="92"/>
      <c r="H163" s="92"/>
      <c r="I163" s="92"/>
      <c r="J163" s="92"/>
      <c r="K163" s="92"/>
      <c r="L163" s="92"/>
      <c r="M163" s="92"/>
      <c r="N163" s="92"/>
      <c r="O163" s="92"/>
      <c r="P163" s="92"/>
      <c r="Q163" s="92"/>
      <c r="R163" s="5"/>
      <c r="S163" s="5"/>
      <c r="T163" s="59"/>
      <c r="U163" s="59"/>
      <c r="V163" s="59"/>
      <c r="W163" s="59"/>
      <c r="X163" s="59"/>
      <c r="Y163" s="59"/>
      <c r="Z163" s="5"/>
      <c r="AA163" s="5"/>
      <c r="AB163" s="5"/>
      <c r="AC163" s="5"/>
      <c r="AD163" s="5"/>
    </row>
    <row r="164" spans="1:30" x14ac:dyDescent="0.35">
      <c r="A164" s="5"/>
      <c r="B164" s="183"/>
      <c r="C164" s="227"/>
      <c r="D164" s="183"/>
      <c r="E164" s="310"/>
      <c r="F164" s="183"/>
      <c r="G164" s="92"/>
      <c r="H164" s="92"/>
      <c r="I164" s="92"/>
      <c r="J164" s="92"/>
      <c r="K164" s="92"/>
      <c r="L164" s="92"/>
      <c r="M164" s="92"/>
      <c r="N164" s="92"/>
      <c r="O164" s="92"/>
      <c r="P164" s="92"/>
      <c r="Q164" s="92"/>
      <c r="R164" s="5"/>
      <c r="S164" s="5"/>
      <c r="T164" s="59"/>
      <c r="U164" s="59"/>
      <c r="V164" s="59"/>
      <c r="W164" s="59"/>
      <c r="X164" s="59"/>
      <c r="Y164" s="59"/>
      <c r="Z164" s="5"/>
      <c r="AA164" s="5"/>
      <c r="AB164" s="5"/>
      <c r="AC164" s="5"/>
      <c r="AD164" s="5"/>
    </row>
    <row r="165" spans="1:30" x14ac:dyDescent="0.35">
      <c r="A165" s="5"/>
      <c r="B165" s="183"/>
      <c r="C165" s="227"/>
      <c r="D165" s="183"/>
      <c r="E165" s="310"/>
      <c r="F165" s="183"/>
      <c r="G165" s="92"/>
      <c r="H165" s="92"/>
      <c r="I165" s="92"/>
      <c r="J165" s="92"/>
      <c r="K165" s="92"/>
      <c r="L165" s="92"/>
      <c r="M165" s="92"/>
      <c r="N165" s="92"/>
      <c r="O165" s="92"/>
      <c r="P165" s="92"/>
      <c r="Q165" s="92"/>
      <c r="R165" s="5"/>
      <c r="S165" s="5"/>
      <c r="T165" s="59"/>
      <c r="U165" s="59"/>
      <c r="V165" s="59"/>
      <c r="W165" s="59"/>
      <c r="X165" s="59"/>
      <c r="Y165" s="59"/>
      <c r="Z165" s="5"/>
      <c r="AA165" s="5"/>
      <c r="AB165" s="5"/>
      <c r="AC165" s="5"/>
      <c r="AD165" s="5"/>
    </row>
    <row r="166" spans="1:30" x14ac:dyDescent="0.35">
      <c r="A166" s="5"/>
      <c r="B166" s="183"/>
      <c r="C166" s="227"/>
      <c r="D166" s="183"/>
      <c r="E166" s="310"/>
      <c r="F166" s="183"/>
      <c r="G166" s="92"/>
      <c r="H166" s="92"/>
      <c r="I166" s="92"/>
      <c r="J166" s="92"/>
      <c r="K166" s="92"/>
      <c r="L166" s="92"/>
      <c r="M166" s="92"/>
      <c r="N166" s="92"/>
      <c r="O166" s="92"/>
      <c r="P166" s="92"/>
      <c r="Q166" s="92"/>
      <c r="R166" s="5"/>
      <c r="S166" s="5"/>
      <c r="T166" s="59"/>
      <c r="U166" s="59"/>
      <c r="V166" s="59"/>
      <c r="W166" s="59"/>
      <c r="X166" s="59"/>
      <c r="Y166" s="59"/>
      <c r="Z166" s="5"/>
      <c r="AA166" s="5"/>
      <c r="AB166" s="5"/>
      <c r="AC166" s="5"/>
      <c r="AD166" s="5"/>
    </row>
    <row r="167" spans="1:30" x14ac:dyDescent="0.35">
      <c r="A167" s="5"/>
      <c r="B167" s="183"/>
      <c r="C167" s="227"/>
      <c r="D167" s="183"/>
      <c r="E167" s="310"/>
      <c r="F167" s="183"/>
      <c r="G167" s="92"/>
      <c r="H167" s="92"/>
      <c r="I167" s="92"/>
      <c r="J167" s="92"/>
      <c r="K167" s="92"/>
      <c r="L167" s="92"/>
      <c r="M167" s="92"/>
      <c r="N167" s="92"/>
      <c r="O167" s="92"/>
      <c r="P167" s="92"/>
      <c r="Q167" s="92"/>
      <c r="R167" s="5"/>
      <c r="S167" s="5"/>
      <c r="T167" s="59"/>
      <c r="U167" s="59"/>
      <c r="V167" s="59"/>
      <c r="W167" s="59"/>
      <c r="X167" s="59"/>
      <c r="Y167" s="59"/>
      <c r="Z167" s="5"/>
      <c r="AA167" s="5"/>
      <c r="AB167" s="5"/>
      <c r="AC167" s="5"/>
      <c r="AD167" s="5"/>
    </row>
    <row r="168" spans="1:30" x14ac:dyDescent="0.35">
      <c r="A168" s="5"/>
      <c r="B168" s="183"/>
      <c r="C168" s="227"/>
      <c r="D168" s="183"/>
      <c r="E168" s="310"/>
      <c r="F168" s="183"/>
      <c r="G168" s="92"/>
      <c r="H168" s="92"/>
      <c r="I168" s="92"/>
      <c r="J168" s="92"/>
      <c r="K168" s="92"/>
      <c r="L168" s="92"/>
      <c r="M168" s="92"/>
      <c r="N168" s="92"/>
      <c r="O168" s="92"/>
      <c r="P168" s="92"/>
      <c r="Q168" s="92"/>
      <c r="R168" s="5"/>
      <c r="S168" s="5"/>
      <c r="T168" s="59"/>
      <c r="U168" s="59"/>
      <c r="V168" s="59"/>
      <c r="W168" s="59"/>
      <c r="X168" s="59"/>
      <c r="Y168" s="59"/>
      <c r="Z168" s="5"/>
      <c r="AA168" s="5"/>
      <c r="AB168" s="5"/>
      <c r="AC168" s="5"/>
      <c r="AD168" s="5"/>
    </row>
    <row r="169" spans="1:30" x14ac:dyDescent="0.35">
      <c r="A169" s="5"/>
      <c r="B169" s="183"/>
      <c r="C169" s="227"/>
      <c r="D169" s="183"/>
      <c r="E169" s="310"/>
      <c r="F169" s="183"/>
      <c r="G169" s="92"/>
      <c r="H169" s="92"/>
      <c r="I169" s="92"/>
      <c r="J169" s="92"/>
      <c r="K169" s="92"/>
      <c r="L169" s="92"/>
      <c r="M169" s="92"/>
      <c r="N169" s="92"/>
      <c r="O169" s="92"/>
      <c r="P169" s="92"/>
      <c r="Q169" s="92"/>
      <c r="R169" s="5"/>
      <c r="S169" s="5"/>
      <c r="T169" s="59"/>
      <c r="U169" s="59"/>
      <c r="V169" s="59"/>
      <c r="W169" s="59"/>
      <c r="X169" s="59"/>
      <c r="Y169" s="59"/>
      <c r="Z169" s="5"/>
      <c r="AA169" s="5"/>
      <c r="AB169" s="5"/>
      <c r="AC169" s="5"/>
      <c r="AD169" s="5"/>
    </row>
    <row r="170" spans="1:30" x14ac:dyDescent="0.35">
      <c r="A170" s="5"/>
      <c r="B170" s="183"/>
      <c r="C170" s="227"/>
      <c r="D170" s="183"/>
      <c r="E170" s="310"/>
      <c r="F170" s="183"/>
      <c r="G170" s="92"/>
      <c r="H170" s="92"/>
      <c r="I170" s="92"/>
      <c r="J170" s="92"/>
      <c r="K170" s="92"/>
      <c r="L170" s="92"/>
      <c r="M170" s="92"/>
      <c r="N170" s="92"/>
      <c r="O170" s="92"/>
      <c r="P170" s="92"/>
      <c r="Q170" s="92"/>
      <c r="R170" s="5"/>
      <c r="S170" s="5"/>
      <c r="T170" s="59"/>
      <c r="U170" s="59"/>
      <c r="V170" s="59"/>
      <c r="W170" s="59"/>
      <c r="X170" s="59"/>
      <c r="Y170" s="59"/>
      <c r="Z170" s="5"/>
      <c r="AA170" s="5"/>
      <c r="AB170" s="5"/>
      <c r="AC170" s="5"/>
      <c r="AD170" s="5"/>
    </row>
    <row r="171" spans="1:30" x14ac:dyDescent="0.35">
      <c r="A171" s="5"/>
      <c r="B171" s="183"/>
      <c r="C171" s="227"/>
      <c r="D171" s="183"/>
      <c r="E171" s="310"/>
      <c r="F171" s="183"/>
      <c r="G171" s="92"/>
      <c r="H171" s="92"/>
      <c r="I171" s="92"/>
      <c r="J171" s="92"/>
      <c r="K171" s="92"/>
      <c r="L171" s="92"/>
      <c r="M171" s="92"/>
      <c r="N171" s="92"/>
      <c r="O171" s="92"/>
      <c r="P171" s="92"/>
      <c r="Q171" s="92"/>
      <c r="R171" s="5"/>
      <c r="S171" s="5"/>
      <c r="T171" s="59"/>
      <c r="U171" s="59"/>
      <c r="V171" s="59"/>
      <c r="W171" s="59"/>
      <c r="X171" s="59"/>
      <c r="Y171" s="59"/>
      <c r="Z171" s="5"/>
      <c r="AA171" s="5"/>
      <c r="AB171" s="5"/>
      <c r="AC171" s="5"/>
      <c r="AD171" s="5"/>
    </row>
    <row r="172" spans="1:30" x14ac:dyDescent="0.35">
      <c r="A172" s="5"/>
      <c r="B172" s="183"/>
      <c r="C172" s="227"/>
      <c r="D172" s="183"/>
      <c r="E172" s="310"/>
      <c r="F172" s="183"/>
      <c r="G172" s="92"/>
      <c r="H172" s="92"/>
      <c r="I172" s="92"/>
      <c r="J172" s="92"/>
      <c r="K172" s="92"/>
      <c r="L172" s="92"/>
      <c r="M172" s="92"/>
      <c r="N172" s="92"/>
      <c r="O172" s="92"/>
      <c r="P172" s="92"/>
      <c r="Q172" s="92"/>
      <c r="R172" s="5"/>
      <c r="S172" s="5"/>
      <c r="T172" s="59"/>
      <c r="U172" s="59"/>
      <c r="V172" s="59"/>
      <c r="W172" s="59"/>
      <c r="X172" s="59"/>
      <c r="Y172" s="59"/>
      <c r="Z172" s="5"/>
      <c r="AA172" s="5"/>
      <c r="AB172" s="5"/>
      <c r="AC172" s="5"/>
      <c r="AD172" s="5"/>
    </row>
    <row r="173" spans="1:30" x14ac:dyDescent="0.35">
      <c r="A173" s="5"/>
      <c r="B173" s="183"/>
      <c r="C173" s="227"/>
      <c r="D173" s="183"/>
      <c r="E173" s="310"/>
      <c r="F173" s="183"/>
      <c r="G173" s="92"/>
      <c r="H173" s="92"/>
      <c r="I173" s="92"/>
      <c r="J173" s="92"/>
      <c r="K173" s="92"/>
      <c r="L173" s="92"/>
      <c r="M173" s="92"/>
      <c r="N173" s="92"/>
      <c r="O173" s="92"/>
      <c r="P173" s="92"/>
      <c r="Q173" s="92"/>
      <c r="R173" s="5"/>
      <c r="S173" s="5"/>
      <c r="T173" s="59"/>
      <c r="U173" s="59"/>
      <c r="V173" s="59"/>
      <c r="W173" s="59"/>
      <c r="X173" s="59"/>
      <c r="Y173" s="59"/>
      <c r="Z173" s="5"/>
      <c r="AA173" s="5"/>
      <c r="AB173" s="5"/>
      <c r="AC173" s="5"/>
      <c r="AD173" s="5"/>
    </row>
    <row r="174" spans="1:30" x14ac:dyDescent="0.35">
      <c r="A174" s="5"/>
      <c r="B174" s="183"/>
      <c r="C174" s="227"/>
      <c r="D174" s="183"/>
      <c r="E174" s="310"/>
      <c r="F174" s="183"/>
      <c r="G174" s="92"/>
      <c r="H174" s="92"/>
      <c r="I174" s="92"/>
      <c r="J174" s="92"/>
      <c r="K174" s="92"/>
      <c r="L174" s="92"/>
      <c r="M174" s="92"/>
      <c r="N174" s="92"/>
      <c r="O174" s="92"/>
      <c r="P174" s="92"/>
      <c r="Q174" s="92"/>
      <c r="R174" s="5"/>
      <c r="S174" s="5"/>
      <c r="T174" s="59"/>
      <c r="U174" s="59"/>
      <c r="V174" s="59"/>
      <c r="W174" s="59"/>
      <c r="X174" s="59"/>
      <c r="Y174" s="59"/>
      <c r="Z174" s="5"/>
      <c r="AA174" s="5"/>
      <c r="AB174" s="5"/>
      <c r="AC174" s="5"/>
      <c r="AD174" s="5"/>
    </row>
    <row r="175" spans="1:30" x14ac:dyDescent="0.35">
      <c r="A175" s="5"/>
      <c r="B175" s="183"/>
      <c r="C175" s="227"/>
      <c r="D175" s="183"/>
      <c r="E175" s="310"/>
      <c r="F175" s="183"/>
      <c r="G175" s="92"/>
      <c r="H175" s="92"/>
      <c r="I175" s="92"/>
      <c r="J175" s="92"/>
      <c r="K175" s="92"/>
      <c r="L175" s="92"/>
      <c r="M175" s="92"/>
      <c r="N175" s="92"/>
      <c r="O175" s="92"/>
      <c r="P175" s="92"/>
      <c r="Q175" s="92"/>
      <c r="R175" s="5"/>
      <c r="S175" s="5"/>
      <c r="T175" s="59"/>
      <c r="U175" s="59"/>
      <c r="V175" s="59"/>
      <c r="W175" s="59"/>
      <c r="X175" s="59"/>
      <c r="Y175" s="59"/>
      <c r="Z175" s="5"/>
      <c r="AA175" s="5"/>
      <c r="AB175" s="5"/>
      <c r="AC175" s="5"/>
      <c r="AD175" s="5"/>
    </row>
    <row r="176" spans="1:30" x14ac:dyDescent="0.35">
      <c r="A176" s="5"/>
      <c r="B176" s="183"/>
      <c r="C176" s="227"/>
      <c r="D176" s="183"/>
      <c r="E176" s="310"/>
      <c r="F176" s="183"/>
      <c r="G176" s="92"/>
      <c r="H176" s="92"/>
      <c r="I176" s="92"/>
      <c r="J176" s="92"/>
      <c r="K176" s="92"/>
      <c r="L176" s="92"/>
      <c r="M176" s="92"/>
      <c r="N176" s="92"/>
      <c r="O176" s="92"/>
      <c r="P176" s="92"/>
      <c r="Q176" s="92"/>
      <c r="R176" s="5"/>
      <c r="S176" s="5"/>
      <c r="T176" s="59"/>
      <c r="U176" s="59"/>
      <c r="V176" s="59"/>
      <c r="W176" s="59"/>
      <c r="X176" s="59"/>
      <c r="Y176" s="59"/>
      <c r="Z176" s="5"/>
      <c r="AA176" s="5"/>
      <c r="AB176" s="5"/>
      <c r="AC176" s="5"/>
      <c r="AD176" s="5"/>
    </row>
    <row r="177" spans="1:30" x14ac:dyDescent="0.35">
      <c r="A177" s="5"/>
      <c r="B177" s="183"/>
      <c r="C177" s="227"/>
      <c r="D177" s="183"/>
      <c r="E177" s="310"/>
      <c r="F177" s="183"/>
      <c r="G177" s="92"/>
      <c r="H177" s="92"/>
      <c r="I177" s="92"/>
      <c r="J177" s="92"/>
      <c r="K177" s="92"/>
      <c r="L177" s="92"/>
      <c r="M177" s="92"/>
      <c r="N177" s="92"/>
      <c r="O177" s="92"/>
      <c r="P177" s="92"/>
      <c r="Q177" s="92"/>
      <c r="R177" s="5"/>
      <c r="S177" s="5"/>
      <c r="T177" s="59"/>
      <c r="U177" s="59"/>
      <c r="V177" s="59"/>
      <c r="W177" s="59"/>
      <c r="X177" s="59"/>
      <c r="Y177" s="59"/>
      <c r="Z177" s="5"/>
      <c r="AA177" s="5"/>
      <c r="AB177" s="5"/>
      <c r="AC177" s="5"/>
      <c r="AD177" s="5"/>
    </row>
    <row r="178" spans="1:30" x14ac:dyDescent="0.35">
      <c r="A178" s="5"/>
      <c r="B178" s="183"/>
      <c r="C178" s="227"/>
      <c r="D178" s="183"/>
      <c r="E178" s="310"/>
      <c r="F178" s="183"/>
      <c r="G178" s="92"/>
      <c r="H178" s="92"/>
      <c r="I178" s="92"/>
      <c r="J178" s="92"/>
      <c r="K178" s="92"/>
      <c r="L178" s="92"/>
      <c r="M178" s="92"/>
      <c r="N178" s="92"/>
      <c r="O178" s="92"/>
      <c r="P178" s="92"/>
      <c r="Q178" s="92"/>
      <c r="R178" s="5"/>
      <c r="S178" s="5"/>
      <c r="T178" s="59"/>
      <c r="U178" s="59"/>
      <c r="V178" s="59"/>
      <c r="W178" s="59"/>
      <c r="X178" s="59"/>
      <c r="Y178" s="59"/>
      <c r="Z178" s="5"/>
      <c r="AA178" s="5"/>
      <c r="AB178" s="5"/>
      <c r="AC178" s="5"/>
      <c r="AD178" s="5"/>
    </row>
    <row r="179" spans="1:30" x14ac:dyDescent="0.35">
      <c r="A179" s="5"/>
      <c r="B179" s="183"/>
      <c r="C179" s="227"/>
      <c r="D179" s="183"/>
      <c r="E179" s="310"/>
      <c r="F179" s="183"/>
      <c r="G179" s="92"/>
      <c r="H179" s="92"/>
      <c r="I179" s="92"/>
      <c r="J179" s="92"/>
      <c r="K179" s="92"/>
      <c r="L179" s="92"/>
      <c r="M179" s="92"/>
      <c r="N179" s="92"/>
      <c r="O179" s="92"/>
      <c r="P179" s="92"/>
      <c r="Q179" s="92"/>
      <c r="R179" s="5"/>
      <c r="S179" s="5"/>
      <c r="T179" s="59"/>
      <c r="U179" s="59"/>
      <c r="V179" s="59"/>
      <c r="W179" s="59"/>
      <c r="X179" s="59"/>
      <c r="Y179" s="59"/>
      <c r="Z179" s="5"/>
      <c r="AA179" s="5"/>
      <c r="AB179" s="5"/>
      <c r="AC179" s="5"/>
      <c r="AD179" s="5"/>
    </row>
    <row r="180" spans="1:30" x14ac:dyDescent="0.35">
      <c r="A180" s="5"/>
      <c r="B180" s="183"/>
      <c r="C180" s="227"/>
      <c r="D180" s="183"/>
      <c r="E180" s="310"/>
      <c r="F180" s="183"/>
      <c r="G180" s="92"/>
      <c r="H180" s="92"/>
      <c r="I180" s="92"/>
      <c r="J180" s="92"/>
      <c r="K180" s="92"/>
      <c r="L180" s="92"/>
      <c r="M180" s="92"/>
      <c r="N180" s="92"/>
      <c r="O180" s="92"/>
      <c r="P180" s="92"/>
      <c r="Q180" s="92"/>
      <c r="R180" s="5"/>
      <c r="S180" s="5"/>
      <c r="T180" s="59"/>
      <c r="U180" s="59"/>
      <c r="V180" s="59"/>
      <c r="W180" s="59"/>
      <c r="X180" s="59"/>
      <c r="Y180" s="59"/>
      <c r="Z180" s="5"/>
      <c r="AA180" s="5"/>
      <c r="AB180" s="5"/>
      <c r="AC180" s="5"/>
      <c r="AD180" s="5"/>
    </row>
    <row r="181" spans="1:30" x14ac:dyDescent="0.35">
      <c r="A181" s="5"/>
      <c r="B181" s="183"/>
      <c r="C181" s="227"/>
      <c r="D181" s="183"/>
      <c r="E181" s="310"/>
      <c r="F181" s="183"/>
      <c r="G181" s="92"/>
      <c r="H181" s="92"/>
      <c r="I181" s="92"/>
      <c r="J181" s="92"/>
      <c r="K181" s="92"/>
      <c r="L181" s="92"/>
      <c r="M181" s="92"/>
      <c r="N181" s="92"/>
      <c r="O181" s="92"/>
      <c r="P181" s="92"/>
      <c r="Q181" s="92"/>
      <c r="R181" s="5"/>
      <c r="S181" s="5"/>
      <c r="T181" s="59"/>
      <c r="U181" s="59"/>
      <c r="V181" s="59"/>
      <c r="W181" s="59"/>
      <c r="X181" s="59"/>
      <c r="Y181" s="59"/>
      <c r="Z181" s="5"/>
      <c r="AA181" s="5"/>
      <c r="AB181" s="5"/>
      <c r="AC181" s="5"/>
      <c r="AD181" s="5"/>
    </row>
    <row r="182" spans="1:30" x14ac:dyDescent="0.35">
      <c r="A182" s="5"/>
      <c r="B182" s="183"/>
      <c r="C182" s="227"/>
      <c r="D182" s="183"/>
      <c r="E182" s="310"/>
      <c r="F182" s="183"/>
      <c r="G182" s="92"/>
      <c r="H182" s="92"/>
      <c r="I182" s="92"/>
      <c r="J182" s="92"/>
      <c r="K182" s="92"/>
      <c r="L182" s="92"/>
      <c r="M182" s="92"/>
      <c r="N182" s="92"/>
      <c r="O182" s="92"/>
      <c r="P182" s="92"/>
      <c r="Q182" s="92"/>
      <c r="R182" s="5"/>
      <c r="S182" s="5"/>
      <c r="T182" s="59"/>
      <c r="U182" s="59"/>
      <c r="V182" s="59"/>
      <c r="W182" s="59"/>
      <c r="X182" s="59"/>
      <c r="Y182" s="59"/>
      <c r="Z182" s="5"/>
      <c r="AA182" s="5"/>
      <c r="AB182" s="5"/>
      <c r="AC182" s="5"/>
      <c r="AD182" s="5"/>
    </row>
    <row r="183" spans="1:30" x14ac:dyDescent="0.35">
      <c r="A183" s="5"/>
      <c r="B183" s="183"/>
      <c r="C183" s="227"/>
      <c r="D183" s="183"/>
      <c r="E183" s="310"/>
      <c r="F183" s="183"/>
      <c r="G183" s="92"/>
      <c r="H183" s="92"/>
      <c r="I183" s="92"/>
      <c r="J183" s="92"/>
      <c r="K183" s="92"/>
      <c r="L183" s="92"/>
      <c r="M183" s="92"/>
      <c r="N183" s="92"/>
      <c r="O183" s="92"/>
      <c r="P183" s="92"/>
      <c r="Q183" s="92"/>
      <c r="R183" s="5"/>
      <c r="S183" s="5"/>
      <c r="T183" s="59"/>
      <c r="U183" s="59"/>
      <c r="V183" s="59"/>
      <c r="W183" s="59"/>
      <c r="X183" s="59"/>
      <c r="Y183" s="59"/>
      <c r="Z183" s="5"/>
      <c r="AA183" s="5"/>
      <c r="AB183" s="5"/>
      <c r="AC183" s="5"/>
      <c r="AD183" s="5"/>
    </row>
    <row r="184" spans="1:30" x14ac:dyDescent="0.35">
      <c r="A184" s="5"/>
      <c r="B184" s="183"/>
      <c r="C184" s="227"/>
      <c r="D184" s="183"/>
      <c r="E184" s="310"/>
      <c r="F184" s="183"/>
      <c r="G184" s="92"/>
      <c r="H184" s="92"/>
      <c r="I184" s="92"/>
      <c r="J184" s="92"/>
      <c r="K184" s="92"/>
      <c r="L184" s="92"/>
      <c r="M184" s="92"/>
      <c r="N184" s="92"/>
      <c r="O184" s="92"/>
      <c r="P184" s="92"/>
      <c r="Q184" s="92"/>
      <c r="R184" s="5"/>
      <c r="S184" s="5"/>
      <c r="T184" s="59"/>
      <c r="U184" s="59"/>
      <c r="V184" s="59"/>
      <c r="W184" s="59"/>
      <c r="X184" s="59"/>
      <c r="Y184" s="59"/>
      <c r="Z184" s="5"/>
      <c r="AA184" s="5"/>
      <c r="AB184" s="5"/>
      <c r="AC184" s="5"/>
      <c r="AD184" s="5"/>
    </row>
    <row r="185" spans="1:30" x14ac:dyDescent="0.35">
      <c r="A185" s="5"/>
      <c r="B185" s="183"/>
      <c r="C185" s="227"/>
      <c r="D185" s="183"/>
      <c r="E185" s="310"/>
      <c r="F185" s="183"/>
      <c r="G185" s="92"/>
      <c r="H185" s="92"/>
      <c r="I185" s="92"/>
      <c r="J185" s="92"/>
      <c r="K185" s="92"/>
      <c r="L185" s="92"/>
      <c r="M185" s="92"/>
      <c r="N185" s="92"/>
      <c r="O185" s="92"/>
      <c r="P185" s="92"/>
      <c r="Q185" s="92"/>
      <c r="R185" s="5"/>
      <c r="S185" s="5"/>
      <c r="T185" s="59"/>
      <c r="U185" s="59"/>
      <c r="V185" s="59"/>
      <c r="W185" s="59"/>
      <c r="X185" s="59"/>
      <c r="Y185" s="59"/>
      <c r="Z185" s="5"/>
      <c r="AA185" s="5"/>
      <c r="AB185" s="5"/>
      <c r="AC185" s="5"/>
      <c r="AD185" s="5"/>
    </row>
    <row r="186" spans="1:30" x14ac:dyDescent="0.35">
      <c r="A186" s="5"/>
      <c r="B186" s="183"/>
      <c r="C186" s="227"/>
      <c r="D186" s="183"/>
      <c r="E186" s="310"/>
      <c r="F186" s="183"/>
      <c r="G186" s="92"/>
      <c r="H186" s="92"/>
      <c r="I186" s="92"/>
      <c r="J186" s="92"/>
      <c r="K186" s="92"/>
      <c r="L186" s="92"/>
      <c r="M186" s="92"/>
      <c r="N186" s="92"/>
      <c r="O186" s="92"/>
      <c r="P186" s="92"/>
      <c r="Q186" s="92"/>
      <c r="R186" s="5"/>
      <c r="S186" s="5"/>
      <c r="T186" s="59"/>
      <c r="U186" s="59"/>
      <c r="V186" s="59"/>
      <c r="W186" s="59"/>
      <c r="X186" s="59"/>
      <c r="Y186" s="59"/>
      <c r="Z186" s="5"/>
      <c r="AA186" s="5"/>
      <c r="AB186" s="5"/>
      <c r="AC186" s="5"/>
      <c r="AD186" s="5"/>
    </row>
    <row r="187" spans="1:30" x14ac:dyDescent="0.35">
      <c r="A187" s="5"/>
      <c r="B187" s="183"/>
      <c r="C187" s="227"/>
      <c r="D187" s="183"/>
      <c r="E187" s="310"/>
      <c r="F187" s="183"/>
      <c r="G187" s="92"/>
      <c r="H187" s="92"/>
      <c r="I187" s="92"/>
      <c r="J187" s="92"/>
      <c r="K187" s="92"/>
      <c r="L187" s="92"/>
      <c r="M187" s="92"/>
      <c r="N187" s="92"/>
      <c r="O187" s="92"/>
      <c r="P187" s="92"/>
      <c r="Q187" s="92"/>
      <c r="R187" s="5"/>
      <c r="S187" s="5"/>
      <c r="T187" s="59"/>
      <c r="U187" s="59"/>
      <c r="V187" s="59"/>
      <c r="W187" s="59"/>
      <c r="X187" s="59"/>
      <c r="Y187" s="59"/>
      <c r="Z187" s="5"/>
      <c r="AA187" s="5"/>
      <c r="AB187" s="5"/>
      <c r="AC187" s="5"/>
      <c r="AD187" s="5"/>
    </row>
    <row r="188" spans="1:30" x14ac:dyDescent="0.35">
      <c r="A188" s="5"/>
      <c r="B188" s="183"/>
      <c r="C188" s="227"/>
      <c r="D188" s="183"/>
      <c r="E188" s="310"/>
      <c r="F188" s="183"/>
      <c r="G188" s="92"/>
      <c r="H188" s="92"/>
      <c r="I188" s="92"/>
      <c r="J188" s="92"/>
      <c r="K188" s="92"/>
      <c r="L188" s="92"/>
      <c r="M188" s="92"/>
      <c r="N188" s="92"/>
      <c r="O188" s="92"/>
      <c r="P188" s="92"/>
      <c r="Q188" s="92"/>
      <c r="R188" s="5"/>
      <c r="S188" s="5"/>
      <c r="T188" s="59"/>
      <c r="U188" s="59"/>
      <c r="V188" s="59"/>
      <c r="W188" s="59"/>
      <c r="X188" s="59"/>
      <c r="Y188" s="59"/>
      <c r="Z188" s="5"/>
      <c r="AA188" s="5"/>
      <c r="AB188" s="5"/>
      <c r="AC188" s="5"/>
      <c r="AD188" s="5"/>
    </row>
    <row r="189" spans="1:30" x14ac:dyDescent="0.35">
      <c r="A189" s="5"/>
      <c r="B189" s="183"/>
      <c r="C189" s="227"/>
      <c r="D189" s="183"/>
      <c r="E189" s="310"/>
      <c r="F189" s="183"/>
      <c r="G189" s="92"/>
      <c r="H189" s="92"/>
      <c r="I189" s="92"/>
      <c r="J189" s="92"/>
      <c r="K189" s="92"/>
      <c r="L189" s="92"/>
      <c r="M189" s="92"/>
      <c r="N189" s="92"/>
      <c r="O189" s="92"/>
      <c r="P189" s="92"/>
      <c r="Q189" s="92"/>
      <c r="R189" s="5"/>
      <c r="S189" s="5"/>
      <c r="T189" s="59"/>
      <c r="U189" s="59"/>
      <c r="V189" s="59"/>
      <c r="W189" s="59"/>
      <c r="X189" s="59"/>
      <c r="Y189" s="59"/>
      <c r="Z189" s="5"/>
      <c r="AA189" s="5"/>
      <c r="AB189" s="5"/>
      <c r="AC189" s="5"/>
      <c r="AD189" s="5"/>
    </row>
    <row r="190" spans="1:30" x14ac:dyDescent="0.35">
      <c r="A190" s="5"/>
      <c r="B190" s="183"/>
      <c r="C190" s="227"/>
      <c r="D190" s="183"/>
      <c r="E190" s="310"/>
      <c r="F190" s="183"/>
      <c r="G190" s="92"/>
      <c r="H190" s="92"/>
      <c r="I190" s="92"/>
      <c r="J190" s="92"/>
      <c r="K190" s="92"/>
      <c r="L190" s="92"/>
      <c r="M190" s="92"/>
      <c r="N190" s="92"/>
      <c r="O190" s="92"/>
      <c r="P190" s="92"/>
      <c r="Q190" s="92"/>
      <c r="R190" s="5"/>
      <c r="S190" s="5"/>
      <c r="T190" s="59"/>
      <c r="U190" s="59"/>
      <c r="V190" s="59"/>
      <c r="W190" s="59"/>
      <c r="X190" s="59"/>
      <c r="Y190" s="59"/>
      <c r="Z190" s="5"/>
      <c r="AA190" s="5"/>
      <c r="AB190" s="5"/>
      <c r="AC190" s="5"/>
      <c r="AD190" s="5"/>
    </row>
    <row r="191" spans="1:30" x14ac:dyDescent="0.35">
      <c r="A191" s="5"/>
      <c r="B191" s="183"/>
      <c r="C191" s="227"/>
      <c r="D191" s="183"/>
      <c r="E191" s="310"/>
      <c r="F191" s="183"/>
      <c r="G191" s="92"/>
      <c r="H191" s="92"/>
      <c r="I191" s="92"/>
      <c r="J191" s="92"/>
      <c r="K191" s="92"/>
      <c r="L191" s="92"/>
      <c r="M191" s="92"/>
      <c r="N191" s="92"/>
      <c r="O191" s="92"/>
      <c r="P191" s="92"/>
      <c r="Q191" s="92"/>
      <c r="R191" s="5"/>
      <c r="S191" s="5"/>
      <c r="T191" s="59"/>
      <c r="U191" s="59"/>
      <c r="V191" s="59"/>
      <c r="W191" s="59"/>
      <c r="X191" s="59"/>
      <c r="Y191" s="59"/>
      <c r="Z191" s="5"/>
      <c r="AA191" s="5"/>
      <c r="AB191" s="5"/>
      <c r="AC191" s="5"/>
      <c r="AD191" s="5"/>
    </row>
    <row r="192" spans="1:30" x14ac:dyDescent="0.35">
      <c r="A192" s="5"/>
      <c r="B192" s="183"/>
      <c r="C192" s="227"/>
      <c r="D192" s="183"/>
      <c r="E192" s="310"/>
      <c r="F192" s="183"/>
      <c r="G192" s="92"/>
      <c r="H192" s="92"/>
      <c r="I192" s="92"/>
      <c r="J192" s="92"/>
      <c r="K192" s="92"/>
      <c r="L192" s="92"/>
      <c r="M192" s="92"/>
      <c r="N192" s="92"/>
      <c r="O192" s="92"/>
      <c r="P192" s="92"/>
      <c r="Q192" s="92"/>
      <c r="R192" s="5"/>
      <c r="S192" s="5"/>
      <c r="T192" s="59"/>
      <c r="U192" s="59"/>
      <c r="V192" s="59"/>
      <c r="W192" s="59"/>
      <c r="X192" s="59"/>
      <c r="Y192" s="59"/>
      <c r="Z192" s="5"/>
      <c r="AA192" s="5"/>
      <c r="AB192" s="5"/>
      <c r="AC192" s="5"/>
      <c r="AD192" s="5"/>
    </row>
    <row r="193" spans="1:30" x14ac:dyDescent="0.35">
      <c r="A193" s="5"/>
      <c r="B193" s="183"/>
      <c r="C193" s="227"/>
      <c r="D193" s="183"/>
      <c r="E193" s="310"/>
      <c r="F193" s="183"/>
      <c r="G193" s="92"/>
      <c r="H193" s="92"/>
      <c r="I193" s="92"/>
      <c r="J193" s="92"/>
      <c r="K193" s="92"/>
      <c r="L193" s="92"/>
      <c r="M193" s="92"/>
      <c r="N193" s="92"/>
      <c r="O193" s="92"/>
      <c r="P193" s="92"/>
      <c r="Q193" s="92"/>
      <c r="R193" s="5"/>
      <c r="S193" s="5"/>
      <c r="T193" s="59"/>
      <c r="U193" s="59"/>
      <c r="V193" s="59"/>
      <c r="W193" s="59"/>
      <c r="X193" s="59"/>
      <c r="Y193" s="59"/>
      <c r="Z193" s="5"/>
      <c r="AA193" s="5"/>
      <c r="AB193" s="5"/>
      <c r="AC193" s="5"/>
      <c r="AD193" s="5"/>
    </row>
    <row r="194" spans="1:30" x14ac:dyDescent="0.35">
      <c r="A194" s="5"/>
      <c r="B194" s="183"/>
      <c r="C194" s="227"/>
      <c r="D194" s="183"/>
      <c r="E194" s="310"/>
      <c r="F194" s="183"/>
      <c r="G194" s="92"/>
      <c r="H194" s="92"/>
      <c r="I194" s="92"/>
      <c r="J194" s="92"/>
      <c r="K194" s="92"/>
      <c r="L194" s="92"/>
      <c r="M194" s="92"/>
      <c r="N194" s="92"/>
      <c r="O194" s="92"/>
      <c r="P194" s="92"/>
      <c r="Q194" s="92"/>
      <c r="R194" s="5"/>
      <c r="S194" s="5"/>
      <c r="T194" s="59"/>
      <c r="U194" s="59"/>
      <c r="V194" s="59"/>
      <c r="W194" s="59"/>
      <c r="X194" s="59"/>
      <c r="Y194" s="59"/>
      <c r="Z194" s="5"/>
      <c r="AA194" s="5"/>
      <c r="AB194" s="5"/>
      <c r="AC194" s="5"/>
      <c r="AD194" s="5"/>
    </row>
    <row r="195" spans="1:30" x14ac:dyDescent="0.35">
      <c r="A195" s="5"/>
      <c r="B195" s="183"/>
      <c r="C195" s="227"/>
      <c r="D195" s="183"/>
      <c r="E195" s="310"/>
      <c r="F195" s="183"/>
      <c r="G195" s="92"/>
      <c r="H195" s="92"/>
      <c r="I195" s="92"/>
      <c r="J195" s="92"/>
      <c r="K195" s="92"/>
      <c r="L195" s="92"/>
      <c r="M195" s="92"/>
      <c r="N195" s="92"/>
      <c r="O195" s="92"/>
      <c r="P195" s="92"/>
      <c r="Q195" s="92"/>
      <c r="R195" s="5"/>
      <c r="S195" s="5"/>
      <c r="T195" s="59"/>
      <c r="U195" s="59"/>
      <c r="V195" s="59"/>
      <c r="W195" s="59"/>
      <c r="X195" s="59"/>
      <c r="Y195" s="59"/>
      <c r="Z195" s="5"/>
      <c r="AA195" s="5"/>
      <c r="AB195" s="5"/>
      <c r="AC195" s="5"/>
      <c r="AD195" s="5"/>
    </row>
    <row r="196" spans="1:30" x14ac:dyDescent="0.35">
      <c r="A196" s="5"/>
      <c r="B196" s="183"/>
      <c r="C196" s="227"/>
      <c r="D196" s="183"/>
      <c r="E196" s="310"/>
      <c r="F196" s="183"/>
      <c r="G196" s="92"/>
      <c r="H196" s="92"/>
      <c r="I196" s="92"/>
      <c r="J196" s="92"/>
      <c r="K196" s="92"/>
      <c r="L196" s="92"/>
      <c r="M196" s="92"/>
      <c r="N196" s="92"/>
      <c r="O196" s="92"/>
      <c r="P196" s="92"/>
      <c r="Q196" s="92"/>
      <c r="R196" s="5"/>
      <c r="S196" s="5"/>
      <c r="T196" s="59"/>
      <c r="U196" s="59"/>
      <c r="V196" s="59"/>
      <c r="W196" s="59"/>
      <c r="X196" s="59"/>
      <c r="Y196" s="59"/>
      <c r="Z196" s="5"/>
      <c r="AA196" s="5"/>
      <c r="AB196" s="5"/>
      <c r="AC196" s="5"/>
      <c r="AD196" s="5"/>
    </row>
    <row r="197" spans="1:30" x14ac:dyDescent="0.35">
      <c r="A197" s="5"/>
      <c r="B197" s="183"/>
      <c r="C197" s="227"/>
      <c r="D197" s="183"/>
      <c r="E197" s="310"/>
      <c r="F197" s="183"/>
      <c r="G197" s="92"/>
      <c r="H197" s="92"/>
      <c r="I197" s="92"/>
      <c r="J197" s="92"/>
      <c r="K197" s="92"/>
      <c r="L197" s="92"/>
      <c r="M197" s="92"/>
      <c r="N197" s="92"/>
      <c r="O197" s="92"/>
      <c r="P197" s="92"/>
      <c r="Q197" s="92"/>
      <c r="R197" s="5"/>
      <c r="S197" s="5"/>
      <c r="T197" s="59"/>
      <c r="U197" s="59"/>
      <c r="V197" s="59"/>
      <c r="W197" s="59"/>
      <c r="X197" s="59"/>
      <c r="Y197" s="59"/>
      <c r="Z197" s="5"/>
      <c r="AA197" s="5"/>
      <c r="AB197" s="5"/>
      <c r="AC197" s="5"/>
      <c r="AD197" s="5"/>
    </row>
    <row r="198" spans="1:30" x14ac:dyDescent="0.35">
      <c r="A198" s="5"/>
      <c r="B198" s="183"/>
      <c r="C198" s="227"/>
      <c r="D198" s="183"/>
      <c r="E198" s="310"/>
      <c r="F198" s="183"/>
      <c r="G198" s="92"/>
      <c r="H198" s="92"/>
      <c r="I198" s="92"/>
      <c r="J198" s="92"/>
      <c r="K198" s="92"/>
      <c r="L198" s="92"/>
      <c r="M198" s="92"/>
      <c r="N198" s="92"/>
      <c r="O198" s="92"/>
      <c r="P198" s="92"/>
      <c r="Q198" s="92"/>
      <c r="R198" s="5"/>
      <c r="S198" s="5"/>
      <c r="T198" s="59"/>
      <c r="U198" s="59"/>
      <c r="V198" s="59"/>
      <c r="W198" s="59"/>
      <c r="X198" s="59"/>
      <c r="Y198" s="59"/>
      <c r="Z198" s="5"/>
      <c r="AA198" s="5"/>
      <c r="AB198" s="5"/>
      <c r="AC198" s="5"/>
      <c r="AD198" s="5"/>
    </row>
    <row r="199" spans="1:30" x14ac:dyDescent="0.35">
      <c r="A199" s="5"/>
      <c r="B199" s="183"/>
      <c r="C199" s="227"/>
      <c r="D199" s="183"/>
      <c r="E199" s="310"/>
      <c r="F199" s="183"/>
      <c r="G199" s="92"/>
      <c r="H199" s="92"/>
      <c r="I199" s="92"/>
      <c r="J199" s="92"/>
      <c r="K199" s="92"/>
      <c r="L199" s="92"/>
      <c r="M199" s="92"/>
      <c r="N199" s="92"/>
      <c r="O199" s="92"/>
      <c r="P199" s="92"/>
      <c r="Q199" s="92"/>
      <c r="R199" s="5"/>
      <c r="S199" s="5"/>
      <c r="T199" s="59"/>
      <c r="U199" s="59"/>
      <c r="V199" s="59"/>
      <c r="W199" s="59"/>
      <c r="X199" s="59"/>
      <c r="Y199" s="59"/>
      <c r="Z199" s="5"/>
      <c r="AA199" s="5"/>
      <c r="AB199" s="5"/>
      <c r="AC199" s="5"/>
      <c r="AD199" s="5"/>
    </row>
    <row r="200" spans="1:30" x14ac:dyDescent="0.35">
      <c r="A200" s="5"/>
      <c r="B200" s="183"/>
      <c r="C200" s="227"/>
      <c r="D200" s="183"/>
      <c r="E200" s="310"/>
      <c r="F200" s="183"/>
      <c r="G200" s="92"/>
      <c r="H200" s="92"/>
      <c r="I200" s="92"/>
      <c r="J200" s="92"/>
      <c r="K200" s="92"/>
      <c r="L200" s="92"/>
      <c r="M200" s="92"/>
      <c r="N200" s="92"/>
      <c r="O200" s="92"/>
      <c r="P200" s="92"/>
      <c r="Q200" s="92"/>
      <c r="R200" s="5"/>
      <c r="S200" s="5"/>
      <c r="T200" s="59"/>
      <c r="U200" s="59"/>
      <c r="V200" s="59"/>
      <c r="W200" s="59"/>
      <c r="X200" s="59"/>
      <c r="Y200" s="59"/>
      <c r="Z200" s="5"/>
      <c r="AA200" s="5"/>
      <c r="AB200" s="5"/>
      <c r="AC200" s="5"/>
      <c r="AD200" s="5"/>
    </row>
    <row r="201" spans="1:30" x14ac:dyDescent="0.35">
      <c r="A201" s="5"/>
      <c r="B201" s="183"/>
      <c r="C201" s="227"/>
      <c r="D201" s="183"/>
      <c r="E201" s="310"/>
      <c r="F201" s="183"/>
      <c r="G201" s="92"/>
      <c r="H201" s="92"/>
      <c r="I201" s="92"/>
      <c r="J201" s="92"/>
      <c r="K201" s="92"/>
      <c r="L201" s="92"/>
      <c r="M201" s="92"/>
      <c r="N201" s="92"/>
      <c r="O201" s="92"/>
      <c r="P201" s="92"/>
      <c r="Q201" s="92"/>
      <c r="R201" s="5"/>
      <c r="S201" s="5"/>
      <c r="T201" s="59"/>
      <c r="U201" s="59"/>
      <c r="V201" s="59"/>
      <c r="W201" s="59"/>
      <c r="X201" s="59"/>
      <c r="Y201" s="59"/>
      <c r="Z201" s="5"/>
      <c r="AA201" s="5"/>
      <c r="AB201" s="5"/>
      <c r="AC201" s="5"/>
      <c r="AD201" s="5"/>
    </row>
    <row r="202" spans="1:30" x14ac:dyDescent="0.35">
      <c r="A202" s="5"/>
      <c r="B202" s="183"/>
      <c r="C202" s="227"/>
      <c r="D202" s="183"/>
      <c r="E202" s="310"/>
      <c r="F202" s="183"/>
      <c r="G202" s="92"/>
      <c r="H202" s="92"/>
      <c r="I202" s="92"/>
      <c r="J202" s="92"/>
      <c r="K202" s="92"/>
      <c r="L202" s="92"/>
      <c r="M202" s="92"/>
      <c r="N202" s="92"/>
      <c r="O202" s="92"/>
      <c r="P202" s="92"/>
      <c r="Q202" s="92"/>
      <c r="R202" s="5"/>
      <c r="S202" s="5"/>
      <c r="T202" s="59"/>
      <c r="U202" s="59"/>
      <c r="V202" s="59"/>
      <c r="W202" s="59"/>
      <c r="X202" s="59"/>
      <c r="Y202" s="59"/>
      <c r="Z202" s="5"/>
      <c r="AA202" s="5"/>
      <c r="AB202" s="5"/>
      <c r="AC202" s="5"/>
      <c r="AD202" s="5"/>
    </row>
    <row r="203" spans="1:30" x14ac:dyDescent="0.35">
      <c r="A203" s="5"/>
      <c r="B203" s="183"/>
      <c r="C203" s="227"/>
      <c r="D203" s="183"/>
      <c r="E203" s="310"/>
      <c r="F203" s="183"/>
      <c r="G203" s="92"/>
      <c r="H203" s="92"/>
      <c r="I203" s="92"/>
      <c r="J203" s="92"/>
      <c r="K203" s="92"/>
      <c r="L203" s="92"/>
      <c r="M203" s="92"/>
      <c r="N203" s="92"/>
      <c r="O203" s="92"/>
      <c r="P203" s="92"/>
      <c r="Q203" s="92"/>
      <c r="R203" s="5"/>
      <c r="S203" s="5"/>
      <c r="T203" s="59"/>
      <c r="U203" s="59"/>
      <c r="V203" s="59"/>
      <c r="W203" s="59"/>
      <c r="X203" s="59"/>
      <c r="Y203" s="59"/>
      <c r="Z203" s="5"/>
      <c r="AA203" s="5"/>
      <c r="AB203" s="5"/>
      <c r="AC203" s="5"/>
      <c r="AD203" s="5"/>
    </row>
    <row r="204" spans="1:30" x14ac:dyDescent="0.35">
      <c r="A204" s="5"/>
      <c r="B204" s="183"/>
      <c r="C204" s="227"/>
      <c r="D204" s="183"/>
      <c r="E204" s="310"/>
      <c r="F204" s="183"/>
      <c r="G204" s="92"/>
      <c r="H204" s="92"/>
      <c r="I204" s="92"/>
      <c r="J204" s="92"/>
      <c r="K204" s="92"/>
      <c r="L204" s="92"/>
      <c r="M204" s="92"/>
      <c r="N204" s="92"/>
      <c r="O204" s="92"/>
      <c r="P204" s="92"/>
      <c r="Q204" s="92"/>
      <c r="R204" s="5"/>
      <c r="S204" s="5"/>
      <c r="T204" s="59"/>
      <c r="U204" s="59"/>
      <c r="V204" s="59"/>
      <c r="W204" s="59"/>
      <c r="X204" s="59"/>
      <c r="Y204" s="59"/>
      <c r="Z204" s="5"/>
      <c r="AA204" s="5"/>
      <c r="AB204" s="5"/>
      <c r="AC204" s="5"/>
      <c r="AD204" s="5"/>
    </row>
    <row r="205" spans="1:30" x14ac:dyDescent="0.35">
      <c r="A205" s="5"/>
      <c r="B205" s="183"/>
      <c r="C205" s="227"/>
      <c r="D205" s="183"/>
      <c r="E205" s="310"/>
      <c r="F205" s="183"/>
      <c r="G205" s="92"/>
      <c r="H205" s="92"/>
      <c r="I205" s="92"/>
      <c r="J205" s="92"/>
      <c r="K205" s="92"/>
      <c r="L205" s="92"/>
      <c r="M205" s="92"/>
      <c r="N205" s="92"/>
      <c r="O205" s="92"/>
      <c r="P205" s="92"/>
      <c r="Q205" s="92"/>
      <c r="R205" s="5"/>
      <c r="S205" s="5"/>
      <c r="T205" s="59"/>
      <c r="U205" s="59"/>
      <c r="V205" s="59"/>
      <c r="W205" s="59"/>
      <c r="X205" s="59"/>
      <c r="Y205" s="59"/>
      <c r="Z205" s="5"/>
      <c r="AA205" s="5"/>
      <c r="AB205" s="5"/>
      <c r="AC205" s="5"/>
      <c r="AD205" s="5"/>
    </row>
    <row r="206" spans="1:30" x14ac:dyDescent="0.35">
      <c r="A206" s="5"/>
      <c r="B206" s="183"/>
      <c r="C206" s="227"/>
      <c r="D206" s="183"/>
      <c r="E206" s="310"/>
      <c r="F206" s="183"/>
      <c r="G206" s="92"/>
      <c r="H206" s="92"/>
      <c r="I206" s="92"/>
      <c r="J206" s="92"/>
      <c r="K206" s="92"/>
      <c r="L206" s="92"/>
      <c r="M206" s="92"/>
      <c r="N206" s="92"/>
      <c r="O206" s="92"/>
      <c r="P206" s="92"/>
      <c r="Q206" s="92"/>
      <c r="R206" s="5"/>
      <c r="S206" s="5"/>
      <c r="T206" s="59"/>
      <c r="U206" s="59"/>
      <c r="V206" s="59"/>
      <c r="W206" s="59"/>
      <c r="X206" s="59"/>
      <c r="Y206" s="59"/>
      <c r="Z206" s="5"/>
      <c r="AA206" s="5"/>
      <c r="AB206" s="5"/>
      <c r="AC206" s="5"/>
      <c r="AD206" s="5"/>
    </row>
    <row r="207" spans="1:30" x14ac:dyDescent="0.35">
      <c r="A207" s="5"/>
      <c r="B207" s="183"/>
      <c r="C207" s="227"/>
      <c r="D207" s="183"/>
      <c r="E207" s="310"/>
      <c r="F207" s="183"/>
      <c r="G207" s="92"/>
      <c r="H207" s="92"/>
      <c r="I207" s="92"/>
      <c r="J207" s="92"/>
      <c r="K207" s="92"/>
      <c r="L207" s="92"/>
      <c r="M207" s="92"/>
      <c r="N207" s="92"/>
      <c r="O207" s="92"/>
      <c r="P207" s="92"/>
      <c r="Q207" s="92"/>
      <c r="R207" s="5"/>
      <c r="S207" s="5"/>
      <c r="T207" s="59"/>
      <c r="U207" s="59"/>
      <c r="V207" s="59"/>
      <c r="W207" s="59"/>
      <c r="X207" s="59"/>
      <c r="Y207" s="59"/>
      <c r="Z207" s="5"/>
      <c r="AA207" s="5"/>
      <c r="AB207" s="5"/>
      <c r="AC207" s="5"/>
      <c r="AD207" s="5"/>
    </row>
    <row r="208" spans="1:30" x14ac:dyDescent="0.35">
      <c r="A208" s="5"/>
      <c r="B208" s="183"/>
      <c r="C208" s="227"/>
      <c r="D208" s="183"/>
      <c r="E208" s="310"/>
      <c r="F208" s="183"/>
      <c r="G208" s="92"/>
      <c r="H208" s="92"/>
      <c r="I208" s="92"/>
      <c r="J208" s="92"/>
      <c r="K208" s="92"/>
      <c r="L208" s="92"/>
      <c r="M208" s="92"/>
      <c r="N208" s="92"/>
      <c r="O208" s="92"/>
      <c r="P208" s="92"/>
      <c r="Q208" s="92"/>
      <c r="R208" s="5"/>
      <c r="S208" s="5"/>
      <c r="T208" s="59"/>
      <c r="U208" s="59"/>
      <c r="V208" s="59"/>
      <c r="W208" s="59"/>
      <c r="X208" s="59"/>
      <c r="Y208" s="59"/>
      <c r="Z208" s="5"/>
      <c r="AA208" s="5"/>
      <c r="AB208" s="5"/>
      <c r="AC208" s="5"/>
      <c r="AD208" s="5"/>
    </row>
    <row r="209" spans="1:30" x14ac:dyDescent="0.35">
      <c r="A209" s="5"/>
      <c r="B209" s="183"/>
      <c r="C209" s="227"/>
      <c r="D209" s="183"/>
      <c r="E209" s="310"/>
      <c r="F209" s="183"/>
      <c r="G209" s="92"/>
      <c r="H209" s="92"/>
      <c r="I209" s="92"/>
      <c r="J209" s="92"/>
      <c r="K209" s="92"/>
      <c r="L209" s="92"/>
      <c r="M209" s="92"/>
      <c r="N209" s="92"/>
      <c r="O209" s="92"/>
      <c r="P209" s="92"/>
      <c r="Q209" s="92"/>
      <c r="R209" s="5"/>
      <c r="S209" s="5"/>
      <c r="T209" s="59"/>
      <c r="U209" s="59"/>
      <c r="V209" s="59"/>
      <c r="W209" s="59"/>
      <c r="X209" s="59"/>
      <c r="Y209" s="59"/>
      <c r="Z209" s="5"/>
      <c r="AA209" s="5"/>
      <c r="AB209" s="5"/>
      <c r="AC209" s="5"/>
      <c r="AD209" s="5"/>
    </row>
    <row r="210" spans="1:30" x14ac:dyDescent="0.35">
      <c r="A210" s="5"/>
      <c r="B210" s="183"/>
      <c r="C210" s="227"/>
      <c r="D210" s="183"/>
      <c r="E210" s="310"/>
      <c r="F210" s="183"/>
      <c r="G210" s="92"/>
      <c r="H210" s="92"/>
      <c r="I210" s="92"/>
      <c r="J210" s="92"/>
      <c r="K210" s="92"/>
      <c r="L210" s="92"/>
      <c r="M210" s="92"/>
      <c r="N210" s="92"/>
      <c r="O210" s="92"/>
      <c r="P210" s="92"/>
      <c r="Q210" s="92"/>
      <c r="R210" s="5"/>
      <c r="S210" s="5"/>
      <c r="T210" s="59"/>
      <c r="U210" s="59"/>
      <c r="V210" s="59"/>
      <c r="W210" s="59"/>
      <c r="X210" s="59"/>
      <c r="Y210" s="59"/>
      <c r="Z210" s="5"/>
      <c r="AA210" s="5"/>
      <c r="AB210" s="5"/>
      <c r="AC210" s="5"/>
      <c r="AD210" s="5"/>
    </row>
    <row r="211" spans="1:30" x14ac:dyDescent="0.35">
      <c r="A211" s="5"/>
      <c r="B211" s="183"/>
      <c r="C211" s="227"/>
      <c r="D211" s="183"/>
      <c r="E211" s="310"/>
      <c r="F211" s="183"/>
      <c r="G211" s="92"/>
      <c r="H211" s="92"/>
      <c r="I211" s="92"/>
      <c r="J211" s="92"/>
      <c r="K211" s="92"/>
      <c r="L211" s="92"/>
      <c r="M211" s="92"/>
      <c r="N211" s="92"/>
      <c r="O211" s="92"/>
      <c r="P211" s="92"/>
      <c r="Q211" s="92"/>
      <c r="R211" s="5"/>
      <c r="S211" s="5"/>
      <c r="T211" s="59"/>
      <c r="U211" s="59"/>
      <c r="V211" s="59"/>
      <c r="W211" s="59"/>
      <c r="X211" s="59"/>
      <c r="Y211" s="59"/>
      <c r="Z211" s="5"/>
      <c r="AA211" s="5"/>
      <c r="AB211" s="5"/>
      <c r="AC211" s="5"/>
      <c r="AD211" s="5"/>
    </row>
    <row r="212" spans="1:30" x14ac:dyDescent="0.35">
      <c r="A212" s="5"/>
      <c r="B212" s="183"/>
      <c r="C212" s="227"/>
      <c r="D212" s="183"/>
      <c r="E212" s="310"/>
      <c r="F212" s="183"/>
      <c r="G212" s="92"/>
      <c r="H212" s="92"/>
      <c r="I212" s="92"/>
      <c r="J212" s="92"/>
      <c r="K212" s="92"/>
      <c r="L212" s="92"/>
      <c r="M212" s="92"/>
      <c r="N212" s="92"/>
      <c r="O212" s="92"/>
      <c r="P212" s="92"/>
      <c r="Q212" s="92"/>
      <c r="R212" s="5"/>
      <c r="S212" s="5"/>
      <c r="T212" s="59"/>
      <c r="U212" s="59"/>
      <c r="V212" s="59"/>
      <c r="W212" s="59"/>
      <c r="X212" s="59"/>
      <c r="Y212" s="59"/>
      <c r="Z212" s="5"/>
      <c r="AA212" s="5"/>
      <c r="AB212" s="5"/>
      <c r="AC212" s="5"/>
      <c r="AD212" s="5"/>
    </row>
    <row r="213" spans="1:30" x14ac:dyDescent="0.35">
      <c r="A213" s="5"/>
      <c r="B213" s="183"/>
      <c r="C213" s="227"/>
      <c r="D213" s="183"/>
      <c r="E213" s="310"/>
      <c r="F213" s="183"/>
      <c r="G213" s="92"/>
      <c r="H213" s="92"/>
      <c r="I213" s="92"/>
      <c r="J213" s="92"/>
      <c r="K213" s="92"/>
      <c r="L213" s="92"/>
      <c r="M213" s="92"/>
      <c r="N213" s="92"/>
      <c r="O213" s="92"/>
      <c r="P213" s="92"/>
      <c r="Q213" s="92"/>
      <c r="R213" s="5"/>
      <c r="S213" s="5"/>
      <c r="T213" s="59"/>
      <c r="U213" s="59"/>
      <c r="V213" s="59"/>
      <c r="W213" s="59"/>
      <c r="X213" s="59"/>
      <c r="Y213" s="59"/>
      <c r="Z213" s="5"/>
      <c r="AA213" s="5"/>
      <c r="AB213" s="5"/>
      <c r="AC213" s="5"/>
      <c r="AD213" s="5"/>
    </row>
    <row r="214" spans="1:30" x14ac:dyDescent="0.35">
      <c r="A214" s="5"/>
      <c r="B214" s="183"/>
      <c r="C214" s="227"/>
      <c r="D214" s="183"/>
      <c r="E214" s="310"/>
      <c r="F214" s="183"/>
      <c r="G214" s="92"/>
      <c r="H214" s="92"/>
      <c r="I214" s="92"/>
      <c r="J214" s="92"/>
      <c r="K214" s="92"/>
      <c r="L214" s="92"/>
      <c r="M214" s="92"/>
      <c r="N214" s="92"/>
      <c r="O214" s="92"/>
      <c r="P214" s="92"/>
      <c r="Q214" s="92"/>
      <c r="R214" s="5"/>
      <c r="S214" s="5"/>
      <c r="T214" s="59"/>
      <c r="U214" s="59"/>
      <c r="V214" s="59"/>
      <c r="W214" s="59"/>
      <c r="X214" s="59"/>
      <c r="Y214" s="59"/>
      <c r="Z214" s="5"/>
      <c r="AA214" s="5"/>
      <c r="AB214" s="5"/>
      <c r="AC214" s="5"/>
      <c r="AD214" s="5"/>
    </row>
    <row r="215" spans="1:30" x14ac:dyDescent="0.35">
      <c r="A215" s="5"/>
      <c r="B215" s="183"/>
      <c r="C215" s="227"/>
      <c r="D215" s="183"/>
      <c r="E215" s="310"/>
      <c r="F215" s="183"/>
      <c r="G215" s="92"/>
      <c r="H215" s="92"/>
      <c r="I215" s="92"/>
      <c r="J215" s="92"/>
      <c r="K215" s="92"/>
      <c r="L215" s="92"/>
      <c r="M215" s="92"/>
      <c r="N215" s="92"/>
      <c r="O215" s="92"/>
      <c r="P215" s="92"/>
      <c r="Q215" s="92"/>
      <c r="R215" s="5"/>
      <c r="S215" s="5"/>
      <c r="T215" s="59"/>
      <c r="U215" s="59"/>
      <c r="V215" s="59"/>
      <c r="W215" s="59"/>
      <c r="X215" s="59"/>
      <c r="Y215" s="59"/>
      <c r="Z215" s="5"/>
      <c r="AA215" s="5"/>
      <c r="AB215" s="5"/>
      <c r="AC215" s="5"/>
      <c r="AD215" s="5"/>
    </row>
    <row r="216" spans="1:30" x14ac:dyDescent="0.35">
      <c r="A216" s="5"/>
      <c r="B216" s="183"/>
      <c r="C216" s="227"/>
      <c r="D216" s="183"/>
      <c r="E216" s="310"/>
      <c r="F216" s="183"/>
      <c r="G216" s="92"/>
      <c r="H216" s="92"/>
      <c r="I216" s="92"/>
      <c r="J216" s="92"/>
      <c r="K216" s="92"/>
      <c r="L216" s="92"/>
      <c r="M216" s="92"/>
      <c r="N216" s="92"/>
      <c r="O216" s="92"/>
      <c r="P216" s="92"/>
      <c r="Q216" s="92"/>
      <c r="R216" s="5"/>
      <c r="S216" s="5"/>
      <c r="T216" s="59"/>
      <c r="U216" s="59"/>
      <c r="V216" s="59"/>
      <c r="W216" s="59"/>
      <c r="X216" s="59"/>
      <c r="Y216" s="59"/>
      <c r="Z216" s="5"/>
      <c r="AA216" s="5"/>
      <c r="AB216" s="5"/>
      <c r="AC216" s="5"/>
      <c r="AD216" s="5"/>
    </row>
    <row r="217" spans="1:30" x14ac:dyDescent="0.35">
      <c r="A217" s="5"/>
      <c r="B217" s="183"/>
      <c r="C217" s="227"/>
      <c r="D217" s="183"/>
      <c r="E217" s="310"/>
      <c r="F217" s="183"/>
      <c r="G217" s="92"/>
      <c r="H217" s="92"/>
      <c r="I217" s="92"/>
      <c r="J217" s="92"/>
      <c r="K217" s="92"/>
      <c r="L217" s="92"/>
      <c r="M217" s="92"/>
      <c r="N217" s="92"/>
      <c r="O217" s="92"/>
      <c r="P217" s="92"/>
      <c r="Q217" s="92"/>
      <c r="R217" s="5"/>
      <c r="S217" s="5"/>
      <c r="T217" s="59"/>
      <c r="U217" s="59"/>
      <c r="V217" s="59"/>
      <c r="W217" s="59"/>
      <c r="X217" s="59"/>
      <c r="Y217" s="59"/>
      <c r="Z217" s="5"/>
      <c r="AA217" s="5"/>
      <c r="AB217" s="5"/>
      <c r="AC217" s="5"/>
      <c r="AD217" s="5"/>
    </row>
    <row r="218" spans="1:30" x14ac:dyDescent="0.35">
      <c r="A218" s="5"/>
      <c r="B218" s="183"/>
      <c r="C218" s="227"/>
      <c r="D218" s="183"/>
      <c r="E218" s="310"/>
      <c r="F218" s="183"/>
      <c r="G218" s="92"/>
      <c r="H218" s="92"/>
      <c r="I218" s="92"/>
      <c r="J218" s="92"/>
      <c r="K218" s="92"/>
      <c r="L218" s="92"/>
      <c r="M218" s="92"/>
      <c r="N218" s="92"/>
      <c r="O218" s="92"/>
      <c r="P218" s="92"/>
      <c r="Q218" s="92"/>
      <c r="R218" s="5"/>
      <c r="S218" s="5"/>
      <c r="T218" s="59"/>
      <c r="U218" s="59"/>
      <c r="V218" s="59"/>
      <c r="W218" s="59"/>
      <c r="X218" s="59"/>
      <c r="Y218" s="59"/>
      <c r="Z218" s="5"/>
      <c r="AA218" s="5"/>
      <c r="AB218" s="5"/>
      <c r="AC218" s="5"/>
      <c r="AD218" s="5"/>
    </row>
    <row r="219" spans="1:30" x14ac:dyDescent="0.35">
      <c r="A219" s="5"/>
      <c r="B219" s="183"/>
      <c r="C219" s="227"/>
      <c r="D219" s="183"/>
      <c r="E219" s="310"/>
      <c r="F219" s="183"/>
      <c r="G219" s="92"/>
      <c r="H219" s="92"/>
      <c r="I219" s="92"/>
      <c r="J219" s="92"/>
      <c r="K219" s="92"/>
      <c r="L219" s="92"/>
      <c r="M219" s="92"/>
      <c r="N219" s="92"/>
      <c r="O219" s="92"/>
      <c r="P219" s="92"/>
      <c r="Q219" s="92"/>
      <c r="R219" s="5"/>
      <c r="S219" s="5"/>
      <c r="T219" s="59"/>
      <c r="U219" s="59"/>
      <c r="V219" s="59"/>
      <c r="W219" s="59"/>
      <c r="X219" s="59"/>
      <c r="Y219" s="59"/>
      <c r="Z219" s="5"/>
      <c r="AA219" s="5"/>
      <c r="AB219" s="5"/>
      <c r="AC219" s="5"/>
      <c r="AD219" s="5"/>
    </row>
    <row r="220" spans="1:30" x14ac:dyDescent="0.35">
      <c r="A220" s="5"/>
      <c r="B220" s="183"/>
      <c r="C220" s="227"/>
      <c r="D220" s="183"/>
      <c r="E220" s="310"/>
      <c r="F220" s="183"/>
      <c r="G220" s="92"/>
      <c r="H220" s="92"/>
      <c r="I220" s="92"/>
      <c r="J220" s="92"/>
      <c r="K220" s="92"/>
      <c r="L220" s="92"/>
      <c r="M220" s="92"/>
      <c r="N220" s="92"/>
      <c r="O220" s="92"/>
      <c r="P220" s="92"/>
      <c r="Q220" s="92"/>
      <c r="R220" s="5"/>
      <c r="S220" s="5"/>
      <c r="T220" s="59"/>
      <c r="U220" s="59"/>
      <c r="V220" s="59"/>
      <c r="W220" s="59"/>
      <c r="X220" s="59"/>
      <c r="Y220" s="59"/>
      <c r="Z220" s="5"/>
      <c r="AA220" s="5"/>
      <c r="AB220" s="5"/>
      <c r="AC220" s="5"/>
      <c r="AD220" s="5"/>
    </row>
    <row r="221" spans="1:30" x14ac:dyDescent="0.35">
      <c r="A221" s="5"/>
      <c r="B221" s="183"/>
      <c r="C221" s="227"/>
      <c r="D221" s="183"/>
      <c r="E221" s="310"/>
      <c r="F221" s="183"/>
      <c r="G221" s="92"/>
      <c r="H221" s="92"/>
      <c r="I221" s="92"/>
      <c r="J221" s="92"/>
      <c r="K221" s="92"/>
      <c r="L221" s="92"/>
      <c r="M221" s="92"/>
      <c r="N221" s="92"/>
      <c r="O221" s="92"/>
      <c r="P221" s="92"/>
      <c r="Q221" s="92"/>
      <c r="R221" s="5"/>
      <c r="S221" s="5"/>
      <c r="T221" s="59"/>
      <c r="U221" s="59"/>
      <c r="V221" s="59"/>
      <c r="W221" s="59"/>
      <c r="X221" s="59"/>
      <c r="Y221" s="59"/>
      <c r="Z221" s="5"/>
      <c r="AA221" s="5"/>
      <c r="AB221" s="5"/>
      <c r="AC221" s="5"/>
      <c r="AD221" s="5"/>
    </row>
    <row r="222" spans="1:30" x14ac:dyDescent="0.35">
      <c r="A222" s="5"/>
      <c r="B222" s="183"/>
      <c r="C222" s="227"/>
      <c r="D222" s="183"/>
      <c r="E222" s="310"/>
      <c r="F222" s="183"/>
      <c r="G222" s="92"/>
      <c r="H222" s="92"/>
      <c r="I222" s="92"/>
      <c r="J222" s="92"/>
      <c r="K222" s="92"/>
      <c r="L222" s="92"/>
      <c r="M222" s="92"/>
      <c r="N222" s="92"/>
      <c r="O222" s="92"/>
      <c r="P222" s="92"/>
      <c r="Q222" s="92"/>
      <c r="R222" s="5"/>
      <c r="S222" s="5"/>
      <c r="T222" s="59"/>
      <c r="U222" s="59"/>
      <c r="V222" s="59"/>
      <c r="W222" s="59"/>
      <c r="X222" s="59"/>
      <c r="Y222" s="59"/>
      <c r="Z222" s="5"/>
      <c r="AA222" s="5"/>
      <c r="AB222" s="5"/>
      <c r="AC222" s="5"/>
      <c r="AD222" s="5"/>
    </row>
    <row r="223" spans="1:30" x14ac:dyDescent="0.35">
      <c r="A223" s="5"/>
      <c r="B223" s="183"/>
      <c r="C223" s="227"/>
      <c r="D223" s="183"/>
      <c r="E223" s="310"/>
      <c r="F223" s="183"/>
      <c r="G223" s="92"/>
      <c r="H223" s="92"/>
      <c r="I223" s="92"/>
      <c r="J223" s="92"/>
      <c r="K223" s="92"/>
      <c r="L223" s="92"/>
      <c r="M223" s="92"/>
      <c r="N223" s="92"/>
      <c r="O223" s="92"/>
      <c r="P223" s="92"/>
      <c r="Q223" s="92"/>
      <c r="R223" s="5"/>
      <c r="S223" s="5"/>
      <c r="T223" s="59"/>
      <c r="U223" s="59"/>
      <c r="V223" s="59"/>
      <c r="W223" s="59"/>
      <c r="X223" s="59"/>
      <c r="Y223" s="59"/>
      <c r="Z223" s="5"/>
      <c r="AA223" s="5"/>
      <c r="AB223" s="5"/>
      <c r="AC223" s="5"/>
      <c r="AD223" s="5"/>
    </row>
    <row r="224" spans="1:30" x14ac:dyDescent="0.35">
      <c r="A224" s="5"/>
      <c r="B224" s="183"/>
      <c r="C224" s="227"/>
      <c r="D224" s="183"/>
      <c r="E224" s="310"/>
      <c r="F224" s="183"/>
      <c r="G224" s="92"/>
      <c r="H224" s="92"/>
      <c r="I224" s="92"/>
      <c r="J224" s="92"/>
      <c r="K224" s="92"/>
      <c r="L224" s="92"/>
      <c r="M224" s="92"/>
      <c r="N224" s="92"/>
      <c r="O224" s="92"/>
      <c r="P224" s="92"/>
      <c r="Q224" s="92"/>
      <c r="R224" s="5"/>
      <c r="S224" s="5"/>
      <c r="T224" s="59"/>
      <c r="U224" s="59"/>
      <c r="V224" s="59"/>
      <c r="W224" s="59"/>
      <c r="X224" s="59"/>
      <c r="Y224" s="59"/>
      <c r="Z224" s="5"/>
      <c r="AA224" s="5"/>
      <c r="AB224" s="5"/>
      <c r="AC224" s="5"/>
      <c r="AD224" s="5"/>
    </row>
    <row r="225" spans="1:30" x14ac:dyDescent="0.35">
      <c r="A225" s="5"/>
      <c r="B225" s="183"/>
      <c r="C225" s="227"/>
      <c r="D225" s="183"/>
      <c r="E225" s="310"/>
      <c r="F225" s="183"/>
      <c r="G225" s="92"/>
      <c r="H225" s="92"/>
      <c r="I225" s="92"/>
      <c r="J225" s="92"/>
      <c r="K225" s="92"/>
      <c r="L225" s="92"/>
      <c r="M225" s="92"/>
      <c r="N225" s="92"/>
      <c r="O225" s="92"/>
      <c r="P225" s="92"/>
      <c r="Q225" s="92"/>
      <c r="R225" s="5"/>
      <c r="S225" s="5"/>
      <c r="T225" s="59"/>
      <c r="U225" s="59"/>
      <c r="V225" s="59"/>
      <c r="W225" s="59"/>
      <c r="X225" s="59"/>
      <c r="Y225" s="59"/>
      <c r="Z225" s="5"/>
      <c r="AA225" s="5"/>
      <c r="AB225" s="5"/>
      <c r="AC225" s="5"/>
      <c r="AD225" s="5"/>
    </row>
    <row r="226" spans="1:30" x14ac:dyDescent="0.35">
      <c r="A226" s="5"/>
      <c r="B226" s="183"/>
      <c r="C226" s="227"/>
      <c r="D226" s="183"/>
      <c r="E226" s="310"/>
      <c r="F226" s="183"/>
      <c r="G226" s="92"/>
      <c r="H226" s="92"/>
      <c r="I226" s="92"/>
      <c r="J226" s="92"/>
      <c r="K226" s="92"/>
      <c r="L226" s="92"/>
      <c r="M226" s="92"/>
      <c r="N226" s="92"/>
      <c r="O226" s="92"/>
      <c r="P226" s="92"/>
      <c r="Q226" s="92"/>
      <c r="R226" s="5"/>
      <c r="S226" s="5"/>
      <c r="T226" s="59"/>
      <c r="U226" s="59"/>
      <c r="V226" s="59"/>
      <c r="W226" s="59"/>
      <c r="X226" s="59"/>
      <c r="Y226" s="59"/>
      <c r="Z226" s="5"/>
      <c r="AA226" s="5"/>
      <c r="AB226" s="5"/>
      <c r="AC226" s="5"/>
      <c r="AD226" s="5"/>
    </row>
    <row r="227" spans="1:30" x14ac:dyDescent="0.35">
      <c r="A227" s="5"/>
      <c r="B227" s="183"/>
      <c r="C227" s="227"/>
      <c r="D227" s="183"/>
      <c r="E227" s="310"/>
      <c r="F227" s="183"/>
      <c r="G227" s="92"/>
      <c r="H227" s="92"/>
      <c r="I227" s="92"/>
      <c r="J227" s="92"/>
      <c r="K227" s="92"/>
      <c r="L227" s="92"/>
      <c r="M227" s="92"/>
      <c r="N227" s="92"/>
      <c r="O227" s="92"/>
      <c r="P227" s="92"/>
      <c r="Q227" s="92"/>
      <c r="R227" s="5"/>
      <c r="S227" s="5"/>
      <c r="T227" s="59"/>
      <c r="U227" s="59"/>
      <c r="V227" s="59"/>
      <c r="W227" s="59"/>
      <c r="X227" s="59"/>
      <c r="Y227" s="59"/>
      <c r="Z227" s="5"/>
      <c r="AA227" s="5"/>
      <c r="AB227" s="5"/>
      <c r="AC227" s="5"/>
      <c r="AD227" s="5"/>
    </row>
    <row r="228" spans="1:30" x14ac:dyDescent="0.35">
      <c r="A228" s="5"/>
      <c r="B228" s="183"/>
      <c r="C228" s="227"/>
      <c r="D228" s="183"/>
      <c r="E228" s="310"/>
      <c r="F228" s="183"/>
      <c r="G228" s="92"/>
      <c r="H228" s="92"/>
      <c r="I228" s="92"/>
      <c r="J228" s="92"/>
      <c r="K228" s="92"/>
      <c r="L228" s="92"/>
      <c r="M228" s="92"/>
      <c r="N228" s="92"/>
      <c r="O228" s="92"/>
      <c r="P228" s="92"/>
      <c r="Q228" s="92"/>
      <c r="R228" s="5"/>
      <c r="S228" s="5"/>
      <c r="T228" s="59"/>
      <c r="U228" s="59"/>
      <c r="V228" s="59"/>
      <c r="W228" s="59"/>
      <c r="X228" s="59"/>
      <c r="Y228" s="59"/>
      <c r="Z228" s="5"/>
      <c r="AA228" s="5"/>
      <c r="AB228" s="5"/>
      <c r="AC228" s="5"/>
      <c r="AD228" s="5"/>
    </row>
    <row r="229" spans="1:30" x14ac:dyDescent="0.35">
      <c r="A229" s="5"/>
      <c r="B229" s="183"/>
      <c r="C229" s="227"/>
      <c r="D229" s="183"/>
      <c r="E229" s="310"/>
      <c r="F229" s="183"/>
      <c r="G229" s="92"/>
      <c r="H229" s="92"/>
      <c r="I229" s="92"/>
      <c r="J229" s="92"/>
      <c r="K229" s="92"/>
      <c r="L229" s="92"/>
      <c r="M229" s="92"/>
      <c r="N229" s="92"/>
      <c r="O229" s="92"/>
      <c r="P229" s="92"/>
      <c r="Q229" s="92"/>
      <c r="R229" s="5"/>
      <c r="S229" s="5"/>
      <c r="T229" s="59"/>
      <c r="U229" s="59"/>
      <c r="V229" s="59"/>
      <c r="W229" s="59"/>
      <c r="X229" s="59"/>
      <c r="Y229" s="59"/>
      <c r="Z229" s="5"/>
      <c r="AA229" s="5"/>
      <c r="AB229" s="5"/>
      <c r="AC229" s="5"/>
      <c r="AD229" s="5"/>
    </row>
    <row r="230" spans="1:30" x14ac:dyDescent="0.35">
      <c r="A230" s="5"/>
      <c r="B230" s="183"/>
      <c r="C230" s="227"/>
      <c r="D230" s="183"/>
      <c r="E230" s="310"/>
      <c r="F230" s="183"/>
      <c r="G230" s="92"/>
      <c r="H230" s="92"/>
      <c r="I230" s="92"/>
      <c r="J230" s="92"/>
      <c r="K230" s="92"/>
      <c r="L230" s="92"/>
      <c r="M230" s="92"/>
      <c r="N230" s="92"/>
      <c r="O230" s="92"/>
      <c r="P230" s="92"/>
      <c r="Q230" s="92"/>
      <c r="R230" s="5"/>
      <c r="S230" s="5"/>
      <c r="T230" s="59"/>
      <c r="U230" s="59"/>
      <c r="V230" s="59"/>
      <c r="W230" s="59"/>
      <c r="X230" s="59"/>
      <c r="Y230" s="59"/>
      <c r="Z230" s="5"/>
      <c r="AA230" s="5"/>
      <c r="AB230" s="5"/>
      <c r="AC230" s="5"/>
      <c r="AD230" s="5"/>
    </row>
    <row r="231" spans="1:30" x14ac:dyDescent="0.35">
      <c r="A231" s="5"/>
      <c r="B231" s="183"/>
      <c r="C231" s="227"/>
      <c r="D231" s="183"/>
      <c r="E231" s="310"/>
      <c r="F231" s="183"/>
      <c r="G231" s="92"/>
      <c r="H231" s="92"/>
      <c r="I231" s="92"/>
      <c r="J231" s="92"/>
      <c r="K231" s="92"/>
      <c r="L231" s="92"/>
      <c r="M231" s="92"/>
      <c r="N231" s="92"/>
      <c r="O231" s="92"/>
      <c r="P231" s="92"/>
      <c r="Q231" s="92"/>
      <c r="R231" s="5"/>
      <c r="S231" s="5"/>
      <c r="T231" s="59"/>
      <c r="U231" s="59"/>
      <c r="V231" s="59"/>
      <c r="W231" s="59"/>
      <c r="X231" s="59"/>
      <c r="Y231" s="59"/>
      <c r="Z231" s="5"/>
      <c r="AA231" s="5"/>
      <c r="AB231" s="5"/>
      <c r="AC231" s="5"/>
      <c r="AD231" s="5"/>
    </row>
    <row r="232" spans="1:30" x14ac:dyDescent="0.35">
      <c r="A232" s="5"/>
      <c r="B232" s="183"/>
      <c r="C232" s="227"/>
      <c r="D232" s="183"/>
      <c r="E232" s="310"/>
      <c r="F232" s="183"/>
      <c r="G232" s="92"/>
      <c r="H232" s="92"/>
      <c r="I232" s="92"/>
      <c r="J232" s="92"/>
      <c r="K232" s="92"/>
      <c r="L232" s="92"/>
      <c r="M232" s="92"/>
      <c r="N232" s="92"/>
      <c r="O232" s="92"/>
      <c r="P232" s="92"/>
      <c r="Q232" s="92"/>
      <c r="R232" s="5"/>
      <c r="S232" s="5"/>
      <c r="T232" s="59"/>
      <c r="U232" s="59"/>
      <c r="V232" s="59"/>
      <c r="W232" s="59"/>
      <c r="X232" s="59"/>
      <c r="Y232" s="59"/>
      <c r="Z232" s="5"/>
      <c r="AA232" s="5"/>
      <c r="AB232" s="5"/>
      <c r="AC232" s="5"/>
      <c r="AD232" s="5"/>
    </row>
    <row r="233" spans="1:30" x14ac:dyDescent="0.35">
      <c r="A233" s="5"/>
      <c r="B233" s="183"/>
      <c r="C233" s="227"/>
      <c r="D233" s="183"/>
      <c r="E233" s="310"/>
      <c r="F233" s="183"/>
      <c r="G233" s="92"/>
      <c r="H233" s="92"/>
      <c r="I233" s="92"/>
      <c r="J233" s="92"/>
      <c r="K233" s="92"/>
      <c r="L233" s="92"/>
      <c r="M233" s="92"/>
      <c r="N233" s="92"/>
      <c r="O233" s="92"/>
      <c r="P233" s="92"/>
      <c r="Q233" s="92"/>
      <c r="R233" s="5"/>
      <c r="S233" s="5"/>
      <c r="T233" s="59"/>
      <c r="U233" s="59"/>
      <c r="V233" s="59"/>
      <c r="W233" s="59"/>
      <c r="X233" s="59"/>
      <c r="Y233" s="59"/>
      <c r="Z233" s="5"/>
      <c r="AA233" s="5"/>
      <c r="AB233" s="5"/>
      <c r="AC233" s="5"/>
      <c r="AD233" s="5"/>
    </row>
    <row r="234" spans="1:30" x14ac:dyDescent="0.35">
      <c r="A234" s="5"/>
      <c r="B234" s="183"/>
      <c r="C234" s="227"/>
      <c r="D234" s="183"/>
      <c r="E234" s="310"/>
      <c r="F234" s="183"/>
      <c r="G234" s="92"/>
      <c r="H234" s="92"/>
      <c r="I234" s="92"/>
      <c r="J234" s="92"/>
      <c r="K234" s="92"/>
      <c r="L234" s="92"/>
      <c r="M234" s="92"/>
      <c r="N234" s="92"/>
      <c r="O234" s="92"/>
      <c r="P234" s="92"/>
      <c r="Q234" s="92"/>
      <c r="R234" s="5"/>
      <c r="S234" s="5"/>
      <c r="T234" s="59"/>
      <c r="U234" s="59"/>
      <c r="V234" s="59"/>
      <c r="W234" s="59"/>
      <c r="X234" s="59"/>
      <c r="Y234" s="59"/>
      <c r="Z234" s="5"/>
      <c r="AA234" s="5"/>
      <c r="AB234" s="5"/>
      <c r="AC234" s="5"/>
      <c r="AD234" s="5"/>
    </row>
    <row r="235" spans="1:30" x14ac:dyDescent="0.35">
      <c r="A235" s="5"/>
      <c r="B235" s="183"/>
      <c r="C235" s="227"/>
      <c r="D235" s="183"/>
      <c r="E235" s="310"/>
      <c r="F235" s="183"/>
      <c r="G235" s="92"/>
      <c r="H235" s="92"/>
      <c r="I235" s="92"/>
      <c r="J235" s="92"/>
      <c r="K235" s="92"/>
      <c r="L235" s="92"/>
      <c r="M235" s="92"/>
      <c r="N235" s="92"/>
      <c r="O235" s="92"/>
      <c r="P235" s="92"/>
      <c r="Q235" s="92"/>
      <c r="R235" s="5"/>
      <c r="S235" s="5"/>
      <c r="T235" s="59"/>
      <c r="U235" s="59"/>
      <c r="V235" s="59"/>
      <c r="W235" s="59"/>
      <c r="X235" s="59"/>
      <c r="Y235" s="59"/>
      <c r="Z235" s="5"/>
      <c r="AA235" s="5"/>
      <c r="AB235" s="5"/>
      <c r="AC235" s="5"/>
      <c r="AD235" s="5"/>
    </row>
    <row r="236" spans="1:30" x14ac:dyDescent="0.35">
      <c r="A236" s="5"/>
      <c r="B236" s="183"/>
      <c r="C236" s="227"/>
      <c r="D236" s="183"/>
      <c r="E236" s="310"/>
      <c r="F236" s="183"/>
      <c r="G236" s="92"/>
      <c r="H236" s="92"/>
      <c r="I236" s="92"/>
      <c r="J236" s="92"/>
      <c r="K236" s="92"/>
      <c r="L236" s="92"/>
      <c r="M236" s="92"/>
      <c r="N236" s="92"/>
      <c r="O236" s="92"/>
      <c r="P236" s="92"/>
      <c r="Q236" s="92"/>
      <c r="R236" s="5"/>
      <c r="S236" s="5"/>
      <c r="T236" s="59"/>
      <c r="U236" s="59"/>
      <c r="V236" s="59"/>
      <c r="W236" s="59"/>
      <c r="X236" s="59"/>
      <c r="Y236" s="59"/>
      <c r="Z236" s="5"/>
      <c r="AA236" s="5"/>
      <c r="AB236" s="5"/>
      <c r="AC236" s="5"/>
      <c r="AD236" s="5"/>
    </row>
    <row r="237" spans="1:30" x14ac:dyDescent="0.35">
      <c r="A237" s="5"/>
      <c r="B237" s="183"/>
      <c r="C237" s="227"/>
      <c r="D237" s="183"/>
      <c r="E237" s="310"/>
      <c r="F237" s="183"/>
      <c r="G237" s="92"/>
      <c r="H237" s="92"/>
      <c r="I237" s="92"/>
      <c r="J237" s="92"/>
      <c r="K237" s="92"/>
      <c r="L237" s="92"/>
      <c r="M237" s="92"/>
      <c r="N237" s="92"/>
      <c r="O237" s="92"/>
      <c r="P237" s="92"/>
      <c r="Q237" s="92"/>
      <c r="R237" s="5"/>
      <c r="S237" s="5"/>
      <c r="T237" s="59"/>
      <c r="U237" s="59"/>
      <c r="V237" s="59"/>
      <c r="W237" s="59"/>
      <c r="X237" s="59"/>
      <c r="Y237" s="59"/>
      <c r="Z237" s="5"/>
      <c r="AA237" s="5"/>
      <c r="AB237" s="5"/>
      <c r="AC237" s="5"/>
      <c r="AD237" s="5"/>
    </row>
    <row r="238" spans="1:30" x14ac:dyDescent="0.35">
      <c r="A238" s="5"/>
      <c r="B238" s="183"/>
      <c r="C238" s="227"/>
      <c r="D238" s="183"/>
      <c r="E238" s="310"/>
      <c r="F238" s="183"/>
      <c r="G238" s="92"/>
      <c r="H238" s="92"/>
      <c r="I238" s="92"/>
      <c r="J238" s="92"/>
      <c r="K238" s="92"/>
      <c r="L238" s="92"/>
      <c r="M238" s="92"/>
      <c r="N238" s="92"/>
      <c r="O238" s="92"/>
      <c r="P238" s="92"/>
      <c r="Q238" s="92"/>
      <c r="R238" s="5"/>
      <c r="S238" s="5"/>
      <c r="T238" s="59"/>
      <c r="U238" s="59"/>
      <c r="V238" s="59"/>
      <c r="W238" s="59"/>
      <c r="X238" s="59"/>
      <c r="Y238" s="59"/>
      <c r="Z238" s="5"/>
      <c r="AA238" s="5"/>
      <c r="AB238" s="5"/>
      <c r="AC238" s="5"/>
      <c r="AD238" s="5"/>
    </row>
    <row r="239" spans="1:30" x14ac:dyDescent="0.35">
      <c r="A239" s="5"/>
      <c r="B239" s="183"/>
      <c r="C239" s="227"/>
      <c r="D239" s="183"/>
      <c r="E239" s="310"/>
      <c r="F239" s="183"/>
      <c r="G239" s="92"/>
      <c r="H239" s="92"/>
      <c r="I239" s="92"/>
      <c r="J239" s="92"/>
      <c r="K239" s="92"/>
      <c r="L239" s="92"/>
      <c r="M239" s="92"/>
      <c r="N239" s="92"/>
      <c r="O239" s="92"/>
      <c r="P239" s="92"/>
      <c r="Q239" s="92"/>
      <c r="R239" s="5"/>
      <c r="S239" s="5"/>
      <c r="T239" s="59"/>
      <c r="U239" s="59"/>
      <c r="V239" s="59"/>
      <c r="W239" s="59"/>
      <c r="X239" s="59"/>
      <c r="Y239" s="59"/>
      <c r="Z239" s="5"/>
      <c r="AA239" s="5"/>
      <c r="AB239" s="5"/>
      <c r="AC239" s="5"/>
      <c r="AD239" s="5"/>
    </row>
    <row r="240" spans="1:30" x14ac:dyDescent="0.35">
      <c r="A240" s="5"/>
      <c r="B240" s="183"/>
      <c r="C240" s="227"/>
      <c r="D240" s="183"/>
      <c r="E240" s="310"/>
      <c r="F240" s="183"/>
      <c r="G240" s="92"/>
      <c r="H240" s="92"/>
      <c r="I240" s="92"/>
      <c r="J240" s="92"/>
      <c r="K240" s="92"/>
      <c r="L240" s="92"/>
      <c r="M240" s="92"/>
      <c r="N240" s="92"/>
      <c r="O240" s="92"/>
      <c r="P240" s="92"/>
      <c r="Q240" s="92"/>
      <c r="R240" s="5"/>
      <c r="S240" s="5"/>
      <c r="T240" s="59"/>
      <c r="U240" s="59"/>
      <c r="V240" s="59"/>
      <c r="W240" s="59"/>
      <c r="X240" s="59"/>
      <c r="Y240" s="59"/>
      <c r="Z240" s="5"/>
      <c r="AA240" s="5"/>
      <c r="AB240" s="5"/>
      <c r="AC240" s="5"/>
      <c r="AD240" s="5"/>
    </row>
    <row r="241" spans="1:30" x14ac:dyDescent="0.35">
      <c r="A241" s="5"/>
      <c r="B241" s="183"/>
      <c r="C241" s="227"/>
      <c r="D241" s="183"/>
      <c r="E241" s="310"/>
      <c r="F241" s="183"/>
      <c r="G241" s="92"/>
      <c r="H241" s="92"/>
      <c r="I241" s="92"/>
      <c r="J241" s="92"/>
      <c r="K241" s="92"/>
      <c r="L241" s="92"/>
      <c r="M241" s="92"/>
      <c r="N241" s="92"/>
      <c r="O241" s="92"/>
      <c r="P241" s="92"/>
      <c r="Q241" s="92"/>
      <c r="R241" s="5"/>
      <c r="S241" s="5"/>
      <c r="T241" s="59"/>
      <c r="U241" s="59"/>
      <c r="V241" s="59"/>
      <c r="W241" s="59"/>
      <c r="X241" s="59"/>
      <c r="Y241" s="59"/>
      <c r="Z241" s="5"/>
      <c r="AA241" s="5"/>
      <c r="AB241" s="5"/>
      <c r="AC241" s="5"/>
      <c r="AD241" s="5"/>
    </row>
    <row r="242" spans="1:30" x14ac:dyDescent="0.35">
      <c r="A242" s="5"/>
      <c r="B242" s="183"/>
      <c r="C242" s="227"/>
      <c r="D242" s="183"/>
      <c r="E242" s="310"/>
      <c r="F242" s="183"/>
      <c r="G242" s="92"/>
      <c r="H242" s="92"/>
      <c r="I242" s="92"/>
      <c r="J242" s="92"/>
      <c r="K242" s="92"/>
      <c r="L242" s="92"/>
      <c r="M242" s="92"/>
      <c r="N242" s="92"/>
      <c r="O242" s="92"/>
      <c r="P242" s="92"/>
      <c r="Q242" s="92"/>
      <c r="R242" s="5"/>
      <c r="S242" s="5"/>
      <c r="T242" s="59"/>
      <c r="U242" s="59"/>
      <c r="V242" s="59"/>
      <c r="W242" s="59"/>
      <c r="X242" s="59"/>
      <c r="Y242" s="59"/>
      <c r="Z242" s="5"/>
      <c r="AA242" s="5"/>
      <c r="AB242" s="5"/>
      <c r="AC242" s="5"/>
      <c r="AD242" s="5"/>
    </row>
    <row r="243" spans="1:30" x14ac:dyDescent="0.35">
      <c r="A243" s="5"/>
      <c r="B243" s="183"/>
      <c r="C243" s="227"/>
      <c r="D243" s="183"/>
      <c r="E243" s="310"/>
      <c r="F243" s="183"/>
      <c r="G243" s="92"/>
      <c r="H243" s="92"/>
      <c r="I243" s="92"/>
      <c r="J243" s="92"/>
      <c r="K243" s="92"/>
      <c r="L243" s="92"/>
      <c r="M243" s="92"/>
      <c r="N243" s="92"/>
      <c r="O243" s="92"/>
      <c r="P243" s="92"/>
      <c r="Q243" s="92"/>
      <c r="R243" s="5"/>
      <c r="S243" s="5"/>
      <c r="T243" s="59"/>
      <c r="U243" s="59"/>
      <c r="V243" s="59"/>
      <c r="W243" s="59"/>
      <c r="X243" s="59"/>
      <c r="Y243" s="59"/>
      <c r="Z243" s="5"/>
      <c r="AA243" s="5"/>
      <c r="AB243" s="5"/>
      <c r="AC243" s="5"/>
      <c r="AD243" s="5"/>
    </row>
    <row r="244" spans="1:30" x14ac:dyDescent="0.35">
      <c r="A244" s="5"/>
      <c r="B244" s="183"/>
      <c r="C244" s="227"/>
      <c r="D244" s="183"/>
      <c r="E244" s="310"/>
      <c r="F244" s="183"/>
      <c r="G244" s="92"/>
      <c r="H244" s="92"/>
      <c r="I244" s="92"/>
      <c r="J244" s="92"/>
      <c r="K244" s="92"/>
      <c r="L244" s="92"/>
      <c r="M244" s="92"/>
      <c r="N244" s="92"/>
      <c r="O244" s="92"/>
      <c r="P244" s="92"/>
      <c r="Q244" s="92"/>
      <c r="R244" s="5"/>
      <c r="S244" s="5"/>
      <c r="T244" s="59"/>
      <c r="U244" s="59"/>
      <c r="V244" s="59"/>
      <c r="W244" s="59"/>
      <c r="X244" s="59"/>
      <c r="Y244" s="59"/>
      <c r="Z244" s="5"/>
      <c r="AA244" s="5"/>
      <c r="AB244" s="5"/>
      <c r="AC244" s="5"/>
      <c r="AD244" s="5"/>
    </row>
    <row r="245" spans="1:30" x14ac:dyDescent="0.35">
      <c r="A245" s="5"/>
      <c r="B245" s="183"/>
      <c r="C245" s="227"/>
      <c r="D245" s="183"/>
      <c r="E245" s="310"/>
      <c r="F245" s="183"/>
      <c r="G245" s="92"/>
      <c r="H245" s="92"/>
      <c r="I245" s="92"/>
      <c r="J245" s="92"/>
      <c r="K245" s="92"/>
      <c r="L245" s="92"/>
      <c r="M245" s="92"/>
      <c r="N245" s="92"/>
      <c r="O245" s="92"/>
      <c r="P245" s="92"/>
      <c r="Q245" s="92"/>
      <c r="R245" s="5"/>
      <c r="S245" s="5"/>
      <c r="T245" s="59"/>
      <c r="U245" s="59"/>
      <c r="V245" s="59"/>
      <c r="W245" s="59"/>
      <c r="X245" s="59"/>
      <c r="Y245" s="59"/>
      <c r="Z245" s="5"/>
      <c r="AA245" s="5"/>
      <c r="AB245" s="5"/>
      <c r="AC245" s="5"/>
      <c r="AD245" s="5"/>
    </row>
    <row r="246" spans="1:30" x14ac:dyDescent="0.35">
      <c r="A246" s="5"/>
      <c r="B246" s="183"/>
      <c r="C246" s="227"/>
      <c r="D246" s="183"/>
      <c r="E246" s="310"/>
      <c r="F246" s="183"/>
      <c r="G246" s="92"/>
      <c r="H246" s="92"/>
      <c r="I246" s="92"/>
      <c r="J246" s="92"/>
      <c r="K246" s="92"/>
      <c r="L246" s="92"/>
      <c r="M246" s="92"/>
      <c r="N246" s="92"/>
      <c r="O246" s="92"/>
      <c r="P246" s="92"/>
      <c r="Q246" s="92"/>
      <c r="R246" s="5"/>
      <c r="S246" s="5"/>
      <c r="T246" s="59"/>
      <c r="U246" s="59"/>
      <c r="V246" s="59"/>
      <c r="W246" s="59"/>
      <c r="X246" s="59"/>
      <c r="Y246" s="59"/>
      <c r="Z246" s="5"/>
      <c r="AA246" s="5"/>
      <c r="AB246" s="5"/>
      <c r="AC246" s="5"/>
      <c r="AD246" s="5"/>
    </row>
    <row r="247" spans="1:30" x14ac:dyDescent="0.35">
      <c r="A247" s="5"/>
      <c r="B247" s="183"/>
      <c r="C247" s="227"/>
      <c r="D247" s="183"/>
      <c r="E247" s="310"/>
      <c r="F247" s="183"/>
      <c r="G247" s="92"/>
      <c r="H247" s="92"/>
      <c r="I247" s="92"/>
      <c r="J247" s="92"/>
      <c r="K247" s="92"/>
      <c r="L247" s="92"/>
      <c r="M247" s="92"/>
      <c r="N247" s="92"/>
      <c r="O247" s="92"/>
      <c r="P247" s="92"/>
      <c r="Q247" s="92"/>
      <c r="R247" s="5"/>
      <c r="S247" s="5"/>
      <c r="T247" s="59"/>
      <c r="U247" s="59"/>
      <c r="V247" s="59"/>
      <c r="W247" s="59"/>
      <c r="X247" s="59"/>
      <c r="Y247" s="59"/>
      <c r="Z247" s="5"/>
      <c r="AA247" s="5"/>
      <c r="AB247" s="5"/>
      <c r="AC247" s="5"/>
      <c r="AD247" s="5"/>
    </row>
    <row r="248" spans="1:30" x14ac:dyDescent="0.35">
      <c r="A248" s="5"/>
      <c r="B248" s="183"/>
      <c r="C248" s="227"/>
      <c r="D248" s="183"/>
      <c r="E248" s="310"/>
      <c r="F248" s="183"/>
      <c r="G248" s="92"/>
      <c r="H248" s="92"/>
      <c r="I248" s="92"/>
      <c r="J248" s="92"/>
      <c r="K248" s="92"/>
      <c r="L248" s="92"/>
      <c r="M248" s="92"/>
      <c r="N248" s="92"/>
      <c r="O248" s="92"/>
      <c r="P248" s="92"/>
      <c r="Q248" s="92"/>
      <c r="R248" s="5"/>
      <c r="S248" s="5"/>
      <c r="T248" s="59"/>
      <c r="U248" s="59"/>
      <c r="V248" s="59"/>
      <c r="W248" s="59"/>
      <c r="X248" s="59"/>
      <c r="Y248" s="59"/>
      <c r="Z248" s="5"/>
      <c r="AA248" s="5"/>
      <c r="AB248" s="5"/>
      <c r="AC248" s="5"/>
      <c r="AD248" s="5"/>
    </row>
    <row r="249" spans="1:30" x14ac:dyDescent="0.35">
      <c r="A249" s="5"/>
      <c r="B249" s="183"/>
      <c r="C249" s="227"/>
      <c r="D249" s="183"/>
      <c r="E249" s="310"/>
      <c r="F249" s="183"/>
      <c r="G249" s="92"/>
      <c r="H249" s="92"/>
      <c r="I249" s="92"/>
      <c r="J249" s="92"/>
      <c r="K249" s="92"/>
      <c r="L249" s="92"/>
      <c r="M249" s="92"/>
      <c r="N249" s="92"/>
      <c r="O249" s="92"/>
      <c r="P249" s="92"/>
      <c r="Q249" s="92"/>
      <c r="R249" s="5"/>
      <c r="S249" s="5"/>
      <c r="T249" s="59"/>
      <c r="U249" s="59"/>
      <c r="V249" s="59"/>
      <c r="W249" s="59"/>
      <c r="X249" s="59"/>
      <c r="Y249" s="59"/>
      <c r="Z249" s="5"/>
      <c r="AA249" s="5"/>
      <c r="AB249" s="5"/>
      <c r="AC249" s="5"/>
      <c r="AD249" s="5"/>
    </row>
    <row r="250" spans="1:30" x14ac:dyDescent="0.35">
      <c r="A250" s="5"/>
      <c r="B250" s="183"/>
      <c r="C250" s="227"/>
      <c r="D250" s="183"/>
      <c r="E250" s="310"/>
      <c r="F250" s="183"/>
      <c r="G250" s="92"/>
      <c r="H250" s="92"/>
      <c r="I250" s="92"/>
      <c r="J250" s="92"/>
      <c r="K250" s="92"/>
      <c r="L250" s="92"/>
      <c r="M250" s="92"/>
      <c r="N250" s="92"/>
      <c r="O250" s="92"/>
      <c r="P250" s="92"/>
      <c r="Q250" s="92"/>
      <c r="R250" s="5"/>
      <c r="S250" s="5"/>
      <c r="T250" s="59"/>
      <c r="U250" s="59"/>
      <c r="V250" s="59"/>
      <c r="W250" s="59"/>
      <c r="X250" s="59"/>
      <c r="Y250" s="59"/>
      <c r="Z250" s="5"/>
      <c r="AA250" s="5"/>
      <c r="AB250" s="5"/>
      <c r="AC250" s="5"/>
      <c r="AD250" s="5"/>
    </row>
    <row r="251" spans="1:30" x14ac:dyDescent="0.35">
      <c r="A251" s="5"/>
      <c r="B251" s="183"/>
      <c r="C251" s="227"/>
      <c r="D251" s="183"/>
      <c r="E251" s="310"/>
      <c r="F251" s="183"/>
      <c r="G251" s="92"/>
      <c r="H251" s="92"/>
      <c r="I251" s="92"/>
      <c r="J251" s="92"/>
      <c r="K251" s="92"/>
      <c r="L251" s="92"/>
      <c r="M251" s="92"/>
      <c r="N251" s="92"/>
      <c r="O251" s="92"/>
      <c r="P251" s="92"/>
      <c r="Q251" s="92"/>
      <c r="R251" s="5"/>
      <c r="S251" s="5"/>
      <c r="T251" s="59"/>
      <c r="U251" s="59"/>
      <c r="V251" s="59"/>
      <c r="W251" s="59"/>
      <c r="X251" s="59"/>
      <c r="Y251" s="59"/>
      <c r="Z251" s="5"/>
      <c r="AA251" s="5"/>
      <c r="AB251" s="5"/>
      <c r="AC251" s="5"/>
      <c r="AD251" s="5"/>
    </row>
    <row r="252" spans="1:30" x14ac:dyDescent="0.35">
      <c r="A252" s="5"/>
      <c r="B252" s="183"/>
      <c r="C252" s="227"/>
      <c r="D252" s="183"/>
      <c r="E252" s="310"/>
      <c r="F252" s="183"/>
      <c r="G252" s="92"/>
      <c r="H252" s="92"/>
      <c r="I252" s="92"/>
      <c r="J252" s="92"/>
      <c r="K252" s="92"/>
      <c r="L252" s="92"/>
      <c r="M252" s="92"/>
      <c r="N252" s="92"/>
      <c r="O252" s="92"/>
      <c r="P252" s="92"/>
      <c r="Q252" s="92"/>
      <c r="R252" s="5"/>
      <c r="S252" s="5"/>
      <c r="T252" s="59"/>
      <c r="U252" s="59"/>
      <c r="V252" s="59"/>
      <c r="W252" s="59"/>
      <c r="X252" s="59"/>
      <c r="Y252" s="59"/>
      <c r="Z252" s="5"/>
      <c r="AA252" s="5"/>
      <c r="AB252" s="5"/>
      <c r="AC252" s="5"/>
      <c r="AD252" s="5"/>
    </row>
    <row r="253" spans="1:30" x14ac:dyDescent="0.35">
      <c r="A253" s="5"/>
      <c r="B253" s="5"/>
      <c r="C253" s="92"/>
      <c r="D253" s="92"/>
      <c r="E253" s="92"/>
      <c r="F253" s="92"/>
      <c r="G253" s="92"/>
      <c r="H253" s="92"/>
      <c r="I253" s="92"/>
      <c r="J253" s="92"/>
      <c r="K253" s="92"/>
      <c r="L253" s="92"/>
      <c r="M253" s="92"/>
      <c r="N253" s="92"/>
      <c r="O253" s="92"/>
      <c r="P253" s="92"/>
      <c r="Q253" s="92"/>
      <c r="R253" s="5"/>
      <c r="S253" s="5"/>
      <c r="T253" s="59"/>
      <c r="U253" s="59"/>
      <c r="V253" s="59"/>
      <c r="W253" s="59"/>
      <c r="X253" s="59"/>
      <c r="Y253" s="59"/>
      <c r="Z253" s="5"/>
      <c r="AA253" s="5"/>
      <c r="AB253" s="5"/>
      <c r="AC253" s="5"/>
      <c r="AD253" s="5"/>
    </row>
    <row r="254" spans="1:30" x14ac:dyDescent="0.35">
      <c r="A254" s="5"/>
      <c r="B254" s="5"/>
      <c r="C254" s="92"/>
      <c r="D254" s="92"/>
      <c r="E254" s="92"/>
      <c r="F254" s="92"/>
      <c r="G254" s="92"/>
      <c r="H254" s="92"/>
      <c r="I254" s="92"/>
      <c r="J254" s="92"/>
      <c r="K254" s="92"/>
      <c r="L254" s="92"/>
      <c r="M254" s="92"/>
      <c r="N254" s="92"/>
      <c r="O254" s="92"/>
      <c r="P254" s="92"/>
      <c r="Q254" s="92"/>
      <c r="R254" s="5"/>
      <c r="S254" s="5"/>
      <c r="T254" s="59"/>
      <c r="U254" s="59"/>
      <c r="V254" s="59"/>
      <c r="W254" s="59"/>
      <c r="X254" s="59"/>
      <c r="Y254" s="59"/>
      <c r="Z254" s="5"/>
      <c r="AA254" s="5"/>
      <c r="AB254" s="5"/>
      <c r="AC254" s="5"/>
      <c r="AD254" s="5"/>
    </row>
    <row r="255" spans="1:30" x14ac:dyDescent="0.35">
      <c r="A255" s="5"/>
      <c r="B255" s="5"/>
      <c r="C255" s="92"/>
      <c r="D255" s="92"/>
      <c r="E255" s="92"/>
      <c r="F255" s="92"/>
      <c r="G255" s="92"/>
      <c r="H255" s="92"/>
      <c r="I255" s="92"/>
      <c r="J255" s="92"/>
      <c r="K255" s="92"/>
      <c r="L255" s="92"/>
      <c r="M255" s="92"/>
      <c r="N255" s="92"/>
      <c r="O255" s="92"/>
      <c r="P255" s="92"/>
      <c r="Q255" s="92"/>
      <c r="R255" s="5"/>
      <c r="S255" s="5"/>
      <c r="T255" s="59"/>
      <c r="U255" s="59"/>
      <c r="V255" s="59"/>
      <c r="W255" s="59"/>
      <c r="X255" s="59"/>
      <c r="Y255" s="59"/>
      <c r="Z255" s="5"/>
      <c r="AA255" s="5"/>
      <c r="AB255" s="5"/>
      <c r="AC255" s="5"/>
      <c r="AD255" s="5"/>
    </row>
    <row r="256" spans="1:30" x14ac:dyDescent="0.35">
      <c r="A256" s="5"/>
      <c r="B256" s="5"/>
      <c r="C256" s="92"/>
      <c r="D256" s="92"/>
      <c r="E256" s="92"/>
      <c r="F256" s="92"/>
      <c r="G256" s="92"/>
      <c r="H256" s="92"/>
      <c r="I256" s="92"/>
      <c r="J256" s="92"/>
      <c r="K256" s="92"/>
      <c r="L256" s="92"/>
      <c r="M256" s="92"/>
      <c r="N256" s="92"/>
      <c r="O256" s="92"/>
      <c r="P256" s="92"/>
      <c r="Q256" s="92"/>
      <c r="R256" s="5"/>
      <c r="S256" s="5"/>
      <c r="T256" s="59"/>
      <c r="U256" s="59"/>
      <c r="V256" s="59"/>
      <c r="W256" s="59"/>
      <c r="X256" s="59"/>
      <c r="Y256" s="59"/>
      <c r="Z256" s="5"/>
      <c r="AA256" s="5"/>
      <c r="AB256" s="5"/>
      <c r="AC256" s="5"/>
      <c r="AD256" s="5"/>
    </row>
    <row r="257" spans="1:30" x14ac:dyDescent="0.35">
      <c r="A257" s="5"/>
      <c r="B257" s="5"/>
      <c r="C257" s="92"/>
      <c r="D257" s="92"/>
      <c r="E257" s="92"/>
      <c r="F257" s="92"/>
      <c r="G257" s="92"/>
      <c r="H257" s="92"/>
      <c r="I257" s="92"/>
      <c r="J257" s="92"/>
      <c r="K257" s="92"/>
      <c r="L257" s="92"/>
      <c r="M257" s="92"/>
      <c r="N257" s="92"/>
      <c r="O257" s="92"/>
      <c r="P257" s="92"/>
      <c r="Q257" s="92"/>
      <c r="R257" s="5"/>
      <c r="S257" s="5"/>
      <c r="T257" s="59"/>
      <c r="U257" s="59"/>
      <c r="V257" s="59"/>
      <c r="W257" s="59"/>
      <c r="X257" s="59"/>
      <c r="Y257" s="59"/>
      <c r="Z257" s="5"/>
      <c r="AA257" s="5"/>
      <c r="AB257" s="5"/>
      <c r="AC257" s="5"/>
      <c r="AD257" s="5"/>
    </row>
    <row r="258" spans="1:30" x14ac:dyDescent="0.35">
      <c r="A258" s="5"/>
      <c r="B258" s="5"/>
      <c r="C258" s="92"/>
      <c r="D258" s="92"/>
      <c r="E258" s="92"/>
      <c r="F258" s="92"/>
      <c r="G258" s="92"/>
      <c r="H258" s="92"/>
      <c r="I258" s="92"/>
      <c r="J258" s="92"/>
      <c r="K258" s="92"/>
      <c r="L258" s="92"/>
      <c r="M258" s="92"/>
      <c r="N258" s="92"/>
      <c r="O258" s="92"/>
      <c r="P258" s="92"/>
      <c r="Q258" s="92"/>
      <c r="R258" s="5"/>
      <c r="S258" s="5"/>
      <c r="T258" s="59"/>
      <c r="U258" s="59"/>
      <c r="V258" s="59"/>
      <c r="W258" s="59"/>
      <c r="X258" s="59"/>
      <c r="Y258" s="59"/>
      <c r="Z258" s="5"/>
      <c r="AA258" s="5"/>
      <c r="AB258" s="5"/>
      <c r="AC258" s="5"/>
      <c r="AD258" s="5"/>
    </row>
    <row r="259" spans="1:30" x14ac:dyDescent="0.35">
      <c r="A259" s="5"/>
      <c r="B259" s="5"/>
      <c r="C259" s="92"/>
      <c r="D259" s="92"/>
      <c r="E259" s="92"/>
      <c r="F259" s="92"/>
      <c r="G259" s="92"/>
      <c r="H259" s="92"/>
      <c r="I259" s="92"/>
      <c r="J259" s="92"/>
      <c r="K259" s="92"/>
      <c r="L259" s="92"/>
      <c r="M259" s="92"/>
      <c r="N259" s="92"/>
      <c r="O259" s="92"/>
      <c r="P259" s="92"/>
      <c r="Q259" s="92"/>
      <c r="R259" s="5"/>
      <c r="S259" s="5"/>
      <c r="T259" s="59"/>
      <c r="U259" s="59"/>
      <c r="V259" s="59"/>
      <c r="W259" s="59"/>
      <c r="X259" s="59"/>
      <c r="Y259" s="59"/>
      <c r="Z259" s="5"/>
      <c r="AA259" s="5"/>
      <c r="AB259" s="5"/>
      <c r="AC259" s="5"/>
      <c r="AD259" s="5"/>
    </row>
    <row r="260" spans="1:30" x14ac:dyDescent="0.35">
      <c r="A260" s="5"/>
      <c r="B260" s="5"/>
      <c r="C260" s="92"/>
      <c r="D260" s="92"/>
      <c r="E260" s="92"/>
      <c r="F260" s="92"/>
      <c r="G260" s="92"/>
      <c r="H260" s="92"/>
      <c r="I260" s="92"/>
      <c r="J260" s="92"/>
      <c r="K260" s="92"/>
      <c r="L260" s="92"/>
      <c r="M260" s="92"/>
      <c r="N260" s="92"/>
      <c r="O260" s="92"/>
      <c r="P260" s="92"/>
      <c r="Q260" s="92"/>
      <c r="R260" s="5"/>
      <c r="S260" s="5"/>
      <c r="T260" s="59"/>
      <c r="U260" s="59"/>
      <c r="V260" s="59"/>
      <c r="W260" s="59"/>
      <c r="X260" s="59"/>
      <c r="Y260" s="59"/>
      <c r="Z260" s="5"/>
      <c r="AA260" s="5"/>
      <c r="AB260" s="5"/>
      <c r="AC260" s="5"/>
      <c r="AD260" s="5"/>
    </row>
    <row r="261" spans="1:30" x14ac:dyDescent="0.35">
      <c r="A261" s="5"/>
      <c r="B261" s="5"/>
      <c r="C261" s="92"/>
      <c r="D261" s="92"/>
      <c r="E261" s="92"/>
      <c r="F261" s="92"/>
      <c r="G261" s="92"/>
      <c r="H261" s="92"/>
      <c r="I261" s="92"/>
      <c r="J261" s="92"/>
      <c r="K261" s="92"/>
      <c r="L261" s="92"/>
      <c r="M261" s="92"/>
      <c r="N261" s="92"/>
      <c r="O261" s="92"/>
      <c r="P261" s="92"/>
      <c r="Q261" s="92"/>
      <c r="R261" s="5"/>
      <c r="S261" s="5"/>
      <c r="T261" s="59"/>
      <c r="U261" s="59"/>
      <c r="V261" s="59"/>
      <c r="W261" s="59"/>
      <c r="X261" s="59"/>
      <c r="Y261" s="59"/>
      <c r="Z261" s="5"/>
      <c r="AA261" s="5"/>
      <c r="AB261" s="5"/>
      <c r="AC261" s="5"/>
      <c r="AD261" s="5"/>
    </row>
    <row r="262" spans="1:30" x14ac:dyDescent="0.35">
      <c r="A262" s="5"/>
      <c r="B262" s="5"/>
      <c r="C262" s="92"/>
      <c r="D262" s="92"/>
      <c r="E262" s="92"/>
      <c r="F262" s="92"/>
      <c r="G262" s="92"/>
      <c r="H262" s="92"/>
      <c r="I262" s="92"/>
      <c r="J262" s="92"/>
      <c r="K262" s="92"/>
      <c r="L262" s="92"/>
      <c r="M262" s="92"/>
      <c r="N262" s="92"/>
      <c r="O262" s="92"/>
      <c r="P262" s="92"/>
      <c r="Q262" s="92"/>
      <c r="R262" s="5"/>
      <c r="S262" s="5"/>
      <c r="T262" s="59"/>
      <c r="U262" s="59"/>
      <c r="V262" s="59"/>
      <c r="W262" s="59"/>
      <c r="X262" s="59"/>
      <c r="Y262" s="59"/>
      <c r="Z262" s="5"/>
      <c r="AA262" s="5"/>
      <c r="AB262" s="5"/>
      <c r="AC262" s="5"/>
      <c r="AD262" s="5"/>
    </row>
    <row r="263" spans="1:30" x14ac:dyDescent="0.35">
      <c r="A263" s="5"/>
      <c r="B263" s="5"/>
      <c r="C263" s="92"/>
      <c r="D263" s="92"/>
      <c r="E263" s="92"/>
      <c r="F263" s="92"/>
      <c r="G263" s="92"/>
      <c r="H263" s="92"/>
      <c r="I263" s="92"/>
      <c r="J263" s="92"/>
      <c r="K263" s="92"/>
      <c r="L263" s="92"/>
      <c r="M263" s="92"/>
      <c r="N263" s="92"/>
      <c r="O263" s="92"/>
      <c r="P263" s="92"/>
      <c r="Q263" s="92"/>
      <c r="R263" s="5"/>
      <c r="S263" s="5"/>
      <c r="T263" s="59"/>
      <c r="U263" s="59"/>
      <c r="V263" s="59"/>
      <c r="W263" s="59"/>
      <c r="X263" s="59"/>
      <c r="Y263" s="59"/>
      <c r="Z263" s="5"/>
      <c r="AA263" s="5"/>
      <c r="AB263" s="5"/>
      <c r="AC263" s="5"/>
      <c r="AD263" s="5"/>
    </row>
  </sheetData>
  <sheetProtection formatColumns="0" formatRows="0" selectLockedCells="1"/>
  <mergeCells count="10">
    <mergeCell ref="A1:R1"/>
    <mergeCell ref="E31:E32"/>
    <mergeCell ref="D31:D32"/>
    <mergeCell ref="C31:C32"/>
    <mergeCell ref="B31:B32"/>
    <mergeCell ref="F31:F32"/>
    <mergeCell ref="C3:Q3"/>
    <mergeCell ref="C21:Q21"/>
    <mergeCell ref="C13:Q13"/>
    <mergeCell ref="B30:F30"/>
  </mergeCells>
  <conditionalFormatting sqref="B33:B252">
    <cfRule type="expression" dxfId="231" priority="62">
      <formula>IF(NOT(ISBLANK(B33)),IFERROR(IF(MATCH(B33,R.Level.Name,0)&gt;0,FALSE(),TRUE()),TRUE()),FALSE())</formula>
    </cfRule>
  </conditionalFormatting>
  <conditionalFormatting sqref="C9:E9 I9:Q9">
    <cfRule type="expression" dxfId="230" priority="48">
      <formula>AND(ISBLANK(C9),NOT(ISBLANK(C5)))</formula>
    </cfRule>
  </conditionalFormatting>
  <conditionalFormatting sqref="I6:Q6">
    <cfRule type="expression" dxfId="229" priority="46">
      <formula>AND(NOT(ISBLANK(I5)),ISBLANK(I6))</formula>
    </cfRule>
  </conditionalFormatting>
  <conditionalFormatting sqref="C16:Q16">
    <cfRule type="expression" dxfId="228" priority="41">
      <formula>AND(NOT(ISBLANK(C15)),ISBLANK(C16))</formula>
    </cfRule>
  </conditionalFormatting>
  <conditionalFormatting sqref="C24:Q24">
    <cfRule type="expression" dxfId="227" priority="36">
      <formula>AND(NOT(ISBLANK(C23)),ISBLANK(C24))</formula>
    </cfRule>
  </conditionalFormatting>
  <conditionalFormatting sqref="I5:Q5">
    <cfRule type="expression" dxfId="226" priority="22">
      <formula>AND(ISBLANK(I5),NOT(ISBLANK(I4)))</formula>
    </cfRule>
    <cfRule type="expression" dxfId="225" priority="34">
      <formula>AND(NOT(ISBLANK(I5)),COUNTIF(_xlfn.ANCHORARRAY($U$2),I5)&gt;1)</formula>
    </cfRule>
  </conditionalFormatting>
  <conditionalFormatting sqref="C19:Q19">
    <cfRule type="expression" dxfId="224" priority="30">
      <formula>AND(ISBLANK(C19),NOT(ISBLANK(C15)))</formula>
    </cfRule>
  </conditionalFormatting>
  <conditionalFormatting sqref="C27:Q27">
    <cfRule type="expression" dxfId="223" priority="28">
      <formula>AND(ISBLANK(C27),NOT(ISBLANK(C23)))</formula>
    </cfRule>
  </conditionalFormatting>
  <conditionalFormatting sqref="I4:Q4">
    <cfRule type="expression" dxfId="222" priority="21">
      <formula>AND(ISBLANK(I4),NOT(ISBLANK(I5)))</formula>
    </cfRule>
  </conditionalFormatting>
  <conditionalFormatting sqref="C14:Q14">
    <cfRule type="expression" dxfId="221" priority="20">
      <formula>AND(ISBLANK(C14),NOT(ISBLANK(C15)))</formula>
    </cfRule>
  </conditionalFormatting>
  <conditionalFormatting sqref="C15:Q15">
    <cfRule type="expression" dxfId="220" priority="18">
      <formula>AND(ISBLANK(C15),NOT(ISBLANK(C14)))</formula>
    </cfRule>
    <cfRule type="expression" dxfId="219" priority="19">
      <formula>AND(NOT(ISBLANK(C15)),COUNTIF(_xlfn.ANCHORARRAY($U$2),C15)&gt;1)</formula>
    </cfRule>
  </conditionalFormatting>
  <conditionalFormatting sqref="C22:Q22">
    <cfRule type="expression" dxfId="218" priority="17">
      <formula>AND(ISBLANK(C22),NOT(ISBLANK(C23)))</formula>
    </cfRule>
  </conditionalFormatting>
  <conditionalFormatting sqref="C23:Q23">
    <cfRule type="expression" dxfId="217" priority="15">
      <formula>AND(ISBLANK(C23),NOT(ISBLANK(C22)))</formula>
    </cfRule>
    <cfRule type="expression" dxfId="216" priority="16">
      <formula>AND(NOT(ISBLANK(C23)),COUNTIF(_xlfn.ANCHORARRAY($U$2),C23)&gt;1)</formula>
    </cfRule>
  </conditionalFormatting>
  <conditionalFormatting sqref="I8:Q8">
    <cfRule type="expression" dxfId="215" priority="14">
      <formula>AND(NOT(ISBLANK(I5)),ISBLANK(I8))</formula>
    </cfRule>
  </conditionalFormatting>
  <conditionalFormatting sqref="D33:D252">
    <cfRule type="expression" dxfId="214" priority="31">
      <formula>IF(NOT(ISBLANK(D33)),IFERROR(IF(MATCH(D33,T_IN_Name,0)&gt;0,FALSE(),TRUE()),TRUE()),FALSE())</formula>
    </cfRule>
  </conditionalFormatting>
  <conditionalFormatting sqref="E33:E252">
    <cfRule type="expression" dxfId="213" priority="333">
      <formula>NOT(B33="")*(E33="")</formula>
    </cfRule>
  </conditionalFormatting>
  <conditionalFormatting sqref="F9:H9">
    <cfRule type="expression" dxfId="212" priority="11">
      <formula>AND(ISBLANK(F9),NOT(ISBLANK(F5)))</formula>
    </cfRule>
  </conditionalFormatting>
  <conditionalFormatting sqref="C6:H6">
    <cfRule type="expression" dxfId="211" priority="10">
      <formula>AND(NOT(ISBLANK(C5)),ISBLANK(C6))</formula>
    </cfRule>
  </conditionalFormatting>
  <conditionalFormatting sqref="C5:H5">
    <cfRule type="expression" dxfId="210" priority="8">
      <formula>AND(ISBLANK(C5),NOT(ISBLANK(C4)))</formula>
    </cfRule>
    <cfRule type="expression" dxfId="209" priority="9">
      <formula>AND(NOT(ISBLANK(C5)),COUNTIF(_xlfn.ANCHORARRAY($U$2),C5)&gt;1)</formula>
    </cfRule>
  </conditionalFormatting>
  <conditionalFormatting sqref="C4:H4">
    <cfRule type="expression" dxfId="208" priority="7">
      <formula>AND(ISBLANK(C4),NOT(ISBLANK(C5)))</formula>
    </cfRule>
  </conditionalFormatting>
  <conditionalFormatting sqref="C8:Q8">
    <cfRule type="expression" dxfId="207" priority="6">
      <formula>AND(NOT(ISBLANK(C5)),ISBLANK(C8))</formula>
    </cfRule>
  </conditionalFormatting>
  <conditionalFormatting sqref="C33:C252">
    <cfRule type="expression" dxfId="206" priority="591">
      <formula>AND(NOT(ISBLANK(C33)),COUNTIF(Times,C33)=0)</formula>
    </cfRule>
  </conditionalFormatting>
  <conditionalFormatting sqref="I18:Q18">
    <cfRule type="expression" dxfId="205" priority="5">
      <formula>AND(NOT(ISBLANK(I15)),ISBLANK(I18))</formula>
    </cfRule>
  </conditionalFormatting>
  <conditionalFormatting sqref="C18:Q18">
    <cfRule type="expression" dxfId="204" priority="4">
      <formula>AND(NOT(ISBLANK(C15)),ISBLANK(C18))</formula>
    </cfRule>
  </conditionalFormatting>
  <conditionalFormatting sqref="I26:Q26">
    <cfRule type="expression" dxfId="203" priority="3">
      <formula>AND(NOT(ISBLANK(I23)),ISBLANK(I26))</formula>
    </cfRule>
  </conditionalFormatting>
  <conditionalFormatting sqref="C26:Q26">
    <cfRule type="expression" dxfId="202" priority="2">
      <formula>AND(NOT(ISBLANK(C23)),ISBLANK(C26))</formula>
    </cfRule>
  </conditionalFormatting>
  <conditionalFormatting sqref="F33:F252">
    <cfRule type="expression" dxfId="201" priority="1">
      <formula>NOT(ISBLANK(F33))*ISBLANK(F33)</formula>
    </cfRule>
  </conditionalFormatting>
  <dataValidations xWindow="411" yWindow="1260" count="13">
    <dataValidation type="list" allowBlank="1" showInputMessage="1" showErrorMessage="1" error="Name already used." sqref="D17:Q17 G7:Q7 D25:Q25" xr:uid="{95AEAC95-29DB-4BAF-9A77-55BC9E25F38E}">
      <formula1>"Yes,No"</formula1>
    </dataValidation>
    <dataValidation type="list" allowBlank="1" showInputMessage="1" showErrorMessage="1" error="Name already used." prompt="Is the practice listed as an experimental control by the authors of the paper?" sqref="C25 C17 C7:F7" xr:uid="{A34DBF30-CDFD-4252-9555-D832E4C5D2DA}">
      <formula1>"Yes,No"</formula1>
    </dataValidation>
    <dataValidation type="whole" errorStyle="warning" allowBlank="1" showInputMessage="1" showErrorMessage="1" error="Name already used." sqref="C16:Q16 C24:Q24 C6:Q6" xr:uid="{70B76675-5EAC-4647-9EA3-8B880A627145}">
      <formula1>1</formula1>
      <formula2>10000</formula2>
    </dataValidation>
    <dataValidation type="list" allowBlank="1" showInputMessage="1" showErrorMessage="1" sqref="E33:E252" xr:uid="{8D93E008-5689-4BED-9D70-3BCFDC4BFD59}">
      <formula1>M.Fate</formula1>
    </dataValidation>
    <dataValidation type="whole" errorStyle="warning" allowBlank="1" showInputMessage="1" showErrorMessage="1" error="1) Format = YYYY_x000a_2) &lt;1950 or &lt;2020?" prompt="Note the start year of the rotation practice. This is often going to be the same as the first year of the sequence but please enter this information anyway so we can identify cases where it is not." sqref="C27:Q27 C19:Q19 C9:Q9" xr:uid="{C8BA0F81-DD42-4BC2-A577-B492B5D68BF9}">
      <formula1>1950</formula1>
      <formula2>2020</formula2>
    </dataValidation>
    <dataValidation type="decimal" errorStyle="warning" allowBlank="1" showInputMessage="1" showErrorMessage="1" error="Should be a number &lt;10._x000a_Usually 1 or 2 in a bimodal rainfall system (although there can be exception for humid regions, irrigated studies and relay system)." prompt="List the starting season of an experimental treatment in systems with &gt;1 growing seasons. If a region has unimodal rainfall or if seasonality is unspecified please leave this field blank." sqref="C28:Q28 C20:Q20 C10:Q10" xr:uid="{FC5B137C-59F2-4FBA-B89D-8E5FC487A9B9}">
      <formula1>1</formula1>
      <formula2>10</formula2>
    </dataValidation>
    <dataValidation type="list" allowBlank="1" showInputMessage="1" showErrorMessage="1" sqref="C22:Q22 C14:Q14 C4:Q4" xr:uid="{E2F23E61-51CF-4FAB-BE59-263CE5E7CEA5}">
      <formula1>prac_rot</formula1>
    </dataValidation>
    <dataValidation type="list" allowBlank="1" showInputMessage="1" showErrorMessage="1" sqref="C33:C252" xr:uid="{B76C7FB5-D1AB-47F7-9DEF-3D9673E93197}">
      <formula1>Times</formula1>
    </dataValidation>
    <dataValidation type="list" allowBlank="1" showInputMessage="1" showErrorMessage="1" sqref="B33:B252" xr:uid="{AB8BA892-4DB6-4806-A027-F20C95E7FEC7}">
      <formula1>R.Level.Name</formula1>
    </dataValidation>
    <dataValidation type="list" allowBlank="1" showInputMessage="1" showErrorMessage="1" sqref="D33:D252" xr:uid="{21837D50-E5A2-4291-BE04-869C0F22535F}">
      <formula1>T_IN_Name</formula1>
    </dataValidation>
    <dataValidation type="custom" allowBlank="1" showInputMessage="1" showErrorMessage="1" error="Name already used." sqref="C23:Q23 C15:Q15 C5:Q5" xr:uid="{2E7388EB-A494-47F1-B6AB-34DE5A9DA2D7}">
      <formula1>IF(COUNTIF($U:$U,C5)&gt;1,FALSE(),TRUE())</formula1>
    </dataValidation>
    <dataValidation type="list" allowBlank="1" showInputMessage="1" showErrorMessage="1" prompt="Are all phases of the rotation present? For example in a Maize-Bean-Maize seq is a alternate Bean-Maize-Bean seq also present, so that all crops are present in all seasons?" sqref="C8:Q8 C18:Q18 C26:Q26" xr:uid="{4EED02F0-98C6-41D3-A811-61BEA76418CE}">
      <formula1>"Yes,No,Unspecified"</formula1>
    </dataValidation>
    <dataValidation type="list" allowBlank="1" showInputMessage="1" showErrorMessage="1" sqref="F33:F252" xr:uid="{8C36B637-9D1C-4EF0-8DEE-E5D72D4E7BD3}">
      <formula1>herd_subgroup_joined</formula1>
    </dataValidation>
  </dataValidation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65D2C-B67A-4835-B0FF-478392001FD3}">
  <sheetPr codeName="Sheet64">
    <tabColor theme="1"/>
  </sheetPr>
  <dimension ref="A1:S46"/>
  <sheetViews>
    <sheetView workbookViewId="0">
      <selection activeCell="N11" sqref="N11"/>
    </sheetView>
  </sheetViews>
  <sheetFormatPr defaultColWidth="8.81640625" defaultRowHeight="10.5" x14ac:dyDescent="0.25"/>
  <cols>
    <col min="1" max="1" width="9.26953125" style="3" bestFit="1" customWidth="1"/>
    <col min="2" max="8" width="8.81640625" style="3"/>
    <col min="9" max="9" width="39.54296875" style="3" customWidth="1"/>
    <col min="10" max="14" width="8.81640625" style="3"/>
    <col min="15" max="15" width="15.54296875" style="3" bestFit="1" customWidth="1"/>
    <col min="16" max="17" width="8.81640625" style="3"/>
    <col min="18" max="18" width="28.453125" style="3" bestFit="1" customWidth="1"/>
    <col min="19" max="16384" width="8.81640625" style="3"/>
  </cols>
  <sheetData>
    <row r="1" spans="1:19" x14ac:dyDescent="0.25">
      <c r="A1" s="3" t="s">
        <v>2425</v>
      </c>
      <c r="B1" s="3" t="s">
        <v>2426</v>
      </c>
      <c r="C1" s="3" t="s">
        <v>2427</v>
      </c>
      <c r="D1" s="3" t="s">
        <v>2428</v>
      </c>
      <c r="E1" s="3" t="s">
        <v>2429</v>
      </c>
      <c r="F1" s="3" t="s">
        <v>2430</v>
      </c>
      <c r="G1" s="3" t="s">
        <v>2431</v>
      </c>
      <c r="H1" s="3" t="s">
        <v>2432</v>
      </c>
      <c r="I1" s="3" t="s">
        <v>2433</v>
      </c>
      <c r="J1" s="3" t="s">
        <v>2434</v>
      </c>
      <c r="K1" s="3" t="s">
        <v>2435</v>
      </c>
      <c r="L1" s="3" t="s">
        <v>2436</v>
      </c>
      <c r="M1" s="3" t="s">
        <v>2437</v>
      </c>
      <c r="O1" s="3" t="str" cm="1">
        <f t="array" ref="O1:S1">_xlfn._xlws.FILTER(Time.Seq!B31:F500,Time.Seq!B31:B500&lt;&gt;"")</f>
        <v>Time Sequence</v>
      </c>
      <c r="P1" s="3" t="str">
        <v>Time Period</v>
      </c>
      <c r="Q1" s="3" t="str">
        <v>Treatment</v>
      </c>
      <c r="R1" s="3" t="str">
        <v>Fate Crop Residues The Previous Season</v>
      </c>
      <c r="S1" s="3" t="str">
        <v>Herd and Subgroup</v>
      </c>
    </row>
    <row r="2" spans="1:19" x14ac:dyDescent="0.25">
      <c r="A2" s="3" t="str" cm="1">
        <f t="array" ref="A2:G4">_xlfn.VSTACK(TRANSPOSE(_xlfn._xlws.FILTER(Time.Seq!C4:Q10 &amp; "",(Time.Seq!C5:Q5&lt;&gt;""))),IFERROR(TRANSPOSE(_xlfn._xlws.FILTER(Time.Seq!C14:Q20 &amp; "",(Time.Seq!C15:Q15&lt;&gt;""))),""),IFERROR(TRANSPOSE(_xlfn._xlws.FILTER(Time.Seq!C22:Q28 &amp; "",(Time.Seq!C23:Q23&lt;&gt;""))),""))</f>
        <v/>
      </c>
      <c r="B2" s="3" t="str">
        <v>xx</v>
      </c>
      <c r="C2" s="3" t="str">
        <v/>
      </c>
      <c r="D2" s="3" t="str">
        <v/>
      </c>
      <c r="E2" s="3" t="str">
        <v/>
      </c>
      <c r="F2" s="3" t="str">
        <v/>
      </c>
      <c r="G2" s="3" t="str">
        <v/>
      </c>
      <c r="H2" s="3" t="str">
        <f>IFERROR(INDEX(prac[Code],MATCH(A2,prac[Subpractice],0)),"")</f>
        <v/>
      </c>
      <c r="I2" s="3" t="str" cm="1">
        <f t="array" ref="I2">IF(OR(B2="",B2=0),"",IFERROR(_xlfn.TEXTJOIN("…",TRUE,_xlfn._xlws.FILTER(Q:Q,O:O=B2)),""))</f>
        <v/>
      </c>
      <c r="J2" s="3" t="str" cm="1">
        <f t="array" ref="J2">IF(OR(B2="",B2=0),"",IFERROR(_xlfn.TEXTJOIN("-",TRUE,_xlfn._xlws.SORT(_xlfn.UNIQUE(SplitWords(_xlfn.TEXTJOIN("-",TRUE,_xlfn._xlws.FILTER(T:T,O:O=B2)),"-"),TRUE),1,1,TRUE)),""))</f>
        <v/>
      </c>
      <c r="K2" s="3" t="str" cm="1">
        <f t="array" ref="K2">IF(OR(B2="",B2=0),"",IFERROR(_xlfn.TEXTJOIN("-",TRUE,_xlfn._xlws.SORT(_xlfn.UNIQUE(SplitWords(_xlfn.TEXTJOIN("-",TRUE,_xlfn._xlws.FILTER(U:U,O:O=B2)),"-"),TRUE),1,1,TRUE)),""))</f>
        <v/>
      </c>
      <c r="L2" s="3" t="str" cm="1">
        <f t="array" ref="L2">IF(OR(B2="",B2=0),"",IFERROR(_xlfn.TEXTJOIN("..",TRUE,_xlfn._xlws.SORT(_xlfn.UNIQUE(SplitWords(_xlfn.TEXTJOIN("-",TRUE,_xlfn._xlws.FILTER(X:AA,O:O=B2)),"-"),TRUE),1,1,TRUE)),""))</f>
        <v/>
      </c>
      <c r="M2" s="3" t="str" cm="1">
        <f t="array" ref="M2">IF(OR(B2="",B2=0),"",IFERROR(_xlfn.TEXTJOIN("..",TRUE,_xlfn._xlws.SORT(_xlfn.UNIQUE(SplitWords(_xlfn.TEXTJOIN("..",TRUE,_xlfn._xlws.FILTER(V:V,O:O=B2)),".."),TRUE),1,1,TRUE)),""))</f>
        <v/>
      </c>
    </row>
    <row r="3" spans="1:19" x14ac:dyDescent="0.25">
      <c r="A3" s="3" t="str">
        <v/>
      </c>
      <c r="B3" s="3" t="e">
        <v>#N/A</v>
      </c>
      <c r="C3" s="3" t="e">
        <v>#N/A</v>
      </c>
      <c r="D3" s="3" t="e">
        <v>#N/A</v>
      </c>
      <c r="E3" s="3" t="e">
        <v>#N/A</v>
      </c>
      <c r="F3" s="3" t="e">
        <v>#N/A</v>
      </c>
      <c r="G3" s="3" t="e">
        <v>#N/A</v>
      </c>
      <c r="H3" s="3" t="str">
        <f>IFERROR(INDEX(prac[Code],MATCH(A3,prac[Subpractice],0)),"")</f>
        <v/>
      </c>
      <c r="I3" s="3" t="e" cm="1">
        <f t="array" ref="I3">IF(OR(B3="",B3=0),"",IFERROR(_xlfn.TEXTJOIN("…",TRUE,_xlfn._xlws.FILTER(Q:Q,O:O=B3)),""))</f>
        <v>#N/A</v>
      </c>
      <c r="J3" s="3" t="e" cm="1">
        <f t="array" ref="J3">IF(OR(B3="",B3=0),"",IFERROR(_xlfn.TEXTJOIN("-",TRUE,_xlfn._xlws.SORT(_xlfn.UNIQUE(SplitWords(_xlfn.TEXTJOIN("-",TRUE,_xlfn._xlws.FILTER(S:S,O:O=B3)),"-"),TRUE),1,1,TRUE)),""))</f>
        <v>#N/A</v>
      </c>
      <c r="K3" s="3" t="e" cm="1">
        <f t="array" ref="K3">IF(OR(B3="",B3=0),"",IFERROR(_xlfn.TEXTJOIN("-",TRUE,_xlfn._xlws.SORT(_xlfn.UNIQUE(SplitWords(_xlfn.TEXTJOIN("-",TRUE,_xlfn._xlws.FILTER(T:T,O:O=B3)),"-"),TRUE),1,1,TRUE)),""))</f>
        <v>#N/A</v>
      </c>
      <c r="L3" s="3" t="e" cm="1">
        <f t="array" ref="L3">IF(OR(B3="",B3=0),"",IFERROR(_xlfn.TEXTJOIN("..",TRUE,_xlfn._xlws.SORT(_xlfn.UNIQUE(SplitWords(_xlfn.TEXTJOIN("-",TRUE,_xlfn._xlws.FILTER(W:Z,O:O=B3)),"-"),TRUE),1,1,TRUE)),""))</f>
        <v>#N/A</v>
      </c>
      <c r="M3" s="3" t="e" cm="1">
        <f t="array" ref="M3">IF(OR(B3="",B3=0),"",IFERROR(_xlfn.TEXTJOIN("..",TRUE,_xlfn._xlws.SORT(_xlfn.UNIQUE(SplitWords(_xlfn.TEXTJOIN("..",TRUE,_xlfn._xlws.FILTER(U:U,O:O=B3)),".."),TRUE),1,1,TRUE)),""))</f>
        <v>#N/A</v>
      </c>
    </row>
    <row r="4" spans="1:19" x14ac:dyDescent="0.25">
      <c r="A4" s="3" t="str">
        <v/>
      </c>
      <c r="B4" s="3" t="e">
        <v>#N/A</v>
      </c>
      <c r="C4" s="3" t="e">
        <v>#N/A</v>
      </c>
      <c r="D4" s="3" t="e">
        <v>#N/A</v>
      </c>
      <c r="E4" s="3" t="e">
        <v>#N/A</v>
      </c>
      <c r="F4" s="3" t="e">
        <v>#N/A</v>
      </c>
      <c r="G4" s="3" t="e">
        <v>#N/A</v>
      </c>
      <c r="H4" s="3" t="str">
        <f>IFERROR(INDEX(prac[Code],MATCH(A4,prac[Subpractice],0)),"")</f>
        <v/>
      </c>
      <c r="I4" s="3" t="e" cm="1">
        <f t="array" ref="I4">IF(OR(B4="",B4=0),"",IFERROR(_xlfn.TEXTJOIN("…",TRUE,_xlfn._xlws.FILTER(Q:Q,O:O=B4)),""))</f>
        <v>#N/A</v>
      </c>
      <c r="J4" s="3" t="e" cm="1">
        <f t="array" ref="J4">IF(OR(B4="",B4=0),"",IFERROR(_xlfn.TEXTJOIN("-",TRUE,_xlfn._xlws.SORT(_xlfn.UNIQUE(SplitWords(_xlfn.TEXTJOIN("-",TRUE,_xlfn._xlws.FILTER(S:S,O:O=B4)),"-"),TRUE),1,1,TRUE)),""))</f>
        <v>#N/A</v>
      </c>
      <c r="K4" s="3" t="e" cm="1">
        <f t="array" ref="K4">IF(OR(B4="",B4=0),"",IFERROR(_xlfn.TEXTJOIN("-",TRUE,_xlfn._xlws.SORT(_xlfn.UNIQUE(SplitWords(_xlfn.TEXTJOIN("-",TRUE,_xlfn._xlws.FILTER(T:T,O:O=B4)),"-"),TRUE),1,1,TRUE)),""))</f>
        <v>#N/A</v>
      </c>
      <c r="L4" s="3" t="e" cm="1">
        <f t="array" ref="L4">IF(OR(B4="",B4=0),"",IFERROR(_xlfn.TEXTJOIN("..",TRUE,_xlfn._xlws.SORT(_xlfn.UNIQUE(SplitWords(_xlfn.TEXTJOIN("-",TRUE,_xlfn._xlws.FILTER(W:Z,O:O=B4)),"-"),TRUE),1,1,TRUE)),""))</f>
        <v>#N/A</v>
      </c>
      <c r="M4" s="3" t="e" cm="1">
        <f t="array" ref="M4">IF(OR(B4="",B4=0),"",IFERROR(_xlfn.TEXTJOIN("..",TRUE,_xlfn._xlws.SORT(_xlfn.UNIQUE(SplitWords(_xlfn.TEXTJOIN("..",TRUE,_xlfn._xlws.FILTER(U:U,O:O=B4)),".."),TRUE),1,1,TRUE)),""))</f>
        <v>#N/A</v>
      </c>
    </row>
    <row r="5" spans="1:19" x14ac:dyDescent="0.25">
      <c r="H5" s="3" t="str">
        <f>IFERROR(INDEX(prac[Code],MATCH(A5,prac[Subpractice],0)),"")</f>
        <v/>
      </c>
      <c r="I5" s="3" t="str" cm="1">
        <f t="array" ref="I5">IF(OR(B5="",B5=0),"",IFERROR(_xlfn.TEXTJOIN("…",TRUE,_xlfn._xlws.FILTER(Q:Q,O:O=B5)),""))</f>
        <v/>
      </c>
      <c r="J5" s="3" t="str" cm="1">
        <f t="array" ref="J5">IF(OR(B5="",B5=0),"",IFERROR(_xlfn.TEXTJOIN("-",TRUE,_xlfn._xlws.SORT(_xlfn.UNIQUE(SplitWords(_xlfn.TEXTJOIN("-",TRUE,_xlfn._xlws.FILTER(S:S,O:O=B5)),"-"),TRUE),1,1,TRUE)),""))</f>
        <v/>
      </c>
      <c r="K5" s="3" t="str" cm="1">
        <f t="array" ref="K5">IF(OR(B5="",B5=0),"",IFERROR(_xlfn.TEXTJOIN("-",TRUE,_xlfn._xlws.SORT(_xlfn.UNIQUE(SplitWords(_xlfn.TEXTJOIN("-",TRUE,_xlfn._xlws.FILTER(T:T,O:O=B5)),"-"),TRUE),1,1,TRUE)),""))</f>
        <v/>
      </c>
      <c r="L5" s="3" t="str" cm="1">
        <f t="array" ref="L5">IF(OR(B5="",B5=0),"",IFERROR(_xlfn.TEXTJOIN("..",TRUE,_xlfn._xlws.SORT(_xlfn.UNIQUE(SplitWords(_xlfn.TEXTJOIN("-",TRUE,_xlfn._xlws.FILTER(W:Z,O:O=B5)),"-"),TRUE),1,1,TRUE)),""))</f>
        <v/>
      </c>
      <c r="M5" s="3" t="str" cm="1">
        <f t="array" ref="M5">IF(OR(B5="",B5=0),"",IFERROR(_xlfn.TEXTJOIN("..",TRUE,_xlfn._xlws.SORT(_xlfn.UNIQUE(SplitWords(_xlfn.TEXTJOIN("..",TRUE,_xlfn._xlws.FILTER(U:U,O:O=B5)),".."),TRUE),1,1,TRUE)),""))</f>
        <v/>
      </c>
    </row>
    <row r="6" spans="1:19" x14ac:dyDescent="0.25">
      <c r="H6" s="3" t="str">
        <f>IFERROR(INDEX(prac[Code],MATCH(A6,prac[Subpractice],0)),"")</f>
        <v/>
      </c>
      <c r="I6" s="3" t="str" cm="1">
        <f t="array" ref="I6">IF(OR(B6="",B6=0),"",IFERROR(_xlfn.TEXTJOIN("…",TRUE,_xlfn._xlws.FILTER(Q:Q,O:O=B6)),""))</f>
        <v/>
      </c>
      <c r="J6" s="3" t="str" cm="1">
        <f t="array" ref="J6">IF(OR(B6="",B6=0),"",IFERROR(_xlfn.TEXTJOIN("-",TRUE,_xlfn._xlws.SORT(_xlfn.UNIQUE(SplitWords(_xlfn.TEXTJOIN("-",TRUE,_xlfn._xlws.FILTER(S:S,O:O=B6)),"-"),TRUE),1,1,TRUE)),""))</f>
        <v/>
      </c>
      <c r="K6" s="3" t="str" cm="1">
        <f t="array" ref="K6">IF(OR(B6="",B6=0),"",IFERROR(_xlfn.TEXTJOIN("-",TRUE,_xlfn._xlws.SORT(_xlfn.UNIQUE(SplitWords(_xlfn.TEXTJOIN("-",TRUE,_xlfn._xlws.FILTER(T:T,O:O=B6)),"-"),TRUE),1,1,TRUE)),""))</f>
        <v/>
      </c>
      <c r="L6" s="3" t="str" cm="1">
        <f t="array" ref="L6">IF(OR(B6="",B6=0),"",IFERROR(_xlfn.TEXTJOIN("..",TRUE,_xlfn._xlws.SORT(_xlfn.UNIQUE(SplitWords(_xlfn.TEXTJOIN("-",TRUE,_xlfn._xlws.FILTER(W:Z,O:O=B6)),"-"),TRUE),1,1,TRUE)),""))</f>
        <v/>
      </c>
      <c r="M6" s="3" t="str" cm="1">
        <f t="array" ref="M6">IF(OR(B6="",B6=0),"",IFERROR(_xlfn.TEXTJOIN("..",TRUE,_xlfn._xlws.SORT(_xlfn.UNIQUE(SplitWords(_xlfn.TEXTJOIN("..",TRUE,_xlfn._xlws.FILTER(U:U,O:O=B6)),".."),TRUE),1,1,TRUE)),""))</f>
        <v/>
      </c>
    </row>
    <row r="7" spans="1:19" x14ac:dyDescent="0.25">
      <c r="H7" s="3" t="str">
        <f>IFERROR(INDEX(prac[Code],MATCH(A7,prac[Subpractice],0)),"")</f>
        <v/>
      </c>
      <c r="I7" s="3" t="str" cm="1">
        <f t="array" ref="I7">IF(OR(B7="",B7=0),"",IFERROR(_xlfn.TEXTJOIN("…",TRUE,_xlfn._xlws.FILTER(Q:Q,O:O=B7)),""))</f>
        <v/>
      </c>
      <c r="J7" s="3" t="str" cm="1">
        <f t="array" ref="J7">IF(OR(B7="",B7=0),"",IFERROR(_xlfn.TEXTJOIN("-",TRUE,_xlfn._xlws.SORT(_xlfn.UNIQUE(SplitWords(_xlfn.TEXTJOIN("-",TRUE,_xlfn._xlws.FILTER(S:S,O:O=B7)),"-"),TRUE),1,1,TRUE)),""))</f>
        <v/>
      </c>
      <c r="K7" s="3" t="str" cm="1">
        <f t="array" ref="K7">IF(OR(B7="",B7=0),"",IFERROR(_xlfn.TEXTJOIN("-",TRUE,_xlfn._xlws.SORT(_xlfn.UNIQUE(SplitWords(_xlfn.TEXTJOIN("-",TRUE,_xlfn._xlws.FILTER(T:T,O:O=B7)),"-"),TRUE),1,1,TRUE)),""))</f>
        <v/>
      </c>
      <c r="L7" s="3" t="str" cm="1">
        <f t="array" ref="L7">IF(OR(B7="",B7=0),"",IFERROR(_xlfn.TEXTJOIN("..",TRUE,_xlfn._xlws.SORT(_xlfn.UNIQUE(SplitWords(_xlfn.TEXTJOIN("-",TRUE,_xlfn._xlws.FILTER(W:Z,O:O=B7)),"-"),TRUE),1,1,TRUE)),""))</f>
        <v/>
      </c>
      <c r="M7" s="3" t="str" cm="1">
        <f t="array" ref="M7">IF(OR(B7="",B7=0),"",IFERROR(_xlfn.TEXTJOIN("..",TRUE,_xlfn._xlws.SORT(_xlfn.UNIQUE(SplitWords(_xlfn.TEXTJOIN("..",TRUE,_xlfn._xlws.FILTER(U:U,O:O=B7)),".."),TRUE),1,1,TRUE)),""))</f>
        <v/>
      </c>
    </row>
    <row r="8" spans="1:19" x14ac:dyDescent="0.25">
      <c r="H8" s="3" t="str">
        <f>IFERROR(INDEX(prac[Code],MATCH(A8,prac[Subpractice],0)),"")</f>
        <v/>
      </c>
      <c r="I8" s="3" t="str" cm="1">
        <f t="array" ref="I8">IF(OR(B8="",B8=0),"",IFERROR(_xlfn.TEXTJOIN("…",TRUE,_xlfn._xlws.FILTER(Q:Q,O:O=B8)),""))</f>
        <v/>
      </c>
      <c r="J8" s="3" t="str" cm="1">
        <f t="array" ref="J8">IF(OR(B8="",B8=0),"",IFERROR(_xlfn.TEXTJOIN("-",TRUE,_xlfn._xlws.SORT(_xlfn.UNIQUE(SplitWords(_xlfn.TEXTJOIN("-",TRUE,_xlfn._xlws.FILTER(S:S,O:O=B8)),"-"),TRUE),1,1,TRUE)),""))</f>
        <v/>
      </c>
      <c r="K8" s="3" t="str" cm="1">
        <f t="array" ref="K8">IF(OR(B8="",B8=0),"",IFERROR(_xlfn.TEXTJOIN("-",TRUE,_xlfn._xlws.SORT(_xlfn.UNIQUE(SplitWords(_xlfn.TEXTJOIN("-",TRUE,_xlfn._xlws.FILTER(T:T,O:O=B8)),"-"),TRUE),1,1,TRUE)),""))</f>
        <v/>
      </c>
      <c r="L8" s="3" t="str" cm="1">
        <f t="array" ref="L8">IF(OR(B8="",B8=0),"",IFERROR(_xlfn.TEXTJOIN("..",TRUE,_xlfn._xlws.SORT(_xlfn.UNIQUE(SplitWords(_xlfn.TEXTJOIN("-",TRUE,_xlfn._xlws.FILTER(W:Z,O:O=B8)),"-"),TRUE),1,1,TRUE)),""))</f>
        <v/>
      </c>
      <c r="M8" s="3" t="str" cm="1">
        <f t="array" ref="M8">IF(OR(B8="",B8=0),"",IFERROR(_xlfn.TEXTJOIN("..",TRUE,_xlfn._xlws.SORT(_xlfn.UNIQUE(SplitWords(_xlfn.TEXTJOIN("..",TRUE,_xlfn._xlws.FILTER(U:U,O:O=B8)),".."),TRUE),1,1,TRUE)),""))</f>
        <v/>
      </c>
    </row>
    <row r="9" spans="1:19" x14ac:dyDescent="0.25">
      <c r="H9" s="3" t="str">
        <f>IFERROR(INDEX(prac[Code],MATCH(A9,prac[Subpractice],0)),"")</f>
        <v/>
      </c>
      <c r="I9" s="3" t="str" cm="1">
        <f t="array" ref="I9">IF(OR(B9="",B9=0),"",IFERROR(_xlfn.TEXTJOIN("…",TRUE,_xlfn._xlws.FILTER(Q:Q,O:O=B9)),""))</f>
        <v/>
      </c>
      <c r="J9" s="3" t="str" cm="1">
        <f t="array" ref="J9">IF(OR(B9="",B9=0),"",IFERROR(_xlfn.TEXTJOIN("-",TRUE,_xlfn._xlws.SORT(_xlfn.UNIQUE(SplitWords(_xlfn.TEXTJOIN("-",TRUE,_xlfn._xlws.FILTER(S:S,O:O=B9)),"-"),TRUE),1,1,TRUE)),""))</f>
        <v/>
      </c>
      <c r="K9" s="3" t="str" cm="1">
        <f t="array" ref="K9">IF(OR(B9="",B9=0),"",IFERROR(_xlfn.TEXTJOIN("-",TRUE,_xlfn._xlws.SORT(_xlfn.UNIQUE(SplitWords(_xlfn.TEXTJOIN("-",TRUE,_xlfn._xlws.FILTER(T:T,O:O=B9)),"-"),TRUE),1,1,TRUE)),""))</f>
        <v/>
      </c>
      <c r="L9" s="3" t="str" cm="1">
        <f t="array" ref="L9">IF(OR(B9="",B9=0),"",IFERROR(_xlfn.TEXTJOIN("..",TRUE,_xlfn._xlws.SORT(_xlfn.UNIQUE(SplitWords(_xlfn.TEXTJOIN("-",TRUE,_xlfn._xlws.FILTER(W:Z,O:O=B9)),"-"),TRUE),1,1,TRUE)),""))</f>
        <v/>
      </c>
      <c r="M9" s="3" t="str" cm="1">
        <f t="array" ref="M9">IF(OR(B9="",B9=0),"",IFERROR(_xlfn.TEXTJOIN("..",TRUE,_xlfn._xlws.SORT(_xlfn.UNIQUE(SplitWords(_xlfn.TEXTJOIN("..",TRUE,_xlfn._xlws.FILTER(U:U,O:O=B9)),".."),TRUE),1,1,TRUE)),""))</f>
        <v/>
      </c>
    </row>
    <row r="10" spans="1:19" x14ac:dyDescent="0.25">
      <c r="H10" s="3" t="str">
        <f>IFERROR(INDEX(prac[Code],MATCH(A10,prac[Subpractice],0)),"")</f>
        <v/>
      </c>
      <c r="I10" s="3" t="str" cm="1">
        <f t="array" ref="I10">IF(OR(B10="",B10=0),"",IFERROR(_xlfn.TEXTJOIN("…",TRUE,_xlfn._xlws.FILTER(Q:Q,O:O=B10)),""))</f>
        <v/>
      </c>
      <c r="J10" s="3" t="str" cm="1">
        <f t="array" ref="J10">IF(OR(B10="",B10=0),"",IFERROR(_xlfn.TEXTJOIN("-",TRUE,_xlfn._xlws.SORT(_xlfn.UNIQUE(SplitWords(_xlfn.TEXTJOIN("-",TRUE,_xlfn._xlws.FILTER(S:S,O:O=B10)),"-"),TRUE),1,1,TRUE)),""))</f>
        <v/>
      </c>
      <c r="K10" s="3" t="str" cm="1">
        <f t="array" ref="K10">IF(OR(B10="",B10=0),"",IFERROR(_xlfn.TEXTJOIN("-",TRUE,_xlfn._xlws.SORT(_xlfn.UNIQUE(SplitWords(_xlfn.TEXTJOIN("-",TRUE,_xlfn._xlws.FILTER(T:T,O:O=B10)),"-"),TRUE),1,1,TRUE)),""))</f>
        <v/>
      </c>
      <c r="L10" s="3" t="str" cm="1">
        <f t="array" ref="L10">IF(OR(B10="",B10=0),"",IFERROR(_xlfn.TEXTJOIN("..",TRUE,_xlfn._xlws.SORT(_xlfn.UNIQUE(SplitWords(_xlfn.TEXTJOIN("-",TRUE,_xlfn._xlws.FILTER(W:Z,O:O=B10)),"-"),TRUE),1,1,TRUE)),""))</f>
        <v/>
      </c>
      <c r="M10" s="3" t="str" cm="1">
        <f t="array" ref="M10">IF(OR(B10="",B10=0),"",IFERROR(_xlfn.TEXTJOIN("..",TRUE,_xlfn._xlws.SORT(_xlfn.UNIQUE(SplitWords(_xlfn.TEXTJOIN("..",TRUE,_xlfn._xlws.FILTER(U:U,O:O=B10)),".."),TRUE),1,1,TRUE)),""))</f>
        <v/>
      </c>
    </row>
    <row r="11" spans="1:19" x14ac:dyDescent="0.25">
      <c r="H11" s="3" t="str">
        <f>IFERROR(INDEX(prac[Code],MATCH(A11,prac[Subpractice],0)),"")</f>
        <v/>
      </c>
      <c r="I11" s="3" t="str" cm="1">
        <f t="array" ref="I11">IF(OR(B11="",B11=0),"",IFERROR(_xlfn.TEXTJOIN("…",TRUE,_xlfn._xlws.FILTER(Q:Q,O:O=B11)),""))</f>
        <v/>
      </c>
      <c r="J11" s="3" t="str" cm="1">
        <f t="array" ref="J11">IF(OR(B11="",B11=0),"",IFERROR(_xlfn.TEXTJOIN("-",TRUE,_xlfn._xlws.SORT(_xlfn.UNIQUE(SplitWords(_xlfn.TEXTJOIN("-",TRUE,_xlfn._xlws.FILTER(S:S,O:O=B11)),"-"),TRUE),1,1,TRUE)),""))</f>
        <v/>
      </c>
      <c r="K11" s="3" t="str" cm="1">
        <f t="array" ref="K11">IF(OR(B11="",B11=0),"",IFERROR(_xlfn.TEXTJOIN("-",TRUE,_xlfn._xlws.SORT(_xlfn.UNIQUE(SplitWords(_xlfn.TEXTJOIN("-",TRUE,_xlfn._xlws.FILTER(T:T,O:O=B11)),"-"),TRUE),1,1,TRUE)),""))</f>
        <v/>
      </c>
      <c r="L11" s="3" t="str" cm="1">
        <f t="array" ref="L11">IF(OR(B11="",B11=0),"",IFERROR(_xlfn.TEXTJOIN("..",TRUE,_xlfn._xlws.SORT(_xlfn.UNIQUE(SplitWords(_xlfn.TEXTJOIN("-",TRUE,_xlfn._xlws.FILTER(W:Z,O:O=B11)),"-"),TRUE),1,1,TRUE)),""))</f>
        <v/>
      </c>
      <c r="M11" s="3" t="str" cm="1">
        <f t="array" ref="M11">IF(OR(B11="",B11=0),"",IFERROR(_xlfn.TEXTJOIN("..",TRUE,_xlfn._xlws.SORT(_xlfn.UNIQUE(SplitWords(_xlfn.TEXTJOIN("..",TRUE,_xlfn._xlws.FILTER(U:U,O:O=B11)),".."),TRUE),1,1,TRUE)),""))</f>
        <v/>
      </c>
    </row>
    <row r="12" spans="1:19" x14ac:dyDescent="0.25">
      <c r="H12" s="3" t="str">
        <f>IFERROR(INDEX(prac[Code],MATCH(A12,prac[Subpractice],0)),"")</f>
        <v/>
      </c>
      <c r="I12" s="3" t="str" cm="1">
        <f t="array" ref="I12">IF(OR(B12="",B12=0),"",IFERROR(_xlfn.TEXTJOIN("…",TRUE,_xlfn._xlws.FILTER(Q:Q,O:O=B12)),""))</f>
        <v/>
      </c>
      <c r="J12" s="3" t="str" cm="1">
        <f t="array" ref="J12">IF(OR(B12="",B12=0),"",IFERROR(_xlfn.TEXTJOIN("-",TRUE,_xlfn._xlws.SORT(_xlfn.UNIQUE(SplitWords(_xlfn.TEXTJOIN("-",TRUE,_xlfn._xlws.FILTER(S:S,O:O=B12)),"-"),TRUE),1,1,TRUE)),""))</f>
        <v/>
      </c>
      <c r="K12" s="3" t="str" cm="1">
        <f t="array" ref="K12">IF(OR(B12="",B12=0),"",IFERROR(_xlfn.TEXTJOIN("-",TRUE,_xlfn._xlws.SORT(_xlfn.UNIQUE(SplitWords(_xlfn.TEXTJOIN("-",TRUE,_xlfn._xlws.FILTER(T:T,O:O=B12)),"-"),TRUE),1,1,TRUE)),""))</f>
        <v/>
      </c>
      <c r="L12" s="3" t="str" cm="1">
        <f t="array" ref="L12">IF(OR(B12="",B12=0),"",IFERROR(_xlfn.TEXTJOIN("..",TRUE,_xlfn._xlws.SORT(_xlfn.UNIQUE(SplitWords(_xlfn.TEXTJOIN("-",TRUE,_xlfn._xlws.FILTER(W:Z,O:O=B12)),"-"),TRUE),1,1,TRUE)),""))</f>
        <v/>
      </c>
      <c r="M12" s="3" t="str" cm="1">
        <f t="array" ref="M12">IF(OR(B12="",B12=0),"",IFERROR(_xlfn.TEXTJOIN("..",TRUE,_xlfn._xlws.SORT(_xlfn.UNIQUE(SplitWords(_xlfn.TEXTJOIN("..",TRUE,_xlfn._xlws.FILTER(U:U,O:O=B12)),".."),TRUE),1,1,TRUE)),""))</f>
        <v/>
      </c>
    </row>
    <row r="13" spans="1:19" x14ac:dyDescent="0.25">
      <c r="H13" s="3" t="str">
        <f>IFERROR(INDEX(prac[Code],MATCH(A13,prac[Subpractice],0)),"")</f>
        <v/>
      </c>
      <c r="I13" s="3" t="str" cm="1">
        <f t="array" ref="I13">IF(OR(B13="",B13=0),"",IFERROR(_xlfn.TEXTJOIN("…",TRUE,_xlfn._xlws.FILTER(Q:Q,O:O=B13)),""))</f>
        <v/>
      </c>
      <c r="J13" s="3" t="str" cm="1">
        <f t="array" ref="J13">IF(OR(B13="",B13=0),"",IFERROR(_xlfn.TEXTJOIN("-",TRUE,_xlfn._xlws.SORT(_xlfn.UNIQUE(SplitWords(_xlfn.TEXTJOIN("-",TRUE,_xlfn._xlws.FILTER(S:S,O:O=B13)),"-"),TRUE),1,1,TRUE)),""))</f>
        <v/>
      </c>
      <c r="K13" s="3" t="str" cm="1">
        <f t="array" ref="K13">IF(OR(B13="",B13=0),"",IFERROR(_xlfn.TEXTJOIN("-",TRUE,_xlfn._xlws.SORT(_xlfn.UNIQUE(SplitWords(_xlfn.TEXTJOIN("-",TRUE,_xlfn._xlws.FILTER(T:T,O:O=B13)),"-"),TRUE),1,1,TRUE)),""))</f>
        <v/>
      </c>
      <c r="L13" s="3" t="str" cm="1">
        <f t="array" ref="L13">IF(OR(B13="",B13=0),"",IFERROR(_xlfn.TEXTJOIN("..",TRUE,_xlfn._xlws.SORT(_xlfn.UNIQUE(SplitWords(_xlfn.TEXTJOIN("-",TRUE,_xlfn._xlws.FILTER(W:Z,O:O=B13)),"-"),TRUE),1,1,TRUE)),""))</f>
        <v/>
      </c>
      <c r="M13" s="3" t="str" cm="1">
        <f t="array" ref="M13">IF(OR(B13="",B13=0),"",IFERROR(_xlfn.TEXTJOIN("..",TRUE,_xlfn._xlws.SORT(_xlfn.UNIQUE(SplitWords(_xlfn.TEXTJOIN("..",TRUE,_xlfn._xlws.FILTER(U:U,O:O=B13)),".."),TRUE),1,1,TRUE)),""))</f>
        <v/>
      </c>
    </row>
    <row r="14" spans="1:19" x14ac:dyDescent="0.25">
      <c r="H14" s="3" t="str">
        <f>IFERROR(INDEX(prac[Code],MATCH(A14,prac[Subpractice],0)),"")</f>
        <v/>
      </c>
      <c r="I14" s="3" t="str" cm="1">
        <f t="array" ref="I14">IF(OR(B14="",B14=0),"",IFERROR(_xlfn.TEXTJOIN("…",TRUE,_xlfn._xlws.FILTER(Q:Q,O:O=B14)),""))</f>
        <v/>
      </c>
      <c r="J14" s="3" t="str" cm="1">
        <f t="array" ref="J14">IF(OR(B14="",B14=0),"",IFERROR(_xlfn.TEXTJOIN("-",TRUE,_xlfn._xlws.SORT(_xlfn.UNIQUE(SplitWords(_xlfn.TEXTJOIN("-",TRUE,_xlfn._xlws.FILTER(S:S,O:O=B14)),"-"),TRUE),1,1,TRUE)),""))</f>
        <v/>
      </c>
      <c r="K14" s="3" t="str" cm="1">
        <f t="array" ref="K14">IF(OR(B14="",B14=0),"",IFERROR(_xlfn.TEXTJOIN("-",TRUE,_xlfn._xlws.SORT(_xlfn.UNIQUE(SplitWords(_xlfn.TEXTJOIN("-",TRUE,_xlfn._xlws.FILTER(T:T,O:O=B14)),"-"),TRUE),1,1,TRUE)),""))</f>
        <v/>
      </c>
      <c r="L14" s="3" t="str" cm="1">
        <f t="array" ref="L14">IF(OR(B14="",B14=0),"",IFERROR(_xlfn.TEXTJOIN("..",TRUE,_xlfn._xlws.SORT(_xlfn.UNIQUE(SplitWords(_xlfn.TEXTJOIN("-",TRUE,_xlfn._xlws.FILTER(W:Z,O:O=B14)),"-"),TRUE),1,1,TRUE)),""))</f>
        <v/>
      </c>
      <c r="M14" s="3" t="str" cm="1">
        <f t="array" ref="M14">IF(OR(B14="",B14=0),"",IFERROR(_xlfn.TEXTJOIN("..",TRUE,_xlfn._xlws.SORT(_xlfn.UNIQUE(SplitWords(_xlfn.TEXTJOIN("..",TRUE,_xlfn._xlws.FILTER(U:U,O:O=B14)),".."),TRUE),1,1,TRUE)),""))</f>
        <v/>
      </c>
    </row>
    <row r="15" spans="1:19" x14ac:dyDescent="0.25">
      <c r="H15" s="3" t="str">
        <f>IFERROR(INDEX(prac[Code],MATCH(A15,prac[Subpractice],0)),"")</f>
        <v/>
      </c>
      <c r="I15" s="3" t="str" cm="1">
        <f t="array" ref="I15">IF(OR(B15="",B15=0),"",IFERROR(_xlfn.TEXTJOIN("…",TRUE,_xlfn._xlws.FILTER(Q:Q,O:O=B15)),""))</f>
        <v/>
      </c>
      <c r="J15" s="3" t="str" cm="1">
        <f t="array" ref="J15">IF(OR(B15="",B15=0),"",IFERROR(_xlfn.TEXTJOIN("-",TRUE,_xlfn._xlws.SORT(_xlfn.UNIQUE(SplitWords(_xlfn.TEXTJOIN("-",TRUE,_xlfn._xlws.FILTER(S:S,O:O=B15)),"-"),TRUE),1,1,TRUE)),""))</f>
        <v/>
      </c>
      <c r="K15" s="3" t="str" cm="1">
        <f t="array" ref="K15">IF(OR(B15="",B15=0),"",IFERROR(_xlfn.TEXTJOIN("-",TRUE,_xlfn._xlws.SORT(_xlfn.UNIQUE(SplitWords(_xlfn.TEXTJOIN("-",TRUE,_xlfn._xlws.FILTER(T:T,O:O=B15)),"-"),TRUE),1,1,TRUE)),""))</f>
        <v/>
      </c>
      <c r="L15" s="3" t="str" cm="1">
        <f t="array" ref="L15">IF(OR(B15="",B15=0),"",IFERROR(_xlfn.TEXTJOIN("..",TRUE,_xlfn._xlws.SORT(_xlfn.UNIQUE(SplitWords(_xlfn.TEXTJOIN("-",TRUE,_xlfn._xlws.FILTER(W:Z,O:O=B15)),"-"),TRUE),1,1,TRUE)),""))</f>
        <v/>
      </c>
      <c r="M15" s="3" t="str" cm="1">
        <f t="array" ref="M15">IF(OR(B15="",B15=0),"",IFERROR(_xlfn.TEXTJOIN("..",TRUE,_xlfn._xlws.SORT(_xlfn.UNIQUE(SplitWords(_xlfn.TEXTJOIN("..",TRUE,_xlfn._xlws.FILTER(U:U,O:O=B15)),".."),TRUE),1,1,TRUE)),""))</f>
        <v/>
      </c>
    </row>
    <row r="16" spans="1:19" x14ac:dyDescent="0.25">
      <c r="H16" s="3" t="str">
        <f>IFERROR(INDEX(prac[Code],MATCH(A16,prac[Subpractice],0)),"")</f>
        <v/>
      </c>
      <c r="I16" s="3" t="str" cm="1">
        <f t="array" ref="I16">IF(OR(B16="",B16=0),"",IFERROR(_xlfn.TEXTJOIN("…",TRUE,_xlfn._xlws.FILTER(Q:Q,O:O=B16)),""))</f>
        <v/>
      </c>
      <c r="J16" s="3" t="str" cm="1">
        <f t="array" ref="J16">IF(OR(B16="",B16=0),"",IFERROR(_xlfn.TEXTJOIN("-",TRUE,_xlfn._xlws.SORT(_xlfn.UNIQUE(SplitWords(_xlfn.TEXTJOIN("-",TRUE,_xlfn._xlws.FILTER(S:S,O:O=B16)),"-"),TRUE),1,1,TRUE)),""))</f>
        <v/>
      </c>
      <c r="K16" s="3" t="str" cm="1">
        <f t="array" ref="K16">IF(OR(B16="",B16=0),"",IFERROR(_xlfn.TEXTJOIN("-",TRUE,_xlfn._xlws.SORT(_xlfn.UNIQUE(SplitWords(_xlfn.TEXTJOIN("-",TRUE,_xlfn._xlws.FILTER(T:T,O:O=B16)),"-"),TRUE),1,1,TRUE)),""))</f>
        <v/>
      </c>
      <c r="L16" s="3" t="str" cm="1">
        <f t="array" ref="L16">IF(OR(B16="",B16=0),"",IFERROR(_xlfn.TEXTJOIN("..",TRUE,_xlfn._xlws.SORT(_xlfn.UNIQUE(SplitWords(_xlfn.TEXTJOIN("-",TRUE,_xlfn._xlws.FILTER(W:Z,O:O=B16)),"-"),TRUE),1,1,TRUE)),""))</f>
        <v/>
      </c>
      <c r="M16" s="3" t="str" cm="1">
        <f t="array" ref="M16">IF(OR(B16="",B16=0),"",IFERROR(_xlfn.TEXTJOIN("..",TRUE,_xlfn._xlws.SORT(_xlfn.UNIQUE(SplitWords(_xlfn.TEXTJOIN("..",TRUE,_xlfn._xlws.FILTER(U:U,O:O=B16)),".."),TRUE),1,1,TRUE)),""))</f>
        <v/>
      </c>
    </row>
    <row r="17" spans="8:13" x14ac:dyDescent="0.25">
      <c r="H17" s="3" t="str">
        <f>IFERROR(INDEX(prac[Code],MATCH(A17,prac[Subpractice],0)),"")</f>
        <v/>
      </c>
      <c r="I17" s="3" t="str" cm="1">
        <f t="array" ref="I17">IF(OR(B17="",B17=0),"",IFERROR(_xlfn.TEXTJOIN("…",TRUE,_xlfn._xlws.FILTER(Q:Q,O:O=B17)),""))</f>
        <v/>
      </c>
      <c r="J17" s="3" t="str" cm="1">
        <f t="array" ref="J17">IF(OR(B17="",B17=0),"",IFERROR(_xlfn.TEXTJOIN("-",TRUE,_xlfn._xlws.SORT(_xlfn.UNIQUE(SplitWords(_xlfn.TEXTJOIN("-",TRUE,_xlfn._xlws.FILTER(S:S,O:O=B17)),"-"),TRUE),1,1,TRUE)),""))</f>
        <v/>
      </c>
      <c r="K17" s="3" t="str" cm="1">
        <f t="array" ref="K17">IF(OR(B17="",B17=0),"",IFERROR(_xlfn.TEXTJOIN("-",TRUE,_xlfn._xlws.SORT(_xlfn.UNIQUE(SplitWords(_xlfn.TEXTJOIN("-",TRUE,_xlfn._xlws.FILTER(T:T,O:O=B17)),"-"),TRUE),1,1,TRUE)),""))</f>
        <v/>
      </c>
      <c r="L17" s="3" t="str" cm="1">
        <f t="array" ref="L17">IF(OR(B17="",B17=0),"",IFERROR(_xlfn.TEXTJOIN("..",TRUE,_xlfn._xlws.SORT(_xlfn.UNIQUE(SplitWords(_xlfn.TEXTJOIN("-",TRUE,_xlfn._xlws.FILTER(W:Z,O:O=B17)),"-"),TRUE),1,1,TRUE)),""))</f>
        <v/>
      </c>
      <c r="M17" s="3" t="str" cm="1">
        <f t="array" ref="M17">IF(OR(B17="",B17=0),"",IFERROR(_xlfn.TEXTJOIN("..",TRUE,_xlfn._xlws.SORT(_xlfn.UNIQUE(SplitWords(_xlfn.TEXTJOIN("..",TRUE,_xlfn._xlws.FILTER(U:U,O:O=B17)),".."),TRUE),1,1,TRUE)),""))</f>
        <v/>
      </c>
    </row>
    <row r="18" spans="8:13" x14ac:dyDescent="0.25">
      <c r="H18" s="3" t="str">
        <f>IFERROR(INDEX(prac[Code],MATCH(A18,prac[Subpractice],0)),"")</f>
        <v/>
      </c>
      <c r="I18" s="3" t="str" cm="1">
        <f t="array" ref="I18">IF(OR(B18="",B18=0),"",IFERROR(_xlfn.TEXTJOIN("…",TRUE,_xlfn._xlws.FILTER(Q:Q,O:O=B18)),""))</f>
        <v/>
      </c>
      <c r="J18" s="3" t="str" cm="1">
        <f t="array" ref="J18">IF(OR(B18="",B18=0),"",IFERROR(_xlfn.TEXTJOIN("-",TRUE,_xlfn._xlws.SORT(_xlfn.UNIQUE(SplitWords(_xlfn.TEXTJOIN("-",TRUE,_xlfn._xlws.FILTER(S:S,O:O=B18)),"-"),TRUE),1,1,TRUE)),""))</f>
        <v/>
      </c>
      <c r="K18" s="3" t="str" cm="1">
        <f t="array" ref="K18">IF(OR(B18="",B18=0),"",IFERROR(_xlfn.TEXTJOIN("-",TRUE,_xlfn._xlws.SORT(_xlfn.UNIQUE(SplitWords(_xlfn.TEXTJOIN("-",TRUE,_xlfn._xlws.FILTER(T:T,O:O=B18)),"-"),TRUE),1,1,TRUE)),""))</f>
        <v/>
      </c>
      <c r="L18" s="3" t="str" cm="1">
        <f t="array" ref="L18">IF(OR(B18="",B18=0),"",IFERROR(_xlfn.TEXTJOIN("..",TRUE,_xlfn._xlws.SORT(_xlfn.UNIQUE(SplitWords(_xlfn.TEXTJOIN("-",TRUE,_xlfn._xlws.FILTER(W:Z,O:O=B18)),"-"),TRUE),1,1,TRUE)),""))</f>
        <v/>
      </c>
      <c r="M18" s="3" t="str" cm="1">
        <f t="array" ref="M18">IF(OR(B18="",B18=0),"",IFERROR(_xlfn.TEXTJOIN("..",TRUE,_xlfn._xlws.SORT(_xlfn.UNIQUE(SplitWords(_xlfn.TEXTJOIN("..",TRUE,_xlfn._xlws.FILTER(U:U,O:O=B18)),".."),TRUE),1,1,TRUE)),""))</f>
        <v/>
      </c>
    </row>
    <row r="19" spans="8:13" x14ac:dyDescent="0.25">
      <c r="H19" s="3" t="str">
        <f>IFERROR(INDEX(prac[Code],MATCH(A19,prac[Subpractice],0)),"")</f>
        <v/>
      </c>
      <c r="I19" s="3" t="str" cm="1">
        <f t="array" ref="I19">IF(OR(B19="",B19=0),"",IFERROR(_xlfn.TEXTJOIN("…",TRUE,_xlfn._xlws.FILTER(Q:Q,O:O=B19)),""))</f>
        <v/>
      </c>
      <c r="J19" s="3" t="str" cm="1">
        <f t="array" ref="J19">IF(OR(B19="",B19=0),"",IFERROR(_xlfn.TEXTJOIN("-",TRUE,_xlfn._xlws.SORT(_xlfn.UNIQUE(SplitWords(_xlfn.TEXTJOIN("-",TRUE,_xlfn._xlws.FILTER(S:S,O:O=B19)),"-"),TRUE),1,1,TRUE)),""))</f>
        <v/>
      </c>
      <c r="K19" s="3" t="str" cm="1">
        <f t="array" ref="K19">IF(OR(B19="",B19=0),"",IFERROR(_xlfn.TEXTJOIN("-",TRUE,_xlfn._xlws.SORT(_xlfn.UNIQUE(SplitWords(_xlfn.TEXTJOIN("-",TRUE,_xlfn._xlws.FILTER(T:T,O:O=B19)),"-"),TRUE),1,1,TRUE)),""))</f>
        <v/>
      </c>
      <c r="L19" s="3" t="str" cm="1">
        <f t="array" ref="L19">IF(OR(B19="",B19=0),"",IFERROR(_xlfn.TEXTJOIN("..",TRUE,_xlfn._xlws.SORT(_xlfn.UNIQUE(SplitWords(_xlfn.TEXTJOIN("-",TRUE,_xlfn._xlws.FILTER(W:Z,O:O=B19)),"-"),TRUE),1,1,TRUE)),""))</f>
        <v/>
      </c>
      <c r="M19" s="3" t="str" cm="1">
        <f t="array" ref="M19">IF(OR(B19="",B19=0),"",IFERROR(_xlfn.TEXTJOIN("..",TRUE,_xlfn._xlws.SORT(_xlfn.UNIQUE(SplitWords(_xlfn.TEXTJOIN("..",TRUE,_xlfn._xlws.FILTER(U:U,O:O=B19)),".."),TRUE),1,1,TRUE)),""))</f>
        <v/>
      </c>
    </row>
    <row r="20" spans="8:13" x14ac:dyDescent="0.25">
      <c r="H20" s="3" t="str">
        <f>IFERROR(INDEX(prac[Code],MATCH(A20,prac[Subpractice],0)),"")</f>
        <v/>
      </c>
      <c r="I20" s="3" t="str" cm="1">
        <f t="array" ref="I20">IF(OR(B20="",B20=0),"",IFERROR(_xlfn.TEXTJOIN("…",TRUE,_xlfn._xlws.FILTER(Q:Q,O:O=B20)),""))</f>
        <v/>
      </c>
      <c r="J20" s="3" t="str" cm="1">
        <f t="array" ref="J20">IF(OR(B20="",B20=0),"",IFERROR(_xlfn.TEXTJOIN("-",TRUE,_xlfn._xlws.SORT(_xlfn.UNIQUE(SplitWords(_xlfn.TEXTJOIN("-",TRUE,_xlfn._xlws.FILTER(S:S,O:O=B20)),"-"),TRUE),1,1,TRUE)),""))</f>
        <v/>
      </c>
      <c r="K20" s="3" t="str" cm="1">
        <f t="array" ref="K20">IF(OR(B20="",B20=0),"",IFERROR(_xlfn.TEXTJOIN("-",TRUE,_xlfn._xlws.SORT(_xlfn.UNIQUE(SplitWords(_xlfn.TEXTJOIN("-",TRUE,_xlfn._xlws.FILTER(T:T,O:O=B20)),"-"),TRUE),1,1,TRUE)),""))</f>
        <v/>
      </c>
      <c r="L20" s="3" t="str" cm="1">
        <f t="array" ref="L20">IF(OR(B20="",B20=0),"",IFERROR(_xlfn.TEXTJOIN("..",TRUE,_xlfn._xlws.SORT(_xlfn.UNIQUE(SplitWords(_xlfn.TEXTJOIN("-",TRUE,_xlfn._xlws.FILTER(W:Z,O:O=B20)),"-"),TRUE),1,1,TRUE)),""))</f>
        <v/>
      </c>
      <c r="M20" s="3" t="str" cm="1">
        <f t="array" ref="M20">IF(OR(B20="",B20=0),"",IFERROR(_xlfn.TEXTJOIN("..",TRUE,_xlfn._xlws.SORT(_xlfn.UNIQUE(SplitWords(_xlfn.TEXTJOIN("..",TRUE,_xlfn._xlws.FILTER(U:U,O:O=B20)),".."),TRUE),1,1,TRUE)),""))</f>
        <v/>
      </c>
    </row>
    <row r="21" spans="8:13" x14ac:dyDescent="0.25">
      <c r="H21" s="3" t="str">
        <f>IFERROR(INDEX(prac[Code],MATCH(A21,prac[Subpractice],0)),"")</f>
        <v/>
      </c>
      <c r="I21" s="3" t="str" cm="1">
        <f t="array" ref="I21">IF(OR(B21="",B21=0),"",IFERROR(_xlfn.TEXTJOIN("…",TRUE,_xlfn._xlws.FILTER(Q:Q,O:O=B21)),""))</f>
        <v/>
      </c>
      <c r="J21" s="3" t="str" cm="1">
        <f t="array" ref="J21">IF(OR(B21="",B21=0),"",IFERROR(_xlfn.TEXTJOIN("-",TRUE,_xlfn._xlws.SORT(_xlfn.UNIQUE(SplitWords(_xlfn.TEXTJOIN("-",TRUE,_xlfn._xlws.FILTER(S:S,O:O=B21)),"-"),TRUE),1,1,TRUE)),""))</f>
        <v/>
      </c>
      <c r="K21" s="3" t="str" cm="1">
        <f t="array" ref="K21">IF(OR(B21="",B21=0),"",IFERROR(_xlfn.TEXTJOIN("-",TRUE,_xlfn._xlws.SORT(_xlfn.UNIQUE(SplitWords(_xlfn.TEXTJOIN("-",TRUE,_xlfn._xlws.FILTER(T:T,O:O=B21)),"-"),TRUE),1,1,TRUE)),""))</f>
        <v/>
      </c>
      <c r="L21" s="3" t="str" cm="1">
        <f t="array" ref="L21">IF(OR(B21="",B21=0),"",IFERROR(_xlfn.TEXTJOIN("..",TRUE,_xlfn._xlws.SORT(_xlfn.UNIQUE(SplitWords(_xlfn.TEXTJOIN("-",TRUE,_xlfn._xlws.FILTER(W:Z,O:O=B21)),"-"),TRUE),1,1,TRUE)),""))</f>
        <v/>
      </c>
      <c r="M21" s="3" t="str" cm="1">
        <f t="array" ref="M21">IF(OR(B21="",B21=0),"",IFERROR(_xlfn.TEXTJOIN("..",TRUE,_xlfn._xlws.SORT(_xlfn.UNIQUE(SplitWords(_xlfn.TEXTJOIN("..",TRUE,_xlfn._xlws.FILTER(U:U,O:O=B21)),".."),TRUE),1,1,TRUE)),""))</f>
        <v/>
      </c>
    </row>
    <row r="22" spans="8:13" x14ac:dyDescent="0.25">
      <c r="H22" s="3" t="str">
        <f>IFERROR(INDEX(prac[Code],MATCH(A22,prac[Subpractice],0)),"")</f>
        <v/>
      </c>
      <c r="I22" s="3" t="str" cm="1">
        <f t="array" ref="I22">IF(OR(B22="",B22=0),"",IFERROR(_xlfn.TEXTJOIN("…",TRUE,_xlfn._xlws.FILTER(Q:Q,O:O=B22)),""))</f>
        <v/>
      </c>
      <c r="J22" s="3" t="str" cm="1">
        <f t="array" ref="J22">IF(OR(B22="",B22=0),"",IFERROR(_xlfn.TEXTJOIN("-",TRUE,_xlfn._xlws.SORT(_xlfn.UNIQUE(SplitWords(_xlfn.TEXTJOIN("-",TRUE,_xlfn._xlws.FILTER(S:S,O:O=B22)),"-"),TRUE),1,1,TRUE)),""))</f>
        <v/>
      </c>
      <c r="K22" s="3" t="str" cm="1">
        <f t="array" ref="K22">IF(OR(B22="",B22=0),"",IFERROR(_xlfn.TEXTJOIN("-",TRUE,_xlfn._xlws.SORT(_xlfn.UNIQUE(SplitWords(_xlfn.TEXTJOIN("-",TRUE,_xlfn._xlws.FILTER(T:T,O:O=B22)),"-"),TRUE),1,1,TRUE)),""))</f>
        <v/>
      </c>
      <c r="L22" s="3" t="str" cm="1">
        <f t="array" ref="L22">IF(OR(B22="",B22=0),"",IFERROR(_xlfn.TEXTJOIN("..",TRUE,_xlfn._xlws.SORT(_xlfn.UNIQUE(SplitWords(_xlfn.TEXTJOIN("-",TRUE,_xlfn._xlws.FILTER(W:Z,O:O=B22)),"-"),TRUE),1,1,TRUE)),""))</f>
        <v/>
      </c>
      <c r="M22" s="3" t="str" cm="1">
        <f t="array" ref="M22">IF(OR(B22="",B22=0),"",IFERROR(_xlfn.TEXTJOIN("..",TRUE,_xlfn._xlws.SORT(_xlfn.UNIQUE(SplitWords(_xlfn.TEXTJOIN("..",TRUE,_xlfn._xlws.FILTER(U:U,O:O=B22)),".."),TRUE),1,1,TRUE)),""))</f>
        <v/>
      </c>
    </row>
    <row r="23" spans="8:13" x14ac:dyDescent="0.25">
      <c r="H23" s="3" t="str">
        <f>IFERROR(INDEX(prac[Code],MATCH(A23,prac[Subpractice],0)),"")</f>
        <v/>
      </c>
      <c r="I23" s="3" t="str" cm="1">
        <f t="array" ref="I23">IF(OR(B23="",B23=0),"",IFERROR(_xlfn.TEXTJOIN("…",TRUE,_xlfn._xlws.FILTER(Q:Q,O:O=B23)),""))</f>
        <v/>
      </c>
      <c r="J23" s="3" t="str" cm="1">
        <f t="array" ref="J23">IF(OR(B23="",B23=0),"",IFERROR(_xlfn.TEXTJOIN("-",TRUE,_xlfn._xlws.SORT(_xlfn.UNIQUE(SplitWords(_xlfn.TEXTJOIN("-",TRUE,_xlfn._xlws.FILTER(S:S,O:O=B23)),"-"),TRUE),1,1,TRUE)),""))</f>
        <v/>
      </c>
      <c r="K23" s="3" t="str" cm="1">
        <f t="array" ref="K23">IF(OR(B23="",B23=0),"",IFERROR(_xlfn.TEXTJOIN("-",TRUE,_xlfn._xlws.SORT(_xlfn.UNIQUE(SplitWords(_xlfn.TEXTJOIN("-",TRUE,_xlfn._xlws.FILTER(T:T,O:O=B23)),"-"),TRUE),1,1,TRUE)),""))</f>
        <v/>
      </c>
      <c r="L23" s="3" t="str" cm="1">
        <f t="array" ref="L23">IF(OR(B23="",B23=0),"",IFERROR(_xlfn.TEXTJOIN("..",TRUE,_xlfn._xlws.SORT(_xlfn.UNIQUE(SplitWords(_xlfn.TEXTJOIN("-",TRUE,_xlfn._xlws.FILTER(W:Z,O:O=B23)),"-"),TRUE),1,1,TRUE)),""))</f>
        <v/>
      </c>
      <c r="M23" s="3" t="str" cm="1">
        <f t="array" ref="M23">IF(OR(B23="",B23=0),"",IFERROR(_xlfn.TEXTJOIN("..",TRUE,_xlfn._xlws.SORT(_xlfn.UNIQUE(SplitWords(_xlfn.TEXTJOIN("..",TRUE,_xlfn._xlws.FILTER(U:U,O:O=B23)),".."),TRUE),1,1,TRUE)),""))</f>
        <v/>
      </c>
    </row>
    <row r="24" spans="8:13" x14ac:dyDescent="0.25">
      <c r="H24" s="3" t="str">
        <f>IFERROR(INDEX(prac[Code],MATCH(A24,prac[Subpractice],0)),"")</f>
        <v/>
      </c>
      <c r="I24" s="3" t="str" cm="1">
        <f t="array" ref="I24">IF(OR(B24="",B24=0),"",IFERROR(_xlfn.TEXTJOIN("…",TRUE,_xlfn._xlws.FILTER(Q:Q,O:O=B24)),""))</f>
        <v/>
      </c>
      <c r="J24" s="3" t="str" cm="1">
        <f t="array" ref="J24">IF(OR(B24="",B24=0),"",IFERROR(_xlfn.TEXTJOIN("-",TRUE,_xlfn._xlws.SORT(_xlfn.UNIQUE(SplitWords(_xlfn.TEXTJOIN("-",TRUE,_xlfn._xlws.FILTER(S:S,O:O=B24)),"-"),TRUE),1,1,TRUE)),""))</f>
        <v/>
      </c>
      <c r="K24" s="3" t="str" cm="1">
        <f t="array" ref="K24">IF(OR(B24="",B24=0),"",IFERROR(_xlfn.TEXTJOIN("-",TRUE,_xlfn._xlws.SORT(_xlfn.UNIQUE(SplitWords(_xlfn.TEXTJOIN("-",TRUE,_xlfn._xlws.FILTER(T:T,O:O=B24)),"-"),TRUE),1,1,TRUE)),""))</f>
        <v/>
      </c>
      <c r="L24" s="3" t="str" cm="1">
        <f t="array" ref="L24">IF(OR(B24="",B24=0),"",IFERROR(_xlfn.TEXTJOIN("..",TRUE,_xlfn._xlws.SORT(_xlfn.UNIQUE(SplitWords(_xlfn.TEXTJOIN("-",TRUE,_xlfn._xlws.FILTER(W:Z,O:O=B24)),"-"),TRUE),1,1,TRUE)),""))</f>
        <v/>
      </c>
      <c r="M24" s="3" t="str" cm="1">
        <f t="array" ref="M24">IF(OR(B24="",B24=0),"",IFERROR(_xlfn.TEXTJOIN("..",TRUE,_xlfn._xlws.SORT(_xlfn.UNIQUE(SplitWords(_xlfn.TEXTJOIN("..",TRUE,_xlfn._xlws.FILTER(U:U,O:O=B24)),".."),TRUE),1,1,TRUE)),""))</f>
        <v/>
      </c>
    </row>
    <row r="25" spans="8:13" x14ac:dyDescent="0.25">
      <c r="H25" s="3" t="str">
        <f>IFERROR(INDEX(prac[Code],MATCH(A25,prac[Subpractice],0)),"")</f>
        <v/>
      </c>
      <c r="I25" s="3" t="str" cm="1">
        <f t="array" ref="I25">IF(OR(B25="",B25=0),"",IFERROR(_xlfn.TEXTJOIN("…",TRUE,_xlfn._xlws.FILTER(Q:Q,O:O=B25)),""))</f>
        <v/>
      </c>
      <c r="J25" s="3" t="str" cm="1">
        <f t="array" ref="J25">IF(OR(B25="",B25=0),"",IFERROR(_xlfn.TEXTJOIN("-",TRUE,_xlfn._xlws.SORT(_xlfn.UNIQUE(SplitWords(_xlfn.TEXTJOIN("-",TRUE,_xlfn._xlws.FILTER(S:S,O:O=B25)),"-"),TRUE),1,1,TRUE)),""))</f>
        <v/>
      </c>
      <c r="K25" s="3" t="str" cm="1">
        <f t="array" ref="K25">IF(OR(B25="",B25=0),"",IFERROR(_xlfn.TEXTJOIN("-",TRUE,_xlfn._xlws.SORT(_xlfn.UNIQUE(SplitWords(_xlfn.TEXTJOIN("-",TRUE,_xlfn._xlws.FILTER(T:T,O:O=B25)),"-"),TRUE),1,1,TRUE)),""))</f>
        <v/>
      </c>
      <c r="L25" s="3" t="str" cm="1">
        <f t="array" ref="L25">IF(OR(B25="",B25=0),"",IFERROR(_xlfn.TEXTJOIN("..",TRUE,_xlfn._xlws.SORT(_xlfn.UNIQUE(SplitWords(_xlfn.TEXTJOIN("-",TRUE,_xlfn._xlws.FILTER(W:Z,O:O=B25)),"-"),TRUE),1,1,TRUE)),""))</f>
        <v/>
      </c>
      <c r="M25" s="3" t="str" cm="1">
        <f t="array" ref="M25">IF(OR(B25="",B25=0),"",IFERROR(_xlfn.TEXTJOIN("..",TRUE,_xlfn._xlws.SORT(_xlfn.UNIQUE(SplitWords(_xlfn.TEXTJOIN("..",TRUE,_xlfn._xlws.FILTER(U:U,O:O=B25)),".."),TRUE),1,1,TRUE)),""))</f>
        <v/>
      </c>
    </row>
    <row r="26" spans="8:13" x14ac:dyDescent="0.25">
      <c r="H26" s="3" t="str">
        <f>IFERROR(INDEX(prac[Code],MATCH(A26,prac[Subpractice],0)),"")</f>
        <v/>
      </c>
      <c r="I26" s="3" t="str" cm="1">
        <f t="array" ref="I26">IF(OR(B26="",B26=0),"",IFERROR(_xlfn.TEXTJOIN("…",TRUE,_xlfn._xlws.FILTER(Q:Q,O:O=B26)),""))</f>
        <v/>
      </c>
      <c r="J26" s="3" t="str" cm="1">
        <f t="array" ref="J26">IF(OR(B26="",B26=0),"",IFERROR(_xlfn.TEXTJOIN("-",TRUE,_xlfn._xlws.SORT(_xlfn.UNIQUE(SplitWords(_xlfn.TEXTJOIN("-",TRUE,_xlfn._xlws.FILTER(S:S,O:O=B26)),"-"),TRUE),1,1,TRUE)),""))</f>
        <v/>
      </c>
      <c r="K26" s="3" t="str" cm="1">
        <f t="array" ref="K26">IF(OR(B26="",B26=0),"",IFERROR(_xlfn.TEXTJOIN("-",TRUE,_xlfn._xlws.SORT(_xlfn.UNIQUE(SplitWords(_xlfn.TEXTJOIN("-",TRUE,_xlfn._xlws.FILTER(T:T,O:O=B26)),"-"),TRUE),1,1,TRUE)),""))</f>
        <v/>
      </c>
      <c r="L26" s="3" t="str" cm="1">
        <f t="array" ref="L26">IF(OR(B26="",B26=0),"",IFERROR(_xlfn.TEXTJOIN("..",TRUE,_xlfn._xlws.SORT(_xlfn.UNIQUE(SplitWords(_xlfn.TEXTJOIN("-",TRUE,_xlfn._xlws.FILTER(W:Z,O:O=B26)),"-"),TRUE),1,1,TRUE)),""))</f>
        <v/>
      </c>
      <c r="M26" s="3" t="str" cm="1">
        <f t="array" ref="M26">IF(OR(B26="",B26=0),"",IFERROR(_xlfn.TEXTJOIN("..",TRUE,_xlfn._xlws.SORT(_xlfn.UNIQUE(SplitWords(_xlfn.TEXTJOIN("..",TRUE,_xlfn._xlws.FILTER(U:U,O:O=B26)),".."),TRUE),1,1,TRUE)),""))</f>
        <v/>
      </c>
    </row>
    <row r="27" spans="8:13" x14ac:dyDescent="0.25">
      <c r="H27" s="3" t="str">
        <f>IFERROR(INDEX(prac[Code],MATCH(A27,prac[Subpractice],0)),"")</f>
        <v/>
      </c>
      <c r="I27" s="3" t="str" cm="1">
        <f t="array" ref="I27">IF(OR(B27="",B27=0),"",IFERROR(_xlfn.TEXTJOIN("…",TRUE,_xlfn._xlws.FILTER(Q:Q,O:O=B27)),""))</f>
        <v/>
      </c>
      <c r="J27" s="3" t="str" cm="1">
        <f t="array" ref="J27">IF(OR(B27="",B27=0),"",IFERROR(_xlfn.TEXTJOIN("-",TRUE,_xlfn._xlws.SORT(_xlfn.UNIQUE(SplitWords(_xlfn.TEXTJOIN("-",TRUE,_xlfn._xlws.FILTER(S:S,O:O=B27)),"-"),TRUE),1,1,TRUE)),""))</f>
        <v/>
      </c>
      <c r="K27" s="3" t="str" cm="1">
        <f t="array" ref="K27">IF(OR(B27="",B27=0),"",IFERROR(_xlfn.TEXTJOIN("-",TRUE,_xlfn._xlws.SORT(_xlfn.UNIQUE(SplitWords(_xlfn.TEXTJOIN("-",TRUE,_xlfn._xlws.FILTER(T:T,O:O=B27)),"-"),TRUE),1,1,TRUE)),""))</f>
        <v/>
      </c>
      <c r="L27" s="3" t="str" cm="1">
        <f t="array" ref="L27">IF(OR(B27="",B27=0),"",IFERROR(_xlfn.TEXTJOIN("..",TRUE,_xlfn._xlws.SORT(_xlfn.UNIQUE(SplitWords(_xlfn.TEXTJOIN("-",TRUE,_xlfn._xlws.FILTER(W:Z,O:O=B27)),"-"),TRUE),1,1,TRUE)),""))</f>
        <v/>
      </c>
      <c r="M27" s="3" t="str" cm="1">
        <f t="array" ref="M27">IF(OR(B27="",B27=0),"",IFERROR(_xlfn.TEXTJOIN("..",TRUE,_xlfn._xlws.SORT(_xlfn.UNIQUE(SplitWords(_xlfn.TEXTJOIN("..",TRUE,_xlfn._xlws.FILTER(U:U,O:O=B27)),".."),TRUE),1,1,TRUE)),""))</f>
        <v/>
      </c>
    </row>
    <row r="28" spans="8:13" x14ac:dyDescent="0.25">
      <c r="H28" s="3" t="str">
        <f>IFERROR(INDEX(prac[Code],MATCH(A28,prac[Subpractice],0)),"")</f>
        <v/>
      </c>
      <c r="I28" s="3" t="str" cm="1">
        <f t="array" ref="I28">IF(OR(B28="",B28=0),"",IFERROR(_xlfn.TEXTJOIN("…",TRUE,_xlfn._xlws.FILTER(Q:Q,O:O=B28)),""))</f>
        <v/>
      </c>
      <c r="J28" s="3" t="str" cm="1">
        <f t="array" ref="J28">IF(OR(B28="",B28=0),"",IFERROR(_xlfn.TEXTJOIN("-",TRUE,_xlfn._xlws.SORT(_xlfn.UNIQUE(SplitWords(_xlfn.TEXTJOIN("-",TRUE,_xlfn._xlws.FILTER(S:S,O:O=B28)),"-"),TRUE),1,1,TRUE)),""))</f>
        <v/>
      </c>
      <c r="K28" s="3" t="str" cm="1">
        <f t="array" ref="K28">IF(OR(B28="",B28=0),"",IFERROR(_xlfn.TEXTJOIN("-",TRUE,_xlfn._xlws.SORT(_xlfn.UNIQUE(SplitWords(_xlfn.TEXTJOIN("-",TRUE,_xlfn._xlws.FILTER(T:T,O:O=B28)),"-"),TRUE),1,1,TRUE)),""))</f>
        <v/>
      </c>
      <c r="L28" s="3" t="str" cm="1">
        <f t="array" ref="L28">IF(OR(B28="",B28=0),"",IFERROR(_xlfn.TEXTJOIN("..",TRUE,_xlfn._xlws.SORT(_xlfn.UNIQUE(SplitWords(_xlfn.TEXTJOIN("-",TRUE,_xlfn._xlws.FILTER(W:Z,O:O=B28)),"-"),TRUE),1,1,TRUE)),""))</f>
        <v/>
      </c>
      <c r="M28" s="3" t="str" cm="1">
        <f t="array" ref="M28">IF(OR(B28="",B28=0),"",IFERROR(_xlfn.TEXTJOIN("..",TRUE,_xlfn._xlws.SORT(_xlfn.UNIQUE(SplitWords(_xlfn.TEXTJOIN("..",TRUE,_xlfn._xlws.FILTER(U:U,O:O=B28)),".."),TRUE),1,1,TRUE)),""))</f>
        <v/>
      </c>
    </row>
    <row r="29" spans="8:13" x14ac:dyDescent="0.25">
      <c r="H29" s="3" t="str">
        <f>IFERROR(INDEX(prac[Code],MATCH(A29,prac[Subpractice],0)),"")</f>
        <v/>
      </c>
      <c r="I29" s="3" t="str" cm="1">
        <f t="array" ref="I29">IF(OR(B29="",B29=0),"",IFERROR(_xlfn.TEXTJOIN("…",TRUE,_xlfn._xlws.FILTER(Q:Q,O:O=B29)),""))</f>
        <v/>
      </c>
      <c r="J29" s="3" t="str" cm="1">
        <f t="array" ref="J29">IF(OR(B29="",B29=0),"",IFERROR(_xlfn.TEXTJOIN("-",TRUE,_xlfn._xlws.SORT(_xlfn.UNIQUE(SplitWords(_xlfn.TEXTJOIN("-",TRUE,_xlfn._xlws.FILTER(S:S,O:O=B29)),"-"),TRUE),1,1,TRUE)),""))</f>
        <v/>
      </c>
      <c r="K29" s="3" t="str" cm="1">
        <f t="array" ref="K29">IF(OR(B29="",B29=0),"",IFERROR(_xlfn.TEXTJOIN("-",TRUE,_xlfn._xlws.SORT(_xlfn.UNIQUE(SplitWords(_xlfn.TEXTJOIN("-",TRUE,_xlfn._xlws.FILTER(T:T,O:O=B29)),"-"),TRUE),1,1,TRUE)),""))</f>
        <v/>
      </c>
      <c r="L29" s="3" t="str" cm="1">
        <f t="array" ref="L29">IF(OR(B29="",B29=0),"",IFERROR(_xlfn.TEXTJOIN("..",TRUE,_xlfn._xlws.SORT(_xlfn.UNIQUE(SplitWords(_xlfn.TEXTJOIN("-",TRUE,_xlfn._xlws.FILTER(W:Z,O:O=B29)),"-"),TRUE),1,1,TRUE)),""))</f>
        <v/>
      </c>
      <c r="M29" s="3" t="str" cm="1">
        <f t="array" ref="M29">IF(OR(B29="",B29=0),"",IFERROR(_xlfn.TEXTJOIN("..",TRUE,_xlfn._xlws.SORT(_xlfn.UNIQUE(SplitWords(_xlfn.TEXTJOIN("..",TRUE,_xlfn._xlws.FILTER(U:U,O:O=B29)),".."),TRUE),1,1,TRUE)),""))</f>
        <v/>
      </c>
    </row>
    <row r="30" spans="8:13" x14ac:dyDescent="0.25">
      <c r="H30" s="3" t="str">
        <f>IFERROR(INDEX(prac[Code],MATCH(A30,prac[Subpractice],0)),"")</f>
        <v/>
      </c>
      <c r="I30" s="3" t="str" cm="1">
        <f t="array" ref="I30">IF(OR(B30="",B30=0),"",IFERROR(_xlfn.TEXTJOIN("…",TRUE,_xlfn._xlws.FILTER(Q:Q,O:O=B30)),""))</f>
        <v/>
      </c>
      <c r="J30" s="3" t="str" cm="1">
        <f t="array" ref="J30">IF(OR(B30="",B30=0),"",IFERROR(_xlfn.TEXTJOIN("-",TRUE,_xlfn._xlws.SORT(_xlfn.UNIQUE(SplitWords(_xlfn.TEXTJOIN("-",TRUE,_xlfn._xlws.FILTER(S:S,O:O=B30)),"-"),TRUE),1,1,TRUE)),""))</f>
        <v/>
      </c>
      <c r="K30" s="3" t="str" cm="1">
        <f t="array" ref="K30">IF(OR(B30="",B30=0),"",IFERROR(_xlfn.TEXTJOIN("-",TRUE,_xlfn._xlws.SORT(_xlfn.UNIQUE(SplitWords(_xlfn.TEXTJOIN("-",TRUE,_xlfn._xlws.FILTER(T:T,O:O=B30)),"-"),TRUE),1,1,TRUE)),""))</f>
        <v/>
      </c>
      <c r="L30" s="3" t="str" cm="1">
        <f t="array" ref="L30">IF(OR(B30="",B30=0),"",IFERROR(_xlfn.TEXTJOIN("..",TRUE,_xlfn._xlws.SORT(_xlfn.UNIQUE(SplitWords(_xlfn.TEXTJOIN("-",TRUE,_xlfn._xlws.FILTER(W:Z,O:O=B30)),"-"),TRUE),1,1,TRUE)),""))</f>
        <v/>
      </c>
      <c r="M30" s="3" t="str" cm="1">
        <f t="array" ref="M30">IF(OR(B30="",B30=0),"",IFERROR(_xlfn.TEXTJOIN("..",TRUE,_xlfn._xlws.SORT(_xlfn.UNIQUE(SplitWords(_xlfn.TEXTJOIN("..",TRUE,_xlfn._xlws.FILTER(U:U,O:O=B30)),".."),TRUE),1,1,TRUE)),""))</f>
        <v/>
      </c>
    </row>
    <row r="31" spans="8:13" x14ac:dyDescent="0.25">
      <c r="H31" s="3" t="str">
        <f>IFERROR(INDEX(prac[Code],MATCH(A31,prac[Subpractice],0)),"")</f>
        <v/>
      </c>
      <c r="I31" s="3" t="str" cm="1">
        <f t="array" ref="I31">IF(OR(B31="",B31=0),"",IFERROR(_xlfn.TEXTJOIN("…",TRUE,_xlfn._xlws.FILTER(Q:Q,O:O=B31)),""))</f>
        <v/>
      </c>
      <c r="J31" s="3" t="str" cm="1">
        <f t="array" ref="J31">IF(OR(B31="",B31=0),"",IFERROR(_xlfn.TEXTJOIN("-",TRUE,_xlfn._xlws.SORT(_xlfn.UNIQUE(SplitWords(_xlfn.TEXTJOIN("-",TRUE,_xlfn._xlws.FILTER(S:S,O:O=B31)),"-"),TRUE),1,1,TRUE)),""))</f>
        <v/>
      </c>
      <c r="K31" s="3" t="str" cm="1">
        <f t="array" ref="K31">IF(OR(B31="",B31=0),"",IFERROR(_xlfn.TEXTJOIN("-",TRUE,_xlfn._xlws.SORT(_xlfn.UNIQUE(SplitWords(_xlfn.TEXTJOIN("-",TRUE,_xlfn._xlws.FILTER(T:T,O:O=B31)),"-"),TRUE),1,1,TRUE)),""))</f>
        <v/>
      </c>
      <c r="L31" s="3" t="str" cm="1">
        <f t="array" ref="L31">IF(OR(B31="",B31=0),"",IFERROR(_xlfn.TEXTJOIN("..",TRUE,_xlfn._xlws.SORT(_xlfn.UNIQUE(SplitWords(_xlfn.TEXTJOIN("-",TRUE,_xlfn._xlws.FILTER(W:Z,O:O=B31)),"-"),TRUE),1,1,TRUE)),""))</f>
        <v/>
      </c>
      <c r="M31" s="3" t="str" cm="1">
        <f t="array" ref="M31">IF(OR(B31="",B31=0),"",IFERROR(_xlfn.TEXTJOIN("..",TRUE,_xlfn._xlws.SORT(_xlfn.UNIQUE(SplitWords(_xlfn.TEXTJOIN("..",TRUE,_xlfn._xlws.FILTER(U:U,O:O=B31)),".."),TRUE),1,1,TRUE)),""))</f>
        <v/>
      </c>
    </row>
    <row r="32" spans="8:13" x14ac:dyDescent="0.25">
      <c r="H32" s="3" t="str">
        <f>IFERROR(INDEX(prac[Code],MATCH(A32,prac[Subpractice],0)),"")</f>
        <v/>
      </c>
      <c r="I32" s="3" t="str" cm="1">
        <f t="array" ref="I32">IF(OR(B32="",B32=0),"",IFERROR(_xlfn.TEXTJOIN("…",TRUE,_xlfn._xlws.FILTER(Q:Q,O:O=B32)),""))</f>
        <v/>
      </c>
      <c r="J32" s="3" t="str" cm="1">
        <f t="array" ref="J32">IF(OR(B32="",B32=0),"",IFERROR(_xlfn.TEXTJOIN("-",TRUE,_xlfn._xlws.SORT(_xlfn.UNIQUE(SplitWords(_xlfn.TEXTJOIN("-",TRUE,_xlfn._xlws.FILTER(S:S,O:O=B32)),"-"),TRUE),1,1,TRUE)),""))</f>
        <v/>
      </c>
      <c r="K32" s="3" t="str" cm="1">
        <f t="array" ref="K32">IF(OR(B32="",B32=0),"",IFERROR(_xlfn.TEXTJOIN("-",TRUE,_xlfn._xlws.SORT(_xlfn.UNIQUE(SplitWords(_xlfn.TEXTJOIN("-",TRUE,_xlfn._xlws.FILTER(T:T,O:O=B32)),"-"),TRUE),1,1,TRUE)),""))</f>
        <v/>
      </c>
      <c r="L32" s="3" t="str" cm="1">
        <f t="array" ref="L32">IF(OR(B32="",B32=0),"",IFERROR(_xlfn.TEXTJOIN("..",TRUE,_xlfn._xlws.SORT(_xlfn.UNIQUE(SplitWords(_xlfn.TEXTJOIN("-",TRUE,_xlfn._xlws.FILTER(W:Z,O:O=B32)),"-"),TRUE),1,1,TRUE)),""))</f>
        <v/>
      </c>
      <c r="M32" s="3" t="str" cm="1">
        <f t="array" ref="M32">IF(OR(B32="",B32=0),"",IFERROR(_xlfn.TEXTJOIN("..",TRUE,_xlfn._xlws.SORT(_xlfn.UNIQUE(SplitWords(_xlfn.TEXTJOIN("..",TRUE,_xlfn._xlws.FILTER(U:U,O:O=B32)),".."),TRUE),1,1,TRUE)),""))</f>
        <v/>
      </c>
    </row>
    <row r="33" spans="8:13" x14ac:dyDescent="0.25">
      <c r="H33" s="3" t="str">
        <f>IFERROR(INDEX(prac[Code],MATCH(A33,prac[Subpractice],0)),"")</f>
        <v/>
      </c>
      <c r="I33" s="3" t="str" cm="1">
        <f t="array" ref="I33">IF(OR(B33="",B33=0),"",IFERROR(_xlfn.TEXTJOIN("…",TRUE,_xlfn._xlws.FILTER(Q:Q,O:O=B33)),""))</f>
        <v/>
      </c>
      <c r="J33" s="3" t="str" cm="1">
        <f t="array" ref="J33">IF(OR(B33="",B33=0),"",IFERROR(_xlfn.TEXTJOIN("-",TRUE,_xlfn._xlws.SORT(_xlfn.UNIQUE(SplitWords(_xlfn.TEXTJOIN("-",TRUE,_xlfn._xlws.FILTER(S:S,O:O=B33)),"-"),TRUE),1,1,TRUE)),""))</f>
        <v/>
      </c>
      <c r="K33" s="3" t="str" cm="1">
        <f t="array" ref="K33">IF(OR(B33="",B33=0),"",IFERROR(_xlfn.TEXTJOIN("-",TRUE,_xlfn._xlws.SORT(_xlfn.UNIQUE(SplitWords(_xlfn.TEXTJOIN("-",TRUE,_xlfn._xlws.FILTER(T:T,O:O=B33)),"-"),TRUE),1,1,TRUE)),""))</f>
        <v/>
      </c>
      <c r="L33" s="3" t="str" cm="1">
        <f t="array" ref="L33">IF(OR(B33="",B33=0),"",IFERROR(_xlfn.TEXTJOIN("..",TRUE,_xlfn._xlws.SORT(_xlfn.UNIQUE(SplitWords(_xlfn.TEXTJOIN("-",TRUE,_xlfn._xlws.FILTER(W:Z,O:O=B33)),"-"),TRUE),1,1,TRUE)),""))</f>
        <v/>
      </c>
      <c r="M33" s="3" t="str" cm="1">
        <f t="array" ref="M33">IF(OR(B33="",B33=0),"",IFERROR(_xlfn.TEXTJOIN("..",TRUE,_xlfn._xlws.SORT(_xlfn.UNIQUE(SplitWords(_xlfn.TEXTJOIN("..",TRUE,_xlfn._xlws.FILTER(U:U,O:O=B33)),".."),TRUE),1,1,TRUE)),""))</f>
        <v/>
      </c>
    </row>
    <row r="34" spans="8:13" x14ac:dyDescent="0.25">
      <c r="H34" s="3" t="str">
        <f>IFERROR(INDEX(prac[Code],MATCH(A34,prac[Subpractice],0)),"")</f>
        <v/>
      </c>
      <c r="I34" s="3" t="str" cm="1">
        <f t="array" ref="I34">IF(OR(B34="",B34=0),"",IFERROR(_xlfn.TEXTJOIN("…",TRUE,_xlfn._xlws.FILTER(Q:Q,O:O=B34)),""))</f>
        <v/>
      </c>
      <c r="J34" s="3" t="str" cm="1">
        <f t="array" ref="J34">IF(OR(B34="",B34=0),"",IFERROR(_xlfn.TEXTJOIN("-",TRUE,_xlfn._xlws.SORT(_xlfn.UNIQUE(SplitWords(_xlfn.TEXTJOIN("-",TRUE,_xlfn._xlws.FILTER(S:S,O:O=B34)),"-"),TRUE),1,1,TRUE)),""))</f>
        <v/>
      </c>
      <c r="K34" s="3" t="str" cm="1">
        <f t="array" ref="K34">IF(OR(B34="",B34=0),"",IFERROR(_xlfn.TEXTJOIN("-",TRUE,_xlfn._xlws.SORT(_xlfn.UNIQUE(SplitWords(_xlfn.TEXTJOIN("-",TRUE,_xlfn._xlws.FILTER(T:T,O:O=B34)),"-"),TRUE),1,1,TRUE)),""))</f>
        <v/>
      </c>
      <c r="L34" s="3" t="str" cm="1">
        <f t="array" ref="L34">IF(OR(B34="",B34=0),"",IFERROR(_xlfn.TEXTJOIN("..",TRUE,_xlfn._xlws.SORT(_xlfn.UNIQUE(SplitWords(_xlfn.TEXTJOIN("-",TRUE,_xlfn._xlws.FILTER(W:Z,O:O=B34)),"-"),TRUE),1,1,TRUE)),""))</f>
        <v/>
      </c>
      <c r="M34" s="3" t="str" cm="1">
        <f t="array" ref="M34">IF(OR(B34="",B34=0),"",IFERROR(_xlfn.TEXTJOIN("..",TRUE,_xlfn._xlws.SORT(_xlfn.UNIQUE(SplitWords(_xlfn.TEXTJOIN("..",TRUE,_xlfn._xlws.FILTER(U:U,O:O=B34)),".."),TRUE),1,1,TRUE)),""))</f>
        <v/>
      </c>
    </row>
    <row r="35" spans="8:13" x14ac:dyDescent="0.25">
      <c r="H35" s="3" t="str">
        <f>IFERROR(INDEX(prac[Code],MATCH(A35,prac[Subpractice],0)),"")</f>
        <v/>
      </c>
      <c r="I35" s="3" t="str" cm="1">
        <f t="array" ref="I35">IF(OR(B35="",B35=0),"",IFERROR(_xlfn.TEXTJOIN("…",TRUE,_xlfn._xlws.FILTER(Q:Q,O:O=B35)),""))</f>
        <v/>
      </c>
      <c r="J35" s="3" t="str" cm="1">
        <f t="array" ref="J35">IF(OR(B35="",B35=0),"",IFERROR(_xlfn.TEXTJOIN("-",TRUE,_xlfn._xlws.SORT(_xlfn.UNIQUE(SplitWords(_xlfn.TEXTJOIN("-",TRUE,_xlfn._xlws.FILTER(S:S,O:O=B35)),"-"),TRUE),1,1,TRUE)),""))</f>
        <v/>
      </c>
      <c r="K35" s="3" t="str" cm="1">
        <f t="array" ref="K35">IF(OR(B35="",B35=0),"",IFERROR(_xlfn.TEXTJOIN("-",TRUE,_xlfn._xlws.SORT(_xlfn.UNIQUE(SplitWords(_xlfn.TEXTJOIN("-",TRUE,_xlfn._xlws.FILTER(T:T,O:O=B35)),"-"),TRUE),1,1,TRUE)),""))</f>
        <v/>
      </c>
      <c r="L35" s="3" t="str" cm="1">
        <f t="array" ref="L35">IF(OR(B35="",B35=0),"",IFERROR(_xlfn.TEXTJOIN("..",TRUE,_xlfn._xlws.SORT(_xlfn.UNIQUE(SplitWords(_xlfn.TEXTJOIN("-",TRUE,_xlfn._xlws.FILTER(W:Z,O:O=B35)),"-"),TRUE),1,1,TRUE)),""))</f>
        <v/>
      </c>
      <c r="M35" s="3" t="str" cm="1">
        <f t="array" ref="M35">IF(OR(B35="",B35=0),"",IFERROR(_xlfn.TEXTJOIN("..",TRUE,_xlfn._xlws.SORT(_xlfn.UNIQUE(SplitWords(_xlfn.TEXTJOIN("..",TRUE,_xlfn._xlws.FILTER(U:U,O:O=B35)),".."),TRUE),1,1,TRUE)),""))</f>
        <v/>
      </c>
    </row>
    <row r="36" spans="8:13" x14ac:dyDescent="0.25">
      <c r="H36" s="3" t="str">
        <f>IFERROR(INDEX(prac[Code],MATCH(A36,prac[Subpractice],0)),"")</f>
        <v/>
      </c>
      <c r="I36" s="3" t="str" cm="1">
        <f t="array" ref="I36">IF(OR(B36="",B36=0),"",IFERROR(_xlfn.TEXTJOIN("…",TRUE,_xlfn._xlws.FILTER(Q:Q,O:O=B36)),""))</f>
        <v/>
      </c>
      <c r="J36" s="3" t="str" cm="1">
        <f t="array" ref="J36">IF(OR(B36="",B36=0),"",IFERROR(_xlfn.TEXTJOIN("-",TRUE,_xlfn._xlws.SORT(_xlfn.UNIQUE(SplitWords(_xlfn.TEXTJOIN("-",TRUE,_xlfn._xlws.FILTER(S:S,O:O=B36)),"-"),TRUE),1,1,TRUE)),""))</f>
        <v/>
      </c>
      <c r="K36" s="3" t="str" cm="1">
        <f t="array" ref="K36">IF(OR(B36="",B36=0),"",IFERROR(_xlfn.TEXTJOIN("-",TRUE,_xlfn._xlws.SORT(_xlfn.UNIQUE(SplitWords(_xlfn.TEXTJOIN("-",TRUE,_xlfn._xlws.FILTER(T:T,O:O=B36)),"-"),TRUE),1,1,TRUE)),""))</f>
        <v/>
      </c>
      <c r="L36" s="3" t="str" cm="1">
        <f t="array" ref="L36">IF(OR(B36="",B36=0),"",IFERROR(_xlfn.TEXTJOIN("..",TRUE,_xlfn._xlws.SORT(_xlfn.UNIQUE(SplitWords(_xlfn.TEXTJOIN("-",TRUE,_xlfn._xlws.FILTER(W:Z,O:O=B36)),"-"),TRUE),1,1,TRUE)),""))</f>
        <v/>
      </c>
      <c r="M36" s="3" t="str" cm="1">
        <f t="array" ref="M36">IF(OR(B36="",B36=0),"",IFERROR(_xlfn.TEXTJOIN("..",TRUE,_xlfn._xlws.SORT(_xlfn.UNIQUE(SplitWords(_xlfn.TEXTJOIN("..",TRUE,_xlfn._xlws.FILTER(U:U,O:O=B36)),".."),TRUE),1,1,TRUE)),""))</f>
        <v/>
      </c>
    </row>
    <row r="37" spans="8:13" x14ac:dyDescent="0.25">
      <c r="H37" s="3" t="str">
        <f>IFERROR(INDEX(prac[Code],MATCH(A37,prac[Subpractice],0)),"")</f>
        <v/>
      </c>
      <c r="I37" s="3" t="str" cm="1">
        <f t="array" ref="I37">IF(OR(B37="",B37=0),"",IFERROR(_xlfn.TEXTJOIN("…",TRUE,_xlfn._xlws.FILTER(Q:Q,O:O=B37)),""))</f>
        <v/>
      </c>
      <c r="J37" s="3" t="str" cm="1">
        <f t="array" ref="J37">IF(OR(B37="",B37=0),"",IFERROR(_xlfn.TEXTJOIN("-",TRUE,_xlfn._xlws.SORT(_xlfn.UNIQUE(SplitWords(_xlfn.TEXTJOIN("-",TRUE,_xlfn._xlws.FILTER(S:S,O:O=B37)),"-"),TRUE),1,1,TRUE)),""))</f>
        <v/>
      </c>
      <c r="K37" s="3" t="str" cm="1">
        <f t="array" ref="K37">IF(OR(B37="",B37=0),"",IFERROR(_xlfn.TEXTJOIN("-",TRUE,_xlfn._xlws.SORT(_xlfn.UNIQUE(SplitWords(_xlfn.TEXTJOIN("-",TRUE,_xlfn._xlws.FILTER(T:T,O:O=B37)),"-"),TRUE),1,1,TRUE)),""))</f>
        <v/>
      </c>
      <c r="L37" s="3" t="str" cm="1">
        <f t="array" ref="L37">IF(OR(B37="",B37=0),"",IFERROR(_xlfn.TEXTJOIN("..",TRUE,_xlfn._xlws.SORT(_xlfn.UNIQUE(SplitWords(_xlfn.TEXTJOIN("-",TRUE,_xlfn._xlws.FILTER(W:Z,O:O=B37)),"-"),TRUE),1,1,TRUE)),""))</f>
        <v/>
      </c>
      <c r="M37" s="3" t="str" cm="1">
        <f t="array" ref="M37">IF(OR(B37="",B37=0),"",IFERROR(_xlfn.TEXTJOIN("..",TRUE,_xlfn._xlws.SORT(_xlfn.UNIQUE(SplitWords(_xlfn.TEXTJOIN("..",TRUE,_xlfn._xlws.FILTER(U:U,O:O=B37)),".."),TRUE),1,1,TRUE)),""))</f>
        <v/>
      </c>
    </row>
    <row r="38" spans="8:13" x14ac:dyDescent="0.25">
      <c r="H38" s="3" t="str">
        <f>IFERROR(INDEX(prac[Code],MATCH(A38,prac[Subpractice],0)),"")</f>
        <v/>
      </c>
      <c r="I38" s="3" t="str" cm="1">
        <f t="array" ref="I38">IF(OR(B38="",B38=0),"",IFERROR(_xlfn.TEXTJOIN("…",TRUE,_xlfn._xlws.FILTER(Q:Q,O:O=B38)),""))</f>
        <v/>
      </c>
      <c r="J38" s="3" t="str" cm="1">
        <f t="array" ref="J38">IF(OR(B38="",B38=0),"",IFERROR(_xlfn.TEXTJOIN("-",TRUE,_xlfn._xlws.SORT(_xlfn.UNIQUE(SplitWords(_xlfn.TEXTJOIN("-",TRUE,_xlfn._xlws.FILTER(S:S,O:O=B38)),"-"),TRUE),1,1,TRUE)),""))</f>
        <v/>
      </c>
      <c r="K38" s="3" t="str" cm="1">
        <f t="array" ref="K38">IF(OR(B38="",B38=0),"",IFERROR(_xlfn.TEXTJOIN("-",TRUE,_xlfn._xlws.SORT(_xlfn.UNIQUE(SplitWords(_xlfn.TEXTJOIN("-",TRUE,_xlfn._xlws.FILTER(T:T,O:O=B38)),"-"),TRUE),1,1,TRUE)),""))</f>
        <v/>
      </c>
      <c r="L38" s="3" t="str" cm="1">
        <f t="array" ref="L38">IF(OR(B38="",B38=0),"",IFERROR(_xlfn.TEXTJOIN("..",TRUE,_xlfn._xlws.SORT(_xlfn.UNIQUE(SplitWords(_xlfn.TEXTJOIN("-",TRUE,_xlfn._xlws.FILTER(W:Z,O:O=B38)),"-"),TRUE),1,1,TRUE)),""))</f>
        <v/>
      </c>
      <c r="M38" s="3" t="str" cm="1">
        <f t="array" ref="M38">IF(OR(B38="",B38=0),"",IFERROR(_xlfn.TEXTJOIN("..",TRUE,_xlfn._xlws.SORT(_xlfn.UNIQUE(SplitWords(_xlfn.TEXTJOIN("..",TRUE,_xlfn._xlws.FILTER(U:U,O:O=B38)),".."),TRUE),1,1,TRUE)),""))</f>
        <v/>
      </c>
    </row>
    <row r="39" spans="8:13" x14ac:dyDescent="0.25">
      <c r="H39" s="3" t="str">
        <f>IFERROR(INDEX(prac[Code],MATCH(A39,prac[Subpractice],0)),"")</f>
        <v/>
      </c>
      <c r="I39" s="3" t="str" cm="1">
        <f t="array" ref="I39">IF(OR(B39="",B39=0),"",IFERROR(_xlfn.TEXTJOIN("…",TRUE,_xlfn._xlws.FILTER(Q:Q,O:O=B39)),""))</f>
        <v/>
      </c>
      <c r="J39" s="3" t="str" cm="1">
        <f t="array" ref="J39">IF(OR(B39="",B39=0),"",IFERROR(_xlfn.TEXTJOIN("-",TRUE,_xlfn._xlws.SORT(_xlfn.UNIQUE(SplitWords(_xlfn.TEXTJOIN("-",TRUE,_xlfn._xlws.FILTER(S:S,O:O=B39)),"-"),TRUE),1,1,TRUE)),""))</f>
        <v/>
      </c>
      <c r="K39" s="3" t="str" cm="1">
        <f t="array" ref="K39">IF(OR(B39="",B39=0),"",IFERROR(_xlfn.TEXTJOIN("-",TRUE,_xlfn._xlws.SORT(_xlfn.UNIQUE(SplitWords(_xlfn.TEXTJOIN("-",TRUE,_xlfn._xlws.FILTER(T:T,O:O=B39)),"-"),TRUE),1,1,TRUE)),""))</f>
        <v/>
      </c>
      <c r="L39" s="3" t="str" cm="1">
        <f t="array" ref="L39">IF(OR(B39="",B39=0),"",IFERROR(_xlfn.TEXTJOIN("..",TRUE,_xlfn._xlws.SORT(_xlfn.UNIQUE(SplitWords(_xlfn.TEXTJOIN("-",TRUE,_xlfn._xlws.FILTER(W:Z,O:O=B39)),"-"),TRUE),1,1,TRUE)),""))</f>
        <v/>
      </c>
      <c r="M39" s="3" t="str" cm="1">
        <f t="array" ref="M39">IF(OR(B39="",B39=0),"",IFERROR(_xlfn.TEXTJOIN("..",TRUE,_xlfn._xlws.SORT(_xlfn.UNIQUE(SplitWords(_xlfn.TEXTJOIN("..",TRUE,_xlfn._xlws.FILTER(U:U,O:O=B39)),".."),TRUE),1,1,TRUE)),""))</f>
        <v/>
      </c>
    </row>
    <row r="40" spans="8:13" x14ac:dyDescent="0.25">
      <c r="H40" s="3" t="str">
        <f>IFERROR(INDEX(prac[Code],MATCH(A40,prac[Subpractice],0)),"")</f>
        <v/>
      </c>
      <c r="I40" s="3" t="str" cm="1">
        <f t="array" ref="I40">IF(OR(B40="",B40=0),"",IFERROR(_xlfn.TEXTJOIN("…",TRUE,_xlfn._xlws.FILTER(Q:Q,O:O=B40)),""))</f>
        <v/>
      </c>
      <c r="J40" s="3" t="str" cm="1">
        <f t="array" ref="J40">IF(OR(B40="",B40=0),"",IFERROR(_xlfn.TEXTJOIN("-",TRUE,_xlfn._xlws.SORT(_xlfn.UNIQUE(SplitWords(_xlfn.TEXTJOIN("-",TRUE,_xlfn._xlws.FILTER(S:S,O:O=B40)),"-"),TRUE),1,1,TRUE)),""))</f>
        <v/>
      </c>
      <c r="K40" s="3" t="str" cm="1">
        <f t="array" ref="K40">IF(OR(B40="",B40=0),"",IFERROR(_xlfn.TEXTJOIN("-",TRUE,_xlfn._xlws.SORT(_xlfn.UNIQUE(SplitWords(_xlfn.TEXTJOIN("-",TRUE,_xlfn._xlws.FILTER(T:T,O:O=B40)),"-"),TRUE),1,1,TRUE)),""))</f>
        <v/>
      </c>
      <c r="L40" s="3" t="str" cm="1">
        <f t="array" ref="L40">IF(OR(B40="",B40=0),"",IFERROR(_xlfn.TEXTJOIN("..",TRUE,_xlfn._xlws.SORT(_xlfn.UNIQUE(SplitWords(_xlfn.TEXTJOIN("-",TRUE,_xlfn._xlws.FILTER(W:Z,O:O=B40)),"-"),TRUE),1,1,TRUE)),""))</f>
        <v/>
      </c>
      <c r="M40" s="3" t="str" cm="1">
        <f t="array" ref="M40">IF(OR(B40="",B40=0),"",IFERROR(_xlfn.TEXTJOIN("..",TRUE,_xlfn._xlws.SORT(_xlfn.UNIQUE(SplitWords(_xlfn.TEXTJOIN("..",TRUE,_xlfn._xlws.FILTER(U:U,O:O=B40)),".."),TRUE),1,1,TRUE)),""))</f>
        <v/>
      </c>
    </row>
    <row r="41" spans="8:13" x14ac:dyDescent="0.25">
      <c r="H41" s="3" t="str">
        <f>IFERROR(INDEX(prac[Code],MATCH(A41,prac[Subpractice],0)),"")</f>
        <v/>
      </c>
      <c r="I41" s="3" t="str" cm="1">
        <f t="array" ref="I41">IF(OR(B41="",B41=0),"",IFERROR(_xlfn.TEXTJOIN("…",TRUE,_xlfn._xlws.FILTER(Q:Q,O:O=B41)),""))</f>
        <v/>
      </c>
      <c r="J41" s="3" t="str" cm="1">
        <f t="array" ref="J41">IF(OR(B41="",B41=0),"",IFERROR(_xlfn.TEXTJOIN("-",TRUE,_xlfn._xlws.SORT(_xlfn.UNIQUE(SplitWords(_xlfn.TEXTJOIN("-",TRUE,_xlfn._xlws.FILTER(S:S,O:O=B41)),"-"),TRUE),1,1,TRUE)),""))</f>
        <v/>
      </c>
      <c r="K41" s="3" t="str" cm="1">
        <f t="array" ref="K41">IF(OR(B41="",B41=0),"",IFERROR(_xlfn.TEXTJOIN("-",TRUE,_xlfn._xlws.SORT(_xlfn.UNIQUE(SplitWords(_xlfn.TEXTJOIN("-",TRUE,_xlfn._xlws.FILTER(T:T,O:O=B41)),"-"),TRUE),1,1,TRUE)),""))</f>
        <v/>
      </c>
      <c r="L41" s="3" t="str" cm="1">
        <f t="array" ref="L41">IF(OR(B41="",B41=0),"",IFERROR(_xlfn.TEXTJOIN("..",TRUE,_xlfn._xlws.SORT(_xlfn.UNIQUE(SplitWords(_xlfn.TEXTJOIN("-",TRUE,_xlfn._xlws.FILTER(W:Z,O:O=B41)),"-"),TRUE),1,1,TRUE)),""))</f>
        <v/>
      </c>
      <c r="M41" s="3" t="str" cm="1">
        <f t="array" ref="M41">IF(OR(B41="",B41=0),"",IFERROR(_xlfn.TEXTJOIN("..",TRUE,_xlfn._xlws.SORT(_xlfn.UNIQUE(SplitWords(_xlfn.TEXTJOIN("..",TRUE,_xlfn._xlws.FILTER(U:U,O:O=B41)),".."),TRUE),1,1,TRUE)),""))</f>
        <v/>
      </c>
    </row>
    <row r="42" spans="8:13" x14ac:dyDescent="0.25">
      <c r="H42" s="3" t="str">
        <f>IFERROR(INDEX(prac[Code],MATCH(A42,prac[Subpractice],0)),"")</f>
        <v/>
      </c>
      <c r="I42" s="3" t="str" cm="1">
        <f t="array" ref="I42">IF(OR(B42="",B42=0),"",IFERROR(_xlfn.TEXTJOIN("…",TRUE,_xlfn._xlws.FILTER(Q:Q,O:O=B42)),""))</f>
        <v/>
      </c>
      <c r="J42" s="3" t="str" cm="1">
        <f t="array" ref="J42">IF(OR(B42="",B42=0),"",IFERROR(_xlfn.TEXTJOIN("-",TRUE,_xlfn._xlws.SORT(_xlfn.UNIQUE(SplitWords(_xlfn.TEXTJOIN("-",TRUE,_xlfn._xlws.FILTER(S:S,O:O=B42)),"-"),TRUE),1,1,TRUE)),""))</f>
        <v/>
      </c>
      <c r="K42" s="3" t="str" cm="1">
        <f t="array" ref="K42">IF(OR(B42="",B42=0),"",IFERROR(_xlfn.TEXTJOIN("-",TRUE,_xlfn._xlws.SORT(_xlfn.UNIQUE(SplitWords(_xlfn.TEXTJOIN("-",TRUE,_xlfn._xlws.FILTER(T:T,O:O=B42)),"-"),TRUE),1,1,TRUE)),""))</f>
        <v/>
      </c>
      <c r="L42" s="3" t="str" cm="1">
        <f t="array" ref="L42">IF(OR(B42="",B42=0),"",IFERROR(_xlfn.TEXTJOIN("..",TRUE,_xlfn._xlws.SORT(_xlfn.UNIQUE(SplitWords(_xlfn.TEXTJOIN("-",TRUE,_xlfn._xlws.FILTER(W:Z,O:O=B42)),"-"),TRUE),1,1,TRUE)),""))</f>
        <v/>
      </c>
      <c r="M42" s="3" t="str" cm="1">
        <f t="array" ref="M42">IF(OR(B42="",B42=0),"",IFERROR(_xlfn.TEXTJOIN("..",TRUE,_xlfn._xlws.SORT(_xlfn.UNIQUE(SplitWords(_xlfn.TEXTJOIN("..",TRUE,_xlfn._xlws.FILTER(U:U,O:O=B42)),".."),TRUE),1,1,TRUE)),""))</f>
        <v/>
      </c>
    </row>
    <row r="43" spans="8:13" x14ac:dyDescent="0.25">
      <c r="H43" s="3" t="str">
        <f>IFERROR(INDEX(prac[Code],MATCH(A43,prac[Subpractice],0)),"")</f>
        <v/>
      </c>
      <c r="I43" s="3" t="str" cm="1">
        <f t="array" ref="I43">IF(OR(B43="",B43=0),"",IFERROR(_xlfn.TEXTJOIN("…",TRUE,_xlfn._xlws.FILTER(Q:Q,O:O=B43)),""))</f>
        <v/>
      </c>
      <c r="J43" s="3" t="str" cm="1">
        <f t="array" ref="J43">IF(OR(B43="",B43=0),"",IFERROR(_xlfn.TEXTJOIN("-",TRUE,_xlfn._xlws.SORT(_xlfn.UNIQUE(SplitWords(_xlfn.TEXTJOIN("-",TRUE,_xlfn._xlws.FILTER(S:S,O:O=B43)),"-"),TRUE),1,1,TRUE)),""))</f>
        <v/>
      </c>
      <c r="K43" s="3" t="str" cm="1">
        <f t="array" ref="K43">IF(OR(B43="",B43=0),"",IFERROR(_xlfn.TEXTJOIN("-",TRUE,_xlfn._xlws.SORT(_xlfn.UNIQUE(SplitWords(_xlfn.TEXTJOIN("-",TRUE,_xlfn._xlws.FILTER(T:T,O:O=B43)),"-"),TRUE),1,1,TRUE)),""))</f>
        <v/>
      </c>
      <c r="L43" s="3" t="str" cm="1">
        <f t="array" ref="L43">IF(OR(B43="",B43=0),"",IFERROR(_xlfn.TEXTJOIN("..",TRUE,_xlfn._xlws.SORT(_xlfn.UNIQUE(SplitWords(_xlfn.TEXTJOIN("-",TRUE,_xlfn._xlws.FILTER(W:Z,O:O=B43)),"-"),TRUE),1,1,TRUE)),""))</f>
        <v/>
      </c>
      <c r="M43" s="3" t="str" cm="1">
        <f t="array" ref="M43">IF(OR(B43="",B43=0),"",IFERROR(_xlfn.TEXTJOIN("..",TRUE,_xlfn._xlws.SORT(_xlfn.UNIQUE(SplitWords(_xlfn.TEXTJOIN("..",TRUE,_xlfn._xlws.FILTER(U:U,O:O=B43)),".."),TRUE),1,1,TRUE)),""))</f>
        <v/>
      </c>
    </row>
    <row r="44" spans="8:13" x14ac:dyDescent="0.25">
      <c r="H44" s="3" t="str">
        <f>IFERROR(INDEX(prac[Code],MATCH(A44,prac[Subpractice],0)),"")</f>
        <v/>
      </c>
      <c r="I44" s="3" t="str" cm="1">
        <f t="array" ref="I44">IF(OR(B44="",B44=0),"",IFERROR(_xlfn.TEXTJOIN("…",TRUE,_xlfn._xlws.FILTER(Q:Q,O:O=B44)),""))</f>
        <v/>
      </c>
      <c r="J44" s="3" t="str" cm="1">
        <f t="array" ref="J44">IF(OR(B44="",B44=0),"",IFERROR(_xlfn.TEXTJOIN("-",TRUE,_xlfn._xlws.SORT(_xlfn.UNIQUE(SplitWords(_xlfn.TEXTJOIN("-",TRUE,_xlfn._xlws.FILTER(S:S,O:O=B44)),"-"),TRUE),1,1,TRUE)),""))</f>
        <v/>
      </c>
      <c r="K44" s="3" t="str" cm="1">
        <f t="array" ref="K44">IF(OR(B44="",B44=0),"",IFERROR(_xlfn.TEXTJOIN("-",TRUE,_xlfn._xlws.SORT(_xlfn.UNIQUE(SplitWords(_xlfn.TEXTJOIN("-",TRUE,_xlfn._xlws.FILTER(T:T,O:O=B44)),"-"),TRUE),1,1,TRUE)),""))</f>
        <v/>
      </c>
      <c r="L44" s="3" t="str" cm="1">
        <f t="array" ref="L44">IF(OR(B44="",B44=0),"",IFERROR(_xlfn.TEXTJOIN("..",TRUE,_xlfn._xlws.SORT(_xlfn.UNIQUE(SplitWords(_xlfn.TEXTJOIN("-",TRUE,_xlfn._xlws.FILTER(W:Z,O:O=B44)),"-"),TRUE),1,1,TRUE)),""))</f>
        <v/>
      </c>
      <c r="M44" s="3" t="str" cm="1">
        <f t="array" ref="M44">IF(OR(B44="",B44=0),"",IFERROR(_xlfn.TEXTJOIN("..",TRUE,_xlfn._xlws.SORT(_xlfn.UNIQUE(SplitWords(_xlfn.TEXTJOIN("..",TRUE,_xlfn._xlws.FILTER(U:U,O:O=B44)),".."),TRUE),1,1,TRUE)),""))</f>
        <v/>
      </c>
    </row>
    <row r="45" spans="8:13" x14ac:dyDescent="0.25">
      <c r="H45" s="3" t="str">
        <f>IFERROR(INDEX(prac[Code],MATCH(A45,prac[Subpractice],0)),"")</f>
        <v/>
      </c>
      <c r="I45" s="3" t="str" cm="1">
        <f t="array" ref="I45">IF(OR(B45="",B45=0),"",IFERROR(_xlfn.TEXTJOIN("…",TRUE,_xlfn._xlws.FILTER(Q:Q,O:O=B45)),""))</f>
        <v/>
      </c>
      <c r="J45" s="3" t="str" cm="1">
        <f t="array" ref="J45">IF(OR(B45="",B45=0),"",IFERROR(_xlfn.TEXTJOIN("-",TRUE,_xlfn._xlws.SORT(_xlfn.UNIQUE(SplitWords(_xlfn.TEXTJOIN("-",TRUE,_xlfn._xlws.FILTER(S:S,O:O=B45)),"-"),TRUE),1,1,TRUE)),""))</f>
        <v/>
      </c>
      <c r="K45" s="3" t="str" cm="1">
        <f t="array" ref="K45">IF(OR(B45="",B45=0),"",IFERROR(_xlfn.TEXTJOIN("-",TRUE,_xlfn._xlws.SORT(_xlfn.UNIQUE(SplitWords(_xlfn.TEXTJOIN("-",TRUE,_xlfn._xlws.FILTER(T:T,O:O=B45)),"-"),TRUE),1,1,TRUE)),""))</f>
        <v/>
      </c>
      <c r="L45" s="3" t="str" cm="1">
        <f t="array" ref="L45">IF(OR(B45="",B45=0),"",IFERROR(_xlfn.TEXTJOIN("..",TRUE,_xlfn._xlws.SORT(_xlfn.UNIQUE(SplitWords(_xlfn.TEXTJOIN("-",TRUE,_xlfn._xlws.FILTER(W:Z,O:O=B45)),"-"),TRUE),1,1,TRUE)),""))</f>
        <v/>
      </c>
      <c r="M45" s="3" t="str" cm="1">
        <f t="array" ref="M45">IF(OR(B45="",B45=0),"",IFERROR(_xlfn.TEXTJOIN("..",TRUE,_xlfn._xlws.SORT(_xlfn.UNIQUE(SplitWords(_xlfn.TEXTJOIN("..",TRUE,_xlfn._xlws.FILTER(U:U,O:O=B45)),".."),TRUE),1,1,TRUE)),""))</f>
        <v/>
      </c>
    </row>
    <row r="46" spans="8:13" x14ac:dyDescent="0.25">
      <c r="H46" s="3" t="str">
        <f>IFERROR(INDEX(prac[Code],MATCH(A46,prac[Subpractice],0)),"")</f>
        <v/>
      </c>
      <c r="I46" s="3" t="str" cm="1">
        <f t="array" ref="I46">IF(OR(B46="",B46=0),"",IFERROR(_xlfn.TEXTJOIN("…",TRUE,_xlfn._xlws.FILTER(Q:Q,O:O=B46)),""))</f>
        <v/>
      </c>
      <c r="J46" s="3" t="str" cm="1">
        <f t="array" ref="J46">IF(OR(B46="",B46=0),"",IFERROR(_xlfn.TEXTJOIN("-",TRUE,_xlfn._xlws.SORT(_xlfn.UNIQUE(SplitWords(_xlfn.TEXTJOIN("-",TRUE,_xlfn._xlws.FILTER(S:S,O:O=B46)),"-"),TRUE),1,1,TRUE)),""))</f>
        <v/>
      </c>
      <c r="K46" s="3" t="str" cm="1">
        <f t="array" ref="K46">IF(OR(B46="",B46=0),"",IFERROR(_xlfn.TEXTJOIN("-",TRUE,_xlfn._xlws.SORT(_xlfn.UNIQUE(SplitWords(_xlfn.TEXTJOIN("-",TRUE,_xlfn._xlws.FILTER(T:T,O:O=B46)),"-"),TRUE),1,1,TRUE)),""))</f>
        <v/>
      </c>
      <c r="L46" s="3" t="str" cm="1">
        <f t="array" ref="L46">IF(OR(B46="",B46=0),"",IFERROR(_xlfn.TEXTJOIN("..",TRUE,_xlfn._xlws.SORT(_xlfn.UNIQUE(SplitWords(_xlfn.TEXTJOIN("-",TRUE,_xlfn._xlws.FILTER(W:Z,O:O=B46)),"-"),TRUE),1,1,TRUE)),""))</f>
        <v/>
      </c>
      <c r="M46" s="3" t="str" cm="1">
        <f t="array" ref="M46">IF(OR(B46="",B46=0),"",IFERROR(_xlfn.TEXTJOIN("..",TRUE,_xlfn._xlws.SORT(_xlfn.UNIQUE(SplitWords(_xlfn.TEXTJOIN("..",TRUE,_xlfn._xlws.FILTER(U:U,O:O=B46)),".."),TRUE),1,1,TRUE)),""))</f>
        <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15823-8F6A-4D82-9792-EF132B4E5895}">
  <sheetPr codeName="Sheet38">
    <tabColor theme="8" tint="0.79998168889431442"/>
  </sheetPr>
  <dimension ref="A1:AT98"/>
  <sheetViews>
    <sheetView topLeftCell="B1" zoomScale="115" zoomScaleNormal="115" workbookViewId="0">
      <selection activeCell="L5" sqref="L5"/>
    </sheetView>
  </sheetViews>
  <sheetFormatPr defaultRowHeight="14.5" x14ac:dyDescent="0.35"/>
  <cols>
    <col min="1" max="1" width="2.1796875" customWidth="1"/>
    <col min="2" max="2" width="45" style="14" customWidth="1"/>
    <col min="3" max="3" width="27.453125" customWidth="1"/>
    <col min="4" max="4" width="14.81640625" customWidth="1"/>
    <col min="5" max="6" width="21.1796875" customWidth="1"/>
    <col min="7" max="7" width="16.7265625" customWidth="1"/>
    <col min="8" max="8" width="22.54296875" bestFit="1" customWidth="1"/>
    <col min="9" max="10" width="12.1796875" customWidth="1"/>
    <col min="11" max="11" width="14.1796875" customWidth="1"/>
    <col min="12" max="12" width="33.453125" customWidth="1"/>
    <col min="13" max="13" width="13.453125" customWidth="1"/>
    <col min="14" max="14" width="3.1796875" style="65" customWidth="1"/>
    <col min="15" max="15" width="22.1796875" style="416" hidden="1" customWidth="1"/>
    <col min="16" max="17" width="14.26953125" style="416" hidden="1" customWidth="1"/>
    <col min="18" max="18" width="22.7265625" style="417" hidden="1" customWidth="1"/>
    <col min="19" max="19" width="16.26953125" style="417" bestFit="1" customWidth="1"/>
    <col min="20" max="20" width="16.26953125" style="417" customWidth="1"/>
    <col min="21" max="21" width="8" style="417" hidden="1" customWidth="1"/>
    <col min="22" max="22" width="0" style="417" hidden="1" customWidth="1"/>
    <col min="24" max="24" width="64.81640625" style="3" customWidth="1"/>
  </cols>
  <sheetData>
    <row r="1" spans="1:46" ht="21.5" thickBot="1" x14ac:dyDescent="0.4">
      <c r="A1" s="404"/>
      <c r="B1" s="741" t="s">
        <v>2442</v>
      </c>
      <c r="C1" s="741"/>
      <c r="D1" s="741"/>
      <c r="E1" s="741"/>
      <c r="F1" s="741"/>
      <c r="G1" s="741"/>
      <c r="H1" s="741"/>
      <c r="I1" s="741"/>
      <c r="J1" s="741"/>
      <c r="K1" s="741"/>
      <c r="L1" s="741"/>
      <c r="M1" s="742"/>
      <c r="N1" s="64"/>
      <c r="O1" s="485"/>
      <c r="P1" s="486"/>
      <c r="Q1" s="486"/>
      <c r="R1" s="485"/>
      <c r="S1" s="485" t="s">
        <v>3840</v>
      </c>
      <c r="T1" s="486"/>
      <c r="U1" s="486"/>
      <c r="V1" s="487"/>
      <c r="W1" s="5"/>
      <c r="X1" s="18"/>
      <c r="Y1" s="5"/>
      <c r="Z1" s="5"/>
      <c r="AA1" s="5"/>
      <c r="AB1" s="5"/>
      <c r="AC1" s="5"/>
      <c r="AD1" s="5"/>
      <c r="AE1" s="5"/>
      <c r="AF1" s="5"/>
      <c r="AG1" s="5"/>
      <c r="AH1" s="5"/>
      <c r="AI1" s="5"/>
      <c r="AJ1" s="5"/>
      <c r="AK1" s="5"/>
      <c r="AL1" s="5"/>
      <c r="AM1" s="5"/>
      <c r="AN1" s="5"/>
      <c r="AO1" s="5"/>
      <c r="AP1" s="5"/>
      <c r="AQ1" s="5"/>
      <c r="AR1" s="5"/>
      <c r="AS1" s="5"/>
      <c r="AT1" s="5"/>
    </row>
    <row r="2" spans="1:46" ht="15.75" customHeight="1" x14ac:dyDescent="0.35">
      <c r="A2" s="405"/>
      <c r="B2" s="22"/>
      <c r="C2" s="287" t="s">
        <v>2443</v>
      </c>
      <c r="D2" s="287" t="s">
        <v>2444</v>
      </c>
      <c r="E2" s="287" t="s">
        <v>2447</v>
      </c>
      <c r="F2" s="287" t="s">
        <v>2451</v>
      </c>
      <c r="G2" s="287" t="s">
        <v>2445</v>
      </c>
      <c r="H2" s="287" t="s">
        <v>2446</v>
      </c>
      <c r="I2" s="287" t="s">
        <v>2448</v>
      </c>
      <c r="J2" s="287" t="s">
        <v>2449</v>
      </c>
      <c r="K2" s="287" t="s">
        <v>9315</v>
      </c>
      <c r="L2" s="287" t="s">
        <v>9440</v>
      </c>
      <c r="M2" s="406" t="s">
        <v>2452</v>
      </c>
      <c r="N2" s="64"/>
      <c r="O2" s="287" t="s">
        <v>49</v>
      </c>
      <c r="P2" s="287" t="s">
        <v>8752</v>
      </c>
      <c r="Q2" s="287" t="s">
        <v>3241</v>
      </c>
      <c r="R2" s="287" t="s">
        <v>8753</v>
      </c>
      <c r="S2" s="287" t="s">
        <v>8754</v>
      </c>
      <c r="T2" s="287" t="s">
        <v>9083</v>
      </c>
      <c r="U2" s="287" t="s">
        <v>8755</v>
      </c>
      <c r="V2" s="287" t="s">
        <v>8756</v>
      </c>
      <c r="W2" s="5"/>
      <c r="X2" s="18"/>
      <c r="Y2" s="5"/>
      <c r="Z2" s="5"/>
      <c r="AA2" s="5"/>
      <c r="AB2" s="5"/>
      <c r="AC2" s="5"/>
      <c r="AD2" s="5"/>
      <c r="AE2" s="5"/>
      <c r="AF2" s="5"/>
      <c r="AG2" s="5"/>
      <c r="AH2" s="5"/>
      <c r="AI2" s="5"/>
      <c r="AJ2" s="5"/>
      <c r="AK2" s="5"/>
      <c r="AL2" s="5"/>
      <c r="AM2" s="5"/>
      <c r="AN2" s="5"/>
      <c r="AO2" s="5"/>
      <c r="AP2" s="5"/>
      <c r="AQ2" s="5"/>
      <c r="AR2" s="5"/>
      <c r="AS2" s="5"/>
      <c r="AT2" s="5"/>
    </row>
    <row r="3" spans="1:46" ht="24.65" customHeight="1" x14ac:dyDescent="0.35">
      <c r="A3" s="405"/>
      <c r="B3" s="22"/>
      <c r="C3" s="43"/>
      <c r="D3" s="43"/>
      <c r="E3" s="43"/>
      <c r="F3" s="108" t="s">
        <v>20837</v>
      </c>
      <c r="G3" s="740" t="s">
        <v>2453</v>
      </c>
      <c r="H3" s="740"/>
      <c r="I3" s="743" t="s">
        <v>2454</v>
      </c>
      <c r="J3" s="743"/>
      <c r="K3" s="744" t="s">
        <v>9314</v>
      </c>
      <c r="L3" s="488"/>
      <c r="M3" s="8"/>
      <c r="N3" s="64"/>
      <c r="O3" s="25" t="s">
        <v>620</v>
      </c>
      <c r="P3" s="25" t="s">
        <v>3838</v>
      </c>
      <c r="Q3" s="25" t="s">
        <v>3729</v>
      </c>
      <c r="R3" s="25" t="s">
        <v>3747</v>
      </c>
      <c r="S3" s="25" t="s">
        <v>9316</v>
      </c>
      <c r="T3" s="25" t="s">
        <v>9082</v>
      </c>
      <c r="U3" s="25" t="s">
        <v>3247</v>
      </c>
      <c r="V3" s="25" t="s">
        <v>2460</v>
      </c>
      <c r="W3" s="5"/>
      <c r="X3" s="413" t="s">
        <v>3839</v>
      </c>
      <c r="Y3" s="5"/>
      <c r="Z3" s="5"/>
      <c r="AA3" s="5"/>
      <c r="AB3" s="5"/>
      <c r="AC3" s="5"/>
      <c r="AD3" s="5"/>
      <c r="AE3" s="5"/>
      <c r="AF3" s="5"/>
      <c r="AG3" s="5"/>
      <c r="AH3" s="5"/>
      <c r="AI3" s="5"/>
      <c r="AJ3" s="5"/>
      <c r="AK3" s="5"/>
      <c r="AL3" s="5"/>
      <c r="AM3" s="5"/>
      <c r="AN3" s="5"/>
      <c r="AO3" s="5"/>
      <c r="AP3" s="5"/>
      <c r="AQ3" s="5"/>
      <c r="AR3" s="5"/>
      <c r="AS3" s="5"/>
      <c r="AT3" s="5"/>
    </row>
    <row r="4" spans="1:46" ht="24" x14ac:dyDescent="0.35">
      <c r="A4" s="405"/>
      <c r="B4" s="407" t="s">
        <v>1618</v>
      </c>
      <c r="C4" s="194" t="s">
        <v>3246</v>
      </c>
      <c r="D4" s="195" t="s">
        <v>2460</v>
      </c>
      <c r="E4" s="108" t="s">
        <v>3841</v>
      </c>
      <c r="F4" s="108" t="s">
        <v>2465</v>
      </c>
      <c r="G4" s="108" t="s">
        <v>621</v>
      </c>
      <c r="H4" s="108" t="s">
        <v>622</v>
      </c>
      <c r="I4" s="25" t="s">
        <v>2461</v>
      </c>
      <c r="J4" s="362" t="s">
        <v>2462</v>
      </c>
      <c r="K4" s="745"/>
      <c r="L4" s="489" t="s">
        <v>1624</v>
      </c>
      <c r="M4" s="408"/>
      <c r="N4" s="64"/>
      <c r="O4" s="438"/>
      <c r="P4" s="439"/>
      <c r="Q4" s="438"/>
      <c r="R4" s="439"/>
      <c r="S4" s="439"/>
      <c r="T4" s="439"/>
      <c r="U4" s="439"/>
      <c r="V4" s="438"/>
      <c r="W4" s="5"/>
      <c r="X4" s="133" t="str" cm="1">
        <f t="array" ref="X4">IF(NOT(ISBLANK(S4)),_xlfn._xlws.FILTER(out_econ[Definition],out_econ[Variable]=S4),"")</f>
        <v/>
      </c>
      <c r="Y4" s="5"/>
      <c r="Z4" s="5"/>
      <c r="AA4" s="5"/>
      <c r="AB4" s="5"/>
      <c r="AC4" s="5"/>
      <c r="AD4" s="5"/>
      <c r="AE4" s="5"/>
      <c r="AF4" s="5"/>
      <c r="AG4" s="5"/>
      <c r="AH4" s="5"/>
      <c r="AI4" s="5"/>
      <c r="AJ4" s="5"/>
      <c r="AK4" s="5"/>
      <c r="AL4" s="5"/>
      <c r="AM4" s="5"/>
      <c r="AN4" s="5"/>
      <c r="AO4" s="5"/>
      <c r="AP4" s="5"/>
      <c r="AQ4" s="5"/>
      <c r="AR4" s="5"/>
      <c r="AS4" s="5"/>
      <c r="AT4" s="5"/>
    </row>
    <row r="5" spans="1:46" ht="22" customHeight="1" x14ac:dyDescent="0.35">
      <c r="A5" s="405"/>
      <c r="B5" s="409" t="str">
        <f>IFERROR(INDEX(out[Definition],MATCH(Outcomes!C5,out[Subindicator],0)),"")</f>
        <v>Plant biomass yield. This can be used to describe pasture biomass yields or when total, above ground, or below ground biomass yields are given for crops that are usually split into product and non-product parts on harvest.</v>
      </c>
      <c r="C5" s="124" t="s">
        <v>2474</v>
      </c>
      <c r="D5" s="124"/>
      <c r="E5" s="124"/>
      <c r="F5" s="124"/>
      <c r="G5" s="124"/>
      <c r="H5" s="124"/>
      <c r="I5" s="124"/>
      <c r="J5" s="124"/>
      <c r="K5" s="124"/>
      <c r="L5" s="124"/>
      <c r="M5" s="410" t="str">
        <f>_xlfn.TEXTJOIN("..",TRUE,C5:K5)</f>
        <v>Biomass Yield</v>
      </c>
      <c r="N5" s="64"/>
      <c r="O5" s="438"/>
      <c r="P5" s="439"/>
      <c r="Q5" s="438"/>
      <c r="R5" s="439"/>
      <c r="S5" s="439"/>
      <c r="T5" s="439"/>
      <c r="U5" s="439"/>
      <c r="V5" s="438"/>
      <c r="W5" s="5"/>
      <c r="X5" s="133" t="str" cm="1">
        <f t="array" ref="X5">IF(NOT(ISBLANK(S5)),_xlfn._xlws.FILTER(out_econ[Definition],out_econ[Variable]=S5),"")</f>
        <v/>
      </c>
      <c r="Y5" s="5"/>
      <c r="Z5" s="5"/>
      <c r="AA5" s="5"/>
      <c r="AB5" s="5"/>
      <c r="AC5" s="5"/>
      <c r="AD5" s="5"/>
      <c r="AE5" s="5"/>
      <c r="AF5" s="5"/>
      <c r="AG5" s="5"/>
      <c r="AH5" s="5"/>
      <c r="AI5" s="5"/>
      <c r="AJ5" s="5"/>
      <c r="AK5" s="5"/>
      <c r="AL5" s="5"/>
      <c r="AM5" s="5"/>
      <c r="AN5" s="5"/>
      <c r="AO5" s="5"/>
      <c r="AP5" s="5"/>
      <c r="AQ5" s="5"/>
      <c r="AR5" s="5"/>
      <c r="AS5" s="5"/>
      <c r="AT5" s="5"/>
    </row>
    <row r="6" spans="1:46" ht="22" customHeight="1" x14ac:dyDescent="0.35">
      <c r="A6" s="405"/>
      <c r="B6" s="409" t="str">
        <f>IFERROR(INDEX(out[Definition],MATCH(Outcomes!C6,out[Subindicator],0)),"")</f>
        <v>The ratio of gross margin to variable costs (gross margin/total costs).</v>
      </c>
      <c r="C6" s="124" t="s">
        <v>8155</v>
      </c>
      <c r="D6" s="124"/>
      <c r="E6" s="124"/>
      <c r="F6" s="124">
        <v>100</v>
      </c>
      <c r="G6" s="124"/>
      <c r="H6" s="124"/>
      <c r="I6" s="124"/>
      <c r="J6" s="124"/>
      <c r="K6" s="124"/>
      <c r="L6" s="124"/>
      <c r="M6" s="410" t="str">
        <f t="shared" ref="M6:M38" si="0">_xlfn.TEXTJOIN("..",TRUE,C6:K6)</f>
        <v>Benefit Cost Ratio (GMTC)..100</v>
      </c>
      <c r="N6" s="64"/>
      <c r="O6" s="438"/>
      <c r="P6" s="439"/>
      <c r="Q6" s="438"/>
      <c r="R6" s="439"/>
      <c r="S6" s="439"/>
      <c r="T6" s="439"/>
      <c r="U6" s="439"/>
      <c r="V6" s="438"/>
      <c r="W6" s="5"/>
      <c r="X6" s="133" t="str" cm="1">
        <f t="array" ref="X6">IF(NOT(ISBLANK(S6)),_xlfn._xlws.FILTER(out_econ[Definition],out_econ[Variable]=S6),"")</f>
        <v/>
      </c>
      <c r="Y6" s="5"/>
      <c r="Z6" s="5"/>
      <c r="AA6" s="5"/>
      <c r="AB6" s="5"/>
      <c r="AC6" s="5"/>
      <c r="AD6" s="5"/>
      <c r="AE6" s="5"/>
      <c r="AF6" s="5"/>
      <c r="AG6" s="5"/>
      <c r="AH6" s="5"/>
      <c r="AI6" s="5"/>
      <c r="AJ6" s="5"/>
      <c r="AK6" s="5"/>
      <c r="AL6" s="5"/>
      <c r="AM6" s="5"/>
      <c r="AN6" s="5"/>
      <c r="AO6" s="5"/>
      <c r="AP6" s="5"/>
      <c r="AQ6" s="5"/>
      <c r="AR6" s="5"/>
      <c r="AS6" s="5"/>
      <c r="AT6" s="5"/>
    </row>
    <row r="7" spans="1:46" ht="22" customHeight="1" x14ac:dyDescent="0.35">
      <c r="A7" s="405"/>
      <c r="B7" s="409" t="str">
        <f>IFERROR(INDEX(out[Definition],MATCH(Outcomes!C7,out[Subindicator],0)),"")</f>
        <v/>
      </c>
      <c r="C7" s="124"/>
      <c r="D7" s="124"/>
      <c r="E7" s="124"/>
      <c r="F7" s="124"/>
      <c r="G7" s="124"/>
      <c r="H7" s="124"/>
      <c r="I7" s="124"/>
      <c r="J7" s="124"/>
      <c r="K7" s="124"/>
      <c r="L7" s="124"/>
      <c r="M7" s="410" t="str">
        <f t="shared" si="0"/>
        <v/>
      </c>
      <c r="N7" s="64"/>
      <c r="O7" s="438"/>
      <c r="P7" s="439"/>
      <c r="Q7" s="438"/>
      <c r="R7" s="439"/>
      <c r="S7" s="439"/>
      <c r="T7" s="439"/>
      <c r="U7" s="439"/>
      <c r="V7" s="438"/>
      <c r="W7" s="5"/>
      <c r="X7" s="133" t="str" cm="1">
        <f t="array" ref="X7">IF(NOT(ISBLANK(S7)),_xlfn._xlws.FILTER(out_econ[Definition],out_econ[Variable]=S7),"")</f>
        <v/>
      </c>
      <c r="Y7" s="5"/>
      <c r="Z7" s="5"/>
      <c r="AA7" s="5"/>
      <c r="AB7" s="5"/>
      <c r="AC7" s="5"/>
      <c r="AD7" s="5"/>
      <c r="AE7" s="5"/>
      <c r="AF7" s="5"/>
      <c r="AG7" s="5"/>
      <c r="AH7" s="5"/>
      <c r="AI7" s="5"/>
      <c r="AJ7" s="5"/>
      <c r="AK7" s="5"/>
      <c r="AL7" s="5"/>
      <c r="AM7" s="5"/>
      <c r="AN7" s="5"/>
      <c r="AO7" s="5"/>
      <c r="AP7" s="5"/>
      <c r="AQ7" s="5"/>
      <c r="AR7" s="5"/>
      <c r="AS7" s="5"/>
      <c r="AT7" s="5"/>
    </row>
    <row r="8" spans="1:46" ht="22" customHeight="1" x14ac:dyDescent="0.35">
      <c r="A8" s="405"/>
      <c r="B8" s="409" t="str">
        <f>IFERROR(INDEX(out[Definition],MATCH(Outcomes!C8,out[Subindicator],0)),"")</f>
        <v/>
      </c>
      <c r="C8" s="124"/>
      <c r="D8" s="124"/>
      <c r="E8" s="124"/>
      <c r="F8" s="124"/>
      <c r="G8" s="124"/>
      <c r="H8" s="124"/>
      <c r="I8" s="124"/>
      <c r="J8" s="124"/>
      <c r="K8" s="124"/>
      <c r="L8" s="124"/>
      <c r="M8" s="410" t="str">
        <f t="shared" si="0"/>
        <v/>
      </c>
      <c r="N8" s="64"/>
      <c r="O8" s="438"/>
      <c r="P8" s="439"/>
      <c r="Q8" s="438"/>
      <c r="R8" s="439"/>
      <c r="S8" s="439"/>
      <c r="T8" s="439"/>
      <c r="U8" s="439"/>
      <c r="V8" s="438"/>
      <c r="W8" s="5"/>
      <c r="X8" s="133" t="str" cm="1">
        <f t="array" ref="X8">IF(NOT(ISBLANK(S8)),_xlfn._xlws.FILTER(out_econ[Definition],out_econ[Variable]=S8),"")</f>
        <v/>
      </c>
      <c r="Y8" s="5"/>
      <c r="Z8" s="5"/>
      <c r="AA8" s="5"/>
      <c r="AB8" s="5"/>
      <c r="AC8" s="5"/>
      <c r="AD8" s="5"/>
      <c r="AE8" s="5"/>
      <c r="AF8" s="5"/>
      <c r="AG8" s="5"/>
      <c r="AH8" s="5"/>
      <c r="AI8" s="5"/>
      <c r="AJ8" s="5"/>
      <c r="AK8" s="5"/>
      <c r="AL8" s="5"/>
      <c r="AM8" s="5"/>
      <c r="AN8" s="5"/>
      <c r="AO8" s="5"/>
      <c r="AP8" s="5"/>
      <c r="AQ8" s="5"/>
      <c r="AR8" s="5"/>
      <c r="AS8" s="5"/>
      <c r="AT8" s="5"/>
    </row>
    <row r="9" spans="1:46" ht="22" customHeight="1" x14ac:dyDescent="0.35">
      <c r="A9" s="405"/>
      <c r="B9" s="409" t="str">
        <f>IFERROR(INDEX(out[Definition],MATCH(Outcomes!C9,out[Subindicator],0)),"")</f>
        <v/>
      </c>
      <c r="C9" s="124"/>
      <c r="D9" s="124"/>
      <c r="E9" s="124"/>
      <c r="F9" s="124"/>
      <c r="G9" s="124"/>
      <c r="H9" s="124"/>
      <c r="I9" s="124"/>
      <c r="J9" s="124"/>
      <c r="K9" s="124"/>
      <c r="L9" s="124"/>
      <c r="M9" s="410" t="str">
        <f t="shared" si="0"/>
        <v/>
      </c>
      <c r="N9" s="64" t="str">
        <f t="shared" ref="N9:N38" si="1">IF(ISBLANK(C9),"",IF(NOT(ISBLANK(G9)),CONCATENATE(C9,"..",G9,"..",H9),C9))</f>
        <v/>
      </c>
      <c r="O9" s="438"/>
      <c r="P9" s="439"/>
      <c r="Q9" s="438"/>
      <c r="R9" s="439"/>
      <c r="S9" s="439"/>
      <c r="T9" s="439"/>
      <c r="U9" s="439"/>
      <c r="V9" s="438"/>
      <c r="W9" s="5"/>
      <c r="X9" s="133" t="str" cm="1">
        <f t="array" ref="X9">IF(NOT(ISBLANK(S9)),_xlfn._xlws.FILTER(out_econ[Definition],out_econ[Variable]=S9),"")</f>
        <v/>
      </c>
      <c r="Y9" s="5"/>
      <c r="Z9" s="5"/>
      <c r="AA9" s="5"/>
      <c r="AB9" s="5"/>
      <c r="AC9" s="5"/>
      <c r="AD9" s="5"/>
      <c r="AE9" s="5"/>
      <c r="AF9" s="5"/>
      <c r="AG9" s="5"/>
      <c r="AH9" s="5"/>
      <c r="AI9" s="5"/>
      <c r="AJ9" s="5"/>
      <c r="AK9" s="5"/>
      <c r="AL9" s="5"/>
      <c r="AM9" s="5"/>
      <c r="AN9" s="5"/>
      <c r="AO9" s="5"/>
      <c r="AP9" s="5"/>
      <c r="AQ9" s="5"/>
      <c r="AR9" s="5"/>
      <c r="AS9" s="5"/>
      <c r="AT9" s="5"/>
    </row>
    <row r="10" spans="1:46" ht="22" customHeight="1" x14ac:dyDescent="0.35">
      <c r="A10" s="405"/>
      <c r="B10" s="409" t="str">
        <f>IFERROR(INDEX(out[Definition],MATCH(Outcomes!C10,out[Subindicator],0)),"")</f>
        <v/>
      </c>
      <c r="C10" s="124"/>
      <c r="D10" s="124"/>
      <c r="E10" s="124"/>
      <c r="F10" s="124"/>
      <c r="G10" s="124"/>
      <c r="H10" s="124"/>
      <c r="I10" s="124"/>
      <c r="J10" s="124"/>
      <c r="K10" s="124"/>
      <c r="L10" s="124"/>
      <c r="M10" s="410" t="str">
        <f t="shared" si="0"/>
        <v/>
      </c>
      <c r="N10" s="64" t="str">
        <f t="shared" si="1"/>
        <v/>
      </c>
      <c r="O10" s="438"/>
      <c r="P10" s="439"/>
      <c r="Q10" s="438"/>
      <c r="R10" s="439"/>
      <c r="S10" s="439"/>
      <c r="T10" s="439"/>
      <c r="U10" s="439"/>
      <c r="V10" s="438"/>
      <c r="W10" s="5"/>
      <c r="X10" s="133" t="str" cm="1">
        <f t="array" ref="X10">IF(NOT(ISBLANK(S10)),_xlfn._xlws.FILTER(out_econ[Definition],out_econ[Variable]=S10),"")</f>
        <v/>
      </c>
      <c r="Y10" s="5"/>
      <c r="Z10" s="5"/>
      <c r="AA10" s="5"/>
      <c r="AB10" s="5"/>
      <c r="AC10" s="5"/>
      <c r="AD10" s="5"/>
      <c r="AE10" s="5"/>
      <c r="AF10" s="5"/>
      <c r="AG10" s="5"/>
      <c r="AH10" s="5"/>
      <c r="AI10" s="5"/>
      <c r="AJ10" s="5"/>
      <c r="AK10" s="5"/>
      <c r="AL10" s="5"/>
      <c r="AM10" s="5"/>
      <c r="AN10" s="5"/>
      <c r="AO10" s="5"/>
      <c r="AP10" s="5"/>
      <c r="AQ10" s="5"/>
      <c r="AR10" s="5"/>
      <c r="AS10" s="5"/>
      <c r="AT10" s="5"/>
    </row>
    <row r="11" spans="1:46" ht="22" customHeight="1" x14ac:dyDescent="0.35">
      <c r="A11" s="405"/>
      <c r="B11" s="409" t="str">
        <f>IFERROR(INDEX(out[Definition],MATCH(Outcomes!C11,out[Subindicator],0)),"")</f>
        <v/>
      </c>
      <c r="C11" s="124"/>
      <c r="D11" s="124"/>
      <c r="E11" s="124"/>
      <c r="F11" s="124"/>
      <c r="G11" s="124"/>
      <c r="H11" s="124"/>
      <c r="I11" s="124"/>
      <c r="J11" s="124"/>
      <c r="K11" s="124"/>
      <c r="L11" s="124"/>
      <c r="M11" s="410" t="str">
        <f t="shared" si="0"/>
        <v/>
      </c>
      <c r="N11" s="64" t="str">
        <f t="shared" si="1"/>
        <v/>
      </c>
      <c r="O11" s="438"/>
      <c r="P11" s="439"/>
      <c r="Q11" s="438"/>
      <c r="R11" s="439"/>
      <c r="S11" s="439"/>
      <c r="T11" s="439"/>
      <c r="U11" s="439"/>
      <c r="V11" s="438"/>
      <c r="W11" s="5"/>
      <c r="X11" s="133" t="str" cm="1">
        <f t="array" ref="X11">IF(NOT(ISBLANK(S11)),_xlfn._xlws.FILTER(out_econ[Definition],out_econ[Variable]=S11),"")</f>
        <v/>
      </c>
      <c r="Y11" s="5"/>
      <c r="Z11" s="5"/>
      <c r="AA11" s="5"/>
      <c r="AB11" s="5"/>
      <c r="AC11" s="5"/>
      <c r="AD11" s="5"/>
      <c r="AE11" s="5"/>
      <c r="AF11" s="5"/>
      <c r="AG11" s="5"/>
      <c r="AH11" s="5"/>
      <c r="AI11" s="5"/>
      <c r="AJ11" s="5"/>
      <c r="AK11" s="5"/>
      <c r="AL11" s="5"/>
      <c r="AM11" s="5"/>
      <c r="AN11" s="5"/>
      <c r="AO11" s="5"/>
      <c r="AP11" s="5"/>
      <c r="AQ11" s="5"/>
      <c r="AR11" s="5"/>
      <c r="AS11" s="5"/>
      <c r="AT11" s="5"/>
    </row>
    <row r="12" spans="1:46" ht="22" customHeight="1" x14ac:dyDescent="0.35">
      <c r="A12" s="405"/>
      <c r="B12" s="409" t="str">
        <f>IFERROR(INDEX(out[Definition],MATCH(Outcomes!C12,out[Subindicator],0)),"")</f>
        <v/>
      </c>
      <c r="C12" s="124"/>
      <c r="D12" s="124"/>
      <c r="E12" s="124"/>
      <c r="F12" s="124"/>
      <c r="G12" s="124"/>
      <c r="H12" s="124"/>
      <c r="I12" s="124"/>
      <c r="J12" s="124"/>
      <c r="K12" s="124"/>
      <c r="L12" s="124"/>
      <c r="M12" s="410" t="str">
        <f t="shared" si="0"/>
        <v/>
      </c>
      <c r="N12" s="64" t="str">
        <f t="shared" si="1"/>
        <v/>
      </c>
      <c r="O12" s="438"/>
      <c r="P12" s="439"/>
      <c r="Q12" s="438"/>
      <c r="R12" s="439"/>
      <c r="S12" s="439"/>
      <c r="T12" s="439"/>
      <c r="U12" s="439"/>
      <c r="V12" s="438"/>
      <c r="W12" s="5"/>
      <c r="X12" s="133" t="str" cm="1">
        <f t="array" ref="X12">IF(NOT(ISBLANK(S12)),_xlfn._xlws.FILTER(out_econ[Definition],out_econ[Variable]=S12),"")</f>
        <v/>
      </c>
      <c r="Y12" s="5"/>
      <c r="Z12" s="5"/>
      <c r="AA12" s="5"/>
      <c r="AB12" s="5"/>
      <c r="AC12" s="5"/>
      <c r="AD12" s="5"/>
      <c r="AE12" s="5"/>
      <c r="AF12" s="5"/>
      <c r="AG12" s="5"/>
      <c r="AH12" s="5"/>
      <c r="AI12" s="5"/>
      <c r="AJ12" s="5"/>
      <c r="AK12" s="5"/>
      <c r="AL12" s="5"/>
      <c r="AM12" s="5"/>
      <c r="AN12" s="5"/>
      <c r="AO12" s="5"/>
      <c r="AP12" s="5"/>
      <c r="AQ12" s="5"/>
      <c r="AR12" s="5"/>
      <c r="AS12" s="5"/>
      <c r="AT12" s="5"/>
    </row>
    <row r="13" spans="1:46" ht="22" customHeight="1" x14ac:dyDescent="0.35">
      <c r="A13" s="405"/>
      <c r="B13" s="409" t="str">
        <f>IFERROR(INDEX(out[Definition],MATCH(Outcomes!C13,out[Subindicator],0)),"")</f>
        <v/>
      </c>
      <c r="C13" s="124"/>
      <c r="D13" s="124"/>
      <c r="E13" s="124"/>
      <c r="F13" s="124"/>
      <c r="G13" s="124"/>
      <c r="H13" s="124"/>
      <c r="I13" s="124"/>
      <c r="J13" s="124"/>
      <c r="K13" s="124"/>
      <c r="L13" s="124"/>
      <c r="M13" s="410" t="str">
        <f t="shared" si="0"/>
        <v/>
      </c>
      <c r="N13" s="64" t="str">
        <f t="shared" si="1"/>
        <v/>
      </c>
      <c r="O13" s="438"/>
      <c r="P13" s="439"/>
      <c r="Q13" s="438"/>
      <c r="R13" s="439"/>
      <c r="S13" s="439"/>
      <c r="T13" s="439"/>
      <c r="U13" s="439"/>
      <c r="V13" s="438"/>
      <c r="W13" s="5"/>
      <c r="X13" s="133" t="str" cm="1">
        <f t="array" ref="X13">IF(NOT(ISBLANK(S13)),_xlfn._xlws.FILTER(out_econ[Definition],out_econ[Variable]=S13),"")</f>
        <v/>
      </c>
      <c r="Y13" s="5"/>
      <c r="Z13" s="5"/>
      <c r="AA13" s="5"/>
      <c r="AB13" s="5"/>
      <c r="AC13" s="5"/>
      <c r="AD13" s="5"/>
      <c r="AE13" s="5"/>
      <c r="AF13" s="5"/>
      <c r="AG13" s="5"/>
      <c r="AH13" s="5"/>
      <c r="AI13" s="5"/>
      <c r="AJ13" s="5"/>
      <c r="AK13" s="5"/>
      <c r="AL13" s="5"/>
      <c r="AM13" s="5"/>
      <c r="AN13" s="5"/>
      <c r="AO13" s="5"/>
      <c r="AP13" s="5"/>
      <c r="AQ13" s="5"/>
      <c r="AR13" s="5"/>
      <c r="AS13" s="5"/>
      <c r="AT13" s="5"/>
    </row>
    <row r="14" spans="1:46" ht="22" customHeight="1" x14ac:dyDescent="0.35">
      <c r="A14" s="405"/>
      <c r="B14" s="409" t="str">
        <f>IFERROR(INDEX(out[Definition],MATCH(Outcomes!C14,out[Subindicator],0)),"")</f>
        <v/>
      </c>
      <c r="C14" s="124"/>
      <c r="D14" s="124"/>
      <c r="E14" s="124"/>
      <c r="F14" s="124"/>
      <c r="G14" s="124"/>
      <c r="H14" s="124"/>
      <c r="I14" s="124"/>
      <c r="J14" s="124"/>
      <c r="K14" s="124"/>
      <c r="L14" s="124"/>
      <c r="M14" s="410" t="str">
        <f t="shared" si="0"/>
        <v/>
      </c>
      <c r="N14" s="64" t="str">
        <f t="shared" si="1"/>
        <v/>
      </c>
      <c r="O14" s="438"/>
      <c r="P14" s="439"/>
      <c r="Q14" s="438"/>
      <c r="R14" s="439"/>
      <c r="S14" s="439"/>
      <c r="T14" s="439"/>
      <c r="U14" s="439"/>
      <c r="V14" s="438"/>
      <c r="W14" s="5"/>
      <c r="X14" s="133" t="str" cm="1">
        <f t="array" ref="X14">IF(NOT(ISBLANK(S14)),_xlfn._xlws.FILTER(out_econ[Definition],out_econ[Variable]=S14),"")</f>
        <v/>
      </c>
      <c r="Y14" s="5"/>
      <c r="Z14" s="5"/>
      <c r="AA14" s="5"/>
      <c r="AB14" s="5"/>
      <c r="AC14" s="5"/>
      <c r="AD14" s="5"/>
      <c r="AE14" s="5"/>
      <c r="AF14" s="5"/>
      <c r="AG14" s="5"/>
      <c r="AH14" s="5"/>
      <c r="AI14" s="5"/>
      <c r="AJ14" s="5"/>
      <c r="AK14" s="5"/>
      <c r="AL14" s="5"/>
      <c r="AM14" s="5"/>
      <c r="AN14" s="5"/>
      <c r="AO14" s="5"/>
      <c r="AP14" s="5"/>
      <c r="AQ14" s="5"/>
      <c r="AR14" s="5"/>
      <c r="AS14" s="5"/>
      <c r="AT14" s="5"/>
    </row>
    <row r="15" spans="1:46" ht="22" customHeight="1" x14ac:dyDescent="0.35">
      <c r="A15" s="405"/>
      <c r="B15" s="409" t="str">
        <f>IFERROR(INDEX(out[Definition],MATCH(Outcomes!C15,out[Subindicator],0)),"")</f>
        <v/>
      </c>
      <c r="C15" s="124"/>
      <c r="D15" s="124"/>
      <c r="E15" s="124"/>
      <c r="F15" s="124"/>
      <c r="G15" s="124"/>
      <c r="H15" s="124"/>
      <c r="I15" s="124"/>
      <c r="J15" s="124"/>
      <c r="K15" s="124"/>
      <c r="L15" s="124"/>
      <c r="M15" s="410" t="str">
        <f t="shared" si="0"/>
        <v/>
      </c>
      <c r="N15" s="64" t="str">
        <f t="shared" si="1"/>
        <v/>
      </c>
      <c r="O15" s="438"/>
      <c r="P15" s="439"/>
      <c r="Q15" s="438"/>
      <c r="R15" s="439"/>
      <c r="S15" s="439"/>
      <c r="T15" s="439"/>
      <c r="U15" s="439"/>
      <c r="V15" s="438"/>
      <c r="W15" s="5"/>
      <c r="X15" s="133" t="str" cm="1">
        <f t="array" ref="X15">IF(NOT(ISBLANK(S15)),_xlfn._xlws.FILTER(out_econ[Definition],out_econ[Variable]=S15),"")</f>
        <v/>
      </c>
      <c r="Y15" s="5"/>
      <c r="Z15" s="5"/>
      <c r="AA15" s="5"/>
      <c r="AB15" s="5"/>
      <c r="AC15" s="5"/>
      <c r="AD15" s="5"/>
      <c r="AE15" s="5"/>
      <c r="AF15" s="5"/>
      <c r="AG15" s="5"/>
      <c r="AH15" s="5"/>
      <c r="AI15" s="5"/>
      <c r="AJ15" s="5"/>
      <c r="AK15" s="5"/>
      <c r="AL15" s="5"/>
      <c r="AM15" s="5"/>
      <c r="AN15" s="5"/>
      <c r="AO15" s="5"/>
      <c r="AP15" s="5"/>
      <c r="AQ15" s="5"/>
      <c r="AR15" s="5"/>
      <c r="AS15" s="5"/>
      <c r="AT15" s="5"/>
    </row>
    <row r="16" spans="1:46" ht="22" customHeight="1" x14ac:dyDescent="0.35">
      <c r="A16" s="405"/>
      <c r="B16" s="409" t="str">
        <f>IFERROR(INDEX(out[Definition],MATCH(Outcomes!C16,out[Subindicator],0)),"")</f>
        <v/>
      </c>
      <c r="C16" s="124"/>
      <c r="D16" s="124"/>
      <c r="E16" s="124"/>
      <c r="F16" s="124"/>
      <c r="G16" s="124"/>
      <c r="H16" s="124"/>
      <c r="I16" s="124"/>
      <c r="J16" s="124"/>
      <c r="K16" s="124"/>
      <c r="L16" s="124"/>
      <c r="M16" s="410" t="str">
        <f t="shared" si="0"/>
        <v/>
      </c>
      <c r="N16" s="64" t="str">
        <f t="shared" si="1"/>
        <v/>
      </c>
      <c r="O16" s="438"/>
      <c r="P16" s="439"/>
      <c r="Q16" s="438"/>
      <c r="R16" s="439"/>
      <c r="S16" s="439"/>
      <c r="T16" s="439"/>
      <c r="U16" s="439"/>
      <c r="V16" s="438"/>
      <c r="W16" s="5"/>
      <c r="X16" s="133" t="str" cm="1">
        <f t="array" ref="X16">IF(NOT(ISBLANK(S16)),_xlfn._xlws.FILTER(out_econ[Definition],out_econ[Variable]=S16),"")</f>
        <v/>
      </c>
      <c r="Y16" s="5"/>
      <c r="Z16" s="5"/>
      <c r="AA16" s="5"/>
      <c r="AB16" s="5"/>
      <c r="AC16" s="5"/>
      <c r="AD16" s="5"/>
      <c r="AE16" s="5"/>
      <c r="AF16" s="5"/>
      <c r="AG16" s="5"/>
      <c r="AH16" s="5"/>
      <c r="AI16" s="5"/>
      <c r="AJ16" s="5"/>
      <c r="AK16" s="5"/>
      <c r="AL16" s="5"/>
      <c r="AM16" s="5"/>
      <c r="AN16" s="5"/>
      <c r="AO16" s="5"/>
      <c r="AP16" s="5"/>
      <c r="AQ16" s="5"/>
      <c r="AR16" s="5"/>
      <c r="AS16" s="5"/>
      <c r="AT16" s="5"/>
    </row>
    <row r="17" spans="1:46" ht="22" customHeight="1" x14ac:dyDescent="0.35">
      <c r="A17" s="405"/>
      <c r="B17" s="409" t="str">
        <f>IFERROR(INDEX(out[Definition],MATCH(Outcomes!C17,out[Subindicator],0)),"")</f>
        <v/>
      </c>
      <c r="C17" s="124"/>
      <c r="D17" s="124"/>
      <c r="E17" s="124"/>
      <c r="F17" s="124"/>
      <c r="G17" s="124"/>
      <c r="H17" s="124"/>
      <c r="I17" s="124"/>
      <c r="J17" s="124"/>
      <c r="K17" s="124"/>
      <c r="L17" s="124"/>
      <c r="M17" s="410" t="str">
        <f t="shared" si="0"/>
        <v/>
      </c>
      <c r="N17" s="64" t="str">
        <f t="shared" si="1"/>
        <v/>
      </c>
      <c r="O17" s="438"/>
      <c r="P17" s="439"/>
      <c r="Q17" s="438"/>
      <c r="R17" s="439"/>
      <c r="S17" s="439"/>
      <c r="T17" s="439"/>
      <c r="U17" s="439"/>
      <c r="V17" s="438"/>
      <c r="W17" s="5"/>
      <c r="X17" s="133" t="str" cm="1">
        <f t="array" ref="X17">IF(NOT(ISBLANK(S17)),_xlfn._xlws.FILTER(out_econ[Definition],out_econ[Variable]=S17),"")</f>
        <v/>
      </c>
      <c r="Y17" s="5"/>
      <c r="Z17" s="5"/>
      <c r="AA17" s="5"/>
      <c r="AB17" s="5"/>
      <c r="AC17" s="5"/>
      <c r="AD17" s="5"/>
      <c r="AE17" s="5"/>
      <c r="AF17" s="5"/>
      <c r="AG17" s="5"/>
      <c r="AH17" s="5"/>
      <c r="AI17" s="5"/>
      <c r="AJ17" s="5"/>
      <c r="AK17" s="5"/>
      <c r="AL17" s="5"/>
      <c r="AM17" s="5"/>
      <c r="AN17" s="5"/>
      <c r="AO17" s="5"/>
      <c r="AP17" s="5"/>
      <c r="AQ17" s="5"/>
      <c r="AR17" s="5"/>
      <c r="AS17" s="5"/>
      <c r="AT17" s="5"/>
    </row>
    <row r="18" spans="1:46" ht="22" customHeight="1" x14ac:dyDescent="0.35">
      <c r="A18" s="405"/>
      <c r="B18" s="409" t="str">
        <f>IFERROR(INDEX(out[Definition],MATCH(Outcomes!C18,out[Subindicator],0)),"")</f>
        <v/>
      </c>
      <c r="C18" s="124"/>
      <c r="D18" s="124"/>
      <c r="E18" s="124"/>
      <c r="F18" s="124"/>
      <c r="G18" s="124"/>
      <c r="H18" s="124"/>
      <c r="I18" s="124"/>
      <c r="J18" s="124"/>
      <c r="K18" s="124"/>
      <c r="L18" s="124"/>
      <c r="M18" s="410" t="str">
        <f t="shared" si="0"/>
        <v/>
      </c>
      <c r="N18" s="64" t="str">
        <f t="shared" si="1"/>
        <v/>
      </c>
      <c r="O18" s="438"/>
      <c r="P18" s="439"/>
      <c r="Q18" s="438"/>
      <c r="R18" s="439"/>
      <c r="S18" s="439"/>
      <c r="T18" s="439"/>
      <c r="U18" s="439"/>
      <c r="V18" s="438"/>
      <c r="W18" s="5"/>
      <c r="X18" s="133" t="str" cm="1">
        <f t="array" ref="X18">IF(NOT(ISBLANK(S18)),_xlfn._xlws.FILTER(out_econ[Definition],out_econ[Variable]=S18),"")</f>
        <v/>
      </c>
      <c r="Y18" s="5"/>
      <c r="Z18" s="5"/>
      <c r="AA18" s="5"/>
      <c r="AB18" s="5"/>
      <c r="AC18" s="5"/>
      <c r="AD18" s="5"/>
      <c r="AE18" s="5"/>
      <c r="AF18" s="5"/>
      <c r="AG18" s="5"/>
      <c r="AH18" s="5"/>
      <c r="AI18" s="5"/>
      <c r="AJ18" s="5"/>
      <c r="AK18" s="5"/>
      <c r="AL18" s="5"/>
      <c r="AM18" s="5"/>
      <c r="AN18" s="5"/>
      <c r="AO18" s="5"/>
      <c r="AP18" s="5"/>
      <c r="AQ18" s="5"/>
      <c r="AR18" s="5"/>
      <c r="AS18" s="5"/>
      <c r="AT18" s="5"/>
    </row>
    <row r="19" spans="1:46" ht="22" customHeight="1" x14ac:dyDescent="0.35">
      <c r="A19" s="405"/>
      <c r="B19" s="409" t="str">
        <f>IFERROR(INDEX(out[Definition],MATCH(Outcomes!C19,out[Subindicator],0)),"")</f>
        <v/>
      </c>
      <c r="C19" s="124"/>
      <c r="D19" s="124"/>
      <c r="E19" s="124"/>
      <c r="F19" s="124"/>
      <c r="G19" s="124"/>
      <c r="H19" s="124"/>
      <c r="I19" s="124"/>
      <c r="J19" s="124"/>
      <c r="K19" s="124"/>
      <c r="L19" s="124"/>
      <c r="M19" s="410" t="str">
        <f t="shared" si="0"/>
        <v/>
      </c>
      <c r="N19" s="64" t="str">
        <f t="shared" si="1"/>
        <v/>
      </c>
      <c r="O19" s="438"/>
      <c r="P19" s="439"/>
      <c r="Q19" s="438"/>
      <c r="R19" s="439"/>
      <c r="S19" s="439"/>
      <c r="T19" s="439"/>
      <c r="U19" s="439"/>
      <c r="V19" s="438"/>
      <c r="W19" s="5"/>
      <c r="X19" s="133" t="str" cm="1">
        <f t="array" ref="X19">IF(NOT(ISBLANK(S19)),_xlfn._xlws.FILTER(out_econ[Definition],out_econ[Variable]=S19),"")</f>
        <v/>
      </c>
      <c r="Y19" s="5"/>
      <c r="Z19" s="5"/>
      <c r="AA19" s="5"/>
      <c r="AB19" s="5"/>
      <c r="AC19" s="5"/>
      <c r="AD19" s="5"/>
      <c r="AE19" s="5"/>
      <c r="AF19" s="5"/>
      <c r="AG19" s="5"/>
      <c r="AH19" s="5"/>
      <c r="AI19" s="5"/>
      <c r="AJ19" s="5"/>
      <c r="AK19" s="5"/>
      <c r="AL19" s="5"/>
      <c r="AM19" s="5"/>
      <c r="AN19" s="5"/>
      <c r="AO19" s="5"/>
      <c r="AP19" s="5"/>
      <c r="AQ19" s="5"/>
      <c r="AR19" s="5"/>
      <c r="AS19" s="5"/>
      <c r="AT19" s="5"/>
    </row>
    <row r="20" spans="1:46" ht="22" customHeight="1" x14ac:dyDescent="0.35">
      <c r="A20" s="405"/>
      <c r="B20" s="409" t="str">
        <f>IFERROR(INDEX(out[Definition],MATCH(Outcomes!C20,out[Subindicator],0)),"")</f>
        <v/>
      </c>
      <c r="C20" s="124"/>
      <c r="D20" s="124"/>
      <c r="E20" s="124"/>
      <c r="F20" s="124"/>
      <c r="G20" s="124"/>
      <c r="H20" s="124"/>
      <c r="I20" s="124"/>
      <c r="J20" s="124"/>
      <c r="K20" s="124"/>
      <c r="L20" s="124"/>
      <c r="M20" s="410" t="str">
        <f t="shared" si="0"/>
        <v/>
      </c>
      <c r="N20" s="64" t="str">
        <f t="shared" si="1"/>
        <v/>
      </c>
      <c r="O20" s="438"/>
      <c r="P20" s="439"/>
      <c r="Q20" s="438"/>
      <c r="R20" s="439"/>
      <c r="S20" s="439"/>
      <c r="T20" s="439"/>
      <c r="U20" s="439"/>
      <c r="V20" s="438"/>
      <c r="W20" s="5"/>
      <c r="X20" s="133" t="str" cm="1">
        <f t="array" ref="X20">IF(NOT(ISBLANK(S20)),_xlfn._xlws.FILTER(out_econ[Definition],out_econ[Variable]=S20),"")</f>
        <v/>
      </c>
      <c r="Y20" s="5"/>
      <c r="Z20" s="5"/>
      <c r="AA20" s="5"/>
      <c r="AB20" s="5"/>
      <c r="AC20" s="5"/>
      <c r="AD20" s="5"/>
      <c r="AE20" s="5"/>
      <c r="AF20" s="5"/>
      <c r="AG20" s="5"/>
      <c r="AH20" s="5"/>
      <c r="AI20" s="5"/>
      <c r="AJ20" s="5"/>
      <c r="AK20" s="5"/>
      <c r="AL20" s="5"/>
      <c r="AM20" s="5"/>
      <c r="AN20" s="5"/>
      <c r="AO20" s="5"/>
      <c r="AP20" s="5"/>
      <c r="AQ20" s="5"/>
      <c r="AR20" s="5"/>
      <c r="AS20" s="5"/>
      <c r="AT20" s="5"/>
    </row>
    <row r="21" spans="1:46" ht="22" customHeight="1" x14ac:dyDescent="0.35">
      <c r="A21" s="405"/>
      <c r="B21" s="409" t="str">
        <f>IFERROR(INDEX(out[Definition],MATCH(Outcomes!C21,out[Subindicator],0)),"")</f>
        <v/>
      </c>
      <c r="C21" s="124"/>
      <c r="D21" s="124"/>
      <c r="E21" s="124"/>
      <c r="F21" s="124"/>
      <c r="G21" s="124"/>
      <c r="H21" s="124"/>
      <c r="I21" s="124"/>
      <c r="J21" s="124"/>
      <c r="K21" s="124"/>
      <c r="L21" s="124"/>
      <c r="M21" s="410" t="str">
        <f t="shared" si="0"/>
        <v/>
      </c>
      <c r="N21" s="64" t="str">
        <f t="shared" si="1"/>
        <v/>
      </c>
      <c r="O21" s="438"/>
      <c r="P21" s="439"/>
      <c r="Q21" s="438"/>
      <c r="R21" s="439"/>
      <c r="S21" s="439"/>
      <c r="T21" s="439"/>
      <c r="U21" s="439"/>
      <c r="V21" s="438"/>
      <c r="W21" s="5"/>
      <c r="X21" s="133" t="str" cm="1">
        <f t="array" ref="X21">IF(NOT(ISBLANK(S21)),_xlfn._xlws.FILTER(out_econ[Definition],out_econ[Variable]=S21),"")</f>
        <v/>
      </c>
      <c r="Y21" s="5"/>
      <c r="Z21" s="5"/>
      <c r="AA21" s="5"/>
      <c r="AB21" s="5"/>
      <c r="AC21" s="5"/>
      <c r="AD21" s="5"/>
      <c r="AE21" s="5"/>
      <c r="AF21" s="5"/>
      <c r="AG21" s="5"/>
      <c r="AH21" s="5"/>
      <c r="AI21" s="5"/>
      <c r="AJ21" s="5"/>
      <c r="AK21" s="5"/>
      <c r="AL21" s="5"/>
      <c r="AM21" s="5"/>
      <c r="AN21" s="5"/>
      <c r="AO21" s="5"/>
      <c r="AP21" s="5"/>
      <c r="AQ21" s="5"/>
      <c r="AR21" s="5"/>
      <c r="AS21" s="5"/>
      <c r="AT21" s="5"/>
    </row>
    <row r="22" spans="1:46" ht="22" customHeight="1" x14ac:dyDescent="0.35">
      <c r="A22" s="405"/>
      <c r="B22" s="409" t="str">
        <f>IFERROR(INDEX(out[Definition],MATCH(Outcomes!C22,out[Subindicator],0)),"")</f>
        <v/>
      </c>
      <c r="C22" s="124"/>
      <c r="D22" s="124"/>
      <c r="E22" s="124"/>
      <c r="F22" s="124"/>
      <c r="G22" s="124"/>
      <c r="H22" s="124"/>
      <c r="I22" s="124"/>
      <c r="J22" s="124"/>
      <c r="K22" s="124"/>
      <c r="L22" s="124"/>
      <c r="M22" s="410" t="str">
        <f t="shared" si="0"/>
        <v/>
      </c>
      <c r="N22" s="64" t="str">
        <f t="shared" si="1"/>
        <v/>
      </c>
      <c r="O22" s="438"/>
      <c r="P22" s="439"/>
      <c r="Q22" s="438"/>
      <c r="R22" s="439"/>
      <c r="S22" s="439"/>
      <c r="T22" s="439"/>
      <c r="U22" s="439"/>
      <c r="V22" s="438"/>
      <c r="W22" s="5"/>
      <c r="X22" s="133" t="str" cm="1">
        <f t="array" ref="X22">IF(NOT(ISBLANK(S22)),_xlfn._xlws.FILTER(out_econ[Definition],out_econ[Variable]=S22),"")</f>
        <v/>
      </c>
      <c r="Y22" s="5"/>
      <c r="Z22" s="5"/>
      <c r="AA22" s="5"/>
      <c r="AB22" s="5"/>
      <c r="AC22" s="5"/>
      <c r="AD22" s="5"/>
      <c r="AE22" s="5"/>
      <c r="AF22" s="5"/>
      <c r="AG22" s="5"/>
      <c r="AH22" s="5"/>
      <c r="AI22" s="5"/>
      <c r="AJ22" s="5"/>
      <c r="AK22" s="5"/>
      <c r="AL22" s="5"/>
      <c r="AM22" s="5"/>
      <c r="AN22" s="5"/>
      <c r="AO22" s="5"/>
      <c r="AP22" s="5"/>
      <c r="AQ22" s="5"/>
      <c r="AR22" s="5"/>
      <c r="AS22" s="5"/>
      <c r="AT22" s="5"/>
    </row>
    <row r="23" spans="1:46" ht="22" customHeight="1" x14ac:dyDescent="0.35">
      <c r="A23" s="405"/>
      <c r="B23" s="409" t="str">
        <f>IFERROR(INDEX(out[Definition],MATCH(Outcomes!C23,out[Subindicator],0)),"")</f>
        <v/>
      </c>
      <c r="C23" s="124"/>
      <c r="D23" s="124"/>
      <c r="E23" s="124"/>
      <c r="F23" s="124"/>
      <c r="G23" s="124"/>
      <c r="H23" s="124"/>
      <c r="I23" s="124"/>
      <c r="J23" s="124"/>
      <c r="K23" s="124"/>
      <c r="L23" s="124"/>
      <c r="M23" s="410" t="str">
        <f t="shared" si="0"/>
        <v/>
      </c>
      <c r="N23" s="64" t="str">
        <f t="shared" si="1"/>
        <v/>
      </c>
      <c r="O23" s="438"/>
      <c r="P23" s="439"/>
      <c r="Q23" s="438"/>
      <c r="R23" s="439"/>
      <c r="S23" s="439"/>
      <c r="T23" s="439"/>
      <c r="U23" s="439"/>
      <c r="V23" s="438"/>
      <c r="W23" s="5"/>
      <c r="X23" s="133" t="str" cm="1">
        <f t="array" ref="X23">IF(NOT(ISBLANK(S23)),_xlfn._xlws.FILTER(out_econ[Definition],out_econ[Variable]=S23),"")</f>
        <v/>
      </c>
      <c r="Y23" s="5"/>
      <c r="Z23" s="5"/>
      <c r="AA23" s="5"/>
      <c r="AB23" s="5"/>
      <c r="AC23" s="5"/>
      <c r="AD23" s="5"/>
      <c r="AE23" s="5"/>
      <c r="AF23" s="5"/>
      <c r="AG23" s="5"/>
      <c r="AH23" s="5"/>
      <c r="AI23" s="5"/>
      <c r="AJ23" s="5"/>
      <c r="AK23" s="5"/>
      <c r="AL23" s="5"/>
      <c r="AM23" s="5"/>
      <c r="AN23" s="5"/>
      <c r="AO23" s="5"/>
      <c r="AP23" s="5"/>
      <c r="AQ23" s="5"/>
      <c r="AR23" s="5"/>
      <c r="AS23" s="5"/>
      <c r="AT23" s="5"/>
    </row>
    <row r="24" spans="1:46" ht="22" customHeight="1" x14ac:dyDescent="0.35">
      <c r="A24" s="405"/>
      <c r="B24" s="409" t="str">
        <f>IFERROR(INDEX(out[Definition],MATCH(Outcomes!C24,out[Subindicator],0)),"")</f>
        <v/>
      </c>
      <c r="C24" s="124"/>
      <c r="D24" s="124"/>
      <c r="E24" s="124"/>
      <c r="F24" s="124"/>
      <c r="G24" s="124"/>
      <c r="H24" s="124"/>
      <c r="I24" s="124"/>
      <c r="J24" s="124"/>
      <c r="K24" s="124"/>
      <c r="L24" s="124"/>
      <c r="M24" s="410" t="str">
        <f t="shared" si="0"/>
        <v/>
      </c>
      <c r="N24" s="64" t="str">
        <f t="shared" si="1"/>
        <v/>
      </c>
      <c r="O24" s="438"/>
      <c r="P24" s="439"/>
      <c r="Q24" s="438"/>
      <c r="R24" s="439"/>
      <c r="S24" s="439"/>
      <c r="T24" s="439"/>
      <c r="U24" s="439"/>
      <c r="V24" s="438"/>
      <c r="W24" s="5"/>
      <c r="X24" s="133" t="str" cm="1">
        <f t="array" ref="X24">IF(NOT(ISBLANK(S24)),_xlfn._xlws.FILTER(out_econ[Definition],out_econ[Variable]=S24),"")</f>
        <v/>
      </c>
      <c r="Y24" s="5"/>
      <c r="Z24" s="5"/>
      <c r="AA24" s="5"/>
      <c r="AB24" s="5"/>
      <c r="AC24" s="5"/>
      <c r="AD24" s="5"/>
      <c r="AE24" s="5"/>
      <c r="AF24" s="5"/>
      <c r="AG24" s="5"/>
      <c r="AH24" s="5"/>
      <c r="AI24" s="5"/>
      <c r="AJ24" s="5"/>
      <c r="AK24" s="5"/>
      <c r="AL24" s="5"/>
      <c r="AM24" s="5"/>
      <c r="AN24" s="5"/>
      <c r="AO24" s="5"/>
      <c r="AP24" s="5"/>
      <c r="AQ24" s="5"/>
      <c r="AR24" s="5"/>
      <c r="AS24" s="5"/>
      <c r="AT24" s="5"/>
    </row>
    <row r="25" spans="1:46" ht="22" customHeight="1" x14ac:dyDescent="0.35">
      <c r="A25" s="405"/>
      <c r="B25" s="409" t="str">
        <f>IFERROR(INDEX(out[Definition],MATCH(Outcomes!C25,out[Subindicator],0)),"")</f>
        <v/>
      </c>
      <c r="C25" s="124"/>
      <c r="D25" s="124"/>
      <c r="E25" s="124"/>
      <c r="F25" s="124"/>
      <c r="G25" s="124"/>
      <c r="H25" s="124"/>
      <c r="I25" s="124"/>
      <c r="J25" s="124"/>
      <c r="K25" s="124"/>
      <c r="L25" s="124"/>
      <c r="M25" s="410" t="str">
        <f t="shared" si="0"/>
        <v/>
      </c>
      <c r="N25" s="64" t="str">
        <f t="shared" si="1"/>
        <v/>
      </c>
      <c r="O25" s="438"/>
      <c r="P25" s="439"/>
      <c r="Q25" s="438"/>
      <c r="R25" s="439"/>
      <c r="S25" s="439"/>
      <c r="T25" s="439"/>
      <c r="U25" s="439"/>
      <c r="V25" s="438"/>
      <c r="W25" s="5"/>
      <c r="X25" s="133" t="str" cm="1">
        <f t="array" ref="X25">IF(NOT(ISBLANK(S25)),_xlfn._xlws.FILTER(out_econ[Definition],out_econ[Variable]=S25),"")</f>
        <v/>
      </c>
      <c r="Y25" s="5"/>
      <c r="Z25" s="5"/>
      <c r="AA25" s="5"/>
      <c r="AB25" s="5"/>
      <c r="AC25" s="5"/>
      <c r="AD25" s="5"/>
      <c r="AE25" s="5"/>
      <c r="AF25" s="5"/>
      <c r="AG25" s="5"/>
      <c r="AH25" s="5"/>
      <c r="AI25" s="5"/>
      <c r="AJ25" s="5"/>
      <c r="AK25" s="5"/>
      <c r="AL25" s="5"/>
      <c r="AM25" s="5"/>
      <c r="AN25" s="5"/>
      <c r="AO25" s="5"/>
      <c r="AP25" s="5"/>
      <c r="AQ25" s="5"/>
      <c r="AR25" s="5"/>
      <c r="AS25" s="5"/>
      <c r="AT25" s="5"/>
    </row>
    <row r="26" spans="1:46" ht="22" customHeight="1" x14ac:dyDescent="0.35">
      <c r="A26" s="405"/>
      <c r="B26" s="409" t="str">
        <f>IFERROR(INDEX(out[Definition],MATCH(Outcomes!C26,out[Subindicator],0)),"")</f>
        <v/>
      </c>
      <c r="C26" s="124"/>
      <c r="D26" s="124"/>
      <c r="E26" s="124"/>
      <c r="F26" s="124"/>
      <c r="G26" s="124"/>
      <c r="H26" s="124"/>
      <c r="I26" s="124"/>
      <c r="J26" s="124"/>
      <c r="K26" s="124"/>
      <c r="L26" s="124"/>
      <c r="M26" s="410" t="str">
        <f t="shared" si="0"/>
        <v/>
      </c>
      <c r="N26" s="64" t="str">
        <f t="shared" si="1"/>
        <v/>
      </c>
      <c r="O26" s="438"/>
      <c r="P26" s="439"/>
      <c r="Q26" s="438"/>
      <c r="R26" s="439"/>
      <c r="S26" s="439"/>
      <c r="T26" s="439"/>
      <c r="U26" s="439"/>
      <c r="V26" s="438"/>
      <c r="W26" s="5"/>
      <c r="X26" s="133" t="str" cm="1">
        <f t="array" ref="X26">IF(NOT(ISBLANK(S26)),_xlfn._xlws.FILTER(out_econ[Definition],out_econ[Variable]=S26),"")</f>
        <v/>
      </c>
      <c r="Y26" s="5"/>
      <c r="Z26" s="5"/>
      <c r="AA26" s="5"/>
      <c r="AB26" s="5"/>
      <c r="AC26" s="5"/>
      <c r="AD26" s="5"/>
      <c r="AE26" s="5"/>
      <c r="AF26" s="5"/>
      <c r="AG26" s="5"/>
      <c r="AH26" s="5"/>
      <c r="AI26" s="5"/>
      <c r="AJ26" s="5"/>
      <c r="AK26" s="5"/>
      <c r="AL26" s="5"/>
      <c r="AM26" s="5"/>
      <c r="AN26" s="5"/>
      <c r="AO26" s="5"/>
      <c r="AP26" s="5"/>
      <c r="AQ26" s="5"/>
      <c r="AR26" s="5"/>
      <c r="AS26" s="5"/>
      <c r="AT26" s="5"/>
    </row>
    <row r="27" spans="1:46" ht="22" customHeight="1" x14ac:dyDescent="0.35">
      <c r="A27" s="405"/>
      <c r="B27" s="409" t="str">
        <f>IFERROR(INDEX(out[Definition],MATCH(Outcomes!C27,out[Subindicator],0)),"")</f>
        <v/>
      </c>
      <c r="C27" s="124"/>
      <c r="D27" s="124"/>
      <c r="E27" s="124"/>
      <c r="F27" s="124"/>
      <c r="G27" s="124"/>
      <c r="H27" s="124"/>
      <c r="I27" s="124"/>
      <c r="J27" s="124"/>
      <c r="K27" s="124"/>
      <c r="L27" s="124"/>
      <c r="M27" s="410" t="str">
        <f t="shared" si="0"/>
        <v/>
      </c>
      <c r="N27" s="64" t="str">
        <f t="shared" si="1"/>
        <v/>
      </c>
      <c r="O27" s="438"/>
      <c r="P27" s="439"/>
      <c r="Q27" s="438"/>
      <c r="R27" s="439"/>
      <c r="S27" s="439"/>
      <c r="T27" s="439"/>
      <c r="U27" s="439"/>
      <c r="V27" s="438"/>
      <c r="W27" s="5"/>
      <c r="X27" s="133" t="str" cm="1">
        <f t="array" ref="X27">IF(NOT(ISBLANK(S27)),_xlfn._xlws.FILTER(out_econ[Definition],out_econ[Variable]=S27),"")</f>
        <v/>
      </c>
      <c r="Y27" s="5"/>
      <c r="Z27" s="5"/>
      <c r="AA27" s="5"/>
      <c r="AB27" s="5"/>
      <c r="AC27" s="5"/>
      <c r="AD27" s="5"/>
      <c r="AE27" s="5"/>
      <c r="AF27" s="5"/>
      <c r="AG27" s="5"/>
      <c r="AH27" s="5"/>
      <c r="AI27" s="5"/>
      <c r="AJ27" s="5"/>
      <c r="AK27" s="5"/>
      <c r="AL27" s="5"/>
      <c r="AM27" s="5"/>
      <c r="AN27" s="5"/>
      <c r="AO27" s="5"/>
      <c r="AP27" s="5"/>
      <c r="AQ27" s="5"/>
      <c r="AR27" s="5"/>
      <c r="AS27" s="5"/>
      <c r="AT27" s="5"/>
    </row>
    <row r="28" spans="1:46" ht="22" customHeight="1" x14ac:dyDescent="0.35">
      <c r="A28" s="405"/>
      <c r="B28" s="409" t="str">
        <f>IFERROR(INDEX(out[Definition],MATCH(Outcomes!C28,out[Subindicator],0)),"")</f>
        <v/>
      </c>
      <c r="C28" s="124"/>
      <c r="D28" s="124"/>
      <c r="E28" s="124"/>
      <c r="F28" s="124"/>
      <c r="G28" s="124"/>
      <c r="H28" s="124"/>
      <c r="I28" s="124"/>
      <c r="J28" s="124"/>
      <c r="K28" s="124"/>
      <c r="L28" s="124"/>
      <c r="M28" s="410" t="str">
        <f t="shared" si="0"/>
        <v/>
      </c>
      <c r="N28" s="64" t="str">
        <f t="shared" si="1"/>
        <v/>
      </c>
      <c r="O28" s="438"/>
      <c r="P28" s="439"/>
      <c r="Q28" s="438"/>
      <c r="R28" s="439"/>
      <c r="S28" s="439"/>
      <c r="T28" s="439"/>
      <c r="U28" s="439"/>
      <c r="V28" s="438"/>
      <c r="W28" s="5"/>
      <c r="X28" s="133" t="str" cm="1">
        <f t="array" ref="X28">IF(NOT(ISBLANK(S28)),_xlfn._xlws.FILTER(out_econ[Definition],out_econ[Variable]=S28),"")</f>
        <v/>
      </c>
      <c r="Y28" s="5"/>
      <c r="Z28" s="5"/>
      <c r="AA28" s="5"/>
      <c r="AB28" s="5"/>
      <c r="AC28" s="5"/>
      <c r="AD28" s="5"/>
      <c r="AE28" s="5"/>
      <c r="AF28" s="5"/>
      <c r="AG28" s="5"/>
      <c r="AH28" s="5"/>
      <c r="AI28" s="5"/>
      <c r="AJ28" s="5"/>
      <c r="AK28" s="5"/>
      <c r="AL28" s="5"/>
      <c r="AM28" s="5"/>
      <c r="AN28" s="5"/>
      <c r="AO28" s="5"/>
      <c r="AP28" s="5"/>
      <c r="AQ28" s="5"/>
      <c r="AR28" s="5"/>
      <c r="AS28" s="5"/>
      <c r="AT28" s="5"/>
    </row>
    <row r="29" spans="1:46" ht="22" customHeight="1" x14ac:dyDescent="0.35">
      <c r="A29" s="405"/>
      <c r="B29" s="409" t="str">
        <f>IFERROR(INDEX(out[Definition],MATCH(Outcomes!C29,out[Subindicator],0)),"")</f>
        <v/>
      </c>
      <c r="C29" s="124"/>
      <c r="D29" s="124"/>
      <c r="E29" s="124"/>
      <c r="F29" s="124"/>
      <c r="G29" s="124"/>
      <c r="H29" s="124"/>
      <c r="I29" s="124"/>
      <c r="J29" s="124"/>
      <c r="K29" s="124"/>
      <c r="L29" s="124"/>
      <c r="M29" s="410" t="str">
        <f t="shared" si="0"/>
        <v/>
      </c>
      <c r="N29" s="64" t="str">
        <f t="shared" si="1"/>
        <v/>
      </c>
      <c r="O29" s="438"/>
      <c r="P29" s="439"/>
      <c r="Q29" s="438"/>
      <c r="R29" s="439"/>
      <c r="S29" s="439"/>
      <c r="T29" s="439"/>
      <c r="U29" s="439"/>
      <c r="V29" s="438"/>
      <c r="W29" s="5"/>
      <c r="X29" s="133" t="str" cm="1">
        <f t="array" ref="X29">IF(NOT(ISBLANK(S29)),_xlfn._xlws.FILTER(out_econ[Definition],out_econ[Variable]=S29),"")</f>
        <v/>
      </c>
      <c r="Y29" s="5"/>
      <c r="Z29" s="5"/>
      <c r="AA29" s="5"/>
      <c r="AB29" s="5"/>
      <c r="AC29" s="5"/>
      <c r="AD29" s="5"/>
      <c r="AE29" s="5"/>
      <c r="AF29" s="5"/>
      <c r="AG29" s="5"/>
      <c r="AH29" s="5"/>
      <c r="AI29" s="5"/>
      <c r="AJ29" s="5"/>
      <c r="AK29" s="5"/>
      <c r="AL29" s="5"/>
      <c r="AM29" s="5"/>
      <c r="AN29" s="5"/>
      <c r="AO29" s="5"/>
      <c r="AP29" s="5"/>
      <c r="AQ29" s="5"/>
      <c r="AR29" s="5"/>
      <c r="AS29" s="5"/>
      <c r="AT29" s="5"/>
    </row>
    <row r="30" spans="1:46" ht="22" customHeight="1" x14ac:dyDescent="0.35">
      <c r="A30" s="405"/>
      <c r="B30" s="409" t="str">
        <f>IFERROR(INDEX(out[Definition],MATCH(Outcomes!C30,out[Subindicator],0)),"")</f>
        <v/>
      </c>
      <c r="C30" s="124"/>
      <c r="D30" s="124"/>
      <c r="E30" s="124"/>
      <c r="F30" s="124"/>
      <c r="G30" s="124"/>
      <c r="H30" s="124"/>
      <c r="I30" s="124"/>
      <c r="J30" s="124"/>
      <c r="K30" s="124"/>
      <c r="L30" s="124"/>
      <c r="M30" s="410" t="str">
        <f t="shared" si="0"/>
        <v/>
      </c>
      <c r="N30" s="64" t="str">
        <f t="shared" si="1"/>
        <v/>
      </c>
      <c r="O30" s="438"/>
      <c r="P30" s="439"/>
      <c r="Q30" s="438"/>
      <c r="R30" s="439"/>
      <c r="S30" s="439"/>
      <c r="T30" s="439"/>
      <c r="U30" s="439"/>
      <c r="V30" s="438"/>
      <c r="W30" s="5"/>
      <c r="X30" s="133" t="str" cm="1">
        <f t="array" ref="X30">IF(NOT(ISBLANK(S30)),_xlfn._xlws.FILTER(out_econ[Definition],out_econ[Variable]=S30),"")</f>
        <v/>
      </c>
      <c r="Y30" s="5"/>
      <c r="Z30" s="5"/>
      <c r="AA30" s="5"/>
      <c r="AB30" s="5"/>
      <c r="AC30" s="5"/>
      <c r="AD30" s="5"/>
      <c r="AE30" s="5"/>
      <c r="AF30" s="5"/>
      <c r="AG30" s="5"/>
      <c r="AH30" s="5"/>
      <c r="AI30" s="5"/>
      <c r="AJ30" s="5"/>
      <c r="AK30" s="5"/>
      <c r="AL30" s="5"/>
      <c r="AM30" s="5"/>
      <c r="AN30" s="5"/>
      <c r="AO30" s="5"/>
      <c r="AP30" s="5"/>
      <c r="AQ30" s="5"/>
      <c r="AR30" s="5"/>
      <c r="AS30" s="5"/>
      <c r="AT30" s="5"/>
    </row>
    <row r="31" spans="1:46" ht="22" customHeight="1" x14ac:dyDescent="0.35">
      <c r="A31" s="405"/>
      <c r="B31" s="409" t="str">
        <f>IFERROR(INDEX(out[Definition],MATCH(Outcomes!C31,out[Subindicator],0)),"")</f>
        <v/>
      </c>
      <c r="C31" s="124"/>
      <c r="D31" s="124"/>
      <c r="E31" s="124"/>
      <c r="F31" s="124"/>
      <c r="G31" s="124"/>
      <c r="H31" s="124"/>
      <c r="I31" s="124"/>
      <c r="J31" s="124"/>
      <c r="K31" s="124"/>
      <c r="L31" s="124"/>
      <c r="M31" s="410" t="str">
        <f t="shared" si="0"/>
        <v/>
      </c>
      <c r="N31" s="64" t="str">
        <f t="shared" si="1"/>
        <v/>
      </c>
      <c r="O31" s="438"/>
      <c r="P31" s="439"/>
      <c r="Q31" s="438"/>
      <c r="R31" s="439"/>
      <c r="S31" s="439"/>
      <c r="T31" s="439"/>
      <c r="U31" s="439"/>
      <c r="V31" s="438"/>
      <c r="W31" s="5"/>
      <c r="X31" s="133" t="str" cm="1">
        <f t="array" ref="X31">IF(NOT(ISBLANK(S31)),_xlfn._xlws.FILTER(out_econ[Definition],out_econ[Variable]=S31),"")</f>
        <v/>
      </c>
      <c r="Y31" s="5"/>
      <c r="Z31" s="5"/>
      <c r="AA31" s="5"/>
      <c r="AB31" s="5"/>
      <c r="AC31" s="5"/>
      <c r="AD31" s="5"/>
      <c r="AE31" s="5"/>
      <c r="AF31" s="5"/>
      <c r="AG31" s="5"/>
      <c r="AH31" s="5"/>
      <c r="AI31" s="5"/>
      <c r="AJ31" s="5"/>
      <c r="AK31" s="5"/>
      <c r="AL31" s="5"/>
      <c r="AM31" s="5"/>
      <c r="AN31" s="5"/>
      <c r="AO31" s="5"/>
      <c r="AP31" s="5"/>
      <c r="AQ31" s="5"/>
      <c r="AR31" s="5"/>
      <c r="AS31" s="5"/>
      <c r="AT31" s="5"/>
    </row>
    <row r="32" spans="1:46" ht="22" customHeight="1" x14ac:dyDescent="0.35">
      <c r="A32" s="405"/>
      <c r="B32" s="409" t="str">
        <f>IFERROR(INDEX(out[Definition],MATCH(Outcomes!C32,out[Subindicator],0)),"")</f>
        <v/>
      </c>
      <c r="C32" s="124"/>
      <c r="D32" s="124"/>
      <c r="E32" s="124"/>
      <c r="F32" s="124"/>
      <c r="G32" s="124"/>
      <c r="H32" s="124"/>
      <c r="I32" s="124"/>
      <c r="J32" s="124"/>
      <c r="K32" s="124"/>
      <c r="L32" s="124"/>
      <c r="M32" s="410" t="str">
        <f t="shared" si="0"/>
        <v/>
      </c>
      <c r="N32" s="64" t="str">
        <f t="shared" si="1"/>
        <v/>
      </c>
      <c r="O32" s="438"/>
      <c r="P32" s="439"/>
      <c r="Q32" s="438"/>
      <c r="R32" s="439"/>
      <c r="S32" s="439"/>
      <c r="T32" s="439"/>
      <c r="U32" s="439"/>
      <c r="V32" s="438"/>
      <c r="W32" s="5"/>
      <c r="X32" s="133" t="str" cm="1">
        <f t="array" ref="X32">IF(NOT(ISBLANK(S32)),_xlfn._xlws.FILTER(out_econ[Definition],out_econ[Variable]=S32),"")</f>
        <v/>
      </c>
      <c r="Y32" s="5"/>
      <c r="Z32" s="5"/>
      <c r="AA32" s="5"/>
      <c r="AB32" s="5"/>
      <c r="AC32" s="5"/>
      <c r="AD32" s="5"/>
      <c r="AE32" s="5"/>
      <c r="AF32" s="5"/>
      <c r="AG32" s="5"/>
      <c r="AH32" s="5"/>
      <c r="AI32" s="5"/>
      <c r="AJ32" s="5"/>
      <c r="AK32" s="5"/>
      <c r="AL32" s="5"/>
      <c r="AM32" s="5"/>
      <c r="AN32" s="5"/>
      <c r="AO32" s="5"/>
      <c r="AP32" s="5"/>
      <c r="AQ32" s="5"/>
      <c r="AR32" s="5"/>
      <c r="AS32" s="5"/>
      <c r="AT32" s="5"/>
    </row>
    <row r="33" spans="1:46" ht="22" customHeight="1" x14ac:dyDescent="0.35">
      <c r="A33" s="405"/>
      <c r="B33" s="409" t="str">
        <f>IFERROR(INDEX(out[Definition],MATCH(Outcomes!C33,out[Subindicator],0)),"")</f>
        <v/>
      </c>
      <c r="C33" s="124"/>
      <c r="D33" s="124"/>
      <c r="E33" s="124"/>
      <c r="F33" s="124"/>
      <c r="G33" s="124"/>
      <c r="H33" s="124"/>
      <c r="I33" s="124"/>
      <c r="J33" s="124"/>
      <c r="K33" s="124"/>
      <c r="L33" s="124"/>
      <c r="M33" s="410" t="str">
        <f t="shared" si="0"/>
        <v/>
      </c>
      <c r="N33" s="64" t="str">
        <f t="shared" si="1"/>
        <v/>
      </c>
      <c r="O33" s="438"/>
      <c r="P33" s="439"/>
      <c r="Q33" s="438"/>
      <c r="R33" s="439"/>
      <c r="S33" s="439"/>
      <c r="T33" s="439"/>
      <c r="U33" s="439"/>
      <c r="V33" s="438"/>
      <c r="W33" s="5"/>
      <c r="X33" s="133" t="str" cm="1">
        <f t="array" ref="X33">IF(NOT(ISBLANK(S33)),_xlfn._xlws.FILTER(out_econ[Definition],out_econ[Variable]=S33),"")</f>
        <v/>
      </c>
      <c r="Y33" s="5"/>
      <c r="Z33" s="5"/>
      <c r="AA33" s="5"/>
      <c r="AB33" s="5"/>
      <c r="AC33" s="5"/>
      <c r="AD33" s="5"/>
      <c r="AE33" s="5"/>
      <c r="AF33" s="5"/>
      <c r="AG33" s="5"/>
      <c r="AH33" s="5"/>
      <c r="AI33" s="5"/>
      <c r="AJ33" s="5"/>
      <c r="AK33" s="5"/>
      <c r="AL33" s="5"/>
      <c r="AM33" s="5"/>
      <c r="AN33" s="5"/>
      <c r="AO33" s="5"/>
      <c r="AP33" s="5"/>
      <c r="AQ33" s="5"/>
      <c r="AR33" s="5"/>
      <c r="AS33" s="5"/>
      <c r="AT33" s="5"/>
    </row>
    <row r="34" spans="1:46" ht="22" customHeight="1" x14ac:dyDescent="0.35">
      <c r="A34" s="405"/>
      <c r="B34" s="409" t="str">
        <f>IFERROR(INDEX(out[Definition],MATCH(Outcomes!C34,out[Subindicator],0)),"")</f>
        <v/>
      </c>
      <c r="C34" s="124"/>
      <c r="D34" s="124"/>
      <c r="E34" s="124"/>
      <c r="F34" s="124"/>
      <c r="G34" s="124"/>
      <c r="H34" s="124"/>
      <c r="I34" s="124"/>
      <c r="J34" s="124"/>
      <c r="K34" s="124"/>
      <c r="L34" s="124"/>
      <c r="M34" s="410" t="str">
        <f t="shared" si="0"/>
        <v/>
      </c>
      <c r="N34" s="64" t="str">
        <f t="shared" si="1"/>
        <v/>
      </c>
      <c r="O34" s="438"/>
      <c r="P34" s="439"/>
      <c r="Q34" s="438"/>
      <c r="R34" s="439"/>
      <c r="S34" s="439"/>
      <c r="T34" s="439"/>
      <c r="U34" s="439"/>
      <c r="V34" s="438"/>
      <c r="W34" s="5"/>
      <c r="X34" s="133" t="str" cm="1">
        <f t="array" ref="X34">IF(NOT(ISBLANK(S34)),_xlfn._xlws.FILTER(out_econ[Definition],out_econ[Variable]=S34),"")</f>
        <v/>
      </c>
      <c r="Y34" s="5"/>
      <c r="Z34" s="5"/>
      <c r="AA34" s="5"/>
      <c r="AB34" s="5"/>
      <c r="AC34" s="5"/>
      <c r="AD34" s="5"/>
      <c r="AE34" s="5"/>
      <c r="AF34" s="5"/>
      <c r="AG34" s="5"/>
      <c r="AH34" s="5"/>
      <c r="AI34" s="5"/>
      <c r="AJ34" s="5"/>
      <c r="AK34" s="5"/>
      <c r="AL34" s="5"/>
      <c r="AM34" s="5"/>
      <c r="AN34" s="5"/>
      <c r="AO34" s="5"/>
      <c r="AP34" s="5"/>
      <c r="AQ34" s="5"/>
      <c r="AR34" s="5"/>
      <c r="AS34" s="5"/>
      <c r="AT34" s="5"/>
    </row>
    <row r="35" spans="1:46" ht="22" customHeight="1" x14ac:dyDescent="0.35">
      <c r="A35" s="405"/>
      <c r="B35" s="409" t="str">
        <f>IFERROR(INDEX(out[Definition],MATCH(Outcomes!C35,out[Subindicator],0)),"")</f>
        <v/>
      </c>
      <c r="C35" s="124"/>
      <c r="D35" s="124"/>
      <c r="E35" s="124"/>
      <c r="F35" s="124"/>
      <c r="G35" s="124"/>
      <c r="H35" s="124"/>
      <c r="I35" s="124"/>
      <c r="J35" s="124"/>
      <c r="K35" s="124"/>
      <c r="L35" s="124"/>
      <c r="M35" s="410" t="str">
        <f t="shared" si="0"/>
        <v/>
      </c>
      <c r="N35" s="64" t="str">
        <f t="shared" si="1"/>
        <v/>
      </c>
      <c r="O35" s="438"/>
      <c r="P35" s="439"/>
      <c r="Q35" s="438"/>
      <c r="R35" s="439"/>
      <c r="S35" s="439"/>
      <c r="T35" s="439"/>
      <c r="U35" s="439"/>
      <c r="V35" s="438"/>
      <c r="W35" s="5"/>
      <c r="X35" s="133" t="str" cm="1">
        <f t="array" ref="X35">IF(NOT(ISBLANK(S35)),_xlfn._xlws.FILTER(out_econ[Definition],out_econ[Variable]=S35),"")</f>
        <v/>
      </c>
      <c r="Y35" s="5"/>
      <c r="Z35" s="5"/>
      <c r="AA35" s="5"/>
      <c r="AB35" s="5"/>
      <c r="AC35" s="5"/>
      <c r="AD35" s="5"/>
      <c r="AE35" s="5"/>
      <c r="AF35" s="5"/>
      <c r="AG35" s="5"/>
      <c r="AH35" s="5"/>
      <c r="AI35" s="5"/>
      <c r="AJ35" s="5"/>
      <c r="AK35" s="5"/>
      <c r="AL35" s="5"/>
      <c r="AM35" s="5"/>
      <c r="AN35" s="5"/>
      <c r="AO35" s="5"/>
      <c r="AP35" s="5"/>
      <c r="AQ35" s="5"/>
      <c r="AR35" s="5"/>
      <c r="AS35" s="5"/>
      <c r="AT35" s="5"/>
    </row>
    <row r="36" spans="1:46" ht="22" customHeight="1" x14ac:dyDescent="0.35">
      <c r="A36" s="405"/>
      <c r="B36" s="409" t="str">
        <f>IFERROR(INDEX(out[Definition],MATCH(Outcomes!C36,out[Subindicator],0)),"")</f>
        <v/>
      </c>
      <c r="C36" s="124"/>
      <c r="D36" s="124"/>
      <c r="E36" s="124"/>
      <c r="F36" s="124"/>
      <c r="G36" s="124"/>
      <c r="H36" s="124"/>
      <c r="I36" s="124"/>
      <c r="J36" s="124"/>
      <c r="K36" s="124"/>
      <c r="L36" s="124"/>
      <c r="M36" s="410" t="str">
        <f t="shared" si="0"/>
        <v/>
      </c>
      <c r="N36" s="64" t="str">
        <f t="shared" si="1"/>
        <v/>
      </c>
      <c r="O36" s="438"/>
      <c r="P36" s="439"/>
      <c r="Q36" s="438"/>
      <c r="R36" s="439"/>
      <c r="S36" s="439"/>
      <c r="T36" s="439"/>
      <c r="U36" s="439"/>
      <c r="V36" s="438"/>
      <c r="W36" s="5"/>
      <c r="X36" s="133" t="str" cm="1">
        <f t="array" ref="X36">IF(NOT(ISBLANK(S36)),_xlfn._xlws.FILTER(out_econ[Definition],out_econ[Variable]=S36),"")</f>
        <v/>
      </c>
      <c r="Y36" s="5"/>
      <c r="Z36" s="5"/>
      <c r="AA36" s="5"/>
      <c r="AB36" s="5"/>
      <c r="AC36" s="5"/>
      <c r="AD36" s="5"/>
      <c r="AE36" s="5"/>
      <c r="AF36" s="5"/>
      <c r="AG36" s="5"/>
      <c r="AH36" s="5"/>
      <c r="AI36" s="5"/>
      <c r="AJ36" s="5"/>
      <c r="AK36" s="5"/>
      <c r="AL36" s="5"/>
      <c r="AM36" s="5"/>
      <c r="AN36" s="5"/>
      <c r="AO36" s="5"/>
      <c r="AP36" s="5"/>
      <c r="AQ36" s="5"/>
      <c r="AR36" s="5"/>
      <c r="AS36" s="5"/>
      <c r="AT36" s="5"/>
    </row>
    <row r="37" spans="1:46" ht="22" customHeight="1" x14ac:dyDescent="0.35">
      <c r="A37" s="405"/>
      <c r="B37" s="409" t="str">
        <f>IFERROR(INDEX(out[Definition],MATCH(Outcomes!C37,out[Subindicator],0)),"")</f>
        <v/>
      </c>
      <c r="C37" s="124"/>
      <c r="D37" s="124"/>
      <c r="E37" s="124"/>
      <c r="F37" s="124"/>
      <c r="G37" s="124"/>
      <c r="H37" s="124"/>
      <c r="I37" s="124"/>
      <c r="J37" s="124"/>
      <c r="K37" s="124"/>
      <c r="L37" s="124"/>
      <c r="M37" s="410" t="str">
        <f t="shared" si="0"/>
        <v/>
      </c>
      <c r="N37" s="64" t="str">
        <f t="shared" si="1"/>
        <v/>
      </c>
      <c r="O37" s="438"/>
      <c r="P37" s="439"/>
      <c r="Q37" s="438"/>
      <c r="R37" s="439"/>
      <c r="S37" s="439"/>
      <c r="T37" s="439"/>
      <c r="U37" s="439"/>
      <c r="V37" s="438"/>
      <c r="W37" s="5"/>
      <c r="X37" s="133" t="str" cm="1">
        <f t="array" ref="X37">IF(NOT(ISBLANK(S37)),_xlfn._xlws.FILTER(out_econ[Definition],out_econ[Variable]=S37),"")</f>
        <v/>
      </c>
      <c r="Y37" s="5"/>
      <c r="Z37" s="5"/>
      <c r="AA37" s="5"/>
      <c r="AB37" s="5"/>
      <c r="AC37" s="5"/>
      <c r="AD37" s="5"/>
      <c r="AE37" s="5"/>
      <c r="AF37" s="5"/>
      <c r="AG37" s="5"/>
      <c r="AH37" s="5"/>
      <c r="AI37" s="5"/>
      <c r="AJ37" s="5"/>
      <c r="AK37" s="5"/>
      <c r="AL37" s="5"/>
      <c r="AM37" s="5"/>
      <c r="AN37" s="5"/>
      <c r="AO37" s="5"/>
      <c r="AP37" s="5"/>
      <c r="AQ37" s="5"/>
      <c r="AR37" s="5"/>
      <c r="AS37" s="5"/>
      <c r="AT37" s="5"/>
    </row>
    <row r="38" spans="1:46" ht="22" customHeight="1" x14ac:dyDescent="0.35">
      <c r="A38" s="405"/>
      <c r="B38" s="409" t="str">
        <f>IFERROR(INDEX(out[Definition],MATCH(Outcomes!C38,out[Subindicator],0)),"")</f>
        <v/>
      </c>
      <c r="C38" s="124"/>
      <c r="D38" s="124"/>
      <c r="E38" s="124"/>
      <c r="F38" s="124"/>
      <c r="G38" s="124"/>
      <c r="H38" s="124"/>
      <c r="I38" s="124"/>
      <c r="J38" s="124"/>
      <c r="K38" s="124"/>
      <c r="L38" s="124"/>
      <c r="M38" s="410" t="str">
        <f t="shared" si="0"/>
        <v/>
      </c>
      <c r="N38" s="64" t="str">
        <f t="shared" si="1"/>
        <v/>
      </c>
      <c r="O38" s="438"/>
      <c r="P38" s="439"/>
      <c r="Q38" s="438"/>
      <c r="R38" s="439"/>
      <c r="S38" s="439"/>
      <c r="T38" s="439"/>
      <c r="U38" s="439"/>
      <c r="V38" s="438"/>
      <c r="W38" s="5"/>
      <c r="X38" s="133" t="str" cm="1">
        <f t="array" ref="X38">IF(NOT(ISBLANK(S38)),_xlfn._xlws.FILTER(out_econ[Definition],out_econ[Variable]=S38),"")</f>
        <v/>
      </c>
      <c r="Y38" s="5"/>
      <c r="Z38" s="5"/>
      <c r="AA38" s="5"/>
      <c r="AB38" s="5"/>
      <c r="AC38" s="5"/>
      <c r="AD38" s="5"/>
      <c r="AE38" s="5"/>
      <c r="AF38" s="5"/>
      <c r="AG38" s="5"/>
      <c r="AH38" s="5"/>
      <c r="AI38" s="5"/>
      <c r="AJ38" s="5"/>
      <c r="AK38" s="5"/>
      <c r="AL38" s="5"/>
      <c r="AM38" s="5"/>
      <c r="AN38" s="5"/>
      <c r="AO38" s="5"/>
      <c r="AP38" s="5"/>
      <c r="AQ38" s="5"/>
      <c r="AR38" s="5"/>
      <c r="AS38" s="5"/>
      <c r="AT38" s="5"/>
    </row>
    <row r="39" spans="1:46" ht="20.25" customHeight="1" thickBot="1" x14ac:dyDescent="0.4">
      <c r="A39" s="411"/>
      <c r="B39" s="476"/>
      <c r="C39" s="15"/>
      <c r="D39" s="15"/>
      <c r="E39" s="15"/>
      <c r="F39" s="15"/>
      <c r="G39" s="15"/>
      <c r="H39" s="15"/>
      <c r="I39" s="15"/>
      <c r="J39" s="15"/>
      <c r="K39" s="15"/>
      <c r="L39" s="15"/>
      <c r="M39" s="350"/>
      <c r="N39" s="64"/>
      <c r="O39" s="438"/>
      <c r="P39" s="439"/>
      <c r="Q39" s="438"/>
      <c r="R39" s="439"/>
      <c r="S39" s="439"/>
      <c r="T39" s="439"/>
      <c r="U39" s="439"/>
      <c r="V39" s="438"/>
      <c r="W39" s="5"/>
      <c r="X39" s="133" t="str" cm="1">
        <f t="array" ref="X39">IF(NOT(ISBLANK(S39)),_xlfn._xlws.FILTER(out_econ[Definition],out_econ[Variable]=S39),"")</f>
        <v/>
      </c>
      <c r="Y39" s="5"/>
      <c r="Z39" s="5"/>
      <c r="AA39" s="5"/>
      <c r="AB39" s="5"/>
      <c r="AC39" s="5"/>
      <c r="AD39" s="5"/>
      <c r="AE39" s="5"/>
      <c r="AF39" s="5"/>
      <c r="AG39" s="5"/>
      <c r="AH39" s="5"/>
      <c r="AI39" s="5"/>
      <c r="AJ39" s="5"/>
      <c r="AK39" s="5"/>
      <c r="AL39" s="5"/>
      <c r="AM39" s="5"/>
      <c r="AN39" s="5"/>
      <c r="AO39" s="5"/>
      <c r="AP39" s="5"/>
      <c r="AQ39" s="5"/>
      <c r="AR39" s="5"/>
      <c r="AS39" s="5"/>
      <c r="AT39" s="5"/>
    </row>
    <row r="40" spans="1:46" ht="20.25" customHeight="1" x14ac:dyDescent="0.35">
      <c r="A40" s="412"/>
      <c r="B40" s="477"/>
      <c r="C40" s="11"/>
      <c r="D40" s="11"/>
      <c r="E40" s="11"/>
      <c r="F40" s="11"/>
      <c r="G40" s="11"/>
      <c r="H40" s="11"/>
      <c r="I40" s="11"/>
      <c r="J40" s="11"/>
      <c r="K40" s="11"/>
      <c r="L40" s="11"/>
      <c r="M40" s="12"/>
      <c r="N40" s="64"/>
      <c r="O40" s="438"/>
      <c r="P40" s="439"/>
      <c r="Q40" s="438"/>
      <c r="R40" s="439"/>
      <c r="S40" s="439"/>
      <c r="T40" s="439"/>
      <c r="U40" s="439"/>
      <c r="V40" s="438"/>
      <c r="W40" s="5"/>
      <c r="X40" s="133" t="str" cm="1">
        <f t="array" ref="X40">IF(NOT(ISBLANK(S40)),_xlfn._xlws.FILTER(out_econ[Definition],out_econ[Variable]=S40),"")</f>
        <v/>
      </c>
      <c r="Y40" s="5"/>
      <c r="Z40" s="5"/>
      <c r="AA40" s="5"/>
      <c r="AB40" s="5"/>
      <c r="AC40" s="5"/>
      <c r="AD40" s="5"/>
      <c r="AE40" s="5"/>
      <c r="AF40" s="5"/>
      <c r="AG40" s="5"/>
      <c r="AH40" s="5"/>
      <c r="AI40" s="5"/>
      <c r="AJ40" s="5"/>
      <c r="AK40" s="5"/>
      <c r="AL40" s="5"/>
      <c r="AM40" s="5"/>
      <c r="AN40" s="5"/>
      <c r="AO40" s="5"/>
      <c r="AP40" s="5"/>
      <c r="AQ40" s="5"/>
      <c r="AR40" s="5"/>
      <c r="AS40" s="5"/>
      <c r="AT40" s="5"/>
    </row>
    <row r="41" spans="1:46" ht="20.25" customHeight="1" x14ac:dyDescent="0.35">
      <c r="A41" s="51"/>
      <c r="B41" s="22"/>
      <c r="C41" s="5"/>
      <c r="D41" s="5"/>
      <c r="E41" s="5"/>
      <c r="F41" s="5"/>
      <c r="G41" s="5"/>
      <c r="H41" s="5"/>
      <c r="I41" s="5"/>
      <c r="J41" s="5"/>
      <c r="K41" s="5"/>
      <c r="L41" s="5"/>
      <c r="M41" s="5"/>
      <c r="N41" s="64"/>
      <c r="O41" s="438"/>
      <c r="P41" s="439"/>
      <c r="Q41" s="438"/>
      <c r="R41" s="439"/>
      <c r="S41" s="439"/>
      <c r="T41" s="439"/>
      <c r="U41" s="439"/>
      <c r="V41" s="438"/>
      <c r="W41" s="5"/>
      <c r="X41" s="133" t="str" cm="1">
        <f t="array" ref="X41">IF(NOT(ISBLANK(S41)),_xlfn._xlws.FILTER(out_econ[Definition],out_econ[Variable]=S41),"")</f>
        <v/>
      </c>
      <c r="Y41" s="5"/>
      <c r="Z41" s="5"/>
      <c r="AA41" s="5"/>
      <c r="AB41" s="5"/>
      <c r="AC41" s="5"/>
      <c r="AD41" s="5"/>
      <c r="AE41" s="5"/>
      <c r="AF41" s="5"/>
      <c r="AG41" s="5"/>
      <c r="AH41" s="5"/>
      <c r="AI41" s="5"/>
      <c r="AJ41" s="5"/>
      <c r="AK41" s="5"/>
      <c r="AL41" s="5"/>
      <c r="AM41" s="5"/>
      <c r="AN41" s="5"/>
      <c r="AO41" s="5"/>
      <c r="AP41" s="5"/>
      <c r="AQ41" s="5"/>
      <c r="AR41" s="5"/>
      <c r="AS41" s="5"/>
      <c r="AT41" s="5"/>
    </row>
    <row r="42" spans="1:46" ht="20.25" customHeight="1" x14ac:dyDescent="0.35">
      <c r="A42" s="51"/>
      <c r="B42" s="22"/>
      <c r="C42" s="5"/>
      <c r="D42" s="5"/>
      <c r="E42" s="5"/>
      <c r="F42" s="5"/>
      <c r="G42" s="5"/>
      <c r="H42" s="5"/>
      <c r="I42" s="5"/>
      <c r="J42" s="5"/>
      <c r="K42" s="5"/>
      <c r="L42" s="5"/>
      <c r="M42" s="5"/>
      <c r="N42" s="64"/>
      <c r="O42" s="438"/>
      <c r="P42" s="439"/>
      <c r="Q42" s="438"/>
      <c r="R42" s="439"/>
      <c r="S42" s="439"/>
      <c r="T42" s="439"/>
      <c r="U42" s="439"/>
      <c r="V42" s="438"/>
      <c r="W42" s="5"/>
      <c r="X42" s="133" t="str" cm="1">
        <f t="array" ref="X42">IF(NOT(ISBLANK(S42)),_xlfn._xlws.FILTER(out_econ[Definition],out_econ[Variable]=S42),"")</f>
        <v/>
      </c>
      <c r="Y42" s="5"/>
      <c r="Z42" s="5"/>
      <c r="AA42" s="5"/>
      <c r="AB42" s="5"/>
      <c r="AC42" s="5"/>
      <c r="AD42" s="5"/>
      <c r="AE42" s="5"/>
      <c r="AF42" s="5"/>
      <c r="AG42" s="5"/>
      <c r="AH42" s="5"/>
      <c r="AI42" s="5"/>
      <c r="AJ42" s="5"/>
      <c r="AK42" s="5"/>
      <c r="AL42" s="5"/>
      <c r="AM42" s="5"/>
      <c r="AN42" s="5"/>
      <c r="AO42" s="5"/>
      <c r="AP42" s="5"/>
      <c r="AQ42" s="5"/>
      <c r="AR42" s="5"/>
      <c r="AS42" s="5"/>
      <c r="AT42" s="5"/>
    </row>
    <row r="43" spans="1:46" ht="20.25" customHeight="1" x14ac:dyDescent="0.35">
      <c r="A43" s="51"/>
      <c r="B43" s="22"/>
      <c r="C43" s="5"/>
      <c r="D43" s="5"/>
      <c r="E43" s="5"/>
      <c r="F43" s="5"/>
      <c r="G43" s="5"/>
      <c r="H43" s="5"/>
      <c r="I43" s="5"/>
      <c r="J43" s="5"/>
      <c r="K43" s="5"/>
      <c r="L43" s="5"/>
      <c r="M43" s="5"/>
      <c r="N43" s="64"/>
      <c r="O43" s="438"/>
      <c r="P43" s="439"/>
      <c r="Q43" s="438"/>
      <c r="R43" s="439"/>
      <c r="S43" s="439"/>
      <c r="T43" s="439"/>
      <c r="U43" s="439"/>
      <c r="V43" s="438"/>
      <c r="W43" s="5"/>
      <c r="X43" s="133" t="str" cm="1">
        <f t="array" ref="X43">IF(NOT(ISBLANK(S43)),_xlfn._xlws.FILTER(out_econ[Definition],out_econ[Variable]=S43),"")</f>
        <v/>
      </c>
      <c r="Y43" s="5"/>
      <c r="Z43" s="5"/>
      <c r="AA43" s="5"/>
      <c r="AB43" s="5"/>
      <c r="AC43" s="5"/>
      <c r="AD43" s="5"/>
      <c r="AE43" s="5"/>
      <c r="AF43" s="5"/>
      <c r="AG43" s="5"/>
      <c r="AH43" s="5"/>
      <c r="AI43" s="5"/>
      <c r="AJ43" s="5"/>
      <c r="AK43" s="5"/>
      <c r="AL43" s="5"/>
      <c r="AM43" s="5"/>
      <c r="AN43" s="5"/>
      <c r="AO43" s="5"/>
      <c r="AP43" s="5"/>
      <c r="AQ43" s="5"/>
      <c r="AR43" s="5"/>
      <c r="AS43" s="5"/>
      <c r="AT43" s="5"/>
    </row>
    <row r="44" spans="1:46" ht="20.25" customHeight="1" x14ac:dyDescent="0.35">
      <c r="A44" s="51"/>
      <c r="B44" s="22"/>
      <c r="C44" s="5"/>
      <c r="D44" s="5"/>
      <c r="E44" s="5"/>
      <c r="F44" s="5"/>
      <c r="G44" s="5"/>
      <c r="H44" s="5"/>
      <c r="I44" s="5"/>
      <c r="J44" s="5"/>
      <c r="K44" s="5"/>
      <c r="L44" s="5"/>
      <c r="M44" s="5"/>
      <c r="N44" s="64"/>
      <c r="O44" s="438"/>
      <c r="P44" s="439"/>
      <c r="Q44" s="438"/>
      <c r="R44" s="439"/>
      <c r="S44" s="439"/>
      <c r="T44" s="439"/>
      <c r="U44" s="439"/>
      <c r="V44" s="438"/>
      <c r="W44" s="5"/>
      <c r="X44" s="133" t="str" cm="1">
        <f t="array" ref="X44">IF(NOT(ISBLANK(S44)),_xlfn._xlws.FILTER(out_econ[Definition],out_econ[Variable]=S44),"")</f>
        <v/>
      </c>
      <c r="Y44" s="5"/>
      <c r="Z44" s="5"/>
      <c r="AA44" s="5"/>
      <c r="AB44" s="5"/>
      <c r="AC44" s="5"/>
      <c r="AD44" s="5"/>
      <c r="AE44" s="5"/>
      <c r="AF44" s="5"/>
      <c r="AG44" s="5"/>
      <c r="AH44" s="5"/>
      <c r="AI44" s="5"/>
      <c r="AJ44" s="5"/>
      <c r="AK44" s="5"/>
      <c r="AL44" s="5"/>
      <c r="AM44" s="5"/>
      <c r="AN44" s="5"/>
      <c r="AO44" s="5"/>
      <c r="AP44" s="5"/>
      <c r="AQ44" s="5"/>
      <c r="AR44" s="5"/>
      <c r="AS44" s="5"/>
      <c r="AT44" s="5"/>
    </row>
    <row r="45" spans="1:46" ht="20.25" customHeight="1" x14ac:dyDescent="0.35">
      <c r="A45" s="51"/>
      <c r="B45" s="22"/>
      <c r="C45" s="5"/>
      <c r="D45" s="5"/>
      <c r="E45" s="5"/>
      <c r="F45" s="5"/>
      <c r="G45" s="5"/>
      <c r="H45" s="5"/>
      <c r="I45" s="5"/>
      <c r="J45" s="5"/>
      <c r="K45" s="5"/>
      <c r="L45" s="5"/>
      <c r="M45" s="5"/>
      <c r="N45" s="64"/>
      <c r="O45" s="438"/>
      <c r="P45" s="439"/>
      <c r="Q45" s="438"/>
      <c r="R45" s="439"/>
      <c r="S45" s="439"/>
      <c r="T45" s="439"/>
      <c r="U45" s="439"/>
      <c r="V45" s="438"/>
      <c r="W45" s="5"/>
      <c r="X45" s="133" t="str" cm="1">
        <f t="array" ref="X45">IF(NOT(ISBLANK(S45)),_xlfn._xlws.FILTER(out_econ[Definition],out_econ[Variable]=S45),"")</f>
        <v/>
      </c>
      <c r="Y45" s="5"/>
      <c r="Z45" s="5"/>
      <c r="AA45" s="5"/>
      <c r="AB45" s="5"/>
      <c r="AC45" s="5"/>
      <c r="AD45" s="5"/>
      <c r="AE45" s="5"/>
      <c r="AF45" s="5"/>
      <c r="AG45" s="5"/>
      <c r="AH45" s="5"/>
      <c r="AI45" s="5"/>
      <c r="AJ45" s="5"/>
      <c r="AK45" s="5"/>
      <c r="AL45" s="5"/>
      <c r="AM45" s="5"/>
      <c r="AN45" s="5"/>
      <c r="AO45" s="5"/>
      <c r="AP45" s="5"/>
      <c r="AQ45" s="5"/>
      <c r="AR45" s="5"/>
      <c r="AS45" s="5"/>
      <c r="AT45" s="5"/>
    </row>
    <row r="46" spans="1:46" ht="20.25" customHeight="1" x14ac:dyDescent="0.35">
      <c r="A46" s="51"/>
      <c r="B46" s="22"/>
      <c r="C46" s="5"/>
      <c r="D46" s="5"/>
      <c r="E46" s="5"/>
      <c r="F46" s="5"/>
      <c r="G46" s="5"/>
      <c r="H46" s="5"/>
      <c r="I46" s="5"/>
      <c r="J46" s="5"/>
      <c r="K46" s="5"/>
      <c r="L46" s="5"/>
      <c r="M46" s="5"/>
      <c r="N46" s="64"/>
      <c r="O46" s="438"/>
      <c r="P46" s="439"/>
      <c r="Q46" s="438"/>
      <c r="R46" s="439"/>
      <c r="S46" s="439"/>
      <c r="T46" s="439"/>
      <c r="U46" s="439"/>
      <c r="V46" s="438"/>
      <c r="W46" s="5"/>
      <c r="X46" s="133" t="str" cm="1">
        <f t="array" ref="X46">IF(NOT(ISBLANK(S46)),_xlfn._xlws.FILTER(out_econ[Definition],out_econ[Variable]=S46),"")</f>
        <v/>
      </c>
      <c r="Y46" s="5"/>
      <c r="Z46" s="5"/>
      <c r="AA46" s="5"/>
      <c r="AB46" s="5"/>
      <c r="AC46" s="5"/>
      <c r="AD46" s="5"/>
      <c r="AE46" s="5"/>
      <c r="AF46" s="5"/>
      <c r="AG46" s="5"/>
      <c r="AH46" s="5"/>
      <c r="AI46" s="5"/>
      <c r="AJ46" s="5"/>
      <c r="AK46" s="5"/>
      <c r="AL46" s="5"/>
      <c r="AM46" s="5"/>
      <c r="AN46" s="5"/>
      <c r="AO46" s="5"/>
      <c r="AP46" s="5"/>
      <c r="AQ46" s="5"/>
      <c r="AR46" s="5"/>
      <c r="AS46" s="5"/>
      <c r="AT46" s="5"/>
    </row>
    <row r="47" spans="1:46" ht="20.25" customHeight="1" x14ac:dyDescent="0.35">
      <c r="A47" s="51"/>
      <c r="B47" s="22"/>
      <c r="C47" s="5"/>
      <c r="D47" s="5"/>
      <c r="E47" s="5"/>
      <c r="F47" s="5"/>
      <c r="G47" s="5"/>
      <c r="H47" s="5"/>
      <c r="I47" s="5"/>
      <c r="J47" s="5"/>
      <c r="K47" s="5"/>
      <c r="L47" s="5"/>
      <c r="M47" s="5"/>
      <c r="N47" s="64"/>
      <c r="O47" s="438"/>
      <c r="P47" s="439"/>
      <c r="Q47" s="438"/>
      <c r="R47" s="439"/>
      <c r="S47" s="439"/>
      <c r="T47" s="439"/>
      <c r="U47" s="439"/>
      <c r="V47" s="438"/>
      <c r="W47" s="5"/>
      <c r="X47" s="133" t="str" cm="1">
        <f t="array" ref="X47">IF(NOT(ISBLANK(S47)),_xlfn._xlws.FILTER(out_econ[Definition],out_econ[Variable]=S47),"")</f>
        <v/>
      </c>
      <c r="Y47" s="5"/>
      <c r="Z47" s="5"/>
      <c r="AA47" s="5"/>
      <c r="AB47" s="5"/>
      <c r="AC47" s="5"/>
      <c r="AD47" s="5"/>
      <c r="AE47" s="5"/>
      <c r="AF47" s="5"/>
      <c r="AG47" s="5"/>
      <c r="AH47" s="5"/>
      <c r="AI47" s="5"/>
      <c r="AJ47" s="5"/>
      <c r="AK47" s="5"/>
      <c r="AL47" s="5"/>
      <c r="AM47" s="5"/>
      <c r="AN47" s="5"/>
      <c r="AO47" s="5"/>
      <c r="AP47" s="5"/>
      <c r="AQ47" s="5"/>
      <c r="AR47" s="5"/>
      <c r="AS47" s="5"/>
      <c r="AT47" s="5"/>
    </row>
    <row r="48" spans="1:46" ht="20.25" customHeight="1" x14ac:dyDescent="0.35">
      <c r="A48" s="51"/>
      <c r="B48" s="22"/>
      <c r="C48" s="5"/>
      <c r="D48" s="5"/>
      <c r="E48" s="5"/>
      <c r="F48" s="5"/>
      <c r="G48" s="5"/>
      <c r="H48" s="5"/>
      <c r="I48" s="5"/>
      <c r="J48" s="5"/>
      <c r="K48" s="5"/>
      <c r="L48" s="5"/>
      <c r="M48" s="5"/>
      <c r="N48" s="64"/>
      <c r="O48" s="438"/>
      <c r="P48" s="439"/>
      <c r="Q48" s="438"/>
      <c r="R48" s="439"/>
      <c r="S48" s="439"/>
      <c r="T48" s="439"/>
      <c r="U48" s="439"/>
      <c r="V48" s="438"/>
      <c r="W48" s="5"/>
      <c r="X48" s="133" t="str" cm="1">
        <f t="array" ref="X48">IF(NOT(ISBLANK(S48)),_xlfn._xlws.FILTER(out_econ[Definition],out_econ[Variable]=S48),"")</f>
        <v/>
      </c>
      <c r="Y48" s="5"/>
      <c r="Z48" s="5"/>
      <c r="AA48" s="5"/>
      <c r="AB48" s="5"/>
      <c r="AC48" s="5"/>
      <c r="AD48" s="5"/>
      <c r="AE48" s="5"/>
      <c r="AF48" s="5"/>
      <c r="AG48" s="5"/>
      <c r="AH48" s="5"/>
      <c r="AI48" s="5"/>
      <c r="AJ48" s="5"/>
      <c r="AK48" s="5"/>
      <c r="AL48" s="5"/>
      <c r="AM48" s="5"/>
      <c r="AN48" s="5"/>
      <c r="AO48" s="5"/>
      <c r="AP48" s="5"/>
      <c r="AQ48" s="5"/>
      <c r="AR48" s="5"/>
      <c r="AS48" s="5"/>
      <c r="AT48" s="5"/>
    </row>
    <row r="49" spans="1:46" ht="20.25" customHeight="1" x14ac:dyDescent="0.35">
      <c r="A49" s="51"/>
      <c r="B49" s="22"/>
      <c r="C49" s="5"/>
      <c r="D49" s="5"/>
      <c r="E49" s="5"/>
      <c r="F49" s="5"/>
      <c r="G49" s="5"/>
      <c r="H49" s="5"/>
      <c r="I49" s="5"/>
      <c r="J49" s="5"/>
      <c r="K49" s="5"/>
      <c r="L49" s="5"/>
      <c r="M49" s="5"/>
      <c r="N49" s="64"/>
      <c r="O49" s="438"/>
      <c r="P49" s="439"/>
      <c r="Q49" s="438"/>
      <c r="R49" s="439"/>
      <c r="S49" s="439"/>
      <c r="T49" s="439"/>
      <c r="U49" s="439"/>
      <c r="V49" s="438"/>
      <c r="W49" s="5"/>
      <c r="X49" s="133" t="str" cm="1">
        <f t="array" ref="X49">IF(NOT(ISBLANK(S49)),_xlfn._xlws.FILTER(out_econ[Definition],out_econ[Variable]=S49),"")</f>
        <v/>
      </c>
      <c r="Y49" s="5"/>
      <c r="Z49" s="5"/>
      <c r="AA49" s="5"/>
      <c r="AB49" s="5"/>
      <c r="AC49" s="5"/>
      <c r="AD49" s="5"/>
      <c r="AE49" s="5"/>
      <c r="AF49" s="5"/>
      <c r="AG49" s="5"/>
      <c r="AH49" s="5"/>
      <c r="AI49" s="5"/>
      <c r="AJ49" s="5"/>
      <c r="AK49" s="5"/>
      <c r="AL49" s="5"/>
      <c r="AM49" s="5"/>
      <c r="AN49" s="5"/>
      <c r="AO49" s="5"/>
      <c r="AP49" s="5"/>
      <c r="AQ49" s="5"/>
      <c r="AR49" s="5"/>
      <c r="AS49" s="5"/>
      <c r="AT49" s="5"/>
    </row>
    <row r="50" spans="1:46" ht="20.25" customHeight="1" x14ac:dyDescent="0.35">
      <c r="A50" s="51"/>
      <c r="B50" s="22"/>
      <c r="C50" s="5"/>
      <c r="D50" s="5"/>
      <c r="E50" s="5"/>
      <c r="F50" s="5"/>
      <c r="G50" s="5"/>
      <c r="H50" s="5"/>
      <c r="I50" s="5"/>
      <c r="J50" s="5"/>
      <c r="K50" s="5"/>
      <c r="L50" s="5"/>
      <c r="M50" s="5"/>
      <c r="N50" s="64"/>
      <c r="O50" s="438"/>
      <c r="P50" s="439"/>
      <c r="Q50" s="438"/>
      <c r="R50" s="439"/>
      <c r="S50" s="439"/>
      <c r="T50" s="439"/>
      <c r="U50" s="439"/>
      <c r="V50" s="438"/>
      <c r="W50" s="5"/>
      <c r="X50" s="133" t="str" cm="1">
        <f t="array" ref="X50">IF(NOT(ISBLANK(S50)),_xlfn._xlws.FILTER(out_econ[Definition],out_econ[Variable]=S50),"")</f>
        <v/>
      </c>
      <c r="Y50" s="5"/>
      <c r="Z50" s="5"/>
      <c r="AA50" s="5"/>
      <c r="AB50" s="5"/>
      <c r="AC50" s="5"/>
      <c r="AD50" s="5"/>
      <c r="AE50" s="5"/>
      <c r="AF50" s="5"/>
      <c r="AG50" s="5"/>
      <c r="AH50" s="5"/>
      <c r="AI50" s="5"/>
      <c r="AJ50" s="5"/>
      <c r="AK50" s="5"/>
      <c r="AL50" s="5"/>
      <c r="AM50" s="5"/>
      <c r="AN50" s="5"/>
      <c r="AO50" s="5"/>
      <c r="AP50" s="5"/>
      <c r="AQ50" s="5"/>
      <c r="AR50" s="5"/>
      <c r="AS50" s="5"/>
      <c r="AT50" s="5"/>
    </row>
    <row r="51" spans="1:46" ht="20.25" customHeight="1" x14ac:dyDescent="0.35">
      <c r="A51" s="51"/>
      <c r="B51" s="22"/>
      <c r="C51" s="5"/>
      <c r="D51" s="5"/>
      <c r="E51" s="5"/>
      <c r="F51" s="5"/>
      <c r="G51" s="5"/>
      <c r="H51" s="5"/>
      <c r="I51" s="5"/>
      <c r="J51" s="5"/>
      <c r="K51" s="5"/>
      <c r="L51" s="5"/>
      <c r="M51" s="5"/>
      <c r="N51" s="64"/>
      <c r="O51" s="438"/>
      <c r="P51" s="439"/>
      <c r="Q51" s="438"/>
      <c r="R51" s="439"/>
      <c r="S51" s="439"/>
      <c r="T51" s="439"/>
      <c r="U51" s="439"/>
      <c r="V51" s="438"/>
      <c r="W51" s="5"/>
      <c r="X51" s="133" t="str" cm="1">
        <f t="array" ref="X51">IF(NOT(ISBLANK(S51)),_xlfn._xlws.FILTER(out_econ[Definition],out_econ[Variable]=S51),"")</f>
        <v/>
      </c>
      <c r="Y51" s="5"/>
      <c r="Z51" s="5"/>
      <c r="AA51" s="5"/>
      <c r="AB51" s="5"/>
      <c r="AC51" s="5"/>
      <c r="AD51" s="5"/>
      <c r="AE51" s="5"/>
      <c r="AF51" s="5"/>
      <c r="AG51" s="5"/>
      <c r="AH51" s="5"/>
      <c r="AI51" s="5"/>
      <c r="AJ51" s="5"/>
      <c r="AK51" s="5"/>
      <c r="AL51" s="5"/>
      <c r="AM51" s="5"/>
      <c r="AN51" s="5"/>
      <c r="AO51" s="5"/>
      <c r="AP51" s="5"/>
      <c r="AQ51" s="5"/>
      <c r="AR51" s="5"/>
      <c r="AS51" s="5"/>
      <c r="AT51" s="5"/>
    </row>
    <row r="52" spans="1:46" ht="20.25" customHeight="1" x14ac:dyDescent="0.35">
      <c r="A52" s="51"/>
      <c r="B52" s="22"/>
      <c r="C52" s="5"/>
      <c r="D52" s="5"/>
      <c r="E52" s="5"/>
      <c r="F52" s="5"/>
      <c r="G52" s="5"/>
      <c r="H52" s="5"/>
      <c r="I52" s="5"/>
      <c r="J52" s="5"/>
      <c r="K52" s="5"/>
      <c r="L52" s="5"/>
      <c r="M52" s="64"/>
      <c r="N52" s="64"/>
      <c r="O52" s="438"/>
      <c r="P52" s="439"/>
      <c r="Q52" s="438"/>
      <c r="R52" s="439"/>
      <c r="S52" s="439"/>
      <c r="T52" s="439"/>
      <c r="U52" s="439"/>
      <c r="V52" s="438"/>
      <c r="W52" s="5"/>
      <c r="X52" s="133" t="str" cm="1">
        <f t="array" ref="X52">IF(NOT(ISBLANK(S52)),_xlfn._xlws.FILTER(out_econ[Definition],out_econ[Variable]=S52),"")</f>
        <v/>
      </c>
      <c r="Y52" s="5"/>
      <c r="Z52" s="5"/>
      <c r="AA52" s="5"/>
      <c r="AB52" s="5"/>
      <c r="AC52" s="5"/>
      <c r="AD52" s="5"/>
      <c r="AE52" s="5"/>
      <c r="AF52" s="5"/>
      <c r="AG52" s="5"/>
      <c r="AH52" s="5"/>
      <c r="AI52" s="5"/>
      <c r="AJ52" s="5"/>
      <c r="AK52" s="5"/>
      <c r="AL52" s="5"/>
      <c r="AM52" s="5"/>
      <c r="AN52" s="5"/>
      <c r="AO52" s="5"/>
      <c r="AP52" s="5"/>
      <c r="AQ52" s="5"/>
      <c r="AR52" s="5"/>
      <c r="AS52" s="5"/>
      <c r="AT52" s="5"/>
    </row>
    <row r="53" spans="1:46" ht="20.25" customHeight="1" x14ac:dyDescent="0.35">
      <c r="A53" s="51"/>
      <c r="B53" s="22"/>
      <c r="C53" s="5"/>
      <c r="D53" s="5"/>
      <c r="E53" s="5"/>
      <c r="F53" s="5"/>
      <c r="G53" s="5"/>
      <c r="H53" s="5"/>
      <c r="I53" s="5"/>
      <c r="J53" s="5"/>
      <c r="K53" s="5"/>
      <c r="L53" s="5"/>
      <c r="M53" s="64"/>
      <c r="N53" s="64"/>
      <c r="O53" s="438"/>
      <c r="P53" s="439"/>
      <c r="Q53" s="438"/>
      <c r="R53" s="439"/>
      <c r="S53" s="439"/>
      <c r="T53" s="439"/>
      <c r="U53" s="439"/>
      <c r="V53" s="438"/>
      <c r="W53" s="5"/>
      <c r="X53" s="133" t="str" cm="1">
        <f t="array" ref="X53">IF(NOT(ISBLANK(S53)),_xlfn._xlws.FILTER(out_econ[Definition],out_econ[Variable]=S53),"")</f>
        <v/>
      </c>
      <c r="Y53" s="5"/>
      <c r="Z53" s="5"/>
      <c r="AA53" s="5"/>
      <c r="AB53" s="5"/>
      <c r="AC53" s="5"/>
      <c r="AD53" s="5"/>
      <c r="AE53" s="5"/>
      <c r="AF53" s="5"/>
      <c r="AG53" s="5"/>
      <c r="AH53" s="5"/>
      <c r="AI53" s="5"/>
      <c r="AJ53" s="5"/>
      <c r="AK53" s="5"/>
      <c r="AL53" s="5"/>
      <c r="AM53" s="5"/>
      <c r="AN53" s="5"/>
      <c r="AO53" s="5"/>
      <c r="AP53" s="5"/>
      <c r="AQ53" s="5"/>
      <c r="AR53" s="5"/>
      <c r="AS53" s="5"/>
      <c r="AT53" s="5"/>
    </row>
    <row r="54" spans="1:46" ht="20.25" customHeight="1" x14ac:dyDescent="0.35">
      <c r="A54" s="5"/>
      <c r="B54" s="22"/>
      <c r="C54" s="5"/>
      <c r="D54" s="5"/>
      <c r="E54" s="5"/>
      <c r="F54" s="5"/>
      <c r="G54" s="5"/>
      <c r="H54" s="5"/>
      <c r="I54" s="5"/>
      <c r="J54" s="5"/>
      <c r="K54" s="5"/>
      <c r="L54" s="5"/>
      <c r="M54" s="64"/>
      <c r="N54" s="64"/>
      <c r="O54" s="438"/>
      <c r="P54" s="439"/>
      <c r="Q54" s="438"/>
      <c r="R54" s="439"/>
      <c r="S54" s="439"/>
      <c r="T54" s="439"/>
      <c r="U54" s="439"/>
      <c r="V54" s="438"/>
      <c r="W54" s="5"/>
      <c r="X54" s="133" t="str" cm="1">
        <f t="array" ref="X54">IF(NOT(ISBLANK(S54)),_xlfn._xlws.FILTER(out_econ[Definition],out_econ[Variable]=S54),"")</f>
        <v/>
      </c>
      <c r="Y54" s="5"/>
      <c r="Z54" s="5"/>
      <c r="AA54" s="5"/>
      <c r="AB54" s="5"/>
      <c r="AC54" s="5"/>
      <c r="AD54" s="5"/>
      <c r="AE54" s="5"/>
      <c r="AF54" s="5"/>
      <c r="AG54" s="5"/>
      <c r="AH54" s="5"/>
      <c r="AI54" s="5"/>
      <c r="AJ54" s="5"/>
      <c r="AK54" s="5"/>
      <c r="AL54" s="5"/>
      <c r="AM54" s="5"/>
      <c r="AN54" s="5"/>
      <c r="AO54" s="5"/>
      <c r="AP54" s="5"/>
      <c r="AQ54" s="5"/>
      <c r="AR54" s="5"/>
      <c r="AS54" s="5"/>
      <c r="AT54" s="5"/>
    </row>
    <row r="55" spans="1:46" ht="20.25" customHeight="1" x14ac:dyDescent="0.35">
      <c r="A55" s="5"/>
      <c r="B55" s="22"/>
      <c r="C55" s="5"/>
      <c r="D55" s="5"/>
      <c r="E55" s="5"/>
      <c r="F55" s="5"/>
      <c r="G55" s="5"/>
      <c r="H55" s="5"/>
      <c r="I55" s="5"/>
      <c r="J55" s="5"/>
      <c r="K55" s="5"/>
      <c r="L55" s="5"/>
      <c r="M55" s="64"/>
      <c r="N55" s="64"/>
      <c r="O55" s="438"/>
      <c r="P55" s="439"/>
      <c r="Q55" s="438"/>
      <c r="R55" s="439"/>
      <c r="S55" s="439"/>
      <c r="T55" s="439"/>
      <c r="U55" s="439"/>
      <c r="V55" s="438"/>
      <c r="W55" s="5"/>
      <c r="X55" s="133" t="str" cm="1">
        <f t="array" ref="X55">IF(NOT(ISBLANK(S55)),_xlfn._xlws.FILTER(out_econ[Definition],out_econ[Variable]=S55),"")</f>
        <v/>
      </c>
      <c r="Y55" s="5"/>
      <c r="Z55" s="5"/>
      <c r="AA55" s="5"/>
      <c r="AB55" s="5"/>
      <c r="AC55" s="5"/>
      <c r="AD55" s="5"/>
      <c r="AE55" s="5"/>
      <c r="AF55" s="5"/>
      <c r="AG55" s="5"/>
      <c r="AH55" s="5"/>
      <c r="AI55" s="5"/>
      <c r="AJ55" s="5"/>
      <c r="AK55" s="5"/>
      <c r="AL55" s="5"/>
      <c r="AM55" s="5"/>
      <c r="AN55" s="5"/>
      <c r="AO55" s="5"/>
      <c r="AP55" s="5"/>
      <c r="AQ55" s="5"/>
      <c r="AR55" s="5"/>
      <c r="AS55" s="5"/>
      <c r="AT55" s="5"/>
    </row>
    <row r="56" spans="1:46" ht="20.25" customHeight="1" x14ac:dyDescent="0.35">
      <c r="A56" s="5"/>
      <c r="B56" s="22"/>
      <c r="C56" s="5"/>
      <c r="D56" s="5"/>
      <c r="E56" s="5"/>
      <c r="F56" s="5"/>
      <c r="G56" s="5"/>
      <c r="H56" s="5"/>
      <c r="I56" s="5"/>
      <c r="J56" s="5"/>
      <c r="K56" s="5"/>
      <c r="L56" s="5"/>
      <c r="M56" s="64"/>
      <c r="N56" s="64"/>
      <c r="O56" s="438"/>
      <c r="P56" s="439"/>
      <c r="Q56" s="438"/>
      <c r="R56" s="439"/>
      <c r="S56" s="439"/>
      <c r="T56" s="439"/>
      <c r="U56" s="439"/>
      <c r="V56" s="438"/>
      <c r="W56" s="5"/>
      <c r="X56" s="133" t="str" cm="1">
        <f t="array" ref="X56">IF(NOT(ISBLANK(S56)),_xlfn._xlws.FILTER(out_econ[Definition],out_econ[Variable]=S56),"")</f>
        <v/>
      </c>
      <c r="Y56" s="5"/>
      <c r="Z56" s="5"/>
      <c r="AA56" s="5"/>
      <c r="AB56" s="5"/>
      <c r="AC56" s="5"/>
      <c r="AD56" s="5"/>
      <c r="AE56" s="5"/>
      <c r="AF56" s="5"/>
      <c r="AG56" s="5"/>
      <c r="AH56" s="5"/>
      <c r="AI56" s="5"/>
      <c r="AJ56" s="5"/>
      <c r="AK56" s="5"/>
      <c r="AL56" s="5"/>
      <c r="AM56" s="5"/>
      <c r="AN56" s="5"/>
      <c r="AO56" s="5"/>
      <c r="AP56" s="5"/>
      <c r="AQ56" s="5"/>
      <c r="AR56" s="5"/>
      <c r="AS56" s="5"/>
      <c r="AT56" s="5"/>
    </row>
    <row r="57" spans="1:46" x14ac:dyDescent="0.35">
      <c r="A57" s="5"/>
      <c r="B57" s="22"/>
      <c r="C57" s="5"/>
      <c r="D57" s="5"/>
      <c r="E57" s="5"/>
      <c r="F57" s="5"/>
      <c r="G57" s="5"/>
      <c r="H57" s="5"/>
      <c r="I57" s="5"/>
      <c r="J57" s="5"/>
      <c r="K57" s="5"/>
      <c r="L57" s="5"/>
      <c r="M57" s="64"/>
      <c r="N57" s="64"/>
      <c r="O57" s="414"/>
      <c r="P57" s="414"/>
      <c r="Q57" s="415"/>
      <c r="R57" s="415"/>
      <c r="S57" s="415"/>
      <c r="T57" s="415"/>
      <c r="U57" s="415"/>
      <c r="V57" s="415"/>
      <c r="W57" s="5"/>
      <c r="X57" s="18"/>
      <c r="Y57" s="5"/>
      <c r="Z57" s="5"/>
      <c r="AA57" s="5"/>
      <c r="AB57" s="5"/>
      <c r="AC57" s="5"/>
      <c r="AD57" s="5"/>
      <c r="AE57" s="5"/>
      <c r="AF57" s="5"/>
      <c r="AG57" s="5"/>
      <c r="AH57" s="5"/>
      <c r="AI57" s="5"/>
      <c r="AJ57" s="5"/>
      <c r="AK57" s="5"/>
      <c r="AL57" s="5"/>
      <c r="AM57" s="5"/>
      <c r="AN57" s="5"/>
      <c r="AO57" s="5"/>
      <c r="AP57" s="5"/>
      <c r="AQ57" s="5"/>
      <c r="AR57" s="5"/>
      <c r="AS57" s="5"/>
      <c r="AT57" s="5"/>
    </row>
    <row r="58" spans="1:46" x14ac:dyDescent="0.35">
      <c r="A58" s="5"/>
      <c r="B58" s="22"/>
      <c r="C58" s="5"/>
      <c r="D58" s="5"/>
      <c r="E58" s="5"/>
      <c r="F58" s="5"/>
      <c r="G58" s="5"/>
      <c r="H58" s="5"/>
      <c r="I58" s="5"/>
      <c r="J58" s="5"/>
      <c r="K58" s="5"/>
      <c r="L58" s="5"/>
      <c r="M58" s="64"/>
      <c r="N58" s="64"/>
      <c r="O58" s="414"/>
      <c r="P58" s="414"/>
      <c r="Q58" s="415"/>
      <c r="R58" s="415"/>
      <c r="S58" s="415"/>
      <c r="T58" s="415"/>
      <c r="U58" s="415"/>
      <c r="V58" s="415"/>
      <c r="W58" s="5"/>
      <c r="X58" s="18"/>
      <c r="Y58" s="5"/>
      <c r="Z58" s="5"/>
      <c r="AA58" s="5"/>
      <c r="AB58" s="5"/>
      <c r="AC58" s="5"/>
      <c r="AD58" s="5"/>
      <c r="AE58" s="5"/>
      <c r="AF58" s="5"/>
      <c r="AG58" s="5"/>
      <c r="AH58" s="5"/>
      <c r="AI58" s="5"/>
      <c r="AJ58" s="5"/>
      <c r="AK58" s="5"/>
      <c r="AL58" s="5"/>
      <c r="AM58" s="5"/>
      <c r="AN58" s="5"/>
      <c r="AO58" s="5"/>
      <c r="AP58" s="5"/>
      <c r="AQ58" s="5"/>
      <c r="AR58" s="5"/>
      <c r="AS58" s="5"/>
      <c r="AT58" s="5"/>
    </row>
    <row r="59" spans="1:46" x14ac:dyDescent="0.35">
      <c r="A59" s="5"/>
      <c r="B59" s="22"/>
      <c r="C59" s="5"/>
      <c r="D59" s="5"/>
      <c r="E59" s="5"/>
      <c r="F59" s="5"/>
      <c r="G59" s="5"/>
      <c r="H59" s="5"/>
      <c r="I59" s="5"/>
      <c r="J59" s="5"/>
      <c r="K59" s="5"/>
      <c r="L59" s="5"/>
      <c r="M59" s="64"/>
      <c r="N59" s="64"/>
      <c r="O59" s="414"/>
      <c r="P59" s="414"/>
      <c r="Q59" s="415"/>
      <c r="R59" s="415"/>
      <c r="S59" s="415"/>
      <c r="T59" s="415"/>
      <c r="U59" s="415"/>
      <c r="V59" s="415"/>
      <c r="W59" s="5"/>
      <c r="X59" s="18"/>
      <c r="Y59" s="5"/>
      <c r="Z59" s="5"/>
      <c r="AA59" s="5"/>
      <c r="AB59" s="5"/>
      <c r="AC59" s="5"/>
      <c r="AD59" s="5"/>
      <c r="AE59" s="5"/>
      <c r="AF59" s="5"/>
      <c r="AG59" s="5"/>
      <c r="AH59" s="5"/>
      <c r="AI59" s="5"/>
      <c r="AJ59" s="5"/>
      <c r="AK59" s="5"/>
      <c r="AL59" s="5"/>
      <c r="AM59" s="5"/>
      <c r="AN59" s="5"/>
      <c r="AO59" s="5"/>
      <c r="AP59" s="5"/>
      <c r="AQ59" s="5"/>
      <c r="AR59" s="5"/>
      <c r="AS59" s="5"/>
      <c r="AT59" s="5"/>
    </row>
    <row r="60" spans="1:46" x14ac:dyDescent="0.35">
      <c r="A60" s="5"/>
      <c r="B60" s="22"/>
      <c r="C60" s="5"/>
      <c r="D60" s="5"/>
      <c r="E60" s="5"/>
      <c r="F60" s="5"/>
      <c r="G60" s="5"/>
      <c r="H60" s="5"/>
      <c r="I60" s="5"/>
      <c r="J60" s="5"/>
      <c r="K60" s="5"/>
      <c r="L60" s="5"/>
      <c r="M60" s="64"/>
      <c r="N60" s="64"/>
      <c r="O60" s="414"/>
      <c r="P60" s="414"/>
      <c r="Q60" s="415"/>
      <c r="R60" s="415"/>
      <c r="S60" s="415"/>
      <c r="T60" s="415"/>
      <c r="U60" s="415"/>
      <c r="V60" s="415"/>
      <c r="W60" s="5"/>
      <c r="X60" s="18"/>
      <c r="Y60" s="5"/>
      <c r="Z60" s="5"/>
      <c r="AA60" s="5"/>
      <c r="AB60" s="5"/>
      <c r="AC60" s="5"/>
      <c r="AD60" s="5"/>
      <c r="AE60" s="5"/>
      <c r="AF60" s="5"/>
      <c r="AG60" s="5"/>
      <c r="AH60" s="5"/>
      <c r="AI60" s="5"/>
      <c r="AJ60" s="5"/>
      <c r="AK60" s="5"/>
      <c r="AL60" s="5"/>
      <c r="AM60" s="5"/>
      <c r="AN60" s="5"/>
      <c r="AO60" s="5"/>
      <c r="AP60" s="5"/>
      <c r="AQ60" s="5"/>
      <c r="AR60" s="5"/>
      <c r="AS60" s="5"/>
      <c r="AT60" s="5"/>
    </row>
    <row r="61" spans="1:46" x14ac:dyDescent="0.35">
      <c r="A61" s="5"/>
      <c r="B61" s="22"/>
      <c r="C61" s="5"/>
      <c r="D61" s="5"/>
      <c r="E61" s="5"/>
      <c r="F61" s="5"/>
      <c r="G61" s="5"/>
      <c r="H61" s="5"/>
      <c r="I61" s="5"/>
      <c r="J61" s="5"/>
      <c r="K61" s="5"/>
      <c r="L61" s="5"/>
      <c r="M61" s="64"/>
      <c r="N61" s="64"/>
      <c r="O61" s="414"/>
      <c r="P61" s="414"/>
      <c r="Q61" s="415"/>
      <c r="R61" s="415"/>
      <c r="S61" s="415"/>
      <c r="T61" s="415"/>
      <c r="U61" s="415"/>
      <c r="V61" s="415"/>
      <c r="W61" s="5"/>
      <c r="X61" s="18"/>
      <c r="Y61" s="5"/>
      <c r="Z61" s="5"/>
      <c r="AA61" s="5"/>
      <c r="AB61" s="5"/>
      <c r="AC61" s="5"/>
      <c r="AD61" s="5"/>
      <c r="AE61" s="5"/>
      <c r="AF61" s="5"/>
      <c r="AG61" s="5"/>
      <c r="AH61" s="5"/>
      <c r="AI61" s="5"/>
      <c r="AJ61" s="5"/>
      <c r="AK61" s="5"/>
      <c r="AL61" s="5"/>
      <c r="AM61" s="5"/>
      <c r="AN61" s="5"/>
      <c r="AO61" s="5"/>
      <c r="AP61" s="5"/>
      <c r="AQ61" s="5"/>
      <c r="AR61" s="5"/>
      <c r="AS61" s="5"/>
      <c r="AT61" s="5"/>
    </row>
    <row r="62" spans="1:46" x14ac:dyDescent="0.35">
      <c r="A62" s="5"/>
      <c r="B62" s="22"/>
      <c r="C62" s="5"/>
      <c r="D62" s="5"/>
      <c r="E62" s="5"/>
      <c r="F62" s="5"/>
      <c r="G62" s="5"/>
      <c r="H62" s="5"/>
      <c r="I62" s="5"/>
      <c r="J62" s="5"/>
      <c r="K62" s="5"/>
      <c r="L62" s="5"/>
      <c r="M62" s="64"/>
      <c r="N62" s="64"/>
      <c r="O62" s="414"/>
      <c r="P62" s="414"/>
      <c r="Q62" s="415"/>
      <c r="R62" s="415"/>
      <c r="S62" s="415"/>
      <c r="T62" s="415"/>
      <c r="U62" s="415"/>
      <c r="V62" s="415"/>
      <c r="W62" s="5"/>
      <c r="X62" s="18"/>
      <c r="Y62" s="5"/>
      <c r="Z62" s="5"/>
      <c r="AA62" s="5"/>
      <c r="AB62" s="5"/>
      <c r="AC62" s="5"/>
      <c r="AD62" s="5"/>
      <c r="AE62" s="5"/>
      <c r="AF62" s="5"/>
      <c r="AG62" s="5"/>
      <c r="AH62" s="5"/>
      <c r="AI62" s="5"/>
      <c r="AJ62" s="5"/>
      <c r="AK62" s="5"/>
      <c r="AL62" s="5"/>
      <c r="AM62" s="5"/>
      <c r="AN62" s="5"/>
      <c r="AO62" s="5"/>
      <c r="AP62" s="5"/>
      <c r="AQ62" s="5"/>
      <c r="AR62" s="5"/>
      <c r="AS62" s="5"/>
      <c r="AT62" s="5"/>
    </row>
    <row r="63" spans="1:46" x14ac:dyDescent="0.35">
      <c r="A63" s="5"/>
      <c r="B63" s="22"/>
      <c r="C63" s="5"/>
      <c r="D63" s="5"/>
      <c r="E63" s="5"/>
      <c r="F63" s="5"/>
      <c r="G63" s="5"/>
      <c r="H63" s="5"/>
      <c r="I63" s="5"/>
      <c r="J63" s="5"/>
      <c r="K63" s="5"/>
      <c r="L63" s="5"/>
      <c r="M63" s="64"/>
      <c r="N63" s="64"/>
      <c r="O63" s="414"/>
      <c r="P63" s="414"/>
      <c r="Q63" s="415"/>
      <c r="R63" s="415"/>
      <c r="S63" s="415"/>
      <c r="T63" s="415"/>
      <c r="U63" s="415"/>
      <c r="V63" s="415"/>
      <c r="W63" s="5"/>
      <c r="X63" s="18"/>
      <c r="Y63" s="5"/>
      <c r="Z63" s="5"/>
      <c r="AA63" s="5"/>
      <c r="AB63" s="5"/>
      <c r="AC63" s="5"/>
      <c r="AD63" s="5"/>
      <c r="AE63" s="5"/>
      <c r="AF63" s="5"/>
      <c r="AG63" s="5"/>
      <c r="AH63" s="5"/>
      <c r="AI63" s="5"/>
      <c r="AJ63" s="5"/>
      <c r="AK63" s="5"/>
      <c r="AL63" s="5"/>
      <c r="AM63" s="5"/>
      <c r="AN63" s="5"/>
      <c r="AO63" s="5"/>
      <c r="AP63" s="5"/>
      <c r="AQ63" s="5"/>
      <c r="AR63" s="5"/>
      <c r="AS63" s="5"/>
      <c r="AT63" s="5"/>
    </row>
    <row r="64" spans="1:46" x14ac:dyDescent="0.35">
      <c r="A64" s="5"/>
      <c r="B64" s="22"/>
      <c r="C64" s="5"/>
      <c r="D64" s="5"/>
      <c r="E64" s="5"/>
      <c r="F64" s="5"/>
      <c r="G64" s="5"/>
      <c r="H64" s="5"/>
      <c r="I64" s="5"/>
      <c r="J64" s="5"/>
      <c r="K64" s="5"/>
      <c r="L64" s="5"/>
      <c r="M64" s="64"/>
      <c r="N64" s="64"/>
      <c r="O64" s="414"/>
      <c r="P64" s="414"/>
      <c r="Q64" s="415"/>
      <c r="R64" s="415"/>
      <c r="S64" s="415"/>
      <c r="T64" s="415"/>
      <c r="U64" s="415"/>
      <c r="V64" s="415"/>
      <c r="W64" s="5"/>
      <c r="X64" s="18"/>
      <c r="Y64" s="5"/>
      <c r="Z64" s="5"/>
      <c r="AA64" s="5"/>
      <c r="AB64" s="5"/>
      <c r="AC64" s="5"/>
      <c r="AD64" s="5"/>
      <c r="AE64" s="5"/>
      <c r="AF64" s="5"/>
      <c r="AG64" s="5"/>
      <c r="AH64" s="5"/>
      <c r="AI64" s="5"/>
      <c r="AJ64" s="5"/>
      <c r="AK64" s="5"/>
      <c r="AL64" s="5"/>
      <c r="AM64" s="5"/>
      <c r="AN64" s="5"/>
      <c r="AO64" s="5"/>
      <c r="AP64" s="5"/>
      <c r="AQ64" s="5"/>
      <c r="AR64" s="5"/>
      <c r="AS64" s="5"/>
      <c r="AT64" s="5"/>
    </row>
    <row r="65" spans="1:46" x14ac:dyDescent="0.35">
      <c r="A65" s="5"/>
      <c r="B65" s="22"/>
      <c r="C65" s="5"/>
      <c r="D65" s="5"/>
      <c r="E65" s="5"/>
      <c r="F65" s="5"/>
      <c r="G65" s="5"/>
      <c r="H65" s="5"/>
      <c r="I65" s="5"/>
      <c r="J65" s="5"/>
      <c r="K65" s="5"/>
      <c r="L65" s="5"/>
      <c r="M65" s="64"/>
      <c r="N65" s="64"/>
      <c r="O65" s="414"/>
      <c r="P65" s="414"/>
      <c r="Q65" s="415"/>
      <c r="R65" s="415"/>
      <c r="S65" s="415"/>
      <c r="T65" s="415"/>
      <c r="U65" s="415"/>
      <c r="V65" s="415"/>
      <c r="W65" s="5"/>
      <c r="X65" s="18"/>
      <c r="Y65" s="5"/>
      <c r="Z65" s="5"/>
      <c r="AA65" s="5"/>
      <c r="AB65" s="5"/>
      <c r="AC65" s="5"/>
      <c r="AD65" s="5"/>
      <c r="AE65" s="5"/>
      <c r="AF65" s="5"/>
      <c r="AG65" s="5"/>
      <c r="AH65" s="5"/>
      <c r="AI65" s="5"/>
      <c r="AJ65" s="5"/>
      <c r="AK65" s="5"/>
      <c r="AL65" s="5"/>
      <c r="AM65" s="5"/>
      <c r="AN65" s="5"/>
      <c r="AO65" s="5"/>
      <c r="AP65" s="5"/>
      <c r="AQ65" s="5"/>
      <c r="AR65" s="5"/>
      <c r="AS65" s="5"/>
      <c r="AT65" s="5"/>
    </row>
    <row r="66" spans="1:46" x14ac:dyDescent="0.35">
      <c r="A66" s="5"/>
      <c r="B66" s="22"/>
      <c r="C66" s="5"/>
      <c r="D66" s="5"/>
      <c r="E66" s="5"/>
      <c r="F66" s="5"/>
      <c r="G66" s="5"/>
      <c r="H66" s="5"/>
      <c r="I66" s="5"/>
      <c r="J66" s="5"/>
      <c r="K66" s="5"/>
      <c r="L66" s="5"/>
      <c r="M66" s="64"/>
      <c r="N66" s="64"/>
      <c r="O66" s="414"/>
      <c r="P66" s="414"/>
      <c r="Q66" s="415"/>
      <c r="R66" s="415"/>
      <c r="S66" s="415"/>
      <c r="T66" s="415"/>
      <c r="U66" s="415"/>
      <c r="V66" s="415"/>
      <c r="W66" s="5"/>
      <c r="X66" s="18"/>
      <c r="Y66" s="5"/>
      <c r="Z66" s="5"/>
      <c r="AA66" s="5"/>
      <c r="AB66" s="5"/>
      <c r="AC66" s="5"/>
      <c r="AD66" s="5"/>
      <c r="AE66" s="5"/>
      <c r="AF66" s="5"/>
      <c r="AG66" s="5"/>
      <c r="AH66" s="5"/>
      <c r="AI66" s="5"/>
      <c r="AJ66" s="5"/>
      <c r="AK66" s="5"/>
      <c r="AL66" s="5"/>
      <c r="AM66" s="5"/>
      <c r="AN66" s="5"/>
      <c r="AO66" s="5"/>
      <c r="AP66" s="5"/>
      <c r="AQ66" s="5"/>
      <c r="AR66" s="5"/>
      <c r="AS66" s="5"/>
      <c r="AT66" s="5"/>
    </row>
    <row r="67" spans="1:46" x14ac:dyDescent="0.35">
      <c r="A67" s="5"/>
      <c r="B67" s="22"/>
      <c r="C67" s="5"/>
      <c r="D67" s="5"/>
      <c r="E67" s="5"/>
      <c r="F67" s="5"/>
      <c r="G67" s="5"/>
      <c r="H67" s="5"/>
      <c r="I67" s="5"/>
      <c r="J67" s="5"/>
      <c r="K67" s="5"/>
      <c r="L67" s="5"/>
      <c r="M67" s="64"/>
      <c r="N67" s="64"/>
      <c r="O67" s="414"/>
      <c r="P67" s="414"/>
      <c r="Q67" s="415"/>
      <c r="R67" s="415"/>
      <c r="S67" s="415"/>
      <c r="T67" s="415"/>
      <c r="U67" s="415"/>
      <c r="V67" s="415"/>
      <c r="W67" s="5"/>
      <c r="X67" s="18"/>
      <c r="Y67" s="5"/>
      <c r="Z67" s="5"/>
      <c r="AA67" s="5"/>
      <c r="AB67" s="5"/>
      <c r="AC67" s="5"/>
      <c r="AD67" s="5"/>
      <c r="AE67" s="5"/>
      <c r="AF67" s="5"/>
      <c r="AG67" s="5"/>
      <c r="AH67" s="5"/>
      <c r="AI67" s="5"/>
      <c r="AJ67" s="5"/>
      <c r="AK67" s="5"/>
      <c r="AL67" s="5"/>
      <c r="AM67" s="5"/>
      <c r="AN67" s="5"/>
      <c r="AO67" s="5"/>
      <c r="AP67" s="5"/>
      <c r="AQ67" s="5"/>
      <c r="AR67" s="5"/>
      <c r="AS67" s="5"/>
      <c r="AT67" s="5"/>
    </row>
    <row r="68" spans="1:46" x14ac:dyDescent="0.35">
      <c r="A68" s="5"/>
      <c r="B68" s="22"/>
      <c r="C68" s="5"/>
      <c r="D68" s="5"/>
      <c r="E68" s="5"/>
      <c r="F68" s="5"/>
      <c r="G68" s="5"/>
      <c r="H68" s="5"/>
      <c r="I68" s="5"/>
      <c r="J68" s="5"/>
      <c r="K68" s="5"/>
      <c r="L68" s="5"/>
      <c r="M68" s="64"/>
      <c r="N68" s="64"/>
      <c r="O68" s="414"/>
      <c r="P68" s="414"/>
      <c r="Q68" s="415"/>
      <c r="R68" s="415"/>
      <c r="S68" s="415"/>
      <c r="T68" s="415"/>
      <c r="U68" s="415"/>
      <c r="V68" s="415"/>
      <c r="W68" s="5"/>
      <c r="X68" s="18"/>
      <c r="Y68" s="5"/>
      <c r="Z68" s="5"/>
      <c r="AA68" s="5"/>
      <c r="AB68" s="5"/>
      <c r="AC68" s="5"/>
      <c r="AD68" s="5"/>
      <c r="AE68" s="5"/>
      <c r="AF68" s="5"/>
      <c r="AG68" s="5"/>
      <c r="AH68" s="5"/>
      <c r="AI68" s="5"/>
      <c r="AJ68" s="5"/>
      <c r="AK68" s="5"/>
      <c r="AL68" s="5"/>
      <c r="AM68" s="5"/>
      <c r="AN68" s="5"/>
      <c r="AO68" s="5"/>
      <c r="AP68" s="5"/>
      <c r="AQ68" s="5"/>
      <c r="AR68" s="5"/>
      <c r="AS68" s="5"/>
      <c r="AT68" s="5"/>
    </row>
    <row r="69" spans="1:46" x14ac:dyDescent="0.35">
      <c r="A69" s="5"/>
      <c r="B69" s="22"/>
      <c r="C69" s="5"/>
      <c r="D69" s="5"/>
      <c r="E69" s="5"/>
      <c r="F69" s="5"/>
      <c r="G69" s="5"/>
      <c r="H69" s="5"/>
      <c r="I69" s="5"/>
      <c r="J69" s="5"/>
      <c r="K69" s="5"/>
      <c r="L69" s="5"/>
      <c r="M69" s="64"/>
      <c r="N69" s="64"/>
      <c r="O69" s="414"/>
      <c r="P69" s="414"/>
      <c r="Q69" s="415"/>
      <c r="R69" s="415"/>
      <c r="S69" s="415"/>
      <c r="T69" s="415"/>
      <c r="U69" s="415"/>
      <c r="V69" s="415"/>
      <c r="W69" s="5"/>
      <c r="X69" s="18"/>
      <c r="Y69" s="5"/>
      <c r="Z69" s="5"/>
      <c r="AA69" s="5"/>
      <c r="AB69" s="5"/>
      <c r="AC69" s="5"/>
      <c r="AD69" s="5"/>
      <c r="AE69" s="5"/>
      <c r="AF69" s="5"/>
      <c r="AG69" s="5"/>
      <c r="AH69" s="5"/>
      <c r="AI69" s="5"/>
      <c r="AJ69" s="5"/>
      <c r="AK69" s="5"/>
      <c r="AL69" s="5"/>
      <c r="AM69" s="5"/>
      <c r="AN69" s="5"/>
      <c r="AO69" s="5"/>
      <c r="AP69" s="5"/>
      <c r="AQ69" s="5"/>
      <c r="AR69" s="5"/>
      <c r="AS69" s="5"/>
      <c r="AT69" s="5"/>
    </row>
    <row r="70" spans="1:46" x14ac:dyDescent="0.35">
      <c r="A70" s="5"/>
      <c r="B70" s="22"/>
      <c r="C70" s="5"/>
      <c r="D70" s="5"/>
      <c r="E70" s="5"/>
      <c r="F70" s="5"/>
      <c r="G70" s="5"/>
      <c r="H70" s="5"/>
      <c r="I70" s="5"/>
      <c r="J70" s="5"/>
      <c r="K70" s="5"/>
      <c r="L70" s="5"/>
      <c r="M70" s="64"/>
      <c r="N70" s="64"/>
      <c r="O70" s="414"/>
      <c r="P70" s="414"/>
      <c r="Q70" s="415"/>
      <c r="R70" s="415"/>
      <c r="S70" s="415"/>
      <c r="T70" s="415"/>
      <c r="U70" s="415"/>
      <c r="V70" s="415"/>
      <c r="W70" s="5"/>
      <c r="X70" s="18"/>
      <c r="Y70" s="5"/>
      <c r="Z70" s="5"/>
      <c r="AA70" s="5"/>
      <c r="AB70" s="5"/>
      <c r="AC70" s="5"/>
      <c r="AD70" s="5"/>
      <c r="AE70" s="5"/>
      <c r="AF70" s="5"/>
      <c r="AG70" s="5"/>
      <c r="AH70" s="5"/>
      <c r="AI70" s="5"/>
      <c r="AJ70" s="5"/>
      <c r="AK70" s="5"/>
      <c r="AL70" s="5"/>
      <c r="AM70" s="5"/>
      <c r="AN70" s="5"/>
      <c r="AO70" s="5"/>
      <c r="AP70" s="5"/>
      <c r="AQ70" s="5"/>
      <c r="AR70" s="5"/>
      <c r="AS70" s="5"/>
      <c r="AT70" s="5"/>
    </row>
    <row r="71" spans="1:46" x14ac:dyDescent="0.35">
      <c r="A71" s="5"/>
      <c r="B71" s="22"/>
      <c r="C71" s="5"/>
      <c r="D71" s="5"/>
      <c r="E71" s="5"/>
      <c r="F71" s="5"/>
      <c r="G71" s="5"/>
      <c r="H71" s="5"/>
      <c r="I71" s="5"/>
      <c r="J71" s="5"/>
      <c r="K71" s="5"/>
      <c r="L71" s="5"/>
      <c r="M71" s="64"/>
      <c r="N71" s="64"/>
      <c r="O71" s="414"/>
      <c r="P71" s="414"/>
      <c r="Q71" s="415"/>
      <c r="R71" s="415"/>
      <c r="S71" s="415"/>
      <c r="T71" s="415"/>
      <c r="U71" s="415"/>
      <c r="V71" s="415"/>
      <c r="W71" s="5"/>
      <c r="X71" s="18"/>
      <c r="Y71" s="5"/>
      <c r="Z71" s="5"/>
      <c r="AA71" s="5"/>
      <c r="AB71" s="5"/>
      <c r="AC71" s="5"/>
      <c r="AD71" s="5"/>
      <c r="AE71" s="5"/>
      <c r="AF71" s="5"/>
      <c r="AG71" s="5"/>
      <c r="AH71" s="5"/>
      <c r="AI71" s="5"/>
      <c r="AJ71" s="5"/>
      <c r="AK71" s="5"/>
      <c r="AL71" s="5"/>
      <c r="AM71" s="5"/>
      <c r="AN71" s="5"/>
      <c r="AO71" s="5"/>
      <c r="AP71" s="5"/>
      <c r="AQ71" s="5"/>
      <c r="AR71" s="5"/>
      <c r="AS71" s="5"/>
      <c r="AT71" s="5"/>
    </row>
    <row r="72" spans="1:46" x14ac:dyDescent="0.35">
      <c r="A72" s="5"/>
      <c r="B72" s="22"/>
      <c r="C72" s="5"/>
      <c r="D72" s="5"/>
      <c r="E72" s="5"/>
      <c r="F72" s="5"/>
      <c r="G72" s="5"/>
      <c r="H72" s="5"/>
      <c r="I72" s="5"/>
      <c r="J72" s="5"/>
      <c r="K72" s="5"/>
      <c r="L72" s="5"/>
      <c r="M72" s="64"/>
      <c r="N72" s="64"/>
      <c r="O72" s="414"/>
      <c r="P72" s="414"/>
      <c r="Q72" s="415"/>
      <c r="R72" s="415"/>
      <c r="S72" s="415"/>
      <c r="T72" s="415"/>
      <c r="U72" s="415"/>
      <c r="V72" s="415"/>
      <c r="W72" s="5"/>
      <c r="X72" s="18"/>
      <c r="Y72" s="5"/>
      <c r="Z72" s="5"/>
      <c r="AA72" s="5"/>
      <c r="AB72" s="5"/>
      <c r="AC72" s="5"/>
      <c r="AD72" s="5"/>
      <c r="AE72" s="5"/>
      <c r="AF72" s="5"/>
      <c r="AG72" s="5"/>
      <c r="AH72" s="5"/>
      <c r="AI72" s="5"/>
      <c r="AJ72" s="5"/>
      <c r="AK72" s="5"/>
      <c r="AL72" s="5"/>
      <c r="AM72" s="5"/>
      <c r="AN72" s="5"/>
      <c r="AO72" s="5"/>
      <c r="AP72" s="5"/>
      <c r="AQ72" s="5"/>
      <c r="AR72" s="5"/>
      <c r="AS72" s="5"/>
      <c r="AT72" s="5"/>
    </row>
    <row r="73" spans="1:46" x14ac:dyDescent="0.35">
      <c r="A73" s="5"/>
      <c r="B73" s="22"/>
      <c r="C73" s="5"/>
      <c r="D73" s="5"/>
      <c r="E73" s="5"/>
      <c r="F73" s="5"/>
      <c r="G73" s="5"/>
      <c r="H73" s="5"/>
      <c r="I73" s="5"/>
      <c r="J73" s="5"/>
      <c r="K73" s="5"/>
      <c r="L73" s="5"/>
      <c r="M73" s="64"/>
      <c r="N73" s="64"/>
      <c r="O73" s="414"/>
      <c r="P73" s="414"/>
      <c r="Q73" s="415"/>
      <c r="R73" s="415"/>
      <c r="S73" s="415"/>
      <c r="T73" s="415"/>
      <c r="U73" s="415"/>
      <c r="V73" s="415"/>
      <c r="W73" s="5"/>
      <c r="X73" s="18"/>
      <c r="Y73" s="5"/>
      <c r="Z73" s="5"/>
      <c r="AA73" s="5"/>
      <c r="AB73" s="5"/>
      <c r="AC73" s="5"/>
      <c r="AD73" s="5"/>
      <c r="AE73" s="5"/>
      <c r="AF73" s="5"/>
      <c r="AG73" s="5"/>
      <c r="AH73" s="5"/>
      <c r="AI73" s="5"/>
      <c r="AJ73" s="5"/>
      <c r="AK73" s="5"/>
      <c r="AL73" s="5"/>
      <c r="AM73" s="5"/>
      <c r="AN73" s="5"/>
      <c r="AO73" s="5"/>
      <c r="AP73" s="5"/>
      <c r="AQ73" s="5"/>
      <c r="AR73" s="5"/>
      <c r="AS73" s="5"/>
      <c r="AT73" s="5"/>
    </row>
    <row r="74" spans="1:46" x14ac:dyDescent="0.35">
      <c r="A74" s="5"/>
      <c r="B74" s="22"/>
      <c r="C74" s="5"/>
      <c r="D74" s="5"/>
      <c r="E74" s="5"/>
      <c r="F74" s="5"/>
      <c r="G74" s="5"/>
      <c r="H74" s="5"/>
      <c r="I74" s="5"/>
      <c r="J74" s="5"/>
      <c r="K74" s="5"/>
      <c r="L74" s="5"/>
      <c r="M74" s="64"/>
      <c r="N74" s="64"/>
      <c r="O74" s="414"/>
      <c r="P74" s="414"/>
      <c r="Q74" s="415"/>
      <c r="R74" s="415"/>
      <c r="S74" s="415"/>
      <c r="T74" s="415"/>
      <c r="U74" s="415"/>
      <c r="V74" s="415"/>
      <c r="W74" s="5"/>
      <c r="X74" s="18"/>
      <c r="Y74" s="5"/>
      <c r="Z74" s="5"/>
      <c r="AA74" s="5"/>
      <c r="AB74" s="5"/>
      <c r="AC74" s="5"/>
      <c r="AD74" s="5"/>
      <c r="AE74" s="5"/>
      <c r="AF74" s="5"/>
      <c r="AG74" s="5"/>
      <c r="AH74" s="5"/>
      <c r="AI74" s="5"/>
      <c r="AJ74" s="5"/>
      <c r="AK74" s="5"/>
      <c r="AL74" s="5"/>
      <c r="AM74" s="5"/>
      <c r="AN74" s="5"/>
      <c r="AO74" s="5"/>
      <c r="AP74" s="5"/>
      <c r="AQ74" s="5"/>
      <c r="AR74" s="5"/>
      <c r="AS74" s="5"/>
      <c r="AT74" s="5"/>
    </row>
    <row r="75" spans="1:46" x14ac:dyDescent="0.35">
      <c r="A75" s="5"/>
      <c r="B75" s="22"/>
      <c r="C75" s="5"/>
      <c r="D75" s="5"/>
      <c r="E75" s="5"/>
      <c r="F75" s="5"/>
      <c r="G75" s="5"/>
      <c r="H75" s="5"/>
      <c r="I75" s="5"/>
      <c r="J75" s="5"/>
      <c r="K75" s="5"/>
      <c r="L75" s="5"/>
      <c r="M75" s="64"/>
      <c r="N75" s="64"/>
      <c r="O75" s="414"/>
      <c r="P75" s="414"/>
      <c r="Q75" s="415"/>
      <c r="R75" s="415"/>
      <c r="S75" s="415"/>
      <c r="T75" s="415"/>
      <c r="U75" s="415"/>
      <c r="V75" s="415"/>
      <c r="W75" s="5"/>
      <c r="X75" s="18"/>
      <c r="Y75" s="5"/>
      <c r="Z75" s="5"/>
      <c r="AA75" s="5"/>
      <c r="AB75" s="5"/>
      <c r="AC75" s="5"/>
      <c r="AD75" s="5"/>
      <c r="AE75" s="5"/>
      <c r="AF75" s="5"/>
      <c r="AG75" s="5"/>
      <c r="AH75" s="5"/>
      <c r="AI75" s="5"/>
      <c r="AJ75" s="5"/>
      <c r="AK75" s="5"/>
      <c r="AL75" s="5"/>
      <c r="AM75" s="5"/>
      <c r="AN75" s="5"/>
      <c r="AO75" s="5"/>
      <c r="AP75" s="5"/>
      <c r="AQ75" s="5"/>
      <c r="AR75" s="5"/>
      <c r="AS75" s="5"/>
      <c r="AT75" s="5"/>
    </row>
    <row r="76" spans="1:46" x14ac:dyDescent="0.35">
      <c r="A76" s="5"/>
      <c r="B76" s="22"/>
      <c r="C76" s="5"/>
      <c r="D76" s="5"/>
      <c r="E76" s="5"/>
      <c r="F76" s="5"/>
      <c r="G76" s="5"/>
      <c r="H76" s="5"/>
      <c r="I76" s="5"/>
      <c r="J76" s="5"/>
      <c r="K76" s="5"/>
      <c r="L76" s="5"/>
      <c r="M76" s="64"/>
      <c r="N76" s="64"/>
      <c r="O76" s="414"/>
      <c r="P76" s="414"/>
      <c r="Q76" s="415"/>
      <c r="R76" s="415"/>
      <c r="S76" s="415"/>
      <c r="T76" s="415"/>
      <c r="U76" s="415"/>
      <c r="V76" s="415"/>
      <c r="W76" s="5"/>
      <c r="X76" s="18"/>
      <c r="Y76" s="5"/>
      <c r="Z76" s="5"/>
      <c r="AA76" s="5"/>
      <c r="AB76" s="5"/>
      <c r="AC76" s="5"/>
      <c r="AD76" s="5"/>
      <c r="AE76" s="5"/>
      <c r="AF76" s="5"/>
      <c r="AG76" s="5"/>
      <c r="AH76" s="5"/>
      <c r="AI76" s="5"/>
      <c r="AJ76" s="5"/>
      <c r="AK76" s="5"/>
      <c r="AL76" s="5"/>
      <c r="AM76" s="5"/>
      <c r="AN76" s="5"/>
      <c r="AO76" s="5"/>
      <c r="AP76" s="5"/>
      <c r="AQ76" s="5"/>
      <c r="AR76" s="5"/>
      <c r="AS76" s="5"/>
      <c r="AT76" s="5"/>
    </row>
    <row r="77" spans="1:46" x14ac:dyDescent="0.35">
      <c r="M77" s="65"/>
      <c r="Q77" s="417"/>
    </row>
    <row r="78" spans="1:46" x14ac:dyDescent="0.35">
      <c r="M78" s="65"/>
      <c r="Q78" s="417"/>
    </row>
    <row r="79" spans="1:46" x14ac:dyDescent="0.35">
      <c r="M79" s="65"/>
      <c r="Q79" s="417"/>
    </row>
    <row r="80" spans="1:46" x14ac:dyDescent="0.35">
      <c r="M80" s="65"/>
      <c r="Q80" s="417"/>
    </row>
    <row r="81" spans="13:17" x14ac:dyDescent="0.35">
      <c r="M81" s="65"/>
      <c r="Q81" s="417"/>
    </row>
    <row r="82" spans="13:17" x14ac:dyDescent="0.35">
      <c r="M82" s="65"/>
      <c r="Q82" s="417"/>
    </row>
    <row r="83" spans="13:17" x14ac:dyDescent="0.35">
      <c r="M83" s="65"/>
      <c r="Q83" s="417"/>
    </row>
    <row r="84" spans="13:17" x14ac:dyDescent="0.35">
      <c r="M84" s="65"/>
      <c r="Q84" s="417"/>
    </row>
    <row r="85" spans="13:17" x14ac:dyDescent="0.35">
      <c r="M85" s="65"/>
      <c r="Q85" s="417"/>
    </row>
    <row r="86" spans="13:17" x14ac:dyDescent="0.35">
      <c r="M86" s="65"/>
      <c r="Q86" s="417"/>
    </row>
    <row r="87" spans="13:17" x14ac:dyDescent="0.35">
      <c r="M87" s="65"/>
      <c r="Q87" s="417"/>
    </row>
    <row r="88" spans="13:17" x14ac:dyDescent="0.35">
      <c r="M88" s="65"/>
      <c r="Q88" s="417"/>
    </row>
    <row r="89" spans="13:17" x14ac:dyDescent="0.35">
      <c r="M89" s="65"/>
      <c r="Q89" s="417"/>
    </row>
    <row r="90" spans="13:17" x14ac:dyDescent="0.35">
      <c r="M90" s="65"/>
      <c r="Q90" s="417"/>
    </row>
    <row r="91" spans="13:17" x14ac:dyDescent="0.35">
      <c r="M91" s="65"/>
      <c r="Q91" s="417"/>
    </row>
    <row r="92" spans="13:17" x14ac:dyDescent="0.35">
      <c r="M92" s="65"/>
      <c r="Q92" s="417"/>
    </row>
    <row r="93" spans="13:17" x14ac:dyDescent="0.35">
      <c r="M93" s="65"/>
      <c r="Q93" s="417"/>
    </row>
    <row r="94" spans="13:17" x14ac:dyDescent="0.35">
      <c r="M94" s="65"/>
      <c r="Q94" s="417"/>
    </row>
    <row r="95" spans="13:17" x14ac:dyDescent="0.35">
      <c r="M95" s="65"/>
      <c r="Q95" s="417"/>
    </row>
    <row r="96" spans="13:17" x14ac:dyDescent="0.35">
      <c r="M96" s="65"/>
      <c r="Q96" s="417"/>
    </row>
    <row r="97" spans="13:17" x14ac:dyDescent="0.35">
      <c r="M97" s="65"/>
      <c r="Q97" s="417"/>
    </row>
    <row r="98" spans="13:17" x14ac:dyDescent="0.35">
      <c r="M98" s="65"/>
      <c r="Q98" s="417"/>
    </row>
  </sheetData>
  <sheetProtection formatColumns="0" formatRows="0" selectLockedCells="1"/>
  <mergeCells count="4">
    <mergeCell ref="G3:H3"/>
    <mergeCell ref="B1:M1"/>
    <mergeCell ref="I3:J3"/>
    <mergeCell ref="K3:K4"/>
  </mergeCells>
  <conditionalFormatting sqref="D38 D5:D36">
    <cfRule type="expression" dxfId="200" priority="30">
      <formula>AND(ISBLANK(D5),NOT(ISBLANK(C5)))</formula>
    </cfRule>
  </conditionalFormatting>
  <conditionalFormatting sqref="G38 G5:G36">
    <cfRule type="expression" dxfId="199" priority="29">
      <formula>G5&gt;H5</formula>
    </cfRule>
  </conditionalFormatting>
  <conditionalFormatting sqref="H38 H5:H36">
    <cfRule type="expression" dxfId="198" priority="28">
      <formula>H5&lt;G5</formula>
    </cfRule>
  </conditionalFormatting>
  <conditionalFormatting sqref="I38:J38 I5:I36">
    <cfRule type="expression" dxfId="197" priority="27">
      <formula>$C5&lt;&gt;"Net Present Value"</formula>
    </cfRule>
  </conditionalFormatting>
  <conditionalFormatting sqref="J5:J36">
    <cfRule type="expression" dxfId="196" priority="25">
      <formula>$C5&lt;&gt;"Net Present Value"</formula>
    </cfRule>
  </conditionalFormatting>
  <conditionalFormatting sqref="I38:J38 I5:J36">
    <cfRule type="expression" dxfId="195" priority="26">
      <formula>AND($C5="Net Present Value",ISBLANK(I5))</formula>
    </cfRule>
  </conditionalFormatting>
  <conditionalFormatting sqref="D37">
    <cfRule type="expression" dxfId="194" priority="10">
      <formula>AND(ISBLANK(D37),NOT(ISBLANK(C37)))</formula>
    </cfRule>
  </conditionalFormatting>
  <conditionalFormatting sqref="G37">
    <cfRule type="expression" dxfId="193" priority="9">
      <formula>G37&gt;H37</formula>
    </cfRule>
  </conditionalFormatting>
  <conditionalFormatting sqref="H37">
    <cfRule type="expression" dxfId="192" priority="8">
      <formula>H37&lt;G37</formula>
    </cfRule>
  </conditionalFormatting>
  <conditionalFormatting sqref="I37">
    <cfRule type="expression" dxfId="191" priority="7">
      <formula>$C37&lt;&gt;"Net Present Value"</formula>
    </cfRule>
  </conditionalFormatting>
  <conditionalFormatting sqref="J37">
    <cfRule type="expression" dxfId="190" priority="5">
      <formula>$C37&lt;&gt;"Net Present Value"</formula>
    </cfRule>
  </conditionalFormatting>
  <conditionalFormatting sqref="I37:J37">
    <cfRule type="expression" dxfId="189" priority="6">
      <formula>AND($C37="Net Present Value",ISBLANK(I37))</formula>
    </cfRule>
  </conditionalFormatting>
  <conditionalFormatting sqref="M4">
    <cfRule type="expression" dxfId="188" priority="652">
      <formula>OR(IFERROR(MATCH("Biodiversity",#REF!,0)&gt;0,FALSE),IFERROR(MATCH("Pest_and_Pathogen",#REF!,0)&gt;0,FALSE))</formula>
    </cfRule>
  </conditionalFormatting>
  <conditionalFormatting sqref="C5:C38">
    <cfRule type="expression" dxfId="187" priority="1">
      <formula>IF(NOT(ISBLANK(C5)),IF(COUNTIF(out.Subindicator,C5)&gt;0,FALSE(),TRUE()),FALSE())</formula>
    </cfRule>
  </conditionalFormatting>
  <dataValidations xWindow="2527" yWindow="907" count="7">
    <dataValidation type="whole" errorStyle="warning" allowBlank="1" showInputMessage="1" showErrorMessage="1" error="Depth&gt;200cm?" sqref="G5:H38" xr:uid="{AD9D0C4C-78F6-4BCD-9D24-2B9C1001B42B}">
      <formula1>0</formula1>
      <formula2>200</formula2>
    </dataValidation>
    <dataValidation allowBlank="1" showInputMessage="1" showErrorMessage="1" prompt="Use for categories like biodiversity or animals when units are things like worms/ha (enter &quot;worms/&quot; here and ha in the units) or kg/kg per 10 cows (enter &quot;/10 cows&quot; here and kg/kg in units). Note the placement of the &quot;/&quot;." sqref="E22:F22" xr:uid="{2E341CA6-F8A3-40D7-9175-A0F0CFA0B7E9}"/>
    <dataValidation type="decimal" errorStyle="warning" allowBlank="1" showInputMessage="1" showErrorMessage="1" error="Should usually be a percentage between 0 and 100 (just include numbers in this field)." prompt="Typically associated with calculations of Net Present Value (NPV)." sqref="I5:I38" xr:uid="{DB97171F-B054-408E-99AF-DC725E92F32D}">
      <formula1>0</formula1>
      <formula2>100</formula2>
    </dataValidation>
    <dataValidation type="decimal" errorStyle="warning" allowBlank="1" showInputMessage="1" showErrorMessage="1" error="The period over which NPV is calculated in years. Should be a decimal between 0 &amp; 50." prompt="Use with Net Present Value (NPV) outcome only." sqref="J5:J38" xr:uid="{BBD384F0-9C98-4D20-B58E-93B152B91360}">
      <formula1>0</formula1>
      <formula2>50</formula2>
    </dataValidation>
    <dataValidation type="list" allowBlank="1" showInputMessage="1" showErrorMessage="1" sqref="P4:P56" xr:uid="{0CE36836-D347-4586-8D39-9F85383F0709}">
      <formula1>Econ.Timeframe</formula1>
    </dataValidation>
    <dataValidation type="list" allowBlank="1" showInputMessage="1" showErrorMessage="1" sqref="Q4:Q56" xr:uid="{0FA47AB8-D039-47B2-A9B9-70A5821F7B34}">
      <formula1>Times_plus</formula1>
    </dataValidation>
    <dataValidation type="list" errorStyle="warning" allowBlank="1" showInputMessage="1" showErrorMessage="1" error="The period over which NPV is calculated in years. Should be a decimal between 0 &amp; 50." sqref="K5:K38" xr:uid="{7EA48416-D58B-419B-AB10-1135E57C25F4}">
      <formula1>"Sum,Mean"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2527" yWindow="907" count="4">
        <x14:dataValidation type="list" allowBlank="1" showInputMessage="1" showErrorMessage="1" xr:uid="{638E040B-AB2C-4305-9C63-7B5471BAE76A}">
          <x14:formula1>
            <xm:f>_xlfn.ANCHORARRAY(Site!$AR$2)</xm:f>
          </x14:formula1>
          <xm:sqref>O4:O56</xm:sqref>
        </x14:dataValidation>
        <x14:dataValidation type="list" allowBlank="1" showInputMessage="1" showErrorMessage="1" xr:uid="{623B175B-50DE-4C9C-B02C-B8083E6BFBFD}">
          <x14:formula1>
            <xm:f>_xlfn.ANCHORARRAY(Econ_Costs!#REF!)</xm:f>
          </x14:formula1>
          <xm:sqref>R4:R56</xm:sqref>
        </x14:dataValidation>
        <x14:dataValidation type="list" errorStyle="warning" allowBlank="1" showInputMessage="1" xr:uid="{59E6847B-ED68-4E1B-8F0D-1ADE1F3C7CA1}">
          <x14:formula1>
            <xm:f>_xlfn.ANCHORARRAY(out!$AB1)</xm:f>
          </x14:formula1>
          <xm:sqref>C5:C38</xm:sqref>
        </x14:dataValidation>
        <x14:dataValidation type="list" allowBlank="1" showInputMessage="1" showErrorMessage="1" xr:uid="{B8804902-8DFE-46B8-A61F-C61EF4DBEC49}">
          <x14:formula1>
            <xm:f>_xlfn.ANCHORARRAY(Econ_Costs!$F1)</xm:f>
          </x14:formula1>
          <xm:sqref>S4:S56</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35E7D-9205-46CE-9888-3335506A3664}">
  <sheetPr codeName="Sheet65">
    <tabColor theme="1"/>
  </sheetPr>
  <dimension ref="A1:T3"/>
  <sheetViews>
    <sheetView workbookViewId="0">
      <selection activeCell="N33" sqref="N33"/>
    </sheetView>
  </sheetViews>
  <sheetFormatPr defaultColWidth="8.81640625" defaultRowHeight="10.5" x14ac:dyDescent="0.25"/>
  <cols>
    <col min="1" max="16384" width="8.81640625" style="3"/>
  </cols>
  <sheetData>
    <row r="1" spans="1:20" x14ac:dyDescent="0.25">
      <c r="A1" s="3" t="str" cm="1">
        <f t="array" ref="A1:K1">Outcomes!C2:M2</f>
        <v>Out.Subind</v>
      </c>
      <c r="B1" s="3" t="str">
        <v>Out.Unit</v>
      </c>
      <c r="C1" s="3" t="str">
        <v>Out.Group</v>
      </c>
      <c r="D1" s="3" t="str">
        <v>Out.WG.Days</v>
      </c>
      <c r="E1" s="3" t="str">
        <v>Out.Depth.Upper</v>
      </c>
      <c r="F1" s="3" t="str">
        <v>Out.Depth.Lower</v>
      </c>
      <c r="G1" s="3" t="str">
        <v>Out.NPV.Rate</v>
      </c>
      <c r="H1" s="3" t="str">
        <v>Out.NPV.Time</v>
      </c>
      <c r="I1" s="3" t="str">
        <v>Out.Agg.Stat</v>
      </c>
      <c r="J1" s="3" t="str">
        <v>Out.Notes</v>
      </c>
      <c r="K1" s="3" t="str">
        <v>Out.Code.Joined</v>
      </c>
      <c r="M1" s="3" t="str" cm="1">
        <f t="array" ref="M1:T1">Outcomes!O2:V2</f>
        <v>Site.ID</v>
      </c>
      <c r="N1" s="3" t="str">
        <v>Econ.Timeframe</v>
      </c>
      <c r="O1" s="3" t="str">
        <v>Times</v>
      </c>
      <c r="P1" s="3" t="str">
        <v>Econ.Cat</v>
      </c>
      <c r="Q1" s="3" t="str">
        <v>Econ.Var</v>
      </c>
      <c r="R1" s="3" t="str">
        <v>Econ.Subgroup</v>
      </c>
      <c r="S1" s="3" t="str">
        <v>Econ.Val</v>
      </c>
      <c r="T1" s="3" t="str">
        <v>Econ.Unit</v>
      </c>
    </row>
    <row r="2" spans="1:20" x14ac:dyDescent="0.25">
      <c r="A2" s="3" t="str" cm="1">
        <f t="array" ref="A2:K3">IFERROR(_xlfn._xlws.FILTER(Outcomes!C5:M38 &amp; "",Outcomes!C5:C38&lt;&gt;""),"")</f>
        <v>Biomass Yield</v>
      </c>
      <c r="B2" s="3" t="str">
        <v/>
      </c>
      <c r="C2" s="3" t="str">
        <v/>
      </c>
      <c r="D2" s="3" t="str">
        <v/>
      </c>
      <c r="E2" s="3" t="str">
        <v/>
      </c>
      <c r="F2" s="3" t="str">
        <v/>
      </c>
      <c r="G2" s="3" t="str">
        <v/>
      </c>
      <c r="H2" s="3" t="str">
        <v/>
      </c>
      <c r="I2" s="3" t="str">
        <v/>
      </c>
      <c r="J2" s="3" t="str">
        <v/>
      </c>
      <c r="K2" s="3" t="str">
        <v>Biomass Yield</v>
      </c>
      <c r="M2" s="3" t="str" cm="1">
        <f t="array" ref="M2">IFERROR(_xlfn._xlws.FILTER(Outcomes!O4:V56 &amp; "",Outcomes!S4:S56&lt;&gt;""),"")</f>
        <v/>
      </c>
    </row>
    <row r="3" spans="1:20" x14ac:dyDescent="0.25">
      <c r="A3" s="3" t="str">
        <v>Benefit Cost Ratio (GMTC)</v>
      </c>
      <c r="B3" s="3" t="str">
        <v/>
      </c>
      <c r="C3" s="3" t="str">
        <v/>
      </c>
      <c r="D3" s="3" t="str">
        <v>100</v>
      </c>
      <c r="E3" s="3" t="str">
        <v/>
      </c>
      <c r="F3" s="3" t="str">
        <v/>
      </c>
      <c r="G3" s="3" t="str">
        <v/>
      </c>
      <c r="H3" s="3" t="str">
        <v/>
      </c>
      <c r="I3" s="3" t="str">
        <v/>
      </c>
      <c r="J3" s="3" t="str">
        <v/>
      </c>
      <c r="K3" s="3" t="str">
        <v>Benefit Cost Ratio (GMTC)..100</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C15CA-F7F0-4B36-9C02-59BABE478CF5}">
  <sheetPr codeName="Sheet10">
    <tabColor rgb="FFFFFF00"/>
  </sheetPr>
  <dimension ref="A1:AD740"/>
  <sheetViews>
    <sheetView topLeftCell="B1" zoomScaleNormal="100" workbookViewId="0">
      <pane ySplit="4" topLeftCell="A5" activePane="bottomLeft" state="frozen"/>
      <selection pane="bottomLeft" activeCell="H18" sqref="H18"/>
    </sheetView>
  </sheetViews>
  <sheetFormatPr defaultColWidth="8.81640625" defaultRowHeight="14.5" x14ac:dyDescent="0.35"/>
  <cols>
    <col min="1" max="2" width="41.81640625" customWidth="1"/>
    <col min="3" max="3" width="28.90625" customWidth="1"/>
    <col min="4" max="5" width="19.81640625" customWidth="1"/>
    <col min="6" max="6" width="17.54296875" customWidth="1"/>
    <col min="7" max="7" width="20.26953125" customWidth="1"/>
    <col min="8" max="8" width="27.81640625" customWidth="1"/>
    <col min="9" max="9" width="8.81640625" customWidth="1"/>
    <col min="10" max="10" width="18" customWidth="1"/>
    <col min="11" max="11" width="9.81640625" customWidth="1"/>
    <col min="12" max="12" width="13" customWidth="1"/>
    <col min="13" max="13" width="8.81640625" customWidth="1"/>
    <col min="14" max="18" width="10.453125" customWidth="1"/>
    <col min="20" max="20" width="13" customWidth="1"/>
    <col min="21" max="22" width="22.7265625" bestFit="1" customWidth="1"/>
    <col min="23" max="23" width="19.81640625" bestFit="1" customWidth="1"/>
    <col min="26" max="26" width="36.54296875" customWidth="1"/>
    <col min="29" max="29" width="8.81640625" style="52"/>
  </cols>
  <sheetData>
    <row r="1" spans="1:30" ht="38.5" customHeight="1" thickBot="1" x14ac:dyDescent="0.4">
      <c r="A1" s="746" t="s">
        <v>3217</v>
      </c>
      <c r="B1" s="746"/>
      <c r="C1" s="746"/>
      <c r="D1" s="746"/>
      <c r="E1" s="746"/>
      <c r="F1" s="746"/>
      <c r="G1" s="746"/>
      <c r="H1" s="746"/>
      <c r="I1" s="746"/>
      <c r="J1" s="746"/>
      <c r="K1" s="746"/>
      <c r="L1" s="746"/>
      <c r="M1" s="746"/>
      <c r="N1" s="752"/>
      <c r="O1" s="752"/>
      <c r="P1" s="752"/>
      <c r="Q1" s="752"/>
      <c r="R1" s="752"/>
      <c r="S1" s="752"/>
      <c r="T1" s="752"/>
      <c r="U1" s="364"/>
      <c r="V1" s="364"/>
      <c r="W1" s="747" t="s">
        <v>3218</v>
      </c>
      <c r="X1" s="748"/>
      <c r="Y1" s="748"/>
      <c r="Z1" s="749"/>
      <c r="AA1" s="5"/>
      <c r="AB1" s="5"/>
      <c r="AC1" s="52" t="str" cm="1">
        <f t="array" ref="AC1">IF(ValidateMultipleSelection(G5, Times!$B$8:$B$77), "Valid", "Invalid")</f>
        <v>Valid</v>
      </c>
      <c r="AD1" s="52" t="str" cm="1">
        <f t="array" aca="1" ref="AD1" ca="1">IF(ValidateMultipleSelection(A5, Site!$AR$2:$AR$50), "Valid", "Invalid")</f>
        <v>Valid</v>
      </c>
    </row>
    <row r="2" spans="1:30" ht="5.25" customHeight="1" thickBot="1" x14ac:dyDescent="0.4">
      <c r="A2" s="167" t="s">
        <v>3219</v>
      </c>
      <c r="B2" s="167"/>
      <c r="C2" s="167" t="s">
        <v>3220</v>
      </c>
      <c r="D2" s="167" t="s">
        <v>3221</v>
      </c>
      <c r="E2" s="167" t="s">
        <v>3222</v>
      </c>
      <c r="F2" s="167" t="s">
        <v>3224</v>
      </c>
      <c r="G2" s="167" t="s">
        <v>3225</v>
      </c>
      <c r="H2" s="167" t="s">
        <v>3226</v>
      </c>
      <c r="I2" s="167" t="s">
        <v>3227</v>
      </c>
      <c r="J2" s="167" t="s">
        <v>3228</v>
      </c>
      <c r="K2" s="167" t="s">
        <v>3229</v>
      </c>
      <c r="L2" s="167" t="s">
        <v>3230</v>
      </c>
      <c r="M2" s="5"/>
      <c r="N2" s="167" t="s">
        <v>3231</v>
      </c>
      <c r="O2" s="167" t="s">
        <v>3232</v>
      </c>
      <c r="P2" s="167" t="s">
        <v>3233</v>
      </c>
      <c r="Q2" s="167" t="s">
        <v>9214</v>
      </c>
      <c r="R2" s="167" t="s">
        <v>9442</v>
      </c>
      <c r="S2" s="167" t="s">
        <v>3234</v>
      </c>
      <c r="T2" s="167" t="s">
        <v>3235</v>
      </c>
      <c r="U2" s="167" t="s">
        <v>9058</v>
      </c>
      <c r="V2" s="167" t="s">
        <v>9059</v>
      </c>
      <c r="W2" s="750"/>
      <c r="X2" s="750"/>
      <c r="Y2" s="751"/>
      <c r="Z2" s="751"/>
      <c r="AA2" s="5"/>
      <c r="AB2" s="5"/>
      <c r="AC2" s="52" t="str" cm="1">
        <f t="array" ref="AC2">IF(ValidateMultipleSelection(G6, Times!$B$8:$B$77), "Valid", "Invalid")</f>
        <v>Valid</v>
      </c>
      <c r="AD2" s="52" t="str" cm="1">
        <f t="array" aca="1" ref="AD2" ca="1">IF(ValidateMultipleSelection(A6, Site!$AR$2:$AR$50), "Valid", "Invalid")</f>
        <v>Valid</v>
      </c>
    </row>
    <row r="3" spans="1:30" ht="19.75" customHeight="1" thickBot="1" x14ac:dyDescent="0.4">
      <c r="A3" s="62"/>
      <c r="B3" s="62"/>
      <c r="C3" s="315"/>
      <c r="D3" s="62"/>
      <c r="E3" s="589"/>
      <c r="F3" s="315"/>
      <c r="G3" s="315"/>
      <c r="H3" s="333"/>
      <c r="I3" s="333"/>
      <c r="J3" s="335"/>
      <c r="K3" s="335"/>
      <c r="L3" s="335"/>
      <c r="M3" s="5"/>
      <c r="N3" s="753" t="s">
        <v>3239</v>
      </c>
      <c r="O3" s="754"/>
      <c r="P3" s="754"/>
      <c r="Q3" s="754"/>
      <c r="R3" s="755"/>
      <c r="S3" s="5"/>
      <c r="T3" s="41"/>
      <c r="U3" s="315"/>
      <c r="V3" s="315"/>
      <c r="W3" s="318" t="s">
        <v>3240</v>
      </c>
      <c r="X3" s="83" t="s">
        <v>3241</v>
      </c>
      <c r="Y3" s="6"/>
      <c r="Z3" s="5"/>
      <c r="AA3" s="5"/>
      <c r="AB3" s="5"/>
      <c r="AC3" s="52" t="str" cm="1">
        <f t="array" ref="AC3">IF(ValidateMultipleSelection(G7, Times!$B$8:$B$77), "Valid", "Invalid")</f>
        <v>Valid</v>
      </c>
      <c r="AD3" s="52" t="str" cm="1">
        <f t="array" aca="1" ref="AD3" ca="1">IF(ValidateMultipleSelection(A7, Site!$AR$2:$AR$50), "Valid", "Invalid")</f>
        <v>Valid</v>
      </c>
    </row>
    <row r="4" spans="1:30" ht="28" customHeight="1" thickBot="1" x14ac:dyDescent="0.4">
      <c r="A4" s="626" t="s">
        <v>20840</v>
      </c>
      <c r="B4" s="624" t="s">
        <v>20836</v>
      </c>
      <c r="C4" s="625" t="s">
        <v>20839</v>
      </c>
      <c r="D4" s="328" t="s">
        <v>668</v>
      </c>
      <c r="E4" s="330" t="s">
        <v>3243</v>
      </c>
      <c r="F4" s="312" t="s">
        <v>3245</v>
      </c>
      <c r="G4" s="334" t="s">
        <v>20842</v>
      </c>
      <c r="H4" s="314" t="s">
        <v>3246</v>
      </c>
      <c r="I4" s="313" t="s">
        <v>3247</v>
      </c>
      <c r="J4" s="313" t="s">
        <v>3248</v>
      </c>
      <c r="K4" s="313" t="s">
        <v>3249</v>
      </c>
      <c r="L4" s="334" t="s">
        <v>3250</v>
      </c>
      <c r="M4" s="317"/>
      <c r="N4" s="135" t="s">
        <v>2438</v>
      </c>
      <c r="O4" s="135" t="s">
        <v>3251</v>
      </c>
      <c r="P4" s="135" t="s">
        <v>3252</v>
      </c>
      <c r="Q4" s="135" t="s">
        <v>2217</v>
      </c>
      <c r="R4" s="135" t="s">
        <v>2215</v>
      </c>
      <c r="S4" s="135" t="s">
        <v>2413</v>
      </c>
      <c r="T4" s="135" t="s">
        <v>1564</v>
      </c>
      <c r="U4" s="135" t="s">
        <v>8757</v>
      </c>
      <c r="V4" s="135" t="s">
        <v>8757</v>
      </c>
      <c r="W4" s="77" t="s">
        <v>45</v>
      </c>
      <c r="X4" s="319" t="s">
        <v>46</v>
      </c>
      <c r="Y4" s="5"/>
      <c r="Z4" s="25" t="s">
        <v>3254</v>
      </c>
      <c r="AA4" s="5"/>
      <c r="AB4" s="5"/>
      <c r="AC4" s="52" t="str" cm="1">
        <f t="array" ref="AC4">IF(ValidateMultipleSelection(G8, Times!$B$8:$B$77), "Valid", "Invalid")</f>
        <v>Valid</v>
      </c>
      <c r="AD4" s="52" t="str" cm="1">
        <f t="array" aca="1" ref="AD4" ca="1">IF(ValidateMultipleSelection(A8, Site!$AR$2:$AR$50), "Valid", "Invalid")</f>
        <v>Valid</v>
      </c>
    </row>
    <row r="5" spans="1:30" x14ac:dyDescent="0.35">
      <c r="A5" s="124" t="s">
        <v>338</v>
      </c>
      <c r="B5" s="183" t="s">
        <v>20838</v>
      </c>
      <c r="C5" s="320" t="s">
        <v>16822</v>
      </c>
      <c r="D5" s="329" t="str" cm="1">
        <f t="array" ref="D5">IFERROR(IF(ISBLANK(A5),"",IF(AND(ISBLANK(C5),ISBLANK(#REF!),ISBLANK(F5)),"",IF(AND(ISBLANK(C5),ISBLANK(#REF!),NOT(ISBLANK(F5))),_xlfn._xlws.FILTER('Rot.Out'!L:L,'Rot.Out'!B:B=EnterData!F5),IF(AND(ISBLANK(C5),NOT(ISBLANK(#REF!))),_xlfn._xlws.FILTER(#REF!,#REF!=#REF!),_xlfn.TEXTJOIN(", ", TRUE, _xlfn._xlws.FILTER(Make.Trt!D:D &amp; " " &amp; Make.Trt!#REF!, Make.Trt!C:C=C5)))))),"")</f>
        <v/>
      </c>
      <c r="E5" s="321"/>
      <c r="F5" s="124"/>
      <c r="G5" s="124">
        <v>2013</v>
      </c>
      <c r="H5" s="124"/>
      <c r="I5" s="311"/>
      <c r="J5" s="311"/>
      <c r="K5" s="332"/>
      <c r="L5" s="183"/>
      <c r="M5" s="317"/>
      <c r="N5" s="481"/>
      <c r="O5" s="481"/>
      <c r="P5" s="492"/>
      <c r="Q5" s="492"/>
      <c r="R5" s="482"/>
      <c r="S5" s="103"/>
      <c r="T5" s="103"/>
      <c r="U5" s="183"/>
      <c r="V5" s="183"/>
      <c r="W5" s="76" cm="1">
        <f t="array" aca="1" ref="W5:W7" ca="1">Times</f>
        <v>2013</v>
      </c>
      <c r="X5" s="214" t="s">
        <v>699</v>
      </c>
      <c r="Y5" s="5"/>
      <c r="Z5" s="224" t="str" cm="1">
        <f t="array" aca="1" ref="Z5" ca="1">IFERROR(_xlfn.TEXTJOIN("..",TRUE,TRANSPOSE(_xlfn._xlws.FILTER(W5:W25,X5:X25="Yes"))),"No values selected")</f>
        <v>2013..2014..2015</v>
      </c>
      <c r="AA5" s="5"/>
      <c r="AB5" s="5"/>
      <c r="AC5" s="52" t="str" cm="1">
        <f t="array" ref="AC5">IF(ValidateMultipleSelection(G9, Times!$B$8:$B$77), "Valid", "Invalid")</f>
        <v>Valid</v>
      </c>
      <c r="AD5" s="52" t="str" cm="1">
        <f t="array" aca="1" ref="AD5" ca="1">IF(ValidateMultipleSelection(A9, Site!$AR$2:$AR$50), "Valid", "Invalid")</f>
        <v>Valid</v>
      </c>
    </row>
    <row r="6" spans="1:30" x14ac:dyDescent="0.35">
      <c r="A6" s="124" t="s">
        <v>16640</v>
      </c>
      <c r="B6" s="320"/>
      <c r="C6" s="320"/>
      <c r="D6" s="329" t="str" cm="1">
        <f t="array" ref="D6">IFERROR(IF(ISBLANK(A6),"",IF(AND(ISBLANK(C6),ISBLANK(#REF!),ISBLANK(F6)),"",IF(AND(ISBLANK(C6),ISBLANK(#REF!),NOT(ISBLANK(F6))),_xlfn._xlws.FILTER('Rot.Out'!L:L,'Rot.Out'!B:B=EnterData!F6),IF(AND(ISBLANK(C6),NOT(ISBLANK(#REF!))),_xlfn._xlws.FILTER(#REF!,#REF!=#REF!),_xlfn.TEXTJOIN(", ", TRUE, _xlfn._xlws.FILTER(Make.Trt!D:D &amp; " " &amp; Make.Trt!#REF!, Make.Trt!C:C=C6)))))),"")</f>
        <v/>
      </c>
      <c r="E6" s="321"/>
      <c r="F6" s="124"/>
      <c r="G6" s="124">
        <v>2014</v>
      </c>
      <c r="H6" s="124"/>
      <c r="I6" s="311"/>
      <c r="J6" s="311"/>
      <c r="K6" s="332"/>
      <c r="L6" s="183"/>
      <c r="M6" s="5"/>
      <c r="N6" s="480"/>
      <c r="O6" s="480"/>
      <c r="P6" s="240"/>
      <c r="Q6" s="240"/>
      <c r="R6" s="483"/>
      <c r="S6" s="183"/>
      <c r="T6" s="183"/>
      <c r="U6" s="183"/>
      <c r="V6" s="183"/>
      <c r="W6" s="76">
        <f ca="1"/>
        <v>2014</v>
      </c>
      <c r="X6" s="215" t="s">
        <v>699</v>
      </c>
      <c r="Y6" s="5"/>
      <c r="Z6" s="5"/>
      <c r="AA6" s="5"/>
      <c r="AB6" s="5"/>
      <c r="AC6" s="52" t="str" cm="1">
        <f t="array" ref="AC6">IF(ValidateMultipleSelection(G10, Times!$B$8:$B$77), "Valid", "Invalid")</f>
        <v>Valid</v>
      </c>
      <c r="AD6" s="52" t="str" cm="1">
        <f t="array" aca="1" ref="AD6" ca="1">IF(ValidateMultipleSelection(A10, Site!$AR$2:$AR$50), "Valid", "Invalid")</f>
        <v>Valid</v>
      </c>
    </row>
    <row r="7" spans="1:30" x14ac:dyDescent="0.35">
      <c r="A7" s="124" t="s">
        <v>338</v>
      </c>
      <c r="B7" s="320"/>
      <c r="C7" s="320" t="s">
        <v>16819</v>
      </c>
      <c r="D7" s="329" t="str" cm="1">
        <f t="array" ref="D7">IFERROR(IF(ISBLANK(A7),"",IF(AND(ISBLANK(C7),ISBLANK(#REF!),ISBLANK(F7)),"",IF(AND(ISBLANK(C7),ISBLANK(#REF!),NOT(ISBLANK(F7))),_xlfn._xlws.FILTER('Rot.Out'!L:L,'Rot.Out'!B:B=EnterData!F7),IF(AND(ISBLANK(C7),NOT(ISBLANK(#REF!))),_xlfn._xlws.FILTER(#REF!,#REF!=#REF!),_xlfn.TEXTJOIN(", ", TRUE, _xlfn._xlws.FILTER(Make.Trt!D:D &amp; " " &amp; Make.Trt!#REF!, Make.Trt!C:C=C7)))))),"")</f>
        <v/>
      </c>
      <c r="E7" s="321"/>
      <c r="F7" s="124"/>
      <c r="G7" s="124">
        <v>2013</v>
      </c>
      <c r="H7" s="124"/>
      <c r="I7" s="311"/>
      <c r="J7" s="311"/>
      <c r="K7" s="332"/>
      <c r="L7" s="183"/>
      <c r="M7" s="5"/>
      <c r="N7" s="480"/>
      <c r="O7" s="480"/>
      <c r="P7" s="240"/>
      <c r="Q7" s="240"/>
      <c r="R7" s="483"/>
      <c r="S7" s="183"/>
      <c r="T7" s="183"/>
      <c r="U7" s="183"/>
      <c r="V7" s="183"/>
      <c r="W7" s="76">
        <f ca="1"/>
        <v>2015</v>
      </c>
      <c r="X7" s="215" t="s">
        <v>699</v>
      </c>
      <c r="Y7" s="5"/>
      <c r="Z7" s="5"/>
      <c r="AA7" s="5"/>
      <c r="AB7" s="5"/>
      <c r="AC7" s="52" t="str" cm="1">
        <f t="array" ref="AC7">IF(ValidateMultipleSelection(G11, Times!$B$8:$B$77), "Valid", "Invalid")</f>
        <v>Valid</v>
      </c>
      <c r="AD7" s="52" t="str" cm="1">
        <f t="array" aca="1" ref="AD7" ca="1">IF(ValidateMultipleSelection(A11, Site!$AR$2:$AR$50), "Valid", "Invalid")</f>
        <v>Valid</v>
      </c>
    </row>
    <row r="8" spans="1:30" x14ac:dyDescent="0.35">
      <c r="A8" s="124" t="s">
        <v>338</v>
      </c>
      <c r="B8" s="320"/>
      <c r="C8" s="320" t="s">
        <v>16822</v>
      </c>
      <c r="D8" s="329" t="str" cm="1">
        <f t="array" ref="D8">IFERROR(IF(ISBLANK(A8),"",IF(AND(ISBLANK(C8),ISBLANK(#REF!),ISBLANK(F8)),"",IF(AND(ISBLANK(C8),ISBLANK(#REF!),NOT(ISBLANK(F8))),_xlfn._xlws.FILTER('Rot.Out'!L:L,'Rot.Out'!B:B=EnterData!F8),IF(AND(ISBLANK(C8),NOT(ISBLANK(#REF!))),_xlfn._xlws.FILTER(#REF!,#REF!=#REF!),_xlfn.TEXTJOIN(", ", TRUE, _xlfn._xlws.FILTER(Make.Trt!D:D &amp; " " &amp; Make.Trt!#REF!, Make.Trt!C:C=C8)))))),"")</f>
        <v/>
      </c>
      <c r="E8" s="321"/>
      <c r="F8" s="124"/>
      <c r="G8" s="124">
        <v>2014</v>
      </c>
      <c r="H8" s="124"/>
      <c r="I8" s="311"/>
      <c r="J8" s="311"/>
      <c r="K8" s="332"/>
      <c r="L8" s="183"/>
      <c r="M8" s="5"/>
      <c r="N8" s="480"/>
      <c r="O8" s="480"/>
      <c r="P8" s="240"/>
      <c r="Q8" s="240"/>
      <c r="R8" s="483"/>
      <c r="S8" s="183"/>
      <c r="T8" s="183"/>
      <c r="U8" s="183"/>
      <c r="V8" s="183"/>
      <c r="W8" s="76"/>
      <c r="X8" s="215" t="s">
        <v>699</v>
      </c>
      <c r="Y8" s="5"/>
      <c r="Z8" s="5"/>
      <c r="AA8" s="5"/>
      <c r="AB8" s="5"/>
      <c r="AC8" s="52" t="str" cm="1">
        <f t="array" ref="AC8">IF(ValidateMultipleSelection(G12, Times!$B$8:$B$77), "Valid", "Invalid")</f>
        <v>Valid</v>
      </c>
      <c r="AD8" s="52" t="str" cm="1">
        <f t="array" aca="1" ref="AD8" ca="1">IF(ValidateMultipleSelection(A12, Site!$AR$2:$AR$50), "Valid", "Invalid")</f>
        <v>Valid</v>
      </c>
    </row>
    <row r="9" spans="1:30" x14ac:dyDescent="0.35">
      <c r="A9" s="124" t="s">
        <v>16640</v>
      </c>
      <c r="B9" s="320"/>
      <c r="C9" s="320" t="s">
        <v>16819</v>
      </c>
      <c r="D9" s="329" t="str" cm="1">
        <f t="array" ref="D9">IFERROR(IF(ISBLANK(A9),"",IF(AND(ISBLANK(C9),ISBLANK(#REF!),ISBLANK(F9)),"",IF(AND(ISBLANK(C9),ISBLANK(#REF!),NOT(ISBLANK(F9))),_xlfn._xlws.FILTER('Rot.Out'!L:L,'Rot.Out'!B:B=EnterData!F9),IF(AND(ISBLANK(C9),NOT(ISBLANK(#REF!))),_xlfn._xlws.FILTER(#REF!,#REF!=#REF!),_xlfn.TEXTJOIN(", ", TRUE, _xlfn._xlws.FILTER(Make.Trt!D:D &amp; " " &amp; Make.Trt!#REF!, Make.Trt!C:C=C9)))))),"")</f>
        <v/>
      </c>
      <c r="E9" s="321"/>
      <c r="F9" s="124"/>
      <c r="G9" s="124">
        <v>2014</v>
      </c>
      <c r="H9" s="124"/>
      <c r="I9" s="311"/>
      <c r="J9" s="311"/>
      <c r="K9" s="332"/>
      <c r="L9" s="183"/>
      <c r="M9" s="5"/>
      <c r="N9" s="480"/>
      <c r="O9" s="480"/>
      <c r="P9" s="240"/>
      <c r="Q9" s="240"/>
      <c r="R9" s="483"/>
      <c r="S9" s="183"/>
      <c r="T9" s="183"/>
      <c r="U9" s="183"/>
      <c r="V9" s="183"/>
      <c r="W9" s="76"/>
      <c r="X9" s="215" t="s">
        <v>699</v>
      </c>
      <c r="Y9" s="5"/>
      <c r="Z9" s="5"/>
      <c r="AA9" s="5"/>
      <c r="AB9" s="5"/>
      <c r="AC9" s="52" t="str" cm="1">
        <f t="array" ref="AC9">IF(ValidateMultipleSelection(G13, Times!$B$8:$B$77), "Valid", "Invalid")</f>
        <v>Valid</v>
      </c>
      <c r="AD9" s="52" t="str" cm="1">
        <f t="array" aca="1" ref="AD9" ca="1">IF(ValidateMultipleSelection(A13, Site!$AR$2:$AR$50), "Valid", "Invalid")</f>
        <v>Valid</v>
      </c>
    </row>
    <row r="10" spans="1:30" x14ac:dyDescent="0.35">
      <c r="A10" s="124" t="s">
        <v>16640</v>
      </c>
      <c r="B10" s="320"/>
      <c r="C10" s="320" t="s">
        <v>16821</v>
      </c>
      <c r="D10" s="329" t="str" cm="1">
        <f t="array" ref="D10">IFERROR(IF(ISBLANK(A10),"",IF(AND(ISBLANK(C10),ISBLANK(#REF!),ISBLANK(F10)),"",IF(AND(ISBLANK(C10),ISBLANK(#REF!),NOT(ISBLANK(F10))),_xlfn._xlws.FILTER('Rot.Out'!L:L,'Rot.Out'!B:B=EnterData!F10),IF(AND(ISBLANK(C10),NOT(ISBLANK(#REF!))),_xlfn._xlws.FILTER(#REF!,#REF!=#REF!),_xlfn.TEXTJOIN(", ", TRUE, _xlfn._xlws.FILTER(Make.Trt!D:D &amp; " " &amp; Make.Trt!#REF!, Make.Trt!C:C=C10)))))),"")</f>
        <v/>
      </c>
      <c r="E10" s="321"/>
      <c r="F10" s="124"/>
      <c r="G10" s="124" t="s">
        <v>16818</v>
      </c>
      <c r="H10" s="124"/>
      <c r="I10" s="311"/>
      <c r="J10" s="311"/>
      <c r="K10" s="332"/>
      <c r="L10" s="183"/>
      <c r="M10" s="5"/>
      <c r="N10" s="480"/>
      <c r="O10" s="480"/>
      <c r="P10" s="240"/>
      <c r="Q10" s="240"/>
      <c r="R10" s="483"/>
      <c r="S10" s="183"/>
      <c r="T10" s="183"/>
      <c r="U10" s="183"/>
      <c r="V10" s="183"/>
      <c r="W10" s="76"/>
      <c r="X10" s="215"/>
      <c r="Y10" s="5"/>
      <c r="Z10" s="5"/>
      <c r="AA10" s="5"/>
      <c r="AB10" s="5"/>
      <c r="AC10" s="52" t="str" cm="1">
        <f t="array" ref="AC10">IF(ValidateMultipleSelection(G14, Times!$B$8:$B$77), "Valid", "Invalid")</f>
        <v>Valid</v>
      </c>
      <c r="AD10" s="52" t="str" cm="1">
        <f t="array" ref="AD10">IF(ValidateMultipleSelection(A14, Site!$AR$2:$AR$50), "Valid", "Invalid")</f>
        <v>Valid</v>
      </c>
    </row>
    <row r="11" spans="1:30" x14ac:dyDescent="0.35">
      <c r="A11" s="124" t="s">
        <v>7695</v>
      </c>
      <c r="B11" s="320"/>
      <c r="C11" s="320" t="s">
        <v>16820</v>
      </c>
      <c r="D11" s="329" t="str" cm="1">
        <f t="array" ref="D11">IFERROR(IF(ISBLANK(A11),"",IF(AND(ISBLANK(C11),ISBLANK(#REF!),ISBLANK(F11)),"",IF(AND(ISBLANK(C11),ISBLANK(#REF!),NOT(ISBLANK(F11))),_xlfn._xlws.FILTER('Rot.Out'!L:L,'Rot.Out'!B:B=EnterData!F11),IF(AND(ISBLANK(C11),NOT(ISBLANK(#REF!))),_xlfn._xlws.FILTER(#REF!,#REF!=#REF!),_xlfn.TEXTJOIN(", ", TRUE, _xlfn._xlws.FILTER(Make.Trt!D:D &amp; " " &amp; Make.Trt!#REF!, Make.Trt!C:C=C11)))))),"")</f>
        <v/>
      </c>
      <c r="E11" s="321"/>
      <c r="F11" s="124"/>
      <c r="G11" s="124">
        <v>2014</v>
      </c>
      <c r="H11" s="124"/>
      <c r="I11" s="311"/>
      <c r="J11" s="311"/>
      <c r="K11" s="332"/>
      <c r="L11" s="183"/>
      <c r="M11" s="5"/>
      <c r="N11" s="480"/>
      <c r="O11" s="480"/>
      <c r="P11" s="240"/>
      <c r="Q11" s="240"/>
      <c r="R11" s="483"/>
      <c r="S11" s="183"/>
      <c r="T11" s="183"/>
      <c r="U11" s="183"/>
      <c r="V11" s="183"/>
      <c r="W11" s="76"/>
      <c r="X11" s="215"/>
      <c r="Y11" s="5"/>
      <c r="Z11" s="5"/>
      <c r="AA11" s="5"/>
      <c r="AB11" s="5"/>
      <c r="AC11" s="52" t="str" cm="1">
        <f t="array" ref="AC11">IF(ValidateMultipleSelection(G15, Times!$B$8:$B$77), "Valid", "Invalid")</f>
        <v>Valid</v>
      </c>
      <c r="AD11" s="52" t="str" cm="1">
        <f t="array" ref="AD11">IF(ValidateMultipleSelection(A15, Site!$AR$2:$AR$50), "Valid", "Invalid")</f>
        <v>Valid</v>
      </c>
    </row>
    <row r="12" spans="1:30" x14ac:dyDescent="0.35">
      <c r="A12" s="124" t="s">
        <v>338</v>
      </c>
      <c r="B12" s="320"/>
      <c r="C12" s="320"/>
      <c r="D12" s="329" t="str" cm="1">
        <f t="array" ref="D12">IFERROR(IF(ISBLANK(A12),"",IF(AND(ISBLANK(C12),ISBLANK(#REF!),ISBLANK(F12)),"",IF(AND(ISBLANK(C12),ISBLANK(#REF!),NOT(ISBLANK(F12))),_xlfn._xlws.FILTER('Rot.Out'!L:L,'Rot.Out'!B:B=EnterData!F12),IF(AND(ISBLANK(C12),NOT(ISBLANK(#REF!))),_xlfn._xlws.FILTER(#REF!,#REF!=#REF!),_xlfn.TEXTJOIN(", ", TRUE, _xlfn._xlws.FILTER(Make.Trt!D:D &amp; " " &amp; Make.Trt!#REF!, Make.Trt!C:C=C12)))))),"")</f>
        <v/>
      </c>
      <c r="E12" s="321"/>
      <c r="F12" s="124"/>
      <c r="G12" s="124">
        <v>2013</v>
      </c>
      <c r="H12" s="124"/>
      <c r="I12" s="311"/>
      <c r="J12" s="311"/>
      <c r="K12" s="332"/>
      <c r="L12" s="183"/>
      <c r="M12" s="5"/>
      <c r="N12" s="480"/>
      <c r="O12" s="480"/>
      <c r="P12" s="240"/>
      <c r="Q12" s="240"/>
      <c r="R12" s="483"/>
      <c r="S12" s="183"/>
      <c r="T12" s="183"/>
      <c r="U12" s="183"/>
      <c r="V12" s="183"/>
      <c r="W12" s="76"/>
      <c r="X12" s="215"/>
      <c r="Y12" s="5"/>
      <c r="Z12" s="5"/>
      <c r="AA12" s="5"/>
      <c r="AB12" s="5"/>
      <c r="AC12" s="52" t="str" cm="1">
        <f t="array" ref="AC12">IF(ValidateMultipleSelection(G16, Times!$B$8:$B$77), "Valid", "Invalid")</f>
        <v>Valid</v>
      </c>
      <c r="AD12" s="52" t="str" cm="1">
        <f t="array" ref="AD12">IF(ValidateMultipleSelection(A16, Site!$AR$2:$AR$50), "Valid", "Invalid")</f>
        <v>Valid</v>
      </c>
    </row>
    <row r="13" spans="1:30" x14ac:dyDescent="0.35">
      <c r="A13" s="124" t="s">
        <v>7695</v>
      </c>
      <c r="B13" s="320"/>
      <c r="C13" s="320"/>
      <c r="D13" s="329" t="str" cm="1">
        <f t="array" ref="D13">IFERROR(IF(ISBLANK(A13),"",IF(AND(ISBLANK(C13),ISBLANK(#REF!),ISBLANK(F13)),"",IF(AND(ISBLANK(C13),ISBLANK(#REF!),NOT(ISBLANK(F13))),_xlfn._xlws.FILTER('Rot.Out'!L:L,'Rot.Out'!B:B=EnterData!F13),IF(AND(ISBLANK(C13),NOT(ISBLANK(#REF!))),_xlfn._xlws.FILTER(#REF!,#REF!=#REF!),_xlfn.TEXTJOIN(", ", TRUE, _xlfn._xlws.FILTER(Make.Trt!D:D &amp; " " &amp; Make.Trt!#REF!, Make.Trt!C:C=C13)))))),"")</f>
        <v/>
      </c>
      <c r="E13" s="321"/>
      <c r="F13" s="124"/>
      <c r="G13" s="124">
        <v>2013</v>
      </c>
      <c r="H13" s="124"/>
      <c r="I13" s="311"/>
      <c r="J13" s="311"/>
      <c r="K13" s="332"/>
      <c r="L13" s="183"/>
      <c r="M13" s="5"/>
      <c r="N13" s="480"/>
      <c r="O13" s="480"/>
      <c r="P13" s="240"/>
      <c r="Q13" s="240"/>
      <c r="R13" s="483"/>
      <c r="S13" s="183"/>
      <c r="T13" s="183"/>
      <c r="U13" s="183"/>
      <c r="V13" s="183"/>
      <c r="W13" s="76"/>
      <c r="X13" s="215"/>
      <c r="Y13" s="5"/>
      <c r="Z13" s="5"/>
      <c r="AA13" s="5"/>
      <c r="AB13" s="5"/>
      <c r="AC13" s="52" t="str" cm="1">
        <f t="array" ref="AC13">IF(ValidateMultipleSelection(G17, Times!$B$8:$B$77), "Valid", "Invalid")</f>
        <v>Valid</v>
      </c>
      <c r="AD13" s="52" t="str" cm="1">
        <f t="array" ref="AD13">IF(ValidateMultipleSelection(A17, Site!$AR$2:$AR$50), "Valid", "Invalid")</f>
        <v>Valid</v>
      </c>
    </row>
    <row r="14" spans="1:30" x14ac:dyDescent="0.35">
      <c r="A14" s="124"/>
      <c r="B14" s="320"/>
      <c r="C14" s="320"/>
      <c r="D14" s="329" t="str" cm="1">
        <f t="array" ref="D14">IFERROR(IF(ISBLANK(A14),"",IF(AND(ISBLANK(C14),ISBLANK(#REF!),ISBLANK(F14)),"",IF(AND(ISBLANK(C14),ISBLANK(#REF!),NOT(ISBLANK(F14))),_xlfn._xlws.FILTER('Rot.Out'!L:L,'Rot.Out'!B:B=EnterData!F14),IF(AND(ISBLANK(C14),NOT(ISBLANK(#REF!))),_xlfn._xlws.FILTER(#REF!,#REF!=#REF!),_xlfn.TEXTJOIN(", ", TRUE, _xlfn._xlws.FILTER(Make.Trt!D:D &amp; " " &amp; Make.Trt!#REF!, Make.Trt!C:C=C14)))))),"")</f>
        <v/>
      </c>
      <c r="E14" s="321"/>
      <c r="F14" s="124"/>
      <c r="G14" s="124"/>
      <c r="H14" s="124"/>
      <c r="I14" s="311"/>
      <c r="J14" s="311"/>
      <c r="K14" s="332"/>
      <c r="L14" s="183"/>
      <c r="M14" s="5"/>
      <c r="N14" s="480"/>
      <c r="O14" s="480"/>
      <c r="P14" s="240"/>
      <c r="Q14" s="240"/>
      <c r="R14" s="483"/>
      <c r="S14" s="183"/>
      <c r="T14" s="183"/>
      <c r="U14" s="183"/>
      <c r="V14" s="183"/>
      <c r="W14" s="76"/>
      <c r="X14" s="215"/>
      <c r="Y14" s="5"/>
      <c r="Z14" s="5"/>
      <c r="AA14" s="5"/>
      <c r="AB14" s="5"/>
      <c r="AC14" s="52" t="str" cm="1">
        <f t="array" ref="AC14">IF(ValidateMultipleSelection(G18, Times!$B$8:$B$77), "Valid", "Invalid")</f>
        <v>Valid</v>
      </c>
      <c r="AD14" s="52" t="str" cm="1">
        <f t="array" ref="AD14">IF(ValidateMultipleSelection(A18, Site!$AR$2:$AR$50), "Valid", "Invalid")</f>
        <v>Valid</v>
      </c>
    </row>
    <row r="15" spans="1:30" x14ac:dyDescent="0.35">
      <c r="A15" s="124"/>
      <c r="B15" s="320"/>
      <c r="C15" s="320"/>
      <c r="D15" s="329" t="str" cm="1">
        <f t="array" ref="D15">IFERROR(IF(ISBLANK(A15),"",IF(AND(ISBLANK(C15),ISBLANK(#REF!),ISBLANK(F15)),"",IF(AND(ISBLANK(C15),ISBLANK(#REF!),NOT(ISBLANK(F15))),_xlfn._xlws.FILTER('Rot.Out'!L:L,'Rot.Out'!B:B=EnterData!F15),IF(AND(ISBLANK(C15),NOT(ISBLANK(#REF!))),_xlfn._xlws.FILTER(#REF!,#REF!=#REF!),_xlfn.TEXTJOIN(", ", TRUE, _xlfn._xlws.FILTER(Make.Trt!D:D &amp; " " &amp; Make.Trt!#REF!, Make.Trt!C:C=C15)))))),"")</f>
        <v/>
      </c>
      <c r="E15" s="321"/>
      <c r="F15" s="124"/>
      <c r="G15" s="124"/>
      <c r="H15" s="124"/>
      <c r="I15" s="311"/>
      <c r="J15" s="311"/>
      <c r="K15" s="332"/>
      <c r="L15" s="183"/>
      <c r="M15" s="5"/>
      <c r="N15" s="480"/>
      <c r="O15" s="480"/>
      <c r="P15" s="240"/>
      <c r="Q15" s="240"/>
      <c r="R15" s="483"/>
      <c r="S15" s="183"/>
      <c r="T15" s="183"/>
      <c r="U15" s="183"/>
      <c r="V15" s="183"/>
      <c r="W15" s="76"/>
      <c r="X15" s="215"/>
      <c r="Y15" s="5"/>
      <c r="Z15" s="5"/>
      <c r="AA15" s="5"/>
      <c r="AB15" s="5"/>
      <c r="AC15" s="52" t="str" cm="1">
        <f t="array" ref="AC15">IF(ValidateMultipleSelection(G19, Times!$B$8:$B$77), "Valid", "Invalid")</f>
        <v>Valid</v>
      </c>
      <c r="AD15" s="52" t="str" cm="1">
        <f t="array" ref="AD15">IF(ValidateMultipleSelection(A19, Site!$AR$2:$AR$50), "Valid", "Invalid")</f>
        <v>Valid</v>
      </c>
    </row>
    <row r="16" spans="1:30" x14ac:dyDescent="0.35">
      <c r="A16" s="124"/>
      <c r="B16" s="320"/>
      <c r="C16" s="320"/>
      <c r="D16" s="329" t="str" cm="1">
        <f t="array" ref="D16">IFERROR(IF(ISBLANK(A16),"",IF(AND(ISBLANK(C16),ISBLANK(#REF!),ISBLANK(F16)),"",IF(AND(ISBLANK(C16),ISBLANK(#REF!),NOT(ISBLANK(F16))),_xlfn._xlws.FILTER('Rot.Out'!L:L,'Rot.Out'!B:B=EnterData!F16),IF(AND(ISBLANK(C16),NOT(ISBLANK(#REF!))),_xlfn._xlws.FILTER(#REF!,#REF!=#REF!),_xlfn.TEXTJOIN(", ", TRUE, _xlfn._xlws.FILTER(Make.Trt!D:D &amp; " " &amp; Make.Trt!#REF!, Make.Trt!C:C=C16)))))),"")</f>
        <v/>
      </c>
      <c r="E16" s="321"/>
      <c r="F16" s="124"/>
      <c r="G16" s="124"/>
      <c r="H16" s="124"/>
      <c r="I16" s="311"/>
      <c r="J16" s="311"/>
      <c r="K16" s="332"/>
      <c r="L16" s="183"/>
      <c r="M16" s="5"/>
      <c r="N16" s="480"/>
      <c r="O16" s="480"/>
      <c r="P16" s="240"/>
      <c r="Q16" s="240"/>
      <c r="R16" s="483"/>
      <c r="S16" s="183"/>
      <c r="T16" s="183"/>
      <c r="U16" s="183"/>
      <c r="V16" s="183"/>
      <c r="W16" s="76"/>
      <c r="X16" s="215"/>
      <c r="Y16" s="5"/>
      <c r="Z16" s="5"/>
      <c r="AA16" s="5"/>
      <c r="AB16" s="5"/>
      <c r="AC16" s="52" t="str" cm="1">
        <f t="array" ref="AC16">IF(ValidateMultipleSelection(G20, Times!$B$8:$B$77), "Valid", "Invalid")</f>
        <v>Valid</v>
      </c>
      <c r="AD16" s="52" t="str" cm="1">
        <f t="array" ref="AD16">IF(ValidateMultipleSelection(A20, Site!$AR$2:$AR$50), "Valid", "Invalid")</f>
        <v>Valid</v>
      </c>
    </row>
    <row r="17" spans="1:30" x14ac:dyDescent="0.35">
      <c r="A17" s="124"/>
      <c r="B17" s="320"/>
      <c r="C17" s="320"/>
      <c r="D17" s="329" t="str" cm="1">
        <f t="array" ref="D17">IFERROR(IF(ISBLANK(A17),"",IF(AND(ISBLANK(C17),ISBLANK(#REF!),ISBLANK(F17)),"",IF(AND(ISBLANK(C17),ISBLANK(#REF!),NOT(ISBLANK(F17))),_xlfn._xlws.FILTER('Rot.Out'!L:L,'Rot.Out'!B:B=EnterData!F17),IF(AND(ISBLANK(C17),NOT(ISBLANK(#REF!))),_xlfn._xlws.FILTER(#REF!,#REF!=#REF!),_xlfn.TEXTJOIN(", ", TRUE, _xlfn._xlws.FILTER(Make.Trt!D:D &amp; " " &amp; Make.Trt!#REF!, Make.Trt!C:C=C17)))))),"")</f>
        <v/>
      </c>
      <c r="E17" s="321"/>
      <c r="F17" s="124"/>
      <c r="G17" s="124"/>
      <c r="H17" s="124"/>
      <c r="I17" s="311"/>
      <c r="J17" s="311"/>
      <c r="K17" s="332"/>
      <c r="L17" s="183"/>
      <c r="M17" s="5"/>
      <c r="N17" s="480"/>
      <c r="O17" s="480"/>
      <c r="P17" s="240"/>
      <c r="Q17" s="240"/>
      <c r="R17" s="483"/>
      <c r="S17" s="183"/>
      <c r="T17" s="183"/>
      <c r="U17" s="183"/>
      <c r="V17" s="183"/>
      <c r="W17" s="76"/>
      <c r="X17" s="215"/>
      <c r="Y17" s="5"/>
      <c r="Z17" s="5"/>
      <c r="AA17" s="5"/>
      <c r="AB17" s="5"/>
      <c r="AC17" s="52" t="str" cm="1">
        <f t="array" ref="AC17">IF(ValidateMultipleSelection(G21, Times!$B$8:$B$77), "Valid", "Invalid")</f>
        <v>Valid</v>
      </c>
      <c r="AD17" s="52" t="str" cm="1">
        <f t="array" ref="AD17">IF(ValidateMultipleSelection(A21, Site!$AR$2:$AR$50), "Valid", "Invalid")</f>
        <v>Valid</v>
      </c>
    </row>
    <row r="18" spans="1:30" x14ac:dyDescent="0.35">
      <c r="A18" s="124"/>
      <c r="B18" s="320"/>
      <c r="C18" s="320"/>
      <c r="D18" s="329" t="str" cm="1">
        <f t="array" ref="D18">IFERROR(IF(ISBLANK(A18),"",IF(AND(ISBLANK(C18),ISBLANK(#REF!),ISBLANK(F18)),"",IF(AND(ISBLANK(C18),ISBLANK(#REF!),NOT(ISBLANK(F18))),_xlfn._xlws.FILTER('Rot.Out'!L:L,'Rot.Out'!B:B=EnterData!F18),IF(AND(ISBLANK(C18),NOT(ISBLANK(#REF!))),_xlfn._xlws.FILTER(#REF!,#REF!=#REF!),_xlfn.TEXTJOIN(", ", TRUE, _xlfn._xlws.FILTER(Make.Trt!D:D &amp; " " &amp; Make.Trt!#REF!, Make.Trt!C:C=C18)))))),"")</f>
        <v/>
      </c>
      <c r="E18" s="321"/>
      <c r="F18" s="124"/>
      <c r="G18" s="124"/>
      <c r="H18" s="124"/>
      <c r="I18" s="311"/>
      <c r="J18" s="311"/>
      <c r="K18" s="332"/>
      <c r="L18" s="183"/>
      <c r="M18" s="5"/>
      <c r="N18" s="480"/>
      <c r="O18" s="480"/>
      <c r="P18" s="240"/>
      <c r="Q18" s="240"/>
      <c r="R18" s="483"/>
      <c r="S18" s="183"/>
      <c r="T18" s="183"/>
      <c r="U18" s="183"/>
      <c r="V18" s="183"/>
      <c r="W18" s="76"/>
      <c r="X18" s="215"/>
      <c r="Y18" s="5"/>
      <c r="Z18" s="5"/>
      <c r="AA18" s="5"/>
      <c r="AB18" s="5"/>
      <c r="AC18" s="52" t="str" cm="1">
        <f t="array" ref="AC18">IF(ValidateMultipleSelection(G22, Times!$B$8:$B$77), "Valid", "Invalid")</f>
        <v>Valid</v>
      </c>
      <c r="AD18" s="52" t="str" cm="1">
        <f t="array" ref="AD18">IF(ValidateMultipleSelection(A22, Site!$AR$2:$AR$50), "Valid", "Invalid")</f>
        <v>Valid</v>
      </c>
    </row>
    <row r="19" spans="1:30" x14ac:dyDescent="0.35">
      <c r="A19" s="124"/>
      <c r="B19" s="320"/>
      <c r="C19" s="320"/>
      <c r="D19" s="329" t="str" cm="1">
        <f t="array" ref="D19">IFERROR(IF(ISBLANK(A19),"",IF(AND(ISBLANK(C19),ISBLANK(#REF!),ISBLANK(F19)),"",IF(AND(ISBLANK(C19),ISBLANK(#REF!),NOT(ISBLANK(F19))),_xlfn._xlws.FILTER('Rot.Out'!L:L,'Rot.Out'!B:B=EnterData!F19),IF(AND(ISBLANK(C19),NOT(ISBLANK(#REF!))),_xlfn._xlws.FILTER(#REF!,#REF!=#REF!),_xlfn.TEXTJOIN(", ", TRUE, _xlfn._xlws.FILTER(Make.Trt!D:D &amp; " " &amp; Make.Trt!#REF!, Make.Trt!C:C=C19)))))),"")</f>
        <v/>
      </c>
      <c r="E19" s="321"/>
      <c r="F19" s="124"/>
      <c r="G19" s="124"/>
      <c r="H19" s="124"/>
      <c r="I19" s="311"/>
      <c r="J19" s="311"/>
      <c r="K19" s="332"/>
      <c r="L19" s="183"/>
      <c r="M19" s="5"/>
      <c r="N19" s="480"/>
      <c r="O19" s="480"/>
      <c r="P19" s="240"/>
      <c r="Q19" s="240"/>
      <c r="R19" s="483"/>
      <c r="S19" s="183"/>
      <c r="T19" s="183"/>
      <c r="U19" s="183"/>
      <c r="V19" s="183"/>
      <c r="W19" s="76"/>
      <c r="X19" s="215"/>
      <c r="Y19" s="5"/>
      <c r="Z19" s="5"/>
      <c r="AA19" s="5"/>
      <c r="AB19" s="5"/>
      <c r="AC19" s="52" t="str" cm="1">
        <f t="array" ref="AC19">IF(ValidateMultipleSelection(G23, Times!$B$8:$B$77), "Valid", "Invalid")</f>
        <v>Valid</v>
      </c>
      <c r="AD19" s="52" t="str" cm="1">
        <f t="array" ref="AD19">IF(ValidateMultipleSelection(A23, Site!$AR$2:$AR$50), "Valid", "Invalid")</f>
        <v>Valid</v>
      </c>
    </row>
    <row r="20" spans="1:30" x14ac:dyDescent="0.35">
      <c r="A20" s="124"/>
      <c r="B20" s="320"/>
      <c r="C20" s="320"/>
      <c r="D20" s="329" t="str" cm="1">
        <f t="array" ref="D20">IFERROR(IF(ISBLANK(A20),"",IF(AND(ISBLANK(C20),ISBLANK(#REF!),ISBLANK(F20)),"",IF(AND(ISBLANK(C20),ISBLANK(#REF!),NOT(ISBLANK(F20))),_xlfn._xlws.FILTER('Rot.Out'!L:L,'Rot.Out'!B:B=EnterData!F20),IF(AND(ISBLANK(C20),NOT(ISBLANK(#REF!))),_xlfn._xlws.FILTER(#REF!,#REF!=#REF!),_xlfn.TEXTJOIN(", ", TRUE, _xlfn._xlws.FILTER(Make.Trt!D:D &amp; " " &amp; Make.Trt!#REF!, Make.Trt!C:C=C20)))))),"")</f>
        <v/>
      </c>
      <c r="E20" s="321"/>
      <c r="F20" s="124"/>
      <c r="G20" s="124"/>
      <c r="H20" s="124"/>
      <c r="I20" s="311"/>
      <c r="J20" s="311"/>
      <c r="K20" s="332"/>
      <c r="L20" s="183"/>
      <c r="M20" s="5"/>
      <c r="N20" s="480"/>
      <c r="O20" s="480"/>
      <c r="P20" s="240"/>
      <c r="Q20" s="240"/>
      <c r="R20" s="483"/>
      <c r="S20" s="183"/>
      <c r="T20" s="183"/>
      <c r="U20" s="183"/>
      <c r="V20" s="183"/>
      <c r="W20" s="76"/>
      <c r="X20" s="215"/>
      <c r="Y20" s="5"/>
      <c r="Z20" s="5"/>
      <c r="AA20" s="5"/>
      <c r="AB20" s="5"/>
      <c r="AC20" s="52" t="str" cm="1">
        <f t="array" ref="AC20">IF(ValidateMultipleSelection(G24, Times!$B$8:$B$77), "Valid", "Invalid")</f>
        <v>Valid</v>
      </c>
      <c r="AD20" s="52" t="str" cm="1">
        <f t="array" ref="AD20">IF(ValidateMultipleSelection(A24, Site!$AR$2:$AR$50), "Valid", "Invalid")</f>
        <v>Valid</v>
      </c>
    </row>
    <row r="21" spans="1:30" x14ac:dyDescent="0.35">
      <c r="A21" s="124"/>
      <c r="B21" s="320"/>
      <c r="C21" s="320"/>
      <c r="D21" s="329" t="str" cm="1">
        <f t="array" ref="D21">IFERROR(IF(ISBLANK(A21),"",IF(AND(ISBLANK(C21),ISBLANK(#REF!),ISBLANK(F21)),"",IF(AND(ISBLANK(C21),ISBLANK(#REF!),NOT(ISBLANK(F21))),_xlfn._xlws.FILTER('Rot.Out'!L:L,'Rot.Out'!B:B=EnterData!F21),IF(AND(ISBLANK(C21),NOT(ISBLANK(#REF!))),_xlfn._xlws.FILTER(#REF!,#REF!=#REF!),_xlfn.TEXTJOIN(", ", TRUE, _xlfn._xlws.FILTER(Make.Trt!D:D &amp; " " &amp; Make.Trt!#REF!, Make.Trt!C:C=C21)))))),"")</f>
        <v/>
      </c>
      <c r="E21" s="321"/>
      <c r="F21" s="124"/>
      <c r="G21" s="124"/>
      <c r="H21" s="124"/>
      <c r="I21" s="311"/>
      <c r="J21" s="311"/>
      <c r="K21" s="332"/>
      <c r="L21" s="183"/>
      <c r="M21" s="5"/>
      <c r="N21" s="480"/>
      <c r="O21" s="480"/>
      <c r="P21" s="240"/>
      <c r="Q21" s="240"/>
      <c r="R21" s="483"/>
      <c r="S21" s="183"/>
      <c r="T21" s="183"/>
      <c r="U21" s="183"/>
      <c r="V21" s="183"/>
      <c r="W21" s="76"/>
      <c r="X21" s="215"/>
      <c r="Y21" s="5"/>
      <c r="Z21" s="5"/>
      <c r="AA21" s="5"/>
      <c r="AB21" s="5"/>
      <c r="AC21" s="52" t="str" cm="1">
        <f t="array" ref="AC21">IF(ValidateMultipleSelection(G25, Times!$B$8:$B$77), "Valid", "Invalid")</f>
        <v>Valid</v>
      </c>
      <c r="AD21" s="52" t="str" cm="1">
        <f t="array" ref="AD21">IF(ValidateMultipleSelection(A25, Site!$AR$2:$AR$50), "Valid", "Invalid")</f>
        <v>Valid</v>
      </c>
    </row>
    <row r="22" spans="1:30" x14ac:dyDescent="0.35">
      <c r="A22" s="124"/>
      <c r="B22" s="320"/>
      <c r="C22" s="320"/>
      <c r="D22" s="329" t="str" cm="1">
        <f t="array" ref="D22">IFERROR(IF(ISBLANK(A22),"",IF(AND(ISBLANK(C22),ISBLANK(#REF!),ISBLANK(F22)),"",IF(AND(ISBLANK(C22),ISBLANK(#REF!),NOT(ISBLANK(F22))),_xlfn._xlws.FILTER('Rot.Out'!L:L,'Rot.Out'!B:B=EnterData!F22),IF(AND(ISBLANK(C22),NOT(ISBLANK(#REF!))),_xlfn._xlws.FILTER(#REF!,#REF!=#REF!),_xlfn.TEXTJOIN(", ", TRUE, _xlfn._xlws.FILTER(Make.Trt!D:D &amp; " " &amp; Make.Trt!#REF!, Make.Trt!C:C=C22)))))),"")</f>
        <v/>
      </c>
      <c r="E22" s="321"/>
      <c r="F22" s="124"/>
      <c r="G22" s="124"/>
      <c r="H22" s="124"/>
      <c r="I22" s="311"/>
      <c r="J22" s="311"/>
      <c r="K22" s="332"/>
      <c r="L22" s="183"/>
      <c r="M22" s="5"/>
      <c r="N22" s="480"/>
      <c r="O22" s="480"/>
      <c r="P22" s="240"/>
      <c r="Q22" s="240"/>
      <c r="R22" s="483"/>
      <c r="S22" s="183"/>
      <c r="T22" s="183"/>
      <c r="U22" s="183"/>
      <c r="V22" s="183"/>
      <c r="W22" s="76"/>
      <c r="X22" s="215"/>
      <c r="Y22" s="5"/>
      <c r="Z22" s="5"/>
      <c r="AA22" s="5"/>
      <c r="AB22" s="5"/>
      <c r="AC22" s="52" t="str" cm="1">
        <f t="array" ref="AC22">IF(ValidateMultipleSelection(G26, Times!$B$8:$B$77), "Valid", "Invalid")</f>
        <v>Valid</v>
      </c>
      <c r="AD22" s="52" t="str" cm="1">
        <f t="array" ref="AD22">IF(ValidateMultipleSelection(A26, Site!$AR$2:$AR$50), "Valid", "Invalid")</f>
        <v>Valid</v>
      </c>
    </row>
    <row r="23" spans="1:30" x14ac:dyDescent="0.35">
      <c r="A23" s="124"/>
      <c r="B23" s="320"/>
      <c r="C23" s="320"/>
      <c r="D23" s="329" t="str" cm="1">
        <f t="array" ref="D23">IFERROR(IF(ISBLANK(A23),"",IF(AND(ISBLANK(C23),ISBLANK(#REF!),ISBLANK(F23)),"",IF(AND(ISBLANK(C23),ISBLANK(#REF!),NOT(ISBLANK(F23))),_xlfn._xlws.FILTER('Rot.Out'!L:L,'Rot.Out'!B:B=EnterData!F23),IF(AND(ISBLANK(C23),NOT(ISBLANK(#REF!))),_xlfn._xlws.FILTER(#REF!,#REF!=#REF!),_xlfn.TEXTJOIN(", ", TRUE, _xlfn._xlws.FILTER(Make.Trt!D:D &amp; " " &amp; Make.Trt!#REF!, Make.Trt!C:C=C23)))))),"")</f>
        <v/>
      </c>
      <c r="E23" s="321"/>
      <c r="F23" s="124"/>
      <c r="G23" s="124"/>
      <c r="H23" s="124"/>
      <c r="I23" s="311"/>
      <c r="J23" s="311"/>
      <c r="K23" s="332"/>
      <c r="L23" s="183"/>
      <c r="M23" s="5"/>
      <c r="N23" s="480"/>
      <c r="O23" s="480"/>
      <c r="P23" s="240"/>
      <c r="Q23" s="240"/>
      <c r="R23" s="483"/>
      <c r="S23" s="183"/>
      <c r="T23" s="183"/>
      <c r="U23" s="183"/>
      <c r="V23" s="183"/>
      <c r="W23" s="76"/>
      <c r="X23" s="215"/>
      <c r="Y23" s="5"/>
      <c r="Z23" s="5"/>
      <c r="AA23" s="5"/>
      <c r="AB23" s="5"/>
      <c r="AC23" s="52" t="str" cm="1">
        <f t="array" ref="AC23">IF(ValidateMultipleSelection(G27, Times!$B$8:$B$77), "Valid", "Invalid")</f>
        <v>Valid</v>
      </c>
      <c r="AD23" s="52" t="str" cm="1">
        <f t="array" aca="1" ref="AD23" ca="1">IF(ValidateMultipleSelection(A27, Site!$AR$2:$AR$50), "Valid", "Invalid")</f>
        <v>Valid</v>
      </c>
    </row>
    <row r="24" spans="1:30" x14ac:dyDescent="0.35">
      <c r="A24" s="124"/>
      <c r="B24" s="320"/>
      <c r="C24" s="320" t="s">
        <v>16823</v>
      </c>
      <c r="D24" s="329" t="str" cm="1">
        <f t="array" ref="D24">IFERROR(IF(ISBLANK(A24),"",IF(AND(ISBLANK(C24),ISBLANK(#REF!),ISBLANK(F24)),"",IF(AND(ISBLANK(C24),ISBLANK(#REF!),NOT(ISBLANK(F24))),_xlfn._xlws.FILTER('Rot.Out'!L:L,'Rot.Out'!B:B=EnterData!F24),IF(AND(ISBLANK(C24),NOT(ISBLANK(#REF!))),_xlfn._xlws.FILTER(#REF!,#REF!=#REF!),_xlfn.TEXTJOIN(", ", TRUE, _xlfn._xlws.FILTER(Make.Trt!D:D &amp; " " &amp; Make.Trt!#REF!, Make.Trt!C:C=C24)))))),"")</f>
        <v/>
      </c>
      <c r="E24" s="321"/>
      <c r="F24" s="124"/>
      <c r="G24" s="124"/>
      <c r="H24" s="124"/>
      <c r="I24" s="311"/>
      <c r="J24" s="311"/>
      <c r="K24" s="332"/>
      <c r="L24" s="183"/>
      <c r="M24" s="5"/>
      <c r="N24" s="480"/>
      <c r="O24" s="480"/>
      <c r="P24" s="240"/>
      <c r="Q24" s="240"/>
      <c r="R24" s="483"/>
      <c r="S24" s="183"/>
      <c r="T24" s="183"/>
      <c r="U24" s="183"/>
      <c r="V24" s="183"/>
      <c r="W24" s="76"/>
      <c r="X24" s="215"/>
      <c r="Y24" s="5"/>
      <c r="Z24" s="5"/>
      <c r="AA24" s="5"/>
      <c r="AB24" s="5"/>
      <c r="AC24" s="52" t="str" cm="1">
        <f t="array" ref="AC24">IF(ValidateMultipleSelection(G28, Times!$B$8:$B$77), "Valid", "Invalid")</f>
        <v>Valid</v>
      </c>
      <c r="AD24" s="52" t="str" cm="1">
        <f t="array" aca="1" ref="AD24" ca="1">IF(ValidateMultipleSelection(A28, Site!$AR$2:$AR$50), "Valid", "Invalid")</f>
        <v>Valid</v>
      </c>
    </row>
    <row r="25" spans="1:30" ht="15" thickBot="1" x14ac:dyDescent="0.4">
      <c r="A25" s="124"/>
      <c r="B25" s="320"/>
      <c r="C25" s="320"/>
      <c r="D25" s="329" t="str" cm="1">
        <f t="array" ref="D25">IFERROR(IF(ISBLANK(A25),"",IF(AND(ISBLANK(C25),ISBLANK(#REF!),ISBLANK(F25)),"",IF(AND(ISBLANK(C25),ISBLANK(#REF!),NOT(ISBLANK(F25))),_xlfn._xlws.FILTER('Rot.Out'!L:L,'Rot.Out'!B:B=EnterData!F25),IF(AND(ISBLANK(C25),NOT(ISBLANK(#REF!))),_xlfn._xlws.FILTER(#REF!,#REF!=#REF!),_xlfn.TEXTJOIN(", ", TRUE, _xlfn._xlws.FILTER(Make.Trt!D:D &amp; " " &amp; Make.Trt!#REF!, Make.Trt!C:C=C25)))))),"")</f>
        <v/>
      </c>
      <c r="E25" s="321"/>
      <c r="F25" s="124"/>
      <c r="G25" s="124"/>
      <c r="H25" s="124"/>
      <c r="I25" s="311"/>
      <c r="J25" s="311"/>
      <c r="K25" s="332"/>
      <c r="L25" s="183"/>
      <c r="M25" s="5"/>
      <c r="N25" s="480"/>
      <c r="O25" s="480"/>
      <c r="P25" s="240"/>
      <c r="Q25" s="240"/>
      <c r="R25" s="483"/>
      <c r="S25" s="183"/>
      <c r="T25" s="183"/>
      <c r="U25" s="183"/>
      <c r="V25" s="183"/>
      <c r="W25" s="76"/>
      <c r="X25" s="216"/>
      <c r="Y25" s="5"/>
      <c r="Z25" s="5"/>
      <c r="AA25" s="5"/>
      <c r="AB25" s="5"/>
      <c r="AC25" s="52" t="str" cm="1">
        <f t="array" ref="AC25">IF(ValidateMultipleSelection(G29, Times!$B$8:$B$77), "Valid", "Invalid")</f>
        <v>Valid</v>
      </c>
      <c r="AD25" s="52" t="str" cm="1">
        <f t="array" ref="AD25">IF(ValidateMultipleSelection(A29, Site!$AR$2:$AR$50), "Valid", "Invalid")</f>
        <v>Valid</v>
      </c>
    </row>
    <row r="26" spans="1:30" x14ac:dyDescent="0.35">
      <c r="A26" s="124"/>
      <c r="B26" s="320"/>
      <c r="C26" s="320"/>
      <c r="D26" s="329" t="str" cm="1">
        <f t="array" ref="D26">IFERROR(IF(ISBLANK(A26),"",IF(AND(ISBLANK(C26),ISBLANK(#REF!),ISBLANK(F26)),"",IF(AND(ISBLANK(C26),ISBLANK(#REF!),NOT(ISBLANK(F26))),_xlfn._xlws.FILTER('Rot.Out'!L:L,'Rot.Out'!B:B=EnterData!F26),IF(AND(ISBLANK(C26),NOT(ISBLANK(#REF!))),_xlfn._xlws.FILTER(#REF!,#REF!=#REF!),_xlfn.TEXTJOIN(", ", TRUE, _xlfn._xlws.FILTER(Make.Trt!D:D &amp; " " &amp; Make.Trt!#REF!, Make.Trt!C:C=C26)))))),"")</f>
        <v/>
      </c>
      <c r="E26" s="321"/>
      <c r="F26" s="124"/>
      <c r="G26" s="124"/>
      <c r="H26" s="124"/>
      <c r="I26" s="311"/>
      <c r="J26" s="311"/>
      <c r="K26" s="332"/>
      <c r="L26" s="183"/>
      <c r="M26" s="5"/>
      <c r="N26" s="480"/>
      <c r="O26" s="480"/>
      <c r="P26" s="240"/>
      <c r="Q26" s="240"/>
      <c r="R26" s="483"/>
      <c r="S26" s="183"/>
      <c r="T26" s="183"/>
      <c r="U26" s="183"/>
      <c r="V26" s="183"/>
      <c r="W26" s="5"/>
      <c r="X26" s="24"/>
      <c r="Y26" s="5"/>
      <c r="Z26" s="5"/>
      <c r="AA26" s="5"/>
      <c r="AB26" s="5"/>
      <c r="AC26" s="52" t="str" cm="1">
        <f t="array" ref="AC26">IF(ValidateMultipleSelection(G30, Times!$B$8:$B$77), "Valid", "Invalid")</f>
        <v>Valid</v>
      </c>
      <c r="AD26" s="52" t="str" cm="1">
        <f t="array" ref="AD26">IF(ValidateMultipleSelection(A30, Site!$AR$2:$AR$50), "Valid", "Invalid")</f>
        <v>Valid</v>
      </c>
    </row>
    <row r="27" spans="1:30" x14ac:dyDescent="0.35">
      <c r="A27" s="124" t="s">
        <v>338</v>
      </c>
      <c r="B27" s="320"/>
      <c r="C27" s="320" t="s">
        <v>14464</v>
      </c>
      <c r="D27" s="329" t="str" cm="1">
        <f t="array" ref="D27">IFERROR(IF(ISBLANK(A27),"",IF(AND(ISBLANK(C27),ISBLANK(#REF!),ISBLANK(F27)),"",IF(AND(ISBLANK(C27),ISBLANK(#REF!),NOT(ISBLANK(F27))),_xlfn._xlws.FILTER('Rot.Out'!L:L,'Rot.Out'!B:B=EnterData!F27),IF(AND(ISBLANK(C27),NOT(ISBLANK(#REF!))),_xlfn._xlws.FILTER(#REF!,#REF!=#REF!),_xlfn.TEXTJOIN(", ", TRUE, _xlfn._xlws.FILTER(Make.Trt!D:D &amp; " " &amp; Make.Trt!#REF!, Make.Trt!C:C=C27)))))),"")</f>
        <v/>
      </c>
      <c r="E27" s="321"/>
      <c r="F27" s="124"/>
      <c r="G27" s="124"/>
      <c r="H27" s="124"/>
      <c r="I27" s="311"/>
      <c r="J27" s="311"/>
      <c r="K27" s="332"/>
      <c r="L27" s="183"/>
      <c r="M27" s="5"/>
      <c r="N27" s="480"/>
      <c r="O27" s="480"/>
      <c r="P27" s="240"/>
      <c r="Q27" s="240"/>
      <c r="R27" s="483"/>
      <c r="S27" s="183"/>
      <c r="T27" s="183"/>
      <c r="U27" s="183"/>
      <c r="V27" s="183"/>
      <c r="W27" s="5"/>
      <c r="X27" s="24"/>
      <c r="Y27" s="5"/>
      <c r="Z27" s="5"/>
      <c r="AA27" s="5"/>
      <c r="AB27" s="5"/>
      <c r="AC27" s="52" t="str" cm="1">
        <f t="array" ref="AC27">IF(ValidateMultipleSelection(G31, Times!$B$8:$B$77), "Valid", "Invalid")</f>
        <v>Valid</v>
      </c>
      <c r="AD27" s="52" t="str" cm="1">
        <f t="array" ref="AD27">IF(ValidateMultipleSelection(A31, Site!$AR$2:$AR$50), "Valid", "Invalid")</f>
        <v>Valid</v>
      </c>
    </row>
    <row r="28" spans="1:30" x14ac:dyDescent="0.35">
      <c r="A28" s="124" t="s">
        <v>16640</v>
      </c>
      <c r="B28" s="320"/>
      <c r="C28" s="320"/>
      <c r="D28" s="329" t="str" cm="1">
        <f t="array" ref="D28">IFERROR(IF(ISBLANK(A28),"",IF(AND(ISBLANK(C28),ISBLANK(#REF!),ISBLANK(F28)),"",IF(AND(ISBLANK(C28),ISBLANK(#REF!),NOT(ISBLANK(F28))),_xlfn._xlws.FILTER('Rot.Out'!L:L,'Rot.Out'!B:B=EnterData!F28),IF(AND(ISBLANK(C28),NOT(ISBLANK(#REF!))),_xlfn._xlws.FILTER(#REF!,#REF!=#REF!),_xlfn.TEXTJOIN(", ", TRUE, _xlfn._xlws.FILTER(Make.Trt!D:D &amp; " " &amp; Make.Trt!#REF!, Make.Trt!C:C=C28)))))),"")</f>
        <v/>
      </c>
      <c r="E28" s="321"/>
      <c r="F28" s="124"/>
      <c r="G28" s="124"/>
      <c r="H28" s="124"/>
      <c r="I28" s="311"/>
      <c r="J28" s="311"/>
      <c r="K28" s="332"/>
      <c r="L28" s="183"/>
      <c r="M28" s="5"/>
      <c r="N28" s="480"/>
      <c r="O28" s="480"/>
      <c r="P28" s="240"/>
      <c r="Q28" s="240"/>
      <c r="R28" s="483"/>
      <c r="S28" s="183"/>
      <c r="T28" s="183"/>
      <c r="U28" s="183"/>
      <c r="V28" s="183"/>
      <c r="W28" s="58"/>
      <c r="X28" s="24"/>
      <c r="Y28" s="5"/>
      <c r="Z28" s="5"/>
      <c r="AA28" s="5"/>
      <c r="AB28" s="5"/>
      <c r="AC28" s="52" t="str" cm="1">
        <f t="array" ref="AC28">IF(ValidateMultipleSelection(G32, Times!$B$8:$B$77), "Valid", "Invalid")</f>
        <v>Valid</v>
      </c>
      <c r="AD28" s="52" t="str" cm="1">
        <f t="array" ref="AD28">IF(ValidateMultipleSelection(A32, Site!$AR$2:$AR$50), "Valid", "Invalid")</f>
        <v>Valid</v>
      </c>
    </row>
    <row r="29" spans="1:30" x14ac:dyDescent="0.35">
      <c r="A29" s="124"/>
      <c r="B29" s="320"/>
      <c r="C29" s="320"/>
      <c r="D29" s="329" t="str" cm="1">
        <f t="array" ref="D29">IFERROR(IF(ISBLANK(A29),"",IF(AND(ISBLANK(C29),ISBLANK(#REF!),ISBLANK(F29)),"",IF(AND(ISBLANK(C29),ISBLANK(#REF!),NOT(ISBLANK(F29))),_xlfn._xlws.FILTER('Rot.Out'!L:L,'Rot.Out'!B:B=EnterData!F29),IF(AND(ISBLANK(C29),NOT(ISBLANK(#REF!))),_xlfn._xlws.FILTER(#REF!,#REF!=#REF!),_xlfn.TEXTJOIN(", ", TRUE, _xlfn._xlws.FILTER(Make.Trt!D:D &amp; " " &amp; Make.Trt!#REF!, Make.Trt!C:C=C29)))))),"")</f>
        <v/>
      </c>
      <c r="E29" s="321"/>
      <c r="F29" s="124"/>
      <c r="G29" s="124"/>
      <c r="H29" s="124"/>
      <c r="I29" s="311"/>
      <c r="J29" s="311"/>
      <c r="K29" s="332"/>
      <c r="L29" s="183"/>
      <c r="M29" s="5"/>
      <c r="N29" s="480"/>
      <c r="O29" s="480"/>
      <c r="P29" s="240"/>
      <c r="Q29" s="240"/>
      <c r="R29" s="483"/>
      <c r="S29" s="183"/>
      <c r="T29" s="183"/>
      <c r="U29" s="183"/>
      <c r="V29" s="183"/>
      <c r="W29" s="75"/>
      <c r="X29" s="24"/>
      <c r="Y29" s="5"/>
      <c r="Z29" s="5"/>
      <c r="AA29" s="5"/>
      <c r="AB29" s="5"/>
      <c r="AC29" s="52" t="str" cm="1">
        <f t="array" ref="AC29">IF(ValidateMultipleSelection(G33, Times!$B$8:$B$77), "Valid", "Invalid")</f>
        <v>Valid</v>
      </c>
      <c r="AD29" s="52" t="str" cm="1">
        <f t="array" ref="AD29">IF(ValidateMultipleSelection(A33, Site!$AR$2:$AR$50), "Valid", "Invalid")</f>
        <v>Valid</v>
      </c>
    </row>
    <row r="30" spans="1:30" x14ac:dyDescent="0.35">
      <c r="A30" s="124"/>
      <c r="B30" s="320"/>
      <c r="C30" s="320"/>
      <c r="D30" s="329" t="str" cm="1">
        <f t="array" ref="D30">IFERROR(IF(ISBLANK(A30),"",IF(AND(ISBLANK(C30),ISBLANK(#REF!),ISBLANK(F30)),"",IF(AND(ISBLANK(C30),ISBLANK(#REF!),NOT(ISBLANK(F30))),_xlfn._xlws.FILTER('Rot.Out'!L:L,'Rot.Out'!B:B=EnterData!F30),IF(AND(ISBLANK(C30),NOT(ISBLANK(#REF!))),_xlfn._xlws.FILTER(#REF!,#REF!=#REF!),_xlfn.TEXTJOIN(", ", TRUE, _xlfn._xlws.FILTER(Make.Trt!D:D &amp; " " &amp; Make.Trt!#REF!, Make.Trt!C:C=C30)))))),"")</f>
        <v/>
      </c>
      <c r="E30" s="321"/>
      <c r="F30" s="124"/>
      <c r="G30" s="124"/>
      <c r="H30" s="124"/>
      <c r="I30" s="311"/>
      <c r="J30" s="311"/>
      <c r="K30" s="332"/>
      <c r="L30" s="183"/>
      <c r="M30" s="5"/>
      <c r="N30" s="480"/>
      <c r="O30" s="480"/>
      <c r="P30" s="240"/>
      <c r="Q30" s="240"/>
      <c r="R30" s="483"/>
      <c r="S30" s="183"/>
      <c r="T30" s="183"/>
      <c r="U30" s="183"/>
      <c r="V30" s="183"/>
      <c r="W30" s="5"/>
      <c r="X30" s="24"/>
      <c r="Y30" s="5"/>
      <c r="Z30" s="5"/>
      <c r="AA30" s="5"/>
      <c r="AB30" s="5"/>
      <c r="AC30" s="52" t="str" cm="1">
        <f t="array" ref="AC30">IF(ValidateMultipleSelection(G34, Times!$B$8:$B$77), "Valid", "Invalid")</f>
        <v>Valid</v>
      </c>
      <c r="AD30" s="52" t="str" cm="1">
        <f t="array" ref="AD30">IF(ValidateMultipleSelection(A34, Site!$AR$2:$AR$50), "Valid", "Invalid")</f>
        <v>Valid</v>
      </c>
    </row>
    <row r="31" spans="1:30" x14ac:dyDescent="0.35">
      <c r="A31" s="124"/>
      <c r="B31" s="320"/>
      <c r="C31" s="320"/>
      <c r="D31" s="329" t="str" cm="1">
        <f t="array" ref="D31">IFERROR(IF(ISBLANK(A31),"",IF(AND(ISBLANK(C31),ISBLANK(#REF!),ISBLANK(F31)),"",IF(AND(ISBLANK(C31),ISBLANK(#REF!),NOT(ISBLANK(F31))),_xlfn._xlws.FILTER('Rot.Out'!L:L,'Rot.Out'!B:B=EnterData!F31),IF(AND(ISBLANK(C31),NOT(ISBLANK(#REF!))),_xlfn._xlws.FILTER(#REF!,#REF!=#REF!),_xlfn.TEXTJOIN(", ", TRUE, _xlfn._xlws.FILTER(Make.Trt!D:D &amp; " " &amp; Make.Trt!#REF!, Make.Trt!C:C=C31)))))),"")</f>
        <v/>
      </c>
      <c r="E31" s="321"/>
      <c r="F31" s="124"/>
      <c r="G31" s="124"/>
      <c r="H31" s="124"/>
      <c r="I31" s="311"/>
      <c r="J31" s="311"/>
      <c r="K31" s="332"/>
      <c r="L31" s="183"/>
      <c r="M31" s="5"/>
      <c r="N31" s="480"/>
      <c r="O31" s="480"/>
      <c r="P31" s="240"/>
      <c r="Q31" s="240"/>
      <c r="R31" s="483"/>
      <c r="S31" s="183"/>
      <c r="T31" s="183"/>
      <c r="U31" s="183"/>
      <c r="V31" s="183"/>
      <c r="W31" s="5"/>
      <c r="X31" s="24"/>
      <c r="Y31" s="5"/>
      <c r="Z31" s="5"/>
      <c r="AA31" s="5"/>
      <c r="AB31" s="5"/>
      <c r="AC31" s="52" t="str" cm="1">
        <f t="array" ref="AC31">IF(ValidateMultipleSelection(G35, Times!$B$8:$B$77), "Valid", "Invalid")</f>
        <v>Valid</v>
      </c>
      <c r="AD31" s="52" t="str" cm="1">
        <f t="array" ref="AD31">IF(ValidateMultipleSelection(A35, Site!$AR$2:$AR$50), "Valid", "Invalid")</f>
        <v>Valid</v>
      </c>
    </row>
    <row r="32" spans="1:30" x14ac:dyDescent="0.35">
      <c r="A32" s="124"/>
      <c r="B32" s="320"/>
      <c r="C32" s="320"/>
      <c r="D32" s="329" t="str" cm="1">
        <f t="array" ref="D32">IFERROR(IF(ISBLANK(A32),"",IF(AND(ISBLANK(C32),ISBLANK(#REF!),ISBLANK(F32)),"",IF(AND(ISBLANK(C32),ISBLANK(#REF!),NOT(ISBLANK(F32))),_xlfn._xlws.FILTER('Rot.Out'!L:L,'Rot.Out'!B:B=EnterData!F32),IF(AND(ISBLANK(C32),NOT(ISBLANK(#REF!))),_xlfn._xlws.FILTER(#REF!,#REF!=#REF!),_xlfn.TEXTJOIN(", ", TRUE, _xlfn._xlws.FILTER(Make.Trt!D:D &amp; " " &amp; Make.Trt!#REF!, Make.Trt!C:C=C32)))))),"")</f>
        <v/>
      </c>
      <c r="E32" s="321"/>
      <c r="F32" s="124"/>
      <c r="G32" s="124"/>
      <c r="H32" s="124"/>
      <c r="I32" s="311"/>
      <c r="J32" s="311"/>
      <c r="K32" s="332"/>
      <c r="L32" s="183"/>
      <c r="M32" s="5"/>
      <c r="N32" s="480"/>
      <c r="O32" s="480"/>
      <c r="P32" s="240"/>
      <c r="Q32" s="240"/>
      <c r="R32" s="483"/>
      <c r="S32" s="183"/>
      <c r="T32" s="183"/>
      <c r="U32" s="183"/>
      <c r="V32" s="183"/>
      <c r="W32" s="5"/>
      <c r="X32" s="24"/>
      <c r="Y32" s="5"/>
      <c r="Z32" s="5"/>
      <c r="AA32" s="5"/>
      <c r="AB32" s="5"/>
      <c r="AC32" s="52" t="str" cm="1">
        <f t="array" ref="AC32">IF(ValidateMultipleSelection(G36, Times!$B$8:$B$77), "Valid", "Invalid")</f>
        <v>Valid</v>
      </c>
      <c r="AD32" s="52" t="str" cm="1">
        <f t="array" ref="AD32">IF(ValidateMultipleSelection(A36, Site!$AR$2:$AR$50), "Valid", "Invalid")</f>
        <v>Valid</v>
      </c>
    </row>
    <row r="33" spans="1:30" x14ac:dyDescent="0.35">
      <c r="A33" s="124"/>
      <c r="B33" s="320"/>
      <c r="C33" s="320"/>
      <c r="D33" s="329" t="str" cm="1">
        <f t="array" ref="D33">IFERROR(IF(ISBLANK(A33),"",IF(AND(ISBLANK(C33),ISBLANK(#REF!),ISBLANK(F33)),"",IF(AND(ISBLANK(C33),ISBLANK(#REF!),NOT(ISBLANK(F33))),_xlfn._xlws.FILTER('Rot.Out'!L:L,'Rot.Out'!B:B=EnterData!F33),IF(AND(ISBLANK(C33),NOT(ISBLANK(#REF!))),_xlfn._xlws.FILTER(#REF!,#REF!=#REF!),_xlfn.TEXTJOIN(", ", TRUE, _xlfn._xlws.FILTER(Make.Trt!D:D &amp; " " &amp; Make.Trt!#REF!, Make.Trt!C:C=C33)))))),"")</f>
        <v/>
      </c>
      <c r="E33" s="321"/>
      <c r="F33" s="124"/>
      <c r="G33" s="124"/>
      <c r="H33" s="124"/>
      <c r="I33" s="311"/>
      <c r="J33" s="311"/>
      <c r="K33" s="332"/>
      <c r="L33" s="183"/>
      <c r="M33" s="5"/>
      <c r="N33" s="480"/>
      <c r="O33" s="480"/>
      <c r="P33" s="240"/>
      <c r="Q33" s="240"/>
      <c r="R33" s="483"/>
      <c r="S33" s="183"/>
      <c r="T33" s="183"/>
      <c r="U33" s="183"/>
      <c r="V33" s="183"/>
      <c r="W33" s="5"/>
      <c r="X33" s="24"/>
      <c r="Y33" s="5"/>
      <c r="Z33" s="5"/>
      <c r="AA33" s="5"/>
      <c r="AB33" s="5"/>
      <c r="AC33" s="52" t="str" cm="1">
        <f t="array" ref="AC33">IF(ValidateMultipleSelection(G37, Times!$B$8:$B$77), "Valid", "Invalid")</f>
        <v>Valid</v>
      </c>
      <c r="AD33" s="52" t="str" cm="1">
        <f t="array" ref="AD33">IF(ValidateMultipleSelection(A37, Site!$AR$2:$AR$50), "Valid", "Invalid")</f>
        <v>Valid</v>
      </c>
    </row>
    <row r="34" spans="1:30" x14ac:dyDescent="0.35">
      <c r="A34" s="124"/>
      <c r="B34" s="320"/>
      <c r="C34" s="320"/>
      <c r="D34" s="329" t="str" cm="1">
        <f t="array" ref="D34">IFERROR(IF(ISBLANK(A34),"",IF(AND(ISBLANK(C34),ISBLANK(#REF!),ISBLANK(F34)),"",IF(AND(ISBLANK(C34),ISBLANK(#REF!),NOT(ISBLANK(F34))),_xlfn._xlws.FILTER('Rot.Out'!L:L,'Rot.Out'!B:B=EnterData!F34),IF(AND(ISBLANK(C34),NOT(ISBLANK(#REF!))),_xlfn._xlws.FILTER(#REF!,#REF!=#REF!),_xlfn.TEXTJOIN(", ", TRUE, _xlfn._xlws.FILTER(Make.Trt!D:D &amp; " " &amp; Make.Trt!#REF!, Make.Trt!C:C=C34)))))),"")</f>
        <v/>
      </c>
      <c r="E34" s="321"/>
      <c r="F34" s="124"/>
      <c r="G34" s="124"/>
      <c r="H34" s="124"/>
      <c r="I34" s="311"/>
      <c r="J34" s="311"/>
      <c r="K34" s="332"/>
      <c r="L34" s="183"/>
      <c r="M34" s="5"/>
      <c r="N34" s="480"/>
      <c r="O34" s="480"/>
      <c r="P34" s="240"/>
      <c r="Q34" s="240"/>
      <c r="R34" s="483"/>
      <c r="S34" s="183"/>
      <c r="T34" s="183"/>
      <c r="U34" s="183"/>
      <c r="V34" s="183"/>
      <c r="W34" s="5"/>
      <c r="X34" s="24"/>
      <c r="Y34" s="5"/>
      <c r="Z34" s="5"/>
      <c r="AA34" s="5"/>
      <c r="AB34" s="5"/>
      <c r="AC34" s="52" t="str" cm="1">
        <f t="array" ref="AC34">IF(ValidateMultipleSelection(G38, Times!$B$8:$B$77), "Valid", "Invalid")</f>
        <v>Valid</v>
      </c>
      <c r="AD34" s="52" t="str" cm="1">
        <f t="array" ref="AD34">IF(ValidateMultipleSelection(A38, Site!$AR$2:$AR$50), "Valid", "Invalid")</f>
        <v>Valid</v>
      </c>
    </row>
    <row r="35" spans="1:30" x14ac:dyDescent="0.35">
      <c r="A35" s="124"/>
      <c r="B35" s="320"/>
      <c r="C35" s="320"/>
      <c r="D35" s="329" t="str" cm="1">
        <f t="array" ref="D35">IFERROR(IF(ISBLANK(A35),"",IF(AND(ISBLANK(C35),ISBLANK(#REF!),ISBLANK(F35)),"",IF(AND(ISBLANK(C35),ISBLANK(#REF!),NOT(ISBLANK(F35))),_xlfn._xlws.FILTER('Rot.Out'!L:L,'Rot.Out'!B:B=EnterData!F35),IF(AND(ISBLANK(C35),NOT(ISBLANK(#REF!))),_xlfn._xlws.FILTER(#REF!,#REF!=#REF!),_xlfn.TEXTJOIN(", ", TRUE, _xlfn._xlws.FILTER(Make.Trt!D:D &amp; " " &amp; Make.Trt!#REF!, Make.Trt!C:C=C35)))))),"")</f>
        <v/>
      </c>
      <c r="E35" s="321"/>
      <c r="F35" s="124"/>
      <c r="G35" s="124"/>
      <c r="H35" s="124"/>
      <c r="I35" s="311"/>
      <c r="J35" s="311"/>
      <c r="K35" s="332"/>
      <c r="L35" s="183"/>
      <c r="M35" s="5"/>
      <c r="N35" s="480"/>
      <c r="O35" s="480"/>
      <c r="P35" s="240"/>
      <c r="Q35" s="240"/>
      <c r="R35" s="483"/>
      <c r="S35" s="183"/>
      <c r="T35" s="183"/>
      <c r="U35" s="183"/>
      <c r="V35" s="183"/>
      <c r="W35" s="5"/>
      <c r="X35" s="24"/>
      <c r="Y35" s="5"/>
      <c r="Z35" s="5"/>
      <c r="AA35" s="5"/>
      <c r="AB35" s="5"/>
      <c r="AC35" s="52" t="str" cm="1">
        <f t="array" ref="AC35">IF(ValidateMultipleSelection(G39, Times!$B$8:$B$77), "Valid", "Invalid")</f>
        <v>Valid</v>
      </c>
      <c r="AD35" s="52" t="str" cm="1">
        <f t="array" ref="AD35">IF(ValidateMultipleSelection(A39, Site!$AR$2:$AR$50), "Valid", "Invalid")</f>
        <v>Valid</v>
      </c>
    </row>
    <row r="36" spans="1:30" x14ac:dyDescent="0.35">
      <c r="A36" s="124"/>
      <c r="B36" s="320"/>
      <c r="C36" s="320"/>
      <c r="D36" s="329" t="str" cm="1">
        <f t="array" ref="D36">IFERROR(IF(ISBLANK(A36),"",IF(AND(ISBLANK(C36),ISBLANK(#REF!),ISBLANK(F36)),"",IF(AND(ISBLANK(C36),ISBLANK(#REF!),NOT(ISBLANK(F36))),_xlfn._xlws.FILTER('Rot.Out'!L:L,'Rot.Out'!B:B=EnterData!F36),IF(AND(ISBLANK(C36),NOT(ISBLANK(#REF!))),_xlfn._xlws.FILTER(#REF!,#REF!=#REF!),_xlfn.TEXTJOIN(", ", TRUE, _xlfn._xlws.FILTER(Make.Trt!D:D &amp; " " &amp; Make.Trt!#REF!, Make.Trt!C:C=C36)))))),"")</f>
        <v/>
      </c>
      <c r="E36" s="321"/>
      <c r="F36" s="124"/>
      <c r="G36" s="124"/>
      <c r="H36" s="124"/>
      <c r="I36" s="311"/>
      <c r="J36" s="311"/>
      <c r="K36" s="332"/>
      <c r="L36" s="183"/>
      <c r="M36" s="5"/>
      <c r="N36" s="480"/>
      <c r="O36" s="480"/>
      <c r="P36" s="240"/>
      <c r="Q36" s="240"/>
      <c r="R36" s="483"/>
      <c r="S36" s="183"/>
      <c r="T36" s="183"/>
      <c r="U36" s="183"/>
      <c r="V36" s="183"/>
      <c r="W36" s="5"/>
      <c r="X36" s="24"/>
      <c r="Y36" s="5"/>
      <c r="Z36" s="5"/>
      <c r="AA36" s="5"/>
      <c r="AB36" s="5"/>
      <c r="AC36" s="52" t="str" cm="1">
        <f t="array" ref="AC36">IF(ValidateMultipleSelection(G40, Times!$B$8:$B$77), "Valid", "Invalid")</f>
        <v>Valid</v>
      </c>
      <c r="AD36" s="52" t="str" cm="1">
        <f t="array" ref="AD36">IF(ValidateMultipleSelection(A40, Site!$AR$2:$AR$50), "Valid", "Invalid")</f>
        <v>Valid</v>
      </c>
    </row>
    <row r="37" spans="1:30" x14ac:dyDescent="0.35">
      <c r="A37" s="124"/>
      <c r="B37" s="320"/>
      <c r="C37" s="320"/>
      <c r="D37" s="329" t="str" cm="1">
        <f t="array" ref="D37">IFERROR(IF(ISBLANK(A37),"",IF(AND(ISBLANK(C37),ISBLANK(#REF!),ISBLANK(F37)),"",IF(AND(ISBLANK(C37),ISBLANK(#REF!),NOT(ISBLANK(F37))),_xlfn._xlws.FILTER('Rot.Out'!L:L,'Rot.Out'!B:B=EnterData!F37),IF(AND(ISBLANK(C37),NOT(ISBLANK(#REF!))),_xlfn._xlws.FILTER(#REF!,#REF!=#REF!),_xlfn.TEXTJOIN(", ", TRUE, _xlfn._xlws.FILTER(Make.Trt!D:D &amp; " " &amp; Make.Trt!#REF!, Make.Trt!C:C=C37)))))),"")</f>
        <v/>
      </c>
      <c r="E37" s="321"/>
      <c r="F37" s="124"/>
      <c r="G37" s="124"/>
      <c r="H37" s="124"/>
      <c r="I37" s="311"/>
      <c r="J37" s="311"/>
      <c r="K37" s="332"/>
      <c r="L37" s="183"/>
      <c r="M37" s="5"/>
      <c r="N37" s="480"/>
      <c r="O37" s="480"/>
      <c r="P37" s="240"/>
      <c r="Q37" s="240"/>
      <c r="R37" s="483"/>
      <c r="S37" s="183"/>
      <c r="T37" s="183"/>
      <c r="U37" s="183"/>
      <c r="V37" s="183"/>
      <c r="W37" s="5"/>
      <c r="X37" s="24"/>
      <c r="Y37" s="5"/>
      <c r="Z37" s="5"/>
      <c r="AA37" s="5"/>
      <c r="AB37" s="5"/>
      <c r="AC37" s="52" t="str" cm="1">
        <f t="array" ref="AC37">IF(ValidateMultipleSelection(G41, Times!$B$8:$B$77), "Valid", "Invalid")</f>
        <v>Valid</v>
      </c>
      <c r="AD37" s="52" t="str" cm="1">
        <f t="array" ref="AD37">IF(ValidateMultipleSelection(A41, Site!$AR$2:$AR$50), "Valid", "Invalid")</f>
        <v>Valid</v>
      </c>
    </row>
    <row r="38" spans="1:30" x14ac:dyDescent="0.35">
      <c r="A38" s="124"/>
      <c r="B38" s="320"/>
      <c r="C38" s="320"/>
      <c r="D38" s="329" t="str" cm="1">
        <f t="array" ref="D38">IFERROR(IF(ISBLANK(A38),"",IF(AND(ISBLANK(C38),ISBLANK(#REF!),ISBLANK(F38)),"",IF(AND(ISBLANK(C38),ISBLANK(#REF!),NOT(ISBLANK(F38))),_xlfn._xlws.FILTER('Rot.Out'!L:L,'Rot.Out'!B:B=EnterData!F38),IF(AND(ISBLANK(C38),NOT(ISBLANK(#REF!))),_xlfn._xlws.FILTER(#REF!,#REF!=#REF!),_xlfn.TEXTJOIN(", ", TRUE, _xlfn._xlws.FILTER(Make.Trt!D:D &amp; " " &amp; Make.Trt!#REF!, Make.Trt!C:C=C38)))))),"")</f>
        <v/>
      </c>
      <c r="E38" s="321"/>
      <c r="F38" s="124"/>
      <c r="G38" s="124"/>
      <c r="H38" s="124"/>
      <c r="I38" s="311"/>
      <c r="J38" s="311"/>
      <c r="K38" s="332"/>
      <c r="L38" s="183"/>
      <c r="M38" s="5"/>
      <c r="N38" s="480"/>
      <c r="O38" s="480"/>
      <c r="P38" s="240"/>
      <c r="Q38" s="240"/>
      <c r="R38" s="483"/>
      <c r="S38" s="183"/>
      <c r="T38" s="183"/>
      <c r="U38" s="183"/>
      <c r="V38" s="183"/>
      <c r="W38" s="5"/>
      <c r="X38" s="24"/>
      <c r="Y38" s="5"/>
      <c r="Z38" s="5"/>
      <c r="AA38" s="5"/>
      <c r="AB38" s="5"/>
      <c r="AC38" s="52" t="str" cm="1">
        <f t="array" ref="AC38">IF(ValidateMultipleSelection(G42, Times!$B$8:$B$77), "Valid", "Invalid")</f>
        <v>Valid</v>
      </c>
      <c r="AD38" s="52" t="str" cm="1">
        <f t="array" ref="AD38">IF(ValidateMultipleSelection(A42, Site!$AR$2:$AR$50), "Valid", "Invalid")</f>
        <v>Valid</v>
      </c>
    </row>
    <row r="39" spans="1:30" x14ac:dyDescent="0.35">
      <c r="A39" s="124"/>
      <c r="B39" s="320"/>
      <c r="C39" s="320"/>
      <c r="D39" s="329" t="str" cm="1">
        <f t="array" ref="D39">IFERROR(IF(ISBLANK(A39),"",IF(AND(ISBLANK(C39),ISBLANK(#REF!),ISBLANK(F39)),"",IF(AND(ISBLANK(C39),ISBLANK(#REF!),NOT(ISBLANK(F39))),_xlfn._xlws.FILTER('Rot.Out'!L:L,'Rot.Out'!B:B=EnterData!F39),IF(AND(ISBLANK(C39),NOT(ISBLANK(#REF!))),_xlfn._xlws.FILTER(#REF!,#REF!=#REF!),_xlfn.TEXTJOIN(", ", TRUE, _xlfn._xlws.FILTER(Make.Trt!D:D &amp; " " &amp; Make.Trt!#REF!, Make.Trt!C:C=C39)))))),"")</f>
        <v/>
      </c>
      <c r="E39" s="321"/>
      <c r="F39" s="124"/>
      <c r="G39" s="124"/>
      <c r="H39" s="124"/>
      <c r="I39" s="311"/>
      <c r="J39" s="311"/>
      <c r="K39" s="332"/>
      <c r="L39" s="183"/>
      <c r="M39" s="5"/>
      <c r="N39" s="480"/>
      <c r="O39" s="480"/>
      <c r="P39" s="240"/>
      <c r="Q39" s="240"/>
      <c r="R39" s="483"/>
      <c r="S39" s="183"/>
      <c r="T39" s="183"/>
      <c r="U39" s="183"/>
      <c r="V39" s="183"/>
      <c r="W39" s="5"/>
      <c r="X39" s="24"/>
      <c r="Y39" s="5"/>
      <c r="Z39" s="5"/>
      <c r="AA39" s="5"/>
      <c r="AB39" s="5"/>
      <c r="AC39" s="52" t="str" cm="1">
        <f t="array" ref="AC39">IF(ValidateMultipleSelection(G43, Times!$B$8:$B$77), "Valid", "Invalid")</f>
        <v>Valid</v>
      </c>
      <c r="AD39" s="52" t="str" cm="1">
        <f t="array" ref="AD39">IF(ValidateMultipleSelection(A43, Site!$AR$2:$AR$50), "Valid", "Invalid")</f>
        <v>Valid</v>
      </c>
    </row>
    <row r="40" spans="1:30" x14ac:dyDescent="0.35">
      <c r="A40" s="124"/>
      <c r="B40" s="320"/>
      <c r="C40" s="320"/>
      <c r="D40" s="329" t="str" cm="1">
        <f t="array" ref="D40">IFERROR(IF(ISBLANK(A40),"",IF(AND(ISBLANK(C40),ISBLANK(#REF!),ISBLANK(F40)),"",IF(AND(ISBLANK(C40),ISBLANK(#REF!),NOT(ISBLANK(F40))),_xlfn._xlws.FILTER('Rot.Out'!L:L,'Rot.Out'!B:B=EnterData!F40),IF(AND(ISBLANK(C40),NOT(ISBLANK(#REF!))),_xlfn._xlws.FILTER(#REF!,#REF!=#REF!),_xlfn.TEXTJOIN(", ", TRUE, _xlfn._xlws.FILTER(Make.Trt!D:D &amp; " " &amp; Make.Trt!#REF!, Make.Trt!C:C=C40)))))),"")</f>
        <v/>
      </c>
      <c r="E40" s="321"/>
      <c r="F40" s="124"/>
      <c r="G40" s="124"/>
      <c r="H40" s="124"/>
      <c r="I40" s="311"/>
      <c r="J40" s="311"/>
      <c r="K40" s="332"/>
      <c r="L40" s="183"/>
      <c r="M40" s="5"/>
      <c r="N40" s="480"/>
      <c r="O40" s="480"/>
      <c r="P40" s="240"/>
      <c r="Q40" s="240"/>
      <c r="R40" s="483"/>
      <c r="S40" s="183"/>
      <c r="T40" s="183"/>
      <c r="U40" s="183"/>
      <c r="V40" s="183"/>
      <c r="W40" s="5"/>
      <c r="X40" s="24"/>
      <c r="Y40" s="5"/>
      <c r="Z40" s="5"/>
      <c r="AA40" s="5"/>
      <c r="AB40" s="5"/>
      <c r="AC40" s="52" t="str" cm="1">
        <f t="array" ref="AC40">IF(ValidateMultipleSelection(G44, Times!$B$8:$B$77), "Valid", "Invalid")</f>
        <v>Valid</v>
      </c>
      <c r="AD40" s="52" t="str" cm="1">
        <f t="array" ref="AD40">IF(ValidateMultipleSelection(A44, Site!$AR$2:$AR$50), "Valid", "Invalid")</f>
        <v>Valid</v>
      </c>
    </row>
    <row r="41" spans="1:30" x14ac:dyDescent="0.35">
      <c r="A41" s="124"/>
      <c r="B41" s="320"/>
      <c r="C41" s="320"/>
      <c r="D41" s="329" t="str" cm="1">
        <f t="array" ref="D41">IFERROR(IF(ISBLANK(A41),"",IF(AND(ISBLANK(C41),ISBLANK(#REF!),ISBLANK(F41)),"",IF(AND(ISBLANK(C41),ISBLANK(#REF!),NOT(ISBLANK(F41))),_xlfn._xlws.FILTER('Rot.Out'!L:L,'Rot.Out'!B:B=EnterData!F41),IF(AND(ISBLANK(C41),NOT(ISBLANK(#REF!))),_xlfn._xlws.FILTER(#REF!,#REF!=#REF!),_xlfn.TEXTJOIN(", ", TRUE, _xlfn._xlws.FILTER(Make.Trt!D:D &amp; " " &amp; Make.Trt!#REF!, Make.Trt!C:C=C41)))))),"")</f>
        <v/>
      </c>
      <c r="E41" s="321"/>
      <c r="F41" s="124"/>
      <c r="G41" s="124"/>
      <c r="H41" s="124"/>
      <c r="I41" s="311"/>
      <c r="J41" s="311"/>
      <c r="K41" s="332"/>
      <c r="L41" s="183"/>
      <c r="M41" s="5"/>
      <c r="N41" s="480"/>
      <c r="O41" s="480"/>
      <c r="P41" s="240"/>
      <c r="Q41" s="240"/>
      <c r="R41" s="483"/>
      <c r="S41" s="183"/>
      <c r="T41" s="183"/>
      <c r="U41" s="183"/>
      <c r="V41" s="183"/>
      <c r="W41" s="5"/>
      <c r="X41" s="24"/>
      <c r="Y41" s="5"/>
      <c r="Z41" s="5"/>
      <c r="AA41" s="5"/>
      <c r="AB41" s="5"/>
      <c r="AC41" s="52" t="str" cm="1">
        <f t="array" ref="AC41">IF(ValidateMultipleSelection(G45, Times!$B$8:$B$77), "Valid", "Invalid")</f>
        <v>Valid</v>
      </c>
      <c r="AD41" s="52" t="str" cm="1">
        <f t="array" ref="AD41">IF(ValidateMultipleSelection(A45, Site!$AR$2:$AR$50), "Valid", "Invalid")</f>
        <v>Valid</v>
      </c>
    </row>
    <row r="42" spans="1:30" x14ac:dyDescent="0.35">
      <c r="A42" s="124"/>
      <c r="B42" s="320"/>
      <c r="C42" s="320"/>
      <c r="D42" s="329" t="str" cm="1">
        <f t="array" ref="D42">IFERROR(IF(ISBLANK(A42),"",IF(AND(ISBLANK(C42),ISBLANK(#REF!),ISBLANK(F42)),"",IF(AND(ISBLANK(C42),ISBLANK(#REF!),NOT(ISBLANK(F42))),_xlfn._xlws.FILTER('Rot.Out'!L:L,'Rot.Out'!B:B=EnterData!F42),IF(AND(ISBLANK(C42),NOT(ISBLANK(#REF!))),_xlfn._xlws.FILTER(#REF!,#REF!=#REF!),_xlfn.TEXTJOIN(", ", TRUE, _xlfn._xlws.FILTER(Make.Trt!D:D &amp; " " &amp; Make.Trt!#REF!, Make.Trt!C:C=C42)))))),"")</f>
        <v/>
      </c>
      <c r="E42" s="321"/>
      <c r="F42" s="124"/>
      <c r="G42" s="124"/>
      <c r="H42" s="124"/>
      <c r="I42" s="311"/>
      <c r="J42" s="311"/>
      <c r="K42" s="332"/>
      <c r="L42" s="183"/>
      <c r="M42" s="5"/>
      <c r="N42" s="480"/>
      <c r="O42" s="480"/>
      <c r="P42" s="240"/>
      <c r="Q42" s="240"/>
      <c r="R42" s="483"/>
      <c r="S42" s="183"/>
      <c r="T42" s="183"/>
      <c r="U42" s="183"/>
      <c r="V42" s="183"/>
      <c r="W42" s="5"/>
      <c r="X42" s="24"/>
      <c r="Y42" s="5"/>
      <c r="Z42" s="5"/>
      <c r="AA42" s="5"/>
      <c r="AB42" s="5"/>
      <c r="AC42" s="52" t="str" cm="1">
        <f t="array" ref="AC42">IF(ValidateMultipleSelection(G46, Times!$B$8:$B$77), "Valid", "Invalid")</f>
        <v>Valid</v>
      </c>
      <c r="AD42" s="52" t="str" cm="1">
        <f t="array" ref="AD42">IF(ValidateMultipleSelection(A46, Site!$AR$2:$AR$50), "Valid", "Invalid")</f>
        <v>Valid</v>
      </c>
    </row>
    <row r="43" spans="1:30" x14ac:dyDescent="0.35">
      <c r="A43" s="124"/>
      <c r="B43" s="320"/>
      <c r="C43" s="320"/>
      <c r="D43" s="329" t="str" cm="1">
        <f t="array" ref="D43">IFERROR(IF(ISBLANK(A43),"",IF(AND(ISBLANK(C43),ISBLANK(#REF!),ISBLANK(F43)),"",IF(AND(ISBLANK(C43),ISBLANK(#REF!),NOT(ISBLANK(F43))),_xlfn._xlws.FILTER('Rot.Out'!L:L,'Rot.Out'!B:B=EnterData!F43),IF(AND(ISBLANK(C43),NOT(ISBLANK(#REF!))),_xlfn._xlws.FILTER(#REF!,#REF!=#REF!),_xlfn.TEXTJOIN(", ", TRUE, _xlfn._xlws.FILTER(Make.Trt!D:D &amp; " " &amp; Make.Trt!#REF!, Make.Trt!C:C=C43)))))),"")</f>
        <v/>
      </c>
      <c r="E43" s="321"/>
      <c r="F43" s="124"/>
      <c r="G43" s="124"/>
      <c r="H43" s="124"/>
      <c r="I43" s="311"/>
      <c r="J43" s="311"/>
      <c r="K43" s="332"/>
      <c r="L43" s="183"/>
      <c r="M43" s="5"/>
      <c r="N43" s="480"/>
      <c r="O43" s="480"/>
      <c r="P43" s="240"/>
      <c r="Q43" s="240"/>
      <c r="R43" s="483"/>
      <c r="S43" s="183"/>
      <c r="T43" s="183"/>
      <c r="U43" s="183"/>
      <c r="V43" s="183"/>
      <c r="W43" s="5"/>
      <c r="X43" s="24"/>
      <c r="Y43" s="5"/>
      <c r="Z43" s="5"/>
      <c r="AA43" s="5"/>
      <c r="AB43" s="5"/>
      <c r="AC43" s="52" t="str" cm="1">
        <f t="array" ref="AC43">IF(ValidateMultipleSelection(G47, Times!$B$8:$B$77), "Valid", "Invalid")</f>
        <v>Valid</v>
      </c>
      <c r="AD43" s="52" t="str" cm="1">
        <f t="array" ref="AD43">IF(ValidateMultipleSelection(A47, Site!$AR$2:$AR$50), "Valid", "Invalid")</f>
        <v>Valid</v>
      </c>
    </row>
    <row r="44" spans="1:30" x14ac:dyDescent="0.35">
      <c r="A44" s="124"/>
      <c r="B44" s="320"/>
      <c r="C44" s="320"/>
      <c r="D44" s="329" t="str" cm="1">
        <f t="array" ref="D44">IFERROR(IF(ISBLANK(A44),"",IF(AND(ISBLANK(C44),ISBLANK(#REF!),ISBLANK(F44)),"",IF(AND(ISBLANK(C44),ISBLANK(#REF!),NOT(ISBLANK(F44))),_xlfn._xlws.FILTER('Rot.Out'!L:L,'Rot.Out'!B:B=EnterData!F44),IF(AND(ISBLANK(C44),NOT(ISBLANK(#REF!))),_xlfn._xlws.FILTER(#REF!,#REF!=#REF!),_xlfn.TEXTJOIN(", ", TRUE, _xlfn._xlws.FILTER(Make.Trt!D:D &amp; " " &amp; Make.Trt!#REF!, Make.Trt!C:C=C44)))))),"")</f>
        <v/>
      </c>
      <c r="E44" s="321"/>
      <c r="F44" s="124"/>
      <c r="G44" s="124"/>
      <c r="H44" s="124"/>
      <c r="I44" s="311"/>
      <c r="J44" s="311"/>
      <c r="K44" s="332"/>
      <c r="L44" s="183"/>
      <c r="M44" s="5"/>
      <c r="N44" s="480"/>
      <c r="O44" s="480"/>
      <c r="P44" s="240"/>
      <c r="Q44" s="240"/>
      <c r="R44" s="483"/>
      <c r="S44" s="183"/>
      <c r="T44" s="183"/>
      <c r="U44" s="183"/>
      <c r="V44" s="183"/>
      <c r="W44" s="5"/>
      <c r="X44" s="24"/>
      <c r="Y44" s="5"/>
      <c r="Z44" s="5"/>
      <c r="AA44" s="5"/>
      <c r="AB44" s="5"/>
      <c r="AC44" s="52" t="str" cm="1">
        <f t="array" ref="AC44">IF(ValidateMultipleSelection(G48, Times!$B$8:$B$77), "Valid", "Invalid")</f>
        <v>Valid</v>
      </c>
      <c r="AD44" s="52" t="str" cm="1">
        <f t="array" ref="AD44">IF(ValidateMultipleSelection(A48, Site!$AR$2:$AR$50), "Valid", "Invalid")</f>
        <v>Valid</v>
      </c>
    </row>
    <row r="45" spans="1:30" x14ac:dyDescent="0.35">
      <c r="A45" s="124"/>
      <c r="B45" s="320"/>
      <c r="C45" s="320"/>
      <c r="D45" s="329" t="str" cm="1">
        <f t="array" ref="D45">IFERROR(IF(ISBLANK(A45),"",IF(AND(ISBLANK(C45),ISBLANK(#REF!),ISBLANK(F45)),"",IF(AND(ISBLANK(C45),ISBLANK(#REF!),NOT(ISBLANK(F45))),_xlfn._xlws.FILTER('Rot.Out'!L:L,'Rot.Out'!B:B=EnterData!F45),IF(AND(ISBLANK(C45),NOT(ISBLANK(#REF!))),_xlfn._xlws.FILTER(#REF!,#REF!=#REF!),_xlfn.TEXTJOIN(", ", TRUE, _xlfn._xlws.FILTER(Make.Trt!D:D &amp; " " &amp; Make.Trt!#REF!, Make.Trt!C:C=C45)))))),"")</f>
        <v/>
      </c>
      <c r="E45" s="321"/>
      <c r="F45" s="124"/>
      <c r="G45" s="124"/>
      <c r="H45" s="124"/>
      <c r="I45" s="311"/>
      <c r="J45" s="311"/>
      <c r="K45" s="332"/>
      <c r="L45" s="183"/>
      <c r="M45" s="5"/>
      <c r="N45" s="480"/>
      <c r="O45" s="480"/>
      <c r="P45" s="240"/>
      <c r="Q45" s="240"/>
      <c r="R45" s="483"/>
      <c r="S45" s="183"/>
      <c r="T45" s="183"/>
      <c r="U45" s="183"/>
      <c r="V45" s="183"/>
      <c r="W45" s="5"/>
      <c r="X45" s="24"/>
      <c r="Y45" s="5"/>
      <c r="Z45" s="5"/>
      <c r="AA45" s="5"/>
      <c r="AB45" s="5"/>
      <c r="AC45" s="52" t="str" cm="1">
        <f t="array" ref="AC45">IF(ValidateMultipleSelection(G49, Times!$B$8:$B$77), "Valid", "Invalid")</f>
        <v>Valid</v>
      </c>
      <c r="AD45" s="52" t="str" cm="1">
        <f t="array" ref="AD45">IF(ValidateMultipleSelection(A49, Site!$AR$2:$AR$50), "Valid", "Invalid")</f>
        <v>Valid</v>
      </c>
    </row>
    <row r="46" spans="1:30" x14ac:dyDescent="0.35">
      <c r="A46" s="124"/>
      <c r="B46" s="320"/>
      <c r="C46" s="320"/>
      <c r="D46" s="329" t="str" cm="1">
        <f t="array" ref="D46">IFERROR(IF(ISBLANK(A46),"",IF(AND(ISBLANK(C46),ISBLANK(#REF!),ISBLANK(F46)),"",IF(AND(ISBLANK(C46),ISBLANK(#REF!),NOT(ISBLANK(F46))),_xlfn._xlws.FILTER('Rot.Out'!L:L,'Rot.Out'!B:B=EnterData!F46),IF(AND(ISBLANK(C46),NOT(ISBLANK(#REF!))),_xlfn._xlws.FILTER(#REF!,#REF!=#REF!),_xlfn.TEXTJOIN(", ", TRUE, _xlfn._xlws.FILTER(Make.Trt!D:D &amp; " " &amp; Make.Trt!#REF!, Make.Trt!C:C=C46)))))),"")</f>
        <v/>
      </c>
      <c r="E46" s="321"/>
      <c r="F46" s="124"/>
      <c r="G46" s="124"/>
      <c r="H46" s="124"/>
      <c r="I46" s="311"/>
      <c r="J46" s="311"/>
      <c r="K46" s="332"/>
      <c r="L46" s="183"/>
      <c r="M46" s="5"/>
      <c r="N46" s="480"/>
      <c r="O46" s="480"/>
      <c r="P46" s="240"/>
      <c r="Q46" s="240"/>
      <c r="R46" s="483"/>
      <c r="S46" s="183"/>
      <c r="T46" s="183"/>
      <c r="U46" s="183"/>
      <c r="V46" s="183"/>
      <c r="W46" s="5"/>
      <c r="X46" s="24"/>
      <c r="Y46" s="5"/>
      <c r="Z46" s="5"/>
      <c r="AA46" s="5"/>
      <c r="AB46" s="5"/>
      <c r="AC46" s="52" t="str" cm="1">
        <f t="array" ref="AC46">IF(ValidateMultipleSelection(G50, Times!$B$8:$B$77), "Valid", "Invalid")</f>
        <v>Valid</v>
      </c>
      <c r="AD46" s="52" t="str" cm="1">
        <f t="array" ref="AD46">IF(ValidateMultipleSelection(A50, Site!$AR$2:$AR$50), "Valid", "Invalid")</f>
        <v>Valid</v>
      </c>
    </row>
    <row r="47" spans="1:30" x14ac:dyDescent="0.35">
      <c r="A47" s="124"/>
      <c r="B47" s="320"/>
      <c r="C47" s="320"/>
      <c r="D47" s="329" t="str" cm="1">
        <f t="array" ref="D47">IFERROR(IF(ISBLANK(A47),"",IF(AND(ISBLANK(C47),ISBLANK(#REF!),ISBLANK(F47)),"",IF(AND(ISBLANK(C47),ISBLANK(#REF!),NOT(ISBLANK(F47))),_xlfn._xlws.FILTER('Rot.Out'!L:L,'Rot.Out'!B:B=EnterData!F47),IF(AND(ISBLANK(C47),NOT(ISBLANK(#REF!))),_xlfn._xlws.FILTER(#REF!,#REF!=#REF!),_xlfn.TEXTJOIN(", ", TRUE, _xlfn._xlws.FILTER(Make.Trt!D:D &amp; " " &amp; Make.Trt!#REF!, Make.Trt!C:C=C47)))))),"")</f>
        <v/>
      </c>
      <c r="E47" s="321"/>
      <c r="F47" s="124"/>
      <c r="G47" s="124"/>
      <c r="H47" s="124"/>
      <c r="I47" s="311"/>
      <c r="J47" s="311"/>
      <c r="K47" s="332"/>
      <c r="L47" s="183"/>
      <c r="M47" s="5"/>
      <c r="N47" s="480"/>
      <c r="O47" s="480"/>
      <c r="P47" s="240"/>
      <c r="Q47" s="240"/>
      <c r="R47" s="483"/>
      <c r="S47" s="183"/>
      <c r="T47" s="183"/>
      <c r="U47" s="183"/>
      <c r="V47" s="183"/>
      <c r="W47" s="5"/>
      <c r="X47" s="24"/>
      <c r="Y47" s="5"/>
      <c r="Z47" s="5"/>
      <c r="AA47" s="5"/>
      <c r="AB47" s="5"/>
      <c r="AC47" s="52" t="str" cm="1">
        <f t="array" ref="AC47">IF(ValidateMultipleSelection(G51, Times!$B$8:$B$77), "Valid", "Invalid")</f>
        <v>Valid</v>
      </c>
      <c r="AD47" s="52" t="str" cm="1">
        <f t="array" ref="AD47">IF(ValidateMultipleSelection(A51, Site!$AR$2:$AR$50), "Valid", "Invalid")</f>
        <v>Valid</v>
      </c>
    </row>
    <row r="48" spans="1:30" x14ac:dyDescent="0.35">
      <c r="A48" s="124"/>
      <c r="B48" s="320"/>
      <c r="C48" s="320"/>
      <c r="D48" s="329" t="str" cm="1">
        <f t="array" ref="D48">IFERROR(IF(ISBLANK(A48),"",IF(AND(ISBLANK(C48),ISBLANK(#REF!),ISBLANK(F48)),"",IF(AND(ISBLANK(C48),ISBLANK(#REF!),NOT(ISBLANK(F48))),_xlfn._xlws.FILTER('Rot.Out'!L:L,'Rot.Out'!B:B=EnterData!F48),IF(AND(ISBLANK(C48),NOT(ISBLANK(#REF!))),_xlfn._xlws.FILTER(#REF!,#REF!=#REF!),_xlfn.TEXTJOIN(", ", TRUE, _xlfn._xlws.FILTER(Make.Trt!D:D &amp; " " &amp; Make.Trt!#REF!, Make.Trt!C:C=C48)))))),"")</f>
        <v/>
      </c>
      <c r="E48" s="321"/>
      <c r="F48" s="124"/>
      <c r="G48" s="124"/>
      <c r="H48" s="124"/>
      <c r="I48" s="311"/>
      <c r="J48" s="311"/>
      <c r="K48" s="332"/>
      <c r="L48" s="183"/>
      <c r="M48" s="5"/>
      <c r="N48" s="480"/>
      <c r="O48" s="480"/>
      <c r="P48" s="240"/>
      <c r="Q48" s="240"/>
      <c r="R48" s="483"/>
      <c r="S48" s="183"/>
      <c r="T48" s="183"/>
      <c r="U48" s="183"/>
      <c r="V48" s="183"/>
      <c r="W48" s="5"/>
      <c r="X48" s="24"/>
      <c r="Y48" s="5"/>
      <c r="Z48" s="5"/>
      <c r="AA48" s="5"/>
      <c r="AB48" s="5"/>
      <c r="AC48" s="52" t="str" cm="1">
        <f t="array" ref="AC48">IF(ValidateMultipleSelection(G52, Times!$B$8:$B$77), "Valid", "Invalid")</f>
        <v>Valid</v>
      </c>
      <c r="AD48" s="52" t="str" cm="1">
        <f t="array" ref="AD48">IF(ValidateMultipleSelection(A52, Site!$AR$2:$AR$50), "Valid", "Invalid")</f>
        <v>Valid</v>
      </c>
    </row>
    <row r="49" spans="1:30" x14ac:dyDescent="0.35">
      <c r="A49" s="124"/>
      <c r="B49" s="320"/>
      <c r="C49" s="320"/>
      <c r="D49" s="329" t="str" cm="1">
        <f t="array" ref="D49">IFERROR(IF(ISBLANK(A49),"",IF(AND(ISBLANK(C49),ISBLANK(#REF!),ISBLANK(F49)),"",IF(AND(ISBLANK(C49),ISBLANK(#REF!),NOT(ISBLANK(F49))),_xlfn._xlws.FILTER('Rot.Out'!L:L,'Rot.Out'!B:B=EnterData!F49),IF(AND(ISBLANK(C49),NOT(ISBLANK(#REF!))),_xlfn._xlws.FILTER(#REF!,#REF!=#REF!),_xlfn.TEXTJOIN(", ", TRUE, _xlfn._xlws.FILTER(Make.Trt!D:D &amp; " " &amp; Make.Trt!#REF!, Make.Trt!C:C=C49)))))),"")</f>
        <v/>
      </c>
      <c r="E49" s="321"/>
      <c r="F49" s="124"/>
      <c r="G49" s="124"/>
      <c r="H49" s="124"/>
      <c r="I49" s="311"/>
      <c r="J49" s="311"/>
      <c r="K49" s="332"/>
      <c r="L49" s="183"/>
      <c r="M49" s="5"/>
      <c r="N49" s="480"/>
      <c r="O49" s="480"/>
      <c r="P49" s="240"/>
      <c r="Q49" s="240"/>
      <c r="R49" s="483"/>
      <c r="S49" s="183"/>
      <c r="T49" s="183"/>
      <c r="U49" s="183"/>
      <c r="V49" s="183"/>
      <c r="W49" s="5"/>
      <c r="X49" s="24"/>
      <c r="Y49" s="5"/>
      <c r="Z49" s="5"/>
      <c r="AA49" s="5"/>
      <c r="AB49" s="5"/>
      <c r="AC49" s="52" t="str" cm="1">
        <f t="array" ref="AC49">IF(ValidateMultipleSelection(G53, Times!$B$8:$B$77), "Valid", "Invalid")</f>
        <v>Valid</v>
      </c>
      <c r="AD49" s="52" t="str" cm="1">
        <f t="array" ref="AD49">IF(ValidateMultipleSelection(A53, Site!$AR$2:$AR$50), "Valid", "Invalid")</f>
        <v>Valid</v>
      </c>
    </row>
    <row r="50" spans="1:30" x14ac:dyDescent="0.35">
      <c r="A50" s="124"/>
      <c r="B50" s="320"/>
      <c r="C50" s="320"/>
      <c r="D50" s="329" t="str" cm="1">
        <f t="array" ref="D50">IFERROR(IF(ISBLANK(A50),"",IF(AND(ISBLANK(C50),ISBLANK(#REF!),ISBLANK(F50)),"",IF(AND(ISBLANK(C50),ISBLANK(#REF!),NOT(ISBLANK(F50))),_xlfn._xlws.FILTER('Rot.Out'!L:L,'Rot.Out'!B:B=EnterData!F50),IF(AND(ISBLANK(C50),NOT(ISBLANK(#REF!))),_xlfn._xlws.FILTER(#REF!,#REF!=#REF!),_xlfn.TEXTJOIN(", ", TRUE, _xlfn._xlws.FILTER(Make.Trt!D:D &amp; " " &amp; Make.Trt!#REF!, Make.Trt!C:C=C50)))))),"")</f>
        <v/>
      </c>
      <c r="E50" s="321"/>
      <c r="F50" s="124"/>
      <c r="G50" s="124"/>
      <c r="H50" s="124"/>
      <c r="I50" s="311"/>
      <c r="J50" s="311"/>
      <c r="K50" s="332"/>
      <c r="L50" s="183"/>
      <c r="M50" s="5"/>
      <c r="N50" s="480"/>
      <c r="O50" s="480"/>
      <c r="P50" s="240"/>
      <c r="Q50" s="240"/>
      <c r="R50" s="483"/>
      <c r="S50" s="183"/>
      <c r="T50" s="183"/>
      <c r="U50" s="183"/>
      <c r="V50" s="183"/>
      <c r="W50" s="5"/>
      <c r="X50" s="5"/>
      <c r="Y50" s="5"/>
      <c r="Z50" s="5"/>
      <c r="AA50" s="5"/>
      <c r="AB50" s="5"/>
      <c r="AC50" s="52" t="str" cm="1">
        <f t="array" ref="AC50">IF(ValidateMultipleSelection(G54, Times!$B$8:$B$77), "Valid", "Invalid")</f>
        <v>Valid</v>
      </c>
      <c r="AD50" s="52" t="str" cm="1">
        <f t="array" ref="AD50">IF(ValidateMultipleSelection(A54, Site!$AR$2:$AR$50), "Valid", "Invalid")</f>
        <v>Valid</v>
      </c>
    </row>
    <row r="51" spans="1:30" x14ac:dyDescent="0.35">
      <c r="A51" s="124"/>
      <c r="B51" s="320"/>
      <c r="C51" s="320"/>
      <c r="D51" s="329" t="str" cm="1">
        <f t="array" ref="D51">IFERROR(IF(ISBLANK(A51),"",IF(AND(ISBLANK(C51),ISBLANK(#REF!),ISBLANK(F51)),"",IF(AND(ISBLANK(C51),ISBLANK(#REF!),NOT(ISBLANK(F51))),_xlfn._xlws.FILTER('Rot.Out'!L:L,'Rot.Out'!B:B=EnterData!F51),IF(AND(ISBLANK(C51),NOT(ISBLANK(#REF!))),_xlfn._xlws.FILTER(#REF!,#REF!=#REF!),_xlfn.TEXTJOIN(", ", TRUE, _xlfn._xlws.FILTER(Make.Trt!D:D &amp; " " &amp; Make.Trt!#REF!, Make.Trt!C:C=C51)))))),"")</f>
        <v/>
      </c>
      <c r="E51" s="321"/>
      <c r="F51" s="124"/>
      <c r="G51" s="124"/>
      <c r="H51" s="124"/>
      <c r="I51" s="311"/>
      <c r="J51" s="311"/>
      <c r="K51" s="332"/>
      <c r="L51" s="183"/>
      <c r="M51" s="5"/>
      <c r="N51" s="480"/>
      <c r="O51" s="480"/>
      <c r="P51" s="240"/>
      <c r="Q51" s="240"/>
      <c r="R51" s="483"/>
      <c r="S51" s="183"/>
      <c r="T51" s="183"/>
      <c r="U51" s="183"/>
      <c r="V51" s="183"/>
      <c r="W51" s="5"/>
      <c r="X51" s="5"/>
      <c r="Y51" s="5"/>
      <c r="Z51" s="5"/>
      <c r="AA51" s="5"/>
      <c r="AB51" s="5"/>
      <c r="AC51" s="52" t="str" cm="1">
        <f t="array" ref="AC51">IF(ValidateMultipleSelection(G55, Times!$B$8:$B$77), "Valid", "Invalid")</f>
        <v>Valid</v>
      </c>
      <c r="AD51" s="52" t="str" cm="1">
        <f t="array" ref="AD51">IF(ValidateMultipleSelection(A55, Site!$AR$2:$AR$50), "Valid", "Invalid")</f>
        <v>Valid</v>
      </c>
    </row>
    <row r="52" spans="1:30" x14ac:dyDescent="0.35">
      <c r="A52" s="124"/>
      <c r="B52" s="320"/>
      <c r="C52" s="320"/>
      <c r="D52" s="329" t="str" cm="1">
        <f t="array" ref="D52">IFERROR(IF(ISBLANK(A52),"",IF(AND(ISBLANK(C52),ISBLANK(#REF!),ISBLANK(F52)),"",IF(AND(ISBLANK(C52),ISBLANK(#REF!),NOT(ISBLANK(F52))),_xlfn._xlws.FILTER('Rot.Out'!L:L,'Rot.Out'!B:B=EnterData!F52),IF(AND(ISBLANK(C52),NOT(ISBLANK(#REF!))),_xlfn._xlws.FILTER(#REF!,#REF!=#REF!),_xlfn.TEXTJOIN(", ", TRUE, _xlfn._xlws.FILTER(Make.Trt!D:D &amp; " " &amp; Make.Trt!#REF!, Make.Trt!C:C=C52)))))),"")</f>
        <v/>
      </c>
      <c r="E52" s="321"/>
      <c r="F52" s="124"/>
      <c r="G52" s="124"/>
      <c r="H52" s="124"/>
      <c r="I52" s="311"/>
      <c r="J52" s="311"/>
      <c r="K52" s="332"/>
      <c r="L52" s="183"/>
      <c r="M52" s="5"/>
      <c r="N52" s="480"/>
      <c r="O52" s="480"/>
      <c r="P52" s="240"/>
      <c r="Q52" s="240"/>
      <c r="R52" s="483"/>
      <c r="S52" s="183"/>
      <c r="T52" s="183"/>
      <c r="U52" s="183"/>
      <c r="V52" s="183"/>
      <c r="W52" s="5"/>
      <c r="X52" s="5"/>
      <c r="Y52" s="5"/>
      <c r="Z52" s="5"/>
      <c r="AA52" s="5"/>
      <c r="AB52" s="5"/>
      <c r="AC52" s="52" t="str" cm="1">
        <f t="array" ref="AC52">IF(ValidateMultipleSelection(G56, Times!$B$8:$B$77), "Valid", "Invalid")</f>
        <v>Valid</v>
      </c>
      <c r="AD52" s="52" t="str" cm="1">
        <f t="array" ref="AD52">IF(ValidateMultipleSelection(A56, Site!$AR$2:$AR$50), "Valid", "Invalid")</f>
        <v>Valid</v>
      </c>
    </row>
    <row r="53" spans="1:30" x14ac:dyDescent="0.35">
      <c r="A53" s="124"/>
      <c r="B53" s="320"/>
      <c r="C53" s="320"/>
      <c r="D53" s="329" t="str" cm="1">
        <f t="array" ref="D53">IFERROR(IF(ISBLANK(A53),"",IF(AND(ISBLANK(C53),ISBLANK(#REF!),ISBLANK(F53)),"",IF(AND(ISBLANK(C53),ISBLANK(#REF!),NOT(ISBLANK(F53))),_xlfn._xlws.FILTER('Rot.Out'!L:L,'Rot.Out'!B:B=EnterData!F53),IF(AND(ISBLANK(C53),NOT(ISBLANK(#REF!))),_xlfn._xlws.FILTER(#REF!,#REF!=#REF!),_xlfn.TEXTJOIN(", ", TRUE, _xlfn._xlws.FILTER(Make.Trt!D:D &amp; " " &amp; Make.Trt!#REF!, Make.Trt!C:C=C53)))))),"")</f>
        <v/>
      </c>
      <c r="E53" s="321"/>
      <c r="F53" s="124"/>
      <c r="G53" s="124"/>
      <c r="H53" s="124"/>
      <c r="I53" s="311"/>
      <c r="J53" s="311"/>
      <c r="K53" s="332"/>
      <c r="L53" s="183"/>
      <c r="M53" s="5"/>
      <c r="N53" s="480"/>
      <c r="O53" s="480"/>
      <c r="P53" s="240"/>
      <c r="Q53" s="240"/>
      <c r="R53" s="483"/>
      <c r="S53" s="183"/>
      <c r="T53" s="183"/>
      <c r="U53" s="183"/>
      <c r="V53" s="183"/>
      <c r="W53" s="5"/>
      <c r="X53" s="5"/>
      <c r="Y53" s="5"/>
      <c r="Z53" s="5"/>
      <c r="AA53" s="5"/>
      <c r="AB53" s="5"/>
      <c r="AC53" s="52" t="str" cm="1">
        <f t="array" ref="AC53">IF(ValidateMultipleSelection(G57, Times!$B$8:$B$77), "Valid", "Invalid")</f>
        <v>Valid</v>
      </c>
      <c r="AD53" s="52" t="str" cm="1">
        <f t="array" ref="AD53">IF(ValidateMultipleSelection(A57, Site!$AR$2:$AR$50), "Valid", "Invalid")</f>
        <v>Valid</v>
      </c>
    </row>
    <row r="54" spans="1:30" x14ac:dyDescent="0.35">
      <c r="A54" s="124"/>
      <c r="B54" s="320"/>
      <c r="C54" s="320"/>
      <c r="D54" s="329" t="str" cm="1">
        <f t="array" ref="D54">IFERROR(IF(ISBLANK(A54),"",IF(AND(ISBLANK(C54),ISBLANK(#REF!),ISBLANK(F54)),"",IF(AND(ISBLANK(C54),ISBLANK(#REF!),NOT(ISBLANK(F54))),_xlfn._xlws.FILTER('Rot.Out'!L:L,'Rot.Out'!B:B=EnterData!F54),IF(AND(ISBLANK(C54),NOT(ISBLANK(#REF!))),_xlfn._xlws.FILTER(#REF!,#REF!=#REF!),_xlfn.TEXTJOIN(", ", TRUE, _xlfn._xlws.FILTER(Make.Trt!D:D &amp; " " &amp; Make.Trt!#REF!, Make.Trt!C:C=C54)))))),"")</f>
        <v/>
      </c>
      <c r="E54" s="321"/>
      <c r="F54" s="124"/>
      <c r="G54" s="124"/>
      <c r="H54" s="124"/>
      <c r="I54" s="311"/>
      <c r="J54" s="311"/>
      <c r="K54" s="332"/>
      <c r="L54" s="183"/>
      <c r="M54" s="5"/>
      <c r="N54" s="480"/>
      <c r="O54" s="480"/>
      <c r="P54" s="240"/>
      <c r="Q54" s="240"/>
      <c r="R54" s="483"/>
      <c r="S54" s="183"/>
      <c r="T54" s="183"/>
      <c r="U54" s="183"/>
      <c r="V54" s="183"/>
      <c r="W54" s="5"/>
      <c r="X54" s="5"/>
      <c r="Y54" s="5"/>
      <c r="Z54" s="5"/>
      <c r="AA54" s="5"/>
      <c r="AB54" s="5"/>
      <c r="AC54" s="52" t="str" cm="1">
        <f t="array" ref="AC54">IF(ValidateMultipleSelection(G58, Times!$B$8:$B$77), "Valid", "Invalid")</f>
        <v>Valid</v>
      </c>
      <c r="AD54" s="52" t="str" cm="1">
        <f t="array" ref="AD54">IF(ValidateMultipleSelection(A58, Site!$AR$2:$AR$50), "Valid", "Invalid")</f>
        <v>Valid</v>
      </c>
    </row>
    <row r="55" spans="1:30" x14ac:dyDescent="0.35">
      <c r="A55" s="124"/>
      <c r="B55" s="320"/>
      <c r="C55" s="320"/>
      <c r="D55" s="329" t="str" cm="1">
        <f t="array" ref="D55">IFERROR(IF(ISBLANK(A55),"",IF(AND(ISBLANK(C55),ISBLANK(#REF!),ISBLANK(F55)),"",IF(AND(ISBLANK(C55),ISBLANK(#REF!),NOT(ISBLANK(F55))),_xlfn._xlws.FILTER('Rot.Out'!L:L,'Rot.Out'!B:B=EnterData!F55),IF(AND(ISBLANK(C55),NOT(ISBLANK(#REF!))),_xlfn._xlws.FILTER(#REF!,#REF!=#REF!),_xlfn.TEXTJOIN(", ", TRUE, _xlfn._xlws.FILTER(Make.Trt!D:D &amp; " " &amp; Make.Trt!#REF!, Make.Trt!C:C=C55)))))),"")</f>
        <v/>
      </c>
      <c r="E55" s="321"/>
      <c r="F55" s="124"/>
      <c r="G55" s="124"/>
      <c r="H55" s="124"/>
      <c r="I55" s="311"/>
      <c r="J55" s="311"/>
      <c r="K55" s="332"/>
      <c r="L55" s="183"/>
      <c r="M55" s="5"/>
      <c r="N55" s="480"/>
      <c r="O55" s="480"/>
      <c r="P55" s="240"/>
      <c r="Q55" s="240"/>
      <c r="R55" s="483"/>
      <c r="S55" s="183"/>
      <c r="T55" s="183"/>
      <c r="U55" s="183"/>
      <c r="V55" s="183"/>
      <c r="W55" s="5"/>
      <c r="X55" s="5"/>
      <c r="Y55" s="5"/>
      <c r="Z55" s="5"/>
      <c r="AA55" s="5"/>
      <c r="AB55" s="5"/>
      <c r="AC55" s="52" t="str" cm="1">
        <f t="array" ref="AC55">IF(ValidateMultipleSelection(G59, Times!$B$8:$B$77), "Valid", "Invalid")</f>
        <v>Valid</v>
      </c>
      <c r="AD55" s="52" t="str" cm="1">
        <f t="array" ref="AD55">IF(ValidateMultipleSelection(A59, Site!$AR$2:$AR$50), "Valid", "Invalid")</f>
        <v>Valid</v>
      </c>
    </row>
    <row r="56" spans="1:30" x14ac:dyDescent="0.35">
      <c r="A56" s="124"/>
      <c r="B56" s="320"/>
      <c r="C56" s="320"/>
      <c r="D56" s="329" t="str" cm="1">
        <f t="array" ref="D56">IFERROR(IF(ISBLANK(A56),"",IF(AND(ISBLANK(C56),ISBLANK(#REF!),ISBLANK(F56)),"",IF(AND(ISBLANK(C56),ISBLANK(#REF!),NOT(ISBLANK(F56))),_xlfn._xlws.FILTER('Rot.Out'!L:L,'Rot.Out'!B:B=EnterData!F56),IF(AND(ISBLANK(C56),NOT(ISBLANK(#REF!))),_xlfn._xlws.FILTER(#REF!,#REF!=#REF!),_xlfn.TEXTJOIN(", ", TRUE, _xlfn._xlws.FILTER(Make.Trt!D:D &amp; " " &amp; Make.Trt!#REF!, Make.Trt!C:C=C56)))))),"")</f>
        <v/>
      </c>
      <c r="E56" s="321"/>
      <c r="F56" s="124"/>
      <c r="G56" s="124"/>
      <c r="H56" s="124"/>
      <c r="I56" s="311"/>
      <c r="J56" s="311"/>
      <c r="K56" s="332"/>
      <c r="L56" s="183"/>
      <c r="M56" s="5"/>
      <c r="N56" s="480"/>
      <c r="O56" s="480"/>
      <c r="P56" s="240"/>
      <c r="Q56" s="240"/>
      <c r="R56" s="483"/>
      <c r="S56" s="183"/>
      <c r="T56" s="183"/>
      <c r="U56" s="183"/>
      <c r="V56" s="183"/>
      <c r="W56" s="5"/>
      <c r="X56" s="5"/>
      <c r="Y56" s="5"/>
      <c r="Z56" s="5"/>
      <c r="AA56" s="5"/>
      <c r="AB56" s="5"/>
      <c r="AC56" s="52" t="str" cm="1">
        <f t="array" ref="AC56">IF(ValidateMultipleSelection(G60, Times!$B$8:$B$77), "Valid", "Invalid")</f>
        <v>Valid</v>
      </c>
      <c r="AD56" s="52" t="str" cm="1">
        <f t="array" ref="AD56">IF(ValidateMultipleSelection(A60, Site!$AR$2:$AR$50), "Valid", "Invalid")</f>
        <v>Valid</v>
      </c>
    </row>
    <row r="57" spans="1:30" x14ac:dyDescent="0.35">
      <c r="A57" s="124"/>
      <c r="B57" s="320"/>
      <c r="C57" s="320"/>
      <c r="D57" s="329" t="str" cm="1">
        <f t="array" ref="D57">IFERROR(IF(ISBLANK(A57),"",IF(AND(ISBLANK(C57),ISBLANK(#REF!),ISBLANK(F57)),"",IF(AND(ISBLANK(C57),ISBLANK(#REF!),NOT(ISBLANK(F57))),_xlfn._xlws.FILTER('Rot.Out'!L:L,'Rot.Out'!B:B=EnterData!F57),IF(AND(ISBLANK(C57),NOT(ISBLANK(#REF!))),_xlfn._xlws.FILTER(#REF!,#REF!=#REF!),_xlfn.TEXTJOIN(", ", TRUE, _xlfn._xlws.FILTER(Make.Trt!D:D &amp; " " &amp; Make.Trt!#REF!, Make.Trt!C:C=C57)))))),"")</f>
        <v/>
      </c>
      <c r="E57" s="321"/>
      <c r="F57" s="124"/>
      <c r="G57" s="124"/>
      <c r="H57" s="124"/>
      <c r="I57" s="311"/>
      <c r="J57" s="311"/>
      <c r="K57" s="332"/>
      <c r="L57" s="183"/>
      <c r="M57" s="5"/>
      <c r="N57" s="480"/>
      <c r="O57" s="480"/>
      <c r="P57" s="240"/>
      <c r="Q57" s="240"/>
      <c r="R57" s="483"/>
      <c r="S57" s="183"/>
      <c r="T57" s="183"/>
      <c r="U57" s="183"/>
      <c r="V57" s="183"/>
      <c r="W57" s="5"/>
      <c r="X57" s="5"/>
      <c r="Y57" s="5"/>
      <c r="Z57" s="5"/>
      <c r="AA57" s="5"/>
      <c r="AB57" s="5"/>
      <c r="AC57" s="52" t="str" cm="1">
        <f t="array" ref="AC57">IF(ValidateMultipleSelection(G61, Times!$B$8:$B$77), "Valid", "Invalid")</f>
        <v>Valid</v>
      </c>
      <c r="AD57" s="52" t="str" cm="1">
        <f t="array" ref="AD57">IF(ValidateMultipleSelection(A61, Site!$AR$2:$AR$50), "Valid", "Invalid")</f>
        <v>Valid</v>
      </c>
    </row>
    <row r="58" spans="1:30" x14ac:dyDescent="0.35">
      <c r="A58" s="124"/>
      <c r="B58" s="320"/>
      <c r="C58" s="320"/>
      <c r="D58" s="329" t="str" cm="1">
        <f t="array" ref="D58">IFERROR(IF(ISBLANK(A58),"",IF(AND(ISBLANK(C58),ISBLANK(#REF!),ISBLANK(F58)),"",IF(AND(ISBLANK(C58),ISBLANK(#REF!),NOT(ISBLANK(F58))),_xlfn._xlws.FILTER('Rot.Out'!L:L,'Rot.Out'!B:B=EnterData!F58),IF(AND(ISBLANK(C58),NOT(ISBLANK(#REF!))),_xlfn._xlws.FILTER(#REF!,#REF!=#REF!),_xlfn.TEXTJOIN(", ", TRUE, _xlfn._xlws.FILTER(Make.Trt!D:D &amp; " " &amp; Make.Trt!#REF!, Make.Trt!C:C=C58)))))),"")</f>
        <v/>
      </c>
      <c r="E58" s="321"/>
      <c r="F58" s="124"/>
      <c r="G58" s="124"/>
      <c r="H58" s="124"/>
      <c r="I58" s="311"/>
      <c r="J58" s="311"/>
      <c r="K58" s="332"/>
      <c r="L58" s="183"/>
      <c r="M58" s="5"/>
      <c r="N58" s="480"/>
      <c r="O58" s="480"/>
      <c r="P58" s="240"/>
      <c r="Q58" s="240"/>
      <c r="R58" s="483"/>
      <c r="S58" s="183"/>
      <c r="T58" s="183"/>
      <c r="U58" s="183"/>
      <c r="V58" s="183"/>
      <c r="W58" s="5"/>
      <c r="X58" s="5"/>
      <c r="Y58" s="5"/>
      <c r="Z58" s="5"/>
      <c r="AA58" s="5"/>
      <c r="AB58" s="5"/>
      <c r="AC58" s="52" t="str" cm="1">
        <f t="array" ref="AC58">IF(ValidateMultipleSelection(G62, Times!$B$8:$B$77), "Valid", "Invalid")</f>
        <v>Valid</v>
      </c>
      <c r="AD58" s="52" t="str" cm="1">
        <f t="array" ref="AD58">IF(ValidateMultipleSelection(A62, Site!$AR$2:$AR$50), "Valid", "Invalid")</f>
        <v>Valid</v>
      </c>
    </row>
    <row r="59" spans="1:30" x14ac:dyDescent="0.35">
      <c r="A59" s="124"/>
      <c r="B59" s="320"/>
      <c r="C59" s="320"/>
      <c r="D59" s="329" t="str" cm="1">
        <f t="array" ref="D59">IFERROR(IF(ISBLANK(A59),"",IF(AND(ISBLANK(C59),ISBLANK(#REF!),ISBLANK(F59)),"",IF(AND(ISBLANK(C59),ISBLANK(#REF!),NOT(ISBLANK(F59))),_xlfn._xlws.FILTER('Rot.Out'!L:L,'Rot.Out'!B:B=EnterData!F59),IF(AND(ISBLANK(C59),NOT(ISBLANK(#REF!))),_xlfn._xlws.FILTER(#REF!,#REF!=#REF!),_xlfn.TEXTJOIN(", ", TRUE, _xlfn._xlws.FILTER(Make.Trt!D:D &amp; " " &amp; Make.Trt!#REF!, Make.Trt!C:C=C59)))))),"")</f>
        <v/>
      </c>
      <c r="E59" s="321"/>
      <c r="F59" s="124"/>
      <c r="G59" s="124"/>
      <c r="H59" s="124"/>
      <c r="I59" s="311"/>
      <c r="J59" s="311"/>
      <c r="K59" s="332"/>
      <c r="L59" s="183"/>
      <c r="M59" s="5"/>
      <c r="N59" s="480"/>
      <c r="O59" s="480"/>
      <c r="P59" s="240"/>
      <c r="Q59" s="240"/>
      <c r="R59" s="483"/>
      <c r="S59" s="183"/>
      <c r="T59" s="183"/>
      <c r="U59" s="183"/>
      <c r="V59" s="183"/>
      <c r="W59" s="5"/>
      <c r="X59" s="5"/>
      <c r="Y59" s="5"/>
      <c r="Z59" s="5"/>
      <c r="AA59" s="5"/>
      <c r="AB59" s="5"/>
      <c r="AC59" s="52" t="str" cm="1">
        <f t="array" ref="AC59">IF(ValidateMultipleSelection(G63, Times!$B$8:$B$77), "Valid", "Invalid")</f>
        <v>Valid</v>
      </c>
      <c r="AD59" s="52" t="str" cm="1">
        <f t="array" ref="AD59">IF(ValidateMultipleSelection(A63, Site!$AR$2:$AR$50), "Valid", "Invalid")</f>
        <v>Valid</v>
      </c>
    </row>
    <row r="60" spans="1:30" x14ac:dyDescent="0.35">
      <c r="A60" s="124"/>
      <c r="B60" s="320"/>
      <c r="C60" s="320"/>
      <c r="D60" s="329" t="str" cm="1">
        <f t="array" ref="D60">IFERROR(IF(ISBLANK(A60),"",IF(AND(ISBLANK(C60),ISBLANK(#REF!),ISBLANK(F60)),"",IF(AND(ISBLANK(C60),ISBLANK(#REF!),NOT(ISBLANK(F60))),_xlfn._xlws.FILTER('Rot.Out'!L:L,'Rot.Out'!B:B=EnterData!F60),IF(AND(ISBLANK(C60),NOT(ISBLANK(#REF!))),_xlfn._xlws.FILTER(#REF!,#REF!=#REF!),_xlfn.TEXTJOIN(", ", TRUE, _xlfn._xlws.FILTER(Make.Trt!D:D &amp; " " &amp; Make.Trt!#REF!, Make.Trt!C:C=C60)))))),"")</f>
        <v/>
      </c>
      <c r="E60" s="321"/>
      <c r="F60" s="124"/>
      <c r="G60" s="124"/>
      <c r="H60" s="124"/>
      <c r="I60" s="311"/>
      <c r="J60" s="311"/>
      <c r="K60" s="332"/>
      <c r="L60" s="183"/>
      <c r="M60" s="5"/>
      <c r="N60" s="480"/>
      <c r="O60" s="480"/>
      <c r="P60" s="240"/>
      <c r="Q60" s="240"/>
      <c r="R60" s="483"/>
      <c r="S60" s="183"/>
      <c r="T60" s="183"/>
      <c r="U60" s="183"/>
      <c r="V60" s="183"/>
      <c r="W60" s="5"/>
      <c r="X60" s="5"/>
      <c r="Y60" s="5"/>
      <c r="Z60" s="5"/>
      <c r="AA60" s="5"/>
      <c r="AB60" s="5"/>
      <c r="AC60" s="52" t="str" cm="1">
        <f t="array" ref="AC60">IF(ValidateMultipleSelection(G64, Times!$B$8:$B$77), "Valid", "Invalid")</f>
        <v>Valid</v>
      </c>
      <c r="AD60" s="52" t="str" cm="1">
        <f t="array" ref="AD60">IF(ValidateMultipleSelection(A64, Site!$AR$2:$AR$50), "Valid", "Invalid")</f>
        <v>Valid</v>
      </c>
    </row>
    <row r="61" spans="1:30" x14ac:dyDescent="0.35">
      <c r="A61" s="124"/>
      <c r="B61" s="320"/>
      <c r="C61" s="320"/>
      <c r="D61" s="329" t="str" cm="1">
        <f t="array" ref="D61">IFERROR(IF(ISBLANK(A61),"",IF(AND(ISBLANK(C61),ISBLANK(#REF!),ISBLANK(F61)),"",IF(AND(ISBLANK(C61),ISBLANK(#REF!),NOT(ISBLANK(F61))),_xlfn._xlws.FILTER('Rot.Out'!L:L,'Rot.Out'!B:B=EnterData!F61),IF(AND(ISBLANK(C61),NOT(ISBLANK(#REF!))),_xlfn._xlws.FILTER(#REF!,#REF!=#REF!),_xlfn.TEXTJOIN(", ", TRUE, _xlfn._xlws.FILTER(Make.Trt!D:D &amp; " " &amp; Make.Trt!#REF!, Make.Trt!C:C=C61)))))),"")</f>
        <v/>
      </c>
      <c r="E61" s="321"/>
      <c r="F61" s="124"/>
      <c r="G61" s="124"/>
      <c r="H61" s="124"/>
      <c r="I61" s="311"/>
      <c r="J61" s="311"/>
      <c r="K61" s="332"/>
      <c r="L61" s="183"/>
      <c r="M61" s="5"/>
      <c r="N61" s="480"/>
      <c r="O61" s="480"/>
      <c r="P61" s="240"/>
      <c r="Q61" s="240"/>
      <c r="R61" s="483"/>
      <c r="S61" s="183"/>
      <c r="T61" s="183"/>
      <c r="U61" s="183"/>
      <c r="V61" s="183"/>
      <c r="W61" s="5"/>
      <c r="X61" s="5"/>
      <c r="Y61" s="5"/>
      <c r="Z61" s="5"/>
      <c r="AA61" s="5"/>
      <c r="AB61" s="5"/>
      <c r="AC61" s="52" t="str" cm="1">
        <f t="array" ref="AC61">IF(ValidateMultipleSelection(G65, Times!$B$8:$B$77), "Valid", "Invalid")</f>
        <v>Valid</v>
      </c>
      <c r="AD61" s="52" t="str" cm="1">
        <f t="array" ref="AD61">IF(ValidateMultipleSelection(A65, Site!$AR$2:$AR$50), "Valid", "Invalid")</f>
        <v>Valid</v>
      </c>
    </row>
    <row r="62" spans="1:30" x14ac:dyDescent="0.35">
      <c r="A62" s="124"/>
      <c r="B62" s="320"/>
      <c r="C62" s="320"/>
      <c r="D62" s="329" t="str" cm="1">
        <f t="array" ref="D62">IFERROR(IF(ISBLANK(A62),"",IF(AND(ISBLANK(C62),ISBLANK(#REF!),ISBLANK(F62)),"",IF(AND(ISBLANK(C62),ISBLANK(#REF!),NOT(ISBLANK(F62))),_xlfn._xlws.FILTER('Rot.Out'!L:L,'Rot.Out'!B:B=EnterData!F62),IF(AND(ISBLANK(C62),NOT(ISBLANK(#REF!))),_xlfn._xlws.FILTER(#REF!,#REF!=#REF!),_xlfn.TEXTJOIN(", ", TRUE, _xlfn._xlws.FILTER(Make.Trt!D:D &amp; " " &amp; Make.Trt!#REF!, Make.Trt!C:C=C62)))))),"")</f>
        <v/>
      </c>
      <c r="E62" s="321"/>
      <c r="F62" s="124"/>
      <c r="G62" s="124"/>
      <c r="H62" s="124"/>
      <c r="I62" s="311"/>
      <c r="J62" s="311"/>
      <c r="K62" s="332"/>
      <c r="L62" s="183"/>
      <c r="M62" s="5"/>
      <c r="N62" s="480"/>
      <c r="O62" s="480"/>
      <c r="P62" s="240"/>
      <c r="Q62" s="240"/>
      <c r="R62" s="483"/>
      <c r="S62" s="183"/>
      <c r="T62" s="183"/>
      <c r="U62" s="183"/>
      <c r="V62" s="183"/>
      <c r="W62" s="5"/>
      <c r="X62" s="5"/>
      <c r="Y62" s="5"/>
      <c r="Z62" s="5"/>
      <c r="AA62" s="5"/>
      <c r="AB62" s="5"/>
      <c r="AC62" s="52" t="str" cm="1">
        <f t="array" ref="AC62">IF(ValidateMultipleSelection(G66, Times!$B$8:$B$77), "Valid", "Invalid")</f>
        <v>Valid</v>
      </c>
      <c r="AD62" s="52" t="str" cm="1">
        <f t="array" ref="AD62">IF(ValidateMultipleSelection(A66, Site!$AR$2:$AR$50), "Valid", "Invalid")</f>
        <v>Valid</v>
      </c>
    </row>
    <row r="63" spans="1:30" x14ac:dyDescent="0.35">
      <c r="A63" s="124"/>
      <c r="B63" s="320"/>
      <c r="C63" s="320"/>
      <c r="D63" s="329" t="str" cm="1">
        <f t="array" ref="D63">IFERROR(IF(ISBLANK(A63),"",IF(AND(ISBLANK(C63),ISBLANK(#REF!),ISBLANK(F63)),"",IF(AND(ISBLANK(C63),ISBLANK(#REF!),NOT(ISBLANK(F63))),_xlfn._xlws.FILTER('Rot.Out'!L:L,'Rot.Out'!B:B=EnterData!F63),IF(AND(ISBLANK(C63),NOT(ISBLANK(#REF!))),_xlfn._xlws.FILTER(#REF!,#REF!=#REF!),_xlfn.TEXTJOIN(", ", TRUE, _xlfn._xlws.FILTER(Make.Trt!D:D &amp; " " &amp; Make.Trt!#REF!, Make.Trt!C:C=C63)))))),"")</f>
        <v/>
      </c>
      <c r="E63" s="321"/>
      <c r="F63" s="124"/>
      <c r="G63" s="124"/>
      <c r="H63" s="124"/>
      <c r="I63" s="311"/>
      <c r="J63" s="311"/>
      <c r="K63" s="332"/>
      <c r="L63" s="183"/>
      <c r="M63" s="5"/>
      <c r="N63" s="480"/>
      <c r="O63" s="480"/>
      <c r="P63" s="240"/>
      <c r="Q63" s="240"/>
      <c r="R63" s="483"/>
      <c r="S63" s="183"/>
      <c r="T63" s="183"/>
      <c r="U63" s="183"/>
      <c r="V63" s="183"/>
      <c r="W63" s="5"/>
      <c r="X63" s="5"/>
      <c r="Y63" s="5"/>
      <c r="Z63" s="5"/>
      <c r="AA63" s="5"/>
      <c r="AB63" s="5"/>
      <c r="AC63" s="52" t="str" cm="1">
        <f t="array" ref="AC63">IF(ValidateMultipleSelection(G67, Times!$B$8:$B$77), "Valid", "Invalid")</f>
        <v>Valid</v>
      </c>
      <c r="AD63" s="52" t="str" cm="1">
        <f t="array" ref="AD63">IF(ValidateMultipleSelection(A67, Site!$AR$2:$AR$50), "Valid", "Invalid")</f>
        <v>Valid</v>
      </c>
    </row>
    <row r="64" spans="1:30" x14ac:dyDescent="0.35">
      <c r="A64" s="124"/>
      <c r="B64" s="320"/>
      <c r="C64" s="320"/>
      <c r="D64" s="329" t="str" cm="1">
        <f t="array" ref="D64">IFERROR(IF(ISBLANK(A64),"",IF(AND(ISBLANK(C64),ISBLANK(#REF!),ISBLANK(F64)),"",IF(AND(ISBLANK(C64),ISBLANK(#REF!),NOT(ISBLANK(F64))),_xlfn._xlws.FILTER('Rot.Out'!L:L,'Rot.Out'!B:B=EnterData!F64),IF(AND(ISBLANK(C64),NOT(ISBLANK(#REF!))),_xlfn._xlws.FILTER(#REF!,#REF!=#REF!),_xlfn.TEXTJOIN(", ", TRUE, _xlfn._xlws.FILTER(Make.Trt!D:D &amp; " " &amp; Make.Trt!#REF!, Make.Trt!C:C=C64)))))),"")</f>
        <v/>
      </c>
      <c r="E64" s="321"/>
      <c r="F64" s="124"/>
      <c r="G64" s="124"/>
      <c r="H64" s="124"/>
      <c r="I64" s="311"/>
      <c r="J64" s="311"/>
      <c r="K64" s="332"/>
      <c r="L64" s="183"/>
      <c r="M64" s="5"/>
      <c r="N64" s="480"/>
      <c r="O64" s="480"/>
      <c r="P64" s="240"/>
      <c r="Q64" s="240"/>
      <c r="R64" s="483"/>
      <c r="S64" s="183"/>
      <c r="T64" s="183"/>
      <c r="U64" s="183"/>
      <c r="V64" s="183"/>
      <c r="W64" s="5"/>
      <c r="X64" s="5"/>
      <c r="Y64" s="5"/>
      <c r="Z64" s="5"/>
      <c r="AA64" s="5"/>
      <c r="AB64" s="5"/>
      <c r="AC64" s="52" t="str" cm="1">
        <f t="array" ref="AC64">IF(ValidateMultipleSelection(G68, Times!$B$8:$B$77), "Valid", "Invalid")</f>
        <v>Valid</v>
      </c>
      <c r="AD64" s="52" t="str" cm="1">
        <f t="array" ref="AD64">IF(ValidateMultipleSelection(A68, Site!$AR$2:$AR$50), "Valid", "Invalid")</f>
        <v>Valid</v>
      </c>
    </row>
    <row r="65" spans="1:30" x14ac:dyDescent="0.35">
      <c r="A65" s="124"/>
      <c r="B65" s="320"/>
      <c r="C65" s="320"/>
      <c r="D65" s="329" t="str" cm="1">
        <f t="array" ref="D65">IFERROR(IF(ISBLANK(A65),"",IF(AND(ISBLANK(C65),ISBLANK(#REF!),ISBLANK(F65)),"",IF(AND(ISBLANK(C65),ISBLANK(#REF!),NOT(ISBLANK(F65))),_xlfn._xlws.FILTER('Rot.Out'!L:L,'Rot.Out'!B:B=EnterData!F65),IF(AND(ISBLANK(C65),NOT(ISBLANK(#REF!))),_xlfn._xlws.FILTER(#REF!,#REF!=#REF!),_xlfn.TEXTJOIN(", ", TRUE, _xlfn._xlws.FILTER(Make.Trt!D:D &amp; " " &amp; Make.Trt!#REF!, Make.Trt!C:C=C65)))))),"")</f>
        <v/>
      </c>
      <c r="E65" s="321"/>
      <c r="F65" s="124"/>
      <c r="G65" s="124"/>
      <c r="H65" s="124"/>
      <c r="I65" s="311"/>
      <c r="J65" s="311"/>
      <c r="K65" s="332"/>
      <c r="L65" s="183"/>
      <c r="M65" s="5"/>
      <c r="N65" s="480"/>
      <c r="O65" s="480"/>
      <c r="P65" s="240"/>
      <c r="Q65" s="240"/>
      <c r="R65" s="483"/>
      <c r="S65" s="183"/>
      <c r="T65" s="183"/>
      <c r="U65" s="183"/>
      <c r="V65" s="183"/>
      <c r="W65" s="5"/>
      <c r="X65" s="5"/>
      <c r="Y65" s="5"/>
      <c r="Z65" s="5"/>
      <c r="AA65" s="5"/>
      <c r="AB65" s="5"/>
      <c r="AC65" s="52" t="str" cm="1">
        <f t="array" ref="AC65">IF(ValidateMultipleSelection(G69, Times!$B$8:$B$77), "Valid", "Invalid")</f>
        <v>Valid</v>
      </c>
      <c r="AD65" s="52" t="str" cm="1">
        <f t="array" ref="AD65">IF(ValidateMultipleSelection(A69, Site!$AR$2:$AR$50), "Valid", "Invalid")</f>
        <v>Valid</v>
      </c>
    </row>
    <row r="66" spans="1:30" x14ac:dyDescent="0.35">
      <c r="A66" s="124"/>
      <c r="B66" s="320"/>
      <c r="C66" s="320"/>
      <c r="D66" s="329" t="str" cm="1">
        <f t="array" ref="D66">IFERROR(IF(ISBLANK(A66),"",IF(AND(ISBLANK(C66),ISBLANK(#REF!),ISBLANK(F66)),"",IF(AND(ISBLANK(C66),ISBLANK(#REF!),NOT(ISBLANK(F66))),_xlfn._xlws.FILTER('Rot.Out'!L:L,'Rot.Out'!B:B=EnterData!F66),IF(AND(ISBLANK(C66),NOT(ISBLANK(#REF!))),_xlfn._xlws.FILTER(#REF!,#REF!=#REF!),_xlfn.TEXTJOIN(", ", TRUE, _xlfn._xlws.FILTER(Make.Trt!D:D &amp; " " &amp; Make.Trt!#REF!, Make.Trt!C:C=C66)))))),"")</f>
        <v/>
      </c>
      <c r="E66" s="321"/>
      <c r="F66" s="124"/>
      <c r="G66" s="124"/>
      <c r="H66" s="124"/>
      <c r="I66" s="311"/>
      <c r="J66" s="311"/>
      <c r="K66" s="332"/>
      <c r="L66" s="183"/>
      <c r="M66" s="5"/>
      <c r="N66" s="480"/>
      <c r="O66" s="480"/>
      <c r="P66" s="240"/>
      <c r="Q66" s="240"/>
      <c r="R66" s="483"/>
      <c r="S66" s="183"/>
      <c r="T66" s="183"/>
      <c r="U66" s="183"/>
      <c r="V66" s="183"/>
      <c r="W66" s="5"/>
      <c r="X66" s="5"/>
      <c r="Y66" s="5"/>
      <c r="Z66" s="5"/>
      <c r="AA66" s="5"/>
      <c r="AB66" s="5"/>
      <c r="AC66" s="52" t="str" cm="1">
        <f t="array" ref="AC66">IF(ValidateMultipleSelection(G70, Times!$B$8:$B$77), "Valid", "Invalid")</f>
        <v>Valid</v>
      </c>
      <c r="AD66" s="52" t="str" cm="1">
        <f t="array" ref="AD66">IF(ValidateMultipleSelection(A70, Site!$AR$2:$AR$50), "Valid", "Invalid")</f>
        <v>Valid</v>
      </c>
    </row>
    <row r="67" spans="1:30" x14ac:dyDescent="0.35">
      <c r="A67" s="124"/>
      <c r="B67" s="320"/>
      <c r="C67" s="320"/>
      <c r="D67" s="329" t="str" cm="1">
        <f t="array" ref="D67">IFERROR(IF(ISBLANK(A67),"",IF(AND(ISBLANK(C67),ISBLANK(#REF!),ISBLANK(F67)),"",IF(AND(ISBLANK(C67),ISBLANK(#REF!),NOT(ISBLANK(F67))),_xlfn._xlws.FILTER('Rot.Out'!L:L,'Rot.Out'!B:B=EnterData!F67),IF(AND(ISBLANK(C67),NOT(ISBLANK(#REF!))),_xlfn._xlws.FILTER(#REF!,#REF!=#REF!),_xlfn.TEXTJOIN(", ", TRUE, _xlfn._xlws.FILTER(Make.Trt!D:D &amp; " " &amp; Make.Trt!#REF!, Make.Trt!C:C=C67)))))),"")</f>
        <v/>
      </c>
      <c r="E67" s="321"/>
      <c r="F67" s="124"/>
      <c r="G67" s="124"/>
      <c r="H67" s="124"/>
      <c r="I67" s="311"/>
      <c r="J67" s="311"/>
      <c r="K67" s="332"/>
      <c r="L67" s="183"/>
      <c r="M67" s="5"/>
      <c r="N67" s="480"/>
      <c r="O67" s="480"/>
      <c r="P67" s="240"/>
      <c r="Q67" s="240"/>
      <c r="R67" s="483"/>
      <c r="S67" s="183"/>
      <c r="T67" s="183"/>
      <c r="U67" s="183"/>
      <c r="V67" s="183"/>
      <c r="W67" s="5"/>
      <c r="X67" s="5"/>
      <c r="Y67" s="5"/>
      <c r="Z67" s="5"/>
      <c r="AA67" s="5"/>
      <c r="AB67" s="5"/>
      <c r="AC67" s="52" t="str" cm="1">
        <f t="array" ref="AC67">IF(ValidateMultipleSelection(G71, Times!$B$8:$B$77), "Valid", "Invalid")</f>
        <v>Valid</v>
      </c>
      <c r="AD67" s="52" t="str" cm="1">
        <f t="array" ref="AD67">IF(ValidateMultipleSelection(A71, Site!$AR$2:$AR$50), "Valid", "Invalid")</f>
        <v>Valid</v>
      </c>
    </row>
    <row r="68" spans="1:30" x14ac:dyDescent="0.35">
      <c r="A68" s="124"/>
      <c r="B68" s="320"/>
      <c r="C68" s="320"/>
      <c r="D68" s="329" t="str" cm="1">
        <f t="array" ref="D68">IFERROR(IF(ISBLANK(A68),"",IF(AND(ISBLANK(C68),ISBLANK(#REF!),ISBLANK(F68)),"",IF(AND(ISBLANK(C68),ISBLANK(#REF!),NOT(ISBLANK(F68))),_xlfn._xlws.FILTER('Rot.Out'!L:L,'Rot.Out'!B:B=EnterData!F68),IF(AND(ISBLANK(C68),NOT(ISBLANK(#REF!))),_xlfn._xlws.FILTER(#REF!,#REF!=#REF!),_xlfn.TEXTJOIN(", ", TRUE, _xlfn._xlws.FILTER(Make.Trt!D:D &amp; " " &amp; Make.Trt!#REF!, Make.Trt!C:C=C68)))))),"")</f>
        <v/>
      </c>
      <c r="E68" s="321"/>
      <c r="F68" s="124"/>
      <c r="G68" s="124"/>
      <c r="H68" s="124"/>
      <c r="I68" s="311"/>
      <c r="J68" s="311"/>
      <c r="K68" s="332"/>
      <c r="L68" s="183"/>
      <c r="M68" s="5"/>
      <c r="N68" s="480"/>
      <c r="O68" s="480"/>
      <c r="P68" s="240"/>
      <c r="Q68" s="240"/>
      <c r="R68" s="483"/>
      <c r="S68" s="183"/>
      <c r="T68" s="183"/>
      <c r="U68" s="183"/>
      <c r="V68" s="183"/>
      <c r="W68" s="5"/>
      <c r="X68" s="5"/>
      <c r="Y68" s="5"/>
      <c r="Z68" s="5"/>
      <c r="AA68" s="5"/>
      <c r="AB68" s="5"/>
      <c r="AC68" s="52" t="str" cm="1">
        <f t="array" ref="AC68">IF(ValidateMultipleSelection(G72, Times!$B$8:$B$77), "Valid", "Invalid")</f>
        <v>Valid</v>
      </c>
      <c r="AD68" s="52" t="str" cm="1">
        <f t="array" ref="AD68">IF(ValidateMultipleSelection(A72, Site!$AR$2:$AR$50), "Valid", "Invalid")</f>
        <v>Valid</v>
      </c>
    </row>
    <row r="69" spans="1:30" x14ac:dyDescent="0.35">
      <c r="A69" s="124"/>
      <c r="B69" s="320"/>
      <c r="C69" s="320"/>
      <c r="D69" s="329" t="str" cm="1">
        <f t="array" ref="D69">IFERROR(IF(ISBLANK(A69),"",IF(AND(ISBLANK(C69),ISBLANK(#REF!),ISBLANK(F69)),"",IF(AND(ISBLANK(C69),ISBLANK(#REF!),NOT(ISBLANK(F69))),_xlfn._xlws.FILTER('Rot.Out'!L:L,'Rot.Out'!B:B=EnterData!F69),IF(AND(ISBLANK(C69),NOT(ISBLANK(#REF!))),_xlfn._xlws.FILTER(#REF!,#REF!=#REF!),_xlfn.TEXTJOIN(", ", TRUE, _xlfn._xlws.FILTER(Make.Trt!D:D &amp; " " &amp; Make.Trt!#REF!, Make.Trt!C:C=C69)))))),"")</f>
        <v/>
      </c>
      <c r="E69" s="321"/>
      <c r="F69" s="124"/>
      <c r="G69" s="124"/>
      <c r="H69" s="124"/>
      <c r="I69" s="311"/>
      <c r="J69" s="311"/>
      <c r="K69" s="332"/>
      <c r="L69" s="183"/>
      <c r="M69" s="5"/>
      <c r="N69" s="480"/>
      <c r="O69" s="480"/>
      <c r="P69" s="240"/>
      <c r="Q69" s="240"/>
      <c r="R69" s="483"/>
      <c r="S69" s="183"/>
      <c r="T69" s="183"/>
      <c r="U69" s="183"/>
      <c r="V69" s="183"/>
      <c r="W69" s="5"/>
      <c r="X69" s="5"/>
      <c r="Y69" s="5"/>
      <c r="Z69" s="5"/>
      <c r="AA69" s="5"/>
      <c r="AB69" s="5"/>
      <c r="AC69" s="52" t="str" cm="1">
        <f t="array" ref="AC69">IF(ValidateMultipleSelection(G73, Times!$B$8:$B$77), "Valid", "Invalid")</f>
        <v>Valid</v>
      </c>
      <c r="AD69" s="52" t="str" cm="1">
        <f t="array" ref="AD69">IF(ValidateMultipleSelection(A73, Site!$AR$2:$AR$50), "Valid", "Invalid")</f>
        <v>Valid</v>
      </c>
    </row>
    <row r="70" spans="1:30" x14ac:dyDescent="0.35">
      <c r="A70" s="124"/>
      <c r="B70" s="320"/>
      <c r="C70" s="320"/>
      <c r="D70" s="329" t="str" cm="1">
        <f t="array" ref="D70">IFERROR(IF(ISBLANK(A70),"",IF(AND(ISBLANK(C70),ISBLANK(#REF!),ISBLANK(F70)),"",IF(AND(ISBLANK(C70),ISBLANK(#REF!),NOT(ISBLANK(F70))),_xlfn._xlws.FILTER('Rot.Out'!L:L,'Rot.Out'!B:B=EnterData!F70),IF(AND(ISBLANK(C70),NOT(ISBLANK(#REF!))),_xlfn._xlws.FILTER(#REF!,#REF!=#REF!),_xlfn.TEXTJOIN(", ", TRUE, _xlfn._xlws.FILTER(Make.Trt!D:D &amp; " " &amp; Make.Trt!#REF!, Make.Trt!C:C=C70)))))),"")</f>
        <v/>
      </c>
      <c r="E70" s="321"/>
      <c r="F70" s="124"/>
      <c r="G70" s="124"/>
      <c r="H70" s="124"/>
      <c r="I70" s="311"/>
      <c r="J70" s="311"/>
      <c r="K70" s="332"/>
      <c r="L70" s="183"/>
      <c r="M70" s="5"/>
      <c r="N70" s="480"/>
      <c r="O70" s="480"/>
      <c r="P70" s="240"/>
      <c r="Q70" s="240"/>
      <c r="R70" s="483"/>
      <c r="S70" s="183"/>
      <c r="T70" s="183"/>
      <c r="U70" s="183"/>
      <c r="V70" s="183"/>
      <c r="W70" s="5"/>
      <c r="X70" s="5"/>
      <c r="Y70" s="5"/>
      <c r="Z70" s="5"/>
      <c r="AA70" s="5"/>
      <c r="AB70" s="5"/>
      <c r="AC70" s="52" t="str" cm="1">
        <f t="array" ref="AC70">IF(ValidateMultipleSelection(G74, Times!$B$8:$B$77), "Valid", "Invalid")</f>
        <v>Valid</v>
      </c>
      <c r="AD70" s="52" t="str" cm="1">
        <f t="array" ref="AD70">IF(ValidateMultipleSelection(A74, Site!$AR$2:$AR$50), "Valid", "Invalid")</f>
        <v>Valid</v>
      </c>
    </row>
    <row r="71" spans="1:30" x14ac:dyDescent="0.35">
      <c r="A71" s="124"/>
      <c r="B71" s="320"/>
      <c r="C71" s="320"/>
      <c r="D71" s="329" t="str" cm="1">
        <f t="array" ref="D71">IFERROR(IF(ISBLANK(A71),"",IF(AND(ISBLANK(C71),ISBLANK(#REF!),ISBLANK(F71)),"",IF(AND(ISBLANK(C71),ISBLANK(#REF!),NOT(ISBLANK(F71))),_xlfn._xlws.FILTER('Rot.Out'!L:L,'Rot.Out'!B:B=EnterData!F71),IF(AND(ISBLANK(C71),NOT(ISBLANK(#REF!))),_xlfn._xlws.FILTER(#REF!,#REF!=#REF!),_xlfn.TEXTJOIN(", ", TRUE, _xlfn._xlws.FILTER(Make.Trt!D:D &amp; " " &amp; Make.Trt!#REF!, Make.Trt!C:C=C71)))))),"")</f>
        <v/>
      </c>
      <c r="E71" s="321"/>
      <c r="F71" s="124"/>
      <c r="G71" s="124"/>
      <c r="H71" s="124"/>
      <c r="I71" s="311"/>
      <c r="J71" s="311"/>
      <c r="K71" s="332"/>
      <c r="L71" s="183"/>
      <c r="M71" s="5"/>
      <c r="N71" s="480"/>
      <c r="O71" s="480"/>
      <c r="P71" s="240"/>
      <c r="Q71" s="240"/>
      <c r="R71" s="483"/>
      <c r="S71" s="183"/>
      <c r="T71" s="183"/>
      <c r="U71" s="183"/>
      <c r="V71" s="183"/>
      <c r="W71" s="5"/>
      <c r="X71" s="5"/>
      <c r="Y71" s="5"/>
      <c r="Z71" s="5"/>
      <c r="AA71" s="5"/>
      <c r="AB71" s="5"/>
      <c r="AC71" s="52" t="str" cm="1">
        <f t="array" ref="AC71">IF(ValidateMultipleSelection(G75, Times!$B$8:$B$77), "Valid", "Invalid")</f>
        <v>Valid</v>
      </c>
      <c r="AD71" s="52" t="str" cm="1">
        <f t="array" ref="AD71">IF(ValidateMultipleSelection(A75, Site!$AR$2:$AR$50), "Valid", "Invalid")</f>
        <v>Valid</v>
      </c>
    </row>
    <row r="72" spans="1:30" x14ac:dyDescent="0.35">
      <c r="A72" s="124"/>
      <c r="B72" s="320"/>
      <c r="C72" s="320"/>
      <c r="D72" s="329" t="str" cm="1">
        <f t="array" ref="D72">IFERROR(IF(ISBLANK(A72),"",IF(AND(ISBLANK(C72),ISBLANK(#REF!),ISBLANK(F72)),"",IF(AND(ISBLANK(C72),ISBLANK(#REF!),NOT(ISBLANK(F72))),_xlfn._xlws.FILTER('Rot.Out'!L:L,'Rot.Out'!B:B=EnterData!F72),IF(AND(ISBLANK(C72),NOT(ISBLANK(#REF!))),_xlfn._xlws.FILTER(#REF!,#REF!=#REF!),_xlfn.TEXTJOIN(", ", TRUE, _xlfn._xlws.FILTER(Make.Trt!D:D &amp; " " &amp; Make.Trt!#REF!, Make.Trt!C:C=C72)))))),"")</f>
        <v/>
      </c>
      <c r="E72" s="321"/>
      <c r="F72" s="124"/>
      <c r="G72" s="124"/>
      <c r="H72" s="124"/>
      <c r="I72" s="311"/>
      <c r="J72" s="311"/>
      <c r="K72" s="332"/>
      <c r="L72" s="183"/>
      <c r="M72" s="5"/>
      <c r="N72" s="480"/>
      <c r="O72" s="480"/>
      <c r="P72" s="240"/>
      <c r="Q72" s="240"/>
      <c r="R72" s="483"/>
      <c r="S72" s="183"/>
      <c r="T72" s="183"/>
      <c r="U72" s="183"/>
      <c r="V72" s="183"/>
      <c r="W72" s="5"/>
      <c r="X72" s="5"/>
      <c r="Y72" s="5"/>
      <c r="Z72" s="5"/>
      <c r="AA72" s="5"/>
      <c r="AB72" s="5"/>
      <c r="AC72" s="52" t="str" cm="1">
        <f t="array" ref="AC72">IF(ValidateMultipleSelection(G76, Times!$B$8:$B$77), "Valid", "Invalid")</f>
        <v>Valid</v>
      </c>
      <c r="AD72" s="52" t="str" cm="1">
        <f t="array" ref="AD72">IF(ValidateMultipleSelection(A76, Site!$AR$2:$AR$50), "Valid", "Invalid")</f>
        <v>Valid</v>
      </c>
    </row>
    <row r="73" spans="1:30" x14ac:dyDescent="0.35">
      <c r="A73" s="124"/>
      <c r="B73" s="320"/>
      <c r="C73" s="320"/>
      <c r="D73" s="329" t="str" cm="1">
        <f t="array" ref="D73">IFERROR(IF(ISBLANK(A73),"",IF(AND(ISBLANK(C73),ISBLANK(#REF!),ISBLANK(F73)),"",IF(AND(ISBLANK(C73),ISBLANK(#REF!),NOT(ISBLANK(F73))),_xlfn._xlws.FILTER('Rot.Out'!L:L,'Rot.Out'!B:B=EnterData!F73),IF(AND(ISBLANK(C73),NOT(ISBLANK(#REF!))),_xlfn._xlws.FILTER(#REF!,#REF!=#REF!),_xlfn.TEXTJOIN(", ", TRUE, _xlfn._xlws.FILTER(Make.Trt!D:D &amp; " " &amp; Make.Trt!#REF!, Make.Trt!C:C=C73)))))),"")</f>
        <v/>
      </c>
      <c r="E73" s="321"/>
      <c r="F73" s="124"/>
      <c r="G73" s="124"/>
      <c r="H73" s="124"/>
      <c r="I73" s="311"/>
      <c r="J73" s="311"/>
      <c r="K73" s="332"/>
      <c r="L73" s="183"/>
      <c r="M73" s="5"/>
      <c r="N73" s="480"/>
      <c r="O73" s="480"/>
      <c r="P73" s="240"/>
      <c r="Q73" s="240"/>
      <c r="R73" s="483"/>
      <c r="S73" s="183"/>
      <c r="T73" s="183"/>
      <c r="U73" s="183"/>
      <c r="V73" s="183"/>
      <c r="W73" s="5"/>
      <c r="X73" s="5"/>
      <c r="Y73" s="5"/>
      <c r="Z73" s="5"/>
      <c r="AA73" s="5"/>
      <c r="AB73" s="5"/>
      <c r="AC73" s="52" t="str" cm="1">
        <f t="array" ref="AC73">IF(ValidateMultipleSelection(G77, Times!$B$8:$B$77), "Valid", "Invalid")</f>
        <v>Valid</v>
      </c>
      <c r="AD73" s="52" t="str" cm="1">
        <f t="array" ref="AD73">IF(ValidateMultipleSelection(A77, Site!$AR$2:$AR$50), "Valid", "Invalid")</f>
        <v>Valid</v>
      </c>
    </row>
    <row r="74" spans="1:30" x14ac:dyDescent="0.35">
      <c r="A74" s="124"/>
      <c r="B74" s="320"/>
      <c r="C74" s="320"/>
      <c r="D74" s="329" t="str" cm="1">
        <f t="array" ref="D74">IFERROR(IF(ISBLANK(A74),"",IF(AND(ISBLANK(C74),ISBLANK(#REF!),ISBLANK(F74)),"",IF(AND(ISBLANK(C74),ISBLANK(#REF!),NOT(ISBLANK(F74))),_xlfn._xlws.FILTER('Rot.Out'!L:L,'Rot.Out'!B:B=EnterData!F74),IF(AND(ISBLANK(C74),NOT(ISBLANK(#REF!))),_xlfn._xlws.FILTER(#REF!,#REF!=#REF!),_xlfn.TEXTJOIN(", ", TRUE, _xlfn._xlws.FILTER(Make.Trt!D:D &amp; " " &amp; Make.Trt!#REF!, Make.Trt!C:C=C74)))))),"")</f>
        <v/>
      </c>
      <c r="E74" s="321"/>
      <c r="F74" s="124"/>
      <c r="G74" s="124"/>
      <c r="H74" s="124"/>
      <c r="I74" s="311"/>
      <c r="J74" s="311"/>
      <c r="K74" s="332"/>
      <c r="L74" s="183"/>
      <c r="M74" s="5"/>
      <c r="N74" s="480"/>
      <c r="O74" s="480"/>
      <c r="P74" s="240"/>
      <c r="Q74" s="240"/>
      <c r="R74" s="483"/>
      <c r="S74" s="183"/>
      <c r="T74" s="183"/>
      <c r="U74" s="183"/>
      <c r="V74" s="183"/>
      <c r="W74" s="5"/>
      <c r="X74" s="5"/>
      <c r="Y74" s="5"/>
      <c r="Z74" s="5"/>
      <c r="AA74" s="5"/>
      <c r="AB74" s="5"/>
      <c r="AC74" s="52" t="str" cm="1">
        <f t="array" ref="AC74">IF(ValidateMultipleSelection(G78, Times!$B$8:$B$77), "Valid", "Invalid")</f>
        <v>Valid</v>
      </c>
      <c r="AD74" s="52" t="str" cm="1">
        <f t="array" ref="AD74">IF(ValidateMultipleSelection(A78, Site!$AR$2:$AR$50), "Valid", "Invalid")</f>
        <v>Valid</v>
      </c>
    </row>
    <row r="75" spans="1:30" x14ac:dyDescent="0.35">
      <c r="A75" s="124"/>
      <c r="B75" s="320"/>
      <c r="C75" s="320"/>
      <c r="D75" s="329" t="str" cm="1">
        <f t="array" ref="D75">IFERROR(IF(ISBLANK(A75),"",IF(AND(ISBLANK(C75),ISBLANK(#REF!),ISBLANK(F75)),"",IF(AND(ISBLANK(C75),ISBLANK(#REF!),NOT(ISBLANK(F75))),_xlfn._xlws.FILTER('Rot.Out'!L:L,'Rot.Out'!B:B=EnterData!F75),IF(AND(ISBLANK(C75),NOT(ISBLANK(#REF!))),_xlfn._xlws.FILTER(#REF!,#REF!=#REF!),_xlfn.TEXTJOIN(", ", TRUE, _xlfn._xlws.FILTER(Make.Trt!D:D &amp; " " &amp; Make.Trt!#REF!, Make.Trt!C:C=C75)))))),"")</f>
        <v/>
      </c>
      <c r="E75" s="321"/>
      <c r="F75" s="124"/>
      <c r="G75" s="124"/>
      <c r="H75" s="124"/>
      <c r="I75" s="311"/>
      <c r="J75" s="311"/>
      <c r="K75" s="332"/>
      <c r="L75" s="183"/>
      <c r="M75" s="5"/>
      <c r="N75" s="480"/>
      <c r="O75" s="480"/>
      <c r="P75" s="240"/>
      <c r="Q75" s="240"/>
      <c r="R75" s="483"/>
      <c r="S75" s="183"/>
      <c r="T75" s="183"/>
      <c r="U75" s="183"/>
      <c r="V75" s="183"/>
      <c r="W75" s="5"/>
      <c r="X75" s="5"/>
      <c r="Y75" s="5"/>
      <c r="Z75" s="5"/>
      <c r="AA75" s="5"/>
      <c r="AB75" s="5"/>
      <c r="AC75" s="52" t="str" cm="1">
        <f t="array" ref="AC75">IF(ValidateMultipleSelection(G79, Times!$B$8:$B$77), "Valid", "Invalid")</f>
        <v>Valid</v>
      </c>
      <c r="AD75" s="52" t="str" cm="1">
        <f t="array" ref="AD75">IF(ValidateMultipleSelection(A79, Site!$AR$2:$AR$50), "Valid", "Invalid")</f>
        <v>Valid</v>
      </c>
    </row>
    <row r="76" spans="1:30" x14ac:dyDescent="0.35">
      <c r="A76" s="124"/>
      <c r="B76" s="320"/>
      <c r="C76" s="320"/>
      <c r="D76" s="329" t="str" cm="1">
        <f t="array" ref="D76">IFERROR(IF(ISBLANK(A76),"",IF(AND(ISBLANK(C76),ISBLANK(#REF!),ISBLANK(F76)),"",IF(AND(ISBLANK(C76),ISBLANK(#REF!),NOT(ISBLANK(F76))),_xlfn._xlws.FILTER('Rot.Out'!L:L,'Rot.Out'!B:B=EnterData!F76),IF(AND(ISBLANK(C76),NOT(ISBLANK(#REF!))),_xlfn._xlws.FILTER(#REF!,#REF!=#REF!),_xlfn.TEXTJOIN(", ", TRUE, _xlfn._xlws.FILTER(Make.Trt!D:D &amp; " " &amp; Make.Trt!#REF!, Make.Trt!C:C=C76)))))),"")</f>
        <v/>
      </c>
      <c r="E76" s="321"/>
      <c r="F76" s="124"/>
      <c r="G76" s="124"/>
      <c r="H76" s="124"/>
      <c r="I76" s="311"/>
      <c r="J76" s="311"/>
      <c r="K76" s="332"/>
      <c r="L76" s="183"/>
      <c r="M76" s="5"/>
      <c r="N76" s="480"/>
      <c r="O76" s="480"/>
      <c r="P76" s="240"/>
      <c r="Q76" s="240"/>
      <c r="R76" s="483"/>
      <c r="S76" s="183"/>
      <c r="T76" s="183"/>
      <c r="U76" s="183"/>
      <c r="V76" s="183"/>
      <c r="W76" s="5"/>
      <c r="X76" s="5"/>
      <c r="Y76" s="5"/>
      <c r="Z76" s="5"/>
      <c r="AA76" s="5"/>
      <c r="AB76" s="5"/>
      <c r="AC76" s="52" t="str" cm="1">
        <f t="array" ref="AC76">IF(ValidateMultipleSelection(G80, Times!$B$8:$B$77), "Valid", "Invalid")</f>
        <v>Valid</v>
      </c>
      <c r="AD76" s="52" t="str" cm="1">
        <f t="array" ref="AD76">IF(ValidateMultipleSelection(A80, Site!$AR$2:$AR$50), "Valid", "Invalid")</f>
        <v>Valid</v>
      </c>
    </row>
    <row r="77" spans="1:30" x14ac:dyDescent="0.35">
      <c r="A77" s="124"/>
      <c r="B77" s="320"/>
      <c r="C77" s="320"/>
      <c r="D77" s="329" t="str" cm="1">
        <f t="array" ref="D77">IFERROR(IF(ISBLANK(A77),"",IF(AND(ISBLANK(C77),ISBLANK(#REF!),ISBLANK(F77)),"",IF(AND(ISBLANK(C77),ISBLANK(#REF!),NOT(ISBLANK(F77))),_xlfn._xlws.FILTER('Rot.Out'!L:L,'Rot.Out'!B:B=EnterData!F77),IF(AND(ISBLANK(C77),NOT(ISBLANK(#REF!))),_xlfn._xlws.FILTER(#REF!,#REF!=#REF!),_xlfn.TEXTJOIN(", ", TRUE, _xlfn._xlws.FILTER(Make.Trt!D:D &amp; " " &amp; Make.Trt!#REF!, Make.Trt!C:C=C77)))))),"")</f>
        <v/>
      </c>
      <c r="E77" s="321"/>
      <c r="F77" s="124"/>
      <c r="G77" s="124"/>
      <c r="H77" s="124"/>
      <c r="I77" s="311"/>
      <c r="J77" s="311"/>
      <c r="K77" s="332"/>
      <c r="L77" s="183"/>
      <c r="M77" s="5"/>
      <c r="N77" s="480"/>
      <c r="O77" s="480"/>
      <c r="P77" s="240"/>
      <c r="Q77" s="240"/>
      <c r="R77" s="483"/>
      <c r="S77" s="183"/>
      <c r="T77" s="183"/>
      <c r="U77" s="183"/>
      <c r="V77" s="183"/>
      <c r="W77" s="5"/>
      <c r="X77" s="5"/>
      <c r="Y77" s="5"/>
      <c r="Z77" s="5"/>
      <c r="AA77" s="5"/>
      <c r="AB77" s="5"/>
      <c r="AC77" s="52" t="str" cm="1">
        <f t="array" ref="AC77">IF(ValidateMultipleSelection(G81, Times!$B$8:$B$77), "Valid", "Invalid")</f>
        <v>Valid</v>
      </c>
      <c r="AD77" s="52" t="str" cm="1">
        <f t="array" ref="AD77">IF(ValidateMultipleSelection(A81, Site!$AR$2:$AR$50), "Valid", "Invalid")</f>
        <v>Valid</v>
      </c>
    </row>
    <row r="78" spans="1:30" x14ac:dyDescent="0.35">
      <c r="A78" s="124"/>
      <c r="B78" s="320"/>
      <c r="C78" s="320"/>
      <c r="D78" s="329" t="str" cm="1">
        <f t="array" ref="D78">IFERROR(IF(ISBLANK(A78),"",IF(AND(ISBLANK(C78),ISBLANK(#REF!),ISBLANK(F78)),"",IF(AND(ISBLANK(C78),ISBLANK(#REF!),NOT(ISBLANK(F78))),_xlfn._xlws.FILTER('Rot.Out'!L:L,'Rot.Out'!B:B=EnterData!F78),IF(AND(ISBLANK(C78),NOT(ISBLANK(#REF!))),_xlfn._xlws.FILTER(#REF!,#REF!=#REF!),_xlfn.TEXTJOIN(", ", TRUE, _xlfn._xlws.FILTER(Make.Trt!D:D &amp; " " &amp; Make.Trt!#REF!, Make.Trt!C:C=C78)))))),"")</f>
        <v/>
      </c>
      <c r="E78" s="321"/>
      <c r="F78" s="124"/>
      <c r="G78" s="124"/>
      <c r="H78" s="124"/>
      <c r="I78" s="311"/>
      <c r="J78" s="311"/>
      <c r="K78" s="332"/>
      <c r="L78" s="183"/>
      <c r="M78" s="5"/>
      <c r="N78" s="480"/>
      <c r="O78" s="480"/>
      <c r="P78" s="240"/>
      <c r="Q78" s="240"/>
      <c r="R78" s="483"/>
      <c r="S78" s="183"/>
      <c r="T78" s="183"/>
      <c r="U78" s="183"/>
      <c r="V78" s="183"/>
      <c r="W78" s="5"/>
      <c r="X78" s="5"/>
      <c r="Y78" s="5"/>
      <c r="Z78" s="5"/>
      <c r="AA78" s="5"/>
      <c r="AB78" s="5"/>
      <c r="AC78" s="52" t="str" cm="1">
        <f t="array" ref="AC78">IF(ValidateMultipleSelection(G82, Times!$B$8:$B$77), "Valid", "Invalid")</f>
        <v>Valid</v>
      </c>
      <c r="AD78" s="52" t="str" cm="1">
        <f t="array" ref="AD78">IF(ValidateMultipleSelection(A82, Site!$AR$2:$AR$50), "Valid", "Invalid")</f>
        <v>Valid</v>
      </c>
    </row>
    <row r="79" spans="1:30" x14ac:dyDescent="0.35">
      <c r="A79" s="124"/>
      <c r="B79" s="320"/>
      <c r="C79" s="320"/>
      <c r="D79" s="329" t="str" cm="1">
        <f t="array" ref="D79">IFERROR(IF(ISBLANK(A79),"",IF(AND(ISBLANK(C79),ISBLANK(#REF!),ISBLANK(F79)),"",IF(AND(ISBLANK(C79),ISBLANK(#REF!),NOT(ISBLANK(F79))),_xlfn._xlws.FILTER('Rot.Out'!L:L,'Rot.Out'!B:B=EnterData!F79),IF(AND(ISBLANK(C79),NOT(ISBLANK(#REF!))),_xlfn._xlws.FILTER(#REF!,#REF!=#REF!),_xlfn.TEXTJOIN(", ", TRUE, _xlfn._xlws.FILTER(Make.Trt!D:D &amp; " " &amp; Make.Trt!#REF!, Make.Trt!C:C=C79)))))),"")</f>
        <v/>
      </c>
      <c r="E79" s="321"/>
      <c r="F79" s="124"/>
      <c r="G79" s="124"/>
      <c r="H79" s="124"/>
      <c r="I79" s="311"/>
      <c r="J79" s="311"/>
      <c r="K79" s="332"/>
      <c r="L79" s="183"/>
      <c r="M79" s="5"/>
      <c r="N79" s="480"/>
      <c r="O79" s="480"/>
      <c r="P79" s="240"/>
      <c r="Q79" s="240"/>
      <c r="R79" s="483"/>
      <c r="S79" s="183"/>
      <c r="T79" s="183"/>
      <c r="U79" s="183"/>
      <c r="V79" s="183"/>
      <c r="W79" s="5"/>
      <c r="X79" s="5"/>
      <c r="Y79" s="5"/>
      <c r="Z79" s="5"/>
      <c r="AA79" s="5"/>
      <c r="AB79" s="5"/>
      <c r="AC79" s="52" t="str" cm="1">
        <f t="array" ref="AC79">IF(ValidateMultipleSelection(G83, Times!$B$8:$B$77), "Valid", "Invalid")</f>
        <v>Valid</v>
      </c>
      <c r="AD79" s="52" t="str" cm="1">
        <f t="array" ref="AD79">IF(ValidateMultipleSelection(A83, Site!$AR$2:$AR$50), "Valid", "Invalid")</f>
        <v>Valid</v>
      </c>
    </row>
    <row r="80" spans="1:30" x14ac:dyDescent="0.35">
      <c r="A80" s="124"/>
      <c r="B80" s="320"/>
      <c r="C80" s="320"/>
      <c r="D80" s="329" t="str" cm="1">
        <f t="array" ref="D80">IFERROR(IF(ISBLANK(A80),"",IF(AND(ISBLANK(C80),ISBLANK(#REF!),ISBLANK(F80)),"",IF(AND(ISBLANK(C80),ISBLANK(#REF!),NOT(ISBLANK(F80))),_xlfn._xlws.FILTER('Rot.Out'!L:L,'Rot.Out'!B:B=EnterData!F80),IF(AND(ISBLANK(C80),NOT(ISBLANK(#REF!))),_xlfn._xlws.FILTER(#REF!,#REF!=#REF!),_xlfn.TEXTJOIN(", ", TRUE, _xlfn._xlws.FILTER(Make.Trt!D:D &amp; " " &amp; Make.Trt!#REF!, Make.Trt!C:C=C80)))))),"")</f>
        <v/>
      </c>
      <c r="E80" s="321"/>
      <c r="F80" s="124"/>
      <c r="G80" s="124"/>
      <c r="H80" s="124"/>
      <c r="I80" s="311"/>
      <c r="J80" s="311"/>
      <c r="K80" s="332"/>
      <c r="L80" s="183"/>
      <c r="M80" s="5"/>
      <c r="N80" s="480"/>
      <c r="O80" s="480"/>
      <c r="P80" s="240"/>
      <c r="Q80" s="240"/>
      <c r="R80" s="483"/>
      <c r="S80" s="183"/>
      <c r="T80" s="183"/>
      <c r="U80" s="183"/>
      <c r="V80" s="183"/>
      <c r="W80" s="5"/>
      <c r="X80" s="5"/>
      <c r="Y80" s="5"/>
      <c r="Z80" s="5"/>
      <c r="AA80" s="5"/>
      <c r="AB80" s="5"/>
      <c r="AC80" s="52" t="str" cm="1">
        <f t="array" ref="AC80">IF(ValidateMultipleSelection(G84, Times!$B$8:$B$77), "Valid", "Invalid")</f>
        <v>Valid</v>
      </c>
      <c r="AD80" s="52" t="str" cm="1">
        <f t="array" ref="AD80">IF(ValidateMultipleSelection(A84, Site!$AR$2:$AR$50), "Valid", "Invalid")</f>
        <v>Valid</v>
      </c>
    </row>
    <row r="81" spans="1:30" x14ac:dyDescent="0.35">
      <c r="A81" s="124"/>
      <c r="B81" s="320"/>
      <c r="C81" s="320"/>
      <c r="D81" s="329" t="str" cm="1">
        <f t="array" ref="D81">IFERROR(IF(ISBLANK(A81),"",IF(AND(ISBLANK(C81),ISBLANK(#REF!),ISBLANK(F81)),"",IF(AND(ISBLANK(C81),ISBLANK(#REF!),NOT(ISBLANK(F81))),_xlfn._xlws.FILTER('Rot.Out'!L:L,'Rot.Out'!B:B=EnterData!F81),IF(AND(ISBLANK(C81),NOT(ISBLANK(#REF!))),_xlfn._xlws.FILTER(#REF!,#REF!=#REF!),_xlfn.TEXTJOIN(", ", TRUE, _xlfn._xlws.FILTER(Make.Trt!D:D &amp; " " &amp; Make.Trt!#REF!, Make.Trt!C:C=C81)))))),"")</f>
        <v/>
      </c>
      <c r="E81" s="321"/>
      <c r="F81" s="124"/>
      <c r="G81" s="124"/>
      <c r="H81" s="124"/>
      <c r="I81" s="311"/>
      <c r="J81" s="311"/>
      <c r="K81" s="332"/>
      <c r="L81" s="183"/>
      <c r="M81" s="5"/>
      <c r="N81" s="480"/>
      <c r="O81" s="480"/>
      <c r="P81" s="240"/>
      <c r="Q81" s="240"/>
      <c r="R81" s="483"/>
      <c r="S81" s="183"/>
      <c r="T81" s="183"/>
      <c r="U81" s="183"/>
      <c r="V81" s="183"/>
      <c r="W81" s="5"/>
      <c r="X81" s="5"/>
      <c r="Y81" s="5"/>
      <c r="Z81" s="5"/>
      <c r="AA81" s="5"/>
      <c r="AB81" s="5"/>
      <c r="AC81" s="52" t="str" cm="1">
        <f t="array" ref="AC81">IF(ValidateMultipleSelection(G85, Times!$B$8:$B$77), "Valid", "Invalid")</f>
        <v>Valid</v>
      </c>
      <c r="AD81" s="52" t="str" cm="1">
        <f t="array" ref="AD81">IF(ValidateMultipleSelection(A85, Site!$AR$2:$AR$50), "Valid", "Invalid")</f>
        <v>Valid</v>
      </c>
    </row>
    <row r="82" spans="1:30" x14ac:dyDescent="0.35">
      <c r="A82" s="124"/>
      <c r="B82" s="320"/>
      <c r="C82" s="320"/>
      <c r="D82" s="329" t="str" cm="1">
        <f t="array" ref="D82">IFERROR(IF(ISBLANK(A82),"",IF(AND(ISBLANK(C82),ISBLANK(#REF!),ISBLANK(F82)),"",IF(AND(ISBLANK(C82),ISBLANK(#REF!),NOT(ISBLANK(F82))),_xlfn._xlws.FILTER('Rot.Out'!L:L,'Rot.Out'!B:B=EnterData!F82),IF(AND(ISBLANK(C82),NOT(ISBLANK(#REF!))),_xlfn._xlws.FILTER(#REF!,#REF!=#REF!),_xlfn.TEXTJOIN(", ", TRUE, _xlfn._xlws.FILTER(Make.Trt!D:D &amp; " " &amp; Make.Trt!#REF!, Make.Trt!C:C=C82)))))),"")</f>
        <v/>
      </c>
      <c r="E82" s="321"/>
      <c r="F82" s="124"/>
      <c r="G82" s="124"/>
      <c r="H82" s="124"/>
      <c r="I82" s="311"/>
      <c r="J82" s="311"/>
      <c r="K82" s="332"/>
      <c r="L82" s="183"/>
      <c r="M82" s="5"/>
      <c r="N82" s="480"/>
      <c r="O82" s="480"/>
      <c r="P82" s="240"/>
      <c r="Q82" s="240"/>
      <c r="R82" s="483"/>
      <c r="S82" s="183"/>
      <c r="T82" s="183"/>
      <c r="U82" s="183"/>
      <c r="V82" s="183"/>
      <c r="W82" s="5"/>
      <c r="X82" s="5"/>
      <c r="Y82" s="5"/>
      <c r="Z82" s="5"/>
      <c r="AA82" s="5"/>
      <c r="AB82" s="5"/>
      <c r="AC82" s="52" t="str" cm="1">
        <f t="array" ref="AC82">IF(ValidateMultipleSelection(G86, Times!$B$8:$B$77), "Valid", "Invalid")</f>
        <v>Valid</v>
      </c>
      <c r="AD82" s="52" t="str" cm="1">
        <f t="array" ref="AD82">IF(ValidateMultipleSelection(A86, Site!$AR$2:$AR$50), "Valid", "Invalid")</f>
        <v>Valid</v>
      </c>
    </row>
    <row r="83" spans="1:30" x14ac:dyDescent="0.35">
      <c r="A83" s="124"/>
      <c r="B83" s="320"/>
      <c r="C83" s="320"/>
      <c r="D83" s="329" t="str" cm="1">
        <f t="array" ref="D83">IFERROR(IF(ISBLANK(A83),"",IF(AND(ISBLANK(C83),ISBLANK(#REF!),ISBLANK(F83)),"",IF(AND(ISBLANK(C83),ISBLANK(#REF!),NOT(ISBLANK(F83))),_xlfn._xlws.FILTER('Rot.Out'!L:L,'Rot.Out'!B:B=EnterData!F83),IF(AND(ISBLANK(C83),NOT(ISBLANK(#REF!))),_xlfn._xlws.FILTER(#REF!,#REF!=#REF!),_xlfn.TEXTJOIN(", ", TRUE, _xlfn._xlws.FILTER(Make.Trt!D:D &amp; " " &amp; Make.Trt!#REF!, Make.Trt!C:C=C83)))))),"")</f>
        <v/>
      </c>
      <c r="E83" s="321"/>
      <c r="F83" s="124"/>
      <c r="G83" s="124"/>
      <c r="H83" s="124"/>
      <c r="I83" s="311"/>
      <c r="J83" s="311"/>
      <c r="K83" s="332"/>
      <c r="L83" s="183"/>
      <c r="M83" s="5"/>
      <c r="N83" s="480"/>
      <c r="O83" s="480"/>
      <c r="P83" s="240"/>
      <c r="Q83" s="240"/>
      <c r="R83" s="483"/>
      <c r="S83" s="183"/>
      <c r="T83" s="183"/>
      <c r="U83" s="183"/>
      <c r="V83" s="183"/>
      <c r="W83" s="5"/>
      <c r="X83" s="5"/>
      <c r="Y83" s="5"/>
      <c r="Z83" s="5"/>
      <c r="AA83" s="5"/>
      <c r="AB83" s="5"/>
      <c r="AC83" s="52" t="str" cm="1">
        <f t="array" ref="AC83">IF(ValidateMultipleSelection(G87, Times!$B$8:$B$77), "Valid", "Invalid")</f>
        <v>Valid</v>
      </c>
      <c r="AD83" s="52" t="str" cm="1">
        <f t="array" ref="AD83">IF(ValidateMultipleSelection(A87, Site!$AR$2:$AR$50), "Valid", "Invalid")</f>
        <v>Valid</v>
      </c>
    </row>
    <row r="84" spans="1:30" x14ac:dyDescent="0.35">
      <c r="A84" s="124"/>
      <c r="B84" s="320"/>
      <c r="C84" s="320"/>
      <c r="D84" s="329" t="str" cm="1">
        <f t="array" ref="D84">IFERROR(IF(ISBLANK(A84),"",IF(AND(ISBLANK(C84),ISBLANK(#REF!),ISBLANK(F84)),"",IF(AND(ISBLANK(C84),ISBLANK(#REF!),NOT(ISBLANK(F84))),_xlfn._xlws.FILTER('Rot.Out'!L:L,'Rot.Out'!B:B=EnterData!F84),IF(AND(ISBLANK(C84),NOT(ISBLANK(#REF!))),_xlfn._xlws.FILTER(#REF!,#REF!=#REF!),_xlfn.TEXTJOIN(", ", TRUE, _xlfn._xlws.FILTER(Make.Trt!D:D &amp; " " &amp; Make.Trt!#REF!, Make.Trt!C:C=C84)))))),"")</f>
        <v/>
      </c>
      <c r="E84" s="321"/>
      <c r="F84" s="124"/>
      <c r="G84" s="124"/>
      <c r="H84" s="124"/>
      <c r="I84" s="311"/>
      <c r="J84" s="311"/>
      <c r="K84" s="332"/>
      <c r="L84" s="183"/>
      <c r="M84" s="5"/>
      <c r="N84" s="480"/>
      <c r="O84" s="480"/>
      <c r="P84" s="240"/>
      <c r="Q84" s="240"/>
      <c r="R84" s="483"/>
      <c r="S84" s="183"/>
      <c r="T84" s="183"/>
      <c r="U84" s="183"/>
      <c r="V84" s="183"/>
      <c r="W84" s="5"/>
      <c r="X84" s="5"/>
      <c r="Y84" s="5"/>
      <c r="Z84" s="5"/>
      <c r="AA84" s="5"/>
      <c r="AB84" s="5"/>
      <c r="AC84" s="52" t="str" cm="1">
        <f t="array" ref="AC84">IF(ValidateMultipleSelection(G88, Times!$B$8:$B$77), "Valid", "Invalid")</f>
        <v>Valid</v>
      </c>
      <c r="AD84" s="52" t="str" cm="1">
        <f t="array" ref="AD84">IF(ValidateMultipleSelection(A88, Site!$AR$2:$AR$50), "Valid", "Invalid")</f>
        <v>Valid</v>
      </c>
    </row>
    <row r="85" spans="1:30" x14ac:dyDescent="0.35">
      <c r="A85" s="124"/>
      <c r="B85" s="320"/>
      <c r="C85" s="320"/>
      <c r="D85" s="329" t="str" cm="1">
        <f t="array" ref="D85">IFERROR(IF(ISBLANK(A85),"",IF(AND(ISBLANK(C85),ISBLANK(#REF!),ISBLANK(F85)),"",IF(AND(ISBLANK(C85),ISBLANK(#REF!),NOT(ISBLANK(F85))),_xlfn._xlws.FILTER('Rot.Out'!L:L,'Rot.Out'!B:B=EnterData!F85),IF(AND(ISBLANK(C85),NOT(ISBLANK(#REF!))),_xlfn._xlws.FILTER(#REF!,#REF!=#REF!),_xlfn.TEXTJOIN(", ", TRUE, _xlfn._xlws.FILTER(Make.Trt!D:D &amp; " " &amp; Make.Trt!#REF!, Make.Trt!C:C=C85)))))),"")</f>
        <v/>
      </c>
      <c r="E85" s="321"/>
      <c r="F85" s="124"/>
      <c r="G85" s="124"/>
      <c r="H85" s="124"/>
      <c r="I85" s="311"/>
      <c r="J85" s="311"/>
      <c r="K85" s="332"/>
      <c r="L85" s="183"/>
      <c r="M85" s="5"/>
      <c r="N85" s="480"/>
      <c r="O85" s="480"/>
      <c r="P85" s="240"/>
      <c r="Q85" s="240"/>
      <c r="R85" s="483"/>
      <c r="S85" s="183"/>
      <c r="T85" s="183"/>
      <c r="U85" s="183"/>
      <c r="V85" s="183"/>
      <c r="W85" s="5"/>
      <c r="X85" s="5"/>
      <c r="Y85" s="5"/>
      <c r="Z85" s="5"/>
      <c r="AA85" s="5"/>
      <c r="AB85" s="5"/>
      <c r="AC85" s="52" t="str" cm="1">
        <f t="array" ref="AC85">IF(ValidateMultipleSelection(G89, Times!$B$8:$B$77), "Valid", "Invalid")</f>
        <v>Valid</v>
      </c>
      <c r="AD85" s="52" t="str" cm="1">
        <f t="array" ref="AD85">IF(ValidateMultipleSelection(A89, Site!$AR$2:$AR$50), "Valid", "Invalid")</f>
        <v>Valid</v>
      </c>
    </row>
    <row r="86" spans="1:30" x14ac:dyDescent="0.35">
      <c r="A86" s="124"/>
      <c r="B86" s="320"/>
      <c r="C86" s="320"/>
      <c r="D86" s="329" t="str" cm="1">
        <f t="array" ref="D86">IFERROR(IF(ISBLANK(A86),"",IF(AND(ISBLANK(C86),ISBLANK(#REF!),ISBLANK(F86)),"",IF(AND(ISBLANK(C86),ISBLANK(#REF!),NOT(ISBLANK(F86))),_xlfn._xlws.FILTER('Rot.Out'!L:L,'Rot.Out'!B:B=EnterData!F86),IF(AND(ISBLANK(C86),NOT(ISBLANK(#REF!))),_xlfn._xlws.FILTER(#REF!,#REF!=#REF!),_xlfn.TEXTJOIN(", ", TRUE, _xlfn._xlws.FILTER(Make.Trt!D:D &amp; " " &amp; Make.Trt!#REF!, Make.Trt!C:C=C86)))))),"")</f>
        <v/>
      </c>
      <c r="E86" s="321"/>
      <c r="F86" s="124"/>
      <c r="G86" s="124"/>
      <c r="H86" s="124"/>
      <c r="I86" s="311"/>
      <c r="J86" s="311"/>
      <c r="K86" s="332"/>
      <c r="L86" s="183"/>
      <c r="M86" s="5"/>
      <c r="N86" s="480"/>
      <c r="O86" s="480"/>
      <c r="P86" s="240"/>
      <c r="Q86" s="240"/>
      <c r="R86" s="483"/>
      <c r="S86" s="183"/>
      <c r="T86" s="183"/>
      <c r="U86" s="183"/>
      <c r="V86" s="183"/>
      <c r="W86" s="5"/>
      <c r="X86" s="5"/>
      <c r="Y86" s="5"/>
      <c r="Z86" s="5"/>
      <c r="AA86" s="5"/>
      <c r="AB86" s="5"/>
      <c r="AC86" s="52" t="str" cm="1">
        <f t="array" ref="AC86">IF(ValidateMultipleSelection(G90, Times!$B$8:$B$77), "Valid", "Invalid")</f>
        <v>Valid</v>
      </c>
      <c r="AD86" s="52" t="str" cm="1">
        <f t="array" ref="AD86">IF(ValidateMultipleSelection(A90, Site!$AR$2:$AR$50), "Valid", "Invalid")</f>
        <v>Valid</v>
      </c>
    </row>
    <row r="87" spans="1:30" x14ac:dyDescent="0.35">
      <c r="A87" s="124"/>
      <c r="B87" s="320"/>
      <c r="C87" s="320"/>
      <c r="D87" s="329" t="str" cm="1">
        <f t="array" ref="D87">IFERROR(IF(ISBLANK(A87),"",IF(AND(ISBLANK(C87),ISBLANK(#REF!),ISBLANK(F87)),"",IF(AND(ISBLANK(C87),ISBLANK(#REF!),NOT(ISBLANK(F87))),_xlfn._xlws.FILTER('Rot.Out'!L:L,'Rot.Out'!B:B=EnterData!F87),IF(AND(ISBLANK(C87),NOT(ISBLANK(#REF!))),_xlfn._xlws.FILTER(#REF!,#REF!=#REF!),_xlfn.TEXTJOIN(", ", TRUE, _xlfn._xlws.FILTER(Make.Trt!D:D &amp; " " &amp; Make.Trt!#REF!, Make.Trt!C:C=C87)))))),"")</f>
        <v/>
      </c>
      <c r="E87" s="321"/>
      <c r="F87" s="124"/>
      <c r="G87" s="124"/>
      <c r="H87" s="124"/>
      <c r="I87" s="311"/>
      <c r="J87" s="311"/>
      <c r="K87" s="332"/>
      <c r="L87" s="183"/>
      <c r="M87" s="5"/>
      <c r="N87" s="480"/>
      <c r="O87" s="480"/>
      <c r="P87" s="240"/>
      <c r="Q87" s="240"/>
      <c r="R87" s="483"/>
      <c r="S87" s="183"/>
      <c r="T87" s="183"/>
      <c r="U87" s="183"/>
      <c r="V87" s="183"/>
      <c r="W87" s="5"/>
      <c r="X87" s="5"/>
      <c r="Y87" s="5"/>
      <c r="Z87" s="5"/>
      <c r="AA87" s="5"/>
      <c r="AB87" s="5"/>
      <c r="AC87" s="52" t="str" cm="1">
        <f t="array" ref="AC87">IF(ValidateMultipleSelection(G91, Times!$B$8:$B$77), "Valid", "Invalid")</f>
        <v>Valid</v>
      </c>
      <c r="AD87" s="52" t="str" cm="1">
        <f t="array" ref="AD87">IF(ValidateMultipleSelection(A91, Site!$AR$2:$AR$50), "Valid", "Invalid")</f>
        <v>Valid</v>
      </c>
    </row>
    <row r="88" spans="1:30" x14ac:dyDescent="0.35">
      <c r="A88" s="124"/>
      <c r="B88" s="320"/>
      <c r="C88" s="320"/>
      <c r="D88" s="329" t="str" cm="1">
        <f t="array" ref="D88">IFERROR(IF(ISBLANK(A88),"",IF(AND(ISBLANK(C88),ISBLANK(#REF!),ISBLANK(F88)),"",IF(AND(ISBLANK(C88),ISBLANK(#REF!),NOT(ISBLANK(F88))),_xlfn._xlws.FILTER('Rot.Out'!L:L,'Rot.Out'!B:B=EnterData!F88),IF(AND(ISBLANK(C88),NOT(ISBLANK(#REF!))),_xlfn._xlws.FILTER(#REF!,#REF!=#REF!),_xlfn.TEXTJOIN(", ", TRUE, _xlfn._xlws.FILTER(Make.Trt!D:D &amp; " " &amp; Make.Trt!#REF!, Make.Trt!C:C=C88)))))),"")</f>
        <v/>
      </c>
      <c r="E88" s="321"/>
      <c r="F88" s="124"/>
      <c r="G88" s="124"/>
      <c r="H88" s="124"/>
      <c r="I88" s="311"/>
      <c r="J88" s="311"/>
      <c r="K88" s="332"/>
      <c r="L88" s="183"/>
      <c r="M88" s="5"/>
      <c r="N88" s="480"/>
      <c r="O88" s="480"/>
      <c r="P88" s="240"/>
      <c r="Q88" s="240"/>
      <c r="R88" s="483"/>
      <c r="S88" s="183"/>
      <c r="T88" s="183"/>
      <c r="U88" s="183"/>
      <c r="V88" s="183"/>
      <c r="W88" s="5"/>
      <c r="X88" s="5"/>
      <c r="Y88" s="5"/>
      <c r="Z88" s="5"/>
      <c r="AA88" s="5"/>
      <c r="AB88" s="5"/>
      <c r="AC88" s="52" t="str" cm="1">
        <f t="array" ref="AC88">IF(ValidateMultipleSelection(G92, Times!$B$8:$B$77), "Valid", "Invalid")</f>
        <v>Valid</v>
      </c>
      <c r="AD88" s="52" t="str" cm="1">
        <f t="array" ref="AD88">IF(ValidateMultipleSelection(A92, Site!$AR$2:$AR$50), "Valid", "Invalid")</f>
        <v>Valid</v>
      </c>
    </row>
    <row r="89" spans="1:30" x14ac:dyDescent="0.35">
      <c r="A89" s="124"/>
      <c r="B89" s="320"/>
      <c r="C89" s="320"/>
      <c r="D89" s="329" t="str" cm="1">
        <f t="array" ref="D89">IFERROR(IF(ISBLANK(A89),"",IF(AND(ISBLANK(C89),ISBLANK(#REF!),ISBLANK(F89)),"",IF(AND(ISBLANK(C89),ISBLANK(#REF!),NOT(ISBLANK(F89))),_xlfn._xlws.FILTER('Rot.Out'!L:L,'Rot.Out'!B:B=EnterData!F89),IF(AND(ISBLANK(C89),NOT(ISBLANK(#REF!))),_xlfn._xlws.FILTER(#REF!,#REF!=#REF!),_xlfn.TEXTJOIN(", ", TRUE, _xlfn._xlws.FILTER(Make.Trt!D:D &amp; " " &amp; Make.Trt!#REF!, Make.Trt!C:C=C89)))))),"")</f>
        <v/>
      </c>
      <c r="E89" s="321"/>
      <c r="F89" s="124"/>
      <c r="G89" s="124"/>
      <c r="H89" s="124"/>
      <c r="I89" s="311"/>
      <c r="J89" s="311"/>
      <c r="K89" s="332"/>
      <c r="L89" s="183"/>
      <c r="M89" s="5"/>
      <c r="N89" s="480"/>
      <c r="O89" s="480"/>
      <c r="P89" s="240"/>
      <c r="Q89" s="240"/>
      <c r="R89" s="483"/>
      <c r="S89" s="183"/>
      <c r="T89" s="183"/>
      <c r="U89" s="183"/>
      <c r="V89" s="183"/>
      <c r="W89" s="5"/>
      <c r="X89" s="5"/>
      <c r="Y89" s="5"/>
      <c r="Z89" s="5"/>
      <c r="AA89" s="5"/>
      <c r="AB89" s="5"/>
      <c r="AC89" s="52" t="str" cm="1">
        <f t="array" ref="AC89">IF(ValidateMultipleSelection(G93, Times!$B$8:$B$77), "Valid", "Invalid")</f>
        <v>Valid</v>
      </c>
      <c r="AD89" s="52" t="str" cm="1">
        <f t="array" ref="AD89">IF(ValidateMultipleSelection(A93, Site!$AR$2:$AR$50), "Valid", "Invalid")</f>
        <v>Valid</v>
      </c>
    </row>
    <row r="90" spans="1:30" x14ac:dyDescent="0.35">
      <c r="A90" s="124"/>
      <c r="B90" s="320"/>
      <c r="C90" s="320"/>
      <c r="D90" s="329" t="str" cm="1">
        <f t="array" ref="D90">IFERROR(IF(ISBLANK(A90),"",IF(AND(ISBLANK(C90),ISBLANK(#REF!),ISBLANK(F90)),"",IF(AND(ISBLANK(C90),ISBLANK(#REF!),NOT(ISBLANK(F90))),_xlfn._xlws.FILTER('Rot.Out'!L:L,'Rot.Out'!B:B=EnterData!F90),IF(AND(ISBLANK(C90),NOT(ISBLANK(#REF!))),_xlfn._xlws.FILTER(#REF!,#REF!=#REF!),_xlfn.TEXTJOIN(", ", TRUE, _xlfn._xlws.FILTER(Make.Trt!D:D &amp; " " &amp; Make.Trt!#REF!, Make.Trt!C:C=C90)))))),"")</f>
        <v/>
      </c>
      <c r="E90" s="321"/>
      <c r="F90" s="124"/>
      <c r="G90" s="124"/>
      <c r="H90" s="124"/>
      <c r="I90" s="311"/>
      <c r="J90" s="311"/>
      <c r="K90" s="332"/>
      <c r="L90" s="183"/>
      <c r="M90" s="5"/>
      <c r="N90" s="480"/>
      <c r="O90" s="480"/>
      <c r="P90" s="240"/>
      <c r="Q90" s="240"/>
      <c r="R90" s="483"/>
      <c r="S90" s="183"/>
      <c r="T90" s="183"/>
      <c r="U90" s="183"/>
      <c r="V90" s="183"/>
      <c r="W90" s="5"/>
      <c r="X90" s="5"/>
      <c r="Y90" s="5"/>
      <c r="Z90" s="5"/>
      <c r="AA90" s="5"/>
      <c r="AB90" s="5"/>
      <c r="AC90" s="52" t="str" cm="1">
        <f t="array" ref="AC90">IF(ValidateMultipleSelection(G94, Times!$B$8:$B$77), "Valid", "Invalid")</f>
        <v>Valid</v>
      </c>
      <c r="AD90" s="52" t="str" cm="1">
        <f t="array" ref="AD90">IF(ValidateMultipleSelection(A94, Site!$AR$2:$AR$50), "Valid", "Invalid")</f>
        <v>Valid</v>
      </c>
    </row>
    <row r="91" spans="1:30" x14ac:dyDescent="0.35">
      <c r="A91" s="124"/>
      <c r="B91" s="320"/>
      <c r="C91" s="320"/>
      <c r="D91" s="329" t="str" cm="1">
        <f t="array" ref="D91">IFERROR(IF(ISBLANK(A91),"",IF(AND(ISBLANK(C91),ISBLANK(#REF!),ISBLANK(F91)),"",IF(AND(ISBLANK(C91),ISBLANK(#REF!),NOT(ISBLANK(F91))),_xlfn._xlws.FILTER('Rot.Out'!L:L,'Rot.Out'!B:B=EnterData!F91),IF(AND(ISBLANK(C91),NOT(ISBLANK(#REF!))),_xlfn._xlws.FILTER(#REF!,#REF!=#REF!),_xlfn.TEXTJOIN(", ", TRUE, _xlfn._xlws.FILTER(Make.Trt!D:D &amp; " " &amp; Make.Trt!#REF!, Make.Trt!C:C=C91)))))),"")</f>
        <v/>
      </c>
      <c r="E91" s="321"/>
      <c r="F91" s="124"/>
      <c r="G91" s="124"/>
      <c r="H91" s="124"/>
      <c r="I91" s="311"/>
      <c r="J91" s="311"/>
      <c r="K91" s="332"/>
      <c r="L91" s="183"/>
      <c r="M91" s="5"/>
      <c r="N91" s="480"/>
      <c r="O91" s="480"/>
      <c r="P91" s="240"/>
      <c r="Q91" s="240"/>
      <c r="R91" s="483"/>
      <c r="S91" s="183"/>
      <c r="T91" s="183"/>
      <c r="U91" s="183"/>
      <c r="V91" s="183"/>
      <c r="W91" s="5"/>
      <c r="X91" s="5"/>
      <c r="Y91" s="5"/>
      <c r="Z91" s="5"/>
      <c r="AA91" s="5"/>
      <c r="AB91" s="5"/>
      <c r="AC91" s="52" t="str" cm="1">
        <f t="array" ref="AC91">IF(ValidateMultipleSelection(G95, Times!$B$8:$B$77), "Valid", "Invalid")</f>
        <v>Valid</v>
      </c>
      <c r="AD91" s="52" t="str" cm="1">
        <f t="array" ref="AD91">IF(ValidateMultipleSelection(A95, Site!$AR$2:$AR$50), "Valid", "Invalid")</f>
        <v>Valid</v>
      </c>
    </row>
    <row r="92" spans="1:30" x14ac:dyDescent="0.35">
      <c r="A92" s="124"/>
      <c r="B92" s="320"/>
      <c r="C92" s="320"/>
      <c r="D92" s="329" t="str" cm="1">
        <f t="array" ref="D92">IFERROR(IF(ISBLANK(A92),"",IF(AND(ISBLANK(C92),ISBLANK(#REF!),ISBLANK(F92)),"",IF(AND(ISBLANK(C92),ISBLANK(#REF!),NOT(ISBLANK(F92))),_xlfn._xlws.FILTER('Rot.Out'!L:L,'Rot.Out'!B:B=EnterData!F92),IF(AND(ISBLANK(C92),NOT(ISBLANK(#REF!))),_xlfn._xlws.FILTER(#REF!,#REF!=#REF!),_xlfn.TEXTJOIN(", ", TRUE, _xlfn._xlws.FILTER(Make.Trt!D:D &amp; " " &amp; Make.Trt!#REF!, Make.Trt!C:C=C92)))))),"")</f>
        <v/>
      </c>
      <c r="E92" s="321"/>
      <c r="F92" s="124"/>
      <c r="G92" s="124"/>
      <c r="H92" s="124"/>
      <c r="I92" s="311"/>
      <c r="J92" s="311"/>
      <c r="K92" s="332"/>
      <c r="L92" s="183"/>
      <c r="M92" s="5"/>
      <c r="N92" s="480"/>
      <c r="O92" s="480"/>
      <c r="P92" s="240"/>
      <c r="Q92" s="240"/>
      <c r="R92" s="483"/>
      <c r="S92" s="183"/>
      <c r="T92" s="183"/>
      <c r="U92" s="183"/>
      <c r="V92" s="183"/>
      <c r="W92" s="5"/>
      <c r="X92" s="5"/>
      <c r="Y92" s="5"/>
      <c r="Z92" s="5"/>
      <c r="AA92" s="5"/>
      <c r="AB92" s="5"/>
      <c r="AC92" s="52" t="str" cm="1">
        <f t="array" ref="AC92">IF(ValidateMultipleSelection(G96, Times!$B$8:$B$77), "Valid", "Invalid")</f>
        <v>Valid</v>
      </c>
      <c r="AD92" s="52" t="str" cm="1">
        <f t="array" ref="AD92">IF(ValidateMultipleSelection(A96, Site!$AR$2:$AR$50), "Valid", "Invalid")</f>
        <v>Valid</v>
      </c>
    </row>
    <row r="93" spans="1:30" x14ac:dyDescent="0.35">
      <c r="A93" s="124"/>
      <c r="B93" s="320"/>
      <c r="C93" s="320"/>
      <c r="D93" s="329" t="str" cm="1">
        <f t="array" ref="D93">IFERROR(IF(ISBLANK(A93),"",IF(AND(ISBLANK(C93),ISBLANK(#REF!),ISBLANK(F93)),"",IF(AND(ISBLANK(C93),ISBLANK(#REF!),NOT(ISBLANK(F93))),_xlfn._xlws.FILTER('Rot.Out'!L:L,'Rot.Out'!B:B=EnterData!F93),IF(AND(ISBLANK(C93),NOT(ISBLANK(#REF!))),_xlfn._xlws.FILTER(#REF!,#REF!=#REF!),_xlfn.TEXTJOIN(", ", TRUE, _xlfn._xlws.FILTER(Make.Trt!D:D &amp; " " &amp; Make.Trt!#REF!, Make.Trt!C:C=C93)))))),"")</f>
        <v/>
      </c>
      <c r="E93" s="321"/>
      <c r="F93" s="124"/>
      <c r="G93" s="124"/>
      <c r="H93" s="124"/>
      <c r="I93" s="311"/>
      <c r="J93" s="311"/>
      <c r="K93" s="332"/>
      <c r="L93" s="183"/>
      <c r="M93" s="5"/>
      <c r="N93" s="480"/>
      <c r="O93" s="480"/>
      <c r="P93" s="240"/>
      <c r="Q93" s="240"/>
      <c r="R93" s="483"/>
      <c r="S93" s="183"/>
      <c r="T93" s="183"/>
      <c r="U93" s="183"/>
      <c r="V93" s="183"/>
      <c r="W93" s="5"/>
      <c r="X93" s="5"/>
      <c r="Y93" s="5"/>
      <c r="Z93" s="5"/>
      <c r="AA93" s="5"/>
      <c r="AB93" s="5"/>
      <c r="AC93" s="52" t="str" cm="1">
        <f t="array" ref="AC93">IF(ValidateMultipleSelection(G97, Times!$B$8:$B$77), "Valid", "Invalid")</f>
        <v>Valid</v>
      </c>
      <c r="AD93" s="52" t="str" cm="1">
        <f t="array" ref="AD93">IF(ValidateMultipleSelection(A97, Site!$AR$2:$AR$50), "Valid", "Invalid")</f>
        <v>Valid</v>
      </c>
    </row>
    <row r="94" spans="1:30" x14ac:dyDescent="0.35">
      <c r="A94" s="124"/>
      <c r="B94" s="320"/>
      <c r="C94" s="320"/>
      <c r="D94" s="329" t="str" cm="1">
        <f t="array" ref="D94">IFERROR(IF(ISBLANK(A94),"",IF(AND(ISBLANK(C94),ISBLANK(#REF!),ISBLANK(F94)),"",IF(AND(ISBLANK(C94),ISBLANK(#REF!),NOT(ISBLANK(F94))),_xlfn._xlws.FILTER('Rot.Out'!L:L,'Rot.Out'!B:B=EnterData!F94),IF(AND(ISBLANK(C94),NOT(ISBLANK(#REF!))),_xlfn._xlws.FILTER(#REF!,#REF!=#REF!),_xlfn.TEXTJOIN(", ", TRUE, _xlfn._xlws.FILTER(Make.Trt!D:D &amp; " " &amp; Make.Trt!#REF!, Make.Trt!C:C=C94)))))),"")</f>
        <v/>
      </c>
      <c r="E94" s="321"/>
      <c r="F94" s="124"/>
      <c r="G94" s="124"/>
      <c r="H94" s="124"/>
      <c r="I94" s="311"/>
      <c r="J94" s="311"/>
      <c r="K94" s="332"/>
      <c r="L94" s="183"/>
      <c r="M94" s="5"/>
      <c r="N94" s="480"/>
      <c r="O94" s="480"/>
      <c r="P94" s="240"/>
      <c r="Q94" s="240"/>
      <c r="R94" s="483"/>
      <c r="S94" s="183"/>
      <c r="T94" s="183"/>
      <c r="U94" s="183"/>
      <c r="V94" s="183"/>
      <c r="W94" s="5"/>
      <c r="X94" s="5"/>
      <c r="Y94" s="5"/>
      <c r="Z94" s="5"/>
      <c r="AA94" s="5"/>
      <c r="AB94" s="5"/>
      <c r="AC94" s="52" t="str" cm="1">
        <f t="array" ref="AC94">IF(ValidateMultipleSelection(G98, Times!$B$8:$B$77), "Valid", "Invalid")</f>
        <v>Valid</v>
      </c>
      <c r="AD94" s="52" t="str" cm="1">
        <f t="array" ref="AD94">IF(ValidateMultipleSelection(A98, Site!$AR$2:$AR$50), "Valid", "Invalid")</f>
        <v>Valid</v>
      </c>
    </row>
    <row r="95" spans="1:30" x14ac:dyDescent="0.35">
      <c r="A95" s="124"/>
      <c r="B95" s="320"/>
      <c r="C95" s="320"/>
      <c r="D95" s="329" t="str" cm="1">
        <f t="array" ref="D95">IFERROR(IF(ISBLANK(A95),"",IF(AND(ISBLANK(C95),ISBLANK(#REF!),ISBLANK(F95)),"",IF(AND(ISBLANK(C95),ISBLANK(#REF!),NOT(ISBLANK(F95))),_xlfn._xlws.FILTER('Rot.Out'!L:L,'Rot.Out'!B:B=EnterData!F95),IF(AND(ISBLANK(C95),NOT(ISBLANK(#REF!))),_xlfn._xlws.FILTER(#REF!,#REF!=#REF!),_xlfn.TEXTJOIN(", ", TRUE, _xlfn._xlws.FILTER(Make.Trt!D:D &amp; " " &amp; Make.Trt!#REF!, Make.Trt!C:C=C95)))))),"")</f>
        <v/>
      </c>
      <c r="E95" s="321"/>
      <c r="F95" s="124"/>
      <c r="G95" s="124"/>
      <c r="H95" s="124"/>
      <c r="I95" s="311"/>
      <c r="J95" s="311"/>
      <c r="K95" s="332"/>
      <c r="L95" s="183"/>
      <c r="M95" s="5"/>
      <c r="N95" s="480"/>
      <c r="O95" s="480"/>
      <c r="P95" s="240"/>
      <c r="Q95" s="240"/>
      <c r="R95" s="483"/>
      <c r="S95" s="183"/>
      <c r="T95" s="183"/>
      <c r="U95" s="183"/>
      <c r="V95" s="183"/>
      <c r="W95" s="5"/>
      <c r="X95" s="5"/>
      <c r="Y95" s="5"/>
      <c r="Z95" s="5"/>
      <c r="AA95" s="5"/>
      <c r="AB95" s="5"/>
      <c r="AC95" s="52" t="str" cm="1">
        <f t="array" ref="AC95">IF(ValidateMultipleSelection(G99, Times!$B$8:$B$77), "Valid", "Invalid")</f>
        <v>Valid</v>
      </c>
      <c r="AD95" s="52" t="str" cm="1">
        <f t="array" ref="AD95">IF(ValidateMultipleSelection(A99, Site!$AR$2:$AR$50), "Valid", "Invalid")</f>
        <v>Valid</v>
      </c>
    </row>
    <row r="96" spans="1:30" x14ac:dyDescent="0.35">
      <c r="A96" s="124"/>
      <c r="B96" s="320"/>
      <c r="C96" s="320"/>
      <c r="D96" s="329" t="str" cm="1">
        <f t="array" ref="D96">IFERROR(IF(ISBLANK(A96),"",IF(AND(ISBLANK(C96),ISBLANK(#REF!),ISBLANK(F96)),"",IF(AND(ISBLANK(C96),ISBLANK(#REF!),NOT(ISBLANK(F96))),_xlfn._xlws.FILTER('Rot.Out'!L:L,'Rot.Out'!B:B=EnterData!F96),IF(AND(ISBLANK(C96),NOT(ISBLANK(#REF!))),_xlfn._xlws.FILTER(#REF!,#REF!=#REF!),_xlfn.TEXTJOIN(", ", TRUE, _xlfn._xlws.FILTER(Make.Trt!D:D &amp; " " &amp; Make.Trt!#REF!, Make.Trt!C:C=C96)))))),"")</f>
        <v/>
      </c>
      <c r="E96" s="321"/>
      <c r="F96" s="124"/>
      <c r="G96" s="124"/>
      <c r="H96" s="124"/>
      <c r="I96" s="311"/>
      <c r="J96" s="311"/>
      <c r="K96" s="332"/>
      <c r="L96" s="183"/>
      <c r="M96" s="5"/>
      <c r="N96" s="480"/>
      <c r="O96" s="480"/>
      <c r="P96" s="240"/>
      <c r="Q96" s="240"/>
      <c r="R96" s="483"/>
      <c r="S96" s="183"/>
      <c r="T96" s="183"/>
      <c r="U96" s="183"/>
      <c r="V96" s="183"/>
      <c r="W96" s="5"/>
      <c r="X96" s="5"/>
      <c r="Y96" s="5"/>
      <c r="Z96" s="5"/>
      <c r="AA96" s="5"/>
      <c r="AB96" s="5"/>
      <c r="AC96" s="52" t="str" cm="1">
        <f t="array" ref="AC96">IF(ValidateMultipleSelection(G100, Times!$B$8:$B$77), "Valid", "Invalid")</f>
        <v>Valid</v>
      </c>
      <c r="AD96" s="52" t="str" cm="1">
        <f t="array" ref="AD96">IF(ValidateMultipleSelection(A100, Site!$AR$2:$AR$50), "Valid", "Invalid")</f>
        <v>Valid</v>
      </c>
    </row>
    <row r="97" spans="1:30" x14ac:dyDescent="0.35">
      <c r="A97" s="124"/>
      <c r="B97" s="320"/>
      <c r="C97" s="320"/>
      <c r="D97" s="329" t="str" cm="1">
        <f t="array" ref="D97">IFERROR(IF(ISBLANK(A97),"",IF(AND(ISBLANK(C97),ISBLANK(#REF!),ISBLANK(F97)),"",IF(AND(ISBLANK(C97),ISBLANK(#REF!),NOT(ISBLANK(F97))),_xlfn._xlws.FILTER('Rot.Out'!L:L,'Rot.Out'!B:B=EnterData!F97),IF(AND(ISBLANK(C97),NOT(ISBLANK(#REF!))),_xlfn._xlws.FILTER(#REF!,#REF!=#REF!),_xlfn.TEXTJOIN(", ", TRUE, _xlfn._xlws.FILTER(Make.Trt!D:D &amp; " " &amp; Make.Trt!#REF!, Make.Trt!C:C=C97)))))),"")</f>
        <v/>
      </c>
      <c r="E97" s="321"/>
      <c r="F97" s="124"/>
      <c r="G97" s="124"/>
      <c r="H97" s="124"/>
      <c r="I97" s="311"/>
      <c r="J97" s="311"/>
      <c r="K97" s="332"/>
      <c r="L97" s="183"/>
      <c r="M97" s="5"/>
      <c r="N97" s="480"/>
      <c r="O97" s="480"/>
      <c r="P97" s="240"/>
      <c r="Q97" s="240"/>
      <c r="R97" s="483"/>
      <c r="S97" s="183"/>
      <c r="T97" s="183"/>
      <c r="U97" s="183"/>
      <c r="V97" s="183"/>
      <c r="W97" s="5"/>
      <c r="X97" s="5"/>
      <c r="Y97" s="5"/>
      <c r="Z97" s="5"/>
      <c r="AA97" s="5"/>
      <c r="AB97" s="5"/>
      <c r="AC97" s="52" t="str" cm="1">
        <f t="array" ref="AC97">IF(ValidateMultipleSelection(G101, Times!$B$8:$B$77), "Valid", "Invalid")</f>
        <v>Valid</v>
      </c>
      <c r="AD97" s="52" t="str" cm="1">
        <f t="array" ref="AD97">IF(ValidateMultipleSelection(A101, Site!$AR$2:$AR$50), "Valid", "Invalid")</f>
        <v>Valid</v>
      </c>
    </row>
    <row r="98" spans="1:30" x14ac:dyDescent="0.35">
      <c r="A98" s="124"/>
      <c r="B98" s="320"/>
      <c r="C98" s="320"/>
      <c r="D98" s="329" t="str" cm="1">
        <f t="array" ref="D98">IFERROR(IF(ISBLANK(A98),"",IF(AND(ISBLANK(C98),ISBLANK(#REF!),ISBLANK(F98)),"",IF(AND(ISBLANK(C98),ISBLANK(#REF!),NOT(ISBLANK(F98))),_xlfn._xlws.FILTER('Rot.Out'!L:L,'Rot.Out'!B:B=EnterData!F98),IF(AND(ISBLANK(C98),NOT(ISBLANK(#REF!))),_xlfn._xlws.FILTER(#REF!,#REF!=#REF!),_xlfn.TEXTJOIN(", ", TRUE, _xlfn._xlws.FILTER(Make.Trt!D:D &amp; " " &amp; Make.Trt!#REF!, Make.Trt!C:C=C98)))))),"")</f>
        <v/>
      </c>
      <c r="E98" s="321"/>
      <c r="F98" s="124"/>
      <c r="G98" s="124"/>
      <c r="H98" s="124"/>
      <c r="I98" s="311"/>
      <c r="J98" s="311"/>
      <c r="K98" s="332"/>
      <c r="L98" s="183"/>
      <c r="M98" s="5"/>
      <c r="N98" s="480"/>
      <c r="O98" s="480"/>
      <c r="P98" s="240"/>
      <c r="Q98" s="240"/>
      <c r="R98" s="483"/>
      <c r="S98" s="183"/>
      <c r="T98" s="183"/>
      <c r="U98" s="183"/>
      <c r="V98" s="183"/>
      <c r="W98" s="5"/>
      <c r="X98" s="5"/>
      <c r="Y98" s="5"/>
      <c r="Z98" s="5"/>
      <c r="AA98" s="5"/>
      <c r="AB98" s="5"/>
      <c r="AC98" s="52" t="str" cm="1">
        <f t="array" ref="AC98">IF(ValidateMultipleSelection(G102, Times!$B$8:$B$77), "Valid", "Invalid")</f>
        <v>Valid</v>
      </c>
      <c r="AD98" s="52" t="str" cm="1">
        <f t="array" ref="AD98">IF(ValidateMultipleSelection(A102, Site!$AR$2:$AR$50), "Valid", "Invalid")</f>
        <v>Valid</v>
      </c>
    </row>
    <row r="99" spans="1:30" x14ac:dyDescent="0.35">
      <c r="A99" s="124"/>
      <c r="B99" s="320"/>
      <c r="C99" s="320"/>
      <c r="D99" s="329" t="str" cm="1">
        <f t="array" ref="D99">IFERROR(IF(ISBLANK(A99),"",IF(AND(ISBLANK(C99),ISBLANK(#REF!),ISBLANK(F99)),"",IF(AND(ISBLANK(C99),ISBLANK(#REF!),NOT(ISBLANK(F99))),_xlfn._xlws.FILTER('Rot.Out'!L:L,'Rot.Out'!B:B=EnterData!F99),IF(AND(ISBLANK(C99),NOT(ISBLANK(#REF!))),_xlfn._xlws.FILTER(#REF!,#REF!=#REF!),_xlfn.TEXTJOIN(", ", TRUE, _xlfn._xlws.FILTER(Make.Trt!D:D &amp; " " &amp; Make.Trt!#REF!, Make.Trt!C:C=C99)))))),"")</f>
        <v/>
      </c>
      <c r="E99" s="321"/>
      <c r="F99" s="124"/>
      <c r="G99" s="124"/>
      <c r="H99" s="124"/>
      <c r="I99" s="311"/>
      <c r="J99" s="311"/>
      <c r="K99" s="332"/>
      <c r="L99" s="183"/>
      <c r="M99" s="5"/>
      <c r="N99" s="480"/>
      <c r="O99" s="480"/>
      <c r="P99" s="240"/>
      <c r="Q99" s="240"/>
      <c r="R99" s="483"/>
      <c r="S99" s="183"/>
      <c r="T99" s="183"/>
      <c r="U99" s="183"/>
      <c r="V99" s="183"/>
      <c r="W99" s="5"/>
      <c r="X99" s="5"/>
      <c r="Y99" s="5"/>
      <c r="Z99" s="5"/>
      <c r="AA99" s="5"/>
      <c r="AB99" s="5"/>
      <c r="AC99" s="52" t="str" cm="1">
        <f t="array" ref="AC99">IF(ValidateMultipleSelection(G103, Times!$B$8:$B$77), "Valid", "Invalid")</f>
        <v>Valid</v>
      </c>
      <c r="AD99" s="52" t="str" cm="1">
        <f t="array" ref="AD99">IF(ValidateMultipleSelection(A103, Site!$AR$2:$AR$50), "Valid", "Invalid")</f>
        <v>Valid</v>
      </c>
    </row>
    <row r="100" spans="1:30" x14ac:dyDescent="0.35">
      <c r="A100" s="124"/>
      <c r="B100" s="320"/>
      <c r="C100" s="320"/>
      <c r="D100" s="329" t="str" cm="1">
        <f t="array" ref="D100">IFERROR(IF(ISBLANK(A100),"",IF(AND(ISBLANK(C100),ISBLANK(#REF!),ISBLANK(F100)),"",IF(AND(ISBLANK(C100),ISBLANK(#REF!),NOT(ISBLANK(F100))),_xlfn._xlws.FILTER('Rot.Out'!L:L,'Rot.Out'!B:B=EnterData!F100),IF(AND(ISBLANK(C100),NOT(ISBLANK(#REF!))),_xlfn._xlws.FILTER(#REF!,#REF!=#REF!),_xlfn.TEXTJOIN(", ", TRUE, _xlfn._xlws.FILTER(Make.Trt!D:D &amp; " " &amp; Make.Trt!#REF!, Make.Trt!C:C=C100)))))),"")</f>
        <v/>
      </c>
      <c r="E100" s="321"/>
      <c r="F100" s="124"/>
      <c r="G100" s="124"/>
      <c r="H100" s="124"/>
      <c r="I100" s="311"/>
      <c r="J100" s="311"/>
      <c r="K100" s="332"/>
      <c r="L100" s="183"/>
      <c r="M100" s="5"/>
      <c r="N100" s="480"/>
      <c r="O100" s="480"/>
      <c r="P100" s="240"/>
      <c r="Q100" s="240"/>
      <c r="R100" s="483"/>
      <c r="S100" s="183"/>
      <c r="T100" s="183"/>
      <c r="U100" s="183"/>
      <c r="V100" s="183"/>
      <c r="W100" s="5"/>
      <c r="X100" s="5"/>
      <c r="Y100" s="5"/>
      <c r="Z100" s="5"/>
      <c r="AA100" s="5"/>
      <c r="AB100" s="5"/>
      <c r="AC100" s="52" t="str" cm="1">
        <f t="array" ref="AC100">IF(ValidateMultipleSelection(G104, Times!$B$8:$B$77), "Valid", "Invalid")</f>
        <v>Valid</v>
      </c>
      <c r="AD100" s="52" t="str" cm="1">
        <f t="array" ref="AD100">IF(ValidateMultipleSelection(A104, Site!$AR$2:$AR$50), "Valid", "Invalid")</f>
        <v>Valid</v>
      </c>
    </row>
    <row r="101" spans="1:30" x14ac:dyDescent="0.35">
      <c r="A101" s="124"/>
      <c r="B101" s="320"/>
      <c r="C101" s="320"/>
      <c r="D101" s="329" t="str" cm="1">
        <f t="array" ref="D101">IFERROR(IF(ISBLANK(A101),"",IF(AND(ISBLANK(C101),ISBLANK(#REF!),ISBLANK(F101)),"",IF(AND(ISBLANK(C101),ISBLANK(#REF!),NOT(ISBLANK(F101))),_xlfn._xlws.FILTER('Rot.Out'!L:L,'Rot.Out'!B:B=EnterData!F101),IF(AND(ISBLANK(C101),NOT(ISBLANK(#REF!))),_xlfn._xlws.FILTER(#REF!,#REF!=#REF!),_xlfn.TEXTJOIN(", ", TRUE, _xlfn._xlws.FILTER(Make.Trt!D:D &amp; " " &amp; Make.Trt!#REF!, Make.Trt!C:C=C101)))))),"")</f>
        <v/>
      </c>
      <c r="E101" s="321"/>
      <c r="F101" s="124"/>
      <c r="G101" s="124"/>
      <c r="H101" s="124"/>
      <c r="I101" s="311"/>
      <c r="J101" s="311"/>
      <c r="K101" s="332"/>
      <c r="L101" s="183"/>
      <c r="M101" s="5"/>
      <c r="N101" s="480"/>
      <c r="O101" s="480"/>
      <c r="P101" s="240"/>
      <c r="Q101" s="240"/>
      <c r="R101" s="483"/>
      <c r="S101" s="183"/>
      <c r="T101" s="183"/>
      <c r="U101" s="183"/>
      <c r="V101" s="183"/>
      <c r="W101" s="5"/>
      <c r="X101" s="5"/>
      <c r="Y101" s="5"/>
      <c r="Z101" s="5"/>
      <c r="AA101" s="5"/>
      <c r="AB101" s="5"/>
      <c r="AC101" s="52" t="str" cm="1">
        <f t="array" ref="AC101">IF(ValidateMultipleSelection(G105, Times!$B$8:$B$77), "Valid", "Invalid")</f>
        <v>Valid</v>
      </c>
      <c r="AD101" s="52" t="str" cm="1">
        <f t="array" ref="AD101">IF(ValidateMultipleSelection(A105, Site!$AR$2:$AR$50), "Valid", "Invalid")</f>
        <v>Valid</v>
      </c>
    </row>
    <row r="102" spans="1:30" x14ac:dyDescent="0.35">
      <c r="A102" s="124"/>
      <c r="B102" s="320"/>
      <c r="C102" s="320"/>
      <c r="D102" s="329" t="str" cm="1">
        <f t="array" ref="D102">IFERROR(IF(ISBLANK(A102),"",IF(AND(ISBLANK(C102),ISBLANK(#REF!),ISBLANK(F102)),"",IF(AND(ISBLANK(C102),ISBLANK(#REF!),NOT(ISBLANK(F102))),_xlfn._xlws.FILTER('Rot.Out'!L:L,'Rot.Out'!B:B=EnterData!F102),IF(AND(ISBLANK(C102),NOT(ISBLANK(#REF!))),_xlfn._xlws.FILTER(#REF!,#REF!=#REF!),_xlfn.TEXTJOIN(", ", TRUE, _xlfn._xlws.FILTER(Make.Trt!D:D &amp; " " &amp; Make.Trt!#REF!, Make.Trt!C:C=C102)))))),"")</f>
        <v/>
      </c>
      <c r="E102" s="321"/>
      <c r="F102" s="124"/>
      <c r="G102" s="124"/>
      <c r="H102" s="124"/>
      <c r="I102" s="311"/>
      <c r="J102" s="311"/>
      <c r="K102" s="332"/>
      <c r="L102" s="183"/>
      <c r="M102" s="5"/>
      <c r="N102" s="480"/>
      <c r="O102" s="480"/>
      <c r="P102" s="240"/>
      <c r="Q102" s="240"/>
      <c r="R102" s="483"/>
      <c r="S102" s="183"/>
      <c r="T102" s="183"/>
      <c r="U102" s="183"/>
      <c r="V102" s="183"/>
      <c r="W102" s="5"/>
      <c r="X102" s="5"/>
      <c r="Y102" s="5"/>
      <c r="Z102" s="5"/>
      <c r="AA102" s="5"/>
      <c r="AB102" s="5"/>
      <c r="AC102" s="52" t="str" cm="1">
        <f t="array" ref="AC102">IF(ValidateMultipleSelection(G106, Times!$B$8:$B$77), "Valid", "Invalid")</f>
        <v>Valid</v>
      </c>
      <c r="AD102" s="52" t="str" cm="1">
        <f t="array" ref="AD102">IF(ValidateMultipleSelection(A106, Site!$AR$2:$AR$50), "Valid", "Invalid")</f>
        <v>Valid</v>
      </c>
    </row>
    <row r="103" spans="1:30" x14ac:dyDescent="0.35">
      <c r="A103" s="124"/>
      <c r="B103" s="320"/>
      <c r="C103" s="320"/>
      <c r="D103" s="329" t="str" cm="1">
        <f t="array" ref="D103">IFERROR(IF(ISBLANK(A103),"",IF(AND(ISBLANK(C103),ISBLANK(#REF!),ISBLANK(F103)),"",IF(AND(ISBLANK(C103),ISBLANK(#REF!),NOT(ISBLANK(F103))),_xlfn._xlws.FILTER('Rot.Out'!L:L,'Rot.Out'!B:B=EnterData!F103),IF(AND(ISBLANK(C103),NOT(ISBLANK(#REF!))),_xlfn._xlws.FILTER(#REF!,#REF!=#REF!),_xlfn.TEXTJOIN(", ", TRUE, _xlfn._xlws.FILTER(Make.Trt!D:D &amp; " " &amp; Make.Trt!#REF!, Make.Trt!C:C=C103)))))),"")</f>
        <v/>
      </c>
      <c r="E103" s="321"/>
      <c r="F103" s="124"/>
      <c r="G103" s="124"/>
      <c r="H103" s="124"/>
      <c r="I103" s="311"/>
      <c r="J103" s="311"/>
      <c r="K103" s="332"/>
      <c r="L103" s="183"/>
      <c r="M103" s="5"/>
      <c r="N103" s="480"/>
      <c r="O103" s="480"/>
      <c r="P103" s="240"/>
      <c r="Q103" s="240"/>
      <c r="R103" s="483"/>
      <c r="S103" s="183"/>
      <c r="T103" s="183"/>
      <c r="U103" s="183"/>
      <c r="V103" s="183"/>
      <c r="W103" s="5"/>
      <c r="X103" s="5"/>
      <c r="Y103" s="5"/>
      <c r="Z103" s="5"/>
      <c r="AA103" s="5"/>
      <c r="AB103" s="5"/>
      <c r="AC103" s="52" t="str" cm="1">
        <f t="array" ref="AC103">IF(ValidateMultipleSelection(G107, Times!$B$8:$B$77), "Valid", "Invalid")</f>
        <v>Valid</v>
      </c>
      <c r="AD103" s="52" t="str" cm="1">
        <f t="array" ref="AD103">IF(ValidateMultipleSelection(A107, Site!$AR$2:$AR$50), "Valid", "Invalid")</f>
        <v>Valid</v>
      </c>
    </row>
    <row r="104" spans="1:30" x14ac:dyDescent="0.35">
      <c r="A104" s="124"/>
      <c r="B104" s="320"/>
      <c r="C104" s="320"/>
      <c r="D104" s="329" t="str" cm="1">
        <f t="array" ref="D104">IFERROR(IF(ISBLANK(A104),"",IF(AND(ISBLANK(C104),ISBLANK(#REF!),ISBLANK(F104)),"",IF(AND(ISBLANK(C104),ISBLANK(#REF!),NOT(ISBLANK(F104))),_xlfn._xlws.FILTER('Rot.Out'!L:L,'Rot.Out'!B:B=EnterData!F104),IF(AND(ISBLANK(C104),NOT(ISBLANK(#REF!))),_xlfn._xlws.FILTER(#REF!,#REF!=#REF!),_xlfn.TEXTJOIN(", ", TRUE, _xlfn._xlws.FILTER(Make.Trt!D:D &amp; " " &amp; Make.Trt!#REF!, Make.Trt!C:C=C104)))))),"")</f>
        <v/>
      </c>
      <c r="E104" s="321"/>
      <c r="F104" s="124"/>
      <c r="G104" s="124"/>
      <c r="H104" s="124"/>
      <c r="I104" s="311"/>
      <c r="J104" s="311"/>
      <c r="K104" s="332"/>
      <c r="L104" s="183"/>
      <c r="M104" s="5"/>
      <c r="N104" s="480"/>
      <c r="O104" s="480"/>
      <c r="P104" s="240"/>
      <c r="Q104" s="240"/>
      <c r="R104" s="483"/>
      <c r="S104" s="183"/>
      <c r="T104" s="183"/>
      <c r="U104" s="183"/>
      <c r="V104" s="183"/>
      <c r="W104" s="5"/>
      <c r="X104" s="5"/>
      <c r="Y104" s="5"/>
      <c r="Z104" s="5"/>
      <c r="AA104" s="5"/>
      <c r="AB104" s="5"/>
      <c r="AC104" s="52" t="str" cm="1">
        <f t="array" ref="AC104">IF(ValidateMultipleSelection(G108, Times!$B$8:$B$77), "Valid", "Invalid")</f>
        <v>Valid</v>
      </c>
      <c r="AD104" s="52" t="str" cm="1">
        <f t="array" ref="AD104">IF(ValidateMultipleSelection(A108, Site!$AR$2:$AR$50), "Valid", "Invalid")</f>
        <v>Valid</v>
      </c>
    </row>
    <row r="105" spans="1:30" x14ac:dyDescent="0.35">
      <c r="A105" s="124"/>
      <c r="B105" s="320"/>
      <c r="C105" s="320"/>
      <c r="D105" s="329" t="str" cm="1">
        <f t="array" ref="D105">IFERROR(IF(ISBLANK(A105),"",IF(AND(ISBLANK(C105),ISBLANK(#REF!),ISBLANK(F105)),"",IF(AND(ISBLANK(C105),ISBLANK(#REF!),NOT(ISBLANK(F105))),_xlfn._xlws.FILTER('Rot.Out'!L:L,'Rot.Out'!B:B=EnterData!F105),IF(AND(ISBLANK(C105),NOT(ISBLANK(#REF!))),_xlfn._xlws.FILTER(#REF!,#REF!=#REF!),_xlfn.TEXTJOIN(", ", TRUE, _xlfn._xlws.FILTER(Make.Trt!D:D &amp; " " &amp; Make.Trt!#REF!, Make.Trt!C:C=C105)))))),"")</f>
        <v/>
      </c>
      <c r="E105" s="321"/>
      <c r="F105" s="124"/>
      <c r="G105" s="124"/>
      <c r="H105" s="124"/>
      <c r="I105" s="311"/>
      <c r="J105" s="311"/>
      <c r="K105" s="332"/>
      <c r="L105" s="183"/>
      <c r="M105" s="5"/>
      <c r="N105" s="480"/>
      <c r="O105" s="480"/>
      <c r="P105" s="240"/>
      <c r="Q105" s="240"/>
      <c r="R105" s="483"/>
      <c r="S105" s="183"/>
      <c r="T105" s="183"/>
      <c r="U105" s="183"/>
      <c r="V105" s="183"/>
      <c r="W105" s="5"/>
      <c r="X105" s="5"/>
      <c r="Y105" s="5"/>
      <c r="Z105" s="5"/>
      <c r="AA105" s="5"/>
      <c r="AB105" s="5"/>
      <c r="AC105" s="52" t="str" cm="1">
        <f t="array" ref="AC105">IF(ValidateMultipleSelection(G109, Times!$B$8:$B$77), "Valid", "Invalid")</f>
        <v>Valid</v>
      </c>
      <c r="AD105" s="52" t="str" cm="1">
        <f t="array" ref="AD105">IF(ValidateMultipleSelection(A109, Site!$AR$2:$AR$50), "Valid", "Invalid")</f>
        <v>Valid</v>
      </c>
    </row>
    <row r="106" spans="1:30" x14ac:dyDescent="0.35">
      <c r="A106" s="124"/>
      <c r="B106" s="320"/>
      <c r="C106" s="320"/>
      <c r="D106" s="329" t="str" cm="1">
        <f t="array" ref="D106">IFERROR(IF(ISBLANK(A106),"",IF(AND(ISBLANK(C106),ISBLANK(#REF!),ISBLANK(F106)),"",IF(AND(ISBLANK(C106),ISBLANK(#REF!),NOT(ISBLANK(F106))),_xlfn._xlws.FILTER('Rot.Out'!L:L,'Rot.Out'!B:B=EnterData!F106),IF(AND(ISBLANK(C106),NOT(ISBLANK(#REF!))),_xlfn._xlws.FILTER(#REF!,#REF!=#REF!),_xlfn.TEXTJOIN(", ", TRUE, _xlfn._xlws.FILTER(Make.Trt!D:D &amp; " " &amp; Make.Trt!#REF!, Make.Trt!C:C=C106)))))),"")</f>
        <v/>
      </c>
      <c r="E106" s="321"/>
      <c r="F106" s="124"/>
      <c r="G106" s="124"/>
      <c r="H106" s="124"/>
      <c r="I106" s="311"/>
      <c r="J106" s="311"/>
      <c r="K106" s="332"/>
      <c r="L106" s="183"/>
      <c r="M106" s="5"/>
      <c r="N106" s="480"/>
      <c r="O106" s="480"/>
      <c r="P106" s="240"/>
      <c r="Q106" s="240"/>
      <c r="R106" s="483"/>
      <c r="S106" s="183"/>
      <c r="T106" s="183"/>
      <c r="U106" s="183"/>
      <c r="V106" s="183"/>
      <c r="W106" s="5"/>
      <c r="X106" s="5"/>
      <c r="Y106" s="5"/>
      <c r="Z106" s="5"/>
      <c r="AA106" s="5"/>
      <c r="AB106" s="5"/>
      <c r="AC106" s="52" t="str" cm="1">
        <f t="array" ref="AC106">IF(ValidateMultipleSelection(G110, Times!$B$8:$B$77), "Valid", "Invalid")</f>
        <v>Valid</v>
      </c>
      <c r="AD106" s="52" t="str" cm="1">
        <f t="array" ref="AD106">IF(ValidateMultipleSelection(A110, Site!$AR$2:$AR$50), "Valid", "Invalid")</f>
        <v>Valid</v>
      </c>
    </row>
    <row r="107" spans="1:30" x14ac:dyDescent="0.35">
      <c r="A107" s="124"/>
      <c r="B107" s="320"/>
      <c r="C107" s="320"/>
      <c r="D107" s="329" t="str" cm="1">
        <f t="array" ref="D107">IFERROR(IF(ISBLANK(A107),"",IF(AND(ISBLANK(C107),ISBLANK(#REF!),ISBLANK(F107)),"",IF(AND(ISBLANK(C107),ISBLANK(#REF!),NOT(ISBLANK(F107))),_xlfn._xlws.FILTER('Rot.Out'!L:L,'Rot.Out'!B:B=EnterData!F107),IF(AND(ISBLANK(C107),NOT(ISBLANK(#REF!))),_xlfn._xlws.FILTER(#REF!,#REF!=#REF!),_xlfn.TEXTJOIN(", ", TRUE, _xlfn._xlws.FILTER(Make.Trt!D:D &amp; " " &amp; Make.Trt!#REF!, Make.Trt!C:C=C107)))))),"")</f>
        <v/>
      </c>
      <c r="E107" s="321"/>
      <c r="F107" s="124"/>
      <c r="G107" s="124"/>
      <c r="H107" s="124"/>
      <c r="I107" s="311"/>
      <c r="J107" s="311"/>
      <c r="K107" s="332"/>
      <c r="L107" s="183"/>
      <c r="M107" s="5"/>
      <c r="N107" s="480"/>
      <c r="O107" s="480"/>
      <c r="P107" s="240"/>
      <c r="Q107" s="240"/>
      <c r="R107" s="483"/>
      <c r="S107" s="183"/>
      <c r="T107" s="183"/>
      <c r="U107" s="183"/>
      <c r="V107" s="183"/>
      <c r="W107" s="5"/>
      <c r="X107" s="5"/>
      <c r="Y107" s="5"/>
      <c r="Z107" s="5"/>
      <c r="AA107" s="5"/>
      <c r="AB107" s="5"/>
      <c r="AC107" s="52" t="str" cm="1">
        <f t="array" ref="AC107">IF(ValidateMultipleSelection(G111, Times!$B$8:$B$77), "Valid", "Invalid")</f>
        <v>Valid</v>
      </c>
      <c r="AD107" s="52" t="str" cm="1">
        <f t="array" ref="AD107">IF(ValidateMultipleSelection(A111, Site!$AR$2:$AR$50), "Valid", "Invalid")</f>
        <v>Valid</v>
      </c>
    </row>
    <row r="108" spans="1:30" x14ac:dyDescent="0.35">
      <c r="A108" s="124"/>
      <c r="B108" s="320"/>
      <c r="C108" s="320"/>
      <c r="D108" s="329" t="str" cm="1">
        <f t="array" ref="D108">IFERROR(IF(ISBLANK(A108),"",IF(AND(ISBLANK(C108),ISBLANK(#REF!),ISBLANK(F108)),"",IF(AND(ISBLANK(C108),ISBLANK(#REF!),NOT(ISBLANK(F108))),_xlfn._xlws.FILTER('Rot.Out'!L:L,'Rot.Out'!B:B=EnterData!F108),IF(AND(ISBLANK(C108),NOT(ISBLANK(#REF!))),_xlfn._xlws.FILTER(#REF!,#REF!=#REF!),_xlfn.TEXTJOIN(", ", TRUE, _xlfn._xlws.FILTER(Make.Trt!D:D &amp; " " &amp; Make.Trt!#REF!, Make.Trt!C:C=C108)))))),"")</f>
        <v/>
      </c>
      <c r="E108" s="321"/>
      <c r="F108" s="124"/>
      <c r="G108" s="124"/>
      <c r="H108" s="124"/>
      <c r="I108" s="311"/>
      <c r="J108" s="311"/>
      <c r="K108" s="332"/>
      <c r="L108" s="183"/>
      <c r="M108" s="5"/>
      <c r="N108" s="480"/>
      <c r="O108" s="480"/>
      <c r="P108" s="240"/>
      <c r="Q108" s="240"/>
      <c r="R108" s="483"/>
      <c r="S108" s="183"/>
      <c r="T108" s="183"/>
      <c r="U108" s="183"/>
      <c r="V108" s="183"/>
      <c r="W108" s="5"/>
      <c r="X108" s="5"/>
      <c r="Y108" s="5"/>
      <c r="Z108" s="5"/>
      <c r="AA108" s="5"/>
      <c r="AB108" s="5"/>
      <c r="AC108" s="52" t="str" cm="1">
        <f t="array" ref="AC108">IF(ValidateMultipleSelection(G112, Times!$B$8:$B$77), "Valid", "Invalid")</f>
        <v>Valid</v>
      </c>
      <c r="AD108" s="52" t="str" cm="1">
        <f t="array" ref="AD108">IF(ValidateMultipleSelection(A112, Site!$AR$2:$AR$50), "Valid", "Invalid")</f>
        <v>Valid</v>
      </c>
    </row>
    <row r="109" spans="1:30" x14ac:dyDescent="0.35">
      <c r="A109" s="124"/>
      <c r="B109" s="320"/>
      <c r="C109" s="320"/>
      <c r="D109" s="329" t="str" cm="1">
        <f t="array" ref="D109">IFERROR(IF(ISBLANK(A109),"",IF(AND(ISBLANK(C109),ISBLANK(#REF!),ISBLANK(F109)),"",IF(AND(ISBLANK(C109),ISBLANK(#REF!),NOT(ISBLANK(F109))),_xlfn._xlws.FILTER('Rot.Out'!L:L,'Rot.Out'!B:B=EnterData!F109),IF(AND(ISBLANK(C109),NOT(ISBLANK(#REF!))),_xlfn._xlws.FILTER(#REF!,#REF!=#REF!),_xlfn.TEXTJOIN(", ", TRUE, _xlfn._xlws.FILTER(Make.Trt!D:D &amp; " " &amp; Make.Trt!#REF!, Make.Trt!C:C=C109)))))),"")</f>
        <v/>
      </c>
      <c r="E109" s="321"/>
      <c r="F109" s="124"/>
      <c r="G109" s="124"/>
      <c r="H109" s="124"/>
      <c r="I109" s="311"/>
      <c r="J109" s="311"/>
      <c r="K109" s="332"/>
      <c r="L109" s="183"/>
      <c r="M109" s="5"/>
      <c r="N109" s="480"/>
      <c r="O109" s="480"/>
      <c r="P109" s="240"/>
      <c r="Q109" s="240"/>
      <c r="R109" s="483"/>
      <c r="S109" s="183"/>
      <c r="T109" s="183"/>
      <c r="U109" s="183"/>
      <c r="V109" s="183"/>
      <c r="W109" s="5"/>
      <c r="X109" s="5"/>
      <c r="Y109" s="5"/>
      <c r="Z109" s="5"/>
      <c r="AA109" s="5"/>
      <c r="AB109" s="5"/>
      <c r="AC109" s="52" t="str" cm="1">
        <f t="array" ref="AC109">IF(ValidateMultipleSelection(G113, Times!$B$8:$B$77), "Valid", "Invalid")</f>
        <v>Valid</v>
      </c>
      <c r="AD109" s="52" t="str" cm="1">
        <f t="array" ref="AD109">IF(ValidateMultipleSelection(A113, Site!$AR$2:$AR$50), "Valid", "Invalid")</f>
        <v>Valid</v>
      </c>
    </row>
    <row r="110" spans="1:30" x14ac:dyDescent="0.35">
      <c r="A110" s="124"/>
      <c r="B110" s="320"/>
      <c r="C110" s="320"/>
      <c r="D110" s="329" t="str" cm="1">
        <f t="array" ref="D110">IFERROR(IF(ISBLANK(A110),"",IF(AND(ISBLANK(C110),ISBLANK(#REF!),ISBLANK(F110)),"",IF(AND(ISBLANK(C110),ISBLANK(#REF!),NOT(ISBLANK(F110))),_xlfn._xlws.FILTER('Rot.Out'!L:L,'Rot.Out'!B:B=EnterData!F110),IF(AND(ISBLANK(C110),NOT(ISBLANK(#REF!))),_xlfn._xlws.FILTER(#REF!,#REF!=#REF!),_xlfn.TEXTJOIN(", ", TRUE, _xlfn._xlws.FILTER(Make.Trt!D:D &amp; " " &amp; Make.Trt!#REF!, Make.Trt!C:C=C110)))))),"")</f>
        <v/>
      </c>
      <c r="E110" s="321"/>
      <c r="F110" s="124"/>
      <c r="G110" s="124"/>
      <c r="H110" s="124"/>
      <c r="I110" s="311"/>
      <c r="J110" s="311"/>
      <c r="K110" s="332"/>
      <c r="L110" s="183"/>
      <c r="M110" s="5"/>
      <c r="N110" s="480"/>
      <c r="O110" s="480"/>
      <c r="P110" s="240"/>
      <c r="Q110" s="240"/>
      <c r="R110" s="483"/>
      <c r="S110" s="183"/>
      <c r="T110" s="183"/>
      <c r="U110" s="183"/>
      <c r="V110" s="183"/>
      <c r="W110" s="5"/>
      <c r="X110" s="5"/>
      <c r="Y110" s="5"/>
      <c r="Z110" s="5"/>
      <c r="AA110" s="5"/>
      <c r="AB110" s="5"/>
      <c r="AC110" s="52" t="str" cm="1">
        <f t="array" ref="AC110">IF(ValidateMultipleSelection(G114, Times!$B$8:$B$77), "Valid", "Invalid")</f>
        <v>Valid</v>
      </c>
      <c r="AD110" s="52" t="str" cm="1">
        <f t="array" ref="AD110">IF(ValidateMultipleSelection(A114, Site!$AR$2:$AR$50), "Valid", "Invalid")</f>
        <v>Valid</v>
      </c>
    </row>
    <row r="111" spans="1:30" x14ac:dyDescent="0.35">
      <c r="A111" s="124"/>
      <c r="B111" s="320"/>
      <c r="C111" s="320"/>
      <c r="D111" s="329" t="str" cm="1">
        <f t="array" ref="D111">IFERROR(IF(ISBLANK(A111),"",IF(AND(ISBLANK(C111),ISBLANK(#REF!),ISBLANK(F111)),"",IF(AND(ISBLANK(C111),ISBLANK(#REF!),NOT(ISBLANK(F111))),_xlfn._xlws.FILTER('Rot.Out'!L:L,'Rot.Out'!B:B=EnterData!F111),IF(AND(ISBLANK(C111),NOT(ISBLANK(#REF!))),_xlfn._xlws.FILTER(#REF!,#REF!=#REF!),_xlfn.TEXTJOIN(", ", TRUE, _xlfn._xlws.FILTER(Make.Trt!D:D &amp; " " &amp; Make.Trt!#REF!, Make.Trt!C:C=C111)))))),"")</f>
        <v/>
      </c>
      <c r="E111" s="321"/>
      <c r="F111" s="124"/>
      <c r="G111" s="124"/>
      <c r="H111" s="124"/>
      <c r="I111" s="311"/>
      <c r="J111" s="311"/>
      <c r="K111" s="332"/>
      <c r="L111" s="183"/>
      <c r="M111" s="5"/>
      <c r="N111" s="480"/>
      <c r="O111" s="480"/>
      <c r="P111" s="240"/>
      <c r="Q111" s="240"/>
      <c r="R111" s="483"/>
      <c r="S111" s="183"/>
      <c r="T111" s="183"/>
      <c r="U111" s="183"/>
      <c r="V111" s="183"/>
      <c r="W111" s="5"/>
      <c r="X111" s="5"/>
      <c r="Y111" s="5"/>
      <c r="Z111" s="5"/>
      <c r="AA111" s="5"/>
      <c r="AB111" s="5"/>
      <c r="AC111" s="52" t="str" cm="1">
        <f t="array" ref="AC111">IF(ValidateMultipleSelection(G115, Times!$B$8:$B$77), "Valid", "Invalid")</f>
        <v>Valid</v>
      </c>
      <c r="AD111" s="52" t="str" cm="1">
        <f t="array" ref="AD111">IF(ValidateMultipleSelection(A115, Site!$AR$2:$AR$50), "Valid", "Invalid")</f>
        <v>Valid</v>
      </c>
    </row>
    <row r="112" spans="1:30" x14ac:dyDescent="0.35">
      <c r="A112" s="124"/>
      <c r="B112" s="320"/>
      <c r="C112" s="320"/>
      <c r="D112" s="329" t="str" cm="1">
        <f t="array" ref="D112">IFERROR(IF(ISBLANK(A112),"",IF(AND(ISBLANK(C112),ISBLANK(#REF!),ISBLANK(F112)),"",IF(AND(ISBLANK(C112),ISBLANK(#REF!),NOT(ISBLANK(F112))),_xlfn._xlws.FILTER('Rot.Out'!L:L,'Rot.Out'!B:B=EnterData!F112),IF(AND(ISBLANK(C112),NOT(ISBLANK(#REF!))),_xlfn._xlws.FILTER(#REF!,#REF!=#REF!),_xlfn.TEXTJOIN(", ", TRUE, _xlfn._xlws.FILTER(Make.Trt!D:D &amp; " " &amp; Make.Trt!#REF!, Make.Trt!C:C=C112)))))),"")</f>
        <v/>
      </c>
      <c r="E112" s="321"/>
      <c r="F112" s="124"/>
      <c r="G112" s="124"/>
      <c r="H112" s="124"/>
      <c r="I112" s="311"/>
      <c r="J112" s="311"/>
      <c r="K112" s="332"/>
      <c r="L112" s="183"/>
      <c r="M112" s="5"/>
      <c r="N112" s="480"/>
      <c r="O112" s="480"/>
      <c r="P112" s="240"/>
      <c r="Q112" s="240"/>
      <c r="R112" s="483"/>
      <c r="S112" s="183"/>
      <c r="T112" s="183"/>
      <c r="U112" s="183"/>
      <c r="V112" s="183"/>
      <c r="W112" s="5"/>
      <c r="X112" s="5"/>
      <c r="Y112" s="5"/>
      <c r="Z112" s="5"/>
      <c r="AA112" s="5"/>
      <c r="AB112" s="5"/>
      <c r="AC112" s="52" t="str" cm="1">
        <f t="array" ref="AC112">IF(ValidateMultipleSelection(G116, Times!$B$8:$B$77), "Valid", "Invalid")</f>
        <v>Valid</v>
      </c>
      <c r="AD112" s="52" t="str" cm="1">
        <f t="array" ref="AD112">IF(ValidateMultipleSelection(A116, Site!$AR$2:$AR$50), "Valid", "Invalid")</f>
        <v>Valid</v>
      </c>
    </row>
    <row r="113" spans="1:30" x14ac:dyDescent="0.35">
      <c r="A113" s="124"/>
      <c r="B113" s="320"/>
      <c r="C113" s="320"/>
      <c r="D113" s="329" t="str" cm="1">
        <f t="array" ref="D113">IFERROR(IF(ISBLANK(A113),"",IF(AND(ISBLANK(C113),ISBLANK(#REF!),ISBLANK(F113)),"",IF(AND(ISBLANK(C113),ISBLANK(#REF!),NOT(ISBLANK(F113))),_xlfn._xlws.FILTER('Rot.Out'!L:L,'Rot.Out'!B:B=EnterData!F113),IF(AND(ISBLANK(C113),NOT(ISBLANK(#REF!))),_xlfn._xlws.FILTER(#REF!,#REF!=#REF!),_xlfn.TEXTJOIN(", ", TRUE, _xlfn._xlws.FILTER(Make.Trt!D:D &amp; " " &amp; Make.Trt!#REF!, Make.Trt!C:C=C113)))))),"")</f>
        <v/>
      </c>
      <c r="E113" s="321"/>
      <c r="F113" s="124"/>
      <c r="G113" s="124"/>
      <c r="H113" s="124"/>
      <c r="I113" s="311"/>
      <c r="J113" s="311"/>
      <c r="K113" s="332"/>
      <c r="L113" s="183"/>
      <c r="M113" s="5"/>
      <c r="N113" s="480"/>
      <c r="O113" s="480"/>
      <c r="P113" s="240"/>
      <c r="Q113" s="240"/>
      <c r="R113" s="483"/>
      <c r="S113" s="183"/>
      <c r="T113" s="183"/>
      <c r="U113" s="183"/>
      <c r="V113" s="183"/>
      <c r="W113" s="5"/>
      <c r="X113" s="5"/>
      <c r="Y113" s="5"/>
      <c r="Z113" s="5"/>
      <c r="AA113" s="5"/>
      <c r="AB113" s="5"/>
      <c r="AC113" s="52" t="str" cm="1">
        <f t="array" ref="AC113">IF(ValidateMultipleSelection(G117, Times!$B$8:$B$77), "Valid", "Invalid")</f>
        <v>Valid</v>
      </c>
      <c r="AD113" s="52" t="str" cm="1">
        <f t="array" ref="AD113">IF(ValidateMultipleSelection(A117, Site!$AR$2:$AR$50), "Valid", "Invalid")</f>
        <v>Valid</v>
      </c>
    </row>
    <row r="114" spans="1:30" x14ac:dyDescent="0.35">
      <c r="A114" s="124"/>
      <c r="B114" s="320"/>
      <c r="C114" s="320"/>
      <c r="D114" s="329" t="str" cm="1">
        <f t="array" ref="D114">IFERROR(IF(ISBLANK(A114),"",IF(AND(ISBLANK(C114),ISBLANK(#REF!),ISBLANK(F114)),"",IF(AND(ISBLANK(C114),ISBLANK(#REF!),NOT(ISBLANK(F114))),_xlfn._xlws.FILTER('Rot.Out'!L:L,'Rot.Out'!B:B=EnterData!F114),IF(AND(ISBLANK(C114),NOT(ISBLANK(#REF!))),_xlfn._xlws.FILTER(#REF!,#REF!=#REF!),_xlfn.TEXTJOIN(", ", TRUE, _xlfn._xlws.FILTER(Make.Trt!D:D &amp; " " &amp; Make.Trt!#REF!, Make.Trt!C:C=C114)))))),"")</f>
        <v/>
      </c>
      <c r="E114" s="321"/>
      <c r="F114" s="124"/>
      <c r="G114" s="124"/>
      <c r="H114" s="124"/>
      <c r="I114" s="311"/>
      <c r="J114" s="311"/>
      <c r="K114" s="332"/>
      <c r="L114" s="183"/>
      <c r="M114" s="5"/>
      <c r="N114" s="480"/>
      <c r="O114" s="480"/>
      <c r="P114" s="240"/>
      <c r="Q114" s="240"/>
      <c r="R114" s="483"/>
      <c r="S114" s="183"/>
      <c r="T114" s="183"/>
      <c r="U114" s="183"/>
      <c r="V114" s="183"/>
      <c r="W114" s="5"/>
      <c r="X114" s="5"/>
      <c r="Y114" s="5"/>
      <c r="Z114" s="5"/>
      <c r="AA114" s="5"/>
      <c r="AB114" s="5"/>
      <c r="AC114" s="52" t="str" cm="1">
        <f t="array" ref="AC114">IF(ValidateMultipleSelection(G118, Times!$B$8:$B$77), "Valid", "Invalid")</f>
        <v>Valid</v>
      </c>
      <c r="AD114" s="52" t="str" cm="1">
        <f t="array" ref="AD114">IF(ValidateMultipleSelection(A118, Site!$AR$2:$AR$50), "Valid", "Invalid")</f>
        <v>Valid</v>
      </c>
    </row>
    <row r="115" spans="1:30" x14ac:dyDescent="0.35">
      <c r="A115" s="124"/>
      <c r="B115" s="320"/>
      <c r="C115" s="320"/>
      <c r="D115" s="329" t="str" cm="1">
        <f t="array" ref="D115">IFERROR(IF(ISBLANK(A115),"",IF(AND(ISBLANK(C115),ISBLANK(#REF!),ISBLANK(F115)),"",IF(AND(ISBLANK(C115),ISBLANK(#REF!),NOT(ISBLANK(F115))),_xlfn._xlws.FILTER('Rot.Out'!L:L,'Rot.Out'!B:B=EnterData!F115),IF(AND(ISBLANK(C115),NOT(ISBLANK(#REF!))),_xlfn._xlws.FILTER(#REF!,#REF!=#REF!),_xlfn.TEXTJOIN(", ", TRUE, _xlfn._xlws.FILTER(Make.Trt!D:D &amp; " " &amp; Make.Trt!#REF!, Make.Trt!C:C=C115)))))),"")</f>
        <v/>
      </c>
      <c r="E115" s="321"/>
      <c r="F115" s="124"/>
      <c r="G115" s="124"/>
      <c r="H115" s="124"/>
      <c r="I115" s="311"/>
      <c r="J115" s="311"/>
      <c r="K115" s="332"/>
      <c r="L115" s="183"/>
      <c r="M115" s="5"/>
      <c r="N115" s="480"/>
      <c r="O115" s="480"/>
      <c r="P115" s="240"/>
      <c r="Q115" s="240"/>
      <c r="R115" s="483"/>
      <c r="S115" s="183"/>
      <c r="T115" s="183"/>
      <c r="U115" s="183"/>
      <c r="V115" s="183"/>
      <c r="W115" s="5"/>
      <c r="X115" s="5"/>
      <c r="Y115" s="5"/>
      <c r="Z115" s="5"/>
      <c r="AA115" s="5"/>
      <c r="AB115" s="5"/>
      <c r="AC115" s="52" t="str" cm="1">
        <f t="array" ref="AC115">IF(ValidateMultipleSelection(G119, Times!$B$8:$B$77), "Valid", "Invalid")</f>
        <v>Valid</v>
      </c>
      <c r="AD115" s="52" t="str" cm="1">
        <f t="array" ref="AD115">IF(ValidateMultipleSelection(A119, Site!$AR$2:$AR$50), "Valid", "Invalid")</f>
        <v>Valid</v>
      </c>
    </row>
    <row r="116" spans="1:30" x14ac:dyDescent="0.35">
      <c r="A116" s="124"/>
      <c r="B116" s="320"/>
      <c r="C116" s="320"/>
      <c r="D116" s="329" t="str" cm="1">
        <f t="array" ref="D116">IFERROR(IF(ISBLANK(A116),"",IF(AND(ISBLANK(C116),ISBLANK(#REF!),ISBLANK(F116)),"",IF(AND(ISBLANK(C116),ISBLANK(#REF!),NOT(ISBLANK(F116))),_xlfn._xlws.FILTER('Rot.Out'!L:L,'Rot.Out'!B:B=EnterData!F116),IF(AND(ISBLANK(C116),NOT(ISBLANK(#REF!))),_xlfn._xlws.FILTER(#REF!,#REF!=#REF!),_xlfn.TEXTJOIN(", ", TRUE, _xlfn._xlws.FILTER(Make.Trt!D:D &amp; " " &amp; Make.Trt!#REF!, Make.Trt!C:C=C116)))))),"")</f>
        <v/>
      </c>
      <c r="E116" s="321"/>
      <c r="F116" s="124"/>
      <c r="G116" s="124"/>
      <c r="H116" s="124"/>
      <c r="I116" s="311"/>
      <c r="J116" s="311"/>
      <c r="K116" s="332"/>
      <c r="L116" s="183"/>
      <c r="M116" s="5"/>
      <c r="N116" s="480"/>
      <c r="O116" s="480"/>
      <c r="P116" s="240"/>
      <c r="Q116" s="240"/>
      <c r="R116" s="483"/>
      <c r="S116" s="183"/>
      <c r="T116" s="183"/>
      <c r="U116" s="183"/>
      <c r="V116" s="183"/>
      <c r="W116" s="5"/>
      <c r="X116" s="5"/>
      <c r="Y116" s="5"/>
      <c r="Z116" s="5"/>
      <c r="AA116" s="5"/>
      <c r="AB116" s="5"/>
      <c r="AC116" s="52" t="str" cm="1">
        <f t="array" ref="AC116">IF(ValidateMultipleSelection(G120, Times!$B$8:$B$77), "Valid", "Invalid")</f>
        <v>Valid</v>
      </c>
      <c r="AD116" s="52" t="str" cm="1">
        <f t="array" ref="AD116">IF(ValidateMultipleSelection(A120, Site!$AR$2:$AR$50), "Valid", "Invalid")</f>
        <v>Valid</v>
      </c>
    </row>
    <row r="117" spans="1:30" x14ac:dyDescent="0.35">
      <c r="A117" s="124"/>
      <c r="B117" s="320"/>
      <c r="C117" s="320"/>
      <c r="D117" s="329" t="str" cm="1">
        <f t="array" ref="D117">IFERROR(IF(ISBLANK(A117),"",IF(AND(ISBLANK(C117),ISBLANK(#REF!),ISBLANK(F117)),"",IF(AND(ISBLANK(C117),ISBLANK(#REF!),NOT(ISBLANK(F117))),_xlfn._xlws.FILTER('Rot.Out'!L:L,'Rot.Out'!B:B=EnterData!F117),IF(AND(ISBLANK(C117),NOT(ISBLANK(#REF!))),_xlfn._xlws.FILTER(#REF!,#REF!=#REF!),_xlfn.TEXTJOIN(", ", TRUE, _xlfn._xlws.FILTER(Make.Trt!D:D &amp; " " &amp; Make.Trt!#REF!, Make.Trt!C:C=C117)))))),"")</f>
        <v/>
      </c>
      <c r="E117" s="321"/>
      <c r="F117" s="124"/>
      <c r="G117" s="124"/>
      <c r="H117" s="124"/>
      <c r="I117" s="311"/>
      <c r="J117" s="311"/>
      <c r="K117" s="332"/>
      <c r="L117" s="183"/>
      <c r="M117" s="5"/>
      <c r="N117" s="480"/>
      <c r="O117" s="480"/>
      <c r="P117" s="240"/>
      <c r="Q117" s="240"/>
      <c r="R117" s="483"/>
      <c r="S117" s="183"/>
      <c r="T117" s="183"/>
      <c r="U117" s="183"/>
      <c r="V117" s="183"/>
      <c r="W117" s="5"/>
      <c r="X117" s="5"/>
      <c r="Y117" s="5"/>
      <c r="Z117" s="5"/>
      <c r="AA117" s="5"/>
      <c r="AB117" s="5"/>
      <c r="AC117" s="52" t="str" cm="1">
        <f t="array" ref="AC117">IF(ValidateMultipleSelection(G121, Times!$B$8:$B$77), "Valid", "Invalid")</f>
        <v>Valid</v>
      </c>
      <c r="AD117" s="52" t="str" cm="1">
        <f t="array" ref="AD117">IF(ValidateMultipleSelection(A121, Site!$AR$2:$AR$50), "Valid", "Invalid")</f>
        <v>Valid</v>
      </c>
    </row>
    <row r="118" spans="1:30" x14ac:dyDescent="0.35">
      <c r="A118" s="124"/>
      <c r="B118" s="320"/>
      <c r="C118" s="320"/>
      <c r="D118" s="329" t="str" cm="1">
        <f t="array" ref="D118">IFERROR(IF(ISBLANK(A118),"",IF(AND(ISBLANK(C118),ISBLANK(#REF!),ISBLANK(F118)),"",IF(AND(ISBLANK(C118),ISBLANK(#REF!),NOT(ISBLANK(F118))),_xlfn._xlws.FILTER('Rot.Out'!L:L,'Rot.Out'!B:B=EnterData!F118),IF(AND(ISBLANK(C118),NOT(ISBLANK(#REF!))),_xlfn._xlws.FILTER(#REF!,#REF!=#REF!),_xlfn.TEXTJOIN(", ", TRUE, _xlfn._xlws.FILTER(Make.Trt!D:D &amp; " " &amp; Make.Trt!#REF!, Make.Trt!C:C=C118)))))),"")</f>
        <v/>
      </c>
      <c r="E118" s="321"/>
      <c r="F118" s="124"/>
      <c r="G118" s="124"/>
      <c r="H118" s="124"/>
      <c r="I118" s="311"/>
      <c r="J118" s="311"/>
      <c r="K118" s="332"/>
      <c r="L118" s="183"/>
      <c r="M118" s="5"/>
      <c r="N118" s="480"/>
      <c r="O118" s="480"/>
      <c r="P118" s="240"/>
      <c r="Q118" s="240"/>
      <c r="R118" s="483"/>
      <c r="S118" s="183"/>
      <c r="T118" s="183"/>
      <c r="U118" s="183"/>
      <c r="V118" s="183"/>
      <c r="W118" s="5"/>
      <c r="X118" s="5"/>
      <c r="Y118" s="5"/>
      <c r="Z118" s="5"/>
      <c r="AA118" s="5"/>
      <c r="AB118" s="5"/>
      <c r="AC118" s="52" t="str" cm="1">
        <f t="array" ref="AC118">IF(ValidateMultipleSelection(G122, Times!$B$8:$B$77), "Valid", "Invalid")</f>
        <v>Valid</v>
      </c>
      <c r="AD118" s="52" t="str" cm="1">
        <f t="array" ref="AD118">IF(ValidateMultipleSelection(A122, Site!$AR$2:$AR$50), "Valid", "Invalid")</f>
        <v>Valid</v>
      </c>
    </row>
    <row r="119" spans="1:30" x14ac:dyDescent="0.35">
      <c r="A119" s="124"/>
      <c r="B119" s="320"/>
      <c r="C119" s="320"/>
      <c r="D119" s="329" t="str" cm="1">
        <f t="array" ref="D119">IFERROR(IF(ISBLANK(A119),"",IF(AND(ISBLANK(C119),ISBLANK(#REF!),ISBLANK(F119)),"",IF(AND(ISBLANK(C119),ISBLANK(#REF!),NOT(ISBLANK(F119))),_xlfn._xlws.FILTER('Rot.Out'!L:L,'Rot.Out'!B:B=EnterData!F119),IF(AND(ISBLANK(C119),NOT(ISBLANK(#REF!))),_xlfn._xlws.FILTER(#REF!,#REF!=#REF!),_xlfn.TEXTJOIN(", ", TRUE, _xlfn._xlws.FILTER(Make.Trt!D:D &amp; " " &amp; Make.Trt!#REF!, Make.Trt!C:C=C119)))))),"")</f>
        <v/>
      </c>
      <c r="E119" s="321"/>
      <c r="F119" s="124"/>
      <c r="G119" s="124"/>
      <c r="H119" s="124"/>
      <c r="I119" s="311"/>
      <c r="J119" s="311"/>
      <c r="K119" s="332"/>
      <c r="L119" s="183"/>
      <c r="M119" s="5"/>
      <c r="N119" s="480"/>
      <c r="O119" s="480"/>
      <c r="P119" s="240"/>
      <c r="Q119" s="240"/>
      <c r="R119" s="483"/>
      <c r="S119" s="183"/>
      <c r="T119" s="183"/>
      <c r="U119" s="183"/>
      <c r="V119" s="183"/>
      <c r="W119" s="5"/>
      <c r="X119" s="5"/>
      <c r="Y119" s="5"/>
      <c r="Z119" s="5"/>
      <c r="AA119" s="5"/>
      <c r="AB119" s="5"/>
      <c r="AC119" s="52" t="str" cm="1">
        <f t="array" ref="AC119">IF(ValidateMultipleSelection(G123, Times!$B$8:$B$77), "Valid", "Invalid")</f>
        <v>Valid</v>
      </c>
      <c r="AD119" s="52" t="str" cm="1">
        <f t="array" ref="AD119">IF(ValidateMultipleSelection(A123, Site!$AR$2:$AR$50), "Valid", "Invalid")</f>
        <v>Valid</v>
      </c>
    </row>
    <row r="120" spans="1:30" x14ac:dyDescent="0.35">
      <c r="A120" s="124"/>
      <c r="B120" s="320"/>
      <c r="C120" s="320"/>
      <c r="D120" s="329" t="str" cm="1">
        <f t="array" ref="D120">IFERROR(IF(ISBLANK(A120),"",IF(AND(ISBLANK(C120),ISBLANK(#REF!),ISBLANK(F120)),"",IF(AND(ISBLANK(C120),ISBLANK(#REF!),NOT(ISBLANK(F120))),_xlfn._xlws.FILTER('Rot.Out'!L:L,'Rot.Out'!B:B=EnterData!F120),IF(AND(ISBLANK(C120),NOT(ISBLANK(#REF!))),_xlfn._xlws.FILTER(#REF!,#REF!=#REF!),_xlfn.TEXTJOIN(", ", TRUE, _xlfn._xlws.FILTER(Make.Trt!D:D &amp; " " &amp; Make.Trt!#REF!, Make.Trt!C:C=C120)))))),"")</f>
        <v/>
      </c>
      <c r="E120" s="321"/>
      <c r="F120" s="124"/>
      <c r="G120" s="124"/>
      <c r="H120" s="124"/>
      <c r="I120" s="311"/>
      <c r="J120" s="311"/>
      <c r="K120" s="332"/>
      <c r="L120" s="183"/>
      <c r="M120" s="5"/>
      <c r="N120" s="480"/>
      <c r="O120" s="480"/>
      <c r="P120" s="240"/>
      <c r="Q120" s="240"/>
      <c r="R120" s="483"/>
      <c r="S120" s="183"/>
      <c r="T120" s="183"/>
      <c r="U120" s="183"/>
      <c r="V120" s="183"/>
      <c r="W120" s="5"/>
      <c r="X120" s="5"/>
      <c r="Y120" s="5"/>
      <c r="Z120" s="5"/>
      <c r="AA120" s="5"/>
      <c r="AB120" s="5"/>
      <c r="AC120" s="52" t="str" cm="1">
        <f t="array" ref="AC120">IF(ValidateMultipleSelection(G124, Times!$B$8:$B$77), "Valid", "Invalid")</f>
        <v>Valid</v>
      </c>
      <c r="AD120" s="52" t="str" cm="1">
        <f t="array" ref="AD120">IF(ValidateMultipleSelection(A124, Site!$AR$2:$AR$50), "Valid", "Invalid")</f>
        <v>Valid</v>
      </c>
    </row>
    <row r="121" spans="1:30" x14ac:dyDescent="0.35">
      <c r="A121" s="124"/>
      <c r="B121" s="320"/>
      <c r="C121" s="320"/>
      <c r="D121" s="329" t="str" cm="1">
        <f t="array" ref="D121">IFERROR(IF(ISBLANK(A121),"",IF(AND(ISBLANK(C121),ISBLANK(#REF!),ISBLANK(F121)),"",IF(AND(ISBLANK(C121),ISBLANK(#REF!),NOT(ISBLANK(F121))),_xlfn._xlws.FILTER('Rot.Out'!L:L,'Rot.Out'!B:B=EnterData!F121),IF(AND(ISBLANK(C121),NOT(ISBLANK(#REF!))),_xlfn._xlws.FILTER(#REF!,#REF!=#REF!),_xlfn.TEXTJOIN(", ", TRUE, _xlfn._xlws.FILTER(Make.Trt!D:D &amp; " " &amp; Make.Trt!#REF!, Make.Trt!C:C=C121)))))),"")</f>
        <v/>
      </c>
      <c r="E121" s="321"/>
      <c r="F121" s="124"/>
      <c r="G121" s="124"/>
      <c r="H121" s="124"/>
      <c r="I121" s="311"/>
      <c r="J121" s="311"/>
      <c r="K121" s="332"/>
      <c r="L121" s="183"/>
      <c r="M121" s="5"/>
      <c r="N121" s="480"/>
      <c r="O121" s="480"/>
      <c r="P121" s="240"/>
      <c r="Q121" s="240"/>
      <c r="R121" s="483"/>
      <c r="S121" s="183"/>
      <c r="T121" s="183"/>
      <c r="U121" s="183"/>
      <c r="V121" s="183"/>
      <c r="W121" s="5"/>
      <c r="X121" s="5"/>
      <c r="Y121" s="5"/>
      <c r="Z121" s="5"/>
      <c r="AA121" s="5"/>
      <c r="AB121" s="5"/>
      <c r="AC121" s="52" t="str" cm="1">
        <f t="array" ref="AC121">IF(ValidateMultipleSelection(G125, Times!$B$8:$B$77), "Valid", "Invalid")</f>
        <v>Valid</v>
      </c>
      <c r="AD121" s="52" t="str" cm="1">
        <f t="array" ref="AD121">IF(ValidateMultipleSelection(A125, Site!$AR$2:$AR$50), "Valid", "Invalid")</f>
        <v>Valid</v>
      </c>
    </row>
    <row r="122" spans="1:30" x14ac:dyDescent="0.35">
      <c r="A122" s="124"/>
      <c r="B122" s="320"/>
      <c r="C122" s="320"/>
      <c r="D122" s="329" t="str" cm="1">
        <f t="array" ref="D122">IFERROR(IF(ISBLANK(A122),"",IF(AND(ISBLANK(C122),ISBLANK(#REF!),ISBLANK(F122)),"",IF(AND(ISBLANK(C122),ISBLANK(#REF!),NOT(ISBLANK(F122))),_xlfn._xlws.FILTER('Rot.Out'!L:L,'Rot.Out'!B:B=EnterData!F122),IF(AND(ISBLANK(C122),NOT(ISBLANK(#REF!))),_xlfn._xlws.FILTER(#REF!,#REF!=#REF!),_xlfn.TEXTJOIN(", ", TRUE, _xlfn._xlws.FILTER(Make.Trt!D:D &amp; " " &amp; Make.Trt!#REF!, Make.Trt!C:C=C122)))))),"")</f>
        <v/>
      </c>
      <c r="E122" s="321"/>
      <c r="F122" s="124"/>
      <c r="G122" s="124"/>
      <c r="H122" s="124"/>
      <c r="I122" s="311"/>
      <c r="J122" s="311"/>
      <c r="K122" s="332"/>
      <c r="L122" s="183"/>
      <c r="M122" s="5"/>
      <c r="N122" s="480"/>
      <c r="O122" s="480"/>
      <c r="P122" s="240"/>
      <c r="Q122" s="240"/>
      <c r="R122" s="483"/>
      <c r="S122" s="183"/>
      <c r="T122" s="183"/>
      <c r="U122" s="183"/>
      <c r="V122" s="183"/>
      <c r="W122" s="5"/>
      <c r="X122" s="5"/>
      <c r="Y122" s="5"/>
      <c r="Z122" s="5"/>
      <c r="AA122" s="5"/>
      <c r="AB122" s="5"/>
      <c r="AC122" s="52" t="str" cm="1">
        <f t="array" ref="AC122">IF(ValidateMultipleSelection(G126, Times!$B$8:$B$77), "Valid", "Invalid")</f>
        <v>Valid</v>
      </c>
      <c r="AD122" s="52" t="str" cm="1">
        <f t="array" ref="AD122">IF(ValidateMultipleSelection(A126, Site!$AR$2:$AR$50), "Valid", "Invalid")</f>
        <v>Valid</v>
      </c>
    </row>
    <row r="123" spans="1:30" x14ac:dyDescent="0.35">
      <c r="A123" s="124"/>
      <c r="B123" s="320"/>
      <c r="C123" s="320"/>
      <c r="D123" s="329" t="str" cm="1">
        <f t="array" ref="D123">IFERROR(IF(ISBLANK(A123),"",IF(AND(ISBLANK(C123),ISBLANK(#REF!),ISBLANK(F123)),"",IF(AND(ISBLANK(C123),ISBLANK(#REF!),NOT(ISBLANK(F123))),_xlfn._xlws.FILTER('Rot.Out'!L:L,'Rot.Out'!B:B=EnterData!F123),IF(AND(ISBLANK(C123),NOT(ISBLANK(#REF!))),_xlfn._xlws.FILTER(#REF!,#REF!=#REF!),_xlfn.TEXTJOIN(", ", TRUE, _xlfn._xlws.FILTER(Make.Trt!D:D &amp; " " &amp; Make.Trt!#REF!, Make.Trt!C:C=C123)))))),"")</f>
        <v/>
      </c>
      <c r="E123" s="321"/>
      <c r="F123" s="124"/>
      <c r="G123" s="124"/>
      <c r="H123" s="124"/>
      <c r="I123" s="311"/>
      <c r="J123" s="311"/>
      <c r="K123" s="332"/>
      <c r="L123" s="183"/>
      <c r="M123" s="5"/>
      <c r="N123" s="480"/>
      <c r="O123" s="480"/>
      <c r="P123" s="240"/>
      <c r="Q123" s="240"/>
      <c r="R123" s="483"/>
      <c r="S123" s="183"/>
      <c r="T123" s="183"/>
      <c r="U123" s="183"/>
      <c r="V123" s="183"/>
      <c r="W123" s="5"/>
      <c r="X123" s="5"/>
      <c r="Y123" s="5"/>
      <c r="Z123" s="5"/>
      <c r="AA123" s="5"/>
      <c r="AB123" s="5"/>
      <c r="AC123" s="52" t="str" cm="1">
        <f t="array" ref="AC123">IF(ValidateMultipleSelection(G127, Times!$B$8:$B$77), "Valid", "Invalid")</f>
        <v>Valid</v>
      </c>
      <c r="AD123" s="52" t="str" cm="1">
        <f t="array" ref="AD123">IF(ValidateMultipleSelection(A127, Site!$AR$2:$AR$50), "Valid", "Invalid")</f>
        <v>Valid</v>
      </c>
    </row>
    <row r="124" spans="1:30" x14ac:dyDescent="0.35">
      <c r="A124" s="124"/>
      <c r="B124" s="320"/>
      <c r="C124" s="320"/>
      <c r="D124" s="329" t="str" cm="1">
        <f t="array" ref="D124">IFERROR(IF(ISBLANK(A124),"",IF(AND(ISBLANK(C124),ISBLANK(#REF!),ISBLANK(F124)),"",IF(AND(ISBLANK(C124),ISBLANK(#REF!),NOT(ISBLANK(F124))),_xlfn._xlws.FILTER('Rot.Out'!L:L,'Rot.Out'!B:B=EnterData!F124),IF(AND(ISBLANK(C124),NOT(ISBLANK(#REF!))),_xlfn._xlws.FILTER(#REF!,#REF!=#REF!),_xlfn.TEXTJOIN(", ", TRUE, _xlfn._xlws.FILTER(Make.Trt!D:D &amp; " " &amp; Make.Trt!#REF!, Make.Trt!C:C=C124)))))),"")</f>
        <v/>
      </c>
      <c r="E124" s="321"/>
      <c r="F124" s="124"/>
      <c r="G124" s="124"/>
      <c r="H124" s="124"/>
      <c r="I124" s="311"/>
      <c r="J124" s="311"/>
      <c r="K124" s="332"/>
      <c r="L124" s="183"/>
      <c r="M124" s="5"/>
      <c r="N124" s="480"/>
      <c r="O124" s="480"/>
      <c r="P124" s="240"/>
      <c r="Q124" s="240"/>
      <c r="R124" s="483"/>
      <c r="S124" s="183"/>
      <c r="T124" s="183"/>
      <c r="U124" s="183"/>
      <c r="V124" s="183"/>
      <c r="W124" s="5"/>
      <c r="X124" s="5"/>
      <c r="Y124" s="5"/>
      <c r="Z124" s="5"/>
      <c r="AA124" s="5"/>
      <c r="AB124" s="5"/>
      <c r="AC124" s="52" t="str" cm="1">
        <f t="array" ref="AC124">IF(ValidateMultipleSelection(G128, Times!$B$8:$B$77), "Valid", "Invalid")</f>
        <v>Valid</v>
      </c>
      <c r="AD124" s="52" t="str" cm="1">
        <f t="array" ref="AD124">IF(ValidateMultipleSelection(A128, Site!$AR$2:$AR$50), "Valid", "Invalid")</f>
        <v>Valid</v>
      </c>
    </row>
    <row r="125" spans="1:30" x14ac:dyDescent="0.35">
      <c r="A125" s="124"/>
      <c r="B125" s="320"/>
      <c r="C125" s="320"/>
      <c r="D125" s="329" t="str" cm="1">
        <f t="array" ref="D125">IFERROR(IF(ISBLANK(A125),"",IF(AND(ISBLANK(C125),ISBLANK(#REF!),ISBLANK(F125)),"",IF(AND(ISBLANK(C125),ISBLANK(#REF!),NOT(ISBLANK(F125))),_xlfn._xlws.FILTER('Rot.Out'!L:L,'Rot.Out'!B:B=EnterData!F125),IF(AND(ISBLANK(C125),NOT(ISBLANK(#REF!))),_xlfn._xlws.FILTER(#REF!,#REF!=#REF!),_xlfn.TEXTJOIN(", ", TRUE, _xlfn._xlws.FILTER(Make.Trt!D:D &amp; " " &amp; Make.Trt!#REF!, Make.Trt!C:C=C125)))))),"")</f>
        <v/>
      </c>
      <c r="E125" s="321"/>
      <c r="F125" s="124"/>
      <c r="G125" s="124"/>
      <c r="H125" s="124"/>
      <c r="I125" s="311"/>
      <c r="J125" s="311"/>
      <c r="K125" s="332"/>
      <c r="L125" s="183"/>
      <c r="M125" s="5"/>
      <c r="N125" s="480"/>
      <c r="O125" s="480"/>
      <c r="P125" s="240"/>
      <c r="Q125" s="240"/>
      <c r="R125" s="483"/>
      <c r="S125" s="183"/>
      <c r="T125" s="183"/>
      <c r="U125" s="183"/>
      <c r="V125" s="183"/>
      <c r="W125" s="5"/>
      <c r="X125" s="5"/>
      <c r="Y125" s="5"/>
      <c r="Z125" s="5"/>
      <c r="AA125" s="5"/>
      <c r="AB125" s="5"/>
      <c r="AC125" s="52" t="str" cm="1">
        <f t="array" ref="AC125">IF(ValidateMultipleSelection(G129, Times!$B$8:$B$77), "Valid", "Invalid")</f>
        <v>Valid</v>
      </c>
      <c r="AD125" s="52" t="str" cm="1">
        <f t="array" ref="AD125">IF(ValidateMultipleSelection(A129, Site!$AR$2:$AR$50), "Valid", "Invalid")</f>
        <v>Valid</v>
      </c>
    </row>
    <row r="126" spans="1:30" x14ac:dyDescent="0.35">
      <c r="A126" s="124"/>
      <c r="B126" s="320"/>
      <c r="C126" s="320"/>
      <c r="D126" s="329" t="str" cm="1">
        <f t="array" ref="D126">IFERROR(IF(ISBLANK(A126),"",IF(AND(ISBLANK(C126),ISBLANK(#REF!),ISBLANK(F126)),"",IF(AND(ISBLANK(C126),ISBLANK(#REF!),NOT(ISBLANK(F126))),_xlfn._xlws.FILTER('Rot.Out'!L:L,'Rot.Out'!B:B=EnterData!F126),IF(AND(ISBLANK(C126),NOT(ISBLANK(#REF!))),_xlfn._xlws.FILTER(#REF!,#REF!=#REF!),_xlfn.TEXTJOIN(", ", TRUE, _xlfn._xlws.FILTER(Make.Trt!D:D &amp; " " &amp; Make.Trt!#REF!, Make.Trt!C:C=C126)))))),"")</f>
        <v/>
      </c>
      <c r="E126" s="321"/>
      <c r="F126" s="124"/>
      <c r="G126" s="124"/>
      <c r="H126" s="124"/>
      <c r="I126" s="311"/>
      <c r="J126" s="311"/>
      <c r="K126" s="332"/>
      <c r="L126" s="183"/>
      <c r="M126" s="5"/>
      <c r="N126" s="480"/>
      <c r="O126" s="480"/>
      <c r="P126" s="240"/>
      <c r="Q126" s="240"/>
      <c r="R126" s="483"/>
      <c r="S126" s="183"/>
      <c r="T126" s="183"/>
      <c r="U126" s="183"/>
      <c r="V126" s="183"/>
      <c r="W126" s="5"/>
      <c r="X126" s="5"/>
      <c r="Y126" s="5"/>
      <c r="Z126" s="5"/>
      <c r="AA126" s="5"/>
      <c r="AB126" s="5"/>
      <c r="AC126" s="52" t="str" cm="1">
        <f t="array" ref="AC126">IF(ValidateMultipleSelection(G130, Times!$B$8:$B$77), "Valid", "Invalid")</f>
        <v>Valid</v>
      </c>
      <c r="AD126" s="52" t="str" cm="1">
        <f t="array" ref="AD126">IF(ValidateMultipleSelection(A130, Site!$AR$2:$AR$50), "Valid", "Invalid")</f>
        <v>Valid</v>
      </c>
    </row>
    <row r="127" spans="1:30" x14ac:dyDescent="0.35">
      <c r="A127" s="124"/>
      <c r="B127" s="320"/>
      <c r="C127" s="320"/>
      <c r="D127" s="329" t="str" cm="1">
        <f t="array" ref="D127">IFERROR(IF(ISBLANK(A127),"",IF(AND(ISBLANK(C127),ISBLANK(#REF!),ISBLANK(F127)),"",IF(AND(ISBLANK(C127),ISBLANK(#REF!),NOT(ISBLANK(F127))),_xlfn._xlws.FILTER('Rot.Out'!L:L,'Rot.Out'!B:B=EnterData!F127),IF(AND(ISBLANK(C127),NOT(ISBLANK(#REF!))),_xlfn._xlws.FILTER(#REF!,#REF!=#REF!),_xlfn.TEXTJOIN(", ", TRUE, _xlfn._xlws.FILTER(Make.Trt!D:D &amp; " " &amp; Make.Trt!#REF!, Make.Trt!C:C=C127)))))),"")</f>
        <v/>
      </c>
      <c r="E127" s="321"/>
      <c r="F127" s="124"/>
      <c r="G127" s="124"/>
      <c r="H127" s="124"/>
      <c r="I127" s="311"/>
      <c r="J127" s="311"/>
      <c r="K127" s="332"/>
      <c r="L127" s="183"/>
      <c r="M127" s="5"/>
      <c r="N127" s="480"/>
      <c r="O127" s="480"/>
      <c r="P127" s="240"/>
      <c r="Q127" s="240"/>
      <c r="R127" s="483"/>
      <c r="S127" s="183"/>
      <c r="T127" s="183"/>
      <c r="U127" s="183"/>
      <c r="V127" s="183"/>
      <c r="W127" s="5"/>
      <c r="X127" s="5"/>
      <c r="Y127" s="5"/>
      <c r="Z127" s="5"/>
      <c r="AA127" s="5"/>
      <c r="AB127" s="5"/>
      <c r="AC127" s="52" t="str" cm="1">
        <f t="array" ref="AC127">IF(ValidateMultipleSelection(G131, Times!$B$8:$B$77), "Valid", "Invalid")</f>
        <v>Valid</v>
      </c>
      <c r="AD127" s="52" t="str" cm="1">
        <f t="array" ref="AD127">IF(ValidateMultipleSelection(A131, Site!$AR$2:$AR$50), "Valid", "Invalid")</f>
        <v>Valid</v>
      </c>
    </row>
    <row r="128" spans="1:30" x14ac:dyDescent="0.35">
      <c r="A128" s="124"/>
      <c r="B128" s="320"/>
      <c r="C128" s="320"/>
      <c r="D128" s="329" t="str" cm="1">
        <f t="array" ref="D128">IFERROR(IF(ISBLANK(A128),"",IF(AND(ISBLANK(C128),ISBLANK(#REF!),ISBLANK(F128)),"",IF(AND(ISBLANK(C128),ISBLANK(#REF!),NOT(ISBLANK(F128))),_xlfn._xlws.FILTER('Rot.Out'!L:L,'Rot.Out'!B:B=EnterData!F128),IF(AND(ISBLANK(C128),NOT(ISBLANK(#REF!))),_xlfn._xlws.FILTER(#REF!,#REF!=#REF!),_xlfn.TEXTJOIN(", ", TRUE, _xlfn._xlws.FILTER(Make.Trt!D:D &amp; " " &amp; Make.Trt!#REF!, Make.Trt!C:C=C128)))))),"")</f>
        <v/>
      </c>
      <c r="E128" s="321"/>
      <c r="F128" s="124"/>
      <c r="G128" s="124"/>
      <c r="H128" s="124"/>
      <c r="I128" s="311"/>
      <c r="J128" s="311"/>
      <c r="K128" s="332"/>
      <c r="L128" s="183"/>
      <c r="M128" s="5"/>
      <c r="N128" s="480"/>
      <c r="O128" s="480"/>
      <c r="P128" s="240"/>
      <c r="Q128" s="240"/>
      <c r="R128" s="483"/>
      <c r="S128" s="183"/>
      <c r="T128" s="183"/>
      <c r="U128" s="183"/>
      <c r="V128" s="183"/>
      <c r="W128" s="5"/>
      <c r="X128" s="5"/>
      <c r="Y128" s="5"/>
      <c r="Z128" s="5"/>
      <c r="AA128" s="5"/>
      <c r="AB128" s="5"/>
      <c r="AC128" s="52" t="str" cm="1">
        <f t="array" ref="AC128">IF(ValidateMultipleSelection(G132, Times!$B$8:$B$77), "Valid", "Invalid")</f>
        <v>Valid</v>
      </c>
      <c r="AD128" s="52" t="str" cm="1">
        <f t="array" ref="AD128">IF(ValidateMultipleSelection(A132, Site!$AR$2:$AR$50), "Valid", "Invalid")</f>
        <v>Valid</v>
      </c>
    </row>
    <row r="129" spans="1:30" x14ac:dyDescent="0.35">
      <c r="A129" s="124"/>
      <c r="B129" s="320"/>
      <c r="C129" s="320"/>
      <c r="D129" s="329" t="str" cm="1">
        <f t="array" ref="D129">IFERROR(IF(ISBLANK(A129),"",IF(AND(ISBLANK(C129),ISBLANK(#REF!),ISBLANK(F129)),"",IF(AND(ISBLANK(C129),ISBLANK(#REF!),NOT(ISBLANK(F129))),_xlfn._xlws.FILTER('Rot.Out'!L:L,'Rot.Out'!B:B=EnterData!F129),IF(AND(ISBLANK(C129),NOT(ISBLANK(#REF!))),_xlfn._xlws.FILTER(#REF!,#REF!=#REF!),_xlfn.TEXTJOIN(", ", TRUE, _xlfn._xlws.FILTER(Make.Trt!D:D &amp; " " &amp; Make.Trt!#REF!, Make.Trt!C:C=C129)))))),"")</f>
        <v/>
      </c>
      <c r="E129" s="321"/>
      <c r="F129" s="124"/>
      <c r="G129" s="124"/>
      <c r="H129" s="124"/>
      <c r="I129" s="311"/>
      <c r="J129" s="311"/>
      <c r="K129" s="332"/>
      <c r="L129" s="183"/>
      <c r="M129" s="5"/>
      <c r="N129" s="480"/>
      <c r="O129" s="480"/>
      <c r="P129" s="240"/>
      <c r="Q129" s="240"/>
      <c r="R129" s="483"/>
      <c r="S129" s="183"/>
      <c r="T129" s="183"/>
      <c r="U129" s="183"/>
      <c r="V129" s="183"/>
      <c r="W129" s="5"/>
      <c r="X129" s="5"/>
      <c r="Y129" s="5"/>
      <c r="Z129" s="5"/>
      <c r="AA129" s="5"/>
      <c r="AB129" s="5"/>
      <c r="AC129" s="52" t="str" cm="1">
        <f t="array" ref="AC129">IF(ValidateMultipleSelection(G133, Times!$B$8:$B$77), "Valid", "Invalid")</f>
        <v>Valid</v>
      </c>
      <c r="AD129" s="52" t="str" cm="1">
        <f t="array" ref="AD129">IF(ValidateMultipleSelection(A133, Site!$AR$2:$AR$50), "Valid", "Invalid")</f>
        <v>Valid</v>
      </c>
    </row>
    <row r="130" spans="1:30" x14ac:dyDescent="0.35">
      <c r="A130" s="124"/>
      <c r="B130" s="320"/>
      <c r="C130" s="320"/>
      <c r="D130" s="329" t="str" cm="1">
        <f t="array" ref="D130">IFERROR(IF(ISBLANK(A130),"",IF(AND(ISBLANK(C130),ISBLANK(#REF!),ISBLANK(F130)),"",IF(AND(ISBLANK(C130),ISBLANK(#REF!),NOT(ISBLANK(F130))),_xlfn._xlws.FILTER('Rot.Out'!L:L,'Rot.Out'!B:B=EnterData!F130),IF(AND(ISBLANK(C130),NOT(ISBLANK(#REF!))),_xlfn._xlws.FILTER(#REF!,#REF!=#REF!),_xlfn.TEXTJOIN(", ", TRUE, _xlfn._xlws.FILTER(Make.Trt!D:D &amp; " " &amp; Make.Trt!#REF!, Make.Trt!C:C=C130)))))),"")</f>
        <v/>
      </c>
      <c r="E130" s="321"/>
      <c r="F130" s="124"/>
      <c r="G130" s="124"/>
      <c r="H130" s="124"/>
      <c r="I130" s="311"/>
      <c r="J130" s="311"/>
      <c r="K130" s="332"/>
      <c r="L130" s="183"/>
      <c r="M130" s="5"/>
      <c r="N130" s="480"/>
      <c r="O130" s="480"/>
      <c r="P130" s="240"/>
      <c r="Q130" s="240"/>
      <c r="R130" s="483"/>
      <c r="S130" s="183"/>
      <c r="T130" s="183"/>
      <c r="U130" s="183"/>
      <c r="V130" s="183"/>
      <c r="W130" s="5"/>
      <c r="X130" s="5"/>
      <c r="Y130" s="5"/>
      <c r="Z130" s="5"/>
      <c r="AA130" s="5"/>
      <c r="AB130" s="5"/>
      <c r="AC130" s="52" t="str" cm="1">
        <f t="array" ref="AC130">IF(ValidateMultipleSelection(G134, Times!$B$8:$B$77), "Valid", "Invalid")</f>
        <v>Valid</v>
      </c>
      <c r="AD130" s="52" t="str" cm="1">
        <f t="array" ref="AD130">IF(ValidateMultipleSelection(A134, Site!$AR$2:$AR$50), "Valid", "Invalid")</f>
        <v>Valid</v>
      </c>
    </row>
    <row r="131" spans="1:30" x14ac:dyDescent="0.35">
      <c r="A131" s="124"/>
      <c r="B131" s="320"/>
      <c r="C131" s="320"/>
      <c r="D131" s="329" t="str" cm="1">
        <f t="array" ref="D131">IFERROR(IF(ISBLANK(A131),"",IF(AND(ISBLANK(C131),ISBLANK(#REF!),ISBLANK(F131)),"",IF(AND(ISBLANK(C131),ISBLANK(#REF!),NOT(ISBLANK(F131))),_xlfn._xlws.FILTER('Rot.Out'!L:L,'Rot.Out'!B:B=EnterData!F131),IF(AND(ISBLANK(C131),NOT(ISBLANK(#REF!))),_xlfn._xlws.FILTER(#REF!,#REF!=#REF!),_xlfn.TEXTJOIN(", ", TRUE, _xlfn._xlws.FILTER(Make.Trt!D:D &amp; " " &amp; Make.Trt!#REF!, Make.Trt!C:C=C131)))))),"")</f>
        <v/>
      </c>
      <c r="E131" s="321"/>
      <c r="F131" s="124"/>
      <c r="G131" s="124"/>
      <c r="H131" s="124"/>
      <c r="I131" s="311"/>
      <c r="J131" s="311"/>
      <c r="K131" s="332"/>
      <c r="L131" s="183"/>
      <c r="M131" s="5"/>
      <c r="N131" s="480"/>
      <c r="O131" s="480"/>
      <c r="P131" s="240"/>
      <c r="Q131" s="240"/>
      <c r="R131" s="483"/>
      <c r="S131" s="183"/>
      <c r="T131" s="183"/>
      <c r="U131" s="183"/>
      <c r="V131" s="183"/>
      <c r="W131" s="5"/>
      <c r="X131" s="5"/>
      <c r="Y131" s="5"/>
      <c r="Z131" s="5"/>
      <c r="AA131" s="5"/>
      <c r="AB131" s="5"/>
      <c r="AC131" s="52" t="str" cm="1">
        <f t="array" ref="AC131">IF(ValidateMultipleSelection(G135, Times!$B$8:$B$77), "Valid", "Invalid")</f>
        <v>Valid</v>
      </c>
      <c r="AD131" s="52" t="str" cm="1">
        <f t="array" ref="AD131">IF(ValidateMultipleSelection(A135, Site!$AR$2:$AR$50), "Valid", "Invalid")</f>
        <v>Valid</v>
      </c>
    </row>
    <row r="132" spans="1:30" x14ac:dyDescent="0.35">
      <c r="A132" s="124"/>
      <c r="B132" s="320"/>
      <c r="C132" s="320"/>
      <c r="D132" s="329" t="str" cm="1">
        <f t="array" ref="D132">IFERROR(IF(ISBLANK(A132),"",IF(AND(ISBLANK(C132),ISBLANK(#REF!),ISBLANK(F132)),"",IF(AND(ISBLANK(C132),ISBLANK(#REF!),NOT(ISBLANK(F132))),_xlfn._xlws.FILTER('Rot.Out'!L:L,'Rot.Out'!B:B=EnterData!F132),IF(AND(ISBLANK(C132),NOT(ISBLANK(#REF!))),_xlfn._xlws.FILTER(#REF!,#REF!=#REF!),_xlfn.TEXTJOIN(", ", TRUE, _xlfn._xlws.FILTER(Make.Trt!D:D &amp; " " &amp; Make.Trt!#REF!, Make.Trt!C:C=C132)))))),"")</f>
        <v/>
      </c>
      <c r="E132" s="321"/>
      <c r="F132" s="124"/>
      <c r="G132" s="124"/>
      <c r="H132" s="124"/>
      <c r="I132" s="311"/>
      <c r="J132" s="311"/>
      <c r="K132" s="332"/>
      <c r="L132" s="183"/>
      <c r="M132" s="5"/>
      <c r="N132" s="480"/>
      <c r="O132" s="480"/>
      <c r="P132" s="240"/>
      <c r="Q132" s="240"/>
      <c r="R132" s="483"/>
      <c r="S132" s="183"/>
      <c r="T132" s="183"/>
      <c r="U132" s="183"/>
      <c r="V132" s="183"/>
      <c r="W132" s="5"/>
      <c r="X132" s="5"/>
      <c r="Y132" s="5"/>
      <c r="Z132" s="5"/>
      <c r="AA132" s="5"/>
      <c r="AB132" s="5"/>
      <c r="AC132" s="52" t="str" cm="1">
        <f t="array" ref="AC132">IF(ValidateMultipleSelection(G136, Times!$B$8:$B$77), "Valid", "Invalid")</f>
        <v>Valid</v>
      </c>
      <c r="AD132" s="52" t="str" cm="1">
        <f t="array" ref="AD132">IF(ValidateMultipleSelection(A136, Site!$AR$2:$AR$50), "Valid", "Invalid")</f>
        <v>Valid</v>
      </c>
    </row>
    <row r="133" spans="1:30" x14ac:dyDescent="0.35">
      <c r="A133" s="124"/>
      <c r="B133" s="320"/>
      <c r="C133" s="320"/>
      <c r="D133" s="329" t="str" cm="1">
        <f t="array" ref="D133">IFERROR(IF(ISBLANK(A133),"",IF(AND(ISBLANK(C133),ISBLANK(#REF!),ISBLANK(F133)),"",IF(AND(ISBLANK(C133),ISBLANK(#REF!),NOT(ISBLANK(F133))),_xlfn._xlws.FILTER('Rot.Out'!L:L,'Rot.Out'!B:B=EnterData!F133),IF(AND(ISBLANK(C133),NOT(ISBLANK(#REF!))),_xlfn._xlws.FILTER(#REF!,#REF!=#REF!),_xlfn.TEXTJOIN(", ", TRUE, _xlfn._xlws.FILTER(Make.Trt!D:D &amp; " " &amp; Make.Trt!#REF!, Make.Trt!C:C=C133)))))),"")</f>
        <v/>
      </c>
      <c r="E133" s="321"/>
      <c r="F133" s="124"/>
      <c r="G133" s="124"/>
      <c r="H133" s="124"/>
      <c r="I133" s="311"/>
      <c r="J133" s="311"/>
      <c r="K133" s="332"/>
      <c r="L133" s="183"/>
      <c r="M133" s="5"/>
      <c r="N133" s="480"/>
      <c r="O133" s="480"/>
      <c r="P133" s="240"/>
      <c r="Q133" s="240"/>
      <c r="R133" s="483"/>
      <c r="S133" s="183"/>
      <c r="T133" s="183"/>
      <c r="U133" s="183"/>
      <c r="V133" s="183"/>
      <c r="W133" s="5"/>
      <c r="X133" s="5"/>
      <c r="Y133" s="5"/>
      <c r="Z133" s="5"/>
      <c r="AA133" s="5"/>
      <c r="AB133" s="5"/>
      <c r="AC133" s="52" t="str" cm="1">
        <f t="array" ref="AC133">IF(ValidateMultipleSelection(G137, Times!$B$8:$B$77), "Valid", "Invalid")</f>
        <v>Valid</v>
      </c>
      <c r="AD133" s="52" t="str" cm="1">
        <f t="array" ref="AD133">IF(ValidateMultipleSelection(A137, Site!$AR$2:$AR$50), "Valid", "Invalid")</f>
        <v>Valid</v>
      </c>
    </row>
    <row r="134" spans="1:30" x14ac:dyDescent="0.35">
      <c r="A134" s="124"/>
      <c r="B134" s="320"/>
      <c r="C134" s="320"/>
      <c r="D134" s="329" t="str" cm="1">
        <f t="array" ref="D134">IFERROR(IF(ISBLANK(A134),"",IF(AND(ISBLANK(C134),ISBLANK(#REF!),ISBLANK(F134)),"",IF(AND(ISBLANK(C134),ISBLANK(#REF!),NOT(ISBLANK(F134))),_xlfn._xlws.FILTER('Rot.Out'!L:L,'Rot.Out'!B:B=EnterData!F134),IF(AND(ISBLANK(C134),NOT(ISBLANK(#REF!))),_xlfn._xlws.FILTER(#REF!,#REF!=#REF!),_xlfn.TEXTJOIN(", ", TRUE, _xlfn._xlws.FILTER(Make.Trt!D:D &amp; " " &amp; Make.Trt!#REF!, Make.Trt!C:C=C134)))))),"")</f>
        <v/>
      </c>
      <c r="E134" s="321"/>
      <c r="F134" s="124"/>
      <c r="G134" s="124"/>
      <c r="H134" s="124"/>
      <c r="I134" s="311"/>
      <c r="J134" s="311"/>
      <c r="K134" s="332"/>
      <c r="L134" s="183"/>
      <c r="M134" s="5"/>
      <c r="N134" s="480"/>
      <c r="O134" s="480"/>
      <c r="P134" s="240"/>
      <c r="Q134" s="240"/>
      <c r="R134" s="483"/>
      <c r="S134" s="183"/>
      <c r="T134" s="183"/>
      <c r="U134" s="183"/>
      <c r="V134" s="183"/>
      <c r="W134" s="5"/>
      <c r="X134" s="5"/>
      <c r="Y134" s="5"/>
      <c r="Z134" s="5"/>
      <c r="AA134" s="5"/>
      <c r="AB134" s="5"/>
      <c r="AC134" s="52" t="str" cm="1">
        <f t="array" ref="AC134">IF(ValidateMultipleSelection(G138, Times!$B$8:$B$77), "Valid", "Invalid")</f>
        <v>Valid</v>
      </c>
      <c r="AD134" s="52" t="str" cm="1">
        <f t="array" ref="AD134">IF(ValidateMultipleSelection(A138, Site!$AR$2:$AR$50), "Valid", "Invalid")</f>
        <v>Valid</v>
      </c>
    </row>
    <row r="135" spans="1:30" x14ac:dyDescent="0.35">
      <c r="A135" s="124"/>
      <c r="B135" s="320"/>
      <c r="C135" s="320"/>
      <c r="D135" s="329" t="str" cm="1">
        <f t="array" ref="D135">IFERROR(IF(ISBLANK(A135),"",IF(AND(ISBLANK(C135),ISBLANK(#REF!),ISBLANK(F135)),"",IF(AND(ISBLANK(C135),ISBLANK(#REF!),NOT(ISBLANK(F135))),_xlfn._xlws.FILTER('Rot.Out'!L:L,'Rot.Out'!B:B=EnterData!F135),IF(AND(ISBLANK(C135),NOT(ISBLANK(#REF!))),_xlfn._xlws.FILTER(#REF!,#REF!=#REF!),_xlfn.TEXTJOIN(", ", TRUE, _xlfn._xlws.FILTER(Make.Trt!D:D &amp; " " &amp; Make.Trt!#REF!, Make.Trt!C:C=C135)))))),"")</f>
        <v/>
      </c>
      <c r="E135" s="321"/>
      <c r="F135" s="124"/>
      <c r="G135" s="124"/>
      <c r="H135" s="124"/>
      <c r="I135" s="311"/>
      <c r="J135" s="311"/>
      <c r="K135" s="332"/>
      <c r="L135" s="183"/>
      <c r="M135" s="5"/>
      <c r="N135" s="480"/>
      <c r="O135" s="480"/>
      <c r="P135" s="240"/>
      <c r="Q135" s="240"/>
      <c r="R135" s="483"/>
      <c r="S135" s="183"/>
      <c r="T135" s="183"/>
      <c r="U135" s="183"/>
      <c r="V135" s="183"/>
      <c r="W135" s="5"/>
      <c r="X135" s="5"/>
      <c r="Y135" s="5"/>
      <c r="Z135" s="5"/>
      <c r="AA135" s="5"/>
      <c r="AB135" s="5"/>
      <c r="AC135" s="52" t="str" cm="1">
        <f t="array" ref="AC135">IF(ValidateMultipleSelection(G139, Times!$B$8:$B$77), "Valid", "Invalid")</f>
        <v>Valid</v>
      </c>
      <c r="AD135" s="52" t="str" cm="1">
        <f t="array" ref="AD135">IF(ValidateMultipleSelection(A139, Site!$AR$2:$AR$50), "Valid", "Invalid")</f>
        <v>Valid</v>
      </c>
    </row>
    <row r="136" spans="1:30" x14ac:dyDescent="0.35">
      <c r="A136" s="124"/>
      <c r="B136" s="320"/>
      <c r="C136" s="320"/>
      <c r="D136" s="329" t="str" cm="1">
        <f t="array" ref="D136">IFERROR(IF(ISBLANK(A136),"",IF(AND(ISBLANK(C136),ISBLANK(#REF!),ISBLANK(F136)),"",IF(AND(ISBLANK(C136),ISBLANK(#REF!),NOT(ISBLANK(F136))),_xlfn._xlws.FILTER('Rot.Out'!L:L,'Rot.Out'!B:B=EnterData!F136),IF(AND(ISBLANK(C136),NOT(ISBLANK(#REF!))),_xlfn._xlws.FILTER(#REF!,#REF!=#REF!),_xlfn.TEXTJOIN(", ", TRUE, _xlfn._xlws.FILTER(Make.Trt!D:D &amp; " " &amp; Make.Trt!#REF!, Make.Trt!C:C=C136)))))),"")</f>
        <v/>
      </c>
      <c r="E136" s="321"/>
      <c r="F136" s="124"/>
      <c r="G136" s="124"/>
      <c r="H136" s="124"/>
      <c r="I136" s="311"/>
      <c r="J136" s="311"/>
      <c r="K136" s="332"/>
      <c r="L136" s="183"/>
      <c r="M136" s="5"/>
      <c r="N136" s="480"/>
      <c r="O136" s="480"/>
      <c r="P136" s="240"/>
      <c r="Q136" s="240"/>
      <c r="R136" s="483"/>
      <c r="S136" s="183"/>
      <c r="T136" s="183"/>
      <c r="U136" s="183"/>
      <c r="V136" s="183"/>
      <c r="W136" s="5"/>
      <c r="X136" s="5"/>
      <c r="Y136" s="5"/>
      <c r="Z136" s="5"/>
      <c r="AA136" s="5"/>
      <c r="AB136" s="5"/>
      <c r="AC136" s="52" t="str" cm="1">
        <f t="array" ref="AC136">IF(ValidateMultipleSelection(G140, Times!$B$8:$B$77), "Valid", "Invalid")</f>
        <v>Valid</v>
      </c>
      <c r="AD136" s="52" t="str" cm="1">
        <f t="array" ref="AD136">IF(ValidateMultipleSelection(A140, Site!$AR$2:$AR$50), "Valid", "Invalid")</f>
        <v>Valid</v>
      </c>
    </row>
    <row r="137" spans="1:30" x14ac:dyDescent="0.35">
      <c r="A137" s="124"/>
      <c r="B137" s="320"/>
      <c r="C137" s="320"/>
      <c r="D137" s="329" t="str" cm="1">
        <f t="array" ref="D137">IFERROR(IF(ISBLANK(A137),"",IF(AND(ISBLANK(C137),ISBLANK(#REF!),ISBLANK(F137)),"",IF(AND(ISBLANK(C137),ISBLANK(#REF!),NOT(ISBLANK(F137))),_xlfn._xlws.FILTER('Rot.Out'!L:L,'Rot.Out'!B:B=EnterData!F137),IF(AND(ISBLANK(C137),NOT(ISBLANK(#REF!))),_xlfn._xlws.FILTER(#REF!,#REF!=#REF!),_xlfn.TEXTJOIN(", ", TRUE, _xlfn._xlws.FILTER(Make.Trt!D:D &amp; " " &amp; Make.Trt!#REF!, Make.Trt!C:C=C137)))))),"")</f>
        <v/>
      </c>
      <c r="E137" s="321"/>
      <c r="F137" s="124"/>
      <c r="G137" s="124"/>
      <c r="H137" s="124"/>
      <c r="I137" s="311"/>
      <c r="J137" s="311"/>
      <c r="K137" s="332"/>
      <c r="L137" s="183"/>
      <c r="M137" s="5"/>
      <c r="N137" s="480"/>
      <c r="O137" s="480"/>
      <c r="P137" s="240"/>
      <c r="Q137" s="240"/>
      <c r="R137" s="483"/>
      <c r="S137" s="183"/>
      <c r="T137" s="183"/>
      <c r="U137" s="183"/>
      <c r="V137" s="183"/>
      <c r="W137" s="5"/>
      <c r="X137" s="5"/>
      <c r="Y137" s="5"/>
      <c r="Z137" s="5"/>
      <c r="AA137" s="5"/>
      <c r="AB137" s="5"/>
      <c r="AC137" s="52" t="str" cm="1">
        <f t="array" ref="AC137">IF(ValidateMultipleSelection(G141, Times!$B$8:$B$77), "Valid", "Invalid")</f>
        <v>Valid</v>
      </c>
      <c r="AD137" s="52" t="str" cm="1">
        <f t="array" ref="AD137">IF(ValidateMultipleSelection(A141, Site!$AR$2:$AR$50), "Valid", "Invalid")</f>
        <v>Valid</v>
      </c>
    </row>
    <row r="138" spans="1:30" x14ac:dyDescent="0.35">
      <c r="A138" s="124"/>
      <c r="B138" s="320"/>
      <c r="C138" s="320"/>
      <c r="D138" s="329" t="str" cm="1">
        <f t="array" ref="D138">IFERROR(IF(ISBLANK(A138),"",IF(AND(ISBLANK(C138),ISBLANK(#REF!),ISBLANK(F138)),"",IF(AND(ISBLANK(C138),ISBLANK(#REF!),NOT(ISBLANK(F138))),_xlfn._xlws.FILTER('Rot.Out'!L:L,'Rot.Out'!B:B=EnterData!F138),IF(AND(ISBLANK(C138),NOT(ISBLANK(#REF!))),_xlfn._xlws.FILTER(#REF!,#REF!=#REF!),_xlfn.TEXTJOIN(", ", TRUE, _xlfn._xlws.FILTER(Make.Trt!D:D &amp; " " &amp; Make.Trt!#REF!, Make.Trt!C:C=C138)))))),"")</f>
        <v/>
      </c>
      <c r="E138" s="321"/>
      <c r="F138" s="124"/>
      <c r="G138" s="124"/>
      <c r="H138" s="124"/>
      <c r="I138" s="311"/>
      <c r="J138" s="311"/>
      <c r="K138" s="332"/>
      <c r="L138" s="183"/>
      <c r="M138" s="5"/>
      <c r="N138" s="480"/>
      <c r="O138" s="480"/>
      <c r="P138" s="240"/>
      <c r="Q138" s="240"/>
      <c r="R138" s="483"/>
      <c r="S138" s="183"/>
      <c r="T138" s="183"/>
      <c r="U138" s="183"/>
      <c r="V138" s="183"/>
      <c r="W138" s="5"/>
      <c r="X138" s="5"/>
      <c r="Y138" s="5"/>
      <c r="Z138" s="5"/>
      <c r="AA138" s="5"/>
      <c r="AB138" s="5"/>
      <c r="AC138" s="52" t="str" cm="1">
        <f t="array" ref="AC138">IF(ValidateMultipleSelection(G142, Times!$B$8:$B$77), "Valid", "Invalid")</f>
        <v>Valid</v>
      </c>
      <c r="AD138" s="52" t="str" cm="1">
        <f t="array" ref="AD138">IF(ValidateMultipleSelection(A142, Site!$AR$2:$AR$50), "Valid", "Invalid")</f>
        <v>Valid</v>
      </c>
    </row>
    <row r="139" spans="1:30" x14ac:dyDescent="0.35">
      <c r="A139" s="124"/>
      <c r="B139" s="320"/>
      <c r="C139" s="320"/>
      <c r="D139" s="329" t="str" cm="1">
        <f t="array" ref="D139">IFERROR(IF(ISBLANK(A139),"",IF(AND(ISBLANK(C139),ISBLANK(#REF!),ISBLANK(F139)),"",IF(AND(ISBLANK(C139),ISBLANK(#REF!),NOT(ISBLANK(F139))),_xlfn._xlws.FILTER('Rot.Out'!L:L,'Rot.Out'!B:B=EnterData!F139),IF(AND(ISBLANK(C139),NOT(ISBLANK(#REF!))),_xlfn._xlws.FILTER(#REF!,#REF!=#REF!),_xlfn.TEXTJOIN(", ", TRUE, _xlfn._xlws.FILTER(Make.Trt!D:D &amp; " " &amp; Make.Trt!#REF!, Make.Trt!C:C=C139)))))),"")</f>
        <v/>
      </c>
      <c r="E139" s="321"/>
      <c r="F139" s="124"/>
      <c r="G139" s="124"/>
      <c r="H139" s="124"/>
      <c r="I139" s="311"/>
      <c r="J139" s="311"/>
      <c r="K139" s="332"/>
      <c r="L139" s="183"/>
      <c r="M139" s="5"/>
      <c r="N139" s="480"/>
      <c r="O139" s="480"/>
      <c r="P139" s="240"/>
      <c r="Q139" s="240"/>
      <c r="R139" s="483"/>
      <c r="S139" s="183"/>
      <c r="T139" s="183"/>
      <c r="U139" s="183"/>
      <c r="V139" s="183"/>
      <c r="W139" s="5"/>
      <c r="X139" s="5"/>
      <c r="Y139" s="5"/>
      <c r="Z139" s="5"/>
      <c r="AA139" s="5"/>
      <c r="AB139" s="5"/>
      <c r="AC139" s="52" t="str" cm="1">
        <f t="array" ref="AC139">IF(ValidateMultipleSelection(G143, Times!$B$8:$B$77), "Valid", "Invalid")</f>
        <v>Valid</v>
      </c>
      <c r="AD139" s="52" t="str" cm="1">
        <f t="array" ref="AD139">IF(ValidateMultipleSelection(A143, Site!$AR$2:$AR$50), "Valid", "Invalid")</f>
        <v>Valid</v>
      </c>
    </row>
    <row r="140" spans="1:30" x14ac:dyDescent="0.35">
      <c r="A140" s="124"/>
      <c r="B140" s="320"/>
      <c r="C140" s="320"/>
      <c r="D140" s="329" t="str" cm="1">
        <f t="array" ref="D140">IFERROR(IF(ISBLANK(A140),"",IF(AND(ISBLANK(C140),ISBLANK(#REF!),ISBLANK(F140)),"",IF(AND(ISBLANK(C140),ISBLANK(#REF!),NOT(ISBLANK(F140))),_xlfn._xlws.FILTER('Rot.Out'!L:L,'Rot.Out'!B:B=EnterData!F140),IF(AND(ISBLANK(C140),NOT(ISBLANK(#REF!))),_xlfn._xlws.FILTER(#REF!,#REF!=#REF!),_xlfn.TEXTJOIN(", ", TRUE, _xlfn._xlws.FILTER(Make.Trt!D:D &amp; " " &amp; Make.Trt!#REF!, Make.Trt!C:C=C140)))))),"")</f>
        <v/>
      </c>
      <c r="E140" s="321"/>
      <c r="F140" s="124"/>
      <c r="G140" s="124"/>
      <c r="H140" s="124"/>
      <c r="I140" s="311"/>
      <c r="J140" s="311"/>
      <c r="K140" s="332"/>
      <c r="L140" s="183"/>
      <c r="M140" s="5"/>
      <c r="N140" s="480"/>
      <c r="O140" s="480"/>
      <c r="P140" s="240"/>
      <c r="Q140" s="240"/>
      <c r="R140" s="483"/>
      <c r="S140" s="183"/>
      <c r="T140" s="183"/>
      <c r="U140" s="183"/>
      <c r="V140" s="183"/>
      <c r="W140" s="5"/>
      <c r="X140" s="5"/>
      <c r="Y140" s="5"/>
      <c r="Z140" s="5"/>
      <c r="AA140" s="5"/>
      <c r="AB140" s="5"/>
      <c r="AC140" s="52" t="str" cm="1">
        <f t="array" ref="AC140">IF(ValidateMultipleSelection(G144, Times!$B$8:$B$77), "Valid", "Invalid")</f>
        <v>Valid</v>
      </c>
      <c r="AD140" s="52" t="str" cm="1">
        <f t="array" ref="AD140">IF(ValidateMultipleSelection(A144, Site!$AR$2:$AR$50), "Valid", "Invalid")</f>
        <v>Valid</v>
      </c>
    </row>
    <row r="141" spans="1:30" x14ac:dyDescent="0.35">
      <c r="A141" s="124"/>
      <c r="B141" s="320"/>
      <c r="C141" s="320"/>
      <c r="D141" s="329" t="str" cm="1">
        <f t="array" ref="D141">IFERROR(IF(ISBLANK(A141),"",IF(AND(ISBLANK(C141),ISBLANK(#REF!),ISBLANK(F141)),"",IF(AND(ISBLANK(C141),ISBLANK(#REF!),NOT(ISBLANK(F141))),_xlfn._xlws.FILTER('Rot.Out'!L:L,'Rot.Out'!B:B=EnterData!F141),IF(AND(ISBLANK(C141),NOT(ISBLANK(#REF!))),_xlfn._xlws.FILTER(#REF!,#REF!=#REF!),_xlfn.TEXTJOIN(", ", TRUE, _xlfn._xlws.FILTER(Make.Trt!D:D &amp; " " &amp; Make.Trt!#REF!, Make.Trt!C:C=C141)))))),"")</f>
        <v/>
      </c>
      <c r="E141" s="321"/>
      <c r="F141" s="124"/>
      <c r="G141" s="124"/>
      <c r="H141" s="124"/>
      <c r="I141" s="311"/>
      <c r="J141" s="311"/>
      <c r="K141" s="332"/>
      <c r="L141" s="183"/>
      <c r="M141" s="5"/>
      <c r="N141" s="480"/>
      <c r="O141" s="480"/>
      <c r="P141" s="240"/>
      <c r="Q141" s="240"/>
      <c r="R141" s="483"/>
      <c r="S141" s="183"/>
      <c r="T141" s="183"/>
      <c r="U141" s="183"/>
      <c r="V141" s="183"/>
      <c r="W141" s="5"/>
      <c r="X141" s="5"/>
      <c r="Y141" s="5"/>
      <c r="Z141" s="5"/>
      <c r="AA141" s="5"/>
      <c r="AB141" s="5"/>
      <c r="AC141" s="52" t="str" cm="1">
        <f t="array" ref="AC141">IF(ValidateMultipleSelection(G145, Times!$B$8:$B$77), "Valid", "Invalid")</f>
        <v>Valid</v>
      </c>
      <c r="AD141" s="52" t="str" cm="1">
        <f t="array" ref="AD141">IF(ValidateMultipleSelection(A145, Site!$AR$2:$AR$50), "Valid", "Invalid")</f>
        <v>Valid</v>
      </c>
    </row>
    <row r="142" spans="1:30" x14ac:dyDescent="0.35">
      <c r="A142" s="124"/>
      <c r="B142" s="320"/>
      <c r="C142" s="320"/>
      <c r="D142" s="329" t="str" cm="1">
        <f t="array" ref="D142">IFERROR(IF(ISBLANK(A142),"",IF(AND(ISBLANK(C142),ISBLANK(#REF!),ISBLANK(F142)),"",IF(AND(ISBLANK(C142),ISBLANK(#REF!),NOT(ISBLANK(F142))),_xlfn._xlws.FILTER('Rot.Out'!L:L,'Rot.Out'!B:B=EnterData!F142),IF(AND(ISBLANK(C142),NOT(ISBLANK(#REF!))),_xlfn._xlws.FILTER(#REF!,#REF!=#REF!),_xlfn.TEXTJOIN(", ", TRUE, _xlfn._xlws.FILTER(Make.Trt!D:D &amp; " " &amp; Make.Trt!#REF!, Make.Trt!C:C=C142)))))),"")</f>
        <v/>
      </c>
      <c r="E142" s="321"/>
      <c r="F142" s="124"/>
      <c r="G142" s="124"/>
      <c r="H142" s="124"/>
      <c r="I142" s="311"/>
      <c r="J142" s="311"/>
      <c r="K142" s="332"/>
      <c r="L142" s="183"/>
      <c r="M142" s="5"/>
      <c r="N142" s="480"/>
      <c r="O142" s="480"/>
      <c r="P142" s="240"/>
      <c r="Q142" s="240"/>
      <c r="R142" s="483"/>
      <c r="S142" s="183"/>
      <c r="T142" s="183"/>
      <c r="U142" s="183"/>
      <c r="V142" s="183"/>
      <c r="W142" s="5"/>
      <c r="X142" s="5"/>
      <c r="Y142" s="5"/>
      <c r="Z142" s="5"/>
      <c r="AA142" s="5"/>
      <c r="AB142" s="5"/>
      <c r="AC142" s="52" t="str" cm="1">
        <f t="array" ref="AC142">IF(ValidateMultipleSelection(G146, Times!$B$8:$B$77), "Valid", "Invalid")</f>
        <v>Valid</v>
      </c>
      <c r="AD142" s="52" t="str" cm="1">
        <f t="array" ref="AD142">IF(ValidateMultipleSelection(A146, Site!$AR$2:$AR$50), "Valid", "Invalid")</f>
        <v>Valid</v>
      </c>
    </row>
    <row r="143" spans="1:30" x14ac:dyDescent="0.35">
      <c r="A143" s="124"/>
      <c r="B143" s="320"/>
      <c r="C143" s="320"/>
      <c r="D143" s="329" t="str" cm="1">
        <f t="array" ref="D143">IFERROR(IF(ISBLANK(A143),"",IF(AND(ISBLANK(C143),ISBLANK(#REF!),ISBLANK(F143)),"",IF(AND(ISBLANK(C143),ISBLANK(#REF!),NOT(ISBLANK(F143))),_xlfn._xlws.FILTER('Rot.Out'!L:L,'Rot.Out'!B:B=EnterData!F143),IF(AND(ISBLANK(C143),NOT(ISBLANK(#REF!))),_xlfn._xlws.FILTER(#REF!,#REF!=#REF!),_xlfn.TEXTJOIN(", ", TRUE, _xlfn._xlws.FILTER(Make.Trt!D:D &amp; " " &amp; Make.Trt!#REF!, Make.Trt!C:C=C143)))))),"")</f>
        <v/>
      </c>
      <c r="E143" s="321"/>
      <c r="F143" s="124"/>
      <c r="G143" s="124"/>
      <c r="H143" s="124"/>
      <c r="I143" s="311"/>
      <c r="J143" s="311"/>
      <c r="K143" s="332"/>
      <c r="L143" s="183"/>
      <c r="M143" s="5"/>
      <c r="N143" s="480"/>
      <c r="O143" s="480"/>
      <c r="P143" s="240"/>
      <c r="Q143" s="240"/>
      <c r="R143" s="483"/>
      <c r="S143" s="183"/>
      <c r="T143" s="183"/>
      <c r="U143" s="183"/>
      <c r="V143" s="183"/>
      <c r="W143" s="5"/>
      <c r="X143" s="5"/>
      <c r="Y143" s="5"/>
      <c r="Z143" s="5"/>
      <c r="AA143" s="5"/>
      <c r="AB143" s="5"/>
      <c r="AC143" s="52" t="str" cm="1">
        <f t="array" ref="AC143">IF(ValidateMultipleSelection(G147, Times!$B$8:$B$77), "Valid", "Invalid")</f>
        <v>Valid</v>
      </c>
      <c r="AD143" s="52" t="str" cm="1">
        <f t="array" ref="AD143">IF(ValidateMultipleSelection(A147, Site!$AR$2:$AR$50), "Valid", "Invalid")</f>
        <v>Valid</v>
      </c>
    </row>
    <row r="144" spans="1:30" x14ac:dyDescent="0.35">
      <c r="A144" s="124"/>
      <c r="B144" s="320"/>
      <c r="C144" s="320"/>
      <c r="D144" s="329" t="str" cm="1">
        <f t="array" ref="D144">IFERROR(IF(ISBLANK(A144),"",IF(AND(ISBLANK(C144),ISBLANK(#REF!),ISBLANK(F144)),"",IF(AND(ISBLANK(C144),ISBLANK(#REF!),NOT(ISBLANK(F144))),_xlfn._xlws.FILTER('Rot.Out'!L:L,'Rot.Out'!B:B=EnterData!F144),IF(AND(ISBLANK(C144),NOT(ISBLANK(#REF!))),_xlfn._xlws.FILTER(#REF!,#REF!=#REF!),_xlfn.TEXTJOIN(", ", TRUE, _xlfn._xlws.FILTER(Make.Trt!D:D &amp; " " &amp; Make.Trt!#REF!, Make.Trt!C:C=C144)))))),"")</f>
        <v/>
      </c>
      <c r="E144" s="321"/>
      <c r="F144" s="124"/>
      <c r="G144" s="124"/>
      <c r="H144" s="124"/>
      <c r="I144" s="311"/>
      <c r="J144" s="311"/>
      <c r="K144" s="332"/>
      <c r="L144" s="183"/>
      <c r="M144" s="5"/>
      <c r="N144" s="480"/>
      <c r="O144" s="480"/>
      <c r="P144" s="240"/>
      <c r="Q144" s="240"/>
      <c r="R144" s="483"/>
      <c r="S144" s="183"/>
      <c r="T144" s="183"/>
      <c r="U144" s="183"/>
      <c r="V144" s="183"/>
      <c r="W144" s="5"/>
      <c r="X144" s="5"/>
      <c r="Y144" s="5"/>
      <c r="Z144" s="5"/>
      <c r="AA144" s="5"/>
      <c r="AB144" s="5"/>
      <c r="AC144" s="52" t="str" cm="1">
        <f t="array" ref="AC144">IF(ValidateMultipleSelection(G148, Times!$B$8:$B$77), "Valid", "Invalid")</f>
        <v>Valid</v>
      </c>
      <c r="AD144" s="52" t="str" cm="1">
        <f t="array" ref="AD144">IF(ValidateMultipleSelection(A148, Site!$AR$2:$AR$50), "Valid", "Invalid")</f>
        <v>Valid</v>
      </c>
    </row>
    <row r="145" spans="1:30" x14ac:dyDescent="0.35">
      <c r="A145" s="124"/>
      <c r="B145" s="320"/>
      <c r="C145" s="320"/>
      <c r="D145" s="329" t="str" cm="1">
        <f t="array" ref="D145">IFERROR(IF(ISBLANK(A145),"",IF(AND(ISBLANK(C145),ISBLANK(#REF!),ISBLANK(F145)),"",IF(AND(ISBLANK(C145),ISBLANK(#REF!),NOT(ISBLANK(F145))),_xlfn._xlws.FILTER('Rot.Out'!L:L,'Rot.Out'!B:B=EnterData!F145),IF(AND(ISBLANK(C145),NOT(ISBLANK(#REF!))),_xlfn._xlws.FILTER(#REF!,#REF!=#REF!),_xlfn.TEXTJOIN(", ", TRUE, _xlfn._xlws.FILTER(Make.Trt!D:D &amp; " " &amp; Make.Trt!#REF!, Make.Trt!C:C=C145)))))),"")</f>
        <v/>
      </c>
      <c r="E145" s="321"/>
      <c r="F145" s="124"/>
      <c r="G145" s="124"/>
      <c r="H145" s="124"/>
      <c r="I145" s="311"/>
      <c r="J145" s="311"/>
      <c r="K145" s="332"/>
      <c r="L145" s="183"/>
      <c r="M145" s="5"/>
      <c r="N145" s="480"/>
      <c r="O145" s="480"/>
      <c r="P145" s="240"/>
      <c r="Q145" s="240"/>
      <c r="R145" s="483"/>
      <c r="S145" s="183"/>
      <c r="T145" s="183"/>
      <c r="U145" s="183"/>
      <c r="V145" s="183"/>
      <c r="W145" s="5"/>
      <c r="X145" s="5"/>
      <c r="Y145" s="5"/>
      <c r="Z145" s="5"/>
      <c r="AA145" s="5"/>
      <c r="AB145" s="5"/>
      <c r="AC145" s="52" t="str" cm="1">
        <f t="array" ref="AC145">IF(ValidateMultipleSelection(G149, Times!$B$8:$B$77), "Valid", "Invalid")</f>
        <v>Valid</v>
      </c>
      <c r="AD145" s="52" t="str" cm="1">
        <f t="array" ref="AD145">IF(ValidateMultipleSelection(A149, Site!$AR$2:$AR$50), "Valid", "Invalid")</f>
        <v>Valid</v>
      </c>
    </row>
    <row r="146" spans="1:30" x14ac:dyDescent="0.35">
      <c r="A146" s="124"/>
      <c r="B146" s="320"/>
      <c r="C146" s="320"/>
      <c r="D146" s="329" t="str" cm="1">
        <f t="array" ref="D146">IFERROR(IF(ISBLANK(A146),"",IF(AND(ISBLANK(C146),ISBLANK(#REF!),ISBLANK(F146)),"",IF(AND(ISBLANK(C146),ISBLANK(#REF!),NOT(ISBLANK(F146))),_xlfn._xlws.FILTER('Rot.Out'!L:L,'Rot.Out'!B:B=EnterData!F146),IF(AND(ISBLANK(C146),NOT(ISBLANK(#REF!))),_xlfn._xlws.FILTER(#REF!,#REF!=#REF!),_xlfn.TEXTJOIN(", ", TRUE, _xlfn._xlws.FILTER(Make.Trt!D:D &amp; " " &amp; Make.Trt!#REF!, Make.Trt!C:C=C146)))))),"")</f>
        <v/>
      </c>
      <c r="E146" s="321"/>
      <c r="F146" s="124"/>
      <c r="G146" s="124"/>
      <c r="H146" s="124"/>
      <c r="I146" s="311"/>
      <c r="J146" s="311"/>
      <c r="K146" s="332"/>
      <c r="L146" s="183"/>
      <c r="M146" s="5"/>
      <c r="N146" s="480"/>
      <c r="O146" s="480"/>
      <c r="P146" s="240"/>
      <c r="Q146" s="240"/>
      <c r="R146" s="483"/>
      <c r="S146" s="183"/>
      <c r="T146" s="183"/>
      <c r="U146" s="183"/>
      <c r="V146" s="183"/>
      <c r="W146" s="5"/>
      <c r="X146" s="5"/>
      <c r="Y146" s="5"/>
      <c r="Z146" s="5"/>
      <c r="AA146" s="5"/>
      <c r="AB146" s="5"/>
      <c r="AC146" s="52" t="str" cm="1">
        <f t="array" ref="AC146">IF(ValidateMultipleSelection(G150, Times!$B$8:$B$77), "Valid", "Invalid")</f>
        <v>Valid</v>
      </c>
      <c r="AD146" s="52" t="str" cm="1">
        <f t="array" ref="AD146">IF(ValidateMultipleSelection(A150, Site!$AR$2:$AR$50), "Valid", "Invalid")</f>
        <v>Valid</v>
      </c>
    </row>
    <row r="147" spans="1:30" x14ac:dyDescent="0.35">
      <c r="A147" s="124"/>
      <c r="B147" s="320"/>
      <c r="C147" s="320"/>
      <c r="D147" s="329" t="str" cm="1">
        <f t="array" ref="D147">IFERROR(IF(ISBLANK(A147),"",IF(AND(ISBLANK(C147),ISBLANK(#REF!),ISBLANK(F147)),"",IF(AND(ISBLANK(C147),ISBLANK(#REF!),NOT(ISBLANK(F147))),_xlfn._xlws.FILTER('Rot.Out'!L:L,'Rot.Out'!B:B=EnterData!F147),IF(AND(ISBLANK(C147),NOT(ISBLANK(#REF!))),_xlfn._xlws.FILTER(#REF!,#REF!=#REF!),_xlfn.TEXTJOIN(", ", TRUE, _xlfn._xlws.FILTER(Make.Trt!D:D &amp; " " &amp; Make.Trt!#REF!, Make.Trt!C:C=C147)))))),"")</f>
        <v/>
      </c>
      <c r="E147" s="321"/>
      <c r="F147" s="124"/>
      <c r="G147" s="124"/>
      <c r="H147" s="124"/>
      <c r="I147" s="311"/>
      <c r="J147" s="311"/>
      <c r="K147" s="332"/>
      <c r="L147" s="183"/>
      <c r="M147" s="5"/>
      <c r="N147" s="480"/>
      <c r="O147" s="480"/>
      <c r="P147" s="240"/>
      <c r="Q147" s="240"/>
      <c r="R147" s="483"/>
      <c r="S147" s="183"/>
      <c r="T147" s="183"/>
      <c r="U147" s="183"/>
      <c r="V147" s="183"/>
      <c r="W147" s="5"/>
      <c r="X147" s="5"/>
      <c r="Y147" s="5"/>
      <c r="Z147" s="5"/>
      <c r="AA147" s="5"/>
      <c r="AB147" s="5"/>
      <c r="AC147" s="52" t="str" cm="1">
        <f t="array" ref="AC147">IF(ValidateMultipleSelection(G151, Times!$B$8:$B$77), "Valid", "Invalid")</f>
        <v>Valid</v>
      </c>
      <c r="AD147" s="52" t="str" cm="1">
        <f t="array" ref="AD147">IF(ValidateMultipleSelection(A151, Site!$AR$2:$AR$50), "Valid", "Invalid")</f>
        <v>Valid</v>
      </c>
    </row>
    <row r="148" spans="1:30" x14ac:dyDescent="0.35">
      <c r="A148" s="124"/>
      <c r="B148" s="320"/>
      <c r="C148" s="320"/>
      <c r="D148" s="329" t="str" cm="1">
        <f t="array" ref="D148">IFERROR(IF(ISBLANK(A148),"",IF(AND(ISBLANK(C148),ISBLANK(#REF!),ISBLANK(F148)),"",IF(AND(ISBLANK(C148),ISBLANK(#REF!),NOT(ISBLANK(F148))),_xlfn._xlws.FILTER('Rot.Out'!L:L,'Rot.Out'!B:B=EnterData!F148),IF(AND(ISBLANK(C148),NOT(ISBLANK(#REF!))),_xlfn._xlws.FILTER(#REF!,#REF!=#REF!),_xlfn.TEXTJOIN(", ", TRUE, _xlfn._xlws.FILTER(Make.Trt!D:D &amp; " " &amp; Make.Trt!#REF!, Make.Trt!C:C=C148)))))),"")</f>
        <v/>
      </c>
      <c r="E148" s="321"/>
      <c r="F148" s="124"/>
      <c r="G148" s="124"/>
      <c r="H148" s="124"/>
      <c r="I148" s="311"/>
      <c r="J148" s="311"/>
      <c r="K148" s="332"/>
      <c r="L148" s="183"/>
      <c r="M148" s="5"/>
      <c r="N148" s="480"/>
      <c r="O148" s="480"/>
      <c r="P148" s="240"/>
      <c r="Q148" s="240"/>
      <c r="R148" s="483"/>
      <c r="S148" s="183"/>
      <c r="T148" s="183"/>
      <c r="U148" s="183"/>
      <c r="V148" s="183"/>
      <c r="W148" s="5"/>
      <c r="X148" s="5"/>
      <c r="Y148" s="5"/>
      <c r="Z148" s="5"/>
      <c r="AA148" s="5"/>
      <c r="AB148" s="5"/>
      <c r="AC148" s="52" t="str" cm="1">
        <f t="array" ref="AC148">IF(ValidateMultipleSelection(G152, Times!$B$8:$B$77), "Valid", "Invalid")</f>
        <v>Valid</v>
      </c>
      <c r="AD148" s="52" t="str" cm="1">
        <f t="array" ref="AD148">IF(ValidateMultipleSelection(A152, Site!$AR$2:$AR$50), "Valid", "Invalid")</f>
        <v>Valid</v>
      </c>
    </row>
    <row r="149" spans="1:30" x14ac:dyDescent="0.35">
      <c r="A149" s="124"/>
      <c r="B149" s="320"/>
      <c r="C149" s="320"/>
      <c r="D149" s="329" t="str" cm="1">
        <f t="array" ref="D149">IFERROR(IF(ISBLANK(A149),"",IF(AND(ISBLANK(C149),ISBLANK(#REF!),ISBLANK(F149)),"",IF(AND(ISBLANK(C149),ISBLANK(#REF!),NOT(ISBLANK(F149))),_xlfn._xlws.FILTER('Rot.Out'!L:L,'Rot.Out'!B:B=EnterData!F149),IF(AND(ISBLANK(C149),NOT(ISBLANK(#REF!))),_xlfn._xlws.FILTER(#REF!,#REF!=#REF!),_xlfn.TEXTJOIN(", ", TRUE, _xlfn._xlws.FILTER(Make.Trt!D:D &amp; " " &amp; Make.Trt!#REF!, Make.Trt!C:C=C149)))))),"")</f>
        <v/>
      </c>
      <c r="E149" s="321"/>
      <c r="F149" s="124"/>
      <c r="G149" s="124"/>
      <c r="H149" s="124"/>
      <c r="I149" s="311"/>
      <c r="J149" s="311"/>
      <c r="K149" s="332"/>
      <c r="L149" s="183"/>
      <c r="M149" s="5"/>
      <c r="N149" s="480"/>
      <c r="O149" s="480"/>
      <c r="P149" s="240"/>
      <c r="Q149" s="240"/>
      <c r="R149" s="483"/>
      <c r="S149" s="183"/>
      <c r="T149" s="183"/>
      <c r="U149" s="183"/>
      <c r="V149" s="183"/>
      <c r="W149" s="5"/>
      <c r="X149" s="5"/>
      <c r="Y149" s="5"/>
      <c r="Z149" s="5"/>
      <c r="AA149" s="5"/>
      <c r="AB149" s="5"/>
      <c r="AC149" s="52" t="str" cm="1">
        <f t="array" ref="AC149">IF(ValidateMultipleSelection(G153, Times!$B$8:$B$77), "Valid", "Invalid")</f>
        <v>Valid</v>
      </c>
      <c r="AD149" s="52" t="str" cm="1">
        <f t="array" ref="AD149">IF(ValidateMultipleSelection(A153, Site!$AR$2:$AR$50), "Valid", "Invalid")</f>
        <v>Valid</v>
      </c>
    </row>
    <row r="150" spans="1:30" x14ac:dyDescent="0.35">
      <c r="A150" s="124"/>
      <c r="B150" s="320"/>
      <c r="C150" s="320"/>
      <c r="D150" s="329" t="str" cm="1">
        <f t="array" ref="D150">IFERROR(IF(ISBLANK(A150),"",IF(AND(ISBLANK(C150),ISBLANK(#REF!),ISBLANK(F150)),"",IF(AND(ISBLANK(C150),ISBLANK(#REF!),NOT(ISBLANK(F150))),_xlfn._xlws.FILTER('Rot.Out'!L:L,'Rot.Out'!B:B=EnterData!F150),IF(AND(ISBLANK(C150),NOT(ISBLANK(#REF!))),_xlfn._xlws.FILTER(#REF!,#REF!=#REF!),_xlfn.TEXTJOIN(", ", TRUE, _xlfn._xlws.FILTER(Make.Trt!D:D &amp; " " &amp; Make.Trt!#REF!, Make.Trt!C:C=C150)))))),"")</f>
        <v/>
      </c>
      <c r="E150" s="321"/>
      <c r="F150" s="124"/>
      <c r="G150" s="124"/>
      <c r="H150" s="124"/>
      <c r="I150" s="311"/>
      <c r="J150" s="311"/>
      <c r="K150" s="332"/>
      <c r="L150" s="183"/>
      <c r="M150" s="5"/>
      <c r="N150" s="480"/>
      <c r="O150" s="480"/>
      <c r="P150" s="240"/>
      <c r="Q150" s="240"/>
      <c r="R150" s="483"/>
      <c r="S150" s="183"/>
      <c r="T150" s="183"/>
      <c r="U150" s="183"/>
      <c r="V150" s="183"/>
      <c r="W150" s="5"/>
      <c r="X150" s="5"/>
      <c r="Y150" s="5"/>
      <c r="Z150" s="5"/>
      <c r="AA150" s="5"/>
      <c r="AB150" s="5"/>
      <c r="AC150" s="52" t="str" cm="1">
        <f t="array" ref="AC150">IF(ValidateMultipleSelection(G154, Times!$B$8:$B$77), "Valid", "Invalid")</f>
        <v>Valid</v>
      </c>
      <c r="AD150" s="52" t="str" cm="1">
        <f t="array" ref="AD150">IF(ValidateMultipleSelection(A154, Site!$AR$2:$AR$50), "Valid", "Invalid")</f>
        <v>Valid</v>
      </c>
    </row>
    <row r="151" spans="1:30" x14ac:dyDescent="0.35">
      <c r="A151" s="124"/>
      <c r="B151" s="320"/>
      <c r="C151" s="320"/>
      <c r="D151" s="329" t="str" cm="1">
        <f t="array" ref="D151">IFERROR(IF(ISBLANK(A151),"",IF(AND(ISBLANK(C151),ISBLANK(#REF!),ISBLANK(F151)),"",IF(AND(ISBLANK(C151),ISBLANK(#REF!),NOT(ISBLANK(F151))),_xlfn._xlws.FILTER('Rot.Out'!L:L,'Rot.Out'!B:B=EnterData!F151),IF(AND(ISBLANK(C151),NOT(ISBLANK(#REF!))),_xlfn._xlws.FILTER(#REF!,#REF!=#REF!),_xlfn.TEXTJOIN(", ", TRUE, _xlfn._xlws.FILTER(Make.Trt!D:D &amp; " " &amp; Make.Trt!#REF!, Make.Trt!C:C=C151)))))),"")</f>
        <v/>
      </c>
      <c r="E151" s="321"/>
      <c r="F151" s="124"/>
      <c r="G151" s="124"/>
      <c r="H151" s="124"/>
      <c r="I151" s="311"/>
      <c r="J151" s="311"/>
      <c r="K151" s="332"/>
      <c r="L151" s="183"/>
      <c r="M151" s="5"/>
      <c r="N151" s="480"/>
      <c r="O151" s="480"/>
      <c r="P151" s="240"/>
      <c r="Q151" s="240"/>
      <c r="R151" s="483"/>
      <c r="S151" s="183"/>
      <c r="T151" s="183"/>
      <c r="U151" s="183"/>
      <c r="V151" s="183"/>
      <c r="W151" s="5"/>
      <c r="X151" s="5"/>
      <c r="Y151" s="5"/>
      <c r="Z151" s="5"/>
      <c r="AA151" s="5"/>
      <c r="AB151" s="5"/>
      <c r="AC151" s="52" t="str" cm="1">
        <f t="array" ref="AC151">IF(ValidateMultipleSelection(G155, Times!$B$8:$B$77), "Valid", "Invalid")</f>
        <v>Valid</v>
      </c>
      <c r="AD151" s="52" t="str" cm="1">
        <f t="array" ref="AD151">IF(ValidateMultipleSelection(A155, Site!$AR$2:$AR$50), "Valid", "Invalid")</f>
        <v>Valid</v>
      </c>
    </row>
    <row r="152" spans="1:30" x14ac:dyDescent="0.35">
      <c r="A152" s="124"/>
      <c r="B152" s="320"/>
      <c r="C152" s="320"/>
      <c r="D152" s="329" t="str" cm="1">
        <f t="array" ref="D152">IFERROR(IF(ISBLANK(A152),"",IF(AND(ISBLANK(C152),ISBLANK(#REF!),ISBLANK(F152)),"",IF(AND(ISBLANK(C152),ISBLANK(#REF!),NOT(ISBLANK(F152))),_xlfn._xlws.FILTER('Rot.Out'!L:L,'Rot.Out'!B:B=EnterData!F152),IF(AND(ISBLANK(C152),NOT(ISBLANK(#REF!))),_xlfn._xlws.FILTER(#REF!,#REF!=#REF!),_xlfn.TEXTJOIN(", ", TRUE, _xlfn._xlws.FILTER(Make.Trt!D:D &amp; " " &amp; Make.Trt!#REF!, Make.Trt!C:C=C152)))))),"")</f>
        <v/>
      </c>
      <c r="E152" s="321"/>
      <c r="F152" s="124"/>
      <c r="G152" s="124"/>
      <c r="H152" s="124"/>
      <c r="I152" s="311"/>
      <c r="J152" s="311"/>
      <c r="K152" s="332"/>
      <c r="L152" s="183"/>
      <c r="M152" s="5"/>
      <c r="N152" s="480"/>
      <c r="O152" s="480"/>
      <c r="P152" s="240"/>
      <c r="Q152" s="240"/>
      <c r="R152" s="483"/>
      <c r="S152" s="183"/>
      <c r="T152" s="183"/>
      <c r="U152" s="183"/>
      <c r="V152" s="183"/>
      <c r="W152" s="5"/>
      <c r="X152" s="5"/>
      <c r="Y152" s="5"/>
      <c r="Z152" s="5"/>
      <c r="AA152" s="5"/>
      <c r="AB152" s="5"/>
      <c r="AC152" s="52" t="str" cm="1">
        <f t="array" ref="AC152">IF(ValidateMultipleSelection(G156, Times!$B$8:$B$77), "Valid", "Invalid")</f>
        <v>Valid</v>
      </c>
      <c r="AD152" s="52" t="str" cm="1">
        <f t="array" ref="AD152">IF(ValidateMultipleSelection(A156, Site!$AR$2:$AR$50), "Valid", "Invalid")</f>
        <v>Valid</v>
      </c>
    </row>
    <row r="153" spans="1:30" x14ac:dyDescent="0.35">
      <c r="A153" s="124"/>
      <c r="B153" s="320"/>
      <c r="C153" s="320"/>
      <c r="D153" s="329" t="str" cm="1">
        <f t="array" ref="D153">IFERROR(IF(ISBLANK(A153),"",IF(AND(ISBLANK(C153),ISBLANK(#REF!),ISBLANK(F153)),"",IF(AND(ISBLANK(C153),ISBLANK(#REF!),NOT(ISBLANK(F153))),_xlfn._xlws.FILTER('Rot.Out'!L:L,'Rot.Out'!B:B=EnterData!F153),IF(AND(ISBLANK(C153),NOT(ISBLANK(#REF!))),_xlfn._xlws.FILTER(#REF!,#REF!=#REF!),_xlfn.TEXTJOIN(", ", TRUE, _xlfn._xlws.FILTER(Make.Trt!D:D &amp; " " &amp; Make.Trt!#REF!, Make.Trt!C:C=C153)))))),"")</f>
        <v/>
      </c>
      <c r="E153" s="321"/>
      <c r="F153" s="124"/>
      <c r="G153" s="124"/>
      <c r="H153" s="124"/>
      <c r="I153" s="311"/>
      <c r="J153" s="311"/>
      <c r="K153" s="332"/>
      <c r="L153" s="183"/>
      <c r="M153" s="5"/>
      <c r="N153" s="480"/>
      <c r="O153" s="480"/>
      <c r="P153" s="240"/>
      <c r="Q153" s="240"/>
      <c r="R153" s="483"/>
      <c r="S153" s="183"/>
      <c r="T153" s="183"/>
      <c r="U153" s="183"/>
      <c r="V153" s="183"/>
      <c r="W153" s="5"/>
      <c r="X153" s="5"/>
      <c r="Y153" s="5"/>
      <c r="Z153" s="5"/>
      <c r="AA153" s="5"/>
      <c r="AB153" s="5"/>
      <c r="AC153" s="52" t="str" cm="1">
        <f t="array" ref="AC153">IF(ValidateMultipleSelection(G157, Times!$B$8:$B$77), "Valid", "Invalid")</f>
        <v>Valid</v>
      </c>
      <c r="AD153" s="52" t="str" cm="1">
        <f t="array" ref="AD153">IF(ValidateMultipleSelection(A157, Site!$AR$2:$AR$50), "Valid", "Invalid")</f>
        <v>Valid</v>
      </c>
    </row>
    <row r="154" spans="1:30" x14ac:dyDescent="0.35">
      <c r="A154" s="124"/>
      <c r="B154" s="320"/>
      <c r="C154" s="320"/>
      <c r="D154" s="329" t="str" cm="1">
        <f t="array" ref="D154">IFERROR(IF(ISBLANK(A154),"",IF(AND(ISBLANK(C154),ISBLANK(#REF!),ISBLANK(F154)),"",IF(AND(ISBLANK(C154),ISBLANK(#REF!),NOT(ISBLANK(F154))),_xlfn._xlws.FILTER('Rot.Out'!L:L,'Rot.Out'!B:B=EnterData!F154),IF(AND(ISBLANK(C154),NOT(ISBLANK(#REF!))),_xlfn._xlws.FILTER(#REF!,#REF!=#REF!),_xlfn.TEXTJOIN(", ", TRUE, _xlfn._xlws.FILTER(Make.Trt!D:D &amp; " " &amp; Make.Trt!#REF!, Make.Trt!C:C=C154)))))),"")</f>
        <v/>
      </c>
      <c r="E154" s="321"/>
      <c r="F154" s="124"/>
      <c r="G154" s="124"/>
      <c r="H154" s="124"/>
      <c r="I154" s="311"/>
      <c r="J154" s="311"/>
      <c r="K154" s="332"/>
      <c r="L154" s="183"/>
      <c r="M154" s="5"/>
      <c r="N154" s="480"/>
      <c r="O154" s="480"/>
      <c r="P154" s="240"/>
      <c r="Q154" s="240"/>
      <c r="R154" s="483"/>
      <c r="S154" s="183"/>
      <c r="T154" s="183"/>
      <c r="U154" s="183"/>
      <c r="V154" s="183"/>
      <c r="W154" s="5"/>
      <c r="X154" s="5"/>
      <c r="Y154" s="5"/>
      <c r="Z154" s="5"/>
      <c r="AA154" s="5"/>
      <c r="AB154" s="5"/>
      <c r="AC154" s="52" t="str" cm="1">
        <f t="array" ref="AC154">IF(ValidateMultipleSelection(G158, Times!$B$8:$B$77), "Valid", "Invalid")</f>
        <v>Valid</v>
      </c>
      <c r="AD154" s="52" t="str" cm="1">
        <f t="array" ref="AD154">IF(ValidateMultipleSelection(A158, Site!$AR$2:$AR$50), "Valid", "Invalid")</f>
        <v>Valid</v>
      </c>
    </row>
    <row r="155" spans="1:30" x14ac:dyDescent="0.35">
      <c r="A155" s="124"/>
      <c r="B155" s="320"/>
      <c r="C155" s="320"/>
      <c r="D155" s="329" t="str" cm="1">
        <f t="array" ref="D155">IFERROR(IF(ISBLANK(A155),"",IF(AND(ISBLANK(C155),ISBLANK(#REF!),ISBLANK(F155)),"",IF(AND(ISBLANK(C155),ISBLANK(#REF!),NOT(ISBLANK(F155))),_xlfn._xlws.FILTER('Rot.Out'!L:L,'Rot.Out'!B:B=EnterData!F155),IF(AND(ISBLANK(C155),NOT(ISBLANK(#REF!))),_xlfn._xlws.FILTER(#REF!,#REF!=#REF!),_xlfn.TEXTJOIN(", ", TRUE, _xlfn._xlws.FILTER(Make.Trt!D:D &amp; " " &amp; Make.Trt!#REF!, Make.Trt!C:C=C155)))))),"")</f>
        <v/>
      </c>
      <c r="E155" s="321"/>
      <c r="F155" s="124"/>
      <c r="G155" s="124"/>
      <c r="H155" s="124"/>
      <c r="I155" s="311"/>
      <c r="J155" s="311"/>
      <c r="K155" s="332"/>
      <c r="L155" s="183"/>
      <c r="M155" s="5"/>
      <c r="N155" s="480"/>
      <c r="O155" s="480"/>
      <c r="P155" s="240"/>
      <c r="Q155" s="240"/>
      <c r="R155" s="483"/>
      <c r="S155" s="183"/>
      <c r="T155" s="183"/>
      <c r="U155" s="183"/>
      <c r="V155" s="183"/>
      <c r="W155" s="5"/>
      <c r="X155" s="5"/>
      <c r="Y155" s="5"/>
      <c r="Z155" s="5"/>
      <c r="AA155" s="5"/>
      <c r="AB155" s="5"/>
      <c r="AC155" s="52" t="str" cm="1">
        <f t="array" ref="AC155">IF(ValidateMultipleSelection(G159, Times!$B$8:$B$77), "Valid", "Invalid")</f>
        <v>Valid</v>
      </c>
      <c r="AD155" s="52" t="str" cm="1">
        <f t="array" ref="AD155">IF(ValidateMultipleSelection(A159, Site!$AR$2:$AR$50), "Valid", "Invalid")</f>
        <v>Valid</v>
      </c>
    </row>
    <row r="156" spans="1:30" x14ac:dyDescent="0.35">
      <c r="A156" s="124"/>
      <c r="B156" s="320"/>
      <c r="C156" s="320"/>
      <c r="D156" s="329" t="str" cm="1">
        <f t="array" ref="D156">IFERROR(IF(ISBLANK(A156),"",IF(AND(ISBLANK(C156),ISBLANK(#REF!),ISBLANK(F156)),"",IF(AND(ISBLANK(C156),ISBLANK(#REF!),NOT(ISBLANK(F156))),_xlfn._xlws.FILTER('Rot.Out'!L:L,'Rot.Out'!B:B=EnterData!F156),IF(AND(ISBLANK(C156),NOT(ISBLANK(#REF!))),_xlfn._xlws.FILTER(#REF!,#REF!=#REF!),_xlfn.TEXTJOIN(", ", TRUE, _xlfn._xlws.FILTER(Make.Trt!D:D &amp; " " &amp; Make.Trt!#REF!, Make.Trt!C:C=C156)))))),"")</f>
        <v/>
      </c>
      <c r="E156" s="321"/>
      <c r="F156" s="124"/>
      <c r="G156" s="124"/>
      <c r="H156" s="124"/>
      <c r="I156" s="311"/>
      <c r="J156" s="311"/>
      <c r="K156" s="332"/>
      <c r="L156" s="183"/>
      <c r="M156" s="5"/>
      <c r="N156" s="480"/>
      <c r="O156" s="480"/>
      <c r="P156" s="240"/>
      <c r="Q156" s="240"/>
      <c r="R156" s="483"/>
      <c r="S156" s="183"/>
      <c r="T156" s="183"/>
      <c r="U156" s="183"/>
      <c r="V156" s="183"/>
      <c r="W156" s="5"/>
      <c r="X156" s="5"/>
      <c r="Y156" s="5"/>
      <c r="Z156" s="5"/>
      <c r="AA156" s="5"/>
      <c r="AB156" s="5"/>
      <c r="AC156" s="52" t="str" cm="1">
        <f t="array" ref="AC156">IF(ValidateMultipleSelection(G160, Times!$B$8:$B$77), "Valid", "Invalid")</f>
        <v>Valid</v>
      </c>
      <c r="AD156" s="52" t="str" cm="1">
        <f t="array" ref="AD156">IF(ValidateMultipleSelection(A160, Site!$AR$2:$AR$50), "Valid", "Invalid")</f>
        <v>Valid</v>
      </c>
    </row>
    <row r="157" spans="1:30" x14ac:dyDescent="0.35">
      <c r="A157" s="124"/>
      <c r="B157" s="320"/>
      <c r="C157" s="320"/>
      <c r="D157" s="329" t="str" cm="1">
        <f t="array" ref="D157">IFERROR(IF(ISBLANK(A157),"",IF(AND(ISBLANK(C157),ISBLANK(#REF!),ISBLANK(F157)),"",IF(AND(ISBLANK(C157),ISBLANK(#REF!),NOT(ISBLANK(F157))),_xlfn._xlws.FILTER('Rot.Out'!L:L,'Rot.Out'!B:B=EnterData!F157),IF(AND(ISBLANK(C157),NOT(ISBLANK(#REF!))),_xlfn._xlws.FILTER(#REF!,#REF!=#REF!),_xlfn.TEXTJOIN(", ", TRUE, _xlfn._xlws.FILTER(Make.Trt!D:D &amp; " " &amp; Make.Trt!#REF!, Make.Trt!C:C=C157)))))),"")</f>
        <v/>
      </c>
      <c r="E157" s="321"/>
      <c r="F157" s="124"/>
      <c r="G157" s="124"/>
      <c r="H157" s="124"/>
      <c r="I157" s="311"/>
      <c r="J157" s="311"/>
      <c r="K157" s="332"/>
      <c r="L157" s="183"/>
      <c r="M157" s="5"/>
      <c r="N157" s="480"/>
      <c r="O157" s="480"/>
      <c r="P157" s="240"/>
      <c r="Q157" s="240"/>
      <c r="R157" s="483"/>
      <c r="S157" s="183"/>
      <c r="T157" s="183"/>
      <c r="U157" s="183"/>
      <c r="V157" s="183"/>
      <c r="W157" s="5"/>
      <c r="X157" s="5"/>
      <c r="Y157" s="5"/>
      <c r="Z157" s="5"/>
      <c r="AA157" s="5"/>
      <c r="AB157" s="5"/>
      <c r="AC157" s="52" t="str" cm="1">
        <f t="array" ref="AC157">IF(ValidateMultipleSelection(G161, Times!$B$8:$B$77), "Valid", "Invalid")</f>
        <v>Valid</v>
      </c>
      <c r="AD157" s="52" t="str" cm="1">
        <f t="array" ref="AD157">IF(ValidateMultipleSelection(A161, Site!$AR$2:$AR$50), "Valid", "Invalid")</f>
        <v>Valid</v>
      </c>
    </row>
    <row r="158" spans="1:30" x14ac:dyDescent="0.35">
      <c r="A158" s="124"/>
      <c r="B158" s="320"/>
      <c r="C158" s="320"/>
      <c r="D158" s="329" t="str" cm="1">
        <f t="array" ref="D158">IFERROR(IF(ISBLANK(A158),"",IF(AND(ISBLANK(C158),ISBLANK(#REF!),ISBLANK(F158)),"",IF(AND(ISBLANK(C158),ISBLANK(#REF!),NOT(ISBLANK(F158))),_xlfn._xlws.FILTER('Rot.Out'!L:L,'Rot.Out'!B:B=EnterData!F158),IF(AND(ISBLANK(C158),NOT(ISBLANK(#REF!))),_xlfn._xlws.FILTER(#REF!,#REF!=#REF!),_xlfn.TEXTJOIN(", ", TRUE, _xlfn._xlws.FILTER(Make.Trt!D:D &amp; " " &amp; Make.Trt!#REF!, Make.Trt!C:C=C158)))))),"")</f>
        <v/>
      </c>
      <c r="E158" s="321"/>
      <c r="F158" s="124"/>
      <c r="G158" s="124"/>
      <c r="H158" s="124"/>
      <c r="I158" s="311"/>
      <c r="J158" s="311"/>
      <c r="K158" s="332"/>
      <c r="L158" s="183"/>
      <c r="M158" s="5"/>
      <c r="N158" s="480"/>
      <c r="O158" s="480"/>
      <c r="P158" s="240"/>
      <c r="Q158" s="240"/>
      <c r="R158" s="483"/>
      <c r="S158" s="183"/>
      <c r="T158" s="183"/>
      <c r="U158" s="183"/>
      <c r="V158" s="183"/>
      <c r="W158" s="5"/>
      <c r="X158" s="5"/>
      <c r="Y158" s="5"/>
      <c r="Z158" s="5"/>
      <c r="AA158" s="5"/>
      <c r="AB158" s="5"/>
      <c r="AC158" s="52" t="str" cm="1">
        <f t="array" ref="AC158">IF(ValidateMultipleSelection(G162, Times!$B$8:$B$77), "Valid", "Invalid")</f>
        <v>Valid</v>
      </c>
      <c r="AD158" s="52" t="str" cm="1">
        <f t="array" ref="AD158">IF(ValidateMultipleSelection(A162, Site!$AR$2:$AR$50), "Valid", "Invalid")</f>
        <v>Valid</v>
      </c>
    </row>
    <row r="159" spans="1:30" x14ac:dyDescent="0.35">
      <c r="A159" s="124"/>
      <c r="B159" s="320"/>
      <c r="C159" s="320"/>
      <c r="D159" s="329" t="str" cm="1">
        <f t="array" ref="D159">IFERROR(IF(ISBLANK(A159),"",IF(AND(ISBLANK(C159),ISBLANK(#REF!),ISBLANK(F159)),"",IF(AND(ISBLANK(C159),ISBLANK(#REF!),NOT(ISBLANK(F159))),_xlfn._xlws.FILTER('Rot.Out'!L:L,'Rot.Out'!B:B=EnterData!F159),IF(AND(ISBLANK(C159),NOT(ISBLANK(#REF!))),_xlfn._xlws.FILTER(#REF!,#REF!=#REF!),_xlfn.TEXTJOIN(", ", TRUE, _xlfn._xlws.FILTER(Make.Trt!D:D &amp; " " &amp; Make.Trt!#REF!, Make.Trt!C:C=C159)))))),"")</f>
        <v/>
      </c>
      <c r="E159" s="321"/>
      <c r="F159" s="124"/>
      <c r="G159" s="124"/>
      <c r="H159" s="124"/>
      <c r="I159" s="311"/>
      <c r="J159" s="311"/>
      <c r="K159" s="332"/>
      <c r="L159" s="183"/>
      <c r="M159" s="5"/>
      <c r="N159" s="480"/>
      <c r="O159" s="480"/>
      <c r="P159" s="240"/>
      <c r="Q159" s="240"/>
      <c r="R159" s="483"/>
      <c r="S159" s="183"/>
      <c r="T159" s="183"/>
      <c r="U159" s="183"/>
      <c r="V159" s="183"/>
      <c r="W159" s="5"/>
      <c r="X159" s="5"/>
      <c r="Y159" s="5"/>
      <c r="Z159" s="5"/>
      <c r="AA159" s="5"/>
      <c r="AB159" s="5"/>
      <c r="AC159" s="52" t="str" cm="1">
        <f t="array" ref="AC159">IF(ValidateMultipleSelection(G163, Times!$B$8:$B$77), "Valid", "Invalid")</f>
        <v>Valid</v>
      </c>
      <c r="AD159" s="52" t="str" cm="1">
        <f t="array" ref="AD159">IF(ValidateMultipleSelection(A163, Site!$AR$2:$AR$50), "Valid", "Invalid")</f>
        <v>Valid</v>
      </c>
    </row>
    <row r="160" spans="1:30" x14ac:dyDescent="0.35">
      <c r="A160" s="124"/>
      <c r="B160" s="320"/>
      <c r="C160" s="320"/>
      <c r="D160" s="329" t="str" cm="1">
        <f t="array" ref="D160">IFERROR(IF(ISBLANK(A160),"",IF(AND(ISBLANK(C160),ISBLANK(#REF!),ISBLANK(F160)),"",IF(AND(ISBLANK(C160),ISBLANK(#REF!),NOT(ISBLANK(F160))),_xlfn._xlws.FILTER('Rot.Out'!L:L,'Rot.Out'!B:B=EnterData!F160),IF(AND(ISBLANK(C160),NOT(ISBLANK(#REF!))),_xlfn._xlws.FILTER(#REF!,#REF!=#REF!),_xlfn.TEXTJOIN(", ", TRUE, _xlfn._xlws.FILTER(Make.Trt!D:D &amp; " " &amp; Make.Trt!#REF!, Make.Trt!C:C=C160)))))),"")</f>
        <v/>
      </c>
      <c r="E160" s="321"/>
      <c r="F160" s="124"/>
      <c r="G160" s="124"/>
      <c r="H160" s="124"/>
      <c r="I160" s="311"/>
      <c r="J160" s="311"/>
      <c r="K160" s="332"/>
      <c r="L160" s="183"/>
      <c r="M160" s="5"/>
      <c r="N160" s="480"/>
      <c r="O160" s="480"/>
      <c r="P160" s="240"/>
      <c r="Q160" s="240"/>
      <c r="R160" s="483"/>
      <c r="S160" s="183"/>
      <c r="T160" s="183"/>
      <c r="U160" s="183"/>
      <c r="V160" s="183"/>
      <c r="W160" s="5"/>
      <c r="X160" s="5"/>
      <c r="Y160" s="5"/>
      <c r="Z160" s="5"/>
      <c r="AA160" s="5"/>
      <c r="AB160" s="5"/>
      <c r="AC160" s="52" t="str" cm="1">
        <f t="array" ref="AC160">IF(ValidateMultipleSelection(G164, Times!$B$8:$B$77), "Valid", "Invalid")</f>
        <v>Valid</v>
      </c>
      <c r="AD160" s="52" t="str" cm="1">
        <f t="array" ref="AD160">IF(ValidateMultipleSelection(A164, Site!$AR$2:$AR$50), "Valid", "Invalid")</f>
        <v>Valid</v>
      </c>
    </row>
    <row r="161" spans="1:30" x14ac:dyDescent="0.35">
      <c r="A161" s="124"/>
      <c r="B161" s="320"/>
      <c r="C161" s="320"/>
      <c r="D161" s="329" t="str" cm="1">
        <f t="array" ref="D161">IFERROR(IF(ISBLANK(A161),"",IF(AND(ISBLANK(C161),ISBLANK(#REF!),ISBLANK(F161)),"",IF(AND(ISBLANK(C161),ISBLANK(#REF!),NOT(ISBLANK(F161))),_xlfn._xlws.FILTER('Rot.Out'!L:L,'Rot.Out'!B:B=EnterData!F161),IF(AND(ISBLANK(C161),NOT(ISBLANK(#REF!))),_xlfn._xlws.FILTER(#REF!,#REF!=#REF!),_xlfn.TEXTJOIN(", ", TRUE, _xlfn._xlws.FILTER(Make.Trt!D:D &amp; " " &amp; Make.Trt!#REF!, Make.Trt!C:C=C161)))))),"")</f>
        <v/>
      </c>
      <c r="E161" s="321"/>
      <c r="F161" s="124"/>
      <c r="G161" s="124"/>
      <c r="H161" s="124"/>
      <c r="I161" s="311"/>
      <c r="J161" s="311"/>
      <c r="K161" s="332"/>
      <c r="L161" s="183"/>
      <c r="M161" s="5"/>
      <c r="N161" s="480"/>
      <c r="O161" s="480"/>
      <c r="P161" s="240"/>
      <c r="Q161" s="240"/>
      <c r="R161" s="483"/>
      <c r="S161" s="183"/>
      <c r="T161" s="183"/>
      <c r="U161" s="183"/>
      <c r="V161" s="183"/>
      <c r="W161" s="5"/>
      <c r="X161" s="5"/>
      <c r="Y161" s="5"/>
      <c r="Z161" s="5"/>
      <c r="AA161" s="5"/>
      <c r="AB161" s="5"/>
      <c r="AC161" s="52" t="str" cm="1">
        <f t="array" ref="AC161">IF(ValidateMultipleSelection(G165, Times!$B$8:$B$77), "Valid", "Invalid")</f>
        <v>Valid</v>
      </c>
      <c r="AD161" s="52" t="str" cm="1">
        <f t="array" ref="AD161">IF(ValidateMultipleSelection(A165, Site!$AR$2:$AR$50), "Valid", "Invalid")</f>
        <v>Valid</v>
      </c>
    </row>
    <row r="162" spans="1:30" x14ac:dyDescent="0.35">
      <c r="A162" s="124"/>
      <c r="B162" s="320"/>
      <c r="C162" s="320"/>
      <c r="D162" s="329" t="str" cm="1">
        <f t="array" ref="D162">IFERROR(IF(ISBLANK(A162),"",IF(AND(ISBLANK(C162),ISBLANK(#REF!),ISBLANK(F162)),"",IF(AND(ISBLANK(C162),ISBLANK(#REF!),NOT(ISBLANK(F162))),_xlfn._xlws.FILTER('Rot.Out'!L:L,'Rot.Out'!B:B=EnterData!F162),IF(AND(ISBLANK(C162),NOT(ISBLANK(#REF!))),_xlfn._xlws.FILTER(#REF!,#REF!=#REF!),_xlfn.TEXTJOIN(", ", TRUE, _xlfn._xlws.FILTER(Make.Trt!D:D &amp; " " &amp; Make.Trt!#REF!, Make.Trt!C:C=C162)))))),"")</f>
        <v/>
      </c>
      <c r="E162" s="321"/>
      <c r="F162" s="124"/>
      <c r="G162" s="124"/>
      <c r="H162" s="124"/>
      <c r="I162" s="311"/>
      <c r="J162" s="311"/>
      <c r="K162" s="332"/>
      <c r="L162" s="183"/>
      <c r="M162" s="5"/>
      <c r="N162" s="480"/>
      <c r="O162" s="480"/>
      <c r="P162" s="240"/>
      <c r="Q162" s="240"/>
      <c r="R162" s="483"/>
      <c r="S162" s="183"/>
      <c r="T162" s="183"/>
      <c r="U162" s="183"/>
      <c r="V162" s="183"/>
      <c r="W162" s="5"/>
      <c r="X162" s="5"/>
      <c r="Y162" s="5"/>
      <c r="Z162" s="5"/>
      <c r="AA162" s="5"/>
      <c r="AB162" s="5"/>
      <c r="AC162" s="52" t="str" cm="1">
        <f t="array" ref="AC162">IF(ValidateMultipleSelection(G166, Times!$B$8:$B$77), "Valid", "Invalid")</f>
        <v>Valid</v>
      </c>
      <c r="AD162" s="52" t="str" cm="1">
        <f t="array" ref="AD162">IF(ValidateMultipleSelection(A166, Site!$AR$2:$AR$50), "Valid", "Invalid")</f>
        <v>Valid</v>
      </c>
    </row>
    <row r="163" spans="1:30" x14ac:dyDescent="0.35">
      <c r="A163" s="124"/>
      <c r="B163" s="320"/>
      <c r="C163" s="320"/>
      <c r="D163" s="329" t="str" cm="1">
        <f t="array" ref="D163">IFERROR(IF(ISBLANK(A163),"",IF(AND(ISBLANK(C163),ISBLANK(#REF!),ISBLANK(F163)),"",IF(AND(ISBLANK(C163),ISBLANK(#REF!),NOT(ISBLANK(F163))),_xlfn._xlws.FILTER('Rot.Out'!L:L,'Rot.Out'!B:B=EnterData!F163),IF(AND(ISBLANK(C163),NOT(ISBLANK(#REF!))),_xlfn._xlws.FILTER(#REF!,#REF!=#REF!),_xlfn.TEXTJOIN(", ", TRUE, _xlfn._xlws.FILTER(Make.Trt!D:D &amp; " " &amp; Make.Trt!#REF!, Make.Trt!C:C=C163)))))),"")</f>
        <v/>
      </c>
      <c r="E163" s="321"/>
      <c r="F163" s="124"/>
      <c r="G163" s="124"/>
      <c r="H163" s="124"/>
      <c r="I163" s="311"/>
      <c r="J163" s="311"/>
      <c r="K163" s="332"/>
      <c r="L163" s="183"/>
      <c r="M163" s="5"/>
      <c r="N163" s="480"/>
      <c r="O163" s="480"/>
      <c r="P163" s="240"/>
      <c r="Q163" s="240"/>
      <c r="R163" s="483"/>
      <c r="S163" s="183"/>
      <c r="T163" s="183"/>
      <c r="U163" s="183"/>
      <c r="V163" s="183"/>
      <c r="W163" s="5"/>
      <c r="X163" s="5"/>
      <c r="Y163" s="5"/>
      <c r="Z163" s="5"/>
      <c r="AA163" s="5"/>
      <c r="AB163" s="5"/>
      <c r="AC163" s="52" t="str" cm="1">
        <f t="array" ref="AC163">IF(ValidateMultipleSelection(G167, Times!$B$8:$B$77), "Valid", "Invalid")</f>
        <v>Valid</v>
      </c>
      <c r="AD163" s="52" t="str" cm="1">
        <f t="array" ref="AD163">IF(ValidateMultipleSelection(A167, Site!$AR$2:$AR$50), "Valid", "Invalid")</f>
        <v>Valid</v>
      </c>
    </row>
    <row r="164" spans="1:30" x14ac:dyDescent="0.35">
      <c r="A164" s="124"/>
      <c r="B164" s="320"/>
      <c r="C164" s="320"/>
      <c r="D164" s="329" t="str" cm="1">
        <f t="array" ref="D164">IFERROR(IF(ISBLANK(A164),"",IF(AND(ISBLANK(C164),ISBLANK(#REF!),ISBLANK(F164)),"",IF(AND(ISBLANK(C164),ISBLANK(#REF!),NOT(ISBLANK(F164))),_xlfn._xlws.FILTER('Rot.Out'!L:L,'Rot.Out'!B:B=EnterData!F164),IF(AND(ISBLANK(C164),NOT(ISBLANK(#REF!))),_xlfn._xlws.FILTER(#REF!,#REF!=#REF!),_xlfn.TEXTJOIN(", ", TRUE, _xlfn._xlws.FILTER(Make.Trt!D:D &amp; " " &amp; Make.Trt!#REF!, Make.Trt!C:C=C164)))))),"")</f>
        <v/>
      </c>
      <c r="E164" s="321"/>
      <c r="F164" s="124"/>
      <c r="G164" s="124"/>
      <c r="H164" s="124"/>
      <c r="I164" s="311"/>
      <c r="J164" s="311"/>
      <c r="K164" s="332"/>
      <c r="L164" s="183"/>
      <c r="M164" s="5"/>
      <c r="N164" s="480"/>
      <c r="O164" s="480"/>
      <c r="P164" s="240"/>
      <c r="Q164" s="240"/>
      <c r="R164" s="483"/>
      <c r="S164" s="183"/>
      <c r="T164" s="183"/>
      <c r="U164" s="183"/>
      <c r="V164" s="183"/>
      <c r="W164" s="5"/>
      <c r="X164" s="5"/>
      <c r="Y164" s="5"/>
      <c r="Z164" s="5"/>
      <c r="AA164" s="5"/>
      <c r="AB164" s="5"/>
      <c r="AC164" s="52" t="str" cm="1">
        <f t="array" ref="AC164">IF(ValidateMultipleSelection(G168, Times!$B$8:$B$77), "Valid", "Invalid")</f>
        <v>Valid</v>
      </c>
      <c r="AD164" s="52" t="str" cm="1">
        <f t="array" ref="AD164">IF(ValidateMultipleSelection(A168, Site!$AR$2:$AR$50), "Valid", "Invalid")</f>
        <v>Valid</v>
      </c>
    </row>
    <row r="165" spans="1:30" x14ac:dyDescent="0.35">
      <c r="A165" s="124"/>
      <c r="B165" s="320"/>
      <c r="C165" s="320"/>
      <c r="D165" s="329" t="str" cm="1">
        <f t="array" ref="D165">IFERROR(IF(ISBLANK(A165),"",IF(AND(ISBLANK(C165),ISBLANK(#REF!),ISBLANK(F165)),"",IF(AND(ISBLANK(C165),ISBLANK(#REF!),NOT(ISBLANK(F165))),_xlfn._xlws.FILTER('Rot.Out'!L:L,'Rot.Out'!B:B=EnterData!F165),IF(AND(ISBLANK(C165),NOT(ISBLANK(#REF!))),_xlfn._xlws.FILTER(#REF!,#REF!=#REF!),_xlfn.TEXTJOIN(", ", TRUE, _xlfn._xlws.FILTER(Make.Trt!D:D &amp; " " &amp; Make.Trt!#REF!, Make.Trt!C:C=C165)))))),"")</f>
        <v/>
      </c>
      <c r="E165" s="321"/>
      <c r="F165" s="124"/>
      <c r="G165" s="124"/>
      <c r="H165" s="124"/>
      <c r="I165" s="311"/>
      <c r="J165" s="311"/>
      <c r="K165" s="332"/>
      <c r="L165" s="183"/>
      <c r="M165" s="5"/>
      <c r="N165" s="480"/>
      <c r="O165" s="480"/>
      <c r="P165" s="240"/>
      <c r="Q165" s="240"/>
      <c r="R165" s="483"/>
      <c r="S165" s="183"/>
      <c r="T165" s="183"/>
      <c r="U165" s="183"/>
      <c r="V165" s="183"/>
      <c r="W165" s="5"/>
      <c r="X165" s="5"/>
      <c r="Y165" s="5"/>
      <c r="Z165" s="5"/>
      <c r="AA165" s="5"/>
      <c r="AB165" s="5"/>
      <c r="AC165" s="52" t="str" cm="1">
        <f t="array" ref="AC165">IF(ValidateMultipleSelection(G169, Times!$B$8:$B$77), "Valid", "Invalid")</f>
        <v>Valid</v>
      </c>
      <c r="AD165" s="52" t="str" cm="1">
        <f t="array" ref="AD165">IF(ValidateMultipleSelection(A169, Site!$AR$2:$AR$50), "Valid", "Invalid")</f>
        <v>Valid</v>
      </c>
    </row>
    <row r="166" spans="1:30" x14ac:dyDescent="0.35">
      <c r="A166" s="124"/>
      <c r="B166" s="320"/>
      <c r="C166" s="320"/>
      <c r="D166" s="329" t="str" cm="1">
        <f t="array" ref="D166">IFERROR(IF(ISBLANK(A166),"",IF(AND(ISBLANK(C166),ISBLANK(#REF!),ISBLANK(F166)),"",IF(AND(ISBLANK(C166),ISBLANK(#REF!),NOT(ISBLANK(F166))),_xlfn._xlws.FILTER('Rot.Out'!L:L,'Rot.Out'!B:B=EnterData!F166),IF(AND(ISBLANK(C166),NOT(ISBLANK(#REF!))),_xlfn._xlws.FILTER(#REF!,#REF!=#REF!),_xlfn.TEXTJOIN(", ", TRUE, _xlfn._xlws.FILTER(Make.Trt!D:D &amp; " " &amp; Make.Trt!#REF!, Make.Trt!C:C=C166)))))),"")</f>
        <v/>
      </c>
      <c r="E166" s="321"/>
      <c r="F166" s="124"/>
      <c r="G166" s="124"/>
      <c r="H166" s="124"/>
      <c r="I166" s="311"/>
      <c r="J166" s="311"/>
      <c r="K166" s="332"/>
      <c r="L166" s="183"/>
      <c r="M166" s="5"/>
      <c r="N166" s="480"/>
      <c r="O166" s="480"/>
      <c r="P166" s="240"/>
      <c r="Q166" s="240"/>
      <c r="R166" s="483"/>
      <c r="S166" s="183"/>
      <c r="T166" s="183"/>
      <c r="U166" s="183"/>
      <c r="V166" s="183"/>
      <c r="W166" s="5"/>
      <c r="X166" s="5"/>
      <c r="Y166" s="5"/>
      <c r="Z166" s="5"/>
      <c r="AA166" s="5"/>
      <c r="AB166" s="5"/>
      <c r="AC166" s="52" t="str" cm="1">
        <f t="array" ref="AC166">IF(ValidateMultipleSelection(G170, Times!$B$8:$B$77), "Valid", "Invalid")</f>
        <v>Valid</v>
      </c>
      <c r="AD166" s="52" t="str" cm="1">
        <f t="array" ref="AD166">IF(ValidateMultipleSelection(A170, Site!$AR$2:$AR$50), "Valid", "Invalid")</f>
        <v>Valid</v>
      </c>
    </row>
    <row r="167" spans="1:30" x14ac:dyDescent="0.35">
      <c r="A167" s="124"/>
      <c r="B167" s="320"/>
      <c r="C167" s="320"/>
      <c r="D167" s="329" t="str" cm="1">
        <f t="array" ref="D167">IFERROR(IF(ISBLANK(A167),"",IF(AND(ISBLANK(C167),ISBLANK(#REF!),ISBLANK(F167)),"",IF(AND(ISBLANK(C167),ISBLANK(#REF!),NOT(ISBLANK(F167))),_xlfn._xlws.FILTER('Rot.Out'!L:L,'Rot.Out'!B:B=EnterData!F167),IF(AND(ISBLANK(C167),NOT(ISBLANK(#REF!))),_xlfn._xlws.FILTER(#REF!,#REF!=#REF!),_xlfn.TEXTJOIN(", ", TRUE, _xlfn._xlws.FILTER(Make.Trt!D:D &amp; " " &amp; Make.Trt!#REF!, Make.Trt!C:C=C167)))))),"")</f>
        <v/>
      </c>
      <c r="E167" s="321"/>
      <c r="F167" s="124"/>
      <c r="G167" s="124"/>
      <c r="H167" s="124"/>
      <c r="I167" s="311"/>
      <c r="J167" s="311"/>
      <c r="K167" s="332"/>
      <c r="L167" s="183"/>
      <c r="M167" s="5"/>
      <c r="N167" s="480"/>
      <c r="O167" s="480"/>
      <c r="P167" s="240"/>
      <c r="Q167" s="240"/>
      <c r="R167" s="483"/>
      <c r="S167" s="183"/>
      <c r="T167" s="183"/>
      <c r="U167" s="183"/>
      <c r="V167" s="183"/>
      <c r="W167" s="5"/>
      <c r="X167" s="5"/>
      <c r="Y167" s="5"/>
      <c r="Z167" s="5"/>
      <c r="AA167" s="5"/>
      <c r="AB167" s="5"/>
      <c r="AC167" s="52" t="str" cm="1">
        <f t="array" ref="AC167">IF(ValidateMultipleSelection(G171, Times!$B$8:$B$77), "Valid", "Invalid")</f>
        <v>Valid</v>
      </c>
      <c r="AD167" s="52" t="str" cm="1">
        <f t="array" ref="AD167">IF(ValidateMultipleSelection(A171, Site!$AR$2:$AR$50), "Valid", "Invalid")</f>
        <v>Valid</v>
      </c>
    </row>
    <row r="168" spans="1:30" x14ac:dyDescent="0.35">
      <c r="A168" s="124"/>
      <c r="B168" s="320"/>
      <c r="C168" s="320"/>
      <c r="D168" s="329" t="str" cm="1">
        <f t="array" ref="D168">IFERROR(IF(ISBLANK(A168),"",IF(AND(ISBLANK(C168),ISBLANK(#REF!),ISBLANK(F168)),"",IF(AND(ISBLANK(C168),ISBLANK(#REF!),NOT(ISBLANK(F168))),_xlfn._xlws.FILTER('Rot.Out'!L:L,'Rot.Out'!B:B=EnterData!F168),IF(AND(ISBLANK(C168),NOT(ISBLANK(#REF!))),_xlfn._xlws.FILTER(#REF!,#REF!=#REF!),_xlfn.TEXTJOIN(", ", TRUE, _xlfn._xlws.FILTER(Make.Trt!D:D &amp; " " &amp; Make.Trt!#REF!, Make.Trt!C:C=C168)))))),"")</f>
        <v/>
      </c>
      <c r="E168" s="321"/>
      <c r="F168" s="124"/>
      <c r="G168" s="124"/>
      <c r="H168" s="124"/>
      <c r="I168" s="311"/>
      <c r="J168" s="311"/>
      <c r="K168" s="332"/>
      <c r="L168" s="183"/>
      <c r="M168" s="5"/>
      <c r="N168" s="480"/>
      <c r="O168" s="480"/>
      <c r="P168" s="240"/>
      <c r="Q168" s="240"/>
      <c r="R168" s="483"/>
      <c r="S168" s="183"/>
      <c r="T168" s="183"/>
      <c r="U168" s="183"/>
      <c r="V168" s="183"/>
      <c r="W168" s="5"/>
      <c r="X168" s="5"/>
      <c r="Y168" s="5"/>
      <c r="Z168" s="5"/>
      <c r="AA168" s="5"/>
      <c r="AB168" s="5"/>
      <c r="AC168" s="52" t="str" cm="1">
        <f t="array" ref="AC168">IF(ValidateMultipleSelection(G172, Times!$B$8:$B$77), "Valid", "Invalid")</f>
        <v>Valid</v>
      </c>
      <c r="AD168" s="52" t="str" cm="1">
        <f t="array" ref="AD168">IF(ValidateMultipleSelection(A172, Site!$AR$2:$AR$50), "Valid", "Invalid")</f>
        <v>Valid</v>
      </c>
    </row>
    <row r="169" spans="1:30" x14ac:dyDescent="0.35">
      <c r="A169" s="124"/>
      <c r="B169" s="320"/>
      <c r="C169" s="320"/>
      <c r="D169" s="329" t="str" cm="1">
        <f t="array" ref="D169">IFERROR(IF(ISBLANK(A169),"",IF(AND(ISBLANK(C169),ISBLANK(#REF!),ISBLANK(F169)),"",IF(AND(ISBLANK(C169),ISBLANK(#REF!),NOT(ISBLANK(F169))),_xlfn._xlws.FILTER('Rot.Out'!L:L,'Rot.Out'!B:B=EnterData!F169),IF(AND(ISBLANK(C169),NOT(ISBLANK(#REF!))),_xlfn._xlws.FILTER(#REF!,#REF!=#REF!),_xlfn.TEXTJOIN(", ", TRUE, _xlfn._xlws.FILTER(Make.Trt!D:D &amp; " " &amp; Make.Trt!#REF!, Make.Trt!C:C=C169)))))),"")</f>
        <v/>
      </c>
      <c r="E169" s="321"/>
      <c r="F169" s="124"/>
      <c r="G169" s="124"/>
      <c r="H169" s="124"/>
      <c r="I169" s="311"/>
      <c r="J169" s="311"/>
      <c r="K169" s="332"/>
      <c r="L169" s="183"/>
      <c r="M169" s="5"/>
      <c r="N169" s="480"/>
      <c r="O169" s="480"/>
      <c r="P169" s="240"/>
      <c r="Q169" s="240"/>
      <c r="R169" s="483"/>
      <c r="S169" s="183"/>
      <c r="T169" s="183"/>
      <c r="U169" s="183"/>
      <c r="V169" s="183"/>
      <c r="W169" s="5"/>
      <c r="X169" s="5"/>
      <c r="Y169" s="5"/>
      <c r="Z169" s="5"/>
      <c r="AA169" s="5"/>
      <c r="AB169" s="5"/>
      <c r="AC169" s="52" t="str" cm="1">
        <f t="array" ref="AC169">IF(ValidateMultipleSelection(G173, Times!$B$8:$B$77), "Valid", "Invalid")</f>
        <v>Valid</v>
      </c>
      <c r="AD169" s="52" t="str" cm="1">
        <f t="array" ref="AD169">IF(ValidateMultipleSelection(A173, Site!$AR$2:$AR$50), "Valid", "Invalid")</f>
        <v>Valid</v>
      </c>
    </row>
    <row r="170" spans="1:30" x14ac:dyDescent="0.35">
      <c r="A170" s="124"/>
      <c r="B170" s="320"/>
      <c r="C170" s="320"/>
      <c r="D170" s="329" t="str" cm="1">
        <f t="array" ref="D170">IFERROR(IF(ISBLANK(A170),"",IF(AND(ISBLANK(C170),ISBLANK(#REF!),ISBLANK(F170)),"",IF(AND(ISBLANK(C170),ISBLANK(#REF!),NOT(ISBLANK(F170))),_xlfn._xlws.FILTER('Rot.Out'!L:L,'Rot.Out'!B:B=EnterData!F170),IF(AND(ISBLANK(C170),NOT(ISBLANK(#REF!))),_xlfn._xlws.FILTER(#REF!,#REF!=#REF!),_xlfn.TEXTJOIN(", ", TRUE, _xlfn._xlws.FILTER(Make.Trt!D:D &amp; " " &amp; Make.Trt!#REF!, Make.Trt!C:C=C170)))))),"")</f>
        <v/>
      </c>
      <c r="E170" s="321"/>
      <c r="F170" s="124"/>
      <c r="G170" s="124"/>
      <c r="H170" s="124"/>
      <c r="I170" s="311"/>
      <c r="J170" s="311"/>
      <c r="K170" s="332"/>
      <c r="L170" s="183"/>
      <c r="M170" s="5"/>
      <c r="N170" s="480"/>
      <c r="O170" s="480"/>
      <c r="P170" s="240"/>
      <c r="Q170" s="240"/>
      <c r="R170" s="483"/>
      <c r="S170" s="183"/>
      <c r="T170" s="183"/>
      <c r="U170" s="183"/>
      <c r="V170" s="183"/>
      <c r="W170" s="5"/>
      <c r="X170" s="5"/>
      <c r="Y170" s="5"/>
      <c r="Z170" s="5"/>
      <c r="AA170" s="5"/>
      <c r="AB170" s="5"/>
      <c r="AC170" s="52" t="str" cm="1">
        <f t="array" ref="AC170">IF(ValidateMultipleSelection(G174, Times!$B$8:$B$77), "Valid", "Invalid")</f>
        <v>Valid</v>
      </c>
      <c r="AD170" s="52" t="str" cm="1">
        <f t="array" ref="AD170">IF(ValidateMultipleSelection(A174, Site!$AR$2:$AR$50), "Valid", "Invalid")</f>
        <v>Valid</v>
      </c>
    </row>
    <row r="171" spans="1:30" x14ac:dyDescent="0.35">
      <c r="A171" s="124"/>
      <c r="B171" s="320"/>
      <c r="C171" s="320"/>
      <c r="D171" s="329" t="str" cm="1">
        <f t="array" ref="D171">IFERROR(IF(ISBLANK(A171),"",IF(AND(ISBLANK(C171),ISBLANK(#REF!),ISBLANK(F171)),"",IF(AND(ISBLANK(C171),ISBLANK(#REF!),NOT(ISBLANK(F171))),_xlfn._xlws.FILTER('Rot.Out'!L:L,'Rot.Out'!B:B=EnterData!F171),IF(AND(ISBLANK(C171),NOT(ISBLANK(#REF!))),_xlfn._xlws.FILTER(#REF!,#REF!=#REF!),_xlfn.TEXTJOIN(", ", TRUE, _xlfn._xlws.FILTER(Make.Trt!D:D &amp; " " &amp; Make.Trt!#REF!, Make.Trt!C:C=C171)))))),"")</f>
        <v/>
      </c>
      <c r="E171" s="321"/>
      <c r="F171" s="124"/>
      <c r="G171" s="124"/>
      <c r="H171" s="124"/>
      <c r="I171" s="311"/>
      <c r="J171" s="311"/>
      <c r="K171" s="332"/>
      <c r="L171" s="183"/>
      <c r="M171" s="5"/>
      <c r="N171" s="480"/>
      <c r="O171" s="480"/>
      <c r="P171" s="240"/>
      <c r="Q171" s="240"/>
      <c r="R171" s="483"/>
      <c r="S171" s="183"/>
      <c r="T171" s="183"/>
      <c r="U171" s="183"/>
      <c r="V171" s="183"/>
      <c r="W171" s="5"/>
      <c r="X171" s="5"/>
      <c r="Y171" s="5"/>
      <c r="Z171" s="5"/>
      <c r="AA171" s="5"/>
      <c r="AB171" s="5"/>
      <c r="AC171" s="52" t="str" cm="1">
        <f t="array" ref="AC171">IF(ValidateMultipleSelection(G175, Times!$B$8:$B$77), "Valid", "Invalid")</f>
        <v>Valid</v>
      </c>
      <c r="AD171" s="52" t="str" cm="1">
        <f t="array" ref="AD171">IF(ValidateMultipleSelection(A175, Site!$AR$2:$AR$50), "Valid", "Invalid")</f>
        <v>Valid</v>
      </c>
    </row>
    <row r="172" spans="1:30" x14ac:dyDescent="0.35">
      <c r="A172" s="124"/>
      <c r="B172" s="320"/>
      <c r="C172" s="320"/>
      <c r="D172" s="329" t="str" cm="1">
        <f t="array" ref="D172">IFERROR(IF(ISBLANK(A172),"",IF(AND(ISBLANK(C172),ISBLANK(#REF!),ISBLANK(F172)),"",IF(AND(ISBLANK(C172),ISBLANK(#REF!),NOT(ISBLANK(F172))),_xlfn._xlws.FILTER('Rot.Out'!L:L,'Rot.Out'!B:B=EnterData!F172),IF(AND(ISBLANK(C172),NOT(ISBLANK(#REF!))),_xlfn._xlws.FILTER(#REF!,#REF!=#REF!),_xlfn.TEXTJOIN(", ", TRUE, _xlfn._xlws.FILTER(Make.Trt!D:D &amp; " " &amp; Make.Trt!#REF!, Make.Trt!C:C=C172)))))),"")</f>
        <v/>
      </c>
      <c r="E172" s="321"/>
      <c r="F172" s="124"/>
      <c r="G172" s="124"/>
      <c r="H172" s="124"/>
      <c r="I172" s="311"/>
      <c r="J172" s="311"/>
      <c r="K172" s="332"/>
      <c r="L172" s="183"/>
      <c r="M172" s="5"/>
      <c r="N172" s="480"/>
      <c r="O172" s="480"/>
      <c r="P172" s="240"/>
      <c r="Q172" s="240"/>
      <c r="R172" s="483"/>
      <c r="S172" s="183"/>
      <c r="T172" s="183"/>
      <c r="U172" s="183"/>
      <c r="V172" s="183"/>
      <c r="W172" s="5"/>
      <c r="X172" s="5"/>
      <c r="Y172" s="5"/>
      <c r="Z172" s="5"/>
      <c r="AA172" s="5"/>
      <c r="AB172" s="5"/>
      <c r="AC172" s="52" t="str" cm="1">
        <f t="array" ref="AC172">IF(ValidateMultipleSelection(G176, Times!$B$8:$B$77), "Valid", "Invalid")</f>
        <v>Valid</v>
      </c>
      <c r="AD172" s="52" t="str" cm="1">
        <f t="array" ref="AD172">IF(ValidateMultipleSelection(A176, Site!$AR$2:$AR$50), "Valid", "Invalid")</f>
        <v>Valid</v>
      </c>
    </row>
    <row r="173" spans="1:30" x14ac:dyDescent="0.35">
      <c r="A173" s="124"/>
      <c r="B173" s="320"/>
      <c r="C173" s="320"/>
      <c r="D173" s="329" t="str" cm="1">
        <f t="array" ref="D173">IFERROR(IF(ISBLANK(A173),"",IF(AND(ISBLANK(C173),ISBLANK(#REF!),ISBLANK(F173)),"",IF(AND(ISBLANK(C173),ISBLANK(#REF!),NOT(ISBLANK(F173))),_xlfn._xlws.FILTER('Rot.Out'!L:L,'Rot.Out'!B:B=EnterData!F173),IF(AND(ISBLANK(C173),NOT(ISBLANK(#REF!))),_xlfn._xlws.FILTER(#REF!,#REF!=#REF!),_xlfn.TEXTJOIN(", ", TRUE, _xlfn._xlws.FILTER(Make.Trt!D:D &amp; " " &amp; Make.Trt!#REF!, Make.Trt!C:C=C173)))))),"")</f>
        <v/>
      </c>
      <c r="E173" s="321"/>
      <c r="F173" s="124"/>
      <c r="G173" s="124"/>
      <c r="H173" s="124"/>
      <c r="I173" s="311"/>
      <c r="J173" s="311"/>
      <c r="K173" s="332"/>
      <c r="L173" s="183"/>
      <c r="M173" s="5"/>
      <c r="N173" s="480"/>
      <c r="O173" s="480"/>
      <c r="P173" s="240"/>
      <c r="Q173" s="240"/>
      <c r="R173" s="483"/>
      <c r="S173" s="183"/>
      <c r="T173" s="183"/>
      <c r="U173" s="183"/>
      <c r="V173" s="183"/>
      <c r="W173" s="5"/>
      <c r="X173" s="5"/>
      <c r="Y173" s="5"/>
      <c r="Z173" s="5"/>
      <c r="AA173" s="5"/>
      <c r="AB173" s="5"/>
      <c r="AC173" s="52" t="str" cm="1">
        <f t="array" ref="AC173">IF(ValidateMultipleSelection(G177, Times!$B$8:$B$77), "Valid", "Invalid")</f>
        <v>Valid</v>
      </c>
      <c r="AD173" s="52" t="str" cm="1">
        <f t="array" ref="AD173">IF(ValidateMultipleSelection(A177, Site!$AR$2:$AR$50), "Valid", "Invalid")</f>
        <v>Valid</v>
      </c>
    </row>
    <row r="174" spans="1:30" x14ac:dyDescent="0.35">
      <c r="A174" s="124"/>
      <c r="B174" s="320"/>
      <c r="C174" s="320"/>
      <c r="D174" s="329" t="str" cm="1">
        <f t="array" ref="D174">IFERROR(IF(ISBLANK(A174),"",IF(AND(ISBLANK(C174),ISBLANK(#REF!),ISBLANK(F174)),"",IF(AND(ISBLANK(C174),ISBLANK(#REF!),NOT(ISBLANK(F174))),_xlfn._xlws.FILTER('Rot.Out'!L:L,'Rot.Out'!B:B=EnterData!F174),IF(AND(ISBLANK(C174),NOT(ISBLANK(#REF!))),_xlfn._xlws.FILTER(#REF!,#REF!=#REF!),_xlfn.TEXTJOIN(", ", TRUE, _xlfn._xlws.FILTER(Make.Trt!D:D &amp; " " &amp; Make.Trt!#REF!, Make.Trt!C:C=C174)))))),"")</f>
        <v/>
      </c>
      <c r="E174" s="321"/>
      <c r="F174" s="124"/>
      <c r="G174" s="124"/>
      <c r="H174" s="124"/>
      <c r="I174" s="311"/>
      <c r="J174" s="311"/>
      <c r="K174" s="332"/>
      <c r="L174" s="183"/>
      <c r="M174" s="5"/>
      <c r="N174" s="480"/>
      <c r="O174" s="480"/>
      <c r="P174" s="240"/>
      <c r="Q174" s="240"/>
      <c r="R174" s="483"/>
      <c r="S174" s="183"/>
      <c r="T174" s="183"/>
      <c r="U174" s="183"/>
      <c r="V174" s="183"/>
      <c r="W174" s="5"/>
      <c r="X174" s="5"/>
      <c r="Y174" s="5"/>
      <c r="Z174" s="5"/>
      <c r="AA174" s="5"/>
      <c r="AB174" s="5"/>
      <c r="AC174" s="52" t="str" cm="1">
        <f t="array" ref="AC174">IF(ValidateMultipleSelection(G178, Times!$B$8:$B$77), "Valid", "Invalid")</f>
        <v>Valid</v>
      </c>
      <c r="AD174" s="52" t="str" cm="1">
        <f t="array" ref="AD174">IF(ValidateMultipleSelection(A178, Site!$AR$2:$AR$50), "Valid", "Invalid")</f>
        <v>Valid</v>
      </c>
    </row>
    <row r="175" spans="1:30" x14ac:dyDescent="0.35">
      <c r="A175" s="124"/>
      <c r="B175" s="320"/>
      <c r="C175" s="320"/>
      <c r="D175" s="329" t="str" cm="1">
        <f t="array" ref="D175">IFERROR(IF(ISBLANK(A175),"",IF(AND(ISBLANK(C175),ISBLANK(#REF!),ISBLANK(F175)),"",IF(AND(ISBLANK(C175),ISBLANK(#REF!),NOT(ISBLANK(F175))),_xlfn._xlws.FILTER('Rot.Out'!L:L,'Rot.Out'!B:B=EnterData!F175),IF(AND(ISBLANK(C175),NOT(ISBLANK(#REF!))),_xlfn._xlws.FILTER(#REF!,#REF!=#REF!),_xlfn.TEXTJOIN(", ", TRUE, _xlfn._xlws.FILTER(Make.Trt!D:D &amp; " " &amp; Make.Trt!#REF!, Make.Trt!C:C=C175)))))),"")</f>
        <v/>
      </c>
      <c r="E175" s="321"/>
      <c r="F175" s="124"/>
      <c r="G175" s="124"/>
      <c r="H175" s="124"/>
      <c r="I175" s="311"/>
      <c r="J175" s="311"/>
      <c r="K175" s="332"/>
      <c r="L175" s="183"/>
      <c r="M175" s="5"/>
      <c r="N175" s="480"/>
      <c r="O175" s="480"/>
      <c r="P175" s="240"/>
      <c r="Q175" s="240"/>
      <c r="R175" s="483"/>
      <c r="S175" s="183"/>
      <c r="T175" s="183"/>
      <c r="U175" s="183"/>
      <c r="V175" s="183"/>
      <c r="W175" s="5"/>
      <c r="X175" s="5"/>
      <c r="Y175" s="5"/>
      <c r="Z175" s="5"/>
      <c r="AA175" s="5"/>
      <c r="AB175" s="5"/>
      <c r="AC175" s="52" t="str" cm="1">
        <f t="array" ref="AC175">IF(ValidateMultipleSelection(G179, Times!$B$8:$B$77), "Valid", "Invalid")</f>
        <v>Valid</v>
      </c>
      <c r="AD175" s="52" t="str" cm="1">
        <f t="array" ref="AD175">IF(ValidateMultipleSelection(A179, Site!$AR$2:$AR$50), "Valid", "Invalid")</f>
        <v>Valid</v>
      </c>
    </row>
    <row r="176" spans="1:30" x14ac:dyDescent="0.35">
      <c r="A176" s="124"/>
      <c r="B176" s="320"/>
      <c r="C176" s="320"/>
      <c r="D176" s="329" t="str" cm="1">
        <f t="array" ref="D176">IFERROR(IF(ISBLANK(A176),"",IF(AND(ISBLANK(C176),ISBLANK(#REF!),ISBLANK(F176)),"",IF(AND(ISBLANK(C176),ISBLANK(#REF!),NOT(ISBLANK(F176))),_xlfn._xlws.FILTER('Rot.Out'!L:L,'Rot.Out'!B:B=EnterData!F176),IF(AND(ISBLANK(C176),NOT(ISBLANK(#REF!))),_xlfn._xlws.FILTER(#REF!,#REF!=#REF!),_xlfn.TEXTJOIN(", ", TRUE, _xlfn._xlws.FILTER(Make.Trt!D:D &amp; " " &amp; Make.Trt!#REF!, Make.Trt!C:C=C176)))))),"")</f>
        <v/>
      </c>
      <c r="E176" s="321"/>
      <c r="F176" s="124"/>
      <c r="G176" s="124"/>
      <c r="H176" s="124"/>
      <c r="I176" s="311"/>
      <c r="J176" s="311"/>
      <c r="K176" s="332"/>
      <c r="L176" s="183"/>
      <c r="M176" s="5"/>
      <c r="N176" s="480"/>
      <c r="O176" s="480"/>
      <c r="P176" s="240"/>
      <c r="Q176" s="240"/>
      <c r="R176" s="483"/>
      <c r="S176" s="183"/>
      <c r="T176" s="183"/>
      <c r="U176" s="183"/>
      <c r="V176" s="183"/>
      <c r="W176" s="5"/>
      <c r="X176" s="5"/>
      <c r="Y176" s="5"/>
      <c r="Z176" s="5"/>
      <c r="AA176" s="5"/>
      <c r="AB176" s="5"/>
      <c r="AC176" s="52" t="str" cm="1">
        <f t="array" ref="AC176">IF(ValidateMultipleSelection(G180, Times!$B$8:$B$77), "Valid", "Invalid")</f>
        <v>Valid</v>
      </c>
      <c r="AD176" s="52" t="str" cm="1">
        <f t="array" ref="AD176">IF(ValidateMultipleSelection(A180, Site!$AR$2:$AR$50), "Valid", "Invalid")</f>
        <v>Valid</v>
      </c>
    </row>
    <row r="177" spans="1:30" x14ac:dyDescent="0.35">
      <c r="A177" s="124"/>
      <c r="B177" s="320"/>
      <c r="C177" s="320"/>
      <c r="D177" s="329" t="str" cm="1">
        <f t="array" ref="D177">IFERROR(IF(ISBLANK(A177),"",IF(AND(ISBLANK(C177),ISBLANK(#REF!),ISBLANK(F177)),"",IF(AND(ISBLANK(C177),ISBLANK(#REF!),NOT(ISBLANK(F177))),_xlfn._xlws.FILTER('Rot.Out'!L:L,'Rot.Out'!B:B=EnterData!F177),IF(AND(ISBLANK(C177),NOT(ISBLANK(#REF!))),_xlfn._xlws.FILTER(#REF!,#REF!=#REF!),_xlfn.TEXTJOIN(", ", TRUE, _xlfn._xlws.FILTER(Make.Trt!D:D &amp; " " &amp; Make.Trt!#REF!, Make.Trt!C:C=C177)))))),"")</f>
        <v/>
      </c>
      <c r="E177" s="321"/>
      <c r="F177" s="124"/>
      <c r="G177" s="124"/>
      <c r="H177" s="124"/>
      <c r="I177" s="311"/>
      <c r="J177" s="311"/>
      <c r="K177" s="332"/>
      <c r="L177" s="183"/>
      <c r="M177" s="5"/>
      <c r="N177" s="480"/>
      <c r="O177" s="480"/>
      <c r="P177" s="240"/>
      <c r="Q177" s="240"/>
      <c r="R177" s="483"/>
      <c r="S177" s="183"/>
      <c r="T177" s="183"/>
      <c r="U177" s="183"/>
      <c r="V177" s="183"/>
      <c r="W177" s="5"/>
      <c r="X177" s="5"/>
      <c r="Y177" s="5"/>
      <c r="Z177" s="5"/>
      <c r="AA177" s="5"/>
      <c r="AB177" s="5"/>
      <c r="AC177" s="52" t="str" cm="1">
        <f t="array" ref="AC177">IF(ValidateMultipleSelection(G181, Times!$B$8:$B$77), "Valid", "Invalid")</f>
        <v>Valid</v>
      </c>
      <c r="AD177" s="52" t="str" cm="1">
        <f t="array" ref="AD177">IF(ValidateMultipleSelection(A181, Site!$AR$2:$AR$50), "Valid", "Invalid")</f>
        <v>Valid</v>
      </c>
    </row>
    <row r="178" spans="1:30" x14ac:dyDescent="0.35">
      <c r="A178" s="124"/>
      <c r="B178" s="320"/>
      <c r="C178" s="320"/>
      <c r="D178" s="329" t="str" cm="1">
        <f t="array" ref="D178">IFERROR(IF(ISBLANK(A178),"",IF(AND(ISBLANK(C178),ISBLANK(#REF!),ISBLANK(F178)),"",IF(AND(ISBLANK(C178),ISBLANK(#REF!),NOT(ISBLANK(F178))),_xlfn._xlws.FILTER('Rot.Out'!L:L,'Rot.Out'!B:B=EnterData!F178),IF(AND(ISBLANK(C178),NOT(ISBLANK(#REF!))),_xlfn._xlws.FILTER(#REF!,#REF!=#REF!),_xlfn.TEXTJOIN(", ", TRUE, _xlfn._xlws.FILTER(Make.Trt!D:D &amp; " " &amp; Make.Trt!#REF!, Make.Trt!C:C=C178)))))),"")</f>
        <v/>
      </c>
      <c r="E178" s="321"/>
      <c r="F178" s="124"/>
      <c r="G178" s="124"/>
      <c r="H178" s="124"/>
      <c r="I178" s="311"/>
      <c r="J178" s="311"/>
      <c r="K178" s="332"/>
      <c r="L178" s="183"/>
      <c r="M178" s="5"/>
      <c r="N178" s="480"/>
      <c r="O178" s="480"/>
      <c r="P178" s="240"/>
      <c r="Q178" s="240"/>
      <c r="R178" s="483"/>
      <c r="S178" s="183"/>
      <c r="T178" s="183"/>
      <c r="U178" s="183"/>
      <c r="V178" s="183"/>
      <c r="W178" s="5"/>
      <c r="X178" s="5"/>
      <c r="Y178" s="5"/>
      <c r="Z178" s="5"/>
      <c r="AA178" s="5"/>
      <c r="AB178" s="5"/>
      <c r="AC178" s="52" t="str" cm="1">
        <f t="array" ref="AC178">IF(ValidateMultipleSelection(G182, Times!$B$8:$B$77), "Valid", "Invalid")</f>
        <v>Valid</v>
      </c>
      <c r="AD178" s="52" t="str" cm="1">
        <f t="array" ref="AD178">IF(ValidateMultipleSelection(A182, Site!$AR$2:$AR$50), "Valid", "Invalid")</f>
        <v>Valid</v>
      </c>
    </row>
    <row r="179" spans="1:30" x14ac:dyDescent="0.35">
      <c r="A179" s="124"/>
      <c r="B179" s="320"/>
      <c r="C179" s="320"/>
      <c r="D179" s="329" t="str" cm="1">
        <f t="array" ref="D179">IFERROR(IF(ISBLANK(A179),"",IF(AND(ISBLANK(C179),ISBLANK(#REF!),ISBLANK(F179)),"",IF(AND(ISBLANK(C179),ISBLANK(#REF!),NOT(ISBLANK(F179))),_xlfn._xlws.FILTER('Rot.Out'!L:L,'Rot.Out'!B:B=EnterData!F179),IF(AND(ISBLANK(C179),NOT(ISBLANK(#REF!))),_xlfn._xlws.FILTER(#REF!,#REF!=#REF!),_xlfn.TEXTJOIN(", ", TRUE, _xlfn._xlws.FILTER(Make.Trt!D:D &amp; " " &amp; Make.Trt!#REF!, Make.Trt!C:C=C179)))))),"")</f>
        <v/>
      </c>
      <c r="E179" s="321"/>
      <c r="F179" s="124"/>
      <c r="G179" s="124"/>
      <c r="H179" s="124"/>
      <c r="I179" s="311"/>
      <c r="J179" s="311"/>
      <c r="K179" s="332"/>
      <c r="L179" s="183"/>
      <c r="M179" s="5"/>
      <c r="N179" s="480"/>
      <c r="O179" s="480"/>
      <c r="P179" s="240"/>
      <c r="Q179" s="240"/>
      <c r="R179" s="483"/>
      <c r="S179" s="183"/>
      <c r="T179" s="183"/>
      <c r="U179" s="183"/>
      <c r="V179" s="183"/>
      <c r="W179" s="5"/>
      <c r="X179" s="5"/>
      <c r="Y179" s="5"/>
      <c r="Z179" s="5"/>
      <c r="AA179" s="5"/>
      <c r="AB179" s="5"/>
      <c r="AC179" s="52" t="str" cm="1">
        <f t="array" ref="AC179">IF(ValidateMultipleSelection(G183, Times!$B$8:$B$77), "Valid", "Invalid")</f>
        <v>Valid</v>
      </c>
      <c r="AD179" s="52" t="str" cm="1">
        <f t="array" ref="AD179">IF(ValidateMultipleSelection(A183, Site!$AR$2:$AR$50), "Valid", "Invalid")</f>
        <v>Valid</v>
      </c>
    </row>
    <row r="180" spans="1:30" x14ac:dyDescent="0.35">
      <c r="A180" s="124"/>
      <c r="B180" s="320"/>
      <c r="C180" s="320"/>
      <c r="D180" s="329" t="str" cm="1">
        <f t="array" ref="D180">IFERROR(IF(ISBLANK(A180),"",IF(AND(ISBLANK(C180),ISBLANK(#REF!),ISBLANK(F180)),"",IF(AND(ISBLANK(C180),ISBLANK(#REF!),NOT(ISBLANK(F180))),_xlfn._xlws.FILTER('Rot.Out'!L:L,'Rot.Out'!B:B=EnterData!F180),IF(AND(ISBLANK(C180),NOT(ISBLANK(#REF!))),_xlfn._xlws.FILTER(#REF!,#REF!=#REF!),_xlfn.TEXTJOIN(", ", TRUE, _xlfn._xlws.FILTER(Make.Trt!D:D &amp; " " &amp; Make.Trt!#REF!, Make.Trt!C:C=C180)))))),"")</f>
        <v/>
      </c>
      <c r="E180" s="321"/>
      <c r="F180" s="124"/>
      <c r="G180" s="124"/>
      <c r="H180" s="124"/>
      <c r="I180" s="311"/>
      <c r="J180" s="311"/>
      <c r="K180" s="332"/>
      <c r="L180" s="183"/>
      <c r="M180" s="5"/>
      <c r="N180" s="480"/>
      <c r="O180" s="480"/>
      <c r="P180" s="240"/>
      <c r="Q180" s="240"/>
      <c r="R180" s="483"/>
      <c r="S180" s="183"/>
      <c r="T180" s="183"/>
      <c r="U180" s="183"/>
      <c r="V180" s="183"/>
      <c r="W180" s="5"/>
      <c r="X180" s="5"/>
      <c r="Y180" s="5"/>
      <c r="Z180" s="5"/>
      <c r="AA180" s="5"/>
      <c r="AB180" s="5"/>
      <c r="AC180" s="52" t="str" cm="1">
        <f t="array" ref="AC180">IF(ValidateMultipleSelection(G184, Times!$B$8:$B$77), "Valid", "Invalid")</f>
        <v>Valid</v>
      </c>
      <c r="AD180" s="52" t="str" cm="1">
        <f t="array" ref="AD180">IF(ValidateMultipleSelection(A184, Site!$AR$2:$AR$50), "Valid", "Invalid")</f>
        <v>Valid</v>
      </c>
    </row>
    <row r="181" spans="1:30" x14ac:dyDescent="0.35">
      <c r="A181" s="124"/>
      <c r="B181" s="320"/>
      <c r="C181" s="320"/>
      <c r="D181" s="329" t="str" cm="1">
        <f t="array" ref="D181">IFERROR(IF(ISBLANK(A181),"",IF(AND(ISBLANK(C181),ISBLANK(#REF!),ISBLANK(F181)),"",IF(AND(ISBLANK(C181),ISBLANK(#REF!),NOT(ISBLANK(F181))),_xlfn._xlws.FILTER('Rot.Out'!L:L,'Rot.Out'!B:B=EnterData!F181),IF(AND(ISBLANK(C181),NOT(ISBLANK(#REF!))),_xlfn._xlws.FILTER(#REF!,#REF!=#REF!),_xlfn.TEXTJOIN(", ", TRUE, _xlfn._xlws.FILTER(Make.Trt!D:D &amp; " " &amp; Make.Trt!#REF!, Make.Trt!C:C=C181)))))),"")</f>
        <v/>
      </c>
      <c r="E181" s="321"/>
      <c r="F181" s="124"/>
      <c r="G181" s="124"/>
      <c r="H181" s="124"/>
      <c r="I181" s="311"/>
      <c r="J181" s="311"/>
      <c r="K181" s="332"/>
      <c r="L181" s="183"/>
      <c r="M181" s="5"/>
      <c r="N181" s="480"/>
      <c r="O181" s="480"/>
      <c r="P181" s="240"/>
      <c r="Q181" s="240"/>
      <c r="R181" s="483"/>
      <c r="S181" s="183"/>
      <c r="T181" s="183"/>
      <c r="U181" s="183"/>
      <c r="V181" s="183"/>
      <c r="W181" s="5"/>
      <c r="X181" s="5"/>
      <c r="Y181" s="5"/>
      <c r="Z181" s="5"/>
      <c r="AA181" s="5"/>
      <c r="AB181" s="5"/>
      <c r="AC181" s="52" t="str" cm="1">
        <f t="array" ref="AC181">IF(ValidateMultipleSelection(G185, Times!$B$8:$B$77), "Valid", "Invalid")</f>
        <v>Valid</v>
      </c>
      <c r="AD181" s="52" t="str" cm="1">
        <f t="array" ref="AD181">IF(ValidateMultipleSelection(A185, Site!$AR$2:$AR$50), "Valid", "Invalid")</f>
        <v>Valid</v>
      </c>
    </row>
    <row r="182" spans="1:30" x14ac:dyDescent="0.35">
      <c r="A182" s="124"/>
      <c r="B182" s="320"/>
      <c r="C182" s="320"/>
      <c r="D182" s="329" t="str" cm="1">
        <f t="array" ref="D182">IFERROR(IF(ISBLANK(A182),"",IF(AND(ISBLANK(C182),ISBLANK(#REF!),ISBLANK(F182)),"",IF(AND(ISBLANK(C182),ISBLANK(#REF!),NOT(ISBLANK(F182))),_xlfn._xlws.FILTER('Rot.Out'!L:L,'Rot.Out'!B:B=EnterData!F182),IF(AND(ISBLANK(C182),NOT(ISBLANK(#REF!))),_xlfn._xlws.FILTER(#REF!,#REF!=#REF!),_xlfn.TEXTJOIN(", ", TRUE, _xlfn._xlws.FILTER(Make.Trt!D:D &amp; " " &amp; Make.Trt!#REF!, Make.Trt!C:C=C182)))))),"")</f>
        <v/>
      </c>
      <c r="E182" s="321"/>
      <c r="F182" s="124"/>
      <c r="G182" s="124"/>
      <c r="H182" s="124"/>
      <c r="I182" s="311"/>
      <c r="J182" s="311"/>
      <c r="K182" s="332"/>
      <c r="L182" s="183"/>
      <c r="M182" s="5"/>
      <c r="N182" s="480"/>
      <c r="O182" s="480"/>
      <c r="P182" s="240"/>
      <c r="Q182" s="240"/>
      <c r="R182" s="483"/>
      <c r="S182" s="183"/>
      <c r="T182" s="183"/>
      <c r="U182" s="183"/>
      <c r="V182" s="183"/>
      <c r="W182" s="5"/>
      <c r="X182" s="5"/>
      <c r="Y182" s="5"/>
      <c r="Z182" s="5"/>
      <c r="AA182" s="5"/>
      <c r="AB182" s="5"/>
      <c r="AC182" s="52" t="str" cm="1">
        <f t="array" ref="AC182">IF(ValidateMultipleSelection(G186, Times!$B$8:$B$77), "Valid", "Invalid")</f>
        <v>Valid</v>
      </c>
      <c r="AD182" s="52" t="str" cm="1">
        <f t="array" ref="AD182">IF(ValidateMultipleSelection(A186, Site!$AR$2:$AR$50), "Valid", "Invalid")</f>
        <v>Valid</v>
      </c>
    </row>
    <row r="183" spans="1:30" x14ac:dyDescent="0.35">
      <c r="A183" s="124"/>
      <c r="B183" s="320"/>
      <c r="C183" s="320"/>
      <c r="D183" s="329" t="str" cm="1">
        <f t="array" ref="D183">IFERROR(IF(ISBLANK(A183),"",IF(AND(ISBLANK(C183),ISBLANK(#REF!),ISBLANK(F183)),"",IF(AND(ISBLANK(C183),ISBLANK(#REF!),NOT(ISBLANK(F183))),_xlfn._xlws.FILTER('Rot.Out'!L:L,'Rot.Out'!B:B=EnterData!F183),IF(AND(ISBLANK(C183),NOT(ISBLANK(#REF!))),_xlfn._xlws.FILTER(#REF!,#REF!=#REF!),_xlfn.TEXTJOIN(", ", TRUE, _xlfn._xlws.FILTER(Make.Trt!D:D &amp; " " &amp; Make.Trt!#REF!, Make.Trt!C:C=C183)))))),"")</f>
        <v/>
      </c>
      <c r="E183" s="321"/>
      <c r="F183" s="124"/>
      <c r="G183" s="124"/>
      <c r="H183" s="124"/>
      <c r="I183" s="311"/>
      <c r="J183" s="311"/>
      <c r="K183" s="332"/>
      <c r="L183" s="183"/>
      <c r="M183" s="5"/>
      <c r="N183" s="480"/>
      <c r="O183" s="480"/>
      <c r="P183" s="240"/>
      <c r="Q183" s="240"/>
      <c r="R183" s="483"/>
      <c r="S183" s="183"/>
      <c r="T183" s="183"/>
      <c r="U183" s="183"/>
      <c r="V183" s="183"/>
      <c r="W183" s="5"/>
      <c r="X183" s="5"/>
      <c r="Y183" s="5"/>
      <c r="Z183" s="5"/>
      <c r="AA183" s="5"/>
      <c r="AB183" s="5"/>
      <c r="AC183" s="52" t="str" cm="1">
        <f t="array" ref="AC183">IF(ValidateMultipleSelection(G187, Times!$B$8:$B$77), "Valid", "Invalid")</f>
        <v>Valid</v>
      </c>
      <c r="AD183" s="52" t="str" cm="1">
        <f t="array" ref="AD183">IF(ValidateMultipleSelection(A187, Site!$AR$2:$AR$50), "Valid", "Invalid")</f>
        <v>Valid</v>
      </c>
    </row>
    <row r="184" spans="1:30" x14ac:dyDescent="0.35">
      <c r="A184" s="124"/>
      <c r="B184" s="320"/>
      <c r="C184" s="320"/>
      <c r="D184" s="329" t="str" cm="1">
        <f t="array" ref="D184">IFERROR(IF(ISBLANK(A184),"",IF(AND(ISBLANK(C184),ISBLANK(#REF!),ISBLANK(F184)),"",IF(AND(ISBLANK(C184),ISBLANK(#REF!),NOT(ISBLANK(F184))),_xlfn._xlws.FILTER('Rot.Out'!L:L,'Rot.Out'!B:B=EnterData!F184),IF(AND(ISBLANK(C184),NOT(ISBLANK(#REF!))),_xlfn._xlws.FILTER(#REF!,#REF!=#REF!),_xlfn.TEXTJOIN(", ", TRUE, _xlfn._xlws.FILTER(Make.Trt!D:D &amp; " " &amp; Make.Trt!#REF!, Make.Trt!C:C=C184)))))),"")</f>
        <v/>
      </c>
      <c r="E184" s="321"/>
      <c r="F184" s="124"/>
      <c r="G184" s="124"/>
      <c r="H184" s="124"/>
      <c r="I184" s="311"/>
      <c r="J184" s="311"/>
      <c r="K184" s="332"/>
      <c r="L184" s="183"/>
      <c r="M184" s="5"/>
      <c r="N184" s="480"/>
      <c r="O184" s="480"/>
      <c r="P184" s="240"/>
      <c r="Q184" s="240"/>
      <c r="R184" s="483"/>
      <c r="S184" s="183"/>
      <c r="T184" s="183"/>
      <c r="U184" s="183"/>
      <c r="V184" s="183"/>
      <c r="W184" s="5"/>
      <c r="X184" s="5"/>
      <c r="Y184" s="5"/>
      <c r="Z184" s="5"/>
      <c r="AA184" s="5"/>
      <c r="AB184" s="5"/>
      <c r="AC184" s="52" t="str" cm="1">
        <f t="array" ref="AC184">IF(ValidateMultipleSelection(G188, Times!$B$8:$B$77), "Valid", "Invalid")</f>
        <v>Valid</v>
      </c>
      <c r="AD184" s="52" t="str" cm="1">
        <f t="array" ref="AD184">IF(ValidateMultipleSelection(A188, Site!$AR$2:$AR$50), "Valid", "Invalid")</f>
        <v>Valid</v>
      </c>
    </row>
    <row r="185" spans="1:30" x14ac:dyDescent="0.35">
      <c r="A185" s="124"/>
      <c r="B185" s="320"/>
      <c r="C185" s="320"/>
      <c r="D185" s="329" t="str" cm="1">
        <f t="array" ref="D185">IFERROR(IF(ISBLANK(A185),"",IF(AND(ISBLANK(C185),ISBLANK(#REF!),ISBLANK(F185)),"",IF(AND(ISBLANK(C185),ISBLANK(#REF!),NOT(ISBLANK(F185))),_xlfn._xlws.FILTER('Rot.Out'!L:L,'Rot.Out'!B:B=EnterData!F185),IF(AND(ISBLANK(C185),NOT(ISBLANK(#REF!))),_xlfn._xlws.FILTER(#REF!,#REF!=#REF!),_xlfn.TEXTJOIN(", ", TRUE, _xlfn._xlws.FILTER(Make.Trt!D:D &amp; " " &amp; Make.Trt!#REF!, Make.Trt!C:C=C185)))))),"")</f>
        <v/>
      </c>
      <c r="E185" s="321"/>
      <c r="F185" s="124"/>
      <c r="G185" s="124"/>
      <c r="H185" s="124"/>
      <c r="I185" s="311"/>
      <c r="J185" s="311"/>
      <c r="K185" s="332"/>
      <c r="L185" s="183"/>
      <c r="M185" s="5"/>
      <c r="N185" s="480"/>
      <c r="O185" s="480"/>
      <c r="P185" s="240"/>
      <c r="Q185" s="240"/>
      <c r="R185" s="483"/>
      <c r="S185" s="183"/>
      <c r="T185" s="183"/>
      <c r="U185" s="183"/>
      <c r="V185" s="183"/>
      <c r="W185" s="5"/>
      <c r="X185" s="5"/>
      <c r="Y185" s="5"/>
      <c r="Z185" s="5"/>
      <c r="AA185" s="5"/>
      <c r="AB185" s="5"/>
      <c r="AC185" s="52" t="str" cm="1">
        <f t="array" ref="AC185">IF(ValidateMultipleSelection(G189, Times!$B$8:$B$77), "Valid", "Invalid")</f>
        <v>Valid</v>
      </c>
      <c r="AD185" s="52" t="str" cm="1">
        <f t="array" ref="AD185">IF(ValidateMultipleSelection(A189, Site!$AR$2:$AR$50), "Valid", "Invalid")</f>
        <v>Valid</v>
      </c>
    </row>
    <row r="186" spans="1:30" x14ac:dyDescent="0.35">
      <c r="A186" s="124"/>
      <c r="B186" s="320"/>
      <c r="C186" s="320"/>
      <c r="D186" s="329" t="str" cm="1">
        <f t="array" ref="D186">IFERROR(IF(ISBLANK(A186),"",IF(AND(ISBLANK(C186),ISBLANK(#REF!),ISBLANK(F186)),"",IF(AND(ISBLANK(C186),ISBLANK(#REF!),NOT(ISBLANK(F186))),_xlfn._xlws.FILTER('Rot.Out'!L:L,'Rot.Out'!B:B=EnterData!F186),IF(AND(ISBLANK(C186),NOT(ISBLANK(#REF!))),_xlfn._xlws.FILTER(#REF!,#REF!=#REF!),_xlfn.TEXTJOIN(", ", TRUE, _xlfn._xlws.FILTER(Make.Trt!D:D &amp; " " &amp; Make.Trt!#REF!, Make.Trt!C:C=C186)))))),"")</f>
        <v/>
      </c>
      <c r="E186" s="321"/>
      <c r="F186" s="124"/>
      <c r="G186" s="124"/>
      <c r="H186" s="124"/>
      <c r="I186" s="311"/>
      <c r="J186" s="311"/>
      <c r="K186" s="332"/>
      <c r="L186" s="183"/>
      <c r="M186" s="5"/>
      <c r="N186" s="480"/>
      <c r="O186" s="480"/>
      <c r="P186" s="240"/>
      <c r="Q186" s="240"/>
      <c r="R186" s="483"/>
      <c r="S186" s="183"/>
      <c r="T186" s="183"/>
      <c r="U186" s="183"/>
      <c r="V186" s="183"/>
      <c r="W186" s="5"/>
      <c r="X186" s="5"/>
      <c r="Y186" s="5"/>
      <c r="Z186" s="5"/>
      <c r="AA186" s="5"/>
      <c r="AB186" s="5"/>
      <c r="AC186" s="52" t="str" cm="1">
        <f t="array" ref="AC186">IF(ValidateMultipleSelection(G190, Times!$B$8:$B$77), "Valid", "Invalid")</f>
        <v>Valid</v>
      </c>
      <c r="AD186" s="52" t="str" cm="1">
        <f t="array" ref="AD186">IF(ValidateMultipleSelection(A190, Site!$AR$2:$AR$50), "Valid", "Invalid")</f>
        <v>Valid</v>
      </c>
    </row>
    <row r="187" spans="1:30" x14ac:dyDescent="0.35">
      <c r="A187" s="124"/>
      <c r="B187" s="320"/>
      <c r="C187" s="320"/>
      <c r="D187" s="329" t="str" cm="1">
        <f t="array" ref="D187">IFERROR(IF(ISBLANK(A187),"",IF(AND(ISBLANK(C187),ISBLANK(#REF!),ISBLANK(F187)),"",IF(AND(ISBLANK(C187),ISBLANK(#REF!),NOT(ISBLANK(F187))),_xlfn._xlws.FILTER('Rot.Out'!L:L,'Rot.Out'!B:B=EnterData!F187),IF(AND(ISBLANK(C187),NOT(ISBLANK(#REF!))),_xlfn._xlws.FILTER(#REF!,#REF!=#REF!),_xlfn.TEXTJOIN(", ", TRUE, _xlfn._xlws.FILTER(Make.Trt!D:D &amp; " " &amp; Make.Trt!#REF!, Make.Trt!C:C=C187)))))),"")</f>
        <v/>
      </c>
      <c r="E187" s="321"/>
      <c r="F187" s="124"/>
      <c r="G187" s="124"/>
      <c r="H187" s="124"/>
      <c r="I187" s="311"/>
      <c r="J187" s="311"/>
      <c r="K187" s="332"/>
      <c r="L187" s="183"/>
      <c r="M187" s="5"/>
      <c r="N187" s="480"/>
      <c r="O187" s="480"/>
      <c r="P187" s="240"/>
      <c r="Q187" s="240"/>
      <c r="R187" s="483"/>
      <c r="S187" s="183"/>
      <c r="T187" s="183"/>
      <c r="U187" s="183"/>
      <c r="V187" s="183"/>
      <c r="W187" s="5"/>
      <c r="X187" s="5"/>
      <c r="Y187" s="5"/>
      <c r="Z187" s="5"/>
      <c r="AA187" s="5"/>
      <c r="AB187" s="5"/>
      <c r="AC187" s="52" t="str" cm="1">
        <f t="array" ref="AC187">IF(ValidateMultipleSelection(G191, Times!$B$8:$B$77), "Valid", "Invalid")</f>
        <v>Valid</v>
      </c>
      <c r="AD187" s="52" t="str" cm="1">
        <f t="array" ref="AD187">IF(ValidateMultipleSelection(A191, Site!$AR$2:$AR$50), "Valid", "Invalid")</f>
        <v>Valid</v>
      </c>
    </row>
    <row r="188" spans="1:30" x14ac:dyDescent="0.35">
      <c r="A188" s="124"/>
      <c r="B188" s="320"/>
      <c r="C188" s="320"/>
      <c r="D188" s="329" t="str" cm="1">
        <f t="array" ref="D188">IFERROR(IF(ISBLANK(A188),"",IF(AND(ISBLANK(C188),ISBLANK(#REF!),ISBLANK(F188)),"",IF(AND(ISBLANK(C188),ISBLANK(#REF!),NOT(ISBLANK(F188))),_xlfn._xlws.FILTER('Rot.Out'!L:L,'Rot.Out'!B:B=EnterData!F188),IF(AND(ISBLANK(C188),NOT(ISBLANK(#REF!))),_xlfn._xlws.FILTER(#REF!,#REF!=#REF!),_xlfn.TEXTJOIN(", ", TRUE, _xlfn._xlws.FILTER(Make.Trt!D:D &amp; " " &amp; Make.Trt!#REF!, Make.Trt!C:C=C188)))))),"")</f>
        <v/>
      </c>
      <c r="E188" s="321"/>
      <c r="F188" s="124"/>
      <c r="G188" s="124"/>
      <c r="H188" s="124"/>
      <c r="I188" s="311"/>
      <c r="J188" s="311"/>
      <c r="K188" s="332"/>
      <c r="L188" s="183"/>
      <c r="M188" s="5"/>
      <c r="N188" s="480"/>
      <c r="O188" s="480"/>
      <c r="P188" s="240"/>
      <c r="Q188" s="240"/>
      <c r="R188" s="483"/>
      <c r="S188" s="183"/>
      <c r="T188" s="183"/>
      <c r="U188" s="183"/>
      <c r="V188" s="183"/>
      <c r="W188" s="5"/>
      <c r="X188" s="5"/>
      <c r="Y188" s="5"/>
      <c r="Z188" s="5"/>
      <c r="AA188" s="5"/>
      <c r="AB188" s="5"/>
      <c r="AC188" s="52" t="str" cm="1">
        <f t="array" ref="AC188">IF(ValidateMultipleSelection(G192, Times!$B$8:$B$77), "Valid", "Invalid")</f>
        <v>Valid</v>
      </c>
      <c r="AD188" s="52" t="str" cm="1">
        <f t="array" ref="AD188">IF(ValidateMultipleSelection(A192, Site!$AR$2:$AR$50), "Valid", "Invalid")</f>
        <v>Valid</v>
      </c>
    </row>
    <row r="189" spans="1:30" x14ac:dyDescent="0.35">
      <c r="A189" s="124"/>
      <c r="B189" s="320"/>
      <c r="C189" s="320"/>
      <c r="D189" s="329" t="str" cm="1">
        <f t="array" ref="D189">IFERROR(IF(ISBLANK(A189),"",IF(AND(ISBLANK(C189),ISBLANK(#REF!),ISBLANK(F189)),"",IF(AND(ISBLANK(C189),ISBLANK(#REF!),NOT(ISBLANK(F189))),_xlfn._xlws.FILTER('Rot.Out'!L:L,'Rot.Out'!B:B=EnterData!F189),IF(AND(ISBLANK(C189),NOT(ISBLANK(#REF!))),_xlfn._xlws.FILTER(#REF!,#REF!=#REF!),_xlfn.TEXTJOIN(", ", TRUE, _xlfn._xlws.FILTER(Make.Trt!D:D &amp; " " &amp; Make.Trt!#REF!, Make.Trt!C:C=C189)))))),"")</f>
        <v/>
      </c>
      <c r="E189" s="321"/>
      <c r="F189" s="124"/>
      <c r="G189" s="124"/>
      <c r="H189" s="124"/>
      <c r="I189" s="311"/>
      <c r="J189" s="311"/>
      <c r="K189" s="332"/>
      <c r="L189" s="183"/>
      <c r="M189" s="5"/>
      <c r="N189" s="480"/>
      <c r="O189" s="480"/>
      <c r="P189" s="240"/>
      <c r="Q189" s="240"/>
      <c r="R189" s="483"/>
      <c r="S189" s="183"/>
      <c r="T189" s="183"/>
      <c r="U189" s="183"/>
      <c r="V189" s="183"/>
      <c r="W189" s="5"/>
      <c r="X189" s="5"/>
      <c r="Y189" s="5"/>
      <c r="Z189" s="5"/>
      <c r="AA189" s="5"/>
      <c r="AB189" s="5"/>
      <c r="AC189" s="52" t="str" cm="1">
        <f t="array" ref="AC189">IF(ValidateMultipleSelection(G193, Times!$B$8:$B$77), "Valid", "Invalid")</f>
        <v>Valid</v>
      </c>
      <c r="AD189" s="52" t="str" cm="1">
        <f t="array" ref="AD189">IF(ValidateMultipleSelection(A193, Site!$AR$2:$AR$50), "Valid", "Invalid")</f>
        <v>Valid</v>
      </c>
    </row>
    <row r="190" spans="1:30" x14ac:dyDescent="0.35">
      <c r="A190" s="124"/>
      <c r="B190" s="320"/>
      <c r="C190" s="320"/>
      <c r="D190" s="329" t="str" cm="1">
        <f t="array" ref="D190">IFERROR(IF(ISBLANK(A190),"",IF(AND(ISBLANK(C190),ISBLANK(#REF!),ISBLANK(F190)),"",IF(AND(ISBLANK(C190),ISBLANK(#REF!),NOT(ISBLANK(F190))),_xlfn._xlws.FILTER('Rot.Out'!L:L,'Rot.Out'!B:B=EnterData!F190),IF(AND(ISBLANK(C190),NOT(ISBLANK(#REF!))),_xlfn._xlws.FILTER(#REF!,#REF!=#REF!),_xlfn.TEXTJOIN(", ", TRUE, _xlfn._xlws.FILTER(Make.Trt!D:D &amp; " " &amp; Make.Trt!#REF!, Make.Trt!C:C=C190)))))),"")</f>
        <v/>
      </c>
      <c r="E190" s="321"/>
      <c r="F190" s="124"/>
      <c r="G190" s="124"/>
      <c r="H190" s="124"/>
      <c r="I190" s="311"/>
      <c r="J190" s="311"/>
      <c r="K190" s="332"/>
      <c r="L190" s="183"/>
      <c r="M190" s="5"/>
      <c r="N190" s="480"/>
      <c r="O190" s="480"/>
      <c r="P190" s="240"/>
      <c r="Q190" s="240"/>
      <c r="R190" s="483"/>
      <c r="S190" s="183"/>
      <c r="T190" s="183"/>
      <c r="U190" s="183"/>
      <c r="V190" s="183"/>
      <c r="W190" s="5"/>
      <c r="X190" s="5"/>
      <c r="Y190" s="5"/>
      <c r="Z190" s="5"/>
      <c r="AA190" s="5"/>
      <c r="AB190" s="5"/>
      <c r="AC190" s="52" t="str" cm="1">
        <f t="array" ref="AC190">IF(ValidateMultipleSelection(G194, Times!$B$8:$B$77), "Valid", "Invalid")</f>
        <v>Valid</v>
      </c>
      <c r="AD190" s="52" t="str" cm="1">
        <f t="array" ref="AD190">IF(ValidateMultipleSelection(A194, Site!$AR$2:$AR$50), "Valid", "Invalid")</f>
        <v>Valid</v>
      </c>
    </row>
    <row r="191" spans="1:30" x14ac:dyDescent="0.35">
      <c r="A191" s="124"/>
      <c r="B191" s="320"/>
      <c r="C191" s="320"/>
      <c r="D191" s="329" t="str" cm="1">
        <f t="array" ref="D191">IFERROR(IF(ISBLANK(A191),"",IF(AND(ISBLANK(C191),ISBLANK(#REF!),ISBLANK(F191)),"",IF(AND(ISBLANK(C191),ISBLANK(#REF!),NOT(ISBLANK(F191))),_xlfn._xlws.FILTER('Rot.Out'!L:L,'Rot.Out'!B:B=EnterData!F191),IF(AND(ISBLANK(C191),NOT(ISBLANK(#REF!))),_xlfn._xlws.FILTER(#REF!,#REF!=#REF!),_xlfn.TEXTJOIN(", ", TRUE, _xlfn._xlws.FILTER(Make.Trt!D:D &amp; " " &amp; Make.Trt!#REF!, Make.Trt!C:C=C191)))))),"")</f>
        <v/>
      </c>
      <c r="E191" s="321"/>
      <c r="F191" s="124"/>
      <c r="G191" s="124"/>
      <c r="H191" s="124"/>
      <c r="I191" s="311"/>
      <c r="J191" s="311"/>
      <c r="K191" s="332"/>
      <c r="L191" s="183"/>
      <c r="M191" s="5"/>
      <c r="N191" s="480"/>
      <c r="O191" s="480"/>
      <c r="P191" s="240"/>
      <c r="Q191" s="240"/>
      <c r="R191" s="483"/>
      <c r="S191" s="183"/>
      <c r="T191" s="183"/>
      <c r="U191" s="183"/>
      <c r="V191" s="183"/>
      <c r="W191" s="5"/>
      <c r="X191" s="5"/>
      <c r="Y191" s="5"/>
      <c r="Z191" s="5"/>
      <c r="AA191" s="5"/>
      <c r="AB191" s="5"/>
      <c r="AC191" s="52" t="str" cm="1">
        <f t="array" ref="AC191">IF(ValidateMultipleSelection(G195, Times!$B$8:$B$77), "Valid", "Invalid")</f>
        <v>Valid</v>
      </c>
      <c r="AD191" s="52" t="str" cm="1">
        <f t="array" ref="AD191">IF(ValidateMultipleSelection(A195, Site!$AR$2:$AR$50), "Valid", "Invalid")</f>
        <v>Valid</v>
      </c>
    </row>
    <row r="192" spans="1:30" x14ac:dyDescent="0.35">
      <c r="A192" s="124"/>
      <c r="B192" s="320"/>
      <c r="C192" s="320"/>
      <c r="D192" s="329" t="str" cm="1">
        <f t="array" ref="D192">IFERROR(IF(ISBLANK(A192),"",IF(AND(ISBLANK(C192),ISBLANK(#REF!),ISBLANK(F192)),"",IF(AND(ISBLANK(C192),ISBLANK(#REF!),NOT(ISBLANK(F192))),_xlfn._xlws.FILTER('Rot.Out'!L:L,'Rot.Out'!B:B=EnterData!F192),IF(AND(ISBLANK(C192),NOT(ISBLANK(#REF!))),_xlfn._xlws.FILTER(#REF!,#REF!=#REF!),_xlfn.TEXTJOIN(", ", TRUE, _xlfn._xlws.FILTER(Make.Trt!D:D &amp; " " &amp; Make.Trt!#REF!, Make.Trt!C:C=C192)))))),"")</f>
        <v/>
      </c>
      <c r="E192" s="321"/>
      <c r="F192" s="124"/>
      <c r="G192" s="124"/>
      <c r="H192" s="124"/>
      <c r="I192" s="311"/>
      <c r="J192" s="311"/>
      <c r="K192" s="332"/>
      <c r="L192" s="183"/>
      <c r="M192" s="5"/>
      <c r="N192" s="480"/>
      <c r="O192" s="480"/>
      <c r="P192" s="240"/>
      <c r="Q192" s="240"/>
      <c r="R192" s="483"/>
      <c r="S192" s="183"/>
      <c r="T192" s="183"/>
      <c r="U192" s="183"/>
      <c r="V192" s="183"/>
      <c r="W192" s="5"/>
      <c r="X192" s="5"/>
      <c r="Y192" s="5"/>
      <c r="Z192" s="5"/>
      <c r="AA192" s="5"/>
      <c r="AB192" s="5"/>
      <c r="AC192" s="52" t="str" cm="1">
        <f t="array" ref="AC192">IF(ValidateMultipleSelection(G196, Times!$B$8:$B$77), "Valid", "Invalid")</f>
        <v>Valid</v>
      </c>
      <c r="AD192" s="52" t="str" cm="1">
        <f t="array" ref="AD192">IF(ValidateMultipleSelection(A196, Site!$AR$2:$AR$50), "Valid", "Invalid")</f>
        <v>Valid</v>
      </c>
    </row>
    <row r="193" spans="1:30" x14ac:dyDescent="0.35">
      <c r="A193" s="124"/>
      <c r="B193" s="320"/>
      <c r="C193" s="320"/>
      <c r="D193" s="329" t="str" cm="1">
        <f t="array" ref="D193">IFERROR(IF(ISBLANK(A193),"",IF(AND(ISBLANK(C193),ISBLANK(#REF!),ISBLANK(F193)),"",IF(AND(ISBLANK(C193),ISBLANK(#REF!),NOT(ISBLANK(F193))),_xlfn._xlws.FILTER('Rot.Out'!L:L,'Rot.Out'!B:B=EnterData!F193),IF(AND(ISBLANK(C193),NOT(ISBLANK(#REF!))),_xlfn._xlws.FILTER(#REF!,#REF!=#REF!),_xlfn.TEXTJOIN(", ", TRUE, _xlfn._xlws.FILTER(Make.Trt!D:D &amp; " " &amp; Make.Trt!#REF!, Make.Trt!C:C=C193)))))),"")</f>
        <v/>
      </c>
      <c r="E193" s="321"/>
      <c r="F193" s="124"/>
      <c r="G193" s="124"/>
      <c r="H193" s="124"/>
      <c r="I193" s="311"/>
      <c r="J193" s="311"/>
      <c r="K193" s="332"/>
      <c r="L193" s="183"/>
      <c r="M193" s="5"/>
      <c r="N193" s="480"/>
      <c r="O193" s="480"/>
      <c r="P193" s="240"/>
      <c r="Q193" s="240"/>
      <c r="R193" s="483"/>
      <c r="S193" s="183"/>
      <c r="T193" s="183"/>
      <c r="U193" s="183"/>
      <c r="V193" s="183"/>
      <c r="W193" s="5"/>
      <c r="X193" s="5"/>
      <c r="Y193" s="5"/>
      <c r="Z193" s="5"/>
      <c r="AA193" s="5"/>
      <c r="AB193" s="5"/>
      <c r="AC193" s="52" t="str" cm="1">
        <f t="array" ref="AC193">IF(ValidateMultipleSelection(G197, Times!$B$8:$B$77), "Valid", "Invalid")</f>
        <v>Valid</v>
      </c>
      <c r="AD193" s="52" t="str" cm="1">
        <f t="array" ref="AD193">IF(ValidateMultipleSelection(A197, Site!$AR$2:$AR$50), "Valid", "Invalid")</f>
        <v>Valid</v>
      </c>
    </row>
    <row r="194" spans="1:30" x14ac:dyDescent="0.35">
      <c r="A194" s="124"/>
      <c r="B194" s="320"/>
      <c r="C194" s="320"/>
      <c r="D194" s="329" t="str" cm="1">
        <f t="array" ref="D194">IFERROR(IF(ISBLANK(A194),"",IF(AND(ISBLANK(C194),ISBLANK(#REF!),ISBLANK(F194)),"",IF(AND(ISBLANK(C194),ISBLANK(#REF!),NOT(ISBLANK(F194))),_xlfn._xlws.FILTER('Rot.Out'!L:L,'Rot.Out'!B:B=EnterData!F194),IF(AND(ISBLANK(C194),NOT(ISBLANK(#REF!))),_xlfn._xlws.FILTER(#REF!,#REF!=#REF!),_xlfn.TEXTJOIN(", ", TRUE, _xlfn._xlws.FILTER(Make.Trt!D:D &amp; " " &amp; Make.Trt!#REF!, Make.Trt!C:C=C194)))))),"")</f>
        <v/>
      </c>
      <c r="E194" s="321"/>
      <c r="F194" s="124"/>
      <c r="G194" s="124"/>
      <c r="H194" s="124"/>
      <c r="I194" s="311"/>
      <c r="J194" s="311"/>
      <c r="K194" s="332"/>
      <c r="L194" s="183"/>
      <c r="M194" s="5"/>
      <c r="N194" s="480"/>
      <c r="O194" s="480"/>
      <c r="P194" s="240"/>
      <c r="Q194" s="240"/>
      <c r="R194" s="483"/>
      <c r="S194" s="183"/>
      <c r="T194" s="183"/>
      <c r="U194" s="183"/>
      <c r="V194" s="183"/>
      <c r="W194" s="5"/>
      <c r="X194" s="5"/>
      <c r="Y194" s="5"/>
      <c r="Z194" s="5"/>
      <c r="AA194" s="5"/>
      <c r="AB194" s="5"/>
      <c r="AC194" s="52" t="str" cm="1">
        <f t="array" ref="AC194">IF(ValidateMultipleSelection(G198, Times!$B$8:$B$77), "Valid", "Invalid")</f>
        <v>Valid</v>
      </c>
      <c r="AD194" s="52" t="str" cm="1">
        <f t="array" ref="AD194">IF(ValidateMultipleSelection(A198, Site!$AR$2:$AR$50), "Valid", "Invalid")</f>
        <v>Valid</v>
      </c>
    </row>
    <row r="195" spans="1:30" x14ac:dyDescent="0.35">
      <c r="A195" s="124"/>
      <c r="B195" s="320"/>
      <c r="C195" s="320"/>
      <c r="D195" s="329" t="str" cm="1">
        <f t="array" ref="D195">IFERROR(IF(ISBLANK(A195),"",IF(AND(ISBLANK(C195),ISBLANK(#REF!),ISBLANK(F195)),"",IF(AND(ISBLANK(C195),ISBLANK(#REF!),NOT(ISBLANK(F195))),_xlfn._xlws.FILTER('Rot.Out'!L:L,'Rot.Out'!B:B=EnterData!F195),IF(AND(ISBLANK(C195),NOT(ISBLANK(#REF!))),_xlfn._xlws.FILTER(#REF!,#REF!=#REF!),_xlfn.TEXTJOIN(", ", TRUE, _xlfn._xlws.FILTER(Make.Trt!D:D &amp; " " &amp; Make.Trt!#REF!, Make.Trt!C:C=C195)))))),"")</f>
        <v/>
      </c>
      <c r="E195" s="321"/>
      <c r="F195" s="124"/>
      <c r="G195" s="124"/>
      <c r="H195" s="124"/>
      <c r="I195" s="311"/>
      <c r="J195" s="311"/>
      <c r="K195" s="332"/>
      <c r="L195" s="183"/>
      <c r="M195" s="5"/>
      <c r="N195" s="480"/>
      <c r="O195" s="480"/>
      <c r="P195" s="240"/>
      <c r="Q195" s="240"/>
      <c r="R195" s="483"/>
      <c r="S195" s="183"/>
      <c r="T195" s="183"/>
      <c r="U195" s="183"/>
      <c r="V195" s="183"/>
      <c r="W195" s="5"/>
      <c r="X195" s="5"/>
      <c r="Y195" s="5"/>
      <c r="Z195" s="5"/>
      <c r="AA195" s="5"/>
      <c r="AB195" s="5"/>
      <c r="AC195" s="52" t="str" cm="1">
        <f t="array" ref="AC195">IF(ValidateMultipleSelection(G199, Times!$B$8:$B$77), "Valid", "Invalid")</f>
        <v>Valid</v>
      </c>
      <c r="AD195" s="52" t="str" cm="1">
        <f t="array" ref="AD195">IF(ValidateMultipleSelection(A199, Site!$AR$2:$AR$50), "Valid", "Invalid")</f>
        <v>Valid</v>
      </c>
    </row>
    <row r="196" spans="1:30" x14ac:dyDescent="0.35">
      <c r="A196" s="124"/>
      <c r="B196" s="320"/>
      <c r="C196" s="320"/>
      <c r="D196" s="329" t="str" cm="1">
        <f t="array" ref="D196">IFERROR(IF(ISBLANK(A196),"",IF(AND(ISBLANK(C196),ISBLANK(#REF!),ISBLANK(F196)),"",IF(AND(ISBLANK(C196),ISBLANK(#REF!),NOT(ISBLANK(F196))),_xlfn._xlws.FILTER('Rot.Out'!L:L,'Rot.Out'!B:B=EnterData!F196),IF(AND(ISBLANK(C196),NOT(ISBLANK(#REF!))),_xlfn._xlws.FILTER(#REF!,#REF!=#REF!),_xlfn.TEXTJOIN(", ", TRUE, _xlfn._xlws.FILTER(Make.Trt!D:D &amp; " " &amp; Make.Trt!#REF!, Make.Trt!C:C=C196)))))),"")</f>
        <v/>
      </c>
      <c r="E196" s="321"/>
      <c r="F196" s="124"/>
      <c r="G196" s="124"/>
      <c r="H196" s="124"/>
      <c r="I196" s="311"/>
      <c r="J196" s="311"/>
      <c r="K196" s="332"/>
      <c r="L196" s="183"/>
      <c r="M196" s="5"/>
      <c r="N196" s="480"/>
      <c r="O196" s="480"/>
      <c r="P196" s="240"/>
      <c r="Q196" s="240"/>
      <c r="R196" s="483"/>
      <c r="S196" s="183"/>
      <c r="T196" s="183"/>
      <c r="U196" s="183"/>
      <c r="V196" s="183"/>
      <c r="W196" s="5"/>
      <c r="X196" s="5"/>
      <c r="Y196" s="5"/>
      <c r="Z196" s="5"/>
      <c r="AA196" s="5"/>
      <c r="AB196" s="5"/>
      <c r="AC196" s="52" t="str" cm="1">
        <f t="array" ref="AC196">IF(ValidateMultipleSelection(G200, Times!$B$8:$B$77), "Valid", "Invalid")</f>
        <v>Valid</v>
      </c>
      <c r="AD196" s="52" t="str" cm="1">
        <f t="array" ref="AD196">IF(ValidateMultipleSelection(A200, Site!$AR$2:$AR$50), "Valid", "Invalid")</f>
        <v>Valid</v>
      </c>
    </row>
    <row r="197" spans="1:30" x14ac:dyDescent="0.35">
      <c r="A197" s="124"/>
      <c r="B197" s="320"/>
      <c r="C197" s="320"/>
      <c r="D197" s="329" t="str" cm="1">
        <f t="array" ref="D197">IFERROR(IF(ISBLANK(A197),"",IF(AND(ISBLANK(C197),ISBLANK(#REF!),ISBLANK(F197)),"",IF(AND(ISBLANK(C197),ISBLANK(#REF!),NOT(ISBLANK(F197))),_xlfn._xlws.FILTER('Rot.Out'!L:L,'Rot.Out'!B:B=EnterData!F197),IF(AND(ISBLANK(C197),NOT(ISBLANK(#REF!))),_xlfn._xlws.FILTER(#REF!,#REF!=#REF!),_xlfn.TEXTJOIN(", ", TRUE, _xlfn._xlws.FILTER(Make.Trt!D:D &amp; " " &amp; Make.Trt!#REF!, Make.Trt!C:C=C197)))))),"")</f>
        <v/>
      </c>
      <c r="E197" s="321"/>
      <c r="F197" s="124"/>
      <c r="G197" s="124"/>
      <c r="H197" s="124"/>
      <c r="I197" s="311"/>
      <c r="J197" s="311"/>
      <c r="K197" s="332"/>
      <c r="L197" s="183"/>
      <c r="M197" s="5"/>
      <c r="N197" s="480"/>
      <c r="O197" s="480"/>
      <c r="P197" s="240"/>
      <c r="Q197" s="240"/>
      <c r="R197" s="483"/>
      <c r="S197" s="183"/>
      <c r="T197" s="183"/>
      <c r="U197" s="183"/>
      <c r="V197" s="183"/>
      <c r="W197" s="5"/>
      <c r="X197" s="5"/>
      <c r="Y197" s="5"/>
      <c r="Z197" s="5"/>
      <c r="AA197" s="5"/>
      <c r="AB197" s="5"/>
      <c r="AC197" s="52" t="str" cm="1">
        <f t="array" ref="AC197">IF(ValidateMultipleSelection(G201, Times!$B$8:$B$77), "Valid", "Invalid")</f>
        <v>Valid</v>
      </c>
      <c r="AD197" s="52" t="str" cm="1">
        <f t="array" ref="AD197">IF(ValidateMultipleSelection(A201, Site!$AR$2:$AR$50), "Valid", "Invalid")</f>
        <v>Valid</v>
      </c>
    </row>
    <row r="198" spans="1:30" x14ac:dyDescent="0.35">
      <c r="A198" s="124"/>
      <c r="B198" s="320"/>
      <c r="C198" s="320"/>
      <c r="D198" s="329" t="str" cm="1">
        <f t="array" ref="D198">IFERROR(IF(ISBLANK(A198),"",IF(AND(ISBLANK(C198),ISBLANK(#REF!),ISBLANK(F198)),"",IF(AND(ISBLANK(C198),ISBLANK(#REF!),NOT(ISBLANK(F198))),_xlfn._xlws.FILTER('Rot.Out'!L:L,'Rot.Out'!B:B=EnterData!F198),IF(AND(ISBLANK(C198),NOT(ISBLANK(#REF!))),_xlfn._xlws.FILTER(#REF!,#REF!=#REF!),_xlfn.TEXTJOIN(", ", TRUE, _xlfn._xlws.FILTER(Make.Trt!D:D &amp; " " &amp; Make.Trt!#REF!, Make.Trt!C:C=C198)))))),"")</f>
        <v/>
      </c>
      <c r="E198" s="321"/>
      <c r="F198" s="124"/>
      <c r="G198" s="124"/>
      <c r="H198" s="124"/>
      <c r="I198" s="311"/>
      <c r="J198" s="311"/>
      <c r="K198" s="332"/>
      <c r="L198" s="183"/>
      <c r="M198" s="5"/>
      <c r="N198" s="480"/>
      <c r="O198" s="480"/>
      <c r="P198" s="240"/>
      <c r="Q198" s="240"/>
      <c r="R198" s="483"/>
      <c r="S198" s="183"/>
      <c r="T198" s="183"/>
      <c r="U198" s="183"/>
      <c r="V198" s="183"/>
      <c r="W198" s="5"/>
      <c r="X198" s="5"/>
      <c r="Y198" s="5"/>
      <c r="Z198" s="5"/>
      <c r="AA198" s="5"/>
      <c r="AB198" s="5"/>
      <c r="AC198" s="52" t="str" cm="1">
        <f t="array" ref="AC198">IF(ValidateMultipleSelection(G202, Times!$B$8:$B$77), "Valid", "Invalid")</f>
        <v>Valid</v>
      </c>
      <c r="AD198" s="52" t="str" cm="1">
        <f t="array" ref="AD198">IF(ValidateMultipleSelection(A202, Site!$AR$2:$AR$50), "Valid", "Invalid")</f>
        <v>Valid</v>
      </c>
    </row>
    <row r="199" spans="1:30" x14ac:dyDescent="0.35">
      <c r="A199" s="124"/>
      <c r="B199" s="320"/>
      <c r="C199" s="320"/>
      <c r="D199" s="329" t="str" cm="1">
        <f t="array" ref="D199">IFERROR(IF(ISBLANK(A199),"",IF(AND(ISBLANK(C199),ISBLANK(#REF!),ISBLANK(F199)),"",IF(AND(ISBLANK(C199),ISBLANK(#REF!),NOT(ISBLANK(F199))),_xlfn._xlws.FILTER('Rot.Out'!L:L,'Rot.Out'!B:B=EnterData!F199),IF(AND(ISBLANK(C199),NOT(ISBLANK(#REF!))),_xlfn._xlws.FILTER(#REF!,#REF!=#REF!),_xlfn.TEXTJOIN(", ", TRUE, _xlfn._xlws.FILTER(Make.Trt!D:D &amp; " " &amp; Make.Trt!#REF!, Make.Trt!C:C=C199)))))),"")</f>
        <v/>
      </c>
      <c r="E199" s="321"/>
      <c r="F199" s="124"/>
      <c r="G199" s="124"/>
      <c r="H199" s="124"/>
      <c r="I199" s="311"/>
      <c r="J199" s="311"/>
      <c r="K199" s="332"/>
      <c r="L199" s="183"/>
      <c r="M199" s="5"/>
      <c r="N199" s="480"/>
      <c r="O199" s="480"/>
      <c r="P199" s="240"/>
      <c r="Q199" s="240"/>
      <c r="R199" s="483"/>
      <c r="S199" s="183"/>
      <c r="T199" s="183"/>
      <c r="U199" s="183"/>
      <c r="V199" s="183"/>
      <c r="W199" s="5"/>
      <c r="X199" s="5"/>
      <c r="Y199" s="5"/>
      <c r="Z199" s="5"/>
      <c r="AA199" s="5"/>
      <c r="AB199" s="5"/>
      <c r="AC199" s="52" t="str" cm="1">
        <f t="array" ref="AC199">IF(ValidateMultipleSelection(G203, Times!$B$8:$B$77), "Valid", "Invalid")</f>
        <v>Valid</v>
      </c>
      <c r="AD199" s="52" t="str" cm="1">
        <f t="array" ref="AD199">IF(ValidateMultipleSelection(A203, Site!$AR$2:$AR$50), "Valid", "Invalid")</f>
        <v>Valid</v>
      </c>
    </row>
    <row r="200" spans="1:30" x14ac:dyDescent="0.35">
      <c r="A200" s="124"/>
      <c r="B200" s="320"/>
      <c r="C200" s="320"/>
      <c r="D200" s="329" t="str" cm="1">
        <f t="array" ref="D200">IFERROR(IF(ISBLANK(A200),"",IF(AND(ISBLANK(C200),ISBLANK(#REF!),ISBLANK(F200)),"",IF(AND(ISBLANK(C200),ISBLANK(#REF!),NOT(ISBLANK(F200))),_xlfn._xlws.FILTER('Rot.Out'!L:L,'Rot.Out'!B:B=EnterData!F200),IF(AND(ISBLANK(C200),NOT(ISBLANK(#REF!))),_xlfn._xlws.FILTER(#REF!,#REF!=#REF!),_xlfn.TEXTJOIN(", ", TRUE, _xlfn._xlws.FILTER(Make.Trt!D:D &amp; " " &amp; Make.Trt!#REF!, Make.Trt!C:C=C200)))))),"")</f>
        <v/>
      </c>
      <c r="E200" s="321"/>
      <c r="F200" s="124"/>
      <c r="G200" s="124"/>
      <c r="H200" s="124"/>
      <c r="I200" s="311"/>
      <c r="J200" s="311"/>
      <c r="K200" s="332"/>
      <c r="L200" s="183"/>
      <c r="M200" s="5"/>
      <c r="N200" s="480"/>
      <c r="O200" s="480"/>
      <c r="P200" s="240"/>
      <c r="Q200" s="240"/>
      <c r="R200" s="483"/>
      <c r="S200" s="183"/>
      <c r="T200" s="183"/>
      <c r="U200" s="183"/>
      <c r="V200" s="183"/>
      <c r="W200" s="5"/>
      <c r="X200" s="5"/>
      <c r="Y200" s="5"/>
      <c r="Z200" s="5"/>
      <c r="AA200" s="5"/>
      <c r="AB200" s="5"/>
      <c r="AC200" s="52" t="str" cm="1">
        <f t="array" ref="AC200">IF(ValidateMultipleSelection(G204, Times!$B$8:$B$77), "Valid", "Invalid")</f>
        <v>Valid</v>
      </c>
      <c r="AD200" s="52" t="str" cm="1">
        <f t="array" ref="AD200">IF(ValidateMultipleSelection(A204, Site!$AR$2:$AR$50), "Valid", "Invalid")</f>
        <v>Valid</v>
      </c>
    </row>
    <row r="201" spans="1:30" x14ac:dyDescent="0.35">
      <c r="A201" s="124"/>
      <c r="B201" s="320"/>
      <c r="C201" s="320"/>
      <c r="D201" s="329" t="str" cm="1">
        <f t="array" ref="D201">IFERROR(IF(ISBLANK(A201),"",IF(AND(ISBLANK(C201),ISBLANK(#REF!),ISBLANK(F201)),"",IF(AND(ISBLANK(C201),ISBLANK(#REF!),NOT(ISBLANK(F201))),_xlfn._xlws.FILTER('Rot.Out'!L:L,'Rot.Out'!B:B=EnterData!F201),IF(AND(ISBLANK(C201),NOT(ISBLANK(#REF!))),_xlfn._xlws.FILTER(#REF!,#REF!=#REF!),_xlfn.TEXTJOIN(", ", TRUE, _xlfn._xlws.FILTER(Make.Trt!D:D &amp; " " &amp; Make.Trt!#REF!, Make.Trt!C:C=C201)))))),"")</f>
        <v/>
      </c>
      <c r="E201" s="321"/>
      <c r="F201" s="124"/>
      <c r="G201" s="124"/>
      <c r="H201" s="124"/>
      <c r="I201" s="311"/>
      <c r="J201" s="311"/>
      <c r="K201" s="332"/>
      <c r="L201" s="183"/>
      <c r="M201" s="5"/>
      <c r="N201" s="480"/>
      <c r="O201" s="480"/>
      <c r="P201" s="240"/>
      <c r="Q201" s="240"/>
      <c r="R201" s="483"/>
      <c r="S201" s="183"/>
      <c r="T201" s="183"/>
      <c r="U201" s="183"/>
      <c r="V201" s="183"/>
      <c r="W201" s="5"/>
      <c r="X201" s="5"/>
      <c r="Y201" s="5"/>
      <c r="Z201" s="5"/>
      <c r="AA201" s="5"/>
      <c r="AB201" s="5"/>
      <c r="AC201" s="52" t="str" cm="1">
        <f t="array" ref="AC201">IF(ValidateMultipleSelection(G205, Times!$B$8:$B$77), "Valid", "Invalid")</f>
        <v>Valid</v>
      </c>
      <c r="AD201" s="52" t="str" cm="1">
        <f t="array" ref="AD201">IF(ValidateMultipleSelection(A205, Site!$AR$2:$AR$50), "Valid", "Invalid")</f>
        <v>Valid</v>
      </c>
    </row>
    <row r="202" spans="1:30" x14ac:dyDescent="0.35">
      <c r="A202" s="124"/>
      <c r="B202" s="320"/>
      <c r="C202" s="320"/>
      <c r="D202" s="329" t="str" cm="1">
        <f t="array" ref="D202">IFERROR(IF(ISBLANK(A202),"",IF(AND(ISBLANK(C202),ISBLANK(#REF!),ISBLANK(F202)),"",IF(AND(ISBLANK(C202),ISBLANK(#REF!),NOT(ISBLANK(F202))),_xlfn._xlws.FILTER('Rot.Out'!L:L,'Rot.Out'!B:B=EnterData!F202),IF(AND(ISBLANK(C202),NOT(ISBLANK(#REF!))),_xlfn._xlws.FILTER(#REF!,#REF!=#REF!),_xlfn.TEXTJOIN(", ", TRUE, _xlfn._xlws.FILTER(Make.Trt!D:D &amp; " " &amp; Make.Trt!#REF!, Make.Trt!C:C=C202)))))),"")</f>
        <v/>
      </c>
      <c r="E202" s="321"/>
      <c r="F202" s="124"/>
      <c r="G202" s="124"/>
      <c r="H202" s="124"/>
      <c r="I202" s="311"/>
      <c r="J202" s="311"/>
      <c r="K202" s="332"/>
      <c r="L202" s="183"/>
      <c r="M202" s="5"/>
      <c r="N202" s="480"/>
      <c r="O202" s="480"/>
      <c r="P202" s="240"/>
      <c r="Q202" s="240"/>
      <c r="R202" s="483"/>
      <c r="S202" s="183"/>
      <c r="T202" s="183"/>
      <c r="U202" s="183"/>
      <c r="V202" s="183"/>
      <c r="W202" s="5"/>
      <c r="X202" s="5"/>
      <c r="Y202" s="5"/>
      <c r="Z202" s="5"/>
      <c r="AA202" s="5"/>
      <c r="AB202" s="5"/>
      <c r="AC202" s="52" t="str" cm="1">
        <f t="array" ref="AC202">IF(ValidateMultipleSelection(G206, Times!$B$8:$B$77), "Valid", "Invalid")</f>
        <v>Valid</v>
      </c>
      <c r="AD202" s="52" t="str" cm="1">
        <f t="array" ref="AD202">IF(ValidateMultipleSelection(A206, Site!$AR$2:$AR$50), "Valid", "Invalid")</f>
        <v>Valid</v>
      </c>
    </row>
    <row r="203" spans="1:30" x14ac:dyDescent="0.35">
      <c r="A203" s="124"/>
      <c r="B203" s="320"/>
      <c r="C203" s="320"/>
      <c r="D203" s="329" t="str" cm="1">
        <f t="array" ref="D203">IFERROR(IF(ISBLANK(A203),"",IF(AND(ISBLANK(C203),ISBLANK(#REF!),ISBLANK(F203)),"",IF(AND(ISBLANK(C203),ISBLANK(#REF!),NOT(ISBLANK(F203))),_xlfn._xlws.FILTER('Rot.Out'!L:L,'Rot.Out'!B:B=EnterData!F203),IF(AND(ISBLANK(C203),NOT(ISBLANK(#REF!))),_xlfn._xlws.FILTER(#REF!,#REF!=#REF!),_xlfn.TEXTJOIN(", ", TRUE, _xlfn._xlws.FILTER(Make.Trt!D:D &amp; " " &amp; Make.Trt!#REF!, Make.Trt!C:C=C203)))))),"")</f>
        <v/>
      </c>
      <c r="E203" s="321"/>
      <c r="F203" s="124"/>
      <c r="G203" s="124"/>
      <c r="H203" s="124"/>
      <c r="I203" s="311"/>
      <c r="J203" s="311"/>
      <c r="K203" s="332"/>
      <c r="L203" s="183"/>
      <c r="M203" s="5"/>
      <c r="N203" s="480"/>
      <c r="O203" s="480"/>
      <c r="P203" s="240"/>
      <c r="Q203" s="240"/>
      <c r="R203" s="483"/>
      <c r="S203" s="183"/>
      <c r="T203" s="183"/>
      <c r="U203" s="183"/>
      <c r="V203" s="183"/>
      <c r="W203" s="5"/>
      <c r="X203" s="5"/>
      <c r="Y203" s="5"/>
      <c r="Z203" s="5"/>
      <c r="AA203" s="5"/>
      <c r="AB203" s="5"/>
      <c r="AC203" s="52" t="str" cm="1">
        <f t="array" ref="AC203">IF(ValidateMultipleSelection(G207, Times!$B$8:$B$77), "Valid", "Invalid")</f>
        <v>Valid</v>
      </c>
      <c r="AD203" s="52" t="str" cm="1">
        <f t="array" ref="AD203">IF(ValidateMultipleSelection(A207, Site!$AR$2:$AR$50), "Valid", "Invalid")</f>
        <v>Valid</v>
      </c>
    </row>
    <row r="204" spans="1:30" x14ac:dyDescent="0.35">
      <c r="A204" s="124"/>
      <c r="B204" s="320"/>
      <c r="C204" s="320"/>
      <c r="D204" s="329" t="str" cm="1">
        <f t="array" ref="D204">IFERROR(IF(ISBLANK(A204),"",IF(AND(ISBLANK(C204),ISBLANK(#REF!),ISBLANK(F204)),"",IF(AND(ISBLANK(C204),ISBLANK(#REF!),NOT(ISBLANK(F204))),_xlfn._xlws.FILTER('Rot.Out'!L:L,'Rot.Out'!B:B=EnterData!F204),IF(AND(ISBLANK(C204),NOT(ISBLANK(#REF!))),_xlfn._xlws.FILTER(#REF!,#REF!=#REF!),_xlfn.TEXTJOIN(", ", TRUE, _xlfn._xlws.FILTER(Make.Trt!D:D &amp; " " &amp; Make.Trt!#REF!, Make.Trt!C:C=C204)))))),"")</f>
        <v/>
      </c>
      <c r="E204" s="321"/>
      <c r="F204" s="124"/>
      <c r="G204" s="124"/>
      <c r="H204" s="124"/>
      <c r="I204" s="311"/>
      <c r="J204" s="311"/>
      <c r="K204" s="332"/>
      <c r="L204" s="183"/>
      <c r="M204" s="5"/>
      <c r="N204" s="480"/>
      <c r="O204" s="480"/>
      <c r="P204" s="240"/>
      <c r="Q204" s="240"/>
      <c r="R204" s="483"/>
      <c r="S204" s="183"/>
      <c r="T204" s="183"/>
      <c r="U204" s="183"/>
      <c r="V204" s="183"/>
      <c r="W204" s="5"/>
      <c r="X204" s="5"/>
      <c r="Y204" s="5"/>
      <c r="Z204" s="5"/>
      <c r="AA204" s="5"/>
      <c r="AB204" s="5"/>
      <c r="AC204" s="52" t="str" cm="1">
        <f t="array" ref="AC204">IF(ValidateMultipleSelection(G208, Times!$B$8:$B$77), "Valid", "Invalid")</f>
        <v>Valid</v>
      </c>
      <c r="AD204" s="52" t="str" cm="1">
        <f t="array" ref="AD204">IF(ValidateMultipleSelection(A208, Site!$AR$2:$AR$50), "Valid", "Invalid")</f>
        <v>Valid</v>
      </c>
    </row>
    <row r="205" spans="1:30" x14ac:dyDescent="0.35">
      <c r="A205" s="124"/>
      <c r="B205" s="320"/>
      <c r="C205" s="320"/>
      <c r="D205" s="329" t="str" cm="1">
        <f t="array" ref="D205">IFERROR(IF(ISBLANK(A205),"",IF(AND(ISBLANK(C205),ISBLANK(#REF!),ISBLANK(F205)),"",IF(AND(ISBLANK(C205),ISBLANK(#REF!),NOT(ISBLANK(F205))),_xlfn._xlws.FILTER('Rot.Out'!L:L,'Rot.Out'!B:B=EnterData!F205),IF(AND(ISBLANK(C205),NOT(ISBLANK(#REF!))),_xlfn._xlws.FILTER(#REF!,#REF!=#REF!),_xlfn.TEXTJOIN(", ", TRUE, _xlfn._xlws.FILTER(Make.Trt!D:D &amp; " " &amp; Make.Trt!#REF!, Make.Trt!C:C=C205)))))),"")</f>
        <v/>
      </c>
      <c r="E205" s="321"/>
      <c r="F205" s="124"/>
      <c r="G205" s="124"/>
      <c r="H205" s="124"/>
      <c r="I205" s="311"/>
      <c r="J205" s="311"/>
      <c r="K205" s="332"/>
      <c r="L205" s="183"/>
      <c r="M205" s="5"/>
      <c r="N205" s="480"/>
      <c r="O205" s="480"/>
      <c r="P205" s="240"/>
      <c r="Q205" s="240"/>
      <c r="R205" s="483"/>
      <c r="S205" s="183"/>
      <c r="T205" s="183"/>
      <c r="U205" s="183"/>
      <c r="V205" s="183"/>
      <c r="W205" s="5"/>
      <c r="X205" s="5"/>
      <c r="Y205" s="5"/>
      <c r="Z205" s="5"/>
      <c r="AA205" s="5"/>
      <c r="AB205" s="5"/>
      <c r="AC205" s="52" t="str" cm="1">
        <f t="array" ref="AC205">IF(ValidateMultipleSelection(G209, Times!$B$8:$B$77), "Valid", "Invalid")</f>
        <v>Valid</v>
      </c>
      <c r="AD205" s="52" t="str" cm="1">
        <f t="array" ref="AD205">IF(ValidateMultipleSelection(A209, Site!$AR$2:$AR$50), "Valid", "Invalid")</f>
        <v>Valid</v>
      </c>
    </row>
    <row r="206" spans="1:30" x14ac:dyDescent="0.35">
      <c r="A206" s="124"/>
      <c r="B206" s="320"/>
      <c r="C206" s="320"/>
      <c r="D206" s="329" t="str" cm="1">
        <f t="array" ref="D206">IFERROR(IF(ISBLANK(A206),"",IF(AND(ISBLANK(C206),ISBLANK(#REF!),ISBLANK(F206)),"",IF(AND(ISBLANK(C206),ISBLANK(#REF!),NOT(ISBLANK(F206))),_xlfn._xlws.FILTER('Rot.Out'!L:L,'Rot.Out'!B:B=EnterData!F206),IF(AND(ISBLANK(C206),NOT(ISBLANK(#REF!))),_xlfn._xlws.FILTER(#REF!,#REF!=#REF!),_xlfn.TEXTJOIN(", ", TRUE, _xlfn._xlws.FILTER(Make.Trt!D:D &amp; " " &amp; Make.Trt!#REF!, Make.Trt!C:C=C206)))))),"")</f>
        <v/>
      </c>
      <c r="E206" s="321"/>
      <c r="F206" s="124"/>
      <c r="G206" s="124"/>
      <c r="H206" s="124"/>
      <c r="I206" s="311"/>
      <c r="J206" s="311"/>
      <c r="K206" s="332"/>
      <c r="L206" s="183"/>
      <c r="M206" s="5"/>
      <c r="N206" s="480"/>
      <c r="O206" s="480"/>
      <c r="P206" s="240"/>
      <c r="Q206" s="240"/>
      <c r="R206" s="483"/>
      <c r="S206" s="183"/>
      <c r="T206" s="183"/>
      <c r="U206" s="183"/>
      <c r="V206" s="183"/>
      <c r="W206" s="5"/>
      <c r="X206" s="5"/>
      <c r="Y206" s="5"/>
      <c r="Z206" s="5"/>
      <c r="AA206" s="5"/>
      <c r="AB206" s="5"/>
      <c r="AC206" s="52" t="str" cm="1">
        <f t="array" ref="AC206">IF(ValidateMultipleSelection(G210, Times!$B$8:$B$77), "Valid", "Invalid")</f>
        <v>Valid</v>
      </c>
      <c r="AD206" s="52" t="str" cm="1">
        <f t="array" ref="AD206">IF(ValidateMultipleSelection(A210, Site!$AR$2:$AR$50), "Valid", "Invalid")</f>
        <v>Valid</v>
      </c>
    </row>
    <row r="207" spans="1:30" x14ac:dyDescent="0.35">
      <c r="A207" s="124"/>
      <c r="B207" s="320"/>
      <c r="C207" s="320"/>
      <c r="D207" s="329" t="str" cm="1">
        <f t="array" ref="D207">IFERROR(IF(ISBLANK(A207),"",IF(AND(ISBLANK(C207),ISBLANK(#REF!),ISBLANK(F207)),"",IF(AND(ISBLANK(C207),ISBLANK(#REF!),NOT(ISBLANK(F207))),_xlfn._xlws.FILTER('Rot.Out'!L:L,'Rot.Out'!B:B=EnterData!F207),IF(AND(ISBLANK(C207),NOT(ISBLANK(#REF!))),_xlfn._xlws.FILTER(#REF!,#REF!=#REF!),_xlfn.TEXTJOIN(", ", TRUE, _xlfn._xlws.FILTER(Make.Trt!D:D &amp; " " &amp; Make.Trt!#REF!, Make.Trt!C:C=C207)))))),"")</f>
        <v/>
      </c>
      <c r="E207" s="321"/>
      <c r="F207" s="124"/>
      <c r="G207" s="124"/>
      <c r="H207" s="124"/>
      <c r="I207" s="311"/>
      <c r="J207" s="311"/>
      <c r="K207" s="332"/>
      <c r="L207" s="183"/>
      <c r="M207" s="5"/>
      <c r="N207" s="480"/>
      <c r="O207" s="480"/>
      <c r="P207" s="240"/>
      <c r="Q207" s="240"/>
      <c r="R207" s="483"/>
      <c r="S207" s="183"/>
      <c r="T207" s="183"/>
      <c r="U207" s="183"/>
      <c r="V207" s="183"/>
      <c r="W207" s="5"/>
      <c r="X207" s="5"/>
      <c r="Y207" s="5"/>
      <c r="Z207" s="5"/>
      <c r="AA207" s="5"/>
      <c r="AB207" s="5"/>
      <c r="AC207" s="52" t="str" cm="1">
        <f t="array" ref="AC207">IF(ValidateMultipleSelection(G211, Times!$B$8:$B$77), "Valid", "Invalid")</f>
        <v>Valid</v>
      </c>
      <c r="AD207" s="52" t="str" cm="1">
        <f t="array" ref="AD207">IF(ValidateMultipleSelection(A211, Site!$AR$2:$AR$50), "Valid", "Invalid")</f>
        <v>Valid</v>
      </c>
    </row>
    <row r="208" spans="1:30" x14ac:dyDescent="0.35">
      <c r="A208" s="124"/>
      <c r="B208" s="320"/>
      <c r="C208" s="320"/>
      <c r="D208" s="329" t="str" cm="1">
        <f t="array" ref="D208">IFERROR(IF(ISBLANK(A208),"",IF(AND(ISBLANK(C208),ISBLANK(#REF!),ISBLANK(F208)),"",IF(AND(ISBLANK(C208),ISBLANK(#REF!),NOT(ISBLANK(F208))),_xlfn._xlws.FILTER('Rot.Out'!L:L,'Rot.Out'!B:B=EnterData!F208),IF(AND(ISBLANK(C208),NOT(ISBLANK(#REF!))),_xlfn._xlws.FILTER(#REF!,#REF!=#REF!),_xlfn.TEXTJOIN(", ", TRUE, _xlfn._xlws.FILTER(Make.Trt!D:D &amp; " " &amp; Make.Trt!#REF!, Make.Trt!C:C=C208)))))),"")</f>
        <v/>
      </c>
      <c r="E208" s="321"/>
      <c r="F208" s="124"/>
      <c r="G208" s="124"/>
      <c r="H208" s="124"/>
      <c r="I208" s="311"/>
      <c r="J208" s="311"/>
      <c r="K208" s="332"/>
      <c r="L208" s="183"/>
      <c r="M208" s="5"/>
      <c r="N208" s="480"/>
      <c r="O208" s="480"/>
      <c r="P208" s="240"/>
      <c r="Q208" s="240"/>
      <c r="R208" s="483"/>
      <c r="S208" s="183"/>
      <c r="T208" s="183"/>
      <c r="U208" s="183"/>
      <c r="V208" s="183"/>
      <c r="W208" s="5"/>
      <c r="X208" s="5"/>
      <c r="Y208" s="5"/>
      <c r="Z208" s="5"/>
      <c r="AA208" s="5"/>
      <c r="AB208" s="5"/>
      <c r="AC208" s="52" t="str" cm="1">
        <f t="array" ref="AC208">IF(ValidateMultipleSelection(G212, Times!$B$8:$B$77), "Valid", "Invalid")</f>
        <v>Valid</v>
      </c>
      <c r="AD208" s="52" t="str" cm="1">
        <f t="array" ref="AD208">IF(ValidateMultipleSelection(A212, Site!$AR$2:$AR$50), "Valid", "Invalid")</f>
        <v>Valid</v>
      </c>
    </row>
    <row r="209" spans="1:30" x14ac:dyDescent="0.35">
      <c r="A209" s="124"/>
      <c r="B209" s="320"/>
      <c r="C209" s="320"/>
      <c r="D209" s="329" t="str" cm="1">
        <f t="array" ref="D209">IFERROR(IF(ISBLANK(A209),"",IF(AND(ISBLANK(C209),ISBLANK(#REF!),ISBLANK(F209)),"",IF(AND(ISBLANK(C209),ISBLANK(#REF!),NOT(ISBLANK(F209))),_xlfn._xlws.FILTER('Rot.Out'!L:L,'Rot.Out'!B:B=EnterData!F209),IF(AND(ISBLANK(C209),NOT(ISBLANK(#REF!))),_xlfn._xlws.FILTER(#REF!,#REF!=#REF!),_xlfn.TEXTJOIN(", ", TRUE, _xlfn._xlws.FILTER(Make.Trt!D:D &amp; " " &amp; Make.Trt!#REF!, Make.Trt!C:C=C209)))))),"")</f>
        <v/>
      </c>
      <c r="E209" s="321"/>
      <c r="F209" s="124"/>
      <c r="G209" s="124"/>
      <c r="H209" s="124"/>
      <c r="I209" s="311"/>
      <c r="J209" s="311"/>
      <c r="K209" s="332"/>
      <c r="L209" s="183"/>
      <c r="M209" s="5"/>
      <c r="N209" s="480"/>
      <c r="O209" s="480"/>
      <c r="P209" s="240"/>
      <c r="Q209" s="240"/>
      <c r="R209" s="483"/>
      <c r="S209" s="183"/>
      <c r="T209" s="183"/>
      <c r="U209" s="183"/>
      <c r="V209" s="183"/>
      <c r="W209" s="5"/>
      <c r="X209" s="5"/>
      <c r="Y209" s="5"/>
      <c r="Z209" s="5"/>
      <c r="AA209" s="5"/>
      <c r="AB209" s="5"/>
      <c r="AC209" s="52" t="str" cm="1">
        <f t="array" ref="AC209">IF(ValidateMultipleSelection(G213, Times!$B$8:$B$77), "Valid", "Invalid")</f>
        <v>Valid</v>
      </c>
      <c r="AD209" s="52" t="str" cm="1">
        <f t="array" ref="AD209">IF(ValidateMultipleSelection(A213, Site!$AR$2:$AR$50), "Valid", "Invalid")</f>
        <v>Valid</v>
      </c>
    </row>
    <row r="210" spans="1:30" x14ac:dyDescent="0.35">
      <c r="A210" s="124"/>
      <c r="B210" s="320"/>
      <c r="C210" s="320"/>
      <c r="D210" s="329" t="str" cm="1">
        <f t="array" ref="D210">IFERROR(IF(ISBLANK(A210),"",IF(AND(ISBLANK(C210),ISBLANK(#REF!),ISBLANK(F210)),"",IF(AND(ISBLANK(C210),ISBLANK(#REF!),NOT(ISBLANK(F210))),_xlfn._xlws.FILTER('Rot.Out'!L:L,'Rot.Out'!B:B=EnterData!F210),IF(AND(ISBLANK(C210),NOT(ISBLANK(#REF!))),_xlfn._xlws.FILTER(#REF!,#REF!=#REF!),_xlfn.TEXTJOIN(", ", TRUE, _xlfn._xlws.FILTER(Make.Trt!D:D &amp; " " &amp; Make.Trt!#REF!, Make.Trt!C:C=C210)))))),"")</f>
        <v/>
      </c>
      <c r="E210" s="321"/>
      <c r="F210" s="124"/>
      <c r="G210" s="124"/>
      <c r="H210" s="124"/>
      <c r="I210" s="311"/>
      <c r="J210" s="311"/>
      <c r="K210" s="332"/>
      <c r="L210" s="183"/>
      <c r="M210" s="5"/>
      <c r="N210" s="480"/>
      <c r="O210" s="480"/>
      <c r="P210" s="240"/>
      <c r="Q210" s="240"/>
      <c r="R210" s="483"/>
      <c r="S210" s="183"/>
      <c r="T210" s="183"/>
      <c r="U210" s="183"/>
      <c r="V210" s="183"/>
      <c r="W210" s="5"/>
      <c r="X210" s="5"/>
      <c r="Y210" s="5"/>
      <c r="Z210" s="5"/>
      <c r="AA210" s="5"/>
      <c r="AB210" s="5"/>
      <c r="AC210" s="52" t="str" cm="1">
        <f t="array" ref="AC210">IF(ValidateMultipleSelection(G214, Times!$B$8:$B$77), "Valid", "Invalid")</f>
        <v>Valid</v>
      </c>
      <c r="AD210" s="52" t="str" cm="1">
        <f t="array" ref="AD210">IF(ValidateMultipleSelection(A214, Site!$AR$2:$AR$50), "Valid", "Invalid")</f>
        <v>Valid</v>
      </c>
    </row>
    <row r="211" spans="1:30" x14ac:dyDescent="0.35">
      <c r="A211" s="124"/>
      <c r="B211" s="320"/>
      <c r="C211" s="320"/>
      <c r="D211" s="329" t="str" cm="1">
        <f t="array" ref="D211">IFERROR(IF(ISBLANK(A211),"",IF(AND(ISBLANK(C211),ISBLANK(#REF!),ISBLANK(F211)),"",IF(AND(ISBLANK(C211),ISBLANK(#REF!),NOT(ISBLANK(F211))),_xlfn._xlws.FILTER('Rot.Out'!L:L,'Rot.Out'!B:B=EnterData!F211),IF(AND(ISBLANK(C211),NOT(ISBLANK(#REF!))),_xlfn._xlws.FILTER(#REF!,#REF!=#REF!),_xlfn.TEXTJOIN(", ", TRUE, _xlfn._xlws.FILTER(Make.Trt!D:D &amp; " " &amp; Make.Trt!#REF!, Make.Trt!C:C=C211)))))),"")</f>
        <v/>
      </c>
      <c r="E211" s="321"/>
      <c r="F211" s="124"/>
      <c r="G211" s="124"/>
      <c r="H211" s="124"/>
      <c r="I211" s="311"/>
      <c r="J211" s="311"/>
      <c r="K211" s="332"/>
      <c r="L211" s="183"/>
      <c r="M211" s="5"/>
      <c r="N211" s="480"/>
      <c r="O211" s="480"/>
      <c r="P211" s="240"/>
      <c r="Q211" s="240"/>
      <c r="R211" s="483"/>
      <c r="S211" s="183"/>
      <c r="T211" s="183"/>
      <c r="U211" s="183"/>
      <c r="V211" s="183"/>
      <c r="W211" s="5"/>
      <c r="X211" s="5"/>
      <c r="Y211" s="5"/>
      <c r="Z211" s="5"/>
      <c r="AA211" s="5"/>
      <c r="AB211" s="5"/>
      <c r="AC211" s="52" t="str" cm="1">
        <f t="array" ref="AC211">IF(ValidateMultipleSelection(G215, Times!$B$8:$B$77), "Valid", "Invalid")</f>
        <v>Valid</v>
      </c>
      <c r="AD211" s="52" t="str" cm="1">
        <f t="array" ref="AD211">IF(ValidateMultipleSelection(A215, Site!$AR$2:$AR$50), "Valid", "Invalid")</f>
        <v>Valid</v>
      </c>
    </row>
    <row r="212" spans="1:30" x14ac:dyDescent="0.35">
      <c r="A212" s="124"/>
      <c r="B212" s="320"/>
      <c r="C212" s="320"/>
      <c r="D212" s="329" t="str" cm="1">
        <f t="array" ref="D212">IFERROR(IF(ISBLANK(A212),"",IF(AND(ISBLANK(C212),ISBLANK(#REF!),ISBLANK(F212)),"",IF(AND(ISBLANK(C212),ISBLANK(#REF!),NOT(ISBLANK(F212))),_xlfn._xlws.FILTER('Rot.Out'!L:L,'Rot.Out'!B:B=EnterData!F212),IF(AND(ISBLANK(C212),NOT(ISBLANK(#REF!))),_xlfn._xlws.FILTER(#REF!,#REF!=#REF!),_xlfn.TEXTJOIN(", ", TRUE, _xlfn._xlws.FILTER(Make.Trt!D:D &amp; " " &amp; Make.Trt!#REF!, Make.Trt!C:C=C212)))))),"")</f>
        <v/>
      </c>
      <c r="E212" s="321"/>
      <c r="F212" s="124"/>
      <c r="G212" s="124"/>
      <c r="H212" s="124"/>
      <c r="I212" s="311"/>
      <c r="J212" s="311"/>
      <c r="K212" s="332"/>
      <c r="L212" s="183"/>
      <c r="M212" s="5"/>
      <c r="N212" s="480"/>
      <c r="O212" s="480"/>
      <c r="P212" s="240"/>
      <c r="Q212" s="240"/>
      <c r="R212" s="483"/>
      <c r="S212" s="183"/>
      <c r="T212" s="183"/>
      <c r="U212" s="183"/>
      <c r="V212" s="183"/>
      <c r="W212" s="5"/>
      <c r="X212" s="5"/>
      <c r="Y212" s="5"/>
      <c r="Z212" s="5"/>
      <c r="AA212" s="5"/>
      <c r="AB212" s="5"/>
      <c r="AC212" s="52" t="str" cm="1">
        <f t="array" ref="AC212">IF(ValidateMultipleSelection(G216, Times!$B$8:$B$77), "Valid", "Invalid")</f>
        <v>Valid</v>
      </c>
      <c r="AD212" s="52" t="str" cm="1">
        <f t="array" ref="AD212">IF(ValidateMultipleSelection(A216, Site!$AR$2:$AR$50), "Valid", "Invalid")</f>
        <v>Valid</v>
      </c>
    </row>
    <row r="213" spans="1:30" x14ac:dyDescent="0.35">
      <c r="A213" s="124"/>
      <c r="B213" s="320"/>
      <c r="C213" s="320"/>
      <c r="D213" s="329" t="str" cm="1">
        <f t="array" ref="D213">IFERROR(IF(ISBLANK(A213),"",IF(AND(ISBLANK(C213),ISBLANK(#REF!),ISBLANK(F213)),"",IF(AND(ISBLANK(C213),ISBLANK(#REF!),NOT(ISBLANK(F213))),_xlfn._xlws.FILTER('Rot.Out'!L:L,'Rot.Out'!B:B=EnterData!F213),IF(AND(ISBLANK(C213),NOT(ISBLANK(#REF!))),_xlfn._xlws.FILTER(#REF!,#REF!=#REF!),_xlfn.TEXTJOIN(", ", TRUE, _xlfn._xlws.FILTER(Make.Trt!D:D &amp; " " &amp; Make.Trt!#REF!, Make.Trt!C:C=C213)))))),"")</f>
        <v/>
      </c>
      <c r="E213" s="321"/>
      <c r="F213" s="124"/>
      <c r="G213" s="124"/>
      <c r="H213" s="124"/>
      <c r="I213" s="311"/>
      <c r="J213" s="311"/>
      <c r="K213" s="332"/>
      <c r="L213" s="183"/>
      <c r="M213" s="5"/>
      <c r="N213" s="480"/>
      <c r="O213" s="480"/>
      <c r="P213" s="240"/>
      <c r="Q213" s="240"/>
      <c r="R213" s="483"/>
      <c r="S213" s="183"/>
      <c r="T213" s="183"/>
      <c r="U213" s="183"/>
      <c r="V213" s="183"/>
      <c r="W213" s="5"/>
      <c r="X213" s="5"/>
      <c r="Y213" s="5"/>
      <c r="Z213" s="5"/>
      <c r="AA213" s="5"/>
      <c r="AB213" s="5"/>
      <c r="AC213" s="52" t="str" cm="1">
        <f t="array" ref="AC213">IF(ValidateMultipleSelection(G217, Times!$B$8:$B$77), "Valid", "Invalid")</f>
        <v>Valid</v>
      </c>
      <c r="AD213" s="52" t="str" cm="1">
        <f t="array" ref="AD213">IF(ValidateMultipleSelection(A217, Site!$AR$2:$AR$50), "Valid", "Invalid")</f>
        <v>Valid</v>
      </c>
    </row>
    <row r="214" spans="1:30" x14ac:dyDescent="0.35">
      <c r="A214" s="124"/>
      <c r="B214" s="320"/>
      <c r="C214" s="320"/>
      <c r="D214" s="329" t="str" cm="1">
        <f t="array" ref="D214">IFERROR(IF(ISBLANK(A214),"",IF(AND(ISBLANK(C214),ISBLANK(#REF!),ISBLANK(F214)),"",IF(AND(ISBLANK(C214),ISBLANK(#REF!),NOT(ISBLANK(F214))),_xlfn._xlws.FILTER('Rot.Out'!L:L,'Rot.Out'!B:B=EnterData!F214),IF(AND(ISBLANK(C214),NOT(ISBLANK(#REF!))),_xlfn._xlws.FILTER(#REF!,#REF!=#REF!),_xlfn.TEXTJOIN(", ", TRUE, _xlfn._xlws.FILTER(Make.Trt!D:D &amp; " " &amp; Make.Trt!#REF!, Make.Trt!C:C=C214)))))),"")</f>
        <v/>
      </c>
      <c r="E214" s="321"/>
      <c r="F214" s="124"/>
      <c r="G214" s="124"/>
      <c r="H214" s="124"/>
      <c r="I214" s="311"/>
      <c r="J214" s="311"/>
      <c r="K214" s="332"/>
      <c r="L214" s="183"/>
      <c r="M214" s="5"/>
      <c r="N214" s="480"/>
      <c r="O214" s="480"/>
      <c r="P214" s="240"/>
      <c r="Q214" s="240"/>
      <c r="R214" s="483"/>
      <c r="S214" s="183"/>
      <c r="T214" s="183"/>
      <c r="U214" s="183"/>
      <c r="V214" s="183"/>
      <c r="W214" s="5"/>
      <c r="X214" s="5"/>
      <c r="Y214" s="5"/>
      <c r="Z214" s="5"/>
      <c r="AA214" s="5"/>
      <c r="AB214" s="5"/>
      <c r="AC214" s="52" t="str" cm="1">
        <f t="array" ref="AC214">IF(ValidateMultipleSelection(G218, Times!$B$8:$B$77), "Valid", "Invalid")</f>
        <v>Valid</v>
      </c>
      <c r="AD214" s="52" t="str" cm="1">
        <f t="array" ref="AD214">IF(ValidateMultipleSelection(A218, Site!$AR$2:$AR$50), "Valid", "Invalid")</f>
        <v>Valid</v>
      </c>
    </row>
    <row r="215" spans="1:30" x14ac:dyDescent="0.35">
      <c r="A215" s="124"/>
      <c r="B215" s="320"/>
      <c r="C215" s="320"/>
      <c r="D215" s="329" t="str" cm="1">
        <f t="array" ref="D215">IFERROR(IF(ISBLANK(A215),"",IF(AND(ISBLANK(C215),ISBLANK(#REF!),ISBLANK(F215)),"",IF(AND(ISBLANK(C215),ISBLANK(#REF!),NOT(ISBLANK(F215))),_xlfn._xlws.FILTER('Rot.Out'!L:L,'Rot.Out'!B:B=EnterData!F215),IF(AND(ISBLANK(C215),NOT(ISBLANK(#REF!))),_xlfn._xlws.FILTER(#REF!,#REF!=#REF!),_xlfn.TEXTJOIN(", ", TRUE, _xlfn._xlws.FILTER(Make.Trt!D:D &amp; " " &amp; Make.Trt!#REF!, Make.Trt!C:C=C215)))))),"")</f>
        <v/>
      </c>
      <c r="E215" s="321"/>
      <c r="F215" s="124"/>
      <c r="G215" s="124"/>
      <c r="H215" s="124"/>
      <c r="I215" s="311"/>
      <c r="J215" s="311"/>
      <c r="K215" s="332"/>
      <c r="L215" s="183"/>
      <c r="M215" s="5"/>
      <c r="N215" s="480"/>
      <c r="O215" s="480"/>
      <c r="P215" s="240"/>
      <c r="Q215" s="240"/>
      <c r="R215" s="483"/>
      <c r="S215" s="183"/>
      <c r="T215" s="183"/>
      <c r="U215" s="183"/>
      <c r="V215" s="183"/>
      <c r="W215" s="5"/>
      <c r="X215" s="5"/>
      <c r="Y215" s="5"/>
      <c r="Z215" s="5"/>
      <c r="AA215" s="5"/>
      <c r="AB215" s="5"/>
      <c r="AC215" s="52" t="str" cm="1">
        <f t="array" ref="AC215">IF(ValidateMultipleSelection(G219, Times!$B$8:$B$77), "Valid", "Invalid")</f>
        <v>Valid</v>
      </c>
      <c r="AD215" s="52" t="str" cm="1">
        <f t="array" ref="AD215">IF(ValidateMultipleSelection(A219, Site!$AR$2:$AR$50), "Valid", "Invalid")</f>
        <v>Valid</v>
      </c>
    </row>
    <row r="216" spans="1:30" x14ac:dyDescent="0.35">
      <c r="A216" s="124"/>
      <c r="B216" s="320"/>
      <c r="C216" s="320"/>
      <c r="D216" s="329" t="str" cm="1">
        <f t="array" ref="D216">IFERROR(IF(ISBLANK(A216),"",IF(AND(ISBLANK(C216),ISBLANK(#REF!),ISBLANK(F216)),"",IF(AND(ISBLANK(C216),ISBLANK(#REF!),NOT(ISBLANK(F216))),_xlfn._xlws.FILTER('Rot.Out'!L:L,'Rot.Out'!B:B=EnterData!F216),IF(AND(ISBLANK(C216),NOT(ISBLANK(#REF!))),_xlfn._xlws.FILTER(#REF!,#REF!=#REF!),_xlfn.TEXTJOIN(", ", TRUE, _xlfn._xlws.FILTER(Make.Trt!D:D &amp; " " &amp; Make.Trt!#REF!, Make.Trt!C:C=C216)))))),"")</f>
        <v/>
      </c>
      <c r="E216" s="321"/>
      <c r="F216" s="124"/>
      <c r="G216" s="124"/>
      <c r="H216" s="124"/>
      <c r="I216" s="311"/>
      <c r="J216" s="311"/>
      <c r="K216" s="332"/>
      <c r="L216" s="183"/>
      <c r="M216" s="5"/>
      <c r="N216" s="480"/>
      <c r="O216" s="480"/>
      <c r="P216" s="240"/>
      <c r="Q216" s="240"/>
      <c r="R216" s="483"/>
      <c r="S216" s="183"/>
      <c r="T216" s="183"/>
      <c r="U216" s="183"/>
      <c r="V216" s="183"/>
      <c r="W216" s="5"/>
      <c r="X216" s="5"/>
      <c r="Y216" s="5"/>
      <c r="Z216" s="5"/>
      <c r="AA216" s="5"/>
      <c r="AB216" s="5"/>
      <c r="AC216" s="52" t="str" cm="1">
        <f t="array" ref="AC216">IF(ValidateMultipleSelection(G220, Times!$B$8:$B$77), "Valid", "Invalid")</f>
        <v>Valid</v>
      </c>
      <c r="AD216" s="52" t="str" cm="1">
        <f t="array" ref="AD216">IF(ValidateMultipleSelection(A220, Site!$AR$2:$AR$50), "Valid", "Invalid")</f>
        <v>Valid</v>
      </c>
    </row>
    <row r="217" spans="1:30" x14ac:dyDescent="0.35">
      <c r="A217" s="124"/>
      <c r="B217" s="320"/>
      <c r="C217" s="320"/>
      <c r="D217" s="329" t="str" cm="1">
        <f t="array" ref="D217">IFERROR(IF(ISBLANK(A217),"",IF(AND(ISBLANK(C217),ISBLANK(#REF!),ISBLANK(F217)),"",IF(AND(ISBLANK(C217),ISBLANK(#REF!),NOT(ISBLANK(F217))),_xlfn._xlws.FILTER('Rot.Out'!L:L,'Rot.Out'!B:B=EnterData!F217),IF(AND(ISBLANK(C217),NOT(ISBLANK(#REF!))),_xlfn._xlws.FILTER(#REF!,#REF!=#REF!),_xlfn.TEXTJOIN(", ", TRUE, _xlfn._xlws.FILTER(Make.Trt!D:D &amp; " " &amp; Make.Trt!#REF!, Make.Trt!C:C=C217)))))),"")</f>
        <v/>
      </c>
      <c r="E217" s="321"/>
      <c r="F217" s="124"/>
      <c r="G217" s="124"/>
      <c r="H217" s="124"/>
      <c r="I217" s="311"/>
      <c r="J217" s="311"/>
      <c r="K217" s="332"/>
      <c r="L217" s="183"/>
      <c r="M217" s="5"/>
      <c r="N217" s="480"/>
      <c r="O217" s="480"/>
      <c r="P217" s="240"/>
      <c r="Q217" s="240"/>
      <c r="R217" s="483"/>
      <c r="S217" s="183"/>
      <c r="T217" s="183"/>
      <c r="U217" s="183"/>
      <c r="V217" s="183"/>
      <c r="W217" s="5"/>
      <c r="X217" s="5"/>
      <c r="Y217" s="5"/>
      <c r="Z217" s="5"/>
      <c r="AA217" s="5"/>
      <c r="AB217" s="5"/>
      <c r="AC217" s="52" t="str" cm="1">
        <f t="array" ref="AC217">IF(ValidateMultipleSelection(G221, Times!$B$8:$B$77), "Valid", "Invalid")</f>
        <v>Valid</v>
      </c>
      <c r="AD217" s="52" t="str" cm="1">
        <f t="array" ref="AD217">IF(ValidateMultipleSelection(A221, Site!$AR$2:$AR$50), "Valid", "Invalid")</f>
        <v>Valid</v>
      </c>
    </row>
    <row r="218" spans="1:30" x14ac:dyDescent="0.35">
      <c r="A218" s="124"/>
      <c r="B218" s="320"/>
      <c r="C218" s="320"/>
      <c r="D218" s="329" t="str" cm="1">
        <f t="array" ref="D218">IFERROR(IF(ISBLANK(A218),"",IF(AND(ISBLANK(C218),ISBLANK(#REF!),ISBLANK(F218)),"",IF(AND(ISBLANK(C218),ISBLANK(#REF!),NOT(ISBLANK(F218))),_xlfn._xlws.FILTER('Rot.Out'!L:L,'Rot.Out'!B:B=EnterData!F218),IF(AND(ISBLANK(C218),NOT(ISBLANK(#REF!))),_xlfn._xlws.FILTER(#REF!,#REF!=#REF!),_xlfn.TEXTJOIN(", ", TRUE, _xlfn._xlws.FILTER(Make.Trt!D:D &amp; " " &amp; Make.Trt!#REF!, Make.Trt!C:C=C218)))))),"")</f>
        <v/>
      </c>
      <c r="E218" s="321"/>
      <c r="F218" s="124"/>
      <c r="G218" s="124"/>
      <c r="H218" s="124"/>
      <c r="I218" s="311"/>
      <c r="J218" s="311"/>
      <c r="K218" s="332"/>
      <c r="L218" s="183"/>
      <c r="M218" s="5"/>
      <c r="N218" s="480"/>
      <c r="O218" s="480"/>
      <c r="P218" s="240"/>
      <c r="Q218" s="240"/>
      <c r="R218" s="483"/>
      <c r="S218" s="183"/>
      <c r="T218" s="183"/>
      <c r="U218" s="183"/>
      <c r="V218" s="183"/>
      <c r="W218" s="5"/>
      <c r="X218" s="5"/>
      <c r="Y218" s="5"/>
      <c r="Z218" s="5"/>
      <c r="AA218" s="5"/>
      <c r="AB218" s="5"/>
      <c r="AC218" s="52" t="str" cm="1">
        <f t="array" ref="AC218">IF(ValidateMultipleSelection(G222, Times!$B$8:$B$77), "Valid", "Invalid")</f>
        <v>Valid</v>
      </c>
      <c r="AD218" s="52" t="str" cm="1">
        <f t="array" ref="AD218">IF(ValidateMultipleSelection(A222, Site!$AR$2:$AR$50), "Valid", "Invalid")</f>
        <v>Valid</v>
      </c>
    </row>
    <row r="219" spans="1:30" x14ac:dyDescent="0.35">
      <c r="A219" s="124"/>
      <c r="B219" s="320"/>
      <c r="C219" s="320"/>
      <c r="D219" s="329" t="str" cm="1">
        <f t="array" ref="D219">IFERROR(IF(ISBLANK(A219),"",IF(AND(ISBLANK(C219),ISBLANK(#REF!),ISBLANK(F219)),"",IF(AND(ISBLANK(C219),ISBLANK(#REF!),NOT(ISBLANK(F219))),_xlfn._xlws.FILTER('Rot.Out'!L:L,'Rot.Out'!B:B=EnterData!F219),IF(AND(ISBLANK(C219),NOT(ISBLANK(#REF!))),_xlfn._xlws.FILTER(#REF!,#REF!=#REF!),_xlfn.TEXTJOIN(", ", TRUE, _xlfn._xlws.FILTER(Make.Trt!D:D &amp; " " &amp; Make.Trt!#REF!, Make.Trt!C:C=C219)))))),"")</f>
        <v/>
      </c>
      <c r="E219" s="321"/>
      <c r="F219" s="124"/>
      <c r="G219" s="124"/>
      <c r="H219" s="124"/>
      <c r="I219" s="311"/>
      <c r="J219" s="311"/>
      <c r="K219" s="332"/>
      <c r="L219" s="183"/>
      <c r="M219" s="5"/>
      <c r="N219" s="480"/>
      <c r="O219" s="480"/>
      <c r="P219" s="240"/>
      <c r="Q219" s="240"/>
      <c r="R219" s="483"/>
      <c r="S219" s="183"/>
      <c r="T219" s="183"/>
      <c r="U219" s="183"/>
      <c r="V219" s="183"/>
      <c r="W219" s="5"/>
      <c r="X219" s="5"/>
      <c r="Y219" s="5"/>
      <c r="Z219" s="5"/>
      <c r="AA219" s="5"/>
      <c r="AB219" s="5"/>
      <c r="AC219" s="52" t="str" cm="1">
        <f t="array" ref="AC219">IF(ValidateMultipleSelection(G223, Times!$B$8:$B$77), "Valid", "Invalid")</f>
        <v>Valid</v>
      </c>
      <c r="AD219" s="52" t="str" cm="1">
        <f t="array" ref="AD219">IF(ValidateMultipleSelection(A223, Site!$AR$2:$AR$50), "Valid", "Invalid")</f>
        <v>Valid</v>
      </c>
    </row>
    <row r="220" spans="1:30" x14ac:dyDescent="0.35">
      <c r="A220" s="124"/>
      <c r="B220" s="320"/>
      <c r="C220" s="320"/>
      <c r="D220" s="329" t="str" cm="1">
        <f t="array" ref="D220">IFERROR(IF(ISBLANK(A220),"",IF(AND(ISBLANK(C220),ISBLANK(#REF!),ISBLANK(F220)),"",IF(AND(ISBLANK(C220),ISBLANK(#REF!),NOT(ISBLANK(F220))),_xlfn._xlws.FILTER('Rot.Out'!L:L,'Rot.Out'!B:B=EnterData!F220),IF(AND(ISBLANK(C220),NOT(ISBLANK(#REF!))),_xlfn._xlws.FILTER(#REF!,#REF!=#REF!),_xlfn.TEXTJOIN(", ", TRUE, _xlfn._xlws.FILTER(Make.Trt!D:D &amp; " " &amp; Make.Trt!#REF!, Make.Trt!C:C=C220)))))),"")</f>
        <v/>
      </c>
      <c r="E220" s="321"/>
      <c r="F220" s="124"/>
      <c r="G220" s="124"/>
      <c r="H220" s="124"/>
      <c r="I220" s="311"/>
      <c r="J220" s="311"/>
      <c r="K220" s="332"/>
      <c r="L220" s="183"/>
      <c r="M220" s="5"/>
      <c r="N220" s="480"/>
      <c r="O220" s="480"/>
      <c r="P220" s="240"/>
      <c r="Q220" s="240"/>
      <c r="R220" s="483"/>
      <c r="S220" s="183"/>
      <c r="T220" s="183"/>
      <c r="U220" s="183"/>
      <c r="V220" s="183"/>
      <c r="W220" s="5"/>
      <c r="X220" s="5"/>
      <c r="Y220" s="5"/>
      <c r="Z220" s="5"/>
      <c r="AA220" s="5"/>
      <c r="AB220" s="5"/>
      <c r="AC220" s="52" t="str" cm="1">
        <f t="array" ref="AC220">IF(ValidateMultipleSelection(G224, Times!$B$8:$B$77), "Valid", "Invalid")</f>
        <v>Valid</v>
      </c>
      <c r="AD220" s="52" t="str" cm="1">
        <f t="array" ref="AD220">IF(ValidateMultipleSelection(A224, Site!$AR$2:$AR$50), "Valid", "Invalid")</f>
        <v>Valid</v>
      </c>
    </row>
    <row r="221" spans="1:30" x14ac:dyDescent="0.35">
      <c r="A221" s="124"/>
      <c r="B221" s="320"/>
      <c r="C221" s="320"/>
      <c r="D221" s="329" t="str" cm="1">
        <f t="array" ref="D221">IFERROR(IF(ISBLANK(A221),"",IF(AND(ISBLANK(C221),ISBLANK(#REF!),ISBLANK(F221)),"",IF(AND(ISBLANK(C221),ISBLANK(#REF!),NOT(ISBLANK(F221))),_xlfn._xlws.FILTER('Rot.Out'!L:L,'Rot.Out'!B:B=EnterData!F221),IF(AND(ISBLANK(C221),NOT(ISBLANK(#REF!))),_xlfn._xlws.FILTER(#REF!,#REF!=#REF!),_xlfn.TEXTJOIN(", ", TRUE, _xlfn._xlws.FILTER(Make.Trt!D:D &amp; " " &amp; Make.Trt!#REF!, Make.Trt!C:C=C221)))))),"")</f>
        <v/>
      </c>
      <c r="E221" s="321"/>
      <c r="F221" s="124"/>
      <c r="G221" s="124"/>
      <c r="H221" s="124"/>
      <c r="I221" s="311"/>
      <c r="J221" s="311"/>
      <c r="K221" s="332"/>
      <c r="L221" s="183"/>
      <c r="M221" s="5"/>
      <c r="N221" s="480"/>
      <c r="O221" s="480"/>
      <c r="P221" s="240"/>
      <c r="Q221" s="240"/>
      <c r="R221" s="483"/>
      <c r="S221" s="183"/>
      <c r="T221" s="183"/>
      <c r="U221" s="183"/>
      <c r="V221" s="183"/>
      <c r="W221" s="5"/>
      <c r="X221" s="5"/>
      <c r="Y221" s="5"/>
      <c r="Z221" s="5"/>
      <c r="AA221" s="5"/>
      <c r="AB221" s="5"/>
      <c r="AC221" s="52" t="str" cm="1">
        <f t="array" ref="AC221">IF(ValidateMultipleSelection(G225, Times!$B$8:$B$77), "Valid", "Invalid")</f>
        <v>Valid</v>
      </c>
      <c r="AD221" s="52" t="str" cm="1">
        <f t="array" ref="AD221">IF(ValidateMultipleSelection(A225, Site!$AR$2:$AR$50), "Valid", "Invalid")</f>
        <v>Valid</v>
      </c>
    </row>
    <row r="222" spans="1:30" x14ac:dyDescent="0.35">
      <c r="A222" s="124"/>
      <c r="B222" s="320"/>
      <c r="C222" s="320"/>
      <c r="D222" s="329" t="str" cm="1">
        <f t="array" ref="D222">IFERROR(IF(ISBLANK(A222),"",IF(AND(ISBLANK(C222),ISBLANK(#REF!),ISBLANK(F222)),"",IF(AND(ISBLANK(C222),ISBLANK(#REF!),NOT(ISBLANK(F222))),_xlfn._xlws.FILTER('Rot.Out'!L:L,'Rot.Out'!B:B=EnterData!F222),IF(AND(ISBLANK(C222),NOT(ISBLANK(#REF!))),_xlfn._xlws.FILTER(#REF!,#REF!=#REF!),_xlfn.TEXTJOIN(", ", TRUE, _xlfn._xlws.FILTER(Make.Trt!D:D &amp; " " &amp; Make.Trt!#REF!, Make.Trt!C:C=C222)))))),"")</f>
        <v/>
      </c>
      <c r="E222" s="321"/>
      <c r="F222" s="124"/>
      <c r="G222" s="124"/>
      <c r="H222" s="124"/>
      <c r="I222" s="311"/>
      <c r="J222" s="311"/>
      <c r="K222" s="332"/>
      <c r="L222" s="183"/>
      <c r="M222" s="5"/>
      <c r="N222" s="480"/>
      <c r="O222" s="480"/>
      <c r="P222" s="240"/>
      <c r="Q222" s="240"/>
      <c r="R222" s="483"/>
      <c r="S222" s="183"/>
      <c r="T222" s="183"/>
      <c r="U222" s="183"/>
      <c r="V222" s="183"/>
      <c r="W222" s="5"/>
      <c r="X222" s="5"/>
      <c r="Y222" s="5"/>
      <c r="Z222" s="5"/>
      <c r="AA222" s="5"/>
      <c r="AB222" s="5"/>
      <c r="AC222" s="52" t="str" cm="1">
        <f t="array" ref="AC222">IF(ValidateMultipleSelection(G226, Times!$B$8:$B$77), "Valid", "Invalid")</f>
        <v>Valid</v>
      </c>
      <c r="AD222" s="52" t="str" cm="1">
        <f t="array" ref="AD222">IF(ValidateMultipleSelection(A226, Site!$AR$2:$AR$50), "Valid", "Invalid")</f>
        <v>Valid</v>
      </c>
    </row>
    <row r="223" spans="1:30" x14ac:dyDescent="0.35">
      <c r="A223" s="124"/>
      <c r="B223" s="320"/>
      <c r="C223" s="320"/>
      <c r="D223" s="329" t="str" cm="1">
        <f t="array" ref="D223">IFERROR(IF(ISBLANK(A223),"",IF(AND(ISBLANK(C223),ISBLANK(#REF!),ISBLANK(F223)),"",IF(AND(ISBLANK(C223),ISBLANK(#REF!),NOT(ISBLANK(F223))),_xlfn._xlws.FILTER('Rot.Out'!L:L,'Rot.Out'!B:B=EnterData!F223),IF(AND(ISBLANK(C223),NOT(ISBLANK(#REF!))),_xlfn._xlws.FILTER(#REF!,#REF!=#REF!),_xlfn.TEXTJOIN(", ", TRUE, _xlfn._xlws.FILTER(Make.Trt!D:D &amp; " " &amp; Make.Trt!#REF!, Make.Trt!C:C=C223)))))),"")</f>
        <v/>
      </c>
      <c r="E223" s="321"/>
      <c r="F223" s="124"/>
      <c r="G223" s="124"/>
      <c r="H223" s="124"/>
      <c r="I223" s="311"/>
      <c r="J223" s="311"/>
      <c r="K223" s="332"/>
      <c r="L223" s="183"/>
      <c r="M223" s="5"/>
      <c r="N223" s="480"/>
      <c r="O223" s="480"/>
      <c r="P223" s="240"/>
      <c r="Q223" s="240"/>
      <c r="R223" s="483"/>
      <c r="S223" s="183"/>
      <c r="T223" s="183"/>
      <c r="U223" s="183"/>
      <c r="V223" s="183"/>
      <c r="W223" s="5"/>
      <c r="X223" s="5"/>
      <c r="Y223" s="5"/>
      <c r="Z223" s="5"/>
      <c r="AA223" s="5"/>
      <c r="AB223" s="5"/>
      <c r="AC223" s="52" t="str" cm="1">
        <f t="array" ref="AC223">IF(ValidateMultipleSelection(G227, Times!$B$8:$B$77), "Valid", "Invalid")</f>
        <v>Valid</v>
      </c>
      <c r="AD223" s="52" t="str" cm="1">
        <f t="array" ref="AD223">IF(ValidateMultipleSelection(A227, Site!$AR$2:$AR$50), "Valid", "Invalid")</f>
        <v>Valid</v>
      </c>
    </row>
    <row r="224" spans="1:30" x14ac:dyDescent="0.35">
      <c r="A224" s="124"/>
      <c r="B224" s="320"/>
      <c r="C224" s="320"/>
      <c r="D224" s="329" t="str" cm="1">
        <f t="array" ref="D224">IFERROR(IF(ISBLANK(A224),"",IF(AND(ISBLANK(C224),ISBLANK(#REF!),ISBLANK(F224)),"",IF(AND(ISBLANK(C224),ISBLANK(#REF!),NOT(ISBLANK(F224))),_xlfn._xlws.FILTER('Rot.Out'!L:L,'Rot.Out'!B:B=EnterData!F224),IF(AND(ISBLANK(C224),NOT(ISBLANK(#REF!))),_xlfn._xlws.FILTER(#REF!,#REF!=#REF!),_xlfn.TEXTJOIN(", ", TRUE, _xlfn._xlws.FILTER(Make.Trt!D:D &amp; " " &amp; Make.Trt!#REF!, Make.Trt!C:C=C224)))))),"")</f>
        <v/>
      </c>
      <c r="E224" s="321"/>
      <c r="F224" s="124"/>
      <c r="G224" s="124"/>
      <c r="H224" s="124"/>
      <c r="I224" s="311"/>
      <c r="J224" s="311"/>
      <c r="K224" s="332"/>
      <c r="L224" s="183"/>
      <c r="M224" s="5"/>
      <c r="N224" s="480"/>
      <c r="O224" s="480"/>
      <c r="P224" s="240"/>
      <c r="Q224" s="240"/>
      <c r="R224" s="483"/>
      <c r="S224" s="183"/>
      <c r="T224" s="183"/>
      <c r="U224" s="183"/>
      <c r="V224" s="183"/>
      <c r="W224" s="5"/>
      <c r="X224" s="5"/>
      <c r="Y224" s="5"/>
      <c r="Z224" s="5"/>
      <c r="AA224" s="5"/>
      <c r="AB224" s="5"/>
      <c r="AC224" s="52" t="str" cm="1">
        <f t="array" ref="AC224">IF(ValidateMultipleSelection(G228, Times!$B$8:$B$77), "Valid", "Invalid")</f>
        <v>Valid</v>
      </c>
      <c r="AD224" s="52" t="str" cm="1">
        <f t="array" ref="AD224">IF(ValidateMultipleSelection(A228, Site!$AR$2:$AR$50), "Valid", "Invalid")</f>
        <v>Valid</v>
      </c>
    </row>
    <row r="225" spans="1:30" x14ac:dyDescent="0.35">
      <c r="A225" s="124"/>
      <c r="B225" s="320"/>
      <c r="C225" s="320"/>
      <c r="D225" s="329" t="str" cm="1">
        <f t="array" ref="D225">IFERROR(IF(ISBLANK(A225),"",IF(AND(ISBLANK(C225),ISBLANK(#REF!),ISBLANK(F225)),"",IF(AND(ISBLANK(C225),ISBLANK(#REF!),NOT(ISBLANK(F225))),_xlfn._xlws.FILTER('Rot.Out'!L:L,'Rot.Out'!B:B=EnterData!F225),IF(AND(ISBLANK(C225),NOT(ISBLANK(#REF!))),_xlfn._xlws.FILTER(#REF!,#REF!=#REF!),_xlfn.TEXTJOIN(", ", TRUE, _xlfn._xlws.FILTER(Make.Trt!D:D &amp; " " &amp; Make.Trt!#REF!, Make.Trt!C:C=C225)))))),"")</f>
        <v/>
      </c>
      <c r="E225" s="321"/>
      <c r="F225" s="124"/>
      <c r="G225" s="124"/>
      <c r="H225" s="124"/>
      <c r="I225" s="311"/>
      <c r="J225" s="311"/>
      <c r="K225" s="332"/>
      <c r="L225" s="183"/>
      <c r="M225" s="5"/>
      <c r="N225" s="480"/>
      <c r="O225" s="480"/>
      <c r="P225" s="240"/>
      <c r="Q225" s="240"/>
      <c r="R225" s="483"/>
      <c r="S225" s="183"/>
      <c r="T225" s="183"/>
      <c r="U225" s="183"/>
      <c r="V225" s="183"/>
      <c r="W225" s="5"/>
      <c r="X225" s="5"/>
      <c r="Y225" s="5"/>
      <c r="Z225" s="5"/>
      <c r="AA225" s="5"/>
      <c r="AB225" s="5"/>
      <c r="AC225" s="52" t="str" cm="1">
        <f t="array" ref="AC225">IF(ValidateMultipleSelection(G229, Times!$B$8:$B$77), "Valid", "Invalid")</f>
        <v>Valid</v>
      </c>
      <c r="AD225" s="52" t="str" cm="1">
        <f t="array" ref="AD225">IF(ValidateMultipleSelection(A229, Site!$AR$2:$AR$50), "Valid", "Invalid")</f>
        <v>Valid</v>
      </c>
    </row>
    <row r="226" spans="1:30" x14ac:dyDescent="0.35">
      <c r="A226" s="124"/>
      <c r="B226" s="320"/>
      <c r="C226" s="320"/>
      <c r="D226" s="329" t="str" cm="1">
        <f t="array" ref="D226">IFERROR(IF(ISBLANK(A226),"",IF(AND(ISBLANK(C226),ISBLANK(#REF!),ISBLANK(F226)),"",IF(AND(ISBLANK(C226),ISBLANK(#REF!),NOT(ISBLANK(F226))),_xlfn._xlws.FILTER('Rot.Out'!L:L,'Rot.Out'!B:B=EnterData!F226),IF(AND(ISBLANK(C226),NOT(ISBLANK(#REF!))),_xlfn._xlws.FILTER(#REF!,#REF!=#REF!),_xlfn.TEXTJOIN(", ", TRUE, _xlfn._xlws.FILTER(Make.Trt!D:D &amp; " " &amp; Make.Trt!#REF!, Make.Trt!C:C=C226)))))),"")</f>
        <v/>
      </c>
      <c r="E226" s="321"/>
      <c r="F226" s="124"/>
      <c r="G226" s="124"/>
      <c r="H226" s="124"/>
      <c r="I226" s="311"/>
      <c r="J226" s="311"/>
      <c r="K226" s="332"/>
      <c r="L226" s="183"/>
      <c r="M226" s="5"/>
      <c r="N226" s="480"/>
      <c r="O226" s="480"/>
      <c r="P226" s="240"/>
      <c r="Q226" s="240"/>
      <c r="R226" s="483"/>
      <c r="S226" s="183"/>
      <c r="T226" s="183"/>
      <c r="U226" s="183"/>
      <c r="V226" s="183"/>
      <c r="W226" s="5"/>
      <c r="X226" s="5"/>
      <c r="Y226" s="5"/>
      <c r="Z226" s="5"/>
      <c r="AA226" s="5"/>
      <c r="AB226" s="5"/>
      <c r="AC226" s="52" t="str" cm="1">
        <f t="array" ref="AC226">IF(ValidateMultipleSelection(G230, Times!$B$8:$B$77), "Valid", "Invalid")</f>
        <v>Valid</v>
      </c>
      <c r="AD226" s="52" t="str" cm="1">
        <f t="array" ref="AD226">IF(ValidateMultipleSelection(A230, Site!$AR$2:$AR$50), "Valid", "Invalid")</f>
        <v>Valid</v>
      </c>
    </row>
    <row r="227" spans="1:30" x14ac:dyDescent="0.35">
      <c r="A227" s="124"/>
      <c r="B227" s="320"/>
      <c r="C227" s="320"/>
      <c r="D227" s="329" t="str" cm="1">
        <f t="array" ref="D227">IFERROR(IF(ISBLANK(A227),"",IF(AND(ISBLANK(C227),ISBLANK(#REF!),ISBLANK(F227)),"",IF(AND(ISBLANK(C227),ISBLANK(#REF!),NOT(ISBLANK(F227))),_xlfn._xlws.FILTER('Rot.Out'!L:L,'Rot.Out'!B:B=EnterData!F227),IF(AND(ISBLANK(C227),NOT(ISBLANK(#REF!))),_xlfn._xlws.FILTER(#REF!,#REF!=#REF!),_xlfn.TEXTJOIN(", ", TRUE, _xlfn._xlws.FILTER(Make.Trt!D:D &amp; " " &amp; Make.Trt!#REF!, Make.Trt!C:C=C227)))))),"")</f>
        <v/>
      </c>
      <c r="E227" s="321"/>
      <c r="F227" s="124"/>
      <c r="G227" s="124"/>
      <c r="H227" s="124"/>
      <c r="I227" s="311"/>
      <c r="J227" s="311"/>
      <c r="K227" s="332"/>
      <c r="L227" s="183"/>
      <c r="M227" s="5"/>
      <c r="N227" s="480"/>
      <c r="O227" s="480"/>
      <c r="P227" s="240"/>
      <c r="Q227" s="240"/>
      <c r="R227" s="483"/>
      <c r="S227" s="183"/>
      <c r="T227" s="183"/>
      <c r="U227" s="183"/>
      <c r="V227" s="183"/>
      <c r="W227" s="5"/>
      <c r="X227" s="5"/>
      <c r="Y227" s="5"/>
      <c r="Z227" s="5"/>
      <c r="AA227" s="5"/>
      <c r="AB227" s="5"/>
      <c r="AC227" s="52" t="str" cm="1">
        <f t="array" ref="AC227">IF(ValidateMultipleSelection(G231, Times!$B$8:$B$77), "Valid", "Invalid")</f>
        <v>Valid</v>
      </c>
      <c r="AD227" s="52" t="str" cm="1">
        <f t="array" ref="AD227">IF(ValidateMultipleSelection(A231, Site!$AR$2:$AR$50), "Valid", "Invalid")</f>
        <v>Valid</v>
      </c>
    </row>
    <row r="228" spans="1:30" x14ac:dyDescent="0.35">
      <c r="A228" s="124"/>
      <c r="B228" s="320"/>
      <c r="C228" s="320"/>
      <c r="D228" s="329" t="str" cm="1">
        <f t="array" ref="D228">IFERROR(IF(ISBLANK(A228),"",IF(AND(ISBLANK(C228),ISBLANK(#REF!),ISBLANK(F228)),"",IF(AND(ISBLANK(C228),ISBLANK(#REF!),NOT(ISBLANK(F228))),_xlfn._xlws.FILTER('Rot.Out'!L:L,'Rot.Out'!B:B=EnterData!F228),IF(AND(ISBLANK(C228),NOT(ISBLANK(#REF!))),_xlfn._xlws.FILTER(#REF!,#REF!=#REF!),_xlfn.TEXTJOIN(", ", TRUE, _xlfn._xlws.FILTER(Make.Trt!D:D &amp; " " &amp; Make.Trt!#REF!, Make.Trt!C:C=C228)))))),"")</f>
        <v/>
      </c>
      <c r="E228" s="321"/>
      <c r="F228" s="124"/>
      <c r="G228" s="124"/>
      <c r="H228" s="124"/>
      <c r="I228" s="311"/>
      <c r="J228" s="311"/>
      <c r="K228" s="332"/>
      <c r="L228" s="183"/>
      <c r="M228" s="5"/>
      <c r="N228" s="480"/>
      <c r="O228" s="480"/>
      <c r="P228" s="240"/>
      <c r="Q228" s="240"/>
      <c r="R228" s="483"/>
      <c r="S228" s="183"/>
      <c r="T228" s="183"/>
      <c r="U228" s="183"/>
      <c r="V228" s="183"/>
      <c r="W228" s="5"/>
      <c r="X228" s="5"/>
      <c r="Y228" s="5"/>
      <c r="Z228" s="5"/>
      <c r="AA228" s="5"/>
      <c r="AB228" s="5"/>
      <c r="AC228" s="52" t="str" cm="1">
        <f t="array" ref="AC228">IF(ValidateMultipleSelection(G232, Times!$B$8:$B$77), "Valid", "Invalid")</f>
        <v>Valid</v>
      </c>
      <c r="AD228" s="52" t="str" cm="1">
        <f t="array" ref="AD228">IF(ValidateMultipleSelection(A232, Site!$AR$2:$AR$50), "Valid", "Invalid")</f>
        <v>Valid</v>
      </c>
    </row>
    <row r="229" spans="1:30" x14ac:dyDescent="0.35">
      <c r="A229" s="124"/>
      <c r="B229" s="320"/>
      <c r="C229" s="320"/>
      <c r="D229" s="329" t="str" cm="1">
        <f t="array" ref="D229">IFERROR(IF(ISBLANK(A229),"",IF(AND(ISBLANK(C229),ISBLANK(#REF!),ISBLANK(F229)),"",IF(AND(ISBLANK(C229),ISBLANK(#REF!),NOT(ISBLANK(F229))),_xlfn._xlws.FILTER('Rot.Out'!L:L,'Rot.Out'!B:B=EnterData!F229),IF(AND(ISBLANK(C229),NOT(ISBLANK(#REF!))),_xlfn._xlws.FILTER(#REF!,#REF!=#REF!),_xlfn.TEXTJOIN(", ", TRUE, _xlfn._xlws.FILTER(Make.Trt!D:D &amp; " " &amp; Make.Trt!#REF!, Make.Trt!C:C=C229)))))),"")</f>
        <v/>
      </c>
      <c r="E229" s="321"/>
      <c r="F229" s="124"/>
      <c r="G229" s="124"/>
      <c r="H229" s="124"/>
      <c r="I229" s="311"/>
      <c r="J229" s="311"/>
      <c r="K229" s="332"/>
      <c r="L229" s="183"/>
      <c r="M229" s="5"/>
      <c r="N229" s="480"/>
      <c r="O229" s="480"/>
      <c r="P229" s="240"/>
      <c r="Q229" s="240"/>
      <c r="R229" s="483"/>
      <c r="S229" s="183"/>
      <c r="T229" s="183"/>
      <c r="U229" s="183"/>
      <c r="V229" s="183"/>
      <c r="W229" s="5"/>
      <c r="X229" s="5"/>
      <c r="Y229" s="5"/>
      <c r="Z229" s="5"/>
      <c r="AA229" s="5"/>
      <c r="AB229" s="5"/>
      <c r="AC229" s="52" t="str" cm="1">
        <f t="array" ref="AC229">IF(ValidateMultipleSelection(G233, Times!$B$8:$B$77), "Valid", "Invalid")</f>
        <v>Valid</v>
      </c>
      <c r="AD229" s="52" t="str" cm="1">
        <f t="array" ref="AD229">IF(ValidateMultipleSelection(A233, Site!$AR$2:$AR$50), "Valid", "Invalid")</f>
        <v>Valid</v>
      </c>
    </row>
    <row r="230" spans="1:30" x14ac:dyDescent="0.35">
      <c r="A230" s="124"/>
      <c r="B230" s="320"/>
      <c r="C230" s="320"/>
      <c r="D230" s="329" t="str" cm="1">
        <f t="array" ref="D230">IFERROR(IF(ISBLANK(A230),"",IF(AND(ISBLANK(C230),ISBLANK(#REF!),ISBLANK(F230)),"",IF(AND(ISBLANK(C230),ISBLANK(#REF!),NOT(ISBLANK(F230))),_xlfn._xlws.FILTER('Rot.Out'!L:L,'Rot.Out'!B:B=EnterData!F230),IF(AND(ISBLANK(C230),NOT(ISBLANK(#REF!))),_xlfn._xlws.FILTER(#REF!,#REF!=#REF!),_xlfn.TEXTJOIN(", ", TRUE, _xlfn._xlws.FILTER(Make.Trt!D:D &amp; " " &amp; Make.Trt!#REF!, Make.Trt!C:C=C230)))))),"")</f>
        <v/>
      </c>
      <c r="E230" s="321"/>
      <c r="F230" s="124"/>
      <c r="G230" s="124"/>
      <c r="H230" s="124"/>
      <c r="I230" s="311"/>
      <c r="J230" s="311"/>
      <c r="K230" s="332"/>
      <c r="L230" s="183"/>
      <c r="M230" s="5"/>
      <c r="N230" s="480"/>
      <c r="O230" s="480"/>
      <c r="P230" s="240"/>
      <c r="Q230" s="240"/>
      <c r="R230" s="483"/>
      <c r="S230" s="183"/>
      <c r="T230" s="183"/>
      <c r="U230" s="183"/>
      <c r="V230" s="183"/>
      <c r="W230" s="5"/>
      <c r="X230" s="5"/>
      <c r="Y230" s="5"/>
      <c r="Z230" s="5"/>
      <c r="AA230" s="5"/>
      <c r="AB230" s="5"/>
      <c r="AC230" s="52" t="str" cm="1">
        <f t="array" ref="AC230">IF(ValidateMultipleSelection(G234, Times!$B$8:$B$77), "Valid", "Invalid")</f>
        <v>Valid</v>
      </c>
      <c r="AD230" s="52" t="str" cm="1">
        <f t="array" ref="AD230">IF(ValidateMultipleSelection(A234, Site!$AR$2:$AR$50), "Valid", "Invalid")</f>
        <v>Valid</v>
      </c>
    </row>
    <row r="231" spans="1:30" x14ac:dyDescent="0.35">
      <c r="A231" s="124"/>
      <c r="B231" s="320"/>
      <c r="C231" s="320"/>
      <c r="D231" s="329" t="str" cm="1">
        <f t="array" ref="D231">IFERROR(IF(ISBLANK(A231),"",IF(AND(ISBLANK(C231),ISBLANK(#REF!),ISBLANK(F231)),"",IF(AND(ISBLANK(C231),ISBLANK(#REF!),NOT(ISBLANK(F231))),_xlfn._xlws.FILTER('Rot.Out'!L:L,'Rot.Out'!B:B=EnterData!F231),IF(AND(ISBLANK(C231),NOT(ISBLANK(#REF!))),_xlfn._xlws.FILTER(#REF!,#REF!=#REF!),_xlfn.TEXTJOIN(", ", TRUE, _xlfn._xlws.FILTER(Make.Trt!D:D &amp; " " &amp; Make.Trt!#REF!, Make.Trt!C:C=C231)))))),"")</f>
        <v/>
      </c>
      <c r="E231" s="321"/>
      <c r="F231" s="124"/>
      <c r="G231" s="124"/>
      <c r="H231" s="124"/>
      <c r="I231" s="311"/>
      <c r="J231" s="311"/>
      <c r="K231" s="332"/>
      <c r="L231" s="183"/>
      <c r="M231" s="5"/>
      <c r="N231" s="480"/>
      <c r="O231" s="480"/>
      <c r="P231" s="240"/>
      <c r="Q231" s="240"/>
      <c r="R231" s="483"/>
      <c r="S231" s="183"/>
      <c r="T231" s="183"/>
      <c r="U231" s="183"/>
      <c r="V231" s="183"/>
      <c r="W231" s="5"/>
      <c r="X231" s="5"/>
      <c r="Y231" s="5"/>
      <c r="Z231" s="5"/>
      <c r="AA231" s="5"/>
      <c r="AB231" s="5"/>
      <c r="AC231" s="52" t="str" cm="1">
        <f t="array" ref="AC231">IF(ValidateMultipleSelection(G235, Times!$B$8:$B$77), "Valid", "Invalid")</f>
        <v>Valid</v>
      </c>
      <c r="AD231" s="52" t="str" cm="1">
        <f t="array" ref="AD231">IF(ValidateMultipleSelection(A235, Site!$AR$2:$AR$50), "Valid", "Invalid")</f>
        <v>Valid</v>
      </c>
    </row>
    <row r="232" spans="1:30" x14ac:dyDescent="0.35">
      <c r="A232" s="124"/>
      <c r="B232" s="320"/>
      <c r="C232" s="320"/>
      <c r="D232" s="329" t="str" cm="1">
        <f t="array" ref="D232">IFERROR(IF(ISBLANK(A232),"",IF(AND(ISBLANK(C232),ISBLANK(#REF!),ISBLANK(F232)),"",IF(AND(ISBLANK(C232),ISBLANK(#REF!),NOT(ISBLANK(F232))),_xlfn._xlws.FILTER('Rot.Out'!L:L,'Rot.Out'!B:B=EnterData!F232),IF(AND(ISBLANK(C232),NOT(ISBLANK(#REF!))),_xlfn._xlws.FILTER(#REF!,#REF!=#REF!),_xlfn.TEXTJOIN(", ", TRUE, _xlfn._xlws.FILTER(Make.Trt!D:D &amp; " " &amp; Make.Trt!#REF!, Make.Trt!C:C=C232)))))),"")</f>
        <v/>
      </c>
      <c r="E232" s="321"/>
      <c r="F232" s="124"/>
      <c r="G232" s="124"/>
      <c r="H232" s="124"/>
      <c r="I232" s="311"/>
      <c r="J232" s="311"/>
      <c r="K232" s="332"/>
      <c r="L232" s="183"/>
      <c r="M232" s="5"/>
      <c r="N232" s="480"/>
      <c r="O232" s="480"/>
      <c r="P232" s="240"/>
      <c r="Q232" s="240"/>
      <c r="R232" s="483"/>
      <c r="S232" s="183"/>
      <c r="T232" s="183"/>
      <c r="U232" s="183"/>
      <c r="V232" s="183"/>
      <c r="W232" s="5"/>
      <c r="X232" s="5"/>
      <c r="Y232" s="5"/>
      <c r="Z232" s="5"/>
      <c r="AA232" s="5"/>
      <c r="AB232" s="5"/>
      <c r="AC232" s="52" t="str" cm="1">
        <f t="array" ref="AC232">IF(ValidateMultipleSelection(G236, Times!$B$8:$B$77), "Valid", "Invalid")</f>
        <v>Valid</v>
      </c>
      <c r="AD232" s="52" t="str" cm="1">
        <f t="array" ref="AD232">IF(ValidateMultipleSelection(A236, Site!$AR$2:$AR$50), "Valid", "Invalid")</f>
        <v>Valid</v>
      </c>
    </row>
    <row r="233" spans="1:30" x14ac:dyDescent="0.35">
      <c r="A233" s="124"/>
      <c r="B233" s="320"/>
      <c r="C233" s="320"/>
      <c r="D233" s="329" t="str" cm="1">
        <f t="array" ref="D233">IFERROR(IF(ISBLANK(A233),"",IF(AND(ISBLANK(C233),ISBLANK(#REF!),ISBLANK(F233)),"",IF(AND(ISBLANK(C233),ISBLANK(#REF!),NOT(ISBLANK(F233))),_xlfn._xlws.FILTER('Rot.Out'!L:L,'Rot.Out'!B:B=EnterData!F233),IF(AND(ISBLANK(C233),NOT(ISBLANK(#REF!))),_xlfn._xlws.FILTER(#REF!,#REF!=#REF!),_xlfn.TEXTJOIN(", ", TRUE, _xlfn._xlws.FILTER(Make.Trt!D:D &amp; " " &amp; Make.Trt!#REF!, Make.Trt!C:C=C233)))))),"")</f>
        <v/>
      </c>
      <c r="E233" s="321"/>
      <c r="F233" s="124"/>
      <c r="G233" s="124"/>
      <c r="H233" s="124"/>
      <c r="I233" s="311"/>
      <c r="J233" s="311"/>
      <c r="K233" s="332"/>
      <c r="L233" s="183"/>
      <c r="M233" s="5"/>
      <c r="N233" s="480"/>
      <c r="O233" s="480"/>
      <c r="P233" s="240"/>
      <c r="Q233" s="240"/>
      <c r="R233" s="483"/>
      <c r="S233" s="183"/>
      <c r="T233" s="183"/>
      <c r="U233" s="183"/>
      <c r="V233" s="183"/>
      <c r="W233" s="5"/>
      <c r="X233" s="5"/>
      <c r="Y233" s="5"/>
      <c r="Z233" s="5"/>
      <c r="AA233" s="5"/>
      <c r="AB233" s="5"/>
      <c r="AC233" s="52" t="str" cm="1">
        <f t="array" ref="AC233">IF(ValidateMultipleSelection(G237, Times!$B$8:$B$77), "Valid", "Invalid")</f>
        <v>Valid</v>
      </c>
      <c r="AD233" s="52" t="str" cm="1">
        <f t="array" ref="AD233">IF(ValidateMultipleSelection(A237, Site!$AR$2:$AR$50), "Valid", "Invalid")</f>
        <v>Valid</v>
      </c>
    </row>
    <row r="234" spans="1:30" x14ac:dyDescent="0.35">
      <c r="A234" s="124"/>
      <c r="B234" s="320"/>
      <c r="C234" s="320"/>
      <c r="D234" s="329" t="str" cm="1">
        <f t="array" ref="D234">IFERROR(IF(ISBLANK(A234),"",IF(AND(ISBLANK(C234),ISBLANK(#REF!),ISBLANK(F234)),"",IF(AND(ISBLANK(C234),ISBLANK(#REF!),NOT(ISBLANK(F234))),_xlfn._xlws.FILTER('Rot.Out'!L:L,'Rot.Out'!B:B=EnterData!F234),IF(AND(ISBLANK(C234),NOT(ISBLANK(#REF!))),_xlfn._xlws.FILTER(#REF!,#REF!=#REF!),_xlfn.TEXTJOIN(", ", TRUE, _xlfn._xlws.FILTER(Make.Trt!D:D &amp; " " &amp; Make.Trt!#REF!, Make.Trt!C:C=C234)))))),"")</f>
        <v/>
      </c>
      <c r="E234" s="321"/>
      <c r="F234" s="124"/>
      <c r="G234" s="124"/>
      <c r="H234" s="124"/>
      <c r="I234" s="311"/>
      <c r="J234" s="311"/>
      <c r="K234" s="332"/>
      <c r="L234" s="183"/>
      <c r="M234" s="5"/>
      <c r="N234" s="480"/>
      <c r="O234" s="480"/>
      <c r="P234" s="240"/>
      <c r="Q234" s="240"/>
      <c r="R234" s="483"/>
      <c r="S234" s="183"/>
      <c r="T234" s="183"/>
      <c r="U234" s="183"/>
      <c r="V234" s="183"/>
      <c r="W234" s="5"/>
      <c r="X234" s="5"/>
      <c r="Y234" s="5"/>
      <c r="Z234" s="5"/>
      <c r="AA234" s="5"/>
      <c r="AB234" s="5"/>
      <c r="AC234" s="52" t="str" cm="1">
        <f t="array" ref="AC234">IF(ValidateMultipleSelection(G238, Times!$B$8:$B$77), "Valid", "Invalid")</f>
        <v>Valid</v>
      </c>
      <c r="AD234" s="52" t="str" cm="1">
        <f t="array" ref="AD234">IF(ValidateMultipleSelection(A238, Site!$AR$2:$AR$50), "Valid", "Invalid")</f>
        <v>Valid</v>
      </c>
    </row>
    <row r="235" spans="1:30" x14ac:dyDescent="0.35">
      <c r="A235" s="124"/>
      <c r="B235" s="320"/>
      <c r="C235" s="320"/>
      <c r="D235" s="329" t="str" cm="1">
        <f t="array" ref="D235">IFERROR(IF(ISBLANK(A235),"",IF(AND(ISBLANK(C235),ISBLANK(#REF!),ISBLANK(F235)),"",IF(AND(ISBLANK(C235),ISBLANK(#REF!),NOT(ISBLANK(F235))),_xlfn._xlws.FILTER('Rot.Out'!L:L,'Rot.Out'!B:B=EnterData!F235),IF(AND(ISBLANK(C235),NOT(ISBLANK(#REF!))),_xlfn._xlws.FILTER(#REF!,#REF!=#REF!),_xlfn.TEXTJOIN(", ", TRUE, _xlfn._xlws.FILTER(Make.Trt!D:D &amp; " " &amp; Make.Trt!#REF!, Make.Trt!C:C=C235)))))),"")</f>
        <v/>
      </c>
      <c r="E235" s="321"/>
      <c r="F235" s="124"/>
      <c r="G235" s="124"/>
      <c r="H235" s="124"/>
      <c r="I235" s="311"/>
      <c r="J235" s="311"/>
      <c r="K235" s="332"/>
      <c r="L235" s="183"/>
      <c r="M235" s="5"/>
      <c r="N235" s="480"/>
      <c r="O235" s="480"/>
      <c r="P235" s="240"/>
      <c r="Q235" s="240"/>
      <c r="R235" s="483"/>
      <c r="S235" s="183"/>
      <c r="T235" s="183"/>
      <c r="U235" s="183"/>
      <c r="V235" s="183"/>
      <c r="W235" s="5"/>
      <c r="X235" s="5"/>
      <c r="Y235" s="5"/>
      <c r="Z235" s="5"/>
      <c r="AA235" s="5"/>
      <c r="AB235" s="5"/>
      <c r="AC235" s="52" t="str" cm="1">
        <f t="array" ref="AC235">IF(ValidateMultipleSelection(G239, Times!$B$8:$B$77), "Valid", "Invalid")</f>
        <v>Valid</v>
      </c>
      <c r="AD235" s="52" t="str" cm="1">
        <f t="array" ref="AD235">IF(ValidateMultipleSelection(A239, Site!$AR$2:$AR$50), "Valid", "Invalid")</f>
        <v>Valid</v>
      </c>
    </row>
    <row r="236" spans="1:30" x14ac:dyDescent="0.35">
      <c r="A236" s="124"/>
      <c r="B236" s="320"/>
      <c r="C236" s="320"/>
      <c r="D236" s="329" t="str" cm="1">
        <f t="array" ref="D236">IFERROR(IF(ISBLANK(A236),"",IF(AND(ISBLANK(C236),ISBLANK(#REF!),ISBLANK(F236)),"",IF(AND(ISBLANK(C236),ISBLANK(#REF!),NOT(ISBLANK(F236))),_xlfn._xlws.FILTER('Rot.Out'!L:L,'Rot.Out'!B:B=EnterData!F236),IF(AND(ISBLANK(C236),NOT(ISBLANK(#REF!))),_xlfn._xlws.FILTER(#REF!,#REF!=#REF!),_xlfn.TEXTJOIN(", ", TRUE, _xlfn._xlws.FILTER(Make.Trt!D:D &amp; " " &amp; Make.Trt!#REF!, Make.Trt!C:C=C236)))))),"")</f>
        <v/>
      </c>
      <c r="E236" s="321"/>
      <c r="F236" s="124"/>
      <c r="G236" s="124"/>
      <c r="H236" s="124"/>
      <c r="I236" s="311"/>
      <c r="J236" s="311"/>
      <c r="K236" s="332"/>
      <c r="L236" s="183"/>
      <c r="M236" s="5"/>
      <c r="N236" s="480"/>
      <c r="O236" s="480"/>
      <c r="P236" s="240"/>
      <c r="Q236" s="240"/>
      <c r="R236" s="483"/>
      <c r="S236" s="183"/>
      <c r="T236" s="183"/>
      <c r="U236" s="183"/>
      <c r="V236" s="183"/>
      <c r="W236" s="5"/>
      <c r="X236" s="5"/>
      <c r="Y236" s="5"/>
      <c r="Z236" s="5"/>
      <c r="AA236" s="5"/>
      <c r="AB236" s="5"/>
      <c r="AC236" s="52" t="str" cm="1">
        <f t="array" ref="AC236">IF(ValidateMultipleSelection(G240, Times!$B$8:$B$77), "Valid", "Invalid")</f>
        <v>Valid</v>
      </c>
      <c r="AD236" s="52" t="str" cm="1">
        <f t="array" ref="AD236">IF(ValidateMultipleSelection(A240, Site!$AR$2:$AR$50), "Valid", "Invalid")</f>
        <v>Valid</v>
      </c>
    </row>
    <row r="237" spans="1:30" x14ac:dyDescent="0.35">
      <c r="A237" s="124"/>
      <c r="B237" s="320"/>
      <c r="C237" s="320"/>
      <c r="D237" s="329" t="str" cm="1">
        <f t="array" ref="D237">IFERROR(IF(ISBLANK(A237),"",IF(AND(ISBLANK(C237),ISBLANK(#REF!),ISBLANK(F237)),"",IF(AND(ISBLANK(C237),ISBLANK(#REF!),NOT(ISBLANK(F237))),_xlfn._xlws.FILTER('Rot.Out'!L:L,'Rot.Out'!B:B=EnterData!F237),IF(AND(ISBLANK(C237),NOT(ISBLANK(#REF!))),_xlfn._xlws.FILTER(#REF!,#REF!=#REF!),_xlfn.TEXTJOIN(", ", TRUE, _xlfn._xlws.FILTER(Make.Trt!D:D &amp; " " &amp; Make.Trt!#REF!, Make.Trt!C:C=C237)))))),"")</f>
        <v/>
      </c>
      <c r="E237" s="321"/>
      <c r="F237" s="124"/>
      <c r="G237" s="124"/>
      <c r="H237" s="124"/>
      <c r="I237" s="311"/>
      <c r="J237" s="311"/>
      <c r="K237" s="332"/>
      <c r="L237" s="183"/>
      <c r="M237" s="5"/>
      <c r="N237" s="480"/>
      <c r="O237" s="480"/>
      <c r="P237" s="240"/>
      <c r="Q237" s="240"/>
      <c r="R237" s="483"/>
      <c r="S237" s="183"/>
      <c r="T237" s="183"/>
      <c r="U237" s="183"/>
      <c r="V237" s="183"/>
      <c r="W237" s="5"/>
      <c r="X237" s="5"/>
      <c r="Y237" s="5"/>
      <c r="Z237" s="5"/>
      <c r="AA237" s="5"/>
      <c r="AB237" s="5"/>
      <c r="AC237" s="52" t="str" cm="1">
        <f t="array" ref="AC237">IF(ValidateMultipleSelection(G241, Times!$B$8:$B$77), "Valid", "Invalid")</f>
        <v>Valid</v>
      </c>
      <c r="AD237" s="52" t="str" cm="1">
        <f t="array" ref="AD237">IF(ValidateMultipleSelection(A241, Site!$AR$2:$AR$50), "Valid", "Invalid")</f>
        <v>Valid</v>
      </c>
    </row>
    <row r="238" spans="1:30" x14ac:dyDescent="0.35">
      <c r="A238" s="124"/>
      <c r="B238" s="320"/>
      <c r="C238" s="320"/>
      <c r="D238" s="329" t="str" cm="1">
        <f t="array" ref="D238">IFERROR(IF(ISBLANK(A238),"",IF(AND(ISBLANK(C238),ISBLANK(#REF!),ISBLANK(F238)),"",IF(AND(ISBLANK(C238),ISBLANK(#REF!),NOT(ISBLANK(F238))),_xlfn._xlws.FILTER('Rot.Out'!L:L,'Rot.Out'!B:B=EnterData!F238),IF(AND(ISBLANK(C238),NOT(ISBLANK(#REF!))),_xlfn._xlws.FILTER(#REF!,#REF!=#REF!),_xlfn.TEXTJOIN(", ", TRUE, _xlfn._xlws.FILTER(Make.Trt!D:D &amp; " " &amp; Make.Trt!#REF!, Make.Trt!C:C=C238)))))),"")</f>
        <v/>
      </c>
      <c r="E238" s="321"/>
      <c r="F238" s="124"/>
      <c r="G238" s="124"/>
      <c r="H238" s="124"/>
      <c r="I238" s="311"/>
      <c r="J238" s="311"/>
      <c r="K238" s="332"/>
      <c r="L238" s="183"/>
      <c r="M238" s="5"/>
      <c r="N238" s="480"/>
      <c r="O238" s="480"/>
      <c r="P238" s="240"/>
      <c r="Q238" s="240"/>
      <c r="R238" s="483"/>
      <c r="S238" s="183"/>
      <c r="T238" s="183"/>
      <c r="U238" s="183"/>
      <c r="V238" s="183"/>
      <c r="W238" s="5"/>
      <c r="X238" s="5"/>
      <c r="Y238" s="5"/>
      <c r="Z238" s="5"/>
      <c r="AA238" s="5"/>
      <c r="AB238" s="5"/>
      <c r="AC238" s="52" t="str" cm="1">
        <f t="array" ref="AC238">IF(ValidateMultipleSelection(G242, Times!$B$8:$B$77), "Valid", "Invalid")</f>
        <v>Valid</v>
      </c>
      <c r="AD238" s="52" t="str" cm="1">
        <f t="array" ref="AD238">IF(ValidateMultipleSelection(A242, Site!$AR$2:$AR$50), "Valid", "Invalid")</f>
        <v>Valid</v>
      </c>
    </row>
    <row r="239" spans="1:30" x14ac:dyDescent="0.35">
      <c r="A239" s="124"/>
      <c r="B239" s="320"/>
      <c r="C239" s="320"/>
      <c r="D239" s="329" t="str" cm="1">
        <f t="array" ref="D239">IFERROR(IF(ISBLANK(A239),"",IF(AND(ISBLANK(C239),ISBLANK(#REF!),ISBLANK(F239)),"",IF(AND(ISBLANK(C239),ISBLANK(#REF!),NOT(ISBLANK(F239))),_xlfn._xlws.FILTER('Rot.Out'!L:L,'Rot.Out'!B:B=EnterData!F239),IF(AND(ISBLANK(C239),NOT(ISBLANK(#REF!))),_xlfn._xlws.FILTER(#REF!,#REF!=#REF!),_xlfn.TEXTJOIN(", ", TRUE, _xlfn._xlws.FILTER(Make.Trt!D:D &amp; " " &amp; Make.Trt!#REF!, Make.Trt!C:C=C239)))))),"")</f>
        <v/>
      </c>
      <c r="E239" s="321"/>
      <c r="F239" s="124"/>
      <c r="G239" s="124"/>
      <c r="H239" s="124"/>
      <c r="I239" s="311"/>
      <c r="J239" s="311"/>
      <c r="K239" s="332"/>
      <c r="L239" s="183"/>
      <c r="M239" s="5"/>
      <c r="N239" s="480"/>
      <c r="O239" s="480"/>
      <c r="P239" s="240"/>
      <c r="Q239" s="240"/>
      <c r="R239" s="483"/>
      <c r="S239" s="183"/>
      <c r="T239" s="183"/>
      <c r="U239" s="183"/>
      <c r="V239" s="183"/>
      <c r="W239" s="5"/>
      <c r="X239" s="5"/>
      <c r="Y239" s="5"/>
      <c r="Z239" s="5"/>
      <c r="AA239" s="5"/>
      <c r="AB239" s="5"/>
      <c r="AC239" s="52" t="str" cm="1">
        <f t="array" ref="AC239">IF(ValidateMultipleSelection(G243, Times!$B$8:$B$77), "Valid", "Invalid")</f>
        <v>Valid</v>
      </c>
      <c r="AD239" s="52" t="str" cm="1">
        <f t="array" ref="AD239">IF(ValidateMultipleSelection(A243, Site!$AR$2:$AR$50), "Valid", "Invalid")</f>
        <v>Valid</v>
      </c>
    </row>
    <row r="240" spans="1:30" x14ac:dyDescent="0.35">
      <c r="A240" s="124"/>
      <c r="B240" s="320"/>
      <c r="C240" s="320"/>
      <c r="D240" s="329" t="str" cm="1">
        <f t="array" ref="D240">IFERROR(IF(ISBLANK(A240),"",IF(AND(ISBLANK(C240),ISBLANK(#REF!),ISBLANK(F240)),"",IF(AND(ISBLANK(C240),ISBLANK(#REF!),NOT(ISBLANK(F240))),_xlfn._xlws.FILTER('Rot.Out'!L:L,'Rot.Out'!B:B=EnterData!F240),IF(AND(ISBLANK(C240),NOT(ISBLANK(#REF!))),_xlfn._xlws.FILTER(#REF!,#REF!=#REF!),_xlfn.TEXTJOIN(", ", TRUE, _xlfn._xlws.FILTER(Make.Trt!D:D &amp; " " &amp; Make.Trt!#REF!, Make.Trt!C:C=C240)))))),"")</f>
        <v/>
      </c>
      <c r="E240" s="321"/>
      <c r="F240" s="124"/>
      <c r="G240" s="124"/>
      <c r="H240" s="124"/>
      <c r="I240" s="311"/>
      <c r="J240" s="311"/>
      <c r="K240" s="332"/>
      <c r="L240" s="183"/>
      <c r="M240" s="5"/>
      <c r="N240" s="480"/>
      <c r="O240" s="480"/>
      <c r="P240" s="240"/>
      <c r="Q240" s="240"/>
      <c r="R240" s="483"/>
      <c r="S240" s="183"/>
      <c r="T240" s="183"/>
      <c r="U240" s="183"/>
      <c r="V240" s="183"/>
      <c r="W240" s="5"/>
      <c r="X240" s="5"/>
      <c r="Y240" s="5"/>
      <c r="Z240" s="5"/>
      <c r="AA240" s="5"/>
      <c r="AB240" s="5"/>
      <c r="AC240" s="52" t="str" cm="1">
        <f t="array" ref="AC240">IF(ValidateMultipleSelection(G244, Times!$B$8:$B$77), "Valid", "Invalid")</f>
        <v>Valid</v>
      </c>
      <c r="AD240" s="52" t="str" cm="1">
        <f t="array" ref="AD240">IF(ValidateMultipleSelection(A244, Site!$AR$2:$AR$50), "Valid", "Invalid")</f>
        <v>Valid</v>
      </c>
    </row>
    <row r="241" spans="1:30" x14ac:dyDescent="0.35">
      <c r="A241" s="124"/>
      <c r="B241" s="320"/>
      <c r="C241" s="320"/>
      <c r="D241" s="329" t="str" cm="1">
        <f t="array" ref="D241">IFERROR(IF(ISBLANK(A241),"",IF(AND(ISBLANK(C241),ISBLANK(#REF!),ISBLANK(F241)),"",IF(AND(ISBLANK(C241),ISBLANK(#REF!),NOT(ISBLANK(F241))),_xlfn._xlws.FILTER('Rot.Out'!L:L,'Rot.Out'!B:B=EnterData!F241),IF(AND(ISBLANK(C241),NOT(ISBLANK(#REF!))),_xlfn._xlws.FILTER(#REF!,#REF!=#REF!),_xlfn.TEXTJOIN(", ", TRUE, _xlfn._xlws.FILTER(Make.Trt!D:D &amp; " " &amp; Make.Trt!#REF!, Make.Trt!C:C=C241)))))),"")</f>
        <v/>
      </c>
      <c r="E241" s="321"/>
      <c r="F241" s="124"/>
      <c r="G241" s="124"/>
      <c r="H241" s="124"/>
      <c r="I241" s="311"/>
      <c r="J241" s="311"/>
      <c r="K241" s="332"/>
      <c r="L241" s="183"/>
      <c r="M241" s="5"/>
      <c r="N241" s="480"/>
      <c r="O241" s="480"/>
      <c r="P241" s="240"/>
      <c r="Q241" s="240"/>
      <c r="R241" s="483"/>
      <c r="S241" s="183"/>
      <c r="T241" s="183"/>
      <c r="U241" s="183"/>
      <c r="V241" s="183"/>
      <c r="W241" s="5"/>
      <c r="X241" s="5"/>
      <c r="Y241" s="5"/>
      <c r="Z241" s="5"/>
      <c r="AA241" s="5"/>
      <c r="AB241" s="5"/>
      <c r="AC241" s="52" t="str" cm="1">
        <f t="array" ref="AC241">IF(ValidateMultipleSelection(G245, Times!$B$8:$B$77), "Valid", "Invalid")</f>
        <v>Valid</v>
      </c>
      <c r="AD241" s="52" t="str" cm="1">
        <f t="array" ref="AD241">IF(ValidateMultipleSelection(A245, Site!$AR$2:$AR$50), "Valid", "Invalid")</f>
        <v>Valid</v>
      </c>
    </row>
    <row r="242" spans="1:30" x14ac:dyDescent="0.35">
      <c r="A242" s="124"/>
      <c r="B242" s="320"/>
      <c r="C242" s="320"/>
      <c r="D242" s="329" t="str" cm="1">
        <f t="array" ref="D242">IFERROR(IF(ISBLANK(A242),"",IF(AND(ISBLANK(C242),ISBLANK(#REF!),ISBLANK(F242)),"",IF(AND(ISBLANK(C242),ISBLANK(#REF!),NOT(ISBLANK(F242))),_xlfn._xlws.FILTER('Rot.Out'!L:L,'Rot.Out'!B:B=EnterData!F242),IF(AND(ISBLANK(C242),NOT(ISBLANK(#REF!))),_xlfn._xlws.FILTER(#REF!,#REF!=#REF!),_xlfn.TEXTJOIN(", ", TRUE, _xlfn._xlws.FILTER(Make.Trt!D:D &amp; " " &amp; Make.Trt!#REF!, Make.Trt!C:C=C242)))))),"")</f>
        <v/>
      </c>
      <c r="E242" s="321"/>
      <c r="F242" s="124"/>
      <c r="G242" s="124"/>
      <c r="H242" s="124"/>
      <c r="I242" s="311"/>
      <c r="J242" s="311"/>
      <c r="K242" s="332"/>
      <c r="L242" s="183"/>
      <c r="M242" s="5"/>
      <c r="N242" s="480"/>
      <c r="O242" s="480"/>
      <c r="P242" s="240"/>
      <c r="Q242" s="240"/>
      <c r="R242" s="483"/>
      <c r="S242" s="183"/>
      <c r="T242" s="183"/>
      <c r="U242" s="183"/>
      <c r="V242" s="183"/>
      <c r="W242" s="5"/>
      <c r="X242" s="5"/>
      <c r="Y242" s="5"/>
      <c r="Z242" s="5"/>
      <c r="AA242" s="5"/>
      <c r="AB242" s="5"/>
      <c r="AC242" s="52" t="str" cm="1">
        <f t="array" ref="AC242">IF(ValidateMultipleSelection(G246, Times!$B$8:$B$77), "Valid", "Invalid")</f>
        <v>Valid</v>
      </c>
      <c r="AD242" s="52" t="str" cm="1">
        <f t="array" ref="AD242">IF(ValidateMultipleSelection(A246, Site!$AR$2:$AR$50), "Valid", "Invalid")</f>
        <v>Valid</v>
      </c>
    </row>
    <row r="243" spans="1:30" x14ac:dyDescent="0.35">
      <c r="A243" s="124"/>
      <c r="B243" s="320"/>
      <c r="C243" s="320"/>
      <c r="D243" s="329" t="str" cm="1">
        <f t="array" ref="D243">IFERROR(IF(ISBLANK(A243),"",IF(AND(ISBLANK(C243),ISBLANK(#REF!),ISBLANK(F243)),"",IF(AND(ISBLANK(C243),ISBLANK(#REF!),NOT(ISBLANK(F243))),_xlfn._xlws.FILTER('Rot.Out'!L:L,'Rot.Out'!B:B=EnterData!F243),IF(AND(ISBLANK(C243),NOT(ISBLANK(#REF!))),_xlfn._xlws.FILTER(#REF!,#REF!=#REF!),_xlfn.TEXTJOIN(", ", TRUE, _xlfn._xlws.FILTER(Make.Trt!D:D &amp; " " &amp; Make.Trt!#REF!, Make.Trt!C:C=C243)))))),"")</f>
        <v/>
      </c>
      <c r="E243" s="321"/>
      <c r="F243" s="124"/>
      <c r="G243" s="124"/>
      <c r="H243" s="124"/>
      <c r="I243" s="311"/>
      <c r="J243" s="311"/>
      <c r="K243" s="332"/>
      <c r="L243" s="183"/>
      <c r="M243" s="5"/>
      <c r="N243" s="480"/>
      <c r="O243" s="480"/>
      <c r="P243" s="240"/>
      <c r="Q243" s="240"/>
      <c r="R243" s="483"/>
      <c r="S243" s="183"/>
      <c r="T243" s="183"/>
      <c r="U243" s="183"/>
      <c r="V243" s="183"/>
      <c r="W243" s="5"/>
      <c r="X243" s="5"/>
      <c r="Y243" s="5"/>
      <c r="Z243" s="5"/>
      <c r="AA243" s="5"/>
      <c r="AB243" s="5"/>
      <c r="AC243" s="52" t="str" cm="1">
        <f t="array" ref="AC243">IF(ValidateMultipleSelection(G247, Times!$B$8:$B$77), "Valid", "Invalid")</f>
        <v>Valid</v>
      </c>
      <c r="AD243" s="52" t="str" cm="1">
        <f t="array" ref="AD243">IF(ValidateMultipleSelection(A247, Site!$AR$2:$AR$50), "Valid", "Invalid")</f>
        <v>Valid</v>
      </c>
    </row>
    <row r="244" spans="1:30" x14ac:dyDescent="0.35">
      <c r="A244" s="124"/>
      <c r="B244" s="320"/>
      <c r="C244" s="320"/>
      <c r="D244" s="329" t="str" cm="1">
        <f t="array" ref="D244">IFERROR(IF(ISBLANK(A244),"",IF(AND(ISBLANK(C244),ISBLANK(#REF!),ISBLANK(F244)),"",IF(AND(ISBLANK(C244),ISBLANK(#REF!),NOT(ISBLANK(F244))),_xlfn._xlws.FILTER('Rot.Out'!L:L,'Rot.Out'!B:B=EnterData!F244),IF(AND(ISBLANK(C244),NOT(ISBLANK(#REF!))),_xlfn._xlws.FILTER(#REF!,#REF!=#REF!),_xlfn.TEXTJOIN(", ", TRUE, _xlfn._xlws.FILTER(Make.Trt!D:D &amp; " " &amp; Make.Trt!#REF!, Make.Trt!C:C=C244)))))),"")</f>
        <v/>
      </c>
      <c r="E244" s="321"/>
      <c r="F244" s="124"/>
      <c r="G244" s="124"/>
      <c r="H244" s="124"/>
      <c r="I244" s="311"/>
      <c r="J244" s="311"/>
      <c r="K244" s="332"/>
      <c r="L244" s="183"/>
      <c r="M244" s="5"/>
      <c r="N244" s="480"/>
      <c r="O244" s="480"/>
      <c r="P244" s="240"/>
      <c r="Q244" s="240"/>
      <c r="R244" s="483"/>
      <c r="S244" s="183"/>
      <c r="T244" s="183"/>
      <c r="U244" s="183"/>
      <c r="V244" s="183"/>
      <c r="W244" s="5"/>
      <c r="X244" s="5"/>
      <c r="Y244" s="5"/>
      <c r="Z244" s="5"/>
      <c r="AA244" s="5"/>
      <c r="AB244" s="5"/>
      <c r="AC244" s="52" t="str" cm="1">
        <f t="array" ref="AC244">IF(ValidateMultipleSelection(G248, Times!$B$8:$B$77), "Valid", "Invalid")</f>
        <v>Valid</v>
      </c>
      <c r="AD244" s="52" t="str" cm="1">
        <f t="array" ref="AD244">IF(ValidateMultipleSelection(A248, Site!$AR$2:$AR$50), "Valid", "Invalid")</f>
        <v>Valid</v>
      </c>
    </row>
    <row r="245" spans="1:30" x14ac:dyDescent="0.35">
      <c r="A245" s="124"/>
      <c r="B245" s="320"/>
      <c r="C245" s="320"/>
      <c r="D245" s="329" t="str" cm="1">
        <f t="array" ref="D245">IFERROR(IF(ISBLANK(A245),"",IF(AND(ISBLANK(C245),ISBLANK(#REF!),ISBLANK(F245)),"",IF(AND(ISBLANK(C245),ISBLANK(#REF!),NOT(ISBLANK(F245))),_xlfn._xlws.FILTER('Rot.Out'!L:L,'Rot.Out'!B:B=EnterData!F245),IF(AND(ISBLANK(C245),NOT(ISBLANK(#REF!))),_xlfn._xlws.FILTER(#REF!,#REF!=#REF!),_xlfn.TEXTJOIN(", ", TRUE, _xlfn._xlws.FILTER(Make.Trt!D:D &amp; " " &amp; Make.Trt!#REF!, Make.Trt!C:C=C245)))))),"")</f>
        <v/>
      </c>
      <c r="E245" s="321"/>
      <c r="F245" s="124"/>
      <c r="G245" s="124"/>
      <c r="H245" s="124"/>
      <c r="I245" s="311"/>
      <c r="J245" s="311"/>
      <c r="K245" s="332"/>
      <c r="L245" s="183"/>
      <c r="M245" s="5"/>
      <c r="N245" s="480"/>
      <c r="O245" s="480"/>
      <c r="P245" s="240"/>
      <c r="Q245" s="240"/>
      <c r="R245" s="483"/>
      <c r="S245" s="183"/>
      <c r="T245" s="183"/>
      <c r="U245" s="183"/>
      <c r="V245" s="183"/>
      <c r="W245" s="5"/>
      <c r="X245" s="5"/>
      <c r="Y245" s="5"/>
      <c r="Z245" s="5"/>
      <c r="AA245" s="5"/>
      <c r="AB245" s="5"/>
      <c r="AC245" s="52" t="str" cm="1">
        <f t="array" ref="AC245">IF(ValidateMultipleSelection(G249, Times!$B$8:$B$77), "Valid", "Invalid")</f>
        <v>Valid</v>
      </c>
      <c r="AD245" s="52" t="str" cm="1">
        <f t="array" ref="AD245">IF(ValidateMultipleSelection(A249, Site!$AR$2:$AR$50), "Valid", "Invalid")</f>
        <v>Valid</v>
      </c>
    </row>
    <row r="246" spans="1:30" x14ac:dyDescent="0.35">
      <c r="A246" s="124"/>
      <c r="B246" s="320"/>
      <c r="C246" s="320"/>
      <c r="D246" s="329" t="str" cm="1">
        <f t="array" ref="D246">IFERROR(IF(ISBLANK(A246),"",IF(AND(ISBLANK(C246),ISBLANK(#REF!),ISBLANK(F246)),"",IF(AND(ISBLANK(C246),ISBLANK(#REF!),NOT(ISBLANK(F246))),_xlfn._xlws.FILTER('Rot.Out'!L:L,'Rot.Out'!B:B=EnterData!F246),IF(AND(ISBLANK(C246),NOT(ISBLANK(#REF!))),_xlfn._xlws.FILTER(#REF!,#REF!=#REF!),_xlfn.TEXTJOIN(", ", TRUE, _xlfn._xlws.FILTER(Make.Trt!D:D &amp; " " &amp; Make.Trt!#REF!, Make.Trt!C:C=C246)))))),"")</f>
        <v/>
      </c>
      <c r="E246" s="321"/>
      <c r="F246" s="124"/>
      <c r="G246" s="124"/>
      <c r="H246" s="124"/>
      <c r="I246" s="311"/>
      <c r="J246" s="311"/>
      <c r="K246" s="332"/>
      <c r="L246" s="183"/>
      <c r="M246" s="5"/>
      <c r="N246" s="480"/>
      <c r="O246" s="480"/>
      <c r="P246" s="240"/>
      <c r="Q246" s="240"/>
      <c r="R246" s="483"/>
      <c r="S246" s="183"/>
      <c r="T246" s="183"/>
      <c r="U246" s="183"/>
      <c r="V246" s="183"/>
      <c r="W246" s="5"/>
      <c r="X246" s="5"/>
      <c r="Y246" s="5"/>
      <c r="Z246" s="5"/>
      <c r="AA246" s="5"/>
      <c r="AB246" s="5"/>
      <c r="AC246" s="52" t="str" cm="1">
        <f t="array" ref="AC246">IF(ValidateMultipleSelection(G250, Times!$B$8:$B$77), "Valid", "Invalid")</f>
        <v>Valid</v>
      </c>
      <c r="AD246" s="52" t="str" cm="1">
        <f t="array" ref="AD246">IF(ValidateMultipleSelection(A250, Site!$AR$2:$AR$50), "Valid", "Invalid")</f>
        <v>Valid</v>
      </c>
    </row>
    <row r="247" spans="1:30" x14ac:dyDescent="0.35">
      <c r="A247" s="124"/>
      <c r="B247" s="320"/>
      <c r="C247" s="320"/>
      <c r="D247" s="329" t="str" cm="1">
        <f t="array" ref="D247">IFERROR(IF(ISBLANK(A247),"",IF(AND(ISBLANK(C247),ISBLANK(#REF!),ISBLANK(F247)),"",IF(AND(ISBLANK(C247),ISBLANK(#REF!),NOT(ISBLANK(F247))),_xlfn._xlws.FILTER('Rot.Out'!L:L,'Rot.Out'!B:B=EnterData!F247),IF(AND(ISBLANK(C247),NOT(ISBLANK(#REF!))),_xlfn._xlws.FILTER(#REF!,#REF!=#REF!),_xlfn.TEXTJOIN(", ", TRUE, _xlfn._xlws.FILTER(Make.Trt!D:D &amp; " " &amp; Make.Trt!#REF!, Make.Trt!C:C=C247)))))),"")</f>
        <v/>
      </c>
      <c r="E247" s="321"/>
      <c r="F247" s="124"/>
      <c r="G247" s="124"/>
      <c r="H247" s="124"/>
      <c r="I247" s="311"/>
      <c r="J247" s="311"/>
      <c r="K247" s="332"/>
      <c r="L247" s="183"/>
      <c r="M247" s="5"/>
      <c r="N247" s="480"/>
      <c r="O247" s="480"/>
      <c r="P247" s="240"/>
      <c r="Q247" s="240"/>
      <c r="R247" s="483"/>
      <c r="S247" s="183"/>
      <c r="T247" s="183"/>
      <c r="U247" s="183"/>
      <c r="V247" s="183"/>
      <c r="W247" s="5"/>
      <c r="X247" s="5"/>
      <c r="Y247" s="5"/>
      <c r="Z247" s="5"/>
      <c r="AA247" s="5"/>
      <c r="AB247" s="5"/>
      <c r="AC247" s="52" t="str" cm="1">
        <f t="array" ref="AC247">IF(ValidateMultipleSelection(G251, Times!$B$8:$B$77), "Valid", "Invalid")</f>
        <v>Valid</v>
      </c>
      <c r="AD247" s="52" t="str" cm="1">
        <f t="array" ref="AD247">IF(ValidateMultipleSelection(A251, Site!$AR$2:$AR$50), "Valid", "Invalid")</f>
        <v>Valid</v>
      </c>
    </row>
    <row r="248" spans="1:30" x14ac:dyDescent="0.35">
      <c r="A248" s="124"/>
      <c r="B248" s="320"/>
      <c r="C248" s="320"/>
      <c r="D248" s="329" t="str" cm="1">
        <f t="array" ref="D248">IFERROR(IF(ISBLANK(A248),"",IF(AND(ISBLANK(C248),ISBLANK(#REF!),ISBLANK(F248)),"",IF(AND(ISBLANK(C248),ISBLANK(#REF!),NOT(ISBLANK(F248))),_xlfn._xlws.FILTER('Rot.Out'!L:L,'Rot.Out'!B:B=EnterData!F248),IF(AND(ISBLANK(C248),NOT(ISBLANK(#REF!))),_xlfn._xlws.FILTER(#REF!,#REF!=#REF!),_xlfn.TEXTJOIN(", ", TRUE, _xlfn._xlws.FILTER(Make.Trt!D:D &amp; " " &amp; Make.Trt!#REF!, Make.Trt!C:C=C248)))))),"")</f>
        <v/>
      </c>
      <c r="E248" s="321"/>
      <c r="F248" s="124"/>
      <c r="G248" s="124"/>
      <c r="H248" s="124"/>
      <c r="I248" s="311"/>
      <c r="J248" s="311"/>
      <c r="K248" s="332"/>
      <c r="L248" s="183"/>
      <c r="M248" s="5"/>
      <c r="N248" s="480"/>
      <c r="O248" s="480"/>
      <c r="P248" s="240"/>
      <c r="Q248" s="240"/>
      <c r="R248" s="483"/>
      <c r="S248" s="183"/>
      <c r="T248" s="183"/>
      <c r="U248" s="183"/>
      <c r="V248" s="183"/>
      <c r="W248" s="5"/>
      <c r="X248" s="5"/>
      <c r="Y248" s="5"/>
      <c r="Z248" s="5"/>
      <c r="AA248" s="5"/>
      <c r="AB248" s="5"/>
      <c r="AC248" s="52" t="str" cm="1">
        <f t="array" ref="AC248">IF(ValidateMultipleSelection(G252, Times!$B$8:$B$77), "Valid", "Invalid")</f>
        <v>Valid</v>
      </c>
      <c r="AD248" s="52" t="str" cm="1">
        <f t="array" ref="AD248">IF(ValidateMultipleSelection(A252, Site!$AR$2:$AR$50), "Valid", "Invalid")</f>
        <v>Valid</v>
      </c>
    </row>
    <row r="249" spans="1:30" x14ac:dyDescent="0.35">
      <c r="A249" s="124"/>
      <c r="B249" s="320"/>
      <c r="C249" s="320"/>
      <c r="D249" s="329" t="str" cm="1">
        <f t="array" ref="D249">IFERROR(IF(ISBLANK(A249),"",IF(AND(ISBLANK(C249),ISBLANK(#REF!),ISBLANK(F249)),"",IF(AND(ISBLANK(C249),ISBLANK(#REF!),NOT(ISBLANK(F249))),_xlfn._xlws.FILTER('Rot.Out'!L:L,'Rot.Out'!B:B=EnterData!F249),IF(AND(ISBLANK(C249),NOT(ISBLANK(#REF!))),_xlfn._xlws.FILTER(#REF!,#REF!=#REF!),_xlfn.TEXTJOIN(", ", TRUE, _xlfn._xlws.FILTER(Make.Trt!D:D &amp; " " &amp; Make.Trt!#REF!, Make.Trt!C:C=C249)))))),"")</f>
        <v/>
      </c>
      <c r="E249" s="321"/>
      <c r="F249" s="124"/>
      <c r="G249" s="124"/>
      <c r="H249" s="124"/>
      <c r="I249" s="311"/>
      <c r="J249" s="311"/>
      <c r="K249" s="332"/>
      <c r="L249" s="183"/>
      <c r="M249" s="5"/>
      <c r="N249" s="480"/>
      <c r="O249" s="480"/>
      <c r="P249" s="240"/>
      <c r="Q249" s="240"/>
      <c r="R249" s="483"/>
      <c r="S249" s="183"/>
      <c r="T249" s="183"/>
      <c r="U249" s="183"/>
      <c r="V249" s="183"/>
      <c r="W249" s="5"/>
      <c r="X249" s="5"/>
      <c r="Y249" s="5"/>
      <c r="Z249" s="5"/>
      <c r="AA249" s="5"/>
      <c r="AB249" s="5"/>
      <c r="AC249" s="52" t="str" cm="1">
        <f t="array" ref="AC249">IF(ValidateMultipleSelection(G253, Times!$B$8:$B$77), "Valid", "Invalid")</f>
        <v>Valid</v>
      </c>
      <c r="AD249" s="52" t="str" cm="1">
        <f t="array" ref="AD249">IF(ValidateMultipleSelection(A253, Site!$AR$2:$AR$50), "Valid", "Invalid")</f>
        <v>Valid</v>
      </c>
    </row>
    <row r="250" spans="1:30" x14ac:dyDescent="0.35">
      <c r="A250" s="124"/>
      <c r="B250" s="320"/>
      <c r="C250" s="320"/>
      <c r="D250" s="329" t="str" cm="1">
        <f t="array" ref="D250">IFERROR(IF(ISBLANK(A250),"",IF(AND(ISBLANK(C250),ISBLANK(#REF!),ISBLANK(F250)),"",IF(AND(ISBLANK(C250),ISBLANK(#REF!),NOT(ISBLANK(F250))),_xlfn._xlws.FILTER('Rot.Out'!L:L,'Rot.Out'!B:B=EnterData!F250),IF(AND(ISBLANK(C250),NOT(ISBLANK(#REF!))),_xlfn._xlws.FILTER(#REF!,#REF!=#REF!),_xlfn.TEXTJOIN(", ", TRUE, _xlfn._xlws.FILTER(Make.Trt!D:D &amp; " " &amp; Make.Trt!#REF!, Make.Trt!C:C=C250)))))),"")</f>
        <v/>
      </c>
      <c r="E250" s="321"/>
      <c r="F250" s="124"/>
      <c r="G250" s="124"/>
      <c r="H250" s="124"/>
      <c r="I250" s="311"/>
      <c r="J250" s="311"/>
      <c r="K250" s="332"/>
      <c r="L250" s="183"/>
      <c r="M250" s="5"/>
      <c r="N250" s="480"/>
      <c r="O250" s="480"/>
      <c r="P250" s="240"/>
      <c r="Q250" s="240"/>
      <c r="R250" s="483"/>
      <c r="S250" s="183"/>
      <c r="T250" s="183"/>
      <c r="U250" s="183"/>
      <c r="V250" s="183"/>
      <c r="W250" s="5"/>
      <c r="X250" s="5"/>
      <c r="Y250" s="5"/>
      <c r="Z250" s="5"/>
      <c r="AA250" s="5"/>
      <c r="AB250" s="5"/>
      <c r="AC250" s="52" t="str" cm="1">
        <f t="array" ref="AC250">IF(ValidateMultipleSelection(G254, Times!$B$8:$B$77), "Valid", "Invalid")</f>
        <v>Valid</v>
      </c>
      <c r="AD250" s="52" t="str" cm="1">
        <f t="array" ref="AD250">IF(ValidateMultipleSelection(A254, Site!$AR$2:$AR$50), "Valid", "Invalid")</f>
        <v>Valid</v>
      </c>
    </row>
    <row r="251" spans="1:30" x14ac:dyDescent="0.35">
      <c r="A251" s="124"/>
      <c r="B251" s="320"/>
      <c r="C251" s="320"/>
      <c r="D251" s="329" t="str" cm="1">
        <f t="array" ref="D251">IFERROR(IF(ISBLANK(A251),"",IF(AND(ISBLANK(C251),ISBLANK(#REF!),ISBLANK(F251)),"",IF(AND(ISBLANK(C251),ISBLANK(#REF!),NOT(ISBLANK(F251))),_xlfn._xlws.FILTER('Rot.Out'!L:L,'Rot.Out'!B:B=EnterData!F251),IF(AND(ISBLANK(C251),NOT(ISBLANK(#REF!))),_xlfn._xlws.FILTER(#REF!,#REF!=#REF!),_xlfn.TEXTJOIN(", ", TRUE, _xlfn._xlws.FILTER(Make.Trt!D:D &amp; " " &amp; Make.Trt!#REF!, Make.Trt!C:C=C251)))))),"")</f>
        <v/>
      </c>
      <c r="E251" s="321"/>
      <c r="F251" s="124"/>
      <c r="G251" s="124"/>
      <c r="H251" s="124"/>
      <c r="I251" s="311"/>
      <c r="J251" s="311"/>
      <c r="K251" s="332"/>
      <c r="L251" s="183"/>
      <c r="M251" s="5"/>
      <c r="N251" s="480"/>
      <c r="O251" s="480"/>
      <c r="P251" s="240"/>
      <c r="Q251" s="240"/>
      <c r="R251" s="483"/>
      <c r="S251" s="183"/>
      <c r="T251" s="183"/>
      <c r="U251" s="183"/>
      <c r="V251" s="183"/>
      <c r="W251" s="5"/>
      <c r="X251" s="5"/>
      <c r="Y251" s="5"/>
      <c r="Z251" s="5"/>
      <c r="AA251" s="5"/>
      <c r="AB251" s="5"/>
      <c r="AC251" s="52" t="str" cm="1">
        <f t="array" ref="AC251">IF(ValidateMultipleSelection(G255, Times!$B$8:$B$77), "Valid", "Invalid")</f>
        <v>Valid</v>
      </c>
      <c r="AD251" s="52" t="str" cm="1">
        <f t="array" ref="AD251">IF(ValidateMultipleSelection(A255, Site!$AR$2:$AR$50), "Valid", "Invalid")</f>
        <v>Valid</v>
      </c>
    </row>
    <row r="252" spans="1:30" x14ac:dyDescent="0.35">
      <c r="A252" s="124"/>
      <c r="B252" s="320"/>
      <c r="C252" s="320"/>
      <c r="D252" s="329" t="str" cm="1">
        <f t="array" ref="D252">IFERROR(IF(ISBLANK(A252),"",IF(AND(ISBLANK(C252),ISBLANK(#REF!),ISBLANK(F252)),"",IF(AND(ISBLANK(C252),ISBLANK(#REF!),NOT(ISBLANK(F252))),_xlfn._xlws.FILTER('Rot.Out'!L:L,'Rot.Out'!B:B=EnterData!F252),IF(AND(ISBLANK(C252),NOT(ISBLANK(#REF!))),_xlfn._xlws.FILTER(#REF!,#REF!=#REF!),_xlfn.TEXTJOIN(", ", TRUE, _xlfn._xlws.FILTER(Make.Trt!D:D &amp; " " &amp; Make.Trt!#REF!, Make.Trt!C:C=C252)))))),"")</f>
        <v/>
      </c>
      <c r="E252" s="321"/>
      <c r="F252" s="124"/>
      <c r="G252" s="124"/>
      <c r="H252" s="124"/>
      <c r="I252" s="311"/>
      <c r="J252" s="311"/>
      <c r="K252" s="332"/>
      <c r="L252" s="183"/>
      <c r="M252" s="5"/>
      <c r="N252" s="480"/>
      <c r="O252" s="480"/>
      <c r="P252" s="240"/>
      <c r="Q252" s="240"/>
      <c r="R252" s="483"/>
      <c r="S252" s="183"/>
      <c r="T252" s="183"/>
      <c r="U252" s="183"/>
      <c r="V252" s="183"/>
      <c r="W252" s="5"/>
      <c r="X252" s="5"/>
      <c r="Y252" s="5"/>
      <c r="Z252" s="5"/>
      <c r="AA252" s="5"/>
      <c r="AB252" s="5"/>
      <c r="AC252" s="52" t="str" cm="1">
        <f t="array" ref="AC252">IF(ValidateMultipleSelection(G256, Times!$B$8:$B$77), "Valid", "Invalid")</f>
        <v>Valid</v>
      </c>
      <c r="AD252" s="52" t="str" cm="1">
        <f t="array" ref="AD252">IF(ValidateMultipleSelection(A256, Site!$AR$2:$AR$50), "Valid", "Invalid")</f>
        <v>Valid</v>
      </c>
    </row>
    <row r="253" spans="1:30" x14ac:dyDescent="0.35">
      <c r="A253" s="124"/>
      <c r="B253" s="320"/>
      <c r="C253" s="320"/>
      <c r="D253" s="329" t="str" cm="1">
        <f t="array" ref="D253">IFERROR(IF(ISBLANK(A253),"",IF(AND(ISBLANK(C253),ISBLANK(#REF!),ISBLANK(F253)),"",IF(AND(ISBLANK(C253),ISBLANK(#REF!),NOT(ISBLANK(F253))),_xlfn._xlws.FILTER('Rot.Out'!L:L,'Rot.Out'!B:B=EnterData!F253),IF(AND(ISBLANK(C253),NOT(ISBLANK(#REF!))),_xlfn._xlws.FILTER(#REF!,#REF!=#REF!),_xlfn.TEXTJOIN(", ", TRUE, _xlfn._xlws.FILTER(Make.Trt!D:D &amp; " " &amp; Make.Trt!#REF!, Make.Trt!C:C=C253)))))),"")</f>
        <v/>
      </c>
      <c r="E253" s="321"/>
      <c r="F253" s="124"/>
      <c r="G253" s="124"/>
      <c r="H253" s="124"/>
      <c r="I253" s="311"/>
      <c r="J253" s="311"/>
      <c r="K253" s="332"/>
      <c r="L253" s="183"/>
      <c r="M253" s="5"/>
      <c r="N253" s="480"/>
      <c r="O253" s="480"/>
      <c r="P253" s="240"/>
      <c r="Q253" s="240"/>
      <c r="R253" s="483"/>
      <c r="S253" s="183"/>
      <c r="T253" s="183"/>
      <c r="U253" s="183"/>
      <c r="V253" s="183"/>
      <c r="W253" s="5"/>
      <c r="X253" s="5"/>
      <c r="Y253" s="5"/>
      <c r="Z253" s="5"/>
      <c r="AA253" s="5"/>
      <c r="AB253" s="5"/>
      <c r="AC253" s="52" t="str" cm="1">
        <f t="array" ref="AC253">IF(ValidateMultipleSelection(G257, Times!$B$8:$B$77), "Valid", "Invalid")</f>
        <v>Valid</v>
      </c>
      <c r="AD253" s="52" t="str" cm="1">
        <f t="array" ref="AD253">IF(ValidateMultipleSelection(A257, Site!$AR$2:$AR$50), "Valid", "Invalid")</f>
        <v>Valid</v>
      </c>
    </row>
    <row r="254" spans="1:30" x14ac:dyDescent="0.35">
      <c r="A254" s="124"/>
      <c r="B254" s="320"/>
      <c r="C254" s="320"/>
      <c r="D254" s="329" t="str" cm="1">
        <f t="array" ref="D254">IFERROR(IF(ISBLANK(A254),"",IF(AND(ISBLANK(C254),ISBLANK(#REF!),ISBLANK(F254)),"",IF(AND(ISBLANK(C254),ISBLANK(#REF!),NOT(ISBLANK(F254))),_xlfn._xlws.FILTER('Rot.Out'!L:L,'Rot.Out'!B:B=EnterData!F254),IF(AND(ISBLANK(C254),NOT(ISBLANK(#REF!))),_xlfn._xlws.FILTER(#REF!,#REF!=#REF!),_xlfn.TEXTJOIN(", ", TRUE, _xlfn._xlws.FILTER(Make.Trt!D:D &amp; " " &amp; Make.Trt!#REF!, Make.Trt!C:C=C254)))))),"")</f>
        <v/>
      </c>
      <c r="E254" s="321"/>
      <c r="F254" s="124"/>
      <c r="G254" s="124"/>
      <c r="H254" s="124"/>
      <c r="I254" s="311"/>
      <c r="J254" s="311"/>
      <c r="K254" s="332"/>
      <c r="L254" s="183"/>
      <c r="M254" s="5"/>
      <c r="N254" s="480"/>
      <c r="O254" s="480"/>
      <c r="P254" s="240"/>
      <c r="Q254" s="240"/>
      <c r="R254" s="483"/>
      <c r="S254" s="183"/>
      <c r="T254" s="183"/>
      <c r="U254" s="183"/>
      <c r="V254" s="183"/>
      <c r="W254" s="5"/>
      <c r="X254" s="5"/>
      <c r="Y254" s="5"/>
      <c r="Z254" s="5"/>
      <c r="AA254" s="5"/>
      <c r="AB254" s="5"/>
      <c r="AC254" s="52" t="str" cm="1">
        <f t="array" ref="AC254">IF(ValidateMultipleSelection(G258, Times!$B$8:$B$77), "Valid", "Invalid")</f>
        <v>Valid</v>
      </c>
      <c r="AD254" s="52" t="str" cm="1">
        <f t="array" ref="AD254">IF(ValidateMultipleSelection(A258, Site!$AR$2:$AR$50), "Valid", "Invalid")</f>
        <v>Valid</v>
      </c>
    </row>
    <row r="255" spans="1:30" x14ac:dyDescent="0.35">
      <c r="A255" s="124"/>
      <c r="B255" s="320"/>
      <c r="C255" s="320"/>
      <c r="D255" s="329" t="str" cm="1">
        <f t="array" ref="D255">IFERROR(IF(ISBLANK(A255),"",IF(AND(ISBLANK(C255),ISBLANK(#REF!),ISBLANK(F255)),"",IF(AND(ISBLANK(C255),ISBLANK(#REF!),NOT(ISBLANK(F255))),_xlfn._xlws.FILTER('Rot.Out'!L:L,'Rot.Out'!B:B=EnterData!F255),IF(AND(ISBLANK(C255),NOT(ISBLANK(#REF!))),_xlfn._xlws.FILTER(#REF!,#REF!=#REF!),_xlfn.TEXTJOIN(", ", TRUE, _xlfn._xlws.FILTER(Make.Trt!D:D &amp; " " &amp; Make.Trt!#REF!, Make.Trt!C:C=C255)))))),"")</f>
        <v/>
      </c>
      <c r="E255" s="321"/>
      <c r="F255" s="124"/>
      <c r="G255" s="124"/>
      <c r="H255" s="124"/>
      <c r="I255" s="311"/>
      <c r="J255" s="311"/>
      <c r="K255" s="332"/>
      <c r="L255" s="183"/>
      <c r="M255" s="5"/>
      <c r="N255" s="480"/>
      <c r="O255" s="480"/>
      <c r="P255" s="240"/>
      <c r="Q255" s="240"/>
      <c r="R255" s="483"/>
      <c r="S255" s="183"/>
      <c r="T255" s="183"/>
      <c r="U255" s="183"/>
      <c r="V255" s="183"/>
      <c r="W255" s="5"/>
      <c r="X255" s="5"/>
      <c r="Y255" s="5"/>
      <c r="Z255" s="5"/>
      <c r="AA255" s="5"/>
      <c r="AB255" s="5"/>
      <c r="AC255" s="52" t="str" cm="1">
        <f t="array" ref="AC255">IF(ValidateMultipleSelection(G259, Times!$B$8:$B$77), "Valid", "Invalid")</f>
        <v>Valid</v>
      </c>
      <c r="AD255" s="52" t="str" cm="1">
        <f t="array" ref="AD255">IF(ValidateMultipleSelection(A259, Site!$AR$2:$AR$50), "Valid", "Invalid")</f>
        <v>Valid</v>
      </c>
    </row>
    <row r="256" spans="1:30" x14ac:dyDescent="0.35">
      <c r="A256" s="124"/>
      <c r="B256" s="320"/>
      <c r="C256" s="320"/>
      <c r="D256" s="329" t="str" cm="1">
        <f t="array" ref="D256">IFERROR(IF(ISBLANK(A256),"",IF(AND(ISBLANK(C256),ISBLANK(#REF!),ISBLANK(F256)),"",IF(AND(ISBLANK(C256),ISBLANK(#REF!),NOT(ISBLANK(F256))),_xlfn._xlws.FILTER('Rot.Out'!L:L,'Rot.Out'!B:B=EnterData!F256),IF(AND(ISBLANK(C256),NOT(ISBLANK(#REF!))),_xlfn._xlws.FILTER(#REF!,#REF!=#REF!),_xlfn.TEXTJOIN(", ", TRUE, _xlfn._xlws.FILTER(Make.Trt!D:D &amp; " " &amp; Make.Trt!#REF!, Make.Trt!C:C=C256)))))),"")</f>
        <v/>
      </c>
      <c r="E256" s="321"/>
      <c r="F256" s="124"/>
      <c r="G256" s="124"/>
      <c r="H256" s="124"/>
      <c r="I256" s="311"/>
      <c r="J256" s="311"/>
      <c r="K256" s="332"/>
      <c r="L256" s="183"/>
      <c r="M256" s="5"/>
      <c r="N256" s="480"/>
      <c r="O256" s="480"/>
      <c r="P256" s="240"/>
      <c r="Q256" s="240"/>
      <c r="R256" s="483"/>
      <c r="S256" s="183"/>
      <c r="T256" s="183"/>
      <c r="U256" s="183"/>
      <c r="V256" s="183"/>
      <c r="W256" s="5"/>
      <c r="X256" s="5"/>
      <c r="Y256" s="5"/>
      <c r="Z256" s="5"/>
      <c r="AA256" s="5"/>
      <c r="AB256" s="5"/>
      <c r="AC256" s="52" t="str" cm="1">
        <f t="array" ref="AC256">IF(ValidateMultipleSelection(G260, Times!$B$8:$B$77), "Valid", "Invalid")</f>
        <v>Valid</v>
      </c>
      <c r="AD256" s="52" t="str" cm="1">
        <f t="array" ref="AD256">IF(ValidateMultipleSelection(A260, Site!$AR$2:$AR$50), "Valid", "Invalid")</f>
        <v>Valid</v>
      </c>
    </row>
    <row r="257" spans="1:30" x14ac:dyDescent="0.35">
      <c r="A257" s="124"/>
      <c r="B257" s="320"/>
      <c r="C257" s="320"/>
      <c r="D257" s="329" t="str" cm="1">
        <f t="array" ref="D257">IFERROR(IF(ISBLANK(A257),"",IF(AND(ISBLANK(C257),ISBLANK(#REF!),ISBLANK(F257)),"",IF(AND(ISBLANK(C257),ISBLANK(#REF!),NOT(ISBLANK(F257))),_xlfn._xlws.FILTER('Rot.Out'!L:L,'Rot.Out'!B:B=EnterData!F257),IF(AND(ISBLANK(C257),NOT(ISBLANK(#REF!))),_xlfn._xlws.FILTER(#REF!,#REF!=#REF!),_xlfn.TEXTJOIN(", ", TRUE, _xlfn._xlws.FILTER(Make.Trt!D:D &amp; " " &amp; Make.Trt!#REF!, Make.Trt!C:C=C257)))))),"")</f>
        <v/>
      </c>
      <c r="E257" s="321"/>
      <c r="F257" s="124"/>
      <c r="G257" s="124"/>
      <c r="H257" s="124"/>
      <c r="I257" s="311"/>
      <c r="J257" s="311"/>
      <c r="K257" s="332"/>
      <c r="L257" s="183"/>
      <c r="M257" s="5"/>
      <c r="N257" s="480"/>
      <c r="O257" s="480"/>
      <c r="P257" s="240"/>
      <c r="Q257" s="240"/>
      <c r="R257" s="483"/>
      <c r="S257" s="183"/>
      <c r="T257" s="183"/>
      <c r="U257" s="183"/>
      <c r="V257" s="183"/>
      <c r="W257" s="5"/>
      <c r="X257" s="5"/>
      <c r="Y257" s="5"/>
      <c r="Z257" s="5"/>
      <c r="AA257" s="5"/>
      <c r="AB257" s="5"/>
      <c r="AC257" s="52" t="str" cm="1">
        <f t="array" ref="AC257">IF(ValidateMultipleSelection(G261, Times!$B$8:$B$77), "Valid", "Invalid")</f>
        <v>Valid</v>
      </c>
      <c r="AD257" s="52" t="str" cm="1">
        <f t="array" ref="AD257">IF(ValidateMultipleSelection(A261, Site!$AR$2:$AR$50), "Valid", "Invalid")</f>
        <v>Valid</v>
      </c>
    </row>
    <row r="258" spans="1:30" x14ac:dyDescent="0.35">
      <c r="A258" s="124"/>
      <c r="B258" s="320"/>
      <c r="C258" s="320"/>
      <c r="D258" s="329" t="str" cm="1">
        <f t="array" ref="D258">IFERROR(IF(ISBLANK(A258),"",IF(AND(ISBLANK(C258),ISBLANK(#REF!),ISBLANK(F258)),"",IF(AND(ISBLANK(C258),ISBLANK(#REF!),NOT(ISBLANK(F258))),_xlfn._xlws.FILTER('Rot.Out'!L:L,'Rot.Out'!B:B=EnterData!F258),IF(AND(ISBLANK(C258),NOT(ISBLANK(#REF!))),_xlfn._xlws.FILTER(#REF!,#REF!=#REF!),_xlfn.TEXTJOIN(", ", TRUE, _xlfn._xlws.FILTER(Make.Trt!D:D &amp; " " &amp; Make.Trt!#REF!, Make.Trt!C:C=C258)))))),"")</f>
        <v/>
      </c>
      <c r="E258" s="321"/>
      <c r="F258" s="124"/>
      <c r="G258" s="124"/>
      <c r="H258" s="124"/>
      <c r="I258" s="311"/>
      <c r="J258" s="311"/>
      <c r="K258" s="332"/>
      <c r="L258" s="183"/>
      <c r="M258" s="5"/>
      <c r="N258" s="480"/>
      <c r="O258" s="480"/>
      <c r="P258" s="240"/>
      <c r="Q258" s="240"/>
      <c r="R258" s="483"/>
      <c r="S258" s="183"/>
      <c r="T258" s="183"/>
      <c r="U258" s="183"/>
      <c r="V258" s="183"/>
      <c r="W258" s="5"/>
      <c r="X258" s="5"/>
      <c r="Y258" s="5"/>
      <c r="Z258" s="5"/>
      <c r="AA258" s="5"/>
      <c r="AB258" s="5"/>
      <c r="AC258" s="52" t="str" cm="1">
        <f t="array" ref="AC258">IF(ValidateMultipleSelection(G262, Times!$B$8:$B$77), "Valid", "Invalid")</f>
        <v>Valid</v>
      </c>
      <c r="AD258" s="52" t="str" cm="1">
        <f t="array" ref="AD258">IF(ValidateMultipleSelection(A262, Site!$AR$2:$AR$50), "Valid", "Invalid")</f>
        <v>Valid</v>
      </c>
    </row>
    <row r="259" spans="1:30" x14ac:dyDescent="0.35">
      <c r="A259" s="124"/>
      <c r="B259" s="320"/>
      <c r="C259" s="320"/>
      <c r="D259" s="329" t="str" cm="1">
        <f t="array" ref="D259">IFERROR(IF(ISBLANK(A259),"",IF(AND(ISBLANK(C259),ISBLANK(#REF!),ISBLANK(F259)),"",IF(AND(ISBLANK(C259),ISBLANK(#REF!),NOT(ISBLANK(F259))),_xlfn._xlws.FILTER('Rot.Out'!L:L,'Rot.Out'!B:B=EnterData!F259),IF(AND(ISBLANK(C259),NOT(ISBLANK(#REF!))),_xlfn._xlws.FILTER(#REF!,#REF!=#REF!),_xlfn.TEXTJOIN(", ", TRUE, _xlfn._xlws.FILTER(Make.Trt!D:D &amp; " " &amp; Make.Trt!#REF!, Make.Trt!C:C=C259)))))),"")</f>
        <v/>
      </c>
      <c r="E259" s="321"/>
      <c r="F259" s="124"/>
      <c r="G259" s="124"/>
      <c r="H259" s="124"/>
      <c r="I259" s="311"/>
      <c r="J259" s="311"/>
      <c r="K259" s="332"/>
      <c r="L259" s="183"/>
      <c r="M259" s="5"/>
      <c r="N259" s="480"/>
      <c r="O259" s="480"/>
      <c r="P259" s="240"/>
      <c r="Q259" s="240"/>
      <c r="R259" s="483"/>
      <c r="S259" s="183"/>
      <c r="T259" s="183"/>
      <c r="U259" s="183"/>
      <c r="V259" s="183"/>
      <c r="W259" s="5"/>
      <c r="X259" s="5"/>
      <c r="Y259" s="5"/>
      <c r="Z259" s="5"/>
      <c r="AA259" s="5"/>
      <c r="AB259" s="5"/>
      <c r="AC259" s="52" t="str" cm="1">
        <f t="array" ref="AC259">IF(ValidateMultipleSelection(G263, Times!$B$8:$B$77), "Valid", "Invalid")</f>
        <v>Valid</v>
      </c>
      <c r="AD259" s="52" t="str" cm="1">
        <f t="array" ref="AD259">IF(ValidateMultipleSelection(A263, Site!$AR$2:$AR$50), "Valid", "Invalid")</f>
        <v>Valid</v>
      </c>
    </row>
    <row r="260" spans="1:30" x14ac:dyDescent="0.35">
      <c r="A260" s="124"/>
      <c r="B260" s="320"/>
      <c r="C260" s="320"/>
      <c r="D260" s="329" t="str" cm="1">
        <f t="array" ref="D260">IFERROR(IF(ISBLANK(A260),"",IF(AND(ISBLANK(C260),ISBLANK(#REF!),ISBLANK(F260)),"",IF(AND(ISBLANK(C260),ISBLANK(#REF!),NOT(ISBLANK(F260))),_xlfn._xlws.FILTER('Rot.Out'!L:L,'Rot.Out'!B:B=EnterData!F260),IF(AND(ISBLANK(C260),NOT(ISBLANK(#REF!))),_xlfn._xlws.FILTER(#REF!,#REF!=#REF!),_xlfn.TEXTJOIN(", ", TRUE, _xlfn._xlws.FILTER(Make.Trt!D:D &amp; " " &amp; Make.Trt!#REF!, Make.Trt!C:C=C260)))))),"")</f>
        <v/>
      </c>
      <c r="E260" s="321"/>
      <c r="F260" s="124"/>
      <c r="G260" s="124"/>
      <c r="H260" s="124"/>
      <c r="I260" s="311"/>
      <c r="J260" s="311"/>
      <c r="K260" s="332"/>
      <c r="L260" s="183"/>
      <c r="M260" s="5"/>
      <c r="N260" s="480"/>
      <c r="O260" s="480"/>
      <c r="P260" s="240"/>
      <c r="Q260" s="240"/>
      <c r="R260" s="483"/>
      <c r="S260" s="183"/>
      <c r="T260" s="183"/>
      <c r="U260" s="183"/>
      <c r="V260" s="183"/>
      <c r="W260" s="5"/>
      <c r="X260" s="5"/>
      <c r="Y260" s="5"/>
      <c r="Z260" s="5"/>
      <c r="AA260" s="5"/>
      <c r="AB260" s="5"/>
      <c r="AC260" s="52" t="str" cm="1">
        <f t="array" ref="AC260">IF(ValidateMultipleSelection(G264, Times!$B$8:$B$77), "Valid", "Invalid")</f>
        <v>Valid</v>
      </c>
      <c r="AD260" s="52" t="str" cm="1">
        <f t="array" ref="AD260">IF(ValidateMultipleSelection(A264, Site!$AR$2:$AR$50), "Valid", "Invalid")</f>
        <v>Valid</v>
      </c>
    </row>
    <row r="261" spans="1:30" x14ac:dyDescent="0.35">
      <c r="A261" s="124"/>
      <c r="B261" s="320"/>
      <c r="C261" s="320"/>
      <c r="D261" s="329" t="str" cm="1">
        <f t="array" ref="D261">IFERROR(IF(ISBLANK(A261),"",IF(AND(ISBLANK(C261),ISBLANK(#REF!),ISBLANK(F261)),"",IF(AND(ISBLANK(C261),ISBLANK(#REF!),NOT(ISBLANK(F261))),_xlfn._xlws.FILTER('Rot.Out'!L:L,'Rot.Out'!B:B=EnterData!F261),IF(AND(ISBLANK(C261),NOT(ISBLANK(#REF!))),_xlfn._xlws.FILTER(#REF!,#REF!=#REF!),_xlfn.TEXTJOIN(", ", TRUE, _xlfn._xlws.FILTER(Make.Trt!D:D &amp; " " &amp; Make.Trt!#REF!, Make.Trt!C:C=C261)))))),"")</f>
        <v/>
      </c>
      <c r="E261" s="321"/>
      <c r="F261" s="124"/>
      <c r="G261" s="124"/>
      <c r="H261" s="124"/>
      <c r="I261" s="311"/>
      <c r="J261" s="311"/>
      <c r="K261" s="332"/>
      <c r="L261" s="183"/>
      <c r="M261" s="5"/>
      <c r="N261" s="480"/>
      <c r="O261" s="480"/>
      <c r="P261" s="240"/>
      <c r="Q261" s="240"/>
      <c r="R261" s="483"/>
      <c r="S261" s="183"/>
      <c r="T261" s="183"/>
      <c r="U261" s="183"/>
      <c r="V261" s="183"/>
      <c r="W261" s="5"/>
      <c r="X261" s="5"/>
      <c r="Y261" s="5"/>
      <c r="Z261" s="5"/>
      <c r="AA261" s="5"/>
      <c r="AB261" s="5"/>
      <c r="AC261" s="52" t="str" cm="1">
        <f t="array" ref="AC261">IF(ValidateMultipleSelection(G265, Times!$B$8:$B$77), "Valid", "Invalid")</f>
        <v>Valid</v>
      </c>
      <c r="AD261" s="52" t="str" cm="1">
        <f t="array" ref="AD261">IF(ValidateMultipleSelection(A265, Site!$AR$2:$AR$50), "Valid", "Invalid")</f>
        <v>Valid</v>
      </c>
    </row>
    <row r="262" spans="1:30" x14ac:dyDescent="0.35">
      <c r="A262" s="124"/>
      <c r="B262" s="320"/>
      <c r="C262" s="320"/>
      <c r="D262" s="329" t="str" cm="1">
        <f t="array" ref="D262">IFERROR(IF(ISBLANK(A262),"",IF(AND(ISBLANK(C262),ISBLANK(#REF!),ISBLANK(F262)),"",IF(AND(ISBLANK(C262),ISBLANK(#REF!),NOT(ISBLANK(F262))),_xlfn._xlws.FILTER('Rot.Out'!L:L,'Rot.Out'!B:B=EnterData!F262),IF(AND(ISBLANK(C262),NOT(ISBLANK(#REF!))),_xlfn._xlws.FILTER(#REF!,#REF!=#REF!),_xlfn.TEXTJOIN(", ", TRUE, _xlfn._xlws.FILTER(Make.Trt!D:D &amp; " " &amp; Make.Trt!#REF!, Make.Trt!C:C=C262)))))),"")</f>
        <v/>
      </c>
      <c r="E262" s="321"/>
      <c r="F262" s="124"/>
      <c r="G262" s="124"/>
      <c r="H262" s="124"/>
      <c r="I262" s="311"/>
      <c r="J262" s="311"/>
      <c r="K262" s="332"/>
      <c r="L262" s="183"/>
      <c r="M262" s="5"/>
      <c r="N262" s="480"/>
      <c r="O262" s="480"/>
      <c r="P262" s="240"/>
      <c r="Q262" s="240"/>
      <c r="R262" s="483"/>
      <c r="S262" s="183"/>
      <c r="T262" s="183"/>
      <c r="U262" s="183"/>
      <c r="V262" s="183"/>
      <c r="W262" s="5"/>
      <c r="X262" s="5"/>
      <c r="Y262" s="5"/>
      <c r="Z262" s="5"/>
      <c r="AA262" s="5"/>
      <c r="AB262" s="5"/>
      <c r="AC262" s="52" t="str" cm="1">
        <f t="array" ref="AC262">IF(ValidateMultipleSelection(G266, Times!$B$8:$B$77), "Valid", "Invalid")</f>
        <v>Valid</v>
      </c>
      <c r="AD262" s="52" t="str" cm="1">
        <f t="array" ref="AD262">IF(ValidateMultipleSelection(A266, Site!$AR$2:$AR$50), "Valid", "Invalid")</f>
        <v>Valid</v>
      </c>
    </row>
    <row r="263" spans="1:30" x14ac:dyDescent="0.35">
      <c r="A263" s="124"/>
      <c r="B263" s="320"/>
      <c r="C263" s="320"/>
      <c r="D263" s="329" t="str" cm="1">
        <f t="array" ref="D263">IFERROR(IF(ISBLANK(A263),"",IF(AND(ISBLANK(C263),ISBLANK(#REF!),ISBLANK(F263)),"",IF(AND(ISBLANK(C263),ISBLANK(#REF!),NOT(ISBLANK(F263))),_xlfn._xlws.FILTER('Rot.Out'!L:L,'Rot.Out'!B:B=EnterData!F263),IF(AND(ISBLANK(C263),NOT(ISBLANK(#REF!))),_xlfn._xlws.FILTER(#REF!,#REF!=#REF!),_xlfn.TEXTJOIN(", ", TRUE, _xlfn._xlws.FILTER(Make.Trt!D:D &amp; " " &amp; Make.Trt!#REF!, Make.Trt!C:C=C263)))))),"")</f>
        <v/>
      </c>
      <c r="E263" s="321"/>
      <c r="F263" s="124"/>
      <c r="G263" s="124"/>
      <c r="H263" s="124"/>
      <c r="I263" s="311"/>
      <c r="J263" s="311"/>
      <c r="K263" s="332"/>
      <c r="L263" s="183"/>
      <c r="M263" s="5"/>
      <c r="N263" s="480"/>
      <c r="O263" s="480"/>
      <c r="P263" s="240"/>
      <c r="Q263" s="240"/>
      <c r="R263" s="483"/>
      <c r="S263" s="183"/>
      <c r="T263" s="183"/>
      <c r="U263" s="183"/>
      <c r="V263" s="183"/>
      <c r="W263" s="5"/>
      <c r="X263" s="5"/>
      <c r="Y263" s="5"/>
      <c r="Z263" s="5"/>
      <c r="AA263" s="5"/>
      <c r="AB263" s="5"/>
      <c r="AC263" s="52" t="str" cm="1">
        <f t="array" ref="AC263">IF(ValidateMultipleSelection(G267, Times!$B$8:$B$77), "Valid", "Invalid")</f>
        <v>Valid</v>
      </c>
      <c r="AD263" s="52" t="str" cm="1">
        <f t="array" ref="AD263">IF(ValidateMultipleSelection(A267, Site!$AR$2:$AR$50), "Valid", "Invalid")</f>
        <v>Valid</v>
      </c>
    </row>
    <row r="264" spans="1:30" x14ac:dyDescent="0.35">
      <c r="A264" s="124"/>
      <c r="B264" s="320"/>
      <c r="C264" s="320"/>
      <c r="D264" s="329" t="str" cm="1">
        <f t="array" ref="D264">IFERROR(IF(ISBLANK(A264),"",IF(AND(ISBLANK(C264),ISBLANK(#REF!),ISBLANK(F264)),"",IF(AND(ISBLANK(C264),ISBLANK(#REF!),NOT(ISBLANK(F264))),_xlfn._xlws.FILTER('Rot.Out'!L:L,'Rot.Out'!B:B=EnterData!F264),IF(AND(ISBLANK(C264),NOT(ISBLANK(#REF!))),_xlfn._xlws.FILTER(#REF!,#REF!=#REF!),_xlfn.TEXTJOIN(", ", TRUE, _xlfn._xlws.FILTER(Make.Trt!D:D &amp; " " &amp; Make.Trt!#REF!, Make.Trt!C:C=C264)))))),"")</f>
        <v/>
      </c>
      <c r="E264" s="321"/>
      <c r="F264" s="124"/>
      <c r="G264" s="124"/>
      <c r="H264" s="124"/>
      <c r="I264" s="311"/>
      <c r="J264" s="311"/>
      <c r="K264" s="332"/>
      <c r="L264" s="183"/>
      <c r="M264" s="5"/>
      <c r="N264" s="480"/>
      <c r="O264" s="480"/>
      <c r="P264" s="240"/>
      <c r="Q264" s="240"/>
      <c r="R264" s="483"/>
      <c r="S264" s="183"/>
      <c r="T264" s="183"/>
      <c r="U264" s="183"/>
      <c r="V264" s="183"/>
      <c r="W264" s="5"/>
      <c r="X264" s="5"/>
      <c r="Y264" s="5"/>
      <c r="Z264" s="5"/>
      <c r="AA264" s="5"/>
      <c r="AB264" s="5"/>
      <c r="AC264" s="52" t="str" cm="1">
        <f t="array" ref="AC264">IF(ValidateMultipleSelection(G268, Times!$B$8:$B$77), "Valid", "Invalid")</f>
        <v>Valid</v>
      </c>
      <c r="AD264" s="52" t="str" cm="1">
        <f t="array" ref="AD264">IF(ValidateMultipleSelection(A268, Site!$AR$2:$AR$50), "Valid", "Invalid")</f>
        <v>Valid</v>
      </c>
    </row>
    <row r="265" spans="1:30" x14ac:dyDescent="0.35">
      <c r="A265" s="124"/>
      <c r="B265" s="320"/>
      <c r="C265" s="320"/>
      <c r="D265" s="329" t="str" cm="1">
        <f t="array" ref="D265">IFERROR(IF(ISBLANK(A265),"",IF(AND(ISBLANK(C265),ISBLANK(#REF!),ISBLANK(F265)),"",IF(AND(ISBLANK(C265),ISBLANK(#REF!),NOT(ISBLANK(F265))),_xlfn._xlws.FILTER('Rot.Out'!L:L,'Rot.Out'!B:B=EnterData!F265),IF(AND(ISBLANK(C265),NOT(ISBLANK(#REF!))),_xlfn._xlws.FILTER(#REF!,#REF!=#REF!),_xlfn.TEXTJOIN(", ", TRUE, _xlfn._xlws.FILTER(Make.Trt!D:D &amp; " " &amp; Make.Trt!#REF!, Make.Trt!C:C=C265)))))),"")</f>
        <v/>
      </c>
      <c r="E265" s="321"/>
      <c r="F265" s="124"/>
      <c r="G265" s="124"/>
      <c r="H265" s="124"/>
      <c r="I265" s="311"/>
      <c r="J265" s="311"/>
      <c r="K265" s="332"/>
      <c r="L265" s="183"/>
      <c r="M265" s="5"/>
      <c r="N265" s="480"/>
      <c r="O265" s="480"/>
      <c r="P265" s="240"/>
      <c r="Q265" s="240"/>
      <c r="R265" s="483"/>
      <c r="S265" s="183"/>
      <c r="T265" s="183"/>
      <c r="U265" s="183"/>
      <c r="V265" s="183"/>
      <c r="W265" s="5"/>
      <c r="X265" s="5"/>
      <c r="Y265" s="5"/>
      <c r="Z265" s="5"/>
      <c r="AA265" s="5"/>
      <c r="AB265" s="5"/>
      <c r="AC265" s="52" t="str" cm="1">
        <f t="array" ref="AC265">IF(ValidateMultipleSelection(G269, Times!$B$8:$B$77), "Valid", "Invalid")</f>
        <v>Valid</v>
      </c>
      <c r="AD265" s="52" t="str" cm="1">
        <f t="array" ref="AD265">IF(ValidateMultipleSelection(A269, Site!$AR$2:$AR$50), "Valid", "Invalid")</f>
        <v>Valid</v>
      </c>
    </row>
    <row r="266" spans="1:30" x14ac:dyDescent="0.35">
      <c r="A266" s="124"/>
      <c r="B266" s="320"/>
      <c r="C266" s="320"/>
      <c r="D266" s="329" t="str" cm="1">
        <f t="array" ref="D266">IFERROR(IF(ISBLANK(A266),"",IF(AND(ISBLANK(C266),ISBLANK(#REF!),ISBLANK(F266)),"",IF(AND(ISBLANK(C266),ISBLANK(#REF!),NOT(ISBLANK(F266))),_xlfn._xlws.FILTER('Rot.Out'!L:L,'Rot.Out'!B:B=EnterData!F266),IF(AND(ISBLANK(C266),NOT(ISBLANK(#REF!))),_xlfn._xlws.FILTER(#REF!,#REF!=#REF!),_xlfn.TEXTJOIN(", ", TRUE, _xlfn._xlws.FILTER(Make.Trt!D:D &amp; " " &amp; Make.Trt!#REF!, Make.Trt!C:C=C266)))))),"")</f>
        <v/>
      </c>
      <c r="E266" s="321"/>
      <c r="F266" s="124"/>
      <c r="G266" s="124"/>
      <c r="H266" s="124"/>
      <c r="I266" s="311"/>
      <c r="J266" s="311"/>
      <c r="K266" s="332"/>
      <c r="L266" s="183"/>
      <c r="M266" s="5"/>
      <c r="N266" s="480"/>
      <c r="O266" s="480"/>
      <c r="P266" s="240"/>
      <c r="Q266" s="240"/>
      <c r="R266" s="483"/>
      <c r="S266" s="183"/>
      <c r="T266" s="183"/>
      <c r="U266" s="183"/>
      <c r="V266" s="183"/>
      <c r="W266" s="5"/>
      <c r="X266" s="5"/>
      <c r="Y266" s="5"/>
      <c r="Z266" s="5"/>
      <c r="AA266" s="5"/>
      <c r="AB266" s="5"/>
      <c r="AC266" s="52" t="str" cm="1">
        <f t="array" ref="AC266">IF(ValidateMultipleSelection(G270, Times!$B$8:$B$77), "Valid", "Invalid")</f>
        <v>Valid</v>
      </c>
      <c r="AD266" s="52" t="str" cm="1">
        <f t="array" ref="AD266">IF(ValidateMultipleSelection(A270, Site!$AR$2:$AR$50), "Valid", "Invalid")</f>
        <v>Valid</v>
      </c>
    </row>
    <row r="267" spans="1:30" x14ac:dyDescent="0.35">
      <c r="A267" s="124"/>
      <c r="B267" s="320"/>
      <c r="C267" s="320"/>
      <c r="D267" s="329" t="str" cm="1">
        <f t="array" ref="D267">IFERROR(IF(ISBLANK(A267),"",IF(AND(ISBLANK(C267),ISBLANK(#REF!),ISBLANK(F267)),"",IF(AND(ISBLANK(C267),ISBLANK(#REF!),NOT(ISBLANK(F267))),_xlfn._xlws.FILTER('Rot.Out'!L:L,'Rot.Out'!B:B=EnterData!F267),IF(AND(ISBLANK(C267),NOT(ISBLANK(#REF!))),_xlfn._xlws.FILTER(#REF!,#REF!=#REF!),_xlfn.TEXTJOIN(", ", TRUE, _xlfn._xlws.FILTER(Make.Trt!D:D &amp; " " &amp; Make.Trt!#REF!, Make.Trt!C:C=C267)))))),"")</f>
        <v/>
      </c>
      <c r="E267" s="321"/>
      <c r="F267" s="124"/>
      <c r="G267" s="124"/>
      <c r="H267" s="124"/>
      <c r="I267" s="311"/>
      <c r="J267" s="311"/>
      <c r="K267" s="332"/>
      <c r="L267" s="183"/>
      <c r="M267" s="5"/>
      <c r="N267" s="480"/>
      <c r="O267" s="480"/>
      <c r="P267" s="240"/>
      <c r="Q267" s="240"/>
      <c r="R267" s="483"/>
      <c r="S267" s="183"/>
      <c r="T267" s="183"/>
      <c r="U267" s="183"/>
      <c r="V267" s="183"/>
      <c r="W267" s="5"/>
      <c r="X267" s="5"/>
      <c r="Y267" s="5"/>
      <c r="Z267" s="5"/>
      <c r="AA267" s="5"/>
      <c r="AB267" s="5"/>
      <c r="AC267" s="52" t="str" cm="1">
        <f t="array" ref="AC267">IF(ValidateMultipleSelection(G271, Times!$B$8:$B$77), "Valid", "Invalid")</f>
        <v>Valid</v>
      </c>
      <c r="AD267" s="52" t="str" cm="1">
        <f t="array" ref="AD267">IF(ValidateMultipleSelection(A271, Site!$AR$2:$AR$50), "Valid", "Invalid")</f>
        <v>Valid</v>
      </c>
    </row>
    <row r="268" spans="1:30" x14ac:dyDescent="0.35">
      <c r="A268" s="124"/>
      <c r="B268" s="320"/>
      <c r="C268" s="320"/>
      <c r="D268" s="329" t="str" cm="1">
        <f t="array" ref="D268">IFERROR(IF(ISBLANK(A268),"",IF(AND(ISBLANK(C268),ISBLANK(#REF!),ISBLANK(F268)),"",IF(AND(ISBLANK(C268),ISBLANK(#REF!),NOT(ISBLANK(F268))),_xlfn._xlws.FILTER('Rot.Out'!L:L,'Rot.Out'!B:B=EnterData!F268),IF(AND(ISBLANK(C268),NOT(ISBLANK(#REF!))),_xlfn._xlws.FILTER(#REF!,#REF!=#REF!),_xlfn.TEXTJOIN(", ", TRUE, _xlfn._xlws.FILTER(Make.Trt!D:D &amp; " " &amp; Make.Trt!#REF!, Make.Trt!C:C=C268)))))),"")</f>
        <v/>
      </c>
      <c r="E268" s="321"/>
      <c r="F268" s="124"/>
      <c r="G268" s="124"/>
      <c r="H268" s="124"/>
      <c r="I268" s="311"/>
      <c r="J268" s="311"/>
      <c r="K268" s="332"/>
      <c r="L268" s="183"/>
      <c r="M268" s="5"/>
      <c r="N268" s="480"/>
      <c r="O268" s="480"/>
      <c r="P268" s="240"/>
      <c r="Q268" s="240"/>
      <c r="R268" s="483"/>
      <c r="S268" s="183"/>
      <c r="T268" s="183"/>
      <c r="U268" s="183"/>
      <c r="V268" s="183"/>
      <c r="W268" s="5"/>
      <c r="X268" s="5"/>
      <c r="Y268" s="5"/>
      <c r="Z268" s="5"/>
      <c r="AA268" s="5"/>
      <c r="AB268" s="5"/>
      <c r="AC268" s="52" t="str" cm="1">
        <f t="array" ref="AC268">IF(ValidateMultipleSelection(G272, Times!$B$8:$B$77), "Valid", "Invalid")</f>
        <v>Valid</v>
      </c>
      <c r="AD268" s="52" t="str" cm="1">
        <f t="array" ref="AD268">IF(ValidateMultipleSelection(A272, Site!$AR$2:$AR$50), "Valid", "Invalid")</f>
        <v>Valid</v>
      </c>
    </row>
    <row r="269" spans="1:30" x14ac:dyDescent="0.35">
      <c r="A269" s="124"/>
      <c r="B269" s="320"/>
      <c r="C269" s="320"/>
      <c r="D269" s="329" t="str" cm="1">
        <f t="array" ref="D269">IFERROR(IF(ISBLANK(A269),"",IF(AND(ISBLANK(C269),ISBLANK(#REF!),ISBLANK(F269)),"",IF(AND(ISBLANK(C269),ISBLANK(#REF!),NOT(ISBLANK(F269))),_xlfn._xlws.FILTER('Rot.Out'!L:L,'Rot.Out'!B:B=EnterData!F269),IF(AND(ISBLANK(C269),NOT(ISBLANK(#REF!))),_xlfn._xlws.FILTER(#REF!,#REF!=#REF!),_xlfn.TEXTJOIN(", ", TRUE, _xlfn._xlws.FILTER(Make.Trt!D:D &amp; " " &amp; Make.Trt!#REF!, Make.Trt!C:C=C269)))))),"")</f>
        <v/>
      </c>
      <c r="E269" s="321"/>
      <c r="F269" s="124"/>
      <c r="G269" s="124"/>
      <c r="H269" s="124"/>
      <c r="I269" s="311"/>
      <c r="J269" s="311"/>
      <c r="K269" s="332"/>
      <c r="L269" s="183"/>
      <c r="M269" s="5"/>
      <c r="N269" s="480"/>
      <c r="O269" s="480"/>
      <c r="P269" s="240"/>
      <c r="Q269" s="240"/>
      <c r="R269" s="483"/>
      <c r="S269" s="183"/>
      <c r="T269" s="183"/>
      <c r="U269" s="183"/>
      <c r="V269" s="183"/>
      <c r="W269" s="5"/>
      <c r="X269" s="5"/>
      <c r="Y269" s="5"/>
      <c r="Z269" s="5"/>
      <c r="AA269" s="5"/>
      <c r="AB269" s="5"/>
      <c r="AC269" s="52" t="str" cm="1">
        <f t="array" ref="AC269">IF(ValidateMultipleSelection(G273, Times!$B$8:$B$77), "Valid", "Invalid")</f>
        <v>Valid</v>
      </c>
      <c r="AD269" s="52" t="str" cm="1">
        <f t="array" ref="AD269">IF(ValidateMultipleSelection(A273, Site!$AR$2:$AR$50), "Valid", "Invalid")</f>
        <v>Valid</v>
      </c>
    </row>
    <row r="270" spans="1:30" x14ac:dyDescent="0.35">
      <c r="A270" s="124"/>
      <c r="B270" s="320"/>
      <c r="C270" s="320"/>
      <c r="D270" s="329" t="str" cm="1">
        <f t="array" ref="D270">IFERROR(IF(ISBLANK(A270),"",IF(AND(ISBLANK(C270),ISBLANK(#REF!),ISBLANK(F270)),"",IF(AND(ISBLANK(C270),ISBLANK(#REF!),NOT(ISBLANK(F270))),_xlfn._xlws.FILTER('Rot.Out'!L:L,'Rot.Out'!B:B=EnterData!F270),IF(AND(ISBLANK(C270),NOT(ISBLANK(#REF!))),_xlfn._xlws.FILTER(#REF!,#REF!=#REF!),_xlfn.TEXTJOIN(", ", TRUE, _xlfn._xlws.FILTER(Make.Trt!D:D &amp; " " &amp; Make.Trt!#REF!, Make.Trt!C:C=C270)))))),"")</f>
        <v/>
      </c>
      <c r="E270" s="321"/>
      <c r="F270" s="124"/>
      <c r="G270" s="124"/>
      <c r="H270" s="124"/>
      <c r="I270" s="311"/>
      <c r="J270" s="311"/>
      <c r="K270" s="332"/>
      <c r="L270" s="183"/>
      <c r="M270" s="5"/>
      <c r="N270" s="480"/>
      <c r="O270" s="480"/>
      <c r="P270" s="240"/>
      <c r="Q270" s="240"/>
      <c r="R270" s="483"/>
      <c r="S270" s="183"/>
      <c r="T270" s="183"/>
      <c r="U270" s="183"/>
      <c r="V270" s="183"/>
      <c r="W270" s="5"/>
      <c r="X270" s="5"/>
      <c r="Y270" s="5"/>
      <c r="Z270" s="5"/>
      <c r="AA270" s="5"/>
      <c r="AB270" s="5"/>
      <c r="AC270" s="52" t="str" cm="1">
        <f t="array" ref="AC270">IF(ValidateMultipleSelection(G274, Times!$B$8:$B$77), "Valid", "Invalid")</f>
        <v>Valid</v>
      </c>
      <c r="AD270" s="52" t="str" cm="1">
        <f t="array" ref="AD270">IF(ValidateMultipleSelection(A274, Site!$AR$2:$AR$50), "Valid", "Invalid")</f>
        <v>Valid</v>
      </c>
    </row>
    <row r="271" spans="1:30" x14ac:dyDescent="0.35">
      <c r="A271" s="124"/>
      <c r="B271" s="320"/>
      <c r="C271" s="320"/>
      <c r="D271" s="329" t="str" cm="1">
        <f t="array" ref="D271">IFERROR(IF(ISBLANK(A271),"",IF(AND(ISBLANK(C271),ISBLANK(#REF!),ISBLANK(F271)),"",IF(AND(ISBLANK(C271),ISBLANK(#REF!),NOT(ISBLANK(F271))),_xlfn._xlws.FILTER('Rot.Out'!L:L,'Rot.Out'!B:B=EnterData!F271),IF(AND(ISBLANK(C271),NOT(ISBLANK(#REF!))),_xlfn._xlws.FILTER(#REF!,#REF!=#REF!),_xlfn.TEXTJOIN(", ", TRUE, _xlfn._xlws.FILTER(Make.Trt!D:D &amp; " " &amp; Make.Trt!#REF!, Make.Trt!C:C=C271)))))),"")</f>
        <v/>
      </c>
      <c r="E271" s="321"/>
      <c r="F271" s="124"/>
      <c r="G271" s="124"/>
      <c r="H271" s="124"/>
      <c r="I271" s="311"/>
      <c r="J271" s="311"/>
      <c r="K271" s="332"/>
      <c r="L271" s="183"/>
      <c r="M271" s="5"/>
      <c r="N271" s="480"/>
      <c r="O271" s="480"/>
      <c r="P271" s="240"/>
      <c r="Q271" s="240"/>
      <c r="R271" s="483"/>
      <c r="S271" s="183"/>
      <c r="T271" s="183"/>
      <c r="U271" s="183"/>
      <c r="V271" s="183"/>
      <c r="W271" s="5"/>
      <c r="X271" s="5"/>
      <c r="Y271" s="5"/>
      <c r="Z271" s="5"/>
      <c r="AA271" s="5"/>
      <c r="AB271" s="5"/>
      <c r="AC271" s="52" t="str" cm="1">
        <f t="array" ref="AC271">IF(ValidateMultipleSelection(G275, Times!$B$8:$B$77), "Valid", "Invalid")</f>
        <v>Valid</v>
      </c>
      <c r="AD271" s="52" t="str" cm="1">
        <f t="array" ref="AD271">IF(ValidateMultipleSelection(A275, Site!$AR$2:$AR$50), "Valid", "Invalid")</f>
        <v>Valid</v>
      </c>
    </row>
    <row r="272" spans="1:30" x14ac:dyDescent="0.35">
      <c r="A272" s="124"/>
      <c r="B272" s="320"/>
      <c r="C272" s="320"/>
      <c r="D272" s="329" t="str" cm="1">
        <f t="array" ref="D272">IFERROR(IF(ISBLANK(A272),"",IF(AND(ISBLANK(C272),ISBLANK(#REF!),ISBLANK(F272)),"",IF(AND(ISBLANK(C272),ISBLANK(#REF!),NOT(ISBLANK(F272))),_xlfn._xlws.FILTER('Rot.Out'!L:L,'Rot.Out'!B:B=EnterData!F272),IF(AND(ISBLANK(C272),NOT(ISBLANK(#REF!))),_xlfn._xlws.FILTER(#REF!,#REF!=#REF!),_xlfn.TEXTJOIN(", ", TRUE, _xlfn._xlws.FILTER(Make.Trt!D:D &amp; " " &amp; Make.Trt!#REF!, Make.Trt!C:C=C272)))))),"")</f>
        <v/>
      </c>
      <c r="E272" s="321"/>
      <c r="F272" s="124"/>
      <c r="G272" s="124"/>
      <c r="H272" s="124"/>
      <c r="I272" s="311"/>
      <c r="J272" s="311"/>
      <c r="K272" s="332"/>
      <c r="L272" s="183"/>
      <c r="M272" s="5"/>
      <c r="N272" s="480"/>
      <c r="O272" s="480"/>
      <c r="P272" s="240"/>
      <c r="Q272" s="240"/>
      <c r="R272" s="483"/>
      <c r="S272" s="183"/>
      <c r="T272" s="183"/>
      <c r="U272" s="183"/>
      <c r="V272" s="183"/>
      <c r="W272" s="5"/>
      <c r="X272" s="5"/>
      <c r="Y272" s="5"/>
      <c r="Z272" s="5"/>
      <c r="AA272" s="5"/>
      <c r="AB272" s="5"/>
      <c r="AC272" s="52" t="str" cm="1">
        <f t="array" ref="AC272">IF(ValidateMultipleSelection(G276, Times!$B$8:$B$77), "Valid", "Invalid")</f>
        <v>Valid</v>
      </c>
      <c r="AD272" s="52" t="str" cm="1">
        <f t="array" ref="AD272">IF(ValidateMultipleSelection(A276, Site!$AR$2:$AR$50), "Valid", "Invalid")</f>
        <v>Valid</v>
      </c>
    </row>
    <row r="273" spans="1:30" x14ac:dyDescent="0.35">
      <c r="A273" s="124"/>
      <c r="B273" s="320"/>
      <c r="C273" s="320"/>
      <c r="D273" s="329" t="str" cm="1">
        <f t="array" ref="D273">IFERROR(IF(ISBLANK(A273),"",IF(AND(ISBLANK(C273),ISBLANK(#REF!),ISBLANK(F273)),"",IF(AND(ISBLANK(C273),ISBLANK(#REF!),NOT(ISBLANK(F273))),_xlfn._xlws.FILTER('Rot.Out'!L:L,'Rot.Out'!B:B=EnterData!F273),IF(AND(ISBLANK(C273),NOT(ISBLANK(#REF!))),_xlfn._xlws.FILTER(#REF!,#REF!=#REF!),_xlfn.TEXTJOIN(", ", TRUE, _xlfn._xlws.FILTER(Make.Trt!D:D &amp; " " &amp; Make.Trt!#REF!, Make.Trt!C:C=C273)))))),"")</f>
        <v/>
      </c>
      <c r="E273" s="321"/>
      <c r="F273" s="124"/>
      <c r="G273" s="124"/>
      <c r="H273" s="124"/>
      <c r="I273" s="311"/>
      <c r="J273" s="311"/>
      <c r="K273" s="332"/>
      <c r="L273" s="183"/>
      <c r="M273" s="5"/>
      <c r="N273" s="480"/>
      <c r="O273" s="480"/>
      <c r="P273" s="240"/>
      <c r="Q273" s="240"/>
      <c r="R273" s="483"/>
      <c r="S273" s="183"/>
      <c r="T273" s="183"/>
      <c r="U273" s="183"/>
      <c r="V273" s="183"/>
      <c r="W273" s="5"/>
      <c r="X273" s="5"/>
      <c r="Y273" s="5"/>
      <c r="Z273" s="5"/>
      <c r="AA273" s="5"/>
      <c r="AB273" s="5"/>
      <c r="AC273" s="52" t="str" cm="1">
        <f t="array" ref="AC273">IF(ValidateMultipleSelection(G277, Times!$B$8:$B$77), "Valid", "Invalid")</f>
        <v>Valid</v>
      </c>
      <c r="AD273" s="52" t="str" cm="1">
        <f t="array" ref="AD273">IF(ValidateMultipleSelection(A277, Site!$AR$2:$AR$50), "Valid", "Invalid")</f>
        <v>Valid</v>
      </c>
    </row>
    <row r="274" spans="1:30" x14ac:dyDescent="0.35">
      <c r="A274" s="124"/>
      <c r="B274" s="320"/>
      <c r="C274" s="320"/>
      <c r="D274" s="329" t="str" cm="1">
        <f t="array" ref="D274">IFERROR(IF(ISBLANK(A274),"",IF(AND(ISBLANK(C274),ISBLANK(#REF!),ISBLANK(F274)),"",IF(AND(ISBLANK(C274),ISBLANK(#REF!),NOT(ISBLANK(F274))),_xlfn._xlws.FILTER('Rot.Out'!L:L,'Rot.Out'!B:B=EnterData!F274),IF(AND(ISBLANK(C274),NOT(ISBLANK(#REF!))),_xlfn._xlws.FILTER(#REF!,#REF!=#REF!),_xlfn.TEXTJOIN(", ", TRUE, _xlfn._xlws.FILTER(Make.Trt!D:D &amp; " " &amp; Make.Trt!#REF!, Make.Trt!C:C=C274)))))),"")</f>
        <v/>
      </c>
      <c r="E274" s="321"/>
      <c r="F274" s="124"/>
      <c r="G274" s="124"/>
      <c r="H274" s="124"/>
      <c r="I274" s="311"/>
      <c r="J274" s="311"/>
      <c r="K274" s="332"/>
      <c r="L274" s="183"/>
      <c r="M274" s="5"/>
      <c r="N274" s="480"/>
      <c r="O274" s="480"/>
      <c r="P274" s="240"/>
      <c r="Q274" s="240"/>
      <c r="R274" s="483"/>
      <c r="S274" s="183"/>
      <c r="T274" s="183"/>
      <c r="U274" s="183"/>
      <c r="V274" s="183"/>
      <c r="W274" s="5"/>
      <c r="X274" s="5"/>
      <c r="Y274" s="5"/>
      <c r="Z274" s="5"/>
      <c r="AA274" s="5"/>
      <c r="AB274" s="5"/>
      <c r="AC274" s="52" t="str" cm="1">
        <f t="array" ref="AC274">IF(ValidateMultipleSelection(G278, Times!$B$8:$B$77), "Valid", "Invalid")</f>
        <v>Valid</v>
      </c>
      <c r="AD274" s="52" t="str" cm="1">
        <f t="array" ref="AD274">IF(ValidateMultipleSelection(A278, Site!$AR$2:$AR$50), "Valid", "Invalid")</f>
        <v>Valid</v>
      </c>
    </row>
    <row r="275" spans="1:30" x14ac:dyDescent="0.35">
      <c r="A275" s="124"/>
      <c r="B275" s="320"/>
      <c r="C275" s="320"/>
      <c r="D275" s="329" t="str" cm="1">
        <f t="array" ref="D275">IFERROR(IF(ISBLANK(A275),"",IF(AND(ISBLANK(C275),ISBLANK(#REF!),ISBLANK(F275)),"",IF(AND(ISBLANK(C275),ISBLANK(#REF!),NOT(ISBLANK(F275))),_xlfn._xlws.FILTER('Rot.Out'!L:L,'Rot.Out'!B:B=EnterData!F275),IF(AND(ISBLANK(C275),NOT(ISBLANK(#REF!))),_xlfn._xlws.FILTER(#REF!,#REF!=#REF!),_xlfn.TEXTJOIN(", ", TRUE, _xlfn._xlws.FILTER(Make.Trt!D:D &amp; " " &amp; Make.Trt!#REF!, Make.Trt!C:C=C275)))))),"")</f>
        <v/>
      </c>
      <c r="E275" s="321"/>
      <c r="F275" s="124"/>
      <c r="G275" s="124"/>
      <c r="H275" s="124"/>
      <c r="I275" s="311"/>
      <c r="J275" s="311"/>
      <c r="K275" s="332"/>
      <c r="L275" s="183"/>
      <c r="M275" s="5"/>
      <c r="N275" s="480"/>
      <c r="O275" s="480"/>
      <c r="P275" s="240"/>
      <c r="Q275" s="240"/>
      <c r="R275" s="483"/>
      <c r="S275" s="183"/>
      <c r="T275" s="183"/>
      <c r="U275" s="183"/>
      <c r="V275" s="183"/>
      <c r="W275" s="5"/>
      <c r="X275" s="5"/>
      <c r="Y275" s="5"/>
      <c r="Z275" s="5"/>
      <c r="AA275" s="5"/>
      <c r="AB275" s="5"/>
      <c r="AC275" s="52" t="str" cm="1">
        <f t="array" ref="AC275">IF(ValidateMultipleSelection(G279, Times!$B$8:$B$77), "Valid", "Invalid")</f>
        <v>Valid</v>
      </c>
      <c r="AD275" s="52" t="str" cm="1">
        <f t="array" ref="AD275">IF(ValidateMultipleSelection(A279, Site!$AR$2:$AR$50), "Valid", "Invalid")</f>
        <v>Valid</v>
      </c>
    </row>
    <row r="276" spans="1:30" x14ac:dyDescent="0.35">
      <c r="A276" s="124"/>
      <c r="B276" s="320"/>
      <c r="C276" s="320"/>
      <c r="D276" s="329" t="str" cm="1">
        <f t="array" ref="D276">IFERROR(IF(ISBLANK(A276),"",IF(AND(ISBLANK(C276),ISBLANK(#REF!),ISBLANK(F276)),"",IF(AND(ISBLANK(C276),ISBLANK(#REF!),NOT(ISBLANK(F276))),_xlfn._xlws.FILTER('Rot.Out'!L:L,'Rot.Out'!B:B=EnterData!F276),IF(AND(ISBLANK(C276),NOT(ISBLANK(#REF!))),_xlfn._xlws.FILTER(#REF!,#REF!=#REF!),_xlfn.TEXTJOIN(", ", TRUE, _xlfn._xlws.FILTER(Make.Trt!D:D &amp; " " &amp; Make.Trt!#REF!, Make.Trt!C:C=C276)))))),"")</f>
        <v/>
      </c>
      <c r="E276" s="321"/>
      <c r="F276" s="124"/>
      <c r="G276" s="124"/>
      <c r="H276" s="124"/>
      <c r="I276" s="311"/>
      <c r="J276" s="311"/>
      <c r="K276" s="332"/>
      <c r="L276" s="183"/>
      <c r="M276" s="5"/>
      <c r="N276" s="480"/>
      <c r="O276" s="480"/>
      <c r="P276" s="240"/>
      <c r="Q276" s="240"/>
      <c r="R276" s="483"/>
      <c r="S276" s="183"/>
      <c r="T276" s="183"/>
      <c r="U276" s="183"/>
      <c r="V276" s="183"/>
      <c r="W276" s="5"/>
      <c r="X276" s="5"/>
      <c r="Y276" s="5"/>
      <c r="Z276" s="5"/>
      <c r="AA276" s="5"/>
      <c r="AB276" s="5"/>
      <c r="AC276" s="52" t="str" cm="1">
        <f t="array" ref="AC276">IF(ValidateMultipleSelection(G280, Times!$B$8:$B$77), "Valid", "Invalid")</f>
        <v>Valid</v>
      </c>
      <c r="AD276" s="52" t="str" cm="1">
        <f t="array" ref="AD276">IF(ValidateMultipleSelection(A280, Site!$AR$2:$AR$50), "Valid", "Invalid")</f>
        <v>Valid</v>
      </c>
    </row>
    <row r="277" spans="1:30" x14ac:dyDescent="0.35">
      <c r="A277" s="124"/>
      <c r="B277" s="320"/>
      <c r="C277" s="320"/>
      <c r="D277" s="329" t="str" cm="1">
        <f t="array" ref="D277">IFERROR(IF(ISBLANK(A277),"",IF(AND(ISBLANK(C277),ISBLANK(#REF!),ISBLANK(F277)),"",IF(AND(ISBLANK(C277),ISBLANK(#REF!),NOT(ISBLANK(F277))),_xlfn._xlws.FILTER('Rot.Out'!L:L,'Rot.Out'!B:B=EnterData!F277),IF(AND(ISBLANK(C277),NOT(ISBLANK(#REF!))),_xlfn._xlws.FILTER(#REF!,#REF!=#REF!),_xlfn.TEXTJOIN(", ", TRUE, _xlfn._xlws.FILTER(Make.Trt!D:D &amp; " " &amp; Make.Trt!#REF!, Make.Trt!C:C=C277)))))),"")</f>
        <v/>
      </c>
      <c r="E277" s="321"/>
      <c r="F277" s="124"/>
      <c r="G277" s="124"/>
      <c r="H277" s="124"/>
      <c r="I277" s="311"/>
      <c r="J277" s="311"/>
      <c r="K277" s="332"/>
      <c r="L277" s="183"/>
      <c r="M277" s="5"/>
      <c r="N277" s="480"/>
      <c r="O277" s="480"/>
      <c r="P277" s="240"/>
      <c r="Q277" s="240"/>
      <c r="R277" s="483"/>
      <c r="S277" s="183"/>
      <c r="T277" s="183"/>
      <c r="U277" s="183"/>
      <c r="V277" s="183"/>
      <c r="W277" s="5"/>
      <c r="X277" s="5"/>
      <c r="Y277" s="5"/>
      <c r="Z277" s="5"/>
      <c r="AA277" s="5"/>
      <c r="AB277" s="5"/>
      <c r="AC277" s="52" t="str" cm="1">
        <f t="array" ref="AC277">IF(ValidateMultipleSelection(G281, Times!$B$8:$B$77), "Valid", "Invalid")</f>
        <v>Valid</v>
      </c>
      <c r="AD277" s="52" t="str" cm="1">
        <f t="array" ref="AD277">IF(ValidateMultipleSelection(A281, Site!$AR$2:$AR$50), "Valid", "Invalid")</f>
        <v>Valid</v>
      </c>
    </row>
    <row r="278" spans="1:30" x14ac:dyDescent="0.35">
      <c r="A278" s="124"/>
      <c r="B278" s="320"/>
      <c r="C278" s="320"/>
      <c r="D278" s="329" t="str" cm="1">
        <f t="array" ref="D278">IFERROR(IF(ISBLANK(A278),"",IF(AND(ISBLANK(C278),ISBLANK(#REF!),ISBLANK(F278)),"",IF(AND(ISBLANK(C278),ISBLANK(#REF!),NOT(ISBLANK(F278))),_xlfn._xlws.FILTER('Rot.Out'!L:L,'Rot.Out'!B:B=EnterData!F278),IF(AND(ISBLANK(C278),NOT(ISBLANK(#REF!))),_xlfn._xlws.FILTER(#REF!,#REF!=#REF!),_xlfn.TEXTJOIN(", ", TRUE, _xlfn._xlws.FILTER(Make.Trt!D:D &amp; " " &amp; Make.Trt!#REF!, Make.Trt!C:C=C278)))))),"")</f>
        <v/>
      </c>
      <c r="E278" s="321"/>
      <c r="F278" s="124"/>
      <c r="G278" s="124"/>
      <c r="H278" s="124"/>
      <c r="I278" s="311"/>
      <c r="J278" s="311"/>
      <c r="K278" s="332"/>
      <c r="L278" s="183"/>
      <c r="M278" s="5"/>
      <c r="N278" s="480"/>
      <c r="O278" s="480"/>
      <c r="P278" s="240"/>
      <c r="Q278" s="240"/>
      <c r="R278" s="483"/>
      <c r="S278" s="183"/>
      <c r="T278" s="183"/>
      <c r="U278" s="183"/>
      <c r="V278" s="183"/>
      <c r="W278" s="5"/>
      <c r="X278" s="5"/>
      <c r="Y278" s="5"/>
      <c r="Z278" s="5"/>
      <c r="AA278" s="5"/>
      <c r="AB278" s="5"/>
      <c r="AC278" s="52" t="str" cm="1">
        <f t="array" ref="AC278">IF(ValidateMultipleSelection(G282, Times!$B$8:$B$77), "Valid", "Invalid")</f>
        <v>Valid</v>
      </c>
      <c r="AD278" s="52" t="str" cm="1">
        <f t="array" ref="AD278">IF(ValidateMultipleSelection(A282, Site!$AR$2:$AR$50), "Valid", "Invalid")</f>
        <v>Valid</v>
      </c>
    </row>
    <row r="279" spans="1:30" x14ac:dyDescent="0.35">
      <c r="A279" s="124"/>
      <c r="B279" s="320"/>
      <c r="C279" s="320"/>
      <c r="D279" s="329" t="str" cm="1">
        <f t="array" ref="D279">IFERROR(IF(ISBLANK(A279),"",IF(AND(ISBLANK(C279),ISBLANK(#REF!),ISBLANK(F279)),"",IF(AND(ISBLANK(C279),ISBLANK(#REF!),NOT(ISBLANK(F279))),_xlfn._xlws.FILTER('Rot.Out'!L:L,'Rot.Out'!B:B=EnterData!F279),IF(AND(ISBLANK(C279),NOT(ISBLANK(#REF!))),_xlfn._xlws.FILTER(#REF!,#REF!=#REF!),_xlfn.TEXTJOIN(", ", TRUE, _xlfn._xlws.FILTER(Make.Trt!D:D &amp; " " &amp; Make.Trt!#REF!, Make.Trt!C:C=C279)))))),"")</f>
        <v/>
      </c>
      <c r="E279" s="321"/>
      <c r="F279" s="124"/>
      <c r="G279" s="124"/>
      <c r="H279" s="124"/>
      <c r="I279" s="311"/>
      <c r="J279" s="311"/>
      <c r="K279" s="332"/>
      <c r="L279" s="183"/>
      <c r="M279" s="5"/>
      <c r="N279" s="480"/>
      <c r="O279" s="480"/>
      <c r="P279" s="240"/>
      <c r="Q279" s="240"/>
      <c r="R279" s="483"/>
      <c r="S279" s="183"/>
      <c r="T279" s="183"/>
      <c r="U279" s="183"/>
      <c r="V279" s="183"/>
      <c r="W279" s="5"/>
      <c r="X279" s="5"/>
      <c r="Y279" s="5"/>
      <c r="Z279" s="5"/>
      <c r="AA279" s="5"/>
      <c r="AB279" s="5"/>
      <c r="AC279" s="52" t="str" cm="1">
        <f t="array" ref="AC279">IF(ValidateMultipleSelection(G283, Times!$B$8:$B$77), "Valid", "Invalid")</f>
        <v>Valid</v>
      </c>
      <c r="AD279" s="52" t="str" cm="1">
        <f t="array" ref="AD279">IF(ValidateMultipleSelection(A283, Site!$AR$2:$AR$50), "Valid", "Invalid")</f>
        <v>Valid</v>
      </c>
    </row>
    <row r="280" spans="1:30" x14ac:dyDescent="0.35">
      <c r="A280" s="124"/>
      <c r="B280" s="320"/>
      <c r="C280" s="320"/>
      <c r="D280" s="329" t="str" cm="1">
        <f t="array" ref="D280">IFERROR(IF(ISBLANK(A280),"",IF(AND(ISBLANK(C280),ISBLANK(#REF!),ISBLANK(F280)),"",IF(AND(ISBLANK(C280),ISBLANK(#REF!),NOT(ISBLANK(F280))),_xlfn._xlws.FILTER('Rot.Out'!L:L,'Rot.Out'!B:B=EnterData!F280),IF(AND(ISBLANK(C280),NOT(ISBLANK(#REF!))),_xlfn._xlws.FILTER(#REF!,#REF!=#REF!),_xlfn.TEXTJOIN(", ", TRUE, _xlfn._xlws.FILTER(Make.Trt!D:D &amp; " " &amp; Make.Trt!#REF!, Make.Trt!C:C=C280)))))),"")</f>
        <v/>
      </c>
      <c r="E280" s="321"/>
      <c r="F280" s="124"/>
      <c r="G280" s="124"/>
      <c r="H280" s="124"/>
      <c r="I280" s="311"/>
      <c r="J280" s="311"/>
      <c r="K280" s="332"/>
      <c r="L280" s="183"/>
      <c r="M280" s="5"/>
      <c r="N280" s="480"/>
      <c r="O280" s="480"/>
      <c r="P280" s="240"/>
      <c r="Q280" s="240"/>
      <c r="R280" s="483"/>
      <c r="S280" s="183"/>
      <c r="T280" s="183"/>
      <c r="U280" s="183"/>
      <c r="V280" s="183"/>
      <c r="W280" s="5"/>
      <c r="X280" s="5"/>
      <c r="Y280" s="5"/>
      <c r="Z280" s="5"/>
      <c r="AA280" s="5"/>
      <c r="AB280" s="5"/>
      <c r="AC280" s="52" t="str" cm="1">
        <f t="array" ref="AC280">IF(ValidateMultipleSelection(G284, Times!$B$8:$B$77), "Valid", "Invalid")</f>
        <v>Valid</v>
      </c>
      <c r="AD280" s="52" t="str" cm="1">
        <f t="array" ref="AD280">IF(ValidateMultipleSelection(A284, Site!$AR$2:$AR$50), "Valid", "Invalid")</f>
        <v>Valid</v>
      </c>
    </row>
    <row r="281" spans="1:30" x14ac:dyDescent="0.35">
      <c r="A281" s="124"/>
      <c r="B281" s="320"/>
      <c r="C281" s="320"/>
      <c r="D281" s="329" t="str" cm="1">
        <f t="array" ref="D281">IFERROR(IF(ISBLANK(A281),"",IF(AND(ISBLANK(C281),ISBLANK(#REF!),ISBLANK(F281)),"",IF(AND(ISBLANK(C281),ISBLANK(#REF!),NOT(ISBLANK(F281))),_xlfn._xlws.FILTER('Rot.Out'!L:L,'Rot.Out'!B:B=EnterData!F281),IF(AND(ISBLANK(C281),NOT(ISBLANK(#REF!))),_xlfn._xlws.FILTER(#REF!,#REF!=#REF!),_xlfn.TEXTJOIN(", ", TRUE, _xlfn._xlws.FILTER(Make.Trt!D:D &amp; " " &amp; Make.Trt!#REF!, Make.Trt!C:C=C281)))))),"")</f>
        <v/>
      </c>
      <c r="E281" s="321"/>
      <c r="F281" s="124"/>
      <c r="G281" s="124"/>
      <c r="H281" s="124"/>
      <c r="I281" s="311"/>
      <c r="J281" s="311"/>
      <c r="K281" s="332"/>
      <c r="L281" s="183"/>
      <c r="M281" s="5"/>
      <c r="N281" s="480"/>
      <c r="O281" s="480"/>
      <c r="P281" s="240"/>
      <c r="Q281" s="240"/>
      <c r="R281" s="483"/>
      <c r="S281" s="183"/>
      <c r="T281" s="183"/>
      <c r="U281" s="183"/>
      <c r="V281" s="183"/>
      <c r="W281" s="5"/>
      <c r="X281" s="5"/>
      <c r="Y281" s="5"/>
      <c r="Z281" s="5"/>
      <c r="AA281" s="5"/>
      <c r="AB281" s="5"/>
      <c r="AC281" s="52" t="str" cm="1">
        <f t="array" ref="AC281">IF(ValidateMultipleSelection(G285, Times!$B$8:$B$77), "Valid", "Invalid")</f>
        <v>Valid</v>
      </c>
      <c r="AD281" s="52" t="str" cm="1">
        <f t="array" ref="AD281">IF(ValidateMultipleSelection(A285, Site!$AR$2:$AR$50), "Valid", "Invalid")</f>
        <v>Valid</v>
      </c>
    </row>
    <row r="282" spans="1:30" x14ac:dyDescent="0.35">
      <c r="A282" s="124"/>
      <c r="B282" s="320"/>
      <c r="C282" s="320"/>
      <c r="D282" s="329" t="str" cm="1">
        <f t="array" ref="D282">IFERROR(IF(ISBLANK(A282),"",IF(AND(ISBLANK(C282),ISBLANK(#REF!),ISBLANK(F282)),"",IF(AND(ISBLANK(C282),ISBLANK(#REF!),NOT(ISBLANK(F282))),_xlfn._xlws.FILTER('Rot.Out'!L:L,'Rot.Out'!B:B=EnterData!F282),IF(AND(ISBLANK(C282),NOT(ISBLANK(#REF!))),_xlfn._xlws.FILTER(#REF!,#REF!=#REF!),_xlfn.TEXTJOIN(", ", TRUE, _xlfn._xlws.FILTER(Make.Trt!D:D &amp; " " &amp; Make.Trt!#REF!, Make.Trt!C:C=C282)))))),"")</f>
        <v/>
      </c>
      <c r="E282" s="321"/>
      <c r="F282" s="124"/>
      <c r="G282" s="124"/>
      <c r="H282" s="124"/>
      <c r="I282" s="311"/>
      <c r="J282" s="311"/>
      <c r="K282" s="332"/>
      <c r="L282" s="183"/>
      <c r="M282" s="5"/>
      <c r="N282" s="480"/>
      <c r="O282" s="480"/>
      <c r="P282" s="240"/>
      <c r="Q282" s="240"/>
      <c r="R282" s="483"/>
      <c r="S282" s="183"/>
      <c r="T282" s="183"/>
      <c r="U282" s="183"/>
      <c r="V282" s="183"/>
      <c r="W282" s="5"/>
      <c r="X282" s="5"/>
      <c r="Y282" s="5"/>
      <c r="Z282" s="5"/>
      <c r="AA282" s="5"/>
      <c r="AB282" s="5"/>
      <c r="AC282" s="52" t="str" cm="1">
        <f t="array" ref="AC282">IF(ValidateMultipleSelection(G286, Times!$B$8:$B$77), "Valid", "Invalid")</f>
        <v>Valid</v>
      </c>
      <c r="AD282" s="52" t="str" cm="1">
        <f t="array" ref="AD282">IF(ValidateMultipleSelection(A286, Site!$AR$2:$AR$50), "Valid", "Invalid")</f>
        <v>Valid</v>
      </c>
    </row>
    <row r="283" spans="1:30" x14ac:dyDescent="0.35">
      <c r="A283" s="124"/>
      <c r="B283" s="320"/>
      <c r="C283" s="320"/>
      <c r="D283" s="329" t="str" cm="1">
        <f t="array" ref="D283">IFERROR(IF(ISBLANK(A283),"",IF(AND(ISBLANK(C283),ISBLANK(#REF!),ISBLANK(F283)),"",IF(AND(ISBLANK(C283),ISBLANK(#REF!),NOT(ISBLANK(F283))),_xlfn._xlws.FILTER('Rot.Out'!L:L,'Rot.Out'!B:B=EnterData!F283),IF(AND(ISBLANK(C283),NOT(ISBLANK(#REF!))),_xlfn._xlws.FILTER(#REF!,#REF!=#REF!),_xlfn.TEXTJOIN(", ", TRUE, _xlfn._xlws.FILTER(Make.Trt!D:D &amp; " " &amp; Make.Trt!#REF!, Make.Trt!C:C=C283)))))),"")</f>
        <v/>
      </c>
      <c r="E283" s="321"/>
      <c r="F283" s="124"/>
      <c r="G283" s="124"/>
      <c r="H283" s="124"/>
      <c r="I283" s="311"/>
      <c r="J283" s="311"/>
      <c r="K283" s="332"/>
      <c r="L283" s="183"/>
      <c r="M283" s="5"/>
      <c r="N283" s="480"/>
      <c r="O283" s="480"/>
      <c r="P283" s="240"/>
      <c r="Q283" s="240"/>
      <c r="R283" s="483"/>
      <c r="S283" s="183"/>
      <c r="T283" s="183"/>
      <c r="U283" s="183"/>
      <c r="V283" s="183"/>
      <c r="W283" s="5"/>
      <c r="X283" s="5"/>
      <c r="Y283" s="5"/>
      <c r="Z283" s="5"/>
      <c r="AA283" s="5"/>
      <c r="AB283" s="5"/>
      <c r="AC283" s="52" t="str" cm="1">
        <f t="array" ref="AC283">IF(ValidateMultipleSelection(G287, Times!$B$8:$B$77), "Valid", "Invalid")</f>
        <v>Valid</v>
      </c>
      <c r="AD283" s="52" t="str" cm="1">
        <f t="array" ref="AD283">IF(ValidateMultipleSelection(A287, Site!$AR$2:$AR$50), "Valid", "Invalid")</f>
        <v>Valid</v>
      </c>
    </row>
    <row r="284" spans="1:30" x14ac:dyDescent="0.35">
      <c r="A284" s="124"/>
      <c r="B284" s="320"/>
      <c r="C284" s="320"/>
      <c r="D284" s="329" t="str" cm="1">
        <f t="array" ref="D284">IFERROR(IF(ISBLANK(A284),"",IF(AND(ISBLANK(C284),ISBLANK(#REF!),ISBLANK(F284)),"",IF(AND(ISBLANK(C284),ISBLANK(#REF!),NOT(ISBLANK(F284))),_xlfn._xlws.FILTER('Rot.Out'!L:L,'Rot.Out'!B:B=EnterData!F284),IF(AND(ISBLANK(C284),NOT(ISBLANK(#REF!))),_xlfn._xlws.FILTER(#REF!,#REF!=#REF!),_xlfn.TEXTJOIN(", ", TRUE, _xlfn._xlws.FILTER(Make.Trt!D:D &amp; " " &amp; Make.Trt!#REF!, Make.Trt!C:C=C284)))))),"")</f>
        <v/>
      </c>
      <c r="E284" s="321"/>
      <c r="F284" s="124"/>
      <c r="G284" s="124"/>
      <c r="H284" s="124"/>
      <c r="I284" s="311"/>
      <c r="J284" s="311"/>
      <c r="K284" s="332"/>
      <c r="L284" s="183"/>
      <c r="M284" s="5"/>
      <c r="N284" s="480"/>
      <c r="O284" s="480"/>
      <c r="P284" s="240"/>
      <c r="Q284" s="240"/>
      <c r="R284" s="483"/>
      <c r="S284" s="183"/>
      <c r="T284" s="183"/>
      <c r="U284" s="183"/>
      <c r="V284" s="183"/>
      <c r="W284" s="5"/>
      <c r="X284" s="5"/>
      <c r="Y284" s="5"/>
      <c r="Z284" s="5"/>
      <c r="AA284" s="5"/>
      <c r="AB284" s="5"/>
      <c r="AC284" s="52" t="str" cm="1">
        <f t="array" ref="AC284">IF(ValidateMultipleSelection(G288, Times!$B$8:$B$77), "Valid", "Invalid")</f>
        <v>Valid</v>
      </c>
      <c r="AD284" s="52" t="str" cm="1">
        <f t="array" ref="AD284">IF(ValidateMultipleSelection(A288, Site!$AR$2:$AR$50), "Valid", "Invalid")</f>
        <v>Valid</v>
      </c>
    </row>
    <row r="285" spans="1:30" x14ac:dyDescent="0.35">
      <c r="A285" s="124"/>
      <c r="B285" s="320"/>
      <c r="C285" s="320"/>
      <c r="D285" s="329" t="str" cm="1">
        <f t="array" ref="D285">IFERROR(IF(ISBLANK(A285),"",IF(AND(ISBLANK(C285),ISBLANK(#REF!),ISBLANK(F285)),"",IF(AND(ISBLANK(C285),ISBLANK(#REF!),NOT(ISBLANK(F285))),_xlfn._xlws.FILTER('Rot.Out'!L:L,'Rot.Out'!B:B=EnterData!F285),IF(AND(ISBLANK(C285),NOT(ISBLANK(#REF!))),_xlfn._xlws.FILTER(#REF!,#REF!=#REF!),_xlfn.TEXTJOIN(", ", TRUE, _xlfn._xlws.FILTER(Make.Trt!D:D &amp; " " &amp; Make.Trt!#REF!, Make.Trt!C:C=C285)))))),"")</f>
        <v/>
      </c>
      <c r="E285" s="321"/>
      <c r="F285" s="124"/>
      <c r="G285" s="124"/>
      <c r="H285" s="124"/>
      <c r="I285" s="311"/>
      <c r="J285" s="311"/>
      <c r="K285" s="332"/>
      <c r="L285" s="183"/>
      <c r="M285" s="5"/>
      <c r="N285" s="480"/>
      <c r="O285" s="480"/>
      <c r="P285" s="240"/>
      <c r="Q285" s="240"/>
      <c r="R285" s="483"/>
      <c r="S285" s="183"/>
      <c r="T285" s="183"/>
      <c r="U285" s="183"/>
      <c r="V285" s="183"/>
      <c r="W285" s="5"/>
      <c r="X285" s="5"/>
      <c r="Y285" s="5"/>
      <c r="Z285" s="5"/>
      <c r="AA285" s="5"/>
      <c r="AB285" s="5"/>
      <c r="AC285" s="52" t="str" cm="1">
        <f t="array" ref="AC285">IF(ValidateMultipleSelection(G289, Times!$B$8:$B$77), "Valid", "Invalid")</f>
        <v>Valid</v>
      </c>
      <c r="AD285" s="52" t="str" cm="1">
        <f t="array" ref="AD285">IF(ValidateMultipleSelection(A289, Site!$AR$2:$AR$50), "Valid", "Invalid")</f>
        <v>Valid</v>
      </c>
    </row>
    <row r="286" spans="1:30" x14ac:dyDescent="0.35">
      <c r="A286" s="124"/>
      <c r="B286" s="320"/>
      <c r="C286" s="320"/>
      <c r="D286" s="329" t="str" cm="1">
        <f t="array" ref="D286">IFERROR(IF(ISBLANK(A286),"",IF(AND(ISBLANK(C286),ISBLANK(#REF!),ISBLANK(F286)),"",IF(AND(ISBLANK(C286),ISBLANK(#REF!),NOT(ISBLANK(F286))),_xlfn._xlws.FILTER('Rot.Out'!L:L,'Rot.Out'!B:B=EnterData!F286),IF(AND(ISBLANK(C286),NOT(ISBLANK(#REF!))),_xlfn._xlws.FILTER(#REF!,#REF!=#REF!),_xlfn.TEXTJOIN(", ", TRUE, _xlfn._xlws.FILTER(Make.Trt!D:D &amp; " " &amp; Make.Trt!#REF!, Make.Trt!C:C=C286)))))),"")</f>
        <v/>
      </c>
      <c r="E286" s="321"/>
      <c r="F286" s="124"/>
      <c r="G286" s="124"/>
      <c r="H286" s="124"/>
      <c r="I286" s="311"/>
      <c r="J286" s="311"/>
      <c r="K286" s="332"/>
      <c r="L286" s="183"/>
      <c r="M286" s="5"/>
      <c r="N286" s="480"/>
      <c r="O286" s="480"/>
      <c r="P286" s="240"/>
      <c r="Q286" s="240"/>
      <c r="R286" s="483"/>
      <c r="S286" s="183"/>
      <c r="T286" s="183"/>
      <c r="U286" s="183"/>
      <c r="V286" s="183"/>
      <c r="W286" s="5"/>
      <c r="X286" s="5"/>
      <c r="Y286" s="5"/>
      <c r="Z286" s="5"/>
      <c r="AA286" s="5"/>
      <c r="AB286" s="5"/>
      <c r="AC286" s="52" t="str" cm="1">
        <f t="array" ref="AC286">IF(ValidateMultipleSelection(G290, Times!$B$8:$B$77), "Valid", "Invalid")</f>
        <v>Valid</v>
      </c>
      <c r="AD286" s="52" t="str" cm="1">
        <f t="array" ref="AD286">IF(ValidateMultipleSelection(A290, Site!$AR$2:$AR$50), "Valid", "Invalid")</f>
        <v>Valid</v>
      </c>
    </row>
    <row r="287" spans="1:30" x14ac:dyDescent="0.35">
      <c r="A287" s="124"/>
      <c r="B287" s="320"/>
      <c r="C287" s="320"/>
      <c r="D287" s="329" t="str" cm="1">
        <f t="array" ref="D287">IFERROR(IF(ISBLANK(A287),"",IF(AND(ISBLANK(C287),ISBLANK(#REF!),ISBLANK(F287)),"",IF(AND(ISBLANK(C287),ISBLANK(#REF!),NOT(ISBLANK(F287))),_xlfn._xlws.FILTER('Rot.Out'!L:L,'Rot.Out'!B:B=EnterData!F287),IF(AND(ISBLANK(C287),NOT(ISBLANK(#REF!))),_xlfn._xlws.FILTER(#REF!,#REF!=#REF!),_xlfn.TEXTJOIN(", ", TRUE, _xlfn._xlws.FILTER(Make.Trt!D:D &amp; " " &amp; Make.Trt!#REF!, Make.Trt!C:C=C287)))))),"")</f>
        <v/>
      </c>
      <c r="E287" s="321"/>
      <c r="F287" s="124"/>
      <c r="G287" s="124"/>
      <c r="H287" s="124"/>
      <c r="I287" s="311"/>
      <c r="J287" s="311"/>
      <c r="K287" s="332"/>
      <c r="L287" s="183"/>
      <c r="M287" s="5"/>
      <c r="N287" s="480"/>
      <c r="O287" s="480"/>
      <c r="P287" s="240"/>
      <c r="Q287" s="240"/>
      <c r="R287" s="483"/>
      <c r="S287" s="183"/>
      <c r="T287" s="183"/>
      <c r="U287" s="183"/>
      <c r="V287" s="183"/>
      <c r="W287" s="5"/>
      <c r="X287" s="5"/>
      <c r="Y287" s="5"/>
      <c r="Z287" s="5"/>
      <c r="AA287" s="5"/>
      <c r="AB287" s="5"/>
      <c r="AC287" s="52" t="str" cm="1">
        <f t="array" ref="AC287">IF(ValidateMultipleSelection(G291, Times!$B$8:$B$77), "Valid", "Invalid")</f>
        <v>Valid</v>
      </c>
      <c r="AD287" s="52" t="str" cm="1">
        <f t="array" ref="AD287">IF(ValidateMultipleSelection(A291, Site!$AR$2:$AR$50), "Valid", "Invalid")</f>
        <v>Valid</v>
      </c>
    </row>
    <row r="288" spans="1:30" x14ac:dyDescent="0.35">
      <c r="A288" s="124"/>
      <c r="B288" s="320"/>
      <c r="C288" s="320"/>
      <c r="D288" s="329" t="str" cm="1">
        <f t="array" ref="D288">IFERROR(IF(ISBLANK(A288),"",IF(AND(ISBLANK(C288),ISBLANK(#REF!),ISBLANK(F288)),"",IF(AND(ISBLANK(C288),ISBLANK(#REF!),NOT(ISBLANK(F288))),_xlfn._xlws.FILTER('Rot.Out'!L:L,'Rot.Out'!B:B=EnterData!F288),IF(AND(ISBLANK(C288),NOT(ISBLANK(#REF!))),_xlfn._xlws.FILTER(#REF!,#REF!=#REF!),_xlfn.TEXTJOIN(", ", TRUE, _xlfn._xlws.FILTER(Make.Trt!D:D &amp; " " &amp; Make.Trt!#REF!, Make.Trt!C:C=C288)))))),"")</f>
        <v/>
      </c>
      <c r="E288" s="321"/>
      <c r="F288" s="124"/>
      <c r="G288" s="124"/>
      <c r="H288" s="124"/>
      <c r="I288" s="311"/>
      <c r="J288" s="311"/>
      <c r="K288" s="332"/>
      <c r="L288" s="183"/>
      <c r="M288" s="5"/>
      <c r="N288" s="480"/>
      <c r="O288" s="480"/>
      <c r="P288" s="240"/>
      <c r="Q288" s="240"/>
      <c r="R288" s="483"/>
      <c r="S288" s="183"/>
      <c r="T288" s="183"/>
      <c r="U288" s="183"/>
      <c r="V288" s="183"/>
      <c r="W288" s="5"/>
      <c r="X288" s="5"/>
      <c r="Y288" s="5"/>
      <c r="Z288" s="5"/>
      <c r="AA288" s="5"/>
      <c r="AB288" s="5"/>
      <c r="AC288" s="52" t="str" cm="1">
        <f t="array" ref="AC288">IF(ValidateMultipleSelection(G292, Times!$B$8:$B$77), "Valid", "Invalid")</f>
        <v>Valid</v>
      </c>
      <c r="AD288" s="52" t="str" cm="1">
        <f t="array" ref="AD288">IF(ValidateMultipleSelection(A292, Site!$AR$2:$AR$50), "Valid", "Invalid")</f>
        <v>Valid</v>
      </c>
    </row>
    <row r="289" spans="1:30" x14ac:dyDescent="0.35">
      <c r="A289" s="124"/>
      <c r="B289" s="320"/>
      <c r="C289" s="320"/>
      <c r="D289" s="329" t="str" cm="1">
        <f t="array" ref="D289">IFERROR(IF(ISBLANK(A289),"",IF(AND(ISBLANK(C289),ISBLANK(#REF!),ISBLANK(F289)),"",IF(AND(ISBLANK(C289),ISBLANK(#REF!),NOT(ISBLANK(F289))),_xlfn._xlws.FILTER('Rot.Out'!L:L,'Rot.Out'!B:B=EnterData!F289),IF(AND(ISBLANK(C289),NOT(ISBLANK(#REF!))),_xlfn._xlws.FILTER(#REF!,#REF!=#REF!),_xlfn.TEXTJOIN(", ", TRUE, _xlfn._xlws.FILTER(Make.Trt!D:D &amp; " " &amp; Make.Trt!#REF!, Make.Trt!C:C=C289)))))),"")</f>
        <v/>
      </c>
      <c r="E289" s="321"/>
      <c r="F289" s="124"/>
      <c r="G289" s="124"/>
      <c r="H289" s="124"/>
      <c r="I289" s="311"/>
      <c r="J289" s="311"/>
      <c r="K289" s="332"/>
      <c r="L289" s="183"/>
      <c r="M289" s="5"/>
      <c r="N289" s="480"/>
      <c r="O289" s="480"/>
      <c r="P289" s="240"/>
      <c r="Q289" s="240"/>
      <c r="R289" s="483"/>
      <c r="S289" s="183"/>
      <c r="T289" s="183"/>
      <c r="U289" s="183"/>
      <c r="V289" s="183"/>
      <c r="W289" s="5"/>
      <c r="X289" s="5"/>
      <c r="Y289" s="5"/>
      <c r="Z289" s="5"/>
      <c r="AA289" s="5"/>
      <c r="AB289" s="5"/>
      <c r="AC289" s="52" t="str" cm="1">
        <f t="array" ref="AC289">IF(ValidateMultipleSelection(G293, Times!$B$8:$B$77), "Valid", "Invalid")</f>
        <v>Valid</v>
      </c>
      <c r="AD289" s="52" t="str" cm="1">
        <f t="array" ref="AD289">IF(ValidateMultipleSelection(A293, Site!$AR$2:$AR$50), "Valid", "Invalid")</f>
        <v>Valid</v>
      </c>
    </row>
    <row r="290" spans="1:30" x14ac:dyDescent="0.35">
      <c r="A290" s="124"/>
      <c r="B290" s="320"/>
      <c r="C290" s="320"/>
      <c r="D290" s="329" t="str" cm="1">
        <f t="array" ref="D290">IFERROR(IF(ISBLANK(A290),"",IF(AND(ISBLANK(C290),ISBLANK(#REF!),ISBLANK(F290)),"",IF(AND(ISBLANK(C290),ISBLANK(#REF!),NOT(ISBLANK(F290))),_xlfn._xlws.FILTER('Rot.Out'!L:L,'Rot.Out'!B:B=EnterData!F290),IF(AND(ISBLANK(C290),NOT(ISBLANK(#REF!))),_xlfn._xlws.FILTER(#REF!,#REF!=#REF!),_xlfn.TEXTJOIN(", ", TRUE, _xlfn._xlws.FILTER(Make.Trt!D:D &amp; " " &amp; Make.Trt!#REF!, Make.Trt!C:C=C290)))))),"")</f>
        <v/>
      </c>
      <c r="E290" s="321"/>
      <c r="F290" s="124"/>
      <c r="G290" s="124"/>
      <c r="H290" s="124"/>
      <c r="I290" s="311"/>
      <c r="J290" s="311"/>
      <c r="K290" s="332"/>
      <c r="L290" s="183"/>
      <c r="M290" s="5"/>
      <c r="N290" s="480"/>
      <c r="O290" s="480"/>
      <c r="P290" s="240"/>
      <c r="Q290" s="240"/>
      <c r="R290" s="483"/>
      <c r="S290" s="183"/>
      <c r="T290" s="183"/>
      <c r="U290" s="183"/>
      <c r="V290" s="183"/>
      <c r="W290" s="5"/>
      <c r="X290" s="5"/>
      <c r="Y290" s="5"/>
      <c r="Z290" s="5"/>
      <c r="AA290" s="5"/>
      <c r="AB290" s="5"/>
      <c r="AC290" s="52" t="str" cm="1">
        <f t="array" ref="AC290">IF(ValidateMultipleSelection(G294, Times!$B$8:$B$77), "Valid", "Invalid")</f>
        <v>Valid</v>
      </c>
      <c r="AD290" s="52" t="str" cm="1">
        <f t="array" ref="AD290">IF(ValidateMultipleSelection(A294, Site!$AR$2:$AR$50), "Valid", "Invalid")</f>
        <v>Valid</v>
      </c>
    </row>
    <row r="291" spans="1:30" x14ac:dyDescent="0.35">
      <c r="A291" s="124"/>
      <c r="B291" s="320"/>
      <c r="C291" s="320"/>
      <c r="D291" s="329" t="str" cm="1">
        <f t="array" ref="D291">IFERROR(IF(ISBLANK(A291),"",IF(AND(ISBLANK(C291),ISBLANK(#REF!),ISBLANK(F291)),"",IF(AND(ISBLANK(C291),ISBLANK(#REF!),NOT(ISBLANK(F291))),_xlfn._xlws.FILTER('Rot.Out'!L:L,'Rot.Out'!B:B=EnterData!F291),IF(AND(ISBLANK(C291),NOT(ISBLANK(#REF!))),_xlfn._xlws.FILTER(#REF!,#REF!=#REF!),_xlfn.TEXTJOIN(", ", TRUE, _xlfn._xlws.FILTER(Make.Trt!D:D &amp; " " &amp; Make.Trt!#REF!, Make.Trt!C:C=C291)))))),"")</f>
        <v/>
      </c>
      <c r="E291" s="321"/>
      <c r="F291" s="124"/>
      <c r="G291" s="124"/>
      <c r="H291" s="124"/>
      <c r="I291" s="311"/>
      <c r="J291" s="311"/>
      <c r="K291" s="332"/>
      <c r="L291" s="183"/>
      <c r="M291" s="5"/>
      <c r="N291" s="480"/>
      <c r="O291" s="480"/>
      <c r="P291" s="240"/>
      <c r="Q291" s="240"/>
      <c r="R291" s="483"/>
      <c r="S291" s="183"/>
      <c r="T291" s="183"/>
      <c r="U291" s="183"/>
      <c r="V291" s="183"/>
      <c r="W291" s="5"/>
      <c r="X291" s="5"/>
      <c r="Y291" s="5"/>
      <c r="Z291" s="5"/>
      <c r="AA291" s="5"/>
      <c r="AB291" s="5"/>
      <c r="AC291" s="52" t="str" cm="1">
        <f t="array" ref="AC291">IF(ValidateMultipleSelection(G295, Times!$B$8:$B$77), "Valid", "Invalid")</f>
        <v>Valid</v>
      </c>
      <c r="AD291" s="52" t="str" cm="1">
        <f t="array" ref="AD291">IF(ValidateMultipleSelection(A295, Site!$AR$2:$AR$50), "Valid", "Invalid")</f>
        <v>Valid</v>
      </c>
    </row>
    <row r="292" spans="1:30" x14ac:dyDescent="0.35">
      <c r="A292" s="124"/>
      <c r="B292" s="320"/>
      <c r="C292" s="320"/>
      <c r="D292" s="329" t="str" cm="1">
        <f t="array" ref="D292">IFERROR(IF(ISBLANK(A292),"",IF(AND(ISBLANK(C292),ISBLANK(#REF!),ISBLANK(F292)),"",IF(AND(ISBLANK(C292),ISBLANK(#REF!),NOT(ISBLANK(F292))),_xlfn._xlws.FILTER('Rot.Out'!L:L,'Rot.Out'!B:B=EnterData!F292),IF(AND(ISBLANK(C292),NOT(ISBLANK(#REF!))),_xlfn._xlws.FILTER(#REF!,#REF!=#REF!),_xlfn.TEXTJOIN(", ", TRUE, _xlfn._xlws.FILTER(Make.Trt!D:D &amp; " " &amp; Make.Trt!#REF!, Make.Trt!C:C=C292)))))),"")</f>
        <v/>
      </c>
      <c r="E292" s="321"/>
      <c r="F292" s="124"/>
      <c r="G292" s="124"/>
      <c r="H292" s="124"/>
      <c r="I292" s="311"/>
      <c r="J292" s="311"/>
      <c r="K292" s="332"/>
      <c r="L292" s="183"/>
      <c r="M292" s="5"/>
      <c r="N292" s="480"/>
      <c r="O292" s="480"/>
      <c r="P292" s="240"/>
      <c r="Q292" s="240"/>
      <c r="R292" s="483"/>
      <c r="S292" s="183"/>
      <c r="T292" s="183"/>
      <c r="U292" s="183"/>
      <c r="V292" s="183"/>
      <c r="W292" s="5"/>
      <c r="X292" s="5"/>
      <c r="Y292" s="5"/>
      <c r="Z292" s="5"/>
      <c r="AA292" s="5"/>
      <c r="AB292" s="5"/>
      <c r="AC292" s="52" t="str" cm="1">
        <f t="array" ref="AC292">IF(ValidateMultipleSelection(G296, Times!$B$8:$B$77), "Valid", "Invalid")</f>
        <v>Valid</v>
      </c>
      <c r="AD292" s="52" t="str" cm="1">
        <f t="array" ref="AD292">IF(ValidateMultipleSelection(A296, Site!$AR$2:$AR$50), "Valid", "Invalid")</f>
        <v>Valid</v>
      </c>
    </row>
    <row r="293" spans="1:30" x14ac:dyDescent="0.35">
      <c r="A293" s="124"/>
      <c r="B293" s="320"/>
      <c r="C293" s="320"/>
      <c r="D293" s="329" t="str" cm="1">
        <f t="array" ref="D293">IFERROR(IF(ISBLANK(A293),"",IF(AND(ISBLANK(C293),ISBLANK(#REF!),ISBLANK(F293)),"",IF(AND(ISBLANK(C293),ISBLANK(#REF!),NOT(ISBLANK(F293))),_xlfn._xlws.FILTER('Rot.Out'!L:L,'Rot.Out'!B:B=EnterData!F293),IF(AND(ISBLANK(C293),NOT(ISBLANK(#REF!))),_xlfn._xlws.FILTER(#REF!,#REF!=#REF!),_xlfn.TEXTJOIN(", ", TRUE, _xlfn._xlws.FILTER(Make.Trt!D:D &amp; " " &amp; Make.Trt!#REF!, Make.Trt!C:C=C293)))))),"")</f>
        <v/>
      </c>
      <c r="E293" s="321"/>
      <c r="F293" s="124"/>
      <c r="G293" s="124"/>
      <c r="H293" s="124"/>
      <c r="I293" s="311"/>
      <c r="J293" s="311"/>
      <c r="K293" s="332"/>
      <c r="L293" s="183"/>
      <c r="M293" s="5"/>
      <c r="N293" s="480"/>
      <c r="O293" s="480"/>
      <c r="P293" s="240"/>
      <c r="Q293" s="240"/>
      <c r="R293" s="483"/>
      <c r="S293" s="183"/>
      <c r="T293" s="183"/>
      <c r="U293" s="183"/>
      <c r="V293" s="183"/>
      <c r="W293" s="5"/>
      <c r="X293" s="5"/>
      <c r="Y293" s="5"/>
      <c r="Z293" s="5"/>
      <c r="AA293" s="5"/>
      <c r="AB293" s="5"/>
      <c r="AC293" s="52" t="str" cm="1">
        <f t="array" ref="AC293">IF(ValidateMultipleSelection(G297, Times!$B$8:$B$77), "Valid", "Invalid")</f>
        <v>Valid</v>
      </c>
      <c r="AD293" s="52" t="str" cm="1">
        <f t="array" ref="AD293">IF(ValidateMultipleSelection(A297, Site!$AR$2:$AR$50), "Valid", "Invalid")</f>
        <v>Valid</v>
      </c>
    </row>
    <row r="294" spans="1:30" x14ac:dyDescent="0.35">
      <c r="A294" s="124"/>
      <c r="B294" s="320"/>
      <c r="C294" s="320"/>
      <c r="D294" s="329" t="str" cm="1">
        <f t="array" ref="D294">IFERROR(IF(ISBLANK(A294),"",IF(AND(ISBLANK(C294),ISBLANK(#REF!),ISBLANK(F294)),"",IF(AND(ISBLANK(C294),ISBLANK(#REF!),NOT(ISBLANK(F294))),_xlfn._xlws.FILTER('Rot.Out'!L:L,'Rot.Out'!B:B=EnterData!F294),IF(AND(ISBLANK(C294),NOT(ISBLANK(#REF!))),_xlfn._xlws.FILTER(#REF!,#REF!=#REF!),_xlfn.TEXTJOIN(", ", TRUE, _xlfn._xlws.FILTER(Make.Trt!D:D &amp; " " &amp; Make.Trt!#REF!, Make.Trt!C:C=C294)))))),"")</f>
        <v/>
      </c>
      <c r="E294" s="321"/>
      <c r="F294" s="124"/>
      <c r="G294" s="124"/>
      <c r="H294" s="124"/>
      <c r="I294" s="311"/>
      <c r="J294" s="311"/>
      <c r="K294" s="332"/>
      <c r="L294" s="183"/>
      <c r="M294" s="5"/>
      <c r="N294" s="480"/>
      <c r="O294" s="480"/>
      <c r="P294" s="240"/>
      <c r="Q294" s="240"/>
      <c r="R294" s="483"/>
      <c r="S294" s="183"/>
      <c r="T294" s="183"/>
      <c r="U294" s="183"/>
      <c r="V294" s="183"/>
      <c r="W294" s="5"/>
      <c r="X294" s="5"/>
      <c r="Y294" s="5"/>
      <c r="Z294" s="5"/>
      <c r="AA294" s="5"/>
      <c r="AB294" s="5"/>
      <c r="AC294" s="52" t="str" cm="1">
        <f t="array" ref="AC294">IF(ValidateMultipleSelection(G298, Times!$B$8:$B$77), "Valid", "Invalid")</f>
        <v>Valid</v>
      </c>
      <c r="AD294" s="52" t="str" cm="1">
        <f t="array" ref="AD294">IF(ValidateMultipleSelection(A298, Site!$AR$2:$AR$50), "Valid", "Invalid")</f>
        <v>Valid</v>
      </c>
    </row>
    <row r="295" spans="1:30" x14ac:dyDescent="0.35">
      <c r="A295" s="124"/>
      <c r="B295" s="320"/>
      <c r="C295" s="320"/>
      <c r="D295" s="329" t="str" cm="1">
        <f t="array" ref="D295">IFERROR(IF(ISBLANK(A295),"",IF(AND(ISBLANK(C295),ISBLANK(#REF!),ISBLANK(F295)),"",IF(AND(ISBLANK(C295),ISBLANK(#REF!),NOT(ISBLANK(F295))),_xlfn._xlws.FILTER('Rot.Out'!L:L,'Rot.Out'!B:B=EnterData!F295),IF(AND(ISBLANK(C295),NOT(ISBLANK(#REF!))),_xlfn._xlws.FILTER(#REF!,#REF!=#REF!),_xlfn.TEXTJOIN(", ", TRUE, _xlfn._xlws.FILTER(Make.Trt!D:D &amp; " " &amp; Make.Trt!#REF!, Make.Trt!C:C=C295)))))),"")</f>
        <v/>
      </c>
      <c r="E295" s="321"/>
      <c r="F295" s="124"/>
      <c r="G295" s="124"/>
      <c r="H295" s="124"/>
      <c r="I295" s="311"/>
      <c r="J295" s="311"/>
      <c r="K295" s="332"/>
      <c r="L295" s="183"/>
      <c r="M295" s="5"/>
      <c r="N295" s="480"/>
      <c r="O295" s="480"/>
      <c r="P295" s="240"/>
      <c r="Q295" s="240"/>
      <c r="R295" s="483"/>
      <c r="S295" s="183"/>
      <c r="T295" s="183"/>
      <c r="U295" s="183"/>
      <c r="V295" s="183"/>
      <c r="W295" s="5"/>
      <c r="X295" s="5"/>
      <c r="Y295" s="5"/>
      <c r="Z295" s="5"/>
      <c r="AA295" s="5"/>
      <c r="AB295" s="5"/>
      <c r="AC295" s="52" t="str" cm="1">
        <f t="array" ref="AC295">IF(ValidateMultipleSelection(G299, Times!$B$8:$B$77), "Valid", "Invalid")</f>
        <v>Valid</v>
      </c>
      <c r="AD295" s="52" t="str" cm="1">
        <f t="array" ref="AD295">IF(ValidateMultipleSelection(A299, Site!$AR$2:$AR$50), "Valid", "Invalid")</f>
        <v>Valid</v>
      </c>
    </row>
    <row r="296" spans="1:30" x14ac:dyDescent="0.35">
      <c r="A296" s="124"/>
      <c r="B296" s="320"/>
      <c r="C296" s="320"/>
      <c r="D296" s="329" t="str" cm="1">
        <f t="array" ref="D296">IFERROR(IF(ISBLANK(A296),"",IF(AND(ISBLANK(C296),ISBLANK(#REF!),ISBLANK(F296)),"",IF(AND(ISBLANK(C296),ISBLANK(#REF!),NOT(ISBLANK(F296))),_xlfn._xlws.FILTER('Rot.Out'!L:L,'Rot.Out'!B:B=EnterData!F296),IF(AND(ISBLANK(C296),NOT(ISBLANK(#REF!))),_xlfn._xlws.FILTER(#REF!,#REF!=#REF!),_xlfn.TEXTJOIN(", ", TRUE, _xlfn._xlws.FILTER(Make.Trt!D:D &amp; " " &amp; Make.Trt!#REF!, Make.Trt!C:C=C296)))))),"")</f>
        <v/>
      </c>
      <c r="E296" s="321"/>
      <c r="F296" s="124"/>
      <c r="G296" s="124"/>
      <c r="H296" s="124"/>
      <c r="I296" s="311"/>
      <c r="J296" s="311"/>
      <c r="K296" s="332"/>
      <c r="L296" s="183"/>
      <c r="M296" s="5"/>
      <c r="N296" s="480"/>
      <c r="O296" s="480"/>
      <c r="P296" s="240"/>
      <c r="Q296" s="240"/>
      <c r="R296" s="483"/>
      <c r="S296" s="183"/>
      <c r="T296" s="183"/>
      <c r="U296" s="183"/>
      <c r="V296" s="183"/>
      <c r="W296" s="5"/>
      <c r="X296" s="5"/>
      <c r="Y296" s="5"/>
      <c r="Z296" s="5"/>
      <c r="AA296" s="5"/>
      <c r="AB296" s="5"/>
      <c r="AC296" s="52" t="str" cm="1">
        <f t="array" ref="AC296">IF(ValidateMultipleSelection(G300, Times!$B$8:$B$77), "Valid", "Invalid")</f>
        <v>Valid</v>
      </c>
      <c r="AD296" s="52" t="str" cm="1">
        <f t="array" ref="AD296">IF(ValidateMultipleSelection(A300, Site!$AR$2:$AR$50), "Valid", "Invalid")</f>
        <v>Valid</v>
      </c>
    </row>
    <row r="297" spans="1:30" x14ac:dyDescent="0.35">
      <c r="A297" s="124"/>
      <c r="B297" s="320"/>
      <c r="C297" s="320"/>
      <c r="D297" s="329" t="str" cm="1">
        <f t="array" ref="D297">IFERROR(IF(ISBLANK(A297),"",IF(AND(ISBLANK(C297),ISBLANK(#REF!),ISBLANK(F297)),"",IF(AND(ISBLANK(C297),ISBLANK(#REF!),NOT(ISBLANK(F297))),_xlfn._xlws.FILTER('Rot.Out'!L:L,'Rot.Out'!B:B=EnterData!F297),IF(AND(ISBLANK(C297),NOT(ISBLANK(#REF!))),_xlfn._xlws.FILTER(#REF!,#REF!=#REF!),_xlfn.TEXTJOIN(", ", TRUE, _xlfn._xlws.FILTER(Make.Trt!D:D &amp; " " &amp; Make.Trt!#REF!, Make.Trt!C:C=C297)))))),"")</f>
        <v/>
      </c>
      <c r="E297" s="321"/>
      <c r="F297" s="124"/>
      <c r="G297" s="124"/>
      <c r="H297" s="124"/>
      <c r="I297" s="311"/>
      <c r="J297" s="311"/>
      <c r="K297" s="332"/>
      <c r="L297" s="183"/>
      <c r="M297" s="5"/>
      <c r="N297" s="480"/>
      <c r="O297" s="480"/>
      <c r="P297" s="240"/>
      <c r="Q297" s="240"/>
      <c r="R297" s="483"/>
      <c r="S297" s="183"/>
      <c r="T297" s="183"/>
      <c r="U297" s="183"/>
      <c r="V297" s="183"/>
      <c r="W297" s="5"/>
      <c r="X297" s="5"/>
      <c r="Y297" s="5"/>
      <c r="Z297" s="5"/>
      <c r="AA297" s="5"/>
      <c r="AB297" s="5"/>
      <c r="AC297" s="52" t="str" cm="1">
        <f t="array" ref="AC297">IF(ValidateMultipleSelection(G301, Times!$B$8:$B$77), "Valid", "Invalid")</f>
        <v>Valid</v>
      </c>
      <c r="AD297" s="52" t="str" cm="1">
        <f t="array" ref="AD297">IF(ValidateMultipleSelection(A301, Site!$AR$2:$AR$50), "Valid", "Invalid")</f>
        <v>Valid</v>
      </c>
    </row>
    <row r="298" spans="1:30" x14ac:dyDescent="0.35">
      <c r="A298" s="124"/>
      <c r="B298" s="320"/>
      <c r="C298" s="320"/>
      <c r="D298" s="329" t="str" cm="1">
        <f t="array" ref="D298">IFERROR(IF(ISBLANK(A298),"",IF(AND(ISBLANK(C298),ISBLANK(#REF!),ISBLANK(F298)),"",IF(AND(ISBLANK(C298),ISBLANK(#REF!),NOT(ISBLANK(F298))),_xlfn._xlws.FILTER('Rot.Out'!L:L,'Rot.Out'!B:B=EnterData!F298),IF(AND(ISBLANK(C298),NOT(ISBLANK(#REF!))),_xlfn._xlws.FILTER(#REF!,#REF!=#REF!),_xlfn.TEXTJOIN(", ", TRUE, _xlfn._xlws.FILTER(Make.Trt!D:D &amp; " " &amp; Make.Trt!#REF!, Make.Trt!C:C=C298)))))),"")</f>
        <v/>
      </c>
      <c r="E298" s="321"/>
      <c r="F298" s="124"/>
      <c r="G298" s="124"/>
      <c r="H298" s="124"/>
      <c r="I298" s="311"/>
      <c r="J298" s="311"/>
      <c r="K298" s="332"/>
      <c r="L298" s="183"/>
      <c r="M298" s="5"/>
      <c r="N298" s="480"/>
      <c r="O298" s="480"/>
      <c r="P298" s="240"/>
      <c r="Q298" s="240"/>
      <c r="R298" s="483"/>
      <c r="S298" s="183"/>
      <c r="T298" s="183"/>
      <c r="U298" s="183"/>
      <c r="V298" s="183"/>
      <c r="W298" s="5"/>
      <c r="X298" s="5"/>
      <c r="Y298" s="5"/>
      <c r="Z298" s="5"/>
      <c r="AA298" s="5"/>
      <c r="AB298" s="5"/>
      <c r="AC298" s="52" t="str" cm="1">
        <f t="array" ref="AC298">IF(ValidateMultipleSelection(G302, Times!$B$8:$B$77), "Valid", "Invalid")</f>
        <v>Valid</v>
      </c>
      <c r="AD298" s="52" t="str" cm="1">
        <f t="array" ref="AD298">IF(ValidateMultipleSelection(A302, Site!$AR$2:$AR$50), "Valid", "Invalid")</f>
        <v>Valid</v>
      </c>
    </row>
    <row r="299" spans="1:30" x14ac:dyDescent="0.35">
      <c r="A299" s="124"/>
      <c r="B299" s="320"/>
      <c r="C299" s="320"/>
      <c r="D299" s="329" t="str" cm="1">
        <f t="array" ref="D299">IFERROR(IF(ISBLANK(A299),"",IF(AND(ISBLANK(C299),ISBLANK(#REF!),ISBLANK(F299)),"",IF(AND(ISBLANK(C299),ISBLANK(#REF!),NOT(ISBLANK(F299))),_xlfn._xlws.FILTER('Rot.Out'!L:L,'Rot.Out'!B:B=EnterData!F299),IF(AND(ISBLANK(C299),NOT(ISBLANK(#REF!))),_xlfn._xlws.FILTER(#REF!,#REF!=#REF!),_xlfn.TEXTJOIN(", ", TRUE, _xlfn._xlws.FILTER(Make.Trt!D:D &amp; " " &amp; Make.Trt!#REF!, Make.Trt!C:C=C299)))))),"")</f>
        <v/>
      </c>
      <c r="E299" s="321"/>
      <c r="F299" s="124"/>
      <c r="G299" s="124"/>
      <c r="H299" s="124"/>
      <c r="I299" s="311"/>
      <c r="J299" s="311"/>
      <c r="K299" s="332"/>
      <c r="L299" s="183"/>
      <c r="M299" s="5"/>
      <c r="N299" s="480"/>
      <c r="O299" s="480"/>
      <c r="P299" s="240"/>
      <c r="Q299" s="240"/>
      <c r="R299" s="483"/>
      <c r="S299" s="183"/>
      <c r="T299" s="183"/>
      <c r="U299" s="183"/>
      <c r="V299" s="183"/>
      <c r="W299" s="5"/>
      <c r="X299" s="5"/>
      <c r="Y299" s="5"/>
      <c r="Z299" s="5"/>
      <c r="AA299" s="5"/>
      <c r="AB299" s="5"/>
      <c r="AC299" s="52" t="str" cm="1">
        <f t="array" ref="AC299">IF(ValidateMultipleSelection(G303, Times!$B$8:$B$77), "Valid", "Invalid")</f>
        <v>Valid</v>
      </c>
      <c r="AD299" s="52" t="str" cm="1">
        <f t="array" ref="AD299">IF(ValidateMultipleSelection(A303, Site!$AR$2:$AR$50), "Valid", "Invalid")</f>
        <v>Valid</v>
      </c>
    </row>
    <row r="300" spans="1:30" x14ac:dyDescent="0.35">
      <c r="A300" s="124"/>
      <c r="B300" s="320"/>
      <c r="C300" s="320"/>
      <c r="D300" s="329" t="str" cm="1">
        <f t="array" ref="D300">IFERROR(IF(ISBLANK(A300),"",IF(AND(ISBLANK(C300),ISBLANK(#REF!),ISBLANK(F300)),"",IF(AND(ISBLANK(C300),ISBLANK(#REF!),NOT(ISBLANK(F300))),_xlfn._xlws.FILTER('Rot.Out'!L:L,'Rot.Out'!B:B=EnterData!F300),IF(AND(ISBLANK(C300),NOT(ISBLANK(#REF!))),_xlfn._xlws.FILTER(#REF!,#REF!=#REF!),_xlfn.TEXTJOIN(", ", TRUE, _xlfn._xlws.FILTER(Make.Trt!D:D &amp; " " &amp; Make.Trt!#REF!, Make.Trt!C:C=C300)))))),"")</f>
        <v/>
      </c>
      <c r="E300" s="321"/>
      <c r="F300" s="124"/>
      <c r="G300" s="124"/>
      <c r="H300" s="124"/>
      <c r="I300" s="311"/>
      <c r="J300" s="311"/>
      <c r="K300" s="332"/>
      <c r="L300" s="183"/>
      <c r="M300" s="5"/>
      <c r="N300" s="480"/>
      <c r="O300" s="480"/>
      <c r="P300" s="240"/>
      <c r="Q300" s="240"/>
      <c r="R300" s="483"/>
      <c r="S300" s="183"/>
      <c r="T300" s="183"/>
      <c r="U300" s="183"/>
      <c r="V300" s="183"/>
      <c r="W300" s="5"/>
      <c r="X300" s="5"/>
      <c r="Y300" s="5"/>
      <c r="Z300" s="5"/>
      <c r="AA300" s="5"/>
      <c r="AB300" s="5"/>
      <c r="AC300" s="52" t="str" cm="1">
        <f t="array" ref="AC300">IF(ValidateMultipleSelection(G304, Times!$B$8:$B$77), "Valid", "Invalid")</f>
        <v>Valid</v>
      </c>
      <c r="AD300" s="52" t="str" cm="1">
        <f t="array" ref="AD300">IF(ValidateMultipleSelection(A304, Site!$AR$2:$AR$50), "Valid", "Invalid")</f>
        <v>Valid</v>
      </c>
    </row>
    <row r="301" spans="1:30" x14ac:dyDescent="0.35">
      <c r="A301" s="124"/>
      <c r="B301" s="320"/>
      <c r="C301" s="320"/>
      <c r="D301" s="329" t="str" cm="1">
        <f t="array" ref="D301">IFERROR(IF(ISBLANK(A301),"",IF(AND(ISBLANK(C301),ISBLANK(#REF!),ISBLANK(F301)),"",IF(AND(ISBLANK(C301),ISBLANK(#REF!),NOT(ISBLANK(F301))),_xlfn._xlws.FILTER('Rot.Out'!L:L,'Rot.Out'!B:B=EnterData!F301),IF(AND(ISBLANK(C301),NOT(ISBLANK(#REF!))),_xlfn._xlws.FILTER(#REF!,#REF!=#REF!),_xlfn.TEXTJOIN(", ", TRUE, _xlfn._xlws.FILTER(Make.Trt!D:D &amp; " " &amp; Make.Trt!#REF!, Make.Trt!C:C=C301)))))),"")</f>
        <v/>
      </c>
      <c r="E301" s="321"/>
      <c r="F301" s="124"/>
      <c r="G301" s="124"/>
      <c r="H301" s="124"/>
      <c r="I301" s="311"/>
      <c r="J301" s="311"/>
      <c r="K301" s="332"/>
      <c r="L301" s="183"/>
      <c r="M301" s="5"/>
      <c r="N301" s="480"/>
      <c r="O301" s="480"/>
      <c r="P301" s="240"/>
      <c r="Q301" s="240"/>
      <c r="R301" s="483"/>
      <c r="S301" s="183"/>
      <c r="T301" s="183"/>
      <c r="U301" s="183"/>
      <c r="V301" s="183"/>
      <c r="W301" s="5"/>
      <c r="X301" s="5"/>
      <c r="Y301" s="5"/>
      <c r="Z301" s="5"/>
      <c r="AA301" s="5"/>
      <c r="AB301" s="5"/>
      <c r="AC301" s="52" t="str" cm="1">
        <f t="array" ref="AC301">IF(ValidateMultipleSelection(G305, Times!$B$8:$B$77), "Valid", "Invalid")</f>
        <v>Valid</v>
      </c>
      <c r="AD301" s="52" t="str" cm="1">
        <f t="array" ref="AD301">IF(ValidateMultipleSelection(A305, Site!$AR$2:$AR$50), "Valid", "Invalid")</f>
        <v>Valid</v>
      </c>
    </row>
    <row r="302" spans="1:30" x14ac:dyDescent="0.35">
      <c r="A302" s="124"/>
      <c r="B302" s="320"/>
      <c r="C302" s="320"/>
      <c r="D302" s="329" t="str" cm="1">
        <f t="array" ref="D302">IFERROR(IF(ISBLANK(A302),"",IF(AND(ISBLANK(C302),ISBLANK(#REF!),ISBLANK(F302)),"",IF(AND(ISBLANK(C302),ISBLANK(#REF!),NOT(ISBLANK(F302))),_xlfn._xlws.FILTER('Rot.Out'!L:L,'Rot.Out'!B:B=EnterData!F302),IF(AND(ISBLANK(C302),NOT(ISBLANK(#REF!))),_xlfn._xlws.FILTER(#REF!,#REF!=#REF!),_xlfn.TEXTJOIN(", ", TRUE, _xlfn._xlws.FILTER(Make.Trt!D:D &amp; " " &amp; Make.Trt!#REF!, Make.Trt!C:C=C302)))))),"")</f>
        <v/>
      </c>
      <c r="E302" s="321"/>
      <c r="F302" s="124"/>
      <c r="G302" s="124"/>
      <c r="H302" s="124"/>
      <c r="I302" s="311"/>
      <c r="J302" s="311"/>
      <c r="K302" s="332"/>
      <c r="L302" s="183"/>
      <c r="M302" s="5"/>
      <c r="N302" s="480"/>
      <c r="O302" s="480"/>
      <c r="P302" s="240"/>
      <c r="Q302" s="240"/>
      <c r="R302" s="483"/>
      <c r="S302" s="183"/>
      <c r="T302" s="183"/>
      <c r="U302" s="183"/>
      <c r="V302" s="183"/>
      <c r="W302" s="5"/>
      <c r="X302" s="5"/>
      <c r="Y302" s="5"/>
      <c r="Z302" s="5"/>
      <c r="AA302" s="5"/>
      <c r="AB302" s="5"/>
      <c r="AC302" s="52" t="str" cm="1">
        <f t="array" ref="AC302">IF(ValidateMultipleSelection(G306, Times!$B$8:$B$77), "Valid", "Invalid")</f>
        <v>Valid</v>
      </c>
      <c r="AD302" s="52" t="str" cm="1">
        <f t="array" ref="AD302">IF(ValidateMultipleSelection(A306, Site!$AR$2:$AR$50), "Valid", "Invalid")</f>
        <v>Valid</v>
      </c>
    </row>
    <row r="303" spans="1:30" x14ac:dyDescent="0.35">
      <c r="A303" s="124"/>
      <c r="B303" s="320"/>
      <c r="C303" s="320"/>
      <c r="D303" s="329" t="str" cm="1">
        <f t="array" ref="D303">IFERROR(IF(ISBLANK(A303),"",IF(AND(ISBLANK(C303),ISBLANK(#REF!),ISBLANK(F303)),"",IF(AND(ISBLANK(C303),ISBLANK(#REF!),NOT(ISBLANK(F303))),_xlfn._xlws.FILTER('Rot.Out'!L:L,'Rot.Out'!B:B=EnterData!F303),IF(AND(ISBLANK(C303),NOT(ISBLANK(#REF!))),_xlfn._xlws.FILTER(#REF!,#REF!=#REF!),_xlfn.TEXTJOIN(", ", TRUE, _xlfn._xlws.FILTER(Make.Trt!D:D &amp; " " &amp; Make.Trt!#REF!, Make.Trt!C:C=C303)))))),"")</f>
        <v/>
      </c>
      <c r="E303" s="321"/>
      <c r="F303" s="124"/>
      <c r="G303" s="124"/>
      <c r="H303" s="124"/>
      <c r="I303" s="311"/>
      <c r="J303" s="311"/>
      <c r="K303" s="332"/>
      <c r="L303" s="183"/>
      <c r="M303" s="5"/>
      <c r="N303" s="480"/>
      <c r="O303" s="480"/>
      <c r="P303" s="240"/>
      <c r="Q303" s="240"/>
      <c r="R303" s="483"/>
      <c r="S303" s="183"/>
      <c r="T303" s="183"/>
      <c r="U303" s="183"/>
      <c r="V303" s="183"/>
      <c r="W303" s="5"/>
      <c r="X303" s="5"/>
      <c r="Y303" s="5"/>
      <c r="Z303" s="5"/>
      <c r="AA303" s="5"/>
      <c r="AB303" s="5"/>
      <c r="AC303" s="52" t="str" cm="1">
        <f t="array" ref="AC303">IF(ValidateMultipleSelection(G307, Times!$B$8:$B$77), "Valid", "Invalid")</f>
        <v>Valid</v>
      </c>
      <c r="AD303" s="52" t="str" cm="1">
        <f t="array" ref="AD303">IF(ValidateMultipleSelection(A307, Site!$AR$2:$AR$50), "Valid", "Invalid")</f>
        <v>Valid</v>
      </c>
    </row>
    <row r="304" spans="1:30" x14ac:dyDescent="0.35">
      <c r="A304" s="124"/>
      <c r="B304" s="320"/>
      <c r="C304" s="320"/>
      <c r="D304" s="329" t="str" cm="1">
        <f t="array" ref="D304">IFERROR(IF(ISBLANK(A304),"",IF(AND(ISBLANK(C304),ISBLANK(#REF!),ISBLANK(F304)),"",IF(AND(ISBLANK(C304),ISBLANK(#REF!),NOT(ISBLANK(F304))),_xlfn._xlws.FILTER('Rot.Out'!L:L,'Rot.Out'!B:B=EnterData!F304),IF(AND(ISBLANK(C304),NOT(ISBLANK(#REF!))),_xlfn._xlws.FILTER(#REF!,#REF!=#REF!),_xlfn.TEXTJOIN(", ", TRUE, _xlfn._xlws.FILTER(Make.Trt!D:D &amp; " " &amp; Make.Trt!#REF!, Make.Trt!C:C=C304)))))),"")</f>
        <v/>
      </c>
      <c r="E304" s="321"/>
      <c r="F304" s="124"/>
      <c r="G304" s="124"/>
      <c r="H304" s="124"/>
      <c r="I304" s="311"/>
      <c r="J304" s="311"/>
      <c r="K304" s="332"/>
      <c r="L304" s="183"/>
      <c r="M304" s="5"/>
      <c r="N304" s="480"/>
      <c r="O304" s="480"/>
      <c r="P304" s="240"/>
      <c r="Q304" s="240"/>
      <c r="R304" s="483"/>
      <c r="S304" s="183"/>
      <c r="T304" s="183"/>
      <c r="U304" s="183"/>
      <c r="V304" s="183"/>
      <c r="W304" s="5"/>
      <c r="X304" s="5"/>
      <c r="Y304" s="5"/>
      <c r="Z304" s="5"/>
      <c r="AA304" s="5"/>
      <c r="AB304" s="5"/>
      <c r="AC304" s="52" t="str" cm="1">
        <f t="array" ref="AC304">IF(ValidateMultipleSelection(G308, Times!$B$8:$B$77), "Valid", "Invalid")</f>
        <v>Valid</v>
      </c>
      <c r="AD304" s="52" t="str" cm="1">
        <f t="array" ref="AD304">IF(ValidateMultipleSelection(A308, Site!$AR$2:$AR$50), "Valid", "Invalid")</f>
        <v>Valid</v>
      </c>
    </row>
    <row r="305" spans="1:30" x14ac:dyDescent="0.35">
      <c r="A305" s="124"/>
      <c r="B305" s="320"/>
      <c r="C305" s="320"/>
      <c r="D305" s="329" t="str" cm="1">
        <f t="array" ref="D305">IFERROR(IF(ISBLANK(A305),"",IF(AND(ISBLANK(C305),ISBLANK(#REF!),ISBLANK(F305)),"",IF(AND(ISBLANK(C305),ISBLANK(#REF!),NOT(ISBLANK(F305))),_xlfn._xlws.FILTER('Rot.Out'!L:L,'Rot.Out'!B:B=EnterData!F305),IF(AND(ISBLANK(C305),NOT(ISBLANK(#REF!))),_xlfn._xlws.FILTER(#REF!,#REF!=#REF!),_xlfn.TEXTJOIN(", ", TRUE, _xlfn._xlws.FILTER(Make.Trt!D:D &amp; " " &amp; Make.Trt!#REF!, Make.Trt!C:C=C305)))))),"")</f>
        <v/>
      </c>
      <c r="E305" s="321"/>
      <c r="F305" s="124"/>
      <c r="G305" s="124"/>
      <c r="H305" s="124"/>
      <c r="I305" s="311"/>
      <c r="J305" s="311"/>
      <c r="K305" s="332"/>
      <c r="L305" s="183"/>
      <c r="M305" s="5"/>
      <c r="N305" s="480"/>
      <c r="O305" s="480"/>
      <c r="P305" s="240"/>
      <c r="Q305" s="240"/>
      <c r="R305" s="483"/>
      <c r="S305" s="183"/>
      <c r="T305" s="183"/>
      <c r="U305" s="183"/>
      <c r="V305" s="183"/>
      <c r="W305" s="5"/>
      <c r="X305" s="5"/>
      <c r="Y305" s="5"/>
      <c r="Z305" s="5"/>
      <c r="AA305" s="5"/>
      <c r="AB305" s="5"/>
      <c r="AC305" s="52" t="str" cm="1">
        <f t="array" ref="AC305">IF(ValidateMultipleSelection(G309, Times!$B$8:$B$77), "Valid", "Invalid")</f>
        <v>Valid</v>
      </c>
      <c r="AD305" s="52" t="str" cm="1">
        <f t="array" ref="AD305">IF(ValidateMultipleSelection(A309, Site!$AR$2:$AR$50), "Valid", "Invalid")</f>
        <v>Valid</v>
      </c>
    </row>
    <row r="306" spans="1:30" x14ac:dyDescent="0.35">
      <c r="A306" s="124"/>
      <c r="B306" s="320"/>
      <c r="C306" s="320"/>
      <c r="D306" s="329" t="str" cm="1">
        <f t="array" ref="D306">IFERROR(IF(ISBLANK(A306),"",IF(AND(ISBLANK(C306),ISBLANK(#REF!),ISBLANK(F306)),"",IF(AND(ISBLANK(C306),ISBLANK(#REF!),NOT(ISBLANK(F306))),_xlfn._xlws.FILTER('Rot.Out'!L:L,'Rot.Out'!B:B=EnterData!F306),IF(AND(ISBLANK(C306),NOT(ISBLANK(#REF!))),_xlfn._xlws.FILTER(#REF!,#REF!=#REF!),_xlfn.TEXTJOIN(", ", TRUE, _xlfn._xlws.FILTER(Make.Trt!D:D &amp; " " &amp; Make.Trt!#REF!, Make.Trt!C:C=C306)))))),"")</f>
        <v/>
      </c>
      <c r="E306" s="321"/>
      <c r="F306" s="124"/>
      <c r="G306" s="124"/>
      <c r="H306" s="124"/>
      <c r="I306" s="311"/>
      <c r="J306" s="311"/>
      <c r="K306" s="332"/>
      <c r="L306" s="183"/>
      <c r="M306" s="5"/>
      <c r="N306" s="480"/>
      <c r="O306" s="480"/>
      <c r="P306" s="240"/>
      <c r="Q306" s="240"/>
      <c r="R306" s="483"/>
      <c r="S306" s="183"/>
      <c r="T306" s="183"/>
      <c r="U306" s="183"/>
      <c r="V306" s="183"/>
      <c r="W306" s="5"/>
      <c r="X306" s="5"/>
      <c r="Y306" s="5"/>
      <c r="Z306" s="5"/>
      <c r="AA306" s="5"/>
      <c r="AB306" s="5"/>
      <c r="AC306" s="52" t="str" cm="1">
        <f t="array" ref="AC306">IF(ValidateMultipleSelection(G310, Times!$B$8:$B$77), "Valid", "Invalid")</f>
        <v>Valid</v>
      </c>
      <c r="AD306" s="52" t="str" cm="1">
        <f t="array" ref="AD306">IF(ValidateMultipleSelection(A310, Site!$AR$2:$AR$50), "Valid", "Invalid")</f>
        <v>Valid</v>
      </c>
    </row>
    <row r="307" spans="1:30" x14ac:dyDescent="0.35">
      <c r="A307" s="124"/>
      <c r="B307" s="320"/>
      <c r="C307" s="320"/>
      <c r="D307" s="329" t="str" cm="1">
        <f t="array" ref="D307">IFERROR(IF(ISBLANK(A307),"",IF(AND(ISBLANK(C307),ISBLANK(#REF!),ISBLANK(F307)),"",IF(AND(ISBLANK(C307),ISBLANK(#REF!),NOT(ISBLANK(F307))),_xlfn._xlws.FILTER('Rot.Out'!L:L,'Rot.Out'!B:B=EnterData!F307),IF(AND(ISBLANK(C307),NOT(ISBLANK(#REF!))),_xlfn._xlws.FILTER(#REF!,#REF!=#REF!),_xlfn.TEXTJOIN(", ", TRUE, _xlfn._xlws.FILTER(Make.Trt!D:D &amp; " " &amp; Make.Trt!#REF!, Make.Trt!C:C=C307)))))),"")</f>
        <v/>
      </c>
      <c r="E307" s="321"/>
      <c r="F307" s="124"/>
      <c r="G307" s="124"/>
      <c r="H307" s="124"/>
      <c r="I307" s="311"/>
      <c r="J307" s="311"/>
      <c r="K307" s="332"/>
      <c r="L307" s="183"/>
      <c r="M307" s="5"/>
      <c r="N307" s="480"/>
      <c r="O307" s="480"/>
      <c r="P307" s="240"/>
      <c r="Q307" s="240"/>
      <c r="R307" s="483"/>
      <c r="S307" s="183"/>
      <c r="T307" s="183"/>
      <c r="U307" s="183"/>
      <c r="V307" s="183"/>
      <c r="W307" s="5"/>
      <c r="X307" s="5"/>
      <c r="Y307" s="5"/>
      <c r="Z307" s="5"/>
      <c r="AA307" s="5"/>
      <c r="AB307" s="5"/>
      <c r="AC307" s="52" t="str" cm="1">
        <f t="array" ref="AC307">IF(ValidateMultipleSelection(G311, Times!$B$8:$B$77), "Valid", "Invalid")</f>
        <v>Valid</v>
      </c>
      <c r="AD307" s="52" t="str" cm="1">
        <f t="array" ref="AD307">IF(ValidateMultipleSelection(A311, Site!$AR$2:$AR$50), "Valid", "Invalid")</f>
        <v>Valid</v>
      </c>
    </row>
    <row r="308" spans="1:30" x14ac:dyDescent="0.35">
      <c r="A308" s="124"/>
      <c r="B308" s="320"/>
      <c r="C308" s="320"/>
      <c r="D308" s="329" t="str" cm="1">
        <f t="array" ref="D308">IFERROR(IF(ISBLANK(A308),"",IF(AND(ISBLANK(C308),ISBLANK(#REF!),ISBLANK(F308)),"",IF(AND(ISBLANK(C308),ISBLANK(#REF!),NOT(ISBLANK(F308))),_xlfn._xlws.FILTER('Rot.Out'!L:L,'Rot.Out'!B:B=EnterData!F308),IF(AND(ISBLANK(C308),NOT(ISBLANK(#REF!))),_xlfn._xlws.FILTER(#REF!,#REF!=#REF!),_xlfn.TEXTJOIN(", ", TRUE, _xlfn._xlws.FILTER(Make.Trt!D:D &amp; " " &amp; Make.Trt!#REF!, Make.Trt!C:C=C308)))))),"")</f>
        <v/>
      </c>
      <c r="E308" s="321"/>
      <c r="F308" s="124"/>
      <c r="G308" s="124"/>
      <c r="H308" s="124"/>
      <c r="I308" s="311"/>
      <c r="J308" s="311"/>
      <c r="K308" s="332"/>
      <c r="L308" s="183"/>
      <c r="M308" s="5"/>
      <c r="N308" s="480"/>
      <c r="O308" s="480"/>
      <c r="P308" s="240"/>
      <c r="Q308" s="240"/>
      <c r="R308" s="483"/>
      <c r="S308" s="183"/>
      <c r="T308" s="183"/>
      <c r="U308" s="183"/>
      <c r="V308" s="183"/>
      <c r="W308" s="5"/>
      <c r="X308" s="5"/>
      <c r="Y308" s="5"/>
      <c r="Z308" s="5"/>
      <c r="AA308" s="5"/>
      <c r="AB308" s="5"/>
      <c r="AC308" s="52" t="str" cm="1">
        <f t="array" ref="AC308">IF(ValidateMultipleSelection(G312, Times!$B$8:$B$77), "Valid", "Invalid")</f>
        <v>Valid</v>
      </c>
      <c r="AD308" s="52" t="str" cm="1">
        <f t="array" ref="AD308">IF(ValidateMultipleSelection(A312, Site!$AR$2:$AR$50), "Valid", "Invalid")</f>
        <v>Valid</v>
      </c>
    </row>
    <row r="309" spans="1:30" x14ac:dyDescent="0.35">
      <c r="A309" s="124"/>
      <c r="B309" s="320"/>
      <c r="C309" s="320"/>
      <c r="D309" s="329" t="str" cm="1">
        <f t="array" ref="D309">IFERROR(IF(ISBLANK(A309),"",IF(AND(ISBLANK(C309),ISBLANK(#REF!),ISBLANK(F309)),"",IF(AND(ISBLANK(C309),ISBLANK(#REF!),NOT(ISBLANK(F309))),_xlfn._xlws.FILTER('Rot.Out'!L:L,'Rot.Out'!B:B=EnterData!F309),IF(AND(ISBLANK(C309),NOT(ISBLANK(#REF!))),_xlfn._xlws.FILTER(#REF!,#REF!=#REF!),_xlfn.TEXTJOIN(", ", TRUE, _xlfn._xlws.FILTER(Make.Trt!D:D &amp; " " &amp; Make.Trt!#REF!, Make.Trt!C:C=C309)))))),"")</f>
        <v/>
      </c>
      <c r="E309" s="321"/>
      <c r="F309" s="124"/>
      <c r="G309" s="124"/>
      <c r="H309" s="124"/>
      <c r="I309" s="311"/>
      <c r="J309" s="311"/>
      <c r="K309" s="332"/>
      <c r="L309" s="183"/>
      <c r="M309" s="5"/>
      <c r="N309" s="480"/>
      <c r="O309" s="480"/>
      <c r="P309" s="240"/>
      <c r="Q309" s="240"/>
      <c r="R309" s="483"/>
      <c r="S309" s="183"/>
      <c r="T309" s="183"/>
      <c r="U309" s="183"/>
      <c r="V309" s="183"/>
      <c r="W309" s="5"/>
      <c r="X309" s="5"/>
      <c r="Y309" s="5"/>
      <c r="Z309" s="5"/>
      <c r="AA309" s="5"/>
      <c r="AB309" s="5"/>
      <c r="AC309" s="52" t="str" cm="1">
        <f t="array" ref="AC309">IF(ValidateMultipleSelection(G313, Times!$B$8:$B$77), "Valid", "Invalid")</f>
        <v>Valid</v>
      </c>
      <c r="AD309" s="52" t="str" cm="1">
        <f t="array" ref="AD309">IF(ValidateMultipleSelection(A313, Site!$AR$2:$AR$50), "Valid", "Invalid")</f>
        <v>Valid</v>
      </c>
    </row>
    <row r="310" spans="1:30" x14ac:dyDescent="0.35">
      <c r="A310" s="124"/>
      <c r="B310" s="320"/>
      <c r="C310" s="320"/>
      <c r="D310" s="329" t="str" cm="1">
        <f t="array" ref="D310">IFERROR(IF(ISBLANK(A310),"",IF(AND(ISBLANK(C310),ISBLANK(#REF!),ISBLANK(F310)),"",IF(AND(ISBLANK(C310),ISBLANK(#REF!),NOT(ISBLANK(F310))),_xlfn._xlws.FILTER('Rot.Out'!L:L,'Rot.Out'!B:B=EnterData!F310),IF(AND(ISBLANK(C310),NOT(ISBLANK(#REF!))),_xlfn._xlws.FILTER(#REF!,#REF!=#REF!),_xlfn.TEXTJOIN(", ", TRUE, _xlfn._xlws.FILTER(Make.Trt!D:D &amp; " " &amp; Make.Trt!#REF!, Make.Trt!C:C=C310)))))),"")</f>
        <v/>
      </c>
      <c r="E310" s="321"/>
      <c r="F310" s="124"/>
      <c r="G310" s="124"/>
      <c r="H310" s="124"/>
      <c r="I310" s="311"/>
      <c r="J310" s="311"/>
      <c r="K310" s="332"/>
      <c r="L310" s="183"/>
      <c r="M310" s="5"/>
      <c r="N310" s="480"/>
      <c r="O310" s="480"/>
      <c r="P310" s="240"/>
      <c r="Q310" s="240"/>
      <c r="R310" s="483"/>
      <c r="S310" s="183"/>
      <c r="T310" s="183"/>
      <c r="U310" s="183"/>
      <c r="V310" s="183"/>
      <c r="W310" s="5"/>
      <c r="X310" s="5"/>
      <c r="Y310" s="5"/>
      <c r="Z310" s="5"/>
      <c r="AA310" s="5"/>
      <c r="AB310" s="5"/>
      <c r="AC310" s="52" t="str" cm="1">
        <f t="array" ref="AC310">IF(ValidateMultipleSelection(G314, Times!$B$8:$B$77), "Valid", "Invalid")</f>
        <v>Valid</v>
      </c>
      <c r="AD310" s="52" t="str" cm="1">
        <f t="array" ref="AD310">IF(ValidateMultipleSelection(A314, Site!$AR$2:$AR$50), "Valid", "Invalid")</f>
        <v>Valid</v>
      </c>
    </row>
    <row r="311" spans="1:30" x14ac:dyDescent="0.35">
      <c r="A311" s="124"/>
      <c r="B311" s="320"/>
      <c r="C311" s="320"/>
      <c r="D311" s="329" t="str" cm="1">
        <f t="array" ref="D311">IFERROR(IF(ISBLANK(A311),"",IF(AND(ISBLANK(C311),ISBLANK(#REF!),ISBLANK(F311)),"",IF(AND(ISBLANK(C311),ISBLANK(#REF!),NOT(ISBLANK(F311))),_xlfn._xlws.FILTER('Rot.Out'!L:L,'Rot.Out'!B:B=EnterData!F311),IF(AND(ISBLANK(C311),NOT(ISBLANK(#REF!))),_xlfn._xlws.FILTER(#REF!,#REF!=#REF!),_xlfn.TEXTJOIN(", ", TRUE, _xlfn._xlws.FILTER(Make.Trt!D:D &amp; " " &amp; Make.Trt!#REF!, Make.Trt!C:C=C311)))))),"")</f>
        <v/>
      </c>
      <c r="E311" s="321"/>
      <c r="F311" s="124"/>
      <c r="G311" s="124"/>
      <c r="H311" s="124"/>
      <c r="I311" s="311"/>
      <c r="J311" s="311"/>
      <c r="K311" s="332"/>
      <c r="L311" s="183"/>
      <c r="M311" s="5"/>
      <c r="N311" s="480"/>
      <c r="O311" s="480"/>
      <c r="P311" s="240"/>
      <c r="Q311" s="240"/>
      <c r="R311" s="483"/>
      <c r="S311" s="183"/>
      <c r="T311" s="183"/>
      <c r="U311" s="183"/>
      <c r="V311" s="183"/>
      <c r="W311" s="5"/>
      <c r="X311" s="5"/>
      <c r="Y311" s="5"/>
      <c r="Z311" s="5"/>
      <c r="AA311" s="5"/>
      <c r="AB311" s="5"/>
      <c r="AC311" s="52" t="str" cm="1">
        <f t="array" ref="AC311">IF(ValidateMultipleSelection(G315, Times!$B$8:$B$77), "Valid", "Invalid")</f>
        <v>Valid</v>
      </c>
      <c r="AD311" s="52" t="str" cm="1">
        <f t="array" ref="AD311">IF(ValidateMultipleSelection(A315, Site!$AR$2:$AR$50), "Valid", "Invalid")</f>
        <v>Valid</v>
      </c>
    </row>
    <row r="312" spans="1:30" x14ac:dyDescent="0.35">
      <c r="A312" s="124"/>
      <c r="B312" s="320"/>
      <c r="C312" s="320"/>
      <c r="D312" s="329" t="str" cm="1">
        <f t="array" ref="D312">IFERROR(IF(ISBLANK(A312),"",IF(AND(ISBLANK(C312),ISBLANK(#REF!),ISBLANK(F312)),"",IF(AND(ISBLANK(C312),ISBLANK(#REF!),NOT(ISBLANK(F312))),_xlfn._xlws.FILTER('Rot.Out'!L:L,'Rot.Out'!B:B=EnterData!F312),IF(AND(ISBLANK(C312),NOT(ISBLANK(#REF!))),_xlfn._xlws.FILTER(#REF!,#REF!=#REF!),_xlfn.TEXTJOIN(", ", TRUE, _xlfn._xlws.FILTER(Make.Trt!D:D &amp; " " &amp; Make.Trt!#REF!, Make.Trt!C:C=C312)))))),"")</f>
        <v/>
      </c>
      <c r="E312" s="321"/>
      <c r="F312" s="124"/>
      <c r="G312" s="124"/>
      <c r="H312" s="124"/>
      <c r="I312" s="311"/>
      <c r="J312" s="311"/>
      <c r="K312" s="332"/>
      <c r="L312" s="183"/>
      <c r="M312" s="5"/>
      <c r="N312" s="480"/>
      <c r="O312" s="480"/>
      <c r="P312" s="240"/>
      <c r="Q312" s="240"/>
      <c r="R312" s="483"/>
      <c r="S312" s="183"/>
      <c r="T312" s="183"/>
      <c r="U312" s="183"/>
      <c r="V312" s="183"/>
      <c r="W312" s="5"/>
      <c r="X312" s="5"/>
      <c r="Y312" s="5"/>
      <c r="Z312" s="5"/>
      <c r="AA312" s="5"/>
      <c r="AB312" s="5"/>
      <c r="AC312" s="52" t="str" cm="1">
        <f t="array" ref="AC312">IF(ValidateMultipleSelection(G316, Times!$B$8:$B$77), "Valid", "Invalid")</f>
        <v>Valid</v>
      </c>
      <c r="AD312" s="52" t="str" cm="1">
        <f t="array" ref="AD312">IF(ValidateMultipleSelection(A316, Site!$AR$2:$AR$50), "Valid", "Invalid")</f>
        <v>Valid</v>
      </c>
    </row>
    <row r="313" spans="1:30" x14ac:dyDescent="0.35">
      <c r="A313" s="124"/>
      <c r="B313" s="320"/>
      <c r="C313" s="320"/>
      <c r="D313" s="329" t="str" cm="1">
        <f t="array" ref="D313">IFERROR(IF(ISBLANK(A313),"",IF(AND(ISBLANK(C313),ISBLANK(#REF!),ISBLANK(F313)),"",IF(AND(ISBLANK(C313),ISBLANK(#REF!),NOT(ISBLANK(F313))),_xlfn._xlws.FILTER('Rot.Out'!L:L,'Rot.Out'!B:B=EnterData!F313),IF(AND(ISBLANK(C313),NOT(ISBLANK(#REF!))),_xlfn._xlws.FILTER(#REF!,#REF!=#REF!),_xlfn.TEXTJOIN(", ", TRUE, _xlfn._xlws.FILTER(Make.Trt!D:D &amp; " " &amp; Make.Trt!#REF!, Make.Trt!C:C=C313)))))),"")</f>
        <v/>
      </c>
      <c r="E313" s="321"/>
      <c r="F313" s="124"/>
      <c r="G313" s="124"/>
      <c r="H313" s="124"/>
      <c r="I313" s="311"/>
      <c r="J313" s="311"/>
      <c r="K313" s="332"/>
      <c r="L313" s="183"/>
      <c r="M313" s="5"/>
      <c r="N313" s="480"/>
      <c r="O313" s="480"/>
      <c r="P313" s="240"/>
      <c r="Q313" s="240"/>
      <c r="R313" s="483"/>
      <c r="S313" s="183"/>
      <c r="T313" s="183"/>
      <c r="U313" s="183"/>
      <c r="V313" s="183"/>
      <c r="W313" s="5"/>
      <c r="X313" s="5"/>
      <c r="Y313" s="5"/>
      <c r="Z313" s="5"/>
      <c r="AA313" s="5"/>
      <c r="AB313" s="5"/>
      <c r="AC313" s="52" t="str" cm="1">
        <f t="array" ref="AC313">IF(ValidateMultipleSelection(G317, Times!$B$8:$B$77), "Valid", "Invalid")</f>
        <v>Valid</v>
      </c>
      <c r="AD313" s="52" t="str" cm="1">
        <f t="array" ref="AD313">IF(ValidateMultipleSelection(A317, Site!$AR$2:$AR$50), "Valid", "Invalid")</f>
        <v>Valid</v>
      </c>
    </row>
    <row r="314" spans="1:30" x14ac:dyDescent="0.35">
      <c r="A314" s="124"/>
      <c r="B314" s="320"/>
      <c r="C314" s="320"/>
      <c r="D314" s="329" t="str" cm="1">
        <f t="array" ref="D314">IFERROR(IF(ISBLANK(A314),"",IF(AND(ISBLANK(C314),ISBLANK(#REF!),ISBLANK(F314)),"",IF(AND(ISBLANK(C314),ISBLANK(#REF!),NOT(ISBLANK(F314))),_xlfn._xlws.FILTER('Rot.Out'!L:L,'Rot.Out'!B:B=EnterData!F314),IF(AND(ISBLANK(C314),NOT(ISBLANK(#REF!))),_xlfn._xlws.FILTER(#REF!,#REF!=#REF!),_xlfn.TEXTJOIN(", ", TRUE, _xlfn._xlws.FILTER(Make.Trt!D:D &amp; " " &amp; Make.Trt!#REF!, Make.Trt!C:C=C314)))))),"")</f>
        <v/>
      </c>
      <c r="E314" s="321"/>
      <c r="F314" s="124"/>
      <c r="G314" s="124"/>
      <c r="H314" s="124"/>
      <c r="I314" s="311"/>
      <c r="J314" s="311"/>
      <c r="K314" s="332"/>
      <c r="L314" s="183"/>
      <c r="M314" s="5"/>
      <c r="N314" s="480"/>
      <c r="O314" s="480"/>
      <c r="P314" s="240"/>
      <c r="Q314" s="240"/>
      <c r="R314" s="483"/>
      <c r="S314" s="183"/>
      <c r="T314" s="183"/>
      <c r="U314" s="183"/>
      <c r="V314" s="183"/>
      <c r="W314" s="5"/>
      <c r="X314" s="5"/>
      <c r="Y314" s="5"/>
      <c r="Z314" s="5"/>
      <c r="AA314" s="5"/>
      <c r="AB314" s="5"/>
      <c r="AC314" s="52" t="str" cm="1">
        <f t="array" ref="AC314">IF(ValidateMultipleSelection(G318, Times!$B$8:$B$77), "Valid", "Invalid")</f>
        <v>Valid</v>
      </c>
      <c r="AD314" s="52" t="str" cm="1">
        <f t="array" ref="AD314">IF(ValidateMultipleSelection(A318, Site!$AR$2:$AR$50), "Valid", "Invalid")</f>
        <v>Valid</v>
      </c>
    </row>
    <row r="315" spans="1:30" x14ac:dyDescent="0.35">
      <c r="A315" s="124"/>
      <c r="B315" s="320"/>
      <c r="C315" s="320"/>
      <c r="D315" s="329" t="str" cm="1">
        <f t="array" ref="D315">IFERROR(IF(ISBLANK(A315),"",IF(AND(ISBLANK(C315),ISBLANK(#REF!),ISBLANK(F315)),"",IF(AND(ISBLANK(C315),ISBLANK(#REF!),NOT(ISBLANK(F315))),_xlfn._xlws.FILTER('Rot.Out'!L:L,'Rot.Out'!B:B=EnterData!F315),IF(AND(ISBLANK(C315),NOT(ISBLANK(#REF!))),_xlfn._xlws.FILTER(#REF!,#REF!=#REF!),_xlfn.TEXTJOIN(", ", TRUE, _xlfn._xlws.FILTER(Make.Trt!D:D &amp; " " &amp; Make.Trt!#REF!, Make.Trt!C:C=C315)))))),"")</f>
        <v/>
      </c>
      <c r="E315" s="321"/>
      <c r="F315" s="124"/>
      <c r="G315" s="124"/>
      <c r="H315" s="124"/>
      <c r="I315" s="311"/>
      <c r="J315" s="311"/>
      <c r="K315" s="332"/>
      <c r="L315" s="183"/>
      <c r="M315" s="5"/>
      <c r="N315" s="480"/>
      <c r="O315" s="480"/>
      <c r="P315" s="240"/>
      <c r="Q315" s="240"/>
      <c r="R315" s="483"/>
      <c r="S315" s="183"/>
      <c r="T315" s="183"/>
      <c r="U315" s="183"/>
      <c r="V315" s="183"/>
      <c r="W315" s="5"/>
      <c r="X315" s="5"/>
      <c r="Y315" s="5"/>
      <c r="Z315" s="5"/>
      <c r="AA315" s="5"/>
      <c r="AB315" s="5"/>
      <c r="AC315" s="52" t="str" cm="1">
        <f t="array" ref="AC315">IF(ValidateMultipleSelection(G319, Times!$B$8:$B$77), "Valid", "Invalid")</f>
        <v>Valid</v>
      </c>
      <c r="AD315" s="52" t="str" cm="1">
        <f t="array" ref="AD315">IF(ValidateMultipleSelection(A319, Site!$AR$2:$AR$50), "Valid", "Invalid")</f>
        <v>Valid</v>
      </c>
    </row>
    <row r="316" spans="1:30" x14ac:dyDescent="0.35">
      <c r="A316" s="124"/>
      <c r="B316" s="320"/>
      <c r="C316" s="320"/>
      <c r="D316" s="329" t="str" cm="1">
        <f t="array" ref="D316">IFERROR(IF(ISBLANK(A316),"",IF(AND(ISBLANK(C316),ISBLANK(#REF!),ISBLANK(F316)),"",IF(AND(ISBLANK(C316),ISBLANK(#REF!),NOT(ISBLANK(F316))),_xlfn._xlws.FILTER('Rot.Out'!L:L,'Rot.Out'!B:B=EnterData!F316),IF(AND(ISBLANK(C316),NOT(ISBLANK(#REF!))),_xlfn._xlws.FILTER(#REF!,#REF!=#REF!),_xlfn.TEXTJOIN(", ", TRUE, _xlfn._xlws.FILTER(Make.Trt!D:D &amp; " " &amp; Make.Trt!#REF!, Make.Trt!C:C=C316)))))),"")</f>
        <v/>
      </c>
      <c r="E316" s="321"/>
      <c r="F316" s="124"/>
      <c r="G316" s="124"/>
      <c r="H316" s="124"/>
      <c r="I316" s="311"/>
      <c r="J316" s="311"/>
      <c r="K316" s="332"/>
      <c r="L316" s="183"/>
      <c r="M316" s="5"/>
      <c r="N316" s="480"/>
      <c r="O316" s="480"/>
      <c r="P316" s="240"/>
      <c r="Q316" s="240"/>
      <c r="R316" s="483"/>
      <c r="S316" s="183"/>
      <c r="T316" s="183"/>
      <c r="U316" s="183"/>
      <c r="V316" s="183"/>
      <c r="W316" s="5"/>
      <c r="X316" s="5"/>
      <c r="Y316" s="5"/>
      <c r="Z316" s="5"/>
      <c r="AA316" s="5"/>
      <c r="AB316" s="5"/>
      <c r="AC316" s="52" t="str" cm="1">
        <f t="array" ref="AC316">IF(ValidateMultipleSelection(G320, Times!$B$8:$B$77), "Valid", "Invalid")</f>
        <v>Valid</v>
      </c>
      <c r="AD316" s="52" t="str" cm="1">
        <f t="array" ref="AD316">IF(ValidateMultipleSelection(A320, Site!$AR$2:$AR$50), "Valid", "Invalid")</f>
        <v>Valid</v>
      </c>
    </row>
    <row r="317" spans="1:30" x14ac:dyDescent="0.35">
      <c r="A317" s="124"/>
      <c r="B317" s="320"/>
      <c r="C317" s="320"/>
      <c r="D317" s="329" t="str" cm="1">
        <f t="array" ref="D317">IFERROR(IF(ISBLANK(A317),"",IF(AND(ISBLANK(C317),ISBLANK(#REF!),ISBLANK(F317)),"",IF(AND(ISBLANK(C317),ISBLANK(#REF!),NOT(ISBLANK(F317))),_xlfn._xlws.FILTER('Rot.Out'!L:L,'Rot.Out'!B:B=EnterData!F317),IF(AND(ISBLANK(C317),NOT(ISBLANK(#REF!))),_xlfn._xlws.FILTER(#REF!,#REF!=#REF!),_xlfn.TEXTJOIN(", ", TRUE, _xlfn._xlws.FILTER(Make.Trt!D:D &amp; " " &amp; Make.Trt!#REF!, Make.Trt!C:C=C317)))))),"")</f>
        <v/>
      </c>
      <c r="E317" s="321"/>
      <c r="F317" s="124"/>
      <c r="G317" s="124"/>
      <c r="H317" s="124"/>
      <c r="I317" s="311"/>
      <c r="J317" s="311"/>
      <c r="K317" s="332"/>
      <c r="L317" s="183"/>
      <c r="M317" s="5"/>
      <c r="N317" s="480"/>
      <c r="O317" s="480"/>
      <c r="P317" s="240"/>
      <c r="Q317" s="240"/>
      <c r="R317" s="483"/>
      <c r="S317" s="183"/>
      <c r="T317" s="183"/>
      <c r="U317" s="183"/>
      <c r="V317" s="183"/>
      <c r="W317" s="5"/>
      <c r="X317" s="5"/>
      <c r="Y317" s="5"/>
      <c r="Z317" s="5"/>
      <c r="AA317" s="5"/>
      <c r="AB317" s="5"/>
      <c r="AC317" s="52" t="str" cm="1">
        <f t="array" ref="AC317">IF(ValidateMultipleSelection(G321, Times!$B$8:$B$77), "Valid", "Invalid")</f>
        <v>Valid</v>
      </c>
      <c r="AD317" s="52" t="str" cm="1">
        <f t="array" ref="AD317">IF(ValidateMultipleSelection(A321, Site!$AR$2:$AR$50), "Valid", "Invalid")</f>
        <v>Valid</v>
      </c>
    </row>
    <row r="318" spans="1:30" x14ac:dyDescent="0.35">
      <c r="A318" s="124"/>
      <c r="B318" s="320"/>
      <c r="C318" s="320"/>
      <c r="D318" s="329" t="str" cm="1">
        <f t="array" ref="D318">IFERROR(IF(ISBLANK(A318),"",IF(AND(ISBLANK(C318),ISBLANK(#REF!),ISBLANK(F318)),"",IF(AND(ISBLANK(C318),ISBLANK(#REF!),NOT(ISBLANK(F318))),_xlfn._xlws.FILTER('Rot.Out'!L:L,'Rot.Out'!B:B=EnterData!F318),IF(AND(ISBLANK(C318),NOT(ISBLANK(#REF!))),_xlfn._xlws.FILTER(#REF!,#REF!=#REF!),_xlfn.TEXTJOIN(", ", TRUE, _xlfn._xlws.FILTER(Make.Trt!D:D &amp; " " &amp; Make.Trt!#REF!, Make.Trt!C:C=C318)))))),"")</f>
        <v/>
      </c>
      <c r="E318" s="321"/>
      <c r="F318" s="124"/>
      <c r="G318" s="124"/>
      <c r="H318" s="124"/>
      <c r="I318" s="311"/>
      <c r="J318" s="311"/>
      <c r="K318" s="332"/>
      <c r="L318" s="183"/>
      <c r="M318" s="5"/>
      <c r="N318" s="480"/>
      <c r="O318" s="480"/>
      <c r="P318" s="240"/>
      <c r="Q318" s="240"/>
      <c r="R318" s="483"/>
      <c r="S318" s="183"/>
      <c r="T318" s="183"/>
      <c r="U318" s="183"/>
      <c r="V318" s="183"/>
      <c r="W318" s="5"/>
      <c r="X318" s="5"/>
      <c r="Y318" s="5"/>
      <c r="Z318" s="5"/>
      <c r="AA318" s="5"/>
      <c r="AB318" s="5"/>
      <c r="AC318" s="52" t="str" cm="1">
        <f t="array" ref="AC318">IF(ValidateMultipleSelection(G322, Times!$B$8:$B$77), "Valid", "Invalid")</f>
        <v>Valid</v>
      </c>
      <c r="AD318" s="52" t="str" cm="1">
        <f t="array" ref="AD318">IF(ValidateMultipleSelection(A322, Site!$AR$2:$AR$50), "Valid", "Invalid")</f>
        <v>Valid</v>
      </c>
    </row>
    <row r="319" spans="1:30" x14ac:dyDescent="0.35">
      <c r="A319" s="124"/>
      <c r="B319" s="320"/>
      <c r="C319" s="320"/>
      <c r="D319" s="329" t="str" cm="1">
        <f t="array" ref="D319">IFERROR(IF(ISBLANK(A319),"",IF(AND(ISBLANK(C319),ISBLANK(#REF!),ISBLANK(F319)),"",IF(AND(ISBLANK(C319),ISBLANK(#REF!),NOT(ISBLANK(F319))),_xlfn._xlws.FILTER('Rot.Out'!L:L,'Rot.Out'!B:B=EnterData!F319),IF(AND(ISBLANK(C319),NOT(ISBLANK(#REF!))),_xlfn._xlws.FILTER(#REF!,#REF!=#REF!),_xlfn.TEXTJOIN(", ", TRUE, _xlfn._xlws.FILTER(Make.Trt!D:D &amp; " " &amp; Make.Trt!#REF!, Make.Trt!C:C=C319)))))),"")</f>
        <v/>
      </c>
      <c r="E319" s="321"/>
      <c r="F319" s="124"/>
      <c r="G319" s="124"/>
      <c r="H319" s="124"/>
      <c r="I319" s="311"/>
      <c r="J319" s="311"/>
      <c r="K319" s="332"/>
      <c r="L319" s="183"/>
      <c r="M319" s="5"/>
      <c r="N319" s="480"/>
      <c r="O319" s="480"/>
      <c r="P319" s="240"/>
      <c r="Q319" s="240"/>
      <c r="R319" s="483"/>
      <c r="S319" s="183"/>
      <c r="T319" s="183"/>
      <c r="U319" s="183"/>
      <c r="V319" s="183"/>
      <c r="W319" s="5"/>
      <c r="X319" s="5"/>
      <c r="Y319" s="5"/>
      <c r="Z319" s="5"/>
      <c r="AA319" s="5"/>
      <c r="AB319" s="5"/>
      <c r="AC319" s="52" t="str" cm="1">
        <f t="array" ref="AC319">IF(ValidateMultipleSelection(G323, Times!$B$8:$B$77), "Valid", "Invalid")</f>
        <v>Valid</v>
      </c>
      <c r="AD319" s="52" t="str" cm="1">
        <f t="array" ref="AD319">IF(ValidateMultipleSelection(A323, Site!$AR$2:$AR$50), "Valid", "Invalid")</f>
        <v>Valid</v>
      </c>
    </row>
    <row r="320" spans="1:30" x14ac:dyDescent="0.35">
      <c r="A320" s="124"/>
      <c r="B320" s="320"/>
      <c r="C320" s="320"/>
      <c r="D320" s="329" t="str" cm="1">
        <f t="array" ref="D320">IFERROR(IF(ISBLANK(A320),"",IF(AND(ISBLANK(C320),ISBLANK(#REF!),ISBLANK(F320)),"",IF(AND(ISBLANK(C320),ISBLANK(#REF!),NOT(ISBLANK(F320))),_xlfn._xlws.FILTER('Rot.Out'!L:L,'Rot.Out'!B:B=EnterData!F320),IF(AND(ISBLANK(C320),NOT(ISBLANK(#REF!))),_xlfn._xlws.FILTER(#REF!,#REF!=#REF!),_xlfn.TEXTJOIN(", ", TRUE, _xlfn._xlws.FILTER(Make.Trt!D:D &amp; " " &amp; Make.Trt!#REF!, Make.Trt!C:C=C320)))))),"")</f>
        <v/>
      </c>
      <c r="E320" s="321"/>
      <c r="F320" s="124"/>
      <c r="G320" s="124"/>
      <c r="H320" s="124"/>
      <c r="I320" s="311"/>
      <c r="J320" s="311"/>
      <c r="K320" s="332"/>
      <c r="L320" s="183"/>
      <c r="M320" s="5"/>
      <c r="N320" s="480"/>
      <c r="O320" s="480"/>
      <c r="P320" s="240"/>
      <c r="Q320" s="240"/>
      <c r="R320" s="483"/>
      <c r="S320" s="183"/>
      <c r="T320" s="183"/>
      <c r="U320" s="183"/>
      <c r="V320" s="183"/>
      <c r="W320" s="5"/>
      <c r="X320" s="5"/>
      <c r="Y320" s="5"/>
      <c r="Z320" s="5"/>
      <c r="AA320" s="5"/>
      <c r="AB320" s="5"/>
      <c r="AC320" s="52" t="str" cm="1">
        <f t="array" ref="AC320">IF(ValidateMultipleSelection(G324, Times!$B$8:$B$77), "Valid", "Invalid")</f>
        <v>Valid</v>
      </c>
      <c r="AD320" s="52" t="str" cm="1">
        <f t="array" ref="AD320">IF(ValidateMultipleSelection(A324, Site!$AR$2:$AR$50), "Valid", "Invalid")</f>
        <v>Valid</v>
      </c>
    </row>
    <row r="321" spans="1:30" x14ac:dyDescent="0.35">
      <c r="A321" s="124"/>
      <c r="B321" s="320"/>
      <c r="C321" s="320"/>
      <c r="D321" s="329" t="str" cm="1">
        <f t="array" ref="D321">IFERROR(IF(ISBLANK(A321),"",IF(AND(ISBLANK(C321),ISBLANK(#REF!),ISBLANK(F321)),"",IF(AND(ISBLANK(C321),ISBLANK(#REF!),NOT(ISBLANK(F321))),_xlfn._xlws.FILTER('Rot.Out'!L:L,'Rot.Out'!B:B=EnterData!F321),IF(AND(ISBLANK(C321),NOT(ISBLANK(#REF!))),_xlfn._xlws.FILTER(#REF!,#REF!=#REF!),_xlfn.TEXTJOIN(", ", TRUE, _xlfn._xlws.FILTER(Make.Trt!D:D &amp; " " &amp; Make.Trt!#REF!, Make.Trt!C:C=C321)))))),"")</f>
        <v/>
      </c>
      <c r="E321" s="321"/>
      <c r="F321" s="124"/>
      <c r="G321" s="124"/>
      <c r="H321" s="124"/>
      <c r="I321" s="311"/>
      <c r="J321" s="311"/>
      <c r="K321" s="332"/>
      <c r="L321" s="183"/>
      <c r="M321" s="5"/>
      <c r="N321" s="480"/>
      <c r="O321" s="480"/>
      <c r="P321" s="240"/>
      <c r="Q321" s="240"/>
      <c r="R321" s="483"/>
      <c r="S321" s="183"/>
      <c r="T321" s="183"/>
      <c r="U321" s="183"/>
      <c r="V321" s="183"/>
      <c r="W321" s="5"/>
      <c r="X321" s="5"/>
      <c r="Y321" s="5"/>
      <c r="Z321" s="5"/>
      <c r="AA321" s="5"/>
      <c r="AB321" s="5"/>
      <c r="AC321" s="52" t="str" cm="1">
        <f t="array" ref="AC321">IF(ValidateMultipleSelection(G325, Times!$B$8:$B$77), "Valid", "Invalid")</f>
        <v>Valid</v>
      </c>
      <c r="AD321" s="52" t="str" cm="1">
        <f t="array" ref="AD321">IF(ValidateMultipleSelection(A325, Site!$AR$2:$AR$50), "Valid", "Invalid")</f>
        <v>Valid</v>
      </c>
    </row>
    <row r="322" spans="1:30" x14ac:dyDescent="0.35">
      <c r="A322" s="124"/>
      <c r="B322" s="320"/>
      <c r="C322" s="320"/>
      <c r="D322" s="329" t="str" cm="1">
        <f t="array" ref="D322">IFERROR(IF(ISBLANK(A322),"",IF(AND(ISBLANK(C322),ISBLANK(#REF!),ISBLANK(F322)),"",IF(AND(ISBLANK(C322),ISBLANK(#REF!),NOT(ISBLANK(F322))),_xlfn._xlws.FILTER('Rot.Out'!L:L,'Rot.Out'!B:B=EnterData!F322),IF(AND(ISBLANK(C322),NOT(ISBLANK(#REF!))),_xlfn._xlws.FILTER(#REF!,#REF!=#REF!),_xlfn.TEXTJOIN(", ", TRUE, _xlfn._xlws.FILTER(Make.Trt!D:D &amp; " " &amp; Make.Trt!#REF!, Make.Trt!C:C=C322)))))),"")</f>
        <v/>
      </c>
      <c r="E322" s="321"/>
      <c r="F322" s="124"/>
      <c r="G322" s="124"/>
      <c r="H322" s="124"/>
      <c r="I322" s="311"/>
      <c r="J322" s="311"/>
      <c r="K322" s="332"/>
      <c r="L322" s="183"/>
      <c r="M322" s="5"/>
      <c r="N322" s="480"/>
      <c r="O322" s="480"/>
      <c r="P322" s="240"/>
      <c r="Q322" s="240"/>
      <c r="R322" s="483"/>
      <c r="S322" s="183"/>
      <c r="T322" s="183"/>
      <c r="U322" s="183"/>
      <c r="V322" s="183"/>
      <c r="W322" s="5"/>
      <c r="X322" s="5"/>
      <c r="Y322" s="5"/>
      <c r="Z322" s="5"/>
      <c r="AA322" s="5"/>
      <c r="AB322" s="5"/>
      <c r="AC322" s="52" t="str" cm="1">
        <f t="array" ref="AC322">IF(ValidateMultipleSelection(G326, Times!$B$8:$B$77), "Valid", "Invalid")</f>
        <v>Valid</v>
      </c>
      <c r="AD322" s="52" t="str" cm="1">
        <f t="array" ref="AD322">IF(ValidateMultipleSelection(A326, Site!$AR$2:$AR$50), "Valid", "Invalid")</f>
        <v>Valid</v>
      </c>
    </row>
    <row r="323" spans="1:30" x14ac:dyDescent="0.35">
      <c r="A323" s="124"/>
      <c r="B323" s="320"/>
      <c r="C323" s="320"/>
      <c r="D323" s="329" t="str" cm="1">
        <f t="array" ref="D323">IFERROR(IF(ISBLANK(A323),"",IF(AND(ISBLANK(C323),ISBLANK(#REF!),ISBLANK(F323)),"",IF(AND(ISBLANK(C323),ISBLANK(#REF!),NOT(ISBLANK(F323))),_xlfn._xlws.FILTER('Rot.Out'!L:L,'Rot.Out'!B:B=EnterData!F323),IF(AND(ISBLANK(C323),NOT(ISBLANK(#REF!))),_xlfn._xlws.FILTER(#REF!,#REF!=#REF!),_xlfn.TEXTJOIN(", ", TRUE, _xlfn._xlws.FILTER(Make.Trt!D:D &amp; " " &amp; Make.Trt!#REF!, Make.Trt!C:C=C323)))))),"")</f>
        <v/>
      </c>
      <c r="E323" s="321"/>
      <c r="F323" s="124"/>
      <c r="G323" s="124"/>
      <c r="H323" s="124"/>
      <c r="I323" s="311"/>
      <c r="J323" s="311"/>
      <c r="K323" s="332"/>
      <c r="L323" s="183"/>
      <c r="M323" s="5"/>
      <c r="N323" s="480"/>
      <c r="O323" s="480"/>
      <c r="P323" s="240"/>
      <c r="Q323" s="240"/>
      <c r="R323" s="483"/>
      <c r="S323" s="183"/>
      <c r="T323" s="183"/>
      <c r="U323" s="183"/>
      <c r="V323" s="183"/>
      <c r="W323" s="5"/>
      <c r="X323" s="5"/>
      <c r="Y323" s="5"/>
      <c r="Z323" s="5"/>
      <c r="AA323" s="5"/>
      <c r="AB323" s="5"/>
      <c r="AC323" s="52" t="str" cm="1">
        <f t="array" ref="AC323">IF(ValidateMultipleSelection(G327, Times!$B$8:$B$77), "Valid", "Invalid")</f>
        <v>Valid</v>
      </c>
      <c r="AD323" s="52" t="str" cm="1">
        <f t="array" ref="AD323">IF(ValidateMultipleSelection(A327, Site!$AR$2:$AR$50), "Valid", "Invalid")</f>
        <v>Valid</v>
      </c>
    </row>
    <row r="324" spans="1:30" x14ac:dyDescent="0.35">
      <c r="A324" s="124"/>
      <c r="B324" s="320"/>
      <c r="C324" s="320"/>
      <c r="D324" s="329" t="str" cm="1">
        <f t="array" ref="D324">IFERROR(IF(ISBLANK(A324),"",IF(AND(ISBLANK(C324),ISBLANK(#REF!),ISBLANK(F324)),"",IF(AND(ISBLANK(C324),ISBLANK(#REF!),NOT(ISBLANK(F324))),_xlfn._xlws.FILTER('Rot.Out'!L:L,'Rot.Out'!B:B=EnterData!F324),IF(AND(ISBLANK(C324),NOT(ISBLANK(#REF!))),_xlfn._xlws.FILTER(#REF!,#REF!=#REF!),_xlfn.TEXTJOIN(", ", TRUE, _xlfn._xlws.FILTER(Make.Trt!D:D &amp; " " &amp; Make.Trt!#REF!, Make.Trt!C:C=C324)))))),"")</f>
        <v/>
      </c>
      <c r="E324" s="321"/>
      <c r="F324" s="124"/>
      <c r="G324" s="124"/>
      <c r="H324" s="124"/>
      <c r="I324" s="311"/>
      <c r="J324" s="311"/>
      <c r="K324" s="332"/>
      <c r="L324" s="183"/>
      <c r="M324" s="5"/>
      <c r="N324" s="480"/>
      <c r="O324" s="480"/>
      <c r="P324" s="240"/>
      <c r="Q324" s="240"/>
      <c r="R324" s="483"/>
      <c r="S324" s="183"/>
      <c r="T324" s="183"/>
      <c r="U324" s="183"/>
      <c r="V324" s="183"/>
      <c r="W324" s="5"/>
      <c r="X324" s="5"/>
      <c r="Y324" s="5"/>
      <c r="Z324" s="5"/>
      <c r="AA324" s="5"/>
      <c r="AB324" s="5"/>
      <c r="AC324" s="52" t="str" cm="1">
        <f t="array" ref="AC324">IF(ValidateMultipleSelection(G328, Times!$B$8:$B$77), "Valid", "Invalid")</f>
        <v>Valid</v>
      </c>
      <c r="AD324" s="52" t="str" cm="1">
        <f t="array" ref="AD324">IF(ValidateMultipleSelection(A328, Site!$AR$2:$AR$50), "Valid", "Invalid")</f>
        <v>Valid</v>
      </c>
    </row>
    <row r="325" spans="1:30" x14ac:dyDescent="0.35">
      <c r="A325" s="124"/>
      <c r="B325" s="320"/>
      <c r="C325" s="320"/>
      <c r="D325" s="329" t="str" cm="1">
        <f t="array" ref="D325">IFERROR(IF(ISBLANK(A325),"",IF(AND(ISBLANK(C325),ISBLANK(#REF!),ISBLANK(F325)),"",IF(AND(ISBLANK(C325),ISBLANK(#REF!),NOT(ISBLANK(F325))),_xlfn._xlws.FILTER('Rot.Out'!L:L,'Rot.Out'!B:B=EnterData!F325),IF(AND(ISBLANK(C325),NOT(ISBLANK(#REF!))),_xlfn._xlws.FILTER(#REF!,#REF!=#REF!),_xlfn.TEXTJOIN(", ", TRUE, _xlfn._xlws.FILTER(Make.Trt!D:D &amp; " " &amp; Make.Trt!#REF!, Make.Trt!C:C=C325)))))),"")</f>
        <v/>
      </c>
      <c r="E325" s="321"/>
      <c r="F325" s="124"/>
      <c r="G325" s="124"/>
      <c r="H325" s="124"/>
      <c r="I325" s="311"/>
      <c r="J325" s="311"/>
      <c r="K325" s="332"/>
      <c r="L325" s="183"/>
      <c r="M325" s="5"/>
      <c r="N325" s="480"/>
      <c r="O325" s="480"/>
      <c r="P325" s="240"/>
      <c r="Q325" s="240"/>
      <c r="R325" s="483"/>
      <c r="S325" s="183"/>
      <c r="T325" s="183"/>
      <c r="U325" s="183"/>
      <c r="V325" s="183"/>
      <c r="W325" s="5"/>
      <c r="X325" s="5"/>
      <c r="Y325" s="5"/>
      <c r="Z325" s="5"/>
      <c r="AA325" s="5"/>
      <c r="AB325" s="5"/>
      <c r="AC325" s="52" t="str" cm="1">
        <f t="array" ref="AC325">IF(ValidateMultipleSelection(G329, Times!$B$8:$B$77), "Valid", "Invalid")</f>
        <v>Valid</v>
      </c>
      <c r="AD325" s="52" t="str" cm="1">
        <f t="array" ref="AD325">IF(ValidateMultipleSelection(A329, Site!$AR$2:$AR$50), "Valid", "Invalid")</f>
        <v>Valid</v>
      </c>
    </row>
    <row r="326" spans="1:30" x14ac:dyDescent="0.35">
      <c r="A326" s="124"/>
      <c r="B326" s="320"/>
      <c r="C326" s="320"/>
      <c r="D326" s="329" t="str" cm="1">
        <f t="array" ref="D326">IFERROR(IF(ISBLANK(A326),"",IF(AND(ISBLANK(C326),ISBLANK(#REF!),ISBLANK(F326)),"",IF(AND(ISBLANK(C326),ISBLANK(#REF!),NOT(ISBLANK(F326))),_xlfn._xlws.FILTER('Rot.Out'!L:L,'Rot.Out'!B:B=EnterData!F326),IF(AND(ISBLANK(C326),NOT(ISBLANK(#REF!))),_xlfn._xlws.FILTER(#REF!,#REF!=#REF!),_xlfn.TEXTJOIN(", ", TRUE, _xlfn._xlws.FILTER(Make.Trt!D:D &amp; " " &amp; Make.Trt!#REF!, Make.Trt!C:C=C326)))))),"")</f>
        <v/>
      </c>
      <c r="E326" s="321"/>
      <c r="F326" s="124"/>
      <c r="G326" s="124"/>
      <c r="H326" s="124"/>
      <c r="I326" s="311"/>
      <c r="J326" s="311"/>
      <c r="K326" s="332"/>
      <c r="L326" s="183"/>
      <c r="M326" s="5"/>
      <c r="N326" s="480"/>
      <c r="O326" s="480"/>
      <c r="P326" s="240"/>
      <c r="Q326" s="240"/>
      <c r="R326" s="483"/>
      <c r="S326" s="183"/>
      <c r="T326" s="183"/>
      <c r="U326" s="183"/>
      <c r="V326" s="183"/>
      <c r="W326" s="5"/>
      <c r="X326" s="5"/>
      <c r="Y326" s="5"/>
      <c r="Z326" s="5"/>
      <c r="AA326" s="5"/>
      <c r="AB326" s="5"/>
      <c r="AC326" s="52" t="str" cm="1">
        <f t="array" ref="AC326">IF(ValidateMultipleSelection(G330, Times!$B$8:$B$77), "Valid", "Invalid")</f>
        <v>Valid</v>
      </c>
      <c r="AD326" s="52" t="str" cm="1">
        <f t="array" ref="AD326">IF(ValidateMultipleSelection(A330, Site!$AR$2:$AR$50), "Valid", "Invalid")</f>
        <v>Valid</v>
      </c>
    </row>
    <row r="327" spans="1:30" x14ac:dyDescent="0.35">
      <c r="A327" s="124"/>
      <c r="B327" s="320"/>
      <c r="C327" s="320"/>
      <c r="D327" s="329" t="str" cm="1">
        <f t="array" ref="D327">IFERROR(IF(ISBLANK(A327),"",IF(AND(ISBLANK(C327),ISBLANK(#REF!),ISBLANK(F327)),"",IF(AND(ISBLANK(C327),ISBLANK(#REF!),NOT(ISBLANK(F327))),_xlfn._xlws.FILTER('Rot.Out'!L:L,'Rot.Out'!B:B=EnterData!F327),IF(AND(ISBLANK(C327),NOT(ISBLANK(#REF!))),_xlfn._xlws.FILTER(#REF!,#REF!=#REF!),_xlfn.TEXTJOIN(", ", TRUE, _xlfn._xlws.FILTER(Make.Trt!D:D &amp; " " &amp; Make.Trt!#REF!, Make.Trt!C:C=C327)))))),"")</f>
        <v/>
      </c>
      <c r="E327" s="321"/>
      <c r="F327" s="124"/>
      <c r="G327" s="124"/>
      <c r="H327" s="124"/>
      <c r="I327" s="311"/>
      <c r="J327" s="311"/>
      <c r="K327" s="332"/>
      <c r="L327" s="183"/>
      <c r="M327" s="5"/>
      <c r="N327" s="480"/>
      <c r="O327" s="480"/>
      <c r="P327" s="240"/>
      <c r="Q327" s="240"/>
      <c r="R327" s="483"/>
      <c r="S327" s="183"/>
      <c r="T327" s="183"/>
      <c r="U327" s="183"/>
      <c r="V327" s="183"/>
      <c r="W327" s="5"/>
      <c r="X327" s="5"/>
      <c r="Y327" s="5"/>
      <c r="Z327" s="5"/>
      <c r="AA327" s="5"/>
      <c r="AB327" s="5"/>
      <c r="AC327" s="52" t="str" cm="1">
        <f t="array" ref="AC327">IF(ValidateMultipleSelection(G331, Times!$B$8:$B$77), "Valid", "Invalid")</f>
        <v>Valid</v>
      </c>
      <c r="AD327" s="52" t="str" cm="1">
        <f t="array" ref="AD327">IF(ValidateMultipleSelection(A331, Site!$AR$2:$AR$50), "Valid", "Invalid")</f>
        <v>Valid</v>
      </c>
    </row>
    <row r="328" spans="1:30" x14ac:dyDescent="0.35">
      <c r="A328" s="124"/>
      <c r="B328" s="320"/>
      <c r="C328" s="320"/>
      <c r="D328" s="329" t="str" cm="1">
        <f t="array" ref="D328">IFERROR(IF(ISBLANK(A328),"",IF(AND(ISBLANK(C328),ISBLANK(#REF!),ISBLANK(F328)),"",IF(AND(ISBLANK(C328),ISBLANK(#REF!),NOT(ISBLANK(F328))),_xlfn._xlws.FILTER('Rot.Out'!L:L,'Rot.Out'!B:B=EnterData!F328),IF(AND(ISBLANK(C328),NOT(ISBLANK(#REF!))),_xlfn._xlws.FILTER(#REF!,#REF!=#REF!),_xlfn.TEXTJOIN(", ", TRUE, _xlfn._xlws.FILTER(Make.Trt!D:D &amp; " " &amp; Make.Trt!#REF!, Make.Trt!C:C=C328)))))),"")</f>
        <v/>
      </c>
      <c r="E328" s="321"/>
      <c r="F328" s="124"/>
      <c r="G328" s="124"/>
      <c r="H328" s="124"/>
      <c r="I328" s="311"/>
      <c r="J328" s="311"/>
      <c r="K328" s="332"/>
      <c r="L328" s="183"/>
      <c r="M328" s="5"/>
      <c r="N328" s="480"/>
      <c r="O328" s="480"/>
      <c r="P328" s="240"/>
      <c r="Q328" s="240"/>
      <c r="R328" s="483"/>
      <c r="S328" s="183"/>
      <c r="T328" s="183"/>
      <c r="U328" s="183"/>
      <c r="V328" s="183"/>
      <c r="W328" s="5"/>
      <c r="X328" s="5"/>
      <c r="Y328" s="5"/>
      <c r="Z328" s="5"/>
      <c r="AA328" s="5"/>
      <c r="AB328" s="5"/>
      <c r="AC328" s="52" t="str" cm="1">
        <f t="array" ref="AC328">IF(ValidateMultipleSelection(G332, Times!$B$8:$B$77), "Valid", "Invalid")</f>
        <v>Valid</v>
      </c>
      <c r="AD328" s="52" t="str" cm="1">
        <f t="array" ref="AD328">IF(ValidateMultipleSelection(A332, Site!$AR$2:$AR$50), "Valid", "Invalid")</f>
        <v>Valid</v>
      </c>
    </row>
    <row r="329" spans="1:30" x14ac:dyDescent="0.35">
      <c r="A329" s="124"/>
      <c r="B329" s="320"/>
      <c r="C329" s="320"/>
      <c r="D329" s="329" t="str" cm="1">
        <f t="array" ref="D329">IFERROR(IF(ISBLANK(A329),"",IF(AND(ISBLANK(C329),ISBLANK(#REF!),ISBLANK(F329)),"",IF(AND(ISBLANK(C329),ISBLANK(#REF!),NOT(ISBLANK(F329))),_xlfn._xlws.FILTER('Rot.Out'!L:L,'Rot.Out'!B:B=EnterData!F329),IF(AND(ISBLANK(C329),NOT(ISBLANK(#REF!))),_xlfn._xlws.FILTER(#REF!,#REF!=#REF!),_xlfn.TEXTJOIN(", ", TRUE, _xlfn._xlws.FILTER(Make.Trt!D:D &amp; " " &amp; Make.Trt!#REF!, Make.Trt!C:C=C329)))))),"")</f>
        <v/>
      </c>
      <c r="E329" s="321"/>
      <c r="F329" s="124"/>
      <c r="G329" s="124"/>
      <c r="H329" s="124"/>
      <c r="I329" s="311"/>
      <c r="J329" s="311"/>
      <c r="K329" s="332"/>
      <c r="L329" s="183"/>
      <c r="M329" s="5"/>
      <c r="N329" s="480"/>
      <c r="O329" s="480"/>
      <c r="P329" s="240"/>
      <c r="Q329" s="240"/>
      <c r="R329" s="483"/>
      <c r="S329" s="183"/>
      <c r="T329" s="183"/>
      <c r="U329" s="183"/>
      <c r="V329" s="183"/>
      <c r="W329" s="5"/>
      <c r="X329" s="5"/>
      <c r="Y329" s="5"/>
      <c r="Z329" s="5"/>
      <c r="AA329" s="5"/>
      <c r="AB329" s="5"/>
      <c r="AC329" s="52" t="str" cm="1">
        <f t="array" ref="AC329">IF(ValidateMultipleSelection(G333, Times!$B$8:$B$77), "Valid", "Invalid")</f>
        <v>Valid</v>
      </c>
      <c r="AD329" s="52" t="str" cm="1">
        <f t="array" ref="AD329">IF(ValidateMultipleSelection(A333, Site!$AR$2:$AR$50), "Valid", "Invalid")</f>
        <v>Valid</v>
      </c>
    </row>
    <row r="330" spans="1:30" x14ac:dyDescent="0.35">
      <c r="A330" s="124"/>
      <c r="B330" s="320"/>
      <c r="C330" s="320"/>
      <c r="D330" s="329" t="str" cm="1">
        <f t="array" ref="D330">IFERROR(IF(ISBLANK(A330),"",IF(AND(ISBLANK(C330),ISBLANK(#REF!),ISBLANK(F330)),"",IF(AND(ISBLANK(C330),ISBLANK(#REF!),NOT(ISBLANK(F330))),_xlfn._xlws.FILTER('Rot.Out'!L:L,'Rot.Out'!B:B=EnterData!F330),IF(AND(ISBLANK(C330),NOT(ISBLANK(#REF!))),_xlfn._xlws.FILTER(#REF!,#REF!=#REF!),_xlfn.TEXTJOIN(", ", TRUE, _xlfn._xlws.FILTER(Make.Trt!D:D &amp; " " &amp; Make.Trt!#REF!, Make.Trt!C:C=C330)))))),"")</f>
        <v/>
      </c>
      <c r="E330" s="321"/>
      <c r="F330" s="124"/>
      <c r="G330" s="124"/>
      <c r="H330" s="124"/>
      <c r="I330" s="311"/>
      <c r="J330" s="311"/>
      <c r="K330" s="332"/>
      <c r="L330" s="183"/>
      <c r="M330" s="5"/>
      <c r="N330" s="480"/>
      <c r="O330" s="480"/>
      <c r="P330" s="240"/>
      <c r="Q330" s="240"/>
      <c r="R330" s="483"/>
      <c r="S330" s="183"/>
      <c r="T330" s="183"/>
      <c r="U330" s="183"/>
      <c r="V330" s="183"/>
      <c r="W330" s="5"/>
      <c r="X330" s="5"/>
      <c r="Y330" s="5"/>
      <c r="Z330" s="5"/>
      <c r="AA330" s="5"/>
      <c r="AB330" s="5"/>
      <c r="AC330" s="52" t="str" cm="1">
        <f t="array" ref="AC330">IF(ValidateMultipleSelection(G334, Times!$B$8:$B$77), "Valid", "Invalid")</f>
        <v>Valid</v>
      </c>
      <c r="AD330" s="52" t="str" cm="1">
        <f t="array" ref="AD330">IF(ValidateMultipleSelection(A334, Site!$AR$2:$AR$50), "Valid", "Invalid")</f>
        <v>Valid</v>
      </c>
    </row>
    <row r="331" spans="1:30" x14ac:dyDescent="0.35">
      <c r="A331" s="124"/>
      <c r="B331" s="320"/>
      <c r="C331" s="320"/>
      <c r="D331" s="329" t="str" cm="1">
        <f t="array" ref="D331">IFERROR(IF(ISBLANK(A331),"",IF(AND(ISBLANK(C331),ISBLANK(#REF!),ISBLANK(F331)),"",IF(AND(ISBLANK(C331),ISBLANK(#REF!),NOT(ISBLANK(F331))),_xlfn._xlws.FILTER('Rot.Out'!L:L,'Rot.Out'!B:B=EnterData!F331),IF(AND(ISBLANK(C331),NOT(ISBLANK(#REF!))),_xlfn._xlws.FILTER(#REF!,#REF!=#REF!),_xlfn.TEXTJOIN(", ", TRUE, _xlfn._xlws.FILTER(Make.Trt!D:D &amp; " " &amp; Make.Trt!#REF!, Make.Trt!C:C=C331)))))),"")</f>
        <v/>
      </c>
      <c r="E331" s="321"/>
      <c r="F331" s="124"/>
      <c r="G331" s="124"/>
      <c r="H331" s="124"/>
      <c r="I331" s="311"/>
      <c r="J331" s="311"/>
      <c r="K331" s="332"/>
      <c r="L331" s="183"/>
      <c r="M331" s="5"/>
      <c r="N331" s="480"/>
      <c r="O331" s="480"/>
      <c r="P331" s="240"/>
      <c r="Q331" s="240"/>
      <c r="R331" s="483"/>
      <c r="S331" s="183"/>
      <c r="T331" s="183"/>
      <c r="U331" s="183"/>
      <c r="V331" s="183"/>
      <c r="W331" s="5"/>
      <c r="X331" s="5"/>
      <c r="Y331" s="5"/>
      <c r="Z331" s="5"/>
      <c r="AA331" s="5"/>
      <c r="AB331" s="5"/>
      <c r="AC331" s="52" t="str" cm="1">
        <f t="array" ref="AC331">IF(ValidateMultipleSelection(G335, Times!$B$8:$B$77), "Valid", "Invalid")</f>
        <v>Valid</v>
      </c>
      <c r="AD331" s="52" t="str" cm="1">
        <f t="array" ref="AD331">IF(ValidateMultipleSelection(A335, Site!$AR$2:$AR$50), "Valid", "Invalid")</f>
        <v>Valid</v>
      </c>
    </row>
    <row r="332" spans="1:30" x14ac:dyDescent="0.35">
      <c r="A332" s="124"/>
      <c r="B332" s="320"/>
      <c r="C332" s="320"/>
      <c r="D332" s="329" t="str" cm="1">
        <f t="array" ref="D332">IFERROR(IF(ISBLANK(A332),"",IF(AND(ISBLANK(C332),ISBLANK(#REF!),ISBLANK(F332)),"",IF(AND(ISBLANK(C332),ISBLANK(#REF!),NOT(ISBLANK(F332))),_xlfn._xlws.FILTER('Rot.Out'!L:L,'Rot.Out'!B:B=EnterData!F332),IF(AND(ISBLANK(C332),NOT(ISBLANK(#REF!))),_xlfn._xlws.FILTER(#REF!,#REF!=#REF!),_xlfn.TEXTJOIN(", ", TRUE, _xlfn._xlws.FILTER(Make.Trt!D:D &amp; " " &amp; Make.Trt!#REF!, Make.Trt!C:C=C332)))))),"")</f>
        <v/>
      </c>
      <c r="E332" s="321"/>
      <c r="F332" s="124"/>
      <c r="G332" s="124"/>
      <c r="H332" s="124"/>
      <c r="I332" s="311"/>
      <c r="J332" s="311"/>
      <c r="K332" s="332"/>
      <c r="L332" s="183"/>
      <c r="M332" s="5"/>
      <c r="N332" s="480"/>
      <c r="O332" s="480"/>
      <c r="P332" s="240"/>
      <c r="Q332" s="240"/>
      <c r="R332" s="483"/>
      <c r="S332" s="183"/>
      <c r="T332" s="183"/>
      <c r="U332" s="183"/>
      <c r="V332" s="183"/>
      <c r="W332" s="5"/>
      <c r="X332" s="5"/>
      <c r="Y332" s="5"/>
      <c r="Z332" s="5"/>
      <c r="AA332" s="5"/>
      <c r="AB332" s="5"/>
      <c r="AC332" s="52" t="str" cm="1">
        <f t="array" ref="AC332">IF(ValidateMultipleSelection(G336, Times!$B$8:$B$77), "Valid", "Invalid")</f>
        <v>Valid</v>
      </c>
      <c r="AD332" s="52" t="str" cm="1">
        <f t="array" ref="AD332">IF(ValidateMultipleSelection(A336, Site!$AR$2:$AR$50), "Valid", "Invalid")</f>
        <v>Valid</v>
      </c>
    </row>
    <row r="333" spans="1:30" x14ac:dyDescent="0.35">
      <c r="A333" s="124"/>
      <c r="B333" s="320"/>
      <c r="C333" s="320"/>
      <c r="D333" s="329" t="str" cm="1">
        <f t="array" ref="D333">IFERROR(IF(ISBLANK(A333),"",IF(AND(ISBLANK(C333),ISBLANK(#REF!),ISBLANK(F333)),"",IF(AND(ISBLANK(C333),ISBLANK(#REF!),NOT(ISBLANK(F333))),_xlfn._xlws.FILTER('Rot.Out'!L:L,'Rot.Out'!B:B=EnterData!F333),IF(AND(ISBLANK(C333),NOT(ISBLANK(#REF!))),_xlfn._xlws.FILTER(#REF!,#REF!=#REF!),_xlfn.TEXTJOIN(", ", TRUE, _xlfn._xlws.FILTER(Make.Trt!D:D &amp; " " &amp; Make.Trt!#REF!, Make.Trt!C:C=C333)))))),"")</f>
        <v/>
      </c>
      <c r="E333" s="321"/>
      <c r="F333" s="124"/>
      <c r="G333" s="124"/>
      <c r="H333" s="124"/>
      <c r="I333" s="311"/>
      <c r="J333" s="311"/>
      <c r="K333" s="332"/>
      <c r="L333" s="183"/>
      <c r="M333" s="5"/>
      <c r="N333" s="480"/>
      <c r="O333" s="480"/>
      <c r="P333" s="240"/>
      <c r="Q333" s="240"/>
      <c r="R333" s="483"/>
      <c r="S333" s="183"/>
      <c r="T333" s="183"/>
      <c r="U333" s="183"/>
      <c r="V333" s="183"/>
      <c r="W333" s="5"/>
      <c r="X333" s="5"/>
      <c r="Y333" s="5"/>
      <c r="Z333" s="5"/>
      <c r="AA333" s="5"/>
      <c r="AB333" s="5"/>
      <c r="AC333" s="52" t="str" cm="1">
        <f t="array" ref="AC333">IF(ValidateMultipleSelection(G337, Times!$B$8:$B$77), "Valid", "Invalid")</f>
        <v>Valid</v>
      </c>
      <c r="AD333" s="52" t="str" cm="1">
        <f t="array" ref="AD333">IF(ValidateMultipleSelection(A337, Site!$AR$2:$AR$50), "Valid", "Invalid")</f>
        <v>Valid</v>
      </c>
    </row>
    <row r="334" spans="1:30" x14ac:dyDescent="0.35">
      <c r="A334" s="124"/>
      <c r="B334" s="320"/>
      <c r="C334" s="320"/>
      <c r="D334" s="329" t="str" cm="1">
        <f t="array" ref="D334">IFERROR(IF(ISBLANK(A334),"",IF(AND(ISBLANK(C334),ISBLANK(#REF!),ISBLANK(F334)),"",IF(AND(ISBLANK(C334),ISBLANK(#REF!),NOT(ISBLANK(F334))),_xlfn._xlws.FILTER('Rot.Out'!L:L,'Rot.Out'!B:B=EnterData!F334),IF(AND(ISBLANK(C334),NOT(ISBLANK(#REF!))),_xlfn._xlws.FILTER(#REF!,#REF!=#REF!),_xlfn.TEXTJOIN(", ", TRUE, _xlfn._xlws.FILTER(Make.Trt!D:D &amp; " " &amp; Make.Trt!#REF!, Make.Trt!C:C=C334)))))),"")</f>
        <v/>
      </c>
      <c r="E334" s="321"/>
      <c r="F334" s="124"/>
      <c r="G334" s="124"/>
      <c r="H334" s="124"/>
      <c r="I334" s="311"/>
      <c r="J334" s="311"/>
      <c r="K334" s="332"/>
      <c r="L334" s="183"/>
      <c r="M334" s="5"/>
      <c r="N334" s="480"/>
      <c r="O334" s="480"/>
      <c r="P334" s="240"/>
      <c r="Q334" s="240"/>
      <c r="R334" s="483"/>
      <c r="S334" s="183"/>
      <c r="T334" s="183"/>
      <c r="U334" s="183"/>
      <c r="V334" s="183"/>
      <c r="W334" s="5"/>
      <c r="X334" s="5"/>
      <c r="Y334" s="5"/>
      <c r="Z334" s="5"/>
      <c r="AA334" s="5"/>
      <c r="AB334" s="5"/>
      <c r="AC334" s="52" t="str" cm="1">
        <f t="array" ref="AC334">IF(ValidateMultipleSelection(G338, Times!$B$8:$B$77), "Valid", "Invalid")</f>
        <v>Valid</v>
      </c>
      <c r="AD334" s="52" t="str" cm="1">
        <f t="array" ref="AD334">IF(ValidateMultipleSelection(A338, Site!$AR$2:$AR$50), "Valid", "Invalid")</f>
        <v>Valid</v>
      </c>
    </row>
    <row r="335" spans="1:30" x14ac:dyDescent="0.35">
      <c r="A335" s="124"/>
      <c r="B335" s="320"/>
      <c r="C335" s="320"/>
      <c r="D335" s="329" t="str" cm="1">
        <f t="array" ref="D335">IFERROR(IF(ISBLANK(A335),"",IF(AND(ISBLANK(C335),ISBLANK(#REF!),ISBLANK(F335)),"",IF(AND(ISBLANK(C335),ISBLANK(#REF!),NOT(ISBLANK(F335))),_xlfn._xlws.FILTER('Rot.Out'!L:L,'Rot.Out'!B:B=EnterData!F335),IF(AND(ISBLANK(C335),NOT(ISBLANK(#REF!))),_xlfn._xlws.FILTER(#REF!,#REF!=#REF!),_xlfn.TEXTJOIN(", ", TRUE, _xlfn._xlws.FILTER(Make.Trt!D:D &amp; " " &amp; Make.Trt!#REF!, Make.Trt!C:C=C335)))))),"")</f>
        <v/>
      </c>
      <c r="E335" s="321"/>
      <c r="F335" s="124"/>
      <c r="G335" s="124"/>
      <c r="H335" s="124"/>
      <c r="I335" s="311"/>
      <c r="J335" s="311"/>
      <c r="K335" s="332"/>
      <c r="L335" s="183"/>
      <c r="M335" s="5"/>
      <c r="N335" s="480"/>
      <c r="O335" s="480"/>
      <c r="P335" s="240"/>
      <c r="Q335" s="240"/>
      <c r="R335" s="483"/>
      <c r="S335" s="183"/>
      <c r="T335" s="183"/>
      <c r="U335" s="183"/>
      <c r="V335" s="183"/>
      <c r="W335" s="5"/>
      <c r="X335" s="5"/>
      <c r="Y335" s="5"/>
      <c r="Z335" s="5"/>
      <c r="AA335" s="5"/>
      <c r="AB335" s="5"/>
      <c r="AC335" s="52" t="str" cm="1">
        <f t="array" ref="AC335">IF(ValidateMultipleSelection(G339, Times!$B$8:$B$77), "Valid", "Invalid")</f>
        <v>Valid</v>
      </c>
      <c r="AD335" s="52" t="str" cm="1">
        <f t="array" ref="AD335">IF(ValidateMultipleSelection(A339, Site!$AR$2:$AR$50), "Valid", "Invalid")</f>
        <v>Valid</v>
      </c>
    </row>
    <row r="336" spans="1:30" x14ac:dyDescent="0.35">
      <c r="A336" s="124"/>
      <c r="B336" s="320"/>
      <c r="C336" s="320"/>
      <c r="D336" s="329" t="str" cm="1">
        <f t="array" ref="D336">IFERROR(IF(ISBLANK(A336),"",IF(AND(ISBLANK(C336),ISBLANK(#REF!),ISBLANK(F336)),"",IF(AND(ISBLANK(C336),ISBLANK(#REF!),NOT(ISBLANK(F336))),_xlfn._xlws.FILTER('Rot.Out'!L:L,'Rot.Out'!B:B=EnterData!F336),IF(AND(ISBLANK(C336),NOT(ISBLANK(#REF!))),_xlfn._xlws.FILTER(#REF!,#REF!=#REF!),_xlfn.TEXTJOIN(", ", TRUE, _xlfn._xlws.FILTER(Make.Trt!D:D &amp; " " &amp; Make.Trt!#REF!, Make.Trt!C:C=C336)))))),"")</f>
        <v/>
      </c>
      <c r="E336" s="321"/>
      <c r="F336" s="124"/>
      <c r="G336" s="124"/>
      <c r="H336" s="124"/>
      <c r="I336" s="311"/>
      <c r="J336" s="311"/>
      <c r="K336" s="332"/>
      <c r="L336" s="183"/>
      <c r="M336" s="5"/>
      <c r="N336" s="480"/>
      <c r="O336" s="480"/>
      <c r="P336" s="240"/>
      <c r="Q336" s="240"/>
      <c r="R336" s="483"/>
      <c r="S336" s="183"/>
      <c r="T336" s="183"/>
      <c r="U336" s="183"/>
      <c r="V336" s="183"/>
      <c r="W336" s="5"/>
      <c r="X336" s="5"/>
      <c r="Y336" s="5"/>
      <c r="Z336" s="5"/>
      <c r="AA336" s="5"/>
      <c r="AB336" s="5"/>
      <c r="AC336" s="52" t="str" cm="1">
        <f t="array" ref="AC336">IF(ValidateMultipleSelection(G340, Times!$B$8:$B$77), "Valid", "Invalid")</f>
        <v>Valid</v>
      </c>
      <c r="AD336" s="52" t="str" cm="1">
        <f t="array" ref="AD336">IF(ValidateMultipleSelection(A340, Site!$AR$2:$AR$50), "Valid", "Invalid")</f>
        <v>Valid</v>
      </c>
    </row>
    <row r="337" spans="1:30" x14ac:dyDescent="0.35">
      <c r="A337" s="124"/>
      <c r="B337" s="320"/>
      <c r="C337" s="320"/>
      <c r="D337" s="329" t="str" cm="1">
        <f t="array" ref="D337">IFERROR(IF(ISBLANK(A337),"",IF(AND(ISBLANK(C337),ISBLANK(#REF!),ISBLANK(F337)),"",IF(AND(ISBLANK(C337),ISBLANK(#REF!),NOT(ISBLANK(F337))),_xlfn._xlws.FILTER('Rot.Out'!L:L,'Rot.Out'!B:B=EnterData!F337),IF(AND(ISBLANK(C337),NOT(ISBLANK(#REF!))),_xlfn._xlws.FILTER(#REF!,#REF!=#REF!),_xlfn.TEXTJOIN(", ", TRUE, _xlfn._xlws.FILTER(Make.Trt!D:D &amp; " " &amp; Make.Trt!#REF!, Make.Trt!C:C=C337)))))),"")</f>
        <v/>
      </c>
      <c r="E337" s="321"/>
      <c r="F337" s="124"/>
      <c r="G337" s="124"/>
      <c r="H337" s="124"/>
      <c r="I337" s="311"/>
      <c r="J337" s="311"/>
      <c r="K337" s="332"/>
      <c r="L337" s="183"/>
      <c r="M337" s="5"/>
      <c r="N337" s="480"/>
      <c r="O337" s="480"/>
      <c r="P337" s="240"/>
      <c r="Q337" s="240"/>
      <c r="R337" s="483"/>
      <c r="S337" s="183"/>
      <c r="T337" s="183"/>
      <c r="U337" s="183"/>
      <c r="V337" s="183"/>
      <c r="W337" s="5"/>
      <c r="X337" s="5"/>
      <c r="Y337" s="5"/>
      <c r="Z337" s="5"/>
      <c r="AA337" s="5"/>
      <c r="AB337" s="5"/>
      <c r="AC337" s="52" t="str" cm="1">
        <f t="array" ref="AC337">IF(ValidateMultipleSelection(G341, Times!$B$8:$B$77), "Valid", "Invalid")</f>
        <v>Valid</v>
      </c>
      <c r="AD337" s="52" t="str" cm="1">
        <f t="array" ref="AD337">IF(ValidateMultipleSelection(A341, Site!$AR$2:$AR$50), "Valid", "Invalid")</f>
        <v>Valid</v>
      </c>
    </row>
    <row r="338" spans="1:30" x14ac:dyDescent="0.35">
      <c r="A338" s="124"/>
      <c r="B338" s="320"/>
      <c r="C338" s="320"/>
      <c r="D338" s="329" t="str" cm="1">
        <f t="array" ref="D338">IFERROR(IF(ISBLANK(A338),"",IF(AND(ISBLANK(C338),ISBLANK(#REF!),ISBLANK(F338)),"",IF(AND(ISBLANK(C338),ISBLANK(#REF!),NOT(ISBLANK(F338))),_xlfn._xlws.FILTER('Rot.Out'!L:L,'Rot.Out'!B:B=EnterData!F338),IF(AND(ISBLANK(C338),NOT(ISBLANK(#REF!))),_xlfn._xlws.FILTER(#REF!,#REF!=#REF!),_xlfn.TEXTJOIN(", ", TRUE, _xlfn._xlws.FILTER(Make.Trt!D:D &amp; " " &amp; Make.Trt!#REF!, Make.Trt!C:C=C338)))))),"")</f>
        <v/>
      </c>
      <c r="E338" s="321"/>
      <c r="F338" s="124"/>
      <c r="G338" s="124"/>
      <c r="H338" s="124"/>
      <c r="I338" s="311"/>
      <c r="J338" s="311"/>
      <c r="K338" s="332"/>
      <c r="L338" s="183"/>
      <c r="M338" s="5"/>
      <c r="N338" s="480"/>
      <c r="O338" s="480"/>
      <c r="P338" s="240"/>
      <c r="Q338" s="240"/>
      <c r="R338" s="483"/>
      <c r="S338" s="183"/>
      <c r="T338" s="183"/>
      <c r="U338" s="183"/>
      <c r="V338" s="183"/>
      <c r="W338" s="5"/>
      <c r="X338" s="5"/>
      <c r="Y338" s="5"/>
      <c r="Z338" s="5"/>
      <c r="AA338" s="5"/>
      <c r="AB338" s="5"/>
      <c r="AC338" s="52" t="str" cm="1">
        <f t="array" ref="AC338">IF(ValidateMultipleSelection(G342, Times!$B$8:$B$77), "Valid", "Invalid")</f>
        <v>Valid</v>
      </c>
      <c r="AD338" s="52" t="str" cm="1">
        <f t="array" ref="AD338">IF(ValidateMultipleSelection(A342, Site!$AR$2:$AR$50), "Valid", "Invalid")</f>
        <v>Valid</v>
      </c>
    </row>
    <row r="339" spans="1:30" x14ac:dyDescent="0.35">
      <c r="A339" s="124"/>
      <c r="B339" s="320"/>
      <c r="C339" s="320"/>
      <c r="D339" s="329" t="str" cm="1">
        <f t="array" ref="D339">IFERROR(IF(ISBLANK(A339),"",IF(AND(ISBLANK(C339),ISBLANK(#REF!),ISBLANK(F339)),"",IF(AND(ISBLANK(C339),ISBLANK(#REF!),NOT(ISBLANK(F339))),_xlfn._xlws.FILTER('Rot.Out'!L:L,'Rot.Out'!B:B=EnterData!F339),IF(AND(ISBLANK(C339),NOT(ISBLANK(#REF!))),_xlfn._xlws.FILTER(#REF!,#REF!=#REF!),_xlfn.TEXTJOIN(", ", TRUE, _xlfn._xlws.FILTER(Make.Trt!D:D &amp; " " &amp; Make.Trt!#REF!, Make.Trt!C:C=C339)))))),"")</f>
        <v/>
      </c>
      <c r="E339" s="321"/>
      <c r="F339" s="124"/>
      <c r="G339" s="124"/>
      <c r="H339" s="124"/>
      <c r="I339" s="311"/>
      <c r="J339" s="311"/>
      <c r="K339" s="332"/>
      <c r="L339" s="183"/>
      <c r="M339" s="5"/>
      <c r="N339" s="480"/>
      <c r="O339" s="480"/>
      <c r="P339" s="240"/>
      <c r="Q339" s="240"/>
      <c r="R339" s="483"/>
      <c r="S339" s="183"/>
      <c r="T339" s="183"/>
      <c r="U339" s="183"/>
      <c r="V339" s="183"/>
      <c r="W339" s="5"/>
      <c r="X339" s="5"/>
      <c r="Y339" s="5"/>
      <c r="Z339" s="5"/>
      <c r="AA339" s="5"/>
      <c r="AB339" s="5"/>
      <c r="AC339" s="52" t="str" cm="1">
        <f t="array" ref="AC339">IF(ValidateMultipleSelection(G343, Times!$B$8:$B$77), "Valid", "Invalid")</f>
        <v>Valid</v>
      </c>
      <c r="AD339" s="52" t="str" cm="1">
        <f t="array" ref="AD339">IF(ValidateMultipleSelection(A343, Site!$AR$2:$AR$50), "Valid", "Invalid")</f>
        <v>Valid</v>
      </c>
    </row>
    <row r="340" spans="1:30" x14ac:dyDescent="0.35">
      <c r="A340" s="124"/>
      <c r="B340" s="320"/>
      <c r="C340" s="320"/>
      <c r="D340" s="329" t="str" cm="1">
        <f t="array" ref="D340">IFERROR(IF(ISBLANK(A340),"",IF(AND(ISBLANK(C340),ISBLANK(#REF!),ISBLANK(F340)),"",IF(AND(ISBLANK(C340),ISBLANK(#REF!),NOT(ISBLANK(F340))),_xlfn._xlws.FILTER('Rot.Out'!L:L,'Rot.Out'!B:B=EnterData!F340),IF(AND(ISBLANK(C340),NOT(ISBLANK(#REF!))),_xlfn._xlws.FILTER(#REF!,#REF!=#REF!),_xlfn.TEXTJOIN(", ", TRUE, _xlfn._xlws.FILTER(Make.Trt!D:D &amp; " " &amp; Make.Trt!#REF!, Make.Trt!C:C=C340)))))),"")</f>
        <v/>
      </c>
      <c r="E340" s="321"/>
      <c r="F340" s="124"/>
      <c r="G340" s="124"/>
      <c r="H340" s="124"/>
      <c r="I340" s="311"/>
      <c r="J340" s="311"/>
      <c r="K340" s="332"/>
      <c r="L340" s="183"/>
      <c r="M340" s="5"/>
      <c r="N340" s="480"/>
      <c r="O340" s="480"/>
      <c r="P340" s="240"/>
      <c r="Q340" s="240"/>
      <c r="R340" s="483"/>
      <c r="S340" s="183"/>
      <c r="T340" s="183"/>
      <c r="U340" s="183"/>
      <c r="V340" s="183"/>
      <c r="W340" s="5"/>
      <c r="X340" s="5"/>
      <c r="Y340" s="5"/>
      <c r="Z340" s="5"/>
      <c r="AA340" s="5"/>
      <c r="AB340" s="5"/>
      <c r="AC340" s="52" t="str" cm="1">
        <f t="array" ref="AC340">IF(ValidateMultipleSelection(G344, Times!$B$8:$B$77), "Valid", "Invalid")</f>
        <v>Valid</v>
      </c>
      <c r="AD340" s="52" t="str" cm="1">
        <f t="array" ref="AD340">IF(ValidateMultipleSelection(A344, Site!$AR$2:$AR$50), "Valid", "Invalid")</f>
        <v>Valid</v>
      </c>
    </row>
    <row r="341" spans="1:30" x14ac:dyDescent="0.35">
      <c r="A341" s="124"/>
      <c r="B341" s="320"/>
      <c r="C341" s="320"/>
      <c r="D341" s="329" t="str" cm="1">
        <f t="array" ref="D341">IFERROR(IF(ISBLANK(A341),"",IF(AND(ISBLANK(C341),ISBLANK(#REF!),ISBLANK(F341)),"",IF(AND(ISBLANK(C341),ISBLANK(#REF!),NOT(ISBLANK(F341))),_xlfn._xlws.FILTER('Rot.Out'!L:L,'Rot.Out'!B:B=EnterData!F341),IF(AND(ISBLANK(C341),NOT(ISBLANK(#REF!))),_xlfn._xlws.FILTER(#REF!,#REF!=#REF!),_xlfn.TEXTJOIN(", ", TRUE, _xlfn._xlws.FILTER(Make.Trt!D:D &amp; " " &amp; Make.Trt!#REF!, Make.Trt!C:C=C341)))))),"")</f>
        <v/>
      </c>
      <c r="E341" s="321"/>
      <c r="F341" s="124"/>
      <c r="G341" s="124"/>
      <c r="H341" s="124"/>
      <c r="I341" s="311"/>
      <c r="J341" s="311"/>
      <c r="K341" s="332"/>
      <c r="L341" s="183"/>
      <c r="M341" s="5"/>
      <c r="N341" s="480"/>
      <c r="O341" s="480"/>
      <c r="P341" s="240"/>
      <c r="Q341" s="240"/>
      <c r="R341" s="483"/>
      <c r="S341" s="183"/>
      <c r="T341" s="183"/>
      <c r="U341" s="183"/>
      <c r="V341" s="183"/>
      <c r="W341" s="5"/>
      <c r="X341" s="5"/>
      <c r="Y341" s="5"/>
      <c r="Z341" s="5"/>
      <c r="AA341" s="5"/>
      <c r="AB341" s="5"/>
      <c r="AC341" s="52" t="str" cm="1">
        <f t="array" ref="AC341">IF(ValidateMultipleSelection(G345, Times!$B$8:$B$77), "Valid", "Invalid")</f>
        <v>Valid</v>
      </c>
      <c r="AD341" s="52" t="str" cm="1">
        <f t="array" ref="AD341">IF(ValidateMultipleSelection(A345, Site!$AR$2:$AR$50), "Valid", "Invalid")</f>
        <v>Valid</v>
      </c>
    </row>
    <row r="342" spans="1:30" x14ac:dyDescent="0.35">
      <c r="A342" s="124"/>
      <c r="B342" s="320"/>
      <c r="C342" s="320"/>
      <c r="D342" s="329" t="str" cm="1">
        <f t="array" ref="D342">IFERROR(IF(ISBLANK(A342),"",IF(AND(ISBLANK(C342),ISBLANK(#REF!),ISBLANK(F342)),"",IF(AND(ISBLANK(C342),ISBLANK(#REF!),NOT(ISBLANK(F342))),_xlfn._xlws.FILTER('Rot.Out'!L:L,'Rot.Out'!B:B=EnterData!F342),IF(AND(ISBLANK(C342),NOT(ISBLANK(#REF!))),_xlfn._xlws.FILTER(#REF!,#REF!=#REF!),_xlfn.TEXTJOIN(", ", TRUE, _xlfn._xlws.FILTER(Make.Trt!D:D &amp; " " &amp; Make.Trt!#REF!, Make.Trt!C:C=C342)))))),"")</f>
        <v/>
      </c>
      <c r="E342" s="321"/>
      <c r="F342" s="124"/>
      <c r="G342" s="124"/>
      <c r="H342" s="124"/>
      <c r="I342" s="311"/>
      <c r="J342" s="311"/>
      <c r="K342" s="332"/>
      <c r="L342" s="183"/>
      <c r="M342" s="5"/>
      <c r="N342" s="480"/>
      <c r="O342" s="480"/>
      <c r="P342" s="240"/>
      <c r="Q342" s="240"/>
      <c r="R342" s="483"/>
      <c r="S342" s="183"/>
      <c r="T342" s="183"/>
      <c r="U342" s="183"/>
      <c r="V342" s="183"/>
      <c r="W342" s="5"/>
      <c r="X342" s="5"/>
      <c r="Y342" s="5"/>
      <c r="Z342" s="5"/>
      <c r="AA342" s="5"/>
      <c r="AB342" s="5"/>
      <c r="AC342" s="52" t="str" cm="1">
        <f t="array" ref="AC342">IF(ValidateMultipleSelection(G346, Times!$B$8:$B$77), "Valid", "Invalid")</f>
        <v>Valid</v>
      </c>
      <c r="AD342" s="52" t="str" cm="1">
        <f t="array" ref="AD342">IF(ValidateMultipleSelection(A346, Site!$AR$2:$AR$50), "Valid", "Invalid")</f>
        <v>Valid</v>
      </c>
    </row>
    <row r="343" spans="1:30" x14ac:dyDescent="0.35">
      <c r="A343" s="124"/>
      <c r="B343" s="320"/>
      <c r="C343" s="320"/>
      <c r="D343" s="329" t="str" cm="1">
        <f t="array" ref="D343">IFERROR(IF(ISBLANK(A343),"",IF(AND(ISBLANK(C343),ISBLANK(#REF!),ISBLANK(F343)),"",IF(AND(ISBLANK(C343),ISBLANK(#REF!),NOT(ISBLANK(F343))),_xlfn._xlws.FILTER('Rot.Out'!L:L,'Rot.Out'!B:B=EnterData!F343),IF(AND(ISBLANK(C343),NOT(ISBLANK(#REF!))),_xlfn._xlws.FILTER(#REF!,#REF!=#REF!),_xlfn.TEXTJOIN(", ", TRUE, _xlfn._xlws.FILTER(Make.Trt!D:D &amp; " " &amp; Make.Trt!#REF!, Make.Trt!C:C=C343)))))),"")</f>
        <v/>
      </c>
      <c r="E343" s="321"/>
      <c r="F343" s="124"/>
      <c r="G343" s="124"/>
      <c r="H343" s="124"/>
      <c r="I343" s="311"/>
      <c r="J343" s="311"/>
      <c r="K343" s="332"/>
      <c r="L343" s="183"/>
      <c r="M343" s="5"/>
      <c r="N343" s="480"/>
      <c r="O343" s="480"/>
      <c r="P343" s="240"/>
      <c r="Q343" s="240"/>
      <c r="R343" s="483"/>
      <c r="S343" s="183"/>
      <c r="T343" s="183"/>
      <c r="U343" s="183"/>
      <c r="V343" s="183"/>
      <c r="W343" s="5"/>
      <c r="X343" s="5"/>
      <c r="Y343" s="5"/>
      <c r="Z343" s="5"/>
      <c r="AA343" s="5"/>
      <c r="AB343" s="5"/>
      <c r="AC343" s="52" t="str" cm="1">
        <f t="array" ref="AC343">IF(ValidateMultipleSelection(G347, Times!$B$8:$B$77), "Valid", "Invalid")</f>
        <v>Valid</v>
      </c>
      <c r="AD343" s="52" t="str" cm="1">
        <f t="array" ref="AD343">IF(ValidateMultipleSelection(A347, Site!$AR$2:$AR$50), "Valid", "Invalid")</f>
        <v>Valid</v>
      </c>
    </row>
    <row r="344" spans="1:30" x14ac:dyDescent="0.35">
      <c r="A344" s="124"/>
      <c r="B344" s="320"/>
      <c r="C344" s="320"/>
      <c r="D344" s="329" t="str" cm="1">
        <f t="array" ref="D344">IFERROR(IF(ISBLANK(A344),"",IF(AND(ISBLANK(C344),ISBLANK(#REF!),ISBLANK(F344)),"",IF(AND(ISBLANK(C344),ISBLANK(#REF!),NOT(ISBLANK(F344))),_xlfn._xlws.FILTER('Rot.Out'!L:L,'Rot.Out'!B:B=EnterData!F344),IF(AND(ISBLANK(C344),NOT(ISBLANK(#REF!))),_xlfn._xlws.FILTER(#REF!,#REF!=#REF!),_xlfn.TEXTJOIN(", ", TRUE, _xlfn._xlws.FILTER(Make.Trt!D:D &amp; " " &amp; Make.Trt!#REF!, Make.Trt!C:C=C344)))))),"")</f>
        <v/>
      </c>
      <c r="E344" s="321"/>
      <c r="F344" s="124"/>
      <c r="G344" s="124"/>
      <c r="H344" s="124"/>
      <c r="I344" s="311"/>
      <c r="J344" s="311"/>
      <c r="K344" s="332"/>
      <c r="L344" s="183"/>
      <c r="M344" s="5"/>
      <c r="N344" s="480"/>
      <c r="O344" s="480"/>
      <c r="P344" s="240"/>
      <c r="Q344" s="240"/>
      <c r="R344" s="483"/>
      <c r="S344" s="183"/>
      <c r="T344" s="183"/>
      <c r="U344" s="183"/>
      <c r="V344" s="183"/>
      <c r="W344" s="5"/>
      <c r="X344" s="5"/>
      <c r="Y344" s="5"/>
      <c r="Z344" s="5"/>
      <c r="AA344" s="5"/>
      <c r="AB344" s="5"/>
      <c r="AC344" s="52" t="str" cm="1">
        <f t="array" ref="AC344">IF(ValidateMultipleSelection(G348, Times!$B$8:$B$77), "Valid", "Invalid")</f>
        <v>Valid</v>
      </c>
      <c r="AD344" s="52" t="str" cm="1">
        <f t="array" ref="AD344">IF(ValidateMultipleSelection(A348, Site!$AR$2:$AR$50), "Valid", "Invalid")</f>
        <v>Valid</v>
      </c>
    </row>
    <row r="345" spans="1:30" x14ac:dyDescent="0.35">
      <c r="A345" s="124"/>
      <c r="B345" s="320"/>
      <c r="C345" s="320"/>
      <c r="D345" s="329" t="str" cm="1">
        <f t="array" ref="D345">IFERROR(IF(ISBLANK(A345),"",IF(AND(ISBLANK(C345),ISBLANK(#REF!),ISBLANK(F345)),"",IF(AND(ISBLANK(C345),ISBLANK(#REF!),NOT(ISBLANK(F345))),_xlfn._xlws.FILTER('Rot.Out'!L:L,'Rot.Out'!B:B=EnterData!F345),IF(AND(ISBLANK(C345),NOT(ISBLANK(#REF!))),_xlfn._xlws.FILTER(#REF!,#REF!=#REF!),_xlfn.TEXTJOIN(", ", TRUE, _xlfn._xlws.FILTER(Make.Trt!D:D &amp; " " &amp; Make.Trt!#REF!, Make.Trt!C:C=C345)))))),"")</f>
        <v/>
      </c>
      <c r="E345" s="321"/>
      <c r="F345" s="124"/>
      <c r="G345" s="124"/>
      <c r="H345" s="124"/>
      <c r="I345" s="311"/>
      <c r="J345" s="311"/>
      <c r="K345" s="332"/>
      <c r="L345" s="183"/>
      <c r="M345" s="5"/>
      <c r="N345" s="480"/>
      <c r="O345" s="480"/>
      <c r="P345" s="240"/>
      <c r="Q345" s="240"/>
      <c r="R345" s="483"/>
      <c r="S345" s="183"/>
      <c r="T345" s="183"/>
      <c r="U345" s="183"/>
      <c r="V345" s="183"/>
      <c r="W345" s="5"/>
      <c r="X345" s="5"/>
      <c r="Y345" s="5"/>
      <c r="Z345" s="5"/>
      <c r="AA345" s="5"/>
      <c r="AB345" s="5"/>
      <c r="AC345" s="52" t="str" cm="1">
        <f t="array" ref="AC345">IF(ValidateMultipleSelection(G349, Times!$B$8:$B$77), "Valid", "Invalid")</f>
        <v>Valid</v>
      </c>
      <c r="AD345" s="52" t="str" cm="1">
        <f t="array" ref="AD345">IF(ValidateMultipleSelection(A349, Site!$AR$2:$AR$50), "Valid", "Invalid")</f>
        <v>Valid</v>
      </c>
    </row>
    <row r="346" spans="1:30" x14ac:dyDescent="0.35">
      <c r="A346" s="124"/>
      <c r="B346" s="320"/>
      <c r="C346" s="320"/>
      <c r="D346" s="329" t="str" cm="1">
        <f t="array" ref="D346">IFERROR(IF(ISBLANK(A346),"",IF(AND(ISBLANK(C346),ISBLANK(#REF!),ISBLANK(F346)),"",IF(AND(ISBLANK(C346),ISBLANK(#REF!),NOT(ISBLANK(F346))),_xlfn._xlws.FILTER('Rot.Out'!L:L,'Rot.Out'!B:B=EnterData!F346),IF(AND(ISBLANK(C346),NOT(ISBLANK(#REF!))),_xlfn._xlws.FILTER(#REF!,#REF!=#REF!),_xlfn.TEXTJOIN(", ", TRUE, _xlfn._xlws.FILTER(Make.Trt!D:D &amp; " " &amp; Make.Trt!#REF!, Make.Trt!C:C=C346)))))),"")</f>
        <v/>
      </c>
      <c r="E346" s="321"/>
      <c r="F346" s="124"/>
      <c r="G346" s="124"/>
      <c r="H346" s="124"/>
      <c r="I346" s="311"/>
      <c r="J346" s="311"/>
      <c r="K346" s="332"/>
      <c r="L346" s="183"/>
      <c r="M346" s="5"/>
      <c r="N346" s="480"/>
      <c r="O346" s="480"/>
      <c r="P346" s="240"/>
      <c r="Q346" s="240"/>
      <c r="R346" s="483"/>
      <c r="S346" s="183"/>
      <c r="T346" s="183"/>
      <c r="U346" s="183"/>
      <c r="V346" s="183"/>
      <c r="W346" s="5"/>
      <c r="X346" s="5"/>
      <c r="Y346" s="5"/>
      <c r="Z346" s="5"/>
      <c r="AA346" s="5"/>
      <c r="AB346" s="5"/>
      <c r="AC346" s="52" t="str" cm="1">
        <f t="array" ref="AC346">IF(ValidateMultipleSelection(G350, Times!$B$8:$B$77), "Valid", "Invalid")</f>
        <v>Valid</v>
      </c>
      <c r="AD346" s="52" t="str" cm="1">
        <f t="array" ref="AD346">IF(ValidateMultipleSelection(A350, Site!$AR$2:$AR$50), "Valid", "Invalid")</f>
        <v>Valid</v>
      </c>
    </row>
    <row r="347" spans="1:30" x14ac:dyDescent="0.35">
      <c r="A347" s="124"/>
      <c r="B347" s="320"/>
      <c r="C347" s="320"/>
      <c r="D347" s="329" t="str" cm="1">
        <f t="array" ref="D347">IFERROR(IF(ISBLANK(A347),"",IF(AND(ISBLANK(C347),ISBLANK(#REF!),ISBLANK(F347)),"",IF(AND(ISBLANK(C347),ISBLANK(#REF!),NOT(ISBLANK(F347))),_xlfn._xlws.FILTER('Rot.Out'!L:L,'Rot.Out'!B:B=EnterData!F347),IF(AND(ISBLANK(C347),NOT(ISBLANK(#REF!))),_xlfn._xlws.FILTER(#REF!,#REF!=#REF!),_xlfn.TEXTJOIN(", ", TRUE, _xlfn._xlws.FILTER(Make.Trt!D:D &amp; " " &amp; Make.Trt!#REF!, Make.Trt!C:C=C347)))))),"")</f>
        <v/>
      </c>
      <c r="E347" s="321"/>
      <c r="F347" s="124"/>
      <c r="G347" s="124"/>
      <c r="H347" s="124"/>
      <c r="I347" s="311"/>
      <c r="J347" s="311"/>
      <c r="K347" s="332"/>
      <c r="L347" s="183"/>
      <c r="M347" s="5"/>
      <c r="N347" s="480"/>
      <c r="O347" s="480"/>
      <c r="P347" s="240"/>
      <c r="Q347" s="240"/>
      <c r="R347" s="483"/>
      <c r="S347" s="183"/>
      <c r="T347" s="183"/>
      <c r="U347" s="183"/>
      <c r="V347" s="183"/>
      <c r="W347" s="5"/>
      <c r="X347" s="5"/>
      <c r="Y347" s="5"/>
      <c r="Z347" s="5"/>
      <c r="AA347" s="5"/>
      <c r="AB347" s="5"/>
      <c r="AC347" s="52" t="str" cm="1">
        <f t="array" ref="AC347">IF(ValidateMultipleSelection(G351, Times!$B$8:$B$77), "Valid", "Invalid")</f>
        <v>Valid</v>
      </c>
      <c r="AD347" s="52" t="str" cm="1">
        <f t="array" ref="AD347">IF(ValidateMultipleSelection(A351, Site!$AR$2:$AR$50), "Valid", "Invalid")</f>
        <v>Valid</v>
      </c>
    </row>
    <row r="348" spans="1:30" x14ac:dyDescent="0.35">
      <c r="A348" s="124"/>
      <c r="B348" s="320"/>
      <c r="C348" s="320"/>
      <c r="D348" s="329" t="str" cm="1">
        <f t="array" ref="D348">IFERROR(IF(ISBLANK(A348),"",IF(AND(ISBLANK(C348),ISBLANK(#REF!),ISBLANK(F348)),"",IF(AND(ISBLANK(C348),ISBLANK(#REF!),NOT(ISBLANK(F348))),_xlfn._xlws.FILTER('Rot.Out'!L:L,'Rot.Out'!B:B=EnterData!F348),IF(AND(ISBLANK(C348),NOT(ISBLANK(#REF!))),_xlfn._xlws.FILTER(#REF!,#REF!=#REF!),_xlfn.TEXTJOIN(", ", TRUE, _xlfn._xlws.FILTER(Make.Trt!D:D &amp; " " &amp; Make.Trt!#REF!, Make.Trt!C:C=C348)))))),"")</f>
        <v/>
      </c>
      <c r="E348" s="321"/>
      <c r="F348" s="124"/>
      <c r="G348" s="124"/>
      <c r="H348" s="124"/>
      <c r="I348" s="311"/>
      <c r="J348" s="311"/>
      <c r="K348" s="332"/>
      <c r="L348" s="183"/>
      <c r="M348" s="5"/>
      <c r="N348" s="480"/>
      <c r="O348" s="480"/>
      <c r="P348" s="240"/>
      <c r="Q348" s="240"/>
      <c r="R348" s="483"/>
      <c r="S348" s="183"/>
      <c r="T348" s="183"/>
      <c r="U348" s="183"/>
      <c r="V348" s="183"/>
      <c r="W348" s="5"/>
      <c r="X348" s="5"/>
      <c r="Y348" s="5"/>
      <c r="Z348" s="5"/>
      <c r="AA348" s="5"/>
      <c r="AB348" s="5"/>
      <c r="AC348" s="52" t="str" cm="1">
        <f t="array" ref="AC348">IF(ValidateMultipleSelection(G352, Times!$B$8:$B$77), "Valid", "Invalid")</f>
        <v>Valid</v>
      </c>
      <c r="AD348" s="52" t="str" cm="1">
        <f t="array" ref="AD348">IF(ValidateMultipleSelection(A352, Site!$AR$2:$AR$50), "Valid", "Invalid")</f>
        <v>Valid</v>
      </c>
    </row>
    <row r="349" spans="1:30" x14ac:dyDescent="0.35">
      <c r="A349" s="124"/>
      <c r="B349" s="320"/>
      <c r="C349" s="320"/>
      <c r="D349" s="329" t="str" cm="1">
        <f t="array" ref="D349">IFERROR(IF(ISBLANK(A349),"",IF(AND(ISBLANK(C349),ISBLANK(#REF!),ISBLANK(F349)),"",IF(AND(ISBLANK(C349),ISBLANK(#REF!),NOT(ISBLANK(F349))),_xlfn._xlws.FILTER('Rot.Out'!L:L,'Rot.Out'!B:B=EnterData!F349),IF(AND(ISBLANK(C349),NOT(ISBLANK(#REF!))),_xlfn._xlws.FILTER(#REF!,#REF!=#REF!),_xlfn.TEXTJOIN(", ", TRUE, _xlfn._xlws.FILTER(Make.Trt!D:D &amp; " " &amp; Make.Trt!#REF!, Make.Trt!C:C=C349)))))),"")</f>
        <v/>
      </c>
      <c r="E349" s="321"/>
      <c r="F349" s="124"/>
      <c r="G349" s="124"/>
      <c r="H349" s="124"/>
      <c r="I349" s="311"/>
      <c r="J349" s="311"/>
      <c r="K349" s="332"/>
      <c r="L349" s="183"/>
      <c r="M349" s="5"/>
      <c r="N349" s="480"/>
      <c r="O349" s="480"/>
      <c r="P349" s="240"/>
      <c r="Q349" s="240"/>
      <c r="R349" s="483"/>
      <c r="S349" s="183"/>
      <c r="T349" s="183"/>
      <c r="U349" s="183"/>
      <c r="V349" s="183"/>
      <c r="W349" s="5"/>
      <c r="X349" s="5"/>
      <c r="Y349" s="5"/>
      <c r="Z349" s="5"/>
      <c r="AA349" s="5"/>
      <c r="AB349" s="5"/>
      <c r="AC349" s="52" t="str" cm="1">
        <f t="array" ref="AC349">IF(ValidateMultipleSelection(G353, Times!$B$8:$B$77), "Valid", "Invalid")</f>
        <v>Valid</v>
      </c>
      <c r="AD349" s="52" t="str" cm="1">
        <f t="array" ref="AD349">IF(ValidateMultipleSelection(A353, Site!$AR$2:$AR$50), "Valid", "Invalid")</f>
        <v>Valid</v>
      </c>
    </row>
    <row r="350" spans="1:30" x14ac:dyDescent="0.35">
      <c r="A350" s="124"/>
      <c r="B350" s="320"/>
      <c r="C350" s="320"/>
      <c r="D350" s="329" t="str" cm="1">
        <f t="array" ref="D350">IFERROR(IF(ISBLANK(A350),"",IF(AND(ISBLANK(C350),ISBLANK(#REF!),ISBLANK(F350)),"",IF(AND(ISBLANK(C350),ISBLANK(#REF!),NOT(ISBLANK(F350))),_xlfn._xlws.FILTER('Rot.Out'!L:L,'Rot.Out'!B:B=EnterData!F350),IF(AND(ISBLANK(C350),NOT(ISBLANK(#REF!))),_xlfn._xlws.FILTER(#REF!,#REF!=#REF!),_xlfn.TEXTJOIN(", ", TRUE, _xlfn._xlws.FILTER(Make.Trt!D:D &amp; " " &amp; Make.Trt!#REF!, Make.Trt!C:C=C350)))))),"")</f>
        <v/>
      </c>
      <c r="E350" s="321"/>
      <c r="F350" s="124"/>
      <c r="G350" s="124"/>
      <c r="H350" s="124"/>
      <c r="I350" s="311"/>
      <c r="J350" s="311"/>
      <c r="K350" s="332"/>
      <c r="L350" s="183"/>
      <c r="M350" s="5"/>
      <c r="N350" s="480"/>
      <c r="O350" s="480"/>
      <c r="P350" s="240"/>
      <c r="Q350" s="240"/>
      <c r="R350" s="483"/>
      <c r="S350" s="183"/>
      <c r="T350" s="183"/>
      <c r="U350" s="183"/>
      <c r="V350" s="183"/>
      <c r="W350" s="5"/>
      <c r="X350" s="5"/>
      <c r="Y350" s="5"/>
      <c r="Z350" s="5"/>
      <c r="AA350" s="5"/>
      <c r="AB350" s="5"/>
      <c r="AC350" s="52" t="str" cm="1">
        <f t="array" ref="AC350">IF(ValidateMultipleSelection(G354, Times!$B$8:$B$77), "Valid", "Invalid")</f>
        <v>Valid</v>
      </c>
      <c r="AD350" s="52" t="str" cm="1">
        <f t="array" ref="AD350">IF(ValidateMultipleSelection(A354, Site!$AR$2:$AR$50), "Valid", "Invalid")</f>
        <v>Valid</v>
      </c>
    </row>
    <row r="351" spans="1:30" x14ac:dyDescent="0.35">
      <c r="A351" s="124"/>
      <c r="B351" s="320"/>
      <c r="C351" s="320"/>
      <c r="D351" s="329" t="str" cm="1">
        <f t="array" ref="D351">IFERROR(IF(ISBLANK(A351),"",IF(AND(ISBLANK(C351),ISBLANK(#REF!),ISBLANK(F351)),"",IF(AND(ISBLANK(C351),ISBLANK(#REF!),NOT(ISBLANK(F351))),_xlfn._xlws.FILTER('Rot.Out'!L:L,'Rot.Out'!B:B=EnterData!F351),IF(AND(ISBLANK(C351),NOT(ISBLANK(#REF!))),_xlfn._xlws.FILTER(#REF!,#REF!=#REF!),_xlfn.TEXTJOIN(", ", TRUE, _xlfn._xlws.FILTER(Make.Trt!D:D &amp; " " &amp; Make.Trt!#REF!, Make.Trt!C:C=C351)))))),"")</f>
        <v/>
      </c>
      <c r="E351" s="321"/>
      <c r="F351" s="124"/>
      <c r="G351" s="124"/>
      <c r="H351" s="124"/>
      <c r="I351" s="311"/>
      <c r="J351" s="311"/>
      <c r="K351" s="332"/>
      <c r="L351" s="183"/>
      <c r="M351" s="5"/>
      <c r="N351" s="480"/>
      <c r="O351" s="480"/>
      <c r="P351" s="240"/>
      <c r="Q351" s="240"/>
      <c r="R351" s="483"/>
      <c r="S351" s="183"/>
      <c r="T351" s="183"/>
      <c r="U351" s="183"/>
      <c r="V351" s="183"/>
      <c r="W351" s="5"/>
      <c r="X351" s="5"/>
      <c r="Y351" s="5"/>
      <c r="Z351" s="5"/>
      <c r="AA351" s="5"/>
      <c r="AB351" s="5"/>
      <c r="AC351" s="52" t="str" cm="1">
        <f t="array" ref="AC351">IF(ValidateMultipleSelection(G355, Times!$B$8:$B$77), "Valid", "Invalid")</f>
        <v>Valid</v>
      </c>
      <c r="AD351" s="52" t="str" cm="1">
        <f t="array" ref="AD351">IF(ValidateMultipleSelection(A355, Site!$AR$2:$AR$50), "Valid", "Invalid")</f>
        <v>Valid</v>
      </c>
    </row>
    <row r="352" spans="1:30" x14ac:dyDescent="0.35">
      <c r="A352" s="124"/>
      <c r="B352" s="320"/>
      <c r="C352" s="320"/>
      <c r="D352" s="329" t="str" cm="1">
        <f t="array" ref="D352">IFERROR(IF(ISBLANK(A352),"",IF(AND(ISBLANK(C352),ISBLANK(#REF!),ISBLANK(F352)),"",IF(AND(ISBLANK(C352),ISBLANK(#REF!),NOT(ISBLANK(F352))),_xlfn._xlws.FILTER('Rot.Out'!L:L,'Rot.Out'!B:B=EnterData!F352),IF(AND(ISBLANK(C352),NOT(ISBLANK(#REF!))),_xlfn._xlws.FILTER(#REF!,#REF!=#REF!),_xlfn.TEXTJOIN(", ", TRUE, _xlfn._xlws.FILTER(Make.Trt!D:D &amp; " " &amp; Make.Trt!#REF!, Make.Trt!C:C=C352)))))),"")</f>
        <v/>
      </c>
      <c r="E352" s="321"/>
      <c r="F352" s="124"/>
      <c r="G352" s="124"/>
      <c r="H352" s="124"/>
      <c r="I352" s="311"/>
      <c r="J352" s="311"/>
      <c r="K352" s="332"/>
      <c r="L352" s="183"/>
      <c r="M352" s="5"/>
      <c r="N352" s="480"/>
      <c r="O352" s="480"/>
      <c r="P352" s="240"/>
      <c r="Q352" s="240"/>
      <c r="R352" s="483"/>
      <c r="S352" s="183"/>
      <c r="T352" s="183"/>
      <c r="U352" s="183"/>
      <c r="V352" s="183"/>
      <c r="W352" s="5"/>
      <c r="X352" s="5"/>
      <c r="Y352" s="5"/>
      <c r="Z352" s="5"/>
      <c r="AA352" s="5"/>
      <c r="AB352" s="5"/>
      <c r="AC352" s="52" t="str" cm="1">
        <f t="array" ref="AC352">IF(ValidateMultipleSelection(G356, Times!$B$8:$B$77), "Valid", "Invalid")</f>
        <v>Valid</v>
      </c>
      <c r="AD352" s="52" t="str" cm="1">
        <f t="array" ref="AD352">IF(ValidateMultipleSelection(A356, Site!$AR$2:$AR$50), "Valid", "Invalid")</f>
        <v>Valid</v>
      </c>
    </row>
    <row r="353" spans="1:30" x14ac:dyDescent="0.35">
      <c r="A353" s="124"/>
      <c r="B353" s="320"/>
      <c r="C353" s="320"/>
      <c r="D353" s="329" t="str" cm="1">
        <f t="array" ref="D353">IFERROR(IF(ISBLANK(A353),"",IF(AND(ISBLANK(C353),ISBLANK(#REF!),ISBLANK(F353)),"",IF(AND(ISBLANK(C353),ISBLANK(#REF!),NOT(ISBLANK(F353))),_xlfn._xlws.FILTER('Rot.Out'!L:L,'Rot.Out'!B:B=EnterData!F353),IF(AND(ISBLANK(C353),NOT(ISBLANK(#REF!))),_xlfn._xlws.FILTER(#REF!,#REF!=#REF!),_xlfn.TEXTJOIN(", ", TRUE, _xlfn._xlws.FILTER(Make.Trt!D:D &amp; " " &amp; Make.Trt!#REF!, Make.Trt!C:C=C353)))))),"")</f>
        <v/>
      </c>
      <c r="E353" s="321"/>
      <c r="F353" s="124"/>
      <c r="G353" s="124"/>
      <c r="H353" s="124"/>
      <c r="I353" s="311"/>
      <c r="J353" s="311"/>
      <c r="K353" s="332"/>
      <c r="L353" s="183"/>
      <c r="M353" s="5"/>
      <c r="N353" s="480"/>
      <c r="O353" s="480"/>
      <c r="P353" s="240"/>
      <c r="Q353" s="240"/>
      <c r="R353" s="483"/>
      <c r="S353" s="183"/>
      <c r="T353" s="183"/>
      <c r="U353" s="183"/>
      <c r="V353" s="183"/>
      <c r="W353" s="5"/>
      <c r="X353" s="5"/>
      <c r="Y353" s="5"/>
      <c r="Z353" s="5"/>
      <c r="AA353" s="5"/>
      <c r="AB353" s="5"/>
      <c r="AC353" s="52" t="str" cm="1">
        <f t="array" ref="AC353">IF(ValidateMultipleSelection(G357, Times!$B$8:$B$77), "Valid", "Invalid")</f>
        <v>Valid</v>
      </c>
      <c r="AD353" s="52" t="str" cm="1">
        <f t="array" ref="AD353">IF(ValidateMultipleSelection(A357, Site!$AR$2:$AR$50), "Valid", "Invalid")</f>
        <v>Valid</v>
      </c>
    </row>
    <row r="354" spans="1:30" x14ac:dyDescent="0.35">
      <c r="A354" s="124"/>
      <c r="B354" s="320"/>
      <c r="C354" s="320"/>
      <c r="D354" s="329" t="str" cm="1">
        <f t="array" ref="D354">IFERROR(IF(ISBLANK(A354),"",IF(AND(ISBLANK(C354),ISBLANK(#REF!),ISBLANK(F354)),"",IF(AND(ISBLANK(C354),ISBLANK(#REF!),NOT(ISBLANK(F354))),_xlfn._xlws.FILTER('Rot.Out'!L:L,'Rot.Out'!B:B=EnterData!F354),IF(AND(ISBLANK(C354),NOT(ISBLANK(#REF!))),_xlfn._xlws.FILTER(#REF!,#REF!=#REF!),_xlfn.TEXTJOIN(", ", TRUE, _xlfn._xlws.FILTER(Make.Trt!D:D &amp; " " &amp; Make.Trt!#REF!, Make.Trt!C:C=C354)))))),"")</f>
        <v/>
      </c>
      <c r="E354" s="321"/>
      <c r="F354" s="124"/>
      <c r="G354" s="124"/>
      <c r="H354" s="124"/>
      <c r="I354" s="311"/>
      <c r="J354" s="311"/>
      <c r="K354" s="332"/>
      <c r="L354" s="183"/>
      <c r="M354" s="5"/>
      <c r="N354" s="480"/>
      <c r="O354" s="480"/>
      <c r="P354" s="240"/>
      <c r="Q354" s="240"/>
      <c r="R354" s="483"/>
      <c r="S354" s="183"/>
      <c r="T354" s="183"/>
      <c r="U354" s="183"/>
      <c r="V354" s="183"/>
      <c r="W354" s="5"/>
      <c r="X354" s="5"/>
      <c r="Y354" s="5"/>
      <c r="Z354" s="5"/>
      <c r="AA354" s="5"/>
      <c r="AB354" s="5"/>
      <c r="AC354" s="52" t="str" cm="1">
        <f t="array" ref="AC354">IF(ValidateMultipleSelection(G358, Times!$B$8:$B$77), "Valid", "Invalid")</f>
        <v>Valid</v>
      </c>
      <c r="AD354" s="52" t="str" cm="1">
        <f t="array" ref="AD354">IF(ValidateMultipleSelection(A358, Site!$AR$2:$AR$50), "Valid", "Invalid")</f>
        <v>Valid</v>
      </c>
    </row>
    <row r="355" spans="1:30" x14ac:dyDescent="0.35">
      <c r="A355" s="124"/>
      <c r="B355" s="320"/>
      <c r="C355" s="320"/>
      <c r="D355" s="329" t="str" cm="1">
        <f t="array" ref="D355">IFERROR(IF(ISBLANK(A355),"",IF(AND(ISBLANK(C355),ISBLANK(#REF!),ISBLANK(F355)),"",IF(AND(ISBLANK(C355),ISBLANK(#REF!),NOT(ISBLANK(F355))),_xlfn._xlws.FILTER('Rot.Out'!L:L,'Rot.Out'!B:B=EnterData!F355),IF(AND(ISBLANK(C355),NOT(ISBLANK(#REF!))),_xlfn._xlws.FILTER(#REF!,#REF!=#REF!),_xlfn.TEXTJOIN(", ", TRUE, _xlfn._xlws.FILTER(Make.Trt!D:D &amp; " " &amp; Make.Trt!#REF!, Make.Trt!C:C=C355)))))),"")</f>
        <v/>
      </c>
      <c r="E355" s="321"/>
      <c r="F355" s="124"/>
      <c r="G355" s="124"/>
      <c r="H355" s="124"/>
      <c r="I355" s="311"/>
      <c r="J355" s="311"/>
      <c r="K355" s="332"/>
      <c r="L355" s="183"/>
      <c r="M355" s="5"/>
      <c r="N355" s="480"/>
      <c r="O355" s="480"/>
      <c r="P355" s="240"/>
      <c r="Q355" s="240"/>
      <c r="R355" s="483"/>
      <c r="S355" s="183"/>
      <c r="T355" s="183"/>
      <c r="U355" s="183"/>
      <c r="V355" s="183"/>
      <c r="W355" s="5"/>
      <c r="X355" s="5"/>
      <c r="Y355" s="5"/>
      <c r="Z355" s="5"/>
      <c r="AA355" s="5"/>
      <c r="AB355" s="5"/>
      <c r="AC355" s="52" t="str" cm="1">
        <f t="array" ref="AC355">IF(ValidateMultipleSelection(G359, Times!$B$8:$B$77), "Valid", "Invalid")</f>
        <v>Valid</v>
      </c>
      <c r="AD355" s="52" t="str" cm="1">
        <f t="array" ref="AD355">IF(ValidateMultipleSelection(A359, Site!$AR$2:$AR$50), "Valid", "Invalid")</f>
        <v>Valid</v>
      </c>
    </row>
    <row r="356" spans="1:30" x14ac:dyDescent="0.35">
      <c r="A356" s="124"/>
      <c r="B356" s="320"/>
      <c r="C356" s="320"/>
      <c r="D356" s="329" t="str" cm="1">
        <f t="array" ref="D356">IFERROR(IF(ISBLANK(A356),"",IF(AND(ISBLANK(C356),ISBLANK(#REF!),ISBLANK(F356)),"",IF(AND(ISBLANK(C356),ISBLANK(#REF!),NOT(ISBLANK(F356))),_xlfn._xlws.FILTER('Rot.Out'!L:L,'Rot.Out'!B:B=EnterData!F356),IF(AND(ISBLANK(C356),NOT(ISBLANK(#REF!))),_xlfn._xlws.FILTER(#REF!,#REF!=#REF!),_xlfn.TEXTJOIN(", ", TRUE, _xlfn._xlws.FILTER(Make.Trt!D:D &amp; " " &amp; Make.Trt!#REF!, Make.Trt!C:C=C356)))))),"")</f>
        <v/>
      </c>
      <c r="E356" s="321"/>
      <c r="F356" s="124"/>
      <c r="G356" s="124"/>
      <c r="H356" s="124"/>
      <c r="I356" s="311"/>
      <c r="J356" s="311"/>
      <c r="K356" s="332"/>
      <c r="L356" s="183"/>
      <c r="M356" s="5"/>
      <c r="N356" s="480"/>
      <c r="O356" s="480"/>
      <c r="P356" s="240"/>
      <c r="Q356" s="240"/>
      <c r="R356" s="483"/>
      <c r="S356" s="183"/>
      <c r="T356" s="183"/>
      <c r="U356" s="183"/>
      <c r="V356" s="183"/>
      <c r="W356" s="5"/>
      <c r="X356" s="5"/>
      <c r="Y356" s="5"/>
      <c r="Z356" s="5"/>
      <c r="AA356" s="5"/>
      <c r="AB356" s="5"/>
      <c r="AC356" s="52" t="str" cm="1">
        <f t="array" ref="AC356">IF(ValidateMultipleSelection(G360, Times!$B$8:$B$77), "Valid", "Invalid")</f>
        <v>Valid</v>
      </c>
      <c r="AD356" s="52" t="str" cm="1">
        <f t="array" ref="AD356">IF(ValidateMultipleSelection(A360, Site!$AR$2:$AR$50), "Valid", "Invalid")</f>
        <v>Valid</v>
      </c>
    </row>
    <row r="357" spans="1:30" x14ac:dyDescent="0.35">
      <c r="A357" s="124"/>
      <c r="B357" s="320"/>
      <c r="C357" s="320"/>
      <c r="D357" s="329" t="str" cm="1">
        <f t="array" ref="D357">IFERROR(IF(ISBLANK(A357),"",IF(AND(ISBLANK(C357),ISBLANK(#REF!),ISBLANK(F357)),"",IF(AND(ISBLANK(C357),ISBLANK(#REF!),NOT(ISBLANK(F357))),_xlfn._xlws.FILTER('Rot.Out'!L:L,'Rot.Out'!B:B=EnterData!F357),IF(AND(ISBLANK(C357),NOT(ISBLANK(#REF!))),_xlfn._xlws.FILTER(#REF!,#REF!=#REF!),_xlfn.TEXTJOIN(", ", TRUE, _xlfn._xlws.FILTER(Make.Trt!D:D &amp; " " &amp; Make.Trt!#REF!, Make.Trt!C:C=C357)))))),"")</f>
        <v/>
      </c>
      <c r="E357" s="321"/>
      <c r="F357" s="124"/>
      <c r="G357" s="124"/>
      <c r="H357" s="124"/>
      <c r="I357" s="311"/>
      <c r="J357" s="311"/>
      <c r="K357" s="332"/>
      <c r="L357" s="183"/>
      <c r="M357" s="5"/>
      <c r="N357" s="480"/>
      <c r="O357" s="480"/>
      <c r="P357" s="240"/>
      <c r="Q357" s="240"/>
      <c r="R357" s="483"/>
      <c r="S357" s="183"/>
      <c r="T357" s="183"/>
      <c r="U357" s="183"/>
      <c r="V357" s="183"/>
      <c r="W357" s="5"/>
      <c r="X357" s="5"/>
      <c r="Y357" s="5"/>
      <c r="Z357" s="5"/>
      <c r="AA357" s="5"/>
      <c r="AB357" s="5"/>
      <c r="AC357" s="52" t="str" cm="1">
        <f t="array" ref="AC357">IF(ValidateMultipleSelection(G361, Times!$B$8:$B$77), "Valid", "Invalid")</f>
        <v>Valid</v>
      </c>
      <c r="AD357" s="52" t="str" cm="1">
        <f t="array" ref="AD357">IF(ValidateMultipleSelection(A361, Site!$AR$2:$AR$50), "Valid", "Invalid")</f>
        <v>Valid</v>
      </c>
    </row>
    <row r="358" spans="1:30" x14ac:dyDescent="0.35">
      <c r="A358" s="124"/>
      <c r="B358" s="320"/>
      <c r="C358" s="320"/>
      <c r="D358" s="329" t="str" cm="1">
        <f t="array" ref="D358">IFERROR(IF(ISBLANK(A358),"",IF(AND(ISBLANK(C358),ISBLANK(#REF!),ISBLANK(F358)),"",IF(AND(ISBLANK(C358),ISBLANK(#REF!),NOT(ISBLANK(F358))),_xlfn._xlws.FILTER('Rot.Out'!L:L,'Rot.Out'!B:B=EnterData!F358),IF(AND(ISBLANK(C358),NOT(ISBLANK(#REF!))),_xlfn._xlws.FILTER(#REF!,#REF!=#REF!),_xlfn.TEXTJOIN(", ", TRUE, _xlfn._xlws.FILTER(Make.Trt!D:D &amp; " " &amp; Make.Trt!#REF!, Make.Trt!C:C=C358)))))),"")</f>
        <v/>
      </c>
      <c r="E358" s="321"/>
      <c r="F358" s="124"/>
      <c r="G358" s="124"/>
      <c r="H358" s="124"/>
      <c r="I358" s="311"/>
      <c r="J358" s="311"/>
      <c r="K358" s="332"/>
      <c r="L358" s="183"/>
      <c r="M358" s="5"/>
      <c r="N358" s="480"/>
      <c r="O358" s="480"/>
      <c r="P358" s="240"/>
      <c r="Q358" s="240"/>
      <c r="R358" s="483"/>
      <c r="S358" s="183"/>
      <c r="T358" s="183"/>
      <c r="U358" s="183"/>
      <c r="V358" s="183"/>
      <c r="W358" s="5"/>
      <c r="X358" s="5"/>
      <c r="Y358" s="5"/>
      <c r="Z358" s="5"/>
      <c r="AA358" s="5"/>
      <c r="AB358" s="5"/>
      <c r="AC358" s="52" t="str" cm="1">
        <f t="array" ref="AC358">IF(ValidateMultipleSelection(G362, Times!$B$8:$B$77), "Valid", "Invalid")</f>
        <v>Valid</v>
      </c>
      <c r="AD358" s="52" t="str" cm="1">
        <f t="array" ref="AD358">IF(ValidateMultipleSelection(A362, Site!$AR$2:$AR$50), "Valid", "Invalid")</f>
        <v>Valid</v>
      </c>
    </row>
    <row r="359" spans="1:30" x14ac:dyDescent="0.35">
      <c r="A359" s="124"/>
      <c r="B359" s="320"/>
      <c r="C359" s="320"/>
      <c r="D359" s="329" t="str" cm="1">
        <f t="array" ref="D359">IFERROR(IF(ISBLANK(A359),"",IF(AND(ISBLANK(C359),ISBLANK(#REF!),ISBLANK(F359)),"",IF(AND(ISBLANK(C359),ISBLANK(#REF!),NOT(ISBLANK(F359))),_xlfn._xlws.FILTER('Rot.Out'!L:L,'Rot.Out'!B:B=EnterData!F359),IF(AND(ISBLANK(C359),NOT(ISBLANK(#REF!))),_xlfn._xlws.FILTER(#REF!,#REF!=#REF!),_xlfn.TEXTJOIN(", ", TRUE, _xlfn._xlws.FILTER(Make.Trt!D:D &amp; " " &amp; Make.Trt!#REF!, Make.Trt!C:C=C359)))))),"")</f>
        <v/>
      </c>
      <c r="E359" s="321"/>
      <c r="F359" s="124"/>
      <c r="G359" s="124"/>
      <c r="H359" s="124"/>
      <c r="I359" s="311"/>
      <c r="J359" s="311"/>
      <c r="K359" s="332"/>
      <c r="L359" s="183"/>
      <c r="M359" s="5"/>
      <c r="N359" s="480"/>
      <c r="O359" s="480"/>
      <c r="P359" s="240"/>
      <c r="Q359" s="240"/>
      <c r="R359" s="483"/>
      <c r="S359" s="183"/>
      <c r="T359" s="183"/>
      <c r="U359" s="183"/>
      <c r="V359" s="183"/>
      <c r="W359" s="5"/>
      <c r="X359" s="5"/>
      <c r="Y359" s="5"/>
      <c r="Z359" s="5"/>
      <c r="AA359" s="5"/>
      <c r="AB359" s="5"/>
      <c r="AC359" s="52" t="str" cm="1">
        <f t="array" ref="AC359">IF(ValidateMultipleSelection(G363, Times!$B$8:$B$77), "Valid", "Invalid")</f>
        <v>Valid</v>
      </c>
      <c r="AD359" s="52" t="str" cm="1">
        <f t="array" ref="AD359">IF(ValidateMultipleSelection(A363, Site!$AR$2:$AR$50), "Valid", "Invalid")</f>
        <v>Valid</v>
      </c>
    </row>
    <row r="360" spans="1:30" x14ac:dyDescent="0.35">
      <c r="A360" s="124"/>
      <c r="B360" s="320"/>
      <c r="C360" s="320"/>
      <c r="D360" s="329" t="str" cm="1">
        <f t="array" ref="D360">IFERROR(IF(ISBLANK(A360),"",IF(AND(ISBLANK(C360),ISBLANK(#REF!),ISBLANK(F360)),"",IF(AND(ISBLANK(C360),ISBLANK(#REF!),NOT(ISBLANK(F360))),_xlfn._xlws.FILTER('Rot.Out'!L:L,'Rot.Out'!B:B=EnterData!F360),IF(AND(ISBLANK(C360),NOT(ISBLANK(#REF!))),_xlfn._xlws.FILTER(#REF!,#REF!=#REF!),_xlfn.TEXTJOIN(", ", TRUE, _xlfn._xlws.FILTER(Make.Trt!D:D &amp; " " &amp; Make.Trt!#REF!, Make.Trt!C:C=C360)))))),"")</f>
        <v/>
      </c>
      <c r="E360" s="321"/>
      <c r="F360" s="124"/>
      <c r="G360" s="124"/>
      <c r="H360" s="124"/>
      <c r="I360" s="311"/>
      <c r="J360" s="311"/>
      <c r="K360" s="332"/>
      <c r="L360" s="183"/>
      <c r="M360" s="5"/>
      <c r="N360" s="480"/>
      <c r="O360" s="480"/>
      <c r="P360" s="240"/>
      <c r="Q360" s="240"/>
      <c r="R360" s="483"/>
      <c r="S360" s="183"/>
      <c r="T360" s="183"/>
      <c r="U360" s="183"/>
      <c r="V360" s="183"/>
      <c r="W360" s="5"/>
      <c r="X360" s="5"/>
      <c r="Y360" s="5"/>
      <c r="Z360" s="5"/>
      <c r="AA360" s="5"/>
      <c r="AB360" s="5"/>
      <c r="AC360" s="52" t="str" cm="1">
        <f t="array" ref="AC360">IF(ValidateMultipleSelection(G364, Times!$B$8:$B$77), "Valid", "Invalid")</f>
        <v>Valid</v>
      </c>
      <c r="AD360" s="52" t="str" cm="1">
        <f t="array" ref="AD360">IF(ValidateMultipleSelection(A364, Site!$AR$2:$AR$50), "Valid", "Invalid")</f>
        <v>Valid</v>
      </c>
    </row>
    <row r="361" spans="1:30" x14ac:dyDescent="0.35">
      <c r="A361" s="124"/>
      <c r="B361" s="320"/>
      <c r="C361" s="320"/>
      <c r="D361" s="329" t="str" cm="1">
        <f t="array" ref="D361">IFERROR(IF(ISBLANK(A361),"",IF(AND(ISBLANK(C361),ISBLANK(#REF!),ISBLANK(F361)),"",IF(AND(ISBLANK(C361),ISBLANK(#REF!),NOT(ISBLANK(F361))),_xlfn._xlws.FILTER('Rot.Out'!L:L,'Rot.Out'!B:B=EnterData!F361),IF(AND(ISBLANK(C361),NOT(ISBLANK(#REF!))),_xlfn._xlws.FILTER(#REF!,#REF!=#REF!),_xlfn.TEXTJOIN(", ", TRUE, _xlfn._xlws.FILTER(Make.Trt!D:D &amp; " " &amp; Make.Trt!#REF!, Make.Trt!C:C=C361)))))),"")</f>
        <v/>
      </c>
      <c r="E361" s="321"/>
      <c r="F361" s="124"/>
      <c r="G361" s="124"/>
      <c r="H361" s="124"/>
      <c r="I361" s="311"/>
      <c r="J361" s="311"/>
      <c r="K361" s="332"/>
      <c r="L361" s="183"/>
      <c r="M361" s="5"/>
      <c r="N361" s="480"/>
      <c r="O361" s="480"/>
      <c r="P361" s="240"/>
      <c r="Q361" s="240"/>
      <c r="R361" s="483"/>
      <c r="S361" s="183"/>
      <c r="T361" s="183"/>
      <c r="U361" s="183"/>
      <c r="V361" s="183"/>
      <c r="W361" s="5"/>
      <c r="X361" s="5"/>
      <c r="Y361" s="5"/>
      <c r="Z361" s="5"/>
      <c r="AA361" s="5"/>
      <c r="AB361" s="5"/>
      <c r="AC361" s="52" t="str" cm="1">
        <f t="array" ref="AC361">IF(ValidateMultipleSelection(G365, Times!$B$8:$B$77), "Valid", "Invalid")</f>
        <v>Valid</v>
      </c>
      <c r="AD361" s="52" t="str" cm="1">
        <f t="array" ref="AD361">IF(ValidateMultipleSelection(A365, Site!$AR$2:$AR$50), "Valid", "Invalid")</f>
        <v>Valid</v>
      </c>
    </row>
    <row r="362" spans="1:30" x14ac:dyDescent="0.35">
      <c r="A362" s="124"/>
      <c r="B362" s="320"/>
      <c r="C362" s="320"/>
      <c r="D362" s="329" t="str" cm="1">
        <f t="array" ref="D362">IFERROR(IF(ISBLANK(A362),"",IF(AND(ISBLANK(C362),ISBLANK(#REF!),ISBLANK(F362)),"",IF(AND(ISBLANK(C362),ISBLANK(#REF!),NOT(ISBLANK(F362))),_xlfn._xlws.FILTER('Rot.Out'!L:L,'Rot.Out'!B:B=EnterData!F362),IF(AND(ISBLANK(C362),NOT(ISBLANK(#REF!))),_xlfn._xlws.FILTER(#REF!,#REF!=#REF!),_xlfn.TEXTJOIN(", ", TRUE, _xlfn._xlws.FILTER(Make.Trt!D:D &amp; " " &amp; Make.Trt!#REF!, Make.Trt!C:C=C362)))))),"")</f>
        <v/>
      </c>
      <c r="E362" s="321"/>
      <c r="F362" s="124"/>
      <c r="G362" s="124"/>
      <c r="H362" s="124"/>
      <c r="I362" s="311"/>
      <c r="J362" s="311"/>
      <c r="K362" s="332"/>
      <c r="L362" s="183"/>
      <c r="M362" s="5"/>
      <c r="N362" s="480"/>
      <c r="O362" s="480"/>
      <c r="P362" s="240"/>
      <c r="Q362" s="240"/>
      <c r="R362" s="483"/>
      <c r="S362" s="183"/>
      <c r="T362" s="183"/>
      <c r="U362" s="183"/>
      <c r="V362" s="183"/>
      <c r="W362" s="5"/>
      <c r="X362" s="5"/>
      <c r="Y362" s="5"/>
      <c r="Z362" s="5"/>
      <c r="AA362" s="5"/>
      <c r="AB362" s="5"/>
      <c r="AC362" s="52" t="str" cm="1">
        <f t="array" ref="AC362">IF(ValidateMultipleSelection(G366, Times!$B$8:$B$77), "Valid", "Invalid")</f>
        <v>Valid</v>
      </c>
      <c r="AD362" s="52" t="str" cm="1">
        <f t="array" ref="AD362">IF(ValidateMultipleSelection(A366, Site!$AR$2:$AR$50), "Valid", "Invalid")</f>
        <v>Valid</v>
      </c>
    </row>
    <row r="363" spans="1:30" x14ac:dyDescent="0.35">
      <c r="A363" s="124"/>
      <c r="B363" s="320"/>
      <c r="C363" s="320"/>
      <c r="D363" s="329" t="str" cm="1">
        <f t="array" ref="D363">IFERROR(IF(ISBLANK(A363),"",IF(AND(ISBLANK(C363),ISBLANK(#REF!),ISBLANK(F363)),"",IF(AND(ISBLANK(C363),ISBLANK(#REF!),NOT(ISBLANK(F363))),_xlfn._xlws.FILTER('Rot.Out'!L:L,'Rot.Out'!B:B=EnterData!F363),IF(AND(ISBLANK(C363),NOT(ISBLANK(#REF!))),_xlfn._xlws.FILTER(#REF!,#REF!=#REF!),_xlfn.TEXTJOIN(", ", TRUE, _xlfn._xlws.FILTER(Make.Trt!D:D &amp; " " &amp; Make.Trt!#REF!, Make.Trt!C:C=C363)))))),"")</f>
        <v/>
      </c>
      <c r="E363" s="321"/>
      <c r="F363" s="124"/>
      <c r="G363" s="124"/>
      <c r="H363" s="124"/>
      <c r="I363" s="311"/>
      <c r="J363" s="311"/>
      <c r="K363" s="332"/>
      <c r="L363" s="183"/>
      <c r="M363" s="5"/>
      <c r="N363" s="480"/>
      <c r="O363" s="480"/>
      <c r="P363" s="240"/>
      <c r="Q363" s="240"/>
      <c r="R363" s="483"/>
      <c r="S363" s="183"/>
      <c r="T363" s="183"/>
      <c r="U363" s="183"/>
      <c r="V363" s="183"/>
      <c r="W363" s="5"/>
      <c r="X363" s="5"/>
      <c r="Y363" s="5"/>
      <c r="Z363" s="5"/>
      <c r="AA363" s="5"/>
      <c r="AB363" s="5"/>
      <c r="AC363" s="52" t="str" cm="1">
        <f t="array" ref="AC363">IF(ValidateMultipleSelection(G367, Times!$B$8:$B$77), "Valid", "Invalid")</f>
        <v>Valid</v>
      </c>
      <c r="AD363" s="52" t="str" cm="1">
        <f t="array" ref="AD363">IF(ValidateMultipleSelection(A367, Site!$AR$2:$AR$50), "Valid", "Invalid")</f>
        <v>Valid</v>
      </c>
    </row>
    <row r="364" spans="1:30" x14ac:dyDescent="0.35">
      <c r="A364" s="124"/>
      <c r="B364" s="320"/>
      <c r="C364" s="320"/>
      <c r="D364" s="329" t="str" cm="1">
        <f t="array" ref="D364">IFERROR(IF(ISBLANK(A364),"",IF(AND(ISBLANK(C364),ISBLANK(#REF!),ISBLANK(F364)),"",IF(AND(ISBLANK(C364),ISBLANK(#REF!),NOT(ISBLANK(F364))),_xlfn._xlws.FILTER('Rot.Out'!L:L,'Rot.Out'!B:B=EnterData!F364),IF(AND(ISBLANK(C364),NOT(ISBLANK(#REF!))),_xlfn._xlws.FILTER(#REF!,#REF!=#REF!),_xlfn.TEXTJOIN(", ", TRUE, _xlfn._xlws.FILTER(Make.Trt!D:D &amp; " " &amp; Make.Trt!#REF!, Make.Trt!C:C=C364)))))),"")</f>
        <v/>
      </c>
      <c r="E364" s="321"/>
      <c r="F364" s="124"/>
      <c r="G364" s="124"/>
      <c r="H364" s="124"/>
      <c r="I364" s="311"/>
      <c r="J364" s="311"/>
      <c r="K364" s="332"/>
      <c r="L364" s="183"/>
      <c r="M364" s="5"/>
      <c r="N364" s="480"/>
      <c r="O364" s="480"/>
      <c r="P364" s="240"/>
      <c r="Q364" s="240"/>
      <c r="R364" s="483"/>
      <c r="S364" s="183"/>
      <c r="T364" s="183"/>
      <c r="U364" s="183"/>
      <c r="V364" s="183"/>
      <c r="W364" s="5"/>
      <c r="X364" s="5"/>
      <c r="Y364" s="5"/>
      <c r="Z364" s="5"/>
      <c r="AA364" s="5"/>
      <c r="AB364" s="5"/>
      <c r="AC364" s="52" t="str" cm="1">
        <f t="array" ref="AC364">IF(ValidateMultipleSelection(G368, Times!$B$8:$B$77), "Valid", "Invalid")</f>
        <v>Valid</v>
      </c>
      <c r="AD364" s="52" t="str" cm="1">
        <f t="array" ref="AD364">IF(ValidateMultipleSelection(A368, Site!$AR$2:$AR$50), "Valid", "Invalid")</f>
        <v>Valid</v>
      </c>
    </row>
    <row r="365" spans="1:30" x14ac:dyDescent="0.35">
      <c r="A365" s="124"/>
      <c r="B365" s="320"/>
      <c r="C365" s="320"/>
      <c r="D365" s="329" t="str" cm="1">
        <f t="array" ref="D365">IFERROR(IF(ISBLANK(A365),"",IF(AND(ISBLANK(C365),ISBLANK(#REF!),ISBLANK(F365)),"",IF(AND(ISBLANK(C365),ISBLANK(#REF!),NOT(ISBLANK(F365))),_xlfn._xlws.FILTER('Rot.Out'!L:L,'Rot.Out'!B:B=EnterData!F365),IF(AND(ISBLANK(C365),NOT(ISBLANK(#REF!))),_xlfn._xlws.FILTER(#REF!,#REF!=#REF!),_xlfn.TEXTJOIN(", ", TRUE, _xlfn._xlws.FILTER(Make.Trt!D:D &amp; " " &amp; Make.Trt!#REF!, Make.Trt!C:C=C365)))))),"")</f>
        <v/>
      </c>
      <c r="E365" s="321"/>
      <c r="F365" s="124"/>
      <c r="G365" s="124"/>
      <c r="H365" s="124"/>
      <c r="I365" s="311"/>
      <c r="J365" s="311"/>
      <c r="K365" s="332"/>
      <c r="L365" s="183"/>
      <c r="M365" s="5"/>
      <c r="N365" s="480"/>
      <c r="O365" s="480"/>
      <c r="P365" s="240"/>
      <c r="Q365" s="240"/>
      <c r="R365" s="483"/>
      <c r="S365" s="183"/>
      <c r="T365" s="183"/>
      <c r="U365" s="183"/>
      <c r="V365" s="183"/>
      <c r="W365" s="5"/>
      <c r="X365" s="5"/>
      <c r="Y365" s="5"/>
      <c r="Z365" s="5"/>
      <c r="AA365" s="5"/>
      <c r="AB365" s="5"/>
      <c r="AC365" s="52" t="str" cm="1">
        <f t="array" ref="AC365">IF(ValidateMultipleSelection(G369, Times!$B$8:$B$77), "Valid", "Invalid")</f>
        <v>Valid</v>
      </c>
      <c r="AD365" s="52" t="str" cm="1">
        <f t="array" ref="AD365">IF(ValidateMultipleSelection(A369, Site!$AR$2:$AR$50), "Valid", "Invalid")</f>
        <v>Valid</v>
      </c>
    </row>
    <row r="366" spans="1:30" x14ac:dyDescent="0.35">
      <c r="A366" s="124"/>
      <c r="B366" s="320"/>
      <c r="C366" s="320"/>
      <c r="D366" s="329" t="str" cm="1">
        <f t="array" ref="D366">IFERROR(IF(ISBLANK(A366),"",IF(AND(ISBLANK(C366),ISBLANK(#REF!),ISBLANK(F366)),"",IF(AND(ISBLANK(C366),ISBLANK(#REF!),NOT(ISBLANK(F366))),_xlfn._xlws.FILTER('Rot.Out'!L:L,'Rot.Out'!B:B=EnterData!F366),IF(AND(ISBLANK(C366),NOT(ISBLANK(#REF!))),_xlfn._xlws.FILTER(#REF!,#REF!=#REF!),_xlfn.TEXTJOIN(", ", TRUE, _xlfn._xlws.FILTER(Make.Trt!D:D &amp; " " &amp; Make.Trt!#REF!, Make.Trt!C:C=C366)))))),"")</f>
        <v/>
      </c>
      <c r="E366" s="321"/>
      <c r="F366" s="124"/>
      <c r="G366" s="124"/>
      <c r="H366" s="124"/>
      <c r="I366" s="311"/>
      <c r="J366" s="311"/>
      <c r="K366" s="332"/>
      <c r="L366" s="183"/>
      <c r="M366" s="5"/>
      <c r="N366" s="480"/>
      <c r="O366" s="480"/>
      <c r="P366" s="240"/>
      <c r="Q366" s="240"/>
      <c r="R366" s="483"/>
      <c r="S366" s="183"/>
      <c r="T366" s="183"/>
      <c r="U366" s="183"/>
      <c r="V366" s="183"/>
      <c r="W366" s="5"/>
      <c r="X366" s="5"/>
      <c r="Y366" s="5"/>
      <c r="Z366" s="5"/>
      <c r="AA366" s="5"/>
      <c r="AB366" s="5"/>
      <c r="AC366" s="52" t="str" cm="1">
        <f t="array" ref="AC366">IF(ValidateMultipleSelection(G370, Times!$B$8:$B$77), "Valid", "Invalid")</f>
        <v>Valid</v>
      </c>
      <c r="AD366" s="52" t="str" cm="1">
        <f t="array" ref="AD366">IF(ValidateMultipleSelection(A370, Site!$AR$2:$AR$50), "Valid", "Invalid")</f>
        <v>Valid</v>
      </c>
    </row>
    <row r="367" spans="1:30" x14ac:dyDescent="0.35">
      <c r="A367" s="124"/>
      <c r="B367" s="320"/>
      <c r="C367" s="320"/>
      <c r="D367" s="329" t="str" cm="1">
        <f t="array" ref="D367">IFERROR(IF(ISBLANK(A367),"",IF(AND(ISBLANK(C367),ISBLANK(#REF!),ISBLANK(F367)),"",IF(AND(ISBLANK(C367),ISBLANK(#REF!),NOT(ISBLANK(F367))),_xlfn._xlws.FILTER('Rot.Out'!L:L,'Rot.Out'!B:B=EnterData!F367),IF(AND(ISBLANK(C367),NOT(ISBLANK(#REF!))),_xlfn._xlws.FILTER(#REF!,#REF!=#REF!),_xlfn.TEXTJOIN(", ", TRUE, _xlfn._xlws.FILTER(Make.Trt!D:D &amp; " " &amp; Make.Trt!#REF!, Make.Trt!C:C=C367)))))),"")</f>
        <v/>
      </c>
      <c r="E367" s="321"/>
      <c r="F367" s="124"/>
      <c r="G367" s="124"/>
      <c r="H367" s="124"/>
      <c r="I367" s="311"/>
      <c r="J367" s="311"/>
      <c r="K367" s="332"/>
      <c r="L367" s="183"/>
      <c r="M367" s="5"/>
      <c r="N367" s="480"/>
      <c r="O367" s="480"/>
      <c r="P367" s="240"/>
      <c r="Q367" s="240"/>
      <c r="R367" s="483"/>
      <c r="S367" s="183"/>
      <c r="T367" s="183"/>
      <c r="U367" s="183"/>
      <c r="V367" s="183"/>
      <c r="W367" s="5"/>
      <c r="X367" s="5"/>
      <c r="Y367" s="5"/>
      <c r="Z367" s="5"/>
      <c r="AA367" s="5"/>
      <c r="AB367" s="5"/>
      <c r="AC367" s="52" t="str" cm="1">
        <f t="array" ref="AC367">IF(ValidateMultipleSelection(G371, Times!$B$8:$B$77), "Valid", "Invalid")</f>
        <v>Valid</v>
      </c>
      <c r="AD367" s="52" t="str" cm="1">
        <f t="array" ref="AD367">IF(ValidateMultipleSelection(A371, Site!$AR$2:$AR$50), "Valid", "Invalid")</f>
        <v>Valid</v>
      </c>
    </row>
    <row r="368" spans="1:30" x14ac:dyDescent="0.35">
      <c r="A368" s="124"/>
      <c r="B368" s="320"/>
      <c r="C368" s="320"/>
      <c r="D368" s="329" t="str" cm="1">
        <f t="array" ref="D368">IFERROR(IF(ISBLANK(A368),"",IF(AND(ISBLANK(C368),ISBLANK(#REF!),ISBLANK(F368)),"",IF(AND(ISBLANK(C368),ISBLANK(#REF!),NOT(ISBLANK(F368))),_xlfn._xlws.FILTER('Rot.Out'!L:L,'Rot.Out'!B:B=EnterData!F368),IF(AND(ISBLANK(C368),NOT(ISBLANK(#REF!))),_xlfn._xlws.FILTER(#REF!,#REF!=#REF!),_xlfn.TEXTJOIN(", ", TRUE, _xlfn._xlws.FILTER(Make.Trt!D:D &amp; " " &amp; Make.Trt!#REF!, Make.Trt!C:C=C368)))))),"")</f>
        <v/>
      </c>
      <c r="E368" s="321"/>
      <c r="F368" s="124"/>
      <c r="G368" s="124"/>
      <c r="H368" s="124"/>
      <c r="I368" s="311"/>
      <c r="J368" s="311"/>
      <c r="K368" s="332"/>
      <c r="L368" s="183"/>
      <c r="M368" s="5"/>
      <c r="N368" s="480"/>
      <c r="O368" s="480"/>
      <c r="P368" s="240"/>
      <c r="Q368" s="240"/>
      <c r="R368" s="483"/>
      <c r="S368" s="183"/>
      <c r="T368" s="183"/>
      <c r="U368" s="183"/>
      <c r="V368" s="183"/>
      <c r="W368" s="5"/>
      <c r="X368" s="5"/>
      <c r="Y368" s="5"/>
      <c r="Z368" s="5"/>
      <c r="AA368" s="5"/>
      <c r="AB368" s="5"/>
      <c r="AC368" s="52" t="str" cm="1">
        <f t="array" ref="AC368">IF(ValidateMultipleSelection(G372, Times!$B$8:$B$77), "Valid", "Invalid")</f>
        <v>Valid</v>
      </c>
      <c r="AD368" s="52" t="str" cm="1">
        <f t="array" ref="AD368">IF(ValidateMultipleSelection(A372, Site!$AR$2:$AR$50), "Valid", "Invalid")</f>
        <v>Valid</v>
      </c>
    </row>
    <row r="369" spans="1:30" x14ac:dyDescent="0.35">
      <c r="A369" s="124"/>
      <c r="B369" s="320"/>
      <c r="C369" s="320"/>
      <c r="D369" s="329" t="str" cm="1">
        <f t="array" ref="D369">IFERROR(IF(ISBLANK(A369),"",IF(AND(ISBLANK(C369),ISBLANK(#REF!),ISBLANK(F369)),"",IF(AND(ISBLANK(C369),ISBLANK(#REF!),NOT(ISBLANK(F369))),_xlfn._xlws.FILTER('Rot.Out'!L:L,'Rot.Out'!B:B=EnterData!F369),IF(AND(ISBLANK(C369),NOT(ISBLANK(#REF!))),_xlfn._xlws.FILTER(#REF!,#REF!=#REF!),_xlfn.TEXTJOIN(", ", TRUE, _xlfn._xlws.FILTER(Make.Trt!D:D &amp; " " &amp; Make.Trt!#REF!, Make.Trt!C:C=C369)))))),"")</f>
        <v/>
      </c>
      <c r="E369" s="321"/>
      <c r="F369" s="124"/>
      <c r="G369" s="124"/>
      <c r="H369" s="124"/>
      <c r="I369" s="311"/>
      <c r="J369" s="311"/>
      <c r="K369" s="332"/>
      <c r="L369" s="183"/>
      <c r="M369" s="5"/>
      <c r="N369" s="480"/>
      <c r="O369" s="480"/>
      <c r="P369" s="240"/>
      <c r="Q369" s="240"/>
      <c r="R369" s="483"/>
      <c r="S369" s="183"/>
      <c r="T369" s="183"/>
      <c r="U369" s="183"/>
      <c r="V369" s="183"/>
      <c r="W369" s="5"/>
      <c r="X369" s="5"/>
      <c r="Y369" s="5"/>
      <c r="Z369" s="5"/>
      <c r="AA369" s="5"/>
      <c r="AB369" s="5"/>
      <c r="AC369" s="52" t="str" cm="1">
        <f t="array" ref="AC369">IF(ValidateMultipleSelection(G373, Times!$B$8:$B$77), "Valid", "Invalid")</f>
        <v>Valid</v>
      </c>
      <c r="AD369" s="52" t="str" cm="1">
        <f t="array" ref="AD369">IF(ValidateMultipleSelection(A373, Site!$AR$2:$AR$50), "Valid", "Invalid")</f>
        <v>Valid</v>
      </c>
    </row>
    <row r="370" spans="1:30" x14ac:dyDescent="0.35">
      <c r="A370" s="124"/>
      <c r="B370" s="320"/>
      <c r="C370" s="320"/>
      <c r="D370" s="329" t="str" cm="1">
        <f t="array" ref="D370">IFERROR(IF(ISBLANK(A370),"",IF(AND(ISBLANK(C370),ISBLANK(#REF!),ISBLANK(F370)),"",IF(AND(ISBLANK(C370),ISBLANK(#REF!),NOT(ISBLANK(F370))),_xlfn._xlws.FILTER('Rot.Out'!L:L,'Rot.Out'!B:B=EnterData!F370),IF(AND(ISBLANK(C370),NOT(ISBLANK(#REF!))),_xlfn._xlws.FILTER(#REF!,#REF!=#REF!),_xlfn.TEXTJOIN(", ", TRUE, _xlfn._xlws.FILTER(Make.Trt!D:D &amp; " " &amp; Make.Trt!#REF!, Make.Trt!C:C=C370)))))),"")</f>
        <v/>
      </c>
      <c r="E370" s="321"/>
      <c r="F370" s="124"/>
      <c r="G370" s="124"/>
      <c r="H370" s="124"/>
      <c r="I370" s="311"/>
      <c r="J370" s="311"/>
      <c r="K370" s="332"/>
      <c r="L370" s="183"/>
      <c r="M370" s="5"/>
      <c r="N370" s="480"/>
      <c r="O370" s="480"/>
      <c r="P370" s="240"/>
      <c r="Q370" s="240"/>
      <c r="R370" s="483"/>
      <c r="S370" s="183"/>
      <c r="T370" s="183"/>
      <c r="U370" s="183"/>
      <c r="V370" s="183"/>
      <c r="W370" s="5"/>
      <c r="X370" s="5"/>
      <c r="Y370" s="5"/>
      <c r="Z370" s="5"/>
      <c r="AA370" s="5"/>
      <c r="AB370" s="5"/>
      <c r="AC370" s="52" t="str" cm="1">
        <f t="array" ref="AC370">IF(ValidateMultipleSelection(G374, Times!$B$8:$B$77), "Valid", "Invalid")</f>
        <v>Valid</v>
      </c>
      <c r="AD370" s="52" t="str" cm="1">
        <f t="array" ref="AD370">IF(ValidateMultipleSelection(A374, Site!$AR$2:$AR$50), "Valid", "Invalid")</f>
        <v>Valid</v>
      </c>
    </row>
    <row r="371" spans="1:30" x14ac:dyDescent="0.35">
      <c r="A371" s="124"/>
      <c r="B371" s="320"/>
      <c r="C371" s="320"/>
      <c r="D371" s="329" t="str" cm="1">
        <f t="array" ref="D371">IFERROR(IF(ISBLANK(A371),"",IF(AND(ISBLANK(C371),ISBLANK(#REF!),ISBLANK(F371)),"",IF(AND(ISBLANK(C371),ISBLANK(#REF!),NOT(ISBLANK(F371))),_xlfn._xlws.FILTER('Rot.Out'!L:L,'Rot.Out'!B:B=EnterData!F371),IF(AND(ISBLANK(C371),NOT(ISBLANK(#REF!))),_xlfn._xlws.FILTER(#REF!,#REF!=#REF!),_xlfn.TEXTJOIN(", ", TRUE, _xlfn._xlws.FILTER(Make.Trt!D:D &amp; " " &amp; Make.Trt!#REF!, Make.Trt!C:C=C371)))))),"")</f>
        <v/>
      </c>
      <c r="E371" s="321"/>
      <c r="F371" s="124"/>
      <c r="G371" s="124"/>
      <c r="H371" s="124"/>
      <c r="I371" s="311"/>
      <c r="J371" s="311"/>
      <c r="K371" s="332"/>
      <c r="L371" s="183"/>
      <c r="M371" s="5"/>
      <c r="N371" s="480"/>
      <c r="O371" s="480"/>
      <c r="P371" s="240"/>
      <c r="Q371" s="240"/>
      <c r="R371" s="483"/>
      <c r="S371" s="183"/>
      <c r="T371" s="183"/>
      <c r="U371" s="183"/>
      <c r="V371" s="183"/>
      <c r="W371" s="5"/>
      <c r="X371" s="5"/>
      <c r="Y371" s="5"/>
      <c r="Z371" s="5"/>
      <c r="AA371" s="5"/>
      <c r="AB371" s="5"/>
      <c r="AC371" s="52" t="str" cm="1">
        <f t="array" ref="AC371">IF(ValidateMultipleSelection(G375, Times!$B$8:$B$77), "Valid", "Invalid")</f>
        <v>Valid</v>
      </c>
      <c r="AD371" s="52" t="str" cm="1">
        <f t="array" ref="AD371">IF(ValidateMultipleSelection(A375, Site!$AR$2:$AR$50), "Valid", "Invalid")</f>
        <v>Valid</v>
      </c>
    </row>
    <row r="372" spans="1:30" x14ac:dyDescent="0.35">
      <c r="A372" s="124"/>
      <c r="B372" s="320"/>
      <c r="C372" s="320"/>
      <c r="D372" s="329" t="str" cm="1">
        <f t="array" ref="D372">IFERROR(IF(ISBLANK(A372),"",IF(AND(ISBLANK(C372),ISBLANK(#REF!),ISBLANK(F372)),"",IF(AND(ISBLANK(C372),ISBLANK(#REF!),NOT(ISBLANK(F372))),_xlfn._xlws.FILTER('Rot.Out'!L:L,'Rot.Out'!B:B=EnterData!F372),IF(AND(ISBLANK(C372),NOT(ISBLANK(#REF!))),_xlfn._xlws.FILTER(#REF!,#REF!=#REF!),_xlfn.TEXTJOIN(", ", TRUE, _xlfn._xlws.FILTER(Make.Trt!D:D &amp; " " &amp; Make.Trt!#REF!, Make.Trt!C:C=C372)))))),"")</f>
        <v/>
      </c>
      <c r="E372" s="321"/>
      <c r="F372" s="124"/>
      <c r="G372" s="124"/>
      <c r="H372" s="124"/>
      <c r="I372" s="311"/>
      <c r="J372" s="311"/>
      <c r="K372" s="332"/>
      <c r="L372" s="183"/>
      <c r="M372" s="5"/>
      <c r="N372" s="480"/>
      <c r="O372" s="480"/>
      <c r="P372" s="240"/>
      <c r="Q372" s="240"/>
      <c r="R372" s="483"/>
      <c r="S372" s="183"/>
      <c r="T372" s="183"/>
      <c r="U372" s="183"/>
      <c r="V372" s="183"/>
      <c r="W372" s="5"/>
      <c r="X372" s="5"/>
      <c r="Y372" s="5"/>
      <c r="Z372" s="5"/>
      <c r="AA372" s="5"/>
      <c r="AB372" s="5"/>
      <c r="AC372" s="52" t="str" cm="1">
        <f t="array" ref="AC372">IF(ValidateMultipleSelection(G376, Times!$B$8:$B$77), "Valid", "Invalid")</f>
        <v>Valid</v>
      </c>
      <c r="AD372" s="52" t="str" cm="1">
        <f t="array" ref="AD372">IF(ValidateMultipleSelection(A376, Site!$AR$2:$AR$50), "Valid", "Invalid")</f>
        <v>Valid</v>
      </c>
    </row>
    <row r="373" spans="1:30" x14ac:dyDescent="0.35">
      <c r="A373" s="124"/>
      <c r="B373" s="320"/>
      <c r="C373" s="320"/>
      <c r="D373" s="329" t="str" cm="1">
        <f t="array" ref="D373">IFERROR(IF(ISBLANK(A373),"",IF(AND(ISBLANK(C373),ISBLANK(#REF!),ISBLANK(F373)),"",IF(AND(ISBLANK(C373),ISBLANK(#REF!),NOT(ISBLANK(F373))),_xlfn._xlws.FILTER('Rot.Out'!L:L,'Rot.Out'!B:B=EnterData!F373),IF(AND(ISBLANK(C373),NOT(ISBLANK(#REF!))),_xlfn._xlws.FILTER(#REF!,#REF!=#REF!),_xlfn.TEXTJOIN(", ", TRUE, _xlfn._xlws.FILTER(Make.Trt!D:D &amp; " " &amp; Make.Trt!#REF!, Make.Trt!C:C=C373)))))),"")</f>
        <v/>
      </c>
      <c r="E373" s="321"/>
      <c r="F373" s="124"/>
      <c r="G373" s="124"/>
      <c r="H373" s="124"/>
      <c r="I373" s="311"/>
      <c r="J373" s="311"/>
      <c r="K373" s="332"/>
      <c r="L373" s="183"/>
      <c r="M373" s="5"/>
      <c r="N373" s="480"/>
      <c r="O373" s="480"/>
      <c r="P373" s="240"/>
      <c r="Q373" s="240"/>
      <c r="R373" s="483"/>
      <c r="S373" s="183"/>
      <c r="T373" s="183"/>
      <c r="U373" s="183"/>
      <c r="V373" s="183"/>
      <c r="W373" s="5"/>
      <c r="X373" s="5"/>
      <c r="Y373" s="5"/>
      <c r="Z373" s="5"/>
      <c r="AA373" s="5"/>
      <c r="AB373" s="5"/>
      <c r="AC373" s="52" t="str" cm="1">
        <f t="array" ref="AC373">IF(ValidateMultipleSelection(G377, Times!$B$8:$B$77), "Valid", "Invalid")</f>
        <v>Valid</v>
      </c>
      <c r="AD373" s="52" t="str" cm="1">
        <f t="array" ref="AD373">IF(ValidateMultipleSelection(A377, Site!$AR$2:$AR$50), "Valid", "Invalid")</f>
        <v>Valid</v>
      </c>
    </row>
    <row r="374" spans="1:30" x14ac:dyDescent="0.35">
      <c r="A374" s="124"/>
      <c r="B374" s="320"/>
      <c r="C374" s="320"/>
      <c r="D374" s="329" t="str" cm="1">
        <f t="array" ref="D374">IFERROR(IF(ISBLANK(A374),"",IF(AND(ISBLANK(C374),ISBLANK(#REF!),ISBLANK(F374)),"",IF(AND(ISBLANK(C374),ISBLANK(#REF!),NOT(ISBLANK(F374))),_xlfn._xlws.FILTER('Rot.Out'!L:L,'Rot.Out'!B:B=EnterData!F374),IF(AND(ISBLANK(C374),NOT(ISBLANK(#REF!))),_xlfn._xlws.FILTER(#REF!,#REF!=#REF!),_xlfn.TEXTJOIN(", ", TRUE, _xlfn._xlws.FILTER(Make.Trt!D:D &amp; " " &amp; Make.Trt!#REF!, Make.Trt!C:C=C374)))))),"")</f>
        <v/>
      </c>
      <c r="E374" s="321"/>
      <c r="F374" s="124"/>
      <c r="G374" s="124"/>
      <c r="H374" s="124"/>
      <c r="I374" s="311"/>
      <c r="J374" s="311"/>
      <c r="K374" s="332"/>
      <c r="L374" s="183"/>
      <c r="M374" s="5"/>
      <c r="N374" s="480"/>
      <c r="O374" s="480"/>
      <c r="P374" s="240"/>
      <c r="Q374" s="240"/>
      <c r="R374" s="483"/>
      <c r="S374" s="183"/>
      <c r="T374" s="183"/>
      <c r="U374" s="183"/>
      <c r="V374" s="183"/>
      <c r="W374" s="5"/>
      <c r="X374" s="5"/>
      <c r="Y374" s="5"/>
      <c r="Z374" s="5"/>
      <c r="AA374" s="5"/>
      <c r="AB374" s="5"/>
      <c r="AC374" s="52" t="str" cm="1">
        <f t="array" ref="AC374">IF(ValidateMultipleSelection(G378, Times!$B$8:$B$77), "Valid", "Invalid")</f>
        <v>Valid</v>
      </c>
      <c r="AD374" s="52" t="str" cm="1">
        <f t="array" ref="AD374">IF(ValidateMultipleSelection(A378, Site!$AR$2:$AR$50), "Valid", "Invalid")</f>
        <v>Valid</v>
      </c>
    </row>
    <row r="375" spans="1:30" x14ac:dyDescent="0.35">
      <c r="A375" s="124"/>
      <c r="B375" s="320"/>
      <c r="C375" s="320"/>
      <c r="D375" s="329" t="str" cm="1">
        <f t="array" ref="D375">IFERROR(IF(ISBLANK(A375),"",IF(AND(ISBLANK(C375),ISBLANK(#REF!),ISBLANK(F375)),"",IF(AND(ISBLANK(C375),ISBLANK(#REF!),NOT(ISBLANK(F375))),_xlfn._xlws.FILTER('Rot.Out'!L:L,'Rot.Out'!B:B=EnterData!F375),IF(AND(ISBLANK(C375),NOT(ISBLANK(#REF!))),_xlfn._xlws.FILTER(#REF!,#REF!=#REF!),_xlfn.TEXTJOIN(", ", TRUE, _xlfn._xlws.FILTER(Make.Trt!D:D &amp; " " &amp; Make.Trt!#REF!, Make.Trt!C:C=C375)))))),"")</f>
        <v/>
      </c>
      <c r="E375" s="321"/>
      <c r="F375" s="124"/>
      <c r="G375" s="124"/>
      <c r="H375" s="124"/>
      <c r="I375" s="311"/>
      <c r="J375" s="311"/>
      <c r="K375" s="332"/>
      <c r="L375" s="183"/>
      <c r="M375" s="5"/>
      <c r="N375" s="480"/>
      <c r="O375" s="480"/>
      <c r="P375" s="240"/>
      <c r="Q375" s="240"/>
      <c r="R375" s="483"/>
      <c r="S375" s="183"/>
      <c r="T375" s="183"/>
      <c r="U375" s="183"/>
      <c r="V375" s="183"/>
      <c r="W375" s="5"/>
      <c r="X375" s="5"/>
      <c r="Y375" s="5"/>
      <c r="Z375" s="5"/>
      <c r="AA375" s="5"/>
      <c r="AB375" s="5"/>
      <c r="AC375" s="52" t="str" cm="1">
        <f t="array" ref="AC375">IF(ValidateMultipleSelection(G379, Times!$B$8:$B$77), "Valid", "Invalid")</f>
        <v>Valid</v>
      </c>
      <c r="AD375" s="52" t="str" cm="1">
        <f t="array" ref="AD375">IF(ValidateMultipleSelection(A379, Site!$AR$2:$AR$50), "Valid", "Invalid")</f>
        <v>Valid</v>
      </c>
    </row>
    <row r="376" spans="1:30" x14ac:dyDescent="0.35">
      <c r="A376" s="124"/>
      <c r="B376" s="320"/>
      <c r="C376" s="320"/>
      <c r="D376" s="329" t="str" cm="1">
        <f t="array" ref="D376">IFERROR(IF(ISBLANK(A376),"",IF(AND(ISBLANK(C376),ISBLANK(#REF!),ISBLANK(F376)),"",IF(AND(ISBLANK(C376),ISBLANK(#REF!),NOT(ISBLANK(F376))),_xlfn._xlws.FILTER('Rot.Out'!L:L,'Rot.Out'!B:B=EnterData!F376),IF(AND(ISBLANK(C376),NOT(ISBLANK(#REF!))),_xlfn._xlws.FILTER(#REF!,#REF!=#REF!),_xlfn.TEXTJOIN(", ", TRUE, _xlfn._xlws.FILTER(Make.Trt!D:D &amp; " " &amp; Make.Trt!#REF!, Make.Trt!C:C=C376)))))),"")</f>
        <v/>
      </c>
      <c r="E376" s="321"/>
      <c r="F376" s="124"/>
      <c r="G376" s="124"/>
      <c r="H376" s="124"/>
      <c r="I376" s="311"/>
      <c r="J376" s="311"/>
      <c r="K376" s="332"/>
      <c r="L376" s="183"/>
      <c r="M376" s="5"/>
      <c r="N376" s="480"/>
      <c r="O376" s="480"/>
      <c r="P376" s="240"/>
      <c r="Q376" s="240"/>
      <c r="R376" s="483"/>
      <c r="S376" s="183"/>
      <c r="T376" s="183"/>
      <c r="U376" s="183"/>
      <c r="V376" s="183"/>
      <c r="W376" s="5"/>
      <c r="X376" s="5"/>
      <c r="Y376" s="5"/>
      <c r="Z376" s="5"/>
      <c r="AA376" s="5"/>
      <c r="AB376" s="5"/>
      <c r="AC376" s="52" t="str" cm="1">
        <f t="array" ref="AC376">IF(ValidateMultipleSelection(G380, Times!$B$8:$B$77), "Valid", "Invalid")</f>
        <v>Valid</v>
      </c>
      <c r="AD376" s="52" t="str" cm="1">
        <f t="array" ref="AD376">IF(ValidateMultipleSelection(A380, Site!$AR$2:$AR$50), "Valid", "Invalid")</f>
        <v>Valid</v>
      </c>
    </row>
    <row r="377" spans="1:30" x14ac:dyDescent="0.35">
      <c r="A377" s="124"/>
      <c r="B377" s="320"/>
      <c r="C377" s="320"/>
      <c r="D377" s="329" t="str" cm="1">
        <f t="array" ref="D377">IFERROR(IF(ISBLANK(A377),"",IF(AND(ISBLANK(C377),ISBLANK(#REF!),ISBLANK(F377)),"",IF(AND(ISBLANK(C377),ISBLANK(#REF!),NOT(ISBLANK(F377))),_xlfn._xlws.FILTER('Rot.Out'!L:L,'Rot.Out'!B:B=EnterData!F377),IF(AND(ISBLANK(C377),NOT(ISBLANK(#REF!))),_xlfn._xlws.FILTER(#REF!,#REF!=#REF!),_xlfn.TEXTJOIN(", ", TRUE, _xlfn._xlws.FILTER(Make.Trt!D:D &amp; " " &amp; Make.Trt!#REF!, Make.Trt!C:C=C377)))))),"")</f>
        <v/>
      </c>
      <c r="E377" s="321"/>
      <c r="F377" s="124"/>
      <c r="G377" s="124"/>
      <c r="H377" s="124"/>
      <c r="I377" s="311"/>
      <c r="J377" s="311"/>
      <c r="K377" s="332"/>
      <c r="L377" s="183"/>
      <c r="M377" s="5"/>
      <c r="N377" s="480"/>
      <c r="O377" s="480"/>
      <c r="P377" s="240"/>
      <c r="Q377" s="240"/>
      <c r="R377" s="483"/>
      <c r="S377" s="183"/>
      <c r="T377" s="183"/>
      <c r="U377" s="183"/>
      <c r="V377" s="183"/>
      <c r="W377" s="5"/>
      <c r="X377" s="5"/>
      <c r="Y377" s="5"/>
      <c r="Z377" s="5"/>
      <c r="AA377" s="5"/>
      <c r="AB377" s="5"/>
      <c r="AC377" s="52" t="str" cm="1">
        <f t="array" ref="AC377">IF(ValidateMultipleSelection(G381, Times!$B$8:$B$77), "Valid", "Invalid")</f>
        <v>Valid</v>
      </c>
      <c r="AD377" s="52" t="str" cm="1">
        <f t="array" ref="AD377">IF(ValidateMultipleSelection(A381, Site!$AR$2:$AR$50), "Valid", "Invalid")</f>
        <v>Valid</v>
      </c>
    </row>
    <row r="378" spans="1:30" x14ac:dyDescent="0.35">
      <c r="A378" s="124"/>
      <c r="B378" s="320"/>
      <c r="C378" s="320"/>
      <c r="D378" s="329" t="str" cm="1">
        <f t="array" ref="D378">IFERROR(IF(ISBLANK(A378),"",IF(AND(ISBLANK(C378),ISBLANK(#REF!),ISBLANK(F378)),"",IF(AND(ISBLANK(C378),ISBLANK(#REF!),NOT(ISBLANK(F378))),_xlfn._xlws.FILTER('Rot.Out'!L:L,'Rot.Out'!B:B=EnterData!F378),IF(AND(ISBLANK(C378),NOT(ISBLANK(#REF!))),_xlfn._xlws.FILTER(#REF!,#REF!=#REF!),_xlfn.TEXTJOIN(", ", TRUE, _xlfn._xlws.FILTER(Make.Trt!D:D &amp; " " &amp; Make.Trt!#REF!, Make.Trt!C:C=C378)))))),"")</f>
        <v/>
      </c>
      <c r="E378" s="321"/>
      <c r="F378" s="124"/>
      <c r="G378" s="124"/>
      <c r="H378" s="124"/>
      <c r="I378" s="311"/>
      <c r="J378" s="311"/>
      <c r="K378" s="332"/>
      <c r="L378" s="183"/>
      <c r="M378" s="5"/>
      <c r="N378" s="480"/>
      <c r="O378" s="480"/>
      <c r="P378" s="240"/>
      <c r="Q378" s="240"/>
      <c r="R378" s="483"/>
      <c r="S378" s="183"/>
      <c r="T378" s="183"/>
      <c r="U378" s="183"/>
      <c r="V378" s="183"/>
      <c r="W378" s="5"/>
      <c r="X378" s="5"/>
      <c r="Y378" s="5"/>
      <c r="Z378" s="5"/>
      <c r="AA378" s="5"/>
      <c r="AB378" s="5"/>
      <c r="AC378" s="52" t="str" cm="1">
        <f t="array" ref="AC378">IF(ValidateMultipleSelection(G382, Times!$B$8:$B$77), "Valid", "Invalid")</f>
        <v>Valid</v>
      </c>
      <c r="AD378" s="52" t="str" cm="1">
        <f t="array" ref="AD378">IF(ValidateMultipleSelection(A382, Site!$AR$2:$AR$50), "Valid", "Invalid")</f>
        <v>Valid</v>
      </c>
    </row>
    <row r="379" spans="1:30" x14ac:dyDescent="0.35">
      <c r="A379" s="124"/>
      <c r="B379" s="320"/>
      <c r="C379" s="320"/>
      <c r="D379" s="329" t="str" cm="1">
        <f t="array" ref="D379">IFERROR(IF(ISBLANK(A379),"",IF(AND(ISBLANK(C379),ISBLANK(#REF!),ISBLANK(F379)),"",IF(AND(ISBLANK(C379),ISBLANK(#REF!),NOT(ISBLANK(F379))),_xlfn._xlws.FILTER('Rot.Out'!L:L,'Rot.Out'!B:B=EnterData!F379),IF(AND(ISBLANK(C379),NOT(ISBLANK(#REF!))),_xlfn._xlws.FILTER(#REF!,#REF!=#REF!),_xlfn.TEXTJOIN(", ", TRUE, _xlfn._xlws.FILTER(Make.Trt!D:D &amp; " " &amp; Make.Trt!#REF!, Make.Trt!C:C=C379)))))),"")</f>
        <v/>
      </c>
      <c r="E379" s="321"/>
      <c r="F379" s="124"/>
      <c r="G379" s="124"/>
      <c r="H379" s="124"/>
      <c r="I379" s="311"/>
      <c r="J379" s="311"/>
      <c r="K379" s="332"/>
      <c r="L379" s="183"/>
      <c r="M379" s="5"/>
      <c r="N379" s="480"/>
      <c r="O379" s="480"/>
      <c r="P379" s="240"/>
      <c r="Q379" s="240"/>
      <c r="R379" s="483"/>
      <c r="S379" s="183"/>
      <c r="T379" s="183"/>
      <c r="U379" s="183"/>
      <c r="V379" s="183"/>
      <c r="W379" s="5"/>
      <c r="X379" s="5"/>
      <c r="Y379" s="5"/>
      <c r="Z379" s="5"/>
      <c r="AA379" s="5"/>
      <c r="AB379" s="5"/>
      <c r="AC379" s="52" t="str" cm="1">
        <f t="array" ref="AC379">IF(ValidateMultipleSelection(G383, Times!$B$8:$B$77), "Valid", "Invalid")</f>
        <v>Valid</v>
      </c>
      <c r="AD379" s="52" t="str" cm="1">
        <f t="array" ref="AD379">IF(ValidateMultipleSelection(A383, Site!$AR$2:$AR$50), "Valid", "Invalid")</f>
        <v>Valid</v>
      </c>
    </row>
    <row r="380" spans="1:30" x14ac:dyDescent="0.35">
      <c r="A380" s="124"/>
      <c r="B380" s="320"/>
      <c r="C380" s="320"/>
      <c r="D380" s="329" t="str" cm="1">
        <f t="array" ref="D380">IFERROR(IF(ISBLANK(A380),"",IF(AND(ISBLANK(C380),ISBLANK(#REF!),ISBLANK(F380)),"",IF(AND(ISBLANK(C380),ISBLANK(#REF!),NOT(ISBLANK(F380))),_xlfn._xlws.FILTER('Rot.Out'!L:L,'Rot.Out'!B:B=EnterData!F380),IF(AND(ISBLANK(C380),NOT(ISBLANK(#REF!))),_xlfn._xlws.FILTER(#REF!,#REF!=#REF!),_xlfn.TEXTJOIN(", ", TRUE, _xlfn._xlws.FILTER(Make.Trt!D:D &amp; " " &amp; Make.Trt!#REF!, Make.Trt!C:C=C380)))))),"")</f>
        <v/>
      </c>
      <c r="E380" s="321"/>
      <c r="F380" s="124"/>
      <c r="G380" s="124"/>
      <c r="H380" s="124"/>
      <c r="I380" s="311"/>
      <c r="J380" s="311"/>
      <c r="K380" s="332"/>
      <c r="L380" s="183"/>
      <c r="M380" s="5"/>
      <c r="N380" s="480"/>
      <c r="O380" s="480"/>
      <c r="P380" s="240"/>
      <c r="Q380" s="240"/>
      <c r="R380" s="483"/>
      <c r="S380" s="183"/>
      <c r="T380" s="183"/>
      <c r="U380" s="183"/>
      <c r="V380" s="183"/>
      <c r="W380" s="5"/>
      <c r="X380" s="5"/>
      <c r="Y380" s="5"/>
      <c r="Z380" s="5"/>
      <c r="AA380" s="5"/>
      <c r="AB380" s="5"/>
      <c r="AC380" s="52" t="str" cm="1">
        <f t="array" ref="AC380">IF(ValidateMultipleSelection(G384, Times!$B$8:$B$77), "Valid", "Invalid")</f>
        <v>Valid</v>
      </c>
      <c r="AD380" s="52" t="str" cm="1">
        <f t="array" ref="AD380">IF(ValidateMultipleSelection(A384, Site!$AR$2:$AR$50), "Valid", "Invalid")</f>
        <v>Valid</v>
      </c>
    </row>
    <row r="381" spans="1:30" x14ac:dyDescent="0.35">
      <c r="A381" s="124"/>
      <c r="B381" s="320"/>
      <c r="C381" s="320"/>
      <c r="D381" s="329" t="str" cm="1">
        <f t="array" ref="D381">IFERROR(IF(ISBLANK(A381),"",IF(AND(ISBLANK(C381),ISBLANK(#REF!),ISBLANK(F381)),"",IF(AND(ISBLANK(C381),ISBLANK(#REF!),NOT(ISBLANK(F381))),_xlfn._xlws.FILTER('Rot.Out'!L:L,'Rot.Out'!B:B=EnterData!F381),IF(AND(ISBLANK(C381),NOT(ISBLANK(#REF!))),_xlfn._xlws.FILTER(#REF!,#REF!=#REF!),_xlfn.TEXTJOIN(", ", TRUE, _xlfn._xlws.FILTER(Make.Trt!D:D &amp; " " &amp; Make.Trt!#REF!, Make.Trt!C:C=C381)))))),"")</f>
        <v/>
      </c>
      <c r="E381" s="321"/>
      <c r="F381" s="124"/>
      <c r="G381" s="124"/>
      <c r="H381" s="124"/>
      <c r="I381" s="311"/>
      <c r="J381" s="311"/>
      <c r="K381" s="332"/>
      <c r="L381" s="183"/>
      <c r="M381" s="5"/>
      <c r="N381" s="480"/>
      <c r="O381" s="480"/>
      <c r="P381" s="240"/>
      <c r="Q381" s="240"/>
      <c r="R381" s="483"/>
      <c r="S381" s="183"/>
      <c r="T381" s="183"/>
      <c r="U381" s="183"/>
      <c r="V381" s="183"/>
      <c r="W381" s="5"/>
      <c r="X381" s="5"/>
      <c r="Y381" s="5"/>
      <c r="Z381" s="5"/>
      <c r="AA381" s="5"/>
      <c r="AB381" s="5"/>
      <c r="AC381" s="52" t="str" cm="1">
        <f t="array" ref="AC381">IF(ValidateMultipleSelection(G385, Times!$B$8:$B$77), "Valid", "Invalid")</f>
        <v>Valid</v>
      </c>
      <c r="AD381" s="52" t="str" cm="1">
        <f t="array" ref="AD381">IF(ValidateMultipleSelection(A385, Site!$AR$2:$AR$50), "Valid", "Invalid")</f>
        <v>Valid</v>
      </c>
    </row>
    <row r="382" spans="1:30" x14ac:dyDescent="0.35">
      <c r="A382" s="124"/>
      <c r="B382" s="320"/>
      <c r="C382" s="320"/>
      <c r="D382" s="329" t="str" cm="1">
        <f t="array" ref="D382">IFERROR(IF(ISBLANK(A382),"",IF(AND(ISBLANK(C382),ISBLANK(#REF!),ISBLANK(F382)),"",IF(AND(ISBLANK(C382),ISBLANK(#REF!),NOT(ISBLANK(F382))),_xlfn._xlws.FILTER('Rot.Out'!L:L,'Rot.Out'!B:B=EnterData!F382),IF(AND(ISBLANK(C382),NOT(ISBLANK(#REF!))),_xlfn._xlws.FILTER(#REF!,#REF!=#REF!),_xlfn.TEXTJOIN(", ", TRUE, _xlfn._xlws.FILTER(Make.Trt!D:D &amp; " " &amp; Make.Trt!#REF!, Make.Trt!C:C=C382)))))),"")</f>
        <v/>
      </c>
      <c r="E382" s="321"/>
      <c r="F382" s="124"/>
      <c r="G382" s="124"/>
      <c r="H382" s="124"/>
      <c r="I382" s="311"/>
      <c r="J382" s="311"/>
      <c r="K382" s="332"/>
      <c r="L382" s="183"/>
      <c r="M382" s="5"/>
      <c r="N382" s="480"/>
      <c r="O382" s="480"/>
      <c r="P382" s="240"/>
      <c r="Q382" s="240"/>
      <c r="R382" s="483"/>
      <c r="S382" s="183"/>
      <c r="T382" s="183"/>
      <c r="U382" s="183"/>
      <c r="V382" s="183"/>
      <c r="W382" s="5"/>
      <c r="X382" s="5"/>
      <c r="Y382" s="5"/>
      <c r="Z382" s="5"/>
      <c r="AA382" s="5"/>
      <c r="AB382" s="5"/>
      <c r="AC382" s="52" t="str" cm="1">
        <f t="array" ref="AC382">IF(ValidateMultipleSelection(G386, Times!$B$8:$B$77), "Valid", "Invalid")</f>
        <v>Valid</v>
      </c>
      <c r="AD382" s="52" t="str" cm="1">
        <f t="array" ref="AD382">IF(ValidateMultipleSelection(A386, Site!$AR$2:$AR$50), "Valid", "Invalid")</f>
        <v>Valid</v>
      </c>
    </row>
    <row r="383" spans="1:30" x14ac:dyDescent="0.35">
      <c r="A383" s="124"/>
      <c r="B383" s="320"/>
      <c r="C383" s="320"/>
      <c r="D383" s="329" t="str" cm="1">
        <f t="array" ref="D383">IFERROR(IF(ISBLANK(A383),"",IF(AND(ISBLANK(C383),ISBLANK(#REF!),ISBLANK(F383)),"",IF(AND(ISBLANK(C383),ISBLANK(#REF!),NOT(ISBLANK(F383))),_xlfn._xlws.FILTER('Rot.Out'!L:L,'Rot.Out'!B:B=EnterData!F383),IF(AND(ISBLANK(C383),NOT(ISBLANK(#REF!))),_xlfn._xlws.FILTER(#REF!,#REF!=#REF!),_xlfn.TEXTJOIN(", ", TRUE, _xlfn._xlws.FILTER(Make.Trt!D:D &amp; " " &amp; Make.Trt!#REF!, Make.Trt!C:C=C383)))))),"")</f>
        <v/>
      </c>
      <c r="E383" s="321"/>
      <c r="F383" s="124"/>
      <c r="G383" s="124"/>
      <c r="H383" s="124"/>
      <c r="I383" s="311"/>
      <c r="J383" s="311"/>
      <c r="K383" s="332"/>
      <c r="L383" s="183"/>
      <c r="M383" s="5"/>
      <c r="N383" s="480"/>
      <c r="O383" s="480"/>
      <c r="P383" s="240"/>
      <c r="Q383" s="240"/>
      <c r="R383" s="483"/>
      <c r="S383" s="183"/>
      <c r="T383" s="183"/>
      <c r="U383" s="183"/>
      <c r="V383" s="183"/>
      <c r="W383" s="5"/>
      <c r="X383" s="5"/>
      <c r="Y383" s="5"/>
      <c r="Z383" s="5"/>
      <c r="AA383" s="5"/>
      <c r="AB383" s="5"/>
      <c r="AC383" s="52" t="str" cm="1">
        <f t="array" ref="AC383">IF(ValidateMultipleSelection(G387, Times!$B$8:$B$77), "Valid", "Invalid")</f>
        <v>Valid</v>
      </c>
      <c r="AD383" s="52" t="str" cm="1">
        <f t="array" ref="AD383">IF(ValidateMultipleSelection(A387, Site!$AR$2:$AR$50), "Valid", "Invalid")</f>
        <v>Valid</v>
      </c>
    </row>
    <row r="384" spans="1:30" x14ac:dyDescent="0.35">
      <c r="A384" s="124"/>
      <c r="B384" s="320"/>
      <c r="C384" s="320"/>
      <c r="D384" s="329" t="str" cm="1">
        <f t="array" ref="D384">IFERROR(IF(ISBLANK(A384),"",IF(AND(ISBLANK(C384),ISBLANK(#REF!),ISBLANK(F384)),"",IF(AND(ISBLANK(C384),ISBLANK(#REF!),NOT(ISBLANK(F384))),_xlfn._xlws.FILTER('Rot.Out'!L:L,'Rot.Out'!B:B=EnterData!F384),IF(AND(ISBLANK(C384),NOT(ISBLANK(#REF!))),_xlfn._xlws.FILTER(#REF!,#REF!=#REF!),_xlfn.TEXTJOIN(", ", TRUE, _xlfn._xlws.FILTER(Make.Trt!D:D &amp; " " &amp; Make.Trt!#REF!, Make.Trt!C:C=C384)))))),"")</f>
        <v/>
      </c>
      <c r="E384" s="321"/>
      <c r="F384" s="124"/>
      <c r="G384" s="124"/>
      <c r="H384" s="124"/>
      <c r="I384" s="311"/>
      <c r="J384" s="311"/>
      <c r="K384" s="332"/>
      <c r="L384" s="183"/>
      <c r="M384" s="5"/>
      <c r="N384" s="480"/>
      <c r="O384" s="480"/>
      <c r="P384" s="240"/>
      <c r="Q384" s="240"/>
      <c r="R384" s="483"/>
      <c r="S384" s="183"/>
      <c r="T384" s="183"/>
      <c r="U384" s="183"/>
      <c r="V384" s="183"/>
      <c r="W384" s="5"/>
      <c r="X384" s="5"/>
      <c r="Y384" s="5"/>
      <c r="Z384" s="5"/>
      <c r="AA384" s="5"/>
      <c r="AB384" s="5"/>
      <c r="AC384" s="52" t="str" cm="1">
        <f t="array" ref="AC384">IF(ValidateMultipleSelection(G388, Times!$B$8:$B$77), "Valid", "Invalid")</f>
        <v>Valid</v>
      </c>
      <c r="AD384" s="52" t="str" cm="1">
        <f t="array" ref="AD384">IF(ValidateMultipleSelection(A388, Site!$AR$2:$AR$50), "Valid", "Invalid")</f>
        <v>Valid</v>
      </c>
    </row>
    <row r="385" spans="1:30" x14ac:dyDescent="0.35">
      <c r="A385" s="124"/>
      <c r="B385" s="320"/>
      <c r="C385" s="320"/>
      <c r="D385" s="329" t="str" cm="1">
        <f t="array" ref="D385">IFERROR(IF(ISBLANK(A385),"",IF(AND(ISBLANK(C385),ISBLANK(#REF!),ISBLANK(F385)),"",IF(AND(ISBLANK(C385),ISBLANK(#REF!),NOT(ISBLANK(F385))),_xlfn._xlws.FILTER('Rot.Out'!L:L,'Rot.Out'!B:B=EnterData!F385),IF(AND(ISBLANK(C385),NOT(ISBLANK(#REF!))),_xlfn._xlws.FILTER(#REF!,#REF!=#REF!),_xlfn.TEXTJOIN(", ", TRUE, _xlfn._xlws.FILTER(Make.Trt!D:D &amp; " " &amp; Make.Trt!#REF!, Make.Trt!C:C=C385)))))),"")</f>
        <v/>
      </c>
      <c r="E385" s="321"/>
      <c r="F385" s="124"/>
      <c r="G385" s="124"/>
      <c r="H385" s="124"/>
      <c r="I385" s="311"/>
      <c r="J385" s="311"/>
      <c r="K385" s="332"/>
      <c r="L385" s="183"/>
      <c r="M385" s="5"/>
      <c r="N385" s="480"/>
      <c r="O385" s="480"/>
      <c r="P385" s="240"/>
      <c r="Q385" s="240"/>
      <c r="R385" s="483"/>
      <c r="S385" s="183"/>
      <c r="T385" s="183"/>
      <c r="U385" s="183"/>
      <c r="V385" s="183"/>
      <c r="W385" s="5"/>
      <c r="X385" s="5"/>
      <c r="Y385" s="5"/>
      <c r="Z385" s="5"/>
      <c r="AA385" s="5"/>
      <c r="AB385" s="5"/>
      <c r="AC385" s="52" t="str" cm="1">
        <f t="array" ref="AC385">IF(ValidateMultipleSelection(G389, Times!$B$8:$B$77), "Valid", "Invalid")</f>
        <v>Valid</v>
      </c>
      <c r="AD385" s="52" t="str" cm="1">
        <f t="array" ref="AD385">IF(ValidateMultipleSelection(A389, Site!$AR$2:$AR$50), "Valid", "Invalid")</f>
        <v>Valid</v>
      </c>
    </row>
    <row r="386" spans="1:30" x14ac:dyDescent="0.35">
      <c r="A386" s="124"/>
      <c r="B386" s="320"/>
      <c r="C386" s="320"/>
      <c r="D386" s="329" t="str" cm="1">
        <f t="array" ref="D386">IFERROR(IF(ISBLANK(A386),"",IF(AND(ISBLANK(C386),ISBLANK(#REF!),ISBLANK(F386)),"",IF(AND(ISBLANK(C386),ISBLANK(#REF!),NOT(ISBLANK(F386))),_xlfn._xlws.FILTER('Rot.Out'!L:L,'Rot.Out'!B:B=EnterData!F386),IF(AND(ISBLANK(C386),NOT(ISBLANK(#REF!))),_xlfn._xlws.FILTER(#REF!,#REF!=#REF!),_xlfn.TEXTJOIN(", ", TRUE, _xlfn._xlws.FILTER(Make.Trt!D:D &amp; " " &amp; Make.Trt!#REF!, Make.Trt!C:C=C386)))))),"")</f>
        <v/>
      </c>
      <c r="E386" s="321"/>
      <c r="F386" s="124"/>
      <c r="G386" s="124"/>
      <c r="H386" s="124"/>
      <c r="I386" s="311"/>
      <c r="J386" s="311"/>
      <c r="K386" s="332"/>
      <c r="L386" s="183"/>
      <c r="M386" s="5"/>
      <c r="N386" s="480"/>
      <c r="O386" s="480"/>
      <c r="P386" s="240"/>
      <c r="Q386" s="240"/>
      <c r="R386" s="483"/>
      <c r="S386" s="183"/>
      <c r="T386" s="183"/>
      <c r="U386" s="183"/>
      <c r="V386" s="183"/>
      <c r="W386" s="5"/>
      <c r="X386" s="5"/>
      <c r="Y386" s="5"/>
      <c r="Z386" s="5"/>
      <c r="AA386" s="5"/>
      <c r="AB386" s="5"/>
      <c r="AC386" s="52" t="str" cm="1">
        <f t="array" ref="AC386">IF(ValidateMultipleSelection(G390, Times!$B$8:$B$77), "Valid", "Invalid")</f>
        <v>Valid</v>
      </c>
      <c r="AD386" s="52" t="str" cm="1">
        <f t="array" ref="AD386">IF(ValidateMultipleSelection(A390, Site!$AR$2:$AR$50), "Valid", "Invalid")</f>
        <v>Valid</v>
      </c>
    </row>
    <row r="387" spans="1:30" x14ac:dyDescent="0.35">
      <c r="A387" s="124"/>
      <c r="B387" s="320"/>
      <c r="C387" s="320"/>
      <c r="D387" s="329" t="str" cm="1">
        <f t="array" ref="D387">IFERROR(IF(ISBLANK(A387),"",IF(AND(ISBLANK(C387),ISBLANK(#REF!),ISBLANK(F387)),"",IF(AND(ISBLANK(C387),ISBLANK(#REF!),NOT(ISBLANK(F387))),_xlfn._xlws.FILTER('Rot.Out'!L:L,'Rot.Out'!B:B=EnterData!F387),IF(AND(ISBLANK(C387),NOT(ISBLANK(#REF!))),_xlfn._xlws.FILTER(#REF!,#REF!=#REF!),_xlfn.TEXTJOIN(", ", TRUE, _xlfn._xlws.FILTER(Make.Trt!D:D &amp; " " &amp; Make.Trt!#REF!, Make.Trt!C:C=C387)))))),"")</f>
        <v/>
      </c>
      <c r="E387" s="321"/>
      <c r="F387" s="124"/>
      <c r="G387" s="124"/>
      <c r="H387" s="124"/>
      <c r="I387" s="311"/>
      <c r="J387" s="311"/>
      <c r="K387" s="332"/>
      <c r="L387" s="183"/>
      <c r="M387" s="5"/>
      <c r="N387" s="480"/>
      <c r="O387" s="480"/>
      <c r="P387" s="240"/>
      <c r="Q387" s="240"/>
      <c r="R387" s="483"/>
      <c r="S387" s="183"/>
      <c r="T387" s="183"/>
      <c r="U387" s="183"/>
      <c r="V387" s="183"/>
      <c r="W387" s="5"/>
      <c r="X387" s="5"/>
      <c r="Y387" s="5"/>
      <c r="Z387" s="5"/>
      <c r="AA387" s="5"/>
      <c r="AB387" s="5"/>
      <c r="AC387" s="52" t="str" cm="1">
        <f t="array" ref="AC387">IF(ValidateMultipleSelection(G391, Times!$B$8:$B$77), "Valid", "Invalid")</f>
        <v>Valid</v>
      </c>
      <c r="AD387" s="52" t="str" cm="1">
        <f t="array" ref="AD387">IF(ValidateMultipleSelection(A391, Site!$AR$2:$AR$50), "Valid", "Invalid")</f>
        <v>Valid</v>
      </c>
    </row>
    <row r="388" spans="1:30" x14ac:dyDescent="0.35">
      <c r="A388" s="124"/>
      <c r="B388" s="320"/>
      <c r="C388" s="320"/>
      <c r="D388" s="329" t="str" cm="1">
        <f t="array" ref="D388">IFERROR(IF(ISBLANK(A388),"",IF(AND(ISBLANK(C388),ISBLANK(#REF!),ISBLANK(F388)),"",IF(AND(ISBLANK(C388),ISBLANK(#REF!),NOT(ISBLANK(F388))),_xlfn._xlws.FILTER('Rot.Out'!L:L,'Rot.Out'!B:B=EnterData!F388),IF(AND(ISBLANK(C388),NOT(ISBLANK(#REF!))),_xlfn._xlws.FILTER(#REF!,#REF!=#REF!),_xlfn.TEXTJOIN(", ", TRUE, _xlfn._xlws.FILTER(Make.Trt!D:D &amp; " " &amp; Make.Trt!#REF!, Make.Trt!C:C=C388)))))),"")</f>
        <v/>
      </c>
      <c r="E388" s="321"/>
      <c r="F388" s="124"/>
      <c r="G388" s="124"/>
      <c r="H388" s="124"/>
      <c r="I388" s="311"/>
      <c r="J388" s="311"/>
      <c r="K388" s="332"/>
      <c r="L388" s="183"/>
      <c r="M388" s="5"/>
      <c r="N388" s="480"/>
      <c r="O388" s="480"/>
      <c r="P388" s="240"/>
      <c r="Q388" s="240"/>
      <c r="R388" s="483"/>
      <c r="S388" s="183"/>
      <c r="T388" s="183"/>
      <c r="U388" s="183"/>
      <c r="V388" s="183"/>
      <c r="W388" s="5"/>
      <c r="X388" s="5"/>
      <c r="Y388" s="5"/>
      <c r="Z388" s="5"/>
      <c r="AA388" s="5"/>
      <c r="AB388" s="5"/>
      <c r="AC388" s="52" t="str" cm="1">
        <f t="array" ref="AC388">IF(ValidateMultipleSelection(G392, Times!$B$8:$B$77), "Valid", "Invalid")</f>
        <v>Valid</v>
      </c>
      <c r="AD388" s="52" t="str" cm="1">
        <f t="array" ref="AD388">IF(ValidateMultipleSelection(A392, Site!$AR$2:$AR$50), "Valid", "Invalid")</f>
        <v>Valid</v>
      </c>
    </row>
    <row r="389" spans="1:30" x14ac:dyDescent="0.35">
      <c r="A389" s="124"/>
      <c r="B389" s="320"/>
      <c r="C389" s="320"/>
      <c r="D389" s="329" t="str" cm="1">
        <f t="array" ref="D389">IFERROR(IF(ISBLANK(A389),"",IF(AND(ISBLANK(C389),ISBLANK(#REF!),ISBLANK(F389)),"",IF(AND(ISBLANK(C389),ISBLANK(#REF!),NOT(ISBLANK(F389))),_xlfn._xlws.FILTER('Rot.Out'!L:L,'Rot.Out'!B:B=EnterData!F389),IF(AND(ISBLANK(C389),NOT(ISBLANK(#REF!))),_xlfn._xlws.FILTER(#REF!,#REF!=#REF!),_xlfn.TEXTJOIN(", ", TRUE, _xlfn._xlws.FILTER(Make.Trt!D:D &amp; " " &amp; Make.Trt!#REF!, Make.Trt!C:C=C389)))))),"")</f>
        <v/>
      </c>
      <c r="E389" s="321"/>
      <c r="F389" s="124"/>
      <c r="G389" s="124"/>
      <c r="H389" s="124"/>
      <c r="I389" s="311"/>
      <c r="J389" s="311"/>
      <c r="K389" s="332"/>
      <c r="L389" s="183"/>
      <c r="M389" s="5"/>
      <c r="N389" s="480"/>
      <c r="O389" s="480"/>
      <c r="P389" s="240"/>
      <c r="Q389" s="240"/>
      <c r="R389" s="483"/>
      <c r="S389" s="183"/>
      <c r="T389" s="183"/>
      <c r="U389" s="183"/>
      <c r="V389" s="183"/>
      <c r="W389" s="5"/>
      <c r="X389" s="5"/>
      <c r="Y389" s="5"/>
      <c r="Z389" s="5"/>
      <c r="AA389" s="5"/>
      <c r="AB389" s="5"/>
      <c r="AC389" s="52" t="str" cm="1">
        <f t="array" ref="AC389">IF(ValidateMultipleSelection(G393, Times!$B$8:$B$77), "Valid", "Invalid")</f>
        <v>Valid</v>
      </c>
      <c r="AD389" s="52" t="str" cm="1">
        <f t="array" ref="AD389">IF(ValidateMultipleSelection(A393, Site!$AR$2:$AR$50), "Valid", "Invalid")</f>
        <v>Valid</v>
      </c>
    </row>
    <row r="390" spans="1:30" x14ac:dyDescent="0.35">
      <c r="A390" s="124"/>
      <c r="B390" s="320"/>
      <c r="C390" s="320"/>
      <c r="D390" s="329" t="str" cm="1">
        <f t="array" ref="D390">IFERROR(IF(ISBLANK(A390),"",IF(AND(ISBLANK(C390),ISBLANK(#REF!),ISBLANK(F390)),"",IF(AND(ISBLANK(C390),ISBLANK(#REF!),NOT(ISBLANK(F390))),_xlfn._xlws.FILTER('Rot.Out'!L:L,'Rot.Out'!B:B=EnterData!F390),IF(AND(ISBLANK(C390),NOT(ISBLANK(#REF!))),_xlfn._xlws.FILTER(#REF!,#REF!=#REF!),_xlfn.TEXTJOIN(", ", TRUE, _xlfn._xlws.FILTER(Make.Trt!D:D &amp; " " &amp; Make.Trt!#REF!, Make.Trt!C:C=C390)))))),"")</f>
        <v/>
      </c>
      <c r="E390" s="321"/>
      <c r="F390" s="124"/>
      <c r="G390" s="124"/>
      <c r="H390" s="124"/>
      <c r="I390" s="311"/>
      <c r="J390" s="311"/>
      <c r="K390" s="332"/>
      <c r="L390" s="183"/>
      <c r="M390" s="5"/>
      <c r="N390" s="480"/>
      <c r="O390" s="480"/>
      <c r="P390" s="240"/>
      <c r="Q390" s="240"/>
      <c r="R390" s="483"/>
      <c r="S390" s="183"/>
      <c r="T390" s="183"/>
      <c r="U390" s="183"/>
      <c r="V390" s="183"/>
      <c r="W390" s="5"/>
      <c r="X390" s="5"/>
      <c r="Y390" s="5"/>
      <c r="Z390" s="5"/>
      <c r="AA390" s="5"/>
      <c r="AB390" s="5"/>
      <c r="AC390" s="52" t="str" cm="1">
        <f t="array" ref="AC390">IF(ValidateMultipleSelection(G394, Times!$B$8:$B$77), "Valid", "Invalid")</f>
        <v>Valid</v>
      </c>
      <c r="AD390" s="52" t="str" cm="1">
        <f t="array" ref="AD390">IF(ValidateMultipleSelection(A394, Site!$AR$2:$AR$50), "Valid", "Invalid")</f>
        <v>Valid</v>
      </c>
    </row>
    <row r="391" spans="1:30" x14ac:dyDescent="0.35">
      <c r="A391" s="124"/>
      <c r="B391" s="320"/>
      <c r="C391" s="320"/>
      <c r="D391" s="329" t="str" cm="1">
        <f t="array" ref="D391">IFERROR(IF(ISBLANK(A391),"",IF(AND(ISBLANK(C391),ISBLANK(#REF!),ISBLANK(F391)),"",IF(AND(ISBLANK(C391),ISBLANK(#REF!),NOT(ISBLANK(F391))),_xlfn._xlws.FILTER('Rot.Out'!L:L,'Rot.Out'!B:B=EnterData!F391),IF(AND(ISBLANK(C391),NOT(ISBLANK(#REF!))),_xlfn._xlws.FILTER(#REF!,#REF!=#REF!),_xlfn.TEXTJOIN(", ", TRUE, _xlfn._xlws.FILTER(Make.Trt!D:D &amp; " " &amp; Make.Trt!#REF!, Make.Trt!C:C=C391)))))),"")</f>
        <v/>
      </c>
      <c r="E391" s="321"/>
      <c r="F391" s="124"/>
      <c r="G391" s="124"/>
      <c r="H391" s="124"/>
      <c r="I391" s="311"/>
      <c r="J391" s="311"/>
      <c r="K391" s="332"/>
      <c r="L391" s="183"/>
      <c r="M391" s="5"/>
      <c r="N391" s="480"/>
      <c r="O391" s="480"/>
      <c r="P391" s="240"/>
      <c r="Q391" s="240"/>
      <c r="R391" s="483"/>
      <c r="S391" s="183"/>
      <c r="T391" s="183"/>
      <c r="U391" s="183"/>
      <c r="V391" s="183"/>
      <c r="W391" s="5"/>
      <c r="X391" s="5"/>
      <c r="Y391" s="5"/>
      <c r="Z391" s="5"/>
      <c r="AA391" s="5"/>
      <c r="AB391" s="5"/>
      <c r="AC391" s="52" t="str" cm="1">
        <f t="array" ref="AC391">IF(ValidateMultipleSelection(G395, Times!$B$8:$B$77), "Valid", "Invalid")</f>
        <v>Valid</v>
      </c>
      <c r="AD391" s="52" t="str" cm="1">
        <f t="array" ref="AD391">IF(ValidateMultipleSelection(A395, Site!$AR$2:$AR$50), "Valid", "Invalid")</f>
        <v>Valid</v>
      </c>
    </row>
    <row r="392" spans="1:30" x14ac:dyDescent="0.35">
      <c r="A392" s="124"/>
      <c r="B392" s="320"/>
      <c r="C392" s="320"/>
      <c r="D392" s="329" t="str" cm="1">
        <f t="array" ref="D392">IFERROR(IF(ISBLANK(A392),"",IF(AND(ISBLANK(C392),ISBLANK(#REF!),ISBLANK(F392)),"",IF(AND(ISBLANK(C392),ISBLANK(#REF!),NOT(ISBLANK(F392))),_xlfn._xlws.FILTER('Rot.Out'!L:L,'Rot.Out'!B:B=EnterData!F392),IF(AND(ISBLANK(C392),NOT(ISBLANK(#REF!))),_xlfn._xlws.FILTER(#REF!,#REF!=#REF!),_xlfn.TEXTJOIN(", ", TRUE, _xlfn._xlws.FILTER(Make.Trt!D:D &amp; " " &amp; Make.Trt!#REF!, Make.Trt!C:C=C392)))))),"")</f>
        <v/>
      </c>
      <c r="E392" s="321"/>
      <c r="F392" s="124"/>
      <c r="G392" s="124"/>
      <c r="H392" s="124"/>
      <c r="I392" s="311"/>
      <c r="J392" s="311"/>
      <c r="K392" s="332"/>
      <c r="L392" s="183"/>
      <c r="M392" s="5"/>
      <c r="N392" s="480"/>
      <c r="O392" s="480"/>
      <c r="P392" s="240"/>
      <c r="Q392" s="240"/>
      <c r="R392" s="483"/>
      <c r="S392" s="183"/>
      <c r="T392" s="183"/>
      <c r="U392" s="183"/>
      <c r="V392" s="183"/>
      <c r="W392" s="5"/>
      <c r="X392" s="5"/>
      <c r="Y392" s="5"/>
      <c r="Z392" s="5"/>
      <c r="AA392" s="5"/>
      <c r="AB392" s="5"/>
      <c r="AC392" s="52" t="str" cm="1">
        <f t="array" ref="AC392">IF(ValidateMultipleSelection(G396, Times!$B$8:$B$77), "Valid", "Invalid")</f>
        <v>Valid</v>
      </c>
      <c r="AD392" s="52" t="str" cm="1">
        <f t="array" ref="AD392">IF(ValidateMultipleSelection(A396, Site!$AR$2:$AR$50), "Valid", "Invalid")</f>
        <v>Valid</v>
      </c>
    </row>
    <row r="393" spans="1:30" x14ac:dyDescent="0.35">
      <c r="A393" s="124"/>
      <c r="B393" s="320"/>
      <c r="C393" s="320"/>
      <c r="D393" s="329" t="str" cm="1">
        <f t="array" ref="D393">IFERROR(IF(ISBLANK(A393),"",IF(AND(ISBLANK(C393),ISBLANK(#REF!),ISBLANK(F393)),"",IF(AND(ISBLANK(C393),ISBLANK(#REF!),NOT(ISBLANK(F393))),_xlfn._xlws.FILTER('Rot.Out'!L:L,'Rot.Out'!B:B=EnterData!F393),IF(AND(ISBLANK(C393),NOT(ISBLANK(#REF!))),_xlfn._xlws.FILTER(#REF!,#REF!=#REF!),_xlfn.TEXTJOIN(", ", TRUE, _xlfn._xlws.FILTER(Make.Trt!D:D &amp; " " &amp; Make.Trt!#REF!, Make.Trt!C:C=C393)))))),"")</f>
        <v/>
      </c>
      <c r="E393" s="321"/>
      <c r="F393" s="124"/>
      <c r="G393" s="124"/>
      <c r="H393" s="124"/>
      <c r="I393" s="311"/>
      <c r="J393" s="311"/>
      <c r="K393" s="332"/>
      <c r="L393" s="183"/>
      <c r="M393" s="5"/>
      <c r="N393" s="480"/>
      <c r="O393" s="480"/>
      <c r="P393" s="240"/>
      <c r="Q393" s="240"/>
      <c r="R393" s="483"/>
      <c r="S393" s="183"/>
      <c r="T393" s="183"/>
      <c r="U393" s="183"/>
      <c r="V393" s="183"/>
      <c r="W393" s="5"/>
      <c r="X393" s="5"/>
      <c r="Y393" s="5"/>
      <c r="Z393" s="5"/>
      <c r="AA393" s="5"/>
      <c r="AB393" s="5"/>
      <c r="AC393" s="52" t="str" cm="1">
        <f t="array" ref="AC393">IF(ValidateMultipleSelection(G397, Times!$B$8:$B$77), "Valid", "Invalid")</f>
        <v>Valid</v>
      </c>
      <c r="AD393" s="52" t="str" cm="1">
        <f t="array" ref="AD393">IF(ValidateMultipleSelection(A397, Site!$AR$2:$AR$50), "Valid", "Invalid")</f>
        <v>Valid</v>
      </c>
    </row>
    <row r="394" spans="1:30" x14ac:dyDescent="0.35">
      <c r="A394" s="124"/>
      <c r="B394" s="320"/>
      <c r="C394" s="320"/>
      <c r="D394" s="329" t="str" cm="1">
        <f t="array" ref="D394">IFERROR(IF(ISBLANK(A394),"",IF(AND(ISBLANK(C394),ISBLANK(#REF!),ISBLANK(F394)),"",IF(AND(ISBLANK(C394),ISBLANK(#REF!),NOT(ISBLANK(F394))),_xlfn._xlws.FILTER('Rot.Out'!L:L,'Rot.Out'!B:B=EnterData!F394),IF(AND(ISBLANK(C394),NOT(ISBLANK(#REF!))),_xlfn._xlws.FILTER(#REF!,#REF!=#REF!),_xlfn.TEXTJOIN(", ", TRUE, _xlfn._xlws.FILTER(Make.Trt!D:D &amp; " " &amp; Make.Trt!#REF!, Make.Trt!C:C=C394)))))),"")</f>
        <v/>
      </c>
      <c r="E394" s="321"/>
      <c r="F394" s="124"/>
      <c r="G394" s="124"/>
      <c r="H394" s="124"/>
      <c r="I394" s="311"/>
      <c r="J394" s="311"/>
      <c r="K394" s="332"/>
      <c r="L394" s="183"/>
      <c r="M394" s="5"/>
      <c r="N394" s="480"/>
      <c r="O394" s="480"/>
      <c r="P394" s="240"/>
      <c r="Q394" s="240"/>
      <c r="R394" s="483"/>
      <c r="S394" s="183"/>
      <c r="T394" s="183"/>
      <c r="U394" s="183"/>
      <c r="V394" s="183"/>
      <c r="W394" s="5"/>
      <c r="X394" s="5"/>
      <c r="Y394" s="5"/>
      <c r="Z394" s="5"/>
      <c r="AA394" s="5"/>
      <c r="AB394" s="5"/>
      <c r="AC394" s="52" t="str" cm="1">
        <f t="array" ref="AC394">IF(ValidateMultipleSelection(G398, Times!$B$8:$B$77), "Valid", "Invalid")</f>
        <v>Valid</v>
      </c>
      <c r="AD394" s="52" t="str" cm="1">
        <f t="array" ref="AD394">IF(ValidateMultipleSelection(A398, Site!$AR$2:$AR$50), "Valid", "Invalid")</f>
        <v>Valid</v>
      </c>
    </row>
    <row r="395" spans="1:30" x14ac:dyDescent="0.35">
      <c r="A395" s="124"/>
      <c r="B395" s="320"/>
      <c r="C395" s="320"/>
      <c r="D395" s="329" t="str" cm="1">
        <f t="array" ref="D395">IFERROR(IF(ISBLANK(A395),"",IF(AND(ISBLANK(C395),ISBLANK(#REF!),ISBLANK(F395)),"",IF(AND(ISBLANK(C395),ISBLANK(#REF!),NOT(ISBLANK(F395))),_xlfn._xlws.FILTER('Rot.Out'!L:L,'Rot.Out'!B:B=EnterData!F395),IF(AND(ISBLANK(C395),NOT(ISBLANK(#REF!))),_xlfn._xlws.FILTER(#REF!,#REF!=#REF!),_xlfn.TEXTJOIN(", ", TRUE, _xlfn._xlws.FILTER(Make.Trt!D:D &amp; " " &amp; Make.Trt!#REF!, Make.Trt!C:C=C395)))))),"")</f>
        <v/>
      </c>
      <c r="E395" s="321"/>
      <c r="F395" s="124"/>
      <c r="G395" s="124"/>
      <c r="H395" s="124"/>
      <c r="I395" s="311"/>
      <c r="J395" s="311"/>
      <c r="K395" s="332"/>
      <c r="L395" s="183"/>
      <c r="M395" s="5"/>
      <c r="N395" s="480"/>
      <c r="O395" s="480"/>
      <c r="P395" s="240"/>
      <c r="Q395" s="240"/>
      <c r="R395" s="483"/>
      <c r="S395" s="183"/>
      <c r="T395" s="183"/>
      <c r="U395" s="183"/>
      <c r="V395" s="183"/>
      <c r="W395" s="5"/>
      <c r="X395" s="5"/>
      <c r="Y395" s="5"/>
      <c r="Z395" s="5"/>
      <c r="AA395" s="5"/>
      <c r="AB395" s="5"/>
      <c r="AC395" s="52" t="str" cm="1">
        <f t="array" ref="AC395">IF(ValidateMultipleSelection(G399, Times!$B$8:$B$77), "Valid", "Invalid")</f>
        <v>Valid</v>
      </c>
      <c r="AD395" s="52" t="str" cm="1">
        <f t="array" ref="AD395">IF(ValidateMultipleSelection(A399, Site!$AR$2:$AR$50), "Valid", "Invalid")</f>
        <v>Valid</v>
      </c>
    </row>
    <row r="396" spans="1:30" x14ac:dyDescent="0.35">
      <c r="A396" s="124"/>
      <c r="B396" s="320"/>
      <c r="C396" s="320"/>
      <c r="D396" s="329" t="str" cm="1">
        <f t="array" ref="D396">IFERROR(IF(ISBLANK(A396),"",IF(AND(ISBLANK(C396),ISBLANK(#REF!),ISBLANK(F396)),"",IF(AND(ISBLANK(C396),ISBLANK(#REF!),NOT(ISBLANK(F396))),_xlfn._xlws.FILTER('Rot.Out'!L:L,'Rot.Out'!B:B=EnterData!F396),IF(AND(ISBLANK(C396),NOT(ISBLANK(#REF!))),_xlfn._xlws.FILTER(#REF!,#REF!=#REF!),_xlfn.TEXTJOIN(", ", TRUE, _xlfn._xlws.FILTER(Make.Trt!D:D &amp; " " &amp; Make.Trt!#REF!, Make.Trt!C:C=C396)))))),"")</f>
        <v/>
      </c>
      <c r="E396" s="321"/>
      <c r="F396" s="124"/>
      <c r="G396" s="124"/>
      <c r="H396" s="124"/>
      <c r="I396" s="311"/>
      <c r="J396" s="311"/>
      <c r="K396" s="332"/>
      <c r="L396" s="183"/>
      <c r="M396" s="5"/>
      <c r="N396" s="480"/>
      <c r="O396" s="480"/>
      <c r="P396" s="240"/>
      <c r="Q396" s="240"/>
      <c r="R396" s="483"/>
      <c r="S396" s="183"/>
      <c r="T396" s="183"/>
      <c r="U396" s="183"/>
      <c r="V396" s="183"/>
      <c r="W396" s="5"/>
      <c r="X396" s="5"/>
      <c r="Y396" s="5"/>
      <c r="Z396" s="5"/>
      <c r="AA396" s="5"/>
      <c r="AB396" s="5"/>
      <c r="AC396" s="52" t="str" cm="1">
        <f t="array" ref="AC396">IF(ValidateMultipleSelection(G400, Times!$B$8:$B$77), "Valid", "Invalid")</f>
        <v>Valid</v>
      </c>
      <c r="AD396" s="52" t="str" cm="1">
        <f t="array" ref="AD396">IF(ValidateMultipleSelection(A400, Site!$AR$2:$AR$50), "Valid", "Invalid")</f>
        <v>Valid</v>
      </c>
    </row>
    <row r="397" spans="1:30" x14ac:dyDescent="0.35">
      <c r="A397" s="124"/>
      <c r="B397" s="320"/>
      <c r="C397" s="320"/>
      <c r="D397" s="329" t="str" cm="1">
        <f t="array" ref="D397">IFERROR(IF(ISBLANK(A397),"",IF(AND(ISBLANK(C397),ISBLANK(#REF!),ISBLANK(F397)),"",IF(AND(ISBLANK(C397),ISBLANK(#REF!),NOT(ISBLANK(F397))),_xlfn._xlws.FILTER('Rot.Out'!L:L,'Rot.Out'!B:B=EnterData!F397),IF(AND(ISBLANK(C397),NOT(ISBLANK(#REF!))),_xlfn._xlws.FILTER(#REF!,#REF!=#REF!),_xlfn.TEXTJOIN(", ", TRUE, _xlfn._xlws.FILTER(Make.Trt!D:D &amp; " " &amp; Make.Trt!#REF!, Make.Trt!C:C=C397)))))),"")</f>
        <v/>
      </c>
      <c r="E397" s="321"/>
      <c r="F397" s="124"/>
      <c r="G397" s="124"/>
      <c r="H397" s="124"/>
      <c r="I397" s="311"/>
      <c r="J397" s="311"/>
      <c r="K397" s="332"/>
      <c r="L397" s="183"/>
      <c r="M397" s="5"/>
      <c r="N397" s="480"/>
      <c r="O397" s="480"/>
      <c r="P397" s="240"/>
      <c r="Q397" s="240"/>
      <c r="R397" s="483"/>
      <c r="S397" s="183"/>
      <c r="T397" s="183"/>
      <c r="U397" s="183"/>
      <c r="V397" s="183"/>
      <c r="W397" s="5"/>
      <c r="X397" s="5"/>
      <c r="Y397" s="5"/>
      <c r="Z397" s="5"/>
      <c r="AA397" s="5"/>
      <c r="AB397" s="5"/>
      <c r="AC397" s="52" t="str" cm="1">
        <f t="array" ref="AC397">IF(ValidateMultipleSelection(G401, Times!$B$8:$B$77), "Valid", "Invalid")</f>
        <v>Valid</v>
      </c>
      <c r="AD397" s="52" t="str" cm="1">
        <f t="array" ref="AD397">IF(ValidateMultipleSelection(A401, Site!$AR$2:$AR$50), "Valid", "Invalid")</f>
        <v>Valid</v>
      </c>
    </row>
    <row r="398" spans="1:30" x14ac:dyDescent="0.35">
      <c r="A398" s="124"/>
      <c r="B398" s="320"/>
      <c r="C398" s="320"/>
      <c r="D398" s="329" t="str" cm="1">
        <f t="array" ref="D398">IFERROR(IF(ISBLANK(A398),"",IF(AND(ISBLANK(C398),ISBLANK(#REF!),ISBLANK(F398)),"",IF(AND(ISBLANK(C398),ISBLANK(#REF!),NOT(ISBLANK(F398))),_xlfn._xlws.FILTER('Rot.Out'!L:L,'Rot.Out'!B:B=EnterData!F398),IF(AND(ISBLANK(C398),NOT(ISBLANK(#REF!))),_xlfn._xlws.FILTER(#REF!,#REF!=#REF!),_xlfn.TEXTJOIN(", ", TRUE, _xlfn._xlws.FILTER(Make.Trt!D:D &amp; " " &amp; Make.Trt!#REF!, Make.Trt!C:C=C398)))))),"")</f>
        <v/>
      </c>
      <c r="E398" s="321"/>
      <c r="F398" s="124"/>
      <c r="G398" s="124"/>
      <c r="H398" s="124"/>
      <c r="I398" s="311"/>
      <c r="J398" s="311"/>
      <c r="K398" s="332"/>
      <c r="L398" s="183"/>
      <c r="M398" s="5"/>
      <c r="N398" s="480"/>
      <c r="O398" s="480"/>
      <c r="P398" s="240"/>
      <c r="Q398" s="240"/>
      <c r="R398" s="483"/>
      <c r="S398" s="183"/>
      <c r="T398" s="183"/>
      <c r="U398" s="183"/>
      <c r="V398" s="183"/>
      <c r="W398" s="5"/>
      <c r="X398" s="5"/>
      <c r="Y398" s="5"/>
      <c r="Z398" s="5"/>
      <c r="AA398" s="5"/>
      <c r="AB398" s="5"/>
      <c r="AC398" s="52" t="str" cm="1">
        <f t="array" ref="AC398">IF(ValidateMultipleSelection(G402, Times!$B$8:$B$77), "Valid", "Invalid")</f>
        <v>Valid</v>
      </c>
      <c r="AD398" s="52" t="str" cm="1">
        <f t="array" ref="AD398">IF(ValidateMultipleSelection(A402, Site!$AR$2:$AR$50), "Valid", "Invalid")</f>
        <v>Valid</v>
      </c>
    </row>
    <row r="399" spans="1:30" x14ac:dyDescent="0.35">
      <c r="A399" s="124"/>
      <c r="B399" s="320"/>
      <c r="C399" s="320"/>
      <c r="D399" s="329" t="str" cm="1">
        <f t="array" ref="D399">IFERROR(IF(ISBLANK(A399),"",IF(AND(ISBLANK(C399),ISBLANK(#REF!),ISBLANK(F399)),"",IF(AND(ISBLANK(C399),ISBLANK(#REF!),NOT(ISBLANK(F399))),_xlfn._xlws.FILTER('Rot.Out'!L:L,'Rot.Out'!B:B=EnterData!F399),IF(AND(ISBLANK(C399),NOT(ISBLANK(#REF!))),_xlfn._xlws.FILTER(#REF!,#REF!=#REF!),_xlfn.TEXTJOIN(", ", TRUE, _xlfn._xlws.FILTER(Make.Trt!D:D &amp; " " &amp; Make.Trt!#REF!, Make.Trt!C:C=C399)))))),"")</f>
        <v/>
      </c>
      <c r="E399" s="321"/>
      <c r="F399" s="124"/>
      <c r="G399" s="124"/>
      <c r="H399" s="124"/>
      <c r="I399" s="311"/>
      <c r="J399" s="311"/>
      <c r="K399" s="332"/>
      <c r="L399" s="183"/>
      <c r="M399" s="5"/>
      <c r="N399" s="480"/>
      <c r="O399" s="480"/>
      <c r="P399" s="240"/>
      <c r="Q399" s="240"/>
      <c r="R399" s="483"/>
      <c r="S399" s="183"/>
      <c r="T399" s="183"/>
      <c r="U399" s="183"/>
      <c r="V399" s="183"/>
      <c r="W399" s="5"/>
      <c r="X399" s="5"/>
      <c r="Y399" s="5"/>
      <c r="Z399" s="5"/>
      <c r="AA399" s="5"/>
      <c r="AB399" s="5"/>
      <c r="AC399" s="52" t="str" cm="1">
        <f t="array" ref="AC399">IF(ValidateMultipleSelection(G403, Times!$B$8:$B$77), "Valid", "Invalid")</f>
        <v>Valid</v>
      </c>
      <c r="AD399" s="52" t="str" cm="1">
        <f t="array" ref="AD399">IF(ValidateMultipleSelection(A403, Site!$AR$2:$AR$50), "Valid", "Invalid")</f>
        <v>Valid</v>
      </c>
    </row>
    <row r="400" spans="1:30" x14ac:dyDescent="0.35">
      <c r="A400" s="124"/>
      <c r="B400" s="320"/>
      <c r="C400" s="320"/>
      <c r="D400" s="329" t="str" cm="1">
        <f t="array" ref="D400">IFERROR(IF(ISBLANK(A400),"",IF(AND(ISBLANK(C400),ISBLANK(#REF!),ISBLANK(F400)),"",IF(AND(ISBLANK(C400),ISBLANK(#REF!),NOT(ISBLANK(F400))),_xlfn._xlws.FILTER('Rot.Out'!L:L,'Rot.Out'!B:B=EnterData!F400),IF(AND(ISBLANK(C400),NOT(ISBLANK(#REF!))),_xlfn._xlws.FILTER(#REF!,#REF!=#REF!),_xlfn.TEXTJOIN(", ", TRUE, _xlfn._xlws.FILTER(Make.Trt!D:D &amp; " " &amp; Make.Trt!#REF!, Make.Trt!C:C=C400)))))),"")</f>
        <v/>
      </c>
      <c r="E400" s="321"/>
      <c r="F400" s="124"/>
      <c r="G400" s="124"/>
      <c r="H400" s="124"/>
      <c r="I400" s="311"/>
      <c r="J400" s="311"/>
      <c r="K400" s="332"/>
      <c r="L400" s="183"/>
      <c r="M400" s="5"/>
      <c r="N400" s="480"/>
      <c r="O400" s="480"/>
      <c r="P400" s="240"/>
      <c r="Q400" s="240"/>
      <c r="R400" s="483"/>
      <c r="S400" s="183"/>
      <c r="T400" s="183"/>
      <c r="U400" s="183"/>
      <c r="V400" s="183"/>
      <c r="W400" s="5"/>
      <c r="X400" s="5"/>
      <c r="Y400" s="5"/>
      <c r="Z400" s="5"/>
      <c r="AA400" s="5"/>
      <c r="AB400" s="5"/>
      <c r="AC400" s="52" t="str" cm="1">
        <f t="array" ref="AC400">IF(ValidateMultipleSelection(G404, Times!$B$8:$B$77), "Valid", "Invalid")</f>
        <v>Valid</v>
      </c>
      <c r="AD400" s="52" t="str" cm="1">
        <f t="array" ref="AD400">IF(ValidateMultipleSelection(A404, Site!$AR$2:$AR$50), "Valid", "Invalid")</f>
        <v>Valid</v>
      </c>
    </row>
    <row r="401" spans="1:30" x14ac:dyDescent="0.35">
      <c r="A401" s="124"/>
      <c r="B401" s="320"/>
      <c r="C401" s="320"/>
      <c r="D401" s="329" t="str" cm="1">
        <f t="array" ref="D401">IFERROR(IF(ISBLANK(A401),"",IF(AND(ISBLANK(C401),ISBLANK(#REF!),ISBLANK(F401)),"",IF(AND(ISBLANK(C401),ISBLANK(#REF!),NOT(ISBLANK(F401))),_xlfn._xlws.FILTER('Rot.Out'!L:L,'Rot.Out'!B:B=EnterData!F401),IF(AND(ISBLANK(C401),NOT(ISBLANK(#REF!))),_xlfn._xlws.FILTER(#REF!,#REF!=#REF!),_xlfn.TEXTJOIN(", ", TRUE, _xlfn._xlws.FILTER(Make.Trt!D:D &amp; " " &amp; Make.Trt!#REF!, Make.Trt!C:C=C401)))))),"")</f>
        <v/>
      </c>
      <c r="E401" s="321"/>
      <c r="F401" s="124"/>
      <c r="G401" s="124"/>
      <c r="H401" s="124"/>
      <c r="I401" s="311"/>
      <c r="J401" s="311"/>
      <c r="K401" s="332"/>
      <c r="L401" s="183"/>
      <c r="M401" s="5"/>
      <c r="N401" s="480"/>
      <c r="O401" s="480"/>
      <c r="P401" s="240"/>
      <c r="Q401" s="240"/>
      <c r="R401" s="483"/>
      <c r="S401" s="183"/>
      <c r="T401" s="183"/>
      <c r="U401" s="183"/>
      <c r="V401" s="183"/>
      <c r="W401" s="5"/>
      <c r="X401" s="5"/>
      <c r="Y401" s="5"/>
      <c r="Z401" s="5"/>
      <c r="AA401" s="5"/>
      <c r="AB401" s="5"/>
      <c r="AC401" s="52" t="str" cm="1">
        <f t="array" ref="AC401">IF(ValidateMultipleSelection(G405, Times!$B$8:$B$77), "Valid", "Invalid")</f>
        <v>Valid</v>
      </c>
      <c r="AD401" s="52" t="str" cm="1">
        <f t="array" ref="AD401">IF(ValidateMultipleSelection(A405, Site!$AR$2:$AR$50), "Valid", "Invalid")</f>
        <v>Valid</v>
      </c>
    </row>
    <row r="402" spans="1:30" x14ac:dyDescent="0.35">
      <c r="A402" s="124"/>
      <c r="B402" s="320"/>
      <c r="C402" s="320"/>
      <c r="D402" s="329" t="str" cm="1">
        <f t="array" ref="D402">IFERROR(IF(ISBLANK(A402),"",IF(AND(ISBLANK(C402),ISBLANK(#REF!),ISBLANK(F402)),"",IF(AND(ISBLANK(C402),ISBLANK(#REF!),NOT(ISBLANK(F402))),_xlfn._xlws.FILTER('Rot.Out'!L:L,'Rot.Out'!B:B=EnterData!F402),IF(AND(ISBLANK(C402),NOT(ISBLANK(#REF!))),_xlfn._xlws.FILTER(#REF!,#REF!=#REF!),_xlfn.TEXTJOIN(", ", TRUE, _xlfn._xlws.FILTER(Make.Trt!D:D &amp; " " &amp; Make.Trt!#REF!, Make.Trt!C:C=C402)))))),"")</f>
        <v/>
      </c>
      <c r="E402" s="321"/>
      <c r="F402" s="124"/>
      <c r="G402" s="124"/>
      <c r="H402" s="124"/>
      <c r="I402" s="311"/>
      <c r="J402" s="311"/>
      <c r="K402" s="332"/>
      <c r="L402" s="183"/>
      <c r="M402" s="5"/>
      <c r="N402" s="480"/>
      <c r="O402" s="480"/>
      <c r="P402" s="240"/>
      <c r="Q402" s="240"/>
      <c r="R402" s="483"/>
      <c r="S402" s="183"/>
      <c r="T402" s="183"/>
      <c r="U402" s="183"/>
      <c r="V402" s="183"/>
      <c r="W402" s="5"/>
      <c r="X402" s="5"/>
      <c r="Y402" s="5"/>
      <c r="Z402" s="5"/>
      <c r="AA402" s="5"/>
      <c r="AB402" s="5"/>
      <c r="AC402" s="52" t="str" cm="1">
        <f t="array" ref="AC402">IF(ValidateMultipleSelection(G406, Times!$B$8:$B$77), "Valid", "Invalid")</f>
        <v>Valid</v>
      </c>
      <c r="AD402" s="52" t="str" cm="1">
        <f t="array" ref="AD402">IF(ValidateMultipleSelection(A406, Site!$AR$2:$AR$50), "Valid", "Invalid")</f>
        <v>Valid</v>
      </c>
    </row>
    <row r="403" spans="1:30" x14ac:dyDescent="0.35">
      <c r="A403" s="124"/>
      <c r="B403" s="320"/>
      <c r="C403" s="320"/>
      <c r="D403" s="329" t="str" cm="1">
        <f t="array" ref="D403">IFERROR(IF(ISBLANK(A403),"",IF(AND(ISBLANK(C403),ISBLANK(#REF!),ISBLANK(F403)),"",IF(AND(ISBLANK(C403),ISBLANK(#REF!),NOT(ISBLANK(F403))),_xlfn._xlws.FILTER('Rot.Out'!L:L,'Rot.Out'!B:B=EnterData!F403),IF(AND(ISBLANK(C403),NOT(ISBLANK(#REF!))),_xlfn._xlws.FILTER(#REF!,#REF!=#REF!),_xlfn.TEXTJOIN(", ", TRUE, _xlfn._xlws.FILTER(Make.Trt!D:D &amp; " " &amp; Make.Trt!#REF!, Make.Trt!C:C=C403)))))),"")</f>
        <v/>
      </c>
      <c r="E403" s="321"/>
      <c r="F403" s="124"/>
      <c r="G403" s="124"/>
      <c r="H403" s="124"/>
      <c r="I403" s="311"/>
      <c r="J403" s="311"/>
      <c r="K403" s="332"/>
      <c r="L403" s="183"/>
      <c r="M403" s="5"/>
      <c r="N403" s="480"/>
      <c r="O403" s="480"/>
      <c r="P403" s="240"/>
      <c r="Q403" s="240"/>
      <c r="R403" s="483"/>
      <c r="S403" s="183"/>
      <c r="T403" s="183"/>
      <c r="U403" s="183"/>
      <c r="V403" s="183"/>
      <c r="W403" s="5"/>
      <c r="X403" s="5"/>
      <c r="Y403" s="5"/>
      <c r="Z403" s="5"/>
      <c r="AA403" s="5"/>
      <c r="AB403" s="5"/>
      <c r="AC403" s="52" t="str" cm="1">
        <f t="array" ref="AC403">IF(ValidateMultipleSelection(G407, Times!$B$8:$B$77), "Valid", "Invalid")</f>
        <v>Valid</v>
      </c>
      <c r="AD403" s="52" t="str" cm="1">
        <f t="array" ref="AD403">IF(ValidateMultipleSelection(A407, Site!$AR$2:$AR$50), "Valid", "Invalid")</f>
        <v>Valid</v>
      </c>
    </row>
    <row r="404" spans="1:30" x14ac:dyDescent="0.35">
      <c r="A404" s="124"/>
      <c r="B404" s="320"/>
      <c r="C404" s="320"/>
      <c r="D404" s="329" t="str" cm="1">
        <f t="array" ref="D404">IFERROR(IF(ISBLANK(A404),"",IF(AND(ISBLANK(C404),ISBLANK(#REF!),ISBLANK(F404)),"",IF(AND(ISBLANK(C404),ISBLANK(#REF!),NOT(ISBLANK(F404))),_xlfn._xlws.FILTER('Rot.Out'!L:L,'Rot.Out'!B:B=EnterData!F404),IF(AND(ISBLANK(C404),NOT(ISBLANK(#REF!))),_xlfn._xlws.FILTER(#REF!,#REF!=#REF!),_xlfn.TEXTJOIN(", ", TRUE, _xlfn._xlws.FILTER(Make.Trt!D:D &amp; " " &amp; Make.Trt!#REF!, Make.Trt!C:C=C404)))))),"")</f>
        <v/>
      </c>
      <c r="E404" s="321"/>
      <c r="F404" s="124"/>
      <c r="G404" s="124"/>
      <c r="H404" s="124"/>
      <c r="I404" s="311"/>
      <c r="J404" s="311"/>
      <c r="K404" s="332"/>
      <c r="L404" s="183"/>
      <c r="M404" s="5"/>
      <c r="N404" s="480"/>
      <c r="O404" s="480"/>
      <c r="P404" s="240"/>
      <c r="Q404" s="240"/>
      <c r="R404" s="483"/>
      <c r="S404" s="183"/>
      <c r="T404" s="183"/>
      <c r="U404" s="183"/>
      <c r="V404" s="183"/>
      <c r="W404" s="5"/>
      <c r="X404" s="5"/>
      <c r="Y404" s="5"/>
      <c r="Z404" s="5"/>
      <c r="AA404" s="5"/>
      <c r="AB404" s="5"/>
      <c r="AC404" s="52" t="str" cm="1">
        <f t="array" ref="AC404">IF(ValidateMultipleSelection(G408, Times!$B$8:$B$77), "Valid", "Invalid")</f>
        <v>Valid</v>
      </c>
      <c r="AD404" s="52" t="str" cm="1">
        <f t="array" ref="AD404">IF(ValidateMultipleSelection(A408, Site!$AR$2:$AR$50), "Valid", "Invalid")</f>
        <v>Valid</v>
      </c>
    </row>
    <row r="405" spans="1:30" x14ac:dyDescent="0.35">
      <c r="A405" s="124"/>
      <c r="B405" s="320"/>
      <c r="C405" s="320"/>
      <c r="D405" s="329" t="str" cm="1">
        <f t="array" ref="D405">IFERROR(IF(ISBLANK(A405),"",IF(AND(ISBLANK(C405),ISBLANK(#REF!),ISBLANK(F405)),"",IF(AND(ISBLANK(C405),ISBLANK(#REF!),NOT(ISBLANK(F405))),_xlfn._xlws.FILTER('Rot.Out'!L:L,'Rot.Out'!B:B=EnterData!F405),IF(AND(ISBLANK(C405),NOT(ISBLANK(#REF!))),_xlfn._xlws.FILTER(#REF!,#REF!=#REF!),_xlfn.TEXTJOIN(", ", TRUE, _xlfn._xlws.FILTER(Make.Trt!D:D &amp; " " &amp; Make.Trt!#REF!, Make.Trt!C:C=C405)))))),"")</f>
        <v/>
      </c>
      <c r="E405" s="321"/>
      <c r="F405" s="124"/>
      <c r="G405" s="124"/>
      <c r="H405" s="124"/>
      <c r="I405" s="311"/>
      <c r="J405" s="311"/>
      <c r="K405" s="332"/>
      <c r="L405" s="183"/>
      <c r="M405" s="5"/>
      <c r="N405" s="480"/>
      <c r="O405" s="480"/>
      <c r="P405" s="240"/>
      <c r="Q405" s="240"/>
      <c r="R405" s="483"/>
      <c r="S405" s="183"/>
      <c r="T405" s="183"/>
      <c r="U405" s="183"/>
      <c r="V405" s="183"/>
      <c r="W405" s="5"/>
      <c r="X405" s="5"/>
      <c r="Y405" s="5"/>
      <c r="Z405" s="5"/>
      <c r="AA405" s="5"/>
      <c r="AB405" s="5"/>
      <c r="AC405" s="52" t="str" cm="1">
        <f t="array" ref="AC405">IF(ValidateMultipleSelection(G409, Times!$B$8:$B$77), "Valid", "Invalid")</f>
        <v>Valid</v>
      </c>
      <c r="AD405" s="52" t="str" cm="1">
        <f t="array" ref="AD405">IF(ValidateMultipleSelection(A409, Site!$AR$2:$AR$50), "Valid", "Invalid")</f>
        <v>Valid</v>
      </c>
    </row>
    <row r="406" spans="1:30" x14ac:dyDescent="0.35">
      <c r="A406" s="124"/>
      <c r="B406" s="320"/>
      <c r="C406" s="320"/>
      <c r="D406" s="329" t="str" cm="1">
        <f t="array" ref="D406">IFERROR(IF(ISBLANK(A406),"",IF(AND(ISBLANK(C406),ISBLANK(#REF!),ISBLANK(F406)),"",IF(AND(ISBLANK(C406),ISBLANK(#REF!),NOT(ISBLANK(F406))),_xlfn._xlws.FILTER('Rot.Out'!L:L,'Rot.Out'!B:B=EnterData!F406),IF(AND(ISBLANK(C406),NOT(ISBLANK(#REF!))),_xlfn._xlws.FILTER(#REF!,#REF!=#REF!),_xlfn.TEXTJOIN(", ", TRUE, _xlfn._xlws.FILTER(Make.Trt!D:D &amp; " " &amp; Make.Trt!#REF!, Make.Trt!C:C=C406)))))),"")</f>
        <v/>
      </c>
      <c r="E406" s="321"/>
      <c r="F406" s="124"/>
      <c r="G406" s="124"/>
      <c r="H406" s="124"/>
      <c r="I406" s="311"/>
      <c r="J406" s="311"/>
      <c r="K406" s="332"/>
      <c r="L406" s="183"/>
      <c r="M406" s="5"/>
      <c r="N406" s="480"/>
      <c r="O406" s="480"/>
      <c r="P406" s="240"/>
      <c r="Q406" s="240"/>
      <c r="R406" s="483"/>
      <c r="S406" s="183"/>
      <c r="T406" s="183"/>
      <c r="U406" s="183"/>
      <c r="V406" s="183"/>
      <c r="W406" s="5"/>
      <c r="X406" s="5"/>
      <c r="Y406" s="5"/>
      <c r="Z406" s="5"/>
      <c r="AA406" s="5"/>
      <c r="AB406" s="5"/>
      <c r="AC406" s="52" t="str" cm="1">
        <f t="array" ref="AC406">IF(ValidateMultipleSelection(G410, Times!$B$8:$B$77), "Valid", "Invalid")</f>
        <v>Valid</v>
      </c>
      <c r="AD406" s="52" t="str" cm="1">
        <f t="array" ref="AD406">IF(ValidateMultipleSelection(A410, Site!$AR$2:$AR$50), "Valid", "Invalid")</f>
        <v>Valid</v>
      </c>
    </row>
    <row r="407" spans="1:30" x14ac:dyDescent="0.35">
      <c r="A407" s="124"/>
      <c r="B407" s="320"/>
      <c r="C407" s="320"/>
      <c r="D407" s="329" t="str" cm="1">
        <f t="array" ref="D407">IFERROR(IF(ISBLANK(A407),"",IF(AND(ISBLANK(C407),ISBLANK(#REF!),ISBLANK(F407)),"",IF(AND(ISBLANK(C407),ISBLANK(#REF!),NOT(ISBLANK(F407))),_xlfn._xlws.FILTER('Rot.Out'!L:L,'Rot.Out'!B:B=EnterData!F407),IF(AND(ISBLANK(C407),NOT(ISBLANK(#REF!))),_xlfn._xlws.FILTER(#REF!,#REF!=#REF!),_xlfn.TEXTJOIN(", ", TRUE, _xlfn._xlws.FILTER(Make.Trt!D:D &amp; " " &amp; Make.Trt!#REF!, Make.Trt!C:C=C407)))))),"")</f>
        <v/>
      </c>
      <c r="E407" s="321"/>
      <c r="F407" s="124"/>
      <c r="G407" s="124"/>
      <c r="H407" s="124"/>
      <c r="I407" s="311"/>
      <c r="J407" s="311"/>
      <c r="K407" s="332"/>
      <c r="L407" s="183"/>
      <c r="M407" s="5"/>
      <c r="N407" s="480"/>
      <c r="O407" s="480"/>
      <c r="P407" s="240"/>
      <c r="Q407" s="240"/>
      <c r="R407" s="483"/>
      <c r="S407" s="183"/>
      <c r="T407" s="183"/>
      <c r="U407" s="183"/>
      <c r="V407" s="183"/>
      <c r="W407" s="5"/>
      <c r="X407" s="5"/>
      <c r="Y407" s="5"/>
      <c r="Z407" s="5"/>
      <c r="AA407" s="5"/>
      <c r="AB407" s="5"/>
      <c r="AC407" s="52" t="str" cm="1">
        <f t="array" ref="AC407">IF(ValidateMultipleSelection(G411, Times!$B$8:$B$77), "Valid", "Invalid")</f>
        <v>Valid</v>
      </c>
      <c r="AD407" s="52" t="str" cm="1">
        <f t="array" ref="AD407">IF(ValidateMultipleSelection(A411, Site!$AR$2:$AR$50), "Valid", "Invalid")</f>
        <v>Valid</v>
      </c>
    </row>
    <row r="408" spans="1:30" x14ac:dyDescent="0.35">
      <c r="A408" s="124"/>
      <c r="B408" s="320"/>
      <c r="C408" s="320"/>
      <c r="D408" s="329" t="str" cm="1">
        <f t="array" ref="D408">IFERROR(IF(ISBLANK(A408),"",IF(AND(ISBLANK(C408),ISBLANK(#REF!),ISBLANK(F408)),"",IF(AND(ISBLANK(C408),ISBLANK(#REF!),NOT(ISBLANK(F408))),_xlfn._xlws.FILTER('Rot.Out'!L:L,'Rot.Out'!B:B=EnterData!F408),IF(AND(ISBLANK(C408),NOT(ISBLANK(#REF!))),_xlfn._xlws.FILTER(#REF!,#REF!=#REF!),_xlfn.TEXTJOIN(", ", TRUE, _xlfn._xlws.FILTER(Make.Trt!D:D &amp; " " &amp; Make.Trt!#REF!, Make.Trt!C:C=C408)))))),"")</f>
        <v/>
      </c>
      <c r="E408" s="321"/>
      <c r="F408" s="124"/>
      <c r="G408" s="124"/>
      <c r="H408" s="124"/>
      <c r="I408" s="311"/>
      <c r="J408" s="311"/>
      <c r="K408" s="332"/>
      <c r="L408" s="183"/>
      <c r="M408" s="5"/>
      <c r="N408" s="480"/>
      <c r="O408" s="480"/>
      <c r="P408" s="240"/>
      <c r="Q408" s="240"/>
      <c r="R408" s="483"/>
      <c r="S408" s="183"/>
      <c r="T408" s="183"/>
      <c r="U408" s="183"/>
      <c r="V408" s="183"/>
      <c r="W408" s="5"/>
      <c r="X408" s="5"/>
      <c r="Y408" s="5"/>
      <c r="Z408" s="5"/>
      <c r="AA408" s="5"/>
      <c r="AB408" s="5"/>
      <c r="AC408" s="52" t="str" cm="1">
        <f t="array" ref="AC408">IF(ValidateMultipleSelection(G412, Times!$B$8:$B$77), "Valid", "Invalid")</f>
        <v>Valid</v>
      </c>
      <c r="AD408" s="52" t="str" cm="1">
        <f t="array" ref="AD408">IF(ValidateMultipleSelection(A412, Site!$AR$2:$AR$50), "Valid", "Invalid")</f>
        <v>Valid</v>
      </c>
    </row>
    <row r="409" spans="1:30" x14ac:dyDescent="0.35">
      <c r="A409" s="124"/>
      <c r="B409" s="320"/>
      <c r="C409" s="320"/>
      <c r="D409" s="329" t="str" cm="1">
        <f t="array" ref="D409">IFERROR(IF(ISBLANK(A409),"",IF(AND(ISBLANK(C409),ISBLANK(#REF!),ISBLANK(F409)),"",IF(AND(ISBLANK(C409),ISBLANK(#REF!),NOT(ISBLANK(F409))),_xlfn._xlws.FILTER('Rot.Out'!L:L,'Rot.Out'!B:B=EnterData!F409),IF(AND(ISBLANK(C409),NOT(ISBLANK(#REF!))),_xlfn._xlws.FILTER(#REF!,#REF!=#REF!),_xlfn.TEXTJOIN(", ", TRUE, _xlfn._xlws.FILTER(Make.Trt!D:D &amp; " " &amp; Make.Trt!#REF!, Make.Trt!C:C=C409)))))),"")</f>
        <v/>
      </c>
      <c r="E409" s="321"/>
      <c r="F409" s="124"/>
      <c r="G409" s="124"/>
      <c r="H409" s="124"/>
      <c r="I409" s="311"/>
      <c r="J409" s="311"/>
      <c r="K409" s="332"/>
      <c r="L409" s="183"/>
      <c r="M409" s="5"/>
      <c r="N409" s="480"/>
      <c r="O409" s="480"/>
      <c r="P409" s="240"/>
      <c r="Q409" s="240"/>
      <c r="R409" s="483"/>
      <c r="S409" s="183"/>
      <c r="T409" s="183"/>
      <c r="U409" s="183"/>
      <c r="V409" s="183"/>
      <c r="W409" s="5"/>
      <c r="X409" s="5"/>
      <c r="Y409" s="5"/>
      <c r="Z409" s="5"/>
      <c r="AA409" s="5"/>
      <c r="AB409" s="5"/>
      <c r="AC409" s="52" t="str" cm="1">
        <f t="array" ref="AC409">IF(ValidateMultipleSelection(G413, Times!$B$8:$B$77), "Valid", "Invalid")</f>
        <v>Valid</v>
      </c>
      <c r="AD409" s="52" t="str" cm="1">
        <f t="array" ref="AD409">IF(ValidateMultipleSelection(A413, Site!$AR$2:$AR$50), "Valid", "Invalid")</f>
        <v>Valid</v>
      </c>
    </row>
    <row r="410" spans="1:30" x14ac:dyDescent="0.35">
      <c r="A410" s="124"/>
      <c r="B410" s="320"/>
      <c r="C410" s="320"/>
      <c r="D410" s="329" t="str" cm="1">
        <f t="array" ref="D410">IFERROR(IF(ISBLANK(A410),"",IF(AND(ISBLANK(C410),ISBLANK(#REF!),ISBLANK(F410)),"",IF(AND(ISBLANK(C410),ISBLANK(#REF!),NOT(ISBLANK(F410))),_xlfn._xlws.FILTER('Rot.Out'!L:L,'Rot.Out'!B:B=EnterData!F410),IF(AND(ISBLANK(C410),NOT(ISBLANK(#REF!))),_xlfn._xlws.FILTER(#REF!,#REF!=#REF!),_xlfn.TEXTJOIN(", ", TRUE, _xlfn._xlws.FILTER(Make.Trt!D:D &amp; " " &amp; Make.Trt!#REF!, Make.Trt!C:C=C410)))))),"")</f>
        <v/>
      </c>
      <c r="E410" s="321"/>
      <c r="F410" s="124"/>
      <c r="G410" s="124"/>
      <c r="H410" s="124"/>
      <c r="I410" s="311"/>
      <c r="J410" s="311"/>
      <c r="K410" s="332"/>
      <c r="L410" s="183"/>
      <c r="M410" s="5"/>
      <c r="N410" s="480"/>
      <c r="O410" s="480"/>
      <c r="P410" s="240"/>
      <c r="Q410" s="240"/>
      <c r="R410" s="483"/>
      <c r="S410" s="183"/>
      <c r="T410" s="183"/>
      <c r="U410" s="183"/>
      <c r="V410" s="183"/>
      <c r="W410" s="5"/>
      <c r="X410" s="5"/>
      <c r="Y410" s="5"/>
      <c r="Z410" s="5"/>
      <c r="AA410" s="5"/>
      <c r="AB410" s="5"/>
      <c r="AC410" s="52" t="str" cm="1">
        <f t="array" ref="AC410">IF(ValidateMultipleSelection(G414, Times!$B$8:$B$77), "Valid", "Invalid")</f>
        <v>Valid</v>
      </c>
      <c r="AD410" s="52" t="str" cm="1">
        <f t="array" ref="AD410">IF(ValidateMultipleSelection(A414, Site!$AR$2:$AR$50), "Valid", "Invalid")</f>
        <v>Valid</v>
      </c>
    </row>
    <row r="411" spans="1:30" x14ac:dyDescent="0.35">
      <c r="A411" s="124"/>
      <c r="B411" s="320"/>
      <c r="C411" s="320"/>
      <c r="D411" s="329" t="str" cm="1">
        <f t="array" ref="D411">IFERROR(IF(ISBLANK(A411),"",IF(AND(ISBLANK(C411),ISBLANK(#REF!),ISBLANK(F411)),"",IF(AND(ISBLANK(C411),ISBLANK(#REF!),NOT(ISBLANK(F411))),_xlfn._xlws.FILTER('Rot.Out'!L:L,'Rot.Out'!B:B=EnterData!F411),IF(AND(ISBLANK(C411),NOT(ISBLANK(#REF!))),_xlfn._xlws.FILTER(#REF!,#REF!=#REF!),_xlfn.TEXTJOIN(", ", TRUE, _xlfn._xlws.FILTER(Make.Trt!D:D &amp; " " &amp; Make.Trt!#REF!, Make.Trt!C:C=C411)))))),"")</f>
        <v/>
      </c>
      <c r="E411" s="321"/>
      <c r="F411" s="124"/>
      <c r="G411" s="124"/>
      <c r="H411" s="124"/>
      <c r="I411" s="311"/>
      <c r="J411" s="311"/>
      <c r="K411" s="332"/>
      <c r="L411" s="183"/>
      <c r="M411" s="5"/>
      <c r="N411" s="480"/>
      <c r="O411" s="480"/>
      <c r="P411" s="240"/>
      <c r="Q411" s="240"/>
      <c r="R411" s="483"/>
      <c r="S411" s="183"/>
      <c r="T411" s="183"/>
      <c r="U411" s="183"/>
      <c r="V411" s="183"/>
      <c r="W411" s="5"/>
      <c r="X411" s="5"/>
      <c r="Y411" s="5"/>
      <c r="Z411" s="5"/>
      <c r="AA411" s="5"/>
      <c r="AB411" s="5"/>
      <c r="AC411" s="52" t="str" cm="1">
        <f t="array" ref="AC411">IF(ValidateMultipleSelection(G415, Times!$B$8:$B$77), "Valid", "Invalid")</f>
        <v>Valid</v>
      </c>
      <c r="AD411" s="52" t="str" cm="1">
        <f t="array" ref="AD411">IF(ValidateMultipleSelection(A415, Site!$AR$2:$AR$50), "Valid", "Invalid")</f>
        <v>Valid</v>
      </c>
    </row>
    <row r="412" spans="1:30" x14ac:dyDescent="0.35">
      <c r="A412" s="124"/>
      <c r="B412" s="320"/>
      <c r="C412" s="320"/>
      <c r="D412" s="329" t="str" cm="1">
        <f t="array" ref="D412">IFERROR(IF(ISBLANK(A412),"",IF(AND(ISBLANK(C412),ISBLANK(#REF!),ISBLANK(F412)),"",IF(AND(ISBLANK(C412),ISBLANK(#REF!),NOT(ISBLANK(F412))),_xlfn._xlws.FILTER('Rot.Out'!L:L,'Rot.Out'!B:B=EnterData!F412),IF(AND(ISBLANK(C412),NOT(ISBLANK(#REF!))),_xlfn._xlws.FILTER(#REF!,#REF!=#REF!),_xlfn.TEXTJOIN(", ", TRUE, _xlfn._xlws.FILTER(Make.Trt!D:D &amp; " " &amp; Make.Trt!#REF!, Make.Trt!C:C=C412)))))),"")</f>
        <v/>
      </c>
      <c r="E412" s="321"/>
      <c r="F412" s="124"/>
      <c r="G412" s="124"/>
      <c r="H412" s="124"/>
      <c r="I412" s="311"/>
      <c r="J412" s="311"/>
      <c r="K412" s="332"/>
      <c r="L412" s="183"/>
      <c r="M412" s="5"/>
      <c r="N412" s="480"/>
      <c r="O412" s="480"/>
      <c r="P412" s="240"/>
      <c r="Q412" s="240"/>
      <c r="R412" s="483"/>
      <c r="S412" s="183"/>
      <c r="T412" s="183"/>
      <c r="U412" s="183"/>
      <c r="V412" s="183"/>
      <c r="W412" s="5"/>
      <c r="X412" s="5"/>
      <c r="Y412" s="5"/>
      <c r="Z412" s="5"/>
      <c r="AA412" s="5"/>
      <c r="AB412" s="5"/>
      <c r="AC412" s="52" t="str" cm="1">
        <f t="array" ref="AC412">IF(ValidateMultipleSelection(G416, Times!$B$8:$B$77), "Valid", "Invalid")</f>
        <v>Valid</v>
      </c>
      <c r="AD412" s="52" t="str" cm="1">
        <f t="array" ref="AD412">IF(ValidateMultipleSelection(A416, Site!$AR$2:$AR$50), "Valid", "Invalid")</f>
        <v>Valid</v>
      </c>
    </row>
    <row r="413" spans="1:30" x14ac:dyDescent="0.35">
      <c r="A413" s="124"/>
      <c r="B413" s="320"/>
      <c r="C413" s="320"/>
      <c r="D413" s="329" t="str" cm="1">
        <f t="array" ref="D413">IFERROR(IF(ISBLANK(A413),"",IF(AND(ISBLANK(C413),ISBLANK(#REF!),ISBLANK(F413)),"",IF(AND(ISBLANK(C413),ISBLANK(#REF!),NOT(ISBLANK(F413))),_xlfn._xlws.FILTER('Rot.Out'!L:L,'Rot.Out'!B:B=EnterData!F413),IF(AND(ISBLANK(C413),NOT(ISBLANK(#REF!))),_xlfn._xlws.FILTER(#REF!,#REF!=#REF!),_xlfn.TEXTJOIN(", ", TRUE, _xlfn._xlws.FILTER(Make.Trt!D:D &amp; " " &amp; Make.Trt!#REF!, Make.Trt!C:C=C413)))))),"")</f>
        <v/>
      </c>
      <c r="E413" s="321"/>
      <c r="F413" s="124"/>
      <c r="G413" s="124"/>
      <c r="H413" s="124"/>
      <c r="I413" s="311"/>
      <c r="J413" s="311"/>
      <c r="K413" s="332"/>
      <c r="L413" s="183"/>
      <c r="M413" s="5"/>
      <c r="N413" s="480"/>
      <c r="O413" s="480"/>
      <c r="P413" s="240"/>
      <c r="Q413" s="240"/>
      <c r="R413" s="483"/>
      <c r="S413" s="183"/>
      <c r="T413" s="183"/>
      <c r="U413" s="183"/>
      <c r="V413" s="183"/>
      <c r="W413" s="5"/>
      <c r="X413" s="5"/>
      <c r="Y413" s="5"/>
      <c r="Z413" s="5"/>
      <c r="AA413" s="5"/>
      <c r="AB413" s="5"/>
      <c r="AC413" s="52" t="str" cm="1">
        <f t="array" ref="AC413">IF(ValidateMultipleSelection(G417, Times!$B$8:$B$77), "Valid", "Invalid")</f>
        <v>Valid</v>
      </c>
      <c r="AD413" s="52" t="str" cm="1">
        <f t="array" ref="AD413">IF(ValidateMultipleSelection(A417, Site!$AR$2:$AR$50), "Valid", "Invalid")</f>
        <v>Valid</v>
      </c>
    </row>
    <row r="414" spans="1:30" x14ac:dyDescent="0.35">
      <c r="A414" s="124"/>
      <c r="B414" s="320"/>
      <c r="C414" s="320"/>
      <c r="D414" s="329" t="str" cm="1">
        <f t="array" ref="D414">IFERROR(IF(ISBLANK(A414),"",IF(AND(ISBLANK(C414),ISBLANK(#REF!),ISBLANK(F414)),"",IF(AND(ISBLANK(C414),ISBLANK(#REF!),NOT(ISBLANK(F414))),_xlfn._xlws.FILTER('Rot.Out'!L:L,'Rot.Out'!B:B=EnterData!F414),IF(AND(ISBLANK(C414),NOT(ISBLANK(#REF!))),_xlfn._xlws.FILTER(#REF!,#REF!=#REF!),_xlfn.TEXTJOIN(", ", TRUE, _xlfn._xlws.FILTER(Make.Trt!D:D &amp; " " &amp; Make.Trt!#REF!, Make.Trt!C:C=C414)))))),"")</f>
        <v/>
      </c>
      <c r="E414" s="321"/>
      <c r="F414" s="124"/>
      <c r="G414" s="124"/>
      <c r="H414" s="124"/>
      <c r="I414" s="311"/>
      <c r="J414" s="311"/>
      <c r="K414" s="332"/>
      <c r="L414" s="183"/>
      <c r="M414" s="5"/>
      <c r="N414" s="480"/>
      <c r="O414" s="480"/>
      <c r="P414" s="240"/>
      <c r="Q414" s="240"/>
      <c r="R414" s="483"/>
      <c r="S414" s="183"/>
      <c r="T414" s="183"/>
      <c r="U414" s="183"/>
      <c r="V414" s="183"/>
      <c r="W414" s="5"/>
      <c r="X414" s="5"/>
      <c r="Y414" s="5"/>
      <c r="Z414" s="5"/>
      <c r="AA414" s="5"/>
      <c r="AB414" s="5"/>
      <c r="AC414" s="52" t="str" cm="1">
        <f t="array" ref="AC414">IF(ValidateMultipleSelection(G418, Times!$B$8:$B$77), "Valid", "Invalid")</f>
        <v>Valid</v>
      </c>
      <c r="AD414" s="52" t="str" cm="1">
        <f t="array" ref="AD414">IF(ValidateMultipleSelection(A418, Site!$AR$2:$AR$50), "Valid", "Invalid")</f>
        <v>Valid</v>
      </c>
    </row>
    <row r="415" spans="1:30" x14ac:dyDescent="0.35">
      <c r="A415" s="124"/>
      <c r="B415" s="320"/>
      <c r="C415" s="320"/>
      <c r="D415" s="329" t="str" cm="1">
        <f t="array" ref="D415">IFERROR(IF(ISBLANK(A415),"",IF(AND(ISBLANK(C415),ISBLANK(#REF!),ISBLANK(F415)),"",IF(AND(ISBLANK(C415),ISBLANK(#REF!),NOT(ISBLANK(F415))),_xlfn._xlws.FILTER('Rot.Out'!L:L,'Rot.Out'!B:B=EnterData!F415),IF(AND(ISBLANK(C415),NOT(ISBLANK(#REF!))),_xlfn._xlws.FILTER(#REF!,#REF!=#REF!),_xlfn.TEXTJOIN(", ", TRUE, _xlfn._xlws.FILTER(Make.Trt!D:D &amp; " " &amp; Make.Trt!#REF!, Make.Trt!C:C=C415)))))),"")</f>
        <v/>
      </c>
      <c r="E415" s="321"/>
      <c r="F415" s="124"/>
      <c r="G415" s="124"/>
      <c r="H415" s="124"/>
      <c r="I415" s="311"/>
      <c r="J415" s="311"/>
      <c r="K415" s="332"/>
      <c r="L415" s="183"/>
      <c r="M415" s="5"/>
      <c r="N415" s="480"/>
      <c r="O415" s="480"/>
      <c r="P415" s="240"/>
      <c r="Q415" s="240"/>
      <c r="R415" s="483"/>
      <c r="S415" s="183"/>
      <c r="T415" s="183"/>
      <c r="U415" s="183"/>
      <c r="V415" s="183"/>
      <c r="W415" s="5"/>
      <c r="X415" s="5"/>
      <c r="Y415" s="5"/>
      <c r="Z415" s="5"/>
      <c r="AA415" s="5"/>
      <c r="AB415" s="5"/>
      <c r="AC415" s="52" t="str" cm="1">
        <f t="array" ref="AC415">IF(ValidateMultipleSelection(G419, Times!$B$8:$B$77), "Valid", "Invalid")</f>
        <v>Valid</v>
      </c>
      <c r="AD415" s="52" t="str" cm="1">
        <f t="array" ref="AD415">IF(ValidateMultipleSelection(A419, Site!$AR$2:$AR$50), "Valid", "Invalid")</f>
        <v>Valid</v>
      </c>
    </row>
    <row r="416" spans="1:30" x14ac:dyDescent="0.35">
      <c r="A416" s="124"/>
      <c r="B416" s="320"/>
      <c r="C416" s="320"/>
      <c r="D416" s="329" t="str" cm="1">
        <f t="array" ref="D416">IFERROR(IF(ISBLANK(A416),"",IF(AND(ISBLANK(C416),ISBLANK(#REF!),ISBLANK(F416)),"",IF(AND(ISBLANK(C416),ISBLANK(#REF!),NOT(ISBLANK(F416))),_xlfn._xlws.FILTER('Rot.Out'!L:L,'Rot.Out'!B:B=EnterData!F416),IF(AND(ISBLANK(C416),NOT(ISBLANK(#REF!))),_xlfn._xlws.FILTER(#REF!,#REF!=#REF!),_xlfn.TEXTJOIN(", ", TRUE, _xlfn._xlws.FILTER(Make.Trt!D:D &amp; " " &amp; Make.Trt!#REF!, Make.Trt!C:C=C416)))))),"")</f>
        <v/>
      </c>
      <c r="E416" s="321"/>
      <c r="F416" s="124"/>
      <c r="G416" s="124"/>
      <c r="H416" s="124"/>
      <c r="I416" s="311"/>
      <c r="J416" s="311"/>
      <c r="K416" s="332"/>
      <c r="L416" s="183"/>
      <c r="M416" s="5"/>
      <c r="N416" s="480"/>
      <c r="O416" s="480"/>
      <c r="P416" s="240"/>
      <c r="Q416" s="240"/>
      <c r="R416" s="483"/>
      <c r="S416" s="183"/>
      <c r="T416" s="183"/>
      <c r="U416" s="183"/>
      <c r="V416" s="183"/>
      <c r="W416" s="5"/>
      <c r="X416" s="5"/>
      <c r="Y416" s="5"/>
      <c r="Z416" s="5"/>
      <c r="AA416" s="5"/>
      <c r="AB416" s="5"/>
      <c r="AC416" s="52" t="str" cm="1">
        <f t="array" ref="AC416">IF(ValidateMultipleSelection(G420, Times!$B$8:$B$77), "Valid", "Invalid")</f>
        <v>Valid</v>
      </c>
      <c r="AD416" s="52" t="str" cm="1">
        <f t="array" ref="AD416">IF(ValidateMultipleSelection(A420, Site!$AR$2:$AR$50), "Valid", "Invalid")</f>
        <v>Valid</v>
      </c>
    </row>
    <row r="417" spans="1:30" x14ac:dyDescent="0.35">
      <c r="A417" s="124"/>
      <c r="B417" s="320"/>
      <c r="C417" s="320"/>
      <c r="D417" s="329" t="str" cm="1">
        <f t="array" ref="D417">IFERROR(IF(ISBLANK(A417),"",IF(AND(ISBLANK(C417),ISBLANK(#REF!),ISBLANK(F417)),"",IF(AND(ISBLANK(C417),ISBLANK(#REF!),NOT(ISBLANK(F417))),_xlfn._xlws.FILTER('Rot.Out'!L:L,'Rot.Out'!B:B=EnterData!F417),IF(AND(ISBLANK(C417),NOT(ISBLANK(#REF!))),_xlfn._xlws.FILTER(#REF!,#REF!=#REF!),_xlfn.TEXTJOIN(", ", TRUE, _xlfn._xlws.FILTER(Make.Trt!D:D &amp; " " &amp; Make.Trt!#REF!, Make.Trt!C:C=C417)))))),"")</f>
        <v/>
      </c>
      <c r="E417" s="321"/>
      <c r="F417" s="124"/>
      <c r="G417" s="124"/>
      <c r="H417" s="124"/>
      <c r="I417" s="311"/>
      <c r="J417" s="311"/>
      <c r="K417" s="332"/>
      <c r="L417" s="183"/>
      <c r="M417" s="5"/>
      <c r="N417" s="480"/>
      <c r="O417" s="480"/>
      <c r="P417" s="240"/>
      <c r="Q417" s="240"/>
      <c r="R417" s="483"/>
      <c r="S417" s="183"/>
      <c r="T417" s="183"/>
      <c r="U417" s="183"/>
      <c r="V417" s="183"/>
      <c r="W417" s="5"/>
      <c r="X417" s="5"/>
      <c r="Y417" s="5"/>
      <c r="Z417" s="5"/>
      <c r="AA417" s="5"/>
      <c r="AB417" s="5"/>
      <c r="AC417" s="52" t="str" cm="1">
        <f t="array" ref="AC417">IF(ValidateMultipleSelection(G421, Times!$B$8:$B$77), "Valid", "Invalid")</f>
        <v>Valid</v>
      </c>
      <c r="AD417" s="52" t="str" cm="1">
        <f t="array" ref="AD417">IF(ValidateMultipleSelection(A421, Site!$AR$2:$AR$50), "Valid", "Invalid")</f>
        <v>Valid</v>
      </c>
    </row>
    <row r="418" spans="1:30" x14ac:dyDescent="0.35">
      <c r="A418" s="124"/>
      <c r="B418" s="320"/>
      <c r="C418" s="320"/>
      <c r="D418" s="329" t="str" cm="1">
        <f t="array" ref="D418">IFERROR(IF(ISBLANK(A418),"",IF(AND(ISBLANK(C418),ISBLANK(#REF!),ISBLANK(F418)),"",IF(AND(ISBLANK(C418),ISBLANK(#REF!),NOT(ISBLANK(F418))),_xlfn._xlws.FILTER('Rot.Out'!L:L,'Rot.Out'!B:B=EnterData!F418),IF(AND(ISBLANK(C418),NOT(ISBLANK(#REF!))),_xlfn._xlws.FILTER(#REF!,#REF!=#REF!),_xlfn.TEXTJOIN(", ", TRUE, _xlfn._xlws.FILTER(Make.Trt!D:D &amp; " " &amp; Make.Trt!#REF!, Make.Trt!C:C=C418)))))),"")</f>
        <v/>
      </c>
      <c r="E418" s="321"/>
      <c r="F418" s="124"/>
      <c r="G418" s="124"/>
      <c r="H418" s="124"/>
      <c r="I418" s="311"/>
      <c r="J418" s="311"/>
      <c r="K418" s="332"/>
      <c r="L418" s="183"/>
      <c r="M418" s="5"/>
      <c r="N418" s="480"/>
      <c r="O418" s="480"/>
      <c r="P418" s="240"/>
      <c r="Q418" s="240"/>
      <c r="R418" s="483"/>
      <c r="S418" s="183"/>
      <c r="T418" s="183"/>
      <c r="U418" s="183"/>
      <c r="V418" s="183"/>
      <c r="W418" s="5"/>
      <c r="X418" s="5"/>
      <c r="Y418" s="5"/>
      <c r="Z418" s="5"/>
      <c r="AA418" s="5"/>
      <c r="AB418" s="5"/>
      <c r="AC418" s="52" t="str" cm="1">
        <f t="array" ref="AC418">IF(ValidateMultipleSelection(G422, Times!$B$8:$B$77), "Valid", "Invalid")</f>
        <v>Valid</v>
      </c>
      <c r="AD418" s="52" t="str" cm="1">
        <f t="array" ref="AD418">IF(ValidateMultipleSelection(A422, Site!$AR$2:$AR$50), "Valid", "Invalid")</f>
        <v>Valid</v>
      </c>
    </row>
    <row r="419" spans="1:30" x14ac:dyDescent="0.35">
      <c r="A419" s="124"/>
      <c r="B419" s="320"/>
      <c r="C419" s="320"/>
      <c r="D419" s="329" t="str" cm="1">
        <f t="array" ref="D419">IFERROR(IF(ISBLANK(A419),"",IF(AND(ISBLANK(C419),ISBLANK(#REF!),ISBLANK(F419)),"",IF(AND(ISBLANK(C419),ISBLANK(#REF!),NOT(ISBLANK(F419))),_xlfn._xlws.FILTER('Rot.Out'!L:L,'Rot.Out'!B:B=EnterData!F419),IF(AND(ISBLANK(C419),NOT(ISBLANK(#REF!))),_xlfn._xlws.FILTER(#REF!,#REF!=#REF!),_xlfn.TEXTJOIN(", ", TRUE, _xlfn._xlws.FILTER(Make.Trt!D:D &amp; " " &amp; Make.Trt!#REF!, Make.Trt!C:C=C419)))))),"")</f>
        <v/>
      </c>
      <c r="E419" s="321"/>
      <c r="F419" s="124"/>
      <c r="G419" s="124"/>
      <c r="H419" s="124"/>
      <c r="I419" s="311"/>
      <c r="J419" s="311"/>
      <c r="K419" s="332"/>
      <c r="L419" s="183"/>
      <c r="M419" s="5"/>
      <c r="N419" s="480"/>
      <c r="O419" s="480"/>
      <c r="P419" s="240"/>
      <c r="Q419" s="240"/>
      <c r="R419" s="483"/>
      <c r="S419" s="183"/>
      <c r="T419" s="183"/>
      <c r="U419" s="183"/>
      <c r="V419" s="183"/>
      <c r="W419" s="5"/>
      <c r="X419" s="5"/>
      <c r="Y419" s="5"/>
      <c r="Z419" s="5"/>
      <c r="AA419" s="5"/>
      <c r="AB419" s="5"/>
      <c r="AC419" s="52" t="str" cm="1">
        <f t="array" ref="AC419">IF(ValidateMultipleSelection(G423, Times!$B$8:$B$77), "Valid", "Invalid")</f>
        <v>Valid</v>
      </c>
      <c r="AD419" s="52" t="str" cm="1">
        <f t="array" ref="AD419">IF(ValidateMultipleSelection(A423, Site!$AR$2:$AR$50), "Valid", "Invalid")</f>
        <v>Valid</v>
      </c>
    </row>
    <row r="420" spans="1:30" x14ac:dyDescent="0.35">
      <c r="A420" s="124"/>
      <c r="B420" s="320"/>
      <c r="C420" s="320"/>
      <c r="D420" s="329" t="str" cm="1">
        <f t="array" ref="D420">IFERROR(IF(ISBLANK(A420),"",IF(AND(ISBLANK(C420),ISBLANK(#REF!),ISBLANK(F420)),"",IF(AND(ISBLANK(C420),ISBLANK(#REF!),NOT(ISBLANK(F420))),_xlfn._xlws.FILTER('Rot.Out'!L:L,'Rot.Out'!B:B=EnterData!F420),IF(AND(ISBLANK(C420),NOT(ISBLANK(#REF!))),_xlfn._xlws.FILTER(#REF!,#REF!=#REF!),_xlfn.TEXTJOIN(", ", TRUE, _xlfn._xlws.FILTER(Make.Trt!D:D &amp; " " &amp; Make.Trt!#REF!, Make.Trt!C:C=C420)))))),"")</f>
        <v/>
      </c>
      <c r="E420" s="321"/>
      <c r="F420" s="124"/>
      <c r="G420" s="124"/>
      <c r="H420" s="124"/>
      <c r="I420" s="311"/>
      <c r="J420" s="311"/>
      <c r="K420" s="332"/>
      <c r="L420" s="183"/>
      <c r="M420" s="5"/>
      <c r="N420" s="480"/>
      <c r="O420" s="480"/>
      <c r="P420" s="240"/>
      <c r="Q420" s="240"/>
      <c r="R420" s="483"/>
      <c r="S420" s="183"/>
      <c r="T420" s="183"/>
      <c r="U420" s="183"/>
      <c r="V420" s="183"/>
      <c r="W420" s="5"/>
      <c r="X420" s="5"/>
      <c r="Y420" s="5"/>
      <c r="Z420" s="5"/>
      <c r="AA420" s="5"/>
      <c r="AB420" s="5"/>
      <c r="AC420" s="52" t="str" cm="1">
        <f t="array" ref="AC420">IF(ValidateMultipleSelection(G424, Times!$B$8:$B$77), "Valid", "Invalid")</f>
        <v>Valid</v>
      </c>
      <c r="AD420" s="52" t="str" cm="1">
        <f t="array" ref="AD420">IF(ValidateMultipleSelection(A424, Site!$AR$2:$AR$50), "Valid", "Invalid")</f>
        <v>Valid</v>
      </c>
    </row>
    <row r="421" spans="1:30" x14ac:dyDescent="0.35">
      <c r="A421" s="124"/>
      <c r="B421" s="320"/>
      <c r="C421" s="320"/>
      <c r="D421" s="329" t="str" cm="1">
        <f t="array" ref="D421">IFERROR(IF(ISBLANK(A421),"",IF(AND(ISBLANK(C421),ISBLANK(#REF!),ISBLANK(F421)),"",IF(AND(ISBLANK(C421),ISBLANK(#REF!),NOT(ISBLANK(F421))),_xlfn._xlws.FILTER('Rot.Out'!L:L,'Rot.Out'!B:B=EnterData!F421),IF(AND(ISBLANK(C421),NOT(ISBLANK(#REF!))),_xlfn._xlws.FILTER(#REF!,#REF!=#REF!),_xlfn.TEXTJOIN(", ", TRUE, _xlfn._xlws.FILTER(Make.Trt!D:D &amp; " " &amp; Make.Trt!#REF!, Make.Trt!C:C=C421)))))),"")</f>
        <v/>
      </c>
      <c r="E421" s="321"/>
      <c r="F421" s="124"/>
      <c r="G421" s="124"/>
      <c r="H421" s="124"/>
      <c r="I421" s="311"/>
      <c r="J421" s="311"/>
      <c r="K421" s="332"/>
      <c r="L421" s="183"/>
      <c r="M421" s="5"/>
      <c r="N421" s="480"/>
      <c r="O421" s="480"/>
      <c r="P421" s="240"/>
      <c r="Q421" s="240"/>
      <c r="R421" s="483"/>
      <c r="S421" s="183"/>
      <c r="T421" s="183"/>
      <c r="U421" s="183"/>
      <c r="V421" s="183"/>
      <c r="W421" s="5"/>
      <c r="X421" s="5"/>
      <c r="Y421" s="5"/>
      <c r="Z421" s="5"/>
      <c r="AA421" s="5"/>
      <c r="AB421" s="5"/>
      <c r="AC421" s="52" t="str" cm="1">
        <f t="array" ref="AC421">IF(ValidateMultipleSelection(G425, Times!$B$8:$B$77), "Valid", "Invalid")</f>
        <v>Valid</v>
      </c>
      <c r="AD421" s="52" t="str" cm="1">
        <f t="array" ref="AD421">IF(ValidateMultipleSelection(A425, Site!$AR$2:$AR$50), "Valid", "Invalid")</f>
        <v>Valid</v>
      </c>
    </row>
    <row r="422" spans="1:30" x14ac:dyDescent="0.35">
      <c r="A422" s="124"/>
      <c r="B422" s="320"/>
      <c r="C422" s="320"/>
      <c r="D422" s="329" t="str" cm="1">
        <f t="array" ref="D422">IFERROR(IF(ISBLANK(A422),"",IF(AND(ISBLANK(C422),ISBLANK(#REF!),ISBLANK(F422)),"",IF(AND(ISBLANK(C422),ISBLANK(#REF!),NOT(ISBLANK(F422))),_xlfn._xlws.FILTER('Rot.Out'!L:L,'Rot.Out'!B:B=EnterData!F422),IF(AND(ISBLANK(C422),NOT(ISBLANK(#REF!))),_xlfn._xlws.FILTER(#REF!,#REF!=#REF!),_xlfn.TEXTJOIN(", ", TRUE, _xlfn._xlws.FILTER(Make.Trt!D:D &amp; " " &amp; Make.Trt!#REF!, Make.Trt!C:C=C422)))))),"")</f>
        <v/>
      </c>
      <c r="E422" s="321"/>
      <c r="F422" s="124"/>
      <c r="G422" s="124"/>
      <c r="H422" s="124"/>
      <c r="I422" s="311"/>
      <c r="J422" s="311"/>
      <c r="K422" s="332"/>
      <c r="L422" s="183"/>
      <c r="M422" s="5"/>
      <c r="N422" s="480"/>
      <c r="O422" s="480"/>
      <c r="P422" s="240"/>
      <c r="Q422" s="240"/>
      <c r="R422" s="483"/>
      <c r="S422" s="183"/>
      <c r="T422" s="183"/>
      <c r="U422" s="183"/>
      <c r="V422" s="183"/>
      <c r="W422" s="5"/>
      <c r="X422" s="5"/>
      <c r="Y422" s="5"/>
      <c r="Z422" s="5"/>
      <c r="AA422" s="5"/>
      <c r="AB422" s="5"/>
      <c r="AC422" s="52" t="str" cm="1">
        <f t="array" ref="AC422">IF(ValidateMultipleSelection(G426, Times!$B$8:$B$77), "Valid", "Invalid")</f>
        <v>Valid</v>
      </c>
      <c r="AD422" s="52" t="str" cm="1">
        <f t="array" ref="AD422">IF(ValidateMultipleSelection(A426, Site!$AR$2:$AR$50), "Valid", "Invalid")</f>
        <v>Valid</v>
      </c>
    </row>
    <row r="423" spans="1:30" x14ac:dyDescent="0.35">
      <c r="A423" s="124"/>
      <c r="B423" s="320"/>
      <c r="C423" s="320"/>
      <c r="D423" s="329" t="str" cm="1">
        <f t="array" ref="D423">IFERROR(IF(ISBLANK(A423),"",IF(AND(ISBLANK(C423),ISBLANK(#REF!),ISBLANK(F423)),"",IF(AND(ISBLANK(C423),ISBLANK(#REF!),NOT(ISBLANK(F423))),_xlfn._xlws.FILTER('Rot.Out'!L:L,'Rot.Out'!B:B=EnterData!F423),IF(AND(ISBLANK(C423),NOT(ISBLANK(#REF!))),_xlfn._xlws.FILTER(#REF!,#REF!=#REF!),_xlfn.TEXTJOIN(", ", TRUE, _xlfn._xlws.FILTER(Make.Trt!D:D &amp; " " &amp; Make.Trt!#REF!, Make.Trt!C:C=C423)))))),"")</f>
        <v/>
      </c>
      <c r="E423" s="321"/>
      <c r="F423" s="124"/>
      <c r="G423" s="124"/>
      <c r="H423" s="124"/>
      <c r="I423" s="311"/>
      <c r="J423" s="311"/>
      <c r="K423" s="332"/>
      <c r="L423" s="183"/>
      <c r="M423" s="5"/>
      <c r="N423" s="480"/>
      <c r="O423" s="480"/>
      <c r="P423" s="240"/>
      <c r="Q423" s="240"/>
      <c r="R423" s="483"/>
      <c r="S423" s="183"/>
      <c r="T423" s="183"/>
      <c r="U423" s="183"/>
      <c r="V423" s="183"/>
      <c r="W423" s="5"/>
      <c r="X423" s="5"/>
      <c r="Y423" s="5"/>
      <c r="Z423" s="5"/>
      <c r="AA423" s="5"/>
      <c r="AB423" s="5"/>
      <c r="AC423" s="52" t="str" cm="1">
        <f t="array" ref="AC423">IF(ValidateMultipleSelection(G427, Times!$B$8:$B$77), "Valid", "Invalid")</f>
        <v>Valid</v>
      </c>
      <c r="AD423" s="52" t="str" cm="1">
        <f t="array" ref="AD423">IF(ValidateMultipleSelection(A427, Site!$AR$2:$AR$50), "Valid", "Invalid")</f>
        <v>Valid</v>
      </c>
    </row>
    <row r="424" spans="1:30" x14ac:dyDescent="0.35">
      <c r="A424" s="124"/>
      <c r="B424" s="320"/>
      <c r="C424" s="320"/>
      <c r="D424" s="329" t="str" cm="1">
        <f t="array" ref="D424">IFERROR(IF(ISBLANK(A424),"",IF(AND(ISBLANK(C424),ISBLANK(#REF!),ISBLANK(F424)),"",IF(AND(ISBLANK(C424),ISBLANK(#REF!),NOT(ISBLANK(F424))),_xlfn._xlws.FILTER('Rot.Out'!L:L,'Rot.Out'!B:B=EnterData!F424),IF(AND(ISBLANK(C424),NOT(ISBLANK(#REF!))),_xlfn._xlws.FILTER(#REF!,#REF!=#REF!),_xlfn.TEXTJOIN(", ", TRUE, _xlfn._xlws.FILTER(Make.Trt!D:D &amp; " " &amp; Make.Trt!#REF!, Make.Trt!C:C=C424)))))),"")</f>
        <v/>
      </c>
      <c r="E424" s="321"/>
      <c r="F424" s="124"/>
      <c r="G424" s="124"/>
      <c r="H424" s="124"/>
      <c r="I424" s="311"/>
      <c r="J424" s="311"/>
      <c r="K424" s="332"/>
      <c r="L424" s="183"/>
      <c r="M424" s="5"/>
      <c r="N424" s="480"/>
      <c r="O424" s="480"/>
      <c r="P424" s="240"/>
      <c r="Q424" s="240"/>
      <c r="R424" s="483"/>
      <c r="S424" s="183"/>
      <c r="T424" s="183"/>
      <c r="U424" s="183"/>
      <c r="V424" s="183"/>
      <c r="W424" s="5"/>
      <c r="X424" s="5"/>
      <c r="Y424" s="5"/>
      <c r="Z424" s="5"/>
      <c r="AA424" s="5"/>
      <c r="AB424" s="5"/>
      <c r="AC424" s="52" t="str" cm="1">
        <f t="array" ref="AC424">IF(ValidateMultipleSelection(G428, Times!$B$8:$B$77), "Valid", "Invalid")</f>
        <v>Valid</v>
      </c>
      <c r="AD424" s="52" t="str" cm="1">
        <f t="array" ref="AD424">IF(ValidateMultipleSelection(A428, Site!$AR$2:$AR$50), "Valid", "Invalid")</f>
        <v>Valid</v>
      </c>
    </row>
    <row r="425" spans="1:30" x14ac:dyDescent="0.35">
      <c r="A425" s="124"/>
      <c r="B425" s="320"/>
      <c r="C425" s="320"/>
      <c r="D425" s="329" t="str" cm="1">
        <f t="array" ref="D425">IFERROR(IF(ISBLANK(A425),"",IF(AND(ISBLANK(C425),ISBLANK(#REF!),ISBLANK(F425)),"",IF(AND(ISBLANK(C425),ISBLANK(#REF!),NOT(ISBLANK(F425))),_xlfn._xlws.FILTER('Rot.Out'!L:L,'Rot.Out'!B:B=EnterData!F425),IF(AND(ISBLANK(C425),NOT(ISBLANK(#REF!))),_xlfn._xlws.FILTER(#REF!,#REF!=#REF!),_xlfn.TEXTJOIN(", ", TRUE, _xlfn._xlws.FILTER(Make.Trt!D:D &amp; " " &amp; Make.Trt!#REF!, Make.Trt!C:C=C425)))))),"")</f>
        <v/>
      </c>
      <c r="E425" s="321"/>
      <c r="F425" s="124"/>
      <c r="G425" s="124"/>
      <c r="H425" s="124"/>
      <c r="I425" s="311"/>
      <c r="J425" s="311"/>
      <c r="K425" s="332"/>
      <c r="L425" s="183"/>
      <c r="M425" s="5"/>
      <c r="N425" s="480"/>
      <c r="O425" s="480"/>
      <c r="P425" s="240"/>
      <c r="Q425" s="240"/>
      <c r="R425" s="483"/>
      <c r="S425" s="183"/>
      <c r="T425" s="183"/>
      <c r="U425" s="183"/>
      <c r="V425" s="183"/>
      <c r="W425" s="5"/>
      <c r="X425" s="5"/>
      <c r="Y425" s="5"/>
      <c r="Z425" s="5"/>
      <c r="AA425" s="5"/>
      <c r="AB425" s="5"/>
      <c r="AC425" s="52" t="str" cm="1">
        <f t="array" ref="AC425">IF(ValidateMultipleSelection(G429, Times!$B$8:$B$77), "Valid", "Invalid")</f>
        <v>Valid</v>
      </c>
      <c r="AD425" s="52" t="str" cm="1">
        <f t="array" ref="AD425">IF(ValidateMultipleSelection(A429, Site!$AR$2:$AR$50), "Valid", "Invalid")</f>
        <v>Valid</v>
      </c>
    </row>
    <row r="426" spans="1:30" x14ac:dyDescent="0.35">
      <c r="A426" s="124"/>
      <c r="B426" s="320"/>
      <c r="C426" s="320"/>
      <c r="D426" s="329" t="str" cm="1">
        <f t="array" ref="D426">IFERROR(IF(ISBLANK(A426),"",IF(AND(ISBLANK(C426),ISBLANK(#REF!),ISBLANK(F426)),"",IF(AND(ISBLANK(C426),ISBLANK(#REF!),NOT(ISBLANK(F426))),_xlfn._xlws.FILTER('Rot.Out'!L:L,'Rot.Out'!B:B=EnterData!F426),IF(AND(ISBLANK(C426),NOT(ISBLANK(#REF!))),_xlfn._xlws.FILTER(#REF!,#REF!=#REF!),_xlfn.TEXTJOIN(", ", TRUE, _xlfn._xlws.FILTER(Make.Trt!D:D &amp; " " &amp; Make.Trt!#REF!, Make.Trt!C:C=C426)))))),"")</f>
        <v/>
      </c>
      <c r="E426" s="321"/>
      <c r="F426" s="124"/>
      <c r="G426" s="124"/>
      <c r="H426" s="124"/>
      <c r="I426" s="311"/>
      <c r="J426" s="311"/>
      <c r="K426" s="332"/>
      <c r="L426" s="183"/>
      <c r="M426" s="5"/>
      <c r="N426" s="480"/>
      <c r="O426" s="480"/>
      <c r="P426" s="240"/>
      <c r="Q426" s="240"/>
      <c r="R426" s="483"/>
      <c r="S426" s="183"/>
      <c r="T426" s="183"/>
      <c r="U426" s="183"/>
      <c r="V426" s="183"/>
      <c r="W426" s="5"/>
      <c r="X426" s="5"/>
      <c r="Y426" s="5"/>
      <c r="Z426" s="5"/>
      <c r="AA426" s="5"/>
      <c r="AB426" s="5"/>
      <c r="AC426" s="52" t="str" cm="1">
        <f t="array" ref="AC426">IF(ValidateMultipleSelection(G430, Times!$B$8:$B$77), "Valid", "Invalid")</f>
        <v>Valid</v>
      </c>
      <c r="AD426" s="52" t="str" cm="1">
        <f t="array" ref="AD426">IF(ValidateMultipleSelection(A430, Site!$AR$2:$AR$50), "Valid", "Invalid")</f>
        <v>Valid</v>
      </c>
    </row>
    <row r="427" spans="1:30" x14ac:dyDescent="0.35">
      <c r="A427" s="124"/>
      <c r="B427" s="320"/>
      <c r="C427" s="320"/>
      <c r="D427" s="329" t="str" cm="1">
        <f t="array" ref="D427">IFERROR(IF(ISBLANK(A427),"",IF(AND(ISBLANK(C427),ISBLANK(#REF!),ISBLANK(F427)),"",IF(AND(ISBLANK(C427),ISBLANK(#REF!),NOT(ISBLANK(F427))),_xlfn._xlws.FILTER('Rot.Out'!L:L,'Rot.Out'!B:B=EnterData!F427),IF(AND(ISBLANK(C427),NOT(ISBLANK(#REF!))),_xlfn._xlws.FILTER(#REF!,#REF!=#REF!),_xlfn.TEXTJOIN(", ", TRUE, _xlfn._xlws.FILTER(Make.Trt!D:D &amp; " " &amp; Make.Trt!#REF!, Make.Trt!C:C=C427)))))),"")</f>
        <v/>
      </c>
      <c r="E427" s="321"/>
      <c r="F427" s="124"/>
      <c r="G427" s="124"/>
      <c r="H427" s="124"/>
      <c r="I427" s="311"/>
      <c r="J427" s="311"/>
      <c r="K427" s="332"/>
      <c r="L427" s="183"/>
      <c r="M427" s="5"/>
      <c r="N427" s="480"/>
      <c r="O427" s="480"/>
      <c r="P427" s="240"/>
      <c r="Q427" s="240"/>
      <c r="R427" s="483"/>
      <c r="S427" s="183"/>
      <c r="T427" s="183"/>
      <c r="U427" s="183"/>
      <c r="V427" s="183"/>
      <c r="W427" s="5"/>
      <c r="X427" s="5"/>
      <c r="Y427" s="5"/>
      <c r="Z427" s="5"/>
      <c r="AA427" s="5"/>
      <c r="AB427" s="5"/>
      <c r="AC427" s="52" t="str" cm="1">
        <f t="array" ref="AC427">IF(ValidateMultipleSelection(G431, Times!$B$8:$B$77), "Valid", "Invalid")</f>
        <v>Valid</v>
      </c>
      <c r="AD427" s="52" t="str" cm="1">
        <f t="array" ref="AD427">IF(ValidateMultipleSelection(A431, Site!$AR$2:$AR$50), "Valid", "Invalid")</f>
        <v>Valid</v>
      </c>
    </row>
    <row r="428" spans="1:30" x14ac:dyDescent="0.35">
      <c r="A428" s="124"/>
      <c r="B428" s="320"/>
      <c r="C428" s="320"/>
      <c r="D428" s="329" t="str" cm="1">
        <f t="array" ref="D428">IFERROR(IF(ISBLANK(A428),"",IF(AND(ISBLANK(C428),ISBLANK(#REF!),ISBLANK(F428)),"",IF(AND(ISBLANK(C428),ISBLANK(#REF!),NOT(ISBLANK(F428))),_xlfn._xlws.FILTER('Rot.Out'!L:L,'Rot.Out'!B:B=EnterData!F428),IF(AND(ISBLANK(C428),NOT(ISBLANK(#REF!))),_xlfn._xlws.FILTER(#REF!,#REF!=#REF!),_xlfn.TEXTJOIN(", ", TRUE, _xlfn._xlws.FILTER(Make.Trt!D:D &amp; " " &amp; Make.Trt!#REF!, Make.Trt!C:C=C428)))))),"")</f>
        <v/>
      </c>
      <c r="E428" s="321"/>
      <c r="F428" s="124"/>
      <c r="G428" s="124"/>
      <c r="H428" s="124"/>
      <c r="I428" s="311"/>
      <c r="J428" s="311"/>
      <c r="K428" s="332"/>
      <c r="L428" s="183"/>
      <c r="M428" s="5"/>
      <c r="N428" s="480"/>
      <c r="O428" s="480"/>
      <c r="P428" s="240"/>
      <c r="Q428" s="240"/>
      <c r="R428" s="483"/>
      <c r="S428" s="183"/>
      <c r="T428" s="183"/>
      <c r="U428" s="183"/>
      <c r="V428" s="183"/>
      <c r="W428" s="5"/>
      <c r="X428" s="5"/>
      <c r="Y428" s="5"/>
      <c r="Z428" s="5"/>
      <c r="AA428" s="5"/>
      <c r="AB428" s="5"/>
      <c r="AC428" s="52" t="str" cm="1">
        <f t="array" ref="AC428">IF(ValidateMultipleSelection(G432, Times!$B$8:$B$77), "Valid", "Invalid")</f>
        <v>Valid</v>
      </c>
      <c r="AD428" s="52" t="str" cm="1">
        <f t="array" ref="AD428">IF(ValidateMultipleSelection(A432, Site!$AR$2:$AR$50), "Valid", "Invalid")</f>
        <v>Valid</v>
      </c>
    </row>
    <row r="429" spans="1:30" x14ac:dyDescent="0.35">
      <c r="A429" s="124"/>
      <c r="B429" s="320"/>
      <c r="C429" s="320"/>
      <c r="D429" s="329" t="str" cm="1">
        <f t="array" ref="D429">IFERROR(IF(ISBLANK(A429),"",IF(AND(ISBLANK(C429),ISBLANK(#REF!),ISBLANK(F429)),"",IF(AND(ISBLANK(C429),ISBLANK(#REF!),NOT(ISBLANK(F429))),_xlfn._xlws.FILTER('Rot.Out'!L:L,'Rot.Out'!B:B=EnterData!F429),IF(AND(ISBLANK(C429),NOT(ISBLANK(#REF!))),_xlfn._xlws.FILTER(#REF!,#REF!=#REF!),_xlfn.TEXTJOIN(", ", TRUE, _xlfn._xlws.FILTER(Make.Trt!D:D &amp; " " &amp; Make.Trt!#REF!, Make.Trt!C:C=C429)))))),"")</f>
        <v/>
      </c>
      <c r="E429" s="321"/>
      <c r="F429" s="124"/>
      <c r="G429" s="124"/>
      <c r="H429" s="124"/>
      <c r="I429" s="311"/>
      <c r="J429" s="311"/>
      <c r="K429" s="332"/>
      <c r="L429" s="183"/>
      <c r="M429" s="5"/>
      <c r="N429" s="480"/>
      <c r="O429" s="480"/>
      <c r="P429" s="240"/>
      <c r="Q429" s="240"/>
      <c r="R429" s="483"/>
      <c r="S429" s="183"/>
      <c r="T429" s="183"/>
      <c r="U429" s="183"/>
      <c r="V429" s="183"/>
      <c r="W429" s="5"/>
      <c r="X429" s="5"/>
      <c r="Y429" s="5"/>
      <c r="Z429" s="5"/>
      <c r="AA429" s="5"/>
      <c r="AB429" s="5"/>
      <c r="AC429" s="52" t="str" cm="1">
        <f t="array" ref="AC429">IF(ValidateMultipleSelection(G433, Times!$B$8:$B$77), "Valid", "Invalid")</f>
        <v>Valid</v>
      </c>
      <c r="AD429" s="52" t="str" cm="1">
        <f t="array" ref="AD429">IF(ValidateMultipleSelection(A433, Site!$AR$2:$AR$50), "Valid", "Invalid")</f>
        <v>Valid</v>
      </c>
    </row>
    <row r="430" spans="1:30" x14ac:dyDescent="0.35">
      <c r="A430" s="124"/>
      <c r="B430" s="320"/>
      <c r="C430" s="320"/>
      <c r="D430" s="329" t="str" cm="1">
        <f t="array" ref="D430">IFERROR(IF(ISBLANK(A430),"",IF(AND(ISBLANK(C430),ISBLANK(#REF!),ISBLANK(F430)),"",IF(AND(ISBLANK(C430),ISBLANK(#REF!),NOT(ISBLANK(F430))),_xlfn._xlws.FILTER('Rot.Out'!L:L,'Rot.Out'!B:B=EnterData!F430),IF(AND(ISBLANK(C430),NOT(ISBLANK(#REF!))),_xlfn._xlws.FILTER(#REF!,#REF!=#REF!),_xlfn.TEXTJOIN(", ", TRUE, _xlfn._xlws.FILTER(Make.Trt!D:D &amp; " " &amp; Make.Trt!#REF!, Make.Trt!C:C=C430)))))),"")</f>
        <v/>
      </c>
      <c r="E430" s="321"/>
      <c r="F430" s="124"/>
      <c r="G430" s="124"/>
      <c r="H430" s="124"/>
      <c r="I430" s="311"/>
      <c r="J430" s="311"/>
      <c r="K430" s="332"/>
      <c r="L430" s="183"/>
      <c r="M430" s="5"/>
      <c r="N430" s="480"/>
      <c r="O430" s="480"/>
      <c r="P430" s="240"/>
      <c r="Q430" s="240"/>
      <c r="R430" s="483"/>
      <c r="S430" s="183"/>
      <c r="T430" s="183"/>
      <c r="U430" s="183"/>
      <c r="V430" s="183"/>
      <c r="W430" s="5"/>
      <c r="X430" s="5"/>
      <c r="Y430" s="5"/>
      <c r="Z430" s="5"/>
      <c r="AA430" s="5"/>
      <c r="AB430" s="5"/>
      <c r="AC430" s="52" t="str" cm="1">
        <f t="array" ref="AC430">IF(ValidateMultipleSelection(G434, Times!$B$8:$B$77), "Valid", "Invalid")</f>
        <v>Valid</v>
      </c>
      <c r="AD430" s="52" t="str" cm="1">
        <f t="array" ref="AD430">IF(ValidateMultipleSelection(A434, Site!$AR$2:$AR$50), "Valid", "Invalid")</f>
        <v>Valid</v>
      </c>
    </row>
    <row r="431" spans="1:30" x14ac:dyDescent="0.35">
      <c r="A431" s="124"/>
      <c r="B431" s="320"/>
      <c r="C431" s="320"/>
      <c r="D431" s="329" t="str" cm="1">
        <f t="array" ref="D431">IFERROR(IF(ISBLANK(A431),"",IF(AND(ISBLANK(C431),ISBLANK(#REF!),ISBLANK(F431)),"",IF(AND(ISBLANK(C431),ISBLANK(#REF!),NOT(ISBLANK(F431))),_xlfn._xlws.FILTER('Rot.Out'!L:L,'Rot.Out'!B:B=EnterData!F431),IF(AND(ISBLANK(C431),NOT(ISBLANK(#REF!))),_xlfn._xlws.FILTER(#REF!,#REF!=#REF!),_xlfn.TEXTJOIN(", ", TRUE, _xlfn._xlws.FILTER(Make.Trt!D:D &amp; " " &amp; Make.Trt!#REF!, Make.Trt!C:C=C431)))))),"")</f>
        <v/>
      </c>
      <c r="E431" s="321"/>
      <c r="F431" s="124"/>
      <c r="G431" s="124"/>
      <c r="H431" s="124"/>
      <c r="I431" s="311"/>
      <c r="J431" s="311"/>
      <c r="K431" s="332"/>
      <c r="L431" s="183"/>
      <c r="M431" s="5"/>
      <c r="N431" s="480"/>
      <c r="O431" s="480"/>
      <c r="P431" s="240"/>
      <c r="Q431" s="240"/>
      <c r="R431" s="483"/>
      <c r="S431" s="183"/>
      <c r="T431" s="183"/>
      <c r="U431" s="183"/>
      <c r="V431" s="183"/>
      <c r="W431" s="5"/>
      <c r="X431" s="5"/>
      <c r="Y431" s="5"/>
      <c r="Z431" s="5"/>
      <c r="AA431" s="5"/>
      <c r="AB431" s="5"/>
      <c r="AC431" s="52" t="str" cm="1">
        <f t="array" ref="AC431">IF(ValidateMultipleSelection(G435, Times!$B$8:$B$77), "Valid", "Invalid")</f>
        <v>Valid</v>
      </c>
      <c r="AD431" s="52" t="str" cm="1">
        <f t="array" ref="AD431">IF(ValidateMultipleSelection(A435, Site!$AR$2:$AR$50), "Valid", "Invalid")</f>
        <v>Valid</v>
      </c>
    </row>
    <row r="432" spans="1:30" x14ac:dyDescent="0.35">
      <c r="A432" s="124"/>
      <c r="B432" s="320"/>
      <c r="C432" s="320"/>
      <c r="D432" s="329" t="str" cm="1">
        <f t="array" ref="D432">IFERROR(IF(ISBLANK(A432),"",IF(AND(ISBLANK(C432),ISBLANK(#REF!),ISBLANK(F432)),"",IF(AND(ISBLANK(C432),ISBLANK(#REF!),NOT(ISBLANK(F432))),_xlfn._xlws.FILTER('Rot.Out'!L:L,'Rot.Out'!B:B=EnterData!F432),IF(AND(ISBLANK(C432),NOT(ISBLANK(#REF!))),_xlfn._xlws.FILTER(#REF!,#REF!=#REF!),_xlfn.TEXTJOIN(", ", TRUE, _xlfn._xlws.FILTER(Make.Trt!D:D &amp; " " &amp; Make.Trt!#REF!, Make.Trt!C:C=C432)))))),"")</f>
        <v/>
      </c>
      <c r="E432" s="321"/>
      <c r="F432" s="124"/>
      <c r="G432" s="124"/>
      <c r="H432" s="124"/>
      <c r="I432" s="311"/>
      <c r="J432" s="311"/>
      <c r="K432" s="332"/>
      <c r="L432" s="183"/>
      <c r="M432" s="5"/>
      <c r="N432" s="480"/>
      <c r="O432" s="480"/>
      <c r="P432" s="240"/>
      <c r="Q432" s="240"/>
      <c r="R432" s="483"/>
      <c r="S432" s="183"/>
      <c r="T432" s="183"/>
      <c r="U432" s="183"/>
      <c r="V432" s="183"/>
      <c r="W432" s="5"/>
      <c r="X432" s="5"/>
      <c r="Y432" s="5"/>
      <c r="Z432" s="5"/>
      <c r="AA432" s="5"/>
      <c r="AB432" s="5"/>
      <c r="AC432" s="52" t="str" cm="1">
        <f t="array" ref="AC432">IF(ValidateMultipleSelection(G436, Times!$B$8:$B$77), "Valid", "Invalid")</f>
        <v>Valid</v>
      </c>
      <c r="AD432" s="52" t="str" cm="1">
        <f t="array" ref="AD432">IF(ValidateMultipleSelection(A436, Site!$AR$2:$AR$50), "Valid", "Invalid")</f>
        <v>Valid</v>
      </c>
    </row>
    <row r="433" spans="1:30" x14ac:dyDescent="0.35">
      <c r="A433" s="124"/>
      <c r="B433" s="320"/>
      <c r="C433" s="320"/>
      <c r="D433" s="329" t="str" cm="1">
        <f t="array" ref="D433">IFERROR(IF(ISBLANK(A433),"",IF(AND(ISBLANK(C433),ISBLANK(#REF!),ISBLANK(F433)),"",IF(AND(ISBLANK(C433),ISBLANK(#REF!),NOT(ISBLANK(F433))),_xlfn._xlws.FILTER('Rot.Out'!L:L,'Rot.Out'!B:B=EnterData!F433),IF(AND(ISBLANK(C433),NOT(ISBLANK(#REF!))),_xlfn._xlws.FILTER(#REF!,#REF!=#REF!),_xlfn.TEXTJOIN(", ", TRUE, _xlfn._xlws.FILTER(Make.Trt!D:D &amp; " " &amp; Make.Trt!#REF!, Make.Trt!C:C=C433)))))),"")</f>
        <v/>
      </c>
      <c r="E433" s="321"/>
      <c r="F433" s="124"/>
      <c r="G433" s="124"/>
      <c r="H433" s="124"/>
      <c r="I433" s="311"/>
      <c r="J433" s="311"/>
      <c r="K433" s="332"/>
      <c r="L433" s="183"/>
      <c r="M433" s="5"/>
      <c r="N433" s="480"/>
      <c r="O433" s="480"/>
      <c r="P433" s="240"/>
      <c r="Q433" s="240"/>
      <c r="R433" s="483"/>
      <c r="S433" s="183"/>
      <c r="T433" s="183"/>
      <c r="U433" s="183"/>
      <c r="V433" s="183"/>
      <c r="W433" s="5"/>
      <c r="X433" s="5"/>
      <c r="Y433" s="5"/>
      <c r="Z433" s="5"/>
      <c r="AA433" s="5"/>
      <c r="AB433" s="5"/>
      <c r="AC433" s="52" t="str" cm="1">
        <f t="array" ref="AC433">IF(ValidateMultipleSelection(G437, Times!$B$8:$B$77), "Valid", "Invalid")</f>
        <v>Valid</v>
      </c>
      <c r="AD433" s="52" t="str" cm="1">
        <f t="array" ref="AD433">IF(ValidateMultipleSelection(A437, Site!$AR$2:$AR$50), "Valid", "Invalid")</f>
        <v>Valid</v>
      </c>
    </row>
    <row r="434" spans="1:30" x14ac:dyDescent="0.35">
      <c r="A434" s="124"/>
      <c r="B434" s="320"/>
      <c r="C434" s="320"/>
      <c r="D434" s="329" t="str" cm="1">
        <f t="array" ref="D434">IFERROR(IF(ISBLANK(A434),"",IF(AND(ISBLANK(C434),ISBLANK(#REF!),ISBLANK(F434)),"",IF(AND(ISBLANK(C434),ISBLANK(#REF!),NOT(ISBLANK(F434))),_xlfn._xlws.FILTER('Rot.Out'!L:L,'Rot.Out'!B:B=EnterData!F434),IF(AND(ISBLANK(C434),NOT(ISBLANK(#REF!))),_xlfn._xlws.FILTER(#REF!,#REF!=#REF!),_xlfn.TEXTJOIN(", ", TRUE, _xlfn._xlws.FILTER(Make.Trt!D:D &amp; " " &amp; Make.Trt!#REF!, Make.Trt!C:C=C434)))))),"")</f>
        <v/>
      </c>
      <c r="E434" s="321"/>
      <c r="F434" s="124"/>
      <c r="G434" s="124"/>
      <c r="H434" s="124"/>
      <c r="I434" s="311"/>
      <c r="J434" s="311"/>
      <c r="K434" s="332"/>
      <c r="L434" s="183"/>
      <c r="M434" s="5"/>
      <c r="N434" s="480"/>
      <c r="O434" s="480"/>
      <c r="P434" s="240"/>
      <c r="Q434" s="240"/>
      <c r="R434" s="483"/>
      <c r="S434" s="183"/>
      <c r="T434" s="183"/>
      <c r="U434" s="183"/>
      <c r="V434" s="183"/>
      <c r="W434" s="5"/>
      <c r="X434" s="5"/>
      <c r="Y434" s="5"/>
      <c r="Z434" s="5"/>
      <c r="AA434" s="5"/>
      <c r="AB434" s="5"/>
      <c r="AC434" s="52" t="str" cm="1">
        <f t="array" ref="AC434">IF(ValidateMultipleSelection(G438, Times!$B$8:$B$77), "Valid", "Invalid")</f>
        <v>Valid</v>
      </c>
      <c r="AD434" s="52" t="str" cm="1">
        <f t="array" ref="AD434">IF(ValidateMultipleSelection(A438, Site!$AR$2:$AR$50), "Valid", "Invalid")</f>
        <v>Valid</v>
      </c>
    </row>
    <row r="435" spans="1:30" x14ac:dyDescent="0.35">
      <c r="A435" s="124"/>
      <c r="B435" s="320"/>
      <c r="C435" s="320"/>
      <c r="D435" s="329" t="str" cm="1">
        <f t="array" ref="D435">IFERROR(IF(ISBLANK(A435),"",IF(AND(ISBLANK(C435),ISBLANK(#REF!),ISBLANK(F435)),"",IF(AND(ISBLANK(C435),ISBLANK(#REF!),NOT(ISBLANK(F435))),_xlfn._xlws.FILTER('Rot.Out'!L:L,'Rot.Out'!B:B=EnterData!F435),IF(AND(ISBLANK(C435),NOT(ISBLANK(#REF!))),_xlfn._xlws.FILTER(#REF!,#REF!=#REF!),_xlfn.TEXTJOIN(", ", TRUE, _xlfn._xlws.FILTER(Make.Trt!D:D &amp; " " &amp; Make.Trt!#REF!, Make.Trt!C:C=C435)))))),"")</f>
        <v/>
      </c>
      <c r="E435" s="321"/>
      <c r="F435" s="124"/>
      <c r="G435" s="124"/>
      <c r="H435" s="124"/>
      <c r="I435" s="311"/>
      <c r="J435" s="311"/>
      <c r="K435" s="332"/>
      <c r="L435" s="183"/>
      <c r="M435" s="5"/>
      <c r="N435" s="480"/>
      <c r="O435" s="480"/>
      <c r="P435" s="240"/>
      <c r="Q435" s="240"/>
      <c r="R435" s="483"/>
      <c r="S435" s="183"/>
      <c r="T435" s="183"/>
      <c r="U435" s="183"/>
      <c r="V435" s="183"/>
      <c r="W435" s="5"/>
      <c r="X435" s="5"/>
      <c r="Y435" s="5"/>
      <c r="Z435" s="5"/>
      <c r="AA435" s="5"/>
      <c r="AB435" s="5"/>
      <c r="AC435" s="52" t="str" cm="1">
        <f t="array" ref="AC435">IF(ValidateMultipleSelection(G439, Times!$B$8:$B$77), "Valid", "Invalid")</f>
        <v>Valid</v>
      </c>
      <c r="AD435" s="52" t="str" cm="1">
        <f t="array" ref="AD435">IF(ValidateMultipleSelection(A439, Site!$AR$2:$AR$50), "Valid", "Invalid")</f>
        <v>Valid</v>
      </c>
    </row>
    <row r="436" spans="1:30" x14ac:dyDescent="0.35">
      <c r="A436" s="124"/>
      <c r="B436" s="320"/>
      <c r="C436" s="320"/>
      <c r="D436" s="329" t="str" cm="1">
        <f t="array" ref="D436">IFERROR(IF(ISBLANK(A436),"",IF(AND(ISBLANK(C436),ISBLANK(#REF!),ISBLANK(F436)),"",IF(AND(ISBLANK(C436),ISBLANK(#REF!),NOT(ISBLANK(F436))),_xlfn._xlws.FILTER('Rot.Out'!L:L,'Rot.Out'!B:B=EnterData!F436),IF(AND(ISBLANK(C436),NOT(ISBLANK(#REF!))),_xlfn._xlws.FILTER(#REF!,#REF!=#REF!),_xlfn.TEXTJOIN(", ", TRUE, _xlfn._xlws.FILTER(Make.Trt!D:D &amp; " " &amp; Make.Trt!#REF!, Make.Trt!C:C=C436)))))),"")</f>
        <v/>
      </c>
      <c r="E436" s="321"/>
      <c r="F436" s="124"/>
      <c r="G436" s="124"/>
      <c r="H436" s="124"/>
      <c r="I436" s="311"/>
      <c r="J436" s="311"/>
      <c r="K436" s="332"/>
      <c r="L436" s="183"/>
      <c r="M436" s="5"/>
      <c r="N436" s="480"/>
      <c r="O436" s="480"/>
      <c r="P436" s="240"/>
      <c r="Q436" s="240"/>
      <c r="R436" s="483"/>
      <c r="S436" s="183"/>
      <c r="T436" s="183"/>
      <c r="U436" s="183"/>
      <c r="V436" s="183"/>
      <c r="W436" s="5"/>
      <c r="X436" s="5"/>
      <c r="Y436" s="5"/>
      <c r="Z436" s="5"/>
      <c r="AA436" s="5"/>
      <c r="AB436" s="5"/>
      <c r="AC436" s="52" t="str" cm="1">
        <f t="array" ref="AC436">IF(ValidateMultipleSelection(G440, Times!$B$8:$B$77), "Valid", "Invalid")</f>
        <v>Valid</v>
      </c>
      <c r="AD436" s="52" t="str" cm="1">
        <f t="array" ref="AD436">IF(ValidateMultipleSelection(A440, Site!$AR$2:$AR$50), "Valid", "Invalid")</f>
        <v>Valid</v>
      </c>
    </row>
    <row r="437" spans="1:30" x14ac:dyDescent="0.35">
      <c r="A437" s="124"/>
      <c r="B437" s="320"/>
      <c r="C437" s="320"/>
      <c r="D437" s="329" t="str" cm="1">
        <f t="array" ref="D437">IFERROR(IF(ISBLANK(A437),"",IF(AND(ISBLANK(C437),ISBLANK(#REF!),ISBLANK(F437)),"",IF(AND(ISBLANK(C437),ISBLANK(#REF!),NOT(ISBLANK(F437))),_xlfn._xlws.FILTER('Rot.Out'!L:L,'Rot.Out'!B:B=EnterData!F437),IF(AND(ISBLANK(C437),NOT(ISBLANK(#REF!))),_xlfn._xlws.FILTER(#REF!,#REF!=#REF!),_xlfn.TEXTJOIN(", ", TRUE, _xlfn._xlws.FILTER(Make.Trt!D:D &amp; " " &amp; Make.Trt!#REF!, Make.Trt!C:C=C437)))))),"")</f>
        <v/>
      </c>
      <c r="E437" s="321"/>
      <c r="F437" s="124"/>
      <c r="G437" s="124"/>
      <c r="H437" s="124"/>
      <c r="I437" s="311"/>
      <c r="J437" s="311"/>
      <c r="K437" s="332"/>
      <c r="L437" s="183"/>
      <c r="M437" s="5"/>
      <c r="N437" s="480"/>
      <c r="O437" s="480"/>
      <c r="P437" s="240"/>
      <c r="Q437" s="240"/>
      <c r="R437" s="483"/>
      <c r="S437" s="183"/>
      <c r="T437" s="183"/>
      <c r="U437" s="183"/>
      <c r="V437" s="183"/>
      <c r="W437" s="5"/>
      <c r="X437" s="5"/>
      <c r="Y437" s="5"/>
      <c r="Z437" s="5"/>
      <c r="AA437" s="5"/>
      <c r="AB437" s="5"/>
      <c r="AC437" s="52" t="str" cm="1">
        <f t="array" ref="AC437">IF(ValidateMultipleSelection(G441, Times!$B$8:$B$77), "Valid", "Invalid")</f>
        <v>Valid</v>
      </c>
      <c r="AD437" s="52" t="str" cm="1">
        <f t="array" ref="AD437">IF(ValidateMultipleSelection(A441, Site!$AR$2:$AR$50), "Valid", "Invalid")</f>
        <v>Valid</v>
      </c>
    </row>
    <row r="438" spans="1:30" x14ac:dyDescent="0.35">
      <c r="A438" s="124"/>
      <c r="B438" s="320"/>
      <c r="C438" s="320"/>
      <c r="D438" s="329" t="str" cm="1">
        <f t="array" ref="D438">IFERROR(IF(ISBLANK(A438),"",IF(AND(ISBLANK(C438),ISBLANK(#REF!),ISBLANK(F438)),"",IF(AND(ISBLANK(C438),ISBLANK(#REF!),NOT(ISBLANK(F438))),_xlfn._xlws.FILTER('Rot.Out'!L:L,'Rot.Out'!B:B=EnterData!F438),IF(AND(ISBLANK(C438),NOT(ISBLANK(#REF!))),_xlfn._xlws.FILTER(#REF!,#REF!=#REF!),_xlfn.TEXTJOIN(", ", TRUE, _xlfn._xlws.FILTER(Make.Trt!D:D &amp; " " &amp; Make.Trt!#REF!, Make.Trt!C:C=C438)))))),"")</f>
        <v/>
      </c>
      <c r="E438" s="321"/>
      <c r="F438" s="124"/>
      <c r="G438" s="124"/>
      <c r="H438" s="124"/>
      <c r="I438" s="311"/>
      <c r="J438" s="311"/>
      <c r="K438" s="332"/>
      <c r="L438" s="183"/>
      <c r="M438" s="5"/>
      <c r="N438" s="480"/>
      <c r="O438" s="480"/>
      <c r="P438" s="240"/>
      <c r="Q438" s="240"/>
      <c r="R438" s="483"/>
      <c r="S438" s="183"/>
      <c r="T438" s="183"/>
      <c r="U438" s="183"/>
      <c r="V438" s="183"/>
      <c r="W438" s="5"/>
      <c r="X438" s="5"/>
      <c r="Y438" s="5"/>
      <c r="Z438" s="5"/>
      <c r="AA438" s="5"/>
      <c r="AB438" s="5"/>
      <c r="AC438" s="52" t="str" cm="1">
        <f t="array" ref="AC438">IF(ValidateMultipleSelection(G442, Times!$B$8:$B$77), "Valid", "Invalid")</f>
        <v>Valid</v>
      </c>
      <c r="AD438" s="52" t="str" cm="1">
        <f t="array" ref="AD438">IF(ValidateMultipleSelection(A442, Site!$AR$2:$AR$50), "Valid", "Invalid")</f>
        <v>Valid</v>
      </c>
    </row>
    <row r="439" spans="1:30" x14ac:dyDescent="0.35">
      <c r="A439" s="124"/>
      <c r="B439" s="320"/>
      <c r="C439" s="320"/>
      <c r="D439" s="329" t="str" cm="1">
        <f t="array" ref="D439">IFERROR(IF(ISBLANK(A439),"",IF(AND(ISBLANK(C439),ISBLANK(#REF!),ISBLANK(F439)),"",IF(AND(ISBLANK(C439),ISBLANK(#REF!),NOT(ISBLANK(F439))),_xlfn._xlws.FILTER('Rot.Out'!L:L,'Rot.Out'!B:B=EnterData!F439),IF(AND(ISBLANK(C439),NOT(ISBLANK(#REF!))),_xlfn._xlws.FILTER(#REF!,#REF!=#REF!),_xlfn.TEXTJOIN(", ", TRUE, _xlfn._xlws.FILTER(Make.Trt!D:D &amp; " " &amp; Make.Trt!#REF!, Make.Trt!C:C=C439)))))),"")</f>
        <v/>
      </c>
      <c r="E439" s="321"/>
      <c r="F439" s="124"/>
      <c r="G439" s="124"/>
      <c r="H439" s="124"/>
      <c r="I439" s="311"/>
      <c r="J439" s="311"/>
      <c r="K439" s="332"/>
      <c r="L439" s="183"/>
      <c r="M439" s="5"/>
      <c r="N439" s="480"/>
      <c r="O439" s="480"/>
      <c r="P439" s="240"/>
      <c r="Q439" s="240"/>
      <c r="R439" s="483"/>
      <c r="S439" s="183"/>
      <c r="T439" s="183"/>
      <c r="U439" s="183"/>
      <c r="V439" s="183"/>
      <c r="W439" s="5"/>
      <c r="X439" s="5"/>
      <c r="Y439" s="5"/>
      <c r="Z439" s="5"/>
      <c r="AA439" s="5"/>
      <c r="AB439" s="5"/>
      <c r="AC439" s="52" t="str" cm="1">
        <f t="array" ref="AC439">IF(ValidateMultipleSelection(G443, Times!$B$8:$B$77), "Valid", "Invalid")</f>
        <v>Valid</v>
      </c>
      <c r="AD439" s="52" t="str" cm="1">
        <f t="array" ref="AD439">IF(ValidateMultipleSelection(A443, Site!$AR$2:$AR$50), "Valid", "Invalid")</f>
        <v>Valid</v>
      </c>
    </row>
    <row r="440" spans="1:30" x14ac:dyDescent="0.35">
      <c r="A440" s="124"/>
      <c r="B440" s="320"/>
      <c r="C440" s="320"/>
      <c r="D440" s="329" t="str" cm="1">
        <f t="array" ref="D440">IFERROR(IF(ISBLANK(A440),"",IF(AND(ISBLANK(C440),ISBLANK(#REF!),ISBLANK(F440)),"",IF(AND(ISBLANK(C440),ISBLANK(#REF!),NOT(ISBLANK(F440))),_xlfn._xlws.FILTER('Rot.Out'!L:L,'Rot.Out'!B:B=EnterData!F440),IF(AND(ISBLANK(C440),NOT(ISBLANK(#REF!))),_xlfn._xlws.FILTER(#REF!,#REF!=#REF!),_xlfn.TEXTJOIN(", ", TRUE, _xlfn._xlws.FILTER(Make.Trt!D:D &amp; " " &amp; Make.Trt!#REF!, Make.Trt!C:C=C440)))))),"")</f>
        <v/>
      </c>
      <c r="E440" s="321"/>
      <c r="F440" s="124"/>
      <c r="G440" s="124"/>
      <c r="H440" s="124"/>
      <c r="I440" s="311"/>
      <c r="J440" s="311"/>
      <c r="K440" s="332"/>
      <c r="L440" s="183"/>
      <c r="M440" s="5"/>
      <c r="N440" s="480"/>
      <c r="O440" s="480"/>
      <c r="P440" s="240"/>
      <c r="Q440" s="240"/>
      <c r="R440" s="483"/>
      <c r="S440" s="183"/>
      <c r="T440" s="183"/>
      <c r="U440" s="183"/>
      <c r="V440" s="183"/>
      <c r="W440" s="5"/>
      <c r="X440" s="5"/>
      <c r="Y440" s="5"/>
      <c r="Z440" s="5"/>
      <c r="AA440" s="5"/>
      <c r="AB440" s="5"/>
      <c r="AC440" s="52" t="str" cm="1">
        <f t="array" ref="AC440">IF(ValidateMultipleSelection(G444, Times!$B$8:$B$77), "Valid", "Invalid")</f>
        <v>Valid</v>
      </c>
      <c r="AD440" s="52" t="str" cm="1">
        <f t="array" ref="AD440">IF(ValidateMultipleSelection(A444, Site!$AR$2:$AR$50), "Valid", "Invalid")</f>
        <v>Valid</v>
      </c>
    </row>
    <row r="441" spans="1:30" x14ac:dyDescent="0.35">
      <c r="A441" s="124"/>
      <c r="B441" s="320"/>
      <c r="C441" s="320"/>
      <c r="D441" s="329" t="str" cm="1">
        <f t="array" ref="D441">IFERROR(IF(ISBLANK(A441),"",IF(AND(ISBLANK(C441),ISBLANK(#REF!),ISBLANK(F441)),"",IF(AND(ISBLANK(C441),ISBLANK(#REF!),NOT(ISBLANK(F441))),_xlfn._xlws.FILTER('Rot.Out'!L:L,'Rot.Out'!B:B=EnterData!F441),IF(AND(ISBLANK(C441),NOT(ISBLANK(#REF!))),_xlfn._xlws.FILTER(#REF!,#REF!=#REF!),_xlfn.TEXTJOIN(", ", TRUE, _xlfn._xlws.FILTER(Make.Trt!D:D &amp; " " &amp; Make.Trt!#REF!, Make.Trt!C:C=C441)))))),"")</f>
        <v/>
      </c>
      <c r="E441" s="321"/>
      <c r="F441" s="124"/>
      <c r="G441" s="124"/>
      <c r="H441" s="124"/>
      <c r="I441" s="311"/>
      <c r="J441" s="311"/>
      <c r="K441" s="332"/>
      <c r="L441" s="183"/>
      <c r="M441" s="5"/>
      <c r="N441" s="480"/>
      <c r="O441" s="480"/>
      <c r="P441" s="240"/>
      <c r="Q441" s="240"/>
      <c r="R441" s="483"/>
      <c r="S441" s="183"/>
      <c r="T441" s="183"/>
      <c r="U441" s="183"/>
      <c r="V441" s="183"/>
      <c r="W441" s="5"/>
      <c r="X441" s="5"/>
      <c r="Y441" s="5"/>
      <c r="Z441" s="5"/>
      <c r="AA441" s="5"/>
      <c r="AB441" s="5"/>
      <c r="AC441" s="52" t="str" cm="1">
        <f t="array" ref="AC441">IF(ValidateMultipleSelection(G445, Times!$B$8:$B$77), "Valid", "Invalid")</f>
        <v>Valid</v>
      </c>
      <c r="AD441" s="52" t="str" cm="1">
        <f t="array" ref="AD441">IF(ValidateMultipleSelection(A445, Site!$AR$2:$AR$50), "Valid", "Invalid")</f>
        <v>Valid</v>
      </c>
    </row>
    <row r="442" spans="1:30" x14ac:dyDescent="0.35">
      <c r="A442" s="124"/>
      <c r="B442" s="320"/>
      <c r="C442" s="320"/>
      <c r="D442" s="329" t="str" cm="1">
        <f t="array" ref="D442">IFERROR(IF(ISBLANK(A442),"",IF(AND(ISBLANK(C442),ISBLANK(#REF!),ISBLANK(F442)),"",IF(AND(ISBLANK(C442),ISBLANK(#REF!),NOT(ISBLANK(F442))),_xlfn._xlws.FILTER('Rot.Out'!L:L,'Rot.Out'!B:B=EnterData!F442),IF(AND(ISBLANK(C442),NOT(ISBLANK(#REF!))),_xlfn._xlws.FILTER(#REF!,#REF!=#REF!),_xlfn.TEXTJOIN(", ", TRUE, _xlfn._xlws.FILTER(Make.Trt!D:D &amp; " " &amp; Make.Trt!#REF!, Make.Trt!C:C=C442)))))),"")</f>
        <v/>
      </c>
      <c r="E442" s="321"/>
      <c r="F442" s="124"/>
      <c r="G442" s="124"/>
      <c r="H442" s="124"/>
      <c r="I442" s="311"/>
      <c r="J442" s="311"/>
      <c r="K442" s="332"/>
      <c r="L442" s="183"/>
      <c r="M442" s="5"/>
      <c r="N442" s="480"/>
      <c r="O442" s="480"/>
      <c r="P442" s="240"/>
      <c r="Q442" s="240"/>
      <c r="R442" s="483"/>
      <c r="S442" s="183"/>
      <c r="T442" s="183"/>
      <c r="U442" s="183"/>
      <c r="V442" s="183"/>
      <c r="W442" s="5"/>
      <c r="X442" s="5"/>
      <c r="Y442" s="5"/>
      <c r="Z442" s="5"/>
      <c r="AA442" s="5"/>
      <c r="AB442" s="5"/>
      <c r="AC442" s="52" t="str" cm="1">
        <f t="array" ref="AC442">IF(ValidateMultipleSelection(G446, Times!$B$8:$B$77), "Valid", "Invalid")</f>
        <v>Valid</v>
      </c>
      <c r="AD442" s="52" t="str" cm="1">
        <f t="array" ref="AD442">IF(ValidateMultipleSelection(A446, Site!$AR$2:$AR$50), "Valid", "Invalid")</f>
        <v>Valid</v>
      </c>
    </row>
    <row r="443" spans="1:30" x14ac:dyDescent="0.35">
      <c r="A443" s="124"/>
      <c r="B443" s="320"/>
      <c r="C443" s="320"/>
      <c r="D443" s="329" t="str" cm="1">
        <f t="array" ref="D443">IFERROR(IF(ISBLANK(A443),"",IF(AND(ISBLANK(C443),ISBLANK(#REF!),ISBLANK(F443)),"",IF(AND(ISBLANK(C443),ISBLANK(#REF!),NOT(ISBLANK(F443))),_xlfn._xlws.FILTER('Rot.Out'!L:L,'Rot.Out'!B:B=EnterData!F443),IF(AND(ISBLANK(C443),NOT(ISBLANK(#REF!))),_xlfn._xlws.FILTER(#REF!,#REF!=#REF!),_xlfn.TEXTJOIN(", ", TRUE, _xlfn._xlws.FILTER(Make.Trt!D:D &amp; " " &amp; Make.Trt!#REF!, Make.Trt!C:C=C443)))))),"")</f>
        <v/>
      </c>
      <c r="E443" s="321"/>
      <c r="F443" s="124"/>
      <c r="G443" s="124"/>
      <c r="H443" s="124"/>
      <c r="I443" s="311"/>
      <c r="J443" s="311"/>
      <c r="K443" s="332"/>
      <c r="L443" s="183"/>
      <c r="M443" s="5"/>
      <c r="N443" s="480"/>
      <c r="O443" s="480"/>
      <c r="P443" s="240"/>
      <c r="Q443" s="240"/>
      <c r="R443" s="483"/>
      <c r="S443" s="183"/>
      <c r="T443" s="183"/>
      <c r="U443" s="183"/>
      <c r="V443" s="183"/>
      <c r="W443" s="5"/>
      <c r="X443" s="5"/>
      <c r="Y443" s="5"/>
      <c r="Z443" s="5"/>
      <c r="AA443" s="5"/>
      <c r="AB443" s="5"/>
      <c r="AC443" s="52" t="str" cm="1">
        <f t="array" ref="AC443">IF(ValidateMultipleSelection(G447, Times!$B$8:$B$77), "Valid", "Invalid")</f>
        <v>Valid</v>
      </c>
      <c r="AD443" s="52" t="str" cm="1">
        <f t="array" ref="AD443">IF(ValidateMultipleSelection(A447, Site!$AR$2:$AR$50), "Valid", "Invalid")</f>
        <v>Valid</v>
      </c>
    </row>
    <row r="444" spans="1:30" x14ac:dyDescent="0.35">
      <c r="A444" s="124"/>
      <c r="B444" s="320"/>
      <c r="C444" s="320"/>
      <c r="D444" s="329" t="str" cm="1">
        <f t="array" ref="D444">IFERROR(IF(ISBLANK(A444),"",IF(AND(ISBLANK(C444),ISBLANK(#REF!),ISBLANK(F444)),"",IF(AND(ISBLANK(C444),ISBLANK(#REF!),NOT(ISBLANK(F444))),_xlfn._xlws.FILTER('Rot.Out'!L:L,'Rot.Out'!B:B=EnterData!F444),IF(AND(ISBLANK(C444),NOT(ISBLANK(#REF!))),_xlfn._xlws.FILTER(#REF!,#REF!=#REF!),_xlfn.TEXTJOIN(", ", TRUE, _xlfn._xlws.FILTER(Make.Trt!D:D &amp; " " &amp; Make.Trt!#REF!, Make.Trt!C:C=C444)))))),"")</f>
        <v/>
      </c>
      <c r="E444" s="321"/>
      <c r="F444" s="124"/>
      <c r="G444" s="124"/>
      <c r="H444" s="124"/>
      <c r="I444" s="311"/>
      <c r="J444" s="311"/>
      <c r="K444" s="332"/>
      <c r="L444" s="183"/>
      <c r="M444" s="5"/>
      <c r="N444" s="480"/>
      <c r="O444" s="480"/>
      <c r="P444" s="240"/>
      <c r="Q444" s="240"/>
      <c r="R444" s="483"/>
      <c r="S444" s="183"/>
      <c r="T444" s="183"/>
      <c r="U444" s="183"/>
      <c r="V444" s="183"/>
      <c r="W444" s="5"/>
      <c r="X444" s="5"/>
      <c r="Y444" s="5"/>
      <c r="Z444" s="5"/>
      <c r="AA444" s="5"/>
      <c r="AB444" s="5"/>
      <c r="AC444" s="52" t="str" cm="1">
        <f t="array" ref="AC444">IF(ValidateMultipleSelection(G448, Times!$B$8:$B$77), "Valid", "Invalid")</f>
        <v>Valid</v>
      </c>
      <c r="AD444" s="52" t="str" cm="1">
        <f t="array" ref="AD444">IF(ValidateMultipleSelection(A448, Site!$AR$2:$AR$50), "Valid", "Invalid")</f>
        <v>Valid</v>
      </c>
    </row>
    <row r="445" spans="1:30" x14ac:dyDescent="0.35">
      <c r="A445" s="124"/>
      <c r="B445" s="320"/>
      <c r="C445" s="320"/>
      <c r="D445" s="329" t="str" cm="1">
        <f t="array" ref="D445">IFERROR(IF(ISBLANK(A445),"",IF(AND(ISBLANK(C445),ISBLANK(#REF!),ISBLANK(F445)),"",IF(AND(ISBLANK(C445),ISBLANK(#REF!),NOT(ISBLANK(F445))),_xlfn._xlws.FILTER('Rot.Out'!L:L,'Rot.Out'!B:B=EnterData!F445),IF(AND(ISBLANK(C445),NOT(ISBLANK(#REF!))),_xlfn._xlws.FILTER(#REF!,#REF!=#REF!),_xlfn.TEXTJOIN(", ", TRUE, _xlfn._xlws.FILTER(Make.Trt!D:D &amp; " " &amp; Make.Trt!#REF!, Make.Trt!C:C=C445)))))),"")</f>
        <v/>
      </c>
      <c r="E445" s="321"/>
      <c r="F445" s="124"/>
      <c r="G445" s="124"/>
      <c r="H445" s="124"/>
      <c r="I445" s="311"/>
      <c r="J445" s="311"/>
      <c r="K445" s="332"/>
      <c r="L445" s="183"/>
      <c r="M445" s="5"/>
      <c r="N445" s="480"/>
      <c r="O445" s="480"/>
      <c r="P445" s="240"/>
      <c r="Q445" s="240"/>
      <c r="R445" s="483"/>
      <c r="S445" s="183"/>
      <c r="T445" s="183"/>
      <c r="U445" s="183"/>
      <c r="V445" s="183"/>
      <c r="W445" s="5"/>
      <c r="X445" s="5"/>
      <c r="Y445" s="5"/>
      <c r="Z445" s="5"/>
      <c r="AA445" s="5"/>
      <c r="AB445" s="5"/>
      <c r="AC445" s="52" t="str" cm="1">
        <f t="array" ref="AC445">IF(ValidateMultipleSelection(G449, Times!$B$8:$B$77), "Valid", "Invalid")</f>
        <v>Valid</v>
      </c>
      <c r="AD445" s="52" t="str" cm="1">
        <f t="array" ref="AD445">IF(ValidateMultipleSelection(A449, Site!$AR$2:$AR$50), "Valid", "Invalid")</f>
        <v>Valid</v>
      </c>
    </row>
    <row r="446" spans="1:30" x14ac:dyDescent="0.35">
      <c r="A446" s="124"/>
      <c r="B446" s="320"/>
      <c r="C446" s="320"/>
      <c r="D446" s="329" t="str" cm="1">
        <f t="array" ref="D446">IFERROR(IF(ISBLANK(A446),"",IF(AND(ISBLANK(C446),ISBLANK(#REF!),ISBLANK(F446)),"",IF(AND(ISBLANK(C446),ISBLANK(#REF!),NOT(ISBLANK(F446))),_xlfn._xlws.FILTER('Rot.Out'!L:L,'Rot.Out'!B:B=EnterData!F446),IF(AND(ISBLANK(C446),NOT(ISBLANK(#REF!))),_xlfn._xlws.FILTER(#REF!,#REF!=#REF!),_xlfn.TEXTJOIN(", ", TRUE, _xlfn._xlws.FILTER(Make.Trt!D:D &amp; " " &amp; Make.Trt!#REF!, Make.Trt!C:C=C446)))))),"")</f>
        <v/>
      </c>
      <c r="E446" s="321"/>
      <c r="F446" s="124"/>
      <c r="G446" s="124"/>
      <c r="H446" s="124"/>
      <c r="I446" s="311"/>
      <c r="J446" s="311"/>
      <c r="K446" s="332"/>
      <c r="L446" s="183"/>
      <c r="M446" s="5"/>
      <c r="N446" s="480"/>
      <c r="O446" s="480"/>
      <c r="P446" s="240"/>
      <c r="Q446" s="240"/>
      <c r="R446" s="483"/>
      <c r="S446" s="183"/>
      <c r="T446" s="183"/>
      <c r="U446" s="183"/>
      <c r="V446" s="183"/>
      <c r="W446" s="5"/>
      <c r="X446" s="5"/>
      <c r="Y446" s="5"/>
      <c r="Z446" s="5"/>
      <c r="AA446" s="5"/>
      <c r="AB446" s="5"/>
      <c r="AC446" s="52" t="str" cm="1">
        <f t="array" ref="AC446">IF(ValidateMultipleSelection(G450, Times!$B$8:$B$77), "Valid", "Invalid")</f>
        <v>Valid</v>
      </c>
      <c r="AD446" s="52" t="str" cm="1">
        <f t="array" ref="AD446">IF(ValidateMultipleSelection(A450, Site!$AR$2:$AR$50), "Valid", "Invalid")</f>
        <v>Valid</v>
      </c>
    </row>
    <row r="447" spans="1:30" x14ac:dyDescent="0.35">
      <c r="A447" s="124"/>
      <c r="B447" s="320"/>
      <c r="C447" s="320"/>
      <c r="D447" s="329" t="str" cm="1">
        <f t="array" ref="D447">IFERROR(IF(ISBLANK(A447),"",IF(AND(ISBLANK(C447),ISBLANK(#REF!),ISBLANK(F447)),"",IF(AND(ISBLANK(C447),ISBLANK(#REF!),NOT(ISBLANK(F447))),_xlfn._xlws.FILTER('Rot.Out'!L:L,'Rot.Out'!B:B=EnterData!F447),IF(AND(ISBLANK(C447),NOT(ISBLANK(#REF!))),_xlfn._xlws.FILTER(#REF!,#REF!=#REF!),_xlfn.TEXTJOIN(", ", TRUE, _xlfn._xlws.FILTER(Make.Trt!D:D &amp; " " &amp; Make.Trt!#REF!, Make.Trt!C:C=C447)))))),"")</f>
        <v/>
      </c>
      <c r="E447" s="321"/>
      <c r="F447" s="124"/>
      <c r="G447" s="124"/>
      <c r="H447" s="124"/>
      <c r="I447" s="311"/>
      <c r="J447" s="311"/>
      <c r="K447" s="332"/>
      <c r="L447" s="183"/>
      <c r="M447" s="5"/>
      <c r="N447" s="480"/>
      <c r="O447" s="480"/>
      <c r="P447" s="240"/>
      <c r="Q447" s="240"/>
      <c r="R447" s="483"/>
      <c r="S447" s="183"/>
      <c r="T447" s="183"/>
      <c r="U447" s="183"/>
      <c r="V447" s="183"/>
      <c r="W447" s="5"/>
      <c r="X447" s="5"/>
      <c r="Y447" s="5"/>
      <c r="Z447" s="5"/>
      <c r="AA447" s="5"/>
      <c r="AB447" s="5"/>
      <c r="AC447" s="52" t="str" cm="1">
        <f t="array" ref="AC447">IF(ValidateMultipleSelection(G451, Times!$B$8:$B$77), "Valid", "Invalid")</f>
        <v>Valid</v>
      </c>
      <c r="AD447" s="52" t="str" cm="1">
        <f t="array" ref="AD447">IF(ValidateMultipleSelection(A451, Site!$AR$2:$AR$50), "Valid", "Invalid")</f>
        <v>Valid</v>
      </c>
    </row>
    <row r="448" spans="1:30" x14ac:dyDescent="0.35">
      <c r="A448" s="124"/>
      <c r="B448" s="320"/>
      <c r="C448" s="320"/>
      <c r="D448" s="329" t="str" cm="1">
        <f t="array" ref="D448">IFERROR(IF(ISBLANK(A448),"",IF(AND(ISBLANK(C448),ISBLANK(#REF!),ISBLANK(F448)),"",IF(AND(ISBLANK(C448),ISBLANK(#REF!),NOT(ISBLANK(F448))),_xlfn._xlws.FILTER('Rot.Out'!L:L,'Rot.Out'!B:B=EnterData!F448),IF(AND(ISBLANK(C448),NOT(ISBLANK(#REF!))),_xlfn._xlws.FILTER(#REF!,#REF!=#REF!),_xlfn.TEXTJOIN(", ", TRUE, _xlfn._xlws.FILTER(Make.Trt!D:D &amp; " " &amp; Make.Trt!#REF!, Make.Trt!C:C=C448)))))),"")</f>
        <v/>
      </c>
      <c r="E448" s="321"/>
      <c r="F448" s="124"/>
      <c r="G448" s="124"/>
      <c r="H448" s="124"/>
      <c r="I448" s="311"/>
      <c r="J448" s="311"/>
      <c r="K448" s="332"/>
      <c r="L448" s="183"/>
      <c r="M448" s="5"/>
      <c r="N448" s="480"/>
      <c r="O448" s="480"/>
      <c r="P448" s="240"/>
      <c r="Q448" s="240"/>
      <c r="R448" s="483"/>
      <c r="S448" s="183"/>
      <c r="T448" s="183"/>
      <c r="U448" s="183"/>
      <c r="V448" s="183"/>
      <c r="W448" s="5"/>
      <c r="X448" s="5"/>
      <c r="Y448" s="5"/>
      <c r="Z448" s="5"/>
      <c r="AA448" s="5"/>
      <c r="AB448" s="5"/>
      <c r="AC448" s="52" t="str" cm="1">
        <f t="array" ref="AC448">IF(ValidateMultipleSelection(G452, Times!$B$8:$B$77), "Valid", "Invalid")</f>
        <v>Valid</v>
      </c>
      <c r="AD448" s="52" t="str" cm="1">
        <f t="array" ref="AD448">IF(ValidateMultipleSelection(A452, Site!$AR$2:$AR$50), "Valid", "Invalid")</f>
        <v>Valid</v>
      </c>
    </row>
    <row r="449" spans="1:30" x14ac:dyDescent="0.35">
      <c r="A449" s="124"/>
      <c r="B449" s="320"/>
      <c r="C449" s="320"/>
      <c r="D449" s="329" t="str" cm="1">
        <f t="array" ref="D449">IFERROR(IF(ISBLANK(A449),"",IF(AND(ISBLANK(C449),ISBLANK(#REF!),ISBLANK(F449)),"",IF(AND(ISBLANK(C449),ISBLANK(#REF!),NOT(ISBLANK(F449))),_xlfn._xlws.FILTER('Rot.Out'!L:L,'Rot.Out'!B:B=EnterData!F449),IF(AND(ISBLANK(C449),NOT(ISBLANK(#REF!))),_xlfn._xlws.FILTER(#REF!,#REF!=#REF!),_xlfn.TEXTJOIN(", ", TRUE, _xlfn._xlws.FILTER(Make.Trt!D:D &amp; " " &amp; Make.Trt!#REF!, Make.Trt!C:C=C449)))))),"")</f>
        <v/>
      </c>
      <c r="E449" s="321"/>
      <c r="F449" s="124"/>
      <c r="G449" s="124"/>
      <c r="H449" s="124"/>
      <c r="I449" s="311"/>
      <c r="J449" s="311"/>
      <c r="K449" s="332"/>
      <c r="L449" s="183"/>
      <c r="M449" s="5"/>
      <c r="N449" s="480"/>
      <c r="O449" s="480"/>
      <c r="P449" s="240"/>
      <c r="Q449" s="240"/>
      <c r="R449" s="483"/>
      <c r="S449" s="183"/>
      <c r="T449" s="183"/>
      <c r="U449" s="183"/>
      <c r="V449" s="183"/>
      <c r="W449" s="5"/>
      <c r="X449" s="5"/>
      <c r="Y449" s="5"/>
      <c r="Z449" s="5"/>
      <c r="AA449" s="5"/>
      <c r="AB449" s="5"/>
      <c r="AC449" s="52" t="str" cm="1">
        <f t="array" ref="AC449">IF(ValidateMultipleSelection(G453, Times!$B$8:$B$77), "Valid", "Invalid")</f>
        <v>Valid</v>
      </c>
      <c r="AD449" s="52" t="str" cm="1">
        <f t="array" ref="AD449">IF(ValidateMultipleSelection(A453, Site!$AR$2:$AR$50), "Valid", "Invalid")</f>
        <v>Valid</v>
      </c>
    </row>
    <row r="450" spans="1:30" x14ac:dyDescent="0.35">
      <c r="A450" s="124"/>
      <c r="B450" s="320"/>
      <c r="C450" s="320"/>
      <c r="D450" s="329" t="str" cm="1">
        <f t="array" ref="D450">IFERROR(IF(ISBLANK(A450),"",IF(AND(ISBLANK(C450),ISBLANK(#REF!),ISBLANK(F450)),"",IF(AND(ISBLANK(C450),ISBLANK(#REF!),NOT(ISBLANK(F450))),_xlfn._xlws.FILTER('Rot.Out'!L:L,'Rot.Out'!B:B=EnterData!F450),IF(AND(ISBLANK(C450),NOT(ISBLANK(#REF!))),_xlfn._xlws.FILTER(#REF!,#REF!=#REF!),_xlfn.TEXTJOIN(", ", TRUE, _xlfn._xlws.FILTER(Make.Trt!D:D &amp; " " &amp; Make.Trt!#REF!, Make.Trt!C:C=C450)))))),"")</f>
        <v/>
      </c>
      <c r="E450" s="321"/>
      <c r="F450" s="124"/>
      <c r="G450" s="124"/>
      <c r="H450" s="124"/>
      <c r="I450" s="311"/>
      <c r="J450" s="311"/>
      <c r="K450" s="332"/>
      <c r="L450" s="183"/>
      <c r="M450" s="5"/>
      <c r="N450" s="480"/>
      <c r="O450" s="480"/>
      <c r="P450" s="240"/>
      <c r="Q450" s="240"/>
      <c r="R450" s="483"/>
      <c r="S450" s="183"/>
      <c r="T450" s="183"/>
      <c r="U450" s="183"/>
      <c r="V450" s="183"/>
      <c r="W450" s="5"/>
      <c r="X450" s="5"/>
      <c r="Y450" s="5"/>
      <c r="Z450" s="5"/>
      <c r="AA450" s="5"/>
      <c r="AB450" s="5"/>
      <c r="AC450" s="52" t="str" cm="1">
        <f t="array" ref="AC450">IF(ValidateMultipleSelection(G454, Times!$B$8:$B$77), "Valid", "Invalid")</f>
        <v>Valid</v>
      </c>
      <c r="AD450" s="52" t="str" cm="1">
        <f t="array" ref="AD450">IF(ValidateMultipleSelection(A454, Site!$AR$2:$AR$50), "Valid", "Invalid")</f>
        <v>Valid</v>
      </c>
    </row>
    <row r="451" spans="1:30" x14ac:dyDescent="0.35">
      <c r="A451" s="124"/>
      <c r="B451" s="320"/>
      <c r="C451" s="320"/>
      <c r="D451" s="329" t="str" cm="1">
        <f t="array" ref="D451">IFERROR(IF(ISBLANK(A451),"",IF(AND(ISBLANK(C451),ISBLANK(#REF!),ISBLANK(F451)),"",IF(AND(ISBLANK(C451),ISBLANK(#REF!),NOT(ISBLANK(F451))),_xlfn._xlws.FILTER('Rot.Out'!L:L,'Rot.Out'!B:B=EnterData!F451),IF(AND(ISBLANK(C451),NOT(ISBLANK(#REF!))),_xlfn._xlws.FILTER(#REF!,#REF!=#REF!),_xlfn.TEXTJOIN(", ", TRUE, _xlfn._xlws.FILTER(Make.Trt!D:D &amp; " " &amp; Make.Trt!#REF!, Make.Trt!C:C=C451)))))),"")</f>
        <v/>
      </c>
      <c r="E451" s="321"/>
      <c r="F451" s="124"/>
      <c r="G451" s="124"/>
      <c r="H451" s="124"/>
      <c r="I451" s="311"/>
      <c r="J451" s="311"/>
      <c r="K451" s="332"/>
      <c r="L451" s="183"/>
      <c r="M451" s="5"/>
      <c r="N451" s="480"/>
      <c r="O451" s="480"/>
      <c r="P451" s="240"/>
      <c r="Q451" s="240"/>
      <c r="R451" s="483"/>
      <c r="S451" s="183"/>
      <c r="T451" s="183"/>
      <c r="U451" s="183"/>
      <c r="V451" s="183"/>
      <c r="W451" s="5"/>
      <c r="X451" s="5"/>
      <c r="Y451" s="5"/>
      <c r="Z451" s="5"/>
      <c r="AA451" s="5"/>
      <c r="AB451" s="5"/>
      <c r="AC451" s="52" t="str" cm="1">
        <f t="array" ref="AC451">IF(ValidateMultipleSelection(G455, Times!$B$8:$B$77), "Valid", "Invalid")</f>
        <v>Valid</v>
      </c>
      <c r="AD451" s="52" t="str" cm="1">
        <f t="array" ref="AD451">IF(ValidateMultipleSelection(A455, Site!$AR$2:$AR$50), "Valid", "Invalid")</f>
        <v>Valid</v>
      </c>
    </row>
    <row r="452" spans="1:30" x14ac:dyDescent="0.35">
      <c r="A452" s="124"/>
      <c r="B452" s="320"/>
      <c r="C452" s="320"/>
      <c r="D452" s="329" t="str" cm="1">
        <f t="array" ref="D452">IFERROR(IF(ISBLANK(A452),"",IF(AND(ISBLANK(C452),ISBLANK(#REF!),ISBLANK(F452)),"",IF(AND(ISBLANK(C452),ISBLANK(#REF!),NOT(ISBLANK(F452))),_xlfn._xlws.FILTER('Rot.Out'!L:L,'Rot.Out'!B:B=EnterData!F452),IF(AND(ISBLANK(C452),NOT(ISBLANK(#REF!))),_xlfn._xlws.FILTER(#REF!,#REF!=#REF!),_xlfn.TEXTJOIN(", ", TRUE, _xlfn._xlws.FILTER(Make.Trt!D:D &amp; " " &amp; Make.Trt!#REF!, Make.Trt!C:C=C452)))))),"")</f>
        <v/>
      </c>
      <c r="E452" s="321"/>
      <c r="F452" s="124"/>
      <c r="G452" s="124"/>
      <c r="H452" s="124"/>
      <c r="I452" s="311"/>
      <c r="J452" s="311"/>
      <c r="K452" s="332"/>
      <c r="L452" s="183"/>
      <c r="M452" s="5"/>
      <c r="N452" s="480"/>
      <c r="O452" s="480"/>
      <c r="P452" s="240"/>
      <c r="Q452" s="240"/>
      <c r="R452" s="483"/>
      <c r="S452" s="183"/>
      <c r="T452" s="183"/>
      <c r="U452" s="183"/>
      <c r="V452" s="183"/>
      <c r="W452" s="5"/>
      <c r="X452" s="5"/>
      <c r="Y452" s="5"/>
      <c r="Z452" s="5"/>
      <c r="AA452" s="5"/>
      <c r="AB452" s="5"/>
      <c r="AC452" s="52" t="str" cm="1">
        <f t="array" ref="AC452">IF(ValidateMultipleSelection(G456, Times!$B$8:$B$77), "Valid", "Invalid")</f>
        <v>Valid</v>
      </c>
      <c r="AD452" s="52" t="str" cm="1">
        <f t="array" ref="AD452">IF(ValidateMultipleSelection(A456, Site!$AR$2:$AR$50), "Valid", "Invalid")</f>
        <v>Valid</v>
      </c>
    </row>
    <row r="453" spans="1:30" x14ac:dyDescent="0.35">
      <c r="A453" s="124"/>
      <c r="B453" s="320"/>
      <c r="C453" s="320"/>
      <c r="D453" s="329" t="str" cm="1">
        <f t="array" ref="D453">IFERROR(IF(ISBLANK(A453),"",IF(AND(ISBLANK(C453),ISBLANK(#REF!),ISBLANK(F453)),"",IF(AND(ISBLANK(C453),ISBLANK(#REF!),NOT(ISBLANK(F453))),_xlfn._xlws.FILTER('Rot.Out'!L:L,'Rot.Out'!B:B=EnterData!F453),IF(AND(ISBLANK(C453),NOT(ISBLANK(#REF!))),_xlfn._xlws.FILTER(#REF!,#REF!=#REF!),_xlfn.TEXTJOIN(", ", TRUE, _xlfn._xlws.FILTER(Make.Trt!D:D &amp; " " &amp; Make.Trt!#REF!, Make.Trt!C:C=C453)))))),"")</f>
        <v/>
      </c>
      <c r="E453" s="321"/>
      <c r="F453" s="124"/>
      <c r="G453" s="124"/>
      <c r="H453" s="124"/>
      <c r="I453" s="311"/>
      <c r="J453" s="311"/>
      <c r="K453" s="332"/>
      <c r="L453" s="183"/>
      <c r="M453" s="5"/>
      <c r="N453" s="480"/>
      <c r="O453" s="480"/>
      <c r="P453" s="240"/>
      <c r="Q453" s="240"/>
      <c r="R453" s="483"/>
      <c r="S453" s="183"/>
      <c r="T453" s="183"/>
      <c r="U453" s="183"/>
      <c r="V453" s="183"/>
      <c r="W453" s="5"/>
      <c r="X453" s="5"/>
      <c r="Y453" s="5"/>
      <c r="Z453" s="5"/>
      <c r="AA453" s="5"/>
      <c r="AB453" s="5"/>
      <c r="AC453" s="52" t="str" cm="1">
        <f t="array" ref="AC453">IF(ValidateMultipleSelection(G457, Times!$B$8:$B$77), "Valid", "Invalid")</f>
        <v>Valid</v>
      </c>
      <c r="AD453" s="52" t="str" cm="1">
        <f t="array" ref="AD453">IF(ValidateMultipleSelection(A457, Site!$AR$2:$AR$50), "Valid", "Invalid")</f>
        <v>Valid</v>
      </c>
    </row>
    <row r="454" spans="1:30" x14ac:dyDescent="0.35">
      <c r="A454" s="124"/>
      <c r="B454" s="320"/>
      <c r="C454" s="320"/>
      <c r="D454" s="329" t="str" cm="1">
        <f t="array" ref="D454">IFERROR(IF(ISBLANK(A454),"",IF(AND(ISBLANK(C454),ISBLANK(#REF!),ISBLANK(F454)),"",IF(AND(ISBLANK(C454),ISBLANK(#REF!),NOT(ISBLANK(F454))),_xlfn._xlws.FILTER('Rot.Out'!L:L,'Rot.Out'!B:B=EnterData!F454),IF(AND(ISBLANK(C454),NOT(ISBLANK(#REF!))),_xlfn._xlws.FILTER(#REF!,#REF!=#REF!),_xlfn.TEXTJOIN(", ", TRUE, _xlfn._xlws.FILTER(Make.Trt!D:D &amp; " " &amp; Make.Trt!#REF!, Make.Trt!C:C=C454)))))),"")</f>
        <v/>
      </c>
      <c r="E454" s="321"/>
      <c r="F454" s="124"/>
      <c r="G454" s="124"/>
      <c r="H454" s="124"/>
      <c r="I454" s="311"/>
      <c r="J454" s="311"/>
      <c r="K454" s="332"/>
      <c r="L454" s="183"/>
      <c r="M454" s="5"/>
      <c r="N454" s="480"/>
      <c r="O454" s="480"/>
      <c r="P454" s="240"/>
      <c r="Q454" s="240"/>
      <c r="R454" s="483"/>
      <c r="S454" s="183"/>
      <c r="T454" s="183"/>
      <c r="U454" s="183"/>
      <c r="V454" s="183"/>
      <c r="W454" s="5"/>
      <c r="X454" s="5"/>
      <c r="Y454" s="5"/>
      <c r="Z454" s="5"/>
      <c r="AA454" s="5"/>
      <c r="AB454" s="5"/>
      <c r="AC454" s="52" t="str" cm="1">
        <f t="array" ref="AC454">IF(ValidateMultipleSelection(G458, Times!$B$8:$B$77), "Valid", "Invalid")</f>
        <v>Valid</v>
      </c>
      <c r="AD454" s="52" t="str" cm="1">
        <f t="array" ref="AD454">IF(ValidateMultipleSelection(A458, Site!$AR$2:$AR$50), "Valid", "Invalid")</f>
        <v>Valid</v>
      </c>
    </row>
    <row r="455" spans="1:30" x14ac:dyDescent="0.35">
      <c r="A455" s="124"/>
      <c r="B455" s="320"/>
      <c r="C455" s="320"/>
      <c r="D455" s="329" t="str" cm="1">
        <f t="array" ref="D455">IFERROR(IF(ISBLANK(A455),"",IF(AND(ISBLANK(C455),ISBLANK(#REF!),ISBLANK(F455)),"",IF(AND(ISBLANK(C455),ISBLANK(#REF!),NOT(ISBLANK(F455))),_xlfn._xlws.FILTER('Rot.Out'!L:L,'Rot.Out'!B:B=EnterData!F455),IF(AND(ISBLANK(C455),NOT(ISBLANK(#REF!))),_xlfn._xlws.FILTER(#REF!,#REF!=#REF!),_xlfn.TEXTJOIN(", ", TRUE, _xlfn._xlws.FILTER(Make.Trt!D:D &amp; " " &amp; Make.Trt!#REF!, Make.Trt!C:C=C455)))))),"")</f>
        <v/>
      </c>
      <c r="E455" s="321"/>
      <c r="F455" s="124"/>
      <c r="G455" s="124"/>
      <c r="H455" s="124"/>
      <c r="I455" s="311"/>
      <c r="J455" s="311"/>
      <c r="K455" s="332"/>
      <c r="L455" s="183"/>
      <c r="M455" s="5"/>
      <c r="N455" s="480"/>
      <c r="O455" s="480"/>
      <c r="P455" s="240"/>
      <c r="Q455" s="240"/>
      <c r="R455" s="483"/>
      <c r="S455" s="183"/>
      <c r="T455" s="183"/>
      <c r="U455" s="183"/>
      <c r="V455" s="183"/>
      <c r="W455" s="5"/>
      <c r="X455" s="5"/>
      <c r="Y455" s="5"/>
      <c r="Z455" s="5"/>
      <c r="AA455" s="5"/>
      <c r="AB455" s="5"/>
      <c r="AC455" s="52" t="str" cm="1">
        <f t="array" ref="AC455">IF(ValidateMultipleSelection(G459, Times!$B$8:$B$77), "Valid", "Invalid")</f>
        <v>Valid</v>
      </c>
      <c r="AD455" s="52" t="str" cm="1">
        <f t="array" ref="AD455">IF(ValidateMultipleSelection(A459, Site!$AR$2:$AR$50), "Valid", "Invalid")</f>
        <v>Valid</v>
      </c>
    </row>
    <row r="456" spans="1:30" x14ac:dyDescent="0.35">
      <c r="A456" s="124"/>
      <c r="B456" s="320"/>
      <c r="C456" s="320"/>
      <c r="D456" s="329" t="str" cm="1">
        <f t="array" ref="D456">IFERROR(IF(ISBLANK(A456),"",IF(AND(ISBLANK(C456),ISBLANK(#REF!),ISBLANK(F456)),"",IF(AND(ISBLANK(C456),ISBLANK(#REF!),NOT(ISBLANK(F456))),_xlfn._xlws.FILTER('Rot.Out'!L:L,'Rot.Out'!B:B=EnterData!F456),IF(AND(ISBLANK(C456),NOT(ISBLANK(#REF!))),_xlfn._xlws.FILTER(#REF!,#REF!=#REF!),_xlfn.TEXTJOIN(", ", TRUE, _xlfn._xlws.FILTER(Make.Trt!D:D &amp; " " &amp; Make.Trt!#REF!, Make.Trt!C:C=C456)))))),"")</f>
        <v/>
      </c>
      <c r="E456" s="321"/>
      <c r="F456" s="124"/>
      <c r="G456" s="124"/>
      <c r="H456" s="124"/>
      <c r="I456" s="311"/>
      <c r="J456" s="311"/>
      <c r="K456" s="332"/>
      <c r="L456" s="183"/>
      <c r="M456" s="5"/>
      <c r="N456" s="480"/>
      <c r="O456" s="480"/>
      <c r="P456" s="240"/>
      <c r="Q456" s="240"/>
      <c r="R456" s="483"/>
      <c r="S456" s="183"/>
      <c r="T456" s="183"/>
      <c r="U456" s="183"/>
      <c r="V456" s="183"/>
      <c r="W456" s="5"/>
      <c r="X456" s="5"/>
      <c r="Y456" s="5"/>
      <c r="Z456" s="5"/>
      <c r="AA456" s="5"/>
      <c r="AB456" s="5"/>
      <c r="AC456" s="52" t="str" cm="1">
        <f t="array" ref="AC456">IF(ValidateMultipleSelection(G460, Times!$B$8:$B$77), "Valid", "Invalid")</f>
        <v>Valid</v>
      </c>
      <c r="AD456" s="52" t="str" cm="1">
        <f t="array" ref="AD456">IF(ValidateMultipleSelection(A460, Site!$AR$2:$AR$50), "Valid", "Invalid")</f>
        <v>Valid</v>
      </c>
    </row>
    <row r="457" spans="1:30" x14ac:dyDescent="0.35">
      <c r="A457" s="124"/>
      <c r="B457" s="320"/>
      <c r="C457" s="320"/>
      <c r="D457" s="329" t="str" cm="1">
        <f t="array" ref="D457">IFERROR(IF(ISBLANK(A457),"",IF(AND(ISBLANK(C457),ISBLANK(#REF!),ISBLANK(F457)),"",IF(AND(ISBLANK(C457),ISBLANK(#REF!),NOT(ISBLANK(F457))),_xlfn._xlws.FILTER('Rot.Out'!L:L,'Rot.Out'!B:B=EnterData!F457),IF(AND(ISBLANK(C457),NOT(ISBLANK(#REF!))),_xlfn._xlws.FILTER(#REF!,#REF!=#REF!),_xlfn.TEXTJOIN(", ", TRUE, _xlfn._xlws.FILTER(Make.Trt!D:D &amp; " " &amp; Make.Trt!#REF!, Make.Trt!C:C=C457)))))),"")</f>
        <v/>
      </c>
      <c r="E457" s="321"/>
      <c r="F457" s="124"/>
      <c r="G457" s="124"/>
      <c r="H457" s="124"/>
      <c r="I457" s="311"/>
      <c r="J457" s="311"/>
      <c r="K457" s="332"/>
      <c r="L457" s="183"/>
      <c r="M457" s="5"/>
      <c r="N457" s="480"/>
      <c r="O457" s="480"/>
      <c r="P457" s="240"/>
      <c r="Q457" s="240"/>
      <c r="R457" s="483"/>
      <c r="S457" s="183"/>
      <c r="T457" s="183"/>
      <c r="U457" s="183"/>
      <c r="V457" s="183"/>
      <c r="W457" s="5"/>
      <c r="X457" s="5"/>
      <c r="Y457" s="5"/>
      <c r="Z457" s="5"/>
      <c r="AA457" s="5"/>
      <c r="AB457" s="5"/>
      <c r="AC457" s="52" t="str" cm="1">
        <f t="array" ref="AC457">IF(ValidateMultipleSelection(G461, Times!$B$8:$B$77), "Valid", "Invalid")</f>
        <v>Valid</v>
      </c>
      <c r="AD457" s="52" t="str" cm="1">
        <f t="array" ref="AD457">IF(ValidateMultipleSelection(A461, Site!$AR$2:$AR$50), "Valid", "Invalid")</f>
        <v>Valid</v>
      </c>
    </row>
    <row r="458" spans="1:30" x14ac:dyDescent="0.35">
      <c r="A458" s="124"/>
      <c r="B458" s="320"/>
      <c r="C458" s="320"/>
      <c r="D458" s="329" t="str" cm="1">
        <f t="array" ref="D458">IFERROR(IF(ISBLANK(A458),"",IF(AND(ISBLANK(C458),ISBLANK(#REF!),ISBLANK(F458)),"",IF(AND(ISBLANK(C458),ISBLANK(#REF!),NOT(ISBLANK(F458))),_xlfn._xlws.FILTER('Rot.Out'!L:L,'Rot.Out'!B:B=EnterData!F458),IF(AND(ISBLANK(C458),NOT(ISBLANK(#REF!))),_xlfn._xlws.FILTER(#REF!,#REF!=#REF!),_xlfn.TEXTJOIN(", ", TRUE, _xlfn._xlws.FILTER(Make.Trt!D:D &amp; " " &amp; Make.Trt!#REF!, Make.Trt!C:C=C458)))))),"")</f>
        <v/>
      </c>
      <c r="E458" s="321"/>
      <c r="F458" s="124"/>
      <c r="G458" s="124"/>
      <c r="H458" s="124"/>
      <c r="I458" s="311"/>
      <c r="J458" s="311"/>
      <c r="K458" s="332"/>
      <c r="L458" s="183"/>
      <c r="M458" s="5"/>
      <c r="N458" s="480"/>
      <c r="O458" s="480"/>
      <c r="P458" s="240"/>
      <c r="Q458" s="240"/>
      <c r="R458" s="483"/>
      <c r="S458" s="183"/>
      <c r="T458" s="183"/>
      <c r="U458" s="183"/>
      <c r="V458" s="183"/>
      <c r="W458" s="5"/>
      <c r="X458" s="5"/>
      <c r="Y458" s="5"/>
      <c r="Z458" s="5"/>
      <c r="AA458" s="5"/>
      <c r="AB458" s="5"/>
      <c r="AC458" s="52" t="str" cm="1">
        <f t="array" ref="AC458">IF(ValidateMultipleSelection(G462, Times!$B$8:$B$77), "Valid", "Invalid")</f>
        <v>Valid</v>
      </c>
      <c r="AD458" s="52" t="str" cm="1">
        <f t="array" ref="AD458">IF(ValidateMultipleSelection(A462, Site!$AR$2:$AR$50), "Valid", "Invalid")</f>
        <v>Valid</v>
      </c>
    </row>
    <row r="459" spans="1:30" x14ac:dyDescent="0.35">
      <c r="A459" s="124"/>
      <c r="B459" s="320"/>
      <c r="C459" s="320"/>
      <c r="D459" s="329" t="str" cm="1">
        <f t="array" ref="D459">IFERROR(IF(ISBLANK(A459),"",IF(AND(ISBLANK(C459),ISBLANK(#REF!),ISBLANK(F459)),"",IF(AND(ISBLANK(C459),ISBLANK(#REF!),NOT(ISBLANK(F459))),_xlfn._xlws.FILTER('Rot.Out'!L:L,'Rot.Out'!B:B=EnterData!F459),IF(AND(ISBLANK(C459),NOT(ISBLANK(#REF!))),_xlfn._xlws.FILTER(#REF!,#REF!=#REF!),_xlfn.TEXTJOIN(", ", TRUE, _xlfn._xlws.FILTER(Make.Trt!D:D &amp; " " &amp; Make.Trt!#REF!, Make.Trt!C:C=C459)))))),"")</f>
        <v/>
      </c>
      <c r="E459" s="321"/>
      <c r="F459" s="124"/>
      <c r="G459" s="124"/>
      <c r="H459" s="124"/>
      <c r="I459" s="311"/>
      <c r="J459" s="311"/>
      <c r="K459" s="332"/>
      <c r="L459" s="183"/>
      <c r="M459" s="5"/>
      <c r="N459" s="480"/>
      <c r="O459" s="480"/>
      <c r="P459" s="240"/>
      <c r="Q459" s="240"/>
      <c r="R459" s="483"/>
      <c r="S459" s="183"/>
      <c r="T459" s="183"/>
      <c r="U459" s="183"/>
      <c r="V459" s="183"/>
      <c r="W459" s="5"/>
      <c r="X459" s="5"/>
      <c r="Y459" s="5"/>
      <c r="Z459" s="5"/>
      <c r="AA459" s="5"/>
      <c r="AB459" s="5"/>
      <c r="AC459" s="52" t="str" cm="1">
        <f t="array" ref="AC459">IF(ValidateMultipleSelection(G463, Times!$B$8:$B$77), "Valid", "Invalid")</f>
        <v>Valid</v>
      </c>
      <c r="AD459" s="52" t="str" cm="1">
        <f t="array" ref="AD459">IF(ValidateMultipleSelection(A463, Site!$AR$2:$AR$50), "Valid", "Invalid")</f>
        <v>Valid</v>
      </c>
    </row>
    <row r="460" spans="1:30" x14ac:dyDescent="0.35">
      <c r="A460" s="124"/>
      <c r="B460" s="320"/>
      <c r="C460" s="320"/>
      <c r="D460" s="329" t="str" cm="1">
        <f t="array" ref="D460">IFERROR(IF(ISBLANK(A460),"",IF(AND(ISBLANK(C460),ISBLANK(#REF!),ISBLANK(F460)),"",IF(AND(ISBLANK(C460),ISBLANK(#REF!),NOT(ISBLANK(F460))),_xlfn._xlws.FILTER('Rot.Out'!L:L,'Rot.Out'!B:B=EnterData!F460),IF(AND(ISBLANK(C460),NOT(ISBLANK(#REF!))),_xlfn._xlws.FILTER(#REF!,#REF!=#REF!),_xlfn.TEXTJOIN(", ", TRUE, _xlfn._xlws.FILTER(Make.Trt!D:D &amp; " " &amp; Make.Trt!#REF!, Make.Trt!C:C=C460)))))),"")</f>
        <v/>
      </c>
      <c r="E460" s="321"/>
      <c r="F460" s="124"/>
      <c r="G460" s="124"/>
      <c r="H460" s="124"/>
      <c r="I460" s="311"/>
      <c r="J460" s="311"/>
      <c r="K460" s="332"/>
      <c r="L460" s="183"/>
      <c r="M460" s="5"/>
      <c r="N460" s="480"/>
      <c r="O460" s="480"/>
      <c r="P460" s="240"/>
      <c r="Q460" s="240"/>
      <c r="R460" s="483"/>
      <c r="S460" s="183"/>
      <c r="T460" s="183"/>
      <c r="U460" s="183"/>
      <c r="V460" s="183"/>
      <c r="W460" s="5"/>
      <c r="X460" s="5"/>
      <c r="Y460" s="5"/>
      <c r="Z460" s="5"/>
      <c r="AA460" s="5"/>
      <c r="AB460" s="5"/>
      <c r="AC460" s="52" t="str" cm="1">
        <f t="array" ref="AC460">IF(ValidateMultipleSelection(G464, Times!$B$8:$B$77), "Valid", "Invalid")</f>
        <v>Valid</v>
      </c>
      <c r="AD460" s="52" t="str" cm="1">
        <f t="array" ref="AD460">IF(ValidateMultipleSelection(A464, Site!$AR$2:$AR$50), "Valid", "Invalid")</f>
        <v>Valid</v>
      </c>
    </row>
    <row r="461" spans="1:30" x14ac:dyDescent="0.35">
      <c r="A461" s="124"/>
      <c r="B461" s="320"/>
      <c r="C461" s="320"/>
      <c r="D461" s="329" t="str" cm="1">
        <f t="array" ref="D461">IFERROR(IF(ISBLANK(A461),"",IF(AND(ISBLANK(C461),ISBLANK(#REF!),ISBLANK(F461)),"",IF(AND(ISBLANK(C461),ISBLANK(#REF!),NOT(ISBLANK(F461))),_xlfn._xlws.FILTER('Rot.Out'!L:L,'Rot.Out'!B:B=EnterData!F461),IF(AND(ISBLANK(C461),NOT(ISBLANK(#REF!))),_xlfn._xlws.FILTER(#REF!,#REF!=#REF!),_xlfn.TEXTJOIN(", ", TRUE, _xlfn._xlws.FILTER(Make.Trt!D:D &amp; " " &amp; Make.Trt!#REF!, Make.Trt!C:C=C461)))))),"")</f>
        <v/>
      </c>
      <c r="E461" s="321"/>
      <c r="F461" s="124"/>
      <c r="G461" s="124"/>
      <c r="H461" s="124"/>
      <c r="I461" s="311"/>
      <c r="J461" s="311"/>
      <c r="K461" s="332"/>
      <c r="L461" s="183"/>
      <c r="M461" s="5"/>
      <c r="N461" s="480"/>
      <c r="O461" s="480"/>
      <c r="P461" s="240"/>
      <c r="Q461" s="240"/>
      <c r="R461" s="483"/>
      <c r="S461" s="183"/>
      <c r="T461" s="183"/>
      <c r="U461" s="183"/>
      <c r="V461" s="183"/>
      <c r="W461" s="5"/>
      <c r="X461" s="5"/>
      <c r="Y461" s="5"/>
      <c r="Z461" s="5"/>
      <c r="AA461" s="5"/>
      <c r="AB461" s="5"/>
      <c r="AC461" s="52" t="str" cm="1">
        <f t="array" ref="AC461">IF(ValidateMultipleSelection(G465, Times!$B$8:$B$77), "Valid", "Invalid")</f>
        <v>Valid</v>
      </c>
      <c r="AD461" s="52" t="str" cm="1">
        <f t="array" ref="AD461">IF(ValidateMultipleSelection(A465, Site!$AR$2:$AR$50), "Valid", "Invalid")</f>
        <v>Valid</v>
      </c>
    </row>
    <row r="462" spans="1:30" x14ac:dyDescent="0.35">
      <c r="A462" s="124"/>
      <c r="B462" s="320"/>
      <c r="C462" s="320"/>
      <c r="D462" s="329" t="str" cm="1">
        <f t="array" ref="D462">IFERROR(IF(ISBLANK(A462),"",IF(AND(ISBLANK(C462),ISBLANK(#REF!),ISBLANK(F462)),"",IF(AND(ISBLANK(C462),ISBLANK(#REF!),NOT(ISBLANK(F462))),_xlfn._xlws.FILTER('Rot.Out'!L:L,'Rot.Out'!B:B=EnterData!F462),IF(AND(ISBLANK(C462),NOT(ISBLANK(#REF!))),_xlfn._xlws.FILTER(#REF!,#REF!=#REF!),_xlfn.TEXTJOIN(", ", TRUE, _xlfn._xlws.FILTER(Make.Trt!D:D &amp; " " &amp; Make.Trt!#REF!, Make.Trt!C:C=C462)))))),"")</f>
        <v/>
      </c>
      <c r="E462" s="321"/>
      <c r="F462" s="124"/>
      <c r="G462" s="124"/>
      <c r="H462" s="124"/>
      <c r="I462" s="311"/>
      <c r="J462" s="311"/>
      <c r="K462" s="332"/>
      <c r="L462" s="183"/>
      <c r="M462" s="5"/>
      <c r="N462" s="480"/>
      <c r="O462" s="480"/>
      <c r="P462" s="240"/>
      <c r="Q462" s="240"/>
      <c r="R462" s="483"/>
      <c r="S462" s="183"/>
      <c r="T462" s="183"/>
      <c r="U462" s="183"/>
      <c r="V462" s="183"/>
      <c r="W462" s="5"/>
      <c r="X462" s="5"/>
      <c r="Y462" s="5"/>
      <c r="Z462" s="5"/>
      <c r="AA462" s="5"/>
      <c r="AB462" s="5"/>
      <c r="AC462" s="52" t="str" cm="1">
        <f t="array" ref="AC462">IF(ValidateMultipleSelection(G466, Times!$B$8:$B$77), "Valid", "Invalid")</f>
        <v>Valid</v>
      </c>
      <c r="AD462" s="52" t="str" cm="1">
        <f t="array" ref="AD462">IF(ValidateMultipleSelection(A466, Site!$AR$2:$AR$50), "Valid", "Invalid")</f>
        <v>Valid</v>
      </c>
    </row>
    <row r="463" spans="1:30" x14ac:dyDescent="0.35">
      <c r="A463" s="124"/>
      <c r="B463" s="320"/>
      <c r="C463" s="320"/>
      <c r="D463" s="329" t="str" cm="1">
        <f t="array" ref="D463">IFERROR(IF(ISBLANK(A463),"",IF(AND(ISBLANK(C463),ISBLANK(#REF!),ISBLANK(F463)),"",IF(AND(ISBLANK(C463),ISBLANK(#REF!),NOT(ISBLANK(F463))),_xlfn._xlws.FILTER('Rot.Out'!L:L,'Rot.Out'!B:B=EnterData!F463),IF(AND(ISBLANK(C463),NOT(ISBLANK(#REF!))),_xlfn._xlws.FILTER(#REF!,#REF!=#REF!),_xlfn.TEXTJOIN(", ", TRUE, _xlfn._xlws.FILTER(Make.Trt!D:D &amp; " " &amp; Make.Trt!#REF!, Make.Trt!C:C=C463)))))),"")</f>
        <v/>
      </c>
      <c r="E463" s="321"/>
      <c r="F463" s="124"/>
      <c r="G463" s="124"/>
      <c r="H463" s="124"/>
      <c r="I463" s="311"/>
      <c r="J463" s="311"/>
      <c r="K463" s="332"/>
      <c r="L463" s="183"/>
      <c r="M463" s="5"/>
      <c r="N463" s="480"/>
      <c r="O463" s="480"/>
      <c r="P463" s="240"/>
      <c r="Q463" s="240"/>
      <c r="R463" s="483"/>
      <c r="S463" s="183"/>
      <c r="T463" s="183"/>
      <c r="U463" s="183"/>
      <c r="V463" s="183"/>
      <c r="W463" s="5"/>
      <c r="X463" s="5"/>
      <c r="Y463" s="5"/>
      <c r="Z463" s="5"/>
      <c r="AA463" s="5"/>
      <c r="AB463" s="5"/>
      <c r="AC463" s="52" t="str" cm="1">
        <f t="array" ref="AC463">IF(ValidateMultipleSelection(G467, Times!$B$8:$B$77), "Valid", "Invalid")</f>
        <v>Valid</v>
      </c>
      <c r="AD463" s="52" t="str" cm="1">
        <f t="array" ref="AD463">IF(ValidateMultipleSelection(A467, Site!$AR$2:$AR$50), "Valid", "Invalid")</f>
        <v>Valid</v>
      </c>
    </row>
    <row r="464" spans="1:30" x14ac:dyDescent="0.35">
      <c r="A464" s="124"/>
      <c r="B464" s="320"/>
      <c r="C464" s="320"/>
      <c r="D464" s="329" t="str" cm="1">
        <f t="array" ref="D464">IFERROR(IF(ISBLANK(A464),"",IF(AND(ISBLANK(C464),ISBLANK(#REF!),ISBLANK(F464)),"",IF(AND(ISBLANK(C464),ISBLANK(#REF!),NOT(ISBLANK(F464))),_xlfn._xlws.FILTER('Rot.Out'!L:L,'Rot.Out'!B:B=EnterData!F464),IF(AND(ISBLANK(C464),NOT(ISBLANK(#REF!))),_xlfn._xlws.FILTER(#REF!,#REF!=#REF!),_xlfn.TEXTJOIN(", ", TRUE, _xlfn._xlws.FILTER(Make.Trt!D:D &amp; " " &amp; Make.Trt!#REF!, Make.Trt!C:C=C464)))))),"")</f>
        <v/>
      </c>
      <c r="E464" s="321"/>
      <c r="F464" s="124"/>
      <c r="G464" s="124"/>
      <c r="H464" s="124"/>
      <c r="I464" s="311"/>
      <c r="J464" s="311"/>
      <c r="K464" s="332"/>
      <c r="L464" s="183"/>
      <c r="M464" s="5"/>
      <c r="N464" s="480"/>
      <c r="O464" s="480"/>
      <c r="P464" s="240"/>
      <c r="Q464" s="240"/>
      <c r="R464" s="483"/>
      <c r="S464" s="183"/>
      <c r="T464" s="183"/>
      <c r="U464" s="183"/>
      <c r="V464" s="183"/>
      <c r="W464" s="5"/>
      <c r="X464" s="5"/>
      <c r="Y464" s="5"/>
      <c r="Z464" s="5"/>
      <c r="AA464" s="5"/>
      <c r="AB464" s="5"/>
      <c r="AC464" s="52" t="str" cm="1">
        <f t="array" ref="AC464">IF(ValidateMultipleSelection(G468, Times!$B$8:$B$77), "Valid", "Invalid")</f>
        <v>Valid</v>
      </c>
      <c r="AD464" s="52" t="str" cm="1">
        <f t="array" ref="AD464">IF(ValidateMultipleSelection(A468, Site!$AR$2:$AR$50), "Valid", "Invalid")</f>
        <v>Valid</v>
      </c>
    </row>
    <row r="465" spans="1:30" x14ac:dyDescent="0.35">
      <c r="A465" s="124"/>
      <c r="B465" s="320"/>
      <c r="C465" s="320"/>
      <c r="D465" s="329" t="str" cm="1">
        <f t="array" ref="D465">IFERROR(IF(ISBLANK(A465),"",IF(AND(ISBLANK(C465),ISBLANK(#REF!),ISBLANK(F465)),"",IF(AND(ISBLANK(C465),ISBLANK(#REF!),NOT(ISBLANK(F465))),_xlfn._xlws.FILTER('Rot.Out'!L:L,'Rot.Out'!B:B=EnterData!F465),IF(AND(ISBLANK(C465),NOT(ISBLANK(#REF!))),_xlfn._xlws.FILTER(#REF!,#REF!=#REF!),_xlfn.TEXTJOIN(", ", TRUE, _xlfn._xlws.FILTER(Make.Trt!D:D &amp; " " &amp; Make.Trt!#REF!, Make.Trt!C:C=C465)))))),"")</f>
        <v/>
      </c>
      <c r="E465" s="321"/>
      <c r="F465" s="124"/>
      <c r="G465" s="124"/>
      <c r="H465" s="124"/>
      <c r="I465" s="311"/>
      <c r="J465" s="311"/>
      <c r="K465" s="332"/>
      <c r="L465" s="183"/>
      <c r="M465" s="5"/>
      <c r="N465" s="480"/>
      <c r="O465" s="480"/>
      <c r="P465" s="240"/>
      <c r="Q465" s="240"/>
      <c r="R465" s="483"/>
      <c r="S465" s="183"/>
      <c r="T465" s="183"/>
      <c r="U465" s="183"/>
      <c r="V465" s="183"/>
      <c r="W465" s="5"/>
      <c r="X465" s="5"/>
      <c r="Y465" s="5"/>
      <c r="Z465" s="5"/>
      <c r="AA465" s="5"/>
      <c r="AB465" s="5"/>
      <c r="AC465" s="52" t="str" cm="1">
        <f t="array" ref="AC465">IF(ValidateMultipleSelection(G469, Times!$B$8:$B$77), "Valid", "Invalid")</f>
        <v>Valid</v>
      </c>
      <c r="AD465" s="52" t="str" cm="1">
        <f t="array" ref="AD465">IF(ValidateMultipleSelection(A469, Site!$AR$2:$AR$50), "Valid", "Invalid")</f>
        <v>Valid</v>
      </c>
    </row>
    <row r="466" spans="1:30" x14ac:dyDescent="0.35">
      <c r="A466" s="124"/>
      <c r="B466" s="320"/>
      <c r="C466" s="320"/>
      <c r="D466" s="329" t="str" cm="1">
        <f t="array" ref="D466">IFERROR(IF(ISBLANK(A466),"",IF(AND(ISBLANK(C466),ISBLANK(#REF!),ISBLANK(F466)),"",IF(AND(ISBLANK(C466),ISBLANK(#REF!),NOT(ISBLANK(F466))),_xlfn._xlws.FILTER('Rot.Out'!L:L,'Rot.Out'!B:B=EnterData!F466),IF(AND(ISBLANK(C466),NOT(ISBLANK(#REF!))),_xlfn._xlws.FILTER(#REF!,#REF!=#REF!),_xlfn.TEXTJOIN(", ", TRUE, _xlfn._xlws.FILTER(Make.Trt!D:D &amp; " " &amp; Make.Trt!#REF!, Make.Trt!C:C=C466)))))),"")</f>
        <v/>
      </c>
      <c r="E466" s="321"/>
      <c r="F466" s="124"/>
      <c r="G466" s="124"/>
      <c r="H466" s="124"/>
      <c r="I466" s="311"/>
      <c r="J466" s="311"/>
      <c r="K466" s="332"/>
      <c r="L466" s="183"/>
      <c r="M466" s="5"/>
      <c r="N466" s="480"/>
      <c r="O466" s="480"/>
      <c r="P466" s="240"/>
      <c r="Q466" s="240"/>
      <c r="R466" s="483"/>
      <c r="S466" s="183"/>
      <c r="T466" s="183"/>
      <c r="U466" s="183"/>
      <c r="V466" s="183"/>
      <c r="W466" s="5"/>
      <c r="X466" s="5"/>
      <c r="Y466" s="5"/>
      <c r="Z466" s="5"/>
      <c r="AA466" s="5"/>
      <c r="AB466" s="5"/>
      <c r="AC466" s="52" t="str" cm="1">
        <f t="array" ref="AC466">IF(ValidateMultipleSelection(G470, Times!$B$8:$B$77), "Valid", "Invalid")</f>
        <v>Valid</v>
      </c>
      <c r="AD466" s="52" t="str" cm="1">
        <f t="array" ref="AD466">IF(ValidateMultipleSelection(A470, Site!$AR$2:$AR$50), "Valid", "Invalid")</f>
        <v>Valid</v>
      </c>
    </row>
    <row r="467" spans="1:30" x14ac:dyDescent="0.35">
      <c r="A467" s="124"/>
      <c r="B467" s="320"/>
      <c r="C467" s="320"/>
      <c r="D467" s="329" t="str" cm="1">
        <f t="array" ref="D467">IFERROR(IF(ISBLANK(A467),"",IF(AND(ISBLANK(C467),ISBLANK(#REF!),ISBLANK(F467)),"",IF(AND(ISBLANK(C467),ISBLANK(#REF!),NOT(ISBLANK(F467))),_xlfn._xlws.FILTER('Rot.Out'!L:L,'Rot.Out'!B:B=EnterData!F467),IF(AND(ISBLANK(C467),NOT(ISBLANK(#REF!))),_xlfn._xlws.FILTER(#REF!,#REF!=#REF!),_xlfn.TEXTJOIN(", ", TRUE, _xlfn._xlws.FILTER(Make.Trt!D:D &amp; " " &amp; Make.Trt!#REF!, Make.Trt!C:C=C467)))))),"")</f>
        <v/>
      </c>
      <c r="E467" s="321"/>
      <c r="F467" s="124"/>
      <c r="G467" s="124"/>
      <c r="H467" s="124"/>
      <c r="I467" s="311"/>
      <c r="J467" s="311"/>
      <c r="K467" s="332"/>
      <c r="L467" s="183"/>
      <c r="M467" s="5"/>
      <c r="N467" s="480"/>
      <c r="O467" s="480"/>
      <c r="P467" s="240"/>
      <c r="Q467" s="240"/>
      <c r="R467" s="483"/>
      <c r="S467" s="183"/>
      <c r="T467" s="183"/>
      <c r="U467" s="183"/>
      <c r="V467" s="183"/>
      <c r="W467" s="5"/>
      <c r="X467" s="5"/>
      <c r="Y467" s="5"/>
      <c r="Z467" s="5"/>
      <c r="AA467" s="5"/>
      <c r="AB467" s="5"/>
      <c r="AC467" s="52" t="str" cm="1">
        <f t="array" ref="AC467">IF(ValidateMultipleSelection(G471, Times!$B$8:$B$77), "Valid", "Invalid")</f>
        <v>Valid</v>
      </c>
      <c r="AD467" s="52" t="str" cm="1">
        <f t="array" ref="AD467">IF(ValidateMultipleSelection(A471, Site!$AR$2:$AR$50), "Valid", "Invalid")</f>
        <v>Valid</v>
      </c>
    </row>
    <row r="468" spans="1:30" x14ac:dyDescent="0.35">
      <c r="A468" s="124"/>
      <c r="B468" s="320"/>
      <c r="C468" s="320"/>
      <c r="D468" s="329" t="str" cm="1">
        <f t="array" ref="D468">IFERROR(IF(ISBLANK(A468),"",IF(AND(ISBLANK(C468),ISBLANK(#REF!),ISBLANK(F468)),"",IF(AND(ISBLANK(C468),ISBLANK(#REF!),NOT(ISBLANK(F468))),_xlfn._xlws.FILTER('Rot.Out'!L:L,'Rot.Out'!B:B=EnterData!F468),IF(AND(ISBLANK(C468),NOT(ISBLANK(#REF!))),_xlfn._xlws.FILTER(#REF!,#REF!=#REF!),_xlfn.TEXTJOIN(", ", TRUE, _xlfn._xlws.FILTER(Make.Trt!D:D &amp; " " &amp; Make.Trt!#REF!, Make.Trt!C:C=C468)))))),"")</f>
        <v/>
      </c>
      <c r="E468" s="321"/>
      <c r="F468" s="124"/>
      <c r="G468" s="124"/>
      <c r="H468" s="124"/>
      <c r="I468" s="311"/>
      <c r="J468" s="311"/>
      <c r="K468" s="332"/>
      <c r="L468" s="183"/>
      <c r="M468" s="5"/>
      <c r="N468" s="480"/>
      <c r="O468" s="480"/>
      <c r="P468" s="240"/>
      <c r="Q468" s="240"/>
      <c r="R468" s="483"/>
      <c r="S468" s="183"/>
      <c r="T468" s="183"/>
      <c r="U468" s="183"/>
      <c r="V468" s="183"/>
      <c r="W468" s="5"/>
      <c r="X468" s="5"/>
      <c r="Y468" s="5"/>
      <c r="Z468" s="5"/>
      <c r="AA468" s="5"/>
      <c r="AB468" s="5"/>
      <c r="AC468" s="52" t="str" cm="1">
        <f t="array" ref="AC468">IF(ValidateMultipleSelection(G472, Times!$B$8:$B$77), "Valid", "Invalid")</f>
        <v>Valid</v>
      </c>
      <c r="AD468" s="52" t="str" cm="1">
        <f t="array" ref="AD468">IF(ValidateMultipleSelection(A472, Site!$AR$2:$AR$50), "Valid", "Invalid")</f>
        <v>Valid</v>
      </c>
    </row>
    <row r="469" spans="1:30" x14ac:dyDescent="0.35">
      <c r="A469" s="124"/>
      <c r="B469" s="320"/>
      <c r="C469" s="320"/>
      <c r="D469" s="329" t="str" cm="1">
        <f t="array" ref="D469">IFERROR(IF(ISBLANK(A469),"",IF(AND(ISBLANK(C469),ISBLANK(#REF!),ISBLANK(F469)),"",IF(AND(ISBLANK(C469),ISBLANK(#REF!),NOT(ISBLANK(F469))),_xlfn._xlws.FILTER('Rot.Out'!L:L,'Rot.Out'!B:B=EnterData!F469),IF(AND(ISBLANK(C469),NOT(ISBLANK(#REF!))),_xlfn._xlws.FILTER(#REF!,#REF!=#REF!),_xlfn.TEXTJOIN(", ", TRUE, _xlfn._xlws.FILTER(Make.Trt!D:D &amp; " " &amp; Make.Trt!#REF!, Make.Trt!C:C=C469)))))),"")</f>
        <v/>
      </c>
      <c r="E469" s="321"/>
      <c r="F469" s="124"/>
      <c r="G469" s="124"/>
      <c r="H469" s="124"/>
      <c r="I469" s="311"/>
      <c r="J469" s="311"/>
      <c r="K469" s="332"/>
      <c r="L469" s="183"/>
      <c r="M469" s="5"/>
      <c r="N469" s="480"/>
      <c r="O469" s="480"/>
      <c r="P469" s="240"/>
      <c r="Q469" s="240"/>
      <c r="R469" s="483"/>
      <c r="S469" s="183"/>
      <c r="T469" s="183"/>
      <c r="U469" s="183"/>
      <c r="V469" s="183"/>
      <c r="W469" s="5"/>
      <c r="X469" s="5"/>
      <c r="Y469" s="5"/>
      <c r="Z469" s="5"/>
      <c r="AA469" s="5"/>
      <c r="AB469" s="5"/>
      <c r="AC469" s="52" t="str" cm="1">
        <f t="array" ref="AC469">IF(ValidateMultipleSelection(G473, Times!$B$8:$B$77), "Valid", "Invalid")</f>
        <v>Valid</v>
      </c>
      <c r="AD469" s="52" t="str" cm="1">
        <f t="array" ref="AD469">IF(ValidateMultipleSelection(A473, Site!$AR$2:$AR$50), "Valid", "Invalid")</f>
        <v>Valid</v>
      </c>
    </row>
    <row r="470" spans="1:30" x14ac:dyDescent="0.35">
      <c r="A470" s="124"/>
      <c r="B470" s="320"/>
      <c r="C470" s="320"/>
      <c r="D470" s="329" t="str" cm="1">
        <f t="array" ref="D470">IFERROR(IF(ISBLANK(A470),"",IF(AND(ISBLANK(C470),ISBLANK(#REF!),ISBLANK(F470)),"",IF(AND(ISBLANK(C470),ISBLANK(#REF!),NOT(ISBLANK(F470))),_xlfn._xlws.FILTER('Rot.Out'!L:L,'Rot.Out'!B:B=EnterData!F470),IF(AND(ISBLANK(C470),NOT(ISBLANK(#REF!))),_xlfn._xlws.FILTER(#REF!,#REF!=#REF!),_xlfn.TEXTJOIN(", ", TRUE, _xlfn._xlws.FILTER(Make.Trt!D:D &amp; " " &amp; Make.Trt!#REF!, Make.Trt!C:C=C470)))))),"")</f>
        <v/>
      </c>
      <c r="E470" s="321"/>
      <c r="F470" s="124"/>
      <c r="G470" s="124"/>
      <c r="H470" s="124"/>
      <c r="I470" s="311"/>
      <c r="J470" s="311"/>
      <c r="K470" s="332"/>
      <c r="L470" s="183"/>
      <c r="M470" s="5"/>
      <c r="N470" s="480"/>
      <c r="O470" s="480"/>
      <c r="P470" s="240"/>
      <c r="Q470" s="240"/>
      <c r="R470" s="483"/>
      <c r="S470" s="183"/>
      <c r="T470" s="183"/>
      <c r="U470" s="183"/>
      <c r="V470" s="183"/>
      <c r="W470" s="5"/>
      <c r="X470" s="5"/>
      <c r="Y470" s="5"/>
      <c r="Z470" s="5"/>
      <c r="AA470" s="5"/>
      <c r="AB470" s="5"/>
      <c r="AC470" s="52" t="str" cm="1">
        <f t="array" ref="AC470">IF(ValidateMultipleSelection(G474, Times!$B$8:$B$77), "Valid", "Invalid")</f>
        <v>Valid</v>
      </c>
      <c r="AD470" s="52" t="str" cm="1">
        <f t="array" ref="AD470">IF(ValidateMultipleSelection(A474, Site!$AR$2:$AR$50), "Valid", "Invalid")</f>
        <v>Valid</v>
      </c>
    </row>
    <row r="471" spans="1:30" x14ac:dyDescent="0.35">
      <c r="A471" s="124"/>
      <c r="B471" s="320"/>
      <c r="C471" s="320"/>
      <c r="D471" s="329" t="str" cm="1">
        <f t="array" ref="D471">IFERROR(IF(ISBLANK(A471),"",IF(AND(ISBLANK(C471),ISBLANK(#REF!),ISBLANK(F471)),"",IF(AND(ISBLANK(C471),ISBLANK(#REF!),NOT(ISBLANK(F471))),_xlfn._xlws.FILTER('Rot.Out'!L:L,'Rot.Out'!B:B=EnterData!F471),IF(AND(ISBLANK(C471),NOT(ISBLANK(#REF!))),_xlfn._xlws.FILTER(#REF!,#REF!=#REF!),_xlfn.TEXTJOIN(", ", TRUE, _xlfn._xlws.FILTER(Make.Trt!D:D &amp; " " &amp; Make.Trt!#REF!, Make.Trt!C:C=C471)))))),"")</f>
        <v/>
      </c>
      <c r="E471" s="321"/>
      <c r="F471" s="124"/>
      <c r="G471" s="124"/>
      <c r="H471" s="124"/>
      <c r="I471" s="311"/>
      <c r="J471" s="311"/>
      <c r="K471" s="332"/>
      <c r="L471" s="183"/>
      <c r="M471" s="5"/>
      <c r="N471" s="480"/>
      <c r="O471" s="480"/>
      <c r="P471" s="240"/>
      <c r="Q471" s="240"/>
      <c r="R471" s="483"/>
      <c r="S471" s="183"/>
      <c r="T471" s="183"/>
      <c r="U471" s="183"/>
      <c r="V471" s="183"/>
      <c r="W471" s="5"/>
      <c r="X471" s="5"/>
      <c r="Y471" s="5"/>
      <c r="Z471" s="5"/>
      <c r="AA471" s="5"/>
      <c r="AB471" s="5"/>
      <c r="AC471" s="52" t="str" cm="1">
        <f t="array" ref="AC471">IF(ValidateMultipleSelection(G475, Times!$B$8:$B$77), "Valid", "Invalid")</f>
        <v>Valid</v>
      </c>
      <c r="AD471" s="52" t="str" cm="1">
        <f t="array" ref="AD471">IF(ValidateMultipleSelection(A475, Site!$AR$2:$AR$50), "Valid", "Invalid")</f>
        <v>Valid</v>
      </c>
    </row>
    <row r="472" spans="1:30" x14ac:dyDescent="0.35">
      <c r="A472" s="124"/>
      <c r="B472" s="320"/>
      <c r="C472" s="320"/>
      <c r="D472" s="329" t="str" cm="1">
        <f t="array" ref="D472">IFERROR(IF(ISBLANK(A472),"",IF(AND(ISBLANK(C472),ISBLANK(#REF!),ISBLANK(F472)),"",IF(AND(ISBLANK(C472),ISBLANK(#REF!),NOT(ISBLANK(F472))),_xlfn._xlws.FILTER('Rot.Out'!L:L,'Rot.Out'!B:B=EnterData!F472),IF(AND(ISBLANK(C472),NOT(ISBLANK(#REF!))),_xlfn._xlws.FILTER(#REF!,#REF!=#REF!),_xlfn.TEXTJOIN(", ", TRUE, _xlfn._xlws.FILTER(Make.Trt!D:D &amp; " " &amp; Make.Trt!#REF!, Make.Trt!C:C=C472)))))),"")</f>
        <v/>
      </c>
      <c r="E472" s="321"/>
      <c r="F472" s="124"/>
      <c r="G472" s="124"/>
      <c r="H472" s="124"/>
      <c r="I472" s="311"/>
      <c r="J472" s="311"/>
      <c r="K472" s="332"/>
      <c r="L472" s="183"/>
      <c r="M472" s="5"/>
      <c r="N472" s="480"/>
      <c r="O472" s="480"/>
      <c r="P472" s="240"/>
      <c r="Q472" s="240"/>
      <c r="R472" s="483"/>
      <c r="S472" s="183"/>
      <c r="T472" s="183"/>
      <c r="U472" s="183"/>
      <c r="V472" s="183"/>
      <c r="W472" s="5"/>
      <c r="X472" s="5"/>
      <c r="Y472" s="5"/>
      <c r="Z472" s="5"/>
      <c r="AA472" s="5"/>
      <c r="AB472" s="5"/>
      <c r="AC472" s="52" t="str" cm="1">
        <f t="array" ref="AC472">IF(ValidateMultipleSelection(G476, Times!$B$8:$B$77), "Valid", "Invalid")</f>
        <v>Valid</v>
      </c>
      <c r="AD472" s="52" t="str" cm="1">
        <f t="array" ref="AD472">IF(ValidateMultipleSelection(A476, Site!$AR$2:$AR$50), "Valid", "Invalid")</f>
        <v>Valid</v>
      </c>
    </row>
    <row r="473" spans="1:30" x14ac:dyDescent="0.35">
      <c r="A473" s="124"/>
      <c r="B473" s="320"/>
      <c r="C473" s="320"/>
      <c r="D473" s="329" t="str" cm="1">
        <f t="array" ref="D473">IFERROR(IF(ISBLANK(A473),"",IF(AND(ISBLANK(C473),ISBLANK(#REF!),ISBLANK(F473)),"",IF(AND(ISBLANK(C473),ISBLANK(#REF!),NOT(ISBLANK(F473))),_xlfn._xlws.FILTER('Rot.Out'!L:L,'Rot.Out'!B:B=EnterData!F473),IF(AND(ISBLANK(C473),NOT(ISBLANK(#REF!))),_xlfn._xlws.FILTER(#REF!,#REF!=#REF!),_xlfn.TEXTJOIN(", ", TRUE, _xlfn._xlws.FILTER(Make.Trt!D:D &amp; " " &amp; Make.Trt!#REF!, Make.Trt!C:C=C473)))))),"")</f>
        <v/>
      </c>
      <c r="E473" s="321"/>
      <c r="F473" s="124"/>
      <c r="G473" s="124"/>
      <c r="H473" s="124"/>
      <c r="I473" s="311"/>
      <c r="J473" s="311"/>
      <c r="K473" s="332"/>
      <c r="L473" s="183"/>
      <c r="M473" s="5"/>
      <c r="N473" s="480"/>
      <c r="O473" s="480"/>
      <c r="P473" s="240"/>
      <c r="Q473" s="240"/>
      <c r="R473" s="483"/>
      <c r="S473" s="183"/>
      <c r="T473" s="183"/>
      <c r="U473" s="183"/>
      <c r="V473" s="183"/>
      <c r="W473" s="5"/>
      <c r="X473" s="5"/>
      <c r="Y473" s="5"/>
      <c r="Z473" s="5"/>
      <c r="AA473" s="5"/>
      <c r="AB473" s="5"/>
      <c r="AC473" s="52" t="str" cm="1">
        <f t="array" ref="AC473">IF(ValidateMultipleSelection(G477, Times!$B$8:$B$77), "Valid", "Invalid")</f>
        <v>Valid</v>
      </c>
      <c r="AD473" s="52" t="str" cm="1">
        <f t="array" ref="AD473">IF(ValidateMultipleSelection(A477, Site!$AR$2:$AR$50), "Valid", "Invalid")</f>
        <v>Valid</v>
      </c>
    </row>
    <row r="474" spans="1:30" x14ac:dyDescent="0.35">
      <c r="A474" s="124"/>
      <c r="B474" s="320"/>
      <c r="C474" s="320"/>
      <c r="D474" s="329" t="str" cm="1">
        <f t="array" ref="D474">IFERROR(IF(ISBLANK(A474),"",IF(AND(ISBLANK(C474),ISBLANK(#REF!),ISBLANK(F474)),"",IF(AND(ISBLANK(C474),ISBLANK(#REF!),NOT(ISBLANK(F474))),_xlfn._xlws.FILTER('Rot.Out'!L:L,'Rot.Out'!B:B=EnterData!F474),IF(AND(ISBLANK(C474),NOT(ISBLANK(#REF!))),_xlfn._xlws.FILTER(#REF!,#REF!=#REF!),_xlfn.TEXTJOIN(", ", TRUE, _xlfn._xlws.FILTER(Make.Trt!D:D &amp; " " &amp; Make.Trt!#REF!, Make.Trt!C:C=C474)))))),"")</f>
        <v/>
      </c>
      <c r="E474" s="321"/>
      <c r="F474" s="124"/>
      <c r="G474" s="124"/>
      <c r="H474" s="124"/>
      <c r="I474" s="311"/>
      <c r="J474" s="311"/>
      <c r="K474" s="332"/>
      <c r="L474" s="183"/>
      <c r="M474" s="5"/>
      <c r="N474" s="480"/>
      <c r="O474" s="480"/>
      <c r="P474" s="240"/>
      <c r="Q474" s="240"/>
      <c r="R474" s="483"/>
      <c r="S474" s="183"/>
      <c r="T474" s="183"/>
      <c r="U474" s="183"/>
      <c r="V474" s="183"/>
      <c r="W474" s="5"/>
      <c r="X474" s="5"/>
      <c r="Y474" s="5"/>
      <c r="Z474" s="5"/>
      <c r="AA474" s="5"/>
      <c r="AB474" s="5"/>
      <c r="AC474" s="52" t="str" cm="1">
        <f t="array" ref="AC474">IF(ValidateMultipleSelection(G478, Times!$B$8:$B$77), "Valid", "Invalid")</f>
        <v>Valid</v>
      </c>
      <c r="AD474" s="52" t="str" cm="1">
        <f t="array" ref="AD474">IF(ValidateMultipleSelection(A478, Site!$AR$2:$AR$50), "Valid", "Invalid")</f>
        <v>Valid</v>
      </c>
    </row>
    <row r="475" spans="1:30" x14ac:dyDescent="0.35">
      <c r="A475" s="124"/>
      <c r="B475" s="320"/>
      <c r="C475" s="320"/>
      <c r="D475" s="329" t="str" cm="1">
        <f t="array" ref="D475">IFERROR(IF(ISBLANK(A475),"",IF(AND(ISBLANK(C475),ISBLANK(#REF!),ISBLANK(F475)),"",IF(AND(ISBLANK(C475),ISBLANK(#REF!),NOT(ISBLANK(F475))),_xlfn._xlws.FILTER('Rot.Out'!L:L,'Rot.Out'!B:B=EnterData!F475),IF(AND(ISBLANK(C475),NOT(ISBLANK(#REF!))),_xlfn._xlws.FILTER(#REF!,#REF!=#REF!),_xlfn.TEXTJOIN(", ", TRUE, _xlfn._xlws.FILTER(Make.Trt!D:D &amp; " " &amp; Make.Trt!#REF!, Make.Trt!C:C=C475)))))),"")</f>
        <v/>
      </c>
      <c r="E475" s="321"/>
      <c r="F475" s="124"/>
      <c r="G475" s="124"/>
      <c r="H475" s="124"/>
      <c r="I475" s="311"/>
      <c r="J475" s="311"/>
      <c r="K475" s="332"/>
      <c r="L475" s="183"/>
      <c r="M475" s="5"/>
      <c r="N475" s="480"/>
      <c r="O475" s="480"/>
      <c r="P475" s="240"/>
      <c r="Q475" s="240"/>
      <c r="R475" s="483"/>
      <c r="S475" s="183"/>
      <c r="T475" s="183"/>
      <c r="U475" s="183"/>
      <c r="V475" s="183"/>
      <c r="W475" s="5"/>
      <c r="X475" s="5"/>
      <c r="Y475" s="5"/>
      <c r="Z475" s="5"/>
      <c r="AA475" s="5"/>
      <c r="AB475" s="5"/>
      <c r="AC475" s="52" t="str" cm="1">
        <f t="array" ref="AC475">IF(ValidateMultipleSelection(G479, Times!$B$8:$B$77), "Valid", "Invalid")</f>
        <v>Valid</v>
      </c>
      <c r="AD475" s="52" t="str" cm="1">
        <f t="array" ref="AD475">IF(ValidateMultipleSelection(A479, Site!$AR$2:$AR$50), "Valid", "Invalid")</f>
        <v>Valid</v>
      </c>
    </row>
    <row r="476" spans="1:30" x14ac:dyDescent="0.35">
      <c r="A476" s="124"/>
      <c r="B476" s="320"/>
      <c r="C476" s="320"/>
      <c r="D476" s="329" t="str" cm="1">
        <f t="array" ref="D476">IFERROR(IF(ISBLANK(A476),"",IF(AND(ISBLANK(C476),ISBLANK(#REF!),ISBLANK(F476)),"",IF(AND(ISBLANK(C476),ISBLANK(#REF!),NOT(ISBLANK(F476))),_xlfn._xlws.FILTER('Rot.Out'!L:L,'Rot.Out'!B:B=EnterData!F476),IF(AND(ISBLANK(C476),NOT(ISBLANK(#REF!))),_xlfn._xlws.FILTER(#REF!,#REF!=#REF!),_xlfn.TEXTJOIN(", ", TRUE, _xlfn._xlws.FILTER(Make.Trt!D:D &amp; " " &amp; Make.Trt!#REF!, Make.Trt!C:C=C476)))))),"")</f>
        <v/>
      </c>
      <c r="E476" s="321"/>
      <c r="F476" s="124"/>
      <c r="G476" s="124"/>
      <c r="H476" s="124"/>
      <c r="I476" s="311"/>
      <c r="J476" s="311"/>
      <c r="K476" s="332"/>
      <c r="L476" s="183"/>
      <c r="M476" s="5"/>
      <c r="N476" s="480"/>
      <c r="O476" s="480"/>
      <c r="P476" s="240"/>
      <c r="Q476" s="240"/>
      <c r="R476" s="483"/>
      <c r="S476" s="183"/>
      <c r="T476" s="183"/>
      <c r="U476" s="183"/>
      <c r="V476" s="183"/>
      <c r="W476" s="5"/>
      <c r="X476" s="5"/>
      <c r="Y476" s="5"/>
      <c r="Z476" s="5"/>
      <c r="AA476" s="5"/>
      <c r="AB476" s="5"/>
      <c r="AC476" s="52" t="str" cm="1">
        <f t="array" ref="AC476">IF(ValidateMultipleSelection(G480, Times!$B$8:$B$77), "Valid", "Invalid")</f>
        <v>Valid</v>
      </c>
      <c r="AD476" s="52" t="str" cm="1">
        <f t="array" ref="AD476">IF(ValidateMultipleSelection(A480, Site!$AR$2:$AR$50), "Valid", "Invalid")</f>
        <v>Valid</v>
      </c>
    </row>
    <row r="477" spans="1:30" x14ac:dyDescent="0.35">
      <c r="A477" s="124"/>
      <c r="B477" s="320"/>
      <c r="C477" s="320"/>
      <c r="D477" s="329" t="str" cm="1">
        <f t="array" ref="D477">IFERROR(IF(ISBLANK(A477),"",IF(AND(ISBLANK(C477),ISBLANK(#REF!),ISBLANK(F477)),"",IF(AND(ISBLANK(C477),ISBLANK(#REF!),NOT(ISBLANK(F477))),_xlfn._xlws.FILTER('Rot.Out'!L:L,'Rot.Out'!B:B=EnterData!F477),IF(AND(ISBLANK(C477),NOT(ISBLANK(#REF!))),_xlfn._xlws.FILTER(#REF!,#REF!=#REF!),_xlfn.TEXTJOIN(", ", TRUE, _xlfn._xlws.FILTER(Make.Trt!D:D &amp; " " &amp; Make.Trt!#REF!, Make.Trt!C:C=C477)))))),"")</f>
        <v/>
      </c>
      <c r="E477" s="321"/>
      <c r="F477" s="124"/>
      <c r="G477" s="124"/>
      <c r="H477" s="124"/>
      <c r="I477" s="311"/>
      <c r="J477" s="311"/>
      <c r="K477" s="332"/>
      <c r="L477" s="183"/>
      <c r="M477" s="5"/>
      <c r="N477" s="480"/>
      <c r="O477" s="480"/>
      <c r="P477" s="240"/>
      <c r="Q477" s="240"/>
      <c r="R477" s="483"/>
      <c r="S477" s="183"/>
      <c r="T477" s="183"/>
      <c r="U477" s="183"/>
      <c r="V477" s="183"/>
      <c r="W477" s="5"/>
      <c r="X477" s="5"/>
      <c r="Y477" s="5"/>
      <c r="Z477" s="5"/>
      <c r="AA477" s="5"/>
      <c r="AB477" s="5"/>
      <c r="AC477" s="52" t="str" cm="1">
        <f t="array" ref="AC477">IF(ValidateMultipleSelection(G481, Times!$B$8:$B$77), "Valid", "Invalid")</f>
        <v>Valid</v>
      </c>
      <c r="AD477" s="52" t="str" cm="1">
        <f t="array" ref="AD477">IF(ValidateMultipleSelection(A481, Site!$AR$2:$AR$50), "Valid", "Invalid")</f>
        <v>Valid</v>
      </c>
    </row>
    <row r="478" spans="1:30" x14ac:dyDescent="0.35">
      <c r="A478" s="124"/>
      <c r="B478" s="320"/>
      <c r="C478" s="320"/>
      <c r="D478" s="329" t="str" cm="1">
        <f t="array" ref="D478">IFERROR(IF(ISBLANK(A478),"",IF(AND(ISBLANK(C478),ISBLANK(#REF!),ISBLANK(F478)),"",IF(AND(ISBLANK(C478),ISBLANK(#REF!),NOT(ISBLANK(F478))),_xlfn._xlws.FILTER('Rot.Out'!L:L,'Rot.Out'!B:B=EnterData!F478),IF(AND(ISBLANK(C478),NOT(ISBLANK(#REF!))),_xlfn._xlws.FILTER(#REF!,#REF!=#REF!),_xlfn.TEXTJOIN(", ", TRUE, _xlfn._xlws.FILTER(Make.Trt!D:D &amp; " " &amp; Make.Trt!#REF!, Make.Trt!C:C=C478)))))),"")</f>
        <v/>
      </c>
      <c r="E478" s="321"/>
      <c r="F478" s="124"/>
      <c r="G478" s="124"/>
      <c r="H478" s="124"/>
      <c r="I478" s="311"/>
      <c r="J478" s="311"/>
      <c r="K478" s="332"/>
      <c r="L478" s="183"/>
      <c r="M478" s="5"/>
      <c r="N478" s="480"/>
      <c r="O478" s="480"/>
      <c r="P478" s="240"/>
      <c r="Q478" s="240"/>
      <c r="R478" s="483"/>
      <c r="S478" s="183"/>
      <c r="T478" s="183"/>
      <c r="U478" s="183"/>
      <c r="V478" s="183"/>
      <c r="W478" s="5"/>
      <c r="X478" s="5"/>
      <c r="Y478" s="5"/>
      <c r="Z478" s="5"/>
      <c r="AA478" s="5"/>
      <c r="AB478" s="5"/>
      <c r="AC478" s="52" t="str" cm="1">
        <f t="array" ref="AC478">IF(ValidateMultipleSelection(G482, Times!$B$8:$B$77), "Valid", "Invalid")</f>
        <v>Valid</v>
      </c>
      <c r="AD478" s="52" t="str" cm="1">
        <f t="array" ref="AD478">IF(ValidateMultipleSelection(A482, Site!$AR$2:$AR$50), "Valid", "Invalid")</f>
        <v>Valid</v>
      </c>
    </row>
    <row r="479" spans="1:30" x14ac:dyDescent="0.35">
      <c r="A479" s="124"/>
      <c r="B479" s="320"/>
      <c r="C479" s="320"/>
      <c r="D479" s="329" t="str" cm="1">
        <f t="array" ref="D479">IFERROR(IF(ISBLANK(A479),"",IF(AND(ISBLANK(C479),ISBLANK(#REF!),ISBLANK(F479)),"",IF(AND(ISBLANK(C479),ISBLANK(#REF!),NOT(ISBLANK(F479))),_xlfn._xlws.FILTER('Rot.Out'!L:L,'Rot.Out'!B:B=EnterData!F479),IF(AND(ISBLANK(C479),NOT(ISBLANK(#REF!))),_xlfn._xlws.FILTER(#REF!,#REF!=#REF!),_xlfn.TEXTJOIN(", ", TRUE, _xlfn._xlws.FILTER(Make.Trt!D:D &amp; " " &amp; Make.Trt!#REF!, Make.Trt!C:C=C479)))))),"")</f>
        <v/>
      </c>
      <c r="E479" s="321"/>
      <c r="F479" s="124"/>
      <c r="G479" s="124"/>
      <c r="H479" s="124"/>
      <c r="I479" s="311"/>
      <c r="J479" s="311"/>
      <c r="K479" s="332"/>
      <c r="L479" s="183"/>
      <c r="M479" s="5"/>
      <c r="N479" s="480"/>
      <c r="O479" s="480"/>
      <c r="P479" s="240"/>
      <c r="Q479" s="240"/>
      <c r="R479" s="483"/>
      <c r="S479" s="183"/>
      <c r="T479" s="183"/>
      <c r="U479" s="183"/>
      <c r="V479" s="183"/>
      <c r="W479" s="5"/>
      <c r="X479" s="5"/>
      <c r="Y479" s="5"/>
      <c r="Z479" s="5"/>
      <c r="AA479" s="5"/>
      <c r="AB479" s="5"/>
      <c r="AC479" s="52" t="str" cm="1">
        <f t="array" ref="AC479">IF(ValidateMultipleSelection(G483, Times!$B$8:$B$77), "Valid", "Invalid")</f>
        <v>Valid</v>
      </c>
      <c r="AD479" s="52" t="str" cm="1">
        <f t="array" ref="AD479">IF(ValidateMultipleSelection(A483, Site!$AR$2:$AR$50), "Valid", "Invalid")</f>
        <v>Valid</v>
      </c>
    </row>
    <row r="480" spans="1:30" x14ac:dyDescent="0.35">
      <c r="A480" s="124"/>
      <c r="B480" s="320"/>
      <c r="C480" s="320"/>
      <c r="D480" s="329" t="str" cm="1">
        <f t="array" ref="D480">IFERROR(IF(ISBLANK(A480),"",IF(AND(ISBLANK(C480),ISBLANK(#REF!),ISBLANK(F480)),"",IF(AND(ISBLANK(C480),ISBLANK(#REF!),NOT(ISBLANK(F480))),_xlfn._xlws.FILTER('Rot.Out'!L:L,'Rot.Out'!B:B=EnterData!F480),IF(AND(ISBLANK(C480),NOT(ISBLANK(#REF!))),_xlfn._xlws.FILTER(#REF!,#REF!=#REF!),_xlfn.TEXTJOIN(", ", TRUE, _xlfn._xlws.FILTER(Make.Trt!D:D &amp; " " &amp; Make.Trt!#REF!, Make.Trt!C:C=C480)))))),"")</f>
        <v/>
      </c>
      <c r="E480" s="321"/>
      <c r="F480" s="124"/>
      <c r="G480" s="124"/>
      <c r="H480" s="124"/>
      <c r="I480" s="311"/>
      <c r="J480" s="311"/>
      <c r="K480" s="332"/>
      <c r="L480" s="183"/>
      <c r="M480" s="5"/>
      <c r="N480" s="480"/>
      <c r="O480" s="480"/>
      <c r="P480" s="240"/>
      <c r="Q480" s="240"/>
      <c r="R480" s="483"/>
      <c r="S480" s="183"/>
      <c r="T480" s="183"/>
      <c r="U480" s="183"/>
      <c r="V480" s="183"/>
      <c r="W480" s="5"/>
      <c r="X480" s="5"/>
      <c r="Y480" s="5"/>
      <c r="Z480" s="5"/>
      <c r="AA480" s="5"/>
      <c r="AB480" s="5"/>
      <c r="AC480" s="52" t="str" cm="1">
        <f t="array" ref="AC480">IF(ValidateMultipleSelection(G484, Times!$B$8:$B$77), "Valid", "Invalid")</f>
        <v>Valid</v>
      </c>
      <c r="AD480" s="52" t="str" cm="1">
        <f t="array" ref="AD480">IF(ValidateMultipleSelection(A484, Site!$AR$2:$AR$50), "Valid", "Invalid")</f>
        <v>Valid</v>
      </c>
    </row>
    <row r="481" spans="1:30" x14ac:dyDescent="0.35">
      <c r="A481" s="124"/>
      <c r="B481" s="320"/>
      <c r="C481" s="320"/>
      <c r="D481" s="329" t="str" cm="1">
        <f t="array" ref="D481">IFERROR(IF(ISBLANK(A481),"",IF(AND(ISBLANK(C481),ISBLANK(#REF!),ISBLANK(F481)),"",IF(AND(ISBLANK(C481),ISBLANK(#REF!),NOT(ISBLANK(F481))),_xlfn._xlws.FILTER('Rot.Out'!L:L,'Rot.Out'!B:B=EnterData!F481),IF(AND(ISBLANK(C481),NOT(ISBLANK(#REF!))),_xlfn._xlws.FILTER(#REF!,#REF!=#REF!),_xlfn.TEXTJOIN(", ", TRUE, _xlfn._xlws.FILTER(Make.Trt!D:D &amp; " " &amp; Make.Trt!#REF!, Make.Trt!C:C=C481)))))),"")</f>
        <v/>
      </c>
      <c r="E481" s="321"/>
      <c r="F481" s="124"/>
      <c r="G481" s="124"/>
      <c r="H481" s="124"/>
      <c r="I481" s="311"/>
      <c r="J481" s="311"/>
      <c r="K481" s="332"/>
      <c r="L481" s="183"/>
      <c r="M481" s="5"/>
      <c r="N481" s="480"/>
      <c r="O481" s="480"/>
      <c r="P481" s="240"/>
      <c r="Q481" s="240"/>
      <c r="R481" s="483"/>
      <c r="S481" s="183"/>
      <c r="T481" s="183"/>
      <c r="U481" s="183"/>
      <c r="V481" s="183"/>
      <c r="W481" s="5"/>
      <c r="X481" s="5"/>
      <c r="Y481" s="5"/>
      <c r="Z481" s="5"/>
      <c r="AA481" s="5"/>
      <c r="AB481" s="5"/>
      <c r="AC481" s="52" t="str" cm="1">
        <f t="array" ref="AC481">IF(ValidateMultipleSelection(G485, Times!$B$8:$B$77), "Valid", "Invalid")</f>
        <v>Valid</v>
      </c>
      <c r="AD481" s="52" t="str" cm="1">
        <f t="array" ref="AD481">IF(ValidateMultipleSelection(A485, Site!$AR$2:$AR$50), "Valid", "Invalid")</f>
        <v>Valid</v>
      </c>
    </row>
    <row r="482" spans="1:30" x14ac:dyDescent="0.35">
      <c r="A482" s="124"/>
      <c r="B482" s="320"/>
      <c r="C482" s="320"/>
      <c r="D482" s="329" t="str" cm="1">
        <f t="array" ref="D482">IFERROR(IF(ISBLANK(A482),"",IF(AND(ISBLANK(C482),ISBLANK(#REF!),ISBLANK(F482)),"",IF(AND(ISBLANK(C482),ISBLANK(#REF!),NOT(ISBLANK(F482))),_xlfn._xlws.FILTER('Rot.Out'!L:L,'Rot.Out'!B:B=EnterData!F482),IF(AND(ISBLANK(C482),NOT(ISBLANK(#REF!))),_xlfn._xlws.FILTER(#REF!,#REF!=#REF!),_xlfn.TEXTJOIN(", ", TRUE, _xlfn._xlws.FILTER(Make.Trt!D:D &amp; " " &amp; Make.Trt!#REF!, Make.Trt!C:C=C482)))))),"")</f>
        <v/>
      </c>
      <c r="E482" s="321"/>
      <c r="F482" s="124"/>
      <c r="G482" s="124"/>
      <c r="H482" s="124"/>
      <c r="I482" s="311"/>
      <c r="J482" s="311"/>
      <c r="K482" s="332"/>
      <c r="L482" s="183"/>
      <c r="M482" s="5"/>
      <c r="N482" s="480"/>
      <c r="O482" s="480"/>
      <c r="P482" s="240"/>
      <c r="Q482" s="240"/>
      <c r="R482" s="483"/>
      <c r="S482" s="183"/>
      <c r="T482" s="183"/>
      <c r="U482" s="183"/>
      <c r="V482" s="183"/>
      <c r="W482" s="5"/>
      <c r="X482" s="5"/>
      <c r="Y482" s="5"/>
      <c r="Z482" s="5"/>
      <c r="AA482" s="5"/>
      <c r="AB482" s="5"/>
      <c r="AC482" s="52" t="str" cm="1">
        <f t="array" ref="AC482">IF(ValidateMultipleSelection(G486, Times!$B$8:$B$77), "Valid", "Invalid")</f>
        <v>Valid</v>
      </c>
      <c r="AD482" s="52" t="str" cm="1">
        <f t="array" ref="AD482">IF(ValidateMultipleSelection(A486, Site!$AR$2:$AR$50), "Valid", "Invalid")</f>
        <v>Valid</v>
      </c>
    </row>
    <row r="483" spans="1:30" x14ac:dyDescent="0.35">
      <c r="A483" s="124"/>
      <c r="B483" s="320"/>
      <c r="C483" s="320"/>
      <c r="D483" s="329" t="str" cm="1">
        <f t="array" ref="D483">IFERROR(IF(ISBLANK(A483),"",IF(AND(ISBLANK(C483),ISBLANK(#REF!),ISBLANK(F483)),"",IF(AND(ISBLANK(C483),ISBLANK(#REF!),NOT(ISBLANK(F483))),_xlfn._xlws.FILTER('Rot.Out'!L:L,'Rot.Out'!B:B=EnterData!F483),IF(AND(ISBLANK(C483),NOT(ISBLANK(#REF!))),_xlfn._xlws.FILTER(#REF!,#REF!=#REF!),_xlfn.TEXTJOIN(", ", TRUE, _xlfn._xlws.FILTER(Make.Trt!D:D &amp; " " &amp; Make.Trt!#REF!, Make.Trt!C:C=C483)))))),"")</f>
        <v/>
      </c>
      <c r="E483" s="321"/>
      <c r="F483" s="124"/>
      <c r="G483" s="124"/>
      <c r="H483" s="124"/>
      <c r="I483" s="311"/>
      <c r="J483" s="311"/>
      <c r="K483" s="332"/>
      <c r="L483" s="183"/>
      <c r="M483" s="5"/>
      <c r="N483" s="480"/>
      <c r="O483" s="480"/>
      <c r="P483" s="240"/>
      <c r="Q483" s="240"/>
      <c r="R483" s="483"/>
      <c r="S483" s="183"/>
      <c r="T483" s="183"/>
      <c r="U483" s="183"/>
      <c r="V483" s="183"/>
      <c r="W483" s="5"/>
      <c r="X483" s="5"/>
      <c r="Y483" s="5"/>
      <c r="Z483" s="5"/>
      <c r="AA483" s="5"/>
      <c r="AB483" s="5"/>
      <c r="AC483" s="52" t="str" cm="1">
        <f t="array" ref="AC483">IF(ValidateMultipleSelection(G487, Times!$B$8:$B$77), "Valid", "Invalid")</f>
        <v>Valid</v>
      </c>
      <c r="AD483" s="52" t="str" cm="1">
        <f t="array" ref="AD483">IF(ValidateMultipleSelection(A487, Site!$AR$2:$AR$50), "Valid", "Invalid")</f>
        <v>Valid</v>
      </c>
    </row>
    <row r="484" spans="1:30" x14ac:dyDescent="0.35">
      <c r="A484" s="124"/>
      <c r="B484" s="320"/>
      <c r="C484" s="320"/>
      <c r="D484" s="329" t="str" cm="1">
        <f t="array" ref="D484">IFERROR(IF(ISBLANK(A484),"",IF(AND(ISBLANK(C484),ISBLANK(#REF!),ISBLANK(F484)),"",IF(AND(ISBLANK(C484),ISBLANK(#REF!),NOT(ISBLANK(F484))),_xlfn._xlws.FILTER('Rot.Out'!L:L,'Rot.Out'!B:B=EnterData!F484),IF(AND(ISBLANK(C484),NOT(ISBLANK(#REF!))),_xlfn._xlws.FILTER(#REF!,#REF!=#REF!),_xlfn.TEXTJOIN(", ", TRUE, _xlfn._xlws.FILTER(Make.Trt!D:D &amp; " " &amp; Make.Trt!#REF!, Make.Trt!C:C=C484)))))),"")</f>
        <v/>
      </c>
      <c r="E484" s="321"/>
      <c r="F484" s="124"/>
      <c r="G484" s="124"/>
      <c r="H484" s="124"/>
      <c r="I484" s="311"/>
      <c r="J484" s="311"/>
      <c r="K484" s="332"/>
      <c r="L484" s="183"/>
      <c r="M484" s="5"/>
      <c r="N484" s="480"/>
      <c r="O484" s="480"/>
      <c r="P484" s="240"/>
      <c r="Q484" s="240"/>
      <c r="R484" s="483"/>
      <c r="S484" s="183"/>
      <c r="T484" s="183"/>
      <c r="U484" s="183"/>
      <c r="V484" s="183"/>
      <c r="W484" s="5"/>
      <c r="X484" s="5"/>
      <c r="Y484" s="5"/>
      <c r="Z484" s="5"/>
      <c r="AA484" s="5"/>
      <c r="AB484" s="5"/>
      <c r="AC484" s="52" t="str" cm="1">
        <f t="array" ref="AC484">IF(ValidateMultipleSelection(G488, Times!$B$8:$B$77), "Valid", "Invalid")</f>
        <v>Valid</v>
      </c>
      <c r="AD484" s="52" t="str" cm="1">
        <f t="array" ref="AD484">IF(ValidateMultipleSelection(A488, Site!$AR$2:$AR$50), "Valid", "Invalid")</f>
        <v>Valid</v>
      </c>
    </row>
    <row r="485" spans="1:30" x14ac:dyDescent="0.35">
      <c r="A485" s="124"/>
      <c r="B485" s="320"/>
      <c r="C485" s="320"/>
      <c r="D485" s="329" t="str" cm="1">
        <f t="array" ref="D485">IFERROR(IF(ISBLANK(A485),"",IF(AND(ISBLANK(C485),ISBLANK(#REF!),ISBLANK(F485)),"",IF(AND(ISBLANK(C485),ISBLANK(#REF!),NOT(ISBLANK(F485))),_xlfn._xlws.FILTER('Rot.Out'!L:L,'Rot.Out'!B:B=EnterData!F485),IF(AND(ISBLANK(C485),NOT(ISBLANK(#REF!))),_xlfn._xlws.FILTER(#REF!,#REF!=#REF!),_xlfn.TEXTJOIN(", ", TRUE, _xlfn._xlws.FILTER(Make.Trt!D:D &amp; " " &amp; Make.Trt!#REF!, Make.Trt!C:C=C485)))))),"")</f>
        <v/>
      </c>
      <c r="E485" s="321"/>
      <c r="F485" s="124"/>
      <c r="G485" s="124"/>
      <c r="H485" s="124"/>
      <c r="I485" s="311"/>
      <c r="J485" s="311"/>
      <c r="K485" s="332"/>
      <c r="L485" s="183"/>
      <c r="M485" s="5"/>
      <c r="N485" s="480"/>
      <c r="O485" s="480"/>
      <c r="P485" s="240"/>
      <c r="Q485" s="240"/>
      <c r="R485" s="483"/>
      <c r="S485" s="183"/>
      <c r="T485" s="183"/>
      <c r="U485" s="183"/>
      <c r="V485" s="183"/>
      <c r="W485" s="5"/>
      <c r="X485" s="5"/>
      <c r="Y485" s="5"/>
      <c r="Z485" s="5"/>
      <c r="AA485" s="5"/>
      <c r="AB485" s="5"/>
      <c r="AC485" s="52" t="str" cm="1">
        <f t="array" ref="AC485">IF(ValidateMultipleSelection(G489, Times!$B$8:$B$77), "Valid", "Invalid")</f>
        <v>Valid</v>
      </c>
      <c r="AD485" s="52" t="str" cm="1">
        <f t="array" ref="AD485">IF(ValidateMultipleSelection(A489, Site!$AR$2:$AR$50), "Valid", "Invalid")</f>
        <v>Valid</v>
      </c>
    </row>
    <row r="486" spans="1:30" x14ac:dyDescent="0.35">
      <c r="A486" s="124"/>
      <c r="B486" s="320"/>
      <c r="C486" s="320"/>
      <c r="D486" s="329" t="str" cm="1">
        <f t="array" ref="D486">IFERROR(IF(ISBLANK(A486),"",IF(AND(ISBLANK(C486),ISBLANK(#REF!),ISBLANK(F486)),"",IF(AND(ISBLANK(C486),ISBLANK(#REF!),NOT(ISBLANK(F486))),_xlfn._xlws.FILTER('Rot.Out'!L:L,'Rot.Out'!B:B=EnterData!F486),IF(AND(ISBLANK(C486),NOT(ISBLANK(#REF!))),_xlfn._xlws.FILTER(#REF!,#REF!=#REF!),_xlfn.TEXTJOIN(", ", TRUE, _xlfn._xlws.FILTER(Make.Trt!D:D &amp; " " &amp; Make.Trt!#REF!, Make.Trt!C:C=C486)))))),"")</f>
        <v/>
      </c>
      <c r="E486" s="321"/>
      <c r="F486" s="124"/>
      <c r="G486" s="124"/>
      <c r="H486" s="124"/>
      <c r="I486" s="311"/>
      <c r="J486" s="311"/>
      <c r="K486" s="332"/>
      <c r="L486" s="183"/>
      <c r="M486" s="5"/>
      <c r="N486" s="480"/>
      <c r="O486" s="480"/>
      <c r="P486" s="240"/>
      <c r="Q486" s="240"/>
      <c r="R486" s="483"/>
      <c r="S486" s="183"/>
      <c r="T486" s="183"/>
      <c r="U486" s="183"/>
      <c r="V486" s="183"/>
      <c r="W486" s="5"/>
      <c r="X486" s="5"/>
      <c r="Y486" s="5"/>
      <c r="Z486" s="5"/>
      <c r="AA486" s="5"/>
      <c r="AB486" s="5"/>
      <c r="AC486" s="52" t="str" cm="1">
        <f t="array" ref="AC486">IF(ValidateMultipleSelection(G490, Times!$B$8:$B$77), "Valid", "Invalid")</f>
        <v>Valid</v>
      </c>
      <c r="AD486" s="52" t="str" cm="1">
        <f t="array" ref="AD486">IF(ValidateMultipleSelection(A490, Site!$AR$2:$AR$50), "Valid", "Invalid")</f>
        <v>Valid</v>
      </c>
    </row>
    <row r="487" spans="1:30" x14ac:dyDescent="0.35">
      <c r="A487" s="124"/>
      <c r="B487" s="320"/>
      <c r="C487" s="320"/>
      <c r="D487" s="329" t="str" cm="1">
        <f t="array" ref="D487">IFERROR(IF(ISBLANK(A487),"",IF(AND(ISBLANK(C487),ISBLANK(#REF!),ISBLANK(F487)),"",IF(AND(ISBLANK(C487),ISBLANK(#REF!),NOT(ISBLANK(F487))),_xlfn._xlws.FILTER('Rot.Out'!L:L,'Rot.Out'!B:B=EnterData!F487),IF(AND(ISBLANK(C487),NOT(ISBLANK(#REF!))),_xlfn._xlws.FILTER(#REF!,#REF!=#REF!),_xlfn.TEXTJOIN(", ", TRUE, _xlfn._xlws.FILTER(Make.Trt!D:D &amp; " " &amp; Make.Trt!#REF!, Make.Trt!C:C=C487)))))),"")</f>
        <v/>
      </c>
      <c r="E487" s="321"/>
      <c r="F487" s="124"/>
      <c r="G487" s="124"/>
      <c r="H487" s="124"/>
      <c r="I487" s="311"/>
      <c r="J487" s="311"/>
      <c r="K487" s="332"/>
      <c r="L487" s="183"/>
      <c r="M487" s="5"/>
      <c r="N487" s="480"/>
      <c r="O487" s="480"/>
      <c r="P487" s="240"/>
      <c r="Q487" s="240"/>
      <c r="R487" s="483"/>
      <c r="S487" s="183"/>
      <c r="T487" s="183"/>
      <c r="U487" s="183"/>
      <c r="V487" s="183"/>
      <c r="W487" s="5"/>
      <c r="X487" s="5"/>
      <c r="Y487" s="5"/>
      <c r="Z487" s="5"/>
      <c r="AA487" s="5"/>
      <c r="AB487" s="5"/>
      <c r="AC487" s="52" t="str" cm="1">
        <f t="array" ref="AC487">IF(ValidateMultipleSelection(G491, Times!$B$8:$B$77), "Valid", "Invalid")</f>
        <v>Valid</v>
      </c>
      <c r="AD487" s="52" t="str" cm="1">
        <f t="array" ref="AD487">IF(ValidateMultipleSelection(A491, Site!$AR$2:$AR$50), "Valid", "Invalid")</f>
        <v>Valid</v>
      </c>
    </row>
    <row r="488" spans="1:30" x14ac:dyDescent="0.35">
      <c r="A488" s="124"/>
      <c r="B488" s="320"/>
      <c r="C488" s="320"/>
      <c r="D488" s="329" t="str" cm="1">
        <f t="array" ref="D488">IFERROR(IF(ISBLANK(A488),"",IF(AND(ISBLANK(C488),ISBLANK(#REF!),ISBLANK(F488)),"",IF(AND(ISBLANK(C488),ISBLANK(#REF!),NOT(ISBLANK(F488))),_xlfn._xlws.FILTER('Rot.Out'!L:L,'Rot.Out'!B:B=EnterData!F488),IF(AND(ISBLANK(C488),NOT(ISBLANK(#REF!))),_xlfn._xlws.FILTER(#REF!,#REF!=#REF!),_xlfn.TEXTJOIN(", ", TRUE, _xlfn._xlws.FILTER(Make.Trt!D:D &amp; " " &amp; Make.Trt!#REF!, Make.Trt!C:C=C488)))))),"")</f>
        <v/>
      </c>
      <c r="E488" s="321"/>
      <c r="F488" s="124"/>
      <c r="G488" s="124"/>
      <c r="H488" s="124"/>
      <c r="I488" s="311"/>
      <c r="J488" s="311"/>
      <c r="K488" s="332"/>
      <c r="L488" s="183"/>
      <c r="M488" s="5"/>
      <c r="N488" s="480"/>
      <c r="O488" s="480"/>
      <c r="P488" s="240"/>
      <c r="Q488" s="240"/>
      <c r="R488" s="483"/>
      <c r="S488" s="183"/>
      <c r="T488" s="183"/>
      <c r="U488" s="183"/>
      <c r="V488" s="183"/>
      <c r="W488" s="5"/>
      <c r="X488" s="5"/>
      <c r="Y488" s="5"/>
      <c r="Z488" s="5"/>
      <c r="AA488" s="5"/>
      <c r="AB488" s="5"/>
      <c r="AC488" s="52" t="str" cm="1">
        <f t="array" ref="AC488">IF(ValidateMultipleSelection(G492, Times!$B$8:$B$77), "Valid", "Invalid")</f>
        <v>Valid</v>
      </c>
      <c r="AD488" s="52" t="str" cm="1">
        <f t="array" ref="AD488">IF(ValidateMultipleSelection(A492, Site!$AR$2:$AR$50), "Valid", "Invalid")</f>
        <v>Valid</v>
      </c>
    </row>
    <row r="489" spans="1:30" x14ac:dyDescent="0.35">
      <c r="A489" s="124"/>
      <c r="B489" s="320"/>
      <c r="C489" s="320"/>
      <c r="D489" s="329" t="str" cm="1">
        <f t="array" ref="D489">IFERROR(IF(ISBLANK(A489),"",IF(AND(ISBLANK(C489),ISBLANK(#REF!),ISBLANK(F489)),"",IF(AND(ISBLANK(C489),ISBLANK(#REF!),NOT(ISBLANK(F489))),_xlfn._xlws.FILTER('Rot.Out'!L:L,'Rot.Out'!B:B=EnterData!F489),IF(AND(ISBLANK(C489),NOT(ISBLANK(#REF!))),_xlfn._xlws.FILTER(#REF!,#REF!=#REF!),_xlfn.TEXTJOIN(", ", TRUE, _xlfn._xlws.FILTER(Make.Trt!D:D &amp; " " &amp; Make.Trt!#REF!, Make.Trt!C:C=C489)))))),"")</f>
        <v/>
      </c>
      <c r="E489" s="321"/>
      <c r="F489" s="124"/>
      <c r="G489" s="124"/>
      <c r="H489" s="124"/>
      <c r="I489" s="311"/>
      <c r="J489" s="311"/>
      <c r="K489" s="332"/>
      <c r="L489" s="183"/>
      <c r="M489" s="5"/>
      <c r="N489" s="480"/>
      <c r="O489" s="480"/>
      <c r="P489" s="240"/>
      <c r="Q489" s="240"/>
      <c r="R489" s="483"/>
      <c r="S489" s="183"/>
      <c r="T489" s="183"/>
      <c r="U489" s="183"/>
      <c r="V489" s="183"/>
      <c r="W489" s="5"/>
      <c r="X489" s="5"/>
      <c r="Y489" s="5"/>
      <c r="Z489" s="5"/>
      <c r="AA489" s="5"/>
      <c r="AB489" s="5"/>
      <c r="AC489" s="52" t="str" cm="1">
        <f t="array" ref="AC489">IF(ValidateMultipleSelection(G493, Times!$B$8:$B$77), "Valid", "Invalid")</f>
        <v>Valid</v>
      </c>
      <c r="AD489" s="52" t="str" cm="1">
        <f t="array" ref="AD489">IF(ValidateMultipleSelection(A493, Site!$AR$2:$AR$50), "Valid", "Invalid")</f>
        <v>Valid</v>
      </c>
    </row>
    <row r="490" spans="1:30" x14ac:dyDescent="0.35">
      <c r="A490" s="124"/>
      <c r="B490" s="320"/>
      <c r="C490" s="320"/>
      <c r="D490" s="329" t="str" cm="1">
        <f t="array" ref="D490">IFERROR(IF(ISBLANK(A490),"",IF(AND(ISBLANK(C490),ISBLANK(#REF!),ISBLANK(F490)),"",IF(AND(ISBLANK(C490),ISBLANK(#REF!),NOT(ISBLANK(F490))),_xlfn._xlws.FILTER('Rot.Out'!L:L,'Rot.Out'!B:B=EnterData!F490),IF(AND(ISBLANK(C490),NOT(ISBLANK(#REF!))),_xlfn._xlws.FILTER(#REF!,#REF!=#REF!),_xlfn.TEXTJOIN(", ", TRUE, _xlfn._xlws.FILTER(Make.Trt!D:D &amp; " " &amp; Make.Trt!#REF!, Make.Trt!C:C=C490)))))),"")</f>
        <v/>
      </c>
      <c r="E490" s="321"/>
      <c r="F490" s="124"/>
      <c r="G490" s="124"/>
      <c r="H490" s="124"/>
      <c r="I490" s="311"/>
      <c r="J490" s="311"/>
      <c r="K490" s="332"/>
      <c r="L490" s="183"/>
      <c r="M490" s="5"/>
      <c r="N490" s="480"/>
      <c r="O490" s="480"/>
      <c r="P490" s="240"/>
      <c r="Q490" s="240"/>
      <c r="R490" s="483"/>
      <c r="S490" s="183"/>
      <c r="T490" s="183"/>
      <c r="U490" s="183"/>
      <c r="V490" s="183"/>
      <c r="W490" s="5"/>
      <c r="X490" s="5"/>
      <c r="Y490" s="5"/>
      <c r="Z490" s="5"/>
      <c r="AA490" s="5"/>
      <c r="AB490" s="5"/>
      <c r="AC490" s="52" t="str" cm="1">
        <f t="array" ref="AC490">IF(ValidateMultipleSelection(G494, Times!$B$8:$B$77), "Valid", "Invalid")</f>
        <v>Valid</v>
      </c>
      <c r="AD490" s="52" t="str" cm="1">
        <f t="array" ref="AD490">IF(ValidateMultipleSelection(A494, Site!$AR$2:$AR$50), "Valid", "Invalid")</f>
        <v>Valid</v>
      </c>
    </row>
    <row r="491" spans="1:30" x14ac:dyDescent="0.35">
      <c r="A491" s="124"/>
      <c r="B491" s="320"/>
      <c r="C491" s="320"/>
      <c r="D491" s="329" t="str" cm="1">
        <f t="array" ref="D491">IFERROR(IF(ISBLANK(A491),"",IF(AND(ISBLANK(C491),ISBLANK(#REF!),ISBLANK(F491)),"",IF(AND(ISBLANK(C491),ISBLANK(#REF!),NOT(ISBLANK(F491))),_xlfn._xlws.FILTER('Rot.Out'!L:L,'Rot.Out'!B:B=EnterData!F491),IF(AND(ISBLANK(C491),NOT(ISBLANK(#REF!))),_xlfn._xlws.FILTER(#REF!,#REF!=#REF!),_xlfn.TEXTJOIN(", ", TRUE, _xlfn._xlws.FILTER(Make.Trt!D:D &amp; " " &amp; Make.Trt!#REF!, Make.Trt!C:C=C491)))))),"")</f>
        <v/>
      </c>
      <c r="E491" s="321"/>
      <c r="F491" s="124"/>
      <c r="G491" s="124"/>
      <c r="H491" s="124"/>
      <c r="I491" s="311"/>
      <c r="J491" s="311"/>
      <c r="K491" s="332"/>
      <c r="L491" s="183"/>
      <c r="M491" s="5"/>
      <c r="N491" s="480"/>
      <c r="O491" s="480"/>
      <c r="P491" s="240"/>
      <c r="Q491" s="240"/>
      <c r="R491" s="483"/>
      <c r="S491" s="183"/>
      <c r="T491" s="183"/>
      <c r="U491" s="183"/>
      <c r="V491" s="183"/>
      <c r="W491" s="5"/>
      <c r="X491" s="5"/>
      <c r="Y491" s="5"/>
      <c r="Z491" s="5"/>
      <c r="AA491" s="5"/>
      <c r="AB491" s="5"/>
      <c r="AC491" s="52" t="str" cm="1">
        <f t="array" ref="AC491">IF(ValidateMultipleSelection(G495, Times!$B$8:$B$77), "Valid", "Invalid")</f>
        <v>Valid</v>
      </c>
      <c r="AD491" s="52" t="str" cm="1">
        <f t="array" ref="AD491">IF(ValidateMultipleSelection(A495, Site!$AR$2:$AR$50), "Valid", "Invalid")</f>
        <v>Valid</v>
      </c>
    </row>
    <row r="492" spans="1:30" x14ac:dyDescent="0.35">
      <c r="A492" s="124"/>
      <c r="B492" s="320"/>
      <c r="C492" s="320"/>
      <c r="D492" s="329" t="str" cm="1">
        <f t="array" ref="D492">IFERROR(IF(ISBLANK(A492),"",IF(AND(ISBLANK(C492),ISBLANK(#REF!),ISBLANK(F492)),"",IF(AND(ISBLANK(C492),ISBLANK(#REF!),NOT(ISBLANK(F492))),_xlfn._xlws.FILTER('Rot.Out'!L:L,'Rot.Out'!B:B=EnterData!F492),IF(AND(ISBLANK(C492),NOT(ISBLANK(#REF!))),_xlfn._xlws.FILTER(#REF!,#REF!=#REF!),_xlfn.TEXTJOIN(", ", TRUE, _xlfn._xlws.FILTER(Make.Trt!D:D &amp; " " &amp; Make.Trt!#REF!, Make.Trt!C:C=C492)))))),"")</f>
        <v/>
      </c>
      <c r="E492" s="321"/>
      <c r="F492" s="124"/>
      <c r="G492" s="124"/>
      <c r="H492" s="124"/>
      <c r="I492" s="311"/>
      <c r="J492" s="311"/>
      <c r="K492" s="332"/>
      <c r="L492" s="183"/>
      <c r="M492" s="5"/>
      <c r="N492" s="480"/>
      <c r="O492" s="480"/>
      <c r="P492" s="240"/>
      <c r="Q492" s="240"/>
      <c r="R492" s="483"/>
      <c r="S492" s="183"/>
      <c r="T492" s="183"/>
      <c r="U492" s="183"/>
      <c r="V492" s="183"/>
      <c r="W492" s="5"/>
      <c r="X492" s="5"/>
      <c r="Y492" s="5"/>
      <c r="Z492" s="5"/>
      <c r="AA492" s="5"/>
      <c r="AB492" s="5"/>
      <c r="AC492" s="52" t="str" cm="1">
        <f t="array" ref="AC492">IF(ValidateMultipleSelection(G496, Times!$B$8:$B$77), "Valid", "Invalid")</f>
        <v>Valid</v>
      </c>
      <c r="AD492" s="52" t="str" cm="1">
        <f t="array" ref="AD492">IF(ValidateMultipleSelection(A496, Site!$AR$2:$AR$50), "Valid", "Invalid")</f>
        <v>Valid</v>
      </c>
    </row>
    <row r="493" spans="1:30" x14ac:dyDescent="0.35">
      <c r="A493" s="124"/>
      <c r="B493" s="320"/>
      <c r="C493" s="320"/>
      <c r="D493" s="329" t="str" cm="1">
        <f t="array" ref="D493">IFERROR(IF(ISBLANK(A493),"",IF(AND(ISBLANK(C493),ISBLANK(#REF!),ISBLANK(F493)),"",IF(AND(ISBLANK(C493),ISBLANK(#REF!),NOT(ISBLANK(F493))),_xlfn._xlws.FILTER('Rot.Out'!L:L,'Rot.Out'!B:B=EnterData!F493),IF(AND(ISBLANK(C493),NOT(ISBLANK(#REF!))),_xlfn._xlws.FILTER(#REF!,#REF!=#REF!),_xlfn.TEXTJOIN(", ", TRUE, _xlfn._xlws.FILTER(Make.Trt!D:D &amp; " " &amp; Make.Trt!#REF!, Make.Trt!C:C=C493)))))),"")</f>
        <v/>
      </c>
      <c r="E493" s="321"/>
      <c r="F493" s="124"/>
      <c r="G493" s="124"/>
      <c r="H493" s="124"/>
      <c r="I493" s="311"/>
      <c r="J493" s="311"/>
      <c r="K493" s="332"/>
      <c r="L493" s="183"/>
      <c r="M493" s="5"/>
      <c r="N493" s="480"/>
      <c r="O493" s="480"/>
      <c r="P493" s="240"/>
      <c r="Q493" s="240"/>
      <c r="R493" s="483"/>
      <c r="S493" s="183"/>
      <c r="T493" s="183"/>
      <c r="U493" s="183"/>
      <c r="V493" s="183"/>
      <c r="W493" s="5"/>
      <c r="X493" s="5"/>
      <c r="Y493" s="5"/>
      <c r="Z493" s="5"/>
      <c r="AA493" s="5"/>
      <c r="AB493" s="5"/>
      <c r="AC493" s="52" t="str" cm="1">
        <f t="array" ref="AC493">IF(ValidateMultipleSelection(G497, Times!$B$8:$B$77), "Valid", "Invalid")</f>
        <v>Valid</v>
      </c>
      <c r="AD493" s="52" t="str" cm="1">
        <f t="array" ref="AD493">IF(ValidateMultipleSelection(A497, Site!$AR$2:$AR$50), "Valid", "Invalid")</f>
        <v>Valid</v>
      </c>
    </row>
    <row r="494" spans="1:30" x14ac:dyDescent="0.35">
      <c r="A494" s="124"/>
      <c r="B494" s="320"/>
      <c r="C494" s="320"/>
      <c r="D494" s="329" t="str" cm="1">
        <f t="array" ref="D494">IFERROR(IF(ISBLANK(A494),"",IF(AND(ISBLANK(C494),ISBLANK(#REF!),ISBLANK(F494)),"",IF(AND(ISBLANK(C494),ISBLANK(#REF!),NOT(ISBLANK(F494))),_xlfn._xlws.FILTER('Rot.Out'!L:L,'Rot.Out'!B:B=EnterData!F494),IF(AND(ISBLANK(C494),NOT(ISBLANK(#REF!))),_xlfn._xlws.FILTER(#REF!,#REF!=#REF!),_xlfn.TEXTJOIN(", ", TRUE, _xlfn._xlws.FILTER(Make.Trt!D:D &amp; " " &amp; Make.Trt!#REF!, Make.Trt!C:C=C494)))))),"")</f>
        <v/>
      </c>
      <c r="E494" s="321"/>
      <c r="F494" s="124"/>
      <c r="G494" s="124"/>
      <c r="H494" s="124"/>
      <c r="I494" s="311"/>
      <c r="J494" s="311"/>
      <c r="K494" s="332"/>
      <c r="L494" s="183"/>
      <c r="M494" s="5"/>
      <c r="N494" s="480"/>
      <c r="O494" s="480"/>
      <c r="P494" s="240"/>
      <c r="Q494" s="240"/>
      <c r="R494" s="483"/>
      <c r="S494" s="183"/>
      <c r="T494" s="183"/>
      <c r="U494" s="183"/>
      <c r="V494" s="183"/>
      <c r="W494" s="5"/>
      <c r="X494" s="5"/>
      <c r="Y494" s="5"/>
      <c r="Z494" s="5"/>
      <c r="AA494" s="5"/>
      <c r="AB494" s="5"/>
      <c r="AC494" s="52" t="str" cm="1">
        <f t="array" ref="AC494">IF(ValidateMultipleSelection(G498, Times!$B$8:$B$77), "Valid", "Invalid")</f>
        <v>Valid</v>
      </c>
      <c r="AD494" s="52" t="str" cm="1">
        <f t="array" ref="AD494">IF(ValidateMultipleSelection(A498, Site!$AR$2:$AR$50), "Valid", "Invalid")</f>
        <v>Valid</v>
      </c>
    </row>
    <row r="495" spans="1:30" x14ac:dyDescent="0.35">
      <c r="A495" s="124"/>
      <c r="B495" s="320"/>
      <c r="C495" s="320"/>
      <c r="D495" s="329" t="str" cm="1">
        <f t="array" ref="D495">IFERROR(IF(ISBLANK(A495),"",IF(AND(ISBLANK(C495),ISBLANK(#REF!),ISBLANK(F495)),"",IF(AND(ISBLANK(C495),ISBLANK(#REF!),NOT(ISBLANK(F495))),_xlfn._xlws.FILTER('Rot.Out'!L:L,'Rot.Out'!B:B=EnterData!F495),IF(AND(ISBLANK(C495),NOT(ISBLANK(#REF!))),_xlfn._xlws.FILTER(#REF!,#REF!=#REF!),_xlfn.TEXTJOIN(", ", TRUE, _xlfn._xlws.FILTER(Make.Trt!D:D &amp; " " &amp; Make.Trt!#REF!, Make.Trt!C:C=C495)))))),"")</f>
        <v/>
      </c>
      <c r="E495" s="321"/>
      <c r="F495" s="124"/>
      <c r="G495" s="124"/>
      <c r="H495" s="124"/>
      <c r="I495" s="311"/>
      <c r="J495" s="311"/>
      <c r="K495" s="332"/>
      <c r="L495" s="183"/>
      <c r="M495" s="5"/>
      <c r="N495" s="480"/>
      <c r="O495" s="480"/>
      <c r="P495" s="240"/>
      <c r="Q495" s="240"/>
      <c r="R495" s="483"/>
      <c r="S495" s="183"/>
      <c r="T495" s="183"/>
      <c r="U495" s="183"/>
      <c r="V495" s="183"/>
      <c r="W495" s="5"/>
      <c r="X495" s="5"/>
      <c r="Y495" s="5"/>
      <c r="Z495" s="5"/>
      <c r="AA495" s="5"/>
      <c r="AB495" s="5"/>
      <c r="AC495" s="52" t="str" cm="1">
        <f t="array" ref="AC495">IF(ValidateMultipleSelection(G499, Times!$B$8:$B$77), "Valid", "Invalid")</f>
        <v>Valid</v>
      </c>
      <c r="AD495" s="52" t="str" cm="1">
        <f t="array" ref="AD495">IF(ValidateMultipleSelection(A499, Site!$AR$2:$AR$50), "Valid", "Invalid")</f>
        <v>Valid</v>
      </c>
    </row>
    <row r="496" spans="1:30" x14ac:dyDescent="0.35">
      <c r="A496" s="124"/>
      <c r="B496" s="320"/>
      <c r="C496" s="320"/>
      <c r="D496" s="329" t="str" cm="1">
        <f t="array" ref="D496">IFERROR(IF(ISBLANK(A496),"",IF(AND(ISBLANK(C496),ISBLANK(#REF!),ISBLANK(F496)),"",IF(AND(ISBLANK(C496),ISBLANK(#REF!),NOT(ISBLANK(F496))),_xlfn._xlws.FILTER('Rot.Out'!L:L,'Rot.Out'!B:B=EnterData!F496),IF(AND(ISBLANK(C496),NOT(ISBLANK(#REF!))),_xlfn._xlws.FILTER(#REF!,#REF!=#REF!),_xlfn.TEXTJOIN(", ", TRUE, _xlfn._xlws.FILTER(Make.Trt!D:D &amp; " " &amp; Make.Trt!#REF!, Make.Trt!C:C=C496)))))),"")</f>
        <v/>
      </c>
      <c r="E496" s="321"/>
      <c r="F496" s="124"/>
      <c r="G496" s="124"/>
      <c r="H496" s="124"/>
      <c r="I496" s="311"/>
      <c r="J496" s="311"/>
      <c r="K496" s="332"/>
      <c r="L496" s="183"/>
      <c r="M496" s="5"/>
      <c r="N496" s="480"/>
      <c r="O496" s="480"/>
      <c r="P496" s="240"/>
      <c r="Q496" s="240"/>
      <c r="R496" s="483"/>
      <c r="S496" s="183"/>
      <c r="T496" s="183"/>
      <c r="U496" s="183"/>
      <c r="V496" s="183"/>
      <c r="W496" s="5"/>
      <c r="X496" s="5"/>
      <c r="Y496" s="5"/>
      <c r="Z496" s="5"/>
      <c r="AA496" s="5"/>
      <c r="AB496" s="5"/>
      <c r="AC496" s="52" t="str" cm="1">
        <f t="array" ref="AC496">IF(ValidateMultipleSelection(G500, Times!$B$8:$B$77), "Valid", "Invalid")</f>
        <v>Valid</v>
      </c>
      <c r="AD496" s="52" t="str" cm="1">
        <f t="array" ref="AD496">IF(ValidateMultipleSelection(A500, Site!$AR$2:$AR$50), "Valid", "Invalid")</f>
        <v>Valid</v>
      </c>
    </row>
    <row r="497" spans="1:30" x14ac:dyDescent="0.35">
      <c r="A497" s="124"/>
      <c r="B497" s="320"/>
      <c r="C497" s="320"/>
      <c r="D497" s="329" t="str" cm="1">
        <f t="array" ref="D497">IFERROR(IF(ISBLANK(A497),"",IF(AND(ISBLANK(C497),ISBLANK(#REF!),ISBLANK(F497)),"",IF(AND(ISBLANK(C497),ISBLANK(#REF!),NOT(ISBLANK(F497))),_xlfn._xlws.FILTER('Rot.Out'!L:L,'Rot.Out'!B:B=EnterData!F497),IF(AND(ISBLANK(C497),NOT(ISBLANK(#REF!))),_xlfn._xlws.FILTER(#REF!,#REF!=#REF!),_xlfn.TEXTJOIN(", ", TRUE, _xlfn._xlws.FILTER(Make.Trt!D:D &amp; " " &amp; Make.Trt!#REF!, Make.Trt!C:C=C497)))))),"")</f>
        <v/>
      </c>
      <c r="E497" s="321"/>
      <c r="F497" s="124"/>
      <c r="G497" s="124"/>
      <c r="H497" s="124"/>
      <c r="I497" s="311"/>
      <c r="J497" s="311"/>
      <c r="K497" s="332"/>
      <c r="L497" s="183"/>
      <c r="M497" s="5"/>
      <c r="N497" s="480"/>
      <c r="O497" s="480"/>
      <c r="P497" s="240"/>
      <c r="Q497" s="240"/>
      <c r="R497" s="483"/>
      <c r="S497" s="183"/>
      <c r="T497" s="183"/>
      <c r="U497" s="183"/>
      <c r="V497" s="183"/>
      <c r="W497" s="5"/>
      <c r="X497" s="5"/>
      <c r="Y497" s="5"/>
      <c r="Z497" s="5"/>
      <c r="AA497" s="5"/>
      <c r="AB497" s="5"/>
      <c r="AC497" s="52" t="str" cm="1">
        <f t="array" ref="AC497">IF(ValidateMultipleSelection(G501, Times!$B$8:$B$77), "Valid", "Invalid")</f>
        <v>Valid</v>
      </c>
      <c r="AD497" s="52" t="str" cm="1">
        <f t="array" ref="AD497">IF(ValidateMultipleSelection(A501, Site!$AR$2:$AR$50), "Valid", "Invalid")</f>
        <v>Valid</v>
      </c>
    </row>
    <row r="498" spans="1:30" x14ac:dyDescent="0.35">
      <c r="A498" s="124"/>
      <c r="B498" s="320"/>
      <c r="C498" s="320"/>
      <c r="D498" s="329" t="str" cm="1">
        <f t="array" ref="D498">IFERROR(IF(ISBLANK(A498),"",IF(AND(ISBLANK(C498),ISBLANK(#REF!),ISBLANK(F498)),"",IF(AND(ISBLANK(C498),ISBLANK(#REF!),NOT(ISBLANK(F498))),_xlfn._xlws.FILTER('Rot.Out'!L:L,'Rot.Out'!B:B=EnterData!F498),IF(AND(ISBLANK(C498),NOT(ISBLANK(#REF!))),_xlfn._xlws.FILTER(#REF!,#REF!=#REF!),_xlfn.TEXTJOIN(", ", TRUE, _xlfn._xlws.FILTER(Make.Trt!D:D &amp; " " &amp; Make.Trt!#REF!, Make.Trt!C:C=C498)))))),"")</f>
        <v/>
      </c>
      <c r="E498" s="321"/>
      <c r="F498" s="124"/>
      <c r="G498" s="124"/>
      <c r="H498" s="124"/>
      <c r="I498" s="311"/>
      <c r="J498" s="311"/>
      <c r="K498" s="332"/>
      <c r="L498" s="183"/>
      <c r="M498" s="5"/>
      <c r="N498" s="480"/>
      <c r="O498" s="480"/>
      <c r="P498" s="240"/>
      <c r="Q498" s="240"/>
      <c r="R498" s="483"/>
      <c r="S498" s="183"/>
      <c r="T498" s="183"/>
      <c r="U498" s="183"/>
      <c r="V498" s="183"/>
      <c r="W498" s="5"/>
      <c r="X498" s="5"/>
      <c r="Y498" s="5"/>
      <c r="Z498" s="5"/>
      <c r="AA498" s="5"/>
      <c r="AB498" s="5"/>
      <c r="AC498" s="52" t="str" cm="1">
        <f t="array" ref="AC498">IF(ValidateMultipleSelection(G502, Times!$B$8:$B$77), "Valid", "Invalid")</f>
        <v>Valid</v>
      </c>
      <c r="AD498" s="52" t="str" cm="1">
        <f t="array" ref="AD498">IF(ValidateMultipleSelection(A502, Site!$AR$2:$AR$50), "Valid", "Invalid")</f>
        <v>Valid</v>
      </c>
    </row>
    <row r="499" spans="1:30" x14ac:dyDescent="0.35">
      <c r="A499" s="124"/>
      <c r="B499" s="320"/>
      <c r="C499" s="320"/>
      <c r="D499" s="329" t="str" cm="1">
        <f t="array" ref="D499">IFERROR(IF(ISBLANK(A499),"",IF(AND(ISBLANK(C499),ISBLANK(#REF!),ISBLANK(F499)),"",IF(AND(ISBLANK(C499),ISBLANK(#REF!),NOT(ISBLANK(F499))),_xlfn._xlws.FILTER('Rot.Out'!L:L,'Rot.Out'!B:B=EnterData!F499),IF(AND(ISBLANK(C499),NOT(ISBLANK(#REF!))),_xlfn._xlws.FILTER(#REF!,#REF!=#REF!),_xlfn.TEXTJOIN(", ", TRUE, _xlfn._xlws.FILTER(Make.Trt!D:D &amp; " " &amp; Make.Trt!#REF!, Make.Trt!C:C=C499)))))),"")</f>
        <v/>
      </c>
      <c r="E499" s="321"/>
      <c r="F499" s="124"/>
      <c r="G499" s="124"/>
      <c r="H499" s="124"/>
      <c r="I499" s="311"/>
      <c r="J499" s="311"/>
      <c r="K499" s="332"/>
      <c r="L499" s="183"/>
      <c r="M499" s="5"/>
      <c r="N499" s="480"/>
      <c r="O499" s="480"/>
      <c r="P499" s="240"/>
      <c r="Q499" s="240"/>
      <c r="R499" s="483"/>
      <c r="S499" s="183"/>
      <c r="T499" s="183"/>
      <c r="U499" s="183"/>
      <c r="V499" s="183"/>
      <c r="W499" s="5"/>
      <c r="X499" s="5"/>
      <c r="Y499" s="5"/>
      <c r="Z499" s="5"/>
      <c r="AA499" s="5"/>
      <c r="AB499" s="5"/>
      <c r="AC499" s="52" t="str" cm="1">
        <f t="array" ref="AC499">IF(ValidateMultipleSelection(G503, Times!$B$8:$B$77), "Valid", "Invalid")</f>
        <v>Valid</v>
      </c>
      <c r="AD499" s="52" t="str" cm="1">
        <f t="array" ref="AD499">IF(ValidateMultipleSelection(A503, Site!$AR$2:$AR$50), "Valid", "Invalid")</f>
        <v>Valid</v>
      </c>
    </row>
    <row r="500" spans="1:30" x14ac:dyDescent="0.35">
      <c r="A500" s="124"/>
      <c r="B500" s="320"/>
      <c r="C500" s="320"/>
      <c r="D500" s="329" t="str" cm="1">
        <f t="array" ref="D500">IFERROR(IF(ISBLANK(A500),"",IF(AND(ISBLANK(C500),ISBLANK(#REF!),ISBLANK(F500)),"",IF(AND(ISBLANK(C500),ISBLANK(#REF!),NOT(ISBLANK(F500))),_xlfn._xlws.FILTER('Rot.Out'!L:L,'Rot.Out'!B:B=EnterData!F500),IF(AND(ISBLANK(C500),NOT(ISBLANK(#REF!))),_xlfn._xlws.FILTER(#REF!,#REF!=#REF!),_xlfn.TEXTJOIN(", ", TRUE, _xlfn._xlws.FILTER(Make.Trt!D:D &amp; " " &amp; Make.Trt!#REF!, Make.Trt!C:C=C500)))))),"")</f>
        <v/>
      </c>
      <c r="E500" s="321"/>
      <c r="F500" s="124"/>
      <c r="G500" s="124"/>
      <c r="H500" s="124"/>
      <c r="I500" s="311"/>
      <c r="J500" s="311"/>
      <c r="K500" s="332"/>
      <c r="L500" s="183"/>
      <c r="M500" s="5"/>
      <c r="N500" s="480"/>
      <c r="O500" s="480"/>
      <c r="P500" s="240"/>
      <c r="Q500" s="240"/>
      <c r="R500" s="483"/>
      <c r="S500" s="183"/>
      <c r="T500" s="183"/>
      <c r="U500" s="183"/>
      <c r="V500" s="183"/>
      <c r="W500" s="5"/>
      <c r="X500" s="5"/>
      <c r="Y500" s="5"/>
      <c r="Z500" s="5"/>
      <c r="AA500" s="5"/>
      <c r="AB500" s="5"/>
      <c r="AC500" s="52" t="str" cm="1">
        <f t="array" ref="AC500">IF(ValidateMultipleSelection(G504, Times!$B$8:$B$77), "Valid", "Invalid")</f>
        <v>Valid</v>
      </c>
      <c r="AD500" s="52" t="str" cm="1">
        <f t="array" ref="AD500">IF(ValidateMultipleSelection(A504, Site!$AR$2:$AR$50), "Valid", "Invalid")</f>
        <v>Valid</v>
      </c>
    </row>
    <row r="501" spans="1:30" x14ac:dyDescent="0.35">
      <c r="A501" s="124"/>
      <c r="B501" s="320"/>
      <c r="C501" s="320"/>
      <c r="D501" s="329" t="str" cm="1">
        <f t="array" ref="D501">IFERROR(IF(ISBLANK(A501),"",IF(AND(ISBLANK(C501),ISBLANK(#REF!),ISBLANK(F501)),"",IF(AND(ISBLANK(C501),ISBLANK(#REF!),NOT(ISBLANK(F501))),_xlfn._xlws.FILTER('Rot.Out'!L:L,'Rot.Out'!B:B=EnterData!F501),IF(AND(ISBLANK(C501),NOT(ISBLANK(#REF!))),_xlfn._xlws.FILTER(#REF!,#REF!=#REF!),_xlfn.TEXTJOIN(", ", TRUE, _xlfn._xlws.FILTER(Make.Trt!D:D &amp; " " &amp; Make.Trt!#REF!, Make.Trt!C:C=C501)))))),"")</f>
        <v/>
      </c>
      <c r="E501" s="321"/>
      <c r="F501" s="124"/>
      <c r="G501" s="124"/>
      <c r="H501" s="124"/>
      <c r="I501" s="311"/>
      <c r="J501" s="311"/>
      <c r="K501" s="332"/>
      <c r="L501" s="183"/>
      <c r="M501" s="5"/>
      <c r="N501" s="480"/>
      <c r="O501" s="480"/>
      <c r="P501" s="240"/>
      <c r="Q501" s="240"/>
      <c r="R501" s="483"/>
      <c r="S501" s="183"/>
      <c r="T501" s="183"/>
      <c r="U501" s="183"/>
      <c r="V501" s="183"/>
      <c r="W501" s="5"/>
      <c r="X501" s="5"/>
      <c r="Y501" s="5"/>
      <c r="Z501" s="5"/>
      <c r="AA501" s="5"/>
      <c r="AB501" s="5"/>
      <c r="AC501" s="52" t="str" cm="1">
        <f t="array" ref="AC501">IF(ValidateMultipleSelection(G505, Times!$B$8:$B$77), "Valid", "Invalid")</f>
        <v>Valid</v>
      </c>
      <c r="AD501" s="52" t="str" cm="1">
        <f t="array" ref="AD501">IF(ValidateMultipleSelection(A505, Site!$AR$2:$AR$50), "Valid", "Invalid")</f>
        <v>Valid</v>
      </c>
    </row>
    <row r="502" spans="1:30" x14ac:dyDescent="0.35">
      <c r="A502" s="124"/>
      <c r="B502" s="320"/>
      <c r="C502" s="320"/>
      <c r="D502" s="329" t="str" cm="1">
        <f t="array" ref="D502">IFERROR(IF(ISBLANK(A502),"",IF(AND(ISBLANK(C502),ISBLANK(#REF!),ISBLANK(F502)),"",IF(AND(ISBLANK(C502),ISBLANK(#REF!),NOT(ISBLANK(F502))),_xlfn._xlws.FILTER('Rot.Out'!L:L,'Rot.Out'!B:B=EnterData!F502),IF(AND(ISBLANK(C502),NOT(ISBLANK(#REF!))),_xlfn._xlws.FILTER(#REF!,#REF!=#REF!),_xlfn.TEXTJOIN(", ", TRUE, _xlfn._xlws.FILTER(Make.Trt!D:D &amp; " " &amp; Make.Trt!#REF!, Make.Trt!C:C=C502)))))),"")</f>
        <v/>
      </c>
      <c r="E502" s="321"/>
      <c r="F502" s="124"/>
      <c r="G502" s="124"/>
      <c r="H502" s="124"/>
      <c r="I502" s="311"/>
      <c r="J502" s="311"/>
      <c r="K502" s="332"/>
      <c r="L502" s="183"/>
      <c r="M502" s="5"/>
      <c r="N502" s="480"/>
      <c r="O502" s="480"/>
      <c r="P502" s="240"/>
      <c r="Q502" s="240"/>
      <c r="R502" s="483"/>
      <c r="S502" s="183"/>
      <c r="T502" s="183"/>
      <c r="U502" s="183"/>
      <c r="V502" s="183"/>
      <c r="W502" s="5"/>
      <c r="X502" s="5"/>
      <c r="Y502" s="5"/>
      <c r="Z502" s="5"/>
      <c r="AA502" s="5"/>
      <c r="AB502" s="5"/>
      <c r="AC502" s="52" t="str" cm="1">
        <f t="array" ref="AC502">IF(ValidateMultipleSelection(G506, Times!$B$8:$B$77), "Valid", "Invalid")</f>
        <v>Valid</v>
      </c>
      <c r="AD502" s="52" t="str" cm="1">
        <f t="array" ref="AD502">IF(ValidateMultipleSelection(A506, Site!$AR$2:$AR$50), "Valid", "Invalid")</f>
        <v>Valid</v>
      </c>
    </row>
    <row r="503" spans="1:30" x14ac:dyDescent="0.35">
      <c r="A503" s="124"/>
      <c r="B503" s="320"/>
      <c r="C503" s="320"/>
      <c r="D503" s="329" t="str" cm="1">
        <f t="array" ref="D503">IFERROR(IF(ISBLANK(A503),"",IF(AND(ISBLANK(C503),ISBLANK(#REF!),ISBLANK(F503)),"",IF(AND(ISBLANK(C503),ISBLANK(#REF!),NOT(ISBLANK(F503))),_xlfn._xlws.FILTER('Rot.Out'!L:L,'Rot.Out'!B:B=EnterData!F503),IF(AND(ISBLANK(C503),NOT(ISBLANK(#REF!))),_xlfn._xlws.FILTER(#REF!,#REF!=#REF!),_xlfn.TEXTJOIN(", ", TRUE, _xlfn._xlws.FILTER(Make.Trt!D:D &amp; " " &amp; Make.Trt!#REF!, Make.Trt!C:C=C503)))))),"")</f>
        <v/>
      </c>
      <c r="E503" s="321"/>
      <c r="F503" s="124"/>
      <c r="G503" s="124"/>
      <c r="H503" s="124"/>
      <c r="I503" s="311"/>
      <c r="J503" s="311"/>
      <c r="K503" s="332"/>
      <c r="L503" s="183"/>
      <c r="M503" s="5"/>
      <c r="N503" s="480"/>
      <c r="O503" s="480"/>
      <c r="P503" s="240"/>
      <c r="Q503" s="240"/>
      <c r="R503" s="483"/>
      <c r="S503" s="183"/>
      <c r="T503" s="183"/>
      <c r="U503" s="183"/>
      <c r="V503" s="183"/>
      <c r="W503" s="5"/>
      <c r="X503" s="5"/>
      <c r="Y503" s="5"/>
      <c r="Z503" s="5"/>
      <c r="AA503" s="5"/>
      <c r="AB503" s="5"/>
      <c r="AC503" s="52" t="str" cm="1">
        <f t="array" ref="AC503">IF(ValidateMultipleSelection(G507, Times!$B$8:$B$77), "Valid", "Invalid")</f>
        <v>Valid</v>
      </c>
      <c r="AD503" s="52" t="str" cm="1">
        <f t="array" ref="AD503">IF(ValidateMultipleSelection(A507, Site!$AR$2:$AR$50), "Valid", "Invalid")</f>
        <v>Valid</v>
      </c>
    </row>
    <row r="504" spans="1:30" x14ac:dyDescent="0.35">
      <c r="A504" s="124"/>
      <c r="B504" s="320"/>
      <c r="C504" s="320"/>
      <c r="D504" s="329" t="str" cm="1">
        <f t="array" ref="D504">IFERROR(IF(ISBLANK(A504),"",IF(AND(ISBLANK(C504),ISBLANK(#REF!),ISBLANK(F504)),"",IF(AND(ISBLANK(C504),ISBLANK(#REF!),NOT(ISBLANK(F504))),_xlfn._xlws.FILTER('Rot.Out'!L:L,'Rot.Out'!B:B=EnterData!F504),IF(AND(ISBLANK(C504),NOT(ISBLANK(#REF!))),_xlfn._xlws.FILTER(#REF!,#REF!=#REF!),_xlfn.TEXTJOIN(", ", TRUE, _xlfn._xlws.FILTER(Make.Trt!D:D &amp; " " &amp; Make.Trt!#REF!, Make.Trt!C:C=C504)))))),"")</f>
        <v/>
      </c>
      <c r="E504" s="321"/>
      <c r="F504" s="124"/>
      <c r="G504" s="124"/>
      <c r="H504" s="124"/>
      <c r="I504" s="311"/>
      <c r="J504" s="311"/>
      <c r="K504" s="332"/>
      <c r="L504" s="183"/>
      <c r="M504" s="5"/>
      <c r="N504" s="480"/>
      <c r="O504" s="480"/>
      <c r="P504" s="240"/>
      <c r="Q504" s="240"/>
      <c r="R504" s="483"/>
      <c r="S504" s="183"/>
      <c r="T504" s="183"/>
      <c r="U504" s="183"/>
      <c r="V504" s="183"/>
      <c r="W504" s="5"/>
      <c r="X504" s="5"/>
      <c r="Y504" s="5"/>
      <c r="Z504" s="5"/>
      <c r="AA504" s="5"/>
      <c r="AB504" s="5"/>
      <c r="AC504" s="52" t="str" cm="1">
        <f t="array" ref="AC504">IF(ValidateMultipleSelection(G508, Times!$B$8:$B$77), "Valid", "Invalid")</f>
        <v>Valid</v>
      </c>
      <c r="AD504" s="52" t="str" cm="1">
        <f t="array" ref="AD504">IF(ValidateMultipleSelection(A508, Site!$AR$2:$AR$50), "Valid", "Invalid")</f>
        <v>Valid</v>
      </c>
    </row>
    <row r="505" spans="1:30" x14ac:dyDescent="0.35">
      <c r="A505" s="124"/>
      <c r="B505" s="320"/>
      <c r="C505" s="320"/>
      <c r="D505" s="329" t="str" cm="1">
        <f t="array" ref="D505">IFERROR(IF(ISBLANK(A505),"",IF(AND(ISBLANK(C505),ISBLANK(#REF!),ISBLANK(F505)),"",IF(AND(ISBLANK(C505),ISBLANK(#REF!),NOT(ISBLANK(F505))),_xlfn._xlws.FILTER('Rot.Out'!L:L,'Rot.Out'!B:B=EnterData!F505),IF(AND(ISBLANK(C505),NOT(ISBLANK(#REF!))),_xlfn._xlws.FILTER(#REF!,#REF!=#REF!),_xlfn.TEXTJOIN(", ", TRUE, _xlfn._xlws.FILTER(Make.Trt!D:D &amp; " " &amp; Make.Trt!#REF!, Make.Trt!C:C=C505)))))),"")</f>
        <v/>
      </c>
      <c r="E505" s="321"/>
      <c r="F505" s="124"/>
      <c r="G505" s="124"/>
      <c r="H505" s="124"/>
      <c r="I505" s="311"/>
      <c r="J505" s="311"/>
      <c r="K505" s="332"/>
      <c r="L505" s="183"/>
      <c r="M505" s="5"/>
      <c r="N505" s="480"/>
      <c r="O505" s="480"/>
      <c r="P505" s="240"/>
      <c r="Q505" s="240"/>
      <c r="R505" s="483"/>
      <c r="S505" s="183"/>
      <c r="T505" s="183"/>
      <c r="U505" s="183"/>
      <c r="V505" s="183"/>
      <c r="W505" s="5"/>
      <c r="X505" s="5"/>
      <c r="Y505" s="5"/>
      <c r="Z505" s="5"/>
      <c r="AA505" s="5"/>
      <c r="AB505" s="5"/>
      <c r="AC505" s="52" t="str" cm="1">
        <f t="array" ref="AC505">IF(ValidateMultipleSelection(G509, Times!$B$8:$B$77), "Valid", "Invalid")</f>
        <v>Valid</v>
      </c>
      <c r="AD505" s="52" t="str" cm="1">
        <f t="array" ref="AD505">IF(ValidateMultipleSelection(A509, Site!$AR$2:$AR$50), "Valid", "Invalid")</f>
        <v>Valid</v>
      </c>
    </row>
    <row r="506" spans="1:30" x14ac:dyDescent="0.35">
      <c r="A506" s="124"/>
      <c r="B506" s="320"/>
      <c r="C506" s="320"/>
      <c r="D506" s="329" t="str" cm="1">
        <f t="array" ref="D506">IFERROR(IF(ISBLANK(A506),"",IF(AND(ISBLANK(C506),ISBLANK(#REF!),ISBLANK(F506)),"",IF(AND(ISBLANK(C506),ISBLANK(#REF!),NOT(ISBLANK(F506))),_xlfn._xlws.FILTER('Rot.Out'!L:L,'Rot.Out'!B:B=EnterData!F506),IF(AND(ISBLANK(C506),NOT(ISBLANK(#REF!))),_xlfn._xlws.FILTER(#REF!,#REF!=#REF!),_xlfn.TEXTJOIN(", ", TRUE, _xlfn._xlws.FILTER(Make.Trt!D:D &amp; " " &amp; Make.Trt!#REF!, Make.Trt!C:C=C506)))))),"")</f>
        <v/>
      </c>
      <c r="E506" s="321"/>
      <c r="F506" s="124"/>
      <c r="G506" s="124"/>
      <c r="H506" s="124"/>
      <c r="I506" s="311"/>
      <c r="J506" s="311"/>
      <c r="K506" s="332"/>
      <c r="L506" s="183"/>
      <c r="M506" s="5"/>
      <c r="N506" s="480"/>
      <c r="O506" s="480"/>
      <c r="P506" s="240"/>
      <c r="Q506" s="240"/>
      <c r="R506" s="483"/>
      <c r="S506" s="183"/>
      <c r="T506" s="183"/>
      <c r="U506" s="183"/>
      <c r="V506" s="183"/>
      <c r="W506" s="5"/>
      <c r="X506" s="5"/>
      <c r="Y506" s="5"/>
      <c r="Z506" s="5"/>
      <c r="AA506" s="5"/>
      <c r="AB506" s="5"/>
      <c r="AC506" s="52" t="str" cm="1">
        <f t="array" ref="AC506">IF(ValidateMultipleSelection(G510, Times!$B$8:$B$77), "Valid", "Invalid")</f>
        <v>Valid</v>
      </c>
      <c r="AD506" s="52" t="str" cm="1">
        <f t="array" ref="AD506">IF(ValidateMultipleSelection(A510, Site!$AR$2:$AR$50), "Valid", "Invalid")</f>
        <v>Valid</v>
      </c>
    </row>
    <row r="507" spans="1:30" x14ac:dyDescent="0.35">
      <c r="A507" s="124"/>
      <c r="B507" s="320"/>
      <c r="C507" s="320"/>
      <c r="D507" s="329" t="str" cm="1">
        <f t="array" ref="D507">IFERROR(IF(ISBLANK(A507),"",IF(AND(ISBLANK(C507),ISBLANK(#REF!),ISBLANK(F507)),"",IF(AND(ISBLANK(C507),ISBLANK(#REF!),NOT(ISBLANK(F507))),_xlfn._xlws.FILTER('Rot.Out'!L:L,'Rot.Out'!B:B=EnterData!F507),IF(AND(ISBLANK(C507),NOT(ISBLANK(#REF!))),_xlfn._xlws.FILTER(#REF!,#REF!=#REF!),_xlfn.TEXTJOIN(", ", TRUE, _xlfn._xlws.FILTER(Make.Trt!D:D &amp; " " &amp; Make.Trt!#REF!, Make.Trt!C:C=C507)))))),"")</f>
        <v/>
      </c>
      <c r="E507" s="321"/>
      <c r="F507" s="124"/>
      <c r="G507" s="124"/>
      <c r="H507" s="124"/>
      <c r="I507" s="311"/>
      <c r="J507" s="311"/>
      <c r="K507" s="332"/>
      <c r="L507" s="183"/>
      <c r="M507" s="5"/>
      <c r="N507" s="480"/>
      <c r="O507" s="480"/>
      <c r="P507" s="240"/>
      <c r="Q507" s="240"/>
      <c r="R507" s="483"/>
      <c r="S507" s="183"/>
      <c r="T507" s="183"/>
      <c r="U507" s="183"/>
      <c r="V507" s="183"/>
      <c r="W507" s="5"/>
      <c r="X507" s="5"/>
      <c r="Y507" s="5"/>
      <c r="Z507" s="5"/>
      <c r="AA507" s="5"/>
      <c r="AB507" s="5"/>
      <c r="AC507" s="52" t="str" cm="1">
        <f t="array" ref="AC507">IF(ValidateMultipleSelection(G511, Times!$B$8:$B$77), "Valid", "Invalid")</f>
        <v>Valid</v>
      </c>
      <c r="AD507" s="52" t="str" cm="1">
        <f t="array" ref="AD507">IF(ValidateMultipleSelection(A511, Site!$AR$2:$AR$50), "Valid", "Invalid")</f>
        <v>Valid</v>
      </c>
    </row>
    <row r="508" spans="1:30" x14ac:dyDescent="0.35">
      <c r="A508" s="124"/>
      <c r="B508" s="320"/>
      <c r="C508" s="320"/>
      <c r="D508" s="329" t="str" cm="1">
        <f t="array" ref="D508">IFERROR(IF(ISBLANK(A508),"",IF(AND(ISBLANK(C508),ISBLANK(#REF!),ISBLANK(F508)),"",IF(AND(ISBLANK(C508),ISBLANK(#REF!),NOT(ISBLANK(F508))),_xlfn._xlws.FILTER('Rot.Out'!L:L,'Rot.Out'!B:B=EnterData!F508),IF(AND(ISBLANK(C508),NOT(ISBLANK(#REF!))),_xlfn._xlws.FILTER(#REF!,#REF!=#REF!),_xlfn.TEXTJOIN(", ", TRUE, _xlfn._xlws.FILTER(Make.Trt!D:D &amp; " " &amp; Make.Trt!#REF!, Make.Trt!C:C=C508)))))),"")</f>
        <v/>
      </c>
      <c r="E508" s="321"/>
      <c r="F508" s="124"/>
      <c r="G508" s="124"/>
      <c r="H508" s="124"/>
      <c r="I508" s="311"/>
      <c r="J508" s="311"/>
      <c r="K508" s="332"/>
      <c r="L508" s="183"/>
      <c r="M508" s="5"/>
      <c r="N508" s="480"/>
      <c r="O508" s="480"/>
      <c r="P508" s="240"/>
      <c r="Q508" s="240"/>
      <c r="R508" s="483"/>
      <c r="S508" s="183"/>
      <c r="T508" s="183"/>
      <c r="U508" s="183"/>
      <c r="V508" s="183"/>
      <c r="W508" s="5"/>
      <c r="X508" s="5"/>
      <c r="Y508" s="5"/>
      <c r="Z508" s="5"/>
      <c r="AA508" s="5"/>
      <c r="AB508" s="5"/>
      <c r="AC508" s="52" t="str" cm="1">
        <f t="array" ref="AC508">IF(ValidateMultipleSelection(G512, Times!$B$8:$B$77), "Valid", "Invalid")</f>
        <v>Valid</v>
      </c>
      <c r="AD508" s="52" t="str" cm="1">
        <f t="array" ref="AD508">IF(ValidateMultipleSelection(A512, Site!$AR$2:$AR$50), "Valid", "Invalid")</f>
        <v>Valid</v>
      </c>
    </row>
    <row r="509" spans="1:30" x14ac:dyDescent="0.35">
      <c r="A509" s="124"/>
      <c r="B509" s="320"/>
      <c r="C509" s="320"/>
      <c r="D509" s="329" t="str" cm="1">
        <f t="array" ref="D509">IFERROR(IF(ISBLANK(A509),"",IF(AND(ISBLANK(C509),ISBLANK(#REF!),ISBLANK(F509)),"",IF(AND(ISBLANK(C509),ISBLANK(#REF!),NOT(ISBLANK(F509))),_xlfn._xlws.FILTER('Rot.Out'!L:L,'Rot.Out'!B:B=EnterData!F509),IF(AND(ISBLANK(C509),NOT(ISBLANK(#REF!))),_xlfn._xlws.FILTER(#REF!,#REF!=#REF!),_xlfn.TEXTJOIN(", ", TRUE, _xlfn._xlws.FILTER(Make.Trt!D:D &amp; " " &amp; Make.Trt!#REF!, Make.Trt!C:C=C509)))))),"")</f>
        <v/>
      </c>
      <c r="E509" s="321"/>
      <c r="F509" s="124"/>
      <c r="G509" s="124"/>
      <c r="H509" s="124"/>
      <c r="I509" s="311"/>
      <c r="J509" s="311"/>
      <c r="K509" s="332"/>
      <c r="L509" s="183"/>
      <c r="M509" s="5"/>
      <c r="N509" s="480"/>
      <c r="O509" s="480"/>
      <c r="P509" s="240"/>
      <c r="Q509" s="240"/>
      <c r="R509" s="483"/>
      <c r="S509" s="183"/>
      <c r="T509" s="183"/>
      <c r="U509" s="183"/>
      <c r="V509" s="183"/>
      <c r="W509" s="5"/>
      <c r="X509" s="5"/>
      <c r="Y509" s="5"/>
      <c r="Z509" s="5"/>
      <c r="AA509" s="5"/>
      <c r="AB509" s="5"/>
      <c r="AC509" s="52" t="str" cm="1">
        <f t="array" ref="AC509">IF(ValidateMultipleSelection(G513, Times!$B$8:$B$77), "Valid", "Invalid")</f>
        <v>Valid</v>
      </c>
      <c r="AD509" s="52" t="str" cm="1">
        <f t="array" ref="AD509">IF(ValidateMultipleSelection(A513, Site!$AR$2:$AR$50), "Valid", "Invalid")</f>
        <v>Valid</v>
      </c>
    </row>
    <row r="510" spans="1:30" x14ac:dyDescent="0.35">
      <c r="A510" s="124"/>
      <c r="B510" s="320"/>
      <c r="C510" s="320"/>
      <c r="D510" s="329" t="str" cm="1">
        <f t="array" ref="D510">IFERROR(IF(ISBLANK(A510),"",IF(AND(ISBLANK(C510),ISBLANK(#REF!),ISBLANK(F510)),"",IF(AND(ISBLANK(C510),ISBLANK(#REF!),NOT(ISBLANK(F510))),_xlfn._xlws.FILTER('Rot.Out'!L:L,'Rot.Out'!B:B=EnterData!F510),IF(AND(ISBLANK(C510),NOT(ISBLANK(#REF!))),_xlfn._xlws.FILTER(#REF!,#REF!=#REF!),_xlfn.TEXTJOIN(", ", TRUE, _xlfn._xlws.FILTER(Make.Trt!D:D &amp; " " &amp; Make.Trt!#REF!, Make.Trt!C:C=C510)))))),"")</f>
        <v/>
      </c>
      <c r="E510" s="321"/>
      <c r="F510" s="124"/>
      <c r="G510" s="124"/>
      <c r="H510" s="124"/>
      <c r="I510" s="311"/>
      <c r="J510" s="311"/>
      <c r="K510" s="332"/>
      <c r="L510" s="183"/>
      <c r="M510" s="5"/>
      <c r="N510" s="480"/>
      <c r="O510" s="480"/>
      <c r="P510" s="240"/>
      <c r="Q510" s="240"/>
      <c r="R510" s="483"/>
      <c r="S510" s="183"/>
      <c r="T510" s="183"/>
      <c r="U510" s="183"/>
      <c r="V510" s="183"/>
      <c r="W510" s="5"/>
      <c r="X510" s="5"/>
      <c r="Y510" s="5"/>
      <c r="Z510" s="5"/>
      <c r="AA510" s="5"/>
      <c r="AB510" s="5"/>
      <c r="AC510" s="52" t="str" cm="1">
        <f t="array" ref="AC510">IF(ValidateMultipleSelection(G514, Times!$B$8:$B$77), "Valid", "Invalid")</f>
        <v>Valid</v>
      </c>
      <c r="AD510" s="52" t="str" cm="1">
        <f t="array" ref="AD510">IF(ValidateMultipleSelection(A514, Site!$AR$2:$AR$50), "Valid", "Invalid")</f>
        <v>Valid</v>
      </c>
    </row>
    <row r="511" spans="1:30" x14ac:dyDescent="0.35">
      <c r="A511" s="124"/>
      <c r="B511" s="320"/>
      <c r="C511" s="320"/>
      <c r="D511" s="329" t="str" cm="1">
        <f t="array" ref="D511">IFERROR(IF(ISBLANK(A511),"",IF(AND(ISBLANK(C511),ISBLANK(#REF!),ISBLANK(F511)),"",IF(AND(ISBLANK(C511),ISBLANK(#REF!),NOT(ISBLANK(F511))),_xlfn._xlws.FILTER('Rot.Out'!L:L,'Rot.Out'!B:B=EnterData!F511),IF(AND(ISBLANK(C511),NOT(ISBLANK(#REF!))),_xlfn._xlws.FILTER(#REF!,#REF!=#REF!),_xlfn.TEXTJOIN(", ", TRUE, _xlfn._xlws.FILTER(Make.Trt!D:D &amp; " " &amp; Make.Trt!#REF!, Make.Trt!C:C=C511)))))),"")</f>
        <v/>
      </c>
      <c r="E511" s="321"/>
      <c r="F511" s="124"/>
      <c r="G511" s="124"/>
      <c r="H511" s="124"/>
      <c r="I511" s="311"/>
      <c r="J511" s="311"/>
      <c r="K511" s="332"/>
      <c r="L511" s="183"/>
      <c r="M511" s="5"/>
      <c r="N511" s="480"/>
      <c r="O511" s="480"/>
      <c r="P511" s="240"/>
      <c r="Q511" s="240"/>
      <c r="R511" s="483"/>
      <c r="S511" s="183"/>
      <c r="T511" s="183"/>
      <c r="U511" s="183"/>
      <c r="V511" s="183"/>
      <c r="W511" s="5"/>
      <c r="X511" s="5"/>
      <c r="Y511" s="5"/>
      <c r="Z511" s="5"/>
      <c r="AA511" s="5"/>
      <c r="AB511" s="5"/>
      <c r="AC511" s="52" t="str" cm="1">
        <f t="array" ref="AC511">IF(ValidateMultipleSelection(G515, Times!$B$8:$B$77), "Valid", "Invalid")</f>
        <v>Valid</v>
      </c>
      <c r="AD511" s="52" t="str" cm="1">
        <f t="array" ref="AD511">IF(ValidateMultipleSelection(A515, Site!$AR$2:$AR$50), "Valid", "Invalid")</f>
        <v>Valid</v>
      </c>
    </row>
    <row r="512" spans="1:30" x14ac:dyDescent="0.35">
      <c r="A512" s="124"/>
      <c r="B512" s="320"/>
      <c r="C512" s="320"/>
      <c r="D512" s="329" t="str" cm="1">
        <f t="array" ref="D512">IFERROR(IF(ISBLANK(A512),"",IF(AND(ISBLANK(C512),ISBLANK(#REF!),ISBLANK(F512)),"",IF(AND(ISBLANK(C512),ISBLANK(#REF!),NOT(ISBLANK(F512))),_xlfn._xlws.FILTER('Rot.Out'!L:L,'Rot.Out'!B:B=EnterData!F512),IF(AND(ISBLANK(C512),NOT(ISBLANK(#REF!))),_xlfn._xlws.FILTER(#REF!,#REF!=#REF!),_xlfn.TEXTJOIN(", ", TRUE, _xlfn._xlws.FILTER(Make.Trt!D:D &amp; " " &amp; Make.Trt!#REF!, Make.Trt!C:C=C512)))))),"")</f>
        <v/>
      </c>
      <c r="E512" s="321"/>
      <c r="F512" s="124"/>
      <c r="G512" s="124"/>
      <c r="H512" s="124"/>
      <c r="I512" s="311"/>
      <c r="J512" s="311"/>
      <c r="K512" s="332"/>
      <c r="L512" s="183"/>
      <c r="M512" s="5"/>
      <c r="N512" s="480"/>
      <c r="O512" s="480"/>
      <c r="P512" s="240"/>
      <c r="Q512" s="240"/>
      <c r="R512" s="483"/>
      <c r="S512" s="183"/>
      <c r="T512" s="183"/>
      <c r="U512" s="183"/>
      <c r="V512" s="183"/>
      <c r="W512" s="5"/>
      <c r="X512" s="5"/>
      <c r="Y512" s="5"/>
      <c r="Z512" s="5"/>
      <c r="AA512" s="5"/>
      <c r="AB512" s="5"/>
      <c r="AC512" s="52" t="str" cm="1">
        <f t="array" ref="AC512">IF(ValidateMultipleSelection(G516, Times!$B$8:$B$77), "Valid", "Invalid")</f>
        <v>Valid</v>
      </c>
      <c r="AD512" s="52" t="str" cm="1">
        <f t="array" ref="AD512">IF(ValidateMultipleSelection(A516, Site!$AR$2:$AR$50), "Valid", "Invalid")</f>
        <v>Valid</v>
      </c>
    </row>
    <row r="513" spans="1:30" x14ac:dyDescent="0.35">
      <c r="A513" s="124"/>
      <c r="B513" s="320"/>
      <c r="C513" s="320"/>
      <c r="D513" s="329" t="str" cm="1">
        <f t="array" ref="D513">IFERROR(IF(ISBLANK(A513),"",IF(AND(ISBLANK(C513),ISBLANK(#REF!),ISBLANK(F513)),"",IF(AND(ISBLANK(C513),ISBLANK(#REF!),NOT(ISBLANK(F513))),_xlfn._xlws.FILTER('Rot.Out'!L:L,'Rot.Out'!B:B=EnterData!F513),IF(AND(ISBLANK(C513),NOT(ISBLANK(#REF!))),_xlfn._xlws.FILTER(#REF!,#REF!=#REF!),_xlfn.TEXTJOIN(", ", TRUE, _xlfn._xlws.FILTER(Make.Trt!D:D &amp; " " &amp; Make.Trt!#REF!, Make.Trt!C:C=C513)))))),"")</f>
        <v/>
      </c>
      <c r="E513" s="321"/>
      <c r="F513" s="124"/>
      <c r="G513" s="124"/>
      <c r="H513" s="124"/>
      <c r="I513" s="311"/>
      <c r="J513" s="311"/>
      <c r="K513" s="332"/>
      <c r="L513" s="183"/>
      <c r="M513" s="5"/>
      <c r="N513" s="480"/>
      <c r="O513" s="480"/>
      <c r="P513" s="240"/>
      <c r="Q513" s="240"/>
      <c r="R513" s="483"/>
      <c r="S513" s="183"/>
      <c r="T513" s="183"/>
      <c r="U513" s="183"/>
      <c r="V513" s="183"/>
      <c r="W513" s="5"/>
      <c r="X513" s="5"/>
      <c r="Y513" s="5"/>
      <c r="Z513" s="5"/>
      <c r="AA513" s="5"/>
      <c r="AB513" s="5"/>
      <c r="AC513" s="52" t="str" cm="1">
        <f t="array" ref="AC513">IF(ValidateMultipleSelection(G517, Times!$B$8:$B$77), "Valid", "Invalid")</f>
        <v>Valid</v>
      </c>
      <c r="AD513" s="52" t="str" cm="1">
        <f t="array" ref="AD513">IF(ValidateMultipleSelection(A517, Site!$AR$2:$AR$50), "Valid", "Invalid")</f>
        <v>Valid</v>
      </c>
    </row>
    <row r="514" spans="1:30" x14ac:dyDescent="0.35">
      <c r="A514" s="124"/>
      <c r="B514" s="320"/>
      <c r="C514" s="320"/>
      <c r="D514" s="329" t="str" cm="1">
        <f t="array" ref="D514">IFERROR(IF(ISBLANK(A514),"",IF(AND(ISBLANK(C514),ISBLANK(#REF!),ISBLANK(F514)),"",IF(AND(ISBLANK(C514),ISBLANK(#REF!),NOT(ISBLANK(F514))),_xlfn._xlws.FILTER('Rot.Out'!L:L,'Rot.Out'!B:B=EnterData!F514),IF(AND(ISBLANK(C514),NOT(ISBLANK(#REF!))),_xlfn._xlws.FILTER(#REF!,#REF!=#REF!),_xlfn.TEXTJOIN(", ", TRUE, _xlfn._xlws.FILTER(Make.Trt!D:D &amp; " " &amp; Make.Trt!#REF!, Make.Trt!C:C=C514)))))),"")</f>
        <v/>
      </c>
      <c r="E514" s="321"/>
      <c r="F514" s="124"/>
      <c r="G514" s="124"/>
      <c r="H514" s="124"/>
      <c r="I514" s="311"/>
      <c r="J514" s="311"/>
      <c r="K514" s="332"/>
      <c r="L514" s="183"/>
      <c r="M514" s="5"/>
      <c r="N514" s="480"/>
      <c r="O514" s="480"/>
      <c r="P514" s="240"/>
      <c r="Q514" s="240"/>
      <c r="R514" s="483"/>
      <c r="S514" s="183"/>
      <c r="T514" s="183"/>
      <c r="U514" s="183"/>
      <c r="V514" s="183"/>
      <c r="W514" s="5"/>
      <c r="X514" s="5"/>
      <c r="Y514" s="5"/>
      <c r="Z514" s="5"/>
      <c r="AA514" s="5"/>
      <c r="AB514" s="5"/>
      <c r="AC514" s="52" t="str" cm="1">
        <f t="array" ref="AC514">IF(ValidateMultipleSelection(G518, Times!$B$8:$B$77), "Valid", "Invalid")</f>
        <v>Valid</v>
      </c>
      <c r="AD514" s="52" t="str" cm="1">
        <f t="array" ref="AD514">IF(ValidateMultipleSelection(A518, Site!$AR$2:$AR$50), "Valid", "Invalid")</f>
        <v>Valid</v>
      </c>
    </row>
    <row r="515" spans="1:30" x14ac:dyDescent="0.35">
      <c r="A515" s="124"/>
      <c r="B515" s="320"/>
      <c r="C515" s="320"/>
      <c r="D515" s="329" t="str" cm="1">
        <f t="array" ref="D515">IFERROR(IF(ISBLANK(A515),"",IF(AND(ISBLANK(C515),ISBLANK(#REF!),ISBLANK(F515)),"",IF(AND(ISBLANK(C515),ISBLANK(#REF!),NOT(ISBLANK(F515))),_xlfn._xlws.FILTER('Rot.Out'!L:L,'Rot.Out'!B:B=EnterData!F515),IF(AND(ISBLANK(C515),NOT(ISBLANK(#REF!))),_xlfn._xlws.FILTER(#REF!,#REF!=#REF!),_xlfn.TEXTJOIN(", ", TRUE, _xlfn._xlws.FILTER(Make.Trt!D:D &amp; " " &amp; Make.Trt!#REF!, Make.Trt!C:C=C515)))))),"")</f>
        <v/>
      </c>
      <c r="E515" s="321"/>
      <c r="F515" s="124"/>
      <c r="G515" s="124"/>
      <c r="H515" s="124"/>
      <c r="I515" s="311"/>
      <c r="J515" s="311"/>
      <c r="K515" s="332"/>
      <c r="L515" s="183"/>
      <c r="M515" s="5"/>
      <c r="N515" s="480"/>
      <c r="O515" s="480"/>
      <c r="P515" s="240"/>
      <c r="Q515" s="240"/>
      <c r="R515" s="483"/>
      <c r="S515" s="183"/>
      <c r="T515" s="183"/>
      <c r="U515" s="183"/>
      <c r="V515" s="183"/>
      <c r="W515" s="5"/>
      <c r="X515" s="5"/>
      <c r="Y515" s="5"/>
      <c r="Z515" s="5"/>
      <c r="AA515" s="5"/>
      <c r="AB515" s="5"/>
      <c r="AC515" s="52" t="str" cm="1">
        <f t="array" ref="AC515">IF(ValidateMultipleSelection(G519, Times!$B$8:$B$77), "Valid", "Invalid")</f>
        <v>Valid</v>
      </c>
      <c r="AD515" s="52" t="str" cm="1">
        <f t="array" ref="AD515">IF(ValidateMultipleSelection(A519, Site!$AR$2:$AR$50), "Valid", "Invalid")</f>
        <v>Valid</v>
      </c>
    </row>
    <row r="516" spans="1:30" x14ac:dyDescent="0.35">
      <c r="A516" s="124"/>
      <c r="B516" s="320"/>
      <c r="C516" s="320"/>
      <c r="D516" s="329" t="str" cm="1">
        <f t="array" ref="D516">IFERROR(IF(ISBLANK(A516),"",IF(AND(ISBLANK(C516),ISBLANK(#REF!),ISBLANK(F516)),"",IF(AND(ISBLANK(C516),ISBLANK(#REF!),NOT(ISBLANK(F516))),_xlfn._xlws.FILTER('Rot.Out'!L:L,'Rot.Out'!B:B=EnterData!F516),IF(AND(ISBLANK(C516),NOT(ISBLANK(#REF!))),_xlfn._xlws.FILTER(#REF!,#REF!=#REF!),_xlfn.TEXTJOIN(", ", TRUE, _xlfn._xlws.FILTER(Make.Trt!D:D &amp; " " &amp; Make.Trt!#REF!, Make.Trt!C:C=C516)))))),"")</f>
        <v/>
      </c>
      <c r="E516" s="321"/>
      <c r="F516" s="124"/>
      <c r="G516" s="124"/>
      <c r="H516" s="124"/>
      <c r="I516" s="311"/>
      <c r="J516" s="311"/>
      <c r="K516" s="332"/>
      <c r="L516" s="183"/>
      <c r="M516" s="5"/>
      <c r="N516" s="480"/>
      <c r="O516" s="480"/>
      <c r="P516" s="240"/>
      <c r="Q516" s="240"/>
      <c r="R516" s="483"/>
      <c r="S516" s="183"/>
      <c r="T516" s="183"/>
      <c r="U516" s="183"/>
      <c r="V516" s="183"/>
      <c r="W516" s="5"/>
      <c r="X516" s="5"/>
      <c r="Y516" s="5"/>
      <c r="Z516" s="5"/>
      <c r="AA516" s="5"/>
      <c r="AB516" s="5"/>
      <c r="AC516" s="52" t="str" cm="1">
        <f t="array" ref="AC516">IF(ValidateMultipleSelection(G520, Times!$B$8:$B$77), "Valid", "Invalid")</f>
        <v>Valid</v>
      </c>
      <c r="AD516" s="52" t="str" cm="1">
        <f t="array" ref="AD516">IF(ValidateMultipleSelection(A520, Site!$AR$2:$AR$50), "Valid", "Invalid")</f>
        <v>Valid</v>
      </c>
    </row>
    <row r="517" spans="1:30" x14ac:dyDescent="0.35">
      <c r="A517" s="124"/>
      <c r="B517" s="320"/>
      <c r="C517" s="320"/>
      <c r="D517" s="329" t="str" cm="1">
        <f t="array" ref="D517">IFERROR(IF(ISBLANK(A517),"",IF(AND(ISBLANK(C517),ISBLANK(#REF!),ISBLANK(F517)),"",IF(AND(ISBLANK(C517),ISBLANK(#REF!),NOT(ISBLANK(F517))),_xlfn._xlws.FILTER('Rot.Out'!L:L,'Rot.Out'!B:B=EnterData!F517),IF(AND(ISBLANK(C517),NOT(ISBLANK(#REF!))),_xlfn._xlws.FILTER(#REF!,#REF!=#REF!),_xlfn.TEXTJOIN(", ", TRUE, _xlfn._xlws.FILTER(Make.Trt!D:D &amp; " " &amp; Make.Trt!#REF!, Make.Trt!C:C=C517)))))),"")</f>
        <v/>
      </c>
      <c r="E517" s="321"/>
      <c r="F517" s="124"/>
      <c r="G517" s="124"/>
      <c r="H517" s="124"/>
      <c r="I517" s="311"/>
      <c r="J517" s="311"/>
      <c r="K517" s="332"/>
      <c r="L517" s="183"/>
      <c r="M517" s="5"/>
      <c r="N517" s="480"/>
      <c r="O517" s="480"/>
      <c r="P517" s="240"/>
      <c r="Q517" s="240"/>
      <c r="R517" s="483"/>
      <c r="S517" s="183"/>
      <c r="T517" s="183"/>
      <c r="U517" s="183"/>
      <c r="V517" s="183"/>
      <c r="W517" s="5"/>
      <c r="X517" s="5"/>
      <c r="Y517" s="5"/>
      <c r="Z517" s="5"/>
      <c r="AA517" s="5"/>
      <c r="AB517" s="5"/>
      <c r="AC517" s="52" t="str" cm="1">
        <f t="array" ref="AC517">IF(ValidateMultipleSelection(G521, Times!$B$8:$B$77), "Valid", "Invalid")</f>
        <v>Valid</v>
      </c>
      <c r="AD517" s="52" t="str" cm="1">
        <f t="array" ref="AD517">IF(ValidateMultipleSelection(A521, Site!$AR$2:$AR$50), "Valid", "Invalid")</f>
        <v>Valid</v>
      </c>
    </row>
    <row r="518" spans="1:30" x14ac:dyDescent="0.35">
      <c r="A518" s="124"/>
      <c r="B518" s="320"/>
      <c r="C518" s="320"/>
      <c r="D518" s="329" t="str" cm="1">
        <f t="array" ref="D518">IFERROR(IF(ISBLANK(A518),"",IF(AND(ISBLANK(C518),ISBLANK(#REF!),ISBLANK(F518)),"",IF(AND(ISBLANK(C518),ISBLANK(#REF!),NOT(ISBLANK(F518))),_xlfn._xlws.FILTER('Rot.Out'!L:L,'Rot.Out'!B:B=EnterData!F518),IF(AND(ISBLANK(C518),NOT(ISBLANK(#REF!))),_xlfn._xlws.FILTER(#REF!,#REF!=#REF!),_xlfn.TEXTJOIN(", ", TRUE, _xlfn._xlws.FILTER(Make.Trt!D:D &amp; " " &amp; Make.Trt!#REF!, Make.Trt!C:C=C518)))))),"")</f>
        <v/>
      </c>
      <c r="E518" s="321"/>
      <c r="F518" s="124"/>
      <c r="G518" s="124"/>
      <c r="H518" s="124"/>
      <c r="I518" s="311"/>
      <c r="J518" s="311"/>
      <c r="K518" s="332"/>
      <c r="L518" s="183"/>
      <c r="M518" s="5"/>
      <c r="N518" s="480"/>
      <c r="O518" s="480"/>
      <c r="P518" s="240"/>
      <c r="Q518" s="240"/>
      <c r="R518" s="483"/>
      <c r="S518" s="183"/>
      <c r="T518" s="183"/>
      <c r="U518" s="183"/>
      <c r="V518" s="183"/>
      <c r="W518" s="5"/>
      <c r="X518" s="5"/>
      <c r="Y518" s="5"/>
      <c r="Z518" s="5"/>
      <c r="AA518" s="5"/>
      <c r="AB518" s="5"/>
      <c r="AC518" s="52" t="str" cm="1">
        <f t="array" ref="AC518">IF(ValidateMultipleSelection(G522, Times!$B$8:$B$77), "Valid", "Invalid")</f>
        <v>Valid</v>
      </c>
      <c r="AD518" s="52" t="str" cm="1">
        <f t="array" ref="AD518">IF(ValidateMultipleSelection(A522, Site!$AR$2:$AR$50), "Valid", "Invalid")</f>
        <v>Valid</v>
      </c>
    </row>
    <row r="519" spans="1:30" x14ac:dyDescent="0.35">
      <c r="A519" s="124"/>
      <c r="B519" s="320"/>
      <c r="C519" s="320"/>
      <c r="D519" s="329" t="str" cm="1">
        <f t="array" ref="D519">IFERROR(IF(ISBLANK(A519),"",IF(AND(ISBLANK(C519),ISBLANK(#REF!),ISBLANK(F519)),"",IF(AND(ISBLANK(C519),ISBLANK(#REF!),NOT(ISBLANK(F519))),_xlfn._xlws.FILTER('Rot.Out'!L:L,'Rot.Out'!B:B=EnterData!F519),IF(AND(ISBLANK(C519),NOT(ISBLANK(#REF!))),_xlfn._xlws.FILTER(#REF!,#REF!=#REF!),_xlfn.TEXTJOIN(", ", TRUE, _xlfn._xlws.FILTER(Make.Trt!D:D &amp; " " &amp; Make.Trt!#REF!, Make.Trt!C:C=C519)))))),"")</f>
        <v/>
      </c>
      <c r="E519" s="321"/>
      <c r="F519" s="124"/>
      <c r="G519" s="124"/>
      <c r="H519" s="124"/>
      <c r="I519" s="311"/>
      <c r="J519" s="311"/>
      <c r="K519" s="332"/>
      <c r="L519" s="183"/>
      <c r="M519" s="5"/>
      <c r="N519" s="480"/>
      <c r="O519" s="480"/>
      <c r="P519" s="240"/>
      <c r="Q519" s="240"/>
      <c r="R519" s="483"/>
      <c r="S519" s="183"/>
      <c r="T519" s="183"/>
      <c r="U519" s="183"/>
      <c r="V519" s="183"/>
      <c r="W519" s="5"/>
      <c r="X519" s="5"/>
      <c r="Y519" s="5"/>
      <c r="Z519" s="5"/>
      <c r="AA519" s="5"/>
      <c r="AB519" s="5"/>
      <c r="AC519" s="52" t="str" cm="1">
        <f t="array" ref="AC519">IF(ValidateMultipleSelection(G523, Times!$B$8:$B$77), "Valid", "Invalid")</f>
        <v>Valid</v>
      </c>
      <c r="AD519" s="52" t="str" cm="1">
        <f t="array" ref="AD519">IF(ValidateMultipleSelection(A523, Site!$AR$2:$AR$50), "Valid", "Invalid")</f>
        <v>Valid</v>
      </c>
    </row>
    <row r="520" spans="1:30" x14ac:dyDescent="0.35">
      <c r="A520" s="124"/>
      <c r="B520" s="320"/>
      <c r="C520" s="320"/>
      <c r="D520" s="329" t="str" cm="1">
        <f t="array" ref="D520">IFERROR(IF(ISBLANK(A520),"",IF(AND(ISBLANK(C520),ISBLANK(#REF!),ISBLANK(F520)),"",IF(AND(ISBLANK(C520),ISBLANK(#REF!),NOT(ISBLANK(F520))),_xlfn._xlws.FILTER('Rot.Out'!L:L,'Rot.Out'!B:B=EnterData!F520),IF(AND(ISBLANK(C520),NOT(ISBLANK(#REF!))),_xlfn._xlws.FILTER(#REF!,#REF!=#REF!),_xlfn.TEXTJOIN(", ", TRUE, _xlfn._xlws.FILTER(Make.Trt!D:D &amp; " " &amp; Make.Trt!#REF!, Make.Trt!C:C=C520)))))),"")</f>
        <v/>
      </c>
      <c r="E520" s="321"/>
      <c r="F520" s="124"/>
      <c r="G520" s="124"/>
      <c r="H520" s="124"/>
      <c r="I520" s="311"/>
      <c r="J520" s="311"/>
      <c r="K520" s="332"/>
      <c r="L520" s="183"/>
      <c r="M520" s="5"/>
      <c r="N520" s="480"/>
      <c r="O520" s="480"/>
      <c r="P520" s="240"/>
      <c r="Q520" s="240"/>
      <c r="R520" s="483"/>
      <c r="S520" s="183"/>
      <c r="T520" s="183"/>
      <c r="U520" s="183"/>
      <c r="V520" s="183"/>
      <c r="W520" s="5"/>
      <c r="X520" s="5"/>
      <c r="Y520" s="5"/>
      <c r="Z520" s="5"/>
      <c r="AA520" s="5"/>
      <c r="AB520" s="5"/>
      <c r="AC520" s="52" t="str" cm="1">
        <f t="array" ref="AC520">IF(ValidateMultipleSelection(G524, Times!$B$8:$B$77), "Valid", "Invalid")</f>
        <v>Valid</v>
      </c>
      <c r="AD520" s="52" t="str" cm="1">
        <f t="array" ref="AD520">IF(ValidateMultipleSelection(A524, Site!$AR$2:$AR$50), "Valid", "Invalid")</f>
        <v>Valid</v>
      </c>
    </row>
    <row r="521" spans="1:30" x14ac:dyDescent="0.35">
      <c r="A521" s="124"/>
      <c r="B521" s="320"/>
      <c r="C521" s="320"/>
      <c r="D521" s="329" t="str" cm="1">
        <f t="array" ref="D521">IFERROR(IF(ISBLANK(A521),"",IF(AND(ISBLANK(C521),ISBLANK(#REF!),ISBLANK(F521)),"",IF(AND(ISBLANK(C521),ISBLANK(#REF!),NOT(ISBLANK(F521))),_xlfn._xlws.FILTER('Rot.Out'!L:L,'Rot.Out'!B:B=EnterData!F521),IF(AND(ISBLANK(C521),NOT(ISBLANK(#REF!))),_xlfn._xlws.FILTER(#REF!,#REF!=#REF!),_xlfn.TEXTJOIN(", ", TRUE, _xlfn._xlws.FILTER(Make.Trt!D:D &amp; " " &amp; Make.Trt!#REF!, Make.Trt!C:C=C521)))))),"")</f>
        <v/>
      </c>
      <c r="E521" s="321"/>
      <c r="F521" s="124"/>
      <c r="G521" s="124"/>
      <c r="H521" s="124"/>
      <c r="I521" s="311"/>
      <c r="J521" s="311"/>
      <c r="K521" s="332"/>
      <c r="L521" s="183"/>
      <c r="M521" s="5"/>
      <c r="N521" s="480"/>
      <c r="O521" s="480"/>
      <c r="P521" s="240"/>
      <c r="Q521" s="240"/>
      <c r="R521" s="483"/>
      <c r="S521" s="183"/>
      <c r="T521" s="183"/>
      <c r="U521" s="183"/>
      <c r="V521" s="183"/>
      <c r="W521" s="5"/>
      <c r="X521" s="5"/>
      <c r="Y521" s="5"/>
      <c r="Z521" s="5"/>
      <c r="AA521" s="5"/>
      <c r="AB521" s="5"/>
      <c r="AC521" s="52" t="str" cm="1">
        <f t="array" ref="AC521">IF(ValidateMultipleSelection(G525, Times!$B$8:$B$77), "Valid", "Invalid")</f>
        <v>Valid</v>
      </c>
      <c r="AD521" s="52" t="str" cm="1">
        <f t="array" ref="AD521">IF(ValidateMultipleSelection(A525, Site!$AR$2:$AR$50), "Valid", "Invalid")</f>
        <v>Valid</v>
      </c>
    </row>
    <row r="522" spans="1:30" x14ac:dyDescent="0.35">
      <c r="A522" s="124"/>
      <c r="B522" s="320"/>
      <c r="C522" s="320"/>
      <c r="D522" s="329" t="str" cm="1">
        <f t="array" ref="D522">IFERROR(IF(ISBLANK(A522),"",IF(AND(ISBLANK(C522),ISBLANK(#REF!),ISBLANK(F522)),"",IF(AND(ISBLANK(C522),ISBLANK(#REF!),NOT(ISBLANK(F522))),_xlfn._xlws.FILTER('Rot.Out'!L:L,'Rot.Out'!B:B=EnterData!F522),IF(AND(ISBLANK(C522),NOT(ISBLANK(#REF!))),_xlfn._xlws.FILTER(#REF!,#REF!=#REF!),_xlfn.TEXTJOIN(", ", TRUE, _xlfn._xlws.FILTER(Make.Trt!D:D &amp; " " &amp; Make.Trt!#REF!, Make.Trt!C:C=C522)))))),"")</f>
        <v/>
      </c>
      <c r="E522" s="321"/>
      <c r="F522" s="124"/>
      <c r="G522" s="124"/>
      <c r="H522" s="124"/>
      <c r="I522" s="311"/>
      <c r="J522" s="311"/>
      <c r="K522" s="332"/>
      <c r="L522" s="183"/>
      <c r="M522" s="5"/>
      <c r="N522" s="480"/>
      <c r="O522" s="480"/>
      <c r="P522" s="240"/>
      <c r="Q522" s="240"/>
      <c r="R522" s="483"/>
      <c r="S522" s="183"/>
      <c r="T522" s="183"/>
      <c r="U522" s="183"/>
      <c r="V522" s="183"/>
      <c r="W522" s="5"/>
      <c r="X522" s="5"/>
      <c r="Y522" s="5"/>
      <c r="Z522" s="5"/>
      <c r="AA522" s="5"/>
      <c r="AB522" s="5"/>
      <c r="AC522" s="52" t="str" cm="1">
        <f t="array" ref="AC522">IF(ValidateMultipleSelection(G526, Times!$B$8:$B$77), "Valid", "Invalid")</f>
        <v>Valid</v>
      </c>
      <c r="AD522" s="52" t="str" cm="1">
        <f t="array" ref="AD522">IF(ValidateMultipleSelection(A526, Site!$AR$2:$AR$50), "Valid", "Invalid")</f>
        <v>Valid</v>
      </c>
    </row>
    <row r="523" spans="1:30" x14ac:dyDescent="0.35">
      <c r="A523" s="124"/>
      <c r="B523" s="320"/>
      <c r="C523" s="320"/>
      <c r="D523" s="329" t="str" cm="1">
        <f t="array" ref="D523">IFERROR(IF(ISBLANK(A523),"",IF(AND(ISBLANK(C523),ISBLANK(#REF!),ISBLANK(F523)),"",IF(AND(ISBLANK(C523),ISBLANK(#REF!),NOT(ISBLANK(F523))),_xlfn._xlws.FILTER('Rot.Out'!L:L,'Rot.Out'!B:B=EnterData!F523),IF(AND(ISBLANK(C523),NOT(ISBLANK(#REF!))),_xlfn._xlws.FILTER(#REF!,#REF!=#REF!),_xlfn.TEXTJOIN(", ", TRUE, _xlfn._xlws.FILTER(Make.Trt!D:D &amp; " " &amp; Make.Trt!#REF!, Make.Trt!C:C=C523)))))),"")</f>
        <v/>
      </c>
      <c r="E523" s="321"/>
      <c r="F523" s="124"/>
      <c r="G523" s="124"/>
      <c r="H523" s="124"/>
      <c r="I523" s="311"/>
      <c r="J523" s="311"/>
      <c r="K523" s="332"/>
      <c r="L523" s="183"/>
      <c r="M523" s="5"/>
      <c r="N523" s="480"/>
      <c r="O523" s="480"/>
      <c r="P523" s="240"/>
      <c r="Q523" s="240"/>
      <c r="R523" s="483"/>
      <c r="S523" s="183"/>
      <c r="T523" s="183"/>
      <c r="U523" s="183"/>
      <c r="V523" s="183"/>
      <c r="W523" s="5"/>
      <c r="X523" s="5"/>
      <c r="Y523" s="5"/>
      <c r="Z523" s="5"/>
      <c r="AA523" s="5"/>
      <c r="AB523" s="5"/>
      <c r="AC523" s="52" t="str" cm="1">
        <f t="array" ref="AC523">IF(ValidateMultipleSelection(G527, Times!$B$8:$B$77), "Valid", "Invalid")</f>
        <v>Valid</v>
      </c>
      <c r="AD523" s="52" t="str" cm="1">
        <f t="array" ref="AD523">IF(ValidateMultipleSelection(A527, Site!$AR$2:$AR$50), "Valid", "Invalid")</f>
        <v>Valid</v>
      </c>
    </row>
    <row r="524" spans="1:30" x14ac:dyDescent="0.35">
      <c r="A524" s="124"/>
      <c r="B524" s="320"/>
      <c r="C524" s="320"/>
      <c r="D524" s="329" t="str" cm="1">
        <f t="array" ref="D524">IFERROR(IF(ISBLANK(A524),"",IF(AND(ISBLANK(C524),ISBLANK(#REF!),ISBLANK(F524)),"",IF(AND(ISBLANK(C524),ISBLANK(#REF!),NOT(ISBLANK(F524))),_xlfn._xlws.FILTER('Rot.Out'!L:L,'Rot.Out'!B:B=EnterData!F524),IF(AND(ISBLANK(C524),NOT(ISBLANK(#REF!))),_xlfn._xlws.FILTER(#REF!,#REF!=#REF!),_xlfn.TEXTJOIN(", ", TRUE, _xlfn._xlws.FILTER(Make.Trt!D:D &amp; " " &amp; Make.Trt!#REF!, Make.Trt!C:C=C524)))))),"")</f>
        <v/>
      </c>
      <c r="E524" s="321"/>
      <c r="F524" s="124"/>
      <c r="G524" s="124"/>
      <c r="H524" s="124"/>
      <c r="I524" s="311"/>
      <c r="J524" s="311"/>
      <c r="K524" s="332"/>
      <c r="L524" s="183"/>
      <c r="M524" s="5"/>
      <c r="N524" s="480"/>
      <c r="O524" s="480"/>
      <c r="P524" s="240"/>
      <c r="Q524" s="240"/>
      <c r="R524" s="483"/>
      <c r="S524" s="183"/>
      <c r="T524" s="183"/>
      <c r="U524" s="183"/>
      <c r="V524" s="183"/>
      <c r="W524" s="5"/>
      <c r="X524" s="5"/>
      <c r="Y524" s="5"/>
      <c r="Z524" s="5"/>
      <c r="AA524" s="5"/>
      <c r="AB524" s="5"/>
      <c r="AC524" s="52" t="str" cm="1">
        <f t="array" ref="AC524">IF(ValidateMultipleSelection(G528, Times!$B$8:$B$77), "Valid", "Invalid")</f>
        <v>Valid</v>
      </c>
      <c r="AD524" s="52" t="str" cm="1">
        <f t="array" ref="AD524">IF(ValidateMultipleSelection(A528, Site!$AR$2:$AR$50), "Valid", "Invalid")</f>
        <v>Valid</v>
      </c>
    </row>
    <row r="525" spans="1:30" x14ac:dyDescent="0.35">
      <c r="A525" s="124"/>
      <c r="B525" s="320"/>
      <c r="C525" s="320"/>
      <c r="D525" s="329" t="str" cm="1">
        <f t="array" ref="D525">IFERROR(IF(ISBLANK(A525),"",IF(AND(ISBLANK(C525),ISBLANK(#REF!),ISBLANK(F525)),"",IF(AND(ISBLANK(C525),ISBLANK(#REF!),NOT(ISBLANK(F525))),_xlfn._xlws.FILTER('Rot.Out'!L:L,'Rot.Out'!B:B=EnterData!F525),IF(AND(ISBLANK(C525),NOT(ISBLANK(#REF!))),_xlfn._xlws.FILTER(#REF!,#REF!=#REF!),_xlfn.TEXTJOIN(", ", TRUE, _xlfn._xlws.FILTER(Make.Trt!D:D &amp; " " &amp; Make.Trt!#REF!, Make.Trt!C:C=C525)))))),"")</f>
        <v/>
      </c>
      <c r="E525" s="321"/>
      <c r="F525" s="124"/>
      <c r="G525" s="124"/>
      <c r="H525" s="124"/>
      <c r="I525" s="311"/>
      <c r="J525" s="311"/>
      <c r="K525" s="332"/>
      <c r="L525" s="183"/>
      <c r="M525" s="5"/>
      <c r="N525" s="480"/>
      <c r="O525" s="480"/>
      <c r="P525" s="240"/>
      <c r="Q525" s="240"/>
      <c r="R525" s="483"/>
      <c r="S525" s="183"/>
      <c r="T525" s="183"/>
      <c r="U525" s="183"/>
      <c r="V525" s="183"/>
      <c r="W525" s="5"/>
      <c r="X525" s="5"/>
      <c r="Y525" s="5"/>
      <c r="Z525" s="5"/>
      <c r="AA525" s="5"/>
      <c r="AB525" s="5"/>
      <c r="AC525" s="52" t="str" cm="1">
        <f t="array" ref="AC525">IF(ValidateMultipleSelection(G529, Times!$B$8:$B$77), "Valid", "Invalid")</f>
        <v>Valid</v>
      </c>
      <c r="AD525" s="52" t="str" cm="1">
        <f t="array" ref="AD525">IF(ValidateMultipleSelection(A529, Site!$AR$2:$AR$50), "Valid", "Invalid")</f>
        <v>Valid</v>
      </c>
    </row>
    <row r="526" spans="1:30" x14ac:dyDescent="0.35">
      <c r="A526" s="124"/>
      <c r="B526" s="320"/>
      <c r="C526" s="320"/>
      <c r="D526" s="329" t="str" cm="1">
        <f t="array" ref="D526">IFERROR(IF(ISBLANK(A526),"",IF(AND(ISBLANK(C526),ISBLANK(#REF!),ISBLANK(F526)),"",IF(AND(ISBLANK(C526),ISBLANK(#REF!),NOT(ISBLANK(F526))),_xlfn._xlws.FILTER('Rot.Out'!L:L,'Rot.Out'!B:B=EnterData!F526),IF(AND(ISBLANK(C526),NOT(ISBLANK(#REF!))),_xlfn._xlws.FILTER(#REF!,#REF!=#REF!),_xlfn.TEXTJOIN(", ", TRUE, _xlfn._xlws.FILTER(Make.Trt!D:D &amp; " " &amp; Make.Trt!#REF!, Make.Trt!C:C=C526)))))),"")</f>
        <v/>
      </c>
      <c r="E526" s="321"/>
      <c r="F526" s="124"/>
      <c r="G526" s="124"/>
      <c r="H526" s="124"/>
      <c r="I526" s="311"/>
      <c r="J526" s="311"/>
      <c r="K526" s="332"/>
      <c r="L526" s="183"/>
      <c r="M526" s="5"/>
      <c r="N526" s="480"/>
      <c r="O526" s="480"/>
      <c r="P526" s="240"/>
      <c r="Q526" s="240"/>
      <c r="R526" s="483"/>
      <c r="S526" s="183"/>
      <c r="T526" s="183"/>
      <c r="U526" s="183"/>
      <c r="V526" s="183"/>
      <c r="W526" s="5"/>
      <c r="X526" s="5"/>
      <c r="Y526" s="5"/>
      <c r="Z526" s="5"/>
      <c r="AA526" s="5"/>
      <c r="AB526" s="5"/>
      <c r="AC526" s="52" t="str" cm="1">
        <f t="array" ref="AC526">IF(ValidateMultipleSelection(G530, Times!$B$8:$B$77), "Valid", "Invalid")</f>
        <v>Valid</v>
      </c>
      <c r="AD526" s="52" t="str" cm="1">
        <f t="array" ref="AD526">IF(ValidateMultipleSelection(A530, Site!$AR$2:$AR$50), "Valid", "Invalid")</f>
        <v>Valid</v>
      </c>
    </row>
    <row r="527" spans="1:30" x14ac:dyDescent="0.35">
      <c r="A527" s="124"/>
      <c r="B527" s="320"/>
      <c r="C527" s="320"/>
      <c r="D527" s="329" t="str" cm="1">
        <f t="array" ref="D527">IFERROR(IF(ISBLANK(A527),"",IF(AND(ISBLANK(C527),ISBLANK(#REF!),ISBLANK(F527)),"",IF(AND(ISBLANK(C527),ISBLANK(#REF!),NOT(ISBLANK(F527))),_xlfn._xlws.FILTER('Rot.Out'!L:L,'Rot.Out'!B:B=EnterData!F527),IF(AND(ISBLANK(C527),NOT(ISBLANK(#REF!))),_xlfn._xlws.FILTER(#REF!,#REF!=#REF!),_xlfn.TEXTJOIN(", ", TRUE, _xlfn._xlws.FILTER(Make.Trt!D:D &amp; " " &amp; Make.Trt!#REF!, Make.Trt!C:C=C527)))))),"")</f>
        <v/>
      </c>
      <c r="E527" s="321"/>
      <c r="F527" s="124"/>
      <c r="G527" s="124"/>
      <c r="H527" s="124"/>
      <c r="I527" s="311"/>
      <c r="J527" s="311"/>
      <c r="K527" s="332"/>
      <c r="L527" s="183"/>
      <c r="M527" s="5"/>
      <c r="N527" s="480"/>
      <c r="O527" s="480"/>
      <c r="P527" s="240"/>
      <c r="Q527" s="240"/>
      <c r="R527" s="483"/>
      <c r="S527" s="183"/>
      <c r="T527" s="183"/>
      <c r="U527" s="183"/>
      <c r="V527" s="183"/>
      <c r="W527" s="5"/>
      <c r="X527" s="5"/>
      <c r="Y527" s="5"/>
      <c r="Z527" s="5"/>
      <c r="AA527" s="5"/>
      <c r="AB527" s="5"/>
      <c r="AC527" s="52" t="str" cm="1">
        <f t="array" ref="AC527">IF(ValidateMultipleSelection(G531, Times!$B$8:$B$77), "Valid", "Invalid")</f>
        <v>Valid</v>
      </c>
      <c r="AD527" s="52" t="str" cm="1">
        <f t="array" ref="AD527">IF(ValidateMultipleSelection(A531, Site!$AR$2:$AR$50), "Valid", "Invalid")</f>
        <v>Valid</v>
      </c>
    </row>
    <row r="528" spans="1:30" x14ac:dyDescent="0.35">
      <c r="A528" s="124"/>
      <c r="B528" s="320"/>
      <c r="C528" s="320"/>
      <c r="D528" s="329" t="str" cm="1">
        <f t="array" ref="D528">IFERROR(IF(ISBLANK(A528),"",IF(AND(ISBLANK(C528),ISBLANK(#REF!),ISBLANK(F528)),"",IF(AND(ISBLANK(C528),ISBLANK(#REF!),NOT(ISBLANK(F528))),_xlfn._xlws.FILTER('Rot.Out'!L:L,'Rot.Out'!B:B=EnterData!F528),IF(AND(ISBLANK(C528),NOT(ISBLANK(#REF!))),_xlfn._xlws.FILTER(#REF!,#REF!=#REF!),_xlfn.TEXTJOIN(", ", TRUE, _xlfn._xlws.FILTER(Make.Trt!D:D &amp; " " &amp; Make.Trt!#REF!, Make.Trt!C:C=C528)))))),"")</f>
        <v/>
      </c>
      <c r="E528" s="321"/>
      <c r="F528" s="124"/>
      <c r="G528" s="124"/>
      <c r="H528" s="124"/>
      <c r="I528" s="311"/>
      <c r="J528" s="311"/>
      <c r="K528" s="332"/>
      <c r="L528" s="183"/>
      <c r="M528" s="5"/>
      <c r="N528" s="480"/>
      <c r="O528" s="480"/>
      <c r="P528" s="240"/>
      <c r="Q528" s="240"/>
      <c r="R528" s="483"/>
      <c r="S528" s="183"/>
      <c r="T528" s="183"/>
      <c r="U528" s="183"/>
      <c r="V528" s="183"/>
      <c r="W528" s="5"/>
      <c r="X528" s="5"/>
      <c r="Y528" s="5"/>
      <c r="Z528" s="5"/>
      <c r="AA528" s="5"/>
      <c r="AB528" s="5"/>
      <c r="AC528" s="52" t="str" cm="1">
        <f t="array" ref="AC528">IF(ValidateMultipleSelection(G532, Times!$B$8:$B$77), "Valid", "Invalid")</f>
        <v>Valid</v>
      </c>
      <c r="AD528" s="52" t="str" cm="1">
        <f t="array" ref="AD528">IF(ValidateMultipleSelection(A532, Site!$AR$2:$AR$50), "Valid", "Invalid")</f>
        <v>Valid</v>
      </c>
    </row>
    <row r="529" spans="1:30" x14ac:dyDescent="0.35">
      <c r="A529" s="124"/>
      <c r="B529" s="320"/>
      <c r="C529" s="320"/>
      <c r="D529" s="329" t="str" cm="1">
        <f t="array" ref="D529">IFERROR(IF(ISBLANK(A529),"",IF(AND(ISBLANK(C529),ISBLANK(#REF!),ISBLANK(F529)),"",IF(AND(ISBLANK(C529),ISBLANK(#REF!),NOT(ISBLANK(F529))),_xlfn._xlws.FILTER('Rot.Out'!L:L,'Rot.Out'!B:B=EnterData!F529),IF(AND(ISBLANK(C529),NOT(ISBLANK(#REF!))),_xlfn._xlws.FILTER(#REF!,#REF!=#REF!),_xlfn.TEXTJOIN(", ", TRUE, _xlfn._xlws.FILTER(Make.Trt!D:D &amp; " " &amp; Make.Trt!#REF!, Make.Trt!C:C=C529)))))),"")</f>
        <v/>
      </c>
      <c r="E529" s="321"/>
      <c r="F529" s="124"/>
      <c r="G529" s="124"/>
      <c r="H529" s="124"/>
      <c r="I529" s="311"/>
      <c r="J529" s="311"/>
      <c r="K529" s="332"/>
      <c r="L529" s="183"/>
      <c r="M529" s="5"/>
      <c r="N529" s="480"/>
      <c r="O529" s="480"/>
      <c r="P529" s="240"/>
      <c r="Q529" s="240"/>
      <c r="R529" s="483"/>
      <c r="S529" s="183"/>
      <c r="T529" s="183"/>
      <c r="U529" s="183"/>
      <c r="V529" s="183"/>
      <c r="W529" s="5"/>
      <c r="X529" s="5"/>
      <c r="Y529" s="5"/>
      <c r="Z529" s="5"/>
      <c r="AA529" s="5"/>
      <c r="AB529" s="5"/>
      <c r="AC529" s="52" t="str" cm="1">
        <f t="array" ref="AC529">IF(ValidateMultipleSelection(G533, Times!$B$8:$B$77), "Valid", "Invalid")</f>
        <v>Valid</v>
      </c>
      <c r="AD529" s="52" t="str" cm="1">
        <f t="array" ref="AD529">IF(ValidateMultipleSelection(A533, Site!$AR$2:$AR$50), "Valid", "Invalid")</f>
        <v>Valid</v>
      </c>
    </row>
    <row r="530" spans="1:30" x14ac:dyDescent="0.35">
      <c r="A530" s="124"/>
      <c r="B530" s="320"/>
      <c r="C530" s="320"/>
      <c r="D530" s="329" t="str" cm="1">
        <f t="array" ref="D530">IFERROR(IF(ISBLANK(A530),"",IF(AND(ISBLANK(C530),ISBLANK(#REF!),ISBLANK(F530)),"",IF(AND(ISBLANK(C530),ISBLANK(#REF!),NOT(ISBLANK(F530))),_xlfn._xlws.FILTER('Rot.Out'!L:L,'Rot.Out'!B:B=EnterData!F530),IF(AND(ISBLANK(C530),NOT(ISBLANK(#REF!))),_xlfn._xlws.FILTER(#REF!,#REF!=#REF!),_xlfn.TEXTJOIN(", ", TRUE, _xlfn._xlws.FILTER(Make.Trt!D:D &amp; " " &amp; Make.Trt!#REF!, Make.Trt!C:C=C530)))))),"")</f>
        <v/>
      </c>
      <c r="E530" s="321"/>
      <c r="F530" s="124"/>
      <c r="G530" s="124"/>
      <c r="H530" s="124"/>
      <c r="I530" s="311"/>
      <c r="J530" s="311"/>
      <c r="K530" s="332"/>
      <c r="L530" s="183"/>
      <c r="M530" s="5"/>
      <c r="N530" s="480"/>
      <c r="O530" s="480"/>
      <c r="P530" s="240"/>
      <c r="Q530" s="240"/>
      <c r="R530" s="483"/>
      <c r="S530" s="183"/>
      <c r="T530" s="183"/>
      <c r="U530" s="183"/>
      <c r="V530" s="183"/>
      <c r="W530" s="5"/>
      <c r="X530" s="5"/>
      <c r="Y530" s="5"/>
      <c r="Z530" s="5"/>
      <c r="AA530" s="5"/>
      <c r="AB530" s="5"/>
      <c r="AC530" s="52" t="str" cm="1">
        <f t="array" ref="AC530">IF(ValidateMultipleSelection(G534, Times!$B$8:$B$77), "Valid", "Invalid")</f>
        <v>Valid</v>
      </c>
      <c r="AD530" s="52" t="str" cm="1">
        <f t="array" ref="AD530">IF(ValidateMultipleSelection(A534, Site!$AR$2:$AR$50), "Valid", "Invalid")</f>
        <v>Valid</v>
      </c>
    </row>
    <row r="531" spans="1:30" x14ac:dyDescent="0.35">
      <c r="A531" s="124"/>
      <c r="B531" s="320"/>
      <c r="C531" s="320"/>
      <c r="D531" s="329" t="str" cm="1">
        <f t="array" ref="D531">IFERROR(IF(ISBLANK(A531),"",IF(AND(ISBLANK(C531),ISBLANK(#REF!),ISBLANK(F531)),"",IF(AND(ISBLANK(C531),ISBLANK(#REF!),NOT(ISBLANK(F531))),_xlfn._xlws.FILTER('Rot.Out'!L:L,'Rot.Out'!B:B=EnterData!F531),IF(AND(ISBLANK(C531),NOT(ISBLANK(#REF!))),_xlfn._xlws.FILTER(#REF!,#REF!=#REF!),_xlfn.TEXTJOIN(", ", TRUE, _xlfn._xlws.FILTER(Make.Trt!D:D &amp; " " &amp; Make.Trt!#REF!, Make.Trt!C:C=C531)))))),"")</f>
        <v/>
      </c>
      <c r="E531" s="321"/>
      <c r="F531" s="124"/>
      <c r="G531" s="124"/>
      <c r="H531" s="124"/>
      <c r="I531" s="311"/>
      <c r="J531" s="311"/>
      <c r="K531" s="332"/>
      <c r="L531" s="183"/>
      <c r="M531" s="5"/>
      <c r="N531" s="480"/>
      <c r="O531" s="480"/>
      <c r="P531" s="240"/>
      <c r="Q531" s="240"/>
      <c r="R531" s="483"/>
      <c r="S531" s="183"/>
      <c r="T531" s="183"/>
      <c r="U531" s="183"/>
      <c r="V531" s="183"/>
      <c r="W531" s="5"/>
      <c r="X531" s="5"/>
      <c r="Y531" s="5"/>
      <c r="Z531" s="5"/>
      <c r="AA531" s="5"/>
      <c r="AB531" s="5"/>
      <c r="AC531" s="52" t="str" cm="1">
        <f t="array" ref="AC531">IF(ValidateMultipleSelection(G535, Times!$B$8:$B$77), "Valid", "Invalid")</f>
        <v>Valid</v>
      </c>
      <c r="AD531" s="52" t="str" cm="1">
        <f t="array" ref="AD531">IF(ValidateMultipleSelection(A535, Site!$AR$2:$AR$50), "Valid", "Invalid")</f>
        <v>Valid</v>
      </c>
    </row>
    <row r="532" spans="1:30" x14ac:dyDescent="0.35">
      <c r="A532" s="124"/>
      <c r="B532" s="320"/>
      <c r="C532" s="320"/>
      <c r="D532" s="329" t="str" cm="1">
        <f t="array" ref="D532">IFERROR(IF(ISBLANK(A532),"",IF(AND(ISBLANK(C532),ISBLANK(#REF!),ISBLANK(F532)),"",IF(AND(ISBLANK(C532),ISBLANK(#REF!),NOT(ISBLANK(F532))),_xlfn._xlws.FILTER('Rot.Out'!L:L,'Rot.Out'!B:B=EnterData!F532),IF(AND(ISBLANK(C532),NOT(ISBLANK(#REF!))),_xlfn._xlws.FILTER(#REF!,#REF!=#REF!),_xlfn.TEXTJOIN(", ", TRUE, _xlfn._xlws.FILTER(Make.Trt!D:D &amp; " " &amp; Make.Trt!#REF!, Make.Trt!C:C=C532)))))),"")</f>
        <v/>
      </c>
      <c r="E532" s="321"/>
      <c r="F532" s="124"/>
      <c r="G532" s="124"/>
      <c r="H532" s="124"/>
      <c r="I532" s="311"/>
      <c r="J532" s="311"/>
      <c r="K532" s="332"/>
      <c r="L532" s="183"/>
      <c r="M532" s="5"/>
      <c r="N532" s="480"/>
      <c r="O532" s="480"/>
      <c r="P532" s="240"/>
      <c r="Q532" s="240"/>
      <c r="R532" s="483"/>
      <c r="S532" s="183"/>
      <c r="T532" s="183"/>
      <c r="U532" s="183"/>
      <c r="V532" s="183"/>
      <c r="W532" s="5"/>
      <c r="X532" s="5"/>
      <c r="Y532" s="5"/>
      <c r="Z532" s="5"/>
      <c r="AA532" s="5"/>
      <c r="AB532" s="5"/>
      <c r="AC532" s="52" t="str" cm="1">
        <f t="array" ref="AC532">IF(ValidateMultipleSelection(G536, Times!$B$8:$B$77), "Valid", "Invalid")</f>
        <v>Valid</v>
      </c>
      <c r="AD532" s="52" t="str" cm="1">
        <f t="array" ref="AD532">IF(ValidateMultipleSelection(A536, Site!$AR$2:$AR$50), "Valid", "Invalid")</f>
        <v>Valid</v>
      </c>
    </row>
    <row r="533" spans="1:30" x14ac:dyDescent="0.35">
      <c r="A533" s="124"/>
      <c r="B533" s="320"/>
      <c r="C533" s="320"/>
      <c r="D533" s="329" t="str" cm="1">
        <f t="array" ref="D533">IFERROR(IF(ISBLANK(A533),"",IF(AND(ISBLANK(C533),ISBLANK(#REF!),ISBLANK(F533)),"",IF(AND(ISBLANK(C533),ISBLANK(#REF!),NOT(ISBLANK(F533))),_xlfn._xlws.FILTER('Rot.Out'!L:L,'Rot.Out'!B:B=EnterData!F533),IF(AND(ISBLANK(C533),NOT(ISBLANK(#REF!))),_xlfn._xlws.FILTER(#REF!,#REF!=#REF!),_xlfn.TEXTJOIN(", ", TRUE, _xlfn._xlws.FILTER(Make.Trt!D:D &amp; " " &amp; Make.Trt!#REF!, Make.Trt!C:C=C533)))))),"")</f>
        <v/>
      </c>
      <c r="E533" s="321"/>
      <c r="F533" s="124"/>
      <c r="G533" s="124"/>
      <c r="H533" s="124"/>
      <c r="I533" s="311"/>
      <c r="J533" s="311"/>
      <c r="K533" s="332"/>
      <c r="L533" s="183"/>
      <c r="M533" s="5"/>
      <c r="N533" s="480"/>
      <c r="O533" s="480"/>
      <c r="P533" s="240"/>
      <c r="Q533" s="240"/>
      <c r="R533" s="483"/>
      <c r="S533" s="183"/>
      <c r="T533" s="183"/>
      <c r="U533" s="183"/>
      <c r="V533" s="183"/>
      <c r="W533" s="5"/>
      <c r="X533" s="5"/>
      <c r="Y533" s="5"/>
      <c r="Z533" s="5"/>
      <c r="AA533" s="5"/>
      <c r="AB533" s="5"/>
      <c r="AC533" s="52" t="str" cm="1">
        <f t="array" ref="AC533">IF(ValidateMultipleSelection(G537, Times!$B$8:$B$77), "Valid", "Invalid")</f>
        <v>Valid</v>
      </c>
      <c r="AD533" s="52" t="str" cm="1">
        <f t="array" ref="AD533">IF(ValidateMultipleSelection(A537, Site!$AR$2:$AR$50), "Valid", "Invalid")</f>
        <v>Valid</v>
      </c>
    </row>
    <row r="534" spans="1:30" x14ac:dyDescent="0.35">
      <c r="A534" s="124"/>
      <c r="B534" s="320"/>
      <c r="C534" s="320"/>
      <c r="D534" s="329" t="str" cm="1">
        <f t="array" ref="D534">IFERROR(IF(ISBLANK(A534),"",IF(AND(ISBLANK(C534),ISBLANK(#REF!),ISBLANK(F534)),"",IF(AND(ISBLANK(C534),ISBLANK(#REF!),NOT(ISBLANK(F534))),_xlfn._xlws.FILTER('Rot.Out'!L:L,'Rot.Out'!B:B=EnterData!F534),IF(AND(ISBLANK(C534),NOT(ISBLANK(#REF!))),_xlfn._xlws.FILTER(#REF!,#REF!=#REF!),_xlfn.TEXTJOIN(", ", TRUE, _xlfn._xlws.FILTER(Make.Trt!D:D &amp; " " &amp; Make.Trt!#REF!, Make.Trt!C:C=C534)))))),"")</f>
        <v/>
      </c>
      <c r="E534" s="321"/>
      <c r="F534" s="124"/>
      <c r="G534" s="124"/>
      <c r="H534" s="124"/>
      <c r="I534" s="311"/>
      <c r="J534" s="311"/>
      <c r="K534" s="332"/>
      <c r="L534" s="183"/>
      <c r="M534" s="5"/>
      <c r="N534" s="480"/>
      <c r="O534" s="480"/>
      <c r="P534" s="240"/>
      <c r="Q534" s="240"/>
      <c r="R534" s="483"/>
      <c r="S534" s="183"/>
      <c r="T534" s="183"/>
      <c r="U534" s="183"/>
      <c r="V534" s="183"/>
      <c r="W534" s="5"/>
      <c r="X534" s="5"/>
      <c r="Y534" s="5"/>
      <c r="Z534" s="5"/>
      <c r="AA534" s="5"/>
      <c r="AB534" s="5"/>
      <c r="AC534" s="52" t="str" cm="1">
        <f t="array" ref="AC534">IF(ValidateMultipleSelection(G538, Times!$B$8:$B$77), "Valid", "Invalid")</f>
        <v>Valid</v>
      </c>
      <c r="AD534" s="52" t="str" cm="1">
        <f t="array" ref="AD534">IF(ValidateMultipleSelection(A538, Site!$AR$2:$AR$50), "Valid", "Invalid")</f>
        <v>Valid</v>
      </c>
    </row>
    <row r="535" spans="1:30" x14ac:dyDescent="0.35">
      <c r="A535" s="124"/>
      <c r="B535" s="320"/>
      <c r="C535" s="320"/>
      <c r="D535" s="329" t="str" cm="1">
        <f t="array" ref="D535">IFERROR(IF(ISBLANK(A535),"",IF(AND(ISBLANK(C535),ISBLANK(#REF!),ISBLANK(F535)),"",IF(AND(ISBLANK(C535),ISBLANK(#REF!),NOT(ISBLANK(F535))),_xlfn._xlws.FILTER('Rot.Out'!L:L,'Rot.Out'!B:B=EnterData!F535),IF(AND(ISBLANK(C535),NOT(ISBLANK(#REF!))),_xlfn._xlws.FILTER(#REF!,#REF!=#REF!),_xlfn.TEXTJOIN(", ", TRUE, _xlfn._xlws.FILTER(Make.Trt!D:D &amp; " " &amp; Make.Trt!#REF!, Make.Trt!C:C=C535)))))),"")</f>
        <v/>
      </c>
      <c r="E535" s="321"/>
      <c r="F535" s="124"/>
      <c r="G535" s="124"/>
      <c r="H535" s="124"/>
      <c r="I535" s="311"/>
      <c r="J535" s="311"/>
      <c r="K535" s="332"/>
      <c r="L535" s="183"/>
      <c r="M535" s="5"/>
      <c r="N535" s="480"/>
      <c r="O535" s="480"/>
      <c r="P535" s="240"/>
      <c r="Q535" s="240"/>
      <c r="R535" s="483"/>
      <c r="S535" s="183"/>
      <c r="T535" s="183"/>
      <c r="U535" s="183"/>
      <c r="V535" s="183"/>
      <c r="W535" s="5"/>
      <c r="X535" s="5"/>
      <c r="Y535" s="5"/>
      <c r="Z535" s="5"/>
      <c r="AA535" s="5"/>
      <c r="AB535" s="5"/>
      <c r="AC535" s="52" t="str" cm="1">
        <f t="array" ref="AC535">IF(ValidateMultipleSelection(G539, Times!$B$8:$B$77), "Valid", "Invalid")</f>
        <v>Valid</v>
      </c>
      <c r="AD535" s="52" t="str" cm="1">
        <f t="array" ref="AD535">IF(ValidateMultipleSelection(A539, Site!$AR$2:$AR$50), "Valid", "Invalid")</f>
        <v>Valid</v>
      </c>
    </row>
    <row r="536" spans="1:30" x14ac:dyDescent="0.35">
      <c r="A536" s="124"/>
      <c r="B536" s="320"/>
      <c r="C536" s="320"/>
      <c r="D536" s="329" t="str" cm="1">
        <f t="array" ref="D536">IFERROR(IF(ISBLANK(A536),"",IF(AND(ISBLANK(C536),ISBLANK(#REF!),ISBLANK(F536)),"",IF(AND(ISBLANK(C536),ISBLANK(#REF!),NOT(ISBLANK(F536))),_xlfn._xlws.FILTER('Rot.Out'!L:L,'Rot.Out'!B:B=EnterData!F536),IF(AND(ISBLANK(C536),NOT(ISBLANK(#REF!))),_xlfn._xlws.FILTER(#REF!,#REF!=#REF!),_xlfn.TEXTJOIN(", ", TRUE, _xlfn._xlws.FILTER(Make.Trt!D:D &amp; " " &amp; Make.Trt!#REF!, Make.Trt!C:C=C536)))))),"")</f>
        <v/>
      </c>
      <c r="E536" s="321"/>
      <c r="F536" s="124"/>
      <c r="G536" s="124"/>
      <c r="H536" s="124"/>
      <c r="I536" s="311"/>
      <c r="J536" s="311"/>
      <c r="K536" s="332"/>
      <c r="L536" s="183"/>
      <c r="M536" s="5"/>
      <c r="N536" s="480"/>
      <c r="O536" s="480"/>
      <c r="P536" s="240"/>
      <c r="Q536" s="240"/>
      <c r="R536" s="483"/>
      <c r="S536" s="183"/>
      <c r="T536" s="183"/>
      <c r="U536" s="183"/>
      <c r="V536" s="183"/>
      <c r="W536" s="5"/>
      <c r="X536" s="5"/>
      <c r="Y536" s="5"/>
      <c r="Z536" s="5"/>
      <c r="AA536" s="5"/>
      <c r="AB536" s="5"/>
      <c r="AC536" s="52" t="str" cm="1">
        <f t="array" ref="AC536">IF(ValidateMultipleSelection(G540, Times!$B$8:$B$77), "Valid", "Invalid")</f>
        <v>Valid</v>
      </c>
      <c r="AD536" s="52" t="str" cm="1">
        <f t="array" ref="AD536">IF(ValidateMultipleSelection(A540, Site!$AR$2:$AR$50), "Valid", "Invalid")</f>
        <v>Valid</v>
      </c>
    </row>
    <row r="537" spans="1:30" x14ac:dyDescent="0.35">
      <c r="A537" s="124"/>
      <c r="B537" s="320"/>
      <c r="C537" s="320"/>
      <c r="D537" s="329" t="str" cm="1">
        <f t="array" ref="D537">IFERROR(IF(ISBLANK(A537),"",IF(AND(ISBLANK(C537),ISBLANK(#REF!),ISBLANK(F537)),"",IF(AND(ISBLANK(C537),ISBLANK(#REF!),NOT(ISBLANK(F537))),_xlfn._xlws.FILTER('Rot.Out'!L:L,'Rot.Out'!B:B=EnterData!F537),IF(AND(ISBLANK(C537),NOT(ISBLANK(#REF!))),_xlfn._xlws.FILTER(#REF!,#REF!=#REF!),_xlfn.TEXTJOIN(", ", TRUE, _xlfn._xlws.FILTER(Make.Trt!D:D &amp; " " &amp; Make.Trt!#REF!, Make.Trt!C:C=C537)))))),"")</f>
        <v/>
      </c>
      <c r="E537" s="321"/>
      <c r="F537" s="124"/>
      <c r="G537" s="124"/>
      <c r="H537" s="124"/>
      <c r="I537" s="311"/>
      <c r="J537" s="311"/>
      <c r="K537" s="332"/>
      <c r="L537" s="183"/>
      <c r="M537" s="5"/>
      <c r="N537" s="480"/>
      <c r="O537" s="480"/>
      <c r="P537" s="240"/>
      <c r="Q537" s="240"/>
      <c r="R537" s="483"/>
      <c r="S537" s="183"/>
      <c r="T537" s="183"/>
      <c r="U537" s="183"/>
      <c r="V537" s="183"/>
      <c r="W537" s="5"/>
      <c r="X537" s="5"/>
      <c r="Y537" s="5"/>
      <c r="Z537" s="5"/>
      <c r="AA537" s="5"/>
      <c r="AB537" s="5"/>
      <c r="AC537" s="52" t="str" cm="1">
        <f t="array" ref="AC537">IF(ValidateMultipleSelection(G541, Times!$B$8:$B$77), "Valid", "Invalid")</f>
        <v>Valid</v>
      </c>
      <c r="AD537" s="52" t="str" cm="1">
        <f t="array" ref="AD537">IF(ValidateMultipleSelection(A541, Site!$AR$2:$AR$50), "Valid", "Invalid")</f>
        <v>Valid</v>
      </c>
    </row>
    <row r="538" spans="1:30" x14ac:dyDescent="0.35">
      <c r="A538" s="124"/>
      <c r="B538" s="320"/>
      <c r="C538" s="320"/>
      <c r="D538" s="329" t="str" cm="1">
        <f t="array" ref="D538">IFERROR(IF(ISBLANK(A538),"",IF(AND(ISBLANK(C538),ISBLANK(#REF!),ISBLANK(F538)),"",IF(AND(ISBLANK(C538),ISBLANK(#REF!),NOT(ISBLANK(F538))),_xlfn._xlws.FILTER('Rot.Out'!L:L,'Rot.Out'!B:B=EnterData!F538),IF(AND(ISBLANK(C538),NOT(ISBLANK(#REF!))),_xlfn._xlws.FILTER(#REF!,#REF!=#REF!),_xlfn.TEXTJOIN(", ", TRUE, _xlfn._xlws.FILTER(Make.Trt!D:D &amp; " " &amp; Make.Trt!#REF!, Make.Trt!C:C=C538)))))),"")</f>
        <v/>
      </c>
      <c r="E538" s="321"/>
      <c r="F538" s="124"/>
      <c r="G538" s="124"/>
      <c r="H538" s="124"/>
      <c r="I538" s="311"/>
      <c r="J538" s="311"/>
      <c r="K538" s="332"/>
      <c r="L538" s="183"/>
      <c r="M538" s="5"/>
      <c r="N538" s="480"/>
      <c r="O538" s="480"/>
      <c r="P538" s="240"/>
      <c r="Q538" s="240"/>
      <c r="R538" s="483"/>
      <c r="S538" s="183"/>
      <c r="T538" s="183"/>
      <c r="U538" s="183"/>
      <c r="V538" s="183"/>
      <c r="W538" s="5"/>
      <c r="X538" s="5"/>
      <c r="Y538" s="5"/>
      <c r="Z538" s="5"/>
      <c r="AA538" s="5"/>
      <c r="AB538" s="5"/>
      <c r="AC538" s="52" t="str" cm="1">
        <f t="array" ref="AC538">IF(ValidateMultipleSelection(G542, Times!$B$8:$B$77), "Valid", "Invalid")</f>
        <v>Valid</v>
      </c>
      <c r="AD538" s="52" t="str" cm="1">
        <f t="array" ref="AD538">IF(ValidateMultipleSelection(A542, Site!$AR$2:$AR$50), "Valid", "Invalid")</f>
        <v>Valid</v>
      </c>
    </row>
    <row r="539" spans="1:30" x14ac:dyDescent="0.35">
      <c r="A539" s="124"/>
      <c r="B539" s="320"/>
      <c r="C539" s="320"/>
      <c r="D539" s="329" t="str" cm="1">
        <f t="array" ref="D539">IFERROR(IF(ISBLANK(A539),"",IF(AND(ISBLANK(C539),ISBLANK(#REF!),ISBLANK(F539)),"",IF(AND(ISBLANK(C539),ISBLANK(#REF!),NOT(ISBLANK(F539))),_xlfn._xlws.FILTER('Rot.Out'!L:L,'Rot.Out'!B:B=EnterData!F539),IF(AND(ISBLANK(C539),NOT(ISBLANK(#REF!))),_xlfn._xlws.FILTER(#REF!,#REF!=#REF!),_xlfn.TEXTJOIN(", ", TRUE, _xlfn._xlws.FILTER(Make.Trt!D:D &amp; " " &amp; Make.Trt!#REF!, Make.Trt!C:C=C539)))))),"")</f>
        <v/>
      </c>
      <c r="E539" s="321"/>
      <c r="F539" s="124"/>
      <c r="G539" s="124"/>
      <c r="H539" s="124"/>
      <c r="I539" s="311"/>
      <c r="J539" s="311"/>
      <c r="K539" s="332"/>
      <c r="L539" s="183"/>
      <c r="M539" s="5"/>
      <c r="N539" s="480"/>
      <c r="O539" s="480"/>
      <c r="P539" s="240"/>
      <c r="Q539" s="240"/>
      <c r="R539" s="483"/>
      <c r="S539" s="183"/>
      <c r="T539" s="183"/>
      <c r="U539" s="183"/>
      <c r="V539" s="183"/>
      <c r="W539" s="5"/>
      <c r="X539" s="5"/>
      <c r="Y539" s="5"/>
      <c r="Z539" s="5"/>
      <c r="AA539" s="5"/>
      <c r="AB539" s="5"/>
      <c r="AC539" s="52" t="str" cm="1">
        <f t="array" ref="AC539">IF(ValidateMultipleSelection(G543, Times!$B$8:$B$77), "Valid", "Invalid")</f>
        <v>Valid</v>
      </c>
      <c r="AD539" s="52" t="str" cm="1">
        <f t="array" ref="AD539">IF(ValidateMultipleSelection(A543, Site!$AR$2:$AR$50), "Valid", "Invalid")</f>
        <v>Valid</v>
      </c>
    </row>
    <row r="540" spans="1:30" x14ac:dyDescent="0.35">
      <c r="A540" s="124"/>
      <c r="B540" s="320"/>
      <c r="C540" s="320"/>
      <c r="D540" s="329" t="str" cm="1">
        <f t="array" ref="D540">IFERROR(IF(ISBLANK(A540),"",IF(AND(ISBLANK(C540),ISBLANK(#REF!),ISBLANK(F540)),"",IF(AND(ISBLANK(C540),ISBLANK(#REF!),NOT(ISBLANK(F540))),_xlfn._xlws.FILTER('Rot.Out'!L:L,'Rot.Out'!B:B=EnterData!F540),IF(AND(ISBLANK(C540),NOT(ISBLANK(#REF!))),_xlfn._xlws.FILTER(#REF!,#REF!=#REF!),_xlfn.TEXTJOIN(", ", TRUE, _xlfn._xlws.FILTER(Make.Trt!D:D &amp; " " &amp; Make.Trt!#REF!, Make.Trt!C:C=C540)))))),"")</f>
        <v/>
      </c>
      <c r="E540" s="321"/>
      <c r="F540" s="124"/>
      <c r="G540" s="124"/>
      <c r="H540" s="124"/>
      <c r="I540" s="311"/>
      <c r="J540" s="311"/>
      <c r="K540" s="332"/>
      <c r="L540" s="183"/>
      <c r="M540" s="5"/>
      <c r="N540" s="480"/>
      <c r="O540" s="480"/>
      <c r="P540" s="240"/>
      <c r="Q540" s="240"/>
      <c r="R540" s="483"/>
      <c r="S540" s="183"/>
      <c r="T540" s="183"/>
      <c r="U540" s="183"/>
      <c r="V540" s="183"/>
      <c r="W540" s="5"/>
      <c r="X540" s="5"/>
      <c r="Y540" s="5"/>
      <c r="Z540" s="5"/>
      <c r="AA540" s="5"/>
      <c r="AB540" s="5"/>
      <c r="AC540" s="52" t="str" cm="1">
        <f t="array" ref="AC540">IF(ValidateMultipleSelection(G544, Times!$B$8:$B$77), "Valid", "Invalid")</f>
        <v>Valid</v>
      </c>
      <c r="AD540" s="52" t="str" cm="1">
        <f t="array" ref="AD540">IF(ValidateMultipleSelection(A544, Site!$AR$2:$AR$50), "Valid", "Invalid")</f>
        <v>Valid</v>
      </c>
    </row>
    <row r="541" spans="1:30" x14ac:dyDescent="0.35">
      <c r="A541" s="124"/>
      <c r="B541" s="320"/>
      <c r="C541" s="320"/>
      <c r="D541" s="329" t="str" cm="1">
        <f t="array" ref="D541">IFERROR(IF(ISBLANK(A541),"",IF(AND(ISBLANK(C541),ISBLANK(#REF!),ISBLANK(F541)),"",IF(AND(ISBLANK(C541),ISBLANK(#REF!),NOT(ISBLANK(F541))),_xlfn._xlws.FILTER('Rot.Out'!L:L,'Rot.Out'!B:B=EnterData!F541),IF(AND(ISBLANK(C541),NOT(ISBLANK(#REF!))),_xlfn._xlws.FILTER(#REF!,#REF!=#REF!),_xlfn.TEXTJOIN(", ", TRUE, _xlfn._xlws.FILTER(Make.Trt!D:D &amp; " " &amp; Make.Trt!#REF!, Make.Trt!C:C=C541)))))),"")</f>
        <v/>
      </c>
      <c r="E541" s="321"/>
      <c r="F541" s="124"/>
      <c r="G541" s="124"/>
      <c r="H541" s="124"/>
      <c r="I541" s="311"/>
      <c r="J541" s="311"/>
      <c r="K541" s="332"/>
      <c r="L541" s="183"/>
      <c r="M541" s="5"/>
      <c r="N541" s="480"/>
      <c r="O541" s="480"/>
      <c r="P541" s="240"/>
      <c r="Q541" s="240"/>
      <c r="R541" s="483"/>
      <c r="S541" s="183"/>
      <c r="T541" s="183"/>
      <c r="U541" s="183"/>
      <c r="V541" s="183"/>
      <c r="W541" s="5"/>
      <c r="X541" s="5"/>
      <c r="Y541" s="5"/>
      <c r="Z541" s="5"/>
      <c r="AA541" s="5"/>
      <c r="AB541" s="5"/>
      <c r="AC541" s="52" t="str" cm="1">
        <f t="array" ref="AC541">IF(ValidateMultipleSelection(G545, Times!$B$8:$B$77), "Valid", "Invalid")</f>
        <v>Valid</v>
      </c>
      <c r="AD541" s="52" t="str" cm="1">
        <f t="array" ref="AD541">IF(ValidateMultipleSelection(A545, Site!$AR$2:$AR$50), "Valid", "Invalid")</f>
        <v>Valid</v>
      </c>
    </row>
    <row r="542" spans="1:30" x14ac:dyDescent="0.35">
      <c r="A542" s="124"/>
      <c r="B542" s="320"/>
      <c r="C542" s="320"/>
      <c r="D542" s="329" t="str" cm="1">
        <f t="array" ref="D542">IFERROR(IF(ISBLANK(A542),"",IF(AND(ISBLANK(C542),ISBLANK(#REF!),ISBLANK(F542)),"",IF(AND(ISBLANK(C542),ISBLANK(#REF!),NOT(ISBLANK(F542))),_xlfn._xlws.FILTER('Rot.Out'!L:L,'Rot.Out'!B:B=EnterData!F542),IF(AND(ISBLANK(C542),NOT(ISBLANK(#REF!))),_xlfn._xlws.FILTER(#REF!,#REF!=#REF!),_xlfn.TEXTJOIN(", ", TRUE, _xlfn._xlws.FILTER(Make.Trt!D:D &amp; " " &amp; Make.Trt!#REF!, Make.Trt!C:C=C542)))))),"")</f>
        <v/>
      </c>
      <c r="E542" s="321"/>
      <c r="F542" s="124"/>
      <c r="G542" s="124"/>
      <c r="H542" s="124"/>
      <c r="I542" s="311"/>
      <c r="J542" s="311"/>
      <c r="K542" s="332"/>
      <c r="L542" s="183"/>
      <c r="M542" s="5"/>
      <c r="N542" s="480"/>
      <c r="O542" s="480"/>
      <c r="P542" s="240"/>
      <c r="Q542" s="240"/>
      <c r="R542" s="483"/>
      <c r="S542" s="183"/>
      <c r="T542" s="183"/>
      <c r="U542" s="183"/>
      <c r="V542" s="183"/>
      <c r="W542" s="5"/>
      <c r="X542" s="5"/>
      <c r="Y542" s="5"/>
      <c r="Z542" s="5"/>
      <c r="AA542" s="5"/>
      <c r="AB542" s="5"/>
      <c r="AC542" s="52" t="str" cm="1">
        <f t="array" ref="AC542">IF(ValidateMultipleSelection(G546, Times!$B$8:$B$77), "Valid", "Invalid")</f>
        <v>Valid</v>
      </c>
      <c r="AD542" s="52" t="str" cm="1">
        <f t="array" ref="AD542">IF(ValidateMultipleSelection(A546, Site!$AR$2:$AR$50), "Valid", "Invalid")</f>
        <v>Valid</v>
      </c>
    </row>
    <row r="543" spans="1:30" x14ac:dyDescent="0.35">
      <c r="A543" s="124"/>
      <c r="B543" s="320"/>
      <c r="C543" s="320"/>
      <c r="D543" s="329" t="str" cm="1">
        <f t="array" ref="D543">IFERROR(IF(ISBLANK(A543),"",IF(AND(ISBLANK(C543),ISBLANK(#REF!),ISBLANK(F543)),"",IF(AND(ISBLANK(C543),ISBLANK(#REF!),NOT(ISBLANK(F543))),_xlfn._xlws.FILTER('Rot.Out'!L:L,'Rot.Out'!B:B=EnterData!F543),IF(AND(ISBLANK(C543),NOT(ISBLANK(#REF!))),_xlfn._xlws.FILTER(#REF!,#REF!=#REF!),_xlfn.TEXTJOIN(", ", TRUE, _xlfn._xlws.FILTER(Make.Trt!D:D &amp; " " &amp; Make.Trt!#REF!, Make.Trt!C:C=C543)))))),"")</f>
        <v/>
      </c>
      <c r="E543" s="321"/>
      <c r="F543" s="124"/>
      <c r="G543" s="124"/>
      <c r="H543" s="124"/>
      <c r="I543" s="311"/>
      <c r="J543" s="311"/>
      <c r="K543" s="332"/>
      <c r="L543" s="183"/>
      <c r="M543" s="5"/>
      <c r="N543" s="480"/>
      <c r="O543" s="480"/>
      <c r="P543" s="240"/>
      <c r="Q543" s="240"/>
      <c r="R543" s="483"/>
      <c r="S543" s="183"/>
      <c r="T543" s="183"/>
      <c r="U543" s="183"/>
      <c r="V543" s="183"/>
      <c r="W543" s="5"/>
      <c r="X543" s="5"/>
      <c r="Y543" s="5"/>
      <c r="Z543" s="5"/>
      <c r="AA543" s="5"/>
      <c r="AB543" s="5"/>
      <c r="AC543" s="52" t="str" cm="1">
        <f t="array" ref="AC543">IF(ValidateMultipleSelection(G547, Times!$B$8:$B$77), "Valid", "Invalid")</f>
        <v>Valid</v>
      </c>
      <c r="AD543" s="52" t="str" cm="1">
        <f t="array" ref="AD543">IF(ValidateMultipleSelection(A547, Site!$AR$2:$AR$50), "Valid", "Invalid")</f>
        <v>Valid</v>
      </c>
    </row>
    <row r="544" spans="1:30" x14ac:dyDescent="0.35">
      <c r="A544" s="124"/>
      <c r="B544" s="320"/>
      <c r="C544" s="320"/>
      <c r="D544" s="329" t="str" cm="1">
        <f t="array" ref="D544">IFERROR(IF(ISBLANK(A544),"",IF(AND(ISBLANK(C544),ISBLANK(#REF!),ISBLANK(F544)),"",IF(AND(ISBLANK(C544),ISBLANK(#REF!),NOT(ISBLANK(F544))),_xlfn._xlws.FILTER('Rot.Out'!L:L,'Rot.Out'!B:B=EnterData!F544),IF(AND(ISBLANK(C544),NOT(ISBLANK(#REF!))),_xlfn._xlws.FILTER(#REF!,#REF!=#REF!),_xlfn.TEXTJOIN(", ", TRUE, _xlfn._xlws.FILTER(Make.Trt!D:D &amp; " " &amp; Make.Trt!#REF!, Make.Trt!C:C=C544)))))),"")</f>
        <v/>
      </c>
      <c r="E544" s="321"/>
      <c r="F544" s="124"/>
      <c r="G544" s="124"/>
      <c r="H544" s="124"/>
      <c r="I544" s="311"/>
      <c r="J544" s="311"/>
      <c r="K544" s="332"/>
      <c r="L544" s="183"/>
      <c r="M544" s="5"/>
      <c r="N544" s="480"/>
      <c r="O544" s="480"/>
      <c r="P544" s="240"/>
      <c r="Q544" s="240"/>
      <c r="R544" s="483"/>
      <c r="S544" s="183"/>
      <c r="T544" s="183"/>
      <c r="U544" s="183"/>
      <c r="V544" s="183"/>
      <c r="W544" s="5"/>
      <c r="X544" s="5"/>
      <c r="Y544" s="5"/>
      <c r="Z544" s="5"/>
      <c r="AA544" s="5"/>
      <c r="AB544" s="5"/>
      <c r="AC544" s="52" t="str" cm="1">
        <f t="array" ref="AC544">IF(ValidateMultipleSelection(G548, Times!$B$8:$B$77), "Valid", "Invalid")</f>
        <v>Valid</v>
      </c>
      <c r="AD544" s="52" t="str" cm="1">
        <f t="array" ref="AD544">IF(ValidateMultipleSelection(A548, Site!$AR$2:$AR$50), "Valid", "Invalid")</f>
        <v>Valid</v>
      </c>
    </row>
    <row r="545" spans="1:30" x14ac:dyDescent="0.35">
      <c r="A545" s="124"/>
      <c r="B545" s="320"/>
      <c r="C545" s="320"/>
      <c r="D545" s="329" t="str" cm="1">
        <f t="array" ref="D545">IFERROR(IF(ISBLANK(A545),"",IF(AND(ISBLANK(C545),ISBLANK(#REF!),ISBLANK(F545)),"",IF(AND(ISBLANK(C545),ISBLANK(#REF!),NOT(ISBLANK(F545))),_xlfn._xlws.FILTER('Rot.Out'!L:L,'Rot.Out'!B:B=EnterData!F545),IF(AND(ISBLANK(C545),NOT(ISBLANK(#REF!))),_xlfn._xlws.FILTER(#REF!,#REF!=#REF!),_xlfn.TEXTJOIN(", ", TRUE, _xlfn._xlws.FILTER(Make.Trt!D:D &amp; " " &amp; Make.Trt!#REF!, Make.Trt!C:C=C545)))))),"")</f>
        <v/>
      </c>
      <c r="E545" s="321"/>
      <c r="F545" s="124"/>
      <c r="G545" s="124"/>
      <c r="H545" s="124"/>
      <c r="I545" s="311"/>
      <c r="J545" s="311"/>
      <c r="K545" s="332"/>
      <c r="L545" s="183"/>
      <c r="M545" s="5"/>
      <c r="N545" s="480"/>
      <c r="O545" s="480"/>
      <c r="P545" s="240"/>
      <c r="Q545" s="240"/>
      <c r="R545" s="483"/>
      <c r="S545" s="183"/>
      <c r="T545" s="183"/>
      <c r="U545" s="183"/>
      <c r="V545" s="183"/>
      <c r="W545" s="5"/>
      <c r="X545" s="5"/>
      <c r="Y545" s="5"/>
      <c r="Z545" s="5"/>
      <c r="AA545" s="5"/>
      <c r="AB545" s="5"/>
      <c r="AC545" s="52" t="str" cm="1">
        <f t="array" ref="AC545">IF(ValidateMultipleSelection(G549, Times!$B$8:$B$77), "Valid", "Invalid")</f>
        <v>Valid</v>
      </c>
      <c r="AD545" s="52" t="str" cm="1">
        <f t="array" ref="AD545">IF(ValidateMultipleSelection(A549, Site!$AR$2:$AR$50), "Valid", "Invalid")</f>
        <v>Valid</v>
      </c>
    </row>
    <row r="546" spans="1:30" x14ac:dyDescent="0.35">
      <c r="A546" s="124"/>
      <c r="B546" s="320"/>
      <c r="C546" s="320"/>
      <c r="D546" s="329" t="str" cm="1">
        <f t="array" ref="D546">IFERROR(IF(ISBLANK(A546),"",IF(AND(ISBLANK(C546),ISBLANK(#REF!),ISBLANK(F546)),"",IF(AND(ISBLANK(C546),ISBLANK(#REF!),NOT(ISBLANK(F546))),_xlfn._xlws.FILTER('Rot.Out'!L:L,'Rot.Out'!B:B=EnterData!F546),IF(AND(ISBLANK(C546),NOT(ISBLANK(#REF!))),_xlfn._xlws.FILTER(#REF!,#REF!=#REF!),_xlfn.TEXTJOIN(", ", TRUE, _xlfn._xlws.FILTER(Make.Trt!D:D &amp; " " &amp; Make.Trt!#REF!, Make.Trt!C:C=C546)))))),"")</f>
        <v/>
      </c>
      <c r="E546" s="321"/>
      <c r="F546" s="124"/>
      <c r="G546" s="124"/>
      <c r="H546" s="124"/>
      <c r="I546" s="311"/>
      <c r="J546" s="311"/>
      <c r="K546" s="332"/>
      <c r="L546" s="183"/>
      <c r="M546" s="5"/>
      <c r="N546" s="480"/>
      <c r="O546" s="480"/>
      <c r="P546" s="240"/>
      <c r="Q546" s="240"/>
      <c r="R546" s="483"/>
      <c r="S546" s="183"/>
      <c r="T546" s="183"/>
      <c r="U546" s="183"/>
      <c r="V546" s="183"/>
      <c r="W546" s="5"/>
      <c r="X546" s="5"/>
      <c r="Y546" s="5"/>
      <c r="Z546" s="5"/>
      <c r="AA546" s="5"/>
      <c r="AB546" s="5"/>
      <c r="AC546" s="52" t="str" cm="1">
        <f t="array" ref="AC546">IF(ValidateMultipleSelection(G550, Times!$B$8:$B$77), "Valid", "Invalid")</f>
        <v>Valid</v>
      </c>
      <c r="AD546" s="52" t="str" cm="1">
        <f t="array" ref="AD546">IF(ValidateMultipleSelection(A550, Site!$AR$2:$AR$50), "Valid", "Invalid")</f>
        <v>Valid</v>
      </c>
    </row>
    <row r="547" spans="1:30" x14ac:dyDescent="0.35">
      <c r="A547" s="124"/>
      <c r="B547" s="320"/>
      <c r="C547" s="320"/>
      <c r="D547" s="329" t="str" cm="1">
        <f t="array" ref="D547">IFERROR(IF(ISBLANK(A547),"",IF(AND(ISBLANK(C547),ISBLANK(#REF!),ISBLANK(F547)),"",IF(AND(ISBLANK(C547),ISBLANK(#REF!),NOT(ISBLANK(F547))),_xlfn._xlws.FILTER('Rot.Out'!L:L,'Rot.Out'!B:B=EnterData!F547),IF(AND(ISBLANK(C547),NOT(ISBLANK(#REF!))),_xlfn._xlws.FILTER(#REF!,#REF!=#REF!),_xlfn.TEXTJOIN(", ", TRUE, _xlfn._xlws.FILTER(Make.Trt!D:D &amp; " " &amp; Make.Trt!#REF!, Make.Trt!C:C=C547)))))),"")</f>
        <v/>
      </c>
      <c r="E547" s="321"/>
      <c r="F547" s="124"/>
      <c r="G547" s="124"/>
      <c r="H547" s="124"/>
      <c r="I547" s="311"/>
      <c r="J547" s="311"/>
      <c r="K547" s="332"/>
      <c r="L547" s="183"/>
      <c r="M547" s="5"/>
      <c r="N547" s="480"/>
      <c r="O547" s="480"/>
      <c r="P547" s="240"/>
      <c r="Q547" s="240"/>
      <c r="R547" s="483"/>
      <c r="S547" s="183"/>
      <c r="T547" s="183"/>
      <c r="U547" s="183"/>
      <c r="V547" s="183"/>
      <c r="W547" s="5"/>
      <c r="X547" s="5"/>
      <c r="Y547" s="5"/>
      <c r="Z547" s="5"/>
      <c r="AA547" s="5"/>
      <c r="AB547" s="5"/>
      <c r="AC547" s="52" t="str" cm="1">
        <f t="array" ref="AC547">IF(ValidateMultipleSelection(G551, Times!$B$8:$B$77), "Valid", "Invalid")</f>
        <v>Valid</v>
      </c>
      <c r="AD547" s="52" t="str" cm="1">
        <f t="array" ref="AD547">IF(ValidateMultipleSelection(A551, Site!$AR$2:$AR$50), "Valid", "Invalid")</f>
        <v>Valid</v>
      </c>
    </row>
    <row r="548" spans="1:30" x14ac:dyDescent="0.35">
      <c r="A548" s="124"/>
      <c r="B548" s="320"/>
      <c r="C548" s="320"/>
      <c r="D548" s="329" t="str" cm="1">
        <f t="array" ref="D548">IFERROR(IF(ISBLANK(A548),"",IF(AND(ISBLANK(C548),ISBLANK(#REF!),ISBLANK(F548)),"",IF(AND(ISBLANK(C548),ISBLANK(#REF!),NOT(ISBLANK(F548))),_xlfn._xlws.FILTER('Rot.Out'!L:L,'Rot.Out'!B:B=EnterData!F548),IF(AND(ISBLANK(C548),NOT(ISBLANK(#REF!))),_xlfn._xlws.FILTER(#REF!,#REF!=#REF!),_xlfn.TEXTJOIN(", ", TRUE, _xlfn._xlws.FILTER(Make.Trt!D:D &amp; " " &amp; Make.Trt!#REF!, Make.Trt!C:C=C548)))))),"")</f>
        <v/>
      </c>
      <c r="E548" s="321"/>
      <c r="F548" s="124"/>
      <c r="G548" s="124"/>
      <c r="H548" s="124"/>
      <c r="I548" s="311"/>
      <c r="J548" s="311"/>
      <c r="K548" s="332"/>
      <c r="L548" s="183"/>
      <c r="M548" s="5"/>
      <c r="N548" s="480"/>
      <c r="O548" s="480"/>
      <c r="P548" s="240"/>
      <c r="Q548" s="240"/>
      <c r="R548" s="483"/>
      <c r="S548" s="183"/>
      <c r="T548" s="183"/>
      <c r="U548" s="183"/>
      <c r="V548" s="183"/>
      <c r="W548" s="5"/>
      <c r="X548" s="5"/>
      <c r="Y548" s="5"/>
      <c r="Z548" s="5"/>
      <c r="AA548" s="5"/>
      <c r="AB548" s="5"/>
      <c r="AC548" s="52" t="str" cm="1">
        <f t="array" ref="AC548">IF(ValidateMultipleSelection(G552, Times!$B$8:$B$77), "Valid", "Invalid")</f>
        <v>Valid</v>
      </c>
      <c r="AD548" s="52" t="str" cm="1">
        <f t="array" ref="AD548">IF(ValidateMultipleSelection(A552, Site!$AR$2:$AR$50), "Valid", "Invalid")</f>
        <v>Valid</v>
      </c>
    </row>
    <row r="549" spans="1:30" x14ac:dyDescent="0.35">
      <c r="A549" s="124"/>
      <c r="B549" s="320"/>
      <c r="C549" s="320"/>
      <c r="D549" s="329" t="str" cm="1">
        <f t="array" ref="D549">IFERROR(IF(ISBLANK(A549),"",IF(AND(ISBLANK(C549),ISBLANK(#REF!),ISBLANK(F549)),"",IF(AND(ISBLANK(C549),ISBLANK(#REF!),NOT(ISBLANK(F549))),_xlfn._xlws.FILTER('Rot.Out'!L:L,'Rot.Out'!B:B=EnterData!F549),IF(AND(ISBLANK(C549),NOT(ISBLANK(#REF!))),_xlfn._xlws.FILTER(#REF!,#REF!=#REF!),_xlfn.TEXTJOIN(", ", TRUE, _xlfn._xlws.FILTER(Make.Trt!D:D &amp; " " &amp; Make.Trt!#REF!, Make.Trt!C:C=C549)))))),"")</f>
        <v/>
      </c>
      <c r="E549" s="321"/>
      <c r="F549" s="124"/>
      <c r="G549" s="124"/>
      <c r="H549" s="124"/>
      <c r="I549" s="311"/>
      <c r="J549" s="311"/>
      <c r="K549" s="332"/>
      <c r="L549" s="183"/>
      <c r="M549" s="5"/>
      <c r="N549" s="480"/>
      <c r="O549" s="480"/>
      <c r="P549" s="240"/>
      <c r="Q549" s="240"/>
      <c r="R549" s="483"/>
      <c r="S549" s="183"/>
      <c r="T549" s="183"/>
      <c r="U549" s="183"/>
      <c r="V549" s="183"/>
      <c r="W549" s="5"/>
      <c r="X549" s="5"/>
      <c r="Y549" s="5"/>
      <c r="Z549" s="5"/>
      <c r="AA549" s="5"/>
      <c r="AB549" s="5"/>
      <c r="AC549" s="52" t="str" cm="1">
        <f t="array" ref="AC549">IF(ValidateMultipleSelection(G553, Times!$B$8:$B$77), "Valid", "Invalid")</f>
        <v>Valid</v>
      </c>
      <c r="AD549" s="52" t="str" cm="1">
        <f t="array" ref="AD549">IF(ValidateMultipleSelection(A553, Site!$AR$2:$AR$50), "Valid", "Invalid")</f>
        <v>Valid</v>
      </c>
    </row>
    <row r="550" spans="1:30" x14ac:dyDescent="0.35">
      <c r="A550" s="124"/>
      <c r="B550" s="320"/>
      <c r="C550" s="320"/>
      <c r="D550" s="329" t="str" cm="1">
        <f t="array" ref="D550">IFERROR(IF(ISBLANK(A550),"",IF(AND(ISBLANK(C550),ISBLANK(#REF!),ISBLANK(F550)),"",IF(AND(ISBLANK(C550),ISBLANK(#REF!),NOT(ISBLANK(F550))),_xlfn._xlws.FILTER('Rot.Out'!L:L,'Rot.Out'!B:B=EnterData!F550),IF(AND(ISBLANK(C550),NOT(ISBLANK(#REF!))),_xlfn._xlws.FILTER(#REF!,#REF!=#REF!),_xlfn.TEXTJOIN(", ", TRUE, _xlfn._xlws.FILTER(Make.Trt!D:D &amp; " " &amp; Make.Trt!#REF!, Make.Trt!C:C=C550)))))),"")</f>
        <v/>
      </c>
      <c r="E550" s="321"/>
      <c r="F550" s="124"/>
      <c r="G550" s="124"/>
      <c r="H550" s="124"/>
      <c r="I550" s="311"/>
      <c r="J550" s="311"/>
      <c r="K550" s="332"/>
      <c r="L550" s="183"/>
      <c r="M550" s="5"/>
      <c r="N550" s="480"/>
      <c r="O550" s="480"/>
      <c r="P550" s="240"/>
      <c r="Q550" s="240"/>
      <c r="R550" s="483"/>
      <c r="S550" s="183"/>
      <c r="T550" s="183"/>
      <c r="U550" s="183"/>
      <c r="V550" s="183"/>
      <c r="W550" s="5"/>
      <c r="X550" s="5"/>
      <c r="Y550" s="5"/>
      <c r="Z550" s="5"/>
      <c r="AA550" s="5"/>
      <c r="AB550" s="5"/>
      <c r="AC550" s="52" t="str" cm="1">
        <f t="array" ref="AC550">IF(ValidateMultipleSelection(G554, Times!$B$8:$B$77), "Valid", "Invalid")</f>
        <v>Valid</v>
      </c>
      <c r="AD550" s="52" t="str" cm="1">
        <f t="array" ref="AD550">IF(ValidateMultipleSelection(A554, Site!$AR$2:$AR$50), "Valid", "Invalid")</f>
        <v>Valid</v>
      </c>
    </row>
    <row r="551" spans="1:30" x14ac:dyDescent="0.35">
      <c r="A551" s="124"/>
      <c r="B551" s="320"/>
      <c r="C551" s="320"/>
      <c r="D551" s="329" t="str" cm="1">
        <f t="array" ref="D551">IFERROR(IF(ISBLANK(A551),"",IF(AND(ISBLANK(C551),ISBLANK(#REF!),ISBLANK(F551)),"",IF(AND(ISBLANK(C551),ISBLANK(#REF!),NOT(ISBLANK(F551))),_xlfn._xlws.FILTER('Rot.Out'!L:L,'Rot.Out'!B:B=EnterData!F551),IF(AND(ISBLANK(C551),NOT(ISBLANK(#REF!))),_xlfn._xlws.FILTER(#REF!,#REF!=#REF!),_xlfn.TEXTJOIN(", ", TRUE, _xlfn._xlws.FILTER(Make.Trt!D:D &amp; " " &amp; Make.Trt!#REF!, Make.Trt!C:C=C551)))))),"")</f>
        <v/>
      </c>
      <c r="E551" s="321"/>
      <c r="F551" s="124"/>
      <c r="G551" s="124"/>
      <c r="H551" s="124"/>
      <c r="I551" s="311"/>
      <c r="J551" s="311"/>
      <c r="K551" s="332"/>
      <c r="L551" s="183"/>
      <c r="M551" s="5"/>
      <c r="N551" s="480"/>
      <c r="O551" s="480"/>
      <c r="P551" s="240"/>
      <c r="Q551" s="240"/>
      <c r="R551" s="483"/>
      <c r="S551" s="183"/>
      <c r="T551" s="183"/>
      <c r="U551" s="183"/>
      <c r="V551" s="183"/>
      <c r="W551" s="5"/>
      <c r="X551" s="5"/>
      <c r="Y551" s="5"/>
      <c r="Z551" s="5"/>
      <c r="AA551" s="5"/>
      <c r="AB551" s="5"/>
      <c r="AC551" s="52" t="str" cm="1">
        <f t="array" ref="AC551">IF(ValidateMultipleSelection(G555, Times!$B$8:$B$77), "Valid", "Invalid")</f>
        <v>Valid</v>
      </c>
      <c r="AD551" s="52" t="str" cm="1">
        <f t="array" ref="AD551">IF(ValidateMultipleSelection(A555, Site!$AR$2:$AR$50), "Valid", "Invalid")</f>
        <v>Valid</v>
      </c>
    </row>
    <row r="552" spans="1:30" x14ac:dyDescent="0.35">
      <c r="A552" s="124"/>
      <c r="B552" s="320"/>
      <c r="C552" s="320"/>
      <c r="D552" s="329" t="str" cm="1">
        <f t="array" ref="D552">IFERROR(IF(ISBLANK(A552),"",IF(AND(ISBLANK(C552),ISBLANK(#REF!),ISBLANK(F552)),"",IF(AND(ISBLANK(C552),ISBLANK(#REF!),NOT(ISBLANK(F552))),_xlfn._xlws.FILTER('Rot.Out'!L:L,'Rot.Out'!B:B=EnterData!F552),IF(AND(ISBLANK(C552),NOT(ISBLANK(#REF!))),_xlfn._xlws.FILTER(#REF!,#REF!=#REF!),_xlfn.TEXTJOIN(", ", TRUE, _xlfn._xlws.FILTER(Make.Trt!D:D &amp; " " &amp; Make.Trt!#REF!, Make.Trt!C:C=C552)))))),"")</f>
        <v/>
      </c>
      <c r="E552" s="321"/>
      <c r="F552" s="124"/>
      <c r="G552" s="124"/>
      <c r="H552" s="124"/>
      <c r="I552" s="311"/>
      <c r="J552" s="311"/>
      <c r="K552" s="332"/>
      <c r="L552" s="183"/>
      <c r="M552" s="5"/>
      <c r="N552" s="480"/>
      <c r="O552" s="480"/>
      <c r="P552" s="240"/>
      <c r="Q552" s="240"/>
      <c r="R552" s="483"/>
      <c r="S552" s="183"/>
      <c r="T552" s="183"/>
      <c r="U552" s="183"/>
      <c r="V552" s="183"/>
      <c r="W552" s="5"/>
      <c r="X552" s="5"/>
      <c r="Y552" s="5"/>
      <c r="Z552" s="5"/>
      <c r="AA552" s="5"/>
      <c r="AB552" s="5"/>
      <c r="AC552" s="52" t="str" cm="1">
        <f t="array" ref="AC552">IF(ValidateMultipleSelection(G556, Times!$B$8:$B$77), "Valid", "Invalid")</f>
        <v>Valid</v>
      </c>
      <c r="AD552" s="52" t="str" cm="1">
        <f t="array" ref="AD552">IF(ValidateMultipleSelection(A556, Site!$AR$2:$AR$50), "Valid", "Invalid")</f>
        <v>Valid</v>
      </c>
    </row>
    <row r="553" spans="1:30" x14ac:dyDescent="0.35">
      <c r="A553" s="124"/>
      <c r="B553" s="320"/>
      <c r="C553" s="320"/>
      <c r="D553" s="329" t="str" cm="1">
        <f t="array" ref="D553">IFERROR(IF(ISBLANK(A553),"",IF(AND(ISBLANK(C553),ISBLANK(#REF!),ISBLANK(F553)),"",IF(AND(ISBLANK(C553),ISBLANK(#REF!),NOT(ISBLANK(F553))),_xlfn._xlws.FILTER('Rot.Out'!L:L,'Rot.Out'!B:B=EnterData!F553),IF(AND(ISBLANK(C553),NOT(ISBLANK(#REF!))),_xlfn._xlws.FILTER(#REF!,#REF!=#REF!),_xlfn.TEXTJOIN(", ", TRUE, _xlfn._xlws.FILTER(Make.Trt!D:D &amp; " " &amp; Make.Trt!#REF!, Make.Trt!C:C=C553)))))),"")</f>
        <v/>
      </c>
      <c r="E553" s="321"/>
      <c r="F553" s="124"/>
      <c r="G553" s="124"/>
      <c r="H553" s="124"/>
      <c r="I553" s="311"/>
      <c r="J553" s="311"/>
      <c r="K553" s="332"/>
      <c r="L553" s="183"/>
      <c r="M553" s="5"/>
      <c r="N553" s="480"/>
      <c r="O553" s="480"/>
      <c r="P553" s="240"/>
      <c r="Q553" s="240"/>
      <c r="R553" s="483"/>
      <c r="S553" s="183"/>
      <c r="T553" s="183"/>
      <c r="U553" s="183"/>
      <c r="V553" s="183"/>
      <c r="W553" s="5"/>
      <c r="X553" s="5"/>
      <c r="Y553" s="5"/>
      <c r="Z553" s="5"/>
      <c r="AA553" s="5"/>
      <c r="AB553" s="5"/>
      <c r="AC553" s="52" t="str" cm="1">
        <f t="array" ref="AC553">IF(ValidateMultipleSelection(G557, Times!$B$8:$B$77), "Valid", "Invalid")</f>
        <v>Valid</v>
      </c>
      <c r="AD553" s="52" t="str" cm="1">
        <f t="array" ref="AD553">IF(ValidateMultipleSelection(A557, Site!$AR$2:$AR$50), "Valid", "Invalid")</f>
        <v>Valid</v>
      </c>
    </row>
    <row r="554" spans="1:30" x14ac:dyDescent="0.35">
      <c r="A554" s="124"/>
      <c r="B554" s="320"/>
      <c r="C554" s="320"/>
      <c r="D554" s="329" t="str" cm="1">
        <f t="array" ref="D554">IFERROR(IF(ISBLANK(A554),"",IF(AND(ISBLANK(C554),ISBLANK(#REF!),ISBLANK(F554)),"",IF(AND(ISBLANK(C554),ISBLANK(#REF!),NOT(ISBLANK(F554))),_xlfn._xlws.FILTER('Rot.Out'!L:L,'Rot.Out'!B:B=EnterData!F554),IF(AND(ISBLANK(C554),NOT(ISBLANK(#REF!))),_xlfn._xlws.FILTER(#REF!,#REF!=#REF!),_xlfn.TEXTJOIN(", ", TRUE, _xlfn._xlws.FILTER(Make.Trt!D:D &amp; " " &amp; Make.Trt!#REF!, Make.Trt!C:C=C554)))))),"")</f>
        <v/>
      </c>
      <c r="E554" s="321"/>
      <c r="F554" s="124"/>
      <c r="G554" s="124"/>
      <c r="H554" s="124"/>
      <c r="I554" s="311"/>
      <c r="J554" s="311"/>
      <c r="K554" s="332"/>
      <c r="L554" s="183"/>
      <c r="M554" s="5"/>
      <c r="N554" s="480"/>
      <c r="O554" s="480"/>
      <c r="P554" s="240"/>
      <c r="Q554" s="240"/>
      <c r="R554" s="483"/>
      <c r="S554" s="183"/>
      <c r="T554" s="183"/>
      <c r="U554" s="183"/>
      <c r="V554" s="183"/>
      <c r="W554" s="5"/>
      <c r="X554" s="5"/>
      <c r="Y554" s="5"/>
      <c r="Z554" s="5"/>
      <c r="AA554" s="5"/>
      <c r="AB554" s="5"/>
      <c r="AC554" s="52" t="str" cm="1">
        <f t="array" ref="AC554">IF(ValidateMultipleSelection(G558, Times!$B$8:$B$77), "Valid", "Invalid")</f>
        <v>Valid</v>
      </c>
      <c r="AD554" s="52" t="str" cm="1">
        <f t="array" ref="AD554">IF(ValidateMultipleSelection(A558, Site!$AR$2:$AR$50), "Valid", "Invalid")</f>
        <v>Valid</v>
      </c>
    </row>
    <row r="555" spans="1:30" x14ac:dyDescent="0.35">
      <c r="A555" s="124"/>
      <c r="B555" s="320"/>
      <c r="C555" s="320"/>
      <c r="D555" s="329" t="str" cm="1">
        <f t="array" ref="D555">IFERROR(IF(ISBLANK(A555),"",IF(AND(ISBLANK(C555),ISBLANK(#REF!),ISBLANK(F555)),"",IF(AND(ISBLANK(C555),ISBLANK(#REF!),NOT(ISBLANK(F555))),_xlfn._xlws.FILTER('Rot.Out'!L:L,'Rot.Out'!B:B=EnterData!F555),IF(AND(ISBLANK(C555),NOT(ISBLANK(#REF!))),_xlfn._xlws.FILTER(#REF!,#REF!=#REF!),_xlfn.TEXTJOIN(", ", TRUE, _xlfn._xlws.FILTER(Make.Trt!D:D &amp; " " &amp; Make.Trt!#REF!, Make.Trt!C:C=C555)))))),"")</f>
        <v/>
      </c>
      <c r="E555" s="321"/>
      <c r="F555" s="124"/>
      <c r="G555" s="124"/>
      <c r="H555" s="124"/>
      <c r="I555" s="311"/>
      <c r="J555" s="311"/>
      <c r="K555" s="332"/>
      <c r="L555" s="183"/>
      <c r="M555" s="5"/>
      <c r="N555" s="480"/>
      <c r="O555" s="480"/>
      <c r="P555" s="240"/>
      <c r="Q555" s="240"/>
      <c r="R555" s="483"/>
      <c r="S555" s="183"/>
      <c r="T555" s="183"/>
      <c r="U555" s="183"/>
      <c r="V555" s="183"/>
      <c r="W555" s="5"/>
      <c r="X555" s="5"/>
      <c r="Y555" s="5"/>
      <c r="Z555" s="5"/>
      <c r="AA555" s="5"/>
      <c r="AB555" s="5"/>
      <c r="AC555" s="52" t="str" cm="1">
        <f t="array" ref="AC555">IF(ValidateMultipleSelection(G559, Times!$B$8:$B$77), "Valid", "Invalid")</f>
        <v>Valid</v>
      </c>
      <c r="AD555" s="52" t="str" cm="1">
        <f t="array" ref="AD555">IF(ValidateMultipleSelection(A559, Site!$AR$2:$AR$50), "Valid", "Invalid")</f>
        <v>Valid</v>
      </c>
    </row>
    <row r="556" spans="1:30" x14ac:dyDescent="0.35">
      <c r="A556" s="124"/>
      <c r="B556" s="320"/>
      <c r="C556" s="320"/>
      <c r="D556" s="329" t="str" cm="1">
        <f t="array" ref="D556">IFERROR(IF(ISBLANK(A556),"",IF(AND(ISBLANK(C556),ISBLANK(#REF!),ISBLANK(F556)),"",IF(AND(ISBLANK(C556),ISBLANK(#REF!),NOT(ISBLANK(F556))),_xlfn._xlws.FILTER('Rot.Out'!L:L,'Rot.Out'!B:B=EnterData!F556),IF(AND(ISBLANK(C556),NOT(ISBLANK(#REF!))),_xlfn._xlws.FILTER(#REF!,#REF!=#REF!),_xlfn.TEXTJOIN(", ", TRUE, _xlfn._xlws.FILTER(Make.Trt!D:D &amp; " " &amp; Make.Trt!#REF!, Make.Trt!C:C=C556)))))),"")</f>
        <v/>
      </c>
      <c r="E556" s="321"/>
      <c r="F556" s="124"/>
      <c r="G556" s="124"/>
      <c r="H556" s="124"/>
      <c r="I556" s="311"/>
      <c r="J556" s="311"/>
      <c r="K556" s="332"/>
      <c r="L556" s="183"/>
      <c r="M556" s="5"/>
      <c r="N556" s="480"/>
      <c r="O556" s="480"/>
      <c r="P556" s="240"/>
      <c r="Q556" s="240"/>
      <c r="R556" s="483"/>
      <c r="S556" s="183"/>
      <c r="T556" s="183"/>
      <c r="U556" s="183"/>
      <c r="V556" s="183"/>
      <c r="W556" s="5"/>
      <c r="X556" s="5"/>
      <c r="Y556" s="5"/>
      <c r="Z556" s="5"/>
      <c r="AA556" s="5"/>
      <c r="AB556" s="5"/>
      <c r="AC556" s="52" t="str" cm="1">
        <f t="array" ref="AC556">IF(ValidateMultipleSelection(G560, Times!$B$8:$B$77), "Valid", "Invalid")</f>
        <v>Valid</v>
      </c>
      <c r="AD556" s="52" t="str" cm="1">
        <f t="array" ref="AD556">IF(ValidateMultipleSelection(A560, Site!$AR$2:$AR$50), "Valid", "Invalid")</f>
        <v>Valid</v>
      </c>
    </row>
    <row r="557" spans="1:30" x14ac:dyDescent="0.35">
      <c r="A557" s="124"/>
      <c r="B557" s="320"/>
      <c r="C557" s="320"/>
      <c r="D557" s="329" t="str" cm="1">
        <f t="array" ref="D557">IFERROR(IF(ISBLANK(A557),"",IF(AND(ISBLANK(C557),ISBLANK(#REF!),ISBLANK(F557)),"",IF(AND(ISBLANK(C557),ISBLANK(#REF!),NOT(ISBLANK(F557))),_xlfn._xlws.FILTER('Rot.Out'!L:L,'Rot.Out'!B:B=EnterData!F557),IF(AND(ISBLANK(C557),NOT(ISBLANK(#REF!))),_xlfn._xlws.FILTER(#REF!,#REF!=#REF!),_xlfn.TEXTJOIN(", ", TRUE, _xlfn._xlws.FILTER(Make.Trt!D:D &amp; " " &amp; Make.Trt!#REF!, Make.Trt!C:C=C557)))))),"")</f>
        <v/>
      </c>
      <c r="E557" s="321"/>
      <c r="F557" s="124"/>
      <c r="G557" s="124"/>
      <c r="H557" s="124"/>
      <c r="I557" s="311"/>
      <c r="J557" s="311"/>
      <c r="K557" s="332"/>
      <c r="L557" s="183"/>
      <c r="M557" s="5"/>
      <c r="N557" s="480"/>
      <c r="O557" s="480"/>
      <c r="P557" s="240"/>
      <c r="Q557" s="240"/>
      <c r="R557" s="483"/>
      <c r="S557" s="183"/>
      <c r="T557" s="183"/>
      <c r="U557" s="183"/>
      <c r="V557" s="183"/>
      <c r="W557" s="5"/>
      <c r="X557" s="5"/>
      <c r="Y557" s="5"/>
      <c r="Z557" s="5"/>
      <c r="AA557" s="5"/>
      <c r="AB557" s="5"/>
      <c r="AC557" s="52" t="str" cm="1">
        <f t="array" ref="AC557">IF(ValidateMultipleSelection(G561, Times!$B$8:$B$77), "Valid", "Invalid")</f>
        <v>Valid</v>
      </c>
      <c r="AD557" s="52" t="str" cm="1">
        <f t="array" ref="AD557">IF(ValidateMultipleSelection(A561, Site!$AR$2:$AR$50), "Valid", "Invalid")</f>
        <v>Valid</v>
      </c>
    </row>
    <row r="558" spans="1:30" x14ac:dyDescent="0.35">
      <c r="A558" s="124"/>
      <c r="B558" s="320"/>
      <c r="C558" s="320"/>
      <c r="D558" s="329" t="str" cm="1">
        <f t="array" ref="D558">IFERROR(IF(ISBLANK(A558),"",IF(AND(ISBLANK(C558),ISBLANK(#REF!),ISBLANK(F558)),"",IF(AND(ISBLANK(C558),ISBLANK(#REF!),NOT(ISBLANK(F558))),_xlfn._xlws.FILTER('Rot.Out'!L:L,'Rot.Out'!B:B=EnterData!F558),IF(AND(ISBLANK(C558),NOT(ISBLANK(#REF!))),_xlfn._xlws.FILTER(#REF!,#REF!=#REF!),_xlfn.TEXTJOIN(", ", TRUE, _xlfn._xlws.FILTER(Make.Trt!D:D &amp; " " &amp; Make.Trt!#REF!, Make.Trt!C:C=C558)))))),"")</f>
        <v/>
      </c>
      <c r="E558" s="321"/>
      <c r="F558" s="124"/>
      <c r="G558" s="124"/>
      <c r="H558" s="124"/>
      <c r="I558" s="311"/>
      <c r="J558" s="311"/>
      <c r="K558" s="332"/>
      <c r="L558" s="183"/>
      <c r="M558" s="5"/>
      <c r="N558" s="480"/>
      <c r="O558" s="480"/>
      <c r="P558" s="240"/>
      <c r="Q558" s="240"/>
      <c r="R558" s="483"/>
      <c r="S558" s="183"/>
      <c r="T558" s="183"/>
      <c r="U558" s="183"/>
      <c r="V558" s="183"/>
      <c r="W558" s="5"/>
      <c r="X558" s="5"/>
      <c r="Y558" s="5"/>
      <c r="Z558" s="5"/>
      <c r="AA558" s="5"/>
      <c r="AB558" s="5"/>
      <c r="AC558" s="52" t="str" cm="1">
        <f t="array" ref="AC558">IF(ValidateMultipleSelection(G562, Times!$B$8:$B$77), "Valid", "Invalid")</f>
        <v>Valid</v>
      </c>
      <c r="AD558" s="52" t="str" cm="1">
        <f t="array" ref="AD558">IF(ValidateMultipleSelection(A562, Site!$AR$2:$AR$50), "Valid", "Invalid")</f>
        <v>Valid</v>
      </c>
    </row>
    <row r="559" spans="1:30" x14ac:dyDescent="0.35">
      <c r="A559" s="124"/>
      <c r="B559" s="320"/>
      <c r="C559" s="320"/>
      <c r="D559" s="329" t="str" cm="1">
        <f t="array" ref="D559">IFERROR(IF(ISBLANK(A559),"",IF(AND(ISBLANK(C559),ISBLANK(#REF!),ISBLANK(F559)),"",IF(AND(ISBLANK(C559),ISBLANK(#REF!),NOT(ISBLANK(F559))),_xlfn._xlws.FILTER('Rot.Out'!L:L,'Rot.Out'!B:B=EnterData!F559),IF(AND(ISBLANK(C559),NOT(ISBLANK(#REF!))),_xlfn._xlws.FILTER(#REF!,#REF!=#REF!),_xlfn.TEXTJOIN(", ", TRUE, _xlfn._xlws.FILTER(Make.Trt!D:D &amp; " " &amp; Make.Trt!#REF!, Make.Trt!C:C=C559)))))),"")</f>
        <v/>
      </c>
      <c r="E559" s="321"/>
      <c r="F559" s="124"/>
      <c r="G559" s="124"/>
      <c r="H559" s="124"/>
      <c r="I559" s="311"/>
      <c r="J559" s="311"/>
      <c r="K559" s="332"/>
      <c r="L559" s="183"/>
      <c r="M559" s="5"/>
      <c r="N559" s="480"/>
      <c r="O559" s="480"/>
      <c r="P559" s="240"/>
      <c r="Q559" s="240"/>
      <c r="R559" s="483"/>
      <c r="S559" s="183"/>
      <c r="T559" s="183"/>
      <c r="U559" s="183"/>
      <c r="V559" s="183"/>
      <c r="W559" s="5"/>
      <c r="X559" s="5"/>
      <c r="Y559" s="5"/>
      <c r="Z559" s="5"/>
      <c r="AA559" s="5"/>
      <c r="AB559" s="5"/>
      <c r="AC559" s="52" t="str" cm="1">
        <f t="array" ref="AC559">IF(ValidateMultipleSelection(G563, Times!$B$8:$B$77), "Valid", "Invalid")</f>
        <v>Valid</v>
      </c>
      <c r="AD559" s="52" t="str" cm="1">
        <f t="array" ref="AD559">IF(ValidateMultipleSelection(A563, Site!$AR$2:$AR$50), "Valid", "Invalid")</f>
        <v>Valid</v>
      </c>
    </row>
    <row r="560" spans="1:30" x14ac:dyDescent="0.35">
      <c r="A560" s="124"/>
      <c r="B560" s="320"/>
      <c r="C560" s="320"/>
      <c r="D560" s="329" t="str" cm="1">
        <f t="array" ref="D560">IFERROR(IF(ISBLANK(A560),"",IF(AND(ISBLANK(C560),ISBLANK(#REF!),ISBLANK(F560)),"",IF(AND(ISBLANK(C560),ISBLANK(#REF!),NOT(ISBLANK(F560))),_xlfn._xlws.FILTER('Rot.Out'!L:L,'Rot.Out'!B:B=EnterData!F560),IF(AND(ISBLANK(C560),NOT(ISBLANK(#REF!))),_xlfn._xlws.FILTER(#REF!,#REF!=#REF!),_xlfn.TEXTJOIN(", ", TRUE, _xlfn._xlws.FILTER(Make.Trt!D:D &amp; " " &amp; Make.Trt!#REF!, Make.Trt!C:C=C560)))))),"")</f>
        <v/>
      </c>
      <c r="E560" s="321"/>
      <c r="F560" s="124"/>
      <c r="G560" s="124"/>
      <c r="H560" s="124"/>
      <c r="I560" s="311"/>
      <c r="J560" s="311"/>
      <c r="K560" s="332"/>
      <c r="L560" s="183"/>
      <c r="M560" s="5"/>
      <c r="N560" s="480"/>
      <c r="O560" s="480"/>
      <c r="P560" s="240"/>
      <c r="Q560" s="240"/>
      <c r="R560" s="483"/>
      <c r="S560" s="183"/>
      <c r="T560" s="183"/>
      <c r="U560" s="183"/>
      <c r="V560" s="183"/>
      <c r="W560" s="5"/>
      <c r="X560" s="5"/>
      <c r="Y560" s="5"/>
      <c r="Z560" s="5"/>
      <c r="AA560" s="5"/>
      <c r="AB560" s="5"/>
      <c r="AC560" s="52" t="str" cm="1">
        <f t="array" ref="AC560">IF(ValidateMultipleSelection(G564, Times!$B$8:$B$77), "Valid", "Invalid")</f>
        <v>Valid</v>
      </c>
      <c r="AD560" s="52" t="str" cm="1">
        <f t="array" ref="AD560">IF(ValidateMultipleSelection(A564, Site!$AR$2:$AR$50), "Valid", "Invalid")</f>
        <v>Valid</v>
      </c>
    </row>
    <row r="561" spans="1:30" x14ac:dyDescent="0.35">
      <c r="A561" s="124"/>
      <c r="B561" s="320"/>
      <c r="C561" s="320"/>
      <c r="D561" s="329" t="str" cm="1">
        <f t="array" ref="D561">IFERROR(IF(ISBLANK(A561),"",IF(AND(ISBLANK(C561),ISBLANK(#REF!),ISBLANK(F561)),"",IF(AND(ISBLANK(C561),ISBLANK(#REF!),NOT(ISBLANK(F561))),_xlfn._xlws.FILTER('Rot.Out'!L:L,'Rot.Out'!B:B=EnterData!F561),IF(AND(ISBLANK(C561),NOT(ISBLANK(#REF!))),_xlfn._xlws.FILTER(#REF!,#REF!=#REF!),_xlfn.TEXTJOIN(", ", TRUE, _xlfn._xlws.FILTER(Make.Trt!D:D &amp; " " &amp; Make.Trt!#REF!, Make.Trt!C:C=C561)))))),"")</f>
        <v/>
      </c>
      <c r="E561" s="321"/>
      <c r="F561" s="124"/>
      <c r="G561" s="124"/>
      <c r="H561" s="124"/>
      <c r="I561" s="311"/>
      <c r="J561" s="311"/>
      <c r="K561" s="332"/>
      <c r="L561" s="183"/>
      <c r="M561" s="5"/>
      <c r="N561" s="480"/>
      <c r="O561" s="480"/>
      <c r="P561" s="240"/>
      <c r="Q561" s="240"/>
      <c r="R561" s="483"/>
      <c r="S561" s="183"/>
      <c r="T561" s="183"/>
      <c r="U561" s="183"/>
      <c r="V561" s="183"/>
      <c r="W561" s="5"/>
      <c r="X561" s="5"/>
      <c r="Y561" s="5"/>
      <c r="Z561" s="5"/>
      <c r="AA561" s="5"/>
      <c r="AB561" s="5"/>
      <c r="AC561" s="52" t="str" cm="1">
        <f t="array" ref="AC561">IF(ValidateMultipleSelection(G565, Times!$B$8:$B$77), "Valid", "Invalid")</f>
        <v>Valid</v>
      </c>
      <c r="AD561" s="52" t="str" cm="1">
        <f t="array" ref="AD561">IF(ValidateMultipleSelection(A565, Site!$AR$2:$AR$50), "Valid", "Invalid")</f>
        <v>Valid</v>
      </c>
    </row>
    <row r="562" spans="1:30" x14ac:dyDescent="0.35">
      <c r="A562" s="124"/>
      <c r="B562" s="320"/>
      <c r="C562" s="320"/>
      <c r="D562" s="329" t="str" cm="1">
        <f t="array" ref="D562">IFERROR(IF(ISBLANK(A562),"",IF(AND(ISBLANK(C562),ISBLANK(#REF!),ISBLANK(F562)),"",IF(AND(ISBLANK(C562),ISBLANK(#REF!),NOT(ISBLANK(F562))),_xlfn._xlws.FILTER('Rot.Out'!L:L,'Rot.Out'!B:B=EnterData!F562),IF(AND(ISBLANK(C562),NOT(ISBLANK(#REF!))),_xlfn._xlws.FILTER(#REF!,#REF!=#REF!),_xlfn.TEXTJOIN(", ", TRUE, _xlfn._xlws.FILTER(Make.Trt!D:D &amp; " " &amp; Make.Trt!#REF!, Make.Trt!C:C=C562)))))),"")</f>
        <v/>
      </c>
      <c r="E562" s="321"/>
      <c r="F562" s="124"/>
      <c r="G562" s="124"/>
      <c r="H562" s="124"/>
      <c r="I562" s="311"/>
      <c r="J562" s="311"/>
      <c r="K562" s="332"/>
      <c r="L562" s="183"/>
      <c r="M562" s="5"/>
      <c r="N562" s="480"/>
      <c r="O562" s="480"/>
      <c r="P562" s="240"/>
      <c r="Q562" s="240"/>
      <c r="R562" s="483"/>
      <c r="S562" s="183"/>
      <c r="T562" s="183"/>
      <c r="U562" s="183"/>
      <c r="V562" s="183"/>
      <c r="W562" s="5"/>
      <c r="X562" s="5"/>
      <c r="Y562" s="5"/>
      <c r="Z562" s="5"/>
      <c r="AA562" s="5"/>
      <c r="AB562" s="5"/>
      <c r="AC562" s="52" t="str" cm="1">
        <f t="array" ref="AC562">IF(ValidateMultipleSelection(G566, Times!$B$8:$B$77), "Valid", "Invalid")</f>
        <v>Valid</v>
      </c>
      <c r="AD562" s="52" t="str" cm="1">
        <f t="array" ref="AD562">IF(ValidateMultipleSelection(A566, Site!$AR$2:$AR$50), "Valid", "Invalid")</f>
        <v>Valid</v>
      </c>
    </row>
    <row r="563" spans="1:30" x14ac:dyDescent="0.35">
      <c r="A563" s="124"/>
      <c r="B563" s="320"/>
      <c r="C563" s="320"/>
      <c r="D563" s="329" t="str" cm="1">
        <f t="array" ref="D563">IFERROR(IF(ISBLANK(A563),"",IF(AND(ISBLANK(C563),ISBLANK(#REF!),ISBLANK(F563)),"",IF(AND(ISBLANK(C563),ISBLANK(#REF!),NOT(ISBLANK(F563))),_xlfn._xlws.FILTER('Rot.Out'!L:L,'Rot.Out'!B:B=EnterData!F563),IF(AND(ISBLANK(C563),NOT(ISBLANK(#REF!))),_xlfn._xlws.FILTER(#REF!,#REF!=#REF!),_xlfn.TEXTJOIN(", ", TRUE, _xlfn._xlws.FILTER(Make.Trt!D:D &amp; " " &amp; Make.Trt!#REF!, Make.Trt!C:C=C563)))))),"")</f>
        <v/>
      </c>
      <c r="E563" s="321"/>
      <c r="F563" s="124"/>
      <c r="G563" s="124"/>
      <c r="H563" s="124"/>
      <c r="I563" s="311"/>
      <c r="J563" s="311"/>
      <c r="K563" s="332"/>
      <c r="L563" s="183"/>
      <c r="M563" s="5"/>
      <c r="N563" s="480"/>
      <c r="O563" s="480"/>
      <c r="P563" s="240"/>
      <c r="Q563" s="240"/>
      <c r="R563" s="483"/>
      <c r="S563" s="183"/>
      <c r="T563" s="183"/>
      <c r="U563" s="183"/>
      <c r="V563" s="183"/>
      <c r="W563" s="5"/>
      <c r="X563" s="5"/>
      <c r="Y563" s="5"/>
      <c r="Z563" s="5"/>
      <c r="AA563" s="5"/>
      <c r="AB563" s="5"/>
      <c r="AC563" s="52" t="str" cm="1">
        <f t="array" ref="AC563">IF(ValidateMultipleSelection(G567, Times!$B$8:$B$77), "Valid", "Invalid")</f>
        <v>Valid</v>
      </c>
      <c r="AD563" s="52" t="str" cm="1">
        <f t="array" ref="AD563">IF(ValidateMultipleSelection(A567, Site!$AR$2:$AR$50), "Valid", "Invalid")</f>
        <v>Valid</v>
      </c>
    </row>
    <row r="564" spans="1:30" x14ac:dyDescent="0.35">
      <c r="A564" s="124"/>
      <c r="B564" s="320"/>
      <c r="C564" s="320"/>
      <c r="D564" s="329" t="str" cm="1">
        <f t="array" ref="D564">IFERROR(IF(ISBLANK(A564),"",IF(AND(ISBLANK(C564),ISBLANK(#REF!),ISBLANK(F564)),"",IF(AND(ISBLANK(C564),ISBLANK(#REF!),NOT(ISBLANK(F564))),_xlfn._xlws.FILTER('Rot.Out'!L:L,'Rot.Out'!B:B=EnterData!F564),IF(AND(ISBLANK(C564),NOT(ISBLANK(#REF!))),_xlfn._xlws.FILTER(#REF!,#REF!=#REF!),_xlfn.TEXTJOIN(", ", TRUE, _xlfn._xlws.FILTER(Make.Trt!D:D &amp; " " &amp; Make.Trt!#REF!, Make.Trt!C:C=C564)))))),"")</f>
        <v/>
      </c>
      <c r="E564" s="321"/>
      <c r="F564" s="124"/>
      <c r="G564" s="124"/>
      <c r="H564" s="124"/>
      <c r="I564" s="311"/>
      <c r="J564" s="311"/>
      <c r="K564" s="332"/>
      <c r="L564" s="183"/>
      <c r="M564" s="5"/>
      <c r="N564" s="480"/>
      <c r="O564" s="480"/>
      <c r="P564" s="240"/>
      <c r="Q564" s="240"/>
      <c r="R564" s="483"/>
      <c r="S564" s="183"/>
      <c r="T564" s="183"/>
      <c r="U564" s="183"/>
      <c r="V564" s="183"/>
      <c r="W564" s="5"/>
      <c r="X564" s="5"/>
      <c r="Y564" s="5"/>
      <c r="Z564" s="5"/>
      <c r="AA564" s="5"/>
      <c r="AB564" s="5"/>
      <c r="AC564" s="52" t="str" cm="1">
        <f t="array" ref="AC564">IF(ValidateMultipleSelection(G568, Times!$B$8:$B$77), "Valid", "Invalid")</f>
        <v>Valid</v>
      </c>
      <c r="AD564" s="52" t="str" cm="1">
        <f t="array" ref="AD564">IF(ValidateMultipleSelection(A568, Site!$AR$2:$AR$50), "Valid", "Invalid")</f>
        <v>Valid</v>
      </c>
    </row>
    <row r="565" spans="1:30" x14ac:dyDescent="0.35">
      <c r="A565" s="124"/>
      <c r="B565" s="320"/>
      <c r="C565" s="320"/>
      <c r="D565" s="329" t="str" cm="1">
        <f t="array" ref="D565">IFERROR(IF(ISBLANK(A565),"",IF(AND(ISBLANK(C565),ISBLANK(#REF!),ISBLANK(F565)),"",IF(AND(ISBLANK(C565),ISBLANK(#REF!),NOT(ISBLANK(F565))),_xlfn._xlws.FILTER('Rot.Out'!L:L,'Rot.Out'!B:B=EnterData!F565),IF(AND(ISBLANK(C565),NOT(ISBLANK(#REF!))),_xlfn._xlws.FILTER(#REF!,#REF!=#REF!),_xlfn.TEXTJOIN(", ", TRUE, _xlfn._xlws.FILTER(Make.Trt!D:D &amp; " " &amp; Make.Trt!#REF!, Make.Trt!C:C=C565)))))),"")</f>
        <v/>
      </c>
      <c r="E565" s="321"/>
      <c r="F565" s="124"/>
      <c r="G565" s="124"/>
      <c r="H565" s="124"/>
      <c r="I565" s="311"/>
      <c r="J565" s="311"/>
      <c r="K565" s="332"/>
      <c r="L565" s="183"/>
      <c r="M565" s="5"/>
      <c r="N565" s="480"/>
      <c r="O565" s="480"/>
      <c r="P565" s="240"/>
      <c r="Q565" s="240"/>
      <c r="R565" s="483"/>
      <c r="S565" s="183"/>
      <c r="T565" s="183"/>
      <c r="U565" s="183"/>
      <c r="V565" s="183"/>
      <c r="W565" s="5"/>
      <c r="X565" s="5"/>
      <c r="Y565" s="5"/>
      <c r="Z565" s="5"/>
      <c r="AA565" s="5"/>
      <c r="AB565" s="5"/>
      <c r="AC565" s="52" t="str" cm="1">
        <f t="array" ref="AC565">IF(ValidateMultipleSelection(G569, Times!$B$8:$B$77), "Valid", "Invalid")</f>
        <v>Valid</v>
      </c>
      <c r="AD565" s="52" t="str" cm="1">
        <f t="array" ref="AD565">IF(ValidateMultipleSelection(A569, Site!$AR$2:$AR$50), "Valid", "Invalid")</f>
        <v>Valid</v>
      </c>
    </row>
    <row r="566" spans="1:30" x14ac:dyDescent="0.35">
      <c r="A566" s="124"/>
      <c r="B566" s="320"/>
      <c r="C566" s="320"/>
      <c r="D566" s="329" t="str" cm="1">
        <f t="array" ref="D566">IFERROR(IF(ISBLANK(A566),"",IF(AND(ISBLANK(C566),ISBLANK(#REF!),ISBLANK(F566)),"",IF(AND(ISBLANK(C566),ISBLANK(#REF!),NOT(ISBLANK(F566))),_xlfn._xlws.FILTER('Rot.Out'!L:L,'Rot.Out'!B:B=EnterData!F566),IF(AND(ISBLANK(C566),NOT(ISBLANK(#REF!))),_xlfn._xlws.FILTER(#REF!,#REF!=#REF!),_xlfn.TEXTJOIN(", ", TRUE, _xlfn._xlws.FILTER(Make.Trt!D:D &amp; " " &amp; Make.Trt!#REF!, Make.Trt!C:C=C566)))))),"")</f>
        <v/>
      </c>
      <c r="E566" s="321"/>
      <c r="F566" s="124"/>
      <c r="G566" s="124"/>
      <c r="H566" s="124"/>
      <c r="I566" s="311"/>
      <c r="J566" s="311"/>
      <c r="K566" s="332"/>
      <c r="L566" s="183"/>
      <c r="M566" s="5"/>
      <c r="N566" s="480"/>
      <c r="O566" s="480"/>
      <c r="P566" s="240"/>
      <c r="Q566" s="240"/>
      <c r="R566" s="483"/>
      <c r="S566" s="183"/>
      <c r="T566" s="183"/>
      <c r="U566" s="183"/>
      <c r="V566" s="183"/>
      <c r="W566" s="5"/>
      <c r="X566" s="5"/>
      <c r="Y566" s="5"/>
      <c r="Z566" s="5"/>
      <c r="AA566" s="5"/>
      <c r="AB566" s="5"/>
      <c r="AC566" s="52" t="str" cm="1">
        <f t="array" ref="AC566">IF(ValidateMultipleSelection(G570, Times!$B$8:$B$77), "Valid", "Invalid")</f>
        <v>Valid</v>
      </c>
      <c r="AD566" s="52" t="str" cm="1">
        <f t="array" ref="AD566">IF(ValidateMultipleSelection(A570, Site!$AR$2:$AR$50), "Valid", "Invalid")</f>
        <v>Valid</v>
      </c>
    </row>
    <row r="567" spans="1:30" x14ac:dyDescent="0.35">
      <c r="A567" s="124"/>
      <c r="B567" s="320"/>
      <c r="C567" s="320"/>
      <c r="D567" s="329" t="str" cm="1">
        <f t="array" ref="D567">IFERROR(IF(ISBLANK(A567),"",IF(AND(ISBLANK(C567),ISBLANK(#REF!),ISBLANK(F567)),"",IF(AND(ISBLANK(C567),ISBLANK(#REF!),NOT(ISBLANK(F567))),_xlfn._xlws.FILTER('Rot.Out'!L:L,'Rot.Out'!B:B=EnterData!F567),IF(AND(ISBLANK(C567),NOT(ISBLANK(#REF!))),_xlfn._xlws.FILTER(#REF!,#REF!=#REF!),_xlfn.TEXTJOIN(", ", TRUE, _xlfn._xlws.FILTER(Make.Trt!D:D &amp; " " &amp; Make.Trt!#REF!, Make.Trt!C:C=C567)))))),"")</f>
        <v/>
      </c>
      <c r="E567" s="321"/>
      <c r="F567" s="124"/>
      <c r="G567" s="124"/>
      <c r="H567" s="124"/>
      <c r="I567" s="311"/>
      <c r="J567" s="311"/>
      <c r="K567" s="332"/>
      <c r="L567" s="183"/>
      <c r="M567" s="5"/>
      <c r="N567" s="480"/>
      <c r="O567" s="480"/>
      <c r="P567" s="240"/>
      <c r="Q567" s="240"/>
      <c r="R567" s="483"/>
      <c r="S567" s="183"/>
      <c r="T567" s="183"/>
      <c r="U567" s="183"/>
      <c r="V567" s="183"/>
      <c r="W567" s="5"/>
      <c r="X567" s="5"/>
      <c r="Y567" s="5"/>
      <c r="Z567" s="5"/>
      <c r="AA567" s="5"/>
      <c r="AB567" s="5"/>
      <c r="AC567" s="52" t="str" cm="1">
        <f t="array" ref="AC567">IF(ValidateMultipleSelection(G571, Times!$B$8:$B$77), "Valid", "Invalid")</f>
        <v>Valid</v>
      </c>
      <c r="AD567" s="52" t="str" cm="1">
        <f t="array" ref="AD567">IF(ValidateMultipleSelection(A571, Site!$AR$2:$AR$50), "Valid", "Invalid")</f>
        <v>Valid</v>
      </c>
    </row>
    <row r="568" spans="1:30" x14ac:dyDescent="0.35">
      <c r="A568" s="124"/>
      <c r="B568" s="320"/>
      <c r="C568" s="320"/>
      <c r="D568" s="329" t="str" cm="1">
        <f t="array" ref="D568">IFERROR(IF(ISBLANK(A568),"",IF(AND(ISBLANK(C568),ISBLANK(#REF!),ISBLANK(F568)),"",IF(AND(ISBLANK(C568),ISBLANK(#REF!),NOT(ISBLANK(F568))),_xlfn._xlws.FILTER('Rot.Out'!L:L,'Rot.Out'!B:B=EnterData!F568),IF(AND(ISBLANK(C568),NOT(ISBLANK(#REF!))),_xlfn._xlws.FILTER(#REF!,#REF!=#REF!),_xlfn.TEXTJOIN(", ", TRUE, _xlfn._xlws.FILTER(Make.Trt!D:D &amp; " " &amp; Make.Trt!#REF!, Make.Trt!C:C=C568)))))),"")</f>
        <v/>
      </c>
      <c r="E568" s="321"/>
      <c r="F568" s="124"/>
      <c r="G568" s="124"/>
      <c r="H568" s="124"/>
      <c r="I568" s="311"/>
      <c r="J568" s="311"/>
      <c r="K568" s="332"/>
      <c r="L568" s="183"/>
      <c r="M568" s="5"/>
      <c r="N568" s="480"/>
      <c r="O568" s="480"/>
      <c r="P568" s="240"/>
      <c r="Q568" s="240"/>
      <c r="R568" s="483"/>
      <c r="S568" s="183"/>
      <c r="T568" s="183"/>
      <c r="U568" s="183"/>
      <c r="V568" s="183"/>
      <c r="W568" s="5"/>
      <c r="X568" s="5"/>
      <c r="Y568" s="5"/>
      <c r="Z568" s="5"/>
      <c r="AA568" s="5"/>
      <c r="AB568" s="5"/>
      <c r="AC568" s="52" t="str" cm="1">
        <f t="array" ref="AC568">IF(ValidateMultipleSelection(G572, Times!$B$8:$B$77), "Valid", "Invalid")</f>
        <v>Valid</v>
      </c>
      <c r="AD568" s="52" t="str" cm="1">
        <f t="array" ref="AD568">IF(ValidateMultipleSelection(A572, Site!$AR$2:$AR$50), "Valid", "Invalid")</f>
        <v>Valid</v>
      </c>
    </row>
    <row r="569" spans="1:30" x14ac:dyDescent="0.35">
      <c r="A569" s="124"/>
      <c r="B569" s="320"/>
      <c r="C569" s="320"/>
      <c r="D569" s="329" t="str" cm="1">
        <f t="array" ref="D569">IFERROR(IF(ISBLANK(A569),"",IF(AND(ISBLANK(C569),ISBLANK(#REF!),ISBLANK(F569)),"",IF(AND(ISBLANK(C569),ISBLANK(#REF!),NOT(ISBLANK(F569))),_xlfn._xlws.FILTER('Rot.Out'!L:L,'Rot.Out'!B:B=EnterData!F569),IF(AND(ISBLANK(C569),NOT(ISBLANK(#REF!))),_xlfn._xlws.FILTER(#REF!,#REF!=#REF!),_xlfn.TEXTJOIN(", ", TRUE, _xlfn._xlws.FILTER(Make.Trt!D:D &amp; " " &amp; Make.Trt!#REF!, Make.Trt!C:C=C569)))))),"")</f>
        <v/>
      </c>
      <c r="E569" s="321"/>
      <c r="F569" s="124"/>
      <c r="G569" s="124"/>
      <c r="H569" s="124"/>
      <c r="I569" s="311"/>
      <c r="J569" s="311"/>
      <c r="K569" s="332"/>
      <c r="L569" s="183"/>
      <c r="M569" s="5"/>
      <c r="N569" s="480"/>
      <c r="O569" s="480"/>
      <c r="P569" s="240"/>
      <c r="Q569" s="240"/>
      <c r="R569" s="483"/>
      <c r="S569" s="183"/>
      <c r="T569" s="183"/>
      <c r="U569" s="183"/>
      <c r="V569" s="183"/>
      <c r="W569" s="5"/>
      <c r="X569" s="5"/>
      <c r="Y569" s="5"/>
      <c r="Z569" s="5"/>
      <c r="AA569" s="5"/>
      <c r="AB569" s="5"/>
      <c r="AC569" s="52" t="str" cm="1">
        <f t="array" ref="AC569">IF(ValidateMultipleSelection(G573, Times!$B$8:$B$77), "Valid", "Invalid")</f>
        <v>Valid</v>
      </c>
      <c r="AD569" s="52" t="str" cm="1">
        <f t="array" ref="AD569">IF(ValidateMultipleSelection(A573, Site!$AR$2:$AR$50), "Valid", "Invalid")</f>
        <v>Valid</v>
      </c>
    </row>
    <row r="570" spans="1:30" x14ac:dyDescent="0.35">
      <c r="A570" s="124"/>
      <c r="B570" s="320"/>
      <c r="C570" s="320"/>
      <c r="D570" s="329" t="str" cm="1">
        <f t="array" ref="D570">IFERROR(IF(ISBLANK(A570),"",IF(AND(ISBLANK(C570),ISBLANK(#REF!),ISBLANK(F570)),"",IF(AND(ISBLANK(C570),ISBLANK(#REF!),NOT(ISBLANK(F570))),_xlfn._xlws.FILTER('Rot.Out'!L:L,'Rot.Out'!B:B=EnterData!F570),IF(AND(ISBLANK(C570),NOT(ISBLANK(#REF!))),_xlfn._xlws.FILTER(#REF!,#REF!=#REF!),_xlfn.TEXTJOIN(", ", TRUE, _xlfn._xlws.FILTER(Make.Trt!D:D &amp; " " &amp; Make.Trt!#REF!, Make.Trt!C:C=C570)))))),"")</f>
        <v/>
      </c>
      <c r="E570" s="321"/>
      <c r="F570" s="124"/>
      <c r="G570" s="124"/>
      <c r="H570" s="124"/>
      <c r="I570" s="311"/>
      <c r="J570" s="311"/>
      <c r="K570" s="332"/>
      <c r="L570" s="183"/>
      <c r="M570" s="5"/>
      <c r="N570" s="480"/>
      <c r="O570" s="480"/>
      <c r="P570" s="240"/>
      <c r="Q570" s="240"/>
      <c r="R570" s="483"/>
      <c r="S570" s="183"/>
      <c r="T570" s="183"/>
      <c r="U570" s="183"/>
      <c r="V570" s="183"/>
      <c r="W570" s="5"/>
      <c r="X570" s="5"/>
      <c r="Y570" s="5"/>
      <c r="Z570" s="5"/>
      <c r="AA570" s="5"/>
      <c r="AB570" s="5"/>
      <c r="AC570" s="52" t="str" cm="1">
        <f t="array" ref="AC570">IF(ValidateMultipleSelection(G574, Times!$B$8:$B$77), "Valid", "Invalid")</f>
        <v>Valid</v>
      </c>
      <c r="AD570" s="52" t="str" cm="1">
        <f t="array" ref="AD570">IF(ValidateMultipleSelection(A574, Site!$AR$2:$AR$50), "Valid", "Invalid")</f>
        <v>Valid</v>
      </c>
    </row>
    <row r="571" spans="1:30" x14ac:dyDescent="0.35">
      <c r="A571" s="124"/>
      <c r="B571" s="320"/>
      <c r="C571" s="320"/>
      <c r="D571" s="329" t="str" cm="1">
        <f t="array" ref="D571">IFERROR(IF(ISBLANK(A571),"",IF(AND(ISBLANK(C571),ISBLANK(#REF!),ISBLANK(F571)),"",IF(AND(ISBLANK(C571),ISBLANK(#REF!),NOT(ISBLANK(F571))),_xlfn._xlws.FILTER('Rot.Out'!L:L,'Rot.Out'!B:B=EnterData!F571),IF(AND(ISBLANK(C571),NOT(ISBLANK(#REF!))),_xlfn._xlws.FILTER(#REF!,#REF!=#REF!),_xlfn.TEXTJOIN(", ", TRUE, _xlfn._xlws.FILTER(Make.Trt!D:D &amp; " " &amp; Make.Trt!#REF!, Make.Trt!C:C=C571)))))),"")</f>
        <v/>
      </c>
      <c r="E571" s="321"/>
      <c r="F571" s="124"/>
      <c r="G571" s="124"/>
      <c r="H571" s="124"/>
      <c r="I571" s="311"/>
      <c r="J571" s="311"/>
      <c r="K571" s="332"/>
      <c r="L571" s="183"/>
      <c r="M571" s="5"/>
      <c r="N571" s="480"/>
      <c r="O571" s="480"/>
      <c r="P571" s="240"/>
      <c r="Q571" s="240"/>
      <c r="R571" s="483"/>
      <c r="S571" s="183"/>
      <c r="T571" s="183"/>
      <c r="U571" s="183"/>
      <c r="V571" s="183"/>
      <c r="W571" s="5"/>
      <c r="X571" s="5"/>
      <c r="Y571" s="5"/>
      <c r="Z571" s="5"/>
      <c r="AA571" s="5"/>
      <c r="AB571" s="5"/>
      <c r="AC571" s="52" t="str" cm="1">
        <f t="array" ref="AC571">IF(ValidateMultipleSelection(G575, Times!$B$8:$B$77), "Valid", "Invalid")</f>
        <v>Valid</v>
      </c>
      <c r="AD571" s="52" t="str" cm="1">
        <f t="array" ref="AD571">IF(ValidateMultipleSelection(A575, Site!$AR$2:$AR$50), "Valid", "Invalid")</f>
        <v>Valid</v>
      </c>
    </row>
    <row r="572" spans="1:30" x14ac:dyDescent="0.35">
      <c r="A572" s="124"/>
      <c r="B572" s="320"/>
      <c r="C572" s="320"/>
      <c r="D572" s="329" t="str" cm="1">
        <f t="array" ref="D572">IFERROR(IF(ISBLANK(A572),"",IF(AND(ISBLANK(C572),ISBLANK(#REF!),ISBLANK(F572)),"",IF(AND(ISBLANK(C572),ISBLANK(#REF!),NOT(ISBLANK(F572))),_xlfn._xlws.FILTER('Rot.Out'!L:L,'Rot.Out'!B:B=EnterData!F572),IF(AND(ISBLANK(C572),NOT(ISBLANK(#REF!))),_xlfn._xlws.FILTER(#REF!,#REF!=#REF!),_xlfn.TEXTJOIN(", ", TRUE, _xlfn._xlws.FILTER(Make.Trt!D:D &amp; " " &amp; Make.Trt!#REF!, Make.Trt!C:C=C572)))))),"")</f>
        <v/>
      </c>
      <c r="E572" s="321"/>
      <c r="F572" s="124"/>
      <c r="G572" s="124"/>
      <c r="H572" s="124"/>
      <c r="I572" s="311"/>
      <c r="J572" s="311"/>
      <c r="K572" s="332"/>
      <c r="L572" s="183"/>
      <c r="M572" s="5"/>
      <c r="N572" s="480"/>
      <c r="O572" s="480"/>
      <c r="P572" s="240"/>
      <c r="Q572" s="240"/>
      <c r="R572" s="483"/>
      <c r="S572" s="183"/>
      <c r="T572" s="183"/>
      <c r="U572" s="183"/>
      <c r="V572" s="183"/>
      <c r="W572" s="5"/>
      <c r="X572" s="5"/>
      <c r="Y572" s="5"/>
      <c r="Z572" s="5"/>
      <c r="AA572" s="5"/>
      <c r="AB572" s="5"/>
      <c r="AC572" s="52" t="str" cm="1">
        <f t="array" ref="AC572">IF(ValidateMultipleSelection(G576, Times!$B$8:$B$77), "Valid", "Invalid")</f>
        <v>Valid</v>
      </c>
      <c r="AD572" s="52" t="str" cm="1">
        <f t="array" ref="AD572">IF(ValidateMultipleSelection(A576, Site!$AR$2:$AR$50), "Valid", "Invalid")</f>
        <v>Valid</v>
      </c>
    </row>
    <row r="573" spans="1:30" x14ac:dyDescent="0.35">
      <c r="A573" s="124"/>
      <c r="B573" s="320"/>
      <c r="C573" s="320"/>
      <c r="D573" s="329" t="str" cm="1">
        <f t="array" ref="D573">IFERROR(IF(ISBLANK(A573),"",IF(AND(ISBLANK(C573),ISBLANK(#REF!),ISBLANK(F573)),"",IF(AND(ISBLANK(C573),ISBLANK(#REF!),NOT(ISBLANK(F573))),_xlfn._xlws.FILTER('Rot.Out'!L:L,'Rot.Out'!B:B=EnterData!F573),IF(AND(ISBLANK(C573),NOT(ISBLANK(#REF!))),_xlfn._xlws.FILTER(#REF!,#REF!=#REF!),_xlfn.TEXTJOIN(", ", TRUE, _xlfn._xlws.FILTER(Make.Trt!D:D &amp; " " &amp; Make.Trt!#REF!, Make.Trt!C:C=C573)))))),"")</f>
        <v/>
      </c>
      <c r="E573" s="321"/>
      <c r="F573" s="124"/>
      <c r="G573" s="124"/>
      <c r="H573" s="124"/>
      <c r="I573" s="311"/>
      <c r="J573" s="311"/>
      <c r="K573" s="332"/>
      <c r="L573" s="183"/>
      <c r="M573" s="5"/>
      <c r="N573" s="480"/>
      <c r="O573" s="480"/>
      <c r="P573" s="240"/>
      <c r="Q573" s="240"/>
      <c r="R573" s="483"/>
      <c r="S573" s="183"/>
      <c r="T573" s="183"/>
      <c r="U573" s="183"/>
      <c r="V573" s="183"/>
      <c r="W573" s="5"/>
      <c r="X573" s="5"/>
      <c r="Y573" s="5"/>
      <c r="Z573" s="5"/>
      <c r="AA573" s="5"/>
      <c r="AB573" s="5"/>
      <c r="AC573" s="52" t="str" cm="1">
        <f t="array" ref="AC573">IF(ValidateMultipleSelection(G577, Times!$B$8:$B$77), "Valid", "Invalid")</f>
        <v>Valid</v>
      </c>
      <c r="AD573" s="52" t="str" cm="1">
        <f t="array" ref="AD573">IF(ValidateMultipleSelection(A577, Site!$AR$2:$AR$50), "Valid", "Invalid")</f>
        <v>Valid</v>
      </c>
    </row>
    <row r="574" spans="1:30" x14ac:dyDescent="0.35">
      <c r="A574" s="124"/>
      <c r="B574" s="320"/>
      <c r="C574" s="320"/>
      <c r="D574" s="329" t="str" cm="1">
        <f t="array" ref="D574">IFERROR(IF(ISBLANK(A574),"",IF(AND(ISBLANK(C574),ISBLANK(#REF!),ISBLANK(F574)),"",IF(AND(ISBLANK(C574),ISBLANK(#REF!),NOT(ISBLANK(F574))),_xlfn._xlws.FILTER('Rot.Out'!L:L,'Rot.Out'!B:B=EnterData!F574),IF(AND(ISBLANK(C574),NOT(ISBLANK(#REF!))),_xlfn._xlws.FILTER(#REF!,#REF!=#REF!),_xlfn.TEXTJOIN(", ", TRUE, _xlfn._xlws.FILTER(Make.Trt!D:D &amp; " " &amp; Make.Trt!#REF!, Make.Trt!C:C=C574)))))),"")</f>
        <v/>
      </c>
      <c r="E574" s="321"/>
      <c r="F574" s="124"/>
      <c r="G574" s="124"/>
      <c r="H574" s="124"/>
      <c r="I574" s="311"/>
      <c r="J574" s="311"/>
      <c r="K574" s="332"/>
      <c r="L574" s="183"/>
      <c r="M574" s="5"/>
      <c r="N574" s="480"/>
      <c r="O574" s="480"/>
      <c r="P574" s="240"/>
      <c r="Q574" s="240"/>
      <c r="R574" s="483"/>
      <c r="S574" s="183"/>
      <c r="T574" s="183"/>
      <c r="U574" s="183"/>
      <c r="V574" s="183"/>
      <c r="W574" s="5"/>
      <c r="X574" s="5"/>
      <c r="Y574" s="5"/>
      <c r="Z574" s="5"/>
      <c r="AA574" s="5"/>
      <c r="AB574" s="5"/>
      <c r="AC574" s="52" t="str" cm="1">
        <f t="array" ref="AC574">IF(ValidateMultipleSelection(G578, Times!$B$8:$B$77), "Valid", "Invalid")</f>
        <v>Valid</v>
      </c>
      <c r="AD574" s="52" t="str" cm="1">
        <f t="array" ref="AD574">IF(ValidateMultipleSelection(A578, Site!$AR$2:$AR$50), "Valid", "Invalid")</f>
        <v>Valid</v>
      </c>
    </row>
    <row r="575" spans="1:30" x14ac:dyDescent="0.35">
      <c r="A575" s="124"/>
      <c r="B575" s="320"/>
      <c r="C575" s="320"/>
      <c r="D575" s="329" t="str" cm="1">
        <f t="array" ref="D575">IFERROR(IF(ISBLANK(A575),"",IF(AND(ISBLANK(C575),ISBLANK(#REF!),ISBLANK(F575)),"",IF(AND(ISBLANK(C575),ISBLANK(#REF!),NOT(ISBLANK(F575))),_xlfn._xlws.FILTER('Rot.Out'!L:L,'Rot.Out'!B:B=EnterData!F575),IF(AND(ISBLANK(C575),NOT(ISBLANK(#REF!))),_xlfn._xlws.FILTER(#REF!,#REF!=#REF!),_xlfn.TEXTJOIN(", ", TRUE, _xlfn._xlws.FILTER(Make.Trt!D:D &amp; " " &amp; Make.Trt!#REF!, Make.Trt!C:C=C575)))))),"")</f>
        <v/>
      </c>
      <c r="E575" s="321"/>
      <c r="F575" s="124"/>
      <c r="G575" s="124"/>
      <c r="H575" s="124"/>
      <c r="I575" s="311"/>
      <c r="J575" s="311"/>
      <c r="K575" s="332"/>
      <c r="L575" s="183"/>
      <c r="M575" s="5"/>
      <c r="N575" s="480"/>
      <c r="O575" s="480"/>
      <c r="P575" s="240"/>
      <c r="Q575" s="240"/>
      <c r="R575" s="483"/>
      <c r="S575" s="183"/>
      <c r="T575" s="183"/>
      <c r="U575" s="183"/>
      <c r="V575" s="183"/>
      <c r="W575" s="5"/>
      <c r="X575" s="5"/>
      <c r="Y575" s="5"/>
      <c r="Z575" s="5"/>
      <c r="AA575" s="5"/>
      <c r="AB575" s="5"/>
      <c r="AC575" s="52" t="str" cm="1">
        <f t="array" ref="AC575">IF(ValidateMultipleSelection(G579, Times!$B$8:$B$77), "Valid", "Invalid")</f>
        <v>Valid</v>
      </c>
      <c r="AD575" s="52" t="str" cm="1">
        <f t="array" ref="AD575">IF(ValidateMultipleSelection(A579, Site!$AR$2:$AR$50), "Valid", "Invalid")</f>
        <v>Valid</v>
      </c>
    </row>
    <row r="576" spans="1:30" x14ac:dyDescent="0.35">
      <c r="A576" s="124"/>
      <c r="B576" s="320"/>
      <c r="C576" s="320"/>
      <c r="D576" s="329" t="str" cm="1">
        <f t="array" ref="D576">IFERROR(IF(ISBLANK(A576),"",IF(AND(ISBLANK(C576),ISBLANK(#REF!),ISBLANK(F576)),"",IF(AND(ISBLANK(C576),ISBLANK(#REF!),NOT(ISBLANK(F576))),_xlfn._xlws.FILTER('Rot.Out'!L:L,'Rot.Out'!B:B=EnterData!F576),IF(AND(ISBLANK(C576),NOT(ISBLANK(#REF!))),_xlfn._xlws.FILTER(#REF!,#REF!=#REF!),_xlfn.TEXTJOIN(", ", TRUE, _xlfn._xlws.FILTER(Make.Trt!D:D &amp; " " &amp; Make.Trt!#REF!, Make.Trt!C:C=C576)))))),"")</f>
        <v/>
      </c>
      <c r="E576" s="321"/>
      <c r="F576" s="124"/>
      <c r="G576" s="124"/>
      <c r="H576" s="124"/>
      <c r="I576" s="311"/>
      <c r="J576" s="311"/>
      <c r="K576" s="332"/>
      <c r="L576" s="183"/>
      <c r="M576" s="5"/>
      <c r="N576" s="480"/>
      <c r="O576" s="480"/>
      <c r="P576" s="240"/>
      <c r="Q576" s="240"/>
      <c r="R576" s="483"/>
      <c r="S576" s="183"/>
      <c r="T576" s="183"/>
      <c r="U576" s="183"/>
      <c r="V576" s="183"/>
      <c r="W576" s="5"/>
      <c r="X576" s="5"/>
      <c r="Y576" s="5"/>
      <c r="Z576" s="5"/>
      <c r="AA576" s="5"/>
      <c r="AB576" s="5"/>
      <c r="AC576" s="52" t="str" cm="1">
        <f t="array" ref="AC576">IF(ValidateMultipleSelection(G580, Times!$B$8:$B$77), "Valid", "Invalid")</f>
        <v>Valid</v>
      </c>
      <c r="AD576" s="52" t="str" cm="1">
        <f t="array" ref="AD576">IF(ValidateMultipleSelection(A580, Site!$AR$2:$AR$50), "Valid", "Invalid")</f>
        <v>Valid</v>
      </c>
    </row>
    <row r="577" spans="1:30" x14ac:dyDescent="0.35">
      <c r="A577" s="124"/>
      <c r="B577" s="320"/>
      <c r="C577" s="320"/>
      <c r="D577" s="329" t="str" cm="1">
        <f t="array" ref="D577">IFERROR(IF(ISBLANK(A577),"",IF(AND(ISBLANK(C577),ISBLANK(#REF!),ISBLANK(F577)),"",IF(AND(ISBLANK(C577),ISBLANK(#REF!),NOT(ISBLANK(F577))),_xlfn._xlws.FILTER('Rot.Out'!L:L,'Rot.Out'!B:B=EnterData!F577),IF(AND(ISBLANK(C577),NOT(ISBLANK(#REF!))),_xlfn._xlws.FILTER(#REF!,#REF!=#REF!),_xlfn.TEXTJOIN(", ", TRUE, _xlfn._xlws.FILTER(Make.Trt!D:D &amp; " " &amp; Make.Trt!#REF!, Make.Trt!C:C=C577)))))),"")</f>
        <v/>
      </c>
      <c r="E577" s="321"/>
      <c r="F577" s="124"/>
      <c r="G577" s="124"/>
      <c r="H577" s="124"/>
      <c r="I577" s="311"/>
      <c r="J577" s="311"/>
      <c r="K577" s="332"/>
      <c r="L577" s="183"/>
      <c r="M577" s="5"/>
      <c r="N577" s="480"/>
      <c r="O577" s="480"/>
      <c r="P577" s="240"/>
      <c r="Q577" s="240"/>
      <c r="R577" s="483"/>
      <c r="S577" s="183"/>
      <c r="T577" s="183"/>
      <c r="U577" s="183"/>
      <c r="V577" s="183"/>
      <c r="W577" s="5"/>
      <c r="X577" s="5"/>
      <c r="Y577" s="5"/>
      <c r="Z577" s="5"/>
      <c r="AA577" s="5"/>
      <c r="AB577" s="5"/>
      <c r="AC577" s="52" t="str" cm="1">
        <f t="array" ref="AC577">IF(ValidateMultipleSelection(G581, Times!$B$8:$B$77), "Valid", "Invalid")</f>
        <v>Valid</v>
      </c>
      <c r="AD577" s="52" t="str" cm="1">
        <f t="array" ref="AD577">IF(ValidateMultipleSelection(A581, Site!$AR$2:$AR$50), "Valid", "Invalid")</f>
        <v>Valid</v>
      </c>
    </row>
    <row r="578" spans="1:30" x14ac:dyDescent="0.35">
      <c r="A578" s="124"/>
      <c r="B578" s="320"/>
      <c r="C578" s="320"/>
      <c r="D578" s="329" t="str" cm="1">
        <f t="array" ref="D578">IFERROR(IF(ISBLANK(A578),"",IF(AND(ISBLANK(C578),ISBLANK(#REF!),ISBLANK(F578)),"",IF(AND(ISBLANK(C578),ISBLANK(#REF!),NOT(ISBLANK(F578))),_xlfn._xlws.FILTER('Rot.Out'!L:L,'Rot.Out'!B:B=EnterData!F578),IF(AND(ISBLANK(C578),NOT(ISBLANK(#REF!))),_xlfn._xlws.FILTER(#REF!,#REF!=#REF!),_xlfn.TEXTJOIN(", ", TRUE, _xlfn._xlws.FILTER(Make.Trt!D:D &amp; " " &amp; Make.Trt!#REF!, Make.Trt!C:C=C578)))))),"")</f>
        <v/>
      </c>
      <c r="E578" s="321"/>
      <c r="F578" s="124"/>
      <c r="G578" s="124"/>
      <c r="H578" s="124"/>
      <c r="I578" s="311"/>
      <c r="J578" s="311"/>
      <c r="K578" s="332"/>
      <c r="L578" s="183"/>
      <c r="M578" s="5"/>
      <c r="N578" s="480"/>
      <c r="O578" s="480"/>
      <c r="P578" s="240"/>
      <c r="Q578" s="240"/>
      <c r="R578" s="483"/>
      <c r="S578" s="183"/>
      <c r="T578" s="183"/>
      <c r="U578" s="183"/>
      <c r="V578" s="183"/>
      <c r="W578" s="5"/>
      <c r="X578" s="5"/>
      <c r="Y578" s="5"/>
      <c r="Z578" s="5"/>
      <c r="AA578" s="5"/>
      <c r="AB578" s="5"/>
      <c r="AC578" s="52" t="str" cm="1">
        <f t="array" ref="AC578">IF(ValidateMultipleSelection(G582, Times!$B$8:$B$77), "Valid", "Invalid")</f>
        <v>Valid</v>
      </c>
      <c r="AD578" s="52" t="str" cm="1">
        <f t="array" ref="AD578">IF(ValidateMultipleSelection(A582, Site!$AR$2:$AR$50), "Valid", "Invalid")</f>
        <v>Valid</v>
      </c>
    </row>
    <row r="579" spans="1:30" x14ac:dyDescent="0.35">
      <c r="A579" s="124"/>
      <c r="B579" s="320"/>
      <c r="C579" s="320"/>
      <c r="D579" s="329" t="str" cm="1">
        <f t="array" ref="D579">IFERROR(IF(ISBLANK(A579),"",IF(AND(ISBLANK(C579),ISBLANK(#REF!),ISBLANK(F579)),"",IF(AND(ISBLANK(C579),ISBLANK(#REF!),NOT(ISBLANK(F579))),_xlfn._xlws.FILTER('Rot.Out'!L:L,'Rot.Out'!B:B=EnterData!F579),IF(AND(ISBLANK(C579),NOT(ISBLANK(#REF!))),_xlfn._xlws.FILTER(#REF!,#REF!=#REF!),_xlfn.TEXTJOIN(", ", TRUE, _xlfn._xlws.FILTER(Make.Trt!D:D &amp; " " &amp; Make.Trt!#REF!, Make.Trt!C:C=C579)))))),"")</f>
        <v/>
      </c>
      <c r="E579" s="321"/>
      <c r="F579" s="124"/>
      <c r="G579" s="124"/>
      <c r="H579" s="124"/>
      <c r="I579" s="311"/>
      <c r="J579" s="311"/>
      <c r="K579" s="332"/>
      <c r="L579" s="183"/>
      <c r="M579" s="5"/>
      <c r="N579" s="480"/>
      <c r="O579" s="480"/>
      <c r="P579" s="240"/>
      <c r="Q579" s="240"/>
      <c r="R579" s="483"/>
      <c r="S579" s="183"/>
      <c r="T579" s="183"/>
      <c r="U579" s="183"/>
      <c r="V579" s="183"/>
      <c r="W579" s="5"/>
      <c r="X579" s="5"/>
      <c r="Y579" s="5"/>
      <c r="Z579" s="5"/>
      <c r="AA579" s="5"/>
      <c r="AB579" s="5"/>
      <c r="AC579" s="52" t="str" cm="1">
        <f t="array" ref="AC579">IF(ValidateMultipleSelection(G583, Times!$B$8:$B$77), "Valid", "Invalid")</f>
        <v>Valid</v>
      </c>
      <c r="AD579" s="52" t="str" cm="1">
        <f t="array" ref="AD579">IF(ValidateMultipleSelection(A583, Site!$AR$2:$AR$50), "Valid", "Invalid")</f>
        <v>Valid</v>
      </c>
    </row>
    <row r="580" spans="1:30" x14ac:dyDescent="0.35">
      <c r="A580" s="124"/>
      <c r="B580" s="320"/>
      <c r="C580" s="320"/>
      <c r="D580" s="329" t="str" cm="1">
        <f t="array" ref="D580">IFERROR(IF(ISBLANK(A580),"",IF(AND(ISBLANK(C580),ISBLANK(#REF!),ISBLANK(F580)),"",IF(AND(ISBLANK(C580),ISBLANK(#REF!),NOT(ISBLANK(F580))),_xlfn._xlws.FILTER('Rot.Out'!L:L,'Rot.Out'!B:B=EnterData!F580),IF(AND(ISBLANK(C580),NOT(ISBLANK(#REF!))),_xlfn._xlws.FILTER(#REF!,#REF!=#REF!),_xlfn.TEXTJOIN(", ", TRUE, _xlfn._xlws.FILTER(Make.Trt!D:D &amp; " " &amp; Make.Trt!#REF!, Make.Trt!C:C=C580)))))),"")</f>
        <v/>
      </c>
      <c r="E580" s="321"/>
      <c r="F580" s="124"/>
      <c r="G580" s="124"/>
      <c r="H580" s="124"/>
      <c r="I580" s="311"/>
      <c r="J580" s="311"/>
      <c r="K580" s="332"/>
      <c r="L580" s="183"/>
      <c r="M580" s="5"/>
      <c r="N580" s="480"/>
      <c r="O580" s="480"/>
      <c r="P580" s="240"/>
      <c r="Q580" s="240"/>
      <c r="R580" s="483"/>
      <c r="S580" s="183"/>
      <c r="T580" s="183"/>
      <c r="U580" s="183"/>
      <c r="V580" s="183"/>
      <c r="W580" s="5"/>
      <c r="X580" s="5"/>
      <c r="Y580" s="5"/>
      <c r="Z580" s="5"/>
      <c r="AA580" s="5"/>
      <c r="AB580" s="5"/>
      <c r="AC580" s="52" t="str" cm="1">
        <f t="array" ref="AC580">IF(ValidateMultipleSelection(G584, Times!$B$8:$B$77), "Valid", "Invalid")</f>
        <v>Valid</v>
      </c>
      <c r="AD580" s="52" t="str" cm="1">
        <f t="array" ref="AD580">IF(ValidateMultipleSelection(A584, Site!$AR$2:$AR$50), "Valid", "Invalid")</f>
        <v>Valid</v>
      </c>
    </row>
    <row r="581" spans="1:30" x14ac:dyDescent="0.35">
      <c r="A581" s="124"/>
      <c r="B581" s="320"/>
      <c r="C581" s="320"/>
      <c r="D581" s="329" t="str" cm="1">
        <f t="array" ref="D581">IFERROR(IF(ISBLANK(A581),"",IF(AND(ISBLANK(C581),ISBLANK(#REF!),ISBLANK(F581)),"",IF(AND(ISBLANK(C581),ISBLANK(#REF!),NOT(ISBLANK(F581))),_xlfn._xlws.FILTER('Rot.Out'!L:L,'Rot.Out'!B:B=EnterData!F581),IF(AND(ISBLANK(C581),NOT(ISBLANK(#REF!))),_xlfn._xlws.FILTER(#REF!,#REF!=#REF!),_xlfn.TEXTJOIN(", ", TRUE, _xlfn._xlws.FILTER(Make.Trt!D:D &amp; " " &amp; Make.Trt!#REF!, Make.Trt!C:C=C581)))))),"")</f>
        <v/>
      </c>
      <c r="E581" s="321"/>
      <c r="F581" s="124"/>
      <c r="G581" s="124"/>
      <c r="H581" s="124"/>
      <c r="I581" s="311"/>
      <c r="J581" s="311"/>
      <c r="K581" s="332"/>
      <c r="L581" s="183"/>
      <c r="M581" s="5"/>
      <c r="N581" s="480"/>
      <c r="O581" s="480"/>
      <c r="P581" s="240"/>
      <c r="Q581" s="240"/>
      <c r="R581" s="483"/>
      <c r="S581" s="183"/>
      <c r="T581" s="183"/>
      <c r="U581" s="183"/>
      <c r="V581" s="183"/>
      <c r="W581" s="5"/>
      <c r="X581" s="5"/>
      <c r="Y581" s="5"/>
      <c r="Z581" s="5"/>
      <c r="AA581" s="5"/>
      <c r="AB581" s="5"/>
      <c r="AC581" s="52" t="str" cm="1">
        <f t="array" ref="AC581">IF(ValidateMultipleSelection(G585, Times!$B$8:$B$77), "Valid", "Invalid")</f>
        <v>Valid</v>
      </c>
      <c r="AD581" s="52" t="str" cm="1">
        <f t="array" ref="AD581">IF(ValidateMultipleSelection(A585, Site!$AR$2:$AR$50), "Valid", "Invalid")</f>
        <v>Valid</v>
      </c>
    </row>
    <row r="582" spans="1:30" x14ac:dyDescent="0.35">
      <c r="A582" s="124"/>
      <c r="B582" s="320"/>
      <c r="C582" s="320"/>
      <c r="D582" s="329" t="str" cm="1">
        <f t="array" ref="D582">IFERROR(IF(ISBLANK(A582),"",IF(AND(ISBLANK(C582),ISBLANK(#REF!),ISBLANK(F582)),"",IF(AND(ISBLANK(C582),ISBLANK(#REF!),NOT(ISBLANK(F582))),_xlfn._xlws.FILTER('Rot.Out'!L:L,'Rot.Out'!B:B=EnterData!F582),IF(AND(ISBLANK(C582),NOT(ISBLANK(#REF!))),_xlfn._xlws.FILTER(#REF!,#REF!=#REF!),_xlfn.TEXTJOIN(", ", TRUE, _xlfn._xlws.FILTER(Make.Trt!D:D &amp; " " &amp; Make.Trt!#REF!, Make.Trt!C:C=C582)))))),"")</f>
        <v/>
      </c>
      <c r="E582" s="321"/>
      <c r="F582" s="124"/>
      <c r="G582" s="124"/>
      <c r="H582" s="124"/>
      <c r="I582" s="311"/>
      <c r="J582" s="311"/>
      <c r="K582" s="332"/>
      <c r="L582" s="183"/>
      <c r="M582" s="5"/>
      <c r="N582" s="480"/>
      <c r="O582" s="480"/>
      <c r="P582" s="240"/>
      <c r="Q582" s="240"/>
      <c r="R582" s="483"/>
      <c r="S582" s="183"/>
      <c r="T582" s="183"/>
      <c r="U582" s="183"/>
      <c r="V582" s="183"/>
      <c r="W582" s="5"/>
      <c r="X582" s="5"/>
      <c r="Y582" s="5"/>
      <c r="Z582" s="5"/>
      <c r="AA582" s="5"/>
      <c r="AB582" s="5"/>
      <c r="AC582" s="52" t="str" cm="1">
        <f t="array" ref="AC582">IF(ValidateMultipleSelection(G586, Times!$B$8:$B$77), "Valid", "Invalid")</f>
        <v>Valid</v>
      </c>
      <c r="AD582" s="52" t="str" cm="1">
        <f t="array" ref="AD582">IF(ValidateMultipleSelection(A586, Site!$AR$2:$AR$50), "Valid", "Invalid")</f>
        <v>Valid</v>
      </c>
    </row>
    <row r="583" spans="1:30" x14ac:dyDescent="0.35">
      <c r="A583" s="124"/>
      <c r="B583" s="320"/>
      <c r="C583" s="320"/>
      <c r="D583" s="329" t="str" cm="1">
        <f t="array" ref="D583">IFERROR(IF(ISBLANK(A583),"",IF(AND(ISBLANK(C583),ISBLANK(#REF!),ISBLANK(F583)),"",IF(AND(ISBLANK(C583),ISBLANK(#REF!),NOT(ISBLANK(F583))),_xlfn._xlws.FILTER('Rot.Out'!L:L,'Rot.Out'!B:B=EnterData!F583),IF(AND(ISBLANK(C583),NOT(ISBLANK(#REF!))),_xlfn._xlws.FILTER(#REF!,#REF!=#REF!),_xlfn.TEXTJOIN(", ", TRUE, _xlfn._xlws.FILTER(Make.Trt!D:D &amp; " " &amp; Make.Trt!#REF!, Make.Trt!C:C=C583)))))),"")</f>
        <v/>
      </c>
      <c r="E583" s="321"/>
      <c r="F583" s="124"/>
      <c r="G583" s="124"/>
      <c r="H583" s="124"/>
      <c r="I583" s="311"/>
      <c r="J583" s="311"/>
      <c r="K583" s="332"/>
      <c r="L583" s="183"/>
      <c r="M583" s="5"/>
      <c r="N583" s="480"/>
      <c r="O583" s="480"/>
      <c r="P583" s="240"/>
      <c r="Q583" s="240"/>
      <c r="R583" s="483"/>
      <c r="S583" s="183"/>
      <c r="T583" s="183"/>
      <c r="U583" s="183"/>
      <c r="V583" s="183"/>
      <c r="W583" s="5"/>
      <c r="X583" s="5"/>
      <c r="Y583" s="5"/>
      <c r="Z583" s="5"/>
      <c r="AA583" s="5"/>
      <c r="AB583" s="5"/>
      <c r="AC583" s="52" t="str" cm="1">
        <f t="array" ref="AC583">IF(ValidateMultipleSelection(G587, Times!$B$8:$B$77), "Valid", "Invalid")</f>
        <v>Valid</v>
      </c>
      <c r="AD583" s="52" t="str" cm="1">
        <f t="array" ref="AD583">IF(ValidateMultipleSelection(A587, Site!$AR$2:$AR$50), "Valid", "Invalid")</f>
        <v>Valid</v>
      </c>
    </row>
    <row r="584" spans="1:30" x14ac:dyDescent="0.35">
      <c r="A584" s="124"/>
      <c r="B584" s="320"/>
      <c r="C584" s="320"/>
      <c r="D584" s="329" t="str" cm="1">
        <f t="array" ref="D584">IFERROR(IF(ISBLANK(A584),"",IF(AND(ISBLANK(C584),ISBLANK(#REF!),ISBLANK(F584)),"",IF(AND(ISBLANK(C584),ISBLANK(#REF!),NOT(ISBLANK(F584))),_xlfn._xlws.FILTER('Rot.Out'!L:L,'Rot.Out'!B:B=EnterData!F584),IF(AND(ISBLANK(C584),NOT(ISBLANK(#REF!))),_xlfn._xlws.FILTER(#REF!,#REF!=#REF!),_xlfn.TEXTJOIN(", ", TRUE, _xlfn._xlws.FILTER(Make.Trt!D:D &amp; " " &amp; Make.Trt!#REF!, Make.Trt!C:C=C584)))))),"")</f>
        <v/>
      </c>
      <c r="E584" s="321"/>
      <c r="F584" s="124"/>
      <c r="G584" s="124"/>
      <c r="H584" s="124"/>
      <c r="I584" s="311"/>
      <c r="J584" s="311"/>
      <c r="K584" s="332"/>
      <c r="L584" s="183"/>
      <c r="M584" s="5"/>
      <c r="N584" s="480"/>
      <c r="O584" s="480"/>
      <c r="P584" s="240"/>
      <c r="Q584" s="240"/>
      <c r="R584" s="483"/>
      <c r="S584" s="183"/>
      <c r="T584" s="183"/>
      <c r="U584" s="183"/>
      <c r="V584" s="183"/>
      <c r="W584" s="5"/>
      <c r="X584" s="5"/>
      <c r="Y584" s="5"/>
      <c r="Z584" s="5"/>
      <c r="AA584" s="5"/>
      <c r="AB584" s="5"/>
      <c r="AC584" s="52" t="str" cm="1">
        <f t="array" ref="AC584">IF(ValidateMultipleSelection(G588, Times!$B$8:$B$77), "Valid", "Invalid")</f>
        <v>Valid</v>
      </c>
      <c r="AD584" s="52" t="str" cm="1">
        <f t="array" ref="AD584">IF(ValidateMultipleSelection(A588, Site!$AR$2:$AR$50), "Valid", "Invalid")</f>
        <v>Valid</v>
      </c>
    </row>
    <row r="585" spans="1:30" x14ac:dyDescent="0.35">
      <c r="A585" s="124"/>
      <c r="B585" s="320"/>
      <c r="C585" s="320"/>
      <c r="D585" s="329" t="str" cm="1">
        <f t="array" ref="D585">IFERROR(IF(ISBLANK(A585),"",IF(AND(ISBLANK(C585),ISBLANK(#REF!),ISBLANK(F585)),"",IF(AND(ISBLANK(C585),ISBLANK(#REF!),NOT(ISBLANK(F585))),_xlfn._xlws.FILTER('Rot.Out'!L:L,'Rot.Out'!B:B=EnterData!F585),IF(AND(ISBLANK(C585),NOT(ISBLANK(#REF!))),_xlfn._xlws.FILTER(#REF!,#REF!=#REF!),_xlfn.TEXTJOIN(", ", TRUE, _xlfn._xlws.FILTER(Make.Trt!D:D &amp; " " &amp; Make.Trt!#REF!, Make.Trt!C:C=C585)))))),"")</f>
        <v/>
      </c>
      <c r="E585" s="321"/>
      <c r="F585" s="124"/>
      <c r="G585" s="124"/>
      <c r="H585" s="124"/>
      <c r="I585" s="311"/>
      <c r="J585" s="311"/>
      <c r="K585" s="332"/>
      <c r="L585" s="183"/>
      <c r="M585" s="5"/>
      <c r="N585" s="480"/>
      <c r="O585" s="480"/>
      <c r="P585" s="240"/>
      <c r="Q585" s="240"/>
      <c r="R585" s="483"/>
      <c r="S585" s="183"/>
      <c r="T585" s="183"/>
      <c r="U585" s="183"/>
      <c r="V585" s="183"/>
      <c r="W585" s="5"/>
      <c r="X585" s="5"/>
      <c r="Y585" s="5"/>
      <c r="Z585" s="5"/>
      <c r="AA585" s="5"/>
      <c r="AB585" s="5"/>
      <c r="AC585" s="52" t="str" cm="1">
        <f t="array" ref="AC585">IF(ValidateMultipleSelection(G589, Times!$B$8:$B$77), "Valid", "Invalid")</f>
        <v>Valid</v>
      </c>
      <c r="AD585" s="52" t="str" cm="1">
        <f t="array" ref="AD585">IF(ValidateMultipleSelection(A589, Site!$AR$2:$AR$50), "Valid", "Invalid")</f>
        <v>Valid</v>
      </c>
    </row>
    <row r="586" spans="1:30" x14ac:dyDescent="0.35">
      <c r="A586" s="124"/>
      <c r="B586" s="320"/>
      <c r="C586" s="320"/>
      <c r="D586" s="329" t="str" cm="1">
        <f t="array" ref="D586">IFERROR(IF(ISBLANK(A586),"",IF(AND(ISBLANK(C586),ISBLANK(#REF!),ISBLANK(F586)),"",IF(AND(ISBLANK(C586),ISBLANK(#REF!),NOT(ISBLANK(F586))),_xlfn._xlws.FILTER('Rot.Out'!L:L,'Rot.Out'!B:B=EnterData!F586),IF(AND(ISBLANK(C586),NOT(ISBLANK(#REF!))),_xlfn._xlws.FILTER(#REF!,#REF!=#REF!),_xlfn.TEXTJOIN(", ", TRUE, _xlfn._xlws.FILTER(Make.Trt!D:D &amp; " " &amp; Make.Trt!#REF!, Make.Trt!C:C=C586)))))),"")</f>
        <v/>
      </c>
      <c r="E586" s="321"/>
      <c r="F586" s="124"/>
      <c r="G586" s="124"/>
      <c r="H586" s="124"/>
      <c r="I586" s="311"/>
      <c r="J586" s="311"/>
      <c r="K586" s="332"/>
      <c r="L586" s="183"/>
      <c r="M586" s="5"/>
      <c r="N586" s="480"/>
      <c r="O586" s="480"/>
      <c r="P586" s="240"/>
      <c r="Q586" s="240"/>
      <c r="R586" s="483"/>
      <c r="S586" s="183"/>
      <c r="T586" s="183"/>
      <c r="U586" s="183"/>
      <c r="V586" s="183"/>
      <c r="W586" s="5"/>
      <c r="X586" s="5"/>
      <c r="Y586" s="5"/>
      <c r="Z586" s="5"/>
      <c r="AA586" s="5"/>
      <c r="AB586" s="5"/>
      <c r="AC586" s="52" t="str" cm="1">
        <f t="array" ref="AC586">IF(ValidateMultipleSelection(G590, Times!$B$8:$B$77), "Valid", "Invalid")</f>
        <v>Valid</v>
      </c>
      <c r="AD586" s="52" t="str" cm="1">
        <f t="array" ref="AD586">IF(ValidateMultipleSelection(A590, Site!$AR$2:$AR$50), "Valid", "Invalid")</f>
        <v>Valid</v>
      </c>
    </row>
    <row r="587" spans="1:30" x14ac:dyDescent="0.35">
      <c r="A587" s="124"/>
      <c r="B587" s="320"/>
      <c r="C587" s="320"/>
      <c r="D587" s="329" t="str" cm="1">
        <f t="array" ref="D587">IFERROR(IF(ISBLANK(A587),"",IF(AND(ISBLANK(C587),ISBLANK(#REF!),ISBLANK(F587)),"",IF(AND(ISBLANK(C587),ISBLANK(#REF!),NOT(ISBLANK(F587))),_xlfn._xlws.FILTER('Rot.Out'!L:L,'Rot.Out'!B:B=EnterData!F587),IF(AND(ISBLANK(C587),NOT(ISBLANK(#REF!))),_xlfn._xlws.FILTER(#REF!,#REF!=#REF!),_xlfn.TEXTJOIN(", ", TRUE, _xlfn._xlws.FILTER(Make.Trt!D:D &amp; " " &amp; Make.Trt!#REF!, Make.Trt!C:C=C587)))))),"")</f>
        <v/>
      </c>
      <c r="E587" s="321"/>
      <c r="F587" s="124"/>
      <c r="G587" s="124"/>
      <c r="H587" s="124"/>
      <c r="I587" s="311"/>
      <c r="J587" s="311"/>
      <c r="K587" s="332"/>
      <c r="L587" s="183"/>
      <c r="M587" s="5"/>
      <c r="N587" s="480"/>
      <c r="O587" s="480"/>
      <c r="P587" s="240"/>
      <c r="Q587" s="240"/>
      <c r="R587" s="483"/>
      <c r="S587" s="183"/>
      <c r="T587" s="183"/>
      <c r="U587" s="183"/>
      <c r="V587" s="183"/>
      <c r="W587" s="5"/>
      <c r="X587" s="5"/>
      <c r="Y587" s="5"/>
      <c r="Z587" s="5"/>
      <c r="AA587" s="5"/>
      <c r="AB587" s="5"/>
      <c r="AC587" s="52" t="str" cm="1">
        <f t="array" ref="AC587">IF(ValidateMultipleSelection(G591, Times!$B$8:$B$77), "Valid", "Invalid")</f>
        <v>Valid</v>
      </c>
      <c r="AD587" s="52" t="str" cm="1">
        <f t="array" ref="AD587">IF(ValidateMultipleSelection(A591, Site!$AR$2:$AR$50), "Valid", "Invalid")</f>
        <v>Valid</v>
      </c>
    </row>
    <row r="588" spans="1:30" x14ac:dyDescent="0.35">
      <c r="A588" s="124"/>
      <c r="B588" s="320"/>
      <c r="C588" s="320"/>
      <c r="D588" s="329" t="str" cm="1">
        <f t="array" ref="D588">IFERROR(IF(ISBLANK(A588),"",IF(AND(ISBLANK(C588),ISBLANK(#REF!),ISBLANK(F588)),"",IF(AND(ISBLANK(C588),ISBLANK(#REF!),NOT(ISBLANK(F588))),_xlfn._xlws.FILTER('Rot.Out'!L:L,'Rot.Out'!B:B=EnterData!F588),IF(AND(ISBLANK(C588),NOT(ISBLANK(#REF!))),_xlfn._xlws.FILTER(#REF!,#REF!=#REF!),_xlfn.TEXTJOIN(", ", TRUE, _xlfn._xlws.FILTER(Make.Trt!D:D &amp; " " &amp; Make.Trt!#REF!, Make.Trt!C:C=C588)))))),"")</f>
        <v/>
      </c>
      <c r="E588" s="321"/>
      <c r="F588" s="124"/>
      <c r="G588" s="124"/>
      <c r="H588" s="124"/>
      <c r="I588" s="311"/>
      <c r="J588" s="311"/>
      <c r="K588" s="332"/>
      <c r="L588" s="183"/>
      <c r="M588" s="5"/>
      <c r="N588" s="480"/>
      <c r="O588" s="480"/>
      <c r="P588" s="240"/>
      <c r="Q588" s="240"/>
      <c r="R588" s="483"/>
      <c r="S588" s="183"/>
      <c r="T588" s="183"/>
      <c r="U588" s="183"/>
      <c r="V588" s="183"/>
      <c r="W588" s="5"/>
      <c r="X588" s="5"/>
      <c r="Y588" s="5"/>
      <c r="Z588" s="5"/>
      <c r="AA588" s="5"/>
      <c r="AB588" s="5"/>
      <c r="AC588" s="52" t="str" cm="1">
        <f t="array" ref="AC588">IF(ValidateMultipleSelection(G592, Times!$B$8:$B$77), "Valid", "Invalid")</f>
        <v>Valid</v>
      </c>
      <c r="AD588" s="52" t="str" cm="1">
        <f t="array" ref="AD588">IF(ValidateMultipleSelection(A592, Site!$AR$2:$AR$50), "Valid", "Invalid")</f>
        <v>Valid</v>
      </c>
    </row>
    <row r="589" spans="1:30" x14ac:dyDescent="0.35">
      <c r="A589" s="124"/>
      <c r="B589" s="320"/>
      <c r="C589" s="320"/>
      <c r="D589" s="329" t="str" cm="1">
        <f t="array" ref="D589">IFERROR(IF(ISBLANK(A589),"",IF(AND(ISBLANK(C589),ISBLANK(#REF!),ISBLANK(F589)),"",IF(AND(ISBLANK(C589),ISBLANK(#REF!),NOT(ISBLANK(F589))),_xlfn._xlws.FILTER('Rot.Out'!L:L,'Rot.Out'!B:B=EnterData!F589),IF(AND(ISBLANK(C589),NOT(ISBLANK(#REF!))),_xlfn._xlws.FILTER(#REF!,#REF!=#REF!),_xlfn.TEXTJOIN(", ", TRUE, _xlfn._xlws.FILTER(Make.Trt!D:D &amp; " " &amp; Make.Trt!#REF!, Make.Trt!C:C=C589)))))),"")</f>
        <v/>
      </c>
      <c r="E589" s="321"/>
      <c r="F589" s="124"/>
      <c r="G589" s="124"/>
      <c r="H589" s="124"/>
      <c r="I589" s="311"/>
      <c r="J589" s="311"/>
      <c r="K589" s="332"/>
      <c r="L589" s="183"/>
      <c r="M589" s="5"/>
      <c r="N589" s="480"/>
      <c r="O589" s="480"/>
      <c r="P589" s="240"/>
      <c r="Q589" s="240"/>
      <c r="R589" s="483"/>
      <c r="S589" s="183"/>
      <c r="T589" s="183"/>
      <c r="U589" s="183"/>
      <c r="V589" s="183"/>
      <c r="W589" s="5"/>
      <c r="X589" s="5"/>
      <c r="Y589" s="5"/>
      <c r="Z589" s="5"/>
      <c r="AA589" s="5"/>
      <c r="AB589" s="5"/>
      <c r="AC589" s="52" t="str" cm="1">
        <f t="array" ref="AC589">IF(ValidateMultipleSelection(G593, Times!$B$8:$B$77), "Valid", "Invalid")</f>
        <v>Valid</v>
      </c>
      <c r="AD589" s="52" t="str" cm="1">
        <f t="array" ref="AD589">IF(ValidateMultipleSelection(A593, Site!$AR$2:$AR$50), "Valid", "Invalid")</f>
        <v>Valid</v>
      </c>
    </row>
    <row r="590" spans="1:30" x14ac:dyDescent="0.35">
      <c r="A590" s="124"/>
      <c r="B590" s="320"/>
      <c r="C590" s="320"/>
      <c r="D590" s="329" t="str" cm="1">
        <f t="array" ref="D590">IFERROR(IF(ISBLANK(A590),"",IF(AND(ISBLANK(C590),ISBLANK(#REF!),ISBLANK(F590)),"",IF(AND(ISBLANK(C590),ISBLANK(#REF!),NOT(ISBLANK(F590))),_xlfn._xlws.FILTER('Rot.Out'!L:L,'Rot.Out'!B:B=EnterData!F590),IF(AND(ISBLANK(C590),NOT(ISBLANK(#REF!))),_xlfn._xlws.FILTER(#REF!,#REF!=#REF!),_xlfn.TEXTJOIN(", ", TRUE, _xlfn._xlws.FILTER(Make.Trt!D:D &amp; " " &amp; Make.Trt!#REF!, Make.Trt!C:C=C590)))))),"")</f>
        <v/>
      </c>
      <c r="E590" s="321"/>
      <c r="F590" s="124"/>
      <c r="G590" s="124"/>
      <c r="H590" s="124"/>
      <c r="I590" s="311"/>
      <c r="J590" s="311"/>
      <c r="K590" s="332"/>
      <c r="L590" s="183"/>
      <c r="M590" s="5"/>
      <c r="N590" s="480"/>
      <c r="O590" s="480"/>
      <c r="P590" s="240"/>
      <c r="Q590" s="240"/>
      <c r="R590" s="483"/>
      <c r="S590" s="183"/>
      <c r="T590" s="183"/>
      <c r="U590" s="183"/>
      <c r="V590" s="183"/>
      <c r="W590" s="5"/>
      <c r="X590" s="5"/>
      <c r="Y590" s="5"/>
      <c r="Z590" s="5"/>
      <c r="AA590" s="5"/>
      <c r="AB590" s="5"/>
      <c r="AC590" s="52" t="str" cm="1">
        <f t="array" ref="AC590">IF(ValidateMultipleSelection(G594, Times!$B$8:$B$77), "Valid", "Invalid")</f>
        <v>Valid</v>
      </c>
      <c r="AD590" s="52" t="str" cm="1">
        <f t="array" ref="AD590">IF(ValidateMultipleSelection(A594, Site!$AR$2:$AR$50), "Valid", "Invalid")</f>
        <v>Valid</v>
      </c>
    </row>
    <row r="591" spans="1:30" x14ac:dyDescent="0.35">
      <c r="A591" s="124"/>
      <c r="B591" s="320"/>
      <c r="C591" s="320"/>
      <c r="D591" s="329" t="str" cm="1">
        <f t="array" ref="D591">IFERROR(IF(ISBLANK(A591),"",IF(AND(ISBLANK(C591),ISBLANK(#REF!),ISBLANK(F591)),"",IF(AND(ISBLANK(C591),ISBLANK(#REF!),NOT(ISBLANK(F591))),_xlfn._xlws.FILTER('Rot.Out'!L:L,'Rot.Out'!B:B=EnterData!F591),IF(AND(ISBLANK(C591),NOT(ISBLANK(#REF!))),_xlfn._xlws.FILTER(#REF!,#REF!=#REF!),_xlfn.TEXTJOIN(", ", TRUE, _xlfn._xlws.FILTER(Make.Trt!D:D &amp; " " &amp; Make.Trt!#REF!, Make.Trt!C:C=C591)))))),"")</f>
        <v/>
      </c>
      <c r="E591" s="321"/>
      <c r="F591" s="124"/>
      <c r="G591" s="124"/>
      <c r="H591" s="124"/>
      <c r="I591" s="311"/>
      <c r="J591" s="311"/>
      <c r="K591" s="332"/>
      <c r="L591" s="183"/>
      <c r="M591" s="5"/>
      <c r="N591" s="480"/>
      <c r="O591" s="480"/>
      <c r="P591" s="240"/>
      <c r="Q591" s="240"/>
      <c r="R591" s="483"/>
      <c r="S591" s="183"/>
      <c r="T591" s="183"/>
      <c r="U591" s="183"/>
      <c r="V591" s="183"/>
      <c r="W591" s="5"/>
      <c r="X591" s="5"/>
      <c r="Y591" s="5"/>
      <c r="Z591" s="5"/>
      <c r="AA591" s="5"/>
      <c r="AB591" s="5"/>
      <c r="AC591" s="52" t="str" cm="1">
        <f t="array" ref="AC591">IF(ValidateMultipleSelection(G595, Times!$B$8:$B$77), "Valid", "Invalid")</f>
        <v>Valid</v>
      </c>
      <c r="AD591" s="52" t="str" cm="1">
        <f t="array" ref="AD591">IF(ValidateMultipleSelection(A595, Site!$AR$2:$AR$50), "Valid", "Invalid")</f>
        <v>Valid</v>
      </c>
    </row>
    <row r="592" spans="1:30" x14ac:dyDescent="0.35">
      <c r="A592" s="124"/>
      <c r="B592" s="320"/>
      <c r="C592" s="320"/>
      <c r="D592" s="329" t="str" cm="1">
        <f t="array" ref="D592">IFERROR(IF(ISBLANK(A592),"",IF(AND(ISBLANK(C592),ISBLANK(#REF!),ISBLANK(F592)),"",IF(AND(ISBLANK(C592),ISBLANK(#REF!),NOT(ISBLANK(F592))),_xlfn._xlws.FILTER('Rot.Out'!L:L,'Rot.Out'!B:B=EnterData!F592),IF(AND(ISBLANK(C592),NOT(ISBLANK(#REF!))),_xlfn._xlws.FILTER(#REF!,#REF!=#REF!),_xlfn.TEXTJOIN(", ", TRUE, _xlfn._xlws.FILTER(Make.Trt!D:D &amp; " " &amp; Make.Trt!#REF!, Make.Trt!C:C=C592)))))),"")</f>
        <v/>
      </c>
      <c r="E592" s="321"/>
      <c r="F592" s="124"/>
      <c r="G592" s="124"/>
      <c r="H592" s="124"/>
      <c r="I592" s="311"/>
      <c r="J592" s="311"/>
      <c r="K592" s="332"/>
      <c r="L592" s="183"/>
      <c r="M592" s="5"/>
      <c r="N592" s="480"/>
      <c r="O592" s="480"/>
      <c r="P592" s="240"/>
      <c r="Q592" s="240"/>
      <c r="R592" s="483"/>
      <c r="S592" s="183"/>
      <c r="T592" s="183"/>
      <c r="U592" s="183"/>
      <c r="V592" s="183"/>
      <c r="W592" s="5"/>
      <c r="X592" s="5"/>
      <c r="Y592" s="5"/>
      <c r="Z592" s="5"/>
      <c r="AA592" s="5"/>
      <c r="AB592" s="5"/>
      <c r="AC592" s="52" t="str" cm="1">
        <f t="array" ref="AC592">IF(ValidateMultipleSelection(G596, Times!$B$8:$B$77), "Valid", "Invalid")</f>
        <v>Valid</v>
      </c>
      <c r="AD592" s="52" t="str" cm="1">
        <f t="array" ref="AD592">IF(ValidateMultipleSelection(A596, Site!$AR$2:$AR$50), "Valid", "Invalid")</f>
        <v>Valid</v>
      </c>
    </row>
    <row r="593" spans="1:30" x14ac:dyDescent="0.35">
      <c r="A593" s="124"/>
      <c r="B593" s="320"/>
      <c r="C593" s="320"/>
      <c r="D593" s="329" t="str" cm="1">
        <f t="array" ref="D593">IFERROR(IF(ISBLANK(A593),"",IF(AND(ISBLANK(C593),ISBLANK(#REF!),ISBLANK(F593)),"",IF(AND(ISBLANK(C593),ISBLANK(#REF!),NOT(ISBLANK(F593))),_xlfn._xlws.FILTER('Rot.Out'!L:L,'Rot.Out'!B:B=EnterData!F593),IF(AND(ISBLANK(C593),NOT(ISBLANK(#REF!))),_xlfn._xlws.FILTER(#REF!,#REF!=#REF!),_xlfn.TEXTJOIN(", ", TRUE, _xlfn._xlws.FILTER(Make.Trt!D:D &amp; " " &amp; Make.Trt!#REF!, Make.Trt!C:C=C593)))))),"")</f>
        <v/>
      </c>
      <c r="E593" s="321"/>
      <c r="F593" s="124"/>
      <c r="G593" s="124"/>
      <c r="H593" s="124"/>
      <c r="I593" s="311"/>
      <c r="J593" s="311"/>
      <c r="K593" s="332"/>
      <c r="L593" s="183"/>
      <c r="M593" s="5"/>
      <c r="N593" s="480"/>
      <c r="O593" s="480"/>
      <c r="P593" s="240"/>
      <c r="Q593" s="240"/>
      <c r="R593" s="483"/>
      <c r="S593" s="183"/>
      <c r="T593" s="183"/>
      <c r="U593" s="183"/>
      <c r="V593" s="183"/>
      <c r="W593" s="5"/>
      <c r="X593" s="5"/>
      <c r="Y593" s="5"/>
      <c r="Z593" s="5"/>
      <c r="AA593" s="5"/>
      <c r="AB593" s="5"/>
      <c r="AC593" s="52" t="str" cm="1">
        <f t="array" ref="AC593">IF(ValidateMultipleSelection(G597, Times!$B$8:$B$77), "Valid", "Invalid")</f>
        <v>Valid</v>
      </c>
      <c r="AD593" s="52" t="str" cm="1">
        <f t="array" ref="AD593">IF(ValidateMultipleSelection(A597, Site!$AR$2:$AR$50), "Valid", "Invalid")</f>
        <v>Valid</v>
      </c>
    </row>
    <row r="594" spans="1:30" x14ac:dyDescent="0.35">
      <c r="A594" s="124"/>
      <c r="B594" s="320"/>
      <c r="C594" s="320"/>
      <c r="D594" s="329" t="str" cm="1">
        <f t="array" ref="D594">IFERROR(IF(ISBLANK(A594),"",IF(AND(ISBLANK(C594),ISBLANK(#REF!),ISBLANK(F594)),"",IF(AND(ISBLANK(C594),ISBLANK(#REF!),NOT(ISBLANK(F594))),_xlfn._xlws.FILTER('Rot.Out'!L:L,'Rot.Out'!B:B=EnterData!F594),IF(AND(ISBLANK(C594),NOT(ISBLANK(#REF!))),_xlfn._xlws.FILTER(#REF!,#REF!=#REF!),_xlfn.TEXTJOIN(", ", TRUE, _xlfn._xlws.FILTER(Make.Trt!D:D &amp; " " &amp; Make.Trt!#REF!, Make.Trt!C:C=C594)))))),"")</f>
        <v/>
      </c>
      <c r="E594" s="321"/>
      <c r="F594" s="124"/>
      <c r="G594" s="124"/>
      <c r="H594" s="124"/>
      <c r="I594" s="311"/>
      <c r="J594" s="311"/>
      <c r="K594" s="332"/>
      <c r="L594" s="183"/>
      <c r="M594" s="5"/>
      <c r="N594" s="480"/>
      <c r="O594" s="480"/>
      <c r="P594" s="240"/>
      <c r="Q594" s="240"/>
      <c r="R594" s="483"/>
      <c r="S594" s="183"/>
      <c r="T594" s="183"/>
      <c r="U594" s="183"/>
      <c r="V594" s="183"/>
      <c r="W594" s="5"/>
      <c r="X594" s="5"/>
      <c r="Y594" s="5"/>
      <c r="Z594" s="5"/>
      <c r="AA594" s="5"/>
      <c r="AB594" s="5"/>
      <c r="AC594" s="52" t="str" cm="1">
        <f t="array" ref="AC594">IF(ValidateMultipleSelection(G598, Times!$B$8:$B$77), "Valid", "Invalid")</f>
        <v>Valid</v>
      </c>
      <c r="AD594" s="52" t="str" cm="1">
        <f t="array" ref="AD594">IF(ValidateMultipleSelection(A598, Site!$AR$2:$AR$50), "Valid", "Invalid")</f>
        <v>Valid</v>
      </c>
    </row>
    <row r="595" spans="1:30" x14ac:dyDescent="0.35">
      <c r="A595" s="124"/>
      <c r="B595" s="320"/>
      <c r="C595" s="320"/>
      <c r="D595" s="329" t="str" cm="1">
        <f t="array" ref="D595">IFERROR(IF(ISBLANK(A595),"",IF(AND(ISBLANK(C595),ISBLANK(#REF!),ISBLANK(F595)),"",IF(AND(ISBLANK(C595),ISBLANK(#REF!),NOT(ISBLANK(F595))),_xlfn._xlws.FILTER('Rot.Out'!L:L,'Rot.Out'!B:B=EnterData!F595),IF(AND(ISBLANK(C595),NOT(ISBLANK(#REF!))),_xlfn._xlws.FILTER(#REF!,#REF!=#REF!),_xlfn.TEXTJOIN(", ", TRUE, _xlfn._xlws.FILTER(Make.Trt!D:D &amp; " " &amp; Make.Trt!#REF!, Make.Trt!C:C=C595)))))),"")</f>
        <v/>
      </c>
      <c r="E595" s="321"/>
      <c r="F595" s="124"/>
      <c r="G595" s="124"/>
      <c r="H595" s="124"/>
      <c r="I595" s="311"/>
      <c r="J595" s="311"/>
      <c r="K595" s="332"/>
      <c r="L595" s="183"/>
      <c r="M595" s="5"/>
      <c r="N595" s="480"/>
      <c r="O595" s="480"/>
      <c r="P595" s="240"/>
      <c r="Q595" s="240"/>
      <c r="R595" s="483"/>
      <c r="S595" s="183"/>
      <c r="T595" s="183"/>
      <c r="U595" s="183"/>
      <c r="V595" s="183"/>
      <c r="W595" s="5"/>
      <c r="X595" s="5"/>
      <c r="Y595" s="5"/>
      <c r="Z595" s="5"/>
      <c r="AA595" s="5"/>
      <c r="AB595" s="5"/>
      <c r="AC595" s="52" t="str" cm="1">
        <f t="array" ref="AC595">IF(ValidateMultipleSelection(G599, Times!$B$8:$B$77), "Valid", "Invalid")</f>
        <v>Valid</v>
      </c>
      <c r="AD595" s="52" t="str" cm="1">
        <f t="array" ref="AD595">IF(ValidateMultipleSelection(A599, Site!$AR$2:$AR$50), "Valid", "Invalid")</f>
        <v>Valid</v>
      </c>
    </row>
    <row r="596" spans="1:30" x14ac:dyDescent="0.35">
      <c r="A596" s="124"/>
      <c r="B596" s="320"/>
      <c r="C596" s="320"/>
      <c r="D596" s="329" t="str" cm="1">
        <f t="array" ref="D596">IFERROR(IF(ISBLANK(A596),"",IF(AND(ISBLANK(C596),ISBLANK(#REF!),ISBLANK(F596)),"",IF(AND(ISBLANK(C596),ISBLANK(#REF!),NOT(ISBLANK(F596))),_xlfn._xlws.FILTER('Rot.Out'!L:L,'Rot.Out'!B:B=EnterData!F596),IF(AND(ISBLANK(C596),NOT(ISBLANK(#REF!))),_xlfn._xlws.FILTER(#REF!,#REF!=#REF!),_xlfn.TEXTJOIN(", ", TRUE, _xlfn._xlws.FILTER(Make.Trt!D:D &amp; " " &amp; Make.Trt!#REF!, Make.Trt!C:C=C596)))))),"")</f>
        <v/>
      </c>
      <c r="E596" s="321"/>
      <c r="F596" s="124"/>
      <c r="G596" s="124"/>
      <c r="H596" s="124"/>
      <c r="I596" s="311"/>
      <c r="J596" s="311"/>
      <c r="K596" s="332"/>
      <c r="L596" s="183"/>
      <c r="M596" s="5"/>
      <c r="N596" s="480"/>
      <c r="O596" s="480"/>
      <c r="P596" s="240"/>
      <c r="Q596" s="240"/>
      <c r="R596" s="483"/>
      <c r="S596" s="183"/>
      <c r="T596" s="183"/>
      <c r="U596" s="183"/>
      <c r="V596" s="183"/>
      <c r="W596" s="5"/>
      <c r="X596" s="5"/>
      <c r="Y596" s="5"/>
      <c r="Z596" s="5"/>
      <c r="AA596" s="5"/>
      <c r="AB596" s="5"/>
      <c r="AC596" s="52" t="str" cm="1">
        <f t="array" ref="AC596">IF(ValidateMultipleSelection(G600, Times!$B$8:$B$77), "Valid", "Invalid")</f>
        <v>Valid</v>
      </c>
      <c r="AD596" s="52" t="str" cm="1">
        <f t="array" ref="AD596">IF(ValidateMultipleSelection(A600, Site!$AR$2:$AR$50), "Valid", "Invalid")</f>
        <v>Valid</v>
      </c>
    </row>
    <row r="597" spans="1:30" x14ac:dyDescent="0.35">
      <c r="A597" s="124"/>
      <c r="B597" s="320"/>
      <c r="C597" s="320"/>
      <c r="D597" s="329" t="str" cm="1">
        <f t="array" ref="D597">IFERROR(IF(ISBLANK(A597),"",IF(AND(ISBLANK(C597),ISBLANK(#REF!),ISBLANK(F597)),"",IF(AND(ISBLANK(C597),ISBLANK(#REF!),NOT(ISBLANK(F597))),_xlfn._xlws.FILTER('Rot.Out'!L:L,'Rot.Out'!B:B=EnterData!F597),IF(AND(ISBLANK(C597),NOT(ISBLANK(#REF!))),_xlfn._xlws.FILTER(#REF!,#REF!=#REF!),_xlfn.TEXTJOIN(", ", TRUE, _xlfn._xlws.FILTER(Make.Trt!D:D &amp; " " &amp; Make.Trt!#REF!, Make.Trt!C:C=C597)))))),"")</f>
        <v/>
      </c>
      <c r="E597" s="321"/>
      <c r="F597" s="124"/>
      <c r="G597" s="124"/>
      <c r="H597" s="124"/>
      <c r="I597" s="311"/>
      <c r="J597" s="311"/>
      <c r="K597" s="332"/>
      <c r="L597" s="183"/>
      <c r="M597" s="5"/>
      <c r="N597" s="480"/>
      <c r="O597" s="480"/>
      <c r="P597" s="240"/>
      <c r="Q597" s="240"/>
      <c r="R597" s="483"/>
      <c r="S597" s="183"/>
      <c r="T597" s="183"/>
      <c r="U597" s="183"/>
      <c r="V597" s="183"/>
      <c r="W597" s="5"/>
      <c r="X597" s="5"/>
      <c r="Y597" s="5"/>
      <c r="Z597" s="5"/>
      <c r="AA597" s="5"/>
      <c r="AB597" s="5"/>
      <c r="AC597" s="52" t="str" cm="1">
        <f t="array" ref="AC597">IF(ValidateMultipleSelection(G601, Times!$B$8:$B$77), "Valid", "Invalid")</f>
        <v>Valid</v>
      </c>
      <c r="AD597" s="52" t="str" cm="1">
        <f t="array" ref="AD597">IF(ValidateMultipleSelection(A601, Site!$AR$2:$AR$50), "Valid", "Invalid")</f>
        <v>Valid</v>
      </c>
    </row>
    <row r="598" spans="1:30" x14ac:dyDescent="0.35">
      <c r="A598" s="124"/>
      <c r="B598" s="320"/>
      <c r="C598" s="320"/>
      <c r="D598" s="329" t="str" cm="1">
        <f t="array" ref="D598">IFERROR(IF(ISBLANK(A598),"",IF(AND(ISBLANK(C598),ISBLANK(#REF!),ISBLANK(F598)),"",IF(AND(ISBLANK(C598),ISBLANK(#REF!),NOT(ISBLANK(F598))),_xlfn._xlws.FILTER('Rot.Out'!L:L,'Rot.Out'!B:B=EnterData!F598),IF(AND(ISBLANK(C598),NOT(ISBLANK(#REF!))),_xlfn._xlws.FILTER(#REF!,#REF!=#REF!),_xlfn.TEXTJOIN(", ", TRUE, _xlfn._xlws.FILTER(Make.Trt!D:D &amp; " " &amp; Make.Trt!#REF!, Make.Trt!C:C=C598)))))),"")</f>
        <v/>
      </c>
      <c r="E598" s="321"/>
      <c r="F598" s="124"/>
      <c r="G598" s="124"/>
      <c r="H598" s="124"/>
      <c r="I598" s="311"/>
      <c r="J598" s="311"/>
      <c r="K598" s="332"/>
      <c r="L598" s="183"/>
      <c r="M598" s="5"/>
      <c r="N598" s="480"/>
      <c r="O598" s="480"/>
      <c r="P598" s="240"/>
      <c r="Q598" s="240"/>
      <c r="R598" s="483"/>
      <c r="S598" s="183"/>
      <c r="T598" s="183"/>
      <c r="U598" s="183"/>
      <c r="V598" s="183"/>
      <c r="W598" s="5"/>
      <c r="X598" s="5"/>
      <c r="Y598" s="5"/>
      <c r="Z598" s="5"/>
      <c r="AA598" s="5"/>
      <c r="AB598" s="5"/>
      <c r="AC598" s="52" t="str" cm="1">
        <f t="array" ref="AC598">IF(ValidateMultipleSelection(G602, Times!$B$8:$B$77), "Valid", "Invalid")</f>
        <v>Valid</v>
      </c>
      <c r="AD598" s="52" t="str" cm="1">
        <f t="array" ref="AD598">IF(ValidateMultipleSelection(A602, Site!$AR$2:$AR$50), "Valid", "Invalid")</f>
        <v>Valid</v>
      </c>
    </row>
    <row r="599" spans="1:30" x14ac:dyDescent="0.35">
      <c r="A599" s="124"/>
      <c r="B599" s="320"/>
      <c r="C599" s="320"/>
      <c r="D599" s="329" t="str" cm="1">
        <f t="array" ref="D599">IFERROR(IF(ISBLANK(A599),"",IF(AND(ISBLANK(C599),ISBLANK(#REF!),ISBLANK(F599)),"",IF(AND(ISBLANK(C599),ISBLANK(#REF!),NOT(ISBLANK(F599))),_xlfn._xlws.FILTER('Rot.Out'!L:L,'Rot.Out'!B:B=EnterData!F599),IF(AND(ISBLANK(C599),NOT(ISBLANK(#REF!))),_xlfn._xlws.FILTER(#REF!,#REF!=#REF!),_xlfn.TEXTJOIN(", ", TRUE, _xlfn._xlws.FILTER(Make.Trt!D:D &amp; " " &amp; Make.Trt!#REF!, Make.Trt!C:C=C599)))))),"")</f>
        <v/>
      </c>
      <c r="E599" s="321"/>
      <c r="F599" s="124"/>
      <c r="G599" s="124"/>
      <c r="H599" s="124"/>
      <c r="I599" s="311"/>
      <c r="J599" s="311"/>
      <c r="K599" s="332"/>
      <c r="L599" s="183"/>
      <c r="M599" s="5"/>
      <c r="N599" s="480"/>
      <c r="O599" s="480"/>
      <c r="P599" s="240"/>
      <c r="Q599" s="240"/>
      <c r="R599" s="483"/>
      <c r="S599" s="183"/>
      <c r="T599" s="183"/>
      <c r="U599" s="183"/>
      <c r="V599" s="183"/>
      <c r="W599" s="5"/>
      <c r="X599" s="5"/>
      <c r="Y599" s="5"/>
      <c r="Z599" s="5"/>
      <c r="AA599" s="5"/>
      <c r="AB599" s="5"/>
      <c r="AC599" s="52" t="str" cm="1">
        <f t="array" ref="AC599">IF(ValidateMultipleSelection(G603, Times!$B$8:$B$77), "Valid", "Invalid")</f>
        <v>Valid</v>
      </c>
      <c r="AD599" s="52" t="str" cm="1">
        <f t="array" ref="AD599">IF(ValidateMultipleSelection(A603, Site!$AR$2:$AR$50), "Valid", "Invalid")</f>
        <v>Valid</v>
      </c>
    </row>
    <row r="600" spans="1:30" x14ac:dyDescent="0.35">
      <c r="A600" s="124"/>
      <c r="B600" s="320"/>
      <c r="C600" s="320"/>
      <c r="D600" s="329" t="str" cm="1">
        <f t="array" ref="D600">IFERROR(IF(ISBLANK(A600),"",IF(AND(ISBLANK(C600),ISBLANK(#REF!),ISBLANK(F600)),"",IF(AND(ISBLANK(C600),ISBLANK(#REF!),NOT(ISBLANK(F600))),_xlfn._xlws.FILTER('Rot.Out'!L:L,'Rot.Out'!B:B=EnterData!F600),IF(AND(ISBLANK(C600),NOT(ISBLANK(#REF!))),_xlfn._xlws.FILTER(#REF!,#REF!=#REF!),_xlfn.TEXTJOIN(", ", TRUE, _xlfn._xlws.FILTER(Make.Trt!D:D &amp; " " &amp; Make.Trt!#REF!, Make.Trt!C:C=C600)))))),"")</f>
        <v/>
      </c>
      <c r="E600" s="321"/>
      <c r="F600" s="124"/>
      <c r="G600" s="124"/>
      <c r="H600" s="124"/>
      <c r="I600" s="311"/>
      <c r="J600" s="311"/>
      <c r="K600" s="332"/>
      <c r="L600" s="183"/>
      <c r="M600" s="5"/>
      <c r="N600" s="480"/>
      <c r="O600" s="480"/>
      <c r="P600" s="240"/>
      <c r="Q600" s="240"/>
      <c r="R600" s="483"/>
      <c r="S600" s="183"/>
      <c r="T600" s="183"/>
      <c r="U600" s="183"/>
      <c r="V600" s="183"/>
      <c r="W600" s="5"/>
      <c r="X600" s="5"/>
      <c r="Y600" s="5"/>
      <c r="Z600" s="5"/>
      <c r="AA600" s="5"/>
      <c r="AB600" s="5"/>
      <c r="AC600" s="52" t="str" cm="1">
        <f t="array" ref="AC600">IF(ValidateMultipleSelection(G604, Times!$B$8:$B$77), "Valid", "Invalid")</f>
        <v>Valid</v>
      </c>
      <c r="AD600" s="52" t="str" cm="1">
        <f t="array" ref="AD600">IF(ValidateMultipleSelection(A604, Site!$AR$2:$AR$50), "Valid", "Invalid")</f>
        <v>Valid</v>
      </c>
    </row>
    <row r="601" spans="1:30" x14ac:dyDescent="0.35">
      <c r="A601" s="124"/>
      <c r="B601" s="320"/>
      <c r="C601" s="320"/>
      <c r="D601" s="329" t="str" cm="1">
        <f t="array" ref="D601">IFERROR(IF(ISBLANK(A601),"",IF(AND(ISBLANK(C601),ISBLANK(#REF!),ISBLANK(F601)),"",IF(AND(ISBLANK(C601),ISBLANK(#REF!),NOT(ISBLANK(F601))),_xlfn._xlws.FILTER('Rot.Out'!L:L,'Rot.Out'!B:B=EnterData!F601),IF(AND(ISBLANK(C601),NOT(ISBLANK(#REF!))),_xlfn._xlws.FILTER(#REF!,#REF!=#REF!),_xlfn.TEXTJOIN(", ", TRUE, _xlfn._xlws.FILTER(Make.Trt!D:D &amp; " " &amp; Make.Trt!#REF!, Make.Trt!C:C=C601)))))),"")</f>
        <v/>
      </c>
      <c r="E601" s="321"/>
      <c r="F601" s="124"/>
      <c r="G601" s="124"/>
      <c r="H601" s="124"/>
      <c r="I601" s="311"/>
      <c r="J601" s="311"/>
      <c r="K601" s="332"/>
      <c r="L601" s="183"/>
      <c r="M601" s="5"/>
      <c r="N601" s="480"/>
      <c r="O601" s="480"/>
      <c r="P601" s="240"/>
      <c r="Q601" s="240"/>
      <c r="R601" s="483"/>
      <c r="S601" s="183"/>
      <c r="T601" s="183"/>
      <c r="U601" s="183"/>
      <c r="V601" s="183"/>
      <c r="W601" s="5"/>
      <c r="X601" s="5"/>
      <c r="Y601" s="5"/>
      <c r="Z601" s="5"/>
      <c r="AA601" s="5"/>
      <c r="AB601" s="5"/>
      <c r="AC601" s="52" t="str" cm="1">
        <f t="array" ref="AC601">IF(ValidateMultipleSelection(G605, Times!$B$8:$B$77), "Valid", "Invalid")</f>
        <v>Valid</v>
      </c>
      <c r="AD601" s="52" t="str" cm="1">
        <f t="array" ref="AD601">IF(ValidateMultipleSelection(A605, Site!$AR$2:$AR$50), "Valid", "Invalid")</f>
        <v>Valid</v>
      </c>
    </row>
    <row r="602" spans="1:30" x14ac:dyDescent="0.35">
      <c r="A602" s="124"/>
      <c r="B602" s="320"/>
      <c r="C602" s="320"/>
      <c r="D602" s="329" t="str" cm="1">
        <f t="array" ref="D602">IFERROR(IF(ISBLANK(A602),"",IF(AND(ISBLANK(C602),ISBLANK(#REF!),ISBLANK(F602)),"",IF(AND(ISBLANK(C602),ISBLANK(#REF!),NOT(ISBLANK(F602))),_xlfn._xlws.FILTER('Rot.Out'!L:L,'Rot.Out'!B:B=EnterData!F602),IF(AND(ISBLANK(C602),NOT(ISBLANK(#REF!))),_xlfn._xlws.FILTER(#REF!,#REF!=#REF!),_xlfn.TEXTJOIN(", ", TRUE, _xlfn._xlws.FILTER(Make.Trt!D:D &amp; " " &amp; Make.Trt!#REF!, Make.Trt!C:C=C602)))))),"")</f>
        <v/>
      </c>
      <c r="E602" s="321"/>
      <c r="F602" s="124"/>
      <c r="G602" s="124"/>
      <c r="H602" s="124"/>
      <c r="I602" s="311"/>
      <c r="J602" s="311"/>
      <c r="K602" s="332"/>
      <c r="L602" s="183"/>
      <c r="M602" s="5"/>
      <c r="N602" s="480"/>
      <c r="O602" s="480"/>
      <c r="P602" s="240"/>
      <c r="Q602" s="240"/>
      <c r="R602" s="483"/>
      <c r="S602" s="183"/>
      <c r="T602" s="183"/>
      <c r="U602" s="183"/>
      <c r="V602" s="183"/>
      <c r="W602" s="5"/>
      <c r="X602" s="5"/>
      <c r="Y602" s="5"/>
      <c r="Z602" s="5"/>
      <c r="AA602" s="5"/>
      <c r="AB602" s="5"/>
      <c r="AC602" s="52" t="str" cm="1">
        <f t="array" ref="AC602">IF(ValidateMultipleSelection(G606, Times!$B$8:$B$77), "Valid", "Invalid")</f>
        <v>Valid</v>
      </c>
      <c r="AD602" s="52" t="str" cm="1">
        <f t="array" ref="AD602">IF(ValidateMultipleSelection(A606, Site!$AR$2:$AR$50), "Valid", "Invalid")</f>
        <v>Valid</v>
      </c>
    </row>
    <row r="603" spans="1:30" x14ac:dyDescent="0.35">
      <c r="A603" s="124"/>
      <c r="B603" s="320"/>
      <c r="C603" s="320"/>
      <c r="D603" s="329" t="str" cm="1">
        <f t="array" ref="D603">IFERROR(IF(ISBLANK(A603),"",IF(AND(ISBLANK(C603),ISBLANK(#REF!),ISBLANK(F603)),"",IF(AND(ISBLANK(C603),ISBLANK(#REF!),NOT(ISBLANK(F603))),_xlfn._xlws.FILTER('Rot.Out'!L:L,'Rot.Out'!B:B=EnterData!F603),IF(AND(ISBLANK(C603),NOT(ISBLANK(#REF!))),_xlfn._xlws.FILTER(#REF!,#REF!=#REF!),_xlfn.TEXTJOIN(", ", TRUE, _xlfn._xlws.FILTER(Make.Trt!D:D &amp; " " &amp; Make.Trt!#REF!, Make.Trt!C:C=C603)))))),"")</f>
        <v/>
      </c>
      <c r="E603" s="321"/>
      <c r="F603" s="124"/>
      <c r="G603" s="124"/>
      <c r="H603" s="124"/>
      <c r="I603" s="311"/>
      <c r="J603" s="311"/>
      <c r="K603" s="332"/>
      <c r="L603" s="183"/>
      <c r="M603" s="5"/>
      <c r="N603" s="480"/>
      <c r="O603" s="480"/>
      <c r="P603" s="240"/>
      <c r="Q603" s="240"/>
      <c r="R603" s="483"/>
      <c r="S603" s="183"/>
      <c r="T603" s="183"/>
      <c r="U603" s="183"/>
      <c r="V603" s="183"/>
      <c r="W603" s="5"/>
      <c r="X603" s="5"/>
      <c r="Y603" s="5"/>
      <c r="Z603" s="5"/>
      <c r="AA603" s="5"/>
      <c r="AB603" s="5"/>
      <c r="AC603" s="52" t="str" cm="1">
        <f t="array" ref="AC603">IF(ValidateMultipleSelection(G607, Times!$B$8:$B$77), "Valid", "Invalid")</f>
        <v>Valid</v>
      </c>
      <c r="AD603" s="52" t="str" cm="1">
        <f t="array" ref="AD603">IF(ValidateMultipleSelection(A607, Site!$AR$2:$AR$50), "Valid", "Invalid")</f>
        <v>Valid</v>
      </c>
    </row>
    <row r="604" spans="1:30" x14ac:dyDescent="0.35">
      <c r="A604" s="124"/>
      <c r="B604" s="320"/>
      <c r="C604" s="320"/>
      <c r="D604" s="329" t="str" cm="1">
        <f t="array" ref="D604">IFERROR(IF(ISBLANK(A604),"",IF(AND(ISBLANK(C604),ISBLANK(#REF!),ISBLANK(F604)),"",IF(AND(ISBLANK(C604),ISBLANK(#REF!),NOT(ISBLANK(F604))),_xlfn._xlws.FILTER('Rot.Out'!L:L,'Rot.Out'!B:B=EnterData!F604),IF(AND(ISBLANK(C604),NOT(ISBLANK(#REF!))),_xlfn._xlws.FILTER(#REF!,#REF!=#REF!),_xlfn.TEXTJOIN(", ", TRUE, _xlfn._xlws.FILTER(Make.Trt!D:D &amp; " " &amp; Make.Trt!#REF!, Make.Trt!C:C=C604)))))),"")</f>
        <v/>
      </c>
      <c r="E604" s="321"/>
      <c r="F604" s="124"/>
      <c r="G604" s="124"/>
      <c r="H604" s="124"/>
      <c r="I604" s="311"/>
      <c r="J604" s="311"/>
      <c r="K604" s="332"/>
      <c r="L604" s="183"/>
      <c r="M604" s="5"/>
      <c r="N604" s="480"/>
      <c r="O604" s="480"/>
      <c r="P604" s="240"/>
      <c r="Q604" s="240"/>
      <c r="R604" s="483"/>
      <c r="S604" s="183"/>
      <c r="T604" s="183"/>
      <c r="U604" s="183"/>
      <c r="V604" s="183"/>
      <c r="W604" s="5"/>
      <c r="X604" s="5"/>
      <c r="Y604" s="5"/>
      <c r="Z604" s="5"/>
      <c r="AA604" s="5"/>
      <c r="AB604" s="5"/>
      <c r="AC604" s="52" t="str" cm="1">
        <f t="array" ref="AC604">IF(ValidateMultipleSelection(G608, Times!$B$8:$B$77), "Valid", "Invalid")</f>
        <v>Valid</v>
      </c>
      <c r="AD604" s="52" t="str" cm="1">
        <f t="array" ref="AD604">IF(ValidateMultipleSelection(A608, Site!$AR$2:$AR$50), "Valid", "Invalid")</f>
        <v>Valid</v>
      </c>
    </row>
    <row r="605" spans="1:30" x14ac:dyDescent="0.35">
      <c r="A605" s="124"/>
      <c r="B605" s="320"/>
      <c r="C605" s="320"/>
      <c r="D605" s="329" t="str" cm="1">
        <f t="array" ref="D605">IFERROR(IF(ISBLANK(A605),"",IF(AND(ISBLANK(C605),ISBLANK(#REF!),ISBLANK(F605)),"",IF(AND(ISBLANK(C605),ISBLANK(#REF!),NOT(ISBLANK(F605))),_xlfn._xlws.FILTER('Rot.Out'!L:L,'Rot.Out'!B:B=EnterData!F605),IF(AND(ISBLANK(C605),NOT(ISBLANK(#REF!))),_xlfn._xlws.FILTER(#REF!,#REF!=#REF!),_xlfn.TEXTJOIN(", ", TRUE, _xlfn._xlws.FILTER(Make.Trt!D:D &amp; " " &amp; Make.Trt!#REF!, Make.Trt!C:C=C605)))))),"")</f>
        <v/>
      </c>
      <c r="E605" s="321"/>
      <c r="F605" s="124"/>
      <c r="G605" s="124"/>
      <c r="H605" s="124"/>
      <c r="I605" s="311"/>
      <c r="J605" s="311"/>
      <c r="K605" s="332"/>
      <c r="L605" s="183"/>
      <c r="M605" s="5"/>
      <c r="N605" s="480"/>
      <c r="O605" s="480"/>
      <c r="P605" s="240"/>
      <c r="Q605" s="240"/>
      <c r="R605" s="483"/>
      <c r="S605" s="183"/>
      <c r="T605" s="183"/>
      <c r="U605" s="183"/>
      <c r="V605" s="183"/>
      <c r="W605" s="5"/>
      <c r="X605" s="5"/>
      <c r="Y605" s="5"/>
      <c r="Z605" s="5"/>
      <c r="AA605" s="5"/>
      <c r="AB605" s="5"/>
      <c r="AC605" s="52" t="str" cm="1">
        <f t="array" ref="AC605">IF(ValidateMultipleSelection(G609, Times!$B$8:$B$77), "Valid", "Invalid")</f>
        <v>Valid</v>
      </c>
      <c r="AD605" s="52" t="str" cm="1">
        <f t="array" ref="AD605">IF(ValidateMultipleSelection(A609, Site!$AR$2:$AR$50), "Valid", "Invalid")</f>
        <v>Valid</v>
      </c>
    </row>
    <row r="606" spans="1:30" x14ac:dyDescent="0.35">
      <c r="A606" s="124"/>
      <c r="B606" s="320"/>
      <c r="C606" s="320"/>
      <c r="D606" s="329" t="str" cm="1">
        <f t="array" ref="D606">IFERROR(IF(ISBLANK(A606),"",IF(AND(ISBLANK(C606),ISBLANK(#REF!),ISBLANK(F606)),"",IF(AND(ISBLANK(C606),ISBLANK(#REF!),NOT(ISBLANK(F606))),_xlfn._xlws.FILTER('Rot.Out'!L:L,'Rot.Out'!B:B=EnterData!F606),IF(AND(ISBLANK(C606),NOT(ISBLANK(#REF!))),_xlfn._xlws.FILTER(#REF!,#REF!=#REF!),_xlfn.TEXTJOIN(", ", TRUE, _xlfn._xlws.FILTER(Make.Trt!D:D &amp; " " &amp; Make.Trt!#REF!, Make.Trt!C:C=C606)))))),"")</f>
        <v/>
      </c>
      <c r="E606" s="321"/>
      <c r="F606" s="124"/>
      <c r="G606" s="124"/>
      <c r="H606" s="124"/>
      <c r="I606" s="311"/>
      <c r="J606" s="311"/>
      <c r="K606" s="332"/>
      <c r="L606" s="183"/>
      <c r="M606" s="5"/>
      <c r="N606" s="480"/>
      <c r="O606" s="480"/>
      <c r="P606" s="240"/>
      <c r="Q606" s="240"/>
      <c r="R606" s="483"/>
      <c r="S606" s="183"/>
      <c r="T606" s="183"/>
      <c r="U606" s="183"/>
      <c r="V606" s="183"/>
      <c r="W606" s="5"/>
      <c r="X606" s="5"/>
      <c r="Y606" s="5"/>
      <c r="Z606" s="5"/>
      <c r="AA606" s="5"/>
      <c r="AB606" s="5"/>
      <c r="AC606" s="52" t="str" cm="1">
        <f t="array" ref="AC606">IF(ValidateMultipleSelection(G610, Times!$B$8:$B$77), "Valid", "Invalid")</f>
        <v>Valid</v>
      </c>
      <c r="AD606" s="52" t="str" cm="1">
        <f t="array" ref="AD606">IF(ValidateMultipleSelection(A610, Site!$AR$2:$AR$50), "Valid", "Invalid")</f>
        <v>Valid</v>
      </c>
    </row>
    <row r="607" spans="1:30" x14ac:dyDescent="0.35">
      <c r="A607" s="124"/>
      <c r="B607" s="320"/>
      <c r="C607" s="320"/>
      <c r="D607" s="329" t="str" cm="1">
        <f t="array" ref="D607">IFERROR(IF(ISBLANK(A607),"",IF(AND(ISBLANK(C607),ISBLANK(#REF!),ISBLANK(F607)),"",IF(AND(ISBLANK(C607),ISBLANK(#REF!),NOT(ISBLANK(F607))),_xlfn._xlws.FILTER('Rot.Out'!L:L,'Rot.Out'!B:B=EnterData!F607),IF(AND(ISBLANK(C607),NOT(ISBLANK(#REF!))),_xlfn._xlws.FILTER(#REF!,#REF!=#REF!),_xlfn.TEXTJOIN(", ", TRUE, _xlfn._xlws.FILTER(Make.Trt!D:D &amp; " " &amp; Make.Trt!#REF!, Make.Trt!C:C=C607)))))),"")</f>
        <v/>
      </c>
      <c r="E607" s="321"/>
      <c r="F607" s="124"/>
      <c r="G607" s="124"/>
      <c r="H607" s="124"/>
      <c r="I607" s="311"/>
      <c r="J607" s="311"/>
      <c r="K607" s="332"/>
      <c r="L607" s="183"/>
      <c r="M607" s="5"/>
      <c r="N607" s="480"/>
      <c r="O607" s="480"/>
      <c r="P607" s="240"/>
      <c r="Q607" s="240"/>
      <c r="R607" s="483"/>
      <c r="S607" s="183"/>
      <c r="T607" s="183"/>
      <c r="U607" s="183"/>
      <c r="V607" s="183"/>
      <c r="W607" s="5"/>
      <c r="X607" s="5"/>
      <c r="Y607" s="5"/>
      <c r="Z607" s="5"/>
      <c r="AA607" s="5"/>
      <c r="AB607" s="5"/>
      <c r="AC607" s="52" t="str" cm="1">
        <f t="array" ref="AC607">IF(ValidateMultipleSelection(G611, Times!$B$8:$B$77), "Valid", "Invalid")</f>
        <v>Valid</v>
      </c>
      <c r="AD607" s="52" t="str" cm="1">
        <f t="array" ref="AD607">IF(ValidateMultipleSelection(A611, Site!$AR$2:$AR$50), "Valid", "Invalid")</f>
        <v>Valid</v>
      </c>
    </row>
    <row r="608" spans="1:30" x14ac:dyDescent="0.35">
      <c r="A608" s="124"/>
      <c r="B608" s="320"/>
      <c r="C608" s="320"/>
      <c r="D608" s="329" t="str" cm="1">
        <f t="array" ref="D608">IFERROR(IF(ISBLANK(A608),"",IF(AND(ISBLANK(C608),ISBLANK(#REF!),ISBLANK(F608)),"",IF(AND(ISBLANK(C608),ISBLANK(#REF!),NOT(ISBLANK(F608))),_xlfn._xlws.FILTER('Rot.Out'!L:L,'Rot.Out'!B:B=EnterData!F608),IF(AND(ISBLANK(C608),NOT(ISBLANK(#REF!))),_xlfn._xlws.FILTER(#REF!,#REF!=#REF!),_xlfn.TEXTJOIN(", ", TRUE, _xlfn._xlws.FILTER(Make.Trt!D:D &amp; " " &amp; Make.Trt!#REF!, Make.Trt!C:C=C608)))))),"")</f>
        <v/>
      </c>
      <c r="E608" s="321"/>
      <c r="F608" s="124"/>
      <c r="G608" s="124"/>
      <c r="H608" s="124"/>
      <c r="I608" s="311"/>
      <c r="J608" s="311"/>
      <c r="K608" s="332"/>
      <c r="L608" s="183"/>
      <c r="M608" s="5"/>
      <c r="N608" s="480"/>
      <c r="O608" s="480"/>
      <c r="P608" s="240"/>
      <c r="Q608" s="240"/>
      <c r="R608" s="483"/>
      <c r="S608" s="183"/>
      <c r="T608" s="183"/>
      <c r="U608" s="183"/>
      <c r="V608" s="183"/>
      <c r="W608" s="5"/>
      <c r="X608" s="5"/>
      <c r="Y608" s="5"/>
      <c r="Z608" s="5"/>
      <c r="AA608" s="5"/>
      <c r="AB608" s="5"/>
      <c r="AC608" s="52" t="str" cm="1">
        <f t="array" ref="AC608">IF(ValidateMultipleSelection(G612, Times!$B$8:$B$77), "Valid", "Invalid")</f>
        <v>Valid</v>
      </c>
      <c r="AD608" s="52" t="str" cm="1">
        <f t="array" ref="AD608">IF(ValidateMultipleSelection(A612, Site!$AR$2:$AR$50), "Valid", "Invalid")</f>
        <v>Valid</v>
      </c>
    </row>
    <row r="609" spans="1:30" x14ac:dyDescent="0.35">
      <c r="A609" s="124"/>
      <c r="B609" s="320"/>
      <c r="C609" s="320"/>
      <c r="D609" s="329" t="str" cm="1">
        <f t="array" ref="D609">IFERROR(IF(ISBLANK(A609),"",IF(AND(ISBLANK(C609),ISBLANK(#REF!),ISBLANK(F609)),"",IF(AND(ISBLANK(C609),ISBLANK(#REF!),NOT(ISBLANK(F609))),_xlfn._xlws.FILTER('Rot.Out'!L:L,'Rot.Out'!B:B=EnterData!F609),IF(AND(ISBLANK(C609),NOT(ISBLANK(#REF!))),_xlfn._xlws.FILTER(#REF!,#REF!=#REF!),_xlfn.TEXTJOIN(", ", TRUE, _xlfn._xlws.FILTER(Make.Trt!D:D &amp; " " &amp; Make.Trt!#REF!, Make.Trt!C:C=C609)))))),"")</f>
        <v/>
      </c>
      <c r="E609" s="321"/>
      <c r="F609" s="124"/>
      <c r="G609" s="124"/>
      <c r="H609" s="124"/>
      <c r="I609" s="311"/>
      <c r="J609" s="311"/>
      <c r="K609" s="332"/>
      <c r="L609" s="183"/>
      <c r="M609" s="5"/>
      <c r="N609" s="480"/>
      <c r="O609" s="480"/>
      <c r="P609" s="240"/>
      <c r="Q609" s="240"/>
      <c r="R609" s="483"/>
      <c r="S609" s="183"/>
      <c r="T609" s="183"/>
      <c r="U609" s="183"/>
      <c r="V609" s="183"/>
      <c r="W609" s="5"/>
      <c r="X609" s="5"/>
      <c r="Y609" s="5"/>
      <c r="Z609" s="5"/>
      <c r="AA609" s="5"/>
      <c r="AB609" s="5"/>
      <c r="AC609" s="52" t="str" cm="1">
        <f t="array" ref="AC609">IF(ValidateMultipleSelection(G613, Times!$B$8:$B$77), "Valid", "Invalid")</f>
        <v>Valid</v>
      </c>
      <c r="AD609" s="52" t="str" cm="1">
        <f t="array" ref="AD609">IF(ValidateMultipleSelection(A613, Site!$AR$2:$AR$50), "Valid", "Invalid")</f>
        <v>Valid</v>
      </c>
    </row>
    <row r="610" spans="1:30" x14ac:dyDescent="0.35">
      <c r="A610" s="124"/>
      <c r="B610" s="320"/>
      <c r="C610" s="320"/>
      <c r="D610" s="329" t="str" cm="1">
        <f t="array" ref="D610">IFERROR(IF(ISBLANK(A610),"",IF(AND(ISBLANK(C610),ISBLANK(#REF!),ISBLANK(F610)),"",IF(AND(ISBLANK(C610),ISBLANK(#REF!),NOT(ISBLANK(F610))),_xlfn._xlws.FILTER('Rot.Out'!L:L,'Rot.Out'!B:B=EnterData!F610),IF(AND(ISBLANK(C610),NOT(ISBLANK(#REF!))),_xlfn._xlws.FILTER(#REF!,#REF!=#REF!),_xlfn.TEXTJOIN(", ", TRUE, _xlfn._xlws.FILTER(Make.Trt!D:D &amp; " " &amp; Make.Trt!#REF!, Make.Trt!C:C=C610)))))),"")</f>
        <v/>
      </c>
      <c r="E610" s="321"/>
      <c r="F610" s="124"/>
      <c r="G610" s="124"/>
      <c r="H610" s="124"/>
      <c r="I610" s="311"/>
      <c r="J610" s="311"/>
      <c r="K610" s="332"/>
      <c r="L610" s="183"/>
      <c r="M610" s="5"/>
      <c r="N610" s="480"/>
      <c r="O610" s="480"/>
      <c r="P610" s="240"/>
      <c r="Q610" s="240"/>
      <c r="R610" s="483"/>
      <c r="S610" s="183"/>
      <c r="T610" s="183"/>
      <c r="U610" s="183"/>
      <c r="V610" s="183"/>
      <c r="W610" s="5"/>
      <c r="X610" s="5"/>
      <c r="Y610" s="5"/>
      <c r="Z610" s="5"/>
      <c r="AA610" s="5"/>
      <c r="AB610" s="5"/>
      <c r="AC610" s="52" t="str" cm="1">
        <f t="array" ref="AC610">IF(ValidateMultipleSelection(G614, Times!$B$8:$B$77), "Valid", "Invalid")</f>
        <v>Valid</v>
      </c>
      <c r="AD610" s="52" t="str" cm="1">
        <f t="array" ref="AD610">IF(ValidateMultipleSelection(A614, Site!$AR$2:$AR$50), "Valid", "Invalid")</f>
        <v>Valid</v>
      </c>
    </row>
    <row r="611" spans="1:30" x14ac:dyDescent="0.35">
      <c r="A611" s="124"/>
      <c r="B611" s="320"/>
      <c r="C611" s="320"/>
      <c r="D611" s="329" t="str" cm="1">
        <f t="array" ref="D611">IFERROR(IF(ISBLANK(A611),"",IF(AND(ISBLANK(C611),ISBLANK(#REF!),ISBLANK(F611)),"",IF(AND(ISBLANK(C611),ISBLANK(#REF!),NOT(ISBLANK(F611))),_xlfn._xlws.FILTER('Rot.Out'!L:L,'Rot.Out'!B:B=EnterData!F611),IF(AND(ISBLANK(C611),NOT(ISBLANK(#REF!))),_xlfn._xlws.FILTER(#REF!,#REF!=#REF!),_xlfn.TEXTJOIN(", ", TRUE, _xlfn._xlws.FILTER(Make.Trt!D:D &amp; " " &amp; Make.Trt!#REF!, Make.Trt!C:C=C611)))))),"")</f>
        <v/>
      </c>
      <c r="E611" s="321"/>
      <c r="F611" s="124"/>
      <c r="G611" s="124"/>
      <c r="H611" s="124"/>
      <c r="I611" s="311"/>
      <c r="J611" s="311"/>
      <c r="K611" s="332"/>
      <c r="L611" s="183"/>
      <c r="M611" s="5"/>
      <c r="N611" s="480"/>
      <c r="O611" s="480"/>
      <c r="P611" s="240"/>
      <c r="Q611" s="240"/>
      <c r="R611" s="483"/>
      <c r="S611" s="183"/>
      <c r="T611" s="183"/>
      <c r="U611" s="183"/>
      <c r="V611" s="183"/>
      <c r="W611" s="5"/>
      <c r="X611" s="5"/>
      <c r="Y611" s="5"/>
      <c r="Z611" s="5"/>
      <c r="AA611" s="5"/>
      <c r="AB611" s="5"/>
      <c r="AC611" s="52" t="str" cm="1">
        <f t="array" ref="AC611">IF(ValidateMultipleSelection(G615, Times!$B$8:$B$77), "Valid", "Invalid")</f>
        <v>Valid</v>
      </c>
      <c r="AD611" s="52" t="str" cm="1">
        <f t="array" ref="AD611">IF(ValidateMultipleSelection(A615, Site!$AR$2:$AR$50), "Valid", "Invalid")</f>
        <v>Valid</v>
      </c>
    </row>
    <row r="612" spans="1:30" x14ac:dyDescent="0.35">
      <c r="A612" s="124"/>
      <c r="B612" s="320"/>
      <c r="C612" s="320"/>
      <c r="D612" s="329" t="str" cm="1">
        <f t="array" ref="D612">IFERROR(IF(ISBLANK(A612),"",IF(AND(ISBLANK(C612),ISBLANK(#REF!),ISBLANK(F612)),"",IF(AND(ISBLANK(C612),ISBLANK(#REF!),NOT(ISBLANK(F612))),_xlfn._xlws.FILTER('Rot.Out'!L:L,'Rot.Out'!B:B=EnterData!F612),IF(AND(ISBLANK(C612),NOT(ISBLANK(#REF!))),_xlfn._xlws.FILTER(#REF!,#REF!=#REF!),_xlfn.TEXTJOIN(", ", TRUE, _xlfn._xlws.FILTER(Make.Trt!D:D &amp; " " &amp; Make.Trt!#REF!, Make.Trt!C:C=C612)))))),"")</f>
        <v/>
      </c>
      <c r="E612" s="321"/>
      <c r="F612" s="124"/>
      <c r="G612" s="124"/>
      <c r="H612" s="124"/>
      <c r="I612" s="311"/>
      <c r="J612" s="311"/>
      <c r="K612" s="332"/>
      <c r="L612" s="183"/>
      <c r="M612" s="5"/>
      <c r="N612" s="480"/>
      <c r="O612" s="480"/>
      <c r="P612" s="240"/>
      <c r="Q612" s="240"/>
      <c r="R612" s="483"/>
      <c r="S612" s="183"/>
      <c r="T612" s="183"/>
      <c r="U612" s="183"/>
      <c r="V612" s="183"/>
      <c r="W612" s="5"/>
      <c r="X612" s="5"/>
      <c r="Y612" s="5"/>
      <c r="Z612" s="5"/>
      <c r="AA612" s="5"/>
      <c r="AB612" s="5"/>
      <c r="AC612" s="52" t="str" cm="1">
        <f t="array" ref="AC612">IF(ValidateMultipleSelection(G616, Times!$B$8:$B$77), "Valid", "Invalid")</f>
        <v>Valid</v>
      </c>
      <c r="AD612" s="52" t="str" cm="1">
        <f t="array" ref="AD612">IF(ValidateMultipleSelection(A616, Site!$AR$2:$AR$50), "Valid", "Invalid")</f>
        <v>Valid</v>
      </c>
    </row>
    <row r="613" spans="1:30" x14ac:dyDescent="0.35">
      <c r="A613" s="124"/>
      <c r="B613" s="320"/>
      <c r="C613" s="320"/>
      <c r="D613" s="329" t="str" cm="1">
        <f t="array" ref="D613">IFERROR(IF(ISBLANK(A613),"",IF(AND(ISBLANK(C613),ISBLANK(#REF!),ISBLANK(F613)),"",IF(AND(ISBLANK(C613),ISBLANK(#REF!),NOT(ISBLANK(F613))),_xlfn._xlws.FILTER('Rot.Out'!L:L,'Rot.Out'!B:B=EnterData!F613),IF(AND(ISBLANK(C613),NOT(ISBLANK(#REF!))),_xlfn._xlws.FILTER(#REF!,#REF!=#REF!),_xlfn.TEXTJOIN(", ", TRUE, _xlfn._xlws.FILTER(Make.Trt!D:D &amp; " " &amp; Make.Trt!#REF!, Make.Trt!C:C=C613)))))),"")</f>
        <v/>
      </c>
      <c r="E613" s="321"/>
      <c r="F613" s="124"/>
      <c r="G613" s="124"/>
      <c r="H613" s="124"/>
      <c r="I613" s="311"/>
      <c r="J613" s="311"/>
      <c r="K613" s="332"/>
      <c r="L613" s="183"/>
      <c r="M613" s="5"/>
      <c r="N613" s="480"/>
      <c r="O613" s="480"/>
      <c r="P613" s="240"/>
      <c r="Q613" s="240"/>
      <c r="R613" s="483"/>
      <c r="S613" s="183"/>
      <c r="T613" s="183"/>
      <c r="U613" s="183"/>
      <c r="V613" s="183"/>
      <c r="W613" s="5"/>
      <c r="X613" s="5"/>
      <c r="Y613" s="5"/>
      <c r="Z613" s="5"/>
      <c r="AA613" s="5"/>
      <c r="AB613" s="5"/>
      <c r="AC613" s="52" t="str" cm="1">
        <f t="array" ref="AC613">IF(ValidateMultipleSelection(G617, Times!$B$8:$B$77), "Valid", "Invalid")</f>
        <v>Valid</v>
      </c>
      <c r="AD613" s="52" t="str" cm="1">
        <f t="array" ref="AD613">IF(ValidateMultipleSelection(A617, Site!$AR$2:$AR$50), "Valid", "Invalid")</f>
        <v>Valid</v>
      </c>
    </row>
    <row r="614" spans="1:30" x14ac:dyDescent="0.35">
      <c r="A614" s="124"/>
      <c r="B614" s="320"/>
      <c r="C614" s="320"/>
      <c r="D614" s="329" t="str" cm="1">
        <f t="array" ref="D614">IFERROR(IF(ISBLANK(A614),"",IF(AND(ISBLANK(C614),ISBLANK(#REF!),ISBLANK(F614)),"",IF(AND(ISBLANK(C614),ISBLANK(#REF!),NOT(ISBLANK(F614))),_xlfn._xlws.FILTER('Rot.Out'!L:L,'Rot.Out'!B:B=EnterData!F614),IF(AND(ISBLANK(C614),NOT(ISBLANK(#REF!))),_xlfn._xlws.FILTER(#REF!,#REF!=#REF!),_xlfn.TEXTJOIN(", ", TRUE, _xlfn._xlws.FILTER(Make.Trt!D:D &amp; " " &amp; Make.Trt!#REF!, Make.Trt!C:C=C614)))))),"")</f>
        <v/>
      </c>
      <c r="E614" s="321"/>
      <c r="F614" s="124"/>
      <c r="G614" s="124"/>
      <c r="H614" s="124"/>
      <c r="I614" s="311"/>
      <c r="J614" s="311"/>
      <c r="K614" s="332"/>
      <c r="L614" s="183"/>
      <c r="M614" s="5"/>
      <c r="N614" s="480"/>
      <c r="O614" s="480"/>
      <c r="P614" s="240"/>
      <c r="Q614" s="240"/>
      <c r="R614" s="483"/>
      <c r="S614" s="183"/>
      <c r="T614" s="183"/>
      <c r="U614" s="183"/>
      <c r="V614" s="183"/>
      <c r="W614" s="5"/>
      <c r="X614" s="5"/>
      <c r="Y614" s="5"/>
      <c r="Z614" s="5"/>
      <c r="AA614" s="5"/>
      <c r="AB614" s="5"/>
      <c r="AC614" s="52" t="str" cm="1">
        <f t="array" ref="AC614">IF(ValidateMultipleSelection(G618, Times!$B$8:$B$77), "Valid", "Invalid")</f>
        <v>Valid</v>
      </c>
      <c r="AD614" s="52" t="str" cm="1">
        <f t="array" ref="AD614">IF(ValidateMultipleSelection(A618, Site!$AR$2:$AR$50), "Valid", "Invalid")</f>
        <v>Valid</v>
      </c>
    </row>
    <row r="615" spans="1:30" x14ac:dyDescent="0.35">
      <c r="A615" s="124"/>
      <c r="B615" s="320"/>
      <c r="C615" s="320"/>
      <c r="D615" s="329" t="str" cm="1">
        <f t="array" ref="D615">IFERROR(IF(ISBLANK(A615),"",IF(AND(ISBLANK(C615),ISBLANK(#REF!),ISBLANK(F615)),"",IF(AND(ISBLANK(C615),ISBLANK(#REF!),NOT(ISBLANK(F615))),_xlfn._xlws.FILTER('Rot.Out'!L:L,'Rot.Out'!B:B=EnterData!F615),IF(AND(ISBLANK(C615),NOT(ISBLANK(#REF!))),_xlfn._xlws.FILTER(#REF!,#REF!=#REF!),_xlfn.TEXTJOIN(", ", TRUE, _xlfn._xlws.FILTER(Make.Trt!D:D &amp; " " &amp; Make.Trt!#REF!, Make.Trt!C:C=C615)))))),"")</f>
        <v/>
      </c>
      <c r="E615" s="321"/>
      <c r="F615" s="124"/>
      <c r="G615" s="124"/>
      <c r="H615" s="124"/>
      <c r="I615" s="311"/>
      <c r="J615" s="311"/>
      <c r="K615" s="332"/>
      <c r="L615" s="183"/>
      <c r="M615" s="5"/>
      <c r="N615" s="480"/>
      <c r="O615" s="480"/>
      <c r="P615" s="240"/>
      <c r="Q615" s="240"/>
      <c r="R615" s="483"/>
      <c r="S615" s="183"/>
      <c r="T615" s="183"/>
      <c r="U615" s="183"/>
      <c r="V615" s="183"/>
      <c r="W615" s="5"/>
      <c r="X615" s="5"/>
      <c r="Y615" s="5"/>
      <c r="Z615" s="5"/>
      <c r="AA615" s="5"/>
      <c r="AB615" s="5"/>
      <c r="AC615" s="52" t="str" cm="1">
        <f t="array" ref="AC615">IF(ValidateMultipleSelection(G619, Times!$B$8:$B$77), "Valid", "Invalid")</f>
        <v>Valid</v>
      </c>
      <c r="AD615" s="52" t="str" cm="1">
        <f t="array" ref="AD615">IF(ValidateMultipleSelection(A619, Site!$AR$2:$AR$50), "Valid", "Invalid")</f>
        <v>Valid</v>
      </c>
    </row>
    <row r="616" spans="1:30" x14ac:dyDescent="0.35">
      <c r="A616" s="124"/>
      <c r="B616" s="320"/>
      <c r="C616" s="320"/>
      <c r="D616" s="329" t="str" cm="1">
        <f t="array" ref="D616">IFERROR(IF(ISBLANK(A616),"",IF(AND(ISBLANK(C616),ISBLANK(#REF!),ISBLANK(F616)),"",IF(AND(ISBLANK(C616),ISBLANK(#REF!),NOT(ISBLANK(F616))),_xlfn._xlws.FILTER('Rot.Out'!L:L,'Rot.Out'!B:B=EnterData!F616),IF(AND(ISBLANK(C616),NOT(ISBLANK(#REF!))),_xlfn._xlws.FILTER(#REF!,#REF!=#REF!),_xlfn.TEXTJOIN(", ", TRUE, _xlfn._xlws.FILTER(Make.Trt!D:D &amp; " " &amp; Make.Trt!#REF!, Make.Trt!C:C=C616)))))),"")</f>
        <v/>
      </c>
      <c r="E616" s="321"/>
      <c r="F616" s="124"/>
      <c r="G616" s="124"/>
      <c r="H616" s="124"/>
      <c r="I616" s="311"/>
      <c r="J616" s="311"/>
      <c r="K616" s="332"/>
      <c r="L616" s="183"/>
      <c r="M616" s="5"/>
      <c r="N616" s="480"/>
      <c r="O616" s="480"/>
      <c r="P616" s="240"/>
      <c r="Q616" s="240"/>
      <c r="R616" s="483"/>
      <c r="S616" s="183"/>
      <c r="T616" s="183"/>
      <c r="U616" s="183"/>
      <c r="V616" s="183"/>
      <c r="W616" s="5"/>
      <c r="X616" s="5"/>
      <c r="Y616" s="5"/>
      <c r="Z616" s="5"/>
      <c r="AA616" s="5"/>
      <c r="AB616" s="5"/>
      <c r="AC616" s="52" t="str" cm="1">
        <f t="array" ref="AC616">IF(ValidateMultipleSelection(G620, Times!$B$8:$B$77), "Valid", "Invalid")</f>
        <v>Valid</v>
      </c>
      <c r="AD616" s="52" t="str" cm="1">
        <f t="array" ref="AD616">IF(ValidateMultipleSelection(A620, Site!$AR$2:$AR$50), "Valid", "Invalid")</f>
        <v>Valid</v>
      </c>
    </row>
    <row r="617" spans="1:30" x14ac:dyDescent="0.35">
      <c r="A617" s="124"/>
      <c r="B617" s="320"/>
      <c r="C617" s="320"/>
      <c r="D617" s="329" t="str" cm="1">
        <f t="array" ref="D617">IFERROR(IF(ISBLANK(A617),"",IF(AND(ISBLANK(C617),ISBLANK(#REF!),ISBLANK(F617)),"",IF(AND(ISBLANK(C617),ISBLANK(#REF!),NOT(ISBLANK(F617))),_xlfn._xlws.FILTER('Rot.Out'!L:L,'Rot.Out'!B:B=EnterData!F617),IF(AND(ISBLANK(C617),NOT(ISBLANK(#REF!))),_xlfn._xlws.FILTER(#REF!,#REF!=#REF!),_xlfn.TEXTJOIN(", ", TRUE, _xlfn._xlws.FILTER(Make.Trt!D:D &amp; " " &amp; Make.Trt!#REF!, Make.Trt!C:C=C617)))))),"")</f>
        <v/>
      </c>
      <c r="E617" s="321"/>
      <c r="F617" s="124"/>
      <c r="G617" s="124"/>
      <c r="H617" s="124"/>
      <c r="I617" s="311"/>
      <c r="J617" s="311"/>
      <c r="K617" s="332"/>
      <c r="L617" s="183"/>
      <c r="M617" s="5"/>
      <c r="N617" s="480"/>
      <c r="O617" s="480"/>
      <c r="P617" s="240"/>
      <c r="Q617" s="240"/>
      <c r="R617" s="483"/>
      <c r="S617" s="183"/>
      <c r="T617" s="183"/>
      <c r="U617" s="183"/>
      <c r="V617" s="183"/>
      <c r="W617" s="5"/>
      <c r="X617" s="5"/>
      <c r="Y617" s="5"/>
      <c r="Z617" s="5"/>
      <c r="AA617" s="5"/>
      <c r="AB617" s="5"/>
      <c r="AC617" s="52" t="str" cm="1">
        <f t="array" ref="AC617">IF(ValidateMultipleSelection(G621, Times!$B$8:$B$77), "Valid", "Invalid")</f>
        <v>Valid</v>
      </c>
      <c r="AD617" s="52" t="str" cm="1">
        <f t="array" ref="AD617">IF(ValidateMultipleSelection(A621, Site!$AR$2:$AR$50), "Valid", "Invalid")</f>
        <v>Valid</v>
      </c>
    </row>
    <row r="618" spans="1:30" x14ac:dyDescent="0.35">
      <c r="A618" s="124"/>
      <c r="B618" s="320"/>
      <c r="C618" s="320"/>
      <c r="D618" s="329" t="str" cm="1">
        <f t="array" ref="D618">IFERROR(IF(ISBLANK(A618),"",IF(AND(ISBLANK(C618),ISBLANK(#REF!),ISBLANK(F618)),"",IF(AND(ISBLANK(C618),ISBLANK(#REF!),NOT(ISBLANK(F618))),_xlfn._xlws.FILTER('Rot.Out'!L:L,'Rot.Out'!B:B=EnterData!F618),IF(AND(ISBLANK(C618),NOT(ISBLANK(#REF!))),_xlfn._xlws.FILTER(#REF!,#REF!=#REF!),_xlfn.TEXTJOIN(", ", TRUE, _xlfn._xlws.FILTER(Make.Trt!D:D &amp; " " &amp; Make.Trt!#REF!, Make.Trt!C:C=C618)))))),"")</f>
        <v/>
      </c>
      <c r="E618" s="321"/>
      <c r="F618" s="124"/>
      <c r="G618" s="124"/>
      <c r="H618" s="124"/>
      <c r="I618" s="311"/>
      <c r="J618" s="311"/>
      <c r="K618" s="332"/>
      <c r="L618" s="183"/>
      <c r="M618" s="5"/>
      <c r="N618" s="480"/>
      <c r="O618" s="480"/>
      <c r="P618" s="240"/>
      <c r="Q618" s="240"/>
      <c r="R618" s="483"/>
      <c r="S618" s="183"/>
      <c r="T618" s="183"/>
      <c r="U618" s="183"/>
      <c r="V618" s="183"/>
      <c r="W618" s="5"/>
      <c r="X618" s="5"/>
      <c r="Y618" s="5"/>
      <c r="Z618" s="5"/>
      <c r="AA618" s="5"/>
      <c r="AB618" s="5"/>
      <c r="AC618" s="52" t="str" cm="1">
        <f t="array" ref="AC618">IF(ValidateMultipleSelection(G622, Times!$B$8:$B$77), "Valid", "Invalid")</f>
        <v>Valid</v>
      </c>
      <c r="AD618" s="52" t="str" cm="1">
        <f t="array" ref="AD618">IF(ValidateMultipleSelection(A622, Site!$AR$2:$AR$50), "Valid", "Invalid")</f>
        <v>Valid</v>
      </c>
    </row>
    <row r="619" spans="1:30" x14ac:dyDescent="0.35">
      <c r="A619" s="124"/>
      <c r="B619" s="320"/>
      <c r="C619" s="320"/>
      <c r="D619" s="329" t="str" cm="1">
        <f t="array" ref="D619">IFERROR(IF(ISBLANK(A619),"",IF(AND(ISBLANK(C619),ISBLANK(#REF!),ISBLANK(F619)),"",IF(AND(ISBLANK(C619),ISBLANK(#REF!),NOT(ISBLANK(F619))),_xlfn._xlws.FILTER('Rot.Out'!L:L,'Rot.Out'!B:B=EnterData!F619),IF(AND(ISBLANK(C619),NOT(ISBLANK(#REF!))),_xlfn._xlws.FILTER(#REF!,#REF!=#REF!),_xlfn.TEXTJOIN(", ", TRUE, _xlfn._xlws.FILTER(Make.Trt!D:D &amp; " " &amp; Make.Trt!#REF!, Make.Trt!C:C=C619)))))),"")</f>
        <v/>
      </c>
      <c r="E619" s="321"/>
      <c r="F619" s="124"/>
      <c r="G619" s="124"/>
      <c r="H619" s="124"/>
      <c r="I619" s="311"/>
      <c r="J619" s="311"/>
      <c r="K619" s="332"/>
      <c r="L619" s="183"/>
      <c r="M619" s="5"/>
      <c r="N619" s="480"/>
      <c r="O619" s="480"/>
      <c r="P619" s="240"/>
      <c r="Q619" s="240"/>
      <c r="R619" s="483"/>
      <c r="S619" s="183"/>
      <c r="T619" s="183"/>
      <c r="U619" s="183"/>
      <c r="V619" s="183"/>
      <c r="W619" s="5"/>
      <c r="X619" s="5"/>
      <c r="Y619" s="5"/>
      <c r="Z619" s="5"/>
      <c r="AA619" s="5"/>
      <c r="AB619" s="5"/>
      <c r="AC619" s="52" t="str" cm="1">
        <f t="array" ref="AC619">IF(ValidateMultipleSelection(G623, Times!$B$8:$B$77), "Valid", "Invalid")</f>
        <v>Valid</v>
      </c>
      <c r="AD619" s="52" t="str" cm="1">
        <f t="array" ref="AD619">IF(ValidateMultipleSelection(A623, Site!$AR$2:$AR$50), "Valid", "Invalid")</f>
        <v>Valid</v>
      </c>
    </row>
    <row r="620" spans="1:30" x14ac:dyDescent="0.35">
      <c r="A620" s="124"/>
      <c r="B620" s="320"/>
      <c r="C620" s="320"/>
      <c r="D620" s="329" t="str" cm="1">
        <f t="array" ref="D620">IFERROR(IF(ISBLANK(A620),"",IF(AND(ISBLANK(C620),ISBLANK(#REF!),ISBLANK(F620)),"",IF(AND(ISBLANK(C620),ISBLANK(#REF!),NOT(ISBLANK(F620))),_xlfn._xlws.FILTER('Rot.Out'!L:L,'Rot.Out'!B:B=EnterData!F620),IF(AND(ISBLANK(C620),NOT(ISBLANK(#REF!))),_xlfn._xlws.FILTER(#REF!,#REF!=#REF!),_xlfn.TEXTJOIN(", ", TRUE, _xlfn._xlws.FILTER(Make.Trt!D:D &amp; " " &amp; Make.Trt!#REF!, Make.Trt!C:C=C620)))))),"")</f>
        <v/>
      </c>
      <c r="E620" s="321"/>
      <c r="F620" s="124"/>
      <c r="G620" s="124"/>
      <c r="H620" s="124"/>
      <c r="I620" s="311"/>
      <c r="J620" s="311"/>
      <c r="K620" s="332"/>
      <c r="L620" s="183"/>
      <c r="M620" s="5"/>
      <c r="N620" s="480"/>
      <c r="O620" s="480"/>
      <c r="P620" s="240"/>
      <c r="Q620" s="240"/>
      <c r="R620" s="483"/>
      <c r="S620" s="183"/>
      <c r="T620" s="183"/>
      <c r="U620" s="183"/>
      <c r="V620" s="183"/>
      <c r="W620" s="5"/>
      <c r="X620" s="5"/>
      <c r="Y620" s="5"/>
      <c r="Z620" s="5"/>
      <c r="AA620" s="5"/>
      <c r="AB620" s="5"/>
      <c r="AC620" s="52" t="str" cm="1">
        <f t="array" ref="AC620">IF(ValidateMultipleSelection(G624, Times!$B$8:$B$77), "Valid", "Invalid")</f>
        <v>Valid</v>
      </c>
      <c r="AD620" s="52" t="str" cm="1">
        <f t="array" ref="AD620">IF(ValidateMultipleSelection(A624, Site!$AR$2:$AR$50), "Valid", "Invalid")</f>
        <v>Valid</v>
      </c>
    </row>
    <row r="621" spans="1:30" x14ac:dyDescent="0.35">
      <c r="A621" s="124"/>
      <c r="B621" s="320"/>
      <c r="C621" s="320"/>
      <c r="D621" s="329" t="str" cm="1">
        <f t="array" ref="D621">IFERROR(IF(ISBLANK(A621),"",IF(AND(ISBLANK(C621),ISBLANK(#REF!),ISBLANK(F621)),"",IF(AND(ISBLANK(C621),ISBLANK(#REF!),NOT(ISBLANK(F621))),_xlfn._xlws.FILTER('Rot.Out'!L:L,'Rot.Out'!B:B=EnterData!F621),IF(AND(ISBLANK(C621),NOT(ISBLANK(#REF!))),_xlfn._xlws.FILTER(#REF!,#REF!=#REF!),_xlfn.TEXTJOIN(", ", TRUE, _xlfn._xlws.FILTER(Make.Trt!D:D &amp; " " &amp; Make.Trt!#REF!, Make.Trt!C:C=C621)))))),"")</f>
        <v/>
      </c>
      <c r="E621" s="321"/>
      <c r="F621" s="124"/>
      <c r="G621" s="124"/>
      <c r="H621" s="124"/>
      <c r="I621" s="311"/>
      <c r="J621" s="311"/>
      <c r="K621" s="332"/>
      <c r="L621" s="183"/>
      <c r="M621" s="5"/>
      <c r="N621" s="480"/>
      <c r="O621" s="480"/>
      <c r="P621" s="240"/>
      <c r="Q621" s="240"/>
      <c r="R621" s="483"/>
      <c r="S621" s="183"/>
      <c r="T621" s="183"/>
      <c r="U621" s="183"/>
      <c r="V621" s="183"/>
      <c r="W621" s="5"/>
      <c r="X621" s="5"/>
      <c r="Y621" s="5"/>
      <c r="Z621" s="5"/>
      <c r="AA621" s="5"/>
      <c r="AB621" s="5"/>
      <c r="AC621" s="52" t="str" cm="1">
        <f t="array" ref="AC621">IF(ValidateMultipleSelection(G625, Times!$B$8:$B$77), "Valid", "Invalid")</f>
        <v>Valid</v>
      </c>
      <c r="AD621" s="52" t="str" cm="1">
        <f t="array" ref="AD621">IF(ValidateMultipleSelection(A625, Site!$AR$2:$AR$50), "Valid", "Invalid")</f>
        <v>Valid</v>
      </c>
    </row>
    <row r="622" spans="1:30" x14ac:dyDescent="0.35">
      <c r="A622" s="124"/>
      <c r="B622" s="320"/>
      <c r="C622" s="320"/>
      <c r="D622" s="329" t="str" cm="1">
        <f t="array" ref="D622">IFERROR(IF(ISBLANK(A622),"",IF(AND(ISBLANK(C622),ISBLANK(#REF!),ISBLANK(F622)),"",IF(AND(ISBLANK(C622),ISBLANK(#REF!),NOT(ISBLANK(F622))),_xlfn._xlws.FILTER('Rot.Out'!L:L,'Rot.Out'!B:B=EnterData!F622),IF(AND(ISBLANK(C622),NOT(ISBLANK(#REF!))),_xlfn._xlws.FILTER(#REF!,#REF!=#REF!),_xlfn.TEXTJOIN(", ", TRUE, _xlfn._xlws.FILTER(Make.Trt!D:D &amp; " " &amp; Make.Trt!#REF!, Make.Trt!C:C=C622)))))),"")</f>
        <v/>
      </c>
      <c r="E622" s="321"/>
      <c r="F622" s="124"/>
      <c r="G622" s="124"/>
      <c r="H622" s="124"/>
      <c r="I622" s="311"/>
      <c r="J622" s="311"/>
      <c r="K622" s="332"/>
      <c r="L622" s="183"/>
      <c r="M622" s="5"/>
      <c r="N622" s="480"/>
      <c r="O622" s="480"/>
      <c r="P622" s="240"/>
      <c r="Q622" s="240"/>
      <c r="R622" s="483"/>
      <c r="S622" s="183"/>
      <c r="T622" s="183"/>
      <c r="U622" s="183"/>
      <c r="V622" s="183"/>
      <c r="W622" s="5"/>
      <c r="X622" s="5"/>
      <c r="Y622" s="5"/>
      <c r="Z622" s="5"/>
      <c r="AA622" s="5"/>
      <c r="AB622" s="5"/>
      <c r="AC622" s="52" t="str" cm="1">
        <f t="array" ref="AC622">IF(ValidateMultipleSelection(G626, Times!$B$8:$B$77), "Valid", "Invalid")</f>
        <v>Valid</v>
      </c>
      <c r="AD622" s="52" t="str" cm="1">
        <f t="array" ref="AD622">IF(ValidateMultipleSelection(A626, Site!$AR$2:$AR$50), "Valid", "Invalid")</f>
        <v>Valid</v>
      </c>
    </row>
    <row r="623" spans="1:30" x14ac:dyDescent="0.35">
      <c r="A623" s="124"/>
      <c r="B623" s="320"/>
      <c r="C623" s="320"/>
      <c r="D623" s="329" t="str" cm="1">
        <f t="array" ref="D623">IFERROR(IF(ISBLANK(A623),"",IF(AND(ISBLANK(C623),ISBLANK(#REF!),ISBLANK(F623)),"",IF(AND(ISBLANK(C623),ISBLANK(#REF!),NOT(ISBLANK(F623))),_xlfn._xlws.FILTER('Rot.Out'!L:L,'Rot.Out'!B:B=EnterData!F623),IF(AND(ISBLANK(C623),NOT(ISBLANK(#REF!))),_xlfn._xlws.FILTER(#REF!,#REF!=#REF!),_xlfn.TEXTJOIN(", ", TRUE, _xlfn._xlws.FILTER(Make.Trt!D:D &amp; " " &amp; Make.Trt!#REF!, Make.Trt!C:C=C623)))))),"")</f>
        <v/>
      </c>
      <c r="E623" s="321"/>
      <c r="F623" s="124"/>
      <c r="G623" s="124"/>
      <c r="H623" s="124"/>
      <c r="I623" s="311"/>
      <c r="J623" s="311"/>
      <c r="K623" s="332"/>
      <c r="L623" s="183"/>
      <c r="M623" s="5"/>
      <c r="N623" s="480"/>
      <c r="O623" s="480"/>
      <c r="P623" s="240"/>
      <c r="Q623" s="240"/>
      <c r="R623" s="483"/>
      <c r="S623" s="183"/>
      <c r="T623" s="183"/>
      <c r="U623" s="183"/>
      <c r="V623" s="183"/>
      <c r="W623" s="5"/>
      <c r="X623" s="5"/>
      <c r="Y623" s="5"/>
      <c r="Z623" s="5"/>
      <c r="AA623" s="5"/>
      <c r="AB623" s="5"/>
      <c r="AC623" s="52" t="str" cm="1">
        <f t="array" ref="AC623">IF(ValidateMultipleSelection(G627, Times!$B$8:$B$77), "Valid", "Invalid")</f>
        <v>Valid</v>
      </c>
      <c r="AD623" s="52" t="str" cm="1">
        <f t="array" ref="AD623">IF(ValidateMultipleSelection(A627, Site!$AR$2:$AR$50), "Valid", "Invalid")</f>
        <v>Valid</v>
      </c>
    </row>
    <row r="624" spans="1:30" x14ac:dyDescent="0.35">
      <c r="A624" s="124"/>
      <c r="B624" s="320"/>
      <c r="C624" s="320"/>
      <c r="D624" s="329" t="str" cm="1">
        <f t="array" ref="D624">IFERROR(IF(ISBLANK(A624),"",IF(AND(ISBLANK(C624),ISBLANK(#REF!),ISBLANK(F624)),"",IF(AND(ISBLANK(C624),ISBLANK(#REF!),NOT(ISBLANK(F624))),_xlfn._xlws.FILTER('Rot.Out'!L:L,'Rot.Out'!B:B=EnterData!F624),IF(AND(ISBLANK(C624),NOT(ISBLANK(#REF!))),_xlfn._xlws.FILTER(#REF!,#REF!=#REF!),_xlfn.TEXTJOIN(", ", TRUE, _xlfn._xlws.FILTER(Make.Trt!D:D &amp; " " &amp; Make.Trt!#REF!, Make.Trt!C:C=C624)))))),"")</f>
        <v/>
      </c>
      <c r="E624" s="321"/>
      <c r="F624" s="124"/>
      <c r="G624" s="124"/>
      <c r="H624" s="124"/>
      <c r="I624" s="311"/>
      <c r="J624" s="311"/>
      <c r="K624" s="332"/>
      <c r="L624" s="183"/>
      <c r="M624" s="5"/>
      <c r="N624" s="480"/>
      <c r="O624" s="480"/>
      <c r="P624" s="240"/>
      <c r="Q624" s="240"/>
      <c r="R624" s="483"/>
      <c r="S624" s="183"/>
      <c r="T624" s="183"/>
      <c r="U624" s="183"/>
      <c r="V624" s="183"/>
      <c r="W624" s="5"/>
      <c r="X624" s="5"/>
      <c r="Y624" s="5"/>
      <c r="Z624" s="5"/>
      <c r="AA624" s="5"/>
      <c r="AB624" s="5"/>
      <c r="AC624" s="52" t="str" cm="1">
        <f t="array" ref="AC624">IF(ValidateMultipleSelection(G628, Times!$B$8:$B$77), "Valid", "Invalid")</f>
        <v>Valid</v>
      </c>
      <c r="AD624" s="52" t="str" cm="1">
        <f t="array" ref="AD624">IF(ValidateMultipleSelection(A628, Site!$AR$2:$AR$50), "Valid", "Invalid")</f>
        <v>Valid</v>
      </c>
    </row>
    <row r="625" spans="1:30" x14ac:dyDescent="0.35">
      <c r="A625" s="124"/>
      <c r="B625" s="320"/>
      <c r="C625" s="320"/>
      <c r="D625" s="329" t="str" cm="1">
        <f t="array" ref="D625">IFERROR(IF(ISBLANK(A625),"",IF(AND(ISBLANK(C625),ISBLANK(#REF!),ISBLANK(F625)),"",IF(AND(ISBLANK(C625),ISBLANK(#REF!),NOT(ISBLANK(F625))),_xlfn._xlws.FILTER('Rot.Out'!L:L,'Rot.Out'!B:B=EnterData!F625),IF(AND(ISBLANK(C625),NOT(ISBLANK(#REF!))),_xlfn._xlws.FILTER(#REF!,#REF!=#REF!),_xlfn.TEXTJOIN(", ", TRUE, _xlfn._xlws.FILTER(Make.Trt!D:D &amp; " " &amp; Make.Trt!#REF!, Make.Trt!C:C=C625)))))),"")</f>
        <v/>
      </c>
      <c r="E625" s="321"/>
      <c r="F625" s="124"/>
      <c r="G625" s="124"/>
      <c r="H625" s="124"/>
      <c r="I625" s="311"/>
      <c r="J625" s="311"/>
      <c r="K625" s="332"/>
      <c r="L625" s="183"/>
      <c r="M625" s="5"/>
      <c r="N625" s="480"/>
      <c r="O625" s="480"/>
      <c r="P625" s="240"/>
      <c r="Q625" s="240"/>
      <c r="R625" s="483"/>
      <c r="S625" s="183"/>
      <c r="T625" s="183"/>
      <c r="U625" s="183"/>
      <c r="V625" s="183"/>
      <c r="W625" s="5"/>
      <c r="X625" s="5"/>
      <c r="Y625" s="5"/>
      <c r="Z625" s="5"/>
      <c r="AA625" s="5"/>
      <c r="AB625" s="5"/>
      <c r="AC625" s="52" t="str" cm="1">
        <f t="array" ref="AC625">IF(ValidateMultipleSelection(G629, Times!$B$8:$B$77), "Valid", "Invalid")</f>
        <v>Valid</v>
      </c>
      <c r="AD625" s="52" t="str" cm="1">
        <f t="array" ref="AD625">IF(ValidateMultipleSelection(A629, Site!$AR$2:$AR$50), "Valid", "Invalid")</f>
        <v>Valid</v>
      </c>
    </row>
    <row r="626" spans="1:30" x14ac:dyDescent="0.35">
      <c r="A626" s="124"/>
      <c r="B626" s="320"/>
      <c r="C626" s="320"/>
      <c r="D626" s="329" t="str" cm="1">
        <f t="array" ref="D626">IFERROR(IF(ISBLANK(A626),"",IF(AND(ISBLANK(C626),ISBLANK(#REF!),ISBLANK(F626)),"",IF(AND(ISBLANK(C626),ISBLANK(#REF!),NOT(ISBLANK(F626))),_xlfn._xlws.FILTER('Rot.Out'!L:L,'Rot.Out'!B:B=EnterData!F626),IF(AND(ISBLANK(C626),NOT(ISBLANK(#REF!))),_xlfn._xlws.FILTER(#REF!,#REF!=#REF!),_xlfn.TEXTJOIN(", ", TRUE, _xlfn._xlws.FILTER(Make.Trt!D:D &amp; " " &amp; Make.Trt!#REF!, Make.Trt!C:C=C626)))))),"")</f>
        <v/>
      </c>
      <c r="E626" s="321"/>
      <c r="F626" s="124"/>
      <c r="G626" s="124"/>
      <c r="H626" s="124"/>
      <c r="I626" s="311"/>
      <c r="J626" s="311"/>
      <c r="K626" s="332"/>
      <c r="L626" s="183"/>
      <c r="M626" s="5"/>
      <c r="N626" s="480"/>
      <c r="O626" s="480"/>
      <c r="P626" s="240"/>
      <c r="Q626" s="240"/>
      <c r="R626" s="483"/>
      <c r="S626" s="183"/>
      <c r="T626" s="183"/>
      <c r="U626" s="183"/>
      <c r="V626" s="183"/>
      <c r="W626" s="5"/>
      <c r="X626" s="5"/>
      <c r="Y626" s="5"/>
      <c r="Z626" s="5"/>
      <c r="AA626" s="5"/>
      <c r="AB626" s="5"/>
      <c r="AC626" s="52" t="str" cm="1">
        <f t="array" ref="AC626">IF(ValidateMultipleSelection(G630, Times!$B$8:$B$77), "Valid", "Invalid")</f>
        <v>Valid</v>
      </c>
      <c r="AD626" s="52" t="str" cm="1">
        <f t="array" ref="AD626">IF(ValidateMultipleSelection(A630, Site!$AR$2:$AR$50), "Valid", "Invalid")</f>
        <v>Valid</v>
      </c>
    </row>
    <row r="627" spans="1:30" x14ac:dyDescent="0.35">
      <c r="A627" s="124"/>
      <c r="B627" s="320"/>
      <c r="C627" s="320"/>
      <c r="D627" s="329" t="str" cm="1">
        <f t="array" ref="D627">IFERROR(IF(ISBLANK(A627),"",IF(AND(ISBLANK(C627),ISBLANK(#REF!),ISBLANK(F627)),"",IF(AND(ISBLANK(C627),ISBLANK(#REF!),NOT(ISBLANK(F627))),_xlfn._xlws.FILTER('Rot.Out'!L:L,'Rot.Out'!B:B=EnterData!F627),IF(AND(ISBLANK(C627),NOT(ISBLANK(#REF!))),_xlfn._xlws.FILTER(#REF!,#REF!=#REF!),_xlfn.TEXTJOIN(", ", TRUE, _xlfn._xlws.FILTER(Make.Trt!D:D &amp; " " &amp; Make.Trt!#REF!, Make.Trt!C:C=C627)))))),"")</f>
        <v/>
      </c>
      <c r="E627" s="321"/>
      <c r="F627" s="124"/>
      <c r="G627" s="124"/>
      <c r="H627" s="124"/>
      <c r="I627" s="311"/>
      <c r="J627" s="311"/>
      <c r="K627" s="332"/>
      <c r="L627" s="183"/>
      <c r="M627" s="5"/>
      <c r="N627" s="480"/>
      <c r="O627" s="480"/>
      <c r="P627" s="240"/>
      <c r="Q627" s="240"/>
      <c r="R627" s="483"/>
      <c r="S627" s="183"/>
      <c r="T627" s="183"/>
      <c r="U627" s="183"/>
      <c r="V627" s="183"/>
      <c r="W627" s="5"/>
      <c r="X627" s="5"/>
      <c r="Y627" s="5"/>
      <c r="Z627" s="5"/>
      <c r="AA627" s="5"/>
      <c r="AB627" s="5"/>
      <c r="AC627" s="52" t="str" cm="1">
        <f t="array" ref="AC627">IF(ValidateMultipleSelection(G631, Times!$B$8:$B$77), "Valid", "Invalid")</f>
        <v>Valid</v>
      </c>
      <c r="AD627" s="52" t="str" cm="1">
        <f t="array" ref="AD627">IF(ValidateMultipleSelection(A631, Site!$AR$2:$AR$50), "Valid", "Invalid")</f>
        <v>Valid</v>
      </c>
    </row>
    <row r="628" spans="1:30" x14ac:dyDescent="0.35">
      <c r="A628" s="124"/>
      <c r="B628" s="320"/>
      <c r="C628" s="320"/>
      <c r="D628" s="329" t="str" cm="1">
        <f t="array" ref="D628">IFERROR(IF(ISBLANK(A628),"",IF(AND(ISBLANK(C628),ISBLANK(#REF!),ISBLANK(F628)),"",IF(AND(ISBLANK(C628),ISBLANK(#REF!),NOT(ISBLANK(F628))),_xlfn._xlws.FILTER('Rot.Out'!L:L,'Rot.Out'!B:B=EnterData!F628),IF(AND(ISBLANK(C628),NOT(ISBLANK(#REF!))),_xlfn._xlws.FILTER(#REF!,#REF!=#REF!),_xlfn.TEXTJOIN(", ", TRUE, _xlfn._xlws.FILTER(Make.Trt!D:D &amp; " " &amp; Make.Trt!#REF!, Make.Trt!C:C=C628)))))),"")</f>
        <v/>
      </c>
      <c r="E628" s="321"/>
      <c r="F628" s="124"/>
      <c r="G628" s="124"/>
      <c r="H628" s="124"/>
      <c r="I628" s="311"/>
      <c r="J628" s="311"/>
      <c r="K628" s="332"/>
      <c r="L628" s="183"/>
      <c r="M628" s="5"/>
      <c r="N628" s="480"/>
      <c r="O628" s="480"/>
      <c r="P628" s="240"/>
      <c r="Q628" s="240"/>
      <c r="R628" s="483"/>
      <c r="S628" s="183"/>
      <c r="T628" s="183"/>
      <c r="U628" s="183"/>
      <c r="V628" s="183"/>
      <c r="W628" s="5"/>
      <c r="X628" s="5"/>
      <c r="Y628" s="5"/>
      <c r="Z628" s="5"/>
      <c r="AA628" s="5"/>
      <c r="AB628" s="5"/>
      <c r="AC628" s="52" t="str" cm="1">
        <f t="array" ref="AC628">IF(ValidateMultipleSelection(G632, Times!$B$8:$B$77), "Valid", "Invalid")</f>
        <v>Valid</v>
      </c>
      <c r="AD628" s="52" t="str" cm="1">
        <f t="array" ref="AD628">IF(ValidateMultipleSelection(A632, Site!$AR$2:$AR$50), "Valid", "Invalid")</f>
        <v>Valid</v>
      </c>
    </row>
    <row r="629" spans="1:30" x14ac:dyDescent="0.35">
      <c r="A629" s="124"/>
      <c r="B629" s="320"/>
      <c r="C629" s="320"/>
      <c r="D629" s="329" t="str" cm="1">
        <f t="array" ref="D629">IFERROR(IF(ISBLANK(A629),"",IF(AND(ISBLANK(C629),ISBLANK(#REF!),ISBLANK(F629)),"",IF(AND(ISBLANK(C629),ISBLANK(#REF!),NOT(ISBLANK(F629))),_xlfn._xlws.FILTER('Rot.Out'!L:L,'Rot.Out'!B:B=EnterData!F629),IF(AND(ISBLANK(C629),NOT(ISBLANK(#REF!))),_xlfn._xlws.FILTER(#REF!,#REF!=#REF!),_xlfn.TEXTJOIN(", ", TRUE, _xlfn._xlws.FILTER(Make.Trt!D:D &amp; " " &amp; Make.Trt!#REF!, Make.Trt!C:C=C629)))))),"")</f>
        <v/>
      </c>
      <c r="E629" s="321"/>
      <c r="F629" s="124"/>
      <c r="G629" s="124"/>
      <c r="H629" s="124"/>
      <c r="I629" s="311"/>
      <c r="J629" s="311"/>
      <c r="K629" s="332"/>
      <c r="L629" s="183"/>
      <c r="M629" s="5"/>
      <c r="N629" s="480"/>
      <c r="O629" s="480"/>
      <c r="P629" s="240"/>
      <c r="Q629" s="240"/>
      <c r="R629" s="483"/>
      <c r="S629" s="183"/>
      <c r="T629" s="183"/>
      <c r="U629" s="183"/>
      <c r="V629" s="183"/>
      <c r="W629" s="5"/>
      <c r="X629" s="5"/>
      <c r="Y629" s="5"/>
      <c r="Z629" s="5"/>
      <c r="AA629" s="5"/>
      <c r="AB629" s="5"/>
      <c r="AC629" s="52" t="str" cm="1">
        <f t="array" ref="AC629">IF(ValidateMultipleSelection(G633, Times!$B$8:$B$77), "Valid", "Invalid")</f>
        <v>Valid</v>
      </c>
      <c r="AD629" s="52" t="str" cm="1">
        <f t="array" ref="AD629">IF(ValidateMultipleSelection(A633, Site!$AR$2:$AR$50), "Valid", "Invalid")</f>
        <v>Valid</v>
      </c>
    </row>
    <row r="630" spans="1:30" x14ac:dyDescent="0.35">
      <c r="A630" s="124"/>
      <c r="B630" s="320"/>
      <c r="C630" s="320"/>
      <c r="D630" s="329" t="str" cm="1">
        <f t="array" ref="D630">IFERROR(IF(ISBLANK(A630),"",IF(AND(ISBLANK(C630),ISBLANK(#REF!),ISBLANK(F630)),"",IF(AND(ISBLANK(C630),ISBLANK(#REF!),NOT(ISBLANK(F630))),_xlfn._xlws.FILTER('Rot.Out'!L:L,'Rot.Out'!B:B=EnterData!F630),IF(AND(ISBLANK(C630),NOT(ISBLANK(#REF!))),_xlfn._xlws.FILTER(#REF!,#REF!=#REF!),_xlfn.TEXTJOIN(", ", TRUE, _xlfn._xlws.FILTER(Make.Trt!D:D &amp; " " &amp; Make.Trt!#REF!, Make.Trt!C:C=C630)))))),"")</f>
        <v/>
      </c>
      <c r="E630" s="321"/>
      <c r="F630" s="124"/>
      <c r="G630" s="124"/>
      <c r="H630" s="124"/>
      <c r="I630" s="311"/>
      <c r="J630" s="311"/>
      <c r="K630" s="332"/>
      <c r="L630" s="183"/>
      <c r="M630" s="5"/>
      <c r="N630" s="480"/>
      <c r="O630" s="480"/>
      <c r="P630" s="240"/>
      <c r="Q630" s="240"/>
      <c r="R630" s="483"/>
      <c r="S630" s="183"/>
      <c r="T630" s="183"/>
      <c r="U630" s="183"/>
      <c r="V630" s="183"/>
      <c r="W630" s="5"/>
      <c r="X630" s="5"/>
      <c r="Y630" s="5"/>
      <c r="Z630" s="5"/>
      <c r="AA630" s="5"/>
      <c r="AB630" s="5"/>
      <c r="AC630" s="52" t="str" cm="1">
        <f t="array" ref="AC630">IF(ValidateMultipleSelection(G634, Times!$B$8:$B$77), "Valid", "Invalid")</f>
        <v>Valid</v>
      </c>
      <c r="AD630" s="52" t="str" cm="1">
        <f t="array" ref="AD630">IF(ValidateMultipleSelection(A634, Site!$AR$2:$AR$50), "Valid", "Invalid")</f>
        <v>Valid</v>
      </c>
    </row>
    <row r="631" spans="1:30" x14ac:dyDescent="0.35">
      <c r="A631" s="124"/>
      <c r="B631" s="320"/>
      <c r="C631" s="320"/>
      <c r="D631" s="329" t="str" cm="1">
        <f t="array" ref="D631">IFERROR(IF(ISBLANK(A631),"",IF(AND(ISBLANK(C631),ISBLANK(#REF!),ISBLANK(F631)),"",IF(AND(ISBLANK(C631),ISBLANK(#REF!),NOT(ISBLANK(F631))),_xlfn._xlws.FILTER('Rot.Out'!L:L,'Rot.Out'!B:B=EnterData!F631),IF(AND(ISBLANK(C631),NOT(ISBLANK(#REF!))),_xlfn._xlws.FILTER(#REF!,#REF!=#REF!),_xlfn.TEXTJOIN(", ", TRUE, _xlfn._xlws.FILTER(Make.Trt!D:D &amp; " " &amp; Make.Trt!#REF!, Make.Trt!C:C=C631)))))),"")</f>
        <v/>
      </c>
      <c r="E631" s="321"/>
      <c r="F631" s="124"/>
      <c r="G631" s="124"/>
      <c r="H631" s="124"/>
      <c r="I631" s="311"/>
      <c r="J631" s="311"/>
      <c r="K631" s="332"/>
      <c r="L631" s="183"/>
      <c r="M631" s="5"/>
      <c r="N631" s="480"/>
      <c r="O631" s="480"/>
      <c r="P631" s="240"/>
      <c r="Q631" s="240"/>
      <c r="R631" s="483"/>
      <c r="S631" s="183"/>
      <c r="T631" s="183"/>
      <c r="U631" s="183"/>
      <c r="V631" s="183"/>
      <c r="W631" s="5"/>
      <c r="X631" s="5"/>
      <c r="Y631" s="5"/>
      <c r="Z631" s="5"/>
      <c r="AA631" s="5"/>
      <c r="AB631" s="5"/>
      <c r="AC631" s="52" t="str" cm="1">
        <f t="array" ref="AC631">IF(ValidateMultipleSelection(G635, Times!$B$8:$B$77), "Valid", "Invalid")</f>
        <v>Valid</v>
      </c>
      <c r="AD631" s="52" t="str" cm="1">
        <f t="array" ref="AD631">IF(ValidateMultipleSelection(A635, Site!$AR$2:$AR$50), "Valid", "Invalid")</f>
        <v>Valid</v>
      </c>
    </row>
    <row r="632" spans="1:30" x14ac:dyDescent="0.35">
      <c r="A632" s="124"/>
      <c r="B632" s="320"/>
      <c r="C632" s="320"/>
      <c r="D632" s="329" t="str" cm="1">
        <f t="array" ref="D632">IFERROR(IF(ISBLANK(A632),"",IF(AND(ISBLANK(C632),ISBLANK(#REF!),ISBLANK(F632)),"",IF(AND(ISBLANK(C632),ISBLANK(#REF!),NOT(ISBLANK(F632))),_xlfn._xlws.FILTER('Rot.Out'!L:L,'Rot.Out'!B:B=EnterData!F632),IF(AND(ISBLANK(C632),NOT(ISBLANK(#REF!))),_xlfn._xlws.FILTER(#REF!,#REF!=#REF!),_xlfn.TEXTJOIN(", ", TRUE, _xlfn._xlws.FILTER(Make.Trt!D:D &amp; " " &amp; Make.Trt!#REF!, Make.Trt!C:C=C632)))))),"")</f>
        <v/>
      </c>
      <c r="E632" s="321"/>
      <c r="F632" s="124"/>
      <c r="G632" s="124"/>
      <c r="H632" s="124"/>
      <c r="I632" s="311"/>
      <c r="J632" s="311"/>
      <c r="K632" s="332"/>
      <c r="L632" s="183"/>
      <c r="M632" s="5"/>
      <c r="N632" s="480"/>
      <c r="O632" s="480"/>
      <c r="P632" s="240"/>
      <c r="Q632" s="240"/>
      <c r="R632" s="483"/>
      <c r="S632" s="183"/>
      <c r="T632" s="183"/>
      <c r="U632" s="183"/>
      <c r="V632" s="183"/>
      <c r="W632" s="5"/>
      <c r="X632" s="5"/>
      <c r="Y632" s="5"/>
      <c r="Z632" s="5"/>
      <c r="AA632" s="5"/>
      <c r="AB632" s="5"/>
      <c r="AC632" s="52" t="str" cm="1">
        <f t="array" ref="AC632">IF(ValidateMultipleSelection(G636, Times!$B$8:$B$77), "Valid", "Invalid")</f>
        <v>Valid</v>
      </c>
      <c r="AD632" s="52" t="str" cm="1">
        <f t="array" ref="AD632">IF(ValidateMultipleSelection(A636, Site!$AR$2:$AR$50), "Valid", "Invalid")</f>
        <v>Valid</v>
      </c>
    </row>
    <row r="633" spans="1:30" x14ac:dyDescent="0.35">
      <c r="A633" s="124"/>
      <c r="B633" s="320"/>
      <c r="C633" s="320"/>
      <c r="D633" s="329" t="str" cm="1">
        <f t="array" ref="D633">IFERROR(IF(ISBLANK(A633),"",IF(AND(ISBLANK(C633),ISBLANK(#REF!),ISBLANK(F633)),"",IF(AND(ISBLANK(C633),ISBLANK(#REF!),NOT(ISBLANK(F633))),_xlfn._xlws.FILTER('Rot.Out'!L:L,'Rot.Out'!B:B=EnterData!F633),IF(AND(ISBLANK(C633),NOT(ISBLANK(#REF!))),_xlfn._xlws.FILTER(#REF!,#REF!=#REF!),_xlfn.TEXTJOIN(", ", TRUE, _xlfn._xlws.FILTER(Make.Trt!D:D &amp; " " &amp; Make.Trt!#REF!, Make.Trt!C:C=C633)))))),"")</f>
        <v/>
      </c>
      <c r="E633" s="321"/>
      <c r="F633" s="124"/>
      <c r="G633" s="124"/>
      <c r="H633" s="124"/>
      <c r="I633" s="311"/>
      <c r="J633" s="311"/>
      <c r="K633" s="332"/>
      <c r="L633" s="183"/>
      <c r="M633" s="5"/>
      <c r="N633" s="480"/>
      <c r="O633" s="480"/>
      <c r="P633" s="240"/>
      <c r="Q633" s="240"/>
      <c r="R633" s="483"/>
      <c r="S633" s="183"/>
      <c r="T633" s="183"/>
      <c r="U633" s="183"/>
      <c r="V633" s="183"/>
      <c r="W633" s="5"/>
      <c r="X633" s="5"/>
      <c r="Y633" s="5"/>
      <c r="Z633" s="5"/>
      <c r="AA633" s="5"/>
      <c r="AB633" s="5"/>
      <c r="AC633" s="52" t="str" cm="1">
        <f t="array" ref="AC633">IF(ValidateMultipleSelection(G637, Times!$B$8:$B$77), "Valid", "Invalid")</f>
        <v>Valid</v>
      </c>
      <c r="AD633" s="52" t="str" cm="1">
        <f t="array" ref="AD633">IF(ValidateMultipleSelection(A637, Site!$AR$2:$AR$50), "Valid", "Invalid")</f>
        <v>Valid</v>
      </c>
    </row>
    <row r="634" spans="1:30" x14ac:dyDescent="0.35">
      <c r="A634" s="124"/>
      <c r="B634" s="320"/>
      <c r="C634" s="320"/>
      <c r="D634" s="329" t="str" cm="1">
        <f t="array" ref="D634">IFERROR(IF(ISBLANK(A634),"",IF(AND(ISBLANK(C634),ISBLANK(#REF!),ISBLANK(F634)),"",IF(AND(ISBLANK(C634),ISBLANK(#REF!),NOT(ISBLANK(F634))),_xlfn._xlws.FILTER('Rot.Out'!L:L,'Rot.Out'!B:B=EnterData!F634),IF(AND(ISBLANK(C634),NOT(ISBLANK(#REF!))),_xlfn._xlws.FILTER(#REF!,#REF!=#REF!),_xlfn.TEXTJOIN(", ", TRUE, _xlfn._xlws.FILTER(Make.Trt!D:D &amp; " " &amp; Make.Trt!#REF!, Make.Trt!C:C=C634)))))),"")</f>
        <v/>
      </c>
      <c r="E634" s="321"/>
      <c r="F634" s="124"/>
      <c r="G634" s="124"/>
      <c r="H634" s="124"/>
      <c r="I634" s="311"/>
      <c r="J634" s="311"/>
      <c r="K634" s="332"/>
      <c r="L634" s="183"/>
      <c r="M634" s="5"/>
      <c r="N634" s="480"/>
      <c r="O634" s="480"/>
      <c r="P634" s="240"/>
      <c r="Q634" s="240"/>
      <c r="R634" s="483"/>
      <c r="S634" s="183"/>
      <c r="T634" s="183"/>
      <c r="U634" s="183"/>
      <c r="V634" s="183"/>
      <c r="W634" s="5"/>
      <c r="X634" s="5"/>
      <c r="Y634" s="5"/>
      <c r="Z634" s="5"/>
      <c r="AA634" s="5"/>
      <c r="AB634" s="5"/>
      <c r="AC634" s="52" t="str" cm="1">
        <f t="array" ref="AC634">IF(ValidateMultipleSelection(G638, Times!$B$8:$B$77), "Valid", "Invalid")</f>
        <v>Valid</v>
      </c>
      <c r="AD634" s="52" t="str" cm="1">
        <f t="array" ref="AD634">IF(ValidateMultipleSelection(A638, Site!$AR$2:$AR$50), "Valid", "Invalid")</f>
        <v>Valid</v>
      </c>
    </row>
    <row r="635" spans="1:30" x14ac:dyDescent="0.35">
      <c r="A635" s="124"/>
      <c r="B635" s="320"/>
      <c r="C635" s="320"/>
      <c r="D635" s="329" t="str" cm="1">
        <f t="array" ref="D635">IFERROR(IF(ISBLANK(A635),"",IF(AND(ISBLANK(C635),ISBLANK(#REF!),ISBLANK(F635)),"",IF(AND(ISBLANK(C635),ISBLANK(#REF!),NOT(ISBLANK(F635))),_xlfn._xlws.FILTER('Rot.Out'!L:L,'Rot.Out'!B:B=EnterData!F635),IF(AND(ISBLANK(C635),NOT(ISBLANK(#REF!))),_xlfn._xlws.FILTER(#REF!,#REF!=#REF!),_xlfn.TEXTJOIN(", ", TRUE, _xlfn._xlws.FILTER(Make.Trt!D:D &amp; " " &amp; Make.Trt!#REF!, Make.Trt!C:C=C635)))))),"")</f>
        <v/>
      </c>
      <c r="E635" s="321"/>
      <c r="F635" s="124"/>
      <c r="G635" s="124"/>
      <c r="H635" s="124"/>
      <c r="I635" s="311"/>
      <c r="J635" s="311"/>
      <c r="K635" s="332"/>
      <c r="L635" s="183"/>
      <c r="M635" s="5"/>
      <c r="N635" s="480"/>
      <c r="O635" s="480"/>
      <c r="P635" s="240"/>
      <c r="Q635" s="240"/>
      <c r="R635" s="483"/>
      <c r="S635" s="183"/>
      <c r="T635" s="183"/>
      <c r="U635" s="183"/>
      <c r="V635" s="183"/>
      <c r="W635" s="5"/>
      <c r="X635" s="5"/>
      <c r="Y635" s="5"/>
      <c r="Z635" s="5"/>
      <c r="AA635" s="5"/>
      <c r="AB635" s="5"/>
      <c r="AC635" s="52" t="str" cm="1">
        <f t="array" ref="AC635">IF(ValidateMultipleSelection(G639, Times!$B$8:$B$77), "Valid", "Invalid")</f>
        <v>Valid</v>
      </c>
      <c r="AD635" s="52" t="str" cm="1">
        <f t="array" ref="AD635">IF(ValidateMultipleSelection(A639, Site!$AR$2:$AR$50), "Valid", "Invalid")</f>
        <v>Valid</v>
      </c>
    </row>
    <row r="636" spans="1:30" x14ac:dyDescent="0.35">
      <c r="A636" s="124"/>
      <c r="B636" s="320"/>
      <c r="C636" s="320"/>
      <c r="D636" s="329" t="str" cm="1">
        <f t="array" ref="D636">IFERROR(IF(ISBLANK(A636),"",IF(AND(ISBLANK(C636),ISBLANK(#REF!),ISBLANK(F636)),"",IF(AND(ISBLANK(C636),ISBLANK(#REF!),NOT(ISBLANK(F636))),_xlfn._xlws.FILTER('Rot.Out'!L:L,'Rot.Out'!B:B=EnterData!F636),IF(AND(ISBLANK(C636),NOT(ISBLANK(#REF!))),_xlfn._xlws.FILTER(#REF!,#REF!=#REF!),_xlfn.TEXTJOIN(", ", TRUE, _xlfn._xlws.FILTER(Make.Trt!D:D &amp; " " &amp; Make.Trt!#REF!, Make.Trt!C:C=C636)))))),"")</f>
        <v/>
      </c>
      <c r="E636" s="321"/>
      <c r="F636" s="124"/>
      <c r="G636" s="124"/>
      <c r="H636" s="124"/>
      <c r="I636" s="311"/>
      <c r="J636" s="311"/>
      <c r="K636" s="332"/>
      <c r="L636" s="183"/>
      <c r="M636" s="5"/>
      <c r="N636" s="480"/>
      <c r="O636" s="480"/>
      <c r="P636" s="240"/>
      <c r="Q636" s="240"/>
      <c r="R636" s="483"/>
      <c r="S636" s="183"/>
      <c r="T636" s="183"/>
      <c r="U636" s="183"/>
      <c r="V636" s="183"/>
      <c r="W636" s="5"/>
      <c r="X636" s="5"/>
      <c r="Y636" s="5"/>
      <c r="Z636" s="5"/>
      <c r="AA636" s="5"/>
      <c r="AB636" s="5"/>
      <c r="AC636" s="52" t="str" cm="1">
        <f t="array" ref="AC636">IF(ValidateMultipleSelection(G640, Times!$B$8:$B$77), "Valid", "Invalid")</f>
        <v>Valid</v>
      </c>
      <c r="AD636" s="52" t="str" cm="1">
        <f t="array" ref="AD636">IF(ValidateMultipleSelection(A640, Site!$AR$2:$AR$50), "Valid", "Invalid")</f>
        <v>Valid</v>
      </c>
    </row>
    <row r="637" spans="1:30" x14ac:dyDescent="0.35">
      <c r="A637" s="124"/>
      <c r="B637" s="320"/>
      <c r="C637" s="320"/>
      <c r="D637" s="329" t="str" cm="1">
        <f t="array" ref="D637">IFERROR(IF(ISBLANK(A637),"",IF(AND(ISBLANK(C637),ISBLANK(#REF!),ISBLANK(F637)),"",IF(AND(ISBLANK(C637),ISBLANK(#REF!),NOT(ISBLANK(F637))),_xlfn._xlws.FILTER('Rot.Out'!L:L,'Rot.Out'!B:B=EnterData!F637),IF(AND(ISBLANK(C637),NOT(ISBLANK(#REF!))),_xlfn._xlws.FILTER(#REF!,#REF!=#REF!),_xlfn.TEXTJOIN(", ", TRUE, _xlfn._xlws.FILTER(Make.Trt!D:D &amp; " " &amp; Make.Trt!#REF!, Make.Trt!C:C=C637)))))),"")</f>
        <v/>
      </c>
      <c r="E637" s="321"/>
      <c r="F637" s="124"/>
      <c r="G637" s="124"/>
      <c r="H637" s="124"/>
      <c r="I637" s="311"/>
      <c r="J637" s="311"/>
      <c r="K637" s="332"/>
      <c r="L637" s="183"/>
      <c r="M637" s="5"/>
      <c r="N637" s="480"/>
      <c r="O637" s="480"/>
      <c r="P637" s="240"/>
      <c r="Q637" s="240"/>
      <c r="R637" s="483"/>
      <c r="S637" s="183"/>
      <c r="T637" s="183"/>
      <c r="U637" s="183"/>
      <c r="V637" s="183"/>
      <c r="W637" s="5"/>
      <c r="X637" s="5"/>
      <c r="Y637" s="5"/>
      <c r="Z637" s="5"/>
      <c r="AA637" s="5"/>
      <c r="AB637" s="5"/>
      <c r="AC637" s="52" t="str" cm="1">
        <f t="array" ref="AC637">IF(ValidateMultipleSelection(G641, Times!$B$8:$B$77), "Valid", "Invalid")</f>
        <v>Valid</v>
      </c>
      <c r="AD637" s="52" t="str" cm="1">
        <f t="array" ref="AD637">IF(ValidateMultipleSelection(A641, Site!$AR$2:$AR$50), "Valid", "Invalid")</f>
        <v>Valid</v>
      </c>
    </row>
    <row r="638" spans="1:30" x14ac:dyDescent="0.35">
      <c r="A638" s="124"/>
      <c r="B638" s="320"/>
      <c r="C638" s="320"/>
      <c r="D638" s="329" t="str" cm="1">
        <f t="array" ref="D638">IFERROR(IF(ISBLANK(A638),"",IF(AND(ISBLANK(C638),ISBLANK(#REF!),ISBLANK(F638)),"",IF(AND(ISBLANK(C638),ISBLANK(#REF!),NOT(ISBLANK(F638))),_xlfn._xlws.FILTER('Rot.Out'!L:L,'Rot.Out'!B:B=EnterData!F638),IF(AND(ISBLANK(C638),NOT(ISBLANK(#REF!))),_xlfn._xlws.FILTER(#REF!,#REF!=#REF!),_xlfn.TEXTJOIN(", ", TRUE, _xlfn._xlws.FILTER(Make.Trt!D:D &amp; " " &amp; Make.Trt!#REF!, Make.Trt!C:C=C638)))))),"")</f>
        <v/>
      </c>
      <c r="E638" s="321"/>
      <c r="F638" s="124"/>
      <c r="G638" s="124"/>
      <c r="H638" s="124"/>
      <c r="I638" s="311"/>
      <c r="J638" s="311"/>
      <c r="K638" s="332"/>
      <c r="L638" s="183"/>
      <c r="M638" s="5"/>
      <c r="N638" s="480"/>
      <c r="O638" s="480"/>
      <c r="P638" s="240"/>
      <c r="Q638" s="240"/>
      <c r="R638" s="483"/>
      <c r="S638" s="183"/>
      <c r="T638" s="183"/>
      <c r="U638" s="183"/>
      <c r="V638" s="183"/>
      <c r="W638" s="5"/>
      <c r="X638" s="5"/>
      <c r="Y638" s="5"/>
      <c r="Z638" s="5"/>
      <c r="AA638" s="5"/>
      <c r="AB638" s="5"/>
      <c r="AC638" s="52" t="str" cm="1">
        <f t="array" ref="AC638">IF(ValidateMultipleSelection(G642, Times!$B$8:$B$77), "Valid", "Invalid")</f>
        <v>Valid</v>
      </c>
      <c r="AD638" s="52" t="str" cm="1">
        <f t="array" ref="AD638">IF(ValidateMultipleSelection(A642, Site!$AR$2:$AR$50), "Valid", "Invalid")</f>
        <v>Valid</v>
      </c>
    </row>
    <row r="639" spans="1:30" x14ac:dyDescent="0.35">
      <c r="A639" s="124"/>
      <c r="B639" s="320"/>
      <c r="C639" s="320"/>
      <c r="D639" s="329" t="str" cm="1">
        <f t="array" ref="D639">IFERROR(IF(ISBLANK(A639),"",IF(AND(ISBLANK(C639),ISBLANK(#REF!),ISBLANK(F639)),"",IF(AND(ISBLANK(C639),ISBLANK(#REF!),NOT(ISBLANK(F639))),_xlfn._xlws.FILTER('Rot.Out'!L:L,'Rot.Out'!B:B=EnterData!F639),IF(AND(ISBLANK(C639),NOT(ISBLANK(#REF!))),_xlfn._xlws.FILTER(#REF!,#REF!=#REF!),_xlfn.TEXTJOIN(", ", TRUE, _xlfn._xlws.FILTER(Make.Trt!D:D &amp; " " &amp; Make.Trt!#REF!, Make.Trt!C:C=C639)))))),"")</f>
        <v/>
      </c>
      <c r="E639" s="321"/>
      <c r="F639" s="124"/>
      <c r="G639" s="124"/>
      <c r="H639" s="124"/>
      <c r="I639" s="311"/>
      <c r="J639" s="311"/>
      <c r="K639" s="332"/>
      <c r="L639" s="183"/>
      <c r="M639" s="5"/>
      <c r="N639" s="480"/>
      <c r="O639" s="480"/>
      <c r="P639" s="240"/>
      <c r="Q639" s="240"/>
      <c r="R639" s="483"/>
      <c r="S639" s="183"/>
      <c r="T639" s="183"/>
      <c r="U639" s="183"/>
      <c r="V639" s="183"/>
      <c r="W639" s="5"/>
      <c r="X639" s="5"/>
      <c r="Y639" s="5"/>
      <c r="Z639" s="5"/>
      <c r="AA639" s="5"/>
      <c r="AB639" s="5"/>
      <c r="AC639" s="52" t="str" cm="1">
        <f t="array" ref="AC639">IF(ValidateMultipleSelection(G643, Times!$B$8:$B$77), "Valid", "Invalid")</f>
        <v>Valid</v>
      </c>
      <c r="AD639" s="52" t="str" cm="1">
        <f t="array" ref="AD639">IF(ValidateMultipleSelection(A643, Site!$AR$2:$AR$50), "Valid", "Invalid")</f>
        <v>Valid</v>
      </c>
    </row>
    <row r="640" spans="1:30" x14ac:dyDescent="0.35">
      <c r="A640" s="124"/>
      <c r="B640" s="320"/>
      <c r="C640" s="320"/>
      <c r="D640" s="329" t="str" cm="1">
        <f t="array" ref="D640">IFERROR(IF(ISBLANK(A640),"",IF(AND(ISBLANK(C640),ISBLANK(#REF!),ISBLANK(F640)),"",IF(AND(ISBLANK(C640),ISBLANK(#REF!),NOT(ISBLANK(F640))),_xlfn._xlws.FILTER('Rot.Out'!L:L,'Rot.Out'!B:B=EnterData!F640),IF(AND(ISBLANK(C640),NOT(ISBLANK(#REF!))),_xlfn._xlws.FILTER(#REF!,#REF!=#REF!),_xlfn.TEXTJOIN(", ", TRUE, _xlfn._xlws.FILTER(Make.Trt!D:D &amp; " " &amp; Make.Trt!#REF!, Make.Trt!C:C=C640)))))),"")</f>
        <v/>
      </c>
      <c r="E640" s="321"/>
      <c r="F640" s="124"/>
      <c r="G640" s="124"/>
      <c r="H640" s="124"/>
      <c r="I640" s="311"/>
      <c r="J640" s="311"/>
      <c r="K640" s="332"/>
      <c r="L640" s="183"/>
      <c r="M640" s="5"/>
      <c r="N640" s="480"/>
      <c r="O640" s="480"/>
      <c r="P640" s="240"/>
      <c r="Q640" s="240"/>
      <c r="R640" s="483"/>
      <c r="S640" s="183"/>
      <c r="T640" s="183"/>
      <c r="U640" s="183"/>
      <c r="V640" s="183"/>
      <c r="W640" s="5"/>
      <c r="X640" s="5"/>
      <c r="Y640" s="5"/>
      <c r="Z640" s="5"/>
      <c r="AA640" s="5"/>
      <c r="AB640" s="5"/>
      <c r="AC640" s="52" t="str" cm="1">
        <f t="array" ref="AC640">IF(ValidateMultipleSelection(G644, Times!$B$8:$B$77), "Valid", "Invalid")</f>
        <v>Valid</v>
      </c>
      <c r="AD640" s="52" t="str" cm="1">
        <f t="array" ref="AD640">IF(ValidateMultipleSelection(A644, Site!$AR$2:$AR$50), "Valid", "Invalid")</f>
        <v>Valid</v>
      </c>
    </row>
    <row r="641" spans="1:30" x14ac:dyDescent="0.35">
      <c r="A641" s="124"/>
      <c r="B641" s="320"/>
      <c r="C641" s="320"/>
      <c r="D641" s="329" t="str" cm="1">
        <f t="array" ref="D641">IFERROR(IF(ISBLANK(A641),"",IF(AND(ISBLANK(C641),ISBLANK(#REF!),ISBLANK(F641)),"",IF(AND(ISBLANK(C641),ISBLANK(#REF!),NOT(ISBLANK(F641))),_xlfn._xlws.FILTER('Rot.Out'!L:L,'Rot.Out'!B:B=EnterData!F641),IF(AND(ISBLANK(C641),NOT(ISBLANK(#REF!))),_xlfn._xlws.FILTER(#REF!,#REF!=#REF!),_xlfn.TEXTJOIN(", ", TRUE, _xlfn._xlws.FILTER(Make.Trt!D:D &amp; " " &amp; Make.Trt!#REF!, Make.Trt!C:C=C641)))))),"")</f>
        <v/>
      </c>
      <c r="E641" s="321"/>
      <c r="F641" s="124"/>
      <c r="G641" s="124"/>
      <c r="H641" s="124"/>
      <c r="I641" s="311"/>
      <c r="J641" s="311"/>
      <c r="K641" s="332"/>
      <c r="L641" s="183"/>
      <c r="M641" s="5"/>
      <c r="N641" s="480"/>
      <c r="O641" s="480"/>
      <c r="P641" s="240"/>
      <c r="Q641" s="240"/>
      <c r="R641" s="483"/>
      <c r="S641" s="183"/>
      <c r="T641" s="183"/>
      <c r="U641" s="183"/>
      <c r="V641" s="183"/>
      <c r="W641" s="5"/>
      <c r="X641" s="5"/>
      <c r="Y641" s="5"/>
      <c r="Z641" s="5"/>
      <c r="AA641" s="5"/>
      <c r="AB641" s="5"/>
      <c r="AC641" s="52" t="str" cm="1">
        <f t="array" ref="AC641">IF(ValidateMultipleSelection(G645, Times!$B$8:$B$77), "Valid", "Invalid")</f>
        <v>Valid</v>
      </c>
      <c r="AD641" s="52" t="str" cm="1">
        <f t="array" ref="AD641">IF(ValidateMultipleSelection(A645, Site!$AR$2:$AR$50), "Valid", "Invalid")</f>
        <v>Valid</v>
      </c>
    </row>
    <row r="642" spans="1:30" x14ac:dyDescent="0.35">
      <c r="A642" s="124"/>
      <c r="B642" s="320"/>
      <c r="C642" s="320"/>
      <c r="D642" s="329" t="str" cm="1">
        <f t="array" ref="D642">IFERROR(IF(ISBLANK(A642),"",IF(AND(ISBLANK(C642),ISBLANK(#REF!),ISBLANK(F642)),"",IF(AND(ISBLANK(C642),ISBLANK(#REF!),NOT(ISBLANK(F642))),_xlfn._xlws.FILTER('Rot.Out'!L:L,'Rot.Out'!B:B=EnterData!F642),IF(AND(ISBLANK(C642),NOT(ISBLANK(#REF!))),_xlfn._xlws.FILTER(#REF!,#REF!=#REF!),_xlfn.TEXTJOIN(", ", TRUE, _xlfn._xlws.FILTER(Make.Trt!D:D &amp; " " &amp; Make.Trt!#REF!, Make.Trt!C:C=C642)))))),"")</f>
        <v/>
      </c>
      <c r="E642" s="321"/>
      <c r="F642" s="124"/>
      <c r="G642" s="124"/>
      <c r="H642" s="124"/>
      <c r="I642" s="311"/>
      <c r="J642" s="311"/>
      <c r="K642" s="332"/>
      <c r="L642" s="183"/>
      <c r="M642" s="5"/>
      <c r="N642" s="480"/>
      <c r="O642" s="480"/>
      <c r="P642" s="240"/>
      <c r="Q642" s="240"/>
      <c r="R642" s="483"/>
      <c r="S642" s="183"/>
      <c r="T642" s="183"/>
      <c r="U642" s="183"/>
      <c r="V642" s="183"/>
      <c r="W642" s="5"/>
      <c r="X642" s="5"/>
      <c r="Y642" s="5"/>
      <c r="Z642" s="5"/>
      <c r="AA642" s="5"/>
      <c r="AB642" s="5"/>
      <c r="AC642" s="52" t="str" cm="1">
        <f t="array" ref="AC642">IF(ValidateMultipleSelection(G646, Times!$B$8:$B$77), "Valid", "Invalid")</f>
        <v>Valid</v>
      </c>
      <c r="AD642" s="52" t="str" cm="1">
        <f t="array" ref="AD642">IF(ValidateMultipleSelection(A646, Site!$AR$2:$AR$50), "Valid", "Invalid")</f>
        <v>Valid</v>
      </c>
    </row>
    <row r="643" spans="1:30" x14ac:dyDescent="0.35">
      <c r="A643" s="124"/>
      <c r="B643" s="320"/>
      <c r="C643" s="320"/>
      <c r="D643" s="329" t="str" cm="1">
        <f t="array" ref="D643">IFERROR(IF(ISBLANK(A643),"",IF(AND(ISBLANK(C643),ISBLANK(#REF!),ISBLANK(F643)),"",IF(AND(ISBLANK(C643),ISBLANK(#REF!),NOT(ISBLANK(F643))),_xlfn._xlws.FILTER('Rot.Out'!L:L,'Rot.Out'!B:B=EnterData!F643),IF(AND(ISBLANK(C643),NOT(ISBLANK(#REF!))),_xlfn._xlws.FILTER(#REF!,#REF!=#REF!),_xlfn.TEXTJOIN(", ", TRUE, _xlfn._xlws.FILTER(Make.Trt!D:D &amp; " " &amp; Make.Trt!#REF!, Make.Trt!C:C=C643)))))),"")</f>
        <v/>
      </c>
      <c r="E643" s="321"/>
      <c r="F643" s="124"/>
      <c r="G643" s="124"/>
      <c r="H643" s="124"/>
      <c r="I643" s="311"/>
      <c r="J643" s="311"/>
      <c r="K643" s="332"/>
      <c r="L643" s="183"/>
      <c r="M643" s="5"/>
      <c r="N643" s="480"/>
      <c r="O643" s="480"/>
      <c r="P643" s="240"/>
      <c r="Q643" s="240"/>
      <c r="R643" s="483"/>
      <c r="S643" s="183"/>
      <c r="T643" s="183"/>
      <c r="U643" s="183"/>
      <c r="V643" s="183"/>
      <c r="W643" s="5"/>
      <c r="X643" s="5"/>
      <c r="Y643" s="5"/>
      <c r="Z643" s="5"/>
      <c r="AA643" s="5"/>
      <c r="AB643" s="5"/>
      <c r="AC643" s="52" t="str" cm="1">
        <f t="array" ref="AC643">IF(ValidateMultipleSelection(G647, Times!$B$8:$B$77), "Valid", "Invalid")</f>
        <v>Valid</v>
      </c>
      <c r="AD643" s="52" t="str" cm="1">
        <f t="array" ref="AD643">IF(ValidateMultipleSelection(A647, Site!$AR$2:$AR$50), "Valid", "Invalid")</f>
        <v>Valid</v>
      </c>
    </row>
    <row r="644" spans="1:30" x14ac:dyDescent="0.35">
      <c r="A644" s="124"/>
      <c r="B644" s="320"/>
      <c r="C644" s="320"/>
      <c r="D644" s="329" t="str" cm="1">
        <f t="array" ref="D644">IFERROR(IF(ISBLANK(A644),"",IF(AND(ISBLANK(C644),ISBLANK(#REF!),ISBLANK(F644)),"",IF(AND(ISBLANK(C644),ISBLANK(#REF!),NOT(ISBLANK(F644))),_xlfn._xlws.FILTER('Rot.Out'!L:L,'Rot.Out'!B:B=EnterData!F644),IF(AND(ISBLANK(C644),NOT(ISBLANK(#REF!))),_xlfn._xlws.FILTER(#REF!,#REF!=#REF!),_xlfn.TEXTJOIN(", ", TRUE, _xlfn._xlws.FILTER(Make.Trt!D:D &amp; " " &amp; Make.Trt!#REF!, Make.Trt!C:C=C644)))))),"")</f>
        <v/>
      </c>
      <c r="E644" s="321"/>
      <c r="F644" s="124"/>
      <c r="G644" s="124"/>
      <c r="H644" s="124"/>
      <c r="I644" s="311"/>
      <c r="J644" s="311"/>
      <c r="K644" s="332"/>
      <c r="L644" s="183"/>
      <c r="M644" s="5"/>
      <c r="N644" s="480"/>
      <c r="O644" s="480"/>
      <c r="P644" s="240"/>
      <c r="Q644" s="240"/>
      <c r="R644" s="483"/>
      <c r="S644" s="183"/>
      <c r="T644" s="183"/>
      <c r="U644" s="183"/>
      <c r="V644" s="183"/>
      <c r="W644" s="5"/>
      <c r="X644" s="5"/>
      <c r="Y644" s="5"/>
      <c r="Z644" s="5"/>
      <c r="AA644" s="5"/>
      <c r="AB644" s="5"/>
      <c r="AC644" s="52" t="str" cm="1">
        <f t="array" ref="AC644">IF(ValidateMultipleSelection(G648, Times!$B$8:$B$77), "Valid", "Invalid")</f>
        <v>Valid</v>
      </c>
      <c r="AD644" s="52" t="str" cm="1">
        <f t="array" ref="AD644">IF(ValidateMultipleSelection(A648, Site!$AR$2:$AR$50), "Valid", "Invalid")</f>
        <v>Valid</v>
      </c>
    </row>
    <row r="645" spans="1:30" x14ac:dyDescent="0.35">
      <c r="A645" s="124"/>
      <c r="B645" s="320"/>
      <c r="C645" s="320"/>
      <c r="D645" s="329" t="str" cm="1">
        <f t="array" ref="D645">IFERROR(IF(ISBLANK(A645),"",IF(AND(ISBLANK(C645),ISBLANK(#REF!),ISBLANK(F645)),"",IF(AND(ISBLANK(C645),ISBLANK(#REF!),NOT(ISBLANK(F645))),_xlfn._xlws.FILTER('Rot.Out'!L:L,'Rot.Out'!B:B=EnterData!F645),IF(AND(ISBLANK(C645),NOT(ISBLANK(#REF!))),_xlfn._xlws.FILTER(#REF!,#REF!=#REF!),_xlfn.TEXTJOIN(", ", TRUE, _xlfn._xlws.FILTER(Make.Trt!D:D &amp; " " &amp; Make.Trt!#REF!, Make.Trt!C:C=C645)))))),"")</f>
        <v/>
      </c>
      <c r="E645" s="321"/>
      <c r="F645" s="124"/>
      <c r="G645" s="124"/>
      <c r="H645" s="124"/>
      <c r="I645" s="311"/>
      <c r="J645" s="311"/>
      <c r="K645" s="332"/>
      <c r="L645" s="183"/>
      <c r="M645" s="5"/>
      <c r="N645" s="480"/>
      <c r="O645" s="480"/>
      <c r="P645" s="240"/>
      <c r="Q645" s="240"/>
      <c r="R645" s="483"/>
      <c r="S645" s="183"/>
      <c r="T645" s="183"/>
      <c r="U645" s="183"/>
      <c r="V645" s="183"/>
      <c r="W645" s="5"/>
      <c r="X645" s="5"/>
      <c r="Y645" s="5"/>
      <c r="Z645" s="5"/>
      <c r="AA645" s="5"/>
      <c r="AB645" s="5"/>
      <c r="AC645" s="52" t="str" cm="1">
        <f t="array" ref="AC645">IF(ValidateMultipleSelection(G649, Times!$B$8:$B$77), "Valid", "Invalid")</f>
        <v>Valid</v>
      </c>
      <c r="AD645" s="52" t="str" cm="1">
        <f t="array" ref="AD645">IF(ValidateMultipleSelection(A649, Site!$AR$2:$AR$50), "Valid", "Invalid")</f>
        <v>Valid</v>
      </c>
    </row>
    <row r="646" spans="1:30" x14ac:dyDescent="0.35">
      <c r="A646" s="124"/>
      <c r="B646" s="320"/>
      <c r="C646" s="320"/>
      <c r="D646" s="329" t="str" cm="1">
        <f t="array" ref="D646">IFERROR(IF(ISBLANK(A646),"",IF(AND(ISBLANK(C646),ISBLANK(#REF!),ISBLANK(F646)),"",IF(AND(ISBLANK(C646),ISBLANK(#REF!),NOT(ISBLANK(F646))),_xlfn._xlws.FILTER('Rot.Out'!L:L,'Rot.Out'!B:B=EnterData!F646),IF(AND(ISBLANK(C646),NOT(ISBLANK(#REF!))),_xlfn._xlws.FILTER(#REF!,#REF!=#REF!),_xlfn.TEXTJOIN(", ", TRUE, _xlfn._xlws.FILTER(Make.Trt!D:D &amp; " " &amp; Make.Trt!#REF!, Make.Trt!C:C=C646)))))),"")</f>
        <v/>
      </c>
      <c r="E646" s="321"/>
      <c r="F646" s="124"/>
      <c r="G646" s="124"/>
      <c r="H646" s="124"/>
      <c r="I646" s="311"/>
      <c r="J646" s="311"/>
      <c r="K646" s="332"/>
      <c r="L646" s="183"/>
      <c r="M646" s="5"/>
      <c r="N646" s="480"/>
      <c r="O646" s="480"/>
      <c r="P646" s="240"/>
      <c r="Q646" s="240"/>
      <c r="R646" s="483"/>
      <c r="S646" s="183"/>
      <c r="T646" s="183"/>
      <c r="U646" s="183"/>
      <c r="V646" s="183"/>
      <c r="W646" s="5"/>
      <c r="X646" s="5"/>
      <c r="Y646" s="5"/>
      <c r="Z646" s="5"/>
      <c r="AA646" s="5"/>
      <c r="AB646" s="5"/>
      <c r="AC646" s="52" t="str" cm="1">
        <f t="array" ref="AC646">IF(ValidateMultipleSelection(G650, Times!$B$8:$B$77), "Valid", "Invalid")</f>
        <v>Valid</v>
      </c>
      <c r="AD646" s="52" t="str" cm="1">
        <f t="array" ref="AD646">IF(ValidateMultipleSelection(A650, Site!$AR$2:$AR$50), "Valid", "Invalid")</f>
        <v>Valid</v>
      </c>
    </row>
    <row r="647" spans="1:30" x14ac:dyDescent="0.35">
      <c r="A647" s="124"/>
      <c r="B647" s="320"/>
      <c r="C647" s="320"/>
      <c r="D647" s="329" t="str" cm="1">
        <f t="array" ref="D647">IFERROR(IF(ISBLANK(A647),"",IF(AND(ISBLANK(C647),ISBLANK(#REF!),ISBLANK(F647)),"",IF(AND(ISBLANK(C647),ISBLANK(#REF!),NOT(ISBLANK(F647))),_xlfn._xlws.FILTER('Rot.Out'!L:L,'Rot.Out'!B:B=EnterData!F647),IF(AND(ISBLANK(C647),NOT(ISBLANK(#REF!))),_xlfn._xlws.FILTER(#REF!,#REF!=#REF!),_xlfn.TEXTJOIN(", ", TRUE, _xlfn._xlws.FILTER(Make.Trt!D:D &amp; " " &amp; Make.Trt!#REF!, Make.Trt!C:C=C647)))))),"")</f>
        <v/>
      </c>
      <c r="E647" s="321"/>
      <c r="F647" s="124"/>
      <c r="G647" s="124"/>
      <c r="H647" s="124"/>
      <c r="I647" s="311"/>
      <c r="J647" s="311"/>
      <c r="K647" s="332"/>
      <c r="L647" s="183"/>
      <c r="M647" s="5"/>
      <c r="N647" s="480"/>
      <c r="O647" s="480"/>
      <c r="P647" s="240"/>
      <c r="Q647" s="240"/>
      <c r="R647" s="483"/>
      <c r="S647" s="183"/>
      <c r="T647" s="183"/>
      <c r="U647" s="183"/>
      <c r="V647" s="183"/>
      <c r="W647" s="5"/>
      <c r="X647" s="5"/>
      <c r="Y647" s="5"/>
      <c r="Z647" s="5"/>
      <c r="AA647" s="5"/>
      <c r="AB647" s="5"/>
      <c r="AC647" s="52" t="str" cm="1">
        <f t="array" ref="AC647">IF(ValidateMultipleSelection(G651, Times!$B$8:$B$77), "Valid", "Invalid")</f>
        <v>Valid</v>
      </c>
      <c r="AD647" s="52" t="str" cm="1">
        <f t="array" ref="AD647">IF(ValidateMultipleSelection(A651, Site!$AR$2:$AR$50), "Valid", "Invalid")</f>
        <v>Valid</v>
      </c>
    </row>
    <row r="648" spans="1:30" x14ac:dyDescent="0.35">
      <c r="A648" s="124"/>
      <c r="B648" s="320"/>
      <c r="C648" s="320"/>
      <c r="D648" s="329" t="str" cm="1">
        <f t="array" ref="D648">IFERROR(IF(ISBLANK(A648),"",IF(AND(ISBLANK(C648),ISBLANK(#REF!),ISBLANK(F648)),"",IF(AND(ISBLANK(C648),ISBLANK(#REF!),NOT(ISBLANK(F648))),_xlfn._xlws.FILTER('Rot.Out'!L:L,'Rot.Out'!B:B=EnterData!F648),IF(AND(ISBLANK(C648),NOT(ISBLANK(#REF!))),_xlfn._xlws.FILTER(#REF!,#REF!=#REF!),_xlfn.TEXTJOIN(", ", TRUE, _xlfn._xlws.FILTER(Make.Trt!D:D &amp; " " &amp; Make.Trt!#REF!, Make.Trt!C:C=C648)))))),"")</f>
        <v/>
      </c>
      <c r="E648" s="321"/>
      <c r="F648" s="124"/>
      <c r="G648" s="124"/>
      <c r="H648" s="124"/>
      <c r="I648" s="311"/>
      <c r="J648" s="311"/>
      <c r="K648" s="332"/>
      <c r="L648" s="183"/>
      <c r="M648" s="5"/>
      <c r="N648" s="480"/>
      <c r="O648" s="480"/>
      <c r="P648" s="240"/>
      <c r="Q648" s="240"/>
      <c r="R648" s="483"/>
      <c r="S648" s="183"/>
      <c r="T648" s="183"/>
      <c r="U648" s="183"/>
      <c r="V648" s="183"/>
      <c r="W648" s="5"/>
      <c r="X648" s="5"/>
      <c r="Y648" s="5"/>
      <c r="Z648" s="5"/>
      <c r="AA648" s="5"/>
      <c r="AB648" s="5"/>
      <c r="AC648" s="52" t="str" cm="1">
        <f t="array" ref="AC648">IF(ValidateMultipleSelection(G652, Times!$B$8:$B$77), "Valid", "Invalid")</f>
        <v>Valid</v>
      </c>
      <c r="AD648" s="52" t="str" cm="1">
        <f t="array" ref="AD648">IF(ValidateMultipleSelection(A652, Site!$AR$2:$AR$50), "Valid", "Invalid")</f>
        <v>Valid</v>
      </c>
    </row>
    <row r="649" spans="1:30" x14ac:dyDescent="0.35">
      <c r="A649" s="124"/>
      <c r="B649" s="320"/>
      <c r="C649" s="320"/>
      <c r="D649" s="329" t="str" cm="1">
        <f t="array" ref="D649">IFERROR(IF(ISBLANK(A649),"",IF(AND(ISBLANK(C649),ISBLANK(#REF!),ISBLANK(F649)),"",IF(AND(ISBLANK(C649),ISBLANK(#REF!),NOT(ISBLANK(F649))),_xlfn._xlws.FILTER('Rot.Out'!L:L,'Rot.Out'!B:B=EnterData!F649),IF(AND(ISBLANK(C649),NOT(ISBLANK(#REF!))),_xlfn._xlws.FILTER(#REF!,#REF!=#REF!),_xlfn.TEXTJOIN(", ", TRUE, _xlfn._xlws.FILTER(Make.Trt!D:D &amp; " " &amp; Make.Trt!#REF!, Make.Trt!C:C=C649)))))),"")</f>
        <v/>
      </c>
      <c r="E649" s="321"/>
      <c r="F649" s="124"/>
      <c r="G649" s="124"/>
      <c r="H649" s="124"/>
      <c r="I649" s="311"/>
      <c r="J649" s="311"/>
      <c r="K649" s="332"/>
      <c r="L649" s="183"/>
      <c r="M649" s="5"/>
      <c r="N649" s="480"/>
      <c r="O649" s="480"/>
      <c r="P649" s="240"/>
      <c r="Q649" s="240"/>
      <c r="R649" s="483"/>
      <c r="S649" s="183"/>
      <c r="T649" s="183"/>
      <c r="U649" s="183"/>
      <c r="V649" s="183"/>
      <c r="W649" s="5"/>
      <c r="X649" s="5"/>
      <c r="Y649" s="5"/>
      <c r="Z649" s="5"/>
      <c r="AA649" s="5"/>
      <c r="AB649" s="5"/>
      <c r="AC649" s="52" t="str" cm="1">
        <f t="array" ref="AC649">IF(ValidateMultipleSelection(G653, Times!$B$8:$B$77), "Valid", "Invalid")</f>
        <v>Valid</v>
      </c>
      <c r="AD649" s="52" t="str" cm="1">
        <f t="array" ref="AD649">IF(ValidateMultipleSelection(A653, Site!$AR$2:$AR$50), "Valid", "Invalid")</f>
        <v>Valid</v>
      </c>
    </row>
    <row r="650" spans="1:30" x14ac:dyDescent="0.35">
      <c r="A650" s="124"/>
      <c r="B650" s="320"/>
      <c r="C650" s="320"/>
      <c r="D650" s="329" t="str" cm="1">
        <f t="array" ref="D650">IFERROR(IF(ISBLANK(A650),"",IF(AND(ISBLANK(C650),ISBLANK(#REF!),ISBLANK(F650)),"",IF(AND(ISBLANK(C650),ISBLANK(#REF!),NOT(ISBLANK(F650))),_xlfn._xlws.FILTER('Rot.Out'!L:L,'Rot.Out'!B:B=EnterData!F650),IF(AND(ISBLANK(C650),NOT(ISBLANK(#REF!))),_xlfn._xlws.FILTER(#REF!,#REF!=#REF!),_xlfn.TEXTJOIN(", ", TRUE, _xlfn._xlws.FILTER(Make.Trt!D:D &amp; " " &amp; Make.Trt!#REF!, Make.Trt!C:C=C650)))))),"")</f>
        <v/>
      </c>
      <c r="E650" s="321"/>
      <c r="F650" s="124"/>
      <c r="G650" s="124"/>
      <c r="H650" s="124"/>
      <c r="I650" s="311"/>
      <c r="J650" s="311"/>
      <c r="K650" s="332"/>
      <c r="L650" s="183"/>
      <c r="M650" s="5"/>
      <c r="N650" s="480"/>
      <c r="O650" s="480"/>
      <c r="P650" s="240"/>
      <c r="Q650" s="240"/>
      <c r="R650" s="483"/>
      <c r="S650" s="183"/>
      <c r="T650" s="183"/>
      <c r="U650" s="183"/>
      <c r="V650" s="183"/>
      <c r="W650" s="5"/>
      <c r="X650" s="5"/>
      <c r="Y650" s="5"/>
      <c r="Z650" s="5"/>
      <c r="AA650" s="5"/>
      <c r="AB650" s="5"/>
      <c r="AC650" s="52" t="str" cm="1">
        <f t="array" ref="AC650">IF(ValidateMultipleSelection(G654, Times!$B$8:$B$77), "Valid", "Invalid")</f>
        <v>Valid</v>
      </c>
      <c r="AD650" s="52" t="str" cm="1">
        <f t="array" ref="AD650">IF(ValidateMultipleSelection(A654, Site!$AR$2:$AR$50), "Valid", "Invalid")</f>
        <v>Valid</v>
      </c>
    </row>
    <row r="651" spans="1:30" x14ac:dyDescent="0.35">
      <c r="A651" s="124"/>
      <c r="B651" s="320"/>
      <c r="C651" s="320"/>
      <c r="D651" s="329" t="str" cm="1">
        <f t="array" ref="D651">IFERROR(IF(ISBLANK(A651),"",IF(AND(ISBLANK(C651),ISBLANK(#REF!),ISBLANK(F651)),"",IF(AND(ISBLANK(C651),ISBLANK(#REF!),NOT(ISBLANK(F651))),_xlfn._xlws.FILTER('Rot.Out'!L:L,'Rot.Out'!B:B=EnterData!F651),IF(AND(ISBLANK(C651),NOT(ISBLANK(#REF!))),_xlfn._xlws.FILTER(#REF!,#REF!=#REF!),_xlfn.TEXTJOIN(", ", TRUE, _xlfn._xlws.FILTER(Make.Trt!D:D &amp; " " &amp; Make.Trt!#REF!, Make.Trt!C:C=C651)))))),"")</f>
        <v/>
      </c>
      <c r="E651" s="321"/>
      <c r="F651" s="124"/>
      <c r="G651" s="124"/>
      <c r="H651" s="124"/>
      <c r="I651" s="311"/>
      <c r="J651" s="311"/>
      <c r="K651" s="332"/>
      <c r="L651" s="183"/>
      <c r="M651" s="5"/>
      <c r="N651" s="480"/>
      <c r="O651" s="480"/>
      <c r="P651" s="240"/>
      <c r="Q651" s="240"/>
      <c r="R651" s="483"/>
      <c r="S651" s="183"/>
      <c r="T651" s="183"/>
      <c r="U651" s="183"/>
      <c r="V651" s="183"/>
      <c r="W651" s="5"/>
      <c r="X651" s="5"/>
      <c r="Y651" s="5"/>
      <c r="Z651" s="5"/>
      <c r="AA651" s="5"/>
      <c r="AB651" s="5"/>
      <c r="AC651" s="52" t="str" cm="1">
        <f t="array" ref="AC651">IF(ValidateMultipleSelection(G655, Times!$B$8:$B$77), "Valid", "Invalid")</f>
        <v>Valid</v>
      </c>
      <c r="AD651" s="52" t="str" cm="1">
        <f t="array" ref="AD651">IF(ValidateMultipleSelection(A655, Site!$AR$2:$AR$50), "Valid", "Invalid")</f>
        <v>Valid</v>
      </c>
    </row>
    <row r="652" spans="1:30" x14ac:dyDescent="0.35">
      <c r="A652" s="124"/>
      <c r="B652" s="320"/>
      <c r="C652" s="320"/>
      <c r="D652" s="329" t="str" cm="1">
        <f t="array" ref="D652">IFERROR(IF(ISBLANK(A652),"",IF(AND(ISBLANK(C652),ISBLANK(#REF!),ISBLANK(F652)),"",IF(AND(ISBLANK(C652),ISBLANK(#REF!),NOT(ISBLANK(F652))),_xlfn._xlws.FILTER('Rot.Out'!L:L,'Rot.Out'!B:B=EnterData!F652),IF(AND(ISBLANK(C652),NOT(ISBLANK(#REF!))),_xlfn._xlws.FILTER(#REF!,#REF!=#REF!),_xlfn.TEXTJOIN(", ", TRUE, _xlfn._xlws.FILTER(Make.Trt!D:D &amp; " " &amp; Make.Trt!#REF!, Make.Trt!C:C=C652)))))),"")</f>
        <v/>
      </c>
      <c r="E652" s="321"/>
      <c r="F652" s="124"/>
      <c r="G652" s="124"/>
      <c r="H652" s="124"/>
      <c r="I652" s="311"/>
      <c r="J652" s="311"/>
      <c r="K652" s="332"/>
      <c r="L652" s="183"/>
      <c r="M652" s="5"/>
      <c r="N652" s="480"/>
      <c r="O652" s="480"/>
      <c r="P652" s="240"/>
      <c r="Q652" s="240"/>
      <c r="R652" s="483"/>
      <c r="S652" s="183"/>
      <c r="T652" s="183"/>
      <c r="U652" s="183"/>
      <c r="V652" s="183"/>
      <c r="W652" s="5"/>
      <c r="X652" s="5"/>
      <c r="Y652" s="5"/>
      <c r="Z652" s="5"/>
      <c r="AA652" s="5"/>
      <c r="AB652" s="5"/>
      <c r="AC652" s="52" t="str" cm="1">
        <f t="array" ref="AC652">IF(ValidateMultipleSelection(G656, Times!$B$8:$B$77), "Valid", "Invalid")</f>
        <v>Valid</v>
      </c>
      <c r="AD652" s="52" t="str" cm="1">
        <f t="array" ref="AD652">IF(ValidateMultipleSelection(A656, Site!$AR$2:$AR$50), "Valid", "Invalid")</f>
        <v>Valid</v>
      </c>
    </row>
    <row r="653" spans="1:30" x14ac:dyDescent="0.35">
      <c r="A653" s="124"/>
      <c r="B653" s="320"/>
      <c r="C653" s="320"/>
      <c r="D653" s="329" t="str" cm="1">
        <f t="array" ref="D653">IFERROR(IF(ISBLANK(A653),"",IF(AND(ISBLANK(C653),ISBLANK(#REF!),ISBLANK(F653)),"",IF(AND(ISBLANK(C653),ISBLANK(#REF!),NOT(ISBLANK(F653))),_xlfn._xlws.FILTER('Rot.Out'!L:L,'Rot.Out'!B:B=EnterData!F653),IF(AND(ISBLANK(C653),NOT(ISBLANK(#REF!))),_xlfn._xlws.FILTER(#REF!,#REF!=#REF!),_xlfn.TEXTJOIN(", ", TRUE, _xlfn._xlws.FILTER(Make.Trt!D:D &amp; " " &amp; Make.Trt!#REF!, Make.Trt!C:C=C653)))))),"")</f>
        <v/>
      </c>
      <c r="E653" s="321"/>
      <c r="F653" s="124"/>
      <c r="G653" s="124"/>
      <c r="H653" s="124"/>
      <c r="I653" s="311"/>
      <c r="J653" s="311"/>
      <c r="K653" s="332"/>
      <c r="L653" s="183"/>
      <c r="M653" s="5"/>
      <c r="N653" s="480"/>
      <c r="O653" s="480"/>
      <c r="P653" s="240"/>
      <c r="Q653" s="240"/>
      <c r="R653" s="483"/>
      <c r="S653" s="183"/>
      <c r="T653" s="183"/>
      <c r="U653" s="183"/>
      <c r="V653" s="183"/>
      <c r="W653" s="5"/>
      <c r="X653" s="5"/>
      <c r="Y653" s="5"/>
      <c r="Z653" s="5"/>
      <c r="AA653" s="5"/>
      <c r="AB653" s="5"/>
      <c r="AC653" s="52" t="str" cm="1">
        <f t="array" ref="AC653">IF(ValidateMultipleSelection(G657, Times!$B$8:$B$77), "Valid", "Invalid")</f>
        <v>Valid</v>
      </c>
      <c r="AD653" s="52" t="str" cm="1">
        <f t="array" ref="AD653">IF(ValidateMultipleSelection(A657, Site!$AR$2:$AR$50), "Valid", "Invalid")</f>
        <v>Valid</v>
      </c>
    </row>
    <row r="654" spans="1:30" x14ac:dyDescent="0.35">
      <c r="A654" s="124"/>
      <c r="B654" s="320"/>
      <c r="C654" s="320"/>
      <c r="D654" s="329" t="str" cm="1">
        <f t="array" ref="D654">IFERROR(IF(ISBLANK(A654),"",IF(AND(ISBLANK(C654),ISBLANK(#REF!),ISBLANK(F654)),"",IF(AND(ISBLANK(C654),ISBLANK(#REF!),NOT(ISBLANK(F654))),_xlfn._xlws.FILTER('Rot.Out'!L:L,'Rot.Out'!B:B=EnterData!F654),IF(AND(ISBLANK(C654),NOT(ISBLANK(#REF!))),_xlfn._xlws.FILTER(#REF!,#REF!=#REF!),_xlfn.TEXTJOIN(", ", TRUE, _xlfn._xlws.FILTER(Make.Trt!D:D &amp; " " &amp; Make.Trt!#REF!, Make.Trt!C:C=C654)))))),"")</f>
        <v/>
      </c>
      <c r="E654" s="321"/>
      <c r="F654" s="124"/>
      <c r="G654" s="124"/>
      <c r="H654" s="124"/>
      <c r="I654" s="311"/>
      <c r="J654" s="311"/>
      <c r="K654" s="332"/>
      <c r="L654" s="183"/>
      <c r="M654" s="5"/>
      <c r="N654" s="480"/>
      <c r="O654" s="480"/>
      <c r="P654" s="240"/>
      <c r="Q654" s="240"/>
      <c r="R654" s="483"/>
      <c r="S654" s="183"/>
      <c r="T654" s="183"/>
      <c r="U654" s="183"/>
      <c r="V654" s="183"/>
      <c r="W654" s="5"/>
      <c r="X654" s="5"/>
      <c r="Y654" s="5"/>
      <c r="Z654" s="5"/>
      <c r="AA654" s="5"/>
      <c r="AB654" s="5"/>
      <c r="AC654" s="52" t="str" cm="1">
        <f t="array" ref="AC654">IF(ValidateMultipleSelection(G658, Times!$B$8:$B$77), "Valid", "Invalid")</f>
        <v>Valid</v>
      </c>
      <c r="AD654" s="52" t="str" cm="1">
        <f t="array" ref="AD654">IF(ValidateMultipleSelection(A658, Site!$AR$2:$AR$50), "Valid", "Invalid")</f>
        <v>Valid</v>
      </c>
    </row>
    <row r="655" spans="1:30" x14ac:dyDescent="0.35">
      <c r="A655" s="124"/>
      <c r="B655" s="320"/>
      <c r="C655" s="320"/>
      <c r="D655" s="329" t="str" cm="1">
        <f t="array" ref="D655">IFERROR(IF(ISBLANK(A655),"",IF(AND(ISBLANK(C655),ISBLANK(#REF!),ISBLANK(F655)),"",IF(AND(ISBLANK(C655),ISBLANK(#REF!),NOT(ISBLANK(F655))),_xlfn._xlws.FILTER('Rot.Out'!L:L,'Rot.Out'!B:B=EnterData!F655),IF(AND(ISBLANK(C655),NOT(ISBLANK(#REF!))),_xlfn._xlws.FILTER(#REF!,#REF!=#REF!),_xlfn.TEXTJOIN(", ", TRUE, _xlfn._xlws.FILTER(Make.Trt!D:D &amp; " " &amp; Make.Trt!#REF!, Make.Trt!C:C=C655)))))),"")</f>
        <v/>
      </c>
      <c r="E655" s="321"/>
      <c r="F655" s="124"/>
      <c r="G655" s="124"/>
      <c r="H655" s="124"/>
      <c r="I655" s="311"/>
      <c r="J655" s="311"/>
      <c r="K655" s="332"/>
      <c r="L655" s="183"/>
      <c r="M655" s="5"/>
      <c r="N655" s="480"/>
      <c r="O655" s="480"/>
      <c r="P655" s="240"/>
      <c r="Q655" s="240"/>
      <c r="R655" s="483"/>
      <c r="S655" s="183"/>
      <c r="T655" s="183"/>
      <c r="U655" s="183"/>
      <c r="V655" s="183"/>
      <c r="W655" s="5"/>
      <c r="X655" s="5"/>
      <c r="Y655" s="5"/>
      <c r="Z655" s="5"/>
      <c r="AA655" s="5"/>
      <c r="AB655" s="5"/>
      <c r="AC655" s="52" t="str" cm="1">
        <f t="array" ref="AC655">IF(ValidateMultipleSelection(G659, Times!$B$8:$B$77), "Valid", "Invalid")</f>
        <v>Valid</v>
      </c>
      <c r="AD655" s="52" t="str" cm="1">
        <f t="array" ref="AD655">IF(ValidateMultipleSelection(A659, Site!$AR$2:$AR$50), "Valid", "Invalid")</f>
        <v>Valid</v>
      </c>
    </row>
    <row r="656" spans="1:30" x14ac:dyDescent="0.35">
      <c r="A656" s="124"/>
      <c r="B656" s="320"/>
      <c r="C656" s="320"/>
      <c r="D656" s="329" t="str" cm="1">
        <f t="array" ref="D656">IFERROR(IF(ISBLANK(A656),"",IF(AND(ISBLANK(C656),ISBLANK(#REF!),ISBLANK(F656)),"",IF(AND(ISBLANK(C656),ISBLANK(#REF!),NOT(ISBLANK(F656))),_xlfn._xlws.FILTER('Rot.Out'!L:L,'Rot.Out'!B:B=EnterData!F656),IF(AND(ISBLANK(C656),NOT(ISBLANK(#REF!))),_xlfn._xlws.FILTER(#REF!,#REF!=#REF!),_xlfn.TEXTJOIN(", ", TRUE, _xlfn._xlws.FILTER(Make.Trt!D:D &amp; " " &amp; Make.Trt!#REF!, Make.Trt!C:C=C656)))))),"")</f>
        <v/>
      </c>
      <c r="E656" s="321"/>
      <c r="F656" s="124"/>
      <c r="G656" s="124"/>
      <c r="H656" s="124"/>
      <c r="I656" s="311"/>
      <c r="J656" s="311"/>
      <c r="K656" s="332"/>
      <c r="L656" s="183"/>
      <c r="M656" s="5"/>
      <c r="N656" s="480"/>
      <c r="O656" s="480"/>
      <c r="P656" s="240"/>
      <c r="Q656" s="240"/>
      <c r="R656" s="483"/>
      <c r="S656" s="183"/>
      <c r="T656" s="183"/>
      <c r="U656" s="183"/>
      <c r="V656" s="183"/>
      <c r="W656" s="5"/>
      <c r="X656" s="5"/>
      <c r="Y656" s="5"/>
      <c r="Z656" s="5"/>
      <c r="AA656" s="5"/>
      <c r="AB656" s="5"/>
      <c r="AC656" s="52" t="str" cm="1">
        <f t="array" ref="AC656">IF(ValidateMultipleSelection(G660, Times!$B$8:$B$77), "Valid", "Invalid")</f>
        <v>Valid</v>
      </c>
      <c r="AD656" s="52" t="str" cm="1">
        <f t="array" ref="AD656">IF(ValidateMultipleSelection(A660, Site!$AR$2:$AR$50), "Valid", "Invalid")</f>
        <v>Valid</v>
      </c>
    </row>
    <row r="657" spans="1:30" x14ac:dyDescent="0.35">
      <c r="A657" s="124"/>
      <c r="B657" s="320"/>
      <c r="C657" s="320"/>
      <c r="D657" s="329" t="str" cm="1">
        <f t="array" ref="D657">IFERROR(IF(ISBLANK(A657),"",IF(AND(ISBLANK(C657),ISBLANK(#REF!),ISBLANK(F657)),"",IF(AND(ISBLANK(C657),ISBLANK(#REF!),NOT(ISBLANK(F657))),_xlfn._xlws.FILTER('Rot.Out'!L:L,'Rot.Out'!B:B=EnterData!F657),IF(AND(ISBLANK(C657),NOT(ISBLANK(#REF!))),_xlfn._xlws.FILTER(#REF!,#REF!=#REF!),_xlfn.TEXTJOIN(", ", TRUE, _xlfn._xlws.FILTER(Make.Trt!D:D &amp; " " &amp; Make.Trt!#REF!, Make.Trt!C:C=C657)))))),"")</f>
        <v/>
      </c>
      <c r="E657" s="321"/>
      <c r="F657" s="124"/>
      <c r="G657" s="124"/>
      <c r="H657" s="124"/>
      <c r="I657" s="311"/>
      <c r="J657" s="311"/>
      <c r="K657" s="332"/>
      <c r="L657" s="183"/>
      <c r="M657" s="5"/>
      <c r="N657" s="480"/>
      <c r="O657" s="480"/>
      <c r="P657" s="240"/>
      <c r="Q657" s="240"/>
      <c r="R657" s="483"/>
      <c r="S657" s="183"/>
      <c r="T657" s="183"/>
      <c r="U657" s="183"/>
      <c r="V657" s="183"/>
      <c r="W657" s="5"/>
      <c r="X657" s="5"/>
      <c r="Y657" s="5"/>
      <c r="Z657" s="5"/>
      <c r="AA657" s="5"/>
      <c r="AB657" s="5"/>
      <c r="AC657" s="52" t="str" cm="1">
        <f t="array" ref="AC657">IF(ValidateMultipleSelection(G661, Times!$B$8:$B$77), "Valid", "Invalid")</f>
        <v>Valid</v>
      </c>
      <c r="AD657" s="52" t="str" cm="1">
        <f t="array" ref="AD657">IF(ValidateMultipleSelection(A661, Site!$AR$2:$AR$50), "Valid", "Invalid")</f>
        <v>Valid</v>
      </c>
    </row>
    <row r="658" spans="1:30" x14ac:dyDescent="0.35">
      <c r="A658" s="124"/>
      <c r="B658" s="320"/>
      <c r="C658" s="320"/>
      <c r="D658" s="329" t="str" cm="1">
        <f t="array" ref="D658">IFERROR(IF(ISBLANK(A658),"",IF(AND(ISBLANK(C658),ISBLANK(#REF!),ISBLANK(F658)),"",IF(AND(ISBLANK(C658),ISBLANK(#REF!),NOT(ISBLANK(F658))),_xlfn._xlws.FILTER('Rot.Out'!L:L,'Rot.Out'!B:B=EnterData!F658),IF(AND(ISBLANK(C658),NOT(ISBLANK(#REF!))),_xlfn._xlws.FILTER(#REF!,#REF!=#REF!),_xlfn.TEXTJOIN(", ", TRUE, _xlfn._xlws.FILTER(Make.Trt!D:D &amp; " " &amp; Make.Trt!#REF!, Make.Trt!C:C=C658)))))),"")</f>
        <v/>
      </c>
      <c r="E658" s="321"/>
      <c r="F658" s="124"/>
      <c r="G658" s="124"/>
      <c r="H658" s="124"/>
      <c r="I658" s="311"/>
      <c r="J658" s="311"/>
      <c r="K658" s="332"/>
      <c r="L658" s="183"/>
      <c r="M658" s="5"/>
      <c r="N658" s="480"/>
      <c r="O658" s="480"/>
      <c r="P658" s="240"/>
      <c r="Q658" s="240"/>
      <c r="R658" s="483"/>
      <c r="S658" s="183"/>
      <c r="T658" s="183"/>
      <c r="U658" s="183"/>
      <c r="V658" s="183"/>
      <c r="W658" s="5"/>
      <c r="X658" s="5"/>
      <c r="Y658" s="5"/>
      <c r="Z658" s="5"/>
      <c r="AA658" s="5"/>
      <c r="AB658" s="5"/>
      <c r="AC658" s="52" t="str" cm="1">
        <f t="array" ref="AC658">IF(ValidateMultipleSelection(G662, Times!$B$8:$B$77), "Valid", "Invalid")</f>
        <v>Valid</v>
      </c>
      <c r="AD658" s="52" t="str" cm="1">
        <f t="array" ref="AD658">IF(ValidateMultipleSelection(A662, Site!$AR$2:$AR$50), "Valid", "Invalid")</f>
        <v>Valid</v>
      </c>
    </row>
    <row r="659" spans="1:30" x14ac:dyDescent="0.35">
      <c r="A659" s="124"/>
      <c r="B659" s="320"/>
      <c r="C659" s="320"/>
      <c r="D659" s="329" t="str" cm="1">
        <f t="array" ref="D659">IFERROR(IF(ISBLANK(A659),"",IF(AND(ISBLANK(C659),ISBLANK(#REF!),ISBLANK(F659)),"",IF(AND(ISBLANK(C659),ISBLANK(#REF!),NOT(ISBLANK(F659))),_xlfn._xlws.FILTER('Rot.Out'!L:L,'Rot.Out'!B:B=EnterData!F659),IF(AND(ISBLANK(C659),NOT(ISBLANK(#REF!))),_xlfn._xlws.FILTER(#REF!,#REF!=#REF!),_xlfn.TEXTJOIN(", ", TRUE, _xlfn._xlws.FILTER(Make.Trt!D:D &amp; " " &amp; Make.Trt!#REF!, Make.Trt!C:C=C659)))))),"")</f>
        <v/>
      </c>
      <c r="E659" s="321"/>
      <c r="F659" s="124"/>
      <c r="G659" s="124"/>
      <c r="H659" s="124"/>
      <c r="I659" s="311"/>
      <c r="J659" s="311"/>
      <c r="K659" s="332"/>
      <c r="L659" s="183"/>
      <c r="M659" s="5"/>
      <c r="N659" s="480"/>
      <c r="O659" s="480"/>
      <c r="P659" s="240"/>
      <c r="Q659" s="240"/>
      <c r="R659" s="483"/>
      <c r="S659" s="183"/>
      <c r="T659" s="183"/>
      <c r="U659" s="183"/>
      <c r="V659" s="183"/>
      <c r="W659" s="5"/>
      <c r="X659" s="5"/>
      <c r="Y659" s="5"/>
      <c r="Z659" s="5"/>
      <c r="AA659" s="5"/>
      <c r="AB659" s="5"/>
      <c r="AC659" s="52" t="str" cm="1">
        <f t="array" ref="AC659">IF(ValidateMultipleSelection(G663, Times!$B$8:$B$77), "Valid", "Invalid")</f>
        <v>Valid</v>
      </c>
      <c r="AD659" s="52" t="str" cm="1">
        <f t="array" ref="AD659">IF(ValidateMultipleSelection(A663, Site!$AR$2:$AR$50), "Valid", "Invalid")</f>
        <v>Valid</v>
      </c>
    </row>
    <row r="660" spans="1:30" x14ac:dyDescent="0.35">
      <c r="A660" s="124"/>
      <c r="B660" s="320"/>
      <c r="C660" s="320"/>
      <c r="D660" s="329" t="str" cm="1">
        <f t="array" ref="D660">IFERROR(IF(ISBLANK(A660),"",IF(AND(ISBLANK(C660),ISBLANK(#REF!),ISBLANK(F660)),"",IF(AND(ISBLANK(C660),ISBLANK(#REF!),NOT(ISBLANK(F660))),_xlfn._xlws.FILTER('Rot.Out'!L:L,'Rot.Out'!B:B=EnterData!F660),IF(AND(ISBLANK(C660),NOT(ISBLANK(#REF!))),_xlfn._xlws.FILTER(#REF!,#REF!=#REF!),_xlfn.TEXTJOIN(", ", TRUE, _xlfn._xlws.FILTER(Make.Trt!D:D &amp; " " &amp; Make.Trt!#REF!, Make.Trt!C:C=C660)))))),"")</f>
        <v/>
      </c>
      <c r="E660" s="321"/>
      <c r="F660" s="124"/>
      <c r="G660" s="124"/>
      <c r="H660" s="124"/>
      <c r="I660" s="311"/>
      <c r="J660" s="311"/>
      <c r="K660" s="332"/>
      <c r="L660" s="183"/>
      <c r="M660" s="5"/>
      <c r="N660" s="480"/>
      <c r="O660" s="480"/>
      <c r="P660" s="240"/>
      <c r="Q660" s="240"/>
      <c r="R660" s="483"/>
      <c r="S660" s="183"/>
      <c r="T660" s="183"/>
      <c r="U660" s="183"/>
      <c r="V660" s="183"/>
      <c r="W660" s="5"/>
      <c r="X660" s="5"/>
      <c r="Y660" s="5"/>
      <c r="Z660" s="5"/>
      <c r="AA660" s="5"/>
      <c r="AB660" s="5"/>
      <c r="AC660" s="52" t="str" cm="1">
        <f t="array" ref="AC660">IF(ValidateMultipleSelection(G664, Times!$B$8:$B$77), "Valid", "Invalid")</f>
        <v>Valid</v>
      </c>
      <c r="AD660" s="52" t="str" cm="1">
        <f t="array" ref="AD660">IF(ValidateMultipleSelection(A664, Site!$AR$2:$AR$50), "Valid", "Invalid")</f>
        <v>Valid</v>
      </c>
    </row>
    <row r="661" spans="1:30" x14ac:dyDescent="0.35">
      <c r="A661" s="124"/>
      <c r="B661" s="320"/>
      <c r="C661" s="320"/>
      <c r="D661" s="329" t="str" cm="1">
        <f t="array" ref="D661">IFERROR(IF(ISBLANK(A661),"",IF(AND(ISBLANK(C661),ISBLANK(#REF!),ISBLANK(F661)),"",IF(AND(ISBLANK(C661),ISBLANK(#REF!),NOT(ISBLANK(F661))),_xlfn._xlws.FILTER('Rot.Out'!L:L,'Rot.Out'!B:B=EnterData!F661),IF(AND(ISBLANK(C661),NOT(ISBLANK(#REF!))),_xlfn._xlws.FILTER(#REF!,#REF!=#REF!),_xlfn.TEXTJOIN(", ", TRUE, _xlfn._xlws.FILTER(Make.Trt!D:D &amp; " " &amp; Make.Trt!#REF!, Make.Trt!C:C=C661)))))),"")</f>
        <v/>
      </c>
      <c r="E661" s="321"/>
      <c r="F661" s="124"/>
      <c r="G661" s="124"/>
      <c r="H661" s="124"/>
      <c r="I661" s="311"/>
      <c r="J661" s="311"/>
      <c r="K661" s="332"/>
      <c r="L661" s="183"/>
      <c r="M661" s="5"/>
      <c r="N661" s="480"/>
      <c r="O661" s="480"/>
      <c r="P661" s="240"/>
      <c r="Q661" s="240"/>
      <c r="R661" s="483"/>
      <c r="S661" s="183"/>
      <c r="T661" s="183"/>
      <c r="U661" s="183"/>
      <c r="V661" s="183"/>
      <c r="W661" s="5"/>
      <c r="X661" s="5"/>
      <c r="Y661" s="5"/>
      <c r="Z661" s="5"/>
      <c r="AA661" s="5"/>
      <c r="AB661" s="5"/>
      <c r="AC661" s="52" t="str" cm="1">
        <f t="array" ref="AC661">IF(ValidateMultipleSelection(G665, Times!$B$8:$B$77), "Valid", "Invalid")</f>
        <v>Valid</v>
      </c>
      <c r="AD661" s="52" t="str" cm="1">
        <f t="array" ref="AD661">IF(ValidateMultipleSelection(A665, Site!$AR$2:$AR$50), "Valid", "Invalid")</f>
        <v>Valid</v>
      </c>
    </row>
    <row r="662" spans="1:30" x14ac:dyDescent="0.35">
      <c r="A662" s="124"/>
      <c r="B662" s="320"/>
      <c r="C662" s="320"/>
      <c r="D662" s="329" t="str" cm="1">
        <f t="array" ref="D662">IFERROR(IF(ISBLANK(A662),"",IF(AND(ISBLANK(C662),ISBLANK(#REF!),ISBLANK(F662)),"",IF(AND(ISBLANK(C662),ISBLANK(#REF!),NOT(ISBLANK(F662))),_xlfn._xlws.FILTER('Rot.Out'!L:L,'Rot.Out'!B:B=EnterData!F662),IF(AND(ISBLANK(C662),NOT(ISBLANK(#REF!))),_xlfn._xlws.FILTER(#REF!,#REF!=#REF!),_xlfn.TEXTJOIN(", ", TRUE, _xlfn._xlws.FILTER(Make.Trt!D:D &amp; " " &amp; Make.Trt!#REF!, Make.Trt!C:C=C662)))))),"")</f>
        <v/>
      </c>
      <c r="E662" s="321"/>
      <c r="F662" s="124"/>
      <c r="G662" s="124"/>
      <c r="H662" s="124"/>
      <c r="I662" s="311"/>
      <c r="J662" s="311"/>
      <c r="K662" s="332"/>
      <c r="L662" s="183"/>
      <c r="M662" s="5"/>
      <c r="N662" s="480"/>
      <c r="O662" s="480"/>
      <c r="P662" s="240"/>
      <c r="Q662" s="240"/>
      <c r="R662" s="483"/>
      <c r="S662" s="183"/>
      <c r="T662" s="183"/>
      <c r="U662" s="183"/>
      <c r="V662" s="183"/>
      <c r="W662" s="5"/>
      <c r="X662" s="5"/>
      <c r="Y662" s="5"/>
      <c r="Z662" s="5"/>
      <c r="AA662" s="5"/>
      <c r="AB662" s="5"/>
      <c r="AC662" s="52" t="str" cm="1">
        <f t="array" ref="AC662">IF(ValidateMultipleSelection(G666, Times!$B$8:$B$77), "Valid", "Invalid")</f>
        <v>Valid</v>
      </c>
      <c r="AD662" s="52" t="str" cm="1">
        <f t="array" ref="AD662">IF(ValidateMultipleSelection(A666, Site!$AR$2:$AR$50), "Valid", "Invalid")</f>
        <v>Valid</v>
      </c>
    </row>
    <row r="663" spans="1:30" x14ac:dyDescent="0.35">
      <c r="A663" s="124"/>
      <c r="B663" s="320"/>
      <c r="C663" s="320"/>
      <c r="D663" s="329" t="str" cm="1">
        <f t="array" ref="D663">IFERROR(IF(ISBLANK(A663),"",IF(AND(ISBLANK(C663),ISBLANK(#REF!),ISBLANK(F663)),"",IF(AND(ISBLANK(C663),ISBLANK(#REF!),NOT(ISBLANK(F663))),_xlfn._xlws.FILTER('Rot.Out'!L:L,'Rot.Out'!B:B=EnterData!F663),IF(AND(ISBLANK(C663),NOT(ISBLANK(#REF!))),_xlfn._xlws.FILTER(#REF!,#REF!=#REF!),_xlfn.TEXTJOIN(", ", TRUE, _xlfn._xlws.FILTER(Make.Trt!D:D &amp; " " &amp; Make.Trt!#REF!, Make.Trt!C:C=C663)))))),"")</f>
        <v/>
      </c>
      <c r="E663" s="321"/>
      <c r="F663" s="124"/>
      <c r="G663" s="124"/>
      <c r="H663" s="124"/>
      <c r="I663" s="311"/>
      <c r="J663" s="311"/>
      <c r="K663" s="332"/>
      <c r="L663" s="183"/>
      <c r="M663" s="5"/>
      <c r="N663" s="480"/>
      <c r="O663" s="480"/>
      <c r="P663" s="240"/>
      <c r="Q663" s="240"/>
      <c r="R663" s="483"/>
      <c r="S663" s="183"/>
      <c r="T663" s="183"/>
      <c r="U663" s="183"/>
      <c r="V663" s="183"/>
      <c r="W663" s="5"/>
      <c r="X663" s="5"/>
      <c r="Y663" s="5"/>
      <c r="Z663" s="5"/>
      <c r="AA663" s="5"/>
      <c r="AB663" s="5"/>
      <c r="AC663" s="52" t="str" cm="1">
        <f t="array" ref="AC663">IF(ValidateMultipleSelection(G667, Times!$B$8:$B$77), "Valid", "Invalid")</f>
        <v>Valid</v>
      </c>
      <c r="AD663" s="52" t="str" cm="1">
        <f t="array" ref="AD663">IF(ValidateMultipleSelection(A667, Site!$AR$2:$AR$50), "Valid", "Invalid")</f>
        <v>Valid</v>
      </c>
    </row>
    <row r="664" spans="1:30" x14ac:dyDescent="0.35">
      <c r="A664" s="124"/>
      <c r="B664" s="320"/>
      <c r="C664" s="320"/>
      <c r="D664" s="329" t="str" cm="1">
        <f t="array" ref="D664">IFERROR(IF(ISBLANK(A664),"",IF(AND(ISBLANK(C664),ISBLANK(#REF!),ISBLANK(F664)),"",IF(AND(ISBLANK(C664),ISBLANK(#REF!),NOT(ISBLANK(F664))),_xlfn._xlws.FILTER('Rot.Out'!L:L,'Rot.Out'!B:B=EnterData!F664),IF(AND(ISBLANK(C664),NOT(ISBLANK(#REF!))),_xlfn._xlws.FILTER(#REF!,#REF!=#REF!),_xlfn.TEXTJOIN(", ", TRUE, _xlfn._xlws.FILTER(Make.Trt!D:D &amp; " " &amp; Make.Trt!#REF!, Make.Trt!C:C=C664)))))),"")</f>
        <v/>
      </c>
      <c r="E664" s="321"/>
      <c r="F664" s="124"/>
      <c r="G664" s="124"/>
      <c r="H664" s="124"/>
      <c r="I664" s="311"/>
      <c r="J664" s="311"/>
      <c r="K664" s="332"/>
      <c r="L664" s="183"/>
      <c r="M664" s="5"/>
      <c r="N664" s="480"/>
      <c r="O664" s="480"/>
      <c r="P664" s="240"/>
      <c r="Q664" s="240"/>
      <c r="R664" s="483"/>
      <c r="S664" s="183"/>
      <c r="T664" s="183"/>
      <c r="U664" s="183"/>
      <c r="V664" s="183"/>
      <c r="W664" s="5"/>
      <c r="X664" s="5"/>
      <c r="Y664" s="5"/>
      <c r="Z664" s="5"/>
      <c r="AA664" s="5"/>
      <c r="AB664" s="5"/>
      <c r="AC664" s="52" t="str" cm="1">
        <f t="array" ref="AC664">IF(ValidateMultipleSelection(G668, Times!$B$8:$B$77), "Valid", "Invalid")</f>
        <v>Valid</v>
      </c>
      <c r="AD664" s="52" t="str" cm="1">
        <f t="array" ref="AD664">IF(ValidateMultipleSelection(A668, Site!$AR$2:$AR$50), "Valid", "Invalid")</f>
        <v>Valid</v>
      </c>
    </row>
    <row r="665" spans="1:30" x14ac:dyDescent="0.35">
      <c r="A665" s="124"/>
      <c r="B665" s="320"/>
      <c r="C665" s="320"/>
      <c r="D665" s="329" t="str" cm="1">
        <f t="array" ref="D665">IFERROR(IF(ISBLANK(A665),"",IF(AND(ISBLANK(C665),ISBLANK(#REF!),ISBLANK(F665)),"",IF(AND(ISBLANK(C665),ISBLANK(#REF!),NOT(ISBLANK(F665))),_xlfn._xlws.FILTER('Rot.Out'!L:L,'Rot.Out'!B:B=EnterData!F665),IF(AND(ISBLANK(C665),NOT(ISBLANK(#REF!))),_xlfn._xlws.FILTER(#REF!,#REF!=#REF!),_xlfn.TEXTJOIN(", ", TRUE, _xlfn._xlws.FILTER(Make.Trt!D:D &amp; " " &amp; Make.Trt!#REF!, Make.Trt!C:C=C665)))))),"")</f>
        <v/>
      </c>
      <c r="E665" s="321"/>
      <c r="F665" s="124"/>
      <c r="G665" s="124"/>
      <c r="H665" s="124"/>
      <c r="I665" s="311"/>
      <c r="J665" s="311"/>
      <c r="K665" s="332"/>
      <c r="L665" s="183"/>
      <c r="M665" s="5"/>
      <c r="N665" s="480"/>
      <c r="O665" s="480"/>
      <c r="P665" s="240"/>
      <c r="Q665" s="240"/>
      <c r="R665" s="483"/>
      <c r="S665" s="183"/>
      <c r="T665" s="183"/>
      <c r="U665" s="183"/>
      <c r="V665" s="183"/>
      <c r="W665" s="5"/>
      <c r="X665" s="5"/>
      <c r="Y665" s="5"/>
      <c r="Z665" s="5"/>
      <c r="AA665" s="5"/>
      <c r="AB665" s="5"/>
      <c r="AC665" s="52" t="str" cm="1">
        <f t="array" ref="AC665">IF(ValidateMultipleSelection(G669, Times!$B$8:$B$77), "Valid", "Invalid")</f>
        <v>Valid</v>
      </c>
      <c r="AD665" s="52" t="str" cm="1">
        <f t="array" ref="AD665">IF(ValidateMultipleSelection(A669, Site!$AR$2:$AR$50), "Valid", "Invalid")</f>
        <v>Valid</v>
      </c>
    </row>
    <row r="666" spans="1:30" x14ac:dyDescent="0.35">
      <c r="A666" s="124"/>
      <c r="B666" s="320"/>
      <c r="C666" s="320"/>
      <c r="D666" s="329" t="str" cm="1">
        <f t="array" ref="D666">IFERROR(IF(ISBLANK(A666),"",IF(AND(ISBLANK(C666),ISBLANK(#REF!),ISBLANK(F666)),"",IF(AND(ISBLANK(C666),ISBLANK(#REF!),NOT(ISBLANK(F666))),_xlfn._xlws.FILTER('Rot.Out'!L:L,'Rot.Out'!B:B=EnterData!F666),IF(AND(ISBLANK(C666),NOT(ISBLANK(#REF!))),_xlfn._xlws.FILTER(#REF!,#REF!=#REF!),_xlfn.TEXTJOIN(", ", TRUE, _xlfn._xlws.FILTER(Make.Trt!D:D &amp; " " &amp; Make.Trt!#REF!, Make.Trt!C:C=C666)))))),"")</f>
        <v/>
      </c>
      <c r="E666" s="321"/>
      <c r="F666" s="124"/>
      <c r="G666" s="124"/>
      <c r="H666" s="124"/>
      <c r="I666" s="311"/>
      <c r="J666" s="311"/>
      <c r="K666" s="332"/>
      <c r="L666" s="183"/>
      <c r="M666" s="5"/>
      <c r="N666" s="480"/>
      <c r="O666" s="480"/>
      <c r="P666" s="240"/>
      <c r="Q666" s="240"/>
      <c r="R666" s="483"/>
      <c r="S666" s="183"/>
      <c r="T666" s="183"/>
      <c r="U666" s="183"/>
      <c r="V666" s="183"/>
      <c r="W666" s="5"/>
      <c r="X666" s="5"/>
      <c r="Y666" s="5"/>
      <c r="Z666" s="5"/>
      <c r="AA666" s="5"/>
      <c r="AB666" s="5"/>
      <c r="AC666" s="52" t="str" cm="1">
        <f t="array" ref="AC666">IF(ValidateMultipleSelection(G670, Times!$B$8:$B$77), "Valid", "Invalid")</f>
        <v>Valid</v>
      </c>
      <c r="AD666" s="52" t="str" cm="1">
        <f t="array" ref="AD666">IF(ValidateMultipleSelection(A670, Site!$AR$2:$AR$50), "Valid", "Invalid")</f>
        <v>Valid</v>
      </c>
    </row>
    <row r="667" spans="1:30" x14ac:dyDescent="0.35">
      <c r="A667" s="124"/>
      <c r="B667" s="320"/>
      <c r="C667" s="320"/>
      <c r="D667" s="329" t="str" cm="1">
        <f t="array" ref="D667">IFERROR(IF(ISBLANK(A667),"",IF(AND(ISBLANK(C667),ISBLANK(#REF!),ISBLANK(F667)),"",IF(AND(ISBLANK(C667),ISBLANK(#REF!),NOT(ISBLANK(F667))),_xlfn._xlws.FILTER('Rot.Out'!L:L,'Rot.Out'!B:B=EnterData!F667),IF(AND(ISBLANK(C667),NOT(ISBLANK(#REF!))),_xlfn._xlws.FILTER(#REF!,#REF!=#REF!),_xlfn.TEXTJOIN(", ", TRUE, _xlfn._xlws.FILTER(Make.Trt!D:D &amp; " " &amp; Make.Trt!#REF!, Make.Trt!C:C=C667)))))),"")</f>
        <v/>
      </c>
      <c r="E667" s="321"/>
      <c r="F667" s="124"/>
      <c r="G667" s="124"/>
      <c r="H667" s="124"/>
      <c r="I667" s="311"/>
      <c r="J667" s="311"/>
      <c r="K667" s="332"/>
      <c r="L667" s="183"/>
      <c r="M667" s="5"/>
      <c r="N667" s="480"/>
      <c r="O667" s="480"/>
      <c r="P667" s="240"/>
      <c r="Q667" s="240"/>
      <c r="R667" s="483"/>
      <c r="S667" s="183"/>
      <c r="T667" s="183"/>
      <c r="U667" s="183"/>
      <c r="V667" s="183"/>
      <c r="W667" s="5"/>
      <c r="X667" s="5"/>
      <c r="Y667" s="5"/>
      <c r="Z667" s="5"/>
      <c r="AA667" s="5"/>
      <c r="AB667" s="5"/>
      <c r="AC667" s="52" t="str" cm="1">
        <f t="array" ref="AC667">IF(ValidateMultipleSelection(G671, Times!$B$8:$B$77), "Valid", "Invalid")</f>
        <v>Valid</v>
      </c>
      <c r="AD667" s="52" t="str" cm="1">
        <f t="array" ref="AD667">IF(ValidateMultipleSelection(A671, Site!$AR$2:$AR$50), "Valid", "Invalid")</f>
        <v>Valid</v>
      </c>
    </row>
    <row r="668" spans="1:30" x14ac:dyDescent="0.35">
      <c r="A668" s="124"/>
      <c r="B668" s="320"/>
      <c r="C668" s="320"/>
      <c r="D668" s="329" t="str" cm="1">
        <f t="array" ref="D668">IFERROR(IF(ISBLANK(A668),"",IF(AND(ISBLANK(C668),ISBLANK(#REF!),ISBLANK(F668)),"",IF(AND(ISBLANK(C668),ISBLANK(#REF!),NOT(ISBLANK(F668))),_xlfn._xlws.FILTER('Rot.Out'!L:L,'Rot.Out'!B:B=EnterData!F668),IF(AND(ISBLANK(C668),NOT(ISBLANK(#REF!))),_xlfn._xlws.FILTER(#REF!,#REF!=#REF!),_xlfn.TEXTJOIN(", ", TRUE, _xlfn._xlws.FILTER(Make.Trt!D:D &amp; " " &amp; Make.Trt!#REF!, Make.Trt!C:C=C668)))))),"")</f>
        <v/>
      </c>
      <c r="E668" s="321"/>
      <c r="F668" s="124"/>
      <c r="G668" s="124"/>
      <c r="H668" s="124"/>
      <c r="I668" s="311"/>
      <c r="J668" s="311"/>
      <c r="K668" s="332"/>
      <c r="L668" s="183"/>
      <c r="M668" s="5"/>
      <c r="N668" s="480"/>
      <c r="O668" s="480"/>
      <c r="P668" s="240"/>
      <c r="Q668" s="240"/>
      <c r="R668" s="483"/>
      <c r="S668" s="183"/>
      <c r="T668" s="183"/>
      <c r="U668" s="183"/>
      <c r="V668" s="183"/>
      <c r="W668" s="5"/>
      <c r="X668" s="5"/>
      <c r="Y668" s="5"/>
      <c r="Z668" s="5"/>
      <c r="AA668" s="5"/>
      <c r="AB668" s="5"/>
      <c r="AC668" s="52" t="str" cm="1">
        <f t="array" ref="AC668">IF(ValidateMultipleSelection(G672, Times!$B$8:$B$77), "Valid", "Invalid")</f>
        <v>Valid</v>
      </c>
      <c r="AD668" s="52" t="str" cm="1">
        <f t="array" ref="AD668">IF(ValidateMultipleSelection(A672, Site!$AR$2:$AR$50), "Valid", "Invalid")</f>
        <v>Valid</v>
      </c>
    </row>
    <row r="669" spans="1:30" x14ac:dyDescent="0.35">
      <c r="A669" s="124"/>
      <c r="B669" s="320"/>
      <c r="C669" s="320"/>
      <c r="D669" s="329" t="str" cm="1">
        <f t="array" ref="D669">IFERROR(IF(ISBLANK(A669),"",IF(AND(ISBLANK(C669),ISBLANK(#REF!),ISBLANK(F669)),"",IF(AND(ISBLANK(C669),ISBLANK(#REF!),NOT(ISBLANK(F669))),_xlfn._xlws.FILTER('Rot.Out'!L:L,'Rot.Out'!B:B=EnterData!F669),IF(AND(ISBLANK(C669),NOT(ISBLANK(#REF!))),_xlfn._xlws.FILTER(#REF!,#REF!=#REF!),_xlfn.TEXTJOIN(", ", TRUE, _xlfn._xlws.FILTER(Make.Trt!D:D &amp; " " &amp; Make.Trt!#REF!, Make.Trt!C:C=C669)))))),"")</f>
        <v/>
      </c>
      <c r="E669" s="321"/>
      <c r="F669" s="124"/>
      <c r="G669" s="124"/>
      <c r="H669" s="124"/>
      <c r="I669" s="311"/>
      <c r="J669" s="311"/>
      <c r="K669" s="332"/>
      <c r="L669" s="183"/>
      <c r="M669" s="5"/>
      <c r="N669" s="480"/>
      <c r="O669" s="480"/>
      <c r="P669" s="240"/>
      <c r="Q669" s="240"/>
      <c r="R669" s="483"/>
      <c r="S669" s="183"/>
      <c r="T669" s="183"/>
      <c r="U669" s="183"/>
      <c r="V669" s="183"/>
      <c r="W669" s="5"/>
      <c r="X669" s="5"/>
      <c r="Y669" s="5"/>
      <c r="Z669" s="5"/>
      <c r="AA669" s="5"/>
      <c r="AB669" s="5"/>
      <c r="AC669" s="52" t="str" cm="1">
        <f t="array" ref="AC669">IF(ValidateMultipleSelection(G673, Times!$B$8:$B$77), "Valid", "Invalid")</f>
        <v>Valid</v>
      </c>
      <c r="AD669" s="52" t="str" cm="1">
        <f t="array" ref="AD669">IF(ValidateMultipleSelection(A673, Site!$AR$2:$AR$50), "Valid", "Invalid")</f>
        <v>Valid</v>
      </c>
    </row>
    <row r="670" spans="1:30" x14ac:dyDescent="0.35">
      <c r="A670" s="124"/>
      <c r="B670" s="320"/>
      <c r="C670" s="320"/>
      <c r="D670" s="329" t="str" cm="1">
        <f t="array" ref="D670">IFERROR(IF(ISBLANK(A670),"",IF(AND(ISBLANK(C670),ISBLANK(#REF!),ISBLANK(F670)),"",IF(AND(ISBLANK(C670),ISBLANK(#REF!),NOT(ISBLANK(F670))),_xlfn._xlws.FILTER('Rot.Out'!L:L,'Rot.Out'!B:B=EnterData!F670),IF(AND(ISBLANK(C670),NOT(ISBLANK(#REF!))),_xlfn._xlws.FILTER(#REF!,#REF!=#REF!),_xlfn.TEXTJOIN(", ", TRUE, _xlfn._xlws.FILTER(Make.Trt!D:D &amp; " " &amp; Make.Trt!#REF!, Make.Trt!C:C=C670)))))),"")</f>
        <v/>
      </c>
      <c r="E670" s="321"/>
      <c r="F670" s="124"/>
      <c r="G670" s="124"/>
      <c r="H670" s="124"/>
      <c r="I670" s="311"/>
      <c r="J670" s="311"/>
      <c r="K670" s="332"/>
      <c r="L670" s="183"/>
      <c r="M670" s="5"/>
      <c r="N670" s="480"/>
      <c r="O670" s="480"/>
      <c r="P670" s="240"/>
      <c r="Q670" s="240"/>
      <c r="R670" s="483"/>
      <c r="S670" s="183"/>
      <c r="T670" s="183"/>
      <c r="U670" s="183"/>
      <c r="V670" s="183"/>
      <c r="W670" s="5"/>
      <c r="X670" s="5"/>
      <c r="Y670" s="5"/>
      <c r="Z670" s="5"/>
      <c r="AA670" s="5"/>
      <c r="AB670" s="5"/>
      <c r="AC670" s="52" t="str" cm="1">
        <f t="array" ref="AC670">IF(ValidateMultipleSelection(G674, Times!$B$8:$B$77), "Valid", "Invalid")</f>
        <v>Valid</v>
      </c>
      <c r="AD670" s="52" t="str" cm="1">
        <f t="array" ref="AD670">IF(ValidateMultipleSelection(A674, Site!$AR$2:$AR$50), "Valid", "Invalid")</f>
        <v>Valid</v>
      </c>
    </row>
    <row r="671" spans="1:30" x14ac:dyDescent="0.35">
      <c r="A671" s="124"/>
      <c r="B671" s="320"/>
      <c r="C671" s="320"/>
      <c r="D671" s="329" t="str" cm="1">
        <f t="array" ref="D671">IFERROR(IF(ISBLANK(A671),"",IF(AND(ISBLANK(C671),ISBLANK(#REF!),ISBLANK(F671)),"",IF(AND(ISBLANK(C671),ISBLANK(#REF!),NOT(ISBLANK(F671))),_xlfn._xlws.FILTER('Rot.Out'!L:L,'Rot.Out'!B:B=EnterData!F671),IF(AND(ISBLANK(C671),NOT(ISBLANK(#REF!))),_xlfn._xlws.FILTER(#REF!,#REF!=#REF!),_xlfn.TEXTJOIN(", ", TRUE, _xlfn._xlws.FILTER(Make.Trt!D:D &amp; " " &amp; Make.Trt!#REF!, Make.Trt!C:C=C671)))))),"")</f>
        <v/>
      </c>
      <c r="E671" s="321"/>
      <c r="F671" s="124"/>
      <c r="G671" s="124"/>
      <c r="H671" s="124"/>
      <c r="I671" s="311"/>
      <c r="J671" s="311"/>
      <c r="K671" s="332"/>
      <c r="L671" s="183"/>
      <c r="M671" s="5"/>
      <c r="N671" s="480"/>
      <c r="O671" s="480"/>
      <c r="P671" s="240"/>
      <c r="Q671" s="240"/>
      <c r="R671" s="483"/>
      <c r="S671" s="183"/>
      <c r="T671" s="183"/>
      <c r="U671" s="183"/>
      <c r="V671" s="183"/>
      <c r="W671" s="5"/>
      <c r="X671" s="5"/>
      <c r="Y671" s="5"/>
      <c r="Z671" s="5"/>
      <c r="AA671" s="5"/>
      <c r="AB671" s="5"/>
      <c r="AC671" s="52" t="str" cm="1">
        <f t="array" ref="AC671">IF(ValidateMultipleSelection(G675, Times!$B$8:$B$77), "Valid", "Invalid")</f>
        <v>Valid</v>
      </c>
      <c r="AD671" s="52" t="str" cm="1">
        <f t="array" ref="AD671">IF(ValidateMultipleSelection(A675, Site!$AR$2:$AR$50), "Valid", "Invalid")</f>
        <v>Valid</v>
      </c>
    </row>
    <row r="672" spans="1:30" x14ac:dyDescent="0.35">
      <c r="A672" s="124"/>
      <c r="B672" s="320"/>
      <c r="C672" s="320"/>
      <c r="D672" s="329" t="str" cm="1">
        <f t="array" ref="D672">IFERROR(IF(ISBLANK(A672),"",IF(AND(ISBLANK(C672),ISBLANK(#REF!),ISBLANK(F672)),"",IF(AND(ISBLANK(C672),ISBLANK(#REF!),NOT(ISBLANK(F672))),_xlfn._xlws.FILTER('Rot.Out'!L:L,'Rot.Out'!B:B=EnterData!F672),IF(AND(ISBLANK(C672),NOT(ISBLANK(#REF!))),_xlfn._xlws.FILTER(#REF!,#REF!=#REF!),_xlfn.TEXTJOIN(", ", TRUE, _xlfn._xlws.FILTER(Make.Trt!D:D &amp; " " &amp; Make.Trt!#REF!, Make.Trt!C:C=C672)))))),"")</f>
        <v/>
      </c>
      <c r="E672" s="321"/>
      <c r="F672" s="124"/>
      <c r="G672" s="124"/>
      <c r="H672" s="124"/>
      <c r="I672" s="311"/>
      <c r="J672" s="311"/>
      <c r="K672" s="332"/>
      <c r="L672" s="183"/>
      <c r="M672" s="5"/>
      <c r="N672" s="480"/>
      <c r="O672" s="480"/>
      <c r="P672" s="240"/>
      <c r="Q672" s="240"/>
      <c r="R672" s="483"/>
      <c r="S672" s="183"/>
      <c r="T672" s="183"/>
      <c r="U672" s="183"/>
      <c r="V672" s="183"/>
      <c r="W672" s="5"/>
      <c r="X672" s="5"/>
      <c r="Y672" s="5"/>
      <c r="Z672" s="5"/>
      <c r="AA672" s="5"/>
      <c r="AB672" s="5"/>
      <c r="AC672" s="52" t="str" cm="1">
        <f t="array" ref="AC672">IF(ValidateMultipleSelection(G676, Times!$B$8:$B$77), "Valid", "Invalid")</f>
        <v>Valid</v>
      </c>
      <c r="AD672" s="52" t="str" cm="1">
        <f t="array" ref="AD672">IF(ValidateMultipleSelection(A676, Site!$AR$2:$AR$50), "Valid", "Invalid")</f>
        <v>Valid</v>
      </c>
    </row>
    <row r="673" spans="1:30" x14ac:dyDescent="0.35">
      <c r="A673" s="124"/>
      <c r="B673" s="320"/>
      <c r="C673" s="320"/>
      <c r="D673" s="329" t="str" cm="1">
        <f t="array" ref="D673">IFERROR(IF(ISBLANK(A673),"",IF(AND(ISBLANK(C673),ISBLANK(#REF!),ISBLANK(F673)),"",IF(AND(ISBLANK(C673),ISBLANK(#REF!),NOT(ISBLANK(F673))),_xlfn._xlws.FILTER('Rot.Out'!L:L,'Rot.Out'!B:B=EnterData!F673),IF(AND(ISBLANK(C673),NOT(ISBLANK(#REF!))),_xlfn._xlws.FILTER(#REF!,#REF!=#REF!),_xlfn.TEXTJOIN(", ", TRUE, _xlfn._xlws.FILTER(Make.Trt!D:D &amp; " " &amp; Make.Trt!#REF!, Make.Trt!C:C=C673)))))),"")</f>
        <v/>
      </c>
      <c r="E673" s="321"/>
      <c r="F673" s="124"/>
      <c r="G673" s="124"/>
      <c r="H673" s="124"/>
      <c r="I673" s="311"/>
      <c r="J673" s="311"/>
      <c r="K673" s="332"/>
      <c r="L673" s="183"/>
      <c r="M673" s="5"/>
      <c r="N673" s="480"/>
      <c r="O673" s="480"/>
      <c r="P673" s="240"/>
      <c r="Q673" s="240"/>
      <c r="R673" s="483"/>
      <c r="S673" s="183"/>
      <c r="T673" s="183"/>
      <c r="U673" s="183"/>
      <c r="V673" s="183"/>
      <c r="W673" s="5"/>
      <c r="X673" s="5"/>
      <c r="Y673" s="5"/>
      <c r="Z673" s="5"/>
      <c r="AA673" s="5"/>
      <c r="AB673" s="5"/>
      <c r="AC673" s="52" t="str" cm="1">
        <f t="array" ref="AC673">IF(ValidateMultipleSelection(G677, Times!$B$8:$B$77), "Valid", "Invalid")</f>
        <v>Valid</v>
      </c>
      <c r="AD673" s="52" t="str" cm="1">
        <f t="array" ref="AD673">IF(ValidateMultipleSelection(A677, Site!$AR$2:$AR$50), "Valid", "Invalid")</f>
        <v>Valid</v>
      </c>
    </row>
    <row r="674" spans="1:30" x14ac:dyDescent="0.35">
      <c r="A674" s="124"/>
      <c r="B674" s="320"/>
      <c r="C674" s="320"/>
      <c r="D674" s="329" t="str" cm="1">
        <f t="array" ref="D674">IFERROR(IF(ISBLANK(A674),"",IF(AND(ISBLANK(C674),ISBLANK(#REF!),ISBLANK(F674)),"",IF(AND(ISBLANK(C674),ISBLANK(#REF!),NOT(ISBLANK(F674))),_xlfn._xlws.FILTER('Rot.Out'!L:L,'Rot.Out'!B:B=EnterData!F674),IF(AND(ISBLANK(C674),NOT(ISBLANK(#REF!))),_xlfn._xlws.FILTER(#REF!,#REF!=#REF!),_xlfn.TEXTJOIN(", ", TRUE, _xlfn._xlws.FILTER(Make.Trt!D:D &amp; " " &amp; Make.Trt!#REF!, Make.Trt!C:C=C674)))))),"")</f>
        <v/>
      </c>
      <c r="E674" s="321"/>
      <c r="F674" s="124"/>
      <c r="G674" s="124"/>
      <c r="H674" s="124"/>
      <c r="I674" s="311"/>
      <c r="J674" s="311"/>
      <c r="K674" s="332"/>
      <c r="L674" s="183"/>
      <c r="M674" s="5"/>
      <c r="N674" s="480"/>
      <c r="O674" s="480"/>
      <c r="P674" s="240"/>
      <c r="Q674" s="240"/>
      <c r="R674" s="483"/>
      <c r="S674" s="183"/>
      <c r="T674" s="183"/>
      <c r="U674" s="183"/>
      <c r="V674" s="183"/>
      <c r="W674" s="5"/>
      <c r="X674" s="5"/>
      <c r="Y674" s="5"/>
      <c r="Z674" s="5"/>
      <c r="AA674" s="5"/>
      <c r="AB674" s="5"/>
      <c r="AC674" s="52" t="str" cm="1">
        <f t="array" ref="AC674">IF(ValidateMultipleSelection(G678, Times!$B$8:$B$77), "Valid", "Invalid")</f>
        <v>Valid</v>
      </c>
      <c r="AD674" s="52" t="str" cm="1">
        <f t="array" ref="AD674">IF(ValidateMultipleSelection(A678, Site!$AR$2:$AR$50), "Valid", "Invalid")</f>
        <v>Valid</v>
      </c>
    </row>
    <row r="675" spans="1:30" x14ac:dyDescent="0.35">
      <c r="A675" s="124"/>
      <c r="B675" s="320"/>
      <c r="C675" s="320"/>
      <c r="D675" s="329" t="str" cm="1">
        <f t="array" ref="D675">IFERROR(IF(ISBLANK(A675),"",IF(AND(ISBLANK(C675),ISBLANK(#REF!),ISBLANK(F675)),"",IF(AND(ISBLANK(C675),ISBLANK(#REF!),NOT(ISBLANK(F675))),_xlfn._xlws.FILTER('Rot.Out'!L:L,'Rot.Out'!B:B=EnterData!F675),IF(AND(ISBLANK(C675),NOT(ISBLANK(#REF!))),_xlfn._xlws.FILTER(#REF!,#REF!=#REF!),_xlfn.TEXTJOIN(", ", TRUE, _xlfn._xlws.FILTER(Make.Trt!D:D &amp; " " &amp; Make.Trt!#REF!, Make.Trt!C:C=C675)))))),"")</f>
        <v/>
      </c>
      <c r="E675" s="321"/>
      <c r="F675" s="124"/>
      <c r="G675" s="124"/>
      <c r="H675" s="124"/>
      <c r="I675" s="311"/>
      <c r="J675" s="311"/>
      <c r="K675" s="332"/>
      <c r="L675" s="183"/>
      <c r="M675" s="5"/>
      <c r="N675" s="480"/>
      <c r="O675" s="480"/>
      <c r="P675" s="240"/>
      <c r="Q675" s="240"/>
      <c r="R675" s="483"/>
      <c r="S675" s="183"/>
      <c r="T675" s="183"/>
      <c r="U675" s="183"/>
      <c r="V675" s="183"/>
      <c r="W675" s="5"/>
      <c r="X675" s="5"/>
      <c r="Y675" s="5"/>
      <c r="Z675" s="5"/>
      <c r="AA675" s="5"/>
      <c r="AB675" s="5"/>
      <c r="AC675" s="52" t="str" cm="1">
        <f t="array" ref="AC675">IF(ValidateMultipleSelection(G679, Times!$B$8:$B$77), "Valid", "Invalid")</f>
        <v>Valid</v>
      </c>
      <c r="AD675" s="52" t="str" cm="1">
        <f t="array" ref="AD675">IF(ValidateMultipleSelection(A679, Site!$AR$2:$AR$50), "Valid", "Invalid")</f>
        <v>Valid</v>
      </c>
    </row>
    <row r="676" spans="1:30" x14ac:dyDescent="0.35">
      <c r="A676" s="124"/>
      <c r="B676" s="320"/>
      <c r="C676" s="320"/>
      <c r="D676" s="329" t="str" cm="1">
        <f t="array" ref="D676">IFERROR(IF(ISBLANK(A676),"",IF(AND(ISBLANK(C676),ISBLANK(#REF!),ISBLANK(F676)),"",IF(AND(ISBLANK(C676),ISBLANK(#REF!),NOT(ISBLANK(F676))),_xlfn._xlws.FILTER('Rot.Out'!L:L,'Rot.Out'!B:B=EnterData!F676),IF(AND(ISBLANK(C676),NOT(ISBLANK(#REF!))),_xlfn._xlws.FILTER(#REF!,#REF!=#REF!),_xlfn.TEXTJOIN(", ", TRUE, _xlfn._xlws.FILTER(Make.Trt!D:D &amp; " " &amp; Make.Trt!#REF!, Make.Trt!C:C=C676)))))),"")</f>
        <v/>
      </c>
      <c r="E676" s="321"/>
      <c r="F676" s="124"/>
      <c r="G676" s="124"/>
      <c r="H676" s="124"/>
      <c r="I676" s="311"/>
      <c r="J676" s="311"/>
      <c r="K676" s="332"/>
      <c r="L676" s="183"/>
      <c r="M676" s="5"/>
      <c r="N676" s="480"/>
      <c r="O676" s="480"/>
      <c r="P676" s="240"/>
      <c r="Q676" s="240"/>
      <c r="R676" s="483"/>
      <c r="S676" s="183"/>
      <c r="T676" s="183"/>
      <c r="U676" s="183"/>
      <c r="V676" s="183"/>
      <c r="W676" s="5"/>
      <c r="X676" s="5"/>
      <c r="Y676" s="5"/>
      <c r="Z676" s="5"/>
      <c r="AA676" s="5"/>
      <c r="AB676" s="5"/>
      <c r="AC676" s="52" t="str" cm="1">
        <f t="array" ref="AC676">IF(ValidateMultipleSelection(G680, Times!$B$8:$B$77), "Valid", "Invalid")</f>
        <v>Valid</v>
      </c>
      <c r="AD676" s="52" t="str" cm="1">
        <f t="array" ref="AD676">IF(ValidateMultipleSelection(A680, Site!$AR$2:$AR$50), "Valid", "Invalid")</f>
        <v>Valid</v>
      </c>
    </row>
    <row r="677" spans="1:30" x14ac:dyDescent="0.35">
      <c r="A677" s="124"/>
      <c r="B677" s="320"/>
      <c r="C677" s="320"/>
      <c r="D677" s="329" t="str" cm="1">
        <f t="array" ref="D677">IFERROR(IF(ISBLANK(A677),"",IF(AND(ISBLANK(C677),ISBLANK(#REF!),ISBLANK(F677)),"",IF(AND(ISBLANK(C677),ISBLANK(#REF!),NOT(ISBLANK(F677))),_xlfn._xlws.FILTER('Rot.Out'!L:L,'Rot.Out'!B:B=EnterData!F677),IF(AND(ISBLANK(C677),NOT(ISBLANK(#REF!))),_xlfn._xlws.FILTER(#REF!,#REF!=#REF!),_xlfn.TEXTJOIN(", ", TRUE, _xlfn._xlws.FILTER(Make.Trt!D:D &amp; " " &amp; Make.Trt!#REF!, Make.Trt!C:C=C677)))))),"")</f>
        <v/>
      </c>
      <c r="E677" s="321"/>
      <c r="F677" s="124"/>
      <c r="G677" s="124"/>
      <c r="H677" s="124"/>
      <c r="I677" s="311"/>
      <c r="J677" s="311"/>
      <c r="K677" s="332"/>
      <c r="L677" s="183"/>
      <c r="M677" s="5"/>
      <c r="N677" s="480"/>
      <c r="O677" s="480"/>
      <c r="P677" s="240"/>
      <c r="Q677" s="240"/>
      <c r="R677" s="483"/>
      <c r="S677" s="183"/>
      <c r="T677" s="183"/>
      <c r="U677" s="183"/>
      <c r="V677" s="183"/>
      <c r="W677" s="5"/>
      <c r="X677" s="5"/>
      <c r="Y677" s="5"/>
      <c r="Z677" s="5"/>
      <c r="AA677" s="5"/>
      <c r="AB677" s="5"/>
      <c r="AC677" s="52" t="str" cm="1">
        <f t="array" ref="AC677">IF(ValidateMultipleSelection(G681, Times!$B$8:$B$77), "Valid", "Invalid")</f>
        <v>Valid</v>
      </c>
      <c r="AD677" s="52" t="str" cm="1">
        <f t="array" ref="AD677">IF(ValidateMultipleSelection(A681, Site!$AR$2:$AR$50), "Valid", "Invalid")</f>
        <v>Valid</v>
      </c>
    </row>
    <row r="678" spans="1:30" x14ac:dyDescent="0.35">
      <c r="A678" s="124"/>
      <c r="B678" s="320"/>
      <c r="C678" s="320"/>
      <c r="D678" s="329" t="str" cm="1">
        <f t="array" ref="D678">IFERROR(IF(ISBLANK(A678),"",IF(AND(ISBLANK(C678),ISBLANK(#REF!),ISBLANK(F678)),"",IF(AND(ISBLANK(C678),ISBLANK(#REF!),NOT(ISBLANK(F678))),_xlfn._xlws.FILTER('Rot.Out'!L:L,'Rot.Out'!B:B=EnterData!F678),IF(AND(ISBLANK(C678),NOT(ISBLANK(#REF!))),_xlfn._xlws.FILTER(#REF!,#REF!=#REF!),_xlfn.TEXTJOIN(", ", TRUE, _xlfn._xlws.FILTER(Make.Trt!D:D &amp; " " &amp; Make.Trt!#REF!, Make.Trt!C:C=C678)))))),"")</f>
        <v/>
      </c>
      <c r="E678" s="321"/>
      <c r="F678" s="124"/>
      <c r="G678" s="124"/>
      <c r="H678" s="124"/>
      <c r="I678" s="311"/>
      <c r="J678" s="311"/>
      <c r="K678" s="332"/>
      <c r="L678" s="183"/>
      <c r="M678" s="5"/>
      <c r="N678" s="480"/>
      <c r="O678" s="480"/>
      <c r="P678" s="240"/>
      <c r="Q678" s="240"/>
      <c r="R678" s="483"/>
      <c r="S678" s="183"/>
      <c r="T678" s="183"/>
      <c r="U678" s="183"/>
      <c r="V678" s="183"/>
      <c r="W678" s="5"/>
      <c r="X678" s="5"/>
      <c r="Y678" s="5"/>
      <c r="Z678" s="5"/>
      <c r="AA678" s="5"/>
      <c r="AB678" s="5"/>
      <c r="AC678" s="52" t="str" cm="1">
        <f t="array" ref="AC678">IF(ValidateMultipleSelection(G682, Times!$B$8:$B$77), "Valid", "Invalid")</f>
        <v>Valid</v>
      </c>
      <c r="AD678" s="52" t="str" cm="1">
        <f t="array" ref="AD678">IF(ValidateMultipleSelection(A682, Site!$AR$2:$AR$50), "Valid", "Invalid")</f>
        <v>Valid</v>
      </c>
    </row>
    <row r="679" spans="1:30" x14ac:dyDescent="0.35">
      <c r="A679" s="124"/>
      <c r="B679" s="320"/>
      <c r="C679" s="320"/>
      <c r="D679" s="329" t="str" cm="1">
        <f t="array" ref="D679">IFERROR(IF(ISBLANK(A679),"",IF(AND(ISBLANK(C679),ISBLANK(#REF!),ISBLANK(F679)),"",IF(AND(ISBLANK(C679),ISBLANK(#REF!),NOT(ISBLANK(F679))),_xlfn._xlws.FILTER('Rot.Out'!L:L,'Rot.Out'!B:B=EnterData!F679),IF(AND(ISBLANK(C679),NOT(ISBLANK(#REF!))),_xlfn._xlws.FILTER(#REF!,#REF!=#REF!),_xlfn.TEXTJOIN(", ", TRUE, _xlfn._xlws.FILTER(Make.Trt!D:D &amp; " " &amp; Make.Trt!#REF!, Make.Trt!C:C=C679)))))),"")</f>
        <v/>
      </c>
      <c r="E679" s="321"/>
      <c r="F679" s="124"/>
      <c r="G679" s="124"/>
      <c r="H679" s="124"/>
      <c r="I679" s="311"/>
      <c r="J679" s="311"/>
      <c r="K679" s="332"/>
      <c r="L679" s="183"/>
      <c r="M679" s="5"/>
      <c r="N679" s="480"/>
      <c r="O679" s="480"/>
      <c r="P679" s="240"/>
      <c r="Q679" s="240"/>
      <c r="R679" s="483"/>
      <c r="S679" s="183"/>
      <c r="T679" s="183"/>
      <c r="U679" s="183"/>
      <c r="V679" s="183"/>
      <c r="W679" s="5"/>
      <c r="X679" s="5"/>
      <c r="Y679" s="5"/>
      <c r="Z679" s="5"/>
      <c r="AA679" s="5"/>
      <c r="AB679" s="5"/>
      <c r="AC679" s="52" t="str" cm="1">
        <f t="array" ref="AC679">IF(ValidateMultipleSelection(G683, Times!$B$8:$B$77), "Valid", "Invalid")</f>
        <v>Valid</v>
      </c>
      <c r="AD679" s="52" t="str" cm="1">
        <f t="array" ref="AD679">IF(ValidateMultipleSelection(A683, Site!$AR$2:$AR$50), "Valid", "Invalid")</f>
        <v>Valid</v>
      </c>
    </row>
    <row r="680" spans="1:30" x14ac:dyDescent="0.35">
      <c r="A680" s="124"/>
      <c r="B680" s="320"/>
      <c r="C680" s="320"/>
      <c r="D680" s="329" t="str" cm="1">
        <f t="array" ref="D680">IFERROR(IF(ISBLANK(A680),"",IF(AND(ISBLANK(C680),ISBLANK(#REF!),ISBLANK(F680)),"",IF(AND(ISBLANK(C680),ISBLANK(#REF!),NOT(ISBLANK(F680))),_xlfn._xlws.FILTER('Rot.Out'!L:L,'Rot.Out'!B:B=EnterData!F680),IF(AND(ISBLANK(C680),NOT(ISBLANK(#REF!))),_xlfn._xlws.FILTER(#REF!,#REF!=#REF!),_xlfn.TEXTJOIN(", ", TRUE, _xlfn._xlws.FILTER(Make.Trt!D:D &amp; " " &amp; Make.Trt!#REF!, Make.Trt!C:C=C680)))))),"")</f>
        <v/>
      </c>
      <c r="E680" s="321"/>
      <c r="F680" s="124"/>
      <c r="G680" s="124"/>
      <c r="H680" s="124"/>
      <c r="I680" s="311"/>
      <c r="J680" s="311"/>
      <c r="K680" s="332"/>
      <c r="L680" s="183"/>
      <c r="M680" s="5"/>
      <c r="N680" s="480"/>
      <c r="O680" s="480"/>
      <c r="P680" s="240"/>
      <c r="Q680" s="240"/>
      <c r="R680" s="483"/>
      <c r="S680" s="183"/>
      <c r="T680" s="183"/>
      <c r="U680" s="183"/>
      <c r="V680" s="183"/>
      <c r="W680" s="5"/>
      <c r="X680" s="5"/>
      <c r="Y680" s="5"/>
      <c r="Z680" s="5"/>
      <c r="AA680" s="5"/>
      <c r="AB680" s="5"/>
      <c r="AC680" s="52" t="str" cm="1">
        <f t="array" ref="AC680">IF(ValidateMultipleSelection(G684, Times!$B$8:$B$77), "Valid", "Invalid")</f>
        <v>Valid</v>
      </c>
      <c r="AD680" s="52" t="str" cm="1">
        <f t="array" ref="AD680">IF(ValidateMultipleSelection(A684, Site!$AR$2:$AR$50), "Valid", "Invalid")</f>
        <v>Valid</v>
      </c>
    </row>
    <row r="681" spans="1:30" x14ac:dyDescent="0.35">
      <c r="A681" s="124"/>
      <c r="B681" s="320"/>
      <c r="C681" s="320"/>
      <c r="D681" s="329" t="str" cm="1">
        <f t="array" ref="D681">IFERROR(IF(ISBLANK(A681),"",IF(AND(ISBLANK(C681),ISBLANK(#REF!),ISBLANK(F681)),"",IF(AND(ISBLANK(C681),ISBLANK(#REF!),NOT(ISBLANK(F681))),_xlfn._xlws.FILTER('Rot.Out'!L:L,'Rot.Out'!B:B=EnterData!F681),IF(AND(ISBLANK(C681),NOT(ISBLANK(#REF!))),_xlfn._xlws.FILTER(#REF!,#REF!=#REF!),_xlfn.TEXTJOIN(", ", TRUE, _xlfn._xlws.FILTER(Make.Trt!D:D &amp; " " &amp; Make.Trt!#REF!, Make.Trt!C:C=C681)))))),"")</f>
        <v/>
      </c>
      <c r="E681" s="321"/>
      <c r="F681" s="124"/>
      <c r="G681" s="124"/>
      <c r="H681" s="124"/>
      <c r="I681" s="311"/>
      <c r="J681" s="311"/>
      <c r="K681" s="332"/>
      <c r="L681" s="183"/>
      <c r="M681" s="5"/>
      <c r="N681" s="480"/>
      <c r="O681" s="480"/>
      <c r="P681" s="240"/>
      <c r="Q681" s="240"/>
      <c r="R681" s="483"/>
      <c r="S681" s="183"/>
      <c r="T681" s="183"/>
      <c r="U681" s="183"/>
      <c r="V681" s="183"/>
      <c r="W681" s="5"/>
      <c r="X681" s="5"/>
      <c r="Y681" s="5"/>
      <c r="Z681" s="5"/>
      <c r="AA681" s="5"/>
      <c r="AB681" s="5"/>
      <c r="AC681" s="52" t="str" cm="1">
        <f t="array" ref="AC681">IF(ValidateMultipleSelection(G685, Times!$B$8:$B$77), "Valid", "Invalid")</f>
        <v>Valid</v>
      </c>
      <c r="AD681" s="52" t="str" cm="1">
        <f t="array" ref="AD681">IF(ValidateMultipleSelection(A685, Site!$AR$2:$AR$50), "Valid", "Invalid")</f>
        <v>Valid</v>
      </c>
    </row>
    <row r="682" spans="1:30" x14ac:dyDescent="0.35">
      <c r="A682" s="124"/>
      <c r="B682" s="320"/>
      <c r="C682" s="320"/>
      <c r="D682" s="329" t="str" cm="1">
        <f t="array" ref="D682">IFERROR(IF(ISBLANK(A682),"",IF(AND(ISBLANK(C682),ISBLANK(#REF!),ISBLANK(F682)),"",IF(AND(ISBLANK(C682),ISBLANK(#REF!),NOT(ISBLANK(F682))),_xlfn._xlws.FILTER('Rot.Out'!L:L,'Rot.Out'!B:B=EnterData!F682),IF(AND(ISBLANK(C682),NOT(ISBLANK(#REF!))),_xlfn._xlws.FILTER(#REF!,#REF!=#REF!),_xlfn.TEXTJOIN(", ", TRUE, _xlfn._xlws.FILTER(Make.Trt!D:D &amp; " " &amp; Make.Trt!#REF!, Make.Trt!C:C=C682)))))),"")</f>
        <v/>
      </c>
      <c r="E682" s="321"/>
      <c r="F682" s="124"/>
      <c r="G682" s="124"/>
      <c r="H682" s="124"/>
      <c r="I682" s="311"/>
      <c r="J682" s="311"/>
      <c r="K682" s="332"/>
      <c r="L682" s="183"/>
      <c r="M682" s="5"/>
      <c r="N682" s="480"/>
      <c r="O682" s="480"/>
      <c r="P682" s="240"/>
      <c r="Q682" s="240"/>
      <c r="R682" s="483"/>
      <c r="S682" s="183"/>
      <c r="T682" s="183"/>
      <c r="U682" s="183"/>
      <c r="V682" s="183"/>
      <c r="W682" s="5"/>
      <c r="X682" s="5"/>
      <c r="Y682" s="5"/>
      <c r="Z682" s="5"/>
      <c r="AA682" s="5"/>
      <c r="AB682" s="5"/>
      <c r="AC682" s="52" t="str" cm="1">
        <f t="array" ref="AC682">IF(ValidateMultipleSelection(G686, Times!$B$8:$B$77), "Valid", "Invalid")</f>
        <v>Valid</v>
      </c>
      <c r="AD682" s="52" t="str" cm="1">
        <f t="array" ref="AD682">IF(ValidateMultipleSelection(A686, Site!$AR$2:$AR$50), "Valid", "Invalid")</f>
        <v>Valid</v>
      </c>
    </row>
    <row r="683" spans="1:30" x14ac:dyDescent="0.35">
      <c r="A683" s="124"/>
      <c r="B683" s="320"/>
      <c r="C683" s="320"/>
      <c r="D683" s="329" t="str" cm="1">
        <f t="array" ref="D683">IFERROR(IF(ISBLANK(A683),"",IF(AND(ISBLANK(C683),ISBLANK(#REF!),ISBLANK(F683)),"",IF(AND(ISBLANK(C683),ISBLANK(#REF!),NOT(ISBLANK(F683))),_xlfn._xlws.FILTER('Rot.Out'!L:L,'Rot.Out'!B:B=EnterData!F683),IF(AND(ISBLANK(C683),NOT(ISBLANK(#REF!))),_xlfn._xlws.FILTER(#REF!,#REF!=#REF!),_xlfn.TEXTJOIN(", ", TRUE, _xlfn._xlws.FILTER(Make.Trt!D:D &amp; " " &amp; Make.Trt!#REF!, Make.Trt!C:C=C683)))))),"")</f>
        <v/>
      </c>
      <c r="E683" s="321"/>
      <c r="F683" s="124"/>
      <c r="G683" s="124"/>
      <c r="H683" s="124"/>
      <c r="I683" s="311"/>
      <c r="J683" s="311"/>
      <c r="K683" s="332"/>
      <c r="L683" s="183"/>
      <c r="M683" s="5"/>
      <c r="N683" s="480"/>
      <c r="O683" s="480"/>
      <c r="P683" s="240"/>
      <c r="Q683" s="240"/>
      <c r="R683" s="483"/>
      <c r="S683" s="183"/>
      <c r="T683" s="183"/>
      <c r="U683" s="183"/>
      <c r="V683" s="183"/>
      <c r="W683" s="5"/>
      <c r="X683" s="5"/>
      <c r="Y683" s="5"/>
      <c r="Z683" s="5"/>
      <c r="AA683" s="5"/>
      <c r="AB683" s="5"/>
      <c r="AC683" s="52" t="str" cm="1">
        <f t="array" ref="AC683">IF(ValidateMultipleSelection(G687, Times!$B$8:$B$77), "Valid", "Invalid")</f>
        <v>Valid</v>
      </c>
      <c r="AD683" s="52" t="str" cm="1">
        <f t="array" ref="AD683">IF(ValidateMultipleSelection(A687, Site!$AR$2:$AR$50), "Valid", "Invalid")</f>
        <v>Valid</v>
      </c>
    </row>
    <row r="684" spans="1:30" x14ac:dyDescent="0.35">
      <c r="A684" s="124"/>
      <c r="B684" s="320"/>
      <c r="C684" s="320"/>
      <c r="D684" s="329" t="str" cm="1">
        <f t="array" ref="D684">IFERROR(IF(ISBLANK(A684),"",IF(AND(ISBLANK(C684),ISBLANK(#REF!),ISBLANK(F684)),"",IF(AND(ISBLANK(C684),ISBLANK(#REF!),NOT(ISBLANK(F684))),_xlfn._xlws.FILTER('Rot.Out'!L:L,'Rot.Out'!B:B=EnterData!F684),IF(AND(ISBLANK(C684),NOT(ISBLANK(#REF!))),_xlfn._xlws.FILTER(#REF!,#REF!=#REF!),_xlfn.TEXTJOIN(", ", TRUE, _xlfn._xlws.FILTER(Make.Trt!D:D &amp; " " &amp; Make.Trt!#REF!, Make.Trt!C:C=C684)))))),"")</f>
        <v/>
      </c>
      <c r="E684" s="321"/>
      <c r="F684" s="124"/>
      <c r="G684" s="124"/>
      <c r="H684" s="124"/>
      <c r="I684" s="311"/>
      <c r="J684" s="311"/>
      <c r="K684" s="332"/>
      <c r="L684" s="183"/>
      <c r="M684" s="5"/>
      <c r="N684" s="480"/>
      <c r="O684" s="480"/>
      <c r="P684" s="240"/>
      <c r="Q684" s="240"/>
      <c r="R684" s="483"/>
      <c r="S684" s="183"/>
      <c r="T684" s="183"/>
      <c r="U684" s="183"/>
      <c r="V684" s="183"/>
      <c r="W684" s="5"/>
      <c r="X684" s="5"/>
      <c r="Y684" s="5"/>
      <c r="Z684" s="5"/>
      <c r="AA684" s="5"/>
      <c r="AB684" s="5"/>
      <c r="AC684" s="52" t="str" cm="1">
        <f t="array" ref="AC684">IF(ValidateMultipleSelection(G688, Times!$B$8:$B$77), "Valid", "Invalid")</f>
        <v>Valid</v>
      </c>
      <c r="AD684" s="52" t="str" cm="1">
        <f t="array" ref="AD684">IF(ValidateMultipleSelection(A688, Site!$AR$2:$AR$50), "Valid", "Invalid")</f>
        <v>Valid</v>
      </c>
    </row>
    <row r="685" spans="1:30" x14ac:dyDescent="0.35">
      <c r="A685" s="124"/>
      <c r="B685" s="320"/>
      <c r="C685" s="320"/>
      <c r="D685" s="329" t="str" cm="1">
        <f t="array" ref="D685">IFERROR(IF(ISBLANK(A685),"",IF(AND(ISBLANK(C685),ISBLANK(#REF!),ISBLANK(F685)),"",IF(AND(ISBLANK(C685),ISBLANK(#REF!),NOT(ISBLANK(F685))),_xlfn._xlws.FILTER('Rot.Out'!L:L,'Rot.Out'!B:B=EnterData!F685),IF(AND(ISBLANK(C685),NOT(ISBLANK(#REF!))),_xlfn._xlws.FILTER(#REF!,#REF!=#REF!),_xlfn.TEXTJOIN(", ", TRUE, _xlfn._xlws.FILTER(Make.Trt!D:D &amp; " " &amp; Make.Trt!#REF!, Make.Trt!C:C=C685)))))),"")</f>
        <v/>
      </c>
      <c r="E685" s="321"/>
      <c r="F685" s="124"/>
      <c r="G685" s="124"/>
      <c r="H685" s="124"/>
      <c r="I685" s="311"/>
      <c r="J685" s="311"/>
      <c r="K685" s="332"/>
      <c r="L685" s="183"/>
      <c r="M685" s="5"/>
      <c r="N685" s="480"/>
      <c r="O685" s="480"/>
      <c r="P685" s="240"/>
      <c r="Q685" s="240"/>
      <c r="R685" s="483"/>
      <c r="S685" s="183"/>
      <c r="T685" s="183"/>
      <c r="U685" s="183"/>
      <c r="V685" s="183"/>
      <c r="W685" s="5"/>
      <c r="X685" s="5"/>
      <c r="Y685" s="5"/>
      <c r="Z685" s="5"/>
      <c r="AA685" s="5"/>
      <c r="AB685" s="5"/>
      <c r="AC685" s="52" t="str" cm="1">
        <f t="array" ref="AC685">IF(ValidateMultipleSelection(G689, Times!$B$8:$B$77), "Valid", "Invalid")</f>
        <v>Valid</v>
      </c>
      <c r="AD685" s="52" t="str" cm="1">
        <f t="array" ref="AD685">IF(ValidateMultipleSelection(A689, Site!$AR$2:$AR$50), "Valid", "Invalid")</f>
        <v>Valid</v>
      </c>
    </row>
    <row r="686" spans="1:30" x14ac:dyDescent="0.35">
      <c r="A686" s="124"/>
      <c r="B686" s="320"/>
      <c r="C686" s="320"/>
      <c r="D686" s="329" t="str" cm="1">
        <f t="array" ref="D686">IFERROR(IF(ISBLANK(A686),"",IF(AND(ISBLANK(C686),ISBLANK(#REF!),ISBLANK(F686)),"",IF(AND(ISBLANK(C686),ISBLANK(#REF!),NOT(ISBLANK(F686))),_xlfn._xlws.FILTER('Rot.Out'!L:L,'Rot.Out'!B:B=EnterData!F686),IF(AND(ISBLANK(C686),NOT(ISBLANK(#REF!))),_xlfn._xlws.FILTER(#REF!,#REF!=#REF!),_xlfn.TEXTJOIN(", ", TRUE, _xlfn._xlws.FILTER(Make.Trt!D:D &amp; " " &amp; Make.Trt!#REF!, Make.Trt!C:C=C686)))))),"")</f>
        <v/>
      </c>
      <c r="E686" s="321"/>
      <c r="F686" s="124"/>
      <c r="G686" s="124"/>
      <c r="H686" s="124"/>
      <c r="I686" s="311"/>
      <c r="J686" s="311"/>
      <c r="K686" s="332"/>
      <c r="L686" s="183"/>
      <c r="M686" s="5"/>
      <c r="N686" s="480"/>
      <c r="O686" s="480"/>
      <c r="P686" s="240"/>
      <c r="Q686" s="240"/>
      <c r="R686" s="483"/>
      <c r="S686" s="183"/>
      <c r="T686" s="183"/>
      <c r="U686" s="183"/>
      <c r="V686" s="183"/>
      <c r="W686" s="5"/>
      <c r="X686" s="5"/>
      <c r="Y686" s="5"/>
      <c r="Z686" s="5"/>
      <c r="AA686" s="5"/>
      <c r="AB686" s="5"/>
      <c r="AC686" s="52" t="str" cm="1">
        <f t="array" ref="AC686">IF(ValidateMultipleSelection(G690, Times!$B$8:$B$77), "Valid", "Invalid")</f>
        <v>Valid</v>
      </c>
      <c r="AD686" s="52" t="str" cm="1">
        <f t="array" ref="AD686">IF(ValidateMultipleSelection(A690, Site!$AR$2:$AR$50), "Valid", "Invalid")</f>
        <v>Valid</v>
      </c>
    </row>
    <row r="687" spans="1:30" x14ac:dyDescent="0.35">
      <c r="A687" s="124"/>
      <c r="B687" s="320"/>
      <c r="C687" s="320"/>
      <c r="D687" s="329" t="str" cm="1">
        <f t="array" ref="D687">IFERROR(IF(ISBLANK(A687),"",IF(AND(ISBLANK(C687),ISBLANK(#REF!),ISBLANK(F687)),"",IF(AND(ISBLANK(C687),ISBLANK(#REF!),NOT(ISBLANK(F687))),_xlfn._xlws.FILTER('Rot.Out'!L:L,'Rot.Out'!B:B=EnterData!F687),IF(AND(ISBLANK(C687),NOT(ISBLANK(#REF!))),_xlfn._xlws.FILTER(#REF!,#REF!=#REF!),_xlfn.TEXTJOIN(", ", TRUE, _xlfn._xlws.FILTER(Make.Trt!D:D &amp; " " &amp; Make.Trt!#REF!, Make.Trt!C:C=C687)))))),"")</f>
        <v/>
      </c>
      <c r="E687" s="321"/>
      <c r="F687" s="124"/>
      <c r="G687" s="124"/>
      <c r="H687" s="124"/>
      <c r="I687" s="311"/>
      <c r="J687" s="311"/>
      <c r="K687" s="332"/>
      <c r="L687" s="183"/>
      <c r="M687" s="5"/>
      <c r="N687" s="480"/>
      <c r="O687" s="480"/>
      <c r="P687" s="240"/>
      <c r="Q687" s="240"/>
      <c r="R687" s="483"/>
      <c r="S687" s="183"/>
      <c r="T687" s="183"/>
      <c r="U687" s="183"/>
      <c r="V687" s="183"/>
      <c r="W687" s="5"/>
      <c r="X687" s="5"/>
      <c r="Y687" s="5"/>
      <c r="Z687" s="5"/>
      <c r="AA687" s="5"/>
      <c r="AB687" s="5"/>
      <c r="AC687" s="52" t="str" cm="1">
        <f t="array" ref="AC687">IF(ValidateMultipleSelection(G691, Times!$B$8:$B$77), "Valid", "Invalid")</f>
        <v>Valid</v>
      </c>
      <c r="AD687" s="52" t="str" cm="1">
        <f t="array" ref="AD687">IF(ValidateMultipleSelection(A691, Site!$AR$2:$AR$50), "Valid", "Invalid")</f>
        <v>Valid</v>
      </c>
    </row>
    <row r="688" spans="1:30" x14ac:dyDescent="0.35">
      <c r="A688" s="124"/>
      <c r="B688" s="320"/>
      <c r="C688" s="320"/>
      <c r="D688" s="329" t="str" cm="1">
        <f t="array" ref="D688">IFERROR(IF(ISBLANK(A688),"",IF(AND(ISBLANK(C688),ISBLANK(#REF!),ISBLANK(F688)),"",IF(AND(ISBLANK(C688),ISBLANK(#REF!),NOT(ISBLANK(F688))),_xlfn._xlws.FILTER('Rot.Out'!L:L,'Rot.Out'!B:B=EnterData!F688),IF(AND(ISBLANK(C688),NOT(ISBLANK(#REF!))),_xlfn._xlws.FILTER(#REF!,#REF!=#REF!),_xlfn.TEXTJOIN(", ", TRUE, _xlfn._xlws.FILTER(Make.Trt!D:D &amp; " " &amp; Make.Trt!#REF!, Make.Trt!C:C=C688)))))),"")</f>
        <v/>
      </c>
      <c r="E688" s="321"/>
      <c r="F688" s="124"/>
      <c r="G688" s="124"/>
      <c r="H688" s="124"/>
      <c r="I688" s="311"/>
      <c r="J688" s="311"/>
      <c r="K688" s="332"/>
      <c r="L688" s="183"/>
      <c r="M688" s="5"/>
      <c r="N688" s="480"/>
      <c r="O688" s="480"/>
      <c r="P688" s="240"/>
      <c r="Q688" s="240"/>
      <c r="R688" s="483"/>
      <c r="S688" s="183"/>
      <c r="T688" s="183"/>
      <c r="U688" s="183"/>
      <c r="V688" s="183"/>
      <c r="W688" s="5"/>
      <c r="X688" s="5"/>
      <c r="Y688" s="5"/>
      <c r="Z688" s="5"/>
      <c r="AA688" s="5"/>
      <c r="AB688" s="5"/>
      <c r="AC688" s="52" t="str" cm="1">
        <f t="array" ref="AC688">IF(ValidateMultipleSelection(G692, Times!$B$8:$B$77), "Valid", "Invalid")</f>
        <v>Valid</v>
      </c>
      <c r="AD688" s="52" t="str" cm="1">
        <f t="array" ref="AD688">IF(ValidateMultipleSelection(A692, Site!$AR$2:$AR$50), "Valid", "Invalid")</f>
        <v>Valid</v>
      </c>
    </row>
    <row r="689" spans="1:30" x14ac:dyDescent="0.35">
      <c r="A689" s="124"/>
      <c r="B689" s="320"/>
      <c r="C689" s="320"/>
      <c r="D689" s="329" t="str" cm="1">
        <f t="array" ref="D689">IFERROR(IF(ISBLANK(A689),"",IF(AND(ISBLANK(C689),ISBLANK(#REF!),ISBLANK(F689)),"",IF(AND(ISBLANK(C689),ISBLANK(#REF!),NOT(ISBLANK(F689))),_xlfn._xlws.FILTER('Rot.Out'!L:L,'Rot.Out'!B:B=EnterData!F689),IF(AND(ISBLANK(C689),NOT(ISBLANK(#REF!))),_xlfn._xlws.FILTER(#REF!,#REF!=#REF!),_xlfn.TEXTJOIN(", ", TRUE, _xlfn._xlws.FILTER(Make.Trt!D:D &amp; " " &amp; Make.Trt!#REF!, Make.Trt!C:C=C689)))))),"")</f>
        <v/>
      </c>
      <c r="E689" s="321"/>
      <c r="F689" s="124"/>
      <c r="G689" s="124"/>
      <c r="H689" s="124"/>
      <c r="I689" s="311"/>
      <c r="J689" s="311"/>
      <c r="K689" s="332"/>
      <c r="L689" s="183"/>
      <c r="M689" s="5"/>
      <c r="N689" s="480"/>
      <c r="O689" s="480"/>
      <c r="P689" s="240"/>
      <c r="Q689" s="240"/>
      <c r="R689" s="483"/>
      <c r="S689" s="183"/>
      <c r="T689" s="183"/>
      <c r="U689" s="183"/>
      <c r="V689" s="183"/>
      <c r="W689" s="5"/>
      <c r="X689" s="5"/>
      <c r="Y689" s="5"/>
      <c r="Z689" s="5"/>
      <c r="AA689" s="5"/>
      <c r="AB689" s="5"/>
      <c r="AC689" s="52" t="str" cm="1">
        <f t="array" ref="AC689">IF(ValidateMultipleSelection(G693, Times!$B$8:$B$77), "Valid", "Invalid")</f>
        <v>Valid</v>
      </c>
      <c r="AD689" s="52" t="str" cm="1">
        <f t="array" ref="AD689">IF(ValidateMultipleSelection(A693, Site!$AR$2:$AR$50), "Valid", "Invalid")</f>
        <v>Valid</v>
      </c>
    </row>
    <row r="690" spans="1:30" x14ac:dyDescent="0.35">
      <c r="A690" s="124"/>
      <c r="B690" s="320"/>
      <c r="C690" s="320"/>
      <c r="D690" s="329" t="str" cm="1">
        <f t="array" ref="D690">IFERROR(IF(ISBLANK(A690),"",IF(AND(ISBLANK(C690),ISBLANK(#REF!),ISBLANK(F690)),"",IF(AND(ISBLANK(C690),ISBLANK(#REF!),NOT(ISBLANK(F690))),_xlfn._xlws.FILTER('Rot.Out'!L:L,'Rot.Out'!B:B=EnterData!F690),IF(AND(ISBLANK(C690),NOT(ISBLANK(#REF!))),_xlfn._xlws.FILTER(#REF!,#REF!=#REF!),_xlfn.TEXTJOIN(", ", TRUE, _xlfn._xlws.FILTER(Make.Trt!D:D &amp; " " &amp; Make.Trt!#REF!, Make.Trt!C:C=C690)))))),"")</f>
        <v/>
      </c>
      <c r="E690" s="321"/>
      <c r="F690" s="124"/>
      <c r="G690" s="124"/>
      <c r="H690" s="124"/>
      <c r="I690" s="311"/>
      <c r="J690" s="311"/>
      <c r="K690" s="332"/>
      <c r="L690" s="183"/>
      <c r="M690" s="5"/>
      <c r="N690" s="480"/>
      <c r="O690" s="480"/>
      <c r="P690" s="240"/>
      <c r="Q690" s="240"/>
      <c r="R690" s="483"/>
      <c r="S690" s="183"/>
      <c r="T690" s="183"/>
      <c r="U690" s="183"/>
      <c r="V690" s="183"/>
      <c r="W690" s="5"/>
      <c r="X690" s="5"/>
      <c r="Y690" s="5"/>
      <c r="Z690" s="5"/>
      <c r="AA690" s="5"/>
      <c r="AB690" s="5"/>
      <c r="AC690" s="52" t="str" cm="1">
        <f t="array" ref="AC690">IF(ValidateMultipleSelection(G694, Times!$B$8:$B$77), "Valid", "Invalid")</f>
        <v>Valid</v>
      </c>
      <c r="AD690" s="52" t="str" cm="1">
        <f t="array" ref="AD690">IF(ValidateMultipleSelection(A694, Site!$AR$2:$AR$50), "Valid", "Invalid")</f>
        <v>Valid</v>
      </c>
    </row>
    <row r="691" spans="1:30" x14ac:dyDescent="0.35">
      <c r="A691" s="124"/>
      <c r="B691" s="320"/>
      <c r="C691" s="320"/>
      <c r="D691" s="329" t="str" cm="1">
        <f t="array" ref="D691">IFERROR(IF(ISBLANK(A691),"",IF(AND(ISBLANK(C691),ISBLANK(#REF!),ISBLANK(F691)),"",IF(AND(ISBLANK(C691),ISBLANK(#REF!),NOT(ISBLANK(F691))),_xlfn._xlws.FILTER('Rot.Out'!L:L,'Rot.Out'!B:B=EnterData!F691),IF(AND(ISBLANK(C691),NOT(ISBLANK(#REF!))),_xlfn._xlws.FILTER(#REF!,#REF!=#REF!),_xlfn.TEXTJOIN(", ", TRUE, _xlfn._xlws.FILTER(Make.Trt!D:D &amp; " " &amp; Make.Trt!#REF!, Make.Trt!C:C=C691)))))),"")</f>
        <v/>
      </c>
      <c r="E691" s="321"/>
      <c r="F691" s="124"/>
      <c r="G691" s="124"/>
      <c r="H691" s="124"/>
      <c r="I691" s="311"/>
      <c r="J691" s="311"/>
      <c r="K691" s="332"/>
      <c r="L691" s="183"/>
      <c r="M691" s="5"/>
      <c r="N691" s="480"/>
      <c r="O691" s="480"/>
      <c r="P691" s="240"/>
      <c r="Q691" s="240"/>
      <c r="R691" s="483"/>
      <c r="S691" s="183"/>
      <c r="T691" s="183"/>
      <c r="U691" s="183"/>
      <c r="V691" s="183"/>
      <c r="W691" s="5"/>
      <c r="X691" s="5"/>
      <c r="Y691" s="5"/>
      <c r="Z691" s="5"/>
      <c r="AA691" s="5"/>
      <c r="AB691" s="5"/>
      <c r="AC691" s="52" t="str" cm="1">
        <f t="array" ref="AC691">IF(ValidateMultipleSelection(G695, Times!$B$8:$B$77), "Valid", "Invalid")</f>
        <v>Valid</v>
      </c>
      <c r="AD691" s="52" t="str" cm="1">
        <f t="array" ref="AD691">IF(ValidateMultipleSelection(A695, Site!$AR$2:$AR$50), "Valid", "Invalid")</f>
        <v>Valid</v>
      </c>
    </row>
    <row r="692" spans="1:30" x14ac:dyDescent="0.35">
      <c r="A692" s="124"/>
      <c r="B692" s="320"/>
      <c r="C692" s="320"/>
      <c r="D692" s="329" t="str" cm="1">
        <f t="array" ref="D692">IFERROR(IF(ISBLANK(A692),"",IF(AND(ISBLANK(C692),ISBLANK(#REF!),ISBLANK(F692)),"",IF(AND(ISBLANK(C692),ISBLANK(#REF!),NOT(ISBLANK(F692))),_xlfn._xlws.FILTER('Rot.Out'!L:L,'Rot.Out'!B:B=EnterData!F692),IF(AND(ISBLANK(C692),NOT(ISBLANK(#REF!))),_xlfn._xlws.FILTER(#REF!,#REF!=#REF!),_xlfn.TEXTJOIN(", ", TRUE, _xlfn._xlws.FILTER(Make.Trt!D:D &amp; " " &amp; Make.Trt!#REF!, Make.Trt!C:C=C692)))))),"")</f>
        <v/>
      </c>
      <c r="E692" s="321"/>
      <c r="F692" s="124"/>
      <c r="G692" s="124"/>
      <c r="H692" s="124"/>
      <c r="I692" s="311"/>
      <c r="J692" s="311"/>
      <c r="K692" s="332"/>
      <c r="L692" s="183"/>
      <c r="M692" s="5"/>
      <c r="N692" s="480"/>
      <c r="O692" s="480"/>
      <c r="P692" s="240"/>
      <c r="Q692" s="240"/>
      <c r="R692" s="483"/>
      <c r="S692" s="183"/>
      <c r="T692" s="183"/>
      <c r="U692" s="183"/>
      <c r="V692" s="183"/>
      <c r="W692" s="5"/>
      <c r="X692" s="5"/>
      <c r="Y692" s="5"/>
      <c r="Z692" s="5"/>
      <c r="AA692" s="5"/>
      <c r="AB692" s="5"/>
      <c r="AC692" s="52" t="str" cm="1">
        <f t="array" ref="AC692">IF(ValidateMultipleSelection(G696, Times!$B$8:$B$77), "Valid", "Invalid")</f>
        <v>Valid</v>
      </c>
      <c r="AD692" s="52" t="str" cm="1">
        <f t="array" ref="AD692">IF(ValidateMultipleSelection(A696, Site!$AR$2:$AR$50), "Valid", "Invalid")</f>
        <v>Valid</v>
      </c>
    </row>
    <row r="693" spans="1:30" x14ac:dyDescent="0.35">
      <c r="A693" s="124"/>
      <c r="B693" s="320"/>
      <c r="C693" s="320"/>
      <c r="D693" s="329" t="str" cm="1">
        <f t="array" ref="D693">IFERROR(IF(ISBLANK(A693),"",IF(AND(ISBLANK(C693),ISBLANK(#REF!),ISBLANK(F693)),"",IF(AND(ISBLANK(C693),ISBLANK(#REF!),NOT(ISBLANK(F693))),_xlfn._xlws.FILTER('Rot.Out'!L:L,'Rot.Out'!B:B=EnterData!F693),IF(AND(ISBLANK(C693),NOT(ISBLANK(#REF!))),_xlfn._xlws.FILTER(#REF!,#REF!=#REF!),_xlfn.TEXTJOIN(", ", TRUE, _xlfn._xlws.FILTER(Make.Trt!D:D &amp; " " &amp; Make.Trt!#REF!, Make.Trt!C:C=C693)))))),"")</f>
        <v/>
      </c>
      <c r="E693" s="321"/>
      <c r="F693" s="124"/>
      <c r="G693" s="124"/>
      <c r="H693" s="124"/>
      <c r="I693" s="311"/>
      <c r="J693" s="311"/>
      <c r="K693" s="332"/>
      <c r="L693" s="183"/>
      <c r="M693" s="5"/>
      <c r="N693" s="480"/>
      <c r="O693" s="480"/>
      <c r="P693" s="240"/>
      <c r="Q693" s="240"/>
      <c r="R693" s="483"/>
      <c r="S693" s="183"/>
      <c r="T693" s="183"/>
      <c r="U693" s="183"/>
      <c r="V693" s="183"/>
      <c r="W693" s="5"/>
      <c r="X693" s="5"/>
      <c r="Y693" s="5"/>
      <c r="Z693" s="5"/>
      <c r="AA693" s="5"/>
      <c r="AB693" s="5"/>
      <c r="AC693" s="52" t="str" cm="1">
        <f t="array" ref="AC693">IF(ValidateMultipleSelection(G697, Times!$B$8:$B$77), "Valid", "Invalid")</f>
        <v>Valid</v>
      </c>
      <c r="AD693" s="52" t="str" cm="1">
        <f t="array" ref="AD693">IF(ValidateMultipleSelection(A697, Site!$AR$2:$AR$50), "Valid", "Invalid")</f>
        <v>Valid</v>
      </c>
    </row>
    <row r="694" spans="1:30" x14ac:dyDescent="0.35">
      <c r="A694" s="124"/>
      <c r="B694" s="320"/>
      <c r="C694" s="320"/>
      <c r="D694" s="329" t="str" cm="1">
        <f t="array" ref="D694">IFERROR(IF(ISBLANK(A694),"",IF(AND(ISBLANK(C694),ISBLANK(#REF!),ISBLANK(F694)),"",IF(AND(ISBLANK(C694),ISBLANK(#REF!),NOT(ISBLANK(F694))),_xlfn._xlws.FILTER('Rot.Out'!L:L,'Rot.Out'!B:B=EnterData!F694),IF(AND(ISBLANK(C694),NOT(ISBLANK(#REF!))),_xlfn._xlws.FILTER(#REF!,#REF!=#REF!),_xlfn.TEXTJOIN(", ", TRUE, _xlfn._xlws.FILTER(Make.Trt!D:D &amp; " " &amp; Make.Trt!#REF!, Make.Trt!C:C=C694)))))),"")</f>
        <v/>
      </c>
      <c r="E694" s="321"/>
      <c r="F694" s="124"/>
      <c r="G694" s="124"/>
      <c r="H694" s="124"/>
      <c r="I694" s="311"/>
      <c r="J694" s="311"/>
      <c r="K694" s="332"/>
      <c r="L694" s="183"/>
      <c r="M694" s="5"/>
      <c r="N694" s="480"/>
      <c r="O694" s="480"/>
      <c r="P694" s="240"/>
      <c r="Q694" s="240"/>
      <c r="R694" s="483"/>
      <c r="S694" s="183"/>
      <c r="T694" s="183"/>
      <c r="U694" s="183"/>
      <c r="V694" s="183"/>
      <c r="W694" s="5"/>
      <c r="X694" s="5"/>
      <c r="Y694" s="5"/>
      <c r="Z694" s="5"/>
      <c r="AA694" s="5"/>
      <c r="AB694" s="5"/>
      <c r="AC694" s="52" t="str" cm="1">
        <f t="array" ref="AC694">IF(ValidateMultipleSelection(G698, Times!$B$8:$B$77), "Valid", "Invalid")</f>
        <v>Valid</v>
      </c>
      <c r="AD694" s="52" t="str" cm="1">
        <f t="array" ref="AD694">IF(ValidateMultipleSelection(A698, Site!$AR$2:$AR$50), "Valid", "Invalid")</f>
        <v>Valid</v>
      </c>
    </row>
    <row r="695" spans="1:30" x14ac:dyDescent="0.35">
      <c r="A695" s="124"/>
      <c r="B695" s="320"/>
      <c r="C695" s="320"/>
      <c r="D695" s="329" t="str" cm="1">
        <f t="array" ref="D695">IFERROR(IF(ISBLANK(A695),"",IF(AND(ISBLANK(C695),ISBLANK(#REF!),ISBLANK(F695)),"",IF(AND(ISBLANK(C695),ISBLANK(#REF!),NOT(ISBLANK(F695))),_xlfn._xlws.FILTER('Rot.Out'!L:L,'Rot.Out'!B:B=EnterData!F695),IF(AND(ISBLANK(C695),NOT(ISBLANK(#REF!))),_xlfn._xlws.FILTER(#REF!,#REF!=#REF!),_xlfn.TEXTJOIN(", ", TRUE, _xlfn._xlws.FILTER(Make.Trt!D:D &amp; " " &amp; Make.Trt!#REF!, Make.Trt!C:C=C695)))))),"")</f>
        <v/>
      </c>
      <c r="E695" s="321"/>
      <c r="F695" s="124"/>
      <c r="G695" s="124"/>
      <c r="H695" s="124"/>
      <c r="I695" s="311"/>
      <c r="J695" s="311"/>
      <c r="K695" s="332"/>
      <c r="L695" s="183"/>
      <c r="M695" s="5"/>
      <c r="N695" s="480"/>
      <c r="O695" s="480"/>
      <c r="P695" s="240"/>
      <c r="Q695" s="240"/>
      <c r="R695" s="483"/>
      <c r="S695" s="183"/>
      <c r="T695" s="183"/>
      <c r="U695" s="183"/>
      <c r="V695" s="183"/>
      <c r="W695" s="5"/>
      <c r="X695" s="5"/>
      <c r="Y695" s="5"/>
      <c r="Z695" s="5"/>
      <c r="AA695" s="5"/>
      <c r="AB695" s="5"/>
      <c r="AC695" s="52" t="str" cm="1">
        <f t="array" ref="AC695">IF(ValidateMultipleSelection(G699, Times!$B$8:$B$77), "Valid", "Invalid")</f>
        <v>Valid</v>
      </c>
      <c r="AD695" s="52" t="str" cm="1">
        <f t="array" ref="AD695">IF(ValidateMultipleSelection(A699, Site!$AR$2:$AR$50), "Valid", "Invalid")</f>
        <v>Valid</v>
      </c>
    </row>
    <row r="696" spans="1:30" x14ac:dyDescent="0.35">
      <c r="A696" s="124"/>
      <c r="B696" s="320"/>
      <c r="C696" s="320"/>
      <c r="D696" s="329" t="str" cm="1">
        <f t="array" ref="D696">IFERROR(IF(ISBLANK(A696),"",IF(AND(ISBLANK(C696),ISBLANK(#REF!),ISBLANK(F696)),"",IF(AND(ISBLANK(C696),ISBLANK(#REF!),NOT(ISBLANK(F696))),_xlfn._xlws.FILTER('Rot.Out'!L:L,'Rot.Out'!B:B=EnterData!F696),IF(AND(ISBLANK(C696),NOT(ISBLANK(#REF!))),_xlfn._xlws.FILTER(#REF!,#REF!=#REF!),_xlfn.TEXTJOIN(", ", TRUE, _xlfn._xlws.FILTER(Make.Trt!D:D &amp; " " &amp; Make.Trt!#REF!, Make.Trt!C:C=C696)))))),"")</f>
        <v/>
      </c>
      <c r="E696" s="321"/>
      <c r="F696" s="124"/>
      <c r="G696" s="124"/>
      <c r="H696" s="124"/>
      <c r="I696" s="311"/>
      <c r="J696" s="311"/>
      <c r="K696" s="332"/>
      <c r="L696" s="183"/>
      <c r="M696" s="5"/>
      <c r="N696" s="480"/>
      <c r="O696" s="480"/>
      <c r="P696" s="240"/>
      <c r="Q696" s="240"/>
      <c r="R696" s="483"/>
      <c r="S696" s="183"/>
      <c r="T696" s="183"/>
      <c r="U696" s="183"/>
      <c r="V696" s="183"/>
      <c r="W696" s="5"/>
      <c r="X696" s="5"/>
      <c r="Y696" s="5"/>
      <c r="Z696" s="5"/>
      <c r="AA696" s="5"/>
      <c r="AB696" s="5"/>
      <c r="AC696" s="52" t="str" cm="1">
        <f t="array" ref="AC696">IF(ValidateMultipleSelection(G700, Times!$B$8:$B$77), "Valid", "Invalid")</f>
        <v>Valid</v>
      </c>
      <c r="AD696" s="52" t="str" cm="1">
        <f t="array" ref="AD696">IF(ValidateMultipleSelection(A700, Site!$AR$2:$AR$50), "Valid", "Invalid")</f>
        <v>Valid</v>
      </c>
    </row>
    <row r="697" spans="1:30" x14ac:dyDescent="0.35">
      <c r="A697" s="124"/>
      <c r="B697" s="320"/>
      <c r="C697" s="320"/>
      <c r="D697" s="329" t="str" cm="1">
        <f t="array" ref="D697">IFERROR(IF(ISBLANK(A697),"",IF(AND(ISBLANK(C697),ISBLANK(#REF!),ISBLANK(F697)),"",IF(AND(ISBLANK(C697),ISBLANK(#REF!),NOT(ISBLANK(F697))),_xlfn._xlws.FILTER('Rot.Out'!L:L,'Rot.Out'!B:B=EnterData!F697),IF(AND(ISBLANK(C697),NOT(ISBLANK(#REF!))),_xlfn._xlws.FILTER(#REF!,#REF!=#REF!),_xlfn.TEXTJOIN(", ", TRUE, _xlfn._xlws.FILTER(Make.Trt!D:D &amp; " " &amp; Make.Trt!#REF!, Make.Trt!C:C=C697)))))),"")</f>
        <v/>
      </c>
      <c r="E697" s="321"/>
      <c r="F697" s="124"/>
      <c r="G697" s="124"/>
      <c r="H697" s="124"/>
      <c r="I697" s="311"/>
      <c r="J697" s="311"/>
      <c r="K697" s="332"/>
      <c r="L697" s="183"/>
      <c r="M697" s="5"/>
      <c r="N697" s="480"/>
      <c r="O697" s="480"/>
      <c r="P697" s="240"/>
      <c r="Q697" s="240"/>
      <c r="R697" s="483"/>
      <c r="S697" s="183"/>
      <c r="T697" s="183"/>
      <c r="U697" s="183"/>
      <c r="V697" s="183"/>
      <c r="W697" s="5"/>
      <c r="X697" s="5"/>
      <c r="Y697" s="5"/>
      <c r="Z697" s="5"/>
      <c r="AA697" s="5"/>
      <c r="AB697" s="5"/>
      <c r="AC697" s="52" t="str" cm="1">
        <f t="array" ref="AC697">IF(ValidateMultipleSelection(G701, Times!$B$8:$B$77), "Valid", "Invalid")</f>
        <v>Valid</v>
      </c>
      <c r="AD697" s="52" t="str" cm="1">
        <f t="array" ref="AD697">IF(ValidateMultipleSelection(A701, Site!$AR$2:$AR$50), "Valid", "Invalid")</f>
        <v>Valid</v>
      </c>
    </row>
    <row r="698" spans="1:30" x14ac:dyDescent="0.35">
      <c r="A698" s="124"/>
      <c r="B698" s="320"/>
      <c r="C698" s="320"/>
      <c r="D698" s="329" t="str" cm="1">
        <f t="array" ref="D698">IFERROR(IF(ISBLANK(A698),"",IF(AND(ISBLANK(C698),ISBLANK(#REF!),ISBLANK(F698)),"",IF(AND(ISBLANK(C698),ISBLANK(#REF!),NOT(ISBLANK(F698))),_xlfn._xlws.FILTER('Rot.Out'!L:L,'Rot.Out'!B:B=EnterData!F698),IF(AND(ISBLANK(C698),NOT(ISBLANK(#REF!))),_xlfn._xlws.FILTER(#REF!,#REF!=#REF!),_xlfn.TEXTJOIN(", ", TRUE, _xlfn._xlws.FILTER(Make.Trt!D:D &amp; " " &amp; Make.Trt!#REF!, Make.Trt!C:C=C698)))))),"")</f>
        <v/>
      </c>
      <c r="E698" s="321"/>
      <c r="F698" s="124"/>
      <c r="G698" s="124"/>
      <c r="H698" s="124"/>
      <c r="I698" s="311"/>
      <c r="J698" s="311"/>
      <c r="K698" s="332"/>
      <c r="L698" s="183"/>
      <c r="M698" s="5"/>
      <c r="N698" s="480"/>
      <c r="O698" s="480"/>
      <c r="P698" s="240"/>
      <c r="Q698" s="240"/>
      <c r="R698" s="483"/>
      <c r="S698" s="183"/>
      <c r="T698" s="183"/>
      <c r="U698" s="183"/>
      <c r="V698" s="183"/>
      <c r="W698" s="5"/>
      <c r="X698" s="5"/>
      <c r="Y698" s="5"/>
      <c r="Z698" s="5"/>
      <c r="AA698" s="5"/>
      <c r="AB698" s="5"/>
      <c r="AC698" s="52" t="str" cm="1">
        <f t="array" ref="AC698">IF(ValidateMultipleSelection(G702, Times!$B$8:$B$77), "Valid", "Invalid")</f>
        <v>Valid</v>
      </c>
      <c r="AD698" s="52" t="str" cm="1">
        <f t="array" ref="AD698">IF(ValidateMultipleSelection(A702, Site!$AR$2:$AR$50), "Valid", "Invalid")</f>
        <v>Valid</v>
      </c>
    </row>
    <row r="699" spans="1:30" x14ac:dyDescent="0.35">
      <c r="A699" s="124"/>
      <c r="B699" s="320"/>
      <c r="C699" s="320"/>
      <c r="D699" s="329" t="str" cm="1">
        <f t="array" ref="D699">IFERROR(IF(ISBLANK(A699),"",IF(AND(ISBLANK(C699),ISBLANK(#REF!),ISBLANK(F699)),"",IF(AND(ISBLANK(C699),ISBLANK(#REF!),NOT(ISBLANK(F699))),_xlfn._xlws.FILTER('Rot.Out'!L:L,'Rot.Out'!B:B=EnterData!F699),IF(AND(ISBLANK(C699),NOT(ISBLANK(#REF!))),_xlfn._xlws.FILTER(#REF!,#REF!=#REF!),_xlfn.TEXTJOIN(", ", TRUE, _xlfn._xlws.FILTER(Make.Trt!D:D &amp; " " &amp; Make.Trt!#REF!, Make.Trt!C:C=C699)))))),"")</f>
        <v/>
      </c>
      <c r="E699" s="321"/>
      <c r="F699" s="124"/>
      <c r="G699" s="124"/>
      <c r="H699" s="124"/>
      <c r="I699" s="311"/>
      <c r="J699" s="311"/>
      <c r="K699" s="332"/>
      <c r="L699" s="183"/>
      <c r="M699" s="5"/>
      <c r="N699" s="480"/>
      <c r="O699" s="480"/>
      <c r="P699" s="240"/>
      <c r="Q699" s="240"/>
      <c r="R699" s="483"/>
      <c r="S699" s="183"/>
      <c r="T699" s="183"/>
      <c r="U699" s="183"/>
      <c r="V699" s="183"/>
      <c r="W699" s="5"/>
      <c r="X699" s="5"/>
      <c r="Y699" s="5"/>
      <c r="Z699" s="5"/>
      <c r="AA699" s="5"/>
      <c r="AB699" s="5"/>
      <c r="AC699" s="52" t="str" cm="1">
        <f t="array" ref="AC699">IF(ValidateMultipleSelection(G703, Times!$B$8:$B$77), "Valid", "Invalid")</f>
        <v>Valid</v>
      </c>
      <c r="AD699" s="52" t="str" cm="1">
        <f t="array" ref="AD699">IF(ValidateMultipleSelection(A703, Site!$AR$2:$AR$50), "Valid", "Invalid")</f>
        <v>Valid</v>
      </c>
    </row>
    <row r="700" spans="1:30" x14ac:dyDescent="0.35">
      <c r="A700" s="124"/>
      <c r="B700" s="320"/>
      <c r="C700" s="320"/>
      <c r="D700" s="329" t="str" cm="1">
        <f t="array" ref="D700">IFERROR(IF(ISBLANK(A700),"",IF(AND(ISBLANK(C700),ISBLANK(#REF!),ISBLANK(F700)),"",IF(AND(ISBLANK(C700),ISBLANK(#REF!),NOT(ISBLANK(F700))),_xlfn._xlws.FILTER('Rot.Out'!L:L,'Rot.Out'!B:B=EnterData!F700),IF(AND(ISBLANK(C700),NOT(ISBLANK(#REF!))),_xlfn._xlws.FILTER(#REF!,#REF!=#REF!),_xlfn.TEXTJOIN(", ", TRUE, _xlfn._xlws.FILTER(Make.Trt!D:D &amp; " " &amp; Make.Trt!#REF!, Make.Trt!C:C=C700)))))),"")</f>
        <v/>
      </c>
      <c r="E700" s="321"/>
      <c r="F700" s="124"/>
      <c r="G700" s="124"/>
      <c r="H700" s="124"/>
      <c r="I700" s="311"/>
      <c r="J700" s="311"/>
      <c r="K700" s="332"/>
      <c r="L700" s="183"/>
      <c r="M700" s="5"/>
      <c r="N700" s="480"/>
      <c r="O700" s="480"/>
      <c r="P700" s="240"/>
      <c r="Q700" s="240"/>
      <c r="R700" s="483"/>
      <c r="S700" s="183"/>
      <c r="T700" s="183"/>
      <c r="U700" s="183"/>
      <c r="V700" s="183"/>
      <c r="W700" s="5"/>
      <c r="X700" s="5"/>
      <c r="Y700" s="5"/>
      <c r="Z700" s="5"/>
      <c r="AA700" s="5"/>
      <c r="AB700" s="5"/>
      <c r="AC700" s="52" t="str" cm="1">
        <f t="array" ref="AC700">IF(ValidateMultipleSelection(G704, Times!$B$8:$B$77), "Valid", "Invalid")</f>
        <v>Valid</v>
      </c>
      <c r="AD700" s="52" t="str" cm="1">
        <f t="array" ref="AD700">IF(ValidateMultipleSelection(A704, Site!$AR$2:$AR$50), "Valid", "Invalid")</f>
        <v>Valid</v>
      </c>
    </row>
    <row r="701" spans="1:30" x14ac:dyDescent="0.35">
      <c r="A701" s="124"/>
      <c r="B701" s="320"/>
      <c r="C701" s="320"/>
      <c r="D701" s="329" t="str" cm="1">
        <f t="array" ref="D701">IFERROR(IF(ISBLANK(A701),"",IF(AND(ISBLANK(C701),ISBLANK(#REF!),ISBLANK(F701)),"",IF(AND(ISBLANK(C701),ISBLANK(#REF!),NOT(ISBLANK(F701))),_xlfn._xlws.FILTER('Rot.Out'!L:L,'Rot.Out'!B:B=EnterData!F701),IF(AND(ISBLANK(C701),NOT(ISBLANK(#REF!))),_xlfn._xlws.FILTER(#REF!,#REF!=#REF!),_xlfn.TEXTJOIN(", ", TRUE, _xlfn._xlws.FILTER(Make.Trt!D:D &amp; " " &amp; Make.Trt!#REF!, Make.Trt!C:C=C701)))))),"")</f>
        <v/>
      </c>
      <c r="E701" s="321"/>
      <c r="F701" s="124"/>
      <c r="G701" s="124"/>
      <c r="H701" s="124"/>
      <c r="I701" s="311"/>
      <c r="J701" s="311"/>
      <c r="K701" s="332"/>
      <c r="L701" s="183"/>
      <c r="M701" s="5"/>
      <c r="N701" s="480"/>
      <c r="O701" s="480"/>
      <c r="P701" s="240"/>
      <c r="Q701" s="240"/>
      <c r="R701" s="483"/>
      <c r="S701" s="183"/>
      <c r="T701" s="183"/>
      <c r="U701" s="183"/>
      <c r="V701" s="183"/>
      <c r="W701" s="5"/>
      <c r="X701" s="5"/>
      <c r="Y701" s="5"/>
      <c r="Z701" s="5"/>
      <c r="AA701" s="5"/>
      <c r="AB701" s="5"/>
      <c r="AC701" s="52" t="str" cm="1">
        <f t="array" ref="AC701">IF(ValidateMultipleSelection(G705, Times!$B$8:$B$77), "Valid", "Invalid")</f>
        <v>Valid</v>
      </c>
      <c r="AD701" s="52" t="str" cm="1">
        <f t="array" ref="AD701">IF(ValidateMultipleSelection(A705, Site!$AR$2:$AR$50), "Valid", "Invalid")</f>
        <v>Valid</v>
      </c>
    </row>
    <row r="702" spans="1:30" x14ac:dyDescent="0.35">
      <c r="A702" s="124"/>
      <c r="B702" s="320"/>
      <c r="C702" s="320"/>
      <c r="D702" s="329" t="str" cm="1">
        <f t="array" ref="D702">IFERROR(IF(ISBLANK(A702),"",IF(AND(ISBLANK(C702),ISBLANK(#REF!),ISBLANK(F702)),"",IF(AND(ISBLANK(C702),ISBLANK(#REF!),NOT(ISBLANK(F702))),_xlfn._xlws.FILTER('Rot.Out'!L:L,'Rot.Out'!B:B=EnterData!F702),IF(AND(ISBLANK(C702),NOT(ISBLANK(#REF!))),_xlfn._xlws.FILTER(#REF!,#REF!=#REF!),_xlfn.TEXTJOIN(", ", TRUE, _xlfn._xlws.FILTER(Make.Trt!D:D &amp; " " &amp; Make.Trt!#REF!, Make.Trt!C:C=C702)))))),"")</f>
        <v/>
      </c>
      <c r="E702" s="321"/>
      <c r="F702" s="124"/>
      <c r="G702" s="124"/>
      <c r="H702" s="124"/>
      <c r="I702" s="311"/>
      <c r="J702" s="311"/>
      <c r="K702" s="332"/>
      <c r="L702" s="183"/>
      <c r="M702" s="5"/>
      <c r="N702" s="480"/>
      <c r="O702" s="480"/>
      <c r="P702" s="240"/>
      <c r="Q702" s="240"/>
      <c r="R702" s="483"/>
      <c r="S702" s="183"/>
      <c r="T702" s="183"/>
      <c r="U702" s="183"/>
      <c r="V702" s="183"/>
      <c r="W702" s="5"/>
      <c r="X702" s="5"/>
      <c r="Y702" s="5"/>
      <c r="Z702" s="5"/>
      <c r="AA702" s="5"/>
      <c r="AB702" s="5"/>
      <c r="AC702" s="52" t="str" cm="1">
        <f t="array" ref="AC702">IF(ValidateMultipleSelection(G706, Times!$B$8:$B$77), "Valid", "Invalid")</f>
        <v>Valid</v>
      </c>
      <c r="AD702" s="52" t="str" cm="1">
        <f t="array" ref="AD702">IF(ValidateMultipleSelection(A706, Site!$AR$2:$AR$50), "Valid", "Invalid")</f>
        <v>Valid</v>
      </c>
    </row>
    <row r="703" spans="1:30" x14ac:dyDescent="0.35">
      <c r="A703" s="124"/>
      <c r="B703" s="320"/>
      <c r="C703" s="320"/>
      <c r="D703" s="329" t="str" cm="1">
        <f t="array" ref="D703">IFERROR(IF(ISBLANK(A703),"",IF(AND(ISBLANK(C703),ISBLANK(#REF!),ISBLANK(F703)),"",IF(AND(ISBLANK(C703),ISBLANK(#REF!),NOT(ISBLANK(F703))),_xlfn._xlws.FILTER('Rot.Out'!L:L,'Rot.Out'!B:B=EnterData!F703),IF(AND(ISBLANK(C703),NOT(ISBLANK(#REF!))),_xlfn._xlws.FILTER(#REF!,#REF!=#REF!),_xlfn.TEXTJOIN(", ", TRUE, _xlfn._xlws.FILTER(Make.Trt!D:D &amp; " " &amp; Make.Trt!#REF!, Make.Trt!C:C=C703)))))),"")</f>
        <v/>
      </c>
      <c r="E703" s="321"/>
      <c r="F703" s="124"/>
      <c r="G703" s="124"/>
      <c r="H703" s="124"/>
      <c r="I703" s="311"/>
      <c r="J703" s="311"/>
      <c r="K703" s="332"/>
      <c r="L703" s="183"/>
      <c r="M703" s="5"/>
      <c r="N703" s="480"/>
      <c r="O703" s="480"/>
      <c r="P703" s="240"/>
      <c r="Q703" s="240"/>
      <c r="R703" s="483"/>
      <c r="S703" s="183"/>
      <c r="T703" s="183"/>
      <c r="U703" s="183"/>
      <c r="V703" s="183"/>
      <c r="W703" s="5"/>
      <c r="X703" s="5"/>
      <c r="Y703" s="5"/>
      <c r="Z703" s="5"/>
      <c r="AA703" s="5"/>
      <c r="AB703" s="5"/>
      <c r="AC703" s="52" t="str" cm="1">
        <f t="array" ref="AC703">IF(ValidateMultipleSelection(G707, Times!$B$8:$B$77), "Valid", "Invalid")</f>
        <v>Valid</v>
      </c>
      <c r="AD703" s="52" t="str" cm="1">
        <f t="array" ref="AD703">IF(ValidateMultipleSelection(A707, Site!$AR$2:$AR$50), "Valid", "Invalid")</f>
        <v>Valid</v>
      </c>
    </row>
    <row r="704" spans="1:30" x14ac:dyDescent="0.35">
      <c r="A704" s="124"/>
      <c r="B704" s="320"/>
      <c r="C704" s="320"/>
      <c r="D704" s="329" t="str" cm="1">
        <f t="array" ref="D704">IFERROR(IF(ISBLANK(A704),"",IF(AND(ISBLANK(C704),ISBLANK(#REF!),ISBLANK(F704)),"",IF(AND(ISBLANK(C704),ISBLANK(#REF!),NOT(ISBLANK(F704))),_xlfn._xlws.FILTER('Rot.Out'!L:L,'Rot.Out'!B:B=EnterData!F704),IF(AND(ISBLANK(C704),NOT(ISBLANK(#REF!))),_xlfn._xlws.FILTER(#REF!,#REF!=#REF!),_xlfn.TEXTJOIN(", ", TRUE, _xlfn._xlws.FILTER(Make.Trt!D:D &amp; " " &amp; Make.Trt!#REF!, Make.Trt!C:C=C704)))))),"")</f>
        <v/>
      </c>
      <c r="E704" s="321"/>
      <c r="F704" s="124"/>
      <c r="G704" s="124"/>
      <c r="H704" s="124"/>
      <c r="I704" s="311"/>
      <c r="J704" s="311"/>
      <c r="K704" s="332"/>
      <c r="L704" s="183"/>
      <c r="M704" s="5"/>
      <c r="N704" s="480"/>
      <c r="O704" s="480"/>
      <c r="P704" s="240"/>
      <c r="Q704" s="240"/>
      <c r="R704" s="483"/>
      <c r="S704" s="183"/>
      <c r="T704" s="183"/>
      <c r="U704" s="183"/>
      <c r="V704" s="183"/>
      <c r="W704" s="5"/>
      <c r="X704" s="5"/>
      <c r="Y704" s="5"/>
      <c r="Z704" s="5"/>
      <c r="AA704" s="5"/>
      <c r="AB704" s="5"/>
      <c r="AC704" s="52" t="str" cm="1">
        <f t="array" ref="AC704">IF(ValidateMultipleSelection(G708, Times!$B$8:$B$77), "Valid", "Invalid")</f>
        <v>Valid</v>
      </c>
      <c r="AD704" s="52" t="str" cm="1">
        <f t="array" ref="AD704">IF(ValidateMultipleSelection(A708, Site!$AR$2:$AR$50), "Valid", "Invalid")</f>
        <v>Valid</v>
      </c>
    </row>
    <row r="705" spans="1:30" x14ac:dyDescent="0.35">
      <c r="A705" s="124"/>
      <c r="B705" s="320"/>
      <c r="C705" s="320"/>
      <c r="D705" s="329" t="str" cm="1">
        <f t="array" ref="D705">IFERROR(IF(ISBLANK(A705),"",IF(AND(ISBLANK(C705),ISBLANK(#REF!),ISBLANK(F705)),"",IF(AND(ISBLANK(C705),ISBLANK(#REF!),NOT(ISBLANK(F705))),_xlfn._xlws.FILTER('Rot.Out'!L:L,'Rot.Out'!B:B=EnterData!F705),IF(AND(ISBLANK(C705),NOT(ISBLANK(#REF!))),_xlfn._xlws.FILTER(#REF!,#REF!=#REF!),_xlfn.TEXTJOIN(", ", TRUE, _xlfn._xlws.FILTER(Make.Trt!D:D &amp; " " &amp; Make.Trt!#REF!, Make.Trt!C:C=C705)))))),"")</f>
        <v/>
      </c>
      <c r="E705" s="321"/>
      <c r="F705" s="124"/>
      <c r="G705" s="124"/>
      <c r="H705" s="124"/>
      <c r="I705" s="311"/>
      <c r="J705" s="311"/>
      <c r="K705" s="332"/>
      <c r="L705" s="183"/>
      <c r="M705" s="5"/>
      <c r="N705" s="480"/>
      <c r="O705" s="480"/>
      <c r="P705" s="240"/>
      <c r="Q705" s="240"/>
      <c r="R705" s="483"/>
      <c r="S705" s="183"/>
      <c r="T705" s="183"/>
      <c r="U705" s="183"/>
      <c r="V705" s="183"/>
      <c r="W705" s="5"/>
      <c r="X705" s="5"/>
      <c r="Y705" s="5"/>
      <c r="Z705" s="5"/>
      <c r="AA705" s="5"/>
      <c r="AB705" s="5"/>
      <c r="AC705" s="52" t="str" cm="1">
        <f t="array" ref="AC705">IF(ValidateMultipleSelection(G709, Times!$B$8:$B$77), "Valid", "Invalid")</f>
        <v>Valid</v>
      </c>
      <c r="AD705" s="52" t="str" cm="1">
        <f t="array" ref="AD705">IF(ValidateMultipleSelection(A709, Site!$AR$2:$AR$50), "Valid", "Invalid")</f>
        <v>Valid</v>
      </c>
    </row>
    <row r="706" spans="1:30" x14ac:dyDescent="0.35">
      <c r="A706" s="124"/>
      <c r="B706" s="320"/>
      <c r="C706" s="320"/>
      <c r="D706" s="329" t="str" cm="1">
        <f t="array" ref="D706">IFERROR(IF(ISBLANK(A706),"",IF(AND(ISBLANK(C706),ISBLANK(#REF!),ISBLANK(F706)),"",IF(AND(ISBLANK(C706),ISBLANK(#REF!),NOT(ISBLANK(F706))),_xlfn._xlws.FILTER('Rot.Out'!L:L,'Rot.Out'!B:B=EnterData!F706),IF(AND(ISBLANK(C706),NOT(ISBLANK(#REF!))),_xlfn._xlws.FILTER(#REF!,#REF!=#REF!),_xlfn.TEXTJOIN(", ", TRUE, _xlfn._xlws.FILTER(Make.Trt!D:D &amp; " " &amp; Make.Trt!#REF!, Make.Trt!C:C=C706)))))),"")</f>
        <v/>
      </c>
      <c r="E706" s="321"/>
      <c r="F706" s="124"/>
      <c r="G706" s="124"/>
      <c r="H706" s="124"/>
      <c r="I706" s="311"/>
      <c r="J706" s="311"/>
      <c r="K706" s="332"/>
      <c r="L706" s="183"/>
      <c r="M706" s="5"/>
      <c r="N706" s="480"/>
      <c r="O706" s="480"/>
      <c r="P706" s="240"/>
      <c r="Q706" s="240"/>
      <c r="R706" s="483"/>
      <c r="S706" s="183"/>
      <c r="T706" s="183"/>
      <c r="U706" s="183"/>
      <c r="V706" s="183"/>
      <c r="W706" s="5"/>
      <c r="X706" s="5"/>
      <c r="Y706" s="5"/>
      <c r="Z706" s="5"/>
      <c r="AA706" s="5"/>
      <c r="AB706" s="5"/>
      <c r="AC706" s="52" t="str" cm="1">
        <f t="array" ref="AC706">IF(ValidateMultipleSelection(G710, Times!$B$8:$B$77), "Valid", "Invalid")</f>
        <v>Valid</v>
      </c>
      <c r="AD706" s="52" t="str" cm="1">
        <f t="array" ref="AD706">IF(ValidateMultipleSelection(A710, Site!$AR$2:$AR$50), "Valid", "Invalid")</f>
        <v>Valid</v>
      </c>
    </row>
    <row r="707" spans="1:30" x14ac:dyDescent="0.35">
      <c r="A707" s="124"/>
      <c r="B707" s="320"/>
      <c r="C707" s="320"/>
      <c r="D707" s="329" t="str" cm="1">
        <f t="array" ref="D707">IFERROR(IF(ISBLANK(A707),"",IF(AND(ISBLANK(C707),ISBLANK(#REF!),ISBLANK(F707)),"",IF(AND(ISBLANK(C707),ISBLANK(#REF!),NOT(ISBLANK(F707))),_xlfn._xlws.FILTER('Rot.Out'!L:L,'Rot.Out'!B:B=EnterData!F707),IF(AND(ISBLANK(C707),NOT(ISBLANK(#REF!))),_xlfn._xlws.FILTER(#REF!,#REF!=#REF!),_xlfn.TEXTJOIN(", ", TRUE, _xlfn._xlws.FILTER(Make.Trt!D:D &amp; " " &amp; Make.Trt!#REF!, Make.Trt!C:C=C707)))))),"")</f>
        <v/>
      </c>
      <c r="E707" s="321"/>
      <c r="F707" s="124"/>
      <c r="G707" s="124"/>
      <c r="H707" s="124"/>
      <c r="I707" s="311"/>
      <c r="J707" s="311"/>
      <c r="K707" s="332"/>
      <c r="L707" s="183"/>
      <c r="M707" s="5"/>
      <c r="N707" s="480"/>
      <c r="O707" s="480"/>
      <c r="P707" s="240"/>
      <c r="Q707" s="240"/>
      <c r="R707" s="483"/>
      <c r="S707" s="183"/>
      <c r="T707" s="183"/>
      <c r="U707" s="183"/>
      <c r="V707" s="183"/>
      <c r="W707" s="5"/>
      <c r="X707" s="5"/>
      <c r="Y707" s="5"/>
      <c r="Z707" s="5"/>
      <c r="AA707" s="5"/>
      <c r="AB707" s="5"/>
      <c r="AC707" s="52" t="str" cm="1">
        <f t="array" ref="AC707">IF(ValidateMultipleSelection(G711, Times!$B$8:$B$77), "Valid", "Invalid")</f>
        <v>Valid</v>
      </c>
      <c r="AD707" s="52" t="str" cm="1">
        <f t="array" ref="AD707">IF(ValidateMultipleSelection(A711, Site!$AR$2:$AR$50), "Valid", "Invalid")</f>
        <v>Valid</v>
      </c>
    </row>
    <row r="708" spans="1:30" x14ac:dyDescent="0.35">
      <c r="A708" s="124"/>
      <c r="B708" s="320"/>
      <c r="C708" s="320"/>
      <c r="D708" s="329" t="str" cm="1">
        <f t="array" ref="D708">IFERROR(IF(ISBLANK(A708),"",IF(AND(ISBLANK(C708),ISBLANK(#REF!),ISBLANK(F708)),"",IF(AND(ISBLANK(C708),ISBLANK(#REF!),NOT(ISBLANK(F708))),_xlfn._xlws.FILTER('Rot.Out'!L:L,'Rot.Out'!B:B=EnterData!F708),IF(AND(ISBLANK(C708),NOT(ISBLANK(#REF!))),_xlfn._xlws.FILTER(#REF!,#REF!=#REF!),_xlfn.TEXTJOIN(", ", TRUE, _xlfn._xlws.FILTER(Make.Trt!D:D &amp; " " &amp; Make.Trt!#REF!, Make.Trt!C:C=C708)))))),"")</f>
        <v/>
      </c>
      <c r="E708" s="321"/>
      <c r="F708" s="124"/>
      <c r="G708" s="124"/>
      <c r="H708" s="124"/>
      <c r="I708" s="311"/>
      <c r="J708" s="311"/>
      <c r="K708" s="332"/>
      <c r="L708" s="183"/>
      <c r="M708" s="5"/>
      <c r="N708" s="480"/>
      <c r="O708" s="480"/>
      <c r="P708" s="240"/>
      <c r="Q708" s="240"/>
      <c r="R708" s="483"/>
      <c r="S708" s="183"/>
      <c r="T708" s="183"/>
      <c r="U708" s="183"/>
      <c r="V708" s="183"/>
      <c r="W708" s="5"/>
      <c r="X708" s="5"/>
      <c r="Y708" s="5"/>
      <c r="Z708" s="5"/>
      <c r="AA708" s="5"/>
      <c r="AB708" s="5"/>
      <c r="AC708" s="52" t="str" cm="1">
        <f t="array" ref="AC708">IF(ValidateMultipleSelection(G712, Times!$B$8:$B$77), "Valid", "Invalid")</f>
        <v>Valid</v>
      </c>
      <c r="AD708" s="52" t="str" cm="1">
        <f t="array" ref="AD708">IF(ValidateMultipleSelection(A712, Site!$AR$2:$AR$50), "Valid", "Invalid")</f>
        <v>Valid</v>
      </c>
    </row>
    <row r="709" spans="1:30" x14ac:dyDescent="0.35">
      <c r="A709" s="124"/>
      <c r="B709" s="320"/>
      <c r="C709" s="320"/>
      <c r="D709" s="329" t="str" cm="1">
        <f t="array" ref="D709">IFERROR(IF(ISBLANK(A709),"",IF(AND(ISBLANK(C709),ISBLANK(#REF!),ISBLANK(F709)),"",IF(AND(ISBLANK(C709),ISBLANK(#REF!),NOT(ISBLANK(F709))),_xlfn._xlws.FILTER('Rot.Out'!L:L,'Rot.Out'!B:B=EnterData!F709),IF(AND(ISBLANK(C709),NOT(ISBLANK(#REF!))),_xlfn._xlws.FILTER(#REF!,#REF!=#REF!),_xlfn.TEXTJOIN(", ", TRUE, _xlfn._xlws.FILTER(Make.Trt!D:D &amp; " " &amp; Make.Trt!#REF!, Make.Trt!C:C=C709)))))),"")</f>
        <v/>
      </c>
      <c r="E709" s="321"/>
      <c r="F709" s="124"/>
      <c r="G709" s="124"/>
      <c r="H709" s="124"/>
      <c r="I709" s="311"/>
      <c r="J709" s="311"/>
      <c r="K709" s="332"/>
      <c r="L709" s="183"/>
      <c r="M709" s="5"/>
      <c r="N709" s="480"/>
      <c r="O709" s="480"/>
      <c r="P709" s="240"/>
      <c r="Q709" s="240"/>
      <c r="R709" s="483"/>
      <c r="S709" s="183"/>
      <c r="T709" s="183"/>
      <c r="U709" s="183"/>
      <c r="V709" s="183"/>
      <c r="W709" s="5"/>
      <c r="X709" s="5"/>
      <c r="Y709" s="5"/>
      <c r="Z709" s="5"/>
      <c r="AA709" s="5"/>
      <c r="AB709" s="5"/>
      <c r="AC709" s="52" t="str" cm="1">
        <f t="array" ref="AC709">IF(ValidateMultipleSelection(G713, Times!$B$8:$B$77), "Valid", "Invalid")</f>
        <v>Valid</v>
      </c>
      <c r="AD709" s="52" t="str" cm="1">
        <f t="array" ref="AD709">IF(ValidateMultipleSelection(A713, Site!$AR$2:$AR$50), "Valid", "Invalid")</f>
        <v>Valid</v>
      </c>
    </row>
    <row r="710" spans="1:30" x14ac:dyDescent="0.35">
      <c r="A710" s="124"/>
      <c r="B710" s="320"/>
      <c r="C710" s="320"/>
      <c r="D710" s="329" t="str" cm="1">
        <f t="array" ref="D710">IFERROR(IF(ISBLANK(A710),"",IF(AND(ISBLANK(C710),ISBLANK(#REF!),ISBLANK(F710)),"",IF(AND(ISBLANK(C710),ISBLANK(#REF!),NOT(ISBLANK(F710))),_xlfn._xlws.FILTER('Rot.Out'!L:L,'Rot.Out'!B:B=EnterData!F710),IF(AND(ISBLANK(C710),NOT(ISBLANK(#REF!))),_xlfn._xlws.FILTER(#REF!,#REF!=#REF!),_xlfn.TEXTJOIN(", ", TRUE, _xlfn._xlws.FILTER(Make.Trt!D:D &amp; " " &amp; Make.Trt!#REF!, Make.Trt!C:C=C710)))))),"")</f>
        <v/>
      </c>
      <c r="E710" s="321"/>
      <c r="F710" s="124"/>
      <c r="G710" s="124"/>
      <c r="H710" s="124"/>
      <c r="I710" s="311"/>
      <c r="J710" s="311"/>
      <c r="K710" s="332"/>
      <c r="L710" s="183"/>
      <c r="M710" s="5"/>
      <c r="N710" s="480"/>
      <c r="O710" s="480"/>
      <c r="P710" s="240"/>
      <c r="Q710" s="240"/>
      <c r="R710" s="483"/>
      <c r="S710" s="183"/>
      <c r="T710" s="183"/>
      <c r="U710" s="183"/>
      <c r="V710" s="183"/>
      <c r="W710" s="5"/>
      <c r="X710" s="5"/>
      <c r="Y710" s="5"/>
      <c r="Z710" s="5"/>
      <c r="AA710" s="5"/>
      <c r="AB710" s="5"/>
      <c r="AC710" s="52" t="str" cm="1">
        <f t="array" ref="AC710">IF(ValidateMultipleSelection(G714, Times!$B$8:$B$77), "Valid", "Invalid")</f>
        <v>Valid</v>
      </c>
      <c r="AD710" s="52" t="str" cm="1">
        <f t="array" ref="AD710">IF(ValidateMultipleSelection(A714, Site!$AR$2:$AR$50), "Valid", "Invalid")</f>
        <v>Valid</v>
      </c>
    </row>
    <row r="711" spans="1:30" x14ac:dyDescent="0.35">
      <c r="A711" s="124"/>
      <c r="B711" s="320"/>
      <c r="C711" s="320"/>
      <c r="D711" s="329" t="str" cm="1">
        <f t="array" ref="D711">IFERROR(IF(ISBLANK(A711),"",IF(AND(ISBLANK(C711),ISBLANK(#REF!),ISBLANK(F711)),"",IF(AND(ISBLANK(C711),ISBLANK(#REF!),NOT(ISBLANK(F711))),_xlfn._xlws.FILTER('Rot.Out'!L:L,'Rot.Out'!B:B=EnterData!F711),IF(AND(ISBLANK(C711),NOT(ISBLANK(#REF!))),_xlfn._xlws.FILTER(#REF!,#REF!=#REF!),_xlfn.TEXTJOIN(", ", TRUE, _xlfn._xlws.FILTER(Make.Trt!D:D &amp; " " &amp; Make.Trt!#REF!, Make.Trt!C:C=C711)))))),"")</f>
        <v/>
      </c>
      <c r="E711" s="321"/>
      <c r="F711" s="124"/>
      <c r="G711" s="124"/>
      <c r="H711" s="124"/>
      <c r="I711" s="311"/>
      <c r="J711" s="311"/>
      <c r="K711" s="332"/>
      <c r="L711" s="183"/>
      <c r="M711" s="5"/>
      <c r="N711" s="480"/>
      <c r="O711" s="480"/>
      <c r="P711" s="240"/>
      <c r="Q711" s="240"/>
      <c r="R711" s="483"/>
      <c r="S711" s="183"/>
      <c r="T711" s="183"/>
      <c r="U711" s="183"/>
      <c r="V711" s="183"/>
      <c r="W711" s="5"/>
      <c r="X711" s="5"/>
      <c r="Y711" s="5"/>
      <c r="Z711" s="5"/>
      <c r="AA711" s="5"/>
      <c r="AB711" s="5"/>
      <c r="AC711" s="52" t="str" cm="1">
        <f t="array" ref="AC711">IF(ValidateMultipleSelection(G715, Times!$B$8:$B$77), "Valid", "Invalid")</f>
        <v>Valid</v>
      </c>
      <c r="AD711" s="52" t="str" cm="1">
        <f t="array" ref="AD711">IF(ValidateMultipleSelection(A715, Site!$AR$2:$AR$50), "Valid", "Invalid")</f>
        <v>Valid</v>
      </c>
    </row>
    <row r="712" spans="1:30" x14ac:dyDescent="0.35">
      <c r="A712" s="124"/>
      <c r="B712" s="320"/>
      <c r="C712" s="320"/>
      <c r="D712" s="329" t="str" cm="1">
        <f t="array" ref="D712">IFERROR(IF(ISBLANK(A712),"",IF(AND(ISBLANK(C712),ISBLANK(#REF!),ISBLANK(F712)),"",IF(AND(ISBLANK(C712),ISBLANK(#REF!),NOT(ISBLANK(F712))),_xlfn._xlws.FILTER('Rot.Out'!L:L,'Rot.Out'!B:B=EnterData!F712),IF(AND(ISBLANK(C712),NOT(ISBLANK(#REF!))),_xlfn._xlws.FILTER(#REF!,#REF!=#REF!),_xlfn.TEXTJOIN(", ", TRUE, _xlfn._xlws.FILTER(Make.Trt!D:D &amp; " " &amp; Make.Trt!#REF!, Make.Trt!C:C=C712)))))),"")</f>
        <v/>
      </c>
      <c r="E712" s="321"/>
      <c r="F712" s="124"/>
      <c r="G712" s="124"/>
      <c r="H712" s="124"/>
      <c r="I712" s="311"/>
      <c r="J712" s="311"/>
      <c r="K712" s="332"/>
      <c r="L712" s="183"/>
      <c r="M712" s="5"/>
      <c r="N712" s="480"/>
      <c r="O712" s="480"/>
      <c r="P712" s="240"/>
      <c r="Q712" s="240"/>
      <c r="R712" s="483"/>
      <c r="S712" s="183"/>
      <c r="T712" s="183"/>
      <c r="U712" s="183"/>
      <c r="V712" s="183"/>
      <c r="W712" s="5"/>
      <c r="X712" s="5"/>
      <c r="Y712" s="5"/>
      <c r="Z712" s="5"/>
      <c r="AA712" s="5"/>
      <c r="AB712" s="5"/>
      <c r="AC712" s="52" t="str" cm="1">
        <f t="array" ref="AC712">IF(ValidateMultipleSelection(G716, Times!$B$8:$B$77), "Valid", "Invalid")</f>
        <v>Valid</v>
      </c>
      <c r="AD712" s="52" t="str" cm="1">
        <f t="array" ref="AD712">IF(ValidateMultipleSelection(A716, Site!$AR$2:$AR$50), "Valid", "Invalid")</f>
        <v>Valid</v>
      </c>
    </row>
    <row r="713" spans="1:30" x14ac:dyDescent="0.35">
      <c r="A713" s="124"/>
      <c r="B713" s="320"/>
      <c r="C713" s="320"/>
      <c r="D713" s="329" t="str" cm="1">
        <f t="array" ref="D713">IFERROR(IF(ISBLANK(A713),"",IF(AND(ISBLANK(C713),ISBLANK(#REF!),ISBLANK(F713)),"",IF(AND(ISBLANK(C713),ISBLANK(#REF!),NOT(ISBLANK(F713))),_xlfn._xlws.FILTER('Rot.Out'!L:L,'Rot.Out'!B:B=EnterData!F713),IF(AND(ISBLANK(C713),NOT(ISBLANK(#REF!))),_xlfn._xlws.FILTER(#REF!,#REF!=#REF!),_xlfn.TEXTJOIN(", ", TRUE, _xlfn._xlws.FILTER(Make.Trt!D:D &amp; " " &amp; Make.Trt!#REF!, Make.Trt!C:C=C713)))))),"")</f>
        <v/>
      </c>
      <c r="E713" s="321"/>
      <c r="F713" s="124"/>
      <c r="G713" s="124"/>
      <c r="H713" s="124"/>
      <c r="I713" s="311"/>
      <c r="J713" s="311"/>
      <c r="K713" s="332"/>
      <c r="L713" s="183"/>
      <c r="M713" s="5"/>
      <c r="N713" s="480"/>
      <c r="O713" s="480"/>
      <c r="P713" s="240"/>
      <c r="Q713" s="240"/>
      <c r="R713" s="483"/>
      <c r="S713" s="183"/>
      <c r="T713" s="183"/>
      <c r="U713" s="183"/>
      <c r="V713" s="183"/>
      <c r="W713" s="5"/>
      <c r="X713" s="5"/>
      <c r="Y713" s="5"/>
      <c r="Z713" s="5"/>
      <c r="AA713" s="5"/>
      <c r="AB713" s="5"/>
      <c r="AC713" s="52" t="str" cm="1">
        <f t="array" ref="AC713">IF(ValidateMultipleSelection(G717, Times!$B$8:$B$77), "Valid", "Invalid")</f>
        <v>Valid</v>
      </c>
      <c r="AD713" s="52" t="str" cm="1">
        <f t="array" ref="AD713">IF(ValidateMultipleSelection(A717, Site!$AR$2:$AR$50), "Valid", "Invalid")</f>
        <v>Valid</v>
      </c>
    </row>
    <row r="714" spans="1:30" x14ac:dyDescent="0.35">
      <c r="A714" s="124"/>
      <c r="B714" s="320"/>
      <c r="C714" s="320"/>
      <c r="D714" s="329" t="str" cm="1">
        <f t="array" ref="D714">IFERROR(IF(ISBLANK(A714),"",IF(AND(ISBLANK(C714),ISBLANK(#REF!),ISBLANK(F714)),"",IF(AND(ISBLANK(C714),ISBLANK(#REF!),NOT(ISBLANK(F714))),_xlfn._xlws.FILTER('Rot.Out'!L:L,'Rot.Out'!B:B=EnterData!F714),IF(AND(ISBLANK(C714),NOT(ISBLANK(#REF!))),_xlfn._xlws.FILTER(#REF!,#REF!=#REF!),_xlfn.TEXTJOIN(", ", TRUE, _xlfn._xlws.FILTER(Make.Trt!D:D &amp; " " &amp; Make.Trt!#REF!, Make.Trt!C:C=C714)))))),"")</f>
        <v/>
      </c>
      <c r="E714" s="321"/>
      <c r="F714" s="124"/>
      <c r="G714" s="124"/>
      <c r="H714" s="124"/>
      <c r="I714" s="311"/>
      <c r="J714" s="311"/>
      <c r="K714" s="332"/>
      <c r="L714" s="183"/>
      <c r="M714" s="5"/>
      <c r="N714" s="480"/>
      <c r="O714" s="480"/>
      <c r="P714" s="240"/>
      <c r="Q714" s="240"/>
      <c r="R714" s="483"/>
      <c r="S714" s="183"/>
      <c r="T714" s="183"/>
      <c r="U714" s="183"/>
      <c r="V714" s="183"/>
      <c r="W714" s="5"/>
      <c r="X714" s="5"/>
      <c r="Y714" s="5"/>
      <c r="Z714" s="5"/>
      <c r="AA714" s="5"/>
      <c r="AB714" s="5"/>
      <c r="AC714" s="52" t="str" cm="1">
        <f t="array" ref="AC714">IF(ValidateMultipleSelection(G718, Times!$B$8:$B$77), "Valid", "Invalid")</f>
        <v>Valid</v>
      </c>
      <c r="AD714" s="52" t="str" cm="1">
        <f t="array" ref="AD714">IF(ValidateMultipleSelection(A718, Site!$AR$2:$AR$50), "Valid", "Invalid")</f>
        <v>Valid</v>
      </c>
    </row>
    <row r="715" spans="1:30" x14ac:dyDescent="0.35">
      <c r="A715" s="124"/>
      <c r="B715" s="320"/>
      <c r="C715" s="320"/>
      <c r="D715" s="329" t="str" cm="1">
        <f t="array" ref="D715">IFERROR(IF(ISBLANK(A715),"",IF(AND(ISBLANK(C715),ISBLANK(#REF!),ISBLANK(F715)),"",IF(AND(ISBLANK(C715),ISBLANK(#REF!),NOT(ISBLANK(F715))),_xlfn._xlws.FILTER('Rot.Out'!L:L,'Rot.Out'!B:B=EnterData!F715),IF(AND(ISBLANK(C715),NOT(ISBLANK(#REF!))),_xlfn._xlws.FILTER(#REF!,#REF!=#REF!),_xlfn.TEXTJOIN(", ", TRUE, _xlfn._xlws.FILTER(Make.Trt!D:D &amp; " " &amp; Make.Trt!#REF!, Make.Trt!C:C=C715)))))),"")</f>
        <v/>
      </c>
      <c r="E715" s="321"/>
      <c r="F715" s="124"/>
      <c r="G715" s="124"/>
      <c r="H715" s="124"/>
      <c r="I715" s="311"/>
      <c r="J715" s="311"/>
      <c r="K715" s="332"/>
      <c r="L715" s="183"/>
      <c r="M715" s="5"/>
      <c r="N715" s="480"/>
      <c r="O715" s="480"/>
      <c r="P715" s="240"/>
      <c r="Q715" s="240"/>
      <c r="R715" s="483"/>
      <c r="S715" s="183"/>
      <c r="T715" s="183"/>
      <c r="U715" s="183"/>
      <c r="V715" s="183"/>
      <c r="W715" s="5"/>
      <c r="X715" s="5"/>
      <c r="Y715" s="5"/>
      <c r="Z715" s="5"/>
      <c r="AA715" s="5"/>
      <c r="AB715" s="5"/>
      <c r="AC715" s="52" t="str" cm="1">
        <f t="array" ref="AC715">IF(ValidateMultipleSelection(G719, Times!$B$8:$B$77), "Valid", "Invalid")</f>
        <v>Valid</v>
      </c>
      <c r="AD715" s="52" t="str" cm="1">
        <f t="array" ref="AD715">IF(ValidateMultipleSelection(A719, Site!$AR$2:$AR$50), "Valid", "Invalid")</f>
        <v>Valid</v>
      </c>
    </row>
    <row r="716" spans="1:30" x14ac:dyDescent="0.35">
      <c r="A716" s="124"/>
      <c r="B716" s="320"/>
      <c r="C716" s="320"/>
      <c r="D716" s="329" t="str" cm="1">
        <f t="array" ref="D716">IFERROR(IF(ISBLANK(A716),"",IF(AND(ISBLANK(C716),ISBLANK(#REF!),ISBLANK(F716)),"",IF(AND(ISBLANK(C716),ISBLANK(#REF!),NOT(ISBLANK(F716))),_xlfn._xlws.FILTER('Rot.Out'!L:L,'Rot.Out'!B:B=EnterData!F716),IF(AND(ISBLANK(C716),NOT(ISBLANK(#REF!))),_xlfn._xlws.FILTER(#REF!,#REF!=#REF!),_xlfn.TEXTJOIN(", ", TRUE, _xlfn._xlws.FILTER(Make.Trt!D:D &amp; " " &amp; Make.Trt!#REF!, Make.Trt!C:C=C716)))))),"")</f>
        <v/>
      </c>
      <c r="E716" s="321"/>
      <c r="F716" s="124"/>
      <c r="G716" s="124"/>
      <c r="H716" s="124"/>
      <c r="I716" s="311"/>
      <c r="J716" s="311"/>
      <c r="K716" s="332"/>
      <c r="L716" s="183"/>
      <c r="M716" s="5"/>
      <c r="N716" s="480"/>
      <c r="O716" s="480"/>
      <c r="P716" s="240"/>
      <c r="Q716" s="240"/>
      <c r="R716" s="483"/>
      <c r="S716" s="183"/>
      <c r="T716" s="183"/>
      <c r="U716" s="183"/>
      <c r="V716" s="183"/>
      <c r="W716" s="5"/>
      <c r="X716" s="5"/>
      <c r="Y716" s="5"/>
      <c r="Z716" s="5"/>
      <c r="AA716" s="5"/>
      <c r="AB716" s="5"/>
      <c r="AC716" s="52" t="str" cm="1">
        <f t="array" ref="AC716">IF(ValidateMultipleSelection(G720, Times!$B$8:$B$77), "Valid", "Invalid")</f>
        <v>Valid</v>
      </c>
      <c r="AD716" s="52" t="str" cm="1">
        <f t="array" ref="AD716">IF(ValidateMultipleSelection(A720, Site!$AR$2:$AR$50), "Valid", "Invalid")</f>
        <v>Valid</v>
      </c>
    </row>
    <row r="717" spans="1:30" x14ac:dyDescent="0.35">
      <c r="A717" s="124"/>
      <c r="B717" s="320"/>
      <c r="C717" s="320"/>
      <c r="D717" s="329" t="str" cm="1">
        <f t="array" ref="D717">IFERROR(IF(ISBLANK(A717),"",IF(AND(ISBLANK(C717),ISBLANK(#REF!),ISBLANK(F717)),"",IF(AND(ISBLANK(C717),ISBLANK(#REF!),NOT(ISBLANK(F717))),_xlfn._xlws.FILTER('Rot.Out'!L:L,'Rot.Out'!B:B=EnterData!F717),IF(AND(ISBLANK(C717),NOT(ISBLANK(#REF!))),_xlfn._xlws.FILTER(#REF!,#REF!=#REF!),_xlfn.TEXTJOIN(", ", TRUE, _xlfn._xlws.FILTER(Make.Trt!D:D &amp; " " &amp; Make.Trt!#REF!, Make.Trt!C:C=C717)))))),"")</f>
        <v/>
      </c>
      <c r="E717" s="321"/>
      <c r="F717" s="124"/>
      <c r="G717" s="124"/>
      <c r="H717" s="124"/>
      <c r="I717" s="311"/>
      <c r="J717" s="311"/>
      <c r="K717" s="332"/>
      <c r="L717" s="183"/>
      <c r="M717" s="5"/>
      <c r="N717" s="480"/>
      <c r="O717" s="480"/>
      <c r="P717" s="240"/>
      <c r="Q717" s="240"/>
      <c r="R717" s="483"/>
      <c r="S717" s="183"/>
      <c r="T717" s="183"/>
      <c r="U717" s="183"/>
      <c r="V717" s="183"/>
      <c r="W717" s="5"/>
      <c r="X717" s="5"/>
      <c r="Y717" s="5"/>
      <c r="Z717" s="5"/>
      <c r="AA717" s="5"/>
      <c r="AB717" s="5"/>
      <c r="AC717" s="52" t="str" cm="1">
        <f t="array" ref="AC717">IF(ValidateMultipleSelection(G721, Times!$B$8:$B$77), "Valid", "Invalid")</f>
        <v>Valid</v>
      </c>
      <c r="AD717" s="52" t="str" cm="1">
        <f t="array" ref="AD717">IF(ValidateMultipleSelection(A721, Site!$AR$2:$AR$50), "Valid", "Invalid")</f>
        <v>Valid</v>
      </c>
    </row>
    <row r="718" spans="1:30" x14ac:dyDescent="0.35">
      <c r="A718" s="124"/>
      <c r="B718" s="320"/>
      <c r="C718" s="320"/>
      <c r="D718" s="329" t="str" cm="1">
        <f t="array" ref="D718">IFERROR(IF(ISBLANK(A718),"",IF(AND(ISBLANK(C718),ISBLANK(#REF!),ISBLANK(F718)),"",IF(AND(ISBLANK(C718),ISBLANK(#REF!),NOT(ISBLANK(F718))),_xlfn._xlws.FILTER('Rot.Out'!L:L,'Rot.Out'!B:B=EnterData!F718),IF(AND(ISBLANK(C718),NOT(ISBLANK(#REF!))),_xlfn._xlws.FILTER(#REF!,#REF!=#REF!),_xlfn.TEXTJOIN(", ", TRUE, _xlfn._xlws.FILTER(Make.Trt!D:D &amp; " " &amp; Make.Trt!#REF!, Make.Trt!C:C=C718)))))),"")</f>
        <v/>
      </c>
      <c r="E718" s="321"/>
      <c r="F718" s="124"/>
      <c r="G718" s="124"/>
      <c r="H718" s="124"/>
      <c r="I718" s="311"/>
      <c r="J718" s="311"/>
      <c r="K718" s="332"/>
      <c r="L718" s="183"/>
      <c r="M718" s="5"/>
      <c r="N718" s="480"/>
      <c r="O718" s="480"/>
      <c r="P718" s="240"/>
      <c r="Q718" s="240"/>
      <c r="R718" s="483"/>
      <c r="S718" s="183"/>
      <c r="T718" s="183"/>
      <c r="U718" s="183"/>
      <c r="V718" s="183"/>
      <c r="W718" s="5"/>
      <c r="X718" s="5"/>
      <c r="Y718" s="5"/>
      <c r="Z718" s="5"/>
      <c r="AA718" s="5"/>
      <c r="AB718" s="5"/>
      <c r="AC718" s="52" t="str" cm="1">
        <f t="array" ref="AC718">IF(ValidateMultipleSelection(G722, Times!$B$8:$B$77), "Valid", "Invalid")</f>
        <v>Valid</v>
      </c>
      <c r="AD718" s="52" t="str" cm="1">
        <f t="array" ref="AD718">IF(ValidateMultipleSelection(A722, Site!$AR$2:$AR$50), "Valid", "Invalid")</f>
        <v>Valid</v>
      </c>
    </row>
    <row r="719" spans="1:30" x14ac:dyDescent="0.35">
      <c r="A719" s="124"/>
      <c r="B719" s="320"/>
      <c r="C719" s="320"/>
      <c r="D719" s="329" t="str" cm="1">
        <f t="array" ref="D719">IFERROR(IF(ISBLANK(A719),"",IF(AND(ISBLANK(C719),ISBLANK(#REF!),ISBLANK(F719)),"",IF(AND(ISBLANK(C719),ISBLANK(#REF!),NOT(ISBLANK(F719))),_xlfn._xlws.FILTER('Rot.Out'!L:L,'Rot.Out'!B:B=EnterData!F719),IF(AND(ISBLANK(C719),NOT(ISBLANK(#REF!))),_xlfn._xlws.FILTER(#REF!,#REF!=#REF!),_xlfn.TEXTJOIN(", ", TRUE, _xlfn._xlws.FILTER(Make.Trt!D:D &amp; " " &amp; Make.Trt!#REF!, Make.Trt!C:C=C719)))))),"")</f>
        <v/>
      </c>
      <c r="E719" s="321"/>
      <c r="F719" s="124"/>
      <c r="G719" s="124"/>
      <c r="H719" s="124"/>
      <c r="I719" s="311"/>
      <c r="J719" s="311"/>
      <c r="K719" s="332"/>
      <c r="L719" s="183"/>
      <c r="M719" s="5"/>
      <c r="N719" s="480"/>
      <c r="O719" s="480"/>
      <c r="P719" s="240"/>
      <c r="Q719" s="240"/>
      <c r="R719" s="483"/>
      <c r="S719" s="183"/>
      <c r="T719" s="183"/>
      <c r="U719" s="183"/>
      <c r="V719" s="183"/>
      <c r="W719" s="5"/>
      <c r="X719" s="5"/>
      <c r="Y719" s="5"/>
      <c r="Z719" s="5"/>
      <c r="AA719" s="5"/>
      <c r="AB719" s="5"/>
      <c r="AC719" s="52" t="str" cm="1">
        <f t="array" ref="AC719">IF(ValidateMultipleSelection(G723, Times!$B$8:$B$77), "Valid", "Invalid")</f>
        <v>Valid</v>
      </c>
      <c r="AD719" s="52" t="str" cm="1">
        <f t="array" ref="AD719">IF(ValidateMultipleSelection(A723, Site!$AR$2:$AR$50), "Valid", "Invalid")</f>
        <v>Valid</v>
      </c>
    </row>
    <row r="720" spans="1:30" x14ac:dyDescent="0.35">
      <c r="A720" s="124"/>
      <c r="B720" s="320"/>
      <c r="C720" s="320"/>
      <c r="D720" s="329" t="str" cm="1">
        <f t="array" ref="D720">IFERROR(IF(ISBLANK(A720),"",IF(AND(ISBLANK(C720),ISBLANK(#REF!),ISBLANK(F720)),"",IF(AND(ISBLANK(C720),ISBLANK(#REF!),NOT(ISBLANK(F720))),_xlfn._xlws.FILTER('Rot.Out'!L:L,'Rot.Out'!B:B=EnterData!F720),IF(AND(ISBLANK(C720),NOT(ISBLANK(#REF!))),_xlfn._xlws.FILTER(#REF!,#REF!=#REF!),_xlfn.TEXTJOIN(", ", TRUE, _xlfn._xlws.FILTER(Make.Trt!D:D &amp; " " &amp; Make.Trt!#REF!, Make.Trt!C:C=C720)))))),"")</f>
        <v/>
      </c>
      <c r="E720" s="321"/>
      <c r="F720" s="124"/>
      <c r="G720" s="124"/>
      <c r="H720" s="124"/>
      <c r="I720" s="311"/>
      <c r="J720" s="311"/>
      <c r="K720" s="332"/>
      <c r="L720" s="183"/>
      <c r="M720" s="5"/>
      <c r="N720" s="480"/>
      <c r="O720" s="480"/>
      <c r="P720" s="240"/>
      <c r="Q720" s="240"/>
      <c r="R720" s="483"/>
      <c r="S720" s="183"/>
      <c r="T720" s="183"/>
      <c r="U720" s="183"/>
      <c r="V720" s="183"/>
      <c r="W720" s="5"/>
      <c r="X720" s="5"/>
      <c r="Y720" s="5"/>
      <c r="Z720" s="5"/>
      <c r="AA720" s="5"/>
      <c r="AB720" s="5"/>
      <c r="AC720" s="52" t="str" cm="1">
        <f t="array" ref="AC720">IF(ValidateMultipleSelection(G724, Times!$B$8:$B$77), "Valid", "Invalid")</f>
        <v>Valid</v>
      </c>
      <c r="AD720" s="52" t="str" cm="1">
        <f t="array" ref="AD720">IF(ValidateMultipleSelection(A724, Site!$AR$2:$AR$50), "Valid", "Invalid")</f>
        <v>Valid</v>
      </c>
    </row>
    <row r="721" spans="1:30" x14ac:dyDescent="0.35">
      <c r="A721" s="124"/>
      <c r="B721" s="320"/>
      <c r="C721" s="320"/>
      <c r="D721" s="329" t="str" cm="1">
        <f t="array" ref="D721">IFERROR(IF(ISBLANK(A721),"",IF(AND(ISBLANK(C721),ISBLANK(#REF!),ISBLANK(F721)),"",IF(AND(ISBLANK(C721),ISBLANK(#REF!),NOT(ISBLANK(F721))),_xlfn._xlws.FILTER('Rot.Out'!L:L,'Rot.Out'!B:B=EnterData!F721),IF(AND(ISBLANK(C721),NOT(ISBLANK(#REF!))),_xlfn._xlws.FILTER(#REF!,#REF!=#REF!),_xlfn.TEXTJOIN(", ", TRUE, _xlfn._xlws.FILTER(Make.Trt!D:D &amp; " " &amp; Make.Trt!#REF!, Make.Trt!C:C=C721)))))),"")</f>
        <v/>
      </c>
      <c r="E721" s="321"/>
      <c r="F721" s="124"/>
      <c r="G721" s="124"/>
      <c r="H721" s="124"/>
      <c r="I721" s="311"/>
      <c r="J721" s="311"/>
      <c r="K721" s="332"/>
      <c r="L721" s="183"/>
      <c r="M721" s="5"/>
      <c r="N721" s="480"/>
      <c r="O721" s="480"/>
      <c r="P721" s="240"/>
      <c r="Q721" s="240"/>
      <c r="R721" s="483"/>
      <c r="S721" s="183"/>
      <c r="T721" s="183"/>
      <c r="U721" s="183"/>
      <c r="V721" s="183"/>
      <c r="W721" s="5"/>
      <c r="X721" s="5"/>
      <c r="Y721" s="5"/>
      <c r="Z721" s="5"/>
      <c r="AA721" s="5"/>
      <c r="AB721" s="5"/>
      <c r="AC721" s="52" t="str" cm="1">
        <f t="array" ref="AC721">IF(ValidateMultipleSelection(G725, Times!$B$8:$B$77), "Valid", "Invalid")</f>
        <v>Valid</v>
      </c>
      <c r="AD721" s="52" t="str" cm="1">
        <f t="array" ref="AD721">IF(ValidateMultipleSelection(A725, Site!$AR$2:$AR$50), "Valid", "Invalid")</f>
        <v>Valid</v>
      </c>
    </row>
    <row r="722" spans="1:30" x14ac:dyDescent="0.35">
      <c r="A722" s="124"/>
      <c r="B722" s="320"/>
      <c r="C722" s="320"/>
      <c r="D722" s="329" t="str" cm="1">
        <f t="array" ref="D722">IFERROR(IF(ISBLANK(A722),"",IF(AND(ISBLANK(C722),ISBLANK(#REF!),ISBLANK(F722)),"",IF(AND(ISBLANK(C722),ISBLANK(#REF!),NOT(ISBLANK(F722))),_xlfn._xlws.FILTER('Rot.Out'!L:L,'Rot.Out'!B:B=EnterData!F722),IF(AND(ISBLANK(C722),NOT(ISBLANK(#REF!))),_xlfn._xlws.FILTER(#REF!,#REF!=#REF!),_xlfn.TEXTJOIN(", ", TRUE, _xlfn._xlws.FILTER(Make.Trt!D:D &amp; " " &amp; Make.Trt!#REF!, Make.Trt!C:C=C722)))))),"")</f>
        <v/>
      </c>
      <c r="E722" s="321"/>
      <c r="F722" s="124"/>
      <c r="G722" s="124"/>
      <c r="H722" s="124"/>
      <c r="I722" s="311"/>
      <c r="J722" s="311"/>
      <c r="K722" s="332"/>
      <c r="L722" s="183"/>
      <c r="M722" s="5"/>
      <c r="N722" s="480"/>
      <c r="O722" s="480"/>
      <c r="P722" s="240"/>
      <c r="Q722" s="240"/>
      <c r="R722" s="483"/>
      <c r="S722" s="183"/>
      <c r="T722" s="183"/>
      <c r="U722" s="183"/>
      <c r="V722" s="183"/>
      <c r="W722" s="5"/>
      <c r="X722" s="5"/>
      <c r="Y722" s="5"/>
      <c r="Z722" s="5"/>
      <c r="AA722" s="5"/>
      <c r="AB722" s="5"/>
      <c r="AC722" s="52" t="str" cm="1">
        <f t="array" ref="AC722">IF(ValidateMultipleSelection(G726, Times!$B$8:$B$77), "Valid", "Invalid")</f>
        <v>Valid</v>
      </c>
      <c r="AD722" s="52" t="str" cm="1">
        <f t="array" ref="AD722">IF(ValidateMultipleSelection(A726, Site!$AR$2:$AR$50), "Valid", "Invalid")</f>
        <v>Valid</v>
      </c>
    </row>
    <row r="723" spans="1:30" x14ac:dyDescent="0.35">
      <c r="A723" s="124"/>
      <c r="B723" s="320"/>
      <c r="C723" s="320"/>
      <c r="D723" s="329" t="str" cm="1">
        <f t="array" ref="D723">IFERROR(IF(ISBLANK(A723),"",IF(AND(ISBLANK(C723),ISBLANK(#REF!),ISBLANK(F723)),"",IF(AND(ISBLANK(C723),ISBLANK(#REF!),NOT(ISBLANK(F723))),_xlfn._xlws.FILTER('Rot.Out'!L:L,'Rot.Out'!B:B=EnterData!F723),IF(AND(ISBLANK(C723),NOT(ISBLANK(#REF!))),_xlfn._xlws.FILTER(#REF!,#REF!=#REF!),_xlfn.TEXTJOIN(", ", TRUE, _xlfn._xlws.FILTER(Make.Trt!D:D &amp; " " &amp; Make.Trt!#REF!, Make.Trt!C:C=C723)))))),"")</f>
        <v/>
      </c>
      <c r="E723" s="321"/>
      <c r="F723" s="124"/>
      <c r="G723" s="124"/>
      <c r="H723" s="124"/>
      <c r="I723" s="311"/>
      <c r="J723" s="311"/>
      <c r="K723" s="332"/>
      <c r="L723" s="183"/>
      <c r="M723" s="5"/>
      <c r="N723" s="480"/>
      <c r="O723" s="480"/>
      <c r="P723" s="240"/>
      <c r="Q723" s="240"/>
      <c r="R723" s="483"/>
      <c r="S723" s="183"/>
      <c r="T723" s="183"/>
      <c r="U723" s="183"/>
      <c r="V723" s="183"/>
      <c r="W723" s="5"/>
      <c r="X723" s="5"/>
      <c r="Y723" s="5"/>
      <c r="Z723" s="5"/>
      <c r="AA723" s="5"/>
      <c r="AB723" s="5"/>
      <c r="AC723" s="52" t="str" cm="1">
        <f t="array" ref="AC723">IF(ValidateMultipleSelection(G727, Times!$B$8:$B$77), "Valid", "Invalid")</f>
        <v>Valid</v>
      </c>
      <c r="AD723" s="52" t="str" cm="1">
        <f t="array" ref="AD723">IF(ValidateMultipleSelection(A727, Site!$AR$2:$AR$50), "Valid", "Invalid")</f>
        <v>Valid</v>
      </c>
    </row>
    <row r="724" spans="1:30" x14ac:dyDescent="0.35">
      <c r="A724" s="124"/>
      <c r="B724" s="320"/>
      <c r="C724" s="320"/>
      <c r="D724" s="329" t="str" cm="1">
        <f t="array" ref="D724">IFERROR(IF(ISBLANK(A724),"",IF(AND(ISBLANK(C724),ISBLANK(#REF!),ISBLANK(F724)),"",IF(AND(ISBLANK(C724),ISBLANK(#REF!),NOT(ISBLANK(F724))),_xlfn._xlws.FILTER('Rot.Out'!L:L,'Rot.Out'!B:B=EnterData!F724),IF(AND(ISBLANK(C724),NOT(ISBLANK(#REF!))),_xlfn._xlws.FILTER(#REF!,#REF!=#REF!),_xlfn.TEXTJOIN(", ", TRUE, _xlfn._xlws.FILTER(Make.Trt!D:D &amp; " " &amp; Make.Trt!#REF!, Make.Trt!C:C=C724)))))),"")</f>
        <v/>
      </c>
      <c r="E724" s="321"/>
      <c r="F724" s="124"/>
      <c r="G724" s="124"/>
      <c r="H724" s="124"/>
      <c r="I724" s="311"/>
      <c r="J724" s="311"/>
      <c r="K724" s="332"/>
      <c r="L724" s="183"/>
      <c r="M724" s="5"/>
      <c r="N724" s="480"/>
      <c r="O724" s="480"/>
      <c r="P724" s="240"/>
      <c r="Q724" s="240"/>
      <c r="R724" s="483"/>
      <c r="S724" s="183"/>
      <c r="T724" s="183"/>
      <c r="U724" s="183"/>
      <c r="V724" s="183"/>
      <c r="W724" s="5"/>
      <c r="X724" s="5"/>
      <c r="Y724" s="5"/>
      <c r="Z724" s="5"/>
      <c r="AA724" s="5"/>
      <c r="AB724" s="5"/>
      <c r="AC724" s="52" t="str" cm="1">
        <f t="array" ref="AC724">IF(ValidateMultipleSelection(G728, Times!$B$8:$B$77), "Valid", "Invalid")</f>
        <v>Valid</v>
      </c>
      <c r="AD724" s="52" t="str" cm="1">
        <f t="array" ref="AD724">IF(ValidateMultipleSelection(A728, Site!$AR$2:$AR$50), "Valid", "Invalid")</f>
        <v>Valid</v>
      </c>
    </row>
    <row r="725" spans="1:30" x14ac:dyDescent="0.35">
      <c r="A725" s="124"/>
      <c r="B725" s="320"/>
      <c r="C725" s="320"/>
      <c r="D725" s="329" t="str" cm="1">
        <f t="array" ref="D725">IFERROR(IF(ISBLANK(A725),"",IF(AND(ISBLANK(C725),ISBLANK(#REF!),ISBLANK(F725)),"",IF(AND(ISBLANK(C725),ISBLANK(#REF!),NOT(ISBLANK(F725))),_xlfn._xlws.FILTER('Rot.Out'!L:L,'Rot.Out'!B:B=EnterData!F725),IF(AND(ISBLANK(C725),NOT(ISBLANK(#REF!))),_xlfn._xlws.FILTER(#REF!,#REF!=#REF!),_xlfn.TEXTJOIN(", ", TRUE, _xlfn._xlws.FILTER(Make.Trt!D:D &amp; " " &amp; Make.Trt!#REF!, Make.Trt!C:C=C725)))))),"")</f>
        <v/>
      </c>
      <c r="E725" s="321"/>
      <c r="F725" s="124"/>
      <c r="G725" s="124"/>
      <c r="H725" s="124"/>
      <c r="I725" s="311"/>
      <c r="J725" s="311"/>
      <c r="K725" s="332"/>
      <c r="L725" s="183"/>
      <c r="M725" s="5"/>
      <c r="N725" s="480"/>
      <c r="O725" s="480"/>
      <c r="P725" s="240"/>
      <c r="Q725" s="240"/>
      <c r="R725" s="483"/>
      <c r="S725" s="183"/>
      <c r="T725" s="183"/>
      <c r="U725" s="183"/>
      <c r="V725" s="183"/>
      <c r="W725" s="5"/>
      <c r="X725" s="5"/>
      <c r="Y725" s="5"/>
      <c r="Z725" s="5"/>
      <c r="AA725" s="5"/>
      <c r="AB725" s="5"/>
      <c r="AC725" s="52" t="str" cm="1">
        <f t="array" ref="AC725">IF(ValidateMultipleSelection(G729, Times!$B$8:$B$77), "Valid", "Invalid")</f>
        <v>Valid</v>
      </c>
      <c r="AD725" s="52" t="str" cm="1">
        <f t="array" ref="AD725">IF(ValidateMultipleSelection(A729, Site!$AR$2:$AR$50), "Valid", "Invalid")</f>
        <v>Valid</v>
      </c>
    </row>
    <row r="726" spans="1:30" x14ac:dyDescent="0.35">
      <c r="A726" s="124"/>
      <c r="B726" s="320"/>
      <c r="C726" s="320"/>
      <c r="D726" s="329" t="str" cm="1">
        <f t="array" ref="D726">IFERROR(IF(ISBLANK(A726),"",IF(AND(ISBLANK(C726),ISBLANK(#REF!),ISBLANK(F726)),"",IF(AND(ISBLANK(C726),ISBLANK(#REF!),NOT(ISBLANK(F726))),_xlfn._xlws.FILTER('Rot.Out'!L:L,'Rot.Out'!B:B=EnterData!F726),IF(AND(ISBLANK(C726),NOT(ISBLANK(#REF!))),_xlfn._xlws.FILTER(#REF!,#REF!=#REF!),_xlfn.TEXTJOIN(", ", TRUE, _xlfn._xlws.FILTER(Make.Trt!D:D &amp; " " &amp; Make.Trt!#REF!, Make.Trt!C:C=C726)))))),"")</f>
        <v/>
      </c>
      <c r="E726" s="321"/>
      <c r="F726" s="124"/>
      <c r="G726" s="124"/>
      <c r="H726" s="124"/>
      <c r="I726" s="311"/>
      <c r="J726" s="311"/>
      <c r="K726" s="332"/>
      <c r="L726" s="183"/>
      <c r="M726" s="5"/>
      <c r="N726" s="480"/>
      <c r="O726" s="480"/>
      <c r="P726" s="240"/>
      <c r="Q726" s="240"/>
      <c r="R726" s="483"/>
      <c r="S726" s="183"/>
      <c r="T726" s="183"/>
      <c r="U726" s="183"/>
      <c r="V726" s="183"/>
      <c r="W726" s="5"/>
      <c r="X726" s="5"/>
      <c r="Y726" s="5"/>
      <c r="Z726" s="5"/>
      <c r="AA726" s="5"/>
      <c r="AB726" s="5"/>
      <c r="AC726" s="52" t="str" cm="1">
        <f t="array" ref="AC726">IF(ValidateMultipleSelection(G730, Times!$B$8:$B$77), "Valid", "Invalid")</f>
        <v>Valid</v>
      </c>
      <c r="AD726" s="52" t="str" cm="1">
        <f t="array" ref="AD726">IF(ValidateMultipleSelection(A730, Site!$AR$2:$AR$50), "Valid", "Invalid")</f>
        <v>Valid</v>
      </c>
    </row>
    <row r="727" spans="1:30" x14ac:dyDescent="0.35">
      <c r="A727" s="124"/>
      <c r="B727" s="320"/>
      <c r="C727" s="320"/>
      <c r="D727" s="329" t="str" cm="1">
        <f t="array" ref="D727">IFERROR(IF(ISBLANK(A727),"",IF(AND(ISBLANK(C727),ISBLANK(#REF!),ISBLANK(F727)),"",IF(AND(ISBLANK(C727),ISBLANK(#REF!),NOT(ISBLANK(F727))),_xlfn._xlws.FILTER('Rot.Out'!L:L,'Rot.Out'!B:B=EnterData!F727),IF(AND(ISBLANK(C727),NOT(ISBLANK(#REF!))),_xlfn._xlws.FILTER(#REF!,#REF!=#REF!),_xlfn.TEXTJOIN(", ", TRUE, _xlfn._xlws.FILTER(Make.Trt!D:D &amp; " " &amp; Make.Trt!#REF!, Make.Trt!C:C=C727)))))),"")</f>
        <v/>
      </c>
      <c r="E727" s="321"/>
      <c r="F727" s="124"/>
      <c r="G727" s="124"/>
      <c r="H727" s="124"/>
      <c r="I727" s="311"/>
      <c r="J727" s="311"/>
      <c r="K727" s="332"/>
      <c r="L727" s="183"/>
      <c r="M727" s="5"/>
      <c r="N727" s="480"/>
      <c r="O727" s="480"/>
      <c r="P727" s="240"/>
      <c r="Q727" s="240"/>
      <c r="R727" s="483"/>
      <c r="S727" s="183"/>
      <c r="T727" s="183"/>
      <c r="U727" s="183"/>
      <c r="V727" s="183"/>
      <c r="W727" s="5"/>
      <c r="X727" s="5"/>
      <c r="Y727" s="5"/>
      <c r="Z727" s="5"/>
      <c r="AA727" s="5"/>
      <c r="AB727" s="5"/>
      <c r="AC727" s="52" t="str" cm="1">
        <f t="array" ref="AC727">IF(ValidateMultipleSelection(G731, Times!$B$8:$B$77), "Valid", "Invalid")</f>
        <v>Valid</v>
      </c>
      <c r="AD727" s="52" t="str" cm="1">
        <f t="array" ref="AD727">IF(ValidateMultipleSelection(A731, Site!$AR$2:$AR$50), "Valid", "Invalid")</f>
        <v>Valid</v>
      </c>
    </row>
    <row r="728" spans="1:30" x14ac:dyDescent="0.35">
      <c r="A728" s="124"/>
      <c r="B728" s="320"/>
      <c r="C728" s="320"/>
      <c r="D728" s="329" t="str" cm="1">
        <f t="array" ref="D728">IFERROR(IF(ISBLANK(A728),"",IF(AND(ISBLANK(C728),ISBLANK(#REF!),ISBLANK(F728)),"",IF(AND(ISBLANK(C728),ISBLANK(#REF!),NOT(ISBLANK(F728))),_xlfn._xlws.FILTER('Rot.Out'!L:L,'Rot.Out'!B:B=EnterData!F728),IF(AND(ISBLANK(C728),NOT(ISBLANK(#REF!))),_xlfn._xlws.FILTER(#REF!,#REF!=#REF!),_xlfn.TEXTJOIN(", ", TRUE, _xlfn._xlws.FILTER(Make.Trt!D:D &amp; " " &amp; Make.Trt!#REF!, Make.Trt!C:C=C728)))))),"")</f>
        <v/>
      </c>
      <c r="E728" s="321"/>
      <c r="F728" s="124"/>
      <c r="G728" s="124"/>
      <c r="H728" s="124"/>
      <c r="I728" s="311"/>
      <c r="J728" s="311"/>
      <c r="K728" s="332"/>
      <c r="L728" s="183"/>
      <c r="M728" s="5"/>
      <c r="N728" s="480"/>
      <c r="O728" s="480"/>
      <c r="P728" s="240"/>
      <c r="Q728" s="240"/>
      <c r="R728" s="483"/>
      <c r="S728" s="183"/>
      <c r="T728" s="183"/>
      <c r="U728" s="183"/>
      <c r="V728" s="183"/>
      <c r="W728" s="5"/>
      <c r="X728" s="5"/>
      <c r="Y728" s="5"/>
      <c r="Z728" s="5"/>
      <c r="AA728" s="5"/>
      <c r="AB728" s="5"/>
      <c r="AC728" s="52" t="str" cm="1">
        <f t="array" ref="AC728">IF(ValidateMultipleSelection(G732, Times!$B$8:$B$77), "Valid", "Invalid")</f>
        <v>Valid</v>
      </c>
      <c r="AD728" s="52" t="str" cm="1">
        <f t="array" ref="AD728">IF(ValidateMultipleSelection(A732, Site!$AR$2:$AR$50), "Valid", "Invalid")</f>
        <v>Valid</v>
      </c>
    </row>
    <row r="729" spans="1:30" x14ac:dyDescent="0.35">
      <c r="A729" s="124"/>
      <c r="B729" s="320"/>
      <c r="C729" s="320"/>
      <c r="D729" s="329" t="str" cm="1">
        <f t="array" ref="D729">IFERROR(IF(ISBLANK(A729),"",IF(AND(ISBLANK(C729),ISBLANK(#REF!),ISBLANK(F729)),"",IF(AND(ISBLANK(C729),ISBLANK(#REF!),NOT(ISBLANK(F729))),_xlfn._xlws.FILTER('Rot.Out'!L:L,'Rot.Out'!B:B=EnterData!F729),IF(AND(ISBLANK(C729),NOT(ISBLANK(#REF!))),_xlfn._xlws.FILTER(#REF!,#REF!=#REF!),_xlfn.TEXTJOIN(", ", TRUE, _xlfn._xlws.FILTER(Make.Trt!D:D &amp; " " &amp; Make.Trt!#REF!, Make.Trt!C:C=C729)))))),"")</f>
        <v/>
      </c>
      <c r="E729" s="321"/>
      <c r="F729" s="124"/>
      <c r="G729" s="124"/>
      <c r="H729" s="124"/>
      <c r="I729" s="311"/>
      <c r="J729" s="311"/>
      <c r="K729" s="332"/>
      <c r="L729" s="183"/>
      <c r="M729" s="5"/>
      <c r="N729" s="480"/>
      <c r="O729" s="480"/>
      <c r="P729" s="240"/>
      <c r="Q729" s="240"/>
      <c r="R729" s="483"/>
      <c r="S729" s="183"/>
      <c r="T729" s="183"/>
      <c r="U729" s="183"/>
      <c r="V729" s="183"/>
      <c r="W729" s="5"/>
      <c r="X729" s="5"/>
      <c r="Y729" s="5"/>
      <c r="Z729" s="5"/>
      <c r="AA729" s="5"/>
      <c r="AB729" s="5"/>
      <c r="AC729" s="52" t="str" cm="1">
        <f t="array" ref="AC729">IF(ValidateMultipleSelection(G733, Times!$B$8:$B$77), "Valid", "Invalid")</f>
        <v>Valid</v>
      </c>
      <c r="AD729" s="52" t="str" cm="1">
        <f t="array" ref="AD729">IF(ValidateMultipleSelection(A733, Site!$AR$2:$AR$50), "Valid", "Invalid")</f>
        <v>Valid</v>
      </c>
    </row>
    <row r="730" spans="1:30" x14ac:dyDescent="0.35">
      <c r="A730" s="124"/>
      <c r="B730" s="320"/>
      <c r="C730" s="320"/>
      <c r="D730" s="329" t="str" cm="1">
        <f t="array" ref="D730">IFERROR(IF(ISBLANK(A730),"",IF(AND(ISBLANK(C730),ISBLANK(#REF!),ISBLANK(F730)),"",IF(AND(ISBLANK(C730),ISBLANK(#REF!),NOT(ISBLANK(F730))),_xlfn._xlws.FILTER('Rot.Out'!L:L,'Rot.Out'!B:B=EnterData!F730),IF(AND(ISBLANK(C730),NOT(ISBLANK(#REF!))),_xlfn._xlws.FILTER(#REF!,#REF!=#REF!),_xlfn.TEXTJOIN(", ", TRUE, _xlfn._xlws.FILTER(Make.Trt!D:D &amp; " " &amp; Make.Trt!#REF!, Make.Trt!C:C=C730)))))),"")</f>
        <v/>
      </c>
      <c r="E730" s="321"/>
      <c r="F730" s="124"/>
      <c r="G730" s="124"/>
      <c r="H730" s="124"/>
      <c r="I730" s="311"/>
      <c r="J730" s="311"/>
      <c r="K730" s="332"/>
      <c r="L730" s="183"/>
      <c r="M730" s="5"/>
      <c r="N730" s="480"/>
      <c r="O730" s="480"/>
      <c r="P730" s="240"/>
      <c r="Q730" s="240"/>
      <c r="R730" s="483"/>
      <c r="S730" s="183"/>
      <c r="T730" s="183"/>
      <c r="U730" s="183"/>
      <c r="V730" s="183"/>
      <c r="W730" s="5"/>
      <c r="X730" s="5"/>
      <c r="Y730" s="5"/>
      <c r="Z730" s="5"/>
      <c r="AA730" s="5"/>
      <c r="AB730" s="5"/>
      <c r="AC730" s="52" t="str" cm="1">
        <f t="array" ref="AC730">IF(ValidateMultipleSelection(G734, Times!$B$8:$B$77), "Valid", "Invalid")</f>
        <v>Valid</v>
      </c>
      <c r="AD730" s="52" t="str" cm="1">
        <f t="array" ref="AD730">IF(ValidateMultipleSelection(A734, Site!$AR$2:$AR$50), "Valid", "Invalid")</f>
        <v>Valid</v>
      </c>
    </row>
    <row r="731" spans="1:30" x14ac:dyDescent="0.35">
      <c r="A731" s="124"/>
      <c r="B731" s="320"/>
      <c r="C731" s="320"/>
      <c r="D731" s="329" t="str" cm="1">
        <f t="array" ref="D731">IFERROR(IF(ISBLANK(A731),"",IF(AND(ISBLANK(C731),ISBLANK(#REF!),ISBLANK(F731)),"",IF(AND(ISBLANK(C731),ISBLANK(#REF!),NOT(ISBLANK(F731))),_xlfn._xlws.FILTER('Rot.Out'!L:L,'Rot.Out'!B:B=EnterData!F731),IF(AND(ISBLANK(C731),NOT(ISBLANK(#REF!))),_xlfn._xlws.FILTER(#REF!,#REF!=#REF!),_xlfn.TEXTJOIN(", ", TRUE, _xlfn._xlws.FILTER(Make.Trt!D:D &amp; " " &amp; Make.Trt!#REF!, Make.Trt!C:C=C731)))))),"")</f>
        <v/>
      </c>
      <c r="E731" s="321"/>
      <c r="F731" s="124"/>
      <c r="G731" s="124"/>
      <c r="H731" s="124"/>
      <c r="I731" s="311"/>
      <c r="J731" s="311"/>
      <c r="K731" s="332"/>
      <c r="L731" s="183"/>
      <c r="M731" s="5"/>
      <c r="N731" s="480"/>
      <c r="O731" s="480"/>
      <c r="P731" s="240"/>
      <c r="Q731" s="240"/>
      <c r="R731" s="483"/>
      <c r="S731" s="183"/>
      <c r="T731" s="183"/>
      <c r="U731" s="183"/>
      <c r="V731" s="183"/>
      <c r="W731" s="5"/>
      <c r="X731" s="5"/>
      <c r="Y731" s="5"/>
      <c r="Z731" s="5"/>
      <c r="AA731" s="5"/>
      <c r="AB731" s="5"/>
      <c r="AC731" s="52" t="str" cm="1">
        <f t="array" ref="AC731">IF(ValidateMultipleSelection(G735, Times!$B$8:$B$77), "Valid", "Invalid")</f>
        <v>Valid</v>
      </c>
      <c r="AD731" s="52" t="str" cm="1">
        <f t="array" ref="AD731">IF(ValidateMultipleSelection(A735, Site!$AR$2:$AR$50), "Valid", "Invalid")</f>
        <v>Valid</v>
      </c>
    </row>
    <row r="732" spans="1:30" x14ac:dyDescent="0.35">
      <c r="A732" s="124"/>
      <c r="B732" s="320"/>
      <c r="C732" s="320"/>
      <c r="D732" s="329" t="str" cm="1">
        <f t="array" ref="D732">IFERROR(IF(ISBLANK(A732),"",IF(AND(ISBLANK(C732),ISBLANK(#REF!),ISBLANK(F732)),"",IF(AND(ISBLANK(C732),ISBLANK(#REF!),NOT(ISBLANK(F732))),_xlfn._xlws.FILTER('Rot.Out'!L:L,'Rot.Out'!B:B=EnterData!F732),IF(AND(ISBLANK(C732),NOT(ISBLANK(#REF!))),_xlfn._xlws.FILTER(#REF!,#REF!=#REF!),_xlfn.TEXTJOIN(", ", TRUE, _xlfn._xlws.FILTER(Make.Trt!D:D &amp; " " &amp; Make.Trt!#REF!, Make.Trt!C:C=C732)))))),"")</f>
        <v/>
      </c>
      <c r="E732" s="321"/>
      <c r="F732" s="124"/>
      <c r="G732" s="124"/>
      <c r="H732" s="124"/>
      <c r="I732" s="311"/>
      <c r="J732" s="311"/>
      <c r="K732" s="332"/>
      <c r="L732" s="183"/>
      <c r="M732" s="5"/>
      <c r="N732" s="480"/>
      <c r="O732" s="480"/>
      <c r="P732" s="240"/>
      <c r="Q732" s="240"/>
      <c r="R732" s="483"/>
      <c r="S732" s="183"/>
      <c r="T732" s="183"/>
      <c r="U732" s="183"/>
      <c r="V732" s="183"/>
      <c r="W732" s="5"/>
      <c r="X732" s="5"/>
      <c r="Y732" s="5"/>
      <c r="Z732" s="5"/>
      <c r="AA732" s="5"/>
      <c r="AB732" s="5"/>
      <c r="AC732" s="52" t="str" cm="1">
        <f t="array" ref="AC732">IF(ValidateMultipleSelection(G736, Times!$B$8:$B$77), "Valid", "Invalid")</f>
        <v>Valid</v>
      </c>
      <c r="AD732" s="52" t="str" cm="1">
        <f t="array" ref="AD732">IF(ValidateMultipleSelection(A736, Site!$AR$2:$AR$50), "Valid", "Invalid")</f>
        <v>Valid</v>
      </c>
    </row>
    <row r="733" spans="1:30" x14ac:dyDescent="0.35">
      <c r="A733" s="124"/>
      <c r="B733" s="320"/>
      <c r="C733" s="320"/>
      <c r="D733" s="329" t="str" cm="1">
        <f t="array" ref="D733">IFERROR(IF(ISBLANK(A733),"",IF(AND(ISBLANK(C733),ISBLANK(#REF!),ISBLANK(F733)),"",IF(AND(ISBLANK(C733),ISBLANK(#REF!),NOT(ISBLANK(F733))),_xlfn._xlws.FILTER('Rot.Out'!L:L,'Rot.Out'!B:B=EnterData!F733),IF(AND(ISBLANK(C733),NOT(ISBLANK(#REF!))),_xlfn._xlws.FILTER(#REF!,#REF!=#REF!),_xlfn.TEXTJOIN(", ", TRUE, _xlfn._xlws.FILTER(Make.Trt!D:D &amp; " " &amp; Make.Trt!#REF!, Make.Trt!C:C=C733)))))),"")</f>
        <v/>
      </c>
      <c r="E733" s="321"/>
      <c r="F733" s="124"/>
      <c r="G733" s="124"/>
      <c r="H733" s="124"/>
      <c r="I733" s="311"/>
      <c r="J733" s="311"/>
      <c r="K733" s="332"/>
      <c r="L733" s="183"/>
      <c r="M733" s="5"/>
      <c r="N733" s="480"/>
      <c r="O733" s="480"/>
      <c r="P733" s="240"/>
      <c r="Q733" s="240"/>
      <c r="R733" s="483"/>
      <c r="S733" s="183"/>
      <c r="T733" s="183"/>
      <c r="U733" s="183"/>
      <c r="V733" s="183"/>
      <c r="W733" s="5"/>
      <c r="X733" s="5"/>
      <c r="Y733" s="5"/>
      <c r="Z733" s="5"/>
      <c r="AA733" s="5"/>
      <c r="AB733" s="5"/>
      <c r="AC733" s="52" t="str" cm="1">
        <f t="array" ref="AC733">IF(ValidateMultipleSelection(G737, Times!$B$8:$B$77), "Valid", "Invalid")</f>
        <v>Valid</v>
      </c>
      <c r="AD733" s="52" t="str" cm="1">
        <f t="array" ref="AD733">IF(ValidateMultipleSelection(A737, Site!$AR$2:$AR$50), "Valid", "Invalid")</f>
        <v>Valid</v>
      </c>
    </row>
    <row r="734" spans="1:30" x14ac:dyDescent="0.35">
      <c r="A734" s="124"/>
      <c r="B734" s="320"/>
      <c r="C734" s="320"/>
      <c r="D734" s="329" t="str" cm="1">
        <f t="array" ref="D734">IFERROR(IF(ISBLANK(A734),"",IF(AND(ISBLANK(C734),ISBLANK(#REF!),ISBLANK(F734)),"",IF(AND(ISBLANK(C734),ISBLANK(#REF!),NOT(ISBLANK(F734))),_xlfn._xlws.FILTER('Rot.Out'!L:L,'Rot.Out'!B:B=EnterData!F734),IF(AND(ISBLANK(C734),NOT(ISBLANK(#REF!))),_xlfn._xlws.FILTER(#REF!,#REF!=#REF!),_xlfn.TEXTJOIN(", ", TRUE, _xlfn._xlws.FILTER(Make.Trt!D:D &amp; " " &amp; Make.Trt!#REF!, Make.Trt!C:C=C734)))))),"")</f>
        <v/>
      </c>
      <c r="E734" s="321"/>
      <c r="F734" s="124"/>
      <c r="G734" s="124"/>
      <c r="H734" s="124"/>
      <c r="I734" s="311"/>
      <c r="J734" s="311"/>
      <c r="K734" s="332"/>
      <c r="L734" s="183"/>
      <c r="M734" s="5"/>
      <c r="N734" s="480"/>
      <c r="O734" s="480"/>
      <c r="P734" s="240"/>
      <c r="Q734" s="240"/>
      <c r="R734" s="483"/>
      <c r="S734" s="183"/>
      <c r="T734" s="183"/>
      <c r="U734" s="183"/>
      <c r="V734" s="183"/>
      <c r="W734" s="5"/>
      <c r="X734" s="5"/>
      <c r="Y734" s="5"/>
      <c r="Z734" s="5"/>
      <c r="AA734" s="5"/>
      <c r="AB734" s="5"/>
      <c r="AC734" s="52" t="str" cm="1">
        <f t="array" ref="AC734">IF(ValidateMultipleSelection(G738, Times!$B$8:$B$77), "Valid", "Invalid")</f>
        <v>Valid</v>
      </c>
      <c r="AD734" s="52" t="str" cm="1">
        <f t="array" ref="AD734">IF(ValidateMultipleSelection(A738, Site!$AR$2:$AR$50), "Valid", "Invalid")</f>
        <v>Valid</v>
      </c>
    </row>
    <row r="735" spans="1:30" x14ac:dyDescent="0.35">
      <c r="A735" s="124"/>
      <c r="B735" s="320"/>
      <c r="C735" s="320"/>
      <c r="D735" s="329" t="str" cm="1">
        <f t="array" ref="D735">IFERROR(IF(ISBLANK(A735),"",IF(AND(ISBLANK(C735),ISBLANK(#REF!),ISBLANK(F735)),"",IF(AND(ISBLANK(C735),ISBLANK(#REF!),NOT(ISBLANK(F735))),_xlfn._xlws.FILTER('Rot.Out'!L:L,'Rot.Out'!B:B=EnterData!F735),IF(AND(ISBLANK(C735),NOT(ISBLANK(#REF!))),_xlfn._xlws.FILTER(#REF!,#REF!=#REF!),_xlfn.TEXTJOIN(", ", TRUE, _xlfn._xlws.FILTER(Make.Trt!D:D &amp; " " &amp; Make.Trt!#REF!, Make.Trt!C:C=C735)))))),"")</f>
        <v/>
      </c>
      <c r="E735" s="321"/>
      <c r="F735" s="124"/>
      <c r="G735" s="124"/>
      <c r="H735" s="124"/>
      <c r="I735" s="311"/>
      <c r="J735" s="311"/>
      <c r="K735" s="332"/>
      <c r="L735" s="183"/>
      <c r="M735" s="5"/>
      <c r="N735" s="480"/>
      <c r="O735" s="480"/>
      <c r="P735" s="240"/>
      <c r="Q735" s="240"/>
      <c r="R735" s="483"/>
      <c r="S735" s="183"/>
      <c r="T735" s="183"/>
      <c r="U735" s="183"/>
      <c r="V735" s="183"/>
      <c r="W735" s="5"/>
      <c r="X735" s="5"/>
      <c r="Y735" s="5"/>
      <c r="Z735" s="5"/>
      <c r="AA735" s="5"/>
      <c r="AB735" s="5"/>
      <c r="AD735" s="5"/>
    </row>
    <row r="736" spans="1:30" x14ac:dyDescent="0.35">
      <c r="A736" s="124"/>
      <c r="B736" s="320"/>
      <c r="C736" s="320"/>
      <c r="D736" s="329" t="str" cm="1">
        <f t="array" ref="D736">IFERROR(IF(ISBLANK(A736),"",IF(AND(ISBLANK(C736),ISBLANK(#REF!),ISBLANK(F736)),"",IF(AND(ISBLANK(C736),ISBLANK(#REF!),NOT(ISBLANK(F736))),_xlfn._xlws.FILTER('Rot.Out'!L:L,'Rot.Out'!B:B=EnterData!F736),IF(AND(ISBLANK(C736),NOT(ISBLANK(#REF!))),_xlfn._xlws.FILTER(#REF!,#REF!=#REF!),_xlfn.TEXTJOIN(", ", TRUE, _xlfn._xlws.FILTER(Make.Trt!D:D &amp; " " &amp; Make.Trt!#REF!, Make.Trt!C:C=C736)))))),"")</f>
        <v/>
      </c>
      <c r="E736" s="321"/>
      <c r="F736" s="124"/>
      <c r="G736" s="124"/>
      <c r="H736" s="124"/>
      <c r="I736" s="311"/>
      <c r="J736" s="311"/>
      <c r="K736" s="332"/>
      <c r="L736" s="183"/>
      <c r="M736" s="5"/>
      <c r="N736" s="480"/>
      <c r="O736" s="480"/>
      <c r="P736" s="240"/>
      <c r="Q736" s="240"/>
      <c r="R736" s="483"/>
      <c r="S736" s="183"/>
      <c r="T736" s="183"/>
      <c r="U736" s="183"/>
      <c r="V736" s="183"/>
      <c r="W736" s="5"/>
      <c r="X736" s="5"/>
      <c r="Y736" s="5"/>
      <c r="Z736" s="5"/>
      <c r="AA736" s="5"/>
      <c r="AB736" s="5"/>
      <c r="AD736" s="5"/>
    </row>
    <row r="737" spans="1:30" x14ac:dyDescent="0.35">
      <c r="A737" s="124"/>
      <c r="B737" s="320"/>
      <c r="C737" s="320"/>
      <c r="D737" s="329" t="str" cm="1">
        <f t="array" ref="D737">IFERROR(IF(ISBLANK(A737),"",IF(AND(ISBLANK(C737),ISBLANK(#REF!),ISBLANK(F737)),"",IF(AND(ISBLANK(C737),ISBLANK(#REF!),NOT(ISBLANK(F737))),_xlfn._xlws.FILTER('Rot.Out'!L:L,'Rot.Out'!B:B=EnterData!F737),IF(AND(ISBLANK(C737),NOT(ISBLANK(#REF!))),_xlfn._xlws.FILTER(#REF!,#REF!=#REF!),_xlfn.TEXTJOIN(", ", TRUE, _xlfn._xlws.FILTER(Make.Trt!D:D &amp; " " &amp; Make.Trt!#REF!, Make.Trt!C:C=C737)))))),"")</f>
        <v/>
      </c>
      <c r="E737" s="321"/>
      <c r="F737" s="124"/>
      <c r="G737" s="124"/>
      <c r="H737" s="124"/>
      <c r="I737" s="311"/>
      <c r="J737" s="311"/>
      <c r="K737" s="332"/>
      <c r="L737" s="183"/>
      <c r="M737" s="5"/>
      <c r="N737" s="480"/>
      <c r="O737" s="480"/>
      <c r="P737" s="240"/>
      <c r="Q737" s="240"/>
      <c r="R737" s="483"/>
      <c r="S737" s="183"/>
      <c r="T737" s="183"/>
      <c r="U737" s="183"/>
      <c r="V737" s="183"/>
      <c r="W737" s="5"/>
      <c r="X737" s="5"/>
      <c r="Y737" s="5"/>
      <c r="Z737" s="5"/>
      <c r="AA737" s="5"/>
      <c r="AB737" s="5"/>
      <c r="AD737" s="5"/>
    </row>
    <row r="738" spans="1:30" x14ac:dyDescent="0.35">
      <c r="A738" s="124"/>
      <c r="B738" s="320"/>
      <c r="C738" s="320"/>
      <c r="D738" s="329" t="str" cm="1">
        <f t="array" ref="D738">IFERROR(IF(ISBLANK(A738),"",IF(AND(ISBLANK(C738),ISBLANK(#REF!),ISBLANK(F738)),"",IF(AND(ISBLANK(C738),ISBLANK(#REF!),NOT(ISBLANK(F738))),_xlfn._xlws.FILTER('Rot.Out'!L:L,'Rot.Out'!B:B=EnterData!F738),IF(AND(ISBLANK(C738),NOT(ISBLANK(#REF!))),_xlfn._xlws.FILTER(#REF!,#REF!=#REF!),_xlfn.TEXTJOIN(", ", TRUE, _xlfn._xlws.FILTER(Make.Trt!D:D &amp; " " &amp; Make.Trt!#REF!, Make.Trt!C:C=C738)))))),"")</f>
        <v/>
      </c>
      <c r="E738" s="321"/>
      <c r="F738" s="124"/>
      <c r="G738" s="124"/>
      <c r="H738" s="124"/>
      <c r="I738" s="311"/>
      <c r="J738" s="311"/>
      <c r="K738" s="332"/>
      <c r="L738" s="183"/>
      <c r="M738" s="5"/>
      <c r="N738" s="480"/>
      <c r="O738" s="480"/>
      <c r="P738" s="240"/>
      <c r="Q738" s="240"/>
      <c r="R738" s="483"/>
      <c r="S738" s="183"/>
      <c r="T738" s="183"/>
      <c r="U738" s="183"/>
      <c r="V738" s="183"/>
      <c r="W738" s="5"/>
      <c r="X738" s="5"/>
      <c r="Y738" s="5"/>
      <c r="Z738" s="5"/>
      <c r="AA738" s="5"/>
      <c r="AB738" s="5"/>
      <c r="AD738" s="5"/>
    </row>
    <row r="739" spans="1:30" x14ac:dyDescent="0.35">
      <c r="A739" s="124"/>
      <c r="B739" s="320"/>
      <c r="C739" s="320"/>
      <c r="D739" s="329" t="str" cm="1">
        <f t="array" ref="D739">IFERROR(IF(ISBLANK(A739),"",IF(AND(ISBLANK(C739),ISBLANK(#REF!),ISBLANK(F739)),"",IF(AND(ISBLANK(C739),ISBLANK(#REF!),NOT(ISBLANK(F739))),_xlfn._xlws.FILTER('Rot.Out'!L:L,'Rot.Out'!B:B=EnterData!F739),IF(AND(ISBLANK(C739),NOT(ISBLANK(#REF!))),_xlfn._xlws.FILTER(#REF!,#REF!=#REF!),_xlfn.TEXTJOIN(", ", TRUE, _xlfn._xlws.FILTER(Make.Trt!D:D &amp; " " &amp; Make.Trt!#REF!, Make.Trt!C:C=C739)))))),"")</f>
        <v/>
      </c>
      <c r="E739" s="321"/>
      <c r="F739" s="124"/>
      <c r="G739" s="124"/>
      <c r="H739" s="124"/>
      <c r="I739" s="311"/>
      <c r="J739" s="311"/>
      <c r="K739" s="332"/>
      <c r="L739" s="183"/>
      <c r="M739" s="5"/>
      <c r="N739" s="480"/>
      <c r="O739" s="480"/>
      <c r="P739" s="240"/>
      <c r="Q739" s="240"/>
      <c r="R739" s="483"/>
      <c r="S739" s="183"/>
      <c r="T739" s="183"/>
      <c r="U739" s="183"/>
      <c r="V739" s="183"/>
      <c r="W739" s="5"/>
      <c r="X739" s="5"/>
      <c r="Y739" s="5"/>
      <c r="Z739" s="5"/>
      <c r="AA739" s="5"/>
      <c r="AB739" s="5"/>
      <c r="AD739" s="5"/>
    </row>
    <row r="740" spans="1:30" x14ac:dyDescent="0.35">
      <c r="A740" s="62"/>
      <c r="B740" s="62"/>
      <c r="C740" s="62"/>
      <c r="D740" s="62"/>
      <c r="E740" s="62"/>
      <c r="F740" s="62"/>
      <c r="G740" s="62"/>
      <c r="H740" s="62"/>
      <c r="I740" s="62"/>
      <c r="J740" s="62"/>
      <c r="K740" s="62"/>
      <c r="L740" s="62"/>
      <c r="M740" s="62"/>
      <c r="N740" s="62"/>
      <c r="O740" s="62"/>
      <c r="P740" s="62"/>
      <c r="Q740" s="62"/>
      <c r="R740" s="62"/>
      <c r="S740" s="62"/>
      <c r="T740" s="62"/>
      <c r="U740" s="62"/>
      <c r="V740" s="62"/>
      <c r="W740" s="5"/>
      <c r="X740" s="5"/>
      <c r="Y740" s="5"/>
      <c r="Z740" s="5"/>
      <c r="AA740" s="5"/>
      <c r="AB740" s="5"/>
      <c r="AD740" s="5"/>
    </row>
  </sheetData>
  <sheetProtection sheet="1" objects="1" scenarios="1" selectLockedCells="1"/>
  <autoFilter ref="A4:T739" xr:uid="{72977DC0-3112-49AB-A883-74EBB872B5F5}"/>
  <mergeCells count="5">
    <mergeCell ref="A1:M1"/>
    <mergeCell ref="W1:Z1"/>
    <mergeCell ref="W2:Z2"/>
    <mergeCell ref="N1:T1"/>
    <mergeCell ref="N3:R3"/>
  </mergeCells>
  <phoneticPr fontId="15" type="noConversion"/>
  <conditionalFormatting sqref="K5:K739">
    <cfRule type="expression" dxfId="186" priority="26">
      <formula>AND(ISBLANK(K5),J5&lt;&gt;"")</formula>
    </cfRule>
  </conditionalFormatting>
  <conditionalFormatting sqref="F5:F739">
    <cfRule type="expression" dxfId="185" priority="16">
      <formula>AND(NOT(ISBLANK(F5)),COUNTIF(R.Level.Name,F5)=0)</formula>
    </cfRule>
  </conditionalFormatting>
  <conditionalFormatting sqref="H5:H739">
    <cfRule type="expression" dxfId="184" priority="659">
      <formula>AND(NOT(ISBLANK(H5)),COUNTIF(Out.Code.Joined,H5)=0)</formula>
    </cfRule>
  </conditionalFormatting>
  <conditionalFormatting sqref="U5:U739">
    <cfRule type="expression" dxfId="183" priority="7">
      <formula>IF(ISBLANK(U5),FALSE(),IF(COUNTIF(T_IN_Name,U5)&gt;0,FALSE(),TRUE()))</formula>
    </cfRule>
  </conditionalFormatting>
  <conditionalFormatting sqref="T5:T739">
    <cfRule type="expression" dxfId="182" priority="6">
      <formula>IF(ISBLANK(T5),FALSE(),IF(COUNTIF(V.Level.Name2,T5)&gt;0,FALSE(),TRUE()))</formula>
    </cfRule>
  </conditionalFormatting>
  <conditionalFormatting sqref="V5:V739">
    <cfRule type="expression" dxfId="181" priority="5">
      <formula>IF(ISBLANK(V5),FALSE(),IF(COUNTIF(T_IN_Name,V5)&gt;0,FALSE(),TRUE()))</formula>
    </cfRule>
  </conditionalFormatting>
  <conditionalFormatting sqref="I5:I739">
    <cfRule type="expression" dxfId="180" priority="762">
      <formula>AND(OR($I5="",ISBLANK($I5)),(COUNTA($E5:$H5)+COUNTA($A5:$C5))&gt;0)</formula>
    </cfRule>
  </conditionalFormatting>
  <conditionalFormatting sqref="G5:H739">
    <cfRule type="expression" dxfId="179" priority="763">
      <formula>AND(ISBLANK(G5),(COUNTA($A5:$C5)+COUNTA($E5:$H5))&gt;0)</formula>
    </cfRule>
  </conditionalFormatting>
  <conditionalFormatting sqref="G5:G739">
    <cfRule type="expression" dxfId="178" priority="3">
      <formula>$AC1="Invalid"</formula>
    </cfRule>
  </conditionalFormatting>
  <conditionalFormatting sqref="A6:B739 A5">
    <cfRule type="expression" dxfId="177" priority="2">
      <formula>$AD1="Invalid"</formula>
    </cfRule>
  </conditionalFormatting>
  <conditionalFormatting sqref="B5">
    <cfRule type="expression" dxfId="176" priority="1">
      <formula>NOT(ISBLANK(B5))*ISBLANK(B5)</formula>
    </cfRule>
  </conditionalFormatting>
  <dataValidations count="16">
    <dataValidation type="list" allowBlank="1" showInputMessage="1" showErrorMessage="1" sqref="X2" xr:uid="{99EE3763-7797-46D2-A537-5DEED4731655}">
      <formula1>"Treatments,Products,Varieties"</formula1>
    </dataValidation>
    <dataValidation type="list" allowBlank="1" showInputMessage="1" showErrorMessage="1" sqref="X5:X25" xr:uid="{A7D8694C-90C7-47A1-B9A3-1C2A1E9253BB}">
      <formula1>"Yes"</formula1>
    </dataValidation>
    <dataValidation type="list" allowBlank="1" showInputMessage="1" showErrorMessage="1" sqref="X3" xr:uid="{3AD60F86-5CD8-4E15-A8FF-48D00C60FD67}">
      <formula1>"Times"</formula1>
    </dataValidation>
    <dataValidation type="decimal" errorStyle="warning" allowBlank="1" showInputMessage="1" showErrorMessage="1" error="Should be a number." sqref="I5:I739" xr:uid="{BEDD758C-8D68-4376-9805-8708F4440B15}">
      <formula1>-1000000</formula1>
      <formula2>1000000</formula2>
    </dataValidation>
    <dataValidation type="decimal" errorStyle="warning" allowBlank="1" showInputMessage="1" showErrorMessage="1" error="Shuold be a number_x000a_" sqref="J5:J739" xr:uid="{07B336AA-A611-48B1-B472-85CBFBD25B53}">
      <formula1>-1000000</formula1>
      <formula2>1000000</formula2>
    </dataValidation>
    <dataValidation type="list" allowBlank="1" showInputMessage="1" showErrorMessage="1" sqref="J3:K3 K5:K739" xr:uid="{F226F299-5CD4-48CF-A688-D3B52FA473F7}">
      <formula1>Error.Type</formula1>
    </dataValidation>
    <dataValidation type="date" errorStyle="warning" allowBlank="1" showInputMessage="1" showErrorMessage="1" error="Date is &lt;1950 or &gt;2019?" sqref="N5:N739" xr:uid="{E7FB647A-5D36-48C1-8BDC-95047B46FE01}">
      <formula1>18264</formula1>
      <formula2>45292</formula2>
    </dataValidation>
    <dataValidation type="list" errorStyle="warning" allowBlank="1" showInputMessage="1" errorTitle="Times" sqref="G5:G739" xr:uid="{45E93D47-4F64-4A00-908D-C8226A53E94F}">
      <formula1>Times</formula1>
    </dataValidation>
    <dataValidation type="list" allowBlank="1" showInputMessage="1" showErrorMessage="1" sqref="T5:T739" xr:uid="{DDB71CA4-EA62-4051-AC9C-A651CEE88114}">
      <formula1>V.Level.Name2</formula1>
    </dataValidation>
    <dataValidation type="list" allowBlank="1" showInputMessage="1" showErrorMessage="1" sqref="F5:F739" xr:uid="{D0127728-EA0D-45A1-9F11-C28D7362B4E4}">
      <formula1>R.Level.Name</formula1>
    </dataValidation>
    <dataValidation type="list" allowBlank="1" showInputMessage="1" showErrorMessage="1" sqref="H5:H739" xr:uid="{61BE1EDE-AA02-4EFB-9C1E-AF2D6FA3EFA2}">
      <formula1>Out.Code.Joined</formula1>
    </dataValidation>
    <dataValidation type="list" allowBlank="1" showInputMessage="1" showErrorMessage="1" sqref="A5:A739 B6:B739" xr:uid="{15365BF3-7518-47D2-A46E-3351D4C82410}">
      <formula1>Site.ID</formula1>
    </dataValidation>
    <dataValidation type="list" allowBlank="1" showInputMessage="1" showErrorMessage="1" sqref="U5:V739" xr:uid="{4619D7A6-EA9D-4D71-8A19-C9691107B373}">
      <formula1>T_IN_Name</formula1>
    </dataValidation>
    <dataValidation type="custom" allowBlank="1" showInputMessage="1" showErrorMessage="1" error="End date must be equal to or greater than start date" sqref="O5:O739" xr:uid="{A1577403-AA0C-4433-BFC8-DAEF952E6913}">
      <formula1>O5&gt;=N5</formula1>
    </dataValidation>
    <dataValidation type="whole" errorStyle="warning" allowBlank="1" showInputMessage="1" showErrorMessage="1" sqref="P5:Q739" xr:uid="{76AC6A31-2ECD-4079-B535-A06B455EFECA}">
      <formula1>0</formula1>
      <formula2>10000</formula2>
    </dataValidation>
    <dataValidation type="list" allowBlank="1" showInputMessage="1" showErrorMessage="1" sqref="B5" xr:uid="{D826FDEE-9611-404F-AE15-469E0F935A6F}">
      <formula1>herd_subgroup_joined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xr:uid="{AE41F4B1-607A-4309-A846-679BD9E337C4}">
          <x14:formula1>
            <xm:f>_xlfn.ANCHORARRAY(prod_comp!$F$1)</xm:f>
          </x14:formula1>
          <xm:sqref>E5:E739</xm:sqref>
        </x14:dataValidation>
        <x14:dataValidation type="list" allowBlank="1" showInputMessage="1" showErrorMessage="1" xr:uid="{604C4C66-7928-42F5-8996-E51D0EA542B8}">
          <x14:formula1>
            <xm:f>_xlfn.ANCHORARRAY(Make.Trt!$Y$2)</xm:f>
          </x14:formula1>
          <xm:sqref>C740:E740 U740:V740</xm:sqref>
        </x14:dataValidation>
        <x14:dataValidation type="list" allowBlank="1" showInputMessage="1" showErrorMessage="1" xr:uid="{7997F8B7-D382-4878-B5A7-9B787FEB70B0}">
          <x14:formula1>
            <xm:f>_xlfn.ANCHORARRAY(ED.LookUps!$L1)</xm:f>
          </x14:formula1>
          <xm:sqref>C5:C739</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5241E-A6E6-42E4-B078-BD25FCB4792A}">
  <sheetPr codeName="Sheet67">
    <tabColor theme="1"/>
  </sheetPr>
  <dimension ref="A1:AC736"/>
  <sheetViews>
    <sheetView workbookViewId="0">
      <selection activeCell="I27" sqref="I27"/>
    </sheetView>
  </sheetViews>
  <sheetFormatPr defaultColWidth="8.81640625" defaultRowHeight="10.5" x14ac:dyDescent="0.25"/>
  <cols>
    <col min="1" max="11" width="8.81640625" style="3"/>
    <col min="12" max="12" width="11.453125" style="3" bestFit="1" customWidth="1"/>
    <col min="13" max="16384" width="8.81640625" style="3"/>
  </cols>
  <sheetData>
    <row r="1" spans="1:29" x14ac:dyDescent="0.25">
      <c r="A1" s="3" t="str" cm="1">
        <f t="array" ref="A1:L1">EnterData!A2:L2</f>
        <v>ED.Site.ID</v>
      </c>
      <c r="B1" s="3">
        <v>0</v>
      </c>
      <c r="C1" s="3" t="str">
        <v>ED.Treatment</v>
      </c>
      <c r="D1" s="3" t="str">
        <v>ED.Product.Simple</v>
      </c>
      <c r="E1" s="3" t="str">
        <v>ED.Product.Comp</v>
      </c>
      <c r="F1" s="3" t="str">
        <v>ED.Rot</v>
      </c>
      <c r="G1" s="3" t="str">
        <v>ED.M.Year</v>
      </c>
      <c r="H1" s="3" t="str">
        <v>ED.Outcome</v>
      </c>
      <c r="I1" s="3" t="str">
        <v>ED.Mean.T</v>
      </c>
      <c r="J1" s="3" t="str">
        <v>ED.Error</v>
      </c>
      <c r="K1" s="3" t="str">
        <v>ED.Error.Type</v>
      </c>
      <c r="L1" s="3" t="str">
        <v>ED.Data.Loc</v>
      </c>
      <c r="M1" s="3" t="str" cm="1">
        <f t="array" ref="M1:U1">EnterData!N2:V2</f>
        <v>ED.Sample.Start</v>
      </c>
      <c r="N1" s="3" t="str">
        <v>ED.Sample.End</v>
      </c>
      <c r="O1" s="3" t="str">
        <v>ED.Sample.DAS</v>
      </c>
      <c r="P1" s="3" t="str">
        <v>ED.Sample.DAE</v>
      </c>
      <c r="Q1" s="3" t="str">
        <v>ED.Sample.Stage</v>
      </c>
      <c r="R1" s="3" t="str">
        <v>ED.Reps</v>
      </c>
      <c r="S1" s="3" t="str">
        <v>ED.Variety</v>
      </c>
      <c r="T1" s="3" t="str">
        <v>ED.Comparison1</v>
      </c>
      <c r="U1" s="3" t="str">
        <v>ED.Comparison2</v>
      </c>
      <c r="AC1" s="257"/>
    </row>
    <row r="2" spans="1:29" x14ac:dyDescent="0.25">
      <c r="A2" s="3" t="str" cm="1">
        <f t="array" ref="A2:L2">IF(OR(EnterData!A5="",ISBLANK(EnterData!A5)),"",_xlfn._xlws.FILTER(EnterData!A5:L5 &amp; "",EnterData!A5:A5&lt;&gt;""))</f>
        <v>Bukura Agricultural College</v>
      </c>
      <c r="B2" s="3" t="str">
        <v>herd 1 cub1;herd 3 cub3</v>
      </c>
      <c r="C2" s="3" t="str">
        <v xml:space="preserve"> calues without supp</v>
      </c>
      <c r="D2" s="3" t="str">
        <v/>
      </c>
      <c r="E2" s="3" t="str">
        <v/>
      </c>
      <c r="F2" s="3" t="str">
        <v/>
      </c>
      <c r="G2" s="3" t="str">
        <v>2013</v>
      </c>
      <c r="H2" s="3" t="str">
        <v/>
      </c>
      <c r="I2" s="3" t="str">
        <v/>
      </c>
      <c r="J2" s="3" t="str">
        <v/>
      </c>
      <c r="K2" s="3" t="str">
        <v/>
      </c>
      <c r="L2" s="3" t="str">
        <v/>
      </c>
      <c r="M2" s="3" t="str" cm="1">
        <f t="array" ref="M2:U2">IF(OR(EnterData!A5="",ISBLANK(EnterData!A5)),"",_xlfn._xlws.FILTER(EnterData!N5:V5 &amp; "",EnterData!A5:A5&lt;&gt;""))</f>
        <v/>
      </c>
      <c r="N2" s="3" t="str">
        <v/>
      </c>
      <c r="O2" s="3" t="str">
        <v/>
      </c>
      <c r="P2" s="3" t="str">
        <v/>
      </c>
      <c r="Q2" s="3" t="str">
        <v/>
      </c>
      <c r="R2" s="3" t="str">
        <v/>
      </c>
      <c r="S2" s="3" t="str">
        <v/>
      </c>
      <c r="T2" s="3" t="str">
        <v/>
      </c>
      <c r="U2" s="3" t="str">
        <v/>
      </c>
      <c r="AC2" s="257"/>
    </row>
    <row r="3" spans="1:29" x14ac:dyDescent="0.25">
      <c r="A3" s="3" t="str" cm="1">
        <f t="array" ref="A3:L3">IF(OR(EnterData!A6="",ISBLANK(EnterData!A6)),"",_xlfn._xlws.FILTER(EnterData!A6:L6 &amp; "",EnterData!A6:A6&lt;&gt;""))</f>
        <v>Bukura Agricultural College;District Agricultural Training Centre</v>
      </c>
      <c r="B3" s="3" t="str">
        <v/>
      </c>
      <c r="C3" s="3" t="str">
        <v/>
      </c>
      <c r="D3" s="3" t="str">
        <v/>
      </c>
      <c r="E3" s="3" t="str">
        <v/>
      </c>
      <c r="F3" s="3" t="str">
        <v/>
      </c>
      <c r="G3" s="3" t="str">
        <v>2014</v>
      </c>
      <c r="H3" s="3" t="str">
        <v/>
      </c>
      <c r="I3" s="3" t="str">
        <v/>
      </c>
      <c r="J3" s="3" t="str">
        <v/>
      </c>
      <c r="K3" s="3" t="str">
        <v/>
      </c>
      <c r="L3" s="3" t="str">
        <v/>
      </c>
      <c r="M3" s="3" t="str" cm="1">
        <f t="array" ref="M3:U3">IF(OR(EnterData!A6="",ISBLANK(EnterData!A6)),"",_xlfn._xlws.FILTER(EnterData!N6:V6 &amp; "",EnterData!A6:A6&lt;&gt;""))</f>
        <v/>
      </c>
      <c r="N3" s="3" t="str">
        <v/>
      </c>
      <c r="O3" s="3" t="str">
        <v/>
      </c>
      <c r="P3" s="3" t="str">
        <v/>
      </c>
      <c r="Q3" s="3" t="str">
        <v/>
      </c>
      <c r="R3" s="3" t="str">
        <v/>
      </c>
      <c r="S3" s="3" t="str">
        <v/>
      </c>
      <c r="T3" s="3" t="str">
        <v/>
      </c>
      <c r="U3" s="3" t="str">
        <v/>
      </c>
      <c r="AC3" s="257"/>
    </row>
    <row r="4" spans="1:29" x14ac:dyDescent="0.25">
      <c r="A4" s="3" t="str" cm="1">
        <f t="array" ref="A4:L4">IF(OR(EnterData!A7="",ISBLANK(EnterData!A7)),"",_xlfn._xlws.FILTER(EnterData!A7:L7 &amp; "",EnterData!A7:A7&lt;&gt;""))</f>
        <v>Bukura Agricultural College</v>
      </c>
      <c r="B4" s="3" t="str">
        <v/>
      </c>
      <c r="C4" s="3" t="str">
        <v>females- without supp</v>
      </c>
      <c r="D4" s="3" t="str">
        <v/>
      </c>
      <c r="E4" s="3" t="str">
        <v/>
      </c>
      <c r="F4" s="3" t="str">
        <v/>
      </c>
      <c r="G4" s="3" t="str">
        <v>2013</v>
      </c>
      <c r="H4" s="3" t="str">
        <v/>
      </c>
      <c r="I4" s="3" t="str">
        <v/>
      </c>
      <c r="J4" s="3" t="str">
        <v/>
      </c>
      <c r="K4" s="3" t="str">
        <v/>
      </c>
      <c r="L4" s="3" t="str">
        <v/>
      </c>
      <c r="M4" s="3" t="str" cm="1">
        <f t="array" ref="M4:U4">IF(OR(EnterData!A7="",ISBLANK(EnterData!A7)),"",_xlfn._xlws.FILTER(EnterData!N7:V7 &amp; "",EnterData!A7:A7&lt;&gt;""))</f>
        <v/>
      </c>
      <c r="N4" s="3" t="str">
        <v/>
      </c>
      <c r="O4" s="3" t="str">
        <v/>
      </c>
      <c r="P4" s="3" t="str">
        <v/>
      </c>
      <c r="Q4" s="3" t="str">
        <v/>
      </c>
      <c r="R4" s="3" t="str">
        <v/>
      </c>
      <c r="S4" s="3" t="str">
        <v/>
      </c>
      <c r="T4" s="3" t="str">
        <v/>
      </c>
      <c r="U4" s="3" t="str">
        <v/>
      </c>
    </row>
    <row r="5" spans="1:29" x14ac:dyDescent="0.25">
      <c r="A5" s="3" t="str" cm="1">
        <f t="array" ref="A5:L5">IF(OR(EnterData!A8="",ISBLANK(EnterData!A8)),"",_xlfn._xlws.FILTER(EnterData!A8:L8 &amp; "",EnterData!A8:A8&lt;&gt;""))</f>
        <v>Bukura Agricultural College</v>
      </c>
      <c r="B5" s="3" t="str">
        <v/>
      </c>
      <c r="C5" s="3" t="str">
        <v xml:space="preserve"> calues without supp</v>
      </c>
      <c r="D5" s="3" t="str">
        <v/>
      </c>
      <c r="E5" s="3" t="str">
        <v/>
      </c>
      <c r="F5" s="3" t="str">
        <v/>
      </c>
      <c r="G5" s="3" t="str">
        <v>2014</v>
      </c>
      <c r="H5" s="3" t="str">
        <v/>
      </c>
      <c r="I5" s="3" t="str">
        <v/>
      </c>
      <c r="J5" s="3" t="str">
        <v/>
      </c>
      <c r="K5" s="3" t="str">
        <v/>
      </c>
      <c r="L5" s="3" t="str">
        <v/>
      </c>
      <c r="M5" s="3" t="str" cm="1">
        <f t="array" ref="M5:U5">IF(OR(EnterData!A8="",ISBLANK(EnterData!A8)),"",_xlfn._xlws.FILTER(EnterData!N8:V8 &amp; "",EnterData!A8:A8&lt;&gt;""))</f>
        <v/>
      </c>
      <c r="N5" s="3" t="str">
        <v/>
      </c>
      <c r="O5" s="3" t="str">
        <v/>
      </c>
      <c r="P5" s="3" t="str">
        <v/>
      </c>
      <c r="Q5" s="3" t="str">
        <v/>
      </c>
      <c r="R5" s="3" t="str">
        <v/>
      </c>
      <c r="S5" s="3" t="str">
        <v/>
      </c>
      <c r="T5" s="3" t="str">
        <v/>
      </c>
      <c r="U5" s="3" t="str">
        <v/>
      </c>
    </row>
    <row r="6" spans="1:29" x14ac:dyDescent="0.25">
      <c r="A6" s="3" t="str" cm="1">
        <f t="array" ref="A6:L6">IF(OR(EnterData!A9="",ISBLANK(EnterData!A9)),"",_xlfn._xlws.FILTER(EnterData!A9:L9 &amp; "",EnterData!A9:A9&lt;&gt;""))</f>
        <v>Bukura Agricultural College;District Agricultural Training Centre</v>
      </c>
      <c r="B6" s="3" t="str">
        <v/>
      </c>
      <c r="C6" s="3" t="str">
        <v>females- without supp</v>
      </c>
      <c r="D6" s="3" t="str">
        <v/>
      </c>
      <c r="E6" s="3" t="str">
        <v/>
      </c>
      <c r="F6" s="3" t="str">
        <v/>
      </c>
      <c r="G6" s="3" t="str">
        <v>2014</v>
      </c>
      <c r="H6" s="3" t="str">
        <v/>
      </c>
      <c r="I6" s="3" t="str">
        <v/>
      </c>
      <c r="J6" s="3" t="str">
        <v/>
      </c>
      <c r="K6" s="3" t="str">
        <v/>
      </c>
      <c r="L6" s="3" t="str">
        <v/>
      </c>
      <c r="M6" s="3" t="str" cm="1">
        <f t="array" ref="M6:U6">IF(OR(EnterData!A9="",ISBLANK(EnterData!A9)),"",_xlfn._xlws.FILTER(EnterData!N9:V9 &amp; "",EnterData!A9:A9&lt;&gt;""))</f>
        <v/>
      </c>
      <c r="N6" s="3" t="str">
        <v/>
      </c>
      <c r="O6" s="3" t="str">
        <v/>
      </c>
      <c r="P6" s="3" t="str">
        <v/>
      </c>
      <c r="Q6" s="3" t="str">
        <v/>
      </c>
      <c r="R6" s="3" t="str">
        <v/>
      </c>
      <c r="S6" s="3" t="str">
        <v/>
      </c>
      <c r="T6" s="3" t="str">
        <v/>
      </c>
      <c r="U6" s="3" t="str">
        <v/>
      </c>
    </row>
    <row r="7" spans="1:29" x14ac:dyDescent="0.25">
      <c r="A7" s="3" t="str" cm="1">
        <f t="array" ref="A7:L7">IF(OR(EnterData!A10="",ISBLANK(EnterData!A10)),"",_xlfn._xlws.FILTER(EnterData!A10:L10 &amp; "",EnterData!A10:A10&lt;&gt;""))</f>
        <v>Bukura Agricultural College;District Agricultural Training Centre</v>
      </c>
      <c r="B7" s="3" t="str">
        <v/>
      </c>
      <c r="C7" s="3" t="str">
        <v>with supp</v>
      </c>
      <c r="D7" s="3" t="str">
        <v/>
      </c>
      <c r="E7" s="3" t="str">
        <v/>
      </c>
      <c r="F7" s="3" t="str">
        <v/>
      </c>
      <c r="G7" s="3" t="str">
        <v>2014;2015</v>
      </c>
      <c r="H7" s="3" t="str">
        <v/>
      </c>
      <c r="I7" s="3" t="str">
        <v/>
      </c>
      <c r="J7" s="3" t="str">
        <v/>
      </c>
      <c r="K7" s="3" t="str">
        <v/>
      </c>
      <c r="L7" s="3" t="str">
        <v/>
      </c>
      <c r="M7" s="3" t="str" cm="1">
        <f t="array" ref="M7:U7">IF(OR(EnterData!A10="",ISBLANK(EnterData!A10)),"",_xlfn._xlws.FILTER(EnterData!N10:V10 &amp; "",EnterData!A10:A10&lt;&gt;""))</f>
        <v/>
      </c>
      <c r="N7" s="3" t="str">
        <v/>
      </c>
      <c r="O7" s="3" t="str">
        <v/>
      </c>
      <c r="P7" s="3" t="str">
        <v/>
      </c>
      <c r="Q7" s="3" t="str">
        <v/>
      </c>
      <c r="R7" s="3" t="str">
        <v/>
      </c>
      <c r="S7" s="3" t="str">
        <v/>
      </c>
      <c r="T7" s="3" t="str">
        <v/>
      </c>
      <c r="U7" s="3" t="str">
        <v/>
      </c>
    </row>
    <row r="8" spans="1:29" x14ac:dyDescent="0.25">
      <c r="A8" s="3" t="str" cm="1">
        <f t="array" ref="A8:L8">IF(OR(EnterData!A11="",ISBLANK(EnterData!A11)),"",_xlfn._xlws.FILTER(EnterData!A11:L11 &amp; "",EnterData!A11:A11&lt;&gt;""))</f>
        <v>District Agricultural Training Centre</v>
      </c>
      <c r="B8" s="3" t="str">
        <v/>
      </c>
      <c r="C8" s="3" t="str">
        <v>calves with supp</v>
      </c>
      <c r="D8" s="3" t="str">
        <v/>
      </c>
      <c r="E8" s="3" t="str">
        <v/>
      </c>
      <c r="F8" s="3" t="str">
        <v/>
      </c>
      <c r="G8" s="3" t="str">
        <v>2014</v>
      </c>
      <c r="H8" s="3" t="str">
        <v/>
      </c>
      <c r="I8" s="3" t="str">
        <v/>
      </c>
      <c r="J8" s="3" t="str">
        <v/>
      </c>
      <c r="K8" s="3" t="str">
        <v/>
      </c>
      <c r="L8" s="3" t="str">
        <v/>
      </c>
      <c r="M8" s="3" t="str" cm="1">
        <f t="array" ref="M8:U8">IF(OR(EnterData!A11="",ISBLANK(EnterData!A11)),"",_xlfn._xlws.FILTER(EnterData!N11:V11 &amp; "",EnterData!A11:A11&lt;&gt;""))</f>
        <v/>
      </c>
      <c r="N8" s="3" t="str">
        <v/>
      </c>
      <c r="O8" s="3" t="str">
        <v/>
      </c>
      <c r="P8" s="3" t="str">
        <v/>
      </c>
      <c r="Q8" s="3" t="str">
        <v/>
      </c>
      <c r="R8" s="3" t="str">
        <v/>
      </c>
      <c r="S8" s="3" t="str">
        <v/>
      </c>
      <c r="T8" s="3" t="str">
        <v/>
      </c>
      <c r="U8" s="3" t="str">
        <v/>
      </c>
    </row>
    <row r="9" spans="1:29" x14ac:dyDescent="0.25">
      <c r="A9" s="3" t="str" cm="1">
        <f t="array" ref="A9:L9">IF(OR(EnterData!A12="",ISBLANK(EnterData!A12)),"",_xlfn._xlws.FILTER(EnterData!A12:L12 &amp; "",EnterData!A12:A12&lt;&gt;""))</f>
        <v>Bukura Agricultural College</v>
      </c>
      <c r="B9" s="3" t="str">
        <v/>
      </c>
      <c r="C9" s="3" t="str">
        <v/>
      </c>
      <c r="D9" s="3" t="str">
        <v/>
      </c>
      <c r="E9" s="3" t="str">
        <v/>
      </c>
      <c r="F9" s="3" t="str">
        <v/>
      </c>
      <c r="G9" s="3" t="str">
        <v>2013</v>
      </c>
      <c r="H9" s="3" t="str">
        <v/>
      </c>
      <c r="I9" s="3" t="str">
        <v/>
      </c>
      <c r="J9" s="3" t="str">
        <v/>
      </c>
      <c r="K9" s="3" t="str">
        <v/>
      </c>
      <c r="L9" s="3" t="str">
        <v/>
      </c>
      <c r="M9" s="3" t="str" cm="1">
        <f t="array" ref="M9:U9">IF(OR(EnterData!A12="",ISBLANK(EnterData!A12)),"",_xlfn._xlws.FILTER(EnterData!N12:V12 &amp; "",EnterData!A12:A12&lt;&gt;""))</f>
        <v/>
      </c>
      <c r="N9" s="3" t="str">
        <v/>
      </c>
      <c r="O9" s="3" t="str">
        <v/>
      </c>
      <c r="P9" s="3" t="str">
        <v/>
      </c>
      <c r="Q9" s="3" t="str">
        <v/>
      </c>
      <c r="R9" s="3" t="str">
        <v/>
      </c>
      <c r="S9" s="3" t="str">
        <v/>
      </c>
      <c r="T9" s="3" t="str">
        <v/>
      </c>
      <c r="U9" s="3" t="str">
        <v/>
      </c>
    </row>
    <row r="10" spans="1:29" x14ac:dyDescent="0.25">
      <c r="A10" s="3" t="str" cm="1">
        <f t="array" ref="A10:L10">IF(OR(EnterData!A13="",ISBLANK(EnterData!A13)),"",_xlfn._xlws.FILTER(EnterData!A13:L13 &amp; "",EnterData!A13:A13&lt;&gt;""))</f>
        <v>District Agricultural Training Centre</v>
      </c>
      <c r="B10" s="3" t="str">
        <v/>
      </c>
      <c r="C10" s="3" t="str">
        <v/>
      </c>
      <c r="D10" s="3" t="str">
        <v/>
      </c>
      <c r="E10" s="3" t="str">
        <v/>
      </c>
      <c r="F10" s="3" t="str">
        <v/>
      </c>
      <c r="G10" s="3" t="str">
        <v>2013</v>
      </c>
      <c r="H10" s="3" t="str">
        <v/>
      </c>
      <c r="I10" s="3" t="str">
        <v/>
      </c>
      <c r="J10" s="3" t="str">
        <v/>
      </c>
      <c r="K10" s="3" t="str">
        <v/>
      </c>
      <c r="L10" s="3" t="str">
        <v/>
      </c>
      <c r="M10" s="3" t="str" cm="1">
        <f t="array" ref="M10:U10">IF(OR(EnterData!A13="",ISBLANK(EnterData!A13)),"",_xlfn._xlws.FILTER(EnterData!N13:V13 &amp; "",EnterData!A13:A13&lt;&gt;""))</f>
        <v/>
      </c>
      <c r="N10" s="3" t="str">
        <v/>
      </c>
      <c r="O10" s="3" t="str">
        <v/>
      </c>
      <c r="P10" s="3" t="str">
        <v/>
      </c>
      <c r="Q10" s="3" t="str">
        <v/>
      </c>
      <c r="R10" s="3" t="str">
        <v/>
      </c>
      <c r="S10" s="3" t="str">
        <v/>
      </c>
      <c r="T10" s="3" t="str">
        <v/>
      </c>
      <c r="U10" s="3" t="str">
        <v/>
      </c>
    </row>
    <row r="11" spans="1:29" x14ac:dyDescent="0.25">
      <c r="A11" s="3" t="str" cm="1">
        <f t="array" ref="A11">IF(OR(EnterData!A14="",ISBLANK(EnterData!A14)),"",_xlfn._xlws.FILTER(EnterData!A14:L14 &amp; "",EnterData!A14:A14&lt;&gt;""))</f>
        <v/>
      </c>
      <c r="M11" s="3" t="str" cm="1">
        <f t="array" ref="M11">IF(OR(EnterData!A14="",ISBLANK(EnterData!A14)),"",_xlfn._xlws.FILTER(EnterData!N14:V14 &amp; "",EnterData!A14:A14&lt;&gt;""))</f>
        <v/>
      </c>
    </row>
    <row r="12" spans="1:29" x14ac:dyDescent="0.25">
      <c r="A12" s="3" t="str" cm="1">
        <f t="array" ref="A12">IF(OR(EnterData!A15="",ISBLANK(EnterData!A15)),"",_xlfn._xlws.FILTER(EnterData!A15:L15 &amp; "",EnterData!A15:A15&lt;&gt;""))</f>
        <v/>
      </c>
      <c r="M12" s="3" t="str" cm="1">
        <f t="array" ref="M12">IF(OR(EnterData!A15="",ISBLANK(EnterData!A15)),"",_xlfn._xlws.FILTER(EnterData!N15:V15 &amp; "",EnterData!A15:A15&lt;&gt;""))</f>
        <v/>
      </c>
    </row>
    <row r="13" spans="1:29" x14ac:dyDescent="0.25">
      <c r="A13" s="3" t="str" cm="1">
        <f t="array" ref="A13">IF(OR(EnterData!A16="",ISBLANK(EnterData!A16)),"",_xlfn._xlws.FILTER(EnterData!A16:L16 &amp; "",EnterData!A16:A16&lt;&gt;""))</f>
        <v/>
      </c>
      <c r="M13" s="3" t="str" cm="1">
        <f t="array" ref="M13">IF(OR(EnterData!A16="",ISBLANK(EnterData!A16)),"",_xlfn._xlws.FILTER(EnterData!N16:V16 &amp; "",EnterData!A16:A16&lt;&gt;""))</f>
        <v/>
      </c>
    </row>
    <row r="14" spans="1:29" x14ac:dyDescent="0.25">
      <c r="A14" s="3" t="str" cm="1">
        <f t="array" ref="A14">IF(OR(EnterData!A17="",ISBLANK(EnterData!A17)),"",_xlfn._xlws.FILTER(EnterData!A17:L17 &amp; "",EnterData!A17:A17&lt;&gt;""))</f>
        <v/>
      </c>
      <c r="M14" s="3" t="str" cm="1">
        <f t="array" ref="M14">IF(OR(EnterData!A17="",ISBLANK(EnterData!A17)),"",_xlfn._xlws.FILTER(EnterData!N17:V17 &amp; "",EnterData!A17:A17&lt;&gt;""))</f>
        <v/>
      </c>
    </row>
    <row r="15" spans="1:29" x14ac:dyDescent="0.25">
      <c r="A15" s="3" t="str" cm="1">
        <f t="array" ref="A15">IF(OR(EnterData!A18="",ISBLANK(EnterData!A18)),"",_xlfn._xlws.FILTER(EnterData!A18:L18 &amp; "",EnterData!A18:A18&lt;&gt;""))</f>
        <v/>
      </c>
      <c r="M15" s="3" t="str" cm="1">
        <f t="array" ref="M15">IF(OR(EnterData!A18="",ISBLANK(EnterData!A18)),"",_xlfn._xlws.FILTER(EnterData!N18:V18 &amp; "",EnterData!A18:A18&lt;&gt;""))</f>
        <v/>
      </c>
    </row>
    <row r="16" spans="1:29" x14ac:dyDescent="0.25">
      <c r="A16" s="3" t="str" cm="1">
        <f t="array" ref="A16">IF(OR(EnterData!A19="",ISBLANK(EnterData!A19)),"",_xlfn._xlws.FILTER(EnterData!A19:L19 &amp; "",EnterData!A19:A19&lt;&gt;""))</f>
        <v/>
      </c>
      <c r="M16" s="3" t="str" cm="1">
        <f t="array" ref="M16">IF(OR(EnterData!A19="",ISBLANK(EnterData!A19)),"",_xlfn._xlws.FILTER(EnterData!N19:V19 &amp; "",EnterData!A19:A19&lt;&gt;""))</f>
        <v/>
      </c>
    </row>
    <row r="17" spans="1:21" x14ac:dyDescent="0.25">
      <c r="A17" s="3" t="str" cm="1">
        <f t="array" ref="A17">IF(OR(EnterData!A20="",ISBLANK(EnterData!A20)),"",_xlfn._xlws.FILTER(EnterData!A20:L20 &amp; "",EnterData!A20:A20&lt;&gt;""))</f>
        <v/>
      </c>
      <c r="M17" s="3" t="str" cm="1">
        <f t="array" ref="M17">IF(OR(EnterData!A20="",ISBLANK(EnterData!A20)),"",_xlfn._xlws.FILTER(EnterData!N20:V20 &amp; "",EnterData!A20:A20&lt;&gt;""))</f>
        <v/>
      </c>
    </row>
    <row r="18" spans="1:21" x14ac:dyDescent="0.25">
      <c r="A18" s="3" t="str" cm="1">
        <f t="array" ref="A18">IF(OR(EnterData!A21="",ISBLANK(EnterData!A21)),"",_xlfn._xlws.FILTER(EnterData!A21:L21 &amp; "",EnterData!A21:A21&lt;&gt;""))</f>
        <v/>
      </c>
      <c r="M18" s="3" t="str" cm="1">
        <f t="array" ref="M18">IF(OR(EnterData!A21="",ISBLANK(EnterData!A21)),"",_xlfn._xlws.FILTER(EnterData!N21:V21 &amp; "",EnterData!A21:A21&lt;&gt;""))</f>
        <v/>
      </c>
    </row>
    <row r="19" spans="1:21" x14ac:dyDescent="0.25">
      <c r="A19" s="3" t="str" cm="1">
        <f t="array" ref="A19">IF(OR(EnterData!A22="",ISBLANK(EnterData!A22)),"",_xlfn._xlws.FILTER(EnterData!A22:L22 &amp; "",EnterData!A22:A22&lt;&gt;""))</f>
        <v/>
      </c>
      <c r="M19" s="3" t="str" cm="1">
        <f t="array" ref="M19">IF(OR(EnterData!A22="",ISBLANK(EnterData!A22)),"",_xlfn._xlws.FILTER(EnterData!N22:V22 &amp; "",EnterData!A22:A22&lt;&gt;""))</f>
        <v/>
      </c>
    </row>
    <row r="20" spans="1:21" x14ac:dyDescent="0.25">
      <c r="A20" s="3" t="str" cm="1">
        <f t="array" ref="A20">IF(OR(EnterData!A23="",ISBLANK(EnterData!A23)),"",_xlfn._xlws.FILTER(EnterData!A23:L23 &amp; "",EnterData!A23:A23&lt;&gt;""))</f>
        <v/>
      </c>
      <c r="M20" s="3" t="str" cm="1">
        <f t="array" ref="M20">IF(OR(EnterData!A23="",ISBLANK(EnterData!A23)),"",_xlfn._xlws.FILTER(EnterData!N23:V23 &amp; "",EnterData!A23:A23&lt;&gt;""))</f>
        <v/>
      </c>
    </row>
    <row r="21" spans="1:21" x14ac:dyDescent="0.25">
      <c r="A21" s="3" t="str" cm="1">
        <f t="array" ref="A21">IF(OR(EnterData!A24="",ISBLANK(EnterData!A24)),"",_xlfn._xlws.FILTER(EnterData!A24:L24 &amp; "",EnterData!A24:A24&lt;&gt;""))</f>
        <v/>
      </c>
      <c r="M21" s="3" t="str" cm="1">
        <f t="array" ref="M21">IF(OR(EnterData!A24="",ISBLANK(EnterData!A24)),"",_xlfn._xlws.FILTER(EnterData!N24:V24 &amp; "",EnterData!A24:A24&lt;&gt;""))</f>
        <v/>
      </c>
    </row>
    <row r="22" spans="1:21" x14ac:dyDescent="0.25">
      <c r="A22" s="3" t="str" cm="1">
        <f t="array" ref="A22">IF(OR(EnterData!A25="",ISBLANK(EnterData!A25)),"",_xlfn._xlws.FILTER(EnterData!A25:L25 &amp; "",EnterData!A25:A25&lt;&gt;""))</f>
        <v/>
      </c>
      <c r="M22" s="3" t="str" cm="1">
        <f t="array" ref="M22">IF(OR(EnterData!A25="",ISBLANK(EnterData!A25)),"",_xlfn._xlws.FILTER(EnterData!N25:V25 &amp; "",EnterData!A25:A25&lt;&gt;""))</f>
        <v/>
      </c>
    </row>
    <row r="23" spans="1:21" x14ac:dyDescent="0.25">
      <c r="A23" s="3" t="str" cm="1">
        <f t="array" ref="A23">IF(OR(EnterData!A26="",ISBLANK(EnterData!A26)),"",_xlfn._xlws.FILTER(EnterData!A26:L26 &amp; "",EnterData!A26:A26&lt;&gt;""))</f>
        <v/>
      </c>
      <c r="M23" s="3" t="str" cm="1">
        <f t="array" ref="M23">IF(OR(EnterData!A26="",ISBLANK(EnterData!A26)),"",_xlfn._xlws.FILTER(EnterData!N26:V26 &amp; "",EnterData!A26:A26&lt;&gt;""))</f>
        <v/>
      </c>
    </row>
    <row r="24" spans="1:21" x14ac:dyDescent="0.25">
      <c r="A24" s="3" t="str" cm="1">
        <f t="array" ref="A24:L24">IF(OR(EnterData!A27="",ISBLANK(EnterData!A27)),"",_xlfn._xlws.FILTER(EnterData!A27:L27 &amp; "",EnterData!A27:A27&lt;&gt;""))</f>
        <v>Bukura Agricultural College</v>
      </c>
      <c r="B24" s="3" t="str">
        <v/>
      </c>
      <c r="C24" s="3" t="str">
        <v>50% wheat 50% sp</v>
      </c>
      <c r="D24" s="3" t="str">
        <v/>
      </c>
      <c r="E24" s="3" t="str">
        <v/>
      </c>
      <c r="F24" s="3" t="str">
        <v/>
      </c>
      <c r="G24" s="3" t="str">
        <v/>
      </c>
      <c r="H24" s="3" t="str">
        <v/>
      </c>
      <c r="I24" s="3" t="str">
        <v/>
      </c>
      <c r="J24" s="3" t="str">
        <v/>
      </c>
      <c r="K24" s="3" t="str">
        <v/>
      </c>
      <c r="L24" s="3" t="str">
        <v/>
      </c>
      <c r="M24" s="3" t="str" cm="1">
        <f t="array" ref="M24:U24">IF(OR(EnterData!A27="",ISBLANK(EnterData!A27)),"",_xlfn._xlws.FILTER(EnterData!N27:V27 &amp; "",EnterData!A27:A27&lt;&gt;""))</f>
        <v/>
      </c>
      <c r="N24" s="3" t="str">
        <v/>
      </c>
      <c r="O24" s="3" t="str">
        <v/>
      </c>
      <c r="P24" s="3" t="str">
        <v/>
      </c>
      <c r="Q24" s="3" t="str">
        <v/>
      </c>
      <c r="R24" s="3" t="str">
        <v/>
      </c>
      <c r="S24" s="3" t="str">
        <v/>
      </c>
      <c r="T24" s="3" t="str">
        <v/>
      </c>
      <c r="U24" s="3" t="str">
        <v/>
      </c>
    </row>
    <row r="25" spans="1:21" x14ac:dyDescent="0.25">
      <c r="A25" s="3" t="str" cm="1">
        <f t="array" ref="A25:L25">IF(OR(EnterData!A28="",ISBLANK(EnterData!A28)),"",_xlfn._xlws.FILTER(EnterData!A28:L28 &amp; "",EnterData!A28:A28&lt;&gt;""))</f>
        <v>Bukura Agricultural College;District Agricultural Training Centre</v>
      </c>
      <c r="B25" s="3" t="str">
        <v/>
      </c>
      <c r="C25" s="3" t="str">
        <v/>
      </c>
      <c r="D25" s="3" t="str">
        <v/>
      </c>
      <c r="E25" s="3" t="str">
        <v/>
      </c>
      <c r="F25" s="3" t="str">
        <v/>
      </c>
      <c r="G25" s="3" t="str">
        <v/>
      </c>
      <c r="H25" s="3" t="str">
        <v/>
      </c>
      <c r="I25" s="3" t="str">
        <v/>
      </c>
      <c r="J25" s="3" t="str">
        <v/>
      </c>
      <c r="K25" s="3" t="str">
        <v/>
      </c>
      <c r="L25" s="3" t="str">
        <v/>
      </c>
      <c r="M25" s="3" t="str" cm="1">
        <f t="array" ref="M25:U25">IF(OR(EnterData!A28="",ISBLANK(EnterData!A28)),"",_xlfn._xlws.FILTER(EnterData!N28:V28 &amp; "",EnterData!A28:A28&lt;&gt;""))</f>
        <v/>
      </c>
      <c r="N25" s="3" t="str">
        <v/>
      </c>
      <c r="O25" s="3" t="str">
        <v/>
      </c>
      <c r="P25" s="3" t="str">
        <v/>
      </c>
      <c r="Q25" s="3" t="str">
        <v/>
      </c>
      <c r="R25" s="3" t="str">
        <v/>
      </c>
      <c r="S25" s="3" t="str">
        <v/>
      </c>
      <c r="T25" s="3" t="str">
        <v/>
      </c>
      <c r="U25" s="3" t="str">
        <v/>
      </c>
    </row>
    <row r="26" spans="1:21" x14ac:dyDescent="0.25">
      <c r="A26" s="3" t="str" cm="1">
        <f t="array" ref="A26">IF(OR(EnterData!A29="",ISBLANK(EnterData!A29)),"",_xlfn._xlws.FILTER(EnterData!A29:L29 &amp; "",EnterData!A29:A29&lt;&gt;""))</f>
        <v/>
      </c>
      <c r="M26" s="3" t="str" cm="1">
        <f t="array" ref="M26">IF(OR(EnterData!A29="",ISBLANK(EnterData!A29)),"",_xlfn._xlws.FILTER(EnterData!N29:V29 &amp; "",EnterData!A29:A29&lt;&gt;""))</f>
        <v/>
      </c>
    </row>
    <row r="27" spans="1:21" x14ac:dyDescent="0.25">
      <c r="A27" s="3" t="str" cm="1">
        <f t="array" ref="A27">IF(OR(EnterData!A30="",ISBLANK(EnterData!A30)),"",_xlfn._xlws.FILTER(EnterData!A30:L30 &amp; "",EnterData!A30:A30&lt;&gt;""))</f>
        <v/>
      </c>
      <c r="M27" s="3" t="str" cm="1">
        <f t="array" ref="M27">IF(OR(EnterData!A30="",ISBLANK(EnterData!A30)),"",_xlfn._xlws.FILTER(EnterData!N30:V30 &amp; "",EnterData!A30:A30&lt;&gt;""))</f>
        <v/>
      </c>
    </row>
    <row r="28" spans="1:21" x14ac:dyDescent="0.25">
      <c r="A28" s="3" t="str" cm="1">
        <f t="array" ref="A28">IF(OR(EnterData!A31="",ISBLANK(EnterData!A31)),"",_xlfn._xlws.FILTER(EnterData!A31:L31 &amp; "",EnterData!A31:A31&lt;&gt;""))</f>
        <v/>
      </c>
      <c r="M28" s="3" t="str" cm="1">
        <f t="array" ref="M28">IF(OR(EnterData!A31="",ISBLANK(EnterData!A31)),"",_xlfn._xlws.FILTER(EnterData!N31:V31 &amp; "",EnterData!A31:A31&lt;&gt;""))</f>
        <v/>
      </c>
    </row>
    <row r="29" spans="1:21" x14ac:dyDescent="0.25">
      <c r="A29" s="3" t="str" cm="1">
        <f t="array" ref="A29">IF(OR(EnterData!A32="",ISBLANK(EnterData!A32)),"",_xlfn._xlws.FILTER(EnterData!A32:L32 &amp; "",EnterData!A32:A32&lt;&gt;""))</f>
        <v/>
      </c>
      <c r="M29" s="3" t="str" cm="1">
        <f t="array" ref="M29">IF(OR(EnterData!A32="",ISBLANK(EnterData!A32)),"",_xlfn._xlws.FILTER(EnterData!N32:V32 &amp; "",EnterData!A32:A32&lt;&gt;""))</f>
        <v/>
      </c>
    </row>
    <row r="30" spans="1:21" x14ac:dyDescent="0.25">
      <c r="A30" s="3" t="str" cm="1">
        <f t="array" ref="A30">IF(OR(EnterData!A33="",ISBLANK(EnterData!A33)),"",_xlfn._xlws.FILTER(EnterData!A33:L33 &amp; "",EnterData!A33:A33&lt;&gt;""))</f>
        <v/>
      </c>
      <c r="M30" s="3" t="str" cm="1">
        <f t="array" ref="M30">IF(OR(EnterData!A33="",ISBLANK(EnterData!A33)),"",_xlfn._xlws.FILTER(EnterData!N33:V33 &amp; "",EnterData!A33:A33&lt;&gt;""))</f>
        <v/>
      </c>
    </row>
    <row r="31" spans="1:21" x14ac:dyDescent="0.25">
      <c r="A31" s="3" t="str" cm="1">
        <f t="array" ref="A31">IF(OR(EnterData!A34="",ISBLANK(EnterData!A34)),"",_xlfn._xlws.FILTER(EnterData!A34:L34 &amp; "",EnterData!A34:A34&lt;&gt;""))</f>
        <v/>
      </c>
      <c r="M31" s="3" t="str" cm="1">
        <f t="array" ref="M31">IF(OR(EnterData!A34="",ISBLANK(EnterData!A34)),"",_xlfn._xlws.FILTER(EnterData!N34:V34 &amp; "",EnterData!A34:A34&lt;&gt;""))</f>
        <v/>
      </c>
    </row>
    <row r="32" spans="1:21" x14ac:dyDescent="0.25">
      <c r="A32" s="3" t="str" cm="1">
        <f t="array" ref="A32">IF(OR(EnterData!A35="",ISBLANK(EnterData!A35)),"",_xlfn._xlws.FILTER(EnterData!A35:L35 &amp; "",EnterData!A35:A35&lt;&gt;""))</f>
        <v/>
      </c>
      <c r="M32" s="3" t="str" cm="1">
        <f t="array" ref="M32">IF(OR(EnterData!A35="",ISBLANK(EnterData!A35)),"",_xlfn._xlws.FILTER(EnterData!N35:V35 &amp; "",EnterData!A35:A35&lt;&gt;""))</f>
        <v/>
      </c>
    </row>
    <row r="33" spans="1:13" x14ac:dyDescent="0.25">
      <c r="A33" s="3" t="str" cm="1">
        <f t="array" ref="A33">IF(OR(EnterData!A36="",ISBLANK(EnterData!A36)),"",_xlfn._xlws.FILTER(EnterData!A36:L36 &amp; "",EnterData!A36:A36&lt;&gt;""))</f>
        <v/>
      </c>
      <c r="M33" s="3" t="str" cm="1">
        <f t="array" ref="M33">IF(OR(EnterData!A36="",ISBLANK(EnterData!A36)),"",_xlfn._xlws.FILTER(EnterData!N36:V36 &amp; "",EnterData!A36:A36&lt;&gt;""))</f>
        <v/>
      </c>
    </row>
    <row r="34" spans="1:13" x14ac:dyDescent="0.25">
      <c r="A34" s="3" t="str" cm="1">
        <f t="array" ref="A34">IF(OR(EnterData!A37="",ISBLANK(EnterData!A37)),"",_xlfn._xlws.FILTER(EnterData!A37:L37 &amp; "",EnterData!A37:A37&lt;&gt;""))</f>
        <v/>
      </c>
      <c r="M34" s="3" t="str" cm="1">
        <f t="array" ref="M34">IF(OR(EnterData!A37="",ISBLANK(EnterData!A37)),"",_xlfn._xlws.FILTER(EnterData!N37:V37 &amp; "",EnterData!A37:A37&lt;&gt;""))</f>
        <v/>
      </c>
    </row>
    <row r="35" spans="1:13" x14ac:dyDescent="0.25">
      <c r="A35" s="3" t="str" cm="1">
        <f t="array" ref="A35">IF(OR(EnterData!A38="",ISBLANK(EnterData!A38)),"",_xlfn._xlws.FILTER(EnterData!A38:L38 &amp; "",EnterData!A38:A38&lt;&gt;""))</f>
        <v/>
      </c>
      <c r="M35" s="3" t="str" cm="1">
        <f t="array" ref="M35">IF(OR(EnterData!A38="",ISBLANK(EnterData!A38)),"",_xlfn._xlws.FILTER(EnterData!N38:V38 &amp; "",EnterData!A38:A38&lt;&gt;""))</f>
        <v/>
      </c>
    </row>
    <row r="36" spans="1:13" x14ac:dyDescent="0.25">
      <c r="A36" s="3" t="str" cm="1">
        <f t="array" ref="A36">IF(OR(EnterData!A39="",ISBLANK(EnterData!A39)),"",_xlfn._xlws.FILTER(EnterData!A39:L39 &amp; "",EnterData!A39:A39&lt;&gt;""))</f>
        <v/>
      </c>
      <c r="M36" s="3" t="str" cm="1">
        <f t="array" ref="M36">IF(OR(EnterData!A39="",ISBLANK(EnterData!A39)),"",_xlfn._xlws.FILTER(EnterData!N39:V39 &amp; "",EnterData!A39:A39&lt;&gt;""))</f>
        <v/>
      </c>
    </row>
    <row r="37" spans="1:13" x14ac:dyDescent="0.25">
      <c r="A37" s="3" t="str" cm="1">
        <f t="array" ref="A37">IF(OR(EnterData!A40="",ISBLANK(EnterData!A40)),"",_xlfn._xlws.FILTER(EnterData!A40:L40 &amp; "",EnterData!A40:A40&lt;&gt;""))</f>
        <v/>
      </c>
      <c r="M37" s="3" t="str" cm="1">
        <f t="array" ref="M37">IF(OR(EnterData!A40="",ISBLANK(EnterData!A40)),"",_xlfn._xlws.FILTER(EnterData!N40:V40 &amp; "",EnterData!A40:A40&lt;&gt;""))</f>
        <v/>
      </c>
    </row>
    <row r="38" spans="1:13" x14ac:dyDescent="0.25">
      <c r="A38" s="3" t="str" cm="1">
        <f t="array" ref="A38">IF(OR(EnterData!A41="",ISBLANK(EnterData!A41)),"",_xlfn._xlws.FILTER(EnterData!A41:L41 &amp; "",EnterData!A41:A41&lt;&gt;""))</f>
        <v/>
      </c>
      <c r="M38" s="3" t="str" cm="1">
        <f t="array" ref="M38">IF(OR(EnterData!A41="",ISBLANK(EnterData!A41)),"",_xlfn._xlws.FILTER(EnterData!N41:V41 &amp; "",EnterData!A41:A41&lt;&gt;""))</f>
        <v/>
      </c>
    </row>
    <row r="39" spans="1:13" x14ac:dyDescent="0.25">
      <c r="A39" s="3" t="str" cm="1">
        <f t="array" ref="A39">IF(OR(EnterData!A42="",ISBLANK(EnterData!A42)),"",_xlfn._xlws.FILTER(EnterData!A42:L42 &amp; "",EnterData!A42:A42&lt;&gt;""))</f>
        <v/>
      </c>
      <c r="M39" s="3" t="str" cm="1">
        <f t="array" ref="M39">IF(OR(EnterData!A42="",ISBLANK(EnterData!A42)),"",_xlfn._xlws.FILTER(EnterData!N42:V42 &amp; "",EnterData!A42:A42&lt;&gt;""))</f>
        <v/>
      </c>
    </row>
    <row r="40" spans="1:13" x14ac:dyDescent="0.25">
      <c r="A40" s="3" t="str" cm="1">
        <f t="array" ref="A40">IF(OR(EnterData!A43="",ISBLANK(EnterData!A43)),"",_xlfn._xlws.FILTER(EnterData!A43:L43 &amp; "",EnterData!A43:A43&lt;&gt;""))</f>
        <v/>
      </c>
      <c r="M40" s="3" t="str" cm="1">
        <f t="array" ref="M40">IF(OR(EnterData!A43="",ISBLANK(EnterData!A43)),"",_xlfn._xlws.FILTER(EnterData!N43:V43 &amp; "",EnterData!A43:A43&lt;&gt;""))</f>
        <v/>
      </c>
    </row>
    <row r="41" spans="1:13" x14ac:dyDescent="0.25">
      <c r="A41" s="3" t="str" cm="1">
        <f t="array" ref="A41">IF(OR(EnterData!A44="",ISBLANK(EnterData!A44)),"",_xlfn._xlws.FILTER(EnterData!A44:L44 &amp; "",EnterData!A44:A44&lt;&gt;""))</f>
        <v/>
      </c>
      <c r="M41" s="3" t="str" cm="1">
        <f t="array" ref="M41">IF(OR(EnterData!A44="",ISBLANK(EnterData!A44)),"",_xlfn._xlws.FILTER(EnterData!N44:V44 &amp; "",EnterData!A44:A44&lt;&gt;""))</f>
        <v/>
      </c>
    </row>
    <row r="42" spans="1:13" x14ac:dyDescent="0.25">
      <c r="A42" s="3" t="str" cm="1">
        <f t="array" ref="A42">IF(OR(EnterData!A45="",ISBLANK(EnterData!A45)),"",_xlfn._xlws.FILTER(EnterData!A45:L45 &amp; "",EnterData!A45:A45&lt;&gt;""))</f>
        <v/>
      </c>
      <c r="M42" s="3" t="str" cm="1">
        <f t="array" ref="M42">IF(OR(EnterData!A45="",ISBLANK(EnterData!A45)),"",_xlfn._xlws.FILTER(EnterData!N45:V45 &amp; "",EnterData!A45:A45&lt;&gt;""))</f>
        <v/>
      </c>
    </row>
    <row r="43" spans="1:13" x14ac:dyDescent="0.25">
      <c r="A43" s="3" t="str" cm="1">
        <f t="array" ref="A43">IF(OR(EnterData!A46="",ISBLANK(EnterData!A46)),"",_xlfn._xlws.FILTER(EnterData!A46:L46 &amp; "",EnterData!A46:A46&lt;&gt;""))</f>
        <v/>
      </c>
      <c r="M43" s="3" t="str" cm="1">
        <f t="array" ref="M43">IF(OR(EnterData!A46="",ISBLANK(EnterData!A46)),"",_xlfn._xlws.FILTER(EnterData!N46:V46 &amp; "",EnterData!A46:A46&lt;&gt;""))</f>
        <v/>
      </c>
    </row>
    <row r="44" spans="1:13" x14ac:dyDescent="0.25">
      <c r="A44" s="3" t="str" cm="1">
        <f t="array" ref="A44">IF(OR(EnterData!A47="",ISBLANK(EnterData!A47)),"",_xlfn._xlws.FILTER(EnterData!A47:L47 &amp; "",EnterData!A47:A47&lt;&gt;""))</f>
        <v/>
      </c>
      <c r="M44" s="3" t="str" cm="1">
        <f t="array" ref="M44">IF(OR(EnterData!A47="",ISBLANK(EnterData!A47)),"",_xlfn._xlws.FILTER(EnterData!N47:V47 &amp; "",EnterData!A47:A47&lt;&gt;""))</f>
        <v/>
      </c>
    </row>
    <row r="45" spans="1:13" x14ac:dyDescent="0.25">
      <c r="A45" s="3" t="str" cm="1">
        <f t="array" ref="A45">IF(OR(EnterData!A48="",ISBLANK(EnterData!A48)),"",_xlfn._xlws.FILTER(EnterData!A48:L48 &amp; "",EnterData!A48:A48&lt;&gt;""))</f>
        <v/>
      </c>
      <c r="M45" s="3" t="str" cm="1">
        <f t="array" ref="M45">IF(OR(EnterData!A48="",ISBLANK(EnterData!A48)),"",_xlfn._xlws.FILTER(EnterData!N48:V48 &amp; "",EnterData!A48:A48&lt;&gt;""))</f>
        <v/>
      </c>
    </row>
    <row r="46" spans="1:13" x14ac:dyDescent="0.25">
      <c r="A46" s="3" t="str" cm="1">
        <f t="array" ref="A46">IF(OR(EnterData!A49="",ISBLANK(EnterData!A49)),"",_xlfn._xlws.FILTER(EnterData!A49:L49 &amp; "",EnterData!A49:A49&lt;&gt;""))</f>
        <v/>
      </c>
      <c r="M46" s="3" t="str" cm="1">
        <f t="array" ref="M46">IF(OR(EnterData!A49="",ISBLANK(EnterData!A49)),"",_xlfn._xlws.FILTER(EnterData!N49:V49 &amp; "",EnterData!A49:A49&lt;&gt;""))</f>
        <v/>
      </c>
    </row>
    <row r="47" spans="1:13" x14ac:dyDescent="0.25">
      <c r="A47" s="3" t="str" cm="1">
        <f t="array" ref="A47">IF(OR(EnterData!A50="",ISBLANK(EnterData!A50)),"",_xlfn._xlws.FILTER(EnterData!A50:L50 &amp; "",EnterData!A50:A50&lt;&gt;""))</f>
        <v/>
      </c>
      <c r="M47" s="3" t="str" cm="1">
        <f t="array" ref="M47">IF(OR(EnterData!A50="",ISBLANK(EnterData!A50)),"",_xlfn._xlws.FILTER(EnterData!N50:V50 &amp; "",EnterData!A50:A50&lt;&gt;""))</f>
        <v/>
      </c>
    </row>
    <row r="48" spans="1:13" x14ac:dyDescent="0.25">
      <c r="A48" s="3" t="str" cm="1">
        <f t="array" ref="A48">IF(OR(EnterData!A51="",ISBLANK(EnterData!A51)),"",_xlfn._xlws.FILTER(EnterData!A51:L51 &amp; "",EnterData!A51:A51&lt;&gt;""))</f>
        <v/>
      </c>
      <c r="M48" s="3" t="str" cm="1">
        <f t="array" ref="M48">IF(OR(EnterData!A51="",ISBLANK(EnterData!A51)),"",_xlfn._xlws.FILTER(EnterData!N51:V51 &amp; "",EnterData!A51:A51&lt;&gt;""))</f>
        <v/>
      </c>
    </row>
    <row r="49" spans="1:13" x14ac:dyDescent="0.25">
      <c r="A49" s="3" t="str" cm="1">
        <f t="array" ref="A49">IF(OR(EnterData!A52="",ISBLANK(EnterData!A52)),"",_xlfn._xlws.FILTER(EnterData!A52:L52 &amp; "",EnterData!A52:A52&lt;&gt;""))</f>
        <v/>
      </c>
      <c r="M49" s="3" t="str" cm="1">
        <f t="array" ref="M49">IF(OR(EnterData!A52="",ISBLANK(EnterData!A52)),"",_xlfn._xlws.FILTER(EnterData!N52:V52 &amp; "",EnterData!A52:A52&lt;&gt;""))</f>
        <v/>
      </c>
    </row>
    <row r="50" spans="1:13" x14ac:dyDescent="0.25">
      <c r="A50" s="3" t="str" cm="1">
        <f t="array" ref="A50">IF(OR(EnterData!A53="",ISBLANK(EnterData!A53)),"",_xlfn._xlws.FILTER(EnterData!A53:L53 &amp; "",EnterData!A53:A53&lt;&gt;""))</f>
        <v/>
      </c>
      <c r="M50" s="3" t="str" cm="1">
        <f t="array" ref="M50">IF(OR(EnterData!A53="",ISBLANK(EnterData!A53)),"",_xlfn._xlws.FILTER(EnterData!N53:V53 &amp; "",EnterData!A53:A53&lt;&gt;""))</f>
        <v/>
      </c>
    </row>
    <row r="51" spans="1:13" x14ac:dyDescent="0.25">
      <c r="A51" s="3" t="str" cm="1">
        <f t="array" ref="A51">IF(OR(EnterData!A54="",ISBLANK(EnterData!A54)),"",_xlfn._xlws.FILTER(EnterData!A54:L54 &amp; "",EnterData!A54:A54&lt;&gt;""))</f>
        <v/>
      </c>
      <c r="M51" s="3" t="str" cm="1">
        <f t="array" ref="M51">IF(OR(EnterData!A54="",ISBLANK(EnterData!A54)),"",_xlfn._xlws.FILTER(EnterData!N54:V54 &amp; "",EnterData!A54:A54&lt;&gt;""))</f>
        <v/>
      </c>
    </row>
    <row r="52" spans="1:13" x14ac:dyDescent="0.25">
      <c r="A52" s="3" t="str" cm="1">
        <f t="array" ref="A52">IF(OR(EnterData!A55="",ISBLANK(EnterData!A55)),"",_xlfn._xlws.FILTER(EnterData!A55:L55 &amp; "",EnterData!A55:A55&lt;&gt;""))</f>
        <v/>
      </c>
      <c r="M52" s="3" t="str" cm="1">
        <f t="array" ref="M52">IF(OR(EnterData!A55="",ISBLANK(EnterData!A55)),"",_xlfn._xlws.FILTER(EnterData!N55:V55 &amp; "",EnterData!A55:A55&lt;&gt;""))</f>
        <v/>
      </c>
    </row>
    <row r="53" spans="1:13" x14ac:dyDescent="0.25">
      <c r="A53" s="3" t="str" cm="1">
        <f t="array" ref="A53">IF(OR(EnterData!A56="",ISBLANK(EnterData!A56)),"",_xlfn._xlws.FILTER(EnterData!A56:L56 &amp; "",EnterData!A56:A56&lt;&gt;""))</f>
        <v/>
      </c>
      <c r="M53" s="3" t="str" cm="1">
        <f t="array" ref="M53">IF(OR(EnterData!A56="",ISBLANK(EnterData!A56)),"",_xlfn._xlws.FILTER(EnterData!N56:V56 &amp; "",EnterData!A56:A56&lt;&gt;""))</f>
        <v/>
      </c>
    </row>
    <row r="54" spans="1:13" x14ac:dyDescent="0.25">
      <c r="A54" s="3" t="str" cm="1">
        <f t="array" ref="A54">IF(OR(EnterData!A57="",ISBLANK(EnterData!A57)),"",_xlfn._xlws.FILTER(EnterData!A57:L57 &amp; "",EnterData!A57:A57&lt;&gt;""))</f>
        <v/>
      </c>
      <c r="M54" s="3" t="str" cm="1">
        <f t="array" ref="M54">IF(OR(EnterData!A57="",ISBLANK(EnterData!A57)),"",_xlfn._xlws.FILTER(EnterData!N57:V57 &amp; "",EnterData!A57:A57&lt;&gt;""))</f>
        <v/>
      </c>
    </row>
    <row r="55" spans="1:13" x14ac:dyDescent="0.25">
      <c r="A55" s="3" t="str" cm="1">
        <f t="array" ref="A55">IF(OR(EnterData!A58="",ISBLANK(EnterData!A58)),"",_xlfn._xlws.FILTER(EnterData!A58:L58 &amp; "",EnterData!A58:A58&lt;&gt;""))</f>
        <v/>
      </c>
      <c r="M55" s="3" t="str" cm="1">
        <f t="array" ref="M55">IF(OR(EnterData!A58="",ISBLANK(EnterData!A58)),"",_xlfn._xlws.FILTER(EnterData!N58:V58 &amp; "",EnterData!A58:A58&lt;&gt;""))</f>
        <v/>
      </c>
    </row>
    <row r="56" spans="1:13" x14ac:dyDescent="0.25">
      <c r="A56" s="3" t="str" cm="1">
        <f t="array" ref="A56">IF(OR(EnterData!A59="",ISBLANK(EnterData!A59)),"",_xlfn._xlws.FILTER(EnterData!A59:L59 &amp; "",EnterData!A59:A59&lt;&gt;""))</f>
        <v/>
      </c>
      <c r="M56" s="3" t="str" cm="1">
        <f t="array" ref="M56">IF(OR(EnterData!A59="",ISBLANK(EnterData!A59)),"",_xlfn._xlws.FILTER(EnterData!N59:V59 &amp; "",EnterData!A59:A59&lt;&gt;""))</f>
        <v/>
      </c>
    </row>
    <row r="57" spans="1:13" x14ac:dyDescent="0.25">
      <c r="A57" s="3" t="str" cm="1">
        <f t="array" ref="A57">IF(OR(EnterData!A60="",ISBLANK(EnterData!A60)),"",_xlfn._xlws.FILTER(EnterData!A60:L60 &amp; "",EnterData!A60:A60&lt;&gt;""))</f>
        <v/>
      </c>
      <c r="M57" s="3" t="str" cm="1">
        <f t="array" ref="M57">IF(OR(EnterData!A60="",ISBLANK(EnterData!A60)),"",_xlfn._xlws.FILTER(EnterData!N60:V60 &amp; "",EnterData!A60:A60&lt;&gt;""))</f>
        <v/>
      </c>
    </row>
    <row r="58" spans="1:13" x14ac:dyDescent="0.25">
      <c r="A58" s="3" t="str" cm="1">
        <f t="array" ref="A58">IF(OR(EnterData!A61="",ISBLANK(EnterData!A61)),"",_xlfn._xlws.FILTER(EnterData!A61:L61 &amp; "",EnterData!A61:A61&lt;&gt;""))</f>
        <v/>
      </c>
      <c r="M58" s="3" t="str" cm="1">
        <f t="array" ref="M58">IF(OR(EnterData!A61="",ISBLANK(EnterData!A61)),"",_xlfn._xlws.FILTER(EnterData!N61:V61 &amp; "",EnterData!A61:A61&lt;&gt;""))</f>
        <v/>
      </c>
    </row>
    <row r="59" spans="1:13" x14ac:dyDescent="0.25">
      <c r="A59" s="3" t="str" cm="1">
        <f t="array" ref="A59">IF(OR(EnterData!A62="",ISBLANK(EnterData!A62)),"",_xlfn._xlws.FILTER(EnterData!A62:L62 &amp; "",EnterData!A62:A62&lt;&gt;""))</f>
        <v/>
      </c>
      <c r="M59" s="3" t="str" cm="1">
        <f t="array" ref="M59">IF(OR(EnterData!A62="",ISBLANK(EnterData!A62)),"",_xlfn._xlws.FILTER(EnterData!N62:V62 &amp; "",EnterData!A62:A62&lt;&gt;""))</f>
        <v/>
      </c>
    </row>
    <row r="60" spans="1:13" x14ac:dyDescent="0.25">
      <c r="A60" s="3" t="str" cm="1">
        <f t="array" ref="A60">IF(OR(EnterData!A63="",ISBLANK(EnterData!A63)),"",_xlfn._xlws.FILTER(EnterData!A63:L63 &amp; "",EnterData!A63:A63&lt;&gt;""))</f>
        <v/>
      </c>
      <c r="M60" s="3" t="str" cm="1">
        <f t="array" ref="M60">IF(OR(EnterData!A63="",ISBLANK(EnterData!A63)),"",_xlfn._xlws.FILTER(EnterData!N63:V63 &amp; "",EnterData!A63:A63&lt;&gt;""))</f>
        <v/>
      </c>
    </row>
    <row r="61" spans="1:13" x14ac:dyDescent="0.25">
      <c r="A61" s="3" t="str" cm="1">
        <f t="array" ref="A61">IF(OR(EnterData!A64="",ISBLANK(EnterData!A64)),"",_xlfn._xlws.FILTER(EnterData!A64:L64 &amp; "",EnterData!A64:A64&lt;&gt;""))</f>
        <v/>
      </c>
      <c r="M61" s="3" t="str" cm="1">
        <f t="array" ref="M61">IF(OR(EnterData!A64="",ISBLANK(EnterData!A64)),"",_xlfn._xlws.FILTER(EnterData!N64:V64 &amp; "",EnterData!A64:A64&lt;&gt;""))</f>
        <v/>
      </c>
    </row>
    <row r="62" spans="1:13" x14ac:dyDescent="0.25">
      <c r="A62" s="3" t="str" cm="1">
        <f t="array" ref="A62">IF(OR(EnterData!A65="",ISBLANK(EnterData!A65)),"",_xlfn._xlws.FILTER(EnterData!A65:L65 &amp; "",EnterData!A65:A65&lt;&gt;""))</f>
        <v/>
      </c>
      <c r="M62" s="3" t="str" cm="1">
        <f t="array" ref="M62">IF(OR(EnterData!A65="",ISBLANK(EnterData!A65)),"",_xlfn._xlws.FILTER(EnterData!N65:V65 &amp; "",EnterData!A65:A65&lt;&gt;""))</f>
        <v/>
      </c>
    </row>
    <row r="63" spans="1:13" x14ac:dyDescent="0.25">
      <c r="A63" s="3" t="str" cm="1">
        <f t="array" ref="A63">IF(OR(EnterData!A66="",ISBLANK(EnterData!A66)),"",_xlfn._xlws.FILTER(EnterData!A66:L66 &amp; "",EnterData!A66:A66&lt;&gt;""))</f>
        <v/>
      </c>
      <c r="M63" s="3" t="str" cm="1">
        <f t="array" ref="M63">IF(OR(EnterData!A66="",ISBLANK(EnterData!A66)),"",_xlfn._xlws.FILTER(EnterData!N66:V66 &amp; "",EnterData!A66:A66&lt;&gt;""))</f>
        <v/>
      </c>
    </row>
    <row r="64" spans="1:13" x14ac:dyDescent="0.25">
      <c r="A64" s="3" t="str" cm="1">
        <f t="array" ref="A64">IF(OR(EnterData!A67="",ISBLANK(EnterData!A67)),"",_xlfn._xlws.FILTER(EnterData!A67:L67 &amp; "",EnterData!A67:A67&lt;&gt;""))</f>
        <v/>
      </c>
      <c r="M64" s="3" t="str" cm="1">
        <f t="array" ref="M64">IF(OR(EnterData!A67="",ISBLANK(EnterData!A67)),"",_xlfn._xlws.FILTER(EnterData!N67:V67 &amp; "",EnterData!A67:A67&lt;&gt;""))</f>
        <v/>
      </c>
    </row>
    <row r="65" spans="1:13" x14ac:dyDescent="0.25">
      <c r="A65" s="3" t="str" cm="1">
        <f t="array" ref="A65">IF(OR(EnterData!A68="",ISBLANK(EnterData!A68)),"",_xlfn._xlws.FILTER(EnterData!A68:L68 &amp; "",EnterData!A68:A68&lt;&gt;""))</f>
        <v/>
      </c>
      <c r="M65" s="3" t="str" cm="1">
        <f t="array" ref="M65">IF(OR(EnterData!A68="",ISBLANK(EnterData!A68)),"",_xlfn._xlws.FILTER(EnterData!N68:V68 &amp; "",EnterData!A68:A68&lt;&gt;""))</f>
        <v/>
      </c>
    </row>
    <row r="66" spans="1:13" x14ac:dyDescent="0.25">
      <c r="A66" s="3" t="str" cm="1">
        <f t="array" ref="A66">IF(OR(EnterData!A69="",ISBLANK(EnterData!A69)),"",_xlfn._xlws.FILTER(EnterData!A69:L69 &amp; "",EnterData!A69:A69&lt;&gt;""))</f>
        <v/>
      </c>
      <c r="M66" s="3" t="str" cm="1">
        <f t="array" ref="M66">IF(OR(EnterData!A69="",ISBLANK(EnterData!A69)),"",_xlfn._xlws.FILTER(EnterData!N69:V69 &amp; "",EnterData!A69:A69&lt;&gt;""))</f>
        <v/>
      </c>
    </row>
    <row r="67" spans="1:13" x14ac:dyDescent="0.25">
      <c r="A67" s="3" t="str" cm="1">
        <f t="array" ref="A67">IF(OR(EnterData!A70="",ISBLANK(EnterData!A70)),"",_xlfn._xlws.FILTER(EnterData!A70:L70 &amp; "",EnterData!A70:A70&lt;&gt;""))</f>
        <v/>
      </c>
      <c r="M67" s="3" t="str" cm="1">
        <f t="array" ref="M67">IF(OR(EnterData!A70="",ISBLANK(EnterData!A70)),"",_xlfn._xlws.FILTER(EnterData!N70:V70 &amp; "",EnterData!A70:A70&lt;&gt;""))</f>
        <v/>
      </c>
    </row>
    <row r="68" spans="1:13" x14ac:dyDescent="0.25">
      <c r="A68" s="3" t="str" cm="1">
        <f t="array" ref="A68">IF(OR(EnterData!A71="",ISBLANK(EnterData!A71)),"",_xlfn._xlws.FILTER(EnterData!A71:L71 &amp; "",EnterData!A71:A71&lt;&gt;""))</f>
        <v/>
      </c>
      <c r="M68" s="3" t="str" cm="1">
        <f t="array" ref="M68">IF(OR(EnterData!A71="",ISBLANK(EnterData!A71)),"",_xlfn._xlws.FILTER(EnterData!N71:V71 &amp; "",EnterData!A71:A71&lt;&gt;""))</f>
        <v/>
      </c>
    </row>
    <row r="69" spans="1:13" x14ac:dyDescent="0.25">
      <c r="A69" s="3" t="str" cm="1">
        <f t="array" ref="A69">IF(OR(EnterData!A72="",ISBLANK(EnterData!A72)),"",_xlfn._xlws.FILTER(EnterData!A72:L72 &amp; "",EnterData!A72:A72&lt;&gt;""))</f>
        <v/>
      </c>
      <c r="M69" s="3" t="str" cm="1">
        <f t="array" ref="M69">IF(OR(EnterData!A72="",ISBLANK(EnterData!A72)),"",_xlfn._xlws.FILTER(EnterData!N72:V72 &amp; "",EnterData!A72:A72&lt;&gt;""))</f>
        <v/>
      </c>
    </row>
    <row r="70" spans="1:13" x14ac:dyDescent="0.25">
      <c r="A70" s="3" t="str" cm="1">
        <f t="array" ref="A70">IF(OR(EnterData!A73="",ISBLANK(EnterData!A73)),"",_xlfn._xlws.FILTER(EnterData!A73:L73 &amp; "",EnterData!A73:A73&lt;&gt;""))</f>
        <v/>
      </c>
      <c r="M70" s="3" t="str" cm="1">
        <f t="array" ref="M70">IF(OR(EnterData!A73="",ISBLANK(EnterData!A73)),"",_xlfn._xlws.FILTER(EnterData!N73:V73 &amp; "",EnterData!A73:A73&lt;&gt;""))</f>
        <v/>
      </c>
    </row>
    <row r="71" spans="1:13" x14ac:dyDescent="0.25">
      <c r="A71" s="3" t="str" cm="1">
        <f t="array" ref="A71">IF(OR(EnterData!A74="",ISBLANK(EnterData!A74)),"",_xlfn._xlws.FILTER(EnterData!A74:L74 &amp; "",EnterData!A74:A74&lt;&gt;""))</f>
        <v/>
      </c>
      <c r="M71" s="3" t="str" cm="1">
        <f t="array" ref="M71">IF(OR(EnterData!A74="",ISBLANK(EnterData!A74)),"",_xlfn._xlws.FILTER(EnterData!N74:V74 &amp; "",EnterData!A74:A74&lt;&gt;""))</f>
        <v/>
      </c>
    </row>
    <row r="72" spans="1:13" x14ac:dyDescent="0.25">
      <c r="A72" s="3" t="str" cm="1">
        <f t="array" ref="A72">IF(OR(EnterData!A75="",ISBLANK(EnterData!A75)),"",_xlfn._xlws.FILTER(EnterData!A75:L75 &amp; "",EnterData!A75:A75&lt;&gt;""))</f>
        <v/>
      </c>
      <c r="M72" s="3" t="str" cm="1">
        <f t="array" ref="M72">IF(OR(EnterData!A75="",ISBLANK(EnterData!A75)),"",_xlfn._xlws.FILTER(EnterData!N75:V75 &amp; "",EnterData!A75:A75&lt;&gt;""))</f>
        <v/>
      </c>
    </row>
    <row r="73" spans="1:13" x14ac:dyDescent="0.25">
      <c r="A73" s="3" t="str" cm="1">
        <f t="array" ref="A73">IF(OR(EnterData!A76="",ISBLANK(EnterData!A76)),"",_xlfn._xlws.FILTER(EnterData!A76:L76 &amp; "",EnterData!A76:A76&lt;&gt;""))</f>
        <v/>
      </c>
      <c r="M73" s="3" t="str" cm="1">
        <f t="array" ref="M73">IF(OR(EnterData!A76="",ISBLANK(EnterData!A76)),"",_xlfn._xlws.FILTER(EnterData!N76:V76 &amp; "",EnterData!A76:A76&lt;&gt;""))</f>
        <v/>
      </c>
    </row>
    <row r="74" spans="1:13" x14ac:dyDescent="0.25">
      <c r="A74" s="3" t="str" cm="1">
        <f t="array" ref="A74">IF(OR(EnterData!A77="",ISBLANK(EnterData!A77)),"",_xlfn._xlws.FILTER(EnterData!A77:L77 &amp; "",EnterData!A77:A77&lt;&gt;""))</f>
        <v/>
      </c>
      <c r="M74" s="3" t="str" cm="1">
        <f t="array" ref="M74">IF(OR(EnterData!A77="",ISBLANK(EnterData!A77)),"",_xlfn._xlws.FILTER(EnterData!N77:V77 &amp; "",EnterData!A77:A77&lt;&gt;""))</f>
        <v/>
      </c>
    </row>
    <row r="75" spans="1:13" x14ac:dyDescent="0.25">
      <c r="A75" s="3" t="str" cm="1">
        <f t="array" ref="A75">IF(OR(EnterData!A78="",ISBLANK(EnterData!A78)),"",_xlfn._xlws.FILTER(EnterData!A78:L78 &amp; "",EnterData!A78:A78&lt;&gt;""))</f>
        <v/>
      </c>
      <c r="M75" s="3" t="str" cm="1">
        <f t="array" ref="M75">IF(OR(EnterData!A78="",ISBLANK(EnterData!A78)),"",_xlfn._xlws.FILTER(EnterData!N78:V78 &amp; "",EnterData!A78:A78&lt;&gt;""))</f>
        <v/>
      </c>
    </row>
    <row r="76" spans="1:13" x14ac:dyDescent="0.25">
      <c r="A76" s="3" t="str" cm="1">
        <f t="array" ref="A76">IF(OR(EnterData!A79="",ISBLANK(EnterData!A79)),"",_xlfn._xlws.FILTER(EnterData!A79:L79 &amp; "",EnterData!A79:A79&lt;&gt;""))</f>
        <v/>
      </c>
      <c r="M76" s="3" t="str" cm="1">
        <f t="array" ref="M76">IF(OR(EnterData!A79="",ISBLANK(EnterData!A79)),"",_xlfn._xlws.FILTER(EnterData!N79:V79 &amp; "",EnterData!A79:A79&lt;&gt;""))</f>
        <v/>
      </c>
    </row>
    <row r="77" spans="1:13" x14ac:dyDescent="0.25">
      <c r="A77" s="3" t="str" cm="1">
        <f t="array" ref="A77">IF(OR(EnterData!A80="",ISBLANK(EnterData!A80)),"",_xlfn._xlws.FILTER(EnterData!A80:L80 &amp; "",EnterData!A80:A80&lt;&gt;""))</f>
        <v/>
      </c>
      <c r="M77" s="3" t="str" cm="1">
        <f t="array" ref="M77">IF(OR(EnterData!A80="",ISBLANK(EnterData!A80)),"",_xlfn._xlws.FILTER(EnterData!N80:V80 &amp; "",EnterData!A80:A80&lt;&gt;""))</f>
        <v/>
      </c>
    </row>
    <row r="78" spans="1:13" x14ac:dyDescent="0.25">
      <c r="A78" s="3" t="str" cm="1">
        <f t="array" ref="A78">IF(OR(EnterData!A81="",ISBLANK(EnterData!A81)),"",_xlfn._xlws.FILTER(EnterData!A81:L81 &amp; "",EnterData!A81:A81&lt;&gt;""))</f>
        <v/>
      </c>
      <c r="M78" s="3" t="str" cm="1">
        <f t="array" ref="M78">IF(OR(EnterData!A81="",ISBLANK(EnterData!A81)),"",_xlfn._xlws.FILTER(EnterData!N81:V81 &amp; "",EnterData!A81:A81&lt;&gt;""))</f>
        <v/>
      </c>
    </row>
    <row r="79" spans="1:13" x14ac:dyDescent="0.25">
      <c r="A79" s="3" t="str" cm="1">
        <f t="array" ref="A79">IF(OR(EnterData!A82="",ISBLANK(EnterData!A82)),"",_xlfn._xlws.FILTER(EnterData!A82:L82 &amp; "",EnterData!A82:A82&lt;&gt;""))</f>
        <v/>
      </c>
      <c r="M79" s="3" t="str" cm="1">
        <f t="array" ref="M79">IF(OR(EnterData!A82="",ISBLANK(EnterData!A82)),"",_xlfn._xlws.FILTER(EnterData!N82:V82 &amp; "",EnterData!A82:A82&lt;&gt;""))</f>
        <v/>
      </c>
    </row>
    <row r="80" spans="1:13" x14ac:dyDescent="0.25">
      <c r="A80" s="3" t="str" cm="1">
        <f t="array" ref="A80">IF(OR(EnterData!A83="",ISBLANK(EnterData!A83)),"",_xlfn._xlws.FILTER(EnterData!A83:L83 &amp; "",EnterData!A83:A83&lt;&gt;""))</f>
        <v/>
      </c>
      <c r="M80" s="3" t="str" cm="1">
        <f t="array" ref="M80">IF(OR(EnterData!A83="",ISBLANK(EnterData!A83)),"",_xlfn._xlws.FILTER(EnterData!N83:V83 &amp; "",EnterData!A83:A83&lt;&gt;""))</f>
        <v/>
      </c>
    </row>
    <row r="81" spans="1:13" x14ac:dyDescent="0.25">
      <c r="A81" s="3" t="str" cm="1">
        <f t="array" ref="A81">IF(OR(EnterData!A84="",ISBLANK(EnterData!A84)),"",_xlfn._xlws.FILTER(EnterData!A84:L84 &amp; "",EnterData!A84:A84&lt;&gt;""))</f>
        <v/>
      </c>
      <c r="M81" s="3" t="str" cm="1">
        <f t="array" ref="M81">IF(OR(EnterData!A84="",ISBLANK(EnterData!A84)),"",_xlfn._xlws.FILTER(EnterData!N84:V84 &amp; "",EnterData!A84:A84&lt;&gt;""))</f>
        <v/>
      </c>
    </row>
    <row r="82" spans="1:13" x14ac:dyDescent="0.25">
      <c r="A82" s="3" t="str" cm="1">
        <f t="array" ref="A82">IF(OR(EnterData!A85="",ISBLANK(EnterData!A85)),"",_xlfn._xlws.FILTER(EnterData!A85:L85 &amp; "",EnterData!A85:A85&lt;&gt;""))</f>
        <v/>
      </c>
      <c r="M82" s="3" t="str" cm="1">
        <f t="array" ref="M82">IF(OR(EnterData!A85="",ISBLANK(EnterData!A85)),"",_xlfn._xlws.FILTER(EnterData!N85:V85 &amp; "",EnterData!A85:A85&lt;&gt;""))</f>
        <v/>
      </c>
    </row>
    <row r="83" spans="1:13" x14ac:dyDescent="0.25">
      <c r="A83" s="3" t="str" cm="1">
        <f t="array" ref="A83">IF(OR(EnterData!A86="",ISBLANK(EnterData!A86)),"",_xlfn._xlws.FILTER(EnterData!A86:L86 &amp; "",EnterData!A86:A86&lt;&gt;""))</f>
        <v/>
      </c>
      <c r="M83" s="3" t="str" cm="1">
        <f t="array" ref="M83">IF(OR(EnterData!A86="",ISBLANK(EnterData!A86)),"",_xlfn._xlws.FILTER(EnterData!N86:V86 &amp; "",EnterData!A86:A86&lt;&gt;""))</f>
        <v/>
      </c>
    </row>
    <row r="84" spans="1:13" x14ac:dyDescent="0.25">
      <c r="A84" s="3" t="str" cm="1">
        <f t="array" ref="A84">IF(OR(EnterData!A87="",ISBLANK(EnterData!A87)),"",_xlfn._xlws.FILTER(EnterData!A87:L87 &amp; "",EnterData!A87:A87&lt;&gt;""))</f>
        <v/>
      </c>
      <c r="M84" s="3" t="str" cm="1">
        <f t="array" ref="M84">IF(OR(EnterData!A87="",ISBLANK(EnterData!A87)),"",_xlfn._xlws.FILTER(EnterData!N87:V87 &amp; "",EnterData!A87:A87&lt;&gt;""))</f>
        <v/>
      </c>
    </row>
    <row r="85" spans="1:13" x14ac:dyDescent="0.25">
      <c r="A85" s="3" t="str" cm="1">
        <f t="array" ref="A85">IF(OR(EnterData!A88="",ISBLANK(EnterData!A88)),"",_xlfn._xlws.FILTER(EnterData!A88:L88 &amp; "",EnterData!A88:A88&lt;&gt;""))</f>
        <v/>
      </c>
      <c r="M85" s="3" t="str" cm="1">
        <f t="array" ref="M85">IF(OR(EnterData!A88="",ISBLANK(EnterData!A88)),"",_xlfn._xlws.FILTER(EnterData!N88:V88 &amp; "",EnterData!A88:A88&lt;&gt;""))</f>
        <v/>
      </c>
    </row>
    <row r="86" spans="1:13" x14ac:dyDescent="0.25">
      <c r="A86" s="3" t="str" cm="1">
        <f t="array" ref="A86">IF(OR(EnterData!A89="",ISBLANK(EnterData!A89)),"",_xlfn._xlws.FILTER(EnterData!A89:L89 &amp; "",EnterData!A89:A89&lt;&gt;""))</f>
        <v/>
      </c>
      <c r="M86" s="3" t="str" cm="1">
        <f t="array" ref="M86">IF(OR(EnterData!A89="",ISBLANK(EnterData!A89)),"",_xlfn._xlws.FILTER(EnterData!N89:V89 &amp; "",EnterData!A89:A89&lt;&gt;""))</f>
        <v/>
      </c>
    </row>
    <row r="87" spans="1:13" x14ac:dyDescent="0.25">
      <c r="A87" s="3" t="str" cm="1">
        <f t="array" ref="A87">IF(OR(EnterData!A90="",ISBLANK(EnterData!A90)),"",_xlfn._xlws.FILTER(EnterData!A90:L90 &amp; "",EnterData!A90:A90&lt;&gt;""))</f>
        <v/>
      </c>
      <c r="M87" s="3" t="str" cm="1">
        <f t="array" ref="M87">IF(OR(EnterData!A90="",ISBLANK(EnterData!A90)),"",_xlfn._xlws.FILTER(EnterData!N90:V90 &amp; "",EnterData!A90:A90&lt;&gt;""))</f>
        <v/>
      </c>
    </row>
    <row r="88" spans="1:13" x14ac:dyDescent="0.25">
      <c r="A88" s="3" t="str" cm="1">
        <f t="array" ref="A88">IF(OR(EnterData!A91="",ISBLANK(EnterData!A91)),"",_xlfn._xlws.FILTER(EnterData!A91:L91 &amp; "",EnterData!A91:A91&lt;&gt;""))</f>
        <v/>
      </c>
      <c r="M88" s="3" t="str" cm="1">
        <f t="array" ref="M88">IF(OR(EnterData!A91="",ISBLANK(EnterData!A91)),"",_xlfn._xlws.FILTER(EnterData!N91:V91 &amp; "",EnterData!A91:A91&lt;&gt;""))</f>
        <v/>
      </c>
    </row>
    <row r="89" spans="1:13" x14ac:dyDescent="0.25">
      <c r="A89" s="3" t="str" cm="1">
        <f t="array" ref="A89">IF(OR(EnterData!A92="",ISBLANK(EnterData!A92)),"",_xlfn._xlws.FILTER(EnterData!A92:L92 &amp; "",EnterData!A92:A92&lt;&gt;""))</f>
        <v/>
      </c>
      <c r="M89" s="3" t="str" cm="1">
        <f t="array" ref="M89">IF(OR(EnterData!A92="",ISBLANK(EnterData!A92)),"",_xlfn._xlws.FILTER(EnterData!N92:V92 &amp; "",EnterData!A92:A92&lt;&gt;""))</f>
        <v/>
      </c>
    </row>
    <row r="90" spans="1:13" x14ac:dyDescent="0.25">
      <c r="A90" s="3" t="str" cm="1">
        <f t="array" ref="A90">IF(OR(EnterData!A93="",ISBLANK(EnterData!A93)),"",_xlfn._xlws.FILTER(EnterData!A93:L93 &amp; "",EnterData!A93:A93&lt;&gt;""))</f>
        <v/>
      </c>
      <c r="M90" s="3" t="str" cm="1">
        <f t="array" ref="M90">IF(OR(EnterData!A93="",ISBLANK(EnterData!A93)),"",_xlfn._xlws.FILTER(EnterData!N93:V93 &amp; "",EnterData!A93:A93&lt;&gt;""))</f>
        <v/>
      </c>
    </row>
    <row r="91" spans="1:13" x14ac:dyDescent="0.25">
      <c r="A91" s="3" t="str" cm="1">
        <f t="array" ref="A91">IF(OR(EnterData!A94="",ISBLANK(EnterData!A94)),"",_xlfn._xlws.FILTER(EnterData!A94:L94 &amp; "",EnterData!A94:A94&lt;&gt;""))</f>
        <v/>
      </c>
      <c r="M91" s="3" t="str" cm="1">
        <f t="array" ref="M91">IF(OR(EnterData!A94="",ISBLANK(EnterData!A94)),"",_xlfn._xlws.FILTER(EnterData!N94:V94 &amp; "",EnterData!A94:A94&lt;&gt;""))</f>
        <v/>
      </c>
    </row>
    <row r="92" spans="1:13" x14ac:dyDescent="0.25">
      <c r="A92" s="3" t="str" cm="1">
        <f t="array" ref="A92">IF(OR(EnterData!A95="",ISBLANK(EnterData!A95)),"",_xlfn._xlws.FILTER(EnterData!A95:L95 &amp; "",EnterData!A95:A95&lt;&gt;""))</f>
        <v/>
      </c>
      <c r="M92" s="3" t="str" cm="1">
        <f t="array" ref="M92">IF(OR(EnterData!A95="",ISBLANK(EnterData!A95)),"",_xlfn._xlws.FILTER(EnterData!N95:V95 &amp; "",EnterData!A95:A95&lt;&gt;""))</f>
        <v/>
      </c>
    </row>
    <row r="93" spans="1:13" x14ac:dyDescent="0.25">
      <c r="A93" s="3" t="str" cm="1">
        <f t="array" ref="A93">IF(OR(EnterData!A96="",ISBLANK(EnterData!A96)),"",_xlfn._xlws.FILTER(EnterData!A96:L96 &amp; "",EnterData!A96:A96&lt;&gt;""))</f>
        <v/>
      </c>
      <c r="M93" s="3" t="str" cm="1">
        <f t="array" ref="M93">IF(OR(EnterData!A96="",ISBLANK(EnterData!A96)),"",_xlfn._xlws.FILTER(EnterData!N96:V96 &amp; "",EnterData!A96:A96&lt;&gt;""))</f>
        <v/>
      </c>
    </row>
    <row r="94" spans="1:13" x14ac:dyDescent="0.25">
      <c r="A94" s="3" t="str" cm="1">
        <f t="array" ref="A94">IF(OR(EnterData!A97="",ISBLANK(EnterData!A97)),"",_xlfn._xlws.FILTER(EnterData!A97:L97 &amp; "",EnterData!A97:A97&lt;&gt;""))</f>
        <v/>
      </c>
      <c r="M94" s="3" t="str" cm="1">
        <f t="array" ref="M94">IF(OR(EnterData!A97="",ISBLANK(EnterData!A97)),"",_xlfn._xlws.FILTER(EnterData!N97:V97 &amp; "",EnterData!A97:A97&lt;&gt;""))</f>
        <v/>
      </c>
    </row>
    <row r="95" spans="1:13" x14ac:dyDescent="0.25">
      <c r="A95" s="3" t="str" cm="1">
        <f t="array" ref="A95">IF(OR(EnterData!A98="",ISBLANK(EnterData!A98)),"",_xlfn._xlws.FILTER(EnterData!A98:L98 &amp; "",EnterData!A98:A98&lt;&gt;""))</f>
        <v/>
      </c>
      <c r="M95" s="3" t="str" cm="1">
        <f t="array" ref="M95">IF(OR(EnterData!A98="",ISBLANK(EnterData!A98)),"",_xlfn._xlws.FILTER(EnterData!N98:V98 &amp; "",EnterData!A98:A98&lt;&gt;""))</f>
        <v/>
      </c>
    </row>
    <row r="96" spans="1:13" x14ac:dyDescent="0.25">
      <c r="A96" s="3" t="str" cm="1">
        <f t="array" ref="A96">IF(OR(EnterData!A99="",ISBLANK(EnterData!A99)),"",_xlfn._xlws.FILTER(EnterData!A99:L99 &amp; "",EnterData!A99:A99&lt;&gt;""))</f>
        <v/>
      </c>
      <c r="M96" s="3" t="str" cm="1">
        <f t="array" ref="M96">IF(OR(EnterData!A99="",ISBLANK(EnterData!A99)),"",_xlfn._xlws.FILTER(EnterData!N99:V99 &amp; "",EnterData!A99:A99&lt;&gt;""))</f>
        <v/>
      </c>
    </row>
    <row r="97" spans="1:13" x14ac:dyDescent="0.25">
      <c r="A97" s="3" t="str" cm="1">
        <f t="array" ref="A97">IF(OR(EnterData!A100="",ISBLANK(EnterData!A100)),"",_xlfn._xlws.FILTER(EnterData!A100:L100 &amp; "",EnterData!A100:A100&lt;&gt;""))</f>
        <v/>
      </c>
      <c r="M97" s="3" t="str" cm="1">
        <f t="array" ref="M97">IF(OR(EnterData!A100="",ISBLANK(EnterData!A100)),"",_xlfn._xlws.FILTER(EnterData!N100:V100 &amp; "",EnterData!A100:A100&lt;&gt;""))</f>
        <v/>
      </c>
    </row>
    <row r="98" spans="1:13" x14ac:dyDescent="0.25">
      <c r="A98" s="3" t="str" cm="1">
        <f t="array" ref="A98">IF(OR(EnterData!A101="",ISBLANK(EnterData!A101)),"",_xlfn._xlws.FILTER(EnterData!A101:L101 &amp; "",EnterData!A101:A101&lt;&gt;""))</f>
        <v/>
      </c>
      <c r="M98" s="3" t="str" cm="1">
        <f t="array" ref="M98">IF(OR(EnterData!A101="",ISBLANK(EnterData!A101)),"",_xlfn._xlws.FILTER(EnterData!N101:V101 &amp; "",EnterData!A101:A101&lt;&gt;""))</f>
        <v/>
      </c>
    </row>
    <row r="99" spans="1:13" x14ac:dyDescent="0.25">
      <c r="A99" s="3" t="str" cm="1">
        <f t="array" ref="A99">IF(OR(EnterData!A102="",ISBLANK(EnterData!A102)),"",_xlfn._xlws.FILTER(EnterData!A102:L102 &amp; "",EnterData!A102:A102&lt;&gt;""))</f>
        <v/>
      </c>
      <c r="M99" s="3" t="str" cm="1">
        <f t="array" ref="M99">IF(OR(EnterData!A102="",ISBLANK(EnterData!A102)),"",_xlfn._xlws.FILTER(EnterData!N102:V102 &amp; "",EnterData!A102:A102&lt;&gt;""))</f>
        <v/>
      </c>
    </row>
    <row r="100" spans="1:13" x14ac:dyDescent="0.25">
      <c r="A100" s="3" t="str" cm="1">
        <f t="array" ref="A100">IF(OR(EnterData!A103="",ISBLANK(EnterData!A103)),"",_xlfn._xlws.FILTER(EnterData!A103:L103 &amp; "",EnterData!A103:A103&lt;&gt;""))</f>
        <v/>
      </c>
      <c r="M100" s="3" t="str" cm="1">
        <f t="array" ref="M100">IF(OR(EnterData!A103="",ISBLANK(EnterData!A103)),"",_xlfn._xlws.FILTER(EnterData!N103:V103 &amp; "",EnterData!A103:A103&lt;&gt;""))</f>
        <v/>
      </c>
    </row>
    <row r="101" spans="1:13" x14ac:dyDescent="0.25">
      <c r="A101" s="3" t="str" cm="1">
        <f t="array" ref="A101">IF(OR(EnterData!A104="",ISBLANK(EnterData!A104)),"",_xlfn._xlws.FILTER(EnterData!A104:L104 &amp; "",EnterData!A104:A104&lt;&gt;""))</f>
        <v/>
      </c>
      <c r="M101" s="3" t="str" cm="1">
        <f t="array" ref="M101">IF(OR(EnterData!A104="",ISBLANK(EnterData!A104)),"",_xlfn._xlws.FILTER(EnterData!N104:V104 &amp; "",EnterData!A104:A104&lt;&gt;""))</f>
        <v/>
      </c>
    </row>
    <row r="102" spans="1:13" x14ac:dyDescent="0.25">
      <c r="A102" s="3" t="str" cm="1">
        <f t="array" ref="A102">IF(OR(EnterData!A105="",ISBLANK(EnterData!A105)),"",_xlfn._xlws.FILTER(EnterData!A105:L105 &amp; "",EnterData!A105:A105&lt;&gt;""))</f>
        <v/>
      </c>
      <c r="M102" s="3" t="str" cm="1">
        <f t="array" ref="M102">IF(OR(EnterData!A105="",ISBLANK(EnterData!A105)),"",_xlfn._xlws.FILTER(EnterData!N105:V105 &amp; "",EnterData!A105:A105&lt;&gt;""))</f>
        <v/>
      </c>
    </row>
    <row r="103" spans="1:13" x14ac:dyDescent="0.25">
      <c r="A103" s="3" t="str" cm="1">
        <f t="array" ref="A103">IF(OR(EnterData!A106="",ISBLANK(EnterData!A106)),"",_xlfn._xlws.FILTER(EnterData!A106:L106 &amp; "",EnterData!A106:A106&lt;&gt;""))</f>
        <v/>
      </c>
      <c r="M103" s="3" t="str" cm="1">
        <f t="array" ref="M103">IF(OR(EnterData!A106="",ISBLANK(EnterData!A106)),"",_xlfn._xlws.FILTER(EnterData!N106:V106 &amp; "",EnterData!A106:A106&lt;&gt;""))</f>
        <v/>
      </c>
    </row>
    <row r="104" spans="1:13" x14ac:dyDescent="0.25">
      <c r="A104" s="3" t="str" cm="1">
        <f t="array" ref="A104">IF(OR(EnterData!A107="",ISBLANK(EnterData!A107)),"",_xlfn._xlws.FILTER(EnterData!A107:L107 &amp; "",EnterData!A107:A107&lt;&gt;""))</f>
        <v/>
      </c>
      <c r="M104" s="3" t="str" cm="1">
        <f t="array" ref="M104">IF(OR(EnterData!A107="",ISBLANK(EnterData!A107)),"",_xlfn._xlws.FILTER(EnterData!N107:V107 &amp; "",EnterData!A107:A107&lt;&gt;""))</f>
        <v/>
      </c>
    </row>
    <row r="105" spans="1:13" x14ac:dyDescent="0.25">
      <c r="A105" s="3" t="str" cm="1">
        <f t="array" ref="A105">IF(OR(EnterData!A108="",ISBLANK(EnterData!A108)),"",_xlfn._xlws.FILTER(EnterData!A108:L108 &amp; "",EnterData!A108:A108&lt;&gt;""))</f>
        <v/>
      </c>
      <c r="M105" s="3" t="str" cm="1">
        <f t="array" ref="M105">IF(OR(EnterData!A108="",ISBLANK(EnterData!A108)),"",_xlfn._xlws.FILTER(EnterData!N108:V108 &amp; "",EnterData!A108:A108&lt;&gt;""))</f>
        <v/>
      </c>
    </row>
    <row r="106" spans="1:13" x14ac:dyDescent="0.25">
      <c r="A106" s="3" t="str" cm="1">
        <f t="array" ref="A106">IF(OR(EnterData!A109="",ISBLANK(EnterData!A109)),"",_xlfn._xlws.FILTER(EnterData!A109:L109 &amp; "",EnterData!A109:A109&lt;&gt;""))</f>
        <v/>
      </c>
      <c r="M106" s="3" t="str" cm="1">
        <f t="array" ref="M106">IF(OR(EnterData!A109="",ISBLANK(EnterData!A109)),"",_xlfn._xlws.FILTER(EnterData!N109:V109 &amp; "",EnterData!A109:A109&lt;&gt;""))</f>
        <v/>
      </c>
    </row>
    <row r="107" spans="1:13" x14ac:dyDescent="0.25">
      <c r="A107" s="3" t="str" cm="1">
        <f t="array" ref="A107">IF(OR(EnterData!A110="",ISBLANK(EnterData!A110)),"",_xlfn._xlws.FILTER(EnterData!A110:L110 &amp; "",EnterData!A110:A110&lt;&gt;""))</f>
        <v/>
      </c>
      <c r="M107" s="3" t="str" cm="1">
        <f t="array" ref="M107">IF(OR(EnterData!A110="",ISBLANK(EnterData!A110)),"",_xlfn._xlws.FILTER(EnterData!N110:V110 &amp; "",EnterData!A110:A110&lt;&gt;""))</f>
        <v/>
      </c>
    </row>
    <row r="108" spans="1:13" x14ac:dyDescent="0.25">
      <c r="A108" s="3" t="str" cm="1">
        <f t="array" ref="A108">IF(OR(EnterData!A111="",ISBLANK(EnterData!A111)),"",_xlfn._xlws.FILTER(EnterData!A111:L111 &amp; "",EnterData!A111:A111&lt;&gt;""))</f>
        <v/>
      </c>
      <c r="M108" s="3" t="str" cm="1">
        <f t="array" ref="M108">IF(OR(EnterData!A111="",ISBLANK(EnterData!A111)),"",_xlfn._xlws.FILTER(EnterData!N111:V111 &amp; "",EnterData!A111:A111&lt;&gt;""))</f>
        <v/>
      </c>
    </row>
    <row r="109" spans="1:13" x14ac:dyDescent="0.25">
      <c r="A109" s="3" t="str" cm="1">
        <f t="array" ref="A109">IF(OR(EnterData!A112="",ISBLANK(EnterData!A112)),"",_xlfn._xlws.FILTER(EnterData!A112:L112 &amp; "",EnterData!A112:A112&lt;&gt;""))</f>
        <v/>
      </c>
      <c r="M109" s="3" t="str" cm="1">
        <f t="array" ref="M109">IF(OR(EnterData!A112="",ISBLANK(EnterData!A112)),"",_xlfn._xlws.FILTER(EnterData!N112:V112 &amp; "",EnterData!A112:A112&lt;&gt;""))</f>
        <v/>
      </c>
    </row>
    <row r="110" spans="1:13" x14ac:dyDescent="0.25">
      <c r="A110" s="3" t="str" cm="1">
        <f t="array" ref="A110">IF(OR(EnterData!A113="",ISBLANK(EnterData!A113)),"",_xlfn._xlws.FILTER(EnterData!A113:L113 &amp; "",EnterData!A113:A113&lt;&gt;""))</f>
        <v/>
      </c>
      <c r="M110" s="3" t="str" cm="1">
        <f t="array" ref="M110">IF(OR(EnterData!A113="",ISBLANK(EnterData!A113)),"",_xlfn._xlws.FILTER(EnterData!N113:V113 &amp; "",EnterData!A113:A113&lt;&gt;""))</f>
        <v/>
      </c>
    </row>
    <row r="111" spans="1:13" x14ac:dyDescent="0.25">
      <c r="A111" s="3" t="str" cm="1">
        <f t="array" ref="A111">IF(OR(EnterData!A114="",ISBLANK(EnterData!A114)),"",_xlfn._xlws.FILTER(EnterData!A114:L114 &amp; "",EnterData!A114:A114&lt;&gt;""))</f>
        <v/>
      </c>
      <c r="M111" s="3" t="str" cm="1">
        <f t="array" ref="M111">IF(OR(EnterData!A114="",ISBLANK(EnterData!A114)),"",_xlfn._xlws.FILTER(EnterData!N114:V114 &amp; "",EnterData!A114:A114&lt;&gt;""))</f>
        <v/>
      </c>
    </row>
    <row r="112" spans="1:13" x14ac:dyDescent="0.25">
      <c r="A112" s="3" t="str" cm="1">
        <f t="array" ref="A112">IF(OR(EnterData!A115="",ISBLANK(EnterData!A115)),"",_xlfn._xlws.FILTER(EnterData!A115:L115 &amp; "",EnterData!A115:A115&lt;&gt;""))</f>
        <v/>
      </c>
      <c r="M112" s="3" t="str" cm="1">
        <f t="array" ref="M112">IF(OR(EnterData!A115="",ISBLANK(EnterData!A115)),"",_xlfn._xlws.FILTER(EnterData!N115:V115 &amp; "",EnterData!A115:A115&lt;&gt;""))</f>
        <v/>
      </c>
    </row>
    <row r="113" spans="1:13" x14ac:dyDescent="0.25">
      <c r="A113" s="3" t="str" cm="1">
        <f t="array" ref="A113">IF(OR(EnterData!A116="",ISBLANK(EnterData!A116)),"",_xlfn._xlws.FILTER(EnterData!A116:L116 &amp; "",EnterData!A116:A116&lt;&gt;""))</f>
        <v/>
      </c>
      <c r="M113" s="3" t="str" cm="1">
        <f t="array" ref="M113">IF(OR(EnterData!A116="",ISBLANK(EnterData!A116)),"",_xlfn._xlws.FILTER(EnterData!N116:V116 &amp; "",EnterData!A116:A116&lt;&gt;""))</f>
        <v/>
      </c>
    </row>
    <row r="114" spans="1:13" x14ac:dyDescent="0.25">
      <c r="A114" s="3" t="str" cm="1">
        <f t="array" ref="A114">IF(OR(EnterData!A117="",ISBLANK(EnterData!A117)),"",_xlfn._xlws.FILTER(EnterData!A117:L117 &amp; "",EnterData!A117:A117&lt;&gt;""))</f>
        <v/>
      </c>
      <c r="M114" s="3" t="str" cm="1">
        <f t="array" ref="M114">IF(OR(EnterData!A117="",ISBLANK(EnterData!A117)),"",_xlfn._xlws.FILTER(EnterData!N117:V117 &amp; "",EnterData!A117:A117&lt;&gt;""))</f>
        <v/>
      </c>
    </row>
    <row r="115" spans="1:13" x14ac:dyDescent="0.25">
      <c r="A115" s="3" t="str" cm="1">
        <f t="array" ref="A115">IF(OR(EnterData!A118="",ISBLANK(EnterData!A118)),"",_xlfn._xlws.FILTER(EnterData!A118:L118 &amp; "",EnterData!A118:A118&lt;&gt;""))</f>
        <v/>
      </c>
      <c r="M115" s="3" t="str" cm="1">
        <f t="array" ref="M115">IF(OR(EnterData!A118="",ISBLANK(EnterData!A118)),"",_xlfn._xlws.FILTER(EnterData!N118:V118 &amp; "",EnterData!A118:A118&lt;&gt;""))</f>
        <v/>
      </c>
    </row>
    <row r="116" spans="1:13" x14ac:dyDescent="0.25">
      <c r="A116" s="3" t="str" cm="1">
        <f t="array" ref="A116">IF(OR(EnterData!A119="",ISBLANK(EnterData!A119)),"",_xlfn._xlws.FILTER(EnterData!A119:L119 &amp; "",EnterData!A119:A119&lt;&gt;""))</f>
        <v/>
      </c>
      <c r="M116" s="3" t="str" cm="1">
        <f t="array" ref="M116">IF(OR(EnterData!A119="",ISBLANK(EnterData!A119)),"",_xlfn._xlws.FILTER(EnterData!N119:V119 &amp; "",EnterData!A119:A119&lt;&gt;""))</f>
        <v/>
      </c>
    </row>
    <row r="117" spans="1:13" x14ac:dyDescent="0.25">
      <c r="A117" s="3" t="str" cm="1">
        <f t="array" ref="A117">IF(OR(EnterData!A120="",ISBLANK(EnterData!A120)),"",_xlfn._xlws.FILTER(EnterData!A120:L120 &amp; "",EnterData!A120:A120&lt;&gt;""))</f>
        <v/>
      </c>
      <c r="M117" s="3" t="str" cm="1">
        <f t="array" ref="M117">IF(OR(EnterData!A120="",ISBLANK(EnterData!A120)),"",_xlfn._xlws.FILTER(EnterData!N120:V120 &amp; "",EnterData!A120:A120&lt;&gt;""))</f>
        <v/>
      </c>
    </row>
    <row r="118" spans="1:13" x14ac:dyDescent="0.25">
      <c r="A118" s="3" t="str" cm="1">
        <f t="array" ref="A118">IF(OR(EnterData!A121="",ISBLANK(EnterData!A121)),"",_xlfn._xlws.FILTER(EnterData!A121:L121 &amp; "",EnterData!A121:A121&lt;&gt;""))</f>
        <v/>
      </c>
      <c r="M118" s="3" t="str" cm="1">
        <f t="array" ref="M118">IF(OR(EnterData!A121="",ISBLANK(EnterData!A121)),"",_xlfn._xlws.FILTER(EnterData!N121:V121 &amp; "",EnterData!A121:A121&lt;&gt;""))</f>
        <v/>
      </c>
    </row>
    <row r="119" spans="1:13" x14ac:dyDescent="0.25">
      <c r="A119" s="3" t="str" cm="1">
        <f t="array" ref="A119">IF(OR(EnterData!A122="",ISBLANK(EnterData!A122)),"",_xlfn._xlws.FILTER(EnterData!A122:L122 &amp; "",EnterData!A122:A122&lt;&gt;""))</f>
        <v/>
      </c>
      <c r="M119" s="3" t="str" cm="1">
        <f t="array" ref="M119">IF(OR(EnterData!A122="",ISBLANK(EnterData!A122)),"",_xlfn._xlws.FILTER(EnterData!N122:V122 &amp; "",EnterData!A122:A122&lt;&gt;""))</f>
        <v/>
      </c>
    </row>
    <row r="120" spans="1:13" x14ac:dyDescent="0.25">
      <c r="A120" s="3" t="str" cm="1">
        <f t="array" ref="A120">IF(OR(EnterData!A123="",ISBLANK(EnterData!A123)),"",_xlfn._xlws.FILTER(EnterData!A123:L123 &amp; "",EnterData!A123:A123&lt;&gt;""))</f>
        <v/>
      </c>
      <c r="M120" s="3" t="str" cm="1">
        <f t="array" ref="M120">IF(OR(EnterData!A123="",ISBLANK(EnterData!A123)),"",_xlfn._xlws.FILTER(EnterData!N123:V123 &amp; "",EnterData!A123:A123&lt;&gt;""))</f>
        <v/>
      </c>
    </row>
    <row r="121" spans="1:13" x14ac:dyDescent="0.25">
      <c r="A121" s="3" t="str" cm="1">
        <f t="array" ref="A121">IF(OR(EnterData!A124="",ISBLANK(EnterData!A124)),"",_xlfn._xlws.FILTER(EnterData!A124:L124 &amp; "",EnterData!A124:A124&lt;&gt;""))</f>
        <v/>
      </c>
      <c r="M121" s="3" t="str" cm="1">
        <f t="array" ref="M121">IF(OR(EnterData!A124="",ISBLANK(EnterData!A124)),"",_xlfn._xlws.FILTER(EnterData!N124:V124 &amp; "",EnterData!A124:A124&lt;&gt;""))</f>
        <v/>
      </c>
    </row>
    <row r="122" spans="1:13" x14ac:dyDescent="0.25">
      <c r="A122" s="3" t="str" cm="1">
        <f t="array" ref="A122">IF(OR(EnterData!A125="",ISBLANK(EnterData!A125)),"",_xlfn._xlws.FILTER(EnterData!A125:L125 &amp; "",EnterData!A125:A125&lt;&gt;""))</f>
        <v/>
      </c>
      <c r="M122" s="3" t="str" cm="1">
        <f t="array" ref="M122">IF(OR(EnterData!A125="",ISBLANK(EnterData!A125)),"",_xlfn._xlws.FILTER(EnterData!N125:V125 &amp; "",EnterData!A125:A125&lt;&gt;""))</f>
        <v/>
      </c>
    </row>
    <row r="123" spans="1:13" x14ac:dyDescent="0.25">
      <c r="A123" s="3" t="str" cm="1">
        <f t="array" ref="A123">IF(OR(EnterData!A126="",ISBLANK(EnterData!A126)),"",_xlfn._xlws.FILTER(EnterData!A126:L126 &amp; "",EnterData!A126:A126&lt;&gt;""))</f>
        <v/>
      </c>
      <c r="M123" s="3" t="str" cm="1">
        <f t="array" ref="M123">IF(OR(EnterData!A126="",ISBLANK(EnterData!A126)),"",_xlfn._xlws.FILTER(EnterData!N126:V126 &amp; "",EnterData!A126:A126&lt;&gt;""))</f>
        <v/>
      </c>
    </row>
    <row r="124" spans="1:13" x14ac:dyDescent="0.25">
      <c r="A124" s="3" t="str" cm="1">
        <f t="array" ref="A124">IF(OR(EnterData!A127="",ISBLANK(EnterData!A127)),"",_xlfn._xlws.FILTER(EnterData!A127:L127 &amp; "",EnterData!A127:A127&lt;&gt;""))</f>
        <v/>
      </c>
      <c r="M124" s="3" t="str" cm="1">
        <f t="array" ref="M124">IF(OR(EnterData!A127="",ISBLANK(EnterData!A127)),"",_xlfn._xlws.FILTER(EnterData!N127:V127 &amp; "",EnterData!A127:A127&lt;&gt;""))</f>
        <v/>
      </c>
    </row>
    <row r="125" spans="1:13" x14ac:dyDescent="0.25">
      <c r="A125" s="3" t="str" cm="1">
        <f t="array" ref="A125">IF(OR(EnterData!A128="",ISBLANK(EnterData!A128)),"",_xlfn._xlws.FILTER(EnterData!A128:L128 &amp; "",EnterData!A128:A128&lt;&gt;""))</f>
        <v/>
      </c>
      <c r="M125" s="3" t="str" cm="1">
        <f t="array" ref="M125">IF(OR(EnterData!A128="",ISBLANK(EnterData!A128)),"",_xlfn._xlws.FILTER(EnterData!N128:V128 &amp; "",EnterData!A128:A128&lt;&gt;""))</f>
        <v/>
      </c>
    </row>
    <row r="126" spans="1:13" x14ac:dyDescent="0.25">
      <c r="A126" s="3" t="str" cm="1">
        <f t="array" ref="A126">IF(OR(EnterData!A129="",ISBLANK(EnterData!A129)),"",_xlfn._xlws.FILTER(EnterData!A129:L129 &amp; "",EnterData!A129:A129&lt;&gt;""))</f>
        <v/>
      </c>
      <c r="M126" s="3" t="str" cm="1">
        <f t="array" ref="M126">IF(OR(EnterData!A129="",ISBLANK(EnterData!A129)),"",_xlfn._xlws.FILTER(EnterData!N129:V129 &amp; "",EnterData!A129:A129&lt;&gt;""))</f>
        <v/>
      </c>
    </row>
    <row r="127" spans="1:13" x14ac:dyDescent="0.25">
      <c r="A127" s="3" t="str" cm="1">
        <f t="array" ref="A127">IF(OR(EnterData!A130="",ISBLANK(EnterData!A130)),"",_xlfn._xlws.FILTER(EnterData!A130:L130 &amp; "",EnterData!A130:A130&lt;&gt;""))</f>
        <v/>
      </c>
      <c r="M127" s="3" t="str" cm="1">
        <f t="array" ref="M127">IF(OR(EnterData!A130="",ISBLANK(EnterData!A130)),"",_xlfn._xlws.FILTER(EnterData!N130:V130 &amp; "",EnterData!A130:A130&lt;&gt;""))</f>
        <v/>
      </c>
    </row>
    <row r="128" spans="1:13" x14ac:dyDescent="0.25">
      <c r="A128" s="3" t="str" cm="1">
        <f t="array" ref="A128">IF(OR(EnterData!A131="",ISBLANK(EnterData!A131)),"",_xlfn._xlws.FILTER(EnterData!A131:L131 &amp; "",EnterData!A131:A131&lt;&gt;""))</f>
        <v/>
      </c>
      <c r="M128" s="3" t="str" cm="1">
        <f t="array" ref="M128">IF(OR(EnterData!A131="",ISBLANK(EnterData!A131)),"",_xlfn._xlws.FILTER(EnterData!N131:V131 &amp; "",EnterData!A131:A131&lt;&gt;""))</f>
        <v/>
      </c>
    </row>
    <row r="129" spans="1:13" x14ac:dyDescent="0.25">
      <c r="A129" s="3" t="str" cm="1">
        <f t="array" ref="A129">IF(OR(EnterData!A132="",ISBLANK(EnterData!A132)),"",_xlfn._xlws.FILTER(EnterData!A132:L132 &amp; "",EnterData!A132:A132&lt;&gt;""))</f>
        <v/>
      </c>
      <c r="M129" s="3" t="str" cm="1">
        <f t="array" ref="M129">IF(OR(EnterData!A132="",ISBLANK(EnterData!A132)),"",_xlfn._xlws.FILTER(EnterData!N132:V132 &amp; "",EnterData!A132:A132&lt;&gt;""))</f>
        <v/>
      </c>
    </row>
    <row r="130" spans="1:13" x14ac:dyDescent="0.25">
      <c r="A130" s="3" t="str" cm="1">
        <f t="array" ref="A130">IF(OR(EnterData!A133="",ISBLANK(EnterData!A133)),"",_xlfn._xlws.FILTER(EnterData!A133:L133 &amp; "",EnterData!A133:A133&lt;&gt;""))</f>
        <v/>
      </c>
      <c r="M130" s="3" t="str" cm="1">
        <f t="array" ref="M130">IF(OR(EnterData!A133="",ISBLANK(EnterData!A133)),"",_xlfn._xlws.FILTER(EnterData!N133:V133 &amp; "",EnterData!A133:A133&lt;&gt;""))</f>
        <v/>
      </c>
    </row>
    <row r="131" spans="1:13" x14ac:dyDescent="0.25">
      <c r="A131" s="3" t="str" cm="1">
        <f t="array" ref="A131">IF(OR(EnterData!A134="",ISBLANK(EnterData!A134)),"",_xlfn._xlws.FILTER(EnterData!A134:L134 &amp; "",EnterData!A134:A134&lt;&gt;""))</f>
        <v/>
      </c>
      <c r="M131" s="3" t="str" cm="1">
        <f t="array" ref="M131">IF(OR(EnterData!A134="",ISBLANK(EnterData!A134)),"",_xlfn._xlws.FILTER(EnterData!N134:V134 &amp; "",EnterData!A134:A134&lt;&gt;""))</f>
        <v/>
      </c>
    </row>
    <row r="132" spans="1:13" x14ac:dyDescent="0.25">
      <c r="A132" s="3" t="str" cm="1">
        <f t="array" ref="A132">IF(OR(EnterData!A135="",ISBLANK(EnterData!A135)),"",_xlfn._xlws.FILTER(EnterData!A135:L135 &amp; "",EnterData!A135:A135&lt;&gt;""))</f>
        <v/>
      </c>
      <c r="M132" s="3" t="str" cm="1">
        <f t="array" ref="M132">IF(OR(EnterData!A135="",ISBLANK(EnterData!A135)),"",_xlfn._xlws.FILTER(EnterData!N135:V135 &amp; "",EnterData!A135:A135&lt;&gt;""))</f>
        <v/>
      </c>
    </row>
    <row r="133" spans="1:13" x14ac:dyDescent="0.25">
      <c r="A133" s="3" t="str" cm="1">
        <f t="array" ref="A133">IF(OR(EnterData!A136="",ISBLANK(EnterData!A136)),"",_xlfn._xlws.FILTER(EnterData!A136:L136 &amp; "",EnterData!A136:A136&lt;&gt;""))</f>
        <v/>
      </c>
      <c r="M133" s="3" t="str" cm="1">
        <f t="array" ref="M133">IF(OR(EnterData!A136="",ISBLANK(EnterData!A136)),"",_xlfn._xlws.FILTER(EnterData!N136:V136 &amp; "",EnterData!A136:A136&lt;&gt;""))</f>
        <v/>
      </c>
    </row>
    <row r="134" spans="1:13" x14ac:dyDescent="0.25">
      <c r="A134" s="3" t="str" cm="1">
        <f t="array" ref="A134">IF(OR(EnterData!A137="",ISBLANK(EnterData!A137)),"",_xlfn._xlws.FILTER(EnterData!A137:L137 &amp; "",EnterData!A137:A137&lt;&gt;""))</f>
        <v/>
      </c>
      <c r="M134" s="3" t="str" cm="1">
        <f t="array" ref="M134">IF(OR(EnterData!A137="",ISBLANK(EnterData!A137)),"",_xlfn._xlws.FILTER(EnterData!N137:V137 &amp; "",EnterData!A137:A137&lt;&gt;""))</f>
        <v/>
      </c>
    </row>
    <row r="135" spans="1:13" x14ac:dyDescent="0.25">
      <c r="A135" s="3" t="str" cm="1">
        <f t="array" ref="A135">IF(OR(EnterData!A138="",ISBLANK(EnterData!A138)),"",_xlfn._xlws.FILTER(EnterData!A138:L138 &amp; "",EnterData!A138:A138&lt;&gt;""))</f>
        <v/>
      </c>
      <c r="M135" s="3" t="str" cm="1">
        <f t="array" ref="M135">IF(OR(EnterData!A138="",ISBLANK(EnterData!A138)),"",_xlfn._xlws.FILTER(EnterData!N138:V138 &amp; "",EnterData!A138:A138&lt;&gt;""))</f>
        <v/>
      </c>
    </row>
    <row r="136" spans="1:13" x14ac:dyDescent="0.25">
      <c r="A136" s="3" t="str" cm="1">
        <f t="array" ref="A136">IF(OR(EnterData!A139="",ISBLANK(EnterData!A139)),"",_xlfn._xlws.FILTER(EnterData!A139:L139 &amp; "",EnterData!A139:A139&lt;&gt;""))</f>
        <v/>
      </c>
      <c r="M136" s="3" t="str" cm="1">
        <f t="array" ref="M136">IF(OR(EnterData!A139="",ISBLANK(EnterData!A139)),"",_xlfn._xlws.FILTER(EnterData!N139:V139 &amp; "",EnterData!A139:A139&lt;&gt;""))</f>
        <v/>
      </c>
    </row>
    <row r="137" spans="1:13" x14ac:dyDescent="0.25">
      <c r="A137" s="3" t="str" cm="1">
        <f t="array" ref="A137">IF(OR(EnterData!A140="",ISBLANK(EnterData!A140)),"",_xlfn._xlws.FILTER(EnterData!A140:L140 &amp; "",EnterData!A140:A140&lt;&gt;""))</f>
        <v/>
      </c>
      <c r="M137" s="3" t="str" cm="1">
        <f t="array" ref="M137">IF(OR(EnterData!A140="",ISBLANK(EnterData!A140)),"",_xlfn._xlws.FILTER(EnterData!N140:V140 &amp; "",EnterData!A140:A140&lt;&gt;""))</f>
        <v/>
      </c>
    </row>
    <row r="138" spans="1:13" x14ac:dyDescent="0.25">
      <c r="A138" s="3" t="str" cm="1">
        <f t="array" ref="A138">IF(OR(EnterData!A141="",ISBLANK(EnterData!A141)),"",_xlfn._xlws.FILTER(EnterData!A141:L141 &amp; "",EnterData!A141:A141&lt;&gt;""))</f>
        <v/>
      </c>
      <c r="M138" s="3" t="str" cm="1">
        <f t="array" ref="M138">IF(OR(EnterData!A141="",ISBLANK(EnterData!A141)),"",_xlfn._xlws.FILTER(EnterData!N141:V141 &amp; "",EnterData!A141:A141&lt;&gt;""))</f>
        <v/>
      </c>
    </row>
    <row r="139" spans="1:13" x14ac:dyDescent="0.25">
      <c r="A139" s="3" t="str" cm="1">
        <f t="array" ref="A139">IF(OR(EnterData!A142="",ISBLANK(EnterData!A142)),"",_xlfn._xlws.FILTER(EnterData!A142:L142 &amp; "",EnterData!A142:A142&lt;&gt;""))</f>
        <v/>
      </c>
      <c r="M139" s="3" t="str" cm="1">
        <f t="array" ref="M139">IF(OR(EnterData!A142="",ISBLANK(EnterData!A142)),"",_xlfn._xlws.FILTER(EnterData!N142:V142 &amp; "",EnterData!A142:A142&lt;&gt;""))</f>
        <v/>
      </c>
    </row>
    <row r="140" spans="1:13" x14ac:dyDescent="0.25">
      <c r="A140" s="3" t="str" cm="1">
        <f t="array" ref="A140">IF(OR(EnterData!A143="",ISBLANK(EnterData!A143)),"",_xlfn._xlws.FILTER(EnterData!A143:L143 &amp; "",EnterData!A143:A143&lt;&gt;""))</f>
        <v/>
      </c>
      <c r="M140" s="3" t="str" cm="1">
        <f t="array" ref="M140">IF(OR(EnterData!A143="",ISBLANK(EnterData!A143)),"",_xlfn._xlws.FILTER(EnterData!N143:V143 &amp; "",EnterData!A143:A143&lt;&gt;""))</f>
        <v/>
      </c>
    </row>
    <row r="141" spans="1:13" x14ac:dyDescent="0.25">
      <c r="A141" s="3" t="str" cm="1">
        <f t="array" ref="A141">IF(OR(EnterData!A144="",ISBLANK(EnterData!A144)),"",_xlfn._xlws.FILTER(EnterData!A144:L144 &amp; "",EnterData!A144:A144&lt;&gt;""))</f>
        <v/>
      </c>
      <c r="M141" s="3" t="str" cm="1">
        <f t="array" ref="M141">IF(OR(EnterData!A144="",ISBLANK(EnterData!A144)),"",_xlfn._xlws.FILTER(EnterData!N144:V144 &amp; "",EnterData!A144:A144&lt;&gt;""))</f>
        <v/>
      </c>
    </row>
    <row r="142" spans="1:13" x14ac:dyDescent="0.25">
      <c r="A142" s="3" t="str" cm="1">
        <f t="array" ref="A142">IF(OR(EnterData!A145="",ISBLANK(EnterData!A145)),"",_xlfn._xlws.FILTER(EnterData!A145:L145 &amp; "",EnterData!A145:A145&lt;&gt;""))</f>
        <v/>
      </c>
      <c r="M142" s="3" t="str" cm="1">
        <f t="array" ref="M142">IF(OR(EnterData!A145="",ISBLANK(EnterData!A145)),"",_xlfn._xlws.FILTER(EnterData!N145:V145 &amp; "",EnterData!A145:A145&lt;&gt;""))</f>
        <v/>
      </c>
    </row>
    <row r="143" spans="1:13" x14ac:dyDescent="0.25">
      <c r="A143" s="3" t="str" cm="1">
        <f t="array" ref="A143">IF(OR(EnterData!A146="",ISBLANK(EnterData!A146)),"",_xlfn._xlws.FILTER(EnterData!A146:L146 &amp; "",EnterData!A146:A146&lt;&gt;""))</f>
        <v/>
      </c>
      <c r="M143" s="3" t="str" cm="1">
        <f t="array" ref="M143">IF(OR(EnterData!A146="",ISBLANK(EnterData!A146)),"",_xlfn._xlws.FILTER(EnterData!N146:V146 &amp; "",EnterData!A146:A146&lt;&gt;""))</f>
        <v/>
      </c>
    </row>
    <row r="144" spans="1:13" x14ac:dyDescent="0.25">
      <c r="A144" s="3" t="str" cm="1">
        <f t="array" ref="A144">IF(OR(EnterData!A147="",ISBLANK(EnterData!A147)),"",_xlfn._xlws.FILTER(EnterData!A147:L147 &amp; "",EnterData!A147:A147&lt;&gt;""))</f>
        <v/>
      </c>
      <c r="M144" s="3" t="str" cm="1">
        <f t="array" ref="M144">IF(OR(EnterData!A147="",ISBLANK(EnterData!A147)),"",_xlfn._xlws.FILTER(EnterData!N147:V147 &amp; "",EnterData!A147:A147&lt;&gt;""))</f>
        <v/>
      </c>
    </row>
    <row r="145" spans="1:13" x14ac:dyDescent="0.25">
      <c r="A145" s="3" t="str" cm="1">
        <f t="array" ref="A145">IF(OR(EnterData!A148="",ISBLANK(EnterData!A148)),"",_xlfn._xlws.FILTER(EnterData!A148:L148 &amp; "",EnterData!A148:A148&lt;&gt;""))</f>
        <v/>
      </c>
      <c r="M145" s="3" t="str" cm="1">
        <f t="array" ref="M145">IF(OR(EnterData!A148="",ISBLANK(EnterData!A148)),"",_xlfn._xlws.FILTER(EnterData!N148:V148 &amp; "",EnterData!A148:A148&lt;&gt;""))</f>
        <v/>
      </c>
    </row>
    <row r="146" spans="1:13" x14ac:dyDescent="0.25">
      <c r="A146" s="3" t="str" cm="1">
        <f t="array" ref="A146">IF(OR(EnterData!A149="",ISBLANK(EnterData!A149)),"",_xlfn._xlws.FILTER(EnterData!A149:L149 &amp; "",EnterData!A149:A149&lt;&gt;""))</f>
        <v/>
      </c>
      <c r="M146" s="3" t="str" cm="1">
        <f t="array" ref="M146">IF(OR(EnterData!A149="",ISBLANK(EnterData!A149)),"",_xlfn._xlws.FILTER(EnterData!N149:V149 &amp; "",EnterData!A149:A149&lt;&gt;""))</f>
        <v/>
      </c>
    </row>
    <row r="147" spans="1:13" x14ac:dyDescent="0.25">
      <c r="A147" s="3" t="str" cm="1">
        <f t="array" ref="A147">IF(OR(EnterData!A150="",ISBLANK(EnterData!A150)),"",_xlfn._xlws.FILTER(EnterData!A150:L150 &amp; "",EnterData!A150:A150&lt;&gt;""))</f>
        <v/>
      </c>
      <c r="M147" s="3" t="str" cm="1">
        <f t="array" ref="M147">IF(OR(EnterData!A150="",ISBLANK(EnterData!A150)),"",_xlfn._xlws.FILTER(EnterData!N150:V150 &amp; "",EnterData!A150:A150&lt;&gt;""))</f>
        <v/>
      </c>
    </row>
    <row r="148" spans="1:13" x14ac:dyDescent="0.25">
      <c r="A148" s="3" t="str" cm="1">
        <f t="array" ref="A148">IF(OR(EnterData!A151="",ISBLANK(EnterData!A151)),"",_xlfn._xlws.FILTER(EnterData!A151:L151 &amp; "",EnterData!A151:A151&lt;&gt;""))</f>
        <v/>
      </c>
      <c r="M148" s="3" t="str" cm="1">
        <f t="array" ref="M148">IF(OR(EnterData!A151="",ISBLANK(EnterData!A151)),"",_xlfn._xlws.FILTER(EnterData!N151:V151 &amp; "",EnterData!A151:A151&lt;&gt;""))</f>
        <v/>
      </c>
    </row>
    <row r="149" spans="1:13" x14ac:dyDescent="0.25">
      <c r="A149" s="3" t="str" cm="1">
        <f t="array" ref="A149">IF(OR(EnterData!A152="",ISBLANK(EnterData!A152)),"",_xlfn._xlws.FILTER(EnterData!A152:L152 &amp; "",EnterData!A152:A152&lt;&gt;""))</f>
        <v/>
      </c>
      <c r="M149" s="3" t="str" cm="1">
        <f t="array" ref="M149">IF(OR(EnterData!A152="",ISBLANK(EnterData!A152)),"",_xlfn._xlws.FILTER(EnterData!N152:V152 &amp; "",EnterData!A152:A152&lt;&gt;""))</f>
        <v/>
      </c>
    </row>
    <row r="150" spans="1:13" x14ac:dyDescent="0.25">
      <c r="A150" s="3" t="str" cm="1">
        <f t="array" ref="A150">IF(OR(EnterData!A153="",ISBLANK(EnterData!A153)),"",_xlfn._xlws.FILTER(EnterData!A153:L153 &amp; "",EnterData!A153:A153&lt;&gt;""))</f>
        <v/>
      </c>
      <c r="M150" s="3" t="str" cm="1">
        <f t="array" ref="M150">IF(OR(EnterData!A153="",ISBLANK(EnterData!A153)),"",_xlfn._xlws.FILTER(EnterData!N153:V153 &amp; "",EnterData!A153:A153&lt;&gt;""))</f>
        <v/>
      </c>
    </row>
    <row r="151" spans="1:13" x14ac:dyDescent="0.25">
      <c r="A151" s="3" t="str" cm="1">
        <f t="array" ref="A151">IF(OR(EnterData!A154="",ISBLANK(EnterData!A154)),"",_xlfn._xlws.FILTER(EnterData!A154:L154 &amp; "",EnterData!A154:A154&lt;&gt;""))</f>
        <v/>
      </c>
      <c r="M151" s="3" t="str" cm="1">
        <f t="array" ref="M151">IF(OR(EnterData!A154="",ISBLANK(EnterData!A154)),"",_xlfn._xlws.FILTER(EnterData!N154:V154 &amp; "",EnterData!A154:A154&lt;&gt;""))</f>
        <v/>
      </c>
    </row>
    <row r="152" spans="1:13" x14ac:dyDescent="0.25">
      <c r="A152" s="3" t="str" cm="1">
        <f t="array" ref="A152">IF(OR(EnterData!A155="",ISBLANK(EnterData!A155)),"",_xlfn._xlws.FILTER(EnterData!A155:L155 &amp; "",EnterData!A155:A155&lt;&gt;""))</f>
        <v/>
      </c>
      <c r="M152" s="3" t="str" cm="1">
        <f t="array" ref="M152">IF(OR(EnterData!A155="",ISBLANK(EnterData!A155)),"",_xlfn._xlws.FILTER(EnterData!N155:V155 &amp; "",EnterData!A155:A155&lt;&gt;""))</f>
        <v/>
      </c>
    </row>
    <row r="153" spans="1:13" x14ac:dyDescent="0.25">
      <c r="A153" s="3" t="str" cm="1">
        <f t="array" ref="A153">IF(OR(EnterData!A156="",ISBLANK(EnterData!A156)),"",_xlfn._xlws.FILTER(EnterData!A156:L156 &amp; "",EnterData!A156:A156&lt;&gt;""))</f>
        <v/>
      </c>
      <c r="M153" s="3" t="str" cm="1">
        <f t="array" ref="M153">IF(OR(EnterData!A156="",ISBLANK(EnterData!A156)),"",_xlfn._xlws.FILTER(EnterData!N156:V156 &amp; "",EnterData!A156:A156&lt;&gt;""))</f>
        <v/>
      </c>
    </row>
    <row r="154" spans="1:13" x14ac:dyDescent="0.25">
      <c r="A154" s="3" t="str" cm="1">
        <f t="array" ref="A154">IF(OR(EnterData!A157="",ISBLANK(EnterData!A157)),"",_xlfn._xlws.FILTER(EnterData!A157:L157 &amp; "",EnterData!A157:A157&lt;&gt;""))</f>
        <v/>
      </c>
      <c r="M154" s="3" t="str" cm="1">
        <f t="array" ref="M154">IF(OR(EnterData!A157="",ISBLANK(EnterData!A157)),"",_xlfn._xlws.FILTER(EnterData!N157:V157 &amp; "",EnterData!A157:A157&lt;&gt;""))</f>
        <v/>
      </c>
    </row>
    <row r="155" spans="1:13" x14ac:dyDescent="0.25">
      <c r="A155" s="3" t="str" cm="1">
        <f t="array" ref="A155">IF(OR(EnterData!A158="",ISBLANK(EnterData!A158)),"",_xlfn._xlws.FILTER(EnterData!A158:L158 &amp; "",EnterData!A158:A158&lt;&gt;""))</f>
        <v/>
      </c>
      <c r="M155" s="3" t="str" cm="1">
        <f t="array" ref="M155">IF(OR(EnterData!A158="",ISBLANK(EnterData!A158)),"",_xlfn._xlws.FILTER(EnterData!N158:V158 &amp; "",EnterData!A158:A158&lt;&gt;""))</f>
        <v/>
      </c>
    </row>
    <row r="156" spans="1:13" x14ac:dyDescent="0.25">
      <c r="A156" s="3" t="str" cm="1">
        <f t="array" ref="A156">IF(OR(EnterData!A159="",ISBLANK(EnterData!A159)),"",_xlfn._xlws.FILTER(EnterData!A159:L159 &amp; "",EnterData!A159:A159&lt;&gt;""))</f>
        <v/>
      </c>
      <c r="M156" s="3" t="str" cm="1">
        <f t="array" ref="M156">IF(OR(EnterData!A159="",ISBLANK(EnterData!A159)),"",_xlfn._xlws.FILTER(EnterData!N159:V159 &amp; "",EnterData!A159:A159&lt;&gt;""))</f>
        <v/>
      </c>
    </row>
    <row r="157" spans="1:13" x14ac:dyDescent="0.25">
      <c r="A157" s="3" t="str" cm="1">
        <f t="array" ref="A157">IF(OR(EnterData!A160="",ISBLANK(EnterData!A160)),"",_xlfn._xlws.FILTER(EnterData!A160:L160 &amp; "",EnterData!A160:A160&lt;&gt;""))</f>
        <v/>
      </c>
      <c r="M157" s="3" t="str" cm="1">
        <f t="array" ref="M157">IF(OR(EnterData!A160="",ISBLANK(EnterData!A160)),"",_xlfn._xlws.FILTER(EnterData!N160:V160 &amp; "",EnterData!A160:A160&lt;&gt;""))</f>
        <v/>
      </c>
    </row>
    <row r="158" spans="1:13" x14ac:dyDescent="0.25">
      <c r="A158" s="3" t="str" cm="1">
        <f t="array" ref="A158">IF(OR(EnterData!A161="",ISBLANK(EnterData!A161)),"",_xlfn._xlws.FILTER(EnterData!A161:L161 &amp; "",EnterData!A161:A161&lt;&gt;""))</f>
        <v/>
      </c>
      <c r="M158" s="3" t="str" cm="1">
        <f t="array" ref="M158">IF(OR(EnterData!A161="",ISBLANK(EnterData!A161)),"",_xlfn._xlws.FILTER(EnterData!N161:V161 &amp; "",EnterData!A161:A161&lt;&gt;""))</f>
        <v/>
      </c>
    </row>
    <row r="159" spans="1:13" x14ac:dyDescent="0.25">
      <c r="A159" s="3" t="str" cm="1">
        <f t="array" ref="A159">IF(OR(EnterData!A162="",ISBLANK(EnterData!A162)),"",_xlfn._xlws.FILTER(EnterData!A162:L162 &amp; "",EnterData!A162:A162&lt;&gt;""))</f>
        <v/>
      </c>
      <c r="M159" s="3" t="str" cm="1">
        <f t="array" ref="M159">IF(OR(EnterData!A162="",ISBLANK(EnterData!A162)),"",_xlfn._xlws.FILTER(EnterData!N162:V162 &amp; "",EnterData!A162:A162&lt;&gt;""))</f>
        <v/>
      </c>
    </row>
    <row r="160" spans="1:13" x14ac:dyDescent="0.25">
      <c r="A160" s="3" t="str" cm="1">
        <f t="array" ref="A160">IF(OR(EnterData!A163="",ISBLANK(EnterData!A163)),"",_xlfn._xlws.FILTER(EnterData!A163:L163 &amp; "",EnterData!A163:A163&lt;&gt;""))</f>
        <v/>
      </c>
      <c r="M160" s="3" t="str" cm="1">
        <f t="array" ref="M160">IF(OR(EnterData!A163="",ISBLANK(EnterData!A163)),"",_xlfn._xlws.FILTER(EnterData!N163:V163 &amp; "",EnterData!A163:A163&lt;&gt;""))</f>
        <v/>
      </c>
    </row>
    <row r="161" spans="1:13" x14ac:dyDescent="0.25">
      <c r="A161" s="3" t="str" cm="1">
        <f t="array" ref="A161">IF(OR(EnterData!A164="",ISBLANK(EnterData!A164)),"",_xlfn._xlws.FILTER(EnterData!A164:L164 &amp; "",EnterData!A164:A164&lt;&gt;""))</f>
        <v/>
      </c>
      <c r="M161" s="3" t="str" cm="1">
        <f t="array" ref="M161">IF(OR(EnterData!A164="",ISBLANK(EnterData!A164)),"",_xlfn._xlws.FILTER(EnterData!N164:V164 &amp; "",EnterData!A164:A164&lt;&gt;""))</f>
        <v/>
      </c>
    </row>
    <row r="162" spans="1:13" x14ac:dyDescent="0.25">
      <c r="A162" s="3" t="str" cm="1">
        <f t="array" ref="A162">IF(OR(EnterData!A165="",ISBLANK(EnterData!A165)),"",_xlfn._xlws.FILTER(EnterData!A165:L165 &amp; "",EnterData!A165:A165&lt;&gt;""))</f>
        <v/>
      </c>
      <c r="M162" s="3" t="str" cm="1">
        <f t="array" ref="M162">IF(OR(EnterData!A165="",ISBLANK(EnterData!A165)),"",_xlfn._xlws.FILTER(EnterData!N165:V165 &amp; "",EnterData!A165:A165&lt;&gt;""))</f>
        <v/>
      </c>
    </row>
    <row r="163" spans="1:13" x14ac:dyDescent="0.25">
      <c r="A163" s="3" t="str" cm="1">
        <f t="array" ref="A163">IF(OR(EnterData!A166="",ISBLANK(EnterData!A166)),"",_xlfn._xlws.FILTER(EnterData!A166:L166 &amp; "",EnterData!A166:A166&lt;&gt;""))</f>
        <v/>
      </c>
      <c r="M163" s="3" t="str" cm="1">
        <f t="array" ref="M163">IF(OR(EnterData!A166="",ISBLANK(EnterData!A166)),"",_xlfn._xlws.FILTER(EnterData!N166:V166 &amp; "",EnterData!A166:A166&lt;&gt;""))</f>
        <v/>
      </c>
    </row>
    <row r="164" spans="1:13" x14ac:dyDescent="0.25">
      <c r="A164" s="3" t="str" cm="1">
        <f t="array" ref="A164">IF(OR(EnterData!A167="",ISBLANK(EnterData!A167)),"",_xlfn._xlws.FILTER(EnterData!A167:L167 &amp; "",EnterData!A167:A167&lt;&gt;""))</f>
        <v/>
      </c>
      <c r="M164" s="3" t="str" cm="1">
        <f t="array" ref="M164">IF(OR(EnterData!A167="",ISBLANK(EnterData!A167)),"",_xlfn._xlws.FILTER(EnterData!N167:V167 &amp; "",EnterData!A167:A167&lt;&gt;""))</f>
        <v/>
      </c>
    </row>
    <row r="165" spans="1:13" x14ac:dyDescent="0.25">
      <c r="A165" s="3" t="str" cm="1">
        <f t="array" ref="A165">IF(OR(EnterData!A168="",ISBLANK(EnterData!A168)),"",_xlfn._xlws.FILTER(EnterData!A168:L168 &amp; "",EnterData!A168:A168&lt;&gt;""))</f>
        <v/>
      </c>
      <c r="M165" s="3" t="str" cm="1">
        <f t="array" ref="M165">IF(OR(EnterData!A168="",ISBLANK(EnterData!A168)),"",_xlfn._xlws.FILTER(EnterData!N168:V168 &amp; "",EnterData!A168:A168&lt;&gt;""))</f>
        <v/>
      </c>
    </row>
    <row r="166" spans="1:13" x14ac:dyDescent="0.25">
      <c r="A166" s="3" t="str" cm="1">
        <f t="array" ref="A166">IF(OR(EnterData!A169="",ISBLANK(EnterData!A169)),"",_xlfn._xlws.FILTER(EnterData!A169:L169 &amp; "",EnterData!A169:A169&lt;&gt;""))</f>
        <v/>
      </c>
      <c r="M166" s="3" t="str" cm="1">
        <f t="array" ref="M166">IF(OR(EnterData!A169="",ISBLANK(EnterData!A169)),"",_xlfn._xlws.FILTER(EnterData!N169:V169 &amp; "",EnterData!A169:A169&lt;&gt;""))</f>
        <v/>
      </c>
    </row>
    <row r="167" spans="1:13" x14ac:dyDescent="0.25">
      <c r="A167" s="3" t="str" cm="1">
        <f t="array" ref="A167">IF(OR(EnterData!A170="",ISBLANK(EnterData!A170)),"",_xlfn._xlws.FILTER(EnterData!A170:L170 &amp; "",EnterData!A170:A170&lt;&gt;""))</f>
        <v/>
      </c>
      <c r="M167" s="3" t="str" cm="1">
        <f t="array" ref="M167">IF(OR(EnterData!A170="",ISBLANK(EnterData!A170)),"",_xlfn._xlws.FILTER(EnterData!N170:V170 &amp; "",EnterData!A170:A170&lt;&gt;""))</f>
        <v/>
      </c>
    </row>
    <row r="168" spans="1:13" x14ac:dyDescent="0.25">
      <c r="A168" s="3" t="str" cm="1">
        <f t="array" ref="A168">IF(OR(EnterData!A171="",ISBLANK(EnterData!A171)),"",_xlfn._xlws.FILTER(EnterData!A171:L171 &amp; "",EnterData!A171:A171&lt;&gt;""))</f>
        <v/>
      </c>
      <c r="M168" s="3" t="str" cm="1">
        <f t="array" ref="M168">IF(OR(EnterData!A171="",ISBLANK(EnterData!A171)),"",_xlfn._xlws.FILTER(EnterData!N171:V171 &amp; "",EnterData!A171:A171&lt;&gt;""))</f>
        <v/>
      </c>
    </row>
    <row r="169" spans="1:13" x14ac:dyDescent="0.25">
      <c r="A169" s="3" t="str" cm="1">
        <f t="array" ref="A169">IF(OR(EnterData!A172="",ISBLANK(EnterData!A172)),"",_xlfn._xlws.FILTER(EnterData!A172:L172 &amp; "",EnterData!A172:A172&lt;&gt;""))</f>
        <v/>
      </c>
      <c r="M169" s="3" t="str" cm="1">
        <f t="array" ref="M169">IF(OR(EnterData!A172="",ISBLANK(EnterData!A172)),"",_xlfn._xlws.FILTER(EnterData!N172:V172 &amp; "",EnterData!A172:A172&lt;&gt;""))</f>
        <v/>
      </c>
    </row>
    <row r="170" spans="1:13" x14ac:dyDescent="0.25">
      <c r="A170" s="3" t="str" cm="1">
        <f t="array" ref="A170">IF(OR(EnterData!A173="",ISBLANK(EnterData!A173)),"",_xlfn._xlws.FILTER(EnterData!A173:L173 &amp; "",EnterData!A173:A173&lt;&gt;""))</f>
        <v/>
      </c>
      <c r="M170" s="3" t="str" cm="1">
        <f t="array" ref="M170">IF(OR(EnterData!A173="",ISBLANK(EnterData!A173)),"",_xlfn._xlws.FILTER(EnterData!N173:V173 &amp; "",EnterData!A173:A173&lt;&gt;""))</f>
        <v/>
      </c>
    </row>
    <row r="171" spans="1:13" x14ac:dyDescent="0.25">
      <c r="A171" s="3" t="str" cm="1">
        <f t="array" ref="A171">IF(OR(EnterData!A174="",ISBLANK(EnterData!A174)),"",_xlfn._xlws.FILTER(EnterData!A174:L174 &amp; "",EnterData!A174:A174&lt;&gt;""))</f>
        <v/>
      </c>
      <c r="M171" s="3" t="str" cm="1">
        <f t="array" ref="M171">IF(OR(EnterData!A174="",ISBLANK(EnterData!A174)),"",_xlfn._xlws.FILTER(EnterData!N174:V174 &amp; "",EnterData!A174:A174&lt;&gt;""))</f>
        <v/>
      </c>
    </row>
    <row r="172" spans="1:13" x14ac:dyDescent="0.25">
      <c r="A172" s="3" t="str" cm="1">
        <f t="array" ref="A172">IF(OR(EnterData!A175="",ISBLANK(EnterData!A175)),"",_xlfn._xlws.FILTER(EnterData!A175:L175 &amp; "",EnterData!A175:A175&lt;&gt;""))</f>
        <v/>
      </c>
      <c r="M172" s="3" t="str" cm="1">
        <f t="array" ref="M172">IF(OR(EnterData!A175="",ISBLANK(EnterData!A175)),"",_xlfn._xlws.FILTER(EnterData!N175:V175 &amp; "",EnterData!A175:A175&lt;&gt;""))</f>
        <v/>
      </c>
    </row>
    <row r="173" spans="1:13" x14ac:dyDescent="0.25">
      <c r="A173" s="3" t="str" cm="1">
        <f t="array" ref="A173">IF(OR(EnterData!A176="",ISBLANK(EnterData!A176)),"",_xlfn._xlws.FILTER(EnterData!A176:L176 &amp; "",EnterData!A176:A176&lt;&gt;""))</f>
        <v/>
      </c>
      <c r="M173" s="3" t="str" cm="1">
        <f t="array" ref="M173">IF(OR(EnterData!A176="",ISBLANK(EnterData!A176)),"",_xlfn._xlws.FILTER(EnterData!N176:V176 &amp; "",EnterData!A176:A176&lt;&gt;""))</f>
        <v/>
      </c>
    </row>
    <row r="174" spans="1:13" x14ac:dyDescent="0.25">
      <c r="A174" s="3" t="str" cm="1">
        <f t="array" ref="A174">IF(OR(EnterData!A177="",ISBLANK(EnterData!A177)),"",_xlfn._xlws.FILTER(EnterData!A177:L177 &amp; "",EnterData!A177:A177&lt;&gt;""))</f>
        <v/>
      </c>
      <c r="M174" s="3" t="str" cm="1">
        <f t="array" ref="M174">IF(OR(EnterData!A177="",ISBLANK(EnterData!A177)),"",_xlfn._xlws.FILTER(EnterData!N177:V177 &amp; "",EnterData!A177:A177&lt;&gt;""))</f>
        <v/>
      </c>
    </row>
    <row r="175" spans="1:13" x14ac:dyDescent="0.25">
      <c r="A175" s="3" t="str" cm="1">
        <f t="array" ref="A175">IF(OR(EnterData!A178="",ISBLANK(EnterData!A178)),"",_xlfn._xlws.FILTER(EnterData!A178:L178 &amp; "",EnterData!A178:A178&lt;&gt;""))</f>
        <v/>
      </c>
      <c r="M175" s="3" t="str" cm="1">
        <f t="array" ref="M175">IF(OR(EnterData!A178="",ISBLANK(EnterData!A178)),"",_xlfn._xlws.FILTER(EnterData!N178:V178 &amp; "",EnterData!A178:A178&lt;&gt;""))</f>
        <v/>
      </c>
    </row>
    <row r="176" spans="1:13" x14ac:dyDescent="0.25">
      <c r="A176" s="3" t="str" cm="1">
        <f t="array" ref="A176">IF(OR(EnterData!A179="",ISBLANK(EnterData!A179)),"",_xlfn._xlws.FILTER(EnterData!A179:L179 &amp; "",EnterData!A179:A179&lt;&gt;""))</f>
        <v/>
      </c>
      <c r="M176" s="3" t="str" cm="1">
        <f t="array" ref="M176">IF(OR(EnterData!A179="",ISBLANK(EnterData!A179)),"",_xlfn._xlws.FILTER(EnterData!N179:V179 &amp; "",EnterData!A179:A179&lt;&gt;""))</f>
        <v/>
      </c>
    </row>
    <row r="177" spans="1:13" x14ac:dyDescent="0.25">
      <c r="A177" s="3" t="str" cm="1">
        <f t="array" ref="A177">IF(OR(EnterData!A180="",ISBLANK(EnterData!A180)),"",_xlfn._xlws.FILTER(EnterData!A180:L180 &amp; "",EnterData!A180:A180&lt;&gt;""))</f>
        <v/>
      </c>
      <c r="M177" s="3" t="str" cm="1">
        <f t="array" ref="M177">IF(OR(EnterData!A180="",ISBLANK(EnterData!A180)),"",_xlfn._xlws.FILTER(EnterData!N180:V180 &amp; "",EnterData!A180:A180&lt;&gt;""))</f>
        <v/>
      </c>
    </row>
    <row r="178" spans="1:13" x14ac:dyDescent="0.25">
      <c r="A178" s="3" t="str" cm="1">
        <f t="array" ref="A178">IF(OR(EnterData!A181="",ISBLANK(EnterData!A181)),"",_xlfn._xlws.FILTER(EnterData!A181:L181 &amp; "",EnterData!A181:A181&lt;&gt;""))</f>
        <v/>
      </c>
      <c r="M178" s="3" t="str" cm="1">
        <f t="array" ref="M178">IF(OR(EnterData!A181="",ISBLANK(EnterData!A181)),"",_xlfn._xlws.FILTER(EnterData!N181:V181 &amp; "",EnterData!A181:A181&lt;&gt;""))</f>
        <v/>
      </c>
    </row>
    <row r="179" spans="1:13" x14ac:dyDescent="0.25">
      <c r="A179" s="3" t="str" cm="1">
        <f t="array" ref="A179">IF(OR(EnterData!A182="",ISBLANK(EnterData!A182)),"",_xlfn._xlws.FILTER(EnterData!A182:L182 &amp; "",EnterData!A182:A182&lt;&gt;""))</f>
        <v/>
      </c>
      <c r="M179" s="3" t="str" cm="1">
        <f t="array" ref="M179">IF(OR(EnterData!A182="",ISBLANK(EnterData!A182)),"",_xlfn._xlws.FILTER(EnterData!N182:V182 &amp; "",EnterData!A182:A182&lt;&gt;""))</f>
        <v/>
      </c>
    </row>
    <row r="180" spans="1:13" x14ac:dyDescent="0.25">
      <c r="A180" s="3" t="str" cm="1">
        <f t="array" ref="A180">IF(OR(EnterData!A183="",ISBLANK(EnterData!A183)),"",_xlfn._xlws.FILTER(EnterData!A183:L183 &amp; "",EnterData!A183:A183&lt;&gt;""))</f>
        <v/>
      </c>
      <c r="M180" s="3" t="str" cm="1">
        <f t="array" ref="M180">IF(OR(EnterData!A183="",ISBLANK(EnterData!A183)),"",_xlfn._xlws.FILTER(EnterData!N183:V183 &amp; "",EnterData!A183:A183&lt;&gt;""))</f>
        <v/>
      </c>
    </row>
    <row r="181" spans="1:13" x14ac:dyDescent="0.25">
      <c r="A181" s="3" t="str" cm="1">
        <f t="array" ref="A181">IF(OR(EnterData!A184="",ISBLANK(EnterData!A184)),"",_xlfn._xlws.FILTER(EnterData!A184:L184 &amp; "",EnterData!A184:A184&lt;&gt;""))</f>
        <v/>
      </c>
      <c r="M181" s="3" t="str" cm="1">
        <f t="array" ref="M181">IF(OR(EnterData!A184="",ISBLANK(EnterData!A184)),"",_xlfn._xlws.FILTER(EnterData!N184:V184 &amp; "",EnterData!A184:A184&lt;&gt;""))</f>
        <v/>
      </c>
    </row>
    <row r="182" spans="1:13" x14ac:dyDescent="0.25">
      <c r="A182" s="3" t="str" cm="1">
        <f t="array" ref="A182">IF(OR(EnterData!A185="",ISBLANK(EnterData!A185)),"",_xlfn._xlws.FILTER(EnterData!A185:L185 &amp; "",EnterData!A185:A185&lt;&gt;""))</f>
        <v/>
      </c>
      <c r="M182" s="3" t="str" cm="1">
        <f t="array" ref="M182">IF(OR(EnterData!A185="",ISBLANK(EnterData!A185)),"",_xlfn._xlws.FILTER(EnterData!N185:V185 &amp; "",EnterData!A185:A185&lt;&gt;""))</f>
        <v/>
      </c>
    </row>
    <row r="183" spans="1:13" x14ac:dyDescent="0.25">
      <c r="A183" s="3" t="str" cm="1">
        <f t="array" ref="A183">IF(OR(EnterData!A186="",ISBLANK(EnterData!A186)),"",_xlfn._xlws.FILTER(EnterData!A186:L186 &amp; "",EnterData!A186:A186&lt;&gt;""))</f>
        <v/>
      </c>
      <c r="M183" s="3" t="str" cm="1">
        <f t="array" ref="M183">IF(OR(EnterData!A186="",ISBLANK(EnterData!A186)),"",_xlfn._xlws.FILTER(EnterData!N186:V186 &amp; "",EnterData!A186:A186&lt;&gt;""))</f>
        <v/>
      </c>
    </row>
    <row r="184" spans="1:13" x14ac:dyDescent="0.25">
      <c r="A184" s="3" t="str" cm="1">
        <f t="array" ref="A184">IF(OR(EnterData!A187="",ISBLANK(EnterData!A187)),"",_xlfn._xlws.FILTER(EnterData!A187:L187 &amp; "",EnterData!A187:A187&lt;&gt;""))</f>
        <v/>
      </c>
      <c r="M184" s="3" t="str" cm="1">
        <f t="array" ref="M184">IF(OR(EnterData!A187="",ISBLANK(EnterData!A187)),"",_xlfn._xlws.FILTER(EnterData!N187:V187 &amp; "",EnterData!A187:A187&lt;&gt;""))</f>
        <v/>
      </c>
    </row>
    <row r="185" spans="1:13" x14ac:dyDescent="0.25">
      <c r="A185" s="3" t="str" cm="1">
        <f t="array" ref="A185">IF(OR(EnterData!A188="",ISBLANK(EnterData!A188)),"",_xlfn._xlws.FILTER(EnterData!A188:L188 &amp; "",EnterData!A188:A188&lt;&gt;""))</f>
        <v/>
      </c>
      <c r="M185" s="3" t="str" cm="1">
        <f t="array" ref="M185">IF(OR(EnterData!A188="",ISBLANK(EnterData!A188)),"",_xlfn._xlws.FILTER(EnterData!N188:V188 &amp; "",EnterData!A188:A188&lt;&gt;""))</f>
        <v/>
      </c>
    </row>
    <row r="186" spans="1:13" x14ac:dyDescent="0.25">
      <c r="A186" s="3" t="str" cm="1">
        <f t="array" ref="A186">IF(OR(EnterData!A189="",ISBLANK(EnterData!A189)),"",_xlfn._xlws.FILTER(EnterData!A189:L189 &amp; "",EnterData!A189:A189&lt;&gt;""))</f>
        <v/>
      </c>
      <c r="M186" s="3" t="str" cm="1">
        <f t="array" ref="M186">IF(OR(EnterData!A189="",ISBLANK(EnterData!A189)),"",_xlfn._xlws.FILTER(EnterData!N189:V189 &amp; "",EnterData!A189:A189&lt;&gt;""))</f>
        <v/>
      </c>
    </row>
    <row r="187" spans="1:13" x14ac:dyDescent="0.25">
      <c r="A187" s="3" t="str" cm="1">
        <f t="array" ref="A187">IF(OR(EnterData!A190="",ISBLANK(EnterData!A190)),"",_xlfn._xlws.FILTER(EnterData!A190:L190 &amp; "",EnterData!A190:A190&lt;&gt;""))</f>
        <v/>
      </c>
      <c r="M187" s="3" t="str" cm="1">
        <f t="array" ref="M187">IF(OR(EnterData!A190="",ISBLANK(EnterData!A190)),"",_xlfn._xlws.FILTER(EnterData!N190:V190 &amp; "",EnterData!A190:A190&lt;&gt;""))</f>
        <v/>
      </c>
    </row>
    <row r="188" spans="1:13" x14ac:dyDescent="0.25">
      <c r="A188" s="3" t="str" cm="1">
        <f t="array" ref="A188">IF(OR(EnterData!A191="",ISBLANK(EnterData!A191)),"",_xlfn._xlws.FILTER(EnterData!A191:L191 &amp; "",EnterData!A191:A191&lt;&gt;""))</f>
        <v/>
      </c>
      <c r="M188" s="3" t="str" cm="1">
        <f t="array" ref="M188">IF(OR(EnterData!A191="",ISBLANK(EnterData!A191)),"",_xlfn._xlws.FILTER(EnterData!N191:V191 &amp; "",EnterData!A191:A191&lt;&gt;""))</f>
        <v/>
      </c>
    </row>
    <row r="189" spans="1:13" x14ac:dyDescent="0.25">
      <c r="A189" s="3" t="str" cm="1">
        <f t="array" ref="A189">IF(OR(EnterData!A192="",ISBLANK(EnterData!A192)),"",_xlfn._xlws.FILTER(EnterData!A192:L192 &amp; "",EnterData!A192:A192&lt;&gt;""))</f>
        <v/>
      </c>
      <c r="M189" s="3" t="str" cm="1">
        <f t="array" ref="M189">IF(OR(EnterData!A192="",ISBLANK(EnterData!A192)),"",_xlfn._xlws.FILTER(EnterData!N192:V192 &amp; "",EnterData!A192:A192&lt;&gt;""))</f>
        <v/>
      </c>
    </row>
    <row r="190" spans="1:13" x14ac:dyDescent="0.25">
      <c r="A190" s="3" t="str" cm="1">
        <f t="array" ref="A190">IF(OR(EnterData!A193="",ISBLANK(EnterData!A193)),"",_xlfn._xlws.FILTER(EnterData!A193:L193 &amp; "",EnterData!A193:A193&lt;&gt;""))</f>
        <v/>
      </c>
      <c r="M190" s="3" t="str" cm="1">
        <f t="array" ref="M190">IF(OR(EnterData!A193="",ISBLANK(EnterData!A193)),"",_xlfn._xlws.FILTER(EnterData!N193:V193 &amp; "",EnterData!A193:A193&lt;&gt;""))</f>
        <v/>
      </c>
    </row>
    <row r="191" spans="1:13" x14ac:dyDescent="0.25">
      <c r="A191" s="3" t="str" cm="1">
        <f t="array" ref="A191">IF(OR(EnterData!A194="",ISBLANK(EnterData!A194)),"",_xlfn._xlws.FILTER(EnterData!A194:L194 &amp; "",EnterData!A194:A194&lt;&gt;""))</f>
        <v/>
      </c>
      <c r="M191" s="3" t="str" cm="1">
        <f t="array" ref="M191">IF(OR(EnterData!A194="",ISBLANK(EnterData!A194)),"",_xlfn._xlws.FILTER(EnterData!N194:V194 &amp; "",EnterData!A194:A194&lt;&gt;""))</f>
        <v/>
      </c>
    </row>
    <row r="192" spans="1:13" x14ac:dyDescent="0.25">
      <c r="A192" s="3" t="str" cm="1">
        <f t="array" ref="A192">IF(OR(EnterData!A195="",ISBLANK(EnterData!A195)),"",_xlfn._xlws.FILTER(EnterData!A195:L195 &amp; "",EnterData!A195:A195&lt;&gt;""))</f>
        <v/>
      </c>
      <c r="M192" s="3" t="str" cm="1">
        <f t="array" ref="M192">IF(OR(EnterData!A195="",ISBLANK(EnterData!A195)),"",_xlfn._xlws.FILTER(EnterData!N195:V195 &amp; "",EnterData!A195:A195&lt;&gt;""))</f>
        <v/>
      </c>
    </row>
    <row r="193" spans="1:13" x14ac:dyDescent="0.25">
      <c r="A193" s="3" t="str" cm="1">
        <f t="array" ref="A193">IF(OR(EnterData!A196="",ISBLANK(EnterData!A196)),"",_xlfn._xlws.FILTER(EnterData!A196:L196 &amp; "",EnterData!A196:A196&lt;&gt;""))</f>
        <v/>
      </c>
      <c r="M193" s="3" t="str" cm="1">
        <f t="array" ref="M193">IF(OR(EnterData!A196="",ISBLANK(EnterData!A196)),"",_xlfn._xlws.FILTER(EnterData!N196:V196 &amp; "",EnterData!A196:A196&lt;&gt;""))</f>
        <v/>
      </c>
    </row>
    <row r="194" spans="1:13" x14ac:dyDescent="0.25">
      <c r="A194" s="3" t="str" cm="1">
        <f t="array" ref="A194">IF(OR(EnterData!A197="",ISBLANK(EnterData!A197)),"",_xlfn._xlws.FILTER(EnterData!A197:L197 &amp; "",EnterData!A197:A197&lt;&gt;""))</f>
        <v/>
      </c>
      <c r="M194" s="3" t="str" cm="1">
        <f t="array" ref="M194">IF(OR(EnterData!A197="",ISBLANK(EnterData!A197)),"",_xlfn._xlws.FILTER(EnterData!N197:V197 &amp; "",EnterData!A197:A197&lt;&gt;""))</f>
        <v/>
      </c>
    </row>
    <row r="195" spans="1:13" x14ac:dyDescent="0.25">
      <c r="A195" s="3" t="str" cm="1">
        <f t="array" ref="A195">IF(OR(EnterData!A198="",ISBLANK(EnterData!A198)),"",_xlfn._xlws.FILTER(EnterData!A198:L198 &amp; "",EnterData!A198:A198&lt;&gt;""))</f>
        <v/>
      </c>
      <c r="M195" s="3" t="str" cm="1">
        <f t="array" ref="M195">IF(OR(EnterData!A198="",ISBLANK(EnterData!A198)),"",_xlfn._xlws.FILTER(EnterData!N198:V198 &amp; "",EnterData!A198:A198&lt;&gt;""))</f>
        <v/>
      </c>
    </row>
    <row r="196" spans="1:13" x14ac:dyDescent="0.25">
      <c r="A196" s="3" t="str" cm="1">
        <f t="array" ref="A196">IF(OR(EnterData!A199="",ISBLANK(EnterData!A199)),"",_xlfn._xlws.FILTER(EnterData!A199:L199 &amp; "",EnterData!A199:A199&lt;&gt;""))</f>
        <v/>
      </c>
      <c r="M196" s="3" t="str" cm="1">
        <f t="array" ref="M196">IF(OR(EnterData!A199="",ISBLANK(EnterData!A199)),"",_xlfn._xlws.FILTER(EnterData!N199:V199 &amp; "",EnterData!A199:A199&lt;&gt;""))</f>
        <v/>
      </c>
    </row>
    <row r="197" spans="1:13" x14ac:dyDescent="0.25">
      <c r="A197" s="3" t="str" cm="1">
        <f t="array" ref="A197">IF(OR(EnterData!A200="",ISBLANK(EnterData!A200)),"",_xlfn._xlws.FILTER(EnterData!A200:L200 &amp; "",EnterData!A200:A200&lt;&gt;""))</f>
        <v/>
      </c>
      <c r="M197" s="3" t="str" cm="1">
        <f t="array" ref="M197">IF(OR(EnterData!A200="",ISBLANK(EnterData!A200)),"",_xlfn._xlws.FILTER(EnterData!N200:V200 &amp; "",EnterData!A200:A200&lt;&gt;""))</f>
        <v/>
      </c>
    </row>
    <row r="198" spans="1:13" x14ac:dyDescent="0.25">
      <c r="A198" s="3" t="str" cm="1">
        <f t="array" ref="A198">IF(OR(EnterData!A201="",ISBLANK(EnterData!A201)),"",_xlfn._xlws.FILTER(EnterData!A201:L201 &amp; "",EnterData!A201:A201&lt;&gt;""))</f>
        <v/>
      </c>
      <c r="M198" s="3" t="str" cm="1">
        <f t="array" ref="M198">IF(OR(EnterData!A201="",ISBLANK(EnterData!A201)),"",_xlfn._xlws.FILTER(EnterData!N201:V201 &amp; "",EnterData!A201:A201&lt;&gt;""))</f>
        <v/>
      </c>
    </row>
    <row r="199" spans="1:13" x14ac:dyDescent="0.25">
      <c r="A199" s="3" t="str" cm="1">
        <f t="array" ref="A199">IF(OR(EnterData!A202="",ISBLANK(EnterData!A202)),"",_xlfn._xlws.FILTER(EnterData!A202:L202 &amp; "",EnterData!A202:A202&lt;&gt;""))</f>
        <v/>
      </c>
      <c r="M199" s="3" t="str" cm="1">
        <f t="array" ref="M199">IF(OR(EnterData!A202="",ISBLANK(EnterData!A202)),"",_xlfn._xlws.FILTER(EnterData!N202:V202 &amp; "",EnterData!A202:A202&lt;&gt;""))</f>
        <v/>
      </c>
    </row>
    <row r="200" spans="1:13" x14ac:dyDescent="0.25">
      <c r="A200" s="3" t="str" cm="1">
        <f t="array" ref="A200">IF(OR(EnterData!A203="",ISBLANK(EnterData!A203)),"",_xlfn._xlws.FILTER(EnterData!A203:L203 &amp; "",EnterData!A203:A203&lt;&gt;""))</f>
        <v/>
      </c>
      <c r="M200" s="3" t="str" cm="1">
        <f t="array" ref="M200">IF(OR(EnterData!A203="",ISBLANK(EnterData!A203)),"",_xlfn._xlws.FILTER(EnterData!N203:V203 &amp; "",EnterData!A203:A203&lt;&gt;""))</f>
        <v/>
      </c>
    </row>
    <row r="201" spans="1:13" x14ac:dyDescent="0.25">
      <c r="A201" s="3" t="str" cm="1">
        <f t="array" ref="A201">IF(OR(EnterData!A204="",ISBLANK(EnterData!A204)),"",_xlfn._xlws.FILTER(EnterData!A204:L204 &amp; "",EnterData!A204:A204&lt;&gt;""))</f>
        <v/>
      </c>
      <c r="M201" s="3" t="str" cm="1">
        <f t="array" ref="M201">IF(OR(EnterData!A204="",ISBLANK(EnterData!A204)),"",_xlfn._xlws.FILTER(EnterData!N204:V204 &amp; "",EnterData!A204:A204&lt;&gt;""))</f>
        <v/>
      </c>
    </row>
    <row r="202" spans="1:13" x14ac:dyDescent="0.25">
      <c r="A202" s="3" t="str" cm="1">
        <f t="array" ref="A202">IF(OR(EnterData!A205="",ISBLANK(EnterData!A205)),"",_xlfn._xlws.FILTER(EnterData!A205:L205 &amp; "",EnterData!A205:A205&lt;&gt;""))</f>
        <v/>
      </c>
      <c r="M202" s="3" t="str" cm="1">
        <f t="array" ref="M202">IF(OR(EnterData!A205="",ISBLANK(EnterData!A205)),"",_xlfn._xlws.FILTER(EnterData!N205:V205 &amp; "",EnterData!A205:A205&lt;&gt;""))</f>
        <v/>
      </c>
    </row>
    <row r="203" spans="1:13" x14ac:dyDescent="0.25">
      <c r="A203" s="3" t="str" cm="1">
        <f t="array" ref="A203">IF(OR(EnterData!A206="",ISBLANK(EnterData!A206)),"",_xlfn._xlws.FILTER(EnterData!A206:L206 &amp; "",EnterData!A206:A206&lt;&gt;""))</f>
        <v/>
      </c>
      <c r="M203" s="3" t="str" cm="1">
        <f t="array" ref="M203">IF(OR(EnterData!A206="",ISBLANK(EnterData!A206)),"",_xlfn._xlws.FILTER(EnterData!N206:V206 &amp; "",EnterData!A206:A206&lt;&gt;""))</f>
        <v/>
      </c>
    </row>
    <row r="204" spans="1:13" x14ac:dyDescent="0.25">
      <c r="A204" s="3" t="str" cm="1">
        <f t="array" ref="A204">IF(OR(EnterData!A207="",ISBLANK(EnterData!A207)),"",_xlfn._xlws.FILTER(EnterData!A207:L207 &amp; "",EnterData!A207:A207&lt;&gt;""))</f>
        <v/>
      </c>
      <c r="M204" s="3" t="str" cm="1">
        <f t="array" ref="M204">IF(OR(EnterData!A207="",ISBLANK(EnterData!A207)),"",_xlfn._xlws.FILTER(EnterData!N207:V207 &amp; "",EnterData!A207:A207&lt;&gt;""))</f>
        <v/>
      </c>
    </row>
    <row r="205" spans="1:13" x14ac:dyDescent="0.25">
      <c r="A205" s="3" t="str" cm="1">
        <f t="array" ref="A205">IF(OR(EnterData!A208="",ISBLANK(EnterData!A208)),"",_xlfn._xlws.FILTER(EnterData!A208:L208 &amp; "",EnterData!A208:A208&lt;&gt;""))</f>
        <v/>
      </c>
      <c r="M205" s="3" t="str" cm="1">
        <f t="array" ref="M205">IF(OR(EnterData!A208="",ISBLANK(EnterData!A208)),"",_xlfn._xlws.FILTER(EnterData!N208:V208 &amp; "",EnterData!A208:A208&lt;&gt;""))</f>
        <v/>
      </c>
    </row>
    <row r="206" spans="1:13" x14ac:dyDescent="0.25">
      <c r="A206" s="3" t="str" cm="1">
        <f t="array" ref="A206">IF(OR(EnterData!A209="",ISBLANK(EnterData!A209)),"",_xlfn._xlws.FILTER(EnterData!A209:L209 &amp; "",EnterData!A209:A209&lt;&gt;""))</f>
        <v/>
      </c>
      <c r="M206" s="3" t="str" cm="1">
        <f t="array" ref="M206">IF(OR(EnterData!A209="",ISBLANK(EnterData!A209)),"",_xlfn._xlws.FILTER(EnterData!N209:V209 &amp; "",EnterData!A209:A209&lt;&gt;""))</f>
        <v/>
      </c>
    </row>
    <row r="207" spans="1:13" x14ac:dyDescent="0.25">
      <c r="A207" s="3" t="str" cm="1">
        <f t="array" ref="A207">IF(OR(EnterData!A210="",ISBLANK(EnterData!A210)),"",_xlfn._xlws.FILTER(EnterData!A210:L210 &amp; "",EnterData!A210:A210&lt;&gt;""))</f>
        <v/>
      </c>
      <c r="M207" s="3" t="str" cm="1">
        <f t="array" ref="M207">IF(OR(EnterData!A210="",ISBLANK(EnterData!A210)),"",_xlfn._xlws.FILTER(EnterData!N210:V210 &amp; "",EnterData!A210:A210&lt;&gt;""))</f>
        <v/>
      </c>
    </row>
    <row r="208" spans="1:13" x14ac:dyDescent="0.25">
      <c r="A208" s="3" t="str" cm="1">
        <f t="array" ref="A208">IF(OR(EnterData!A211="",ISBLANK(EnterData!A211)),"",_xlfn._xlws.FILTER(EnterData!A211:L211 &amp; "",EnterData!A211:A211&lt;&gt;""))</f>
        <v/>
      </c>
      <c r="M208" s="3" t="str" cm="1">
        <f t="array" ref="M208">IF(OR(EnterData!A211="",ISBLANK(EnterData!A211)),"",_xlfn._xlws.FILTER(EnterData!N211:V211 &amp; "",EnterData!A211:A211&lt;&gt;""))</f>
        <v/>
      </c>
    </row>
    <row r="209" spans="1:13" x14ac:dyDescent="0.25">
      <c r="A209" s="3" t="str" cm="1">
        <f t="array" ref="A209">IF(OR(EnterData!A212="",ISBLANK(EnterData!A212)),"",_xlfn._xlws.FILTER(EnterData!A212:L212 &amp; "",EnterData!A212:A212&lt;&gt;""))</f>
        <v/>
      </c>
      <c r="M209" s="3" t="str" cm="1">
        <f t="array" ref="M209">IF(OR(EnterData!A212="",ISBLANK(EnterData!A212)),"",_xlfn._xlws.FILTER(EnterData!N212:V212 &amp; "",EnterData!A212:A212&lt;&gt;""))</f>
        <v/>
      </c>
    </row>
    <row r="210" spans="1:13" x14ac:dyDescent="0.25">
      <c r="A210" s="3" t="str" cm="1">
        <f t="array" ref="A210">IF(OR(EnterData!A213="",ISBLANK(EnterData!A213)),"",_xlfn._xlws.FILTER(EnterData!A213:L213 &amp; "",EnterData!A213:A213&lt;&gt;""))</f>
        <v/>
      </c>
      <c r="M210" s="3" t="str" cm="1">
        <f t="array" ref="M210">IF(OR(EnterData!A213="",ISBLANK(EnterData!A213)),"",_xlfn._xlws.FILTER(EnterData!N213:V213 &amp; "",EnterData!A213:A213&lt;&gt;""))</f>
        <v/>
      </c>
    </row>
    <row r="211" spans="1:13" x14ac:dyDescent="0.25">
      <c r="A211" s="3" t="str" cm="1">
        <f t="array" ref="A211">IF(OR(EnterData!A214="",ISBLANK(EnterData!A214)),"",_xlfn._xlws.FILTER(EnterData!A214:L214 &amp; "",EnterData!A214:A214&lt;&gt;""))</f>
        <v/>
      </c>
      <c r="M211" s="3" t="str" cm="1">
        <f t="array" ref="M211">IF(OR(EnterData!A214="",ISBLANK(EnterData!A214)),"",_xlfn._xlws.FILTER(EnterData!N214:V214 &amp; "",EnterData!A214:A214&lt;&gt;""))</f>
        <v/>
      </c>
    </row>
    <row r="212" spans="1:13" x14ac:dyDescent="0.25">
      <c r="A212" s="3" t="str" cm="1">
        <f t="array" ref="A212">IF(OR(EnterData!A215="",ISBLANK(EnterData!A215)),"",_xlfn._xlws.FILTER(EnterData!A215:L215 &amp; "",EnterData!A215:A215&lt;&gt;""))</f>
        <v/>
      </c>
      <c r="M212" s="3" t="str" cm="1">
        <f t="array" ref="M212">IF(OR(EnterData!A215="",ISBLANK(EnterData!A215)),"",_xlfn._xlws.FILTER(EnterData!N215:V215 &amp; "",EnterData!A215:A215&lt;&gt;""))</f>
        <v/>
      </c>
    </row>
    <row r="213" spans="1:13" x14ac:dyDescent="0.25">
      <c r="A213" s="3" t="str" cm="1">
        <f t="array" ref="A213">IF(OR(EnterData!A216="",ISBLANK(EnterData!A216)),"",_xlfn._xlws.FILTER(EnterData!A216:L216 &amp; "",EnterData!A216:A216&lt;&gt;""))</f>
        <v/>
      </c>
      <c r="M213" s="3" t="str" cm="1">
        <f t="array" ref="M213">IF(OR(EnterData!A216="",ISBLANK(EnterData!A216)),"",_xlfn._xlws.FILTER(EnterData!N216:V216 &amp; "",EnterData!A216:A216&lt;&gt;""))</f>
        <v/>
      </c>
    </row>
    <row r="214" spans="1:13" x14ac:dyDescent="0.25">
      <c r="A214" s="3" t="str" cm="1">
        <f t="array" ref="A214">IF(OR(EnterData!A217="",ISBLANK(EnterData!A217)),"",_xlfn._xlws.FILTER(EnterData!A217:L217 &amp; "",EnterData!A217:A217&lt;&gt;""))</f>
        <v/>
      </c>
      <c r="M214" s="3" t="str" cm="1">
        <f t="array" ref="M214">IF(OR(EnterData!A217="",ISBLANK(EnterData!A217)),"",_xlfn._xlws.FILTER(EnterData!N217:V217 &amp; "",EnterData!A217:A217&lt;&gt;""))</f>
        <v/>
      </c>
    </row>
    <row r="215" spans="1:13" x14ac:dyDescent="0.25">
      <c r="A215" s="3" t="str" cm="1">
        <f t="array" ref="A215">IF(OR(EnterData!A218="",ISBLANK(EnterData!A218)),"",_xlfn._xlws.FILTER(EnterData!A218:L218 &amp; "",EnterData!A218:A218&lt;&gt;""))</f>
        <v/>
      </c>
      <c r="M215" s="3" t="str" cm="1">
        <f t="array" ref="M215">IF(OR(EnterData!A218="",ISBLANK(EnterData!A218)),"",_xlfn._xlws.FILTER(EnterData!N218:V218 &amp; "",EnterData!A218:A218&lt;&gt;""))</f>
        <v/>
      </c>
    </row>
    <row r="216" spans="1:13" x14ac:dyDescent="0.25">
      <c r="A216" s="3" t="str" cm="1">
        <f t="array" ref="A216">IF(OR(EnterData!A219="",ISBLANK(EnterData!A219)),"",_xlfn._xlws.FILTER(EnterData!A219:L219 &amp; "",EnterData!A219:A219&lt;&gt;""))</f>
        <v/>
      </c>
      <c r="M216" s="3" t="str" cm="1">
        <f t="array" ref="M216">IF(OR(EnterData!A219="",ISBLANK(EnterData!A219)),"",_xlfn._xlws.FILTER(EnterData!N219:V219 &amp; "",EnterData!A219:A219&lt;&gt;""))</f>
        <v/>
      </c>
    </row>
    <row r="217" spans="1:13" x14ac:dyDescent="0.25">
      <c r="A217" s="3" t="str" cm="1">
        <f t="array" ref="A217">IF(OR(EnterData!A220="",ISBLANK(EnterData!A220)),"",_xlfn._xlws.FILTER(EnterData!A220:L220 &amp; "",EnterData!A220:A220&lt;&gt;""))</f>
        <v/>
      </c>
      <c r="M217" s="3" t="str" cm="1">
        <f t="array" ref="M217">IF(OR(EnterData!A220="",ISBLANK(EnterData!A220)),"",_xlfn._xlws.FILTER(EnterData!N220:V220 &amp; "",EnterData!A220:A220&lt;&gt;""))</f>
        <v/>
      </c>
    </row>
    <row r="218" spans="1:13" x14ac:dyDescent="0.25">
      <c r="A218" s="3" t="str" cm="1">
        <f t="array" ref="A218">IF(OR(EnterData!A221="",ISBLANK(EnterData!A221)),"",_xlfn._xlws.FILTER(EnterData!A221:L221 &amp; "",EnterData!A221:A221&lt;&gt;""))</f>
        <v/>
      </c>
      <c r="M218" s="3" t="str" cm="1">
        <f t="array" ref="M218">IF(OR(EnterData!A221="",ISBLANK(EnterData!A221)),"",_xlfn._xlws.FILTER(EnterData!N221:V221 &amp; "",EnterData!A221:A221&lt;&gt;""))</f>
        <v/>
      </c>
    </row>
    <row r="219" spans="1:13" x14ac:dyDescent="0.25">
      <c r="A219" s="3" t="str" cm="1">
        <f t="array" ref="A219">IF(OR(EnterData!A222="",ISBLANK(EnterData!A222)),"",_xlfn._xlws.FILTER(EnterData!A222:L222 &amp; "",EnterData!A222:A222&lt;&gt;""))</f>
        <v/>
      </c>
      <c r="M219" s="3" t="str" cm="1">
        <f t="array" ref="M219">IF(OR(EnterData!A222="",ISBLANK(EnterData!A222)),"",_xlfn._xlws.FILTER(EnterData!N222:V222 &amp; "",EnterData!A222:A222&lt;&gt;""))</f>
        <v/>
      </c>
    </row>
    <row r="220" spans="1:13" x14ac:dyDescent="0.25">
      <c r="A220" s="3" t="str" cm="1">
        <f t="array" ref="A220">IF(OR(EnterData!A223="",ISBLANK(EnterData!A223)),"",_xlfn._xlws.FILTER(EnterData!A223:L223 &amp; "",EnterData!A223:A223&lt;&gt;""))</f>
        <v/>
      </c>
      <c r="M220" s="3" t="str" cm="1">
        <f t="array" ref="M220">IF(OR(EnterData!A223="",ISBLANK(EnterData!A223)),"",_xlfn._xlws.FILTER(EnterData!N223:V223 &amp; "",EnterData!A223:A223&lt;&gt;""))</f>
        <v/>
      </c>
    </row>
    <row r="221" spans="1:13" x14ac:dyDescent="0.25">
      <c r="A221" s="3" t="str" cm="1">
        <f t="array" ref="A221">IF(OR(EnterData!A224="",ISBLANK(EnterData!A224)),"",_xlfn._xlws.FILTER(EnterData!A224:L224 &amp; "",EnterData!A224:A224&lt;&gt;""))</f>
        <v/>
      </c>
      <c r="M221" s="3" t="str" cm="1">
        <f t="array" ref="M221">IF(OR(EnterData!A224="",ISBLANK(EnterData!A224)),"",_xlfn._xlws.FILTER(EnterData!N224:V224 &amp; "",EnterData!A224:A224&lt;&gt;""))</f>
        <v/>
      </c>
    </row>
    <row r="222" spans="1:13" x14ac:dyDescent="0.25">
      <c r="A222" s="3" t="str" cm="1">
        <f t="array" ref="A222">IF(OR(EnterData!A225="",ISBLANK(EnterData!A225)),"",_xlfn._xlws.FILTER(EnterData!A225:L225 &amp; "",EnterData!A225:A225&lt;&gt;""))</f>
        <v/>
      </c>
      <c r="M222" s="3" t="str" cm="1">
        <f t="array" ref="M222">IF(OR(EnterData!A225="",ISBLANK(EnterData!A225)),"",_xlfn._xlws.FILTER(EnterData!N225:V225 &amp; "",EnterData!A225:A225&lt;&gt;""))</f>
        <v/>
      </c>
    </row>
    <row r="223" spans="1:13" x14ac:dyDescent="0.25">
      <c r="A223" s="3" t="str" cm="1">
        <f t="array" ref="A223">IF(OR(EnterData!A226="",ISBLANK(EnterData!A226)),"",_xlfn._xlws.FILTER(EnterData!A226:L226 &amp; "",EnterData!A226:A226&lt;&gt;""))</f>
        <v/>
      </c>
      <c r="M223" s="3" t="str" cm="1">
        <f t="array" ref="M223">IF(OR(EnterData!A226="",ISBLANK(EnterData!A226)),"",_xlfn._xlws.FILTER(EnterData!N226:V226 &amp; "",EnterData!A226:A226&lt;&gt;""))</f>
        <v/>
      </c>
    </row>
    <row r="224" spans="1:13" x14ac:dyDescent="0.25">
      <c r="A224" s="3" t="str" cm="1">
        <f t="array" ref="A224">IF(OR(EnterData!A227="",ISBLANK(EnterData!A227)),"",_xlfn._xlws.FILTER(EnterData!A227:L227 &amp; "",EnterData!A227:A227&lt;&gt;""))</f>
        <v/>
      </c>
      <c r="M224" s="3" t="str" cm="1">
        <f t="array" ref="M224">IF(OR(EnterData!A227="",ISBLANK(EnterData!A227)),"",_xlfn._xlws.FILTER(EnterData!N227:V227 &amp; "",EnterData!A227:A227&lt;&gt;""))</f>
        <v/>
      </c>
    </row>
    <row r="225" spans="1:13" x14ac:dyDescent="0.25">
      <c r="A225" s="3" t="str" cm="1">
        <f t="array" ref="A225">IF(OR(EnterData!A228="",ISBLANK(EnterData!A228)),"",_xlfn._xlws.FILTER(EnterData!A228:L228 &amp; "",EnterData!A228:A228&lt;&gt;""))</f>
        <v/>
      </c>
      <c r="M225" s="3" t="str" cm="1">
        <f t="array" ref="M225">IF(OR(EnterData!A228="",ISBLANK(EnterData!A228)),"",_xlfn._xlws.FILTER(EnterData!N228:V228 &amp; "",EnterData!A228:A228&lt;&gt;""))</f>
        <v/>
      </c>
    </row>
    <row r="226" spans="1:13" x14ac:dyDescent="0.25">
      <c r="A226" s="3" t="str" cm="1">
        <f t="array" ref="A226">IF(OR(EnterData!A229="",ISBLANK(EnterData!A229)),"",_xlfn._xlws.FILTER(EnterData!A229:L229 &amp; "",EnterData!A229:A229&lt;&gt;""))</f>
        <v/>
      </c>
      <c r="M226" s="3" t="str" cm="1">
        <f t="array" ref="M226">IF(OR(EnterData!A229="",ISBLANK(EnterData!A229)),"",_xlfn._xlws.FILTER(EnterData!N229:V229 &amp; "",EnterData!A229:A229&lt;&gt;""))</f>
        <v/>
      </c>
    </row>
    <row r="227" spans="1:13" x14ac:dyDescent="0.25">
      <c r="A227" s="3" t="str" cm="1">
        <f t="array" ref="A227">IF(OR(EnterData!A230="",ISBLANK(EnterData!A230)),"",_xlfn._xlws.FILTER(EnterData!A230:L230 &amp; "",EnterData!A230:A230&lt;&gt;""))</f>
        <v/>
      </c>
      <c r="M227" s="3" t="str" cm="1">
        <f t="array" ref="M227">IF(OR(EnterData!A230="",ISBLANK(EnterData!A230)),"",_xlfn._xlws.FILTER(EnterData!N230:V230 &amp; "",EnterData!A230:A230&lt;&gt;""))</f>
        <v/>
      </c>
    </row>
    <row r="228" spans="1:13" x14ac:dyDescent="0.25">
      <c r="A228" s="3" t="str" cm="1">
        <f t="array" ref="A228">IF(OR(EnterData!A231="",ISBLANK(EnterData!A231)),"",_xlfn._xlws.FILTER(EnterData!A231:L231 &amp; "",EnterData!A231:A231&lt;&gt;""))</f>
        <v/>
      </c>
      <c r="M228" s="3" t="str" cm="1">
        <f t="array" ref="M228">IF(OR(EnterData!A231="",ISBLANK(EnterData!A231)),"",_xlfn._xlws.FILTER(EnterData!N231:V231 &amp; "",EnterData!A231:A231&lt;&gt;""))</f>
        <v/>
      </c>
    </row>
    <row r="229" spans="1:13" x14ac:dyDescent="0.25">
      <c r="A229" s="3" t="str" cm="1">
        <f t="array" ref="A229">IF(OR(EnterData!A232="",ISBLANK(EnterData!A232)),"",_xlfn._xlws.FILTER(EnterData!A232:L232 &amp; "",EnterData!A232:A232&lt;&gt;""))</f>
        <v/>
      </c>
      <c r="M229" s="3" t="str" cm="1">
        <f t="array" ref="M229">IF(OR(EnterData!A232="",ISBLANK(EnterData!A232)),"",_xlfn._xlws.FILTER(EnterData!N232:V232 &amp; "",EnterData!A232:A232&lt;&gt;""))</f>
        <v/>
      </c>
    </row>
    <row r="230" spans="1:13" x14ac:dyDescent="0.25">
      <c r="A230" s="3" t="str" cm="1">
        <f t="array" ref="A230">IF(OR(EnterData!A233="",ISBLANK(EnterData!A233)),"",_xlfn._xlws.FILTER(EnterData!A233:L233 &amp; "",EnterData!A233:A233&lt;&gt;""))</f>
        <v/>
      </c>
      <c r="M230" s="3" t="str" cm="1">
        <f t="array" ref="M230">IF(OR(EnterData!A233="",ISBLANK(EnterData!A233)),"",_xlfn._xlws.FILTER(EnterData!N233:V233 &amp; "",EnterData!A233:A233&lt;&gt;""))</f>
        <v/>
      </c>
    </row>
    <row r="231" spans="1:13" x14ac:dyDescent="0.25">
      <c r="A231" s="3" t="str" cm="1">
        <f t="array" ref="A231">IF(OR(EnterData!A234="",ISBLANK(EnterData!A234)),"",_xlfn._xlws.FILTER(EnterData!A234:L234 &amp; "",EnterData!A234:A234&lt;&gt;""))</f>
        <v/>
      </c>
      <c r="M231" s="3" t="str" cm="1">
        <f t="array" ref="M231">IF(OR(EnterData!A234="",ISBLANK(EnterData!A234)),"",_xlfn._xlws.FILTER(EnterData!N234:V234 &amp; "",EnterData!A234:A234&lt;&gt;""))</f>
        <v/>
      </c>
    </row>
    <row r="232" spans="1:13" x14ac:dyDescent="0.25">
      <c r="A232" s="3" t="str" cm="1">
        <f t="array" ref="A232">IF(OR(EnterData!A235="",ISBLANK(EnterData!A235)),"",_xlfn._xlws.FILTER(EnterData!A235:L235 &amp; "",EnterData!A235:A235&lt;&gt;""))</f>
        <v/>
      </c>
      <c r="M232" s="3" t="str" cm="1">
        <f t="array" ref="M232">IF(OR(EnterData!A235="",ISBLANK(EnterData!A235)),"",_xlfn._xlws.FILTER(EnterData!N235:V235 &amp; "",EnterData!A235:A235&lt;&gt;""))</f>
        <v/>
      </c>
    </row>
    <row r="233" spans="1:13" x14ac:dyDescent="0.25">
      <c r="A233" s="3" t="str" cm="1">
        <f t="array" ref="A233">IF(OR(EnterData!A236="",ISBLANK(EnterData!A236)),"",_xlfn._xlws.FILTER(EnterData!A236:L236 &amp; "",EnterData!A236:A236&lt;&gt;""))</f>
        <v/>
      </c>
      <c r="M233" s="3" t="str" cm="1">
        <f t="array" ref="M233">IF(OR(EnterData!A236="",ISBLANK(EnterData!A236)),"",_xlfn._xlws.FILTER(EnterData!N236:V236 &amp; "",EnterData!A236:A236&lt;&gt;""))</f>
        <v/>
      </c>
    </row>
    <row r="234" spans="1:13" x14ac:dyDescent="0.25">
      <c r="A234" s="3" t="str" cm="1">
        <f t="array" ref="A234">IF(OR(EnterData!A237="",ISBLANK(EnterData!A237)),"",_xlfn._xlws.FILTER(EnterData!A237:L237 &amp; "",EnterData!A237:A237&lt;&gt;""))</f>
        <v/>
      </c>
      <c r="M234" s="3" t="str" cm="1">
        <f t="array" ref="M234">IF(OR(EnterData!A237="",ISBLANK(EnterData!A237)),"",_xlfn._xlws.FILTER(EnterData!N237:V237 &amp; "",EnterData!A237:A237&lt;&gt;""))</f>
        <v/>
      </c>
    </row>
    <row r="235" spans="1:13" x14ac:dyDescent="0.25">
      <c r="A235" s="3" t="str" cm="1">
        <f t="array" ref="A235">IF(OR(EnterData!A238="",ISBLANK(EnterData!A238)),"",_xlfn._xlws.FILTER(EnterData!A238:L238 &amp; "",EnterData!A238:A238&lt;&gt;""))</f>
        <v/>
      </c>
      <c r="M235" s="3" t="str" cm="1">
        <f t="array" ref="M235">IF(OR(EnterData!A238="",ISBLANK(EnterData!A238)),"",_xlfn._xlws.FILTER(EnterData!N238:V238 &amp; "",EnterData!A238:A238&lt;&gt;""))</f>
        <v/>
      </c>
    </row>
    <row r="236" spans="1:13" x14ac:dyDescent="0.25">
      <c r="A236" s="3" t="str" cm="1">
        <f t="array" ref="A236">IF(OR(EnterData!A239="",ISBLANK(EnterData!A239)),"",_xlfn._xlws.FILTER(EnterData!A239:L239 &amp; "",EnterData!A239:A239&lt;&gt;""))</f>
        <v/>
      </c>
      <c r="M236" s="3" t="str" cm="1">
        <f t="array" ref="M236">IF(OR(EnterData!A239="",ISBLANK(EnterData!A239)),"",_xlfn._xlws.FILTER(EnterData!N239:V239 &amp; "",EnterData!A239:A239&lt;&gt;""))</f>
        <v/>
      </c>
    </row>
    <row r="237" spans="1:13" x14ac:dyDescent="0.25">
      <c r="A237" s="3" t="str" cm="1">
        <f t="array" ref="A237">IF(OR(EnterData!A240="",ISBLANK(EnterData!A240)),"",_xlfn._xlws.FILTER(EnterData!A240:L240 &amp; "",EnterData!A240:A240&lt;&gt;""))</f>
        <v/>
      </c>
      <c r="M237" s="3" t="str" cm="1">
        <f t="array" ref="M237">IF(OR(EnterData!A240="",ISBLANK(EnterData!A240)),"",_xlfn._xlws.FILTER(EnterData!N240:V240 &amp; "",EnterData!A240:A240&lt;&gt;""))</f>
        <v/>
      </c>
    </row>
    <row r="238" spans="1:13" x14ac:dyDescent="0.25">
      <c r="A238" s="3" t="str" cm="1">
        <f t="array" ref="A238">IF(OR(EnterData!A241="",ISBLANK(EnterData!A241)),"",_xlfn._xlws.FILTER(EnterData!A241:L241 &amp; "",EnterData!A241:A241&lt;&gt;""))</f>
        <v/>
      </c>
      <c r="M238" s="3" t="str" cm="1">
        <f t="array" ref="M238">IF(OR(EnterData!A241="",ISBLANK(EnterData!A241)),"",_xlfn._xlws.FILTER(EnterData!N241:V241 &amp; "",EnterData!A241:A241&lt;&gt;""))</f>
        <v/>
      </c>
    </row>
    <row r="239" spans="1:13" x14ac:dyDescent="0.25">
      <c r="A239" s="3" t="str" cm="1">
        <f t="array" ref="A239">IF(OR(EnterData!A242="",ISBLANK(EnterData!A242)),"",_xlfn._xlws.FILTER(EnterData!A242:L242 &amp; "",EnterData!A242:A242&lt;&gt;""))</f>
        <v/>
      </c>
      <c r="M239" s="3" t="str" cm="1">
        <f t="array" ref="M239">IF(OR(EnterData!A242="",ISBLANK(EnterData!A242)),"",_xlfn._xlws.FILTER(EnterData!N242:V242 &amp; "",EnterData!A242:A242&lt;&gt;""))</f>
        <v/>
      </c>
    </row>
    <row r="240" spans="1:13" x14ac:dyDescent="0.25">
      <c r="A240" s="3" t="str" cm="1">
        <f t="array" ref="A240">IF(OR(EnterData!A243="",ISBLANK(EnterData!A243)),"",_xlfn._xlws.FILTER(EnterData!A243:L243 &amp; "",EnterData!A243:A243&lt;&gt;""))</f>
        <v/>
      </c>
      <c r="M240" s="3" t="str" cm="1">
        <f t="array" ref="M240">IF(OR(EnterData!A243="",ISBLANK(EnterData!A243)),"",_xlfn._xlws.FILTER(EnterData!N243:V243 &amp; "",EnterData!A243:A243&lt;&gt;""))</f>
        <v/>
      </c>
    </row>
    <row r="241" spans="1:13" x14ac:dyDescent="0.25">
      <c r="A241" s="3" t="str" cm="1">
        <f t="array" ref="A241">IF(OR(EnterData!A244="",ISBLANK(EnterData!A244)),"",_xlfn._xlws.FILTER(EnterData!A244:L244 &amp; "",EnterData!A244:A244&lt;&gt;""))</f>
        <v/>
      </c>
      <c r="M241" s="3" t="str" cm="1">
        <f t="array" ref="M241">IF(OR(EnterData!A244="",ISBLANK(EnterData!A244)),"",_xlfn._xlws.FILTER(EnterData!N244:V244 &amp; "",EnterData!A244:A244&lt;&gt;""))</f>
        <v/>
      </c>
    </row>
    <row r="242" spans="1:13" x14ac:dyDescent="0.25">
      <c r="A242" s="3" t="str" cm="1">
        <f t="array" ref="A242">IF(OR(EnterData!A245="",ISBLANK(EnterData!A245)),"",_xlfn._xlws.FILTER(EnterData!A245:L245 &amp; "",EnterData!A245:A245&lt;&gt;""))</f>
        <v/>
      </c>
      <c r="M242" s="3" t="str" cm="1">
        <f t="array" ref="M242">IF(OR(EnterData!A245="",ISBLANK(EnterData!A245)),"",_xlfn._xlws.FILTER(EnterData!N245:V245 &amp; "",EnterData!A245:A245&lt;&gt;""))</f>
        <v/>
      </c>
    </row>
    <row r="243" spans="1:13" x14ac:dyDescent="0.25">
      <c r="A243" s="3" t="str" cm="1">
        <f t="array" ref="A243">IF(OR(EnterData!A246="",ISBLANK(EnterData!A246)),"",_xlfn._xlws.FILTER(EnterData!A246:L246 &amp; "",EnterData!A246:A246&lt;&gt;""))</f>
        <v/>
      </c>
      <c r="M243" s="3" t="str" cm="1">
        <f t="array" ref="M243">IF(OR(EnterData!A246="",ISBLANK(EnterData!A246)),"",_xlfn._xlws.FILTER(EnterData!N246:V246 &amp; "",EnterData!A246:A246&lt;&gt;""))</f>
        <v/>
      </c>
    </row>
    <row r="244" spans="1:13" x14ac:dyDescent="0.25">
      <c r="A244" s="3" t="str" cm="1">
        <f t="array" ref="A244">IF(OR(EnterData!A247="",ISBLANK(EnterData!A247)),"",_xlfn._xlws.FILTER(EnterData!A247:L247 &amp; "",EnterData!A247:A247&lt;&gt;""))</f>
        <v/>
      </c>
      <c r="M244" s="3" t="str" cm="1">
        <f t="array" ref="M244">IF(OR(EnterData!A247="",ISBLANK(EnterData!A247)),"",_xlfn._xlws.FILTER(EnterData!N247:V247 &amp; "",EnterData!A247:A247&lt;&gt;""))</f>
        <v/>
      </c>
    </row>
    <row r="245" spans="1:13" x14ac:dyDescent="0.25">
      <c r="A245" s="3" t="str" cm="1">
        <f t="array" ref="A245">IF(OR(EnterData!A248="",ISBLANK(EnterData!A248)),"",_xlfn._xlws.FILTER(EnterData!A248:L248 &amp; "",EnterData!A248:A248&lt;&gt;""))</f>
        <v/>
      </c>
      <c r="M245" s="3" t="str" cm="1">
        <f t="array" ref="M245">IF(OR(EnterData!A248="",ISBLANK(EnterData!A248)),"",_xlfn._xlws.FILTER(EnterData!N248:V248 &amp; "",EnterData!A248:A248&lt;&gt;""))</f>
        <v/>
      </c>
    </row>
    <row r="246" spans="1:13" x14ac:dyDescent="0.25">
      <c r="A246" s="3" t="str" cm="1">
        <f t="array" ref="A246">IF(OR(EnterData!A249="",ISBLANK(EnterData!A249)),"",_xlfn._xlws.FILTER(EnterData!A249:L249 &amp; "",EnterData!A249:A249&lt;&gt;""))</f>
        <v/>
      </c>
      <c r="M246" s="3" t="str" cm="1">
        <f t="array" ref="M246">IF(OR(EnterData!A249="",ISBLANK(EnterData!A249)),"",_xlfn._xlws.FILTER(EnterData!N249:V249 &amp; "",EnterData!A249:A249&lt;&gt;""))</f>
        <v/>
      </c>
    </row>
    <row r="247" spans="1:13" x14ac:dyDescent="0.25">
      <c r="A247" s="3" t="str" cm="1">
        <f t="array" ref="A247">IF(OR(EnterData!A250="",ISBLANK(EnterData!A250)),"",_xlfn._xlws.FILTER(EnterData!A250:L250 &amp; "",EnterData!A250:A250&lt;&gt;""))</f>
        <v/>
      </c>
      <c r="M247" s="3" t="str" cm="1">
        <f t="array" ref="M247">IF(OR(EnterData!A250="",ISBLANK(EnterData!A250)),"",_xlfn._xlws.FILTER(EnterData!N250:V250 &amp; "",EnterData!A250:A250&lt;&gt;""))</f>
        <v/>
      </c>
    </row>
    <row r="248" spans="1:13" x14ac:dyDescent="0.25">
      <c r="A248" s="3" t="str" cm="1">
        <f t="array" ref="A248">IF(OR(EnterData!A251="",ISBLANK(EnterData!A251)),"",_xlfn._xlws.FILTER(EnterData!A251:L251 &amp; "",EnterData!A251:A251&lt;&gt;""))</f>
        <v/>
      </c>
      <c r="M248" s="3" t="str" cm="1">
        <f t="array" ref="M248">IF(OR(EnterData!A251="",ISBLANK(EnterData!A251)),"",_xlfn._xlws.FILTER(EnterData!N251:V251 &amp; "",EnterData!A251:A251&lt;&gt;""))</f>
        <v/>
      </c>
    </row>
    <row r="249" spans="1:13" x14ac:dyDescent="0.25">
      <c r="A249" s="3" t="str" cm="1">
        <f t="array" ref="A249">IF(OR(EnterData!A252="",ISBLANK(EnterData!A252)),"",_xlfn._xlws.FILTER(EnterData!A252:L252 &amp; "",EnterData!A252:A252&lt;&gt;""))</f>
        <v/>
      </c>
      <c r="M249" s="3" t="str" cm="1">
        <f t="array" ref="M249">IF(OR(EnterData!A252="",ISBLANK(EnterData!A252)),"",_xlfn._xlws.FILTER(EnterData!N252:V252 &amp; "",EnterData!A252:A252&lt;&gt;""))</f>
        <v/>
      </c>
    </row>
    <row r="250" spans="1:13" x14ac:dyDescent="0.25">
      <c r="A250" s="3" t="str" cm="1">
        <f t="array" ref="A250">IF(OR(EnterData!A253="",ISBLANK(EnterData!A253)),"",_xlfn._xlws.FILTER(EnterData!A253:L253 &amp; "",EnterData!A253:A253&lt;&gt;""))</f>
        <v/>
      </c>
      <c r="M250" s="3" t="str" cm="1">
        <f t="array" ref="M250">IF(OR(EnterData!A253="",ISBLANK(EnterData!A253)),"",_xlfn._xlws.FILTER(EnterData!N253:V253 &amp; "",EnterData!A253:A253&lt;&gt;""))</f>
        <v/>
      </c>
    </row>
    <row r="251" spans="1:13" x14ac:dyDescent="0.25">
      <c r="A251" s="3" t="str" cm="1">
        <f t="array" ref="A251">IF(OR(EnterData!A254="",ISBLANK(EnterData!A254)),"",_xlfn._xlws.FILTER(EnterData!A254:L254 &amp; "",EnterData!A254:A254&lt;&gt;""))</f>
        <v/>
      </c>
      <c r="M251" s="3" t="str" cm="1">
        <f t="array" ref="M251">IF(OR(EnterData!A254="",ISBLANK(EnterData!A254)),"",_xlfn._xlws.FILTER(EnterData!N254:V254 &amp; "",EnterData!A254:A254&lt;&gt;""))</f>
        <v/>
      </c>
    </row>
    <row r="252" spans="1:13" x14ac:dyDescent="0.25">
      <c r="A252" s="3" t="str" cm="1">
        <f t="array" ref="A252">IF(OR(EnterData!A255="",ISBLANK(EnterData!A255)),"",_xlfn._xlws.FILTER(EnterData!A255:L255 &amp; "",EnterData!A255:A255&lt;&gt;""))</f>
        <v/>
      </c>
      <c r="M252" s="3" t="str" cm="1">
        <f t="array" ref="M252">IF(OR(EnterData!A255="",ISBLANK(EnterData!A255)),"",_xlfn._xlws.FILTER(EnterData!N255:V255 &amp; "",EnterData!A255:A255&lt;&gt;""))</f>
        <v/>
      </c>
    </row>
    <row r="253" spans="1:13" x14ac:dyDescent="0.25">
      <c r="A253" s="3" t="str" cm="1">
        <f t="array" ref="A253">IF(OR(EnterData!A256="",ISBLANK(EnterData!A256)),"",_xlfn._xlws.FILTER(EnterData!A256:L256 &amp; "",EnterData!A256:A256&lt;&gt;""))</f>
        <v/>
      </c>
      <c r="M253" s="3" t="str" cm="1">
        <f t="array" ref="M253">IF(OR(EnterData!A256="",ISBLANK(EnterData!A256)),"",_xlfn._xlws.FILTER(EnterData!N256:V256 &amp; "",EnterData!A256:A256&lt;&gt;""))</f>
        <v/>
      </c>
    </row>
    <row r="254" spans="1:13" x14ac:dyDescent="0.25">
      <c r="A254" s="3" t="str" cm="1">
        <f t="array" ref="A254">IF(OR(EnterData!A257="",ISBLANK(EnterData!A257)),"",_xlfn._xlws.FILTER(EnterData!A257:L257 &amp; "",EnterData!A257:A257&lt;&gt;""))</f>
        <v/>
      </c>
      <c r="M254" s="3" t="str" cm="1">
        <f t="array" ref="M254">IF(OR(EnterData!A257="",ISBLANK(EnterData!A257)),"",_xlfn._xlws.FILTER(EnterData!N257:V257 &amp; "",EnterData!A257:A257&lt;&gt;""))</f>
        <v/>
      </c>
    </row>
    <row r="255" spans="1:13" x14ac:dyDescent="0.25">
      <c r="A255" s="3" t="str" cm="1">
        <f t="array" ref="A255">IF(OR(EnterData!A258="",ISBLANK(EnterData!A258)),"",_xlfn._xlws.FILTER(EnterData!A258:L258 &amp; "",EnterData!A258:A258&lt;&gt;""))</f>
        <v/>
      </c>
      <c r="M255" s="3" t="str" cm="1">
        <f t="array" ref="M255">IF(OR(EnterData!A258="",ISBLANK(EnterData!A258)),"",_xlfn._xlws.FILTER(EnterData!N258:V258 &amp; "",EnterData!A258:A258&lt;&gt;""))</f>
        <v/>
      </c>
    </row>
    <row r="256" spans="1:13" x14ac:dyDescent="0.25">
      <c r="A256" s="3" t="str" cm="1">
        <f t="array" ref="A256">IF(OR(EnterData!A259="",ISBLANK(EnterData!A259)),"",_xlfn._xlws.FILTER(EnterData!A259:L259 &amp; "",EnterData!A259:A259&lt;&gt;""))</f>
        <v/>
      </c>
      <c r="M256" s="3" t="str" cm="1">
        <f t="array" ref="M256">IF(OR(EnterData!A259="",ISBLANK(EnterData!A259)),"",_xlfn._xlws.FILTER(EnterData!N259:V259 &amp; "",EnterData!A259:A259&lt;&gt;""))</f>
        <v/>
      </c>
    </row>
    <row r="257" spans="1:13" x14ac:dyDescent="0.25">
      <c r="A257" s="3" t="str" cm="1">
        <f t="array" ref="A257">IF(OR(EnterData!A260="",ISBLANK(EnterData!A260)),"",_xlfn._xlws.FILTER(EnterData!A260:L260 &amp; "",EnterData!A260:A260&lt;&gt;""))</f>
        <v/>
      </c>
      <c r="M257" s="3" t="str" cm="1">
        <f t="array" ref="M257">IF(OR(EnterData!A260="",ISBLANK(EnterData!A260)),"",_xlfn._xlws.FILTER(EnterData!N260:V260 &amp; "",EnterData!A260:A260&lt;&gt;""))</f>
        <v/>
      </c>
    </row>
    <row r="258" spans="1:13" x14ac:dyDescent="0.25">
      <c r="A258" s="3" t="str" cm="1">
        <f t="array" ref="A258">IF(OR(EnterData!A261="",ISBLANK(EnterData!A261)),"",_xlfn._xlws.FILTER(EnterData!A261:L261 &amp; "",EnterData!A261:A261&lt;&gt;""))</f>
        <v/>
      </c>
      <c r="M258" s="3" t="str" cm="1">
        <f t="array" ref="M258">IF(OR(EnterData!A261="",ISBLANK(EnterData!A261)),"",_xlfn._xlws.FILTER(EnterData!N261:V261 &amp; "",EnterData!A261:A261&lt;&gt;""))</f>
        <v/>
      </c>
    </row>
    <row r="259" spans="1:13" x14ac:dyDescent="0.25">
      <c r="A259" s="3" t="str" cm="1">
        <f t="array" ref="A259">IF(OR(EnterData!A262="",ISBLANK(EnterData!A262)),"",_xlfn._xlws.FILTER(EnterData!A262:L262 &amp; "",EnterData!A262:A262&lt;&gt;""))</f>
        <v/>
      </c>
      <c r="M259" s="3" t="str" cm="1">
        <f t="array" ref="M259">IF(OR(EnterData!A262="",ISBLANK(EnterData!A262)),"",_xlfn._xlws.FILTER(EnterData!N262:V262 &amp; "",EnterData!A262:A262&lt;&gt;""))</f>
        <v/>
      </c>
    </row>
    <row r="260" spans="1:13" x14ac:dyDescent="0.25">
      <c r="A260" s="3" t="str" cm="1">
        <f t="array" ref="A260">IF(OR(EnterData!A263="",ISBLANK(EnterData!A263)),"",_xlfn._xlws.FILTER(EnterData!A263:L263 &amp; "",EnterData!A263:A263&lt;&gt;""))</f>
        <v/>
      </c>
      <c r="M260" s="3" t="str" cm="1">
        <f t="array" ref="M260">IF(OR(EnterData!A263="",ISBLANK(EnterData!A263)),"",_xlfn._xlws.FILTER(EnterData!N263:V263 &amp; "",EnterData!A263:A263&lt;&gt;""))</f>
        <v/>
      </c>
    </row>
    <row r="261" spans="1:13" x14ac:dyDescent="0.25">
      <c r="A261" s="3" t="str" cm="1">
        <f t="array" ref="A261">IF(OR(EnterData!A264="",ISBLANK(EnterData!A264)),"",_xlfn._xlws.FILTER(EnterData!A264:L264 &amp; "",EnterData!A264:A264&lt;&gt;""))</f>
        <v/>
      </c>
      <c r="M261" s="3" t="str" cm="1">
        <f t="array" ref="M261">IF(OR(EnterData!A264="",ISBLANK(EnterData!A264)),"",_xlfn._xlws.FILTER(EnterData!N264:V264 &amp; "",EnterData!A264:A264&lt;&gt;""))</f>
        <v/>
      </c>
    </row>
    <row r="262" spans="1:13" x14ac:dyDescent="0.25">
      <c r="A262" s="3" t="str" cm="1">
        <f t="array" ref="A262">IF(OR(EnterData!A265="",ISBLANK(EnterData!A265)),"",_xlfn._xlws.FILTER(EnterData!A265:L265 &amp; "",EnterData!A265:A265&lt;&gt;""))</f>
        <v/>
      </c>
      <c r="M262" s="3" t="str" cm="1">
        <f t="array" ref="M262">IF(OR(EnterData!A265="",ISBLANK(EnterData!A265)),"",_xlfn._xlws.FILTER(EnterData!N265:V265 &amp; "",EnterData!A265:A265&lt;&gt;""))</f>
        <v/>
      </c>
    </row>
    <row r="263" spans="1:13" x14ac:dyDescent="0.25">
      <c r="A263" s="3" t="str" cm="1">
        <f t="array" ref="A263">IF(OR(EnterData!A266="",ISBLANK(EnterData!A266)),"",_xlfn._xlws.FILTER(EnterData!A266:L266 &amp; "",EnterData!A266:A266&lt;&gt;""))</f>
        <v/>
      </c>
      <c r="M263" s="3" t="str" cm="1">
        <f t="array" ref="M263">IF(OR(EnterData!A266="",ISBLANK(EnterData!A266)),"",_xlfn._xlws.FILTER(EnterData!N266:V266 &amp; "",EnterData!A266:A266&lt;&gt;""))</f>
        <v/>
      </c>
    </row>
    <row r="264" spans="1:13" x14ac:dyDescent="0.25">
      <c r="A264" s="3" t="str" cm="1">
        <f t="array" ref="A264">IF(OR(EnterData!A267="",ISBLANK(EnterData!A267)),"",_xlfn._xlws.FILTER(EnterData!A267:L267 &amp; "",EnterData!A267:A267&lt;&gt;""))</f>
        <v/>
      </c>
      <c r="M264" s="3" t="str" cm="1">
        <f t="array" ref="M264">IF(OR(EnterData!A267="",ISBLANK(EnterData!A267)),"",_xlfn._xlws.FILTER(EnterData!N267:V267 &amp; "",EnterData!A267:A267&lt;&gt;""))</f>
        <v/>
      </c>
    </row>
    <row r="265" spans="1:13" x14ac:dyDescent="0.25">
      <c r="A265" s="3" t="str" cm="1">
        <f t="array" ref="A265">IF(OR(EnterData!A268="",ISBLANK(EnterData!A268)),"",_xlfn._xlws.FILTER(EnterData!A268:L268 &amp; "",EnterData!A268:A268&lt;&gt;""))</f>
        <v/>
      </c>
      <c r="M265" s="3" t="str" cm="1">
        <f t="array" ref="M265">IF(OR(EnterData!A268="",ISBLANK(EnterData!A268)),"",_xlfn._xlws.FILTER(EnterData!N268:V268 &amp; "",EnterData!A268:A268&lt;&gt;""))</f>
        <v/>
      </c>
    </row>
    <row r="266" spans="1:13" x14ac:dyDescent="0.25">
      <c r="A266" s="3" t="str" cm="1">
        <f t="array" ref="A266">IF(OR(EnterData!A269="",ISBLANK(EnterData!A269)),"",_xlfn._xlws.FILTER(EnterData!A269:L269 &amp; "",EnterData!A269:A269&lt;&gt;""))</f>
        <v/>
      </c>
      <c r="M266" s="3" t="str" cm="1">
        <f t="array" ref="M266">IF(OR(EnterData!A269="",ISBLANK(EnterData!A269)),"",_xlfn._xlws.FILTER(EnterData!N269:V269 &amp; "",EnterData!A269:A269&lt;&gt;""))</f>
        <v/>
      </c>
    </row>
    <row r="267" spans="1:13" x14ac:dyDescent="0.25">
      <c r="A267" s="3" t="str" cm="1">
        <f t="array" ref="A267">IF(OR(EnterData!A270="",ISBLANK(EnterData!A270)),"",_xlfn._xlws.FILTER(EnterData!A270:L270 &amp; "",EnterData!A270:A270&lt;&gt;""))</f>
        <v/>
      </c>
      <c r="M267" s="3" t="str" cm="1">
        <f t="array" ref="M267">IF(OR(EnterData!A270="",ISBLANK(EnterData!A270)),"",_xlfn._xlws.FILTER(EnterData!N270:V270 &amp; "",EnterData!A270:A270&lt;&gt;""))</f>
        <v/>
      </c>
    </row>
    <row r="268" spans="1:13" x14ac:dyDescent="0.25">
      <c r="A268" s="3" t="str" cm="1">
        <f t="array" ref="A268">IF(OR(EnterData!A271="",ISBLANK(EnterData!A271)),"",_xlfn._xlws.FILTER(EnterData!A271:L271 &amp; "",EnterData!A271:A271&lt;&gt;""))</f>
        <v/>
      </c>
      <c r="M268" s="3" t="str" cm="1">
        <f t="array" ref="M268">IF(OR(EnterData!A271="",ISBLANK(EnterData!A271)),"",_xlfn._xlws.FILTER(EnterData!N271:V271 &amp; "",EnterData!A271:A271&lt;&gt;""))</f>
        <v/>
      </c>
    </row>
    <row r="269" spans="1:13" x14ac:dyDescent="0.25">
      <c r="A269" s="3" t="str" cm="1">
        <f t="array" ref="A269">IF(OR(EnterData!A272="",ISBLANK(EnterData!A272)),"",_xlfn._xlws.FILTER(EnterData!A272:L272 &amp; "",EnterData!A272:A272&lt;&gt;""))</f>
        <v/>
      </c>
      <c r="M269" s="3" t="str" cm="1">
        <f t="array" ref="M269">IF(OR(EnterData!A272="",ISBLANK(EnterData!A272)),"",_xlfn._xlws.FILTER(EnterData!N272:V272 &amp; "",EnterData!A272:A272&lt;&gt;""))</f>
        <v/>
      </c>
    </row>
    <row r="270" spans="1:13" x14ac:dyDescent="0.25">
      <c r="A270" s="3" t="str" cm="1">
        <f t="array" ref="A270">IF(OR(EnterData!A273="",ISBLANK(EnterData!A273)),"",_xlfn._xlws.FILTER(EnterData!A273:L273 &amp; "",EnterData!A273:A273&lt;&gt;""))</f>
        <v/>
      </c>
      <c r="M270" s="3" t="str" cm="1">
        <f t="array" ref="M270">IF(OR(EnterData!A273="",ISBLANK(EnterData!A273)),"",_xlfn._xlws.FILTER(EnterData!N273:V273 &amp; "",EnterData!A273:A273&lt;&gt;""))</f>
        <v/>
      </c>
    </row>
    <row r="271" spans="1:13" x14ac:dyDescent="0.25">
      <c r="A271" s="3" t="str" cm="1">
        <f t="array" ref="A271">IF(OR(EnterData!A274="",ISBLANK(EnterData!A274)),"",_xlfn._xlws.FILTER(EnterData!A274:L274 &amp; "",EnterData!A274:A274&lt;&gt;""))</f>
        <v/>
      </c>
      <c r="M271" s="3" t="str" cm="1">
        <f t="array" ref="M271">IF(OR(EnterData!A274="",ISBLANK(EnterData!A274)),"",_xlfn._xlws.FILTER(EnterData!N274:V274 &amp; "",EnterData!A274:A274&lt;&gt;""))</f>
        <v/>
      </c>
    </row>
    <row r="272" spans="1:13" x14ac:dyDescent="0.25">
      <c r="A272" s="3" t="str" cm="1">
        <f t="array" ref="A272">IF(OR(EnterData!A275="",ISBLANK(EnterData!A275)),"",_xlfn._xlws.FILTER(EnterData!A275:L275 &amp; "",EnterData!A275:A275&lt;&gt;""))</f>
        <v/>
      </c>
      <c r="M272" s="3" t="str" cm="1">
        <f t="array" ref="M272">IF(OR(EnterData!A275="",ISBLANK(EnterData!A275)),"",_xlfn._xlws.FILTER(EnterData!N275:V275 &amp; "",EnterData!A275:A275&lt;&gt;""))</f>
        <v/>
      </c>
    </row>
    <row r="273" spans="1:13" x14ac:dyDescent="0.25">
      <c r="A273" s="3" t="str" cm="1">
        <f t="array" ref="A273">IF(OR(EnterData!A276="",ISBLANK(EnterData!A276)),"",_xlfn._xlws.FILTER(EnterData!A276:L276 &amp; "",EnterData!A276:A276&lt;&gt;""))</f>
        <v/>
      </c>
      <c r="M273" s="3" t="str" cm="1">
        <f t="array" ref="M273">IF(OR(EnterData!A276="",ISBLANK(EnterData!A276)),"",_xlfn._xlws.FILTER(EnterData!N276:V276 &amp; "",EnterData!A276:A276&lt;&gt;""))</f>
        <v/>
      </c>
    </row>
    <row r="274" spans="1:13" x14ac:dyDescent="0.25">
      <c r="A274" s="3" t="str" cm="1">
        <f t="array" ref="A274">IF(OR(EnterData!A277="",ISBLANK(EnterData!A277)),"",_xlfn._xlws.FILTER(EnterData!A277:L277 &amp; "",EnterData!A277:A277&lt;&gt;""))</f>
        <v/>
      </c>
      <c r="M274" s="3" t="str" cm="1">
        <f t="array" ref="M274">IF(OR(EnterData!A277="",ISBLANK(EnterData!A277)),"",_xlfn._xlws.FILTER(EnterData!N277:V277 &amp; "",EnterData!A277:A277&lt;&gt;""))</f>
        <v/>
      </c>
    </row>
    <row r="275" spans="1:13" x14ac:dyDescent="0.25">
      <c r="A275" s="3" t="str" cm="1">
        <f t="array" ref="A275">IF(OR(EnterData!A278="",ISBLANK(EnterData!A278)),"",_xlfn._xlws.FILTER(EnterData!A278:L278 &amp; "",EnterData!A278:A278&lt;&gt;""))</f>
        <v/>
      </c>
      <c r="M275" s="3" t="str" cm="1">
        <f t="array" ref="M275">IF(OR(EnterData!A278="",ISBLANK(EnterData!A278)),"",_xlfn._xlws.FILTER(EnterData!N278:V278 &amp; "",EnterData!A278:A278&lt;&gt;""))</f>
        <v/>
      </c>
    </row>
    <row r="276" spans="1:13" x14ac:dyDescent="0.25">
      <c r="A276" s="3" t="str" cm="1">
        <f t="array" ref="A276">IF(OR(EnterData!A279="",ISBLANK(EnterData!A279)),"",_xlfn._xlws.FILTER(EnterData!A279:L279 &amp; "",EnterData!A279:A279&lt;&gt;""))</f>
        <v/>
      </c>
      <c r="M276" s="3" t="str" cm="1">
        <f t="array" ref="M276">IF(OR(EnterData!A279="",ISBLANK(EnterData!A279)),"",_xlfn._xlws.FILTER(EnterData!N279:V279 &amp; "",EnterData!A279:A279&lt;&gt;""))</f>
        <v/>
      </c>
    </row>
    <row r="277" spans="1:13" x14ac:dyDescent="0.25">
      <c r="A277" s="3" t="str" cm="1">
        <f t="array" ref="A277">IF(OR(EnterData!A280="",ISBLANK(EnterData!A280)),"",_xlfn._xlws.FILTER(EnterData!A280:L280 &amp; "",EnterData!A280:A280&lt;&gt;""))</f>
        <v/>
      </c>
      <c r="M277" s="3" t="str" cm="1">
        <f t="array" ref="M277">IF(OR(EnterData!A280="",ISBLANK(EnterData!A280)),"",_xlfn._xlws.FILTER(EnterData!N280:V280 &amp; "",EnterData!A280:A280&lt;&gt;""))</f>
        <v/>
      </c>
    </row>
    <row r="278" spans="1:13" x14ac:dyDescent="0.25">
      <c r="A278" s="3" t="str" cm="1">
        <f t="array" ref="A278">IF(OR(EnterData!A281="",ISBLANK(EnterData!A281)),"",_xlfn._xlws.FILTER(EnterData!A281:L281 &amp; "",EnterData!A281:A281&lt;&gt;""))</f>
        <v/>
      </c>
      <c r="M278" s="3" t="str" cm="1">
        <f t="array" ref="M278">IF(OR(EnterData!A281="",ISBLANK(EnterData!A281)),"",_xlfn._xlws.FILTER(EnterData!N281:V281 &amp; "",EnterData!A281:A281&lt;&gt;""))</f>
        <v/>
      </c>
    </row>
    <row r="279" spans="1:13" x14ac:dyDescent="0.25">
      <c r="A279" s="3" t="str" cm="1">
        <f t="array" ref="A279">IF(OR(EnterData!A282="",ISBLANK(EnterData!A282)),"",_xlfn._xlws.FILTER(EnterData!A282:L282 &amp; "",EnterData!A282:A282&lt;&gt;""))</f>
        <v/>
      </c>
      <c r="M279" s="3" t="str" cm="1">
        <f t="array" ref="M279">IF(OR(EnterData!A282="",ISBLANK(EnterData!A282)),"",_xlfn._xlws.FILTER(EnterData!N282:V282 &amp; "",EnterData!A282:A282&lt;&gt;""))</f>
        <v/>
      </c>
    </row>
    <row r="280" spans="1:13" x14ac:dyDescent="0.25">
      <c r="A280" s="3" t="str" cm="1">
        <f t="array" ref="A280">IF(OR(EnterData!A283="",ISBLANK(EnterData!A283)),"",_xlfn._xlws.FILTER(EnterData!A283:L283 &amp; "",EnterData!A283:A283&lt;&gt;""))</f>
        <v/>
      </c>
      <c r="M280" s="3" t="str" cm="1">
        <f t="array" ref="M280">IF(OR(EnterData!A283="",ISBLANK(EnterData!A283)),"",_xlfn._xlws.FILTER(EnterData!N283:V283 &amp; "",EnterData!A283:A283&lt;&gt;""))</f>
        <v/>
      </c>
    </row>
    <row r="281" spans="1:13" x14ac:dyDescent="0.25">
      <c r="A281" s="3" t="str" cm="1">
        <f t="array" ref="A281">IF(OR(EnterData!A284="",ISBLANK(EnterData!A284)),"",_xlfn._xlws.FILTER(EnterData!A284:L284 &amp; "",EnterData!A284:A284&lt;&gt;""))</f>
        <v/>
      </c>
      <c r="M281" s="3" t="str" cm="1">
        <f t="array" ref="M281">IF(OR(EnterData!A284="",ISBLANK(EnterData!A284)),"",_xlfn._xlws.FILTER(EnterData!N284:V284 &amp; "",EnterData!A284:A284&lt;&gt;""))</f>
        <v/>
      </c>
    </row>
    <row r="282" spans="1:13" x14ac:dyDescent="0.25">
      <c r="A282" s="3" t="str" cm="1">
        <f t="array" ref="A282">IF(OR(EnterData!A285="",ISBLANK(EnterData!A285)),"",_xlfn._xlws.FILTER(EnterData!A285:L285 &amp; "",EnterData!A285:A285&lt;&gt;""))</f>
        <v/>
      </c>
      <c r="M282" s="3" t="str" cm="1">
        <f t="array" ref="M282">IF(OR(EnterData!A285="",ISBLANK(EnterData!A285)),"",_xlfn._xlws.FILTER(EnterData!N285:V285 &amp; "",EnterData!A285:A285&lt;&gt;""))</f>
        <v/>
      </c>
    </row>
    <row r="283" spans="1:13" x14ac:dyDescent="0.25">
      <c r="A283" s="3" t="str" cm="1">
        <f t="array" ref="A283">IF(OR(EnterData!A286="",ISBLANK(EnterData!A286)),"",_xlfn._xlws.FILTER(EnterData!A286:L286 &amp; "",EnterData!A286:A286&lt;&gt;""))</f>
        <v/>
      </c>
      <c r="M283" s="3" t="str" cm="1">
        <f t="array" ref="M283">IF(OR(EnterData!A286="",ISBLANK(EnterData!A286)),"",_xlfn._xlws.FILTER(EnterData!N286:V286 &amp; "",EnterData!A286:A286&lt;&gt;""))</f>
        <v/>
      </c>
    </row>
    <row r="284" spans="1:13" x14ac:dyDescent="0.25">
      <c r="A284" s="3" t="str" cm="1">
        <f t="array" ref="A284">IF(OR(EnterData!A287="",ISBLANK(EnterData!A287)),"",_xlfn._xlws.FILTER(EnterData!A287:L287 &amp; "",EnterData!A287:A287&lt;&gt;""))</f>
        <v/>
      </c>
      <c r="M284" s="3" t="str" cm="1">
        <f t="array" ref="M284">IF(OR(EnterData!A287="",ISBLANK(EnterData!A287)),"",_xlfn._xlws.FILTER(EnterData!N287:V287 &amp; "",EnterData!A287:A287&lt;&gt;""))</f>
        <v/>
      </c>
    </row>
    <row r="285" spans="1:13" x14ac:dyDescent="0.25">
      <c r="A285" s="3" t="str" cm="1">
        <f t="array" ref="A285">IF(OR(EnterData!A288="",ISBLANK(EnterData!A288)),"",_xlfn._xlws.FILTER(EnterData!A288:L288 &amp; "",EnterData!A288:A288&lt;&gt;""))</f>
        <v/>
      </c>
      <c r="M285" s="3" t="str" cm="1">
        <f t="array" ref="M285">IF(OR(EnterData!A288="",ISBLANK(EnterData!A288)),"",_xlfn._xlws.FILTER(EnterData!N288:V288 &amp; "",EnterData!A288:A288&lt;&gt;""))</f>
        <v/>
      </c>
    </row>
    <row r="286" spans="1:13" x14ac:dyDescent="0.25">
      <c r="A286" s="3" t="str" cm="1">
        <f t="array" ref="A286">IF(OR(EnterData!A289="",ISBLANK(EnterData!A289)),"",_xlfn._xlws.FILTER(EnterData!A289:L289 &amp; "",EnterData!A289:A289&lt;&gt;""))</f>
        <v/>
      </c>
      <c r="M286" s="3" t="str" cm="1">
        <f t="array" ref="M286">IF(OR(EnterData!A289="",ISBLANK(EnterData!A289)),"",_xlfn._xlws.FILTER(EnterData!N289:V289 &amp; "",EnterData!A289:A289&lt;&gt;""))</f>
        <v/>
      </c>
    </row>
    <row r="287" spans="1:13" x14ac:dyDescent="0.25">
      <c r="A287" s="3" t="str" cm="1">
        <f t="array" ref="A287">IF(OR(EnterData!A290="",ISBLANK(EnterData!A290)),"",_xlfn._xlws.FILTER(EnterData!A290:L290 &amp; "",EnterData!A290:A290&lt;&gt;""))</f>
        <v/>
      </c>
      <c r="M287" s="3" t="str" cm="1">
        <f t="array" ref="M287">IF(OR(EnterData!A290="",ISBLANK(EnterData!A290)),"",_xlfn._xlws.FILTER(EnterData!N290:V290 &amp; "",EnterData!A290:A290&lt;&gt;""))</f>
        <v/>
      </c>
    </row>
    <row r="288" spans="1:13" x14ac:dyDescent="0.25">
      <c r="A288" s="3" t="str" cm="1">
        <f t="array" ref="A288">IF(OR(EnterData!A291="",ISBLANK(EnterData!A291)),"",_xlfn._xlws.FILTER(EnterData!A291:L291 &amp; "",EnterData!A291:A291&lt;&gt;""))</f>
        <v/>
      </c>
      <c r="M288" s="3" t="str" cm="1">
        <f t="array" ref="M288">IF(OR(EnterData!A291="",ISBLANK(EnterData!A291)),"",_xlfn._xlws.FILTER(EnterData!N291:V291 &amp; "",EnterData!A291:A291&lt;&gt;""))</f>
        <v/>
      </c>
    </row>
    <row r="289" spans="1:13" x14ac:dyDescent="0.25">
      <c r="A289" s="3" t="str" cm="1">
        <f t="array" ref="A289">IF(OR(EnterData!A292="",ISBLANK(EnterData!A292)),"",_xlfn._xlws.FILTER(EnterData!A292:L292 &amp; "",EnterData!A292:A292&lt;&gt;""))</f>
        <v/>
      </c>
      <c r="M289" s="3" t="str" cm="1">
        <f t="array" ref="M289">IF(OR(EnterData!A292="",ISBLANK(EnterData!A292)),"",_xlfn._xlws.FILTER(EnterData!N292:V292 &amp; "",EnterData!A292:A292&lt;&gt;""))</f>
        <v/>
      </c>
    </row>
    <row r="290" spans="1:13" x14ac:dyDescent="0.25">
      <c r="A290" s="3" t="str" cm="1">
        <f t="array" ref="A290">IF(OR(EnterData!A293="",ISBLANK(EnterData!A293)),"",_xlfn._xlws.FILTER(EnterData!A293:L293 &amp; "",EnterData!A293:A293&lt;&gt;""))</f>
        <v/>
      </c>
      <c r="M290" s="3" t="str" cm="1">
        <f t="array" ref="M290">IF(OR(EnterData!A293="",ISBLANK(EnterData!A293)),"",_xlfn._xlws.FILTER(EnterData!N293:V293 &amp; "",EnterData!A293:A293&lt;&gt;""))</f>
        <v/>
      </c>
    </row>
    <row r="291" spans="1:13" x14ac:dyDescent="0.25">
      <c r="A291" s="3" t="str" cm="1">
        <f t="array" ref="A291">IF(OR(EnterData!A294="",ISBLANK(EnterData!A294)),"",_xlfn._xlws.FILTER(EnterData!A294:L294 &amp; "",EnterData!A294:A294&lt;&gt;""))</f>
        <v/>
      </c>
      <c r="M291" s="3" t="str" cm="1">
        <f t="array" ref="M291">IF(OR(EnterData!A294="",ISBLANK(EnterData!A294)),"",_xlfn._xlws.FILTER(EnterData!N294:V294 &amp; "",EnterData!A294:A294&lt;&gt;""))</f>
        <v/>
      </c>
    </row>
    <row r="292" spans="1:13" x14ac:dyDescent="0.25">
      <c r="A292" s="3" t="str" cm="1">
        <f t="array" ref="A292">IF(OR(EnterData!A295="",ISBLANK(EnterData!A295)),"",_xlfn._xlws.FILTER(EnterData!A295:L295 &amp; "",EnterData!A295:A295&lt;&gt;""))</f>
        <v/>
      </c>
      <c r="M292" s="3" t="str" cm="1">
        <f t="array" ref="M292">IF(OR(EnterData!A295="",ISBLANK(EnterData!A295)),"",_xlfn._xlws.FILTER(EnterData!N295:V295 &amp; "",EnterData!A295:A295&lt;&gt;""))</f>
        <v/>
      </c>
    </row>
    <row r="293" spans="1:13" x14ac:dyDescent="0.25">
      <c r="A293" s="3" t="str" cm="1">
        <f t="array" ref="A293">IF(OR(EnterData!A296="",ISBLANK(EnterData!A296)),"",_xlfn._xlws.FILTER(EnterData!A296:L296 &amp; "",EnterData!A296:A296&lt;&gt;""))</f>
        <v/>
      </c>
      <c r="M293" s="3" t="str" cm="1">
        <f t="array" ref="M293">IF(OR(EnterData!A296="",ISBLANK(EnterData!A296)),"",_xlfn._xlws.FILTER(EnterData!N296:V296 &amp; "",EnterData!A296:A296&lt;&gt;""))</f>
        <v/>
      </c>
    </row>
    <row r="294" spans="1:13" x14ac:dyDescent="0.25">
      <c r="A294" s="3" t="str" cm="1">
        <f t="array" ref="A294">IF(OR(EnterData!A297="",ISBLANK(EnterData!A297)),"",_xlfn._xlws.FILTER(EnterData!A297:L297 &amp; "",EnterData!A297:A297&lt;&gt;""))</f>
        <v/>
      </c>
      <c r="M294" s="3" t="str" cm="1">
        <f t="array" ref="M294">IF(OR(EnterData!A297="",ISBLANK(EnterData!A297)),"",_xlfn._xlws.FILTER(EnterData!N297:V297 &amp; "",EnterData!A297:A297&lt;&gt;""))</f>
        <v/>
      </c>
    </row>
    <row r="295" spans="1:13" x14ac:dyDescent="0.25">
      <c r="A295" s="3" t="str" cm="1">
        <f t="array" ref="A295">IF(OR(EnterData!A298="",ISBLANK(EnterData!A298)),"",_xlfn._xlws.FILTER(EnterData!A298:L298 &amp; "",EnterData!A298:A298&lt;&gt;""))</f>
        <v/>
      </c>
      <c r="M295" s="3" t="str" cm="1">
        <f t="array" ref="M295">IF(OR(EnterData!A298="",ISBLANK(EnterData!A298)),"",_xlfn._xlws.FILTER(EnterData!N298:V298 &amp; "",EnterData!A298:A298&lt;&gt;""))</f>
        <v/>
      </c>
    </row>
    <row r="296" spans="1:13" x14ac:dyDescent="0.25">
      <c r="A296" s="3" t="str" cm="1">
        <f t="array" ref="A296">IF(OR(EnterData!A299="",ISBLANK(EnterData!A299)),"",_xlfn._xlws.FILTER(EnterData!A299:L299 &amp; "",EnterData!A299:A299&lt;&gt;""))</f>
        <v/>
      </c>
      <c r="M296" s="3" t="str" cm="1">
        <f t="array" ref="M296">IF(OR(EnterData!A299="",ISBLANK(EnterData!A299)),"",_xlfn._xlws.FILTER(EnterData!N299:V299 &amp; "",EnterData!A299:A299&lt;&gt;""))</f>
        <v/>
      </c>
    </row>
    <row r="297" spans="1:13" x14ac:dyDescent="0.25">
      <c r="A297" s="3" t="str" cm="1">
        <f t="array" ref="A297">IF(OR(EnterData!A300="",ISBLANK(EnterData!A300)),"",_xlfn._xlws.FILTER(EnterData!A300:L300 &amp; "",EnterData!A300:A300&lt;&gt;""))</f>
        <v/>
      </c>
      <c r="M297" s="3" t="str" cm="1">
        <f t="array" ref="M297">IF(OR(EnterData!A300="",ISBLANK(EnterData!A300)),"",_xlfn._xlws.FILTER(EnterData!N300:V300 &amp; "",EnterData!A300:A300&lt;&gt;""))</f>
        <v/>
      </c>
    </row>
    <row r="298" spans="1:13" x14ac:dyDescent="0.25">
      <c r="A298" s="3" t="str" cm="1">
        <f t="array" ref="A298">IF(OR(EnterData!A301="",ISBLANK(EnterData!A301)),"",_xlfn._xlws.FILTER(EnterData!A301:L301 &amp; "",EnterData!A301:A301&lt;&gt;""))</f>
        <v/>
      </c>
      <c r="M298" s="3" t="str" cm="1">
        <f t="array" ref="M298">IF(OR(EnterData!A301="",ISBLANK(EnterData!A301)),"",_xlfn._xlws.FILTER(EnterData!N301:V301 &amp; "",EnterData!A301:A301&lt;&gt;""))</f>
        <v/>
      </c>
    </row>
    <row r="299" spans="1:13" x14ac:dyDescent="0.25">
      <c r="A299" s="3" t="str" cm="1">
        <f t="array" ref="A299">IF(OR(EnterData!A302="",ISBLANK(EnterData!A302)),"",_xlfn._xlws.FILTER(EnterData!A302:L302 &amp; "",EnterData!A302:A302&lt;&gt;""))</f>
        <v/>
      </c>
      <c r="M299" s="3" t="str" cm="1">
        <f t="array" ref="M299">IF(OR(EnterData!A302="",ISBLANK(EnterData!A302)),"",_xlfn._xlws.FILTER(EnterData!N302:V302 &amp; "",EnterData!A302:A302&lt;&gt;""))</f>
        <v/>
      </c>
    </row>
    <row r="300" spans="1:13" x14ac:dyDescent="0.25">
      <c r="A300" s="3" t="str" cm="1">
        <f t="array" ref="A300">IF(OR(EnterData!A303="",ISBLANK(EnterData!A303)),"",_xlfn._xlws.FILTER(EnterData!A303:L303 &amp; "",EnterData!A303:A303&lt;&gt;""))</f>
        <v/>
      </c>
      <c r="M300" s="3" t="str" cm="1">
        <f t="array" ref="M300">IF(OR(EnterData!A303="",ISBLANK(EnterData!A303)),"",_xlfn._xlws.FILTER(EnterData!N303:V303 &amp; "",EnterData!A303:A303&lt;&gt;""))</f>
        <v/>
      </c>
    </row>
    <row r="301" spans="1:13" x14ac:dyDescent="0.25">
      <c r="A301" s="3" t="str" cm="1">
        <f t="array" ref="A301">IF(OR(EnterData!A304="",ISBLANK(EnterData!A304)),"",_xlfn._xlws.FILTER(EnterData!A304:L304 &amp; "",EnterData!A304:A304&lt;&gt;""))</f>
        <v/>
      </c>
      <c r="M301" s="3" t="str" cm="1">
        <f t="array" ref="M301">IF(OR(EnterData!A304="",ISBLANK(EnterData!A304)),"",_xlfn._xlws.FILTER(EnterData!N304:V304 &amp; "",EnterData!A304:A304&lt;&gt;""))</f>
        <v/>
      </c>
    </row>
    <row r="302" spans="1:13" x14ac:dyDescent="0.25">
      <c r="A302" s="3" t="str" cm="1">
        <f t="array" ref="A302">IF(OR(EnterData!A305="",ISBLANK(EnterData!A305)),"",_xlfn._xlws.FILTER(EnterData!A305:L305 &amp; "",EnterData!A305:A305&lt;&gt;""))</f>
        <v/>
      </c>
      <c r="M302" s="3" t="str" cm="1">
        <f t="array" ref="M302">IF(OR(EnterData!A305="",ISBLANK(EnterData!A305)),"",_xlfn._xlws.FILTER(EnterData!N305:V305 &amp; "",EnterData!A305:A305&lt;&gt;""))</f>
        <v/>
      </c>
    </row>
    <row r="303" spans="1:13" x14ac:dyDescent="0.25">
      <c r="A303" s="3" t="str" cm="1">
        <f t="array" ref="A303">IF(OR(EnterData!A306="",ISBLANK(EnterData!A306)),"",_xlfn._xlws.FILTER(EnterData!A306:L306 &amp; "",EnterData!A306:A306&lt;&gt;""))</f>
        <v/>
      </c>
      <c r="M303" s="3" t="str" cm="1">
        <f t="array" ref="M303">IF(OR(EnterData!A306="",ISBLANK(EnterData!A306)),"",_xlfn._xlws.FILTER(EnterData!N306:V306 &amp; "",EnterData!A306:A306&lt;&gt;""))</f>
        <v/>
      </c>
    </row>
    <row r="304" spans="1:13" x14ac:dyDescent="0.25">
      <c r="A304" s="3" t="str" cm="1">
        <f t="array" ref="A304">IF(OR(EnterData!A307="",ISBLANK(EnterData!A307)),"",_xlfn._xlws.FILTER(EnterData!A307:L307 &amp; "",EnterData!A307:A307&lt;&gt;""))</f>
        <v/>
      </c>
      <c r="M304" s="3" t="str" cm="1">
        <f t="array" ref="M304">IF(OR(EnterData!A307="",ISBLANK(EnterData!A307)),"",_xlfn._xlws.FILTER(EnterData!N307:V307 &amp; "",EnterData!A307:A307&lt;&gt;""))</f>
        <v/>
      </c>
    </row>
    <row r="305" spans="1:13" x14ac:dyDescent="0.25">
      <c r="A305" s="3" t="str" cm="1">
        <f t="array" ref="A305">IF(OR(EnterData!A308="",ISBLANK(EnterData!A308)),"",_xlfn._xlws.FILTER(EnterData!A308:L308 &amp; "",EnterData!A308:A308&lt;&gt;""))</f>
        <v/>
      </c>
      <c r="M305" s="3" t="str" cm="1">
        <f t="array" ref="M305">IF(OR(EnterData!A308="",ISBLANK(EnterData!A308)),"",_xlfn._xlws.FILTER(EnterData!N308:V308 &amp; "",EnterData!A308:A308&lt;&gt;""))</f>
        <v/>
      </c>
    </row>
    <row r="306" spans="1:13" x14ac:dyDescent="0.25">
      <c r="A306" s="3" t="str" cm="1">
        <f t="array" ref="A306">IF(OR(EnterData!A309="",ISBLANK(EnterData!A309)),"",_xlfn._xlws.FILTER(EnterData!A309:L309 &amp; "",EnterData!A309:A309&lt;&gt;""))</f>
        <v/>
      </c>
      <c r="M306" s="3" t="str" cm="1">
        <f t="array" ref="M306">IF(OR(EnterData!A309="",ISBLANK(EnterData!A309)),"",_xlfn._xlws.FILTER(EnterData!N309:V309 &amp; "",EnterData!A309:A309&lt;&gt;""))</f>
        <v/>
      </c>
    </row>
    <row r="307" spans="1:13" x14ac:dyDescent="0.25">
      <c r="A307" s="3" t="str" cm="1">
        <f t="array" ref="A307">IF(OR(EnterData!A310="",ISBLANK(EnterData!A310)),"",_xlfn._xlws.FILTER(EnterData!A310:L310 &amp; "",EnterData!A310:A310&lt;&gt;""))</f>
        <v/>
      </c>
      <c r="M307" s="3" t="str" cm="1">
        <f t="array" ref="M307">IF(OR(EnterData!A310="",ISBLANK(EnterData!A310)),"",_xlfn._xlws.FILTER(EnterData!N310:V310 &amp; "",EnterData!A310:A310&lt;&gt;""))</f>
        <v/>
      </c>
    </row>
    <row r="308" spans="1:13" x14ac:dyDescent="0.25">
      <c r="A308" s="3" t="str" cm="1">
        <f t="array" ref="A308">IF(OR(EnterData!A311="",ISBLANK(EnterData!A311)),"",_xlfn._xlws.FILTER(EnterData!A311:L311 &amp; "",EnterData!A311:A311&lt;&gt;""))</f>
        <v/>
      </c>
      <c r="M308" s="3" t="str" cm="1">
        <f t="array" ref="M308">IF(OR(EnterData!A311="",ISBLANK(EnterData!A311)),"",_xlfn._xlws.FILTER(EnterData!N311:V311 &amp; "",EnterData!A311:A311&lt;&gt;""))</f>
        <v/>
      </c>
    </row>
    <row r="309" spans="1:13" x14ac:dyDescent="0.25">
      <c r="A309" s="3" t="str" cm="1">
        <f t="array" ref="A309">IF(OR(EnterData!A312="",ISBLANK(EnterData!A312)),"",_xlfn._xlws.FILTER(EnterData!A312:L312 &amp; "",EnterData!A312:A312&lt;&gt;""))</f>
        <v/>
      </c>
      <c r="M309" s="3" t="str" cm="1">
        <f t="array" ref="M309">IF(OR(EnterData!A312="",ISBLANK(EnterData!A312)),"",_xlfn._xlws.FILTER(EnterData!N312:V312 &amp; "",EnterData!A312:A312&lt;&gt;""))</f>
        <v/>
      </c>
    </row>
    <row r="310" spans="1:13" x14ac:dyDescent="0.25">
      <c r="A310" s="3" t="str" cm="1">
        <f t="array" ref="A310">IF(OR(EnterData!A313="",ISBLANK(EnterData!A313)),"",_xlfn._xlws.FILTER(EnterData!A313:L313 &amp; "",EnterData!A313:A313&lt;&gt;""))</f>
        <v/>
      </c>
      <c r="M310" s="3" t="str" cm="1">
        <f t="array" ref="M310">IF(OR(EnterData!A313="",ISBLANK(EnterData!A313)),"",_xlfn._xlws.FILTER(EnterData!N313:V313 &amp; "",EnterData!A313:A313&lt;&gt;""))</f>
        <v/>
      </c>
    </row>
    <row r="311" spans="1:13" x14ac:dyDescent="0.25">
      <c r="A311" s="3" t="str" cm="1">
        <f t="array" ref="A311">IF(OR(EnterData!A314="",ISBLANK(EnterData!A314)),"",_xlfn._xlws.FILTER(EnterData!A314:L314 &amp; "",EnterData!A314:A314&lt;&gt;""))</f>
        <v/>
      </c>
      <c r="M311" s="3" t="str" cm="1">
        <f t="array" ref="M311">IF(OR(EnterData!A314="",ISBLANK(EnterData!A314)),"",_xlfn._xlws.FILTER(EnterData!N314:V314 &amp; "",EnterData!A314:A314&lt;&gt;""))</f>
        <v/>
      </c>
    </row>
    <row r="312" spans="1:13" x14ac:dyDescent="0.25">
      <c r="A312" s="3" t="str" cm="1">
        <f t="array" ref="A312">IF(OR(EnterData!A315="",ISBLANK(EnterData!A315)),"",_xlfn._xlws.FILTER(EnterData!A315:L315 &amp; "",EnterData!A315:A315&lt;&gt;""))</f>
        <v/>
      </c>
      <c r="M312" s="3" t="str" cm="1">
        <f t="array" ref="M312">IF(OR(EnterData!A315="",ISBLANK(EnterData!A315)),"",_xlfn._xlws.FILTER(EnterData!N315:V315 &amp; "",EnterData!A315:A315&lt;&gt;""))</f>
        <v/>
      </c>
    </row>
    <row r="313" spans="1:13" x14ac:dyDescent="0.25">
      <c r="A313" s="3" t="str" cm="1">
        <f t="array" ref="A313">IF(OR(EnterData!A316="",ISBLANK(EnterData!A316)),"",_xlfn._xlws.FILTER(EnterData!A316:L316 &amp; "",EnterData!A316:A316&lt;&gt;""))</f>
        <v/>
      </c>
      <c r="M313" s="3" t="str" cm="1">
        <f t="array" ref="M313">IF(OR(EnterData!A316="",ISBLANK(EnterData!A316)),"",_xlfn._xlws.FILTER(EnterData!N316:V316 &amp; "",EnterData!A316:A316&lt;&gt;""))</f>
        <v/>
      </c>
    </row>
    <row r="314" spans="1:13" x14ac:dyDescent="0.25">
      <c r="A314" s="3" t="str" cm="1">
        <f t="array" ref="A314">IF(OR(EnterData!A317="",ISBLANK(EnterData!A317)),"",_xlfn._xlws.FILTER(EnterData!A317:L317 &amp; "",EnterData!A317:A317&lt;&gt;""))</f>
        <v/>
      </c>
      <c r="M314" s="3" t="str" cm="1">
        <f t="array" ref="M314">IF(OR(EnterData!A317="",ISBLANK(EnterData!A317)),"",_xlfn._xlws.FILTER(EnterData!N317:V317 &amp; "",EnterData!A317:A317&lt;&gt;""))</f>
        <v/>
      </c>
    </row>
    <row r="315" spans="1:13" x14ac:dyDescent="0.25">
      <c r="A315" s="3" t="str" cm="1">
        <f t="array" ref="A315">IF(OR(EnterData!A318="",ISBLANK(EnterData!A318)),"",_xlfn._xlws.FILTER(EnterData!A318:L318 &amp; "",EnterData!A318:A318&lt;&gt;""))</f>
        <v/>
      </c>
      <c r="M315" s="3" t="str" cm="1">
        <f t="array" ref="M315">IF(OR(EnterData!A318="",ISBLANK(EnterData!A318)),"",_xlfn._xlws.FILTER(EnterData!N318:V318 &amp; "",EnterData!A318:A318&lt;&gt;""))</f>
        <v/>
      </c>
    </row>
    <row r="316" spans="1:13" x14ac:dyDescent="0.25">
      <c r="A316" s="3" t="str" cm="1">
        <f t="array" ref="A316">IF(OR(EnterData!A319="",ISBLANK(EnterData!A319)),"",_xlfn._xlws.FILTER(EnterData!A319:L319 &amp; "",EnterData!A319:A319&lt;&gt;""))</f>
        <v/>
      </c>
      <c r="M316" s="3" t="str" cm="1">
        <f t="array" ref="M316">IF(OR(EnterData!A319="",ISBLANK(EnterData!A319)),"",_xlfn._xlws.FILTER(EnterData!N319:V319 &amp; "",EnterData!A319:A319&lt;&gt;""))</f>
        <v/>
      </c>
    </row>
    <row r="317" spans="1:13" x14ac:dyDescent="0.25">
      <c r="A317" s="3" t="str" cm="1">
        <f t="array" ref="A317">IF(OR(EnterData!A320="",ISBLANK(EnterData!A320)),"",_xlfn._xlws.FILTER(EnterData!A320:L320 &amp; "",EnterData!A320:A320&lt;&gt;""))</f>
        <v/>
      </c>
      <c r="M317" s="3" t="str" cm="1">
        <f t="array" ref="M317">IF(OR(EnterData!A320="",ISBLANK(EnterData!A320)),"",_xlfn._xlws.FILTER(EnterData!N320:V320 &amp; "",EnterData!A320:A320&lt;&gt;""))</f>
        <v/>
      </c>
    </row>
    <row r="318" spans="1:13" x14ac:dyDescent="0.25">
      <c r="A318" s="3" t="str" cm="1">
        <f t="array" ref="A318">IF(OR(EnterData!A321="",ISBLANK(EnterData!A321)),"",_xlfn._xlws.FILTER(EnterData!A321:L321 &amp; "",EnterData!A321:A321&lt;&gt;""))</f>
        <v/>
      </c>
      <c r="M318" s="3" t="str" cm="1">
        <f t="array" ref="M318">IF(OR(EnterData!A321="",ISBLANK(EnterData!A321)),"",_xlfn._xlws.FILTER(EnterData!N321:V321 &amp; "",EnterData!A321:A321&lt;&gt;""))</f>
        <v/>
      </c>
    </row>
    <row r="319" spans="1:13" x14ac:dyDescent="0.25">
      <c r="A319" s="3" t="str" cm="1">
        <f t="array" ref="A319">IF(OR(EnterData!A322="",ISBLANK(EnterData!A322)),"",_xlfn._xlws.FILTER(EnterData!A322:L322 &amp; "",EnterData!A322:A322&lt;&gt;""))</f>
        <v/>
      </c>
      <c r="M319" s="3" t="str" cm="1">
        <f t="array" ref="M319">IF(OR(EnterData!A322="",ISBLANK(EnterData!A322)),"",_xlfn._xlws.FILTER(EnterData!N322:V322 &amp; "",EnterData!A322:A322&lt;&gt;""))</f>
        <v/>
      </c>
    </row>
    <row r="320" spans="1:13" x14ac:dyDescent="0.25">
      <c r="A320" s="3" t="str" cm="1">
        <f t="array" ref="A320">IF(OR(EnterData!A323="",ISBLANK(EnterData!A323)),"",_xlfn._xlws.FILTER(EnterData!A323:L323 &amp; "",EnterData!A323:A323&lt;&gt;""))</f>
        <v/>
      </c>
      <c r="M320" s="3" t="str" cm="1">
        <f t="array" ref="M320">IF(OR(EnterData!A323="",ISBLANK(EnterData!A323)),"",_xlfn._xlws.FILTER(EnterData!N323:V323 &amp; "",EnterData!A323:A323&lt;&gt;""))</f>
        <v/>
      </c>
    </row>
    <row r="321" spans="1:13" x14ac:dyDescent="0.25">
      <c r="A321" s="3" t="str" cm="1">
        <f t="array" ref="A321">IF(OR(EnterData!A324="",ISBLANK(EnterData!A324)),"",_xlfn._xlws.FILTER(EnterData!A324:L324 &amp; "",EnterData!A324:A324&lt;&gt;""))</f>
        <v/>
      </c>
      <c r="M321" s="3" t="str" cm="1">
        <f t="array" ref="M321">IF(OR(EnterData!A324="",ISBLANK(EnterData!A324)),"",_xlfn._xlws.FILTER(EnterData!N324:V324 &amp; "",EnterData!A324:A324&lt;&gt;""))</f>
        <v/>
      </c>
    </row>
    <row r="322" spans="1:13" x14ac:dyDescent="0.25">
      <c r="A322" s="3" t="str" cm="1">
        <f t="array" ref="A322">IF(OR(EnterData!A325="",ISBLANK(EnterData!A325)),"",_xlfn._xlws.FILTER(EnterData!A325:L325 &amp; "",EnterData!A325:A325&lt;&gt;""))</f>
        <v/>
      </c>
      <c r="M322" s="3" t="str" cm="1">
        <f t="array" ref="M322">IF(OR(EnterData!A325="",ISBLANK(EnterData!A325)),"",_xlfn._xlws.FILTER(EnterData!N325:V325 &amp; "",EnterData!A325:A325&lt;&gt;""))</f>
        <v/>
      </c>
    </row>
    <row r="323" spans="1:13" x14ac:dyDescent="0.25">
      <c r="A323" s="3" t="str" cm="1">
        <f t="array" ref="A323">IF(OR(EnterData!A326="",ISBLANK(EnterData!A326)),"",_xlfn._xlws.FILTER(EnterData!A326:L326 &amp; "",EnterData!A326:A326&lt;&gt;""))</f>
        <v/>
      </c>
      <c r="M323" s="3" t="str" cm="1">
        <f t="array" ref="M323">IF(OR(EnterData!A326="",ISBLANK(EnterData!A326)),"",_xlfn._xlws.FILTER(EnterData!N326:V326 &amp; "",EnterData!A326:A326&lt;&gt;""))</f>
        <v/>
      </c>
    </row>
    <row r="324" spans="1:13" x14ac:dyDescent="0.25">
      <c r="A324" s="3" t="str" cm="1">
        <f t="array" ref="A324">IF(OR(EnterData!A327="",ISBLANK(EnterData!A327)),"",_xlfn._xlws.FILTER(EnterData!A327:L327 &amp; "",EnterData!A327:A327&lt;&gt;""))</f>
        <v/>
      </c>
      <c r="M324" s="3" t="str" cm="1">
        <f t="array" ref="M324">IF(OR(EnterData!A327="",ISBLANK(EnterData!A327)),"",_xlfn._xlws.FILTER(EnterData!N327:V327 &amp; "",EnterData!A327:A327&lt;&gt;""))</f>
        <v/>
      </c>
    </row>
    <row r="325" spans="1:13" x14ac:dyDescent="0.25">
      <c r="A325" s="3" t="str" cm="1">
        <f t="array" ref="A325">IF(OR(EnterData!A328="",ISBLANK(EnterData!A328)),"",_xlfn._xlws.FILTER(EnterData!A328:L328 &amp; "",EnterData!A328:A328&lt;&gt;""))</f>
        <v/>
      </c>
      <c r="M325" s="3" t="str" cm="1">
        <f t="array" ref="M325">IF(OR(EnterData!A328="",ISBLANK(EnterData!A328)),"",_xlfn._xlws.FILTER(EnterData!N328:V328 &amp; "",EnterData!A328:A328&lt;&gt;""))</f>
        <v/>
      </c>
    </row>
    <row r="326" spans="1:13" x14ac:dyDescent="0.25">
      <c r="A326" s="3" t="str" cm="1">
        <f t="array" ref="A326">IF(OR(EnterData!A329="",ISBLANK(EnterData!A329)),"",_xlfn._xlws.FILTER(EnterData!A329:L329 &amp; "",EnterData!A329:A329&lt;&gt;""))</f>
        <v/>
      </c>
      <c r="M326" s="3" t="str" cm="1">
        <f t="array" ref="M326">IF(OR(EnterData!A329="",ISBLANK(EnterData!A329)),"",_xlfn._xlws.FILTER(EnterData!N329:V329 &amp; "",EnterData!A329:A329&lt;&gt;""))</f>
        <v/>
      </c>
    </row>
    <row r="327" spans="1:13" x14ac:dyDescent="0.25">
      <c r="A327" s="3" t="str" cm="1">
        <f t="array" ref="A327">IF(OR(EnterData!A330="",ISBLANK(EnterData!A330)),"",_xlfn._xlws.FILTER(EnterData!A330:L330 &amp; "",EnterData!A330:A330&lt;&gt;""))</f>
        <v/>
      </c>
      <c r="M327" s="3" t="str" cm="1">
        <f t="array" ref="M327">IF(OR(EnterData!A330="",ISBLANK(EnterData!A330)),"",_xlfn._xlws.FILTER(EnterData!N330:V330 &amp; "",EnterData!A330:A330&lt;&gt;""))</f>
        <v/>
      </c>
    </row>
    <row r="328" spans="1:13" x14ac:dyDescent="0.25">
      <c r="A328" s="3" t="str" cm="1">
        <f t="array" ref="A328">IF(OR(EnterData!A331="",ISBLANK(EnterData!A331)),"",_xlfn._xlws.FILTER(EnterData!A331:L331 &amp; "",EnterData!A331:A331&lt;&gt;""))</f>
        <v/>
      </c>
      <c r="M328" s="3" t="str" cm="1">
        <f t="array" ref="M328">IF(OR(EnterData!A331="",ISBLANK(EnterData!A331)),"",_xlfn._xlws.FILTER(EnterData!N331:V331 &amp; "",EnterData!A331:A331&lt;&gt;""))</f>
        <v/>
      </c>
    </row>
    <row r="329" spans="1:13" x14ac:dyDescent="0.25">
      <c r="A329" s="3" t="str" cm="1">
        <f t="array" ref="A329">IF(OR(EnterData!A332="",ISBLANK(EnterData!A332)),"",_xlfn._xlws.FILTER(EnterData!A332:L332 &amp; "",EnterData!A332:A332&lt;&gt;""))</f>
        <v/>
      </c>
      <c r="M329" s="3" t="str" cm="1">
        <f t="array" ref="M329">IF(OR(EnterData!A332="",ISBLANK(EnterData!A332)),"",_xlfn._xlws.FILTER(EnterData!N332:V332 &amp; "",EnterData!A332:A332&lt;&gt;""))</f>
        <v/>
      </c>
    </row>
    <row r="330" spans="1:13" x14ac:dyDescent="0.25">
      <c r="A330" s="3" t="str" cm="1">
        <f t="array" ref="A330">IF(OR(EnterData!A333="",ISBLANK(EnterData!A333)),"",_xlfn._xlws.FILTER(EnterData!A333:L333 &amp; "",EnterData!A333:A333&lt;&gt;""))</f>
        <v/>
      </c>
      <c r="M330" s="3" t="str" cm="1">
        <f t="array" ref="M330">IF(OR(EnterData!A333="",ISBLANK(EnterData!A333)),"",_xlfn._xlws.FILTER(EnterData!N333:V333 &amp; "",EnterData!A333:A333&lt;&gt;""))</f>
        <v/>
      </c>
    </row>
    <row r="331" spans="1:13" x14ac:dyDescent="0.25">
      <c r="A331" s="3" t="str" cm="1">
        <f t="array" ref="A331">IF(OR(EnterData!A334="",ISBLANK(EnterData!A334)),"",_xlfn._xlws.FILTER(EnterData!A334:L334 &amp; "",EnterData!A334:A334&lt;&gt;""))</f>
        <v/>
      </c>
      <c r="M331" s="3" t="str" cm="1">
        <f t="array" ref="M331">IF(OR(EnterData!A334="",ISBLANK(EnterData!A334)),"",_xlfn._xlws.FILTER(EnterData!N334:V334 &amp; "",EnterData!A334:A334&lt;&gt;""))</f>
        <v/>
      </c>
    </row>
    <row r="332" spans="1:13" x14ac:dyDescent="0.25">
      <c r="A332" s="3" t="str" cm="1">
        <f t="array" ref="A332">IF(OR(EnterData!A335="",ISBLANK(EnterData!A335)),"",_xlfn._xlws.FILTER(EnterData!A335:L335 &amp; "",EnterData!A335:A335&lt;&gt;""))</f>
        <v/>
      </c>
      <c r="M332" s="3" t="str" cm="1">
        <f t="array" ref="M332">IF(OR(EnterData!A335="",ISBLANK(EnterData!A335)),"",_xlfn._xlws.FILTER(EnterData!N335:V335 &amp; "",EnterData!A335:A335&lt;&gt;""))</f>
        <v/>
      </c>
    </row>
    <row r="333" spans="1:13" x14ac:dyDescent="0.25">
      <c r="A333" s="3" t="str" cm="1">
        <f t="array" ref="A333">IF(OR(EnterData!A336="",ISBLANK(EnterData!A336)),"",_xlfn._xlws.FILTER(EnterData!A336:L336 &amp; "",EnterData!A336:A336&lt;&gt;""))</f>
        <v/>
      </c>
      <c r="M333" s="3" t="str" cm="1">
        <f t="array" ref="M333">IF(OR(EnterData!A336="",ISBLANK(EnterData!A336)),"",_xlfn._xlws.FILTER(EnterData!N336:V336 &amp; "",EnterData!A336:A336&lt;&gt;""))</f>
        <v/>
      </c>
    </row>
    <row r="334" spans="1:13" x14ac:dyDescent="0.25">
      <c r="A334" s="3" t="str" cm="1">
        <f t="array" ref="A334">IF(OR(EnterData!A337="",ISBLANK(EnterData!A337)),"",_xlfn._xlws.FILTER(EnterData!A337:L337 &amp; "",EnterData!A337:A337&lt;&gt;""))</f>
        <v/>
      </c>
      <c r="M334" s="3" t="str" cm="1">
        <f t="array" ref="M334">IF(OR(EnterData!A337="",ISBLANK(EnterData!A337)),"",_xlfn._xlws.FILTER(EnterData!N337:V337 &amp; "",EnterData!A337:A337&lt;&gt;""))</f>
        <v/>
      </c>
    </row>
    <row r="335" spans="1:13" x14ac:dyDescent="0.25">
      <c r="A335" s="3" t="str" cm="1">
        <f t="array" ref="A335">IF(OR(EnterData!A338="",ISBLANK(EnterData!A338)),"",_xlfn._xlws.FILTER(EnterData!A338:L338 &amp; "",EnterData!A338:A338&lt;&gt;""))</f>
        <v/>
      </c>
      <c r="M335" s="3" t="str" cm="1">
        <f t="array" ref="M335">IF(OR(EnterData!A338="",ISBLANK(EnterData!A338)),"",_xlfn._xlws.FILTER(EnterData!N338:V338 &amp; "",EnterData!A338:A338&lt;&gt;""))</f>
        <v/>
      </c>
    </row>
    <row r="336" spans="1:13" x14ac:dyDescent="0.25">
      <c r="A336" s="3" t="str" cm="1">
        <f t="array" ref="A336">IF(OR(EnterData!A339="",ISBLANK(EnterData!A339)),"",_xlfn._xlws.FILTER(EnterData!A339:L339 &amp; "",EnterData!A339:A339&lt;&gt;""))</f>
        <v/>
      </c>
      <c r="M336" s="3" t="str" cm="1">
        <f t="array" ref="M336">IF(OR(EnterData!A339="",ISBLANK(EnterData!A339)),"",_xlfn._xlws.FILTER(EnterData!N339:V339 &amp; "",EnterData!A339:A339&lt;&gt;""))</f>
        <v/>
      </c>
    </row>
    <row r="337" spans="1:13" x14ac:dyDescent="0.25">
      <c r="A337" s="3" t="str" cm="1">
        <f t="array" ref="A337">IF(OR(EnterData!A340="",ISBLANK(EnterData!A340)),"",_xlfn._xlws.FILTER(EnterData!A340:L340 &amp; "",EnterData!A340:A340&lt;&gt;""))</f>
        <v/>
      </c>
      <c r="M337" s="3" t="str" cm="1">
        <f t="array" ref="M337">IF(OR(EnterData!A340="",ISBLANK(EnterData!A340)),"",_xlfn._xlws.FILTER(EnterData!N340:V340 &amp; "",EnterData!A340:A340&lt;&gt;""))</f>
        <v/>
      </c>
    </row>
    <row r="338" spans="1:13" x14ac:dyDescent="0.25">
      <c r="A338" s="3" t="str" cm="1">
        <f t="array" ref="A338">IF(OR(EnterData!A341="",ISBLANK(EnterData!A341)),"",_xlfn._xlws.FILTER(EnterData!A341:L341 &amp; "",EnterData!A341:A341&lt;&gt;""))</f>
        <v/>
      </c>
      <c r="M338" s="3" t="str" cm="1">
        <f t="array" ref="M338">IF(OR(EnterData!A341="",ISBLANK(EnterData!A341)),"",_xlfn._xlws.FILTER(EnterData!N341:V341 &amp; "",EnterData!A341:A341&lt;&gt;""))</f>
        <v/>
      </c>
    </row>
    <row r="339" spans="1:13" x14ac:dyDescent="0.25">
      <c r="A339" s="3" t="str" cm="1">
        <f t="array" ref="A339">IF(OR(EnterData!A342="",ISBLANK(EnterData!A342)),"",_xlfn._xlws.FILTER(EnterData!A342:L342 &amp; "",EnterData!A342:A342&lt;&gt;""))</f>
        <v/>
      </c>
      <c r="M339" s="3" t="str" cm="1">
        <f t="array" ref="M339">IF(OR(EnterData!A342="",ISBLANK(EnterData!A342)),"",_xlfn._xlws.FILTER(EnterData!N342:V342 &amp; "",EnterData!A342:A342&lt;&gt;""))</f>
        <v/>
      </c>
    </row>
    <row r="340" spans="1:13" x14ac:dyDescent="0.25">
      <c r="A340" s="3" t="str" cm="1">
        <f t="array" ref="A340">IF(OR(EnterData!A343="",ISBLANK(EnterData!A343)),"",_xlfn._xlws.FILTER(EnterData!A343:L343 &amp; "",EnterData!A343:A343&lt;&gt;""))</f>
        <v/>
      </c>
      <c r="M340" s="3" t="str" cm="1">
        <f t="array" ref="M340">IF(OR(EnterData!A343="",ISBLANK(EnterData!A343)),"",_xlfn._xlws.FILTER(EnterData!N343:V343 &amp; "",EnterData!A343:A343&lt;&gt;""))</f>
        <v/>
      </c>
    </row>
    <row r="341" spans="1:13" x14ac:dyDescent="0.25">
      <c r="A341" s="3" t="str" cm="1">
        <f t="array" ref="A341">IF(OR(EnterData!A344="",ISBLANK(EnterData!A344)),"",_xlfn._xlws.FILTER(EnterData!A344:L344 &amp; "",EnterData!A344:A344&lt;&gt;""))</f>
        <v/>
      </c>
      <c r="M341" s="3" t="str" cm="1">
        <f t="array" ref="M341">IF(OR(EnterData!A344="",ISBLANK(EnterData!A344)),"",_xlfn._xlws.FILTER(EnterData!N344:V344 &amp; "",EnterData!A344:A344&lt;&gt;""))</f>
        <v/>
      </c>
    </row>
    <row r="342" spans="1:13" x14ac:dyDescent="0.25">
      <c r="A342" s="3" t="str" cm="1">
        <f t="array" ref="A342">IF(OR(EnterData!A345="",ISBLANK(EnterData!A345)),"",_xlfn._xlws.FILTER(EnterData!A345:L345 &amp; "",EnterData!A345:A345&lt;&gt;""))</f>
        <v/>
      </c>
      <c r="M342" s="3" t="str" cm="1">
        <f t="array" ref="M342">IF(OR(EnterData!A345="",ISBLANK(EnterData!A345)),"",_xlfn._xlws.FILTER(EnterData!N345:V345 &amp; "",EnterData!A345:A345&lt;&gt;""))</f>
        <v/>
      </c>
    </row>
    <row r="343" spans="1:13" x14ac:dyDescent="0.25">
      <c r="A343" s="3" t="str" cm="1">
        <f t="array" ref="A343">IF(OR(EnterData!A346="",ISBLANK(EnterData!A346)),"",_xlfn._xlws.FILTER(EnterData!A346:L346 &amp; "",EnterData!A346:A346&lt;&gt;""))</f>
        <v/>
      </c>
      <c r="M343" s="3" t="str" cm="1">
        <f t="array" ref="M343">IF(OR(EnterData!A346="",ISBLANK(EnterData!A346)),"",_xlfn._xlws.FILTER(EnterData!N346:V346 &amp; "",EnterData!A346:A346&lt;&gt;""))</f>
        <v/>
      </c>
    </row>
    <row r="344" spans="1:13" x14ac:dyDescent="0.25">
      <c r="A344" s="3" t="str" cm="1">
        <f t="array" ref="A344">IF(OR(EnterData!A347="",ISBLANK(EnterData!A347)),"",_xlfn._xlws.FILTER(EnterData!A347:L347 &amp; "",EnterData!A347:A347&lt;&gt;""))</f>
        <v/>
      </c>
      <c r="M344" s="3" t="str" cm="1">
        <f t="array" ref="M344">IF(OR(EnterData!A347="",ISBLANK(EnterData!A347)),"",_xlfn._xlws.FILTER(EnterData!N347:V347 &amp; "",EnterData!A347:A347&lt;&gt;""))</f>
        <v/>
      </c>
    </row>
    <row r="345" spans="1:13" x14ac:dyDescent="0.25">
      <c r="A345" s="3" t="str" cm="1">
        <f t="array" ref="A345">IF(OR(EnterData!A348="",ISBLANK(EnterData!A348)),"",_xlfn._xlws.FILTER(EnterData!A348:L348 &amp; "",EnterData!A348:A348&lt;&gt;""))</f>
        <v/>
      </c>
      <c r="M345" s="3" t="str" cm="1">
        <f t="array" ref="M345">IF(OR(EnterData!A348="",ISBLANK(EnterData!A348)),"",_xlfn._xlws.FILTER(EnterData!N348:V348 &amp; "",EnterData!A348:A348&lt;&gt;""))</f>
        <v/>
      </c>
    </row>
    <row r="346" spans="1:13" x14ac:dyDescent="0.25">
      <c r="A346" s="3" t="str" cm="1">
        <f t="array" ref="A346">IF(OR(EnterData!A349="",ISBLANK(EnterData!A349)),"",_xlfn._xlws.FILTER(EnterData!A349:L349 &amp; "",EnterData!A349:A349&lt;&gt;""))</f>
        <v/>
      </c>
      <c r="M346" s="3" t="str" cm="1">
        <f t="array" ref="M346">IF(OR(EnterData!A349="",ISBLANK(EnterData!A349)),"",_xlfn._xlws.FILTER(EnterData!N349:V349 &amp; "",EnterData!A349:A349&lt;&gt;""))</f>
        <v/>
      </c>
    </row>
    <row r="347" spans="1:13" x14ac:dyDescent="0.25">
      <c r="A347" s="3" t="str" cm="1">
        <f t="array" ref="A347">IF(OR(EnterData!A350="",ISBLANK(EnterData!A350)),"",_xlfn._xlws.FILTER(EnterData!A350:L350 &amp; "",EnterData!A350:A350&lt;&gt;""))</f>
        <v/>
      </c>
      <c r="M347" s="3" t="str" cm="1">
        <f t="array" ref="M347">IF(OR(EnterData!A350="",ISBLANK(EnterData!A350)),"",_xlfn._xlws.FILTER(EnterData!N350:V350 &amp; "",EnterData!A350:A350&lt;&gt;""))</f>
        <v/>
      </c>
    </row>
    <row r="348" spans="1:13" x14ac:dyDescent="0.25">
      <c r="A348" s="3" t="str" cm="1">
        <f t="array" ref="A348">IF(OR(EnterData!A351="",ISBLANK(EnterData!A351)),"",_xlfn._xlws.FILTER(EnterData!A351:L351 &amp; "",EnterData!A351:A351&lt;&gt;""))</f>
        <v/>
      </c>
      <c r="M348" s="3" t="str" cm="1">
        <f t="array" ref="M348">IF(OR(EnterData!A351="",ISBLANK(EnterData!A351)),"",_xlfn._xlws.FILTER(EnterData!N351:V351 &amp; "",EnterData!A351:A351&lt;&gt;""))</f>
        <v/>
      </c>
    </row>
    <row r="349" spans="1:13" x14ac:dyDescent="0.25">
      <c r="A349" s="3" t="str" cm="1">
        <f t="array" ref="A349">IF(OR(EnterData!A352="",ISBLANK(EnterData!A352)),"",_xlfn._xlws.FILTER(EnterData!A352:L352 &amp; "",EnterData!A352:A352&lt;&gt;""))</f>
        <v/>
      </c>
      <c r="M349" s="3" t="str" cm="1">
        <f t="array" ref="M349">IF(OR(EnterData!A352="",ISBLANK(EnterData!A352)),"",_xlfn._xlws.FILTER(EnterData!N352:V352 &amp; "",EnterData!A352:A352&lt;&gt;""))</f>
        <v/>
      </c>
    </row>
    <row r="350" spans="1:13" x14ac:dyDescent="0.25">
      <c r="A350" s="3" t="str" cm="1">
        <f t="array" ref="A350">IF(OR(EnterData!A353="",ISBLANK(EnterData!A353)),"",_xlfn._xlws.FILTER(EnterData!A353:L353 &amp; "",EnterData!A353:A353&lt;&gt;""))</f>
        <v/>
      </c>
      <c r="M350" s="3" t="str" cm="1">
        <f t="array" ref="M350">IF(OR(EnterData!A353="",ISBLANK(EnterData!A353)),"",_xlfn._xlws.FILTER(EnterData!N353:V353 &amp; "",EnterData!A353:A353&lt;&gt;""))</f>
        <v/>
      </c>
    </row>
    <row r="351" spans="1:13" x14ac:dyDescent="0.25">
      <c r="A351" s="3" t="str" cm="1">
        <f t="array" ref="A351">IF(OR(EnterData!A354="",ISBLANK(EnterData!A354)),"",_xlfn._xlws.FILTER(EnterData!A354:L354 &amp; "",EnterData!A354:A354&lt;&gt;""))</f>
        <v/>
      </c>
      <c r="M351" s="3" t="str" cm="1">
        <f t="array" ref="M351">IF(OR(EnterData!A354="",ISBLANK(EnterData!A354)),"",_xlfn._xlws.FILTER(EnterData!N354:V354 &amp; "",EnterData!A354:A354&lt;&gt;""))</f>
        <v/>
      </c>
    </row>
    <row r="352" spans="1:13" x14ac:dyDescent="0.25">
      <c r="A352" s="3" t="str" cm="1">
        <f t="array" ref="A352">IF(OR(EnterData!A355="",ISBLANK(EnterData!A355)),"",_xlfn._xlws.FILTER(EnterData!A355:L355 &amp; "",EnterData!A355:A355&lt;&gt;""))</f>
        <v/>
      </c>
      <c r="M352" s="3" t="str" cm="1">
        <f t="array" ref="M352">IF(OR(EnterData!A355="",ISBLANK(EnterData!A355)),"",_xlfn._xlws.FILTER(EnterData!N355:V355 &amp; "",EnterData!A355:A355&lt;&gt;""))</f>
        <v/>
      </c>
    </row>
    <row r="353" spans="1:13" x14ac:dyDescent="0.25">
      <c r="A353" s="3" t="str" cm="1">
        <f t="array" ref="A353">IF(OR(EnterData!A356="",ISBLANK(EnterData!A356)),"",_xlfn._xlws.FILTER(EnterData!A356:L356 &amp; "",EnterData!A356:A356&lt;&gt;""))</f>
        <v/>
      </c>
      <c r="M353" s="3" t="str" cm="1">
        <f t="array" ref="M353">IF(OR(EnterData!A356="",ISBLANK(EnterData!A356)),"",_xlfn._xlws.FILTER(EnterData!N356:V356 &amp; "",EnterData!A356:A356&lt;&gt;""))</f>
        <v/>
      </c>
    </row>
    <row r="354" spans="1:13" x14ac:dyDescent="0.25">
      <c r="A354" s="3" t="str" cm="1">
        <f t="array" ref="A354">IF(OR(EnterData!A357="",ISBLANK(EnterData!A357)),"",_xlfn._xlws.FILTER(EnterData!A357:L357 &amp; "",EnterData!A357:A357&lt;&gt;""))</f>
        <v/>
      </c>
      <c r="M354" s="3" t="str" cm="1">
        <f t="array" ref="M354">IF(OR(EnterData!A357="",ISBLANK(EnterData!A357)),"",_xlfn._xlws.FILTER(EnterData!N357:V357 &amp; "",EnterData!A357:A357&lt;&gt;""))</f>
        <v/>
      </c>
    </row>
    <row r="355" spans="1:13" x14ac:dyDescent="0.25">
      <c r="A355" s="3" t="str" cm="1">
        <f t="array" ref="A355">IF(OR(EnterData!A358="",ISBLANK(EnterData!A358)),"",_xlfn._xlws.FILTER(EnterData!A358:L358 &amp; "",EnterData!A358:A358&lt;&gt;""))</f>
        <v/>
      </c>
      <c r="M355" s="3" t="str" cm="1">
        <f t="array" ref="M355">IF(OR(EnterData!A358="",ISBLANK(EnterData!A358)),"",_xlfn._xlws.FILTER(EnterData!N358:V358 &amp; "",EnterData!A358:A358&lt;&gt;""))</f>
        <v/>
      </c>
    </row>
    <row r="356" spans="1:13" x14ac:dyDescent="0.25">
      <c r="A356" s="3" t="str" cm="1">
        <f t="array" ref="A356">IF(OR(EnterData!A359="",ISBLANK(EnterData!A359)),"",_xlfn._xlws.FILTER(EnterData!A359:L359 &amp; "",EnterData!A359:A359&lt;&gt;""))</f>
        <v/>
      </c>
      <c r="M356" s="3" t="str" cm="1">
        <f t="array" ref="M356">IF(OR(EnterData!A359="",ISBLANK(EnterData!A359)),"",_xlfn._xlws.FILTER(EnterData!N359:V359 &amp; "",EnterData!A359:A359&lt;&gt;""))</f>
        <v/>
      </c>
    </row>
    <row r="357" spans="1:13" x14ac:dyDescent="0.25">
      <c r="A357" s="3" t="str" cm="1">
        <f t="array" ref="A357">IF(OR(EnterData!A360="",ISBLANK(EnterData!A360)),"",_xlfn._xlws.FILTER(EnterData!A360:L360 &amp; "",EnterData!A360:A360&lt;&gt;""))</f>
        <v/>
      </c>
      <c r="M357" s="3" t="str" cm="1">
        <f t="array" ref="M357">IF(OR(EnterData!A360="",ISBLANK(EnterData!A360)),"",_xlfn._xlws.FILTER(EnterData!N360:V360 &amp; "",EnterData!A360:A360&lt;&gt;""))</f>
        <v/>
      </c>
    </row>
    <row r="358" spans="1:13" x14ac:dyDescent="0.25">
      <c r="A358" s="3" t="str" cm="1">
        <f t="array" ref="A358">IF(OR(EnterData!A361="",ISBLANK(EnterData!A361)),"",_xlfn._xlws.FILTER(EnterData!A361:L361 &amp; "",EnterData!A361:A361&lt;&gt;""))</f>
        <v/>
      </c>
      <c r="M358" s="3" t="str" cm="1">
        <f t="array" ref="M358">IF(OR(EnterData!A361="",ISBLANK(EnterData!A361)),"",_xlfn._xlws.FILTER(EnterData!N361:V361 &amp; "",EnterData!A361:A361&lt;&gt;""))</f>
        <v/>
      </c>
    </row>
    <row r="359" spans="1:13" x14ac:dyDescent="0.25">
      <c r="A359" s="3" t="str" cm="1">
        <f t="array" ref="A359">IF(OR(EnterData!A362="",ISBLANK(EnterData!A362)),"",_xlfn._xlws.FILTER(EnterData!A362:L362 &amp; "",EnterData!A362:A362&lt;&gt;""))</f>
        <v/>
      </c>
      <c r="M359" s="3" t="str" cm="1">
        <f t="array" ref="M359">IF(OR(EnterData!A362="",ISBLANK(EnterData!A362)),"",_xlfn._xlws.FILTER(EnterData!N362:V362 &amp; "",EnterData!A362:A362&lt;&gt;""))</f>
        <v/>
      </c>
    </row>
    <row r="360" spans="1:13" x14ac:dyDescent="0.25">
      <c r="A360" s="3" t="str" cm="1">
        <f t="array" ref="A360">IF(OR(EnterData!A363="",ISBLANK(EnterData!A363)),"",_xlfn._xlws.FILTER(EnterData!A363:L363 &amp; "",EnterData!A363:A363&lt;&gt;""))</f>
        <v/>
      </c>
      <c r="M360" s="3" t="str" cm="1">
        <f t="array" ref="M360">IF(OR(EnterData!A363="",ISBLANK(EnterData!A363)),"",_xlfn._xlws.FILTER(EnterData!N363:V363 &amp; "",EnterData!A363:A363&lt;&gt;""))</f>
        <v/>
      </c>
    </row>
    <row r="361" spans="1:13" x14ac:dyDescent="0.25">
      <c r="A361" s="3" t="str" cm="1">
        <f t="array" ref="A361">IF(OR(EnterData!A364="",ISBLANK(EnterData!A364)),"",_xlfn._xlws.FILTER(EnterData!A364:L364 &amp; "",EnterData!A364:A364&lt;&gt;""))</f>
        <v/>
      </c>
      <c r="M361" s="3" t="str" cm="1">
        <f t="array" ref="M361">IF(OR(EnterData!A364="",ISBLANK(EnterData!A364)),"",_xlfn._xlws.FILTER(EnterData!N364:V364 &amp; "",EnterData!A364:A364&lt;&gt;""))</f>
        <v/>
      </c>
    </row>
    <row r="362" spans="1:13" x14ac:dyDescent="0.25">
      <c r="A362" s="3" t="str" cm="1">
        <f t="array" ref="A362">IF(OR(EnterData!A365="",ISBLANK(EnterData!A365)),"",_xlfn._xlws.FILTER(EnterData!A365:L365 &amp; "",EnterData!A365:A365&lt;&gt;""))</f>
        <v/>
      </c>
      <c r="M362" s="3" t="str" cm="1">
        <f t="array" ref="M362">IF(OR(EnterData!A365="",ISBLANK(EnterData!A365)),"",_xlfn._xlws.FILTER(EnterData!N365:V365 &amp; "",EnterData!A365:A365&lt;&gt;""))</f>
        <v/>
      </c>
    </row>
    <row r="363" spans="1:13" x14ac:dyDescent="0.25">
      <c r="A363" s="3" t="str" cm="1">
        <f t="array" ref="A363">IF(OR(EnterData!A366="",ISBLANK(EnterData!A366)),"",_xlfn._xlws.FILTER(EnterData!A366:L366 &amp; "",EnterData!A366:A366&lt;&gt;""))</f>
        <v/>
      </c>
      <c r="M363" s="3" t="str" cm="1">
        <f t="array" ref="M363">IF(OR(EnterData!A366="",ISBLANK(EnterData!A366)),"",_xlfn._xlws.FILTER(EnterData!N366:V366 &amp; "",EnterData!A366:A366&lt;&gt;""))</f>
        <v/>
      </c>
    </row>
    <row r="364" spans="1:13" x14ac:dyDescent="0.25">
      <c r="A364" s="3" t="str" cm="1">
        <f t="array" ref="A364">IF(OR(EnterData!A367="",ISBLANK(EnterData!A367)),"",_xlfn._xlws.FILTER(EnterData!A367:L367 &amp; "",EnterData!A367:A367&lt;&gt;""))</f>
        <v/>
      </c>
      <c r="M364" s="3" t="str" cm="1">
        <f t="array" ref="M364">IF(OR(EnterData!A367="",ISBLANK(EnterData!A367)),"",_xlfn._xlws.FILTER(EnterData!N367:V367 &amp; "",EnterData!A367:A367&lt;&gt;""))</f>
        <v/>
      </c>
    </row>
    <row r="365" spans="1:13" x14ac:dyDescent="0.25">
      <c r="A365" s="3" t="str" cm="1">
        <f t="array" ref="A365">IF(OR(EnterData!A368="",ISBLANK(EnterData!A368)),"",_xlfn._xlws.FILTER(EnterData!A368:L368 &amp; "",EnterData!A368:A368&lt;&gt;""))</f>
        <v/>
      </c>
      <c r="M365" s="3" t="str" cm="1">
        <f t="array" ref="M365">IF(OR(EnterData!A368="",ISBLANK(EnterData!A368)),"",_xlfn._xlws.FILTER(EnterData!N368:V368 &amp; "",EnterData!A368:A368&lt;&gt;""))</f>
        <v/>
      </c>
    </row>
    <row r="366" spans="1:13" x14ac:dyDescent="0.25">
      <c r="A366" s="3" t="str" cm="1">
        <f t="array" ref="A366">IF(OR(EnterData!A369="",ISBLANK(EnterData!A369)),"",_xlfn._xlws.FILTER(EnterData!A369:L369 &amp; "",EnterData!A369:A369&lt;&gt;""))</f>
        <v/>
      </c>
      <c r="M366" s="3" t="str" cm="1">
        <f t="array" ref="M366">IF(OR(EnterData!A369="",ISBLANK(EnterData!A369)),"",_xlfn._xlws.FILTER(EnterData!N369:V369 &amp; "",EnterData!A369:A369&lt;&gt;""))</f>
        <v/>
      </c>
    </row>
    <row r="367" spans="1:13" x14ac:dyDescent="0.25">
      <c r="A367" s="3" t="str" cm="1">
        <f t="array" ref="A367">IF(OR(EnterData!A370="",ISBLANK(EnterData!A370)),"",_xlfn._xlws.FILTER(EnterData!A370:L370 &amp; "",EnterData!A370:A370&lt;&gt;""))</f>
        <v/>
      </c>
      <c r="M367" s="3" t="str" cm="1">
        <f t="array" ref="M367">IF(OR(EnterData!A370="",ISBLANK(EnterData!A370)),"",_xlfn._xlws.FILTER(EnterData!N370:V370 &amp; "",EnterData!A370:A370&lt;&gt;""))</f>
        <v/>
      </c>
    </row>
    <row r="368" spans="1:13" x14ac:dyDescent="0.25">
      <c r="A368" s="3" t="str" cm="1">
        <f t="array" ref="A368">IF(OR(EnterData!A371="",ISBLANK(EnterData!A371)),"",_xlfn._xlws.FILTER(EnterData!A371:L371 &amp; "",EnterData!A371:A371&lt;&gt;""))</f>
        <v/>
      </c>
      <c r="M368" s="3" t="str" cm="1">
        <f t="array" ref="M368">IF(OR(EnterData!A371="",ISBLANK(EnterData!A371)),"",_xlfn._xlws.FILTER(EnterData!N371:V371 &amp; "",EnterData!A371:A371&lt;&gt;""))</f>
        <v/>
      </c>
    </row>
    <row r="369" spans="1:13" x14ac:dyDescent="0.25">
      <c r="A369" s="3" t="str" cm="1">
        <f t="array" ref="A369">IF(OR(EnterData!A372="",ISBLANK(EnterData!A372)),"",_xlfn._xlws.FILTER(EnterData!A372:L372 &amp; "",EnterData!A372:A372&lt;&gt;""))</f>
        <v/>
      </c>
      <c r="M369" s="3" t="str" cm="1">
        <f t="array" ref="M369">IF(OR(EnterData!A372="",ISBLANK(EnterData!A372)),"",_xlfn._xlws.FILTER(EnterData!N372:V372 &amp; "",EnterData!A372:A372&lt;&gt;""))</f>
        <v/>
      </c>
    </row>
    <row r="370" spans="1:13" x14ac:dyDescent="0.25">
      <c r="A370" s="3" t="str" cm="1">
        <f t="array" ref="A370">IF(OR(EnterData!A373="",ISBLANK(EnterData!A373)),"",_xlfn._xlws.FILTER(EnterData!A373:L373 &amp; "",EnterData!A373:A373&lt;&gt;""))</f>
        <v/>
      </c>
      <c r="M370" s="3" t="str" cm="1">
        <f t="array" ref="M370">IF(OR(EnterData!A373="",ISBLANK(EnterData!A373)),"",_xlfn._xlws.FILTER(EnterData!N373:V373 &amp; "",EnterData!A373:A373&lt;&gt;""))</f>
        <v/>
      </c>
    </row>
    <row r="371" spans="1:13" x14ac:dyDescent="0.25">
      <c r="A371" s="3" t="str" cm="1">
        <f t="array" ref="A371">IF(OR(EnterData!A374="",ISBLANK(EnterData!A374)),"",_xlfn._xlws.FILTER(EnterData!A374:L374 &amp; "",EnterData!A374:A374&lt;&gt;""))</f>
        <v/>
      </c>
      <c r="M371" s="3" t="str" cm="1">
        <f t="array" ref="M371">IF(OR(EnterData!A374="",ISBLANK(EnterData!A374)),"",_xlfn._xlws.FILTER(EnterData!N374:V374 &amp; "",EnterData!A374:A374&lt;&gt;""))</f>
        <v/>
      </c>
    </row>
    <row r="372" spans="1:13" x14ac:dyDescent="0.25">
      <c r="A372" s="3" t="str" cm="1">
        <f t="array" ref="A372">IF(OR(EnterData!A375="",ISBLANK(EnterData!A375)),"",_xlfn._xlws.FILTER(EnterData!A375:L375 &amp; "",EnterData!A375:A375&lt;&gt;""))</f>
        <v/>
      </c>
      <c r="M372" s="3" t="str" cm="1">
        <f t="array" ref="M372">IF(OR(EnterData!A375="",ISBLANK(EnterData!A375)),"",_xlfn._xlws.FILTER(EnterData!N375:V375 &amp; "",EnterData!A375:A375&lt;&gt;""))</f>
        <v/>
      </c>
    </row>
    <row r="373" spans="1:13" x14ac:dyDescent="0.25">
      <c r="A373" s="3" t="str" cm="1">
        <f t="array" ref="A373">IF(OR(EnterData!A376="",ISBLANK(EnterData!A376)),"",_xlfn._xlws.FILTER(EnterData!A376:L376 &amp; "",EnterData!A376:A376&lt;&gt;""))</f>
        <v/>
      </c>
      <c r="M373" s="3" t="str" cm="1">
        <f t="array" ref="M373">IF(OR(EnterData!A376="",ISBLANK(EnterData!A376)),"",_xlfn._xlws.FILTER(EnterData!N376:V376 &amp; "",EnterData!A376:A376&lt;&gt;""))</f>
        <v/>
      </c>
    </row>
    <row r="374" spans="1:13" x14ac:dyDescent="0.25">
      <c r="A374" s="3" t="str" cm="1">
        <f t="array" ref="A374">IF(OR(EnterData!A377="",ISBLANK(EnterData!A377)),"",_xlfn._xlws.FILTER(EnterData!A377:L377 &amp; "",EnterData!A377:A377&lt;&gt;""))</f>
        <v/>
      </c>
      <c r="M374" s="3" t="str" cm="1">
        <f t="array" ref="M374">IF(OR(EnterData!A377="",ISBLANK(EnterData!A377)),"",_xlfn._xlws.FILTER(EnterData!N377:V377 &amp; "",EnterData!A377:A377&lt;&gt;""))</f>
        <v/>
      </c>
    </row>
    <row r="375" spans="1:13" x14ac:dyDescent="0.25">
      <c r="A375" s="3" t="str" cm="1">
        <f t="array" ref="A375">IF(OR(EnterData!A378="",ISBLANK(EnterData!A378)),"",_xlfn._xlws.FILTER(EnterData!A378:L378 &amp; "",EnterData!A378:A378&lt;&gt;""))</f>
        <v/>
      </c>
      <c r="M375" s="3" t="str" cm="1">
        <f t="array" ref="M375">IF(OR(EnterData!A378="",ISBLANK(EnterData!A378)),"",_xlfn._xlws.FILTER(EnterData!N378:V378 &amp; "",EnterData!A378:A378&lt;&gt;""))</f>
        <v/>
      </c>
    </row>
    <row r="376" spans="1:13" x14ac:dyDescent="0.25">
      <c r="A376" s="3" t="str" cm="1">
        <f t="array" ref="A376">IF(OR(EnterData!A379="",ISBLANK(EnterData!A379)),"",_xlfn._xlws.FILTER(EnterData!A379:L379 &amp; "",EnterData!A379:A379&lt;&gt;""))</f>
        <v/>
      </c>
      <c r="M376" s="3" t="str" cm="1">
        <f t="array" ref="M376">IF(OR(EnterData!A379="",ISBLANK(EnterData!A379)),"",_xlfn._xlws.FILTER(EnterData!N379:V379 &amp; "",EnterData!A379:A379&lt;&gt;""))</f>
        <v/>
      </c>
    </row>
    <row r="377" spans="1:13" x14ac:dyDescent="0.25">
      <c r="A377" s="3" t="str" cm="1">
        <f t="array" ref="A377">IF(OR(EnterData!A380="",ISBLANK(EnterData!A380)),"",_xlfn._xlws.FILTER(EnterData!A380:L380 &amp; "",EnterData!A380:A380&lt;&gt;""))</f>
        <v/>
      </c>
      <c r="M377" s="3" t="str" cm="1">
        <f t="array" ref="M377">IF(OR(EnterData!A380="",ISBLANK(EnterData!A380)),"",_xlfn._xlws.FILTER(EnterData!N380:V380 &amp; "",EnterData!A380:A380&lt;&gt;""))</f>
        <v/>
      </c>
    </row>
    <row r="378" spans="1:13" x14ac:dyDescent="0.25">
      <c r="A378" s="3" t="str" cm="1">
        <f t="array" ref="A378">IF(OR(EnterData!A381="",ISBLANK(EnterData!A381)),"",_xlfn._xlws.FILTER(EnterData!A381:L381 &amp; "",EnterData!A381:A381&lt;&gt;""))</f>
        <v/>
      </c>
      <c r="M378" s="3" t="str" cm="1">
        <f t="array" ref="M378">IF(OR(EnterData!A381="",ISBLANK(EnterData!A381)),"",_xlfn._xlws.FILTER(EnterData!N381:V381 &amp; "",EnterData!A381:A381&lt;&gt;""))</f>
        <v/>
      </c>
    </row>
    <row r="379" spans="1:13" x14ac:dyDescent="0.25">
      <c r="A379" s="3" t="str" cm="1">
        <f t="array" ref="A379">IF(OR(EnterData!A382="",ISBLANK(EnterData!A382)),"",_xlfn._xlws.FILTER(EnterData!A382:L382 &amp; "",EnterData!A382:A382&lt;&gt;""))</f>
        <v/>
      </c>
      <c r="M379" s="3" t="str" cm="1">
        <f t="array" ref="M379">IF(OR(EnterData!A382="",ISBLANK(EnterData!A382)),"",_xlfn._xlws.FILTER(EnterData!N382:V382 &amp; "",EnterData!A382:A382&lt;&gt;""))</f>
        <v/>
      </c>
    </row>
    <row r="380" spans="1:13" x14ac:dyDescent="0.25">
      <c r="A380" s="3" t="str" cm="1">
        <f t="array" ref="A380">IF(OR(EnterData!A383="",ISBLANK(EnterData!A383)),"",_xlfn._xlws.FILTER(EnterData!A383:L383 &amp; "",EnterData!A383:A383&lt;&gt;""))</f>
        <v/>
      </c>
      <c r="M380" s="3" t="str" cm="1">
        <f t="array" ref="M380">IF(OR(EnterData!A383="",ISBLANK(EnterData!A383)),"",_xlfn._xlws.FILTER(EnterData!N383:V383 &amp; "",EnterData!A383:A383&lt;&gt;""))</f>
        <v/>
      </c>
    </row>
    <row r="381" spans="1:13" x14ac:dyDescent="0.25">
      <c r="A381" s="3" t="str" cm="1">
        <f t="array" ref="A381">IF(OR(EnterData!A384="",ISBLANK(EnterData!A384)),"",_xlfn._xlws.FILTER(EnterData!A384:L384 &amp; "",EnterData!A384:A384&lt;&gt;""))</f>
        <v/>
      </c>
      <c r="M381" s="3" t="str" cm="1">
        <f t="array" ref="M381">IF(OR(EnterData!A384="",ISBLANK(EnterData!A384)),"",_xlfn._xlws.FILTER(EnterData!N384:V384 &amp; "",EnterData!A384:A384&lt;&gt;""))</f>
        <v/>
      </c>
    </row>
    <row r="382" spans="1:13" x14ac:dyDescent="0.25">
      <c r="A382" s="3" t="str" cm="1">
        <f t="array" ref="A382">IF(OR(EnterData!A385="",ISBLANK(EnterData!A385)),"",_xlfn._xlws.FILTER(EnterData!A385:L385 &amp; "",EnterData!A385:A385&lt;&gt;""))</f>
        <v/>
      </c>
      <c r="M382" s="3" t="str" cm="1">
        <f t="array" ref="M382">IF(OR(EnterData!A385="",ISBLANK(EnterData!A385)),"",_xlfn._xlws.FILTER(EnterData!N385:V385 &amp; "",EnterData!A385:A385&lt;&gt;""))</f>
        <v/>
      </c>
    </row>
    <row r="383" spans="1:13" x14ac:dyDescent="0.25">
      <c r="A383" s="3" t="str" cm="1">
        <f t="array" ref="A383">IF(OR(EnterData!A386="",ISBLANK(EnterData!A386)),"",_xlfn._xlws.FILTER(EnterData!A386:L386 &amp; "",EnterData!A386:A386&lt;&gt;""))</f>
        <v/>
      </c>
      <c r="M383" s="3" t="str" cm="1">
        <f t="array" ref="M383">IF(OR(EnterData!A386="",ISBLANK(EnterData!A386)),"",_xlfn._xlws.FILTER(EnterData!N386:V386 &amp; "",EnterData!A386:A386&lt;&gt;""))</f>
        <v/>
      </c>
    </row>
    <row r="384" spans="1:13" x14ac:dyDescent="0.25">
      <c r="A384" s="3" t="str" cm="1">
        <f t="array" ref="A384">IF(OR(EnterData!A387="",ISBLANK(EnterData!A387)),"",_xlfn._xlws.FILTER(EnterData!A387:L387 &amp; "",EnterData!A387:A387&lt;&gt;""))</f>
        <v/>
      </c>
      <c r="M384" s="3" t="str" cm="1">
        <f t="array" ref="M384">IF(OR(EnterData!A387="",ISBLANK(EnterData!A387)),"",_xlfn._xlws.FILTER(EnterData!N387:V387 &amp; "",EnterData!A387:A387&lt;&gt;""))</f>
        <v/>
      </c>
    </row>
    <row r="385" spans="1:13" x14ac:dyDescent="0.25">
      <c r="A385" s="3" t="str" cm="1">
        <f t="array" ref="A385">IF(OR(EnterData!A388="",ISBLANK(EnterData!A388)),"",_xlfn._xlws.FILTER(EnterData!A388:L388 &amp; "",EnterData!A388:A388&lt;&gt;""))</f>
        <v/>
      </c>
      <c r="M385" s="3" t="str" cm="1">
        <f t="array" ref="M385">IF(OR(EnterData!A388="",ISBLANK(EnterData!A388)),"",_xlfn._xlws.FILTER(EnterData!N388:V388 &amp; "",EnterData!A388:A388&lt;&gt;""))</f>
        <v/>
      </c>
    </row>
    <row r="386" spans="1:13" x14ac:dyDescent="0.25">
      <c r="A386" s="3" t="str" cm="1">
        <f t="array" ref="A386">IF(OR(EnterData!A389="",ISBLANK(EnterData!A389)),"",_xlfn._xlws.FILTER(EnterData!A389:L389 &amp; "",EnterData!A389:A389&lt;&gt;""))</f>
        <v/>
      </c>
      <c r="M386" s="3" t="str" cm="1">
        <f t="array" ref="M386">IF(OR(EnterData!A389="",ISBLANK(EnterData!A389)),"",_xlfn._xlws.FILTER(EnterData!N389:V389 &amp; "",EnterData!A389:A389&lt;&gt;""))</f>
        <v/>
      </c>
    </row>
    <row r="387" spans="1:13" x14ac:dyDescent="0.25">
      <c r="A387" s="3" t="str" cm="1">
        <f t="array" ref="A387">IF(OR(EnterData!A390="",ISBLANK(EnterData!A390)),"",_xlfn._xlws.FILTER(EnterData!A390:L390 &amp; "",EnterData!A390:A390&lt;&gt;""))</f>
        <v/>
      </c>
      <c r="M387" s="3" t="str" cm="1">
        <f t="array" ref="M387">IF(OR(EnterData!A390="",ISBLANK(EnterData!A390)),"",_xlfn._xlws.FILTER(EnterData!N390:V390 &amp; "",EnterData!A390:A390&lt;&gt;""))</f>
        <v/>
      </c>
    </row>
    <row r="388" spans="1:13" x14ac:dyDescent="0.25">
      <c r="A388" s="3" t="str" cm="1">
        <f t="array" ref="A388">IF(OR(EnterData!A391="",ISBLANK(EnterData!A391)),"",_xlfn._xlws.FILTER(EnterData!A391:L391 &amp; "",EnterData!A391:A391&lt;&gt;""))</f>
        <v/>
      </c>
      <c r="M388" s="3" t="str" cm="1">
        <f t="array" ref="M388">IF(OR(EnterData!A391="",ISBLANK(EnterData!A391)),"",_xlfn._xlws.FILTER(EnterData!N391:V391 &amp; "",EnterData!A391:A391&lt;&gt;""))</f>
        <v/>
      </c>
    </row>
    <row r="389" spans="1:13" x14ac:dyDescent="0.25">
      <c r="A389" s="3" t="str" cm="1">
        <f t="array" ref="A389">IF(OR(EnterData!A392="",ISBLANK(EnterData!A392)),"",_xlfn._xlws.FILTER(EnterData!A392:L392 &amp; "",EnterData!A392:A392&lt;&gt;""))</f>
        <v/>
      </c>
      <c r="M389" s="3" t="str" cm="1">
        <f t="array" ref="M389">IF(OR(EnterData!A392="",ISBLANK(EnterData!A392)),"",_xlfn._xlws.FILTER(EnterData!N392:V392 &amp; "",EnterData!A392:A392&lt;&gt;""))</f>
        <v/>
      </c>
    </row>
    <row r="390" spans="1:13" x14ac:dyDescent="0.25">
      <c r="A390" s="3" t="str" cm="1">
        <f t="array" ref="A390">IF(OR(EnterData!A393="",ISBLANK(EnterData!A393)),"",_xlfn._xlws.FILTER(EnterData!A393:L393 &amp; "",EnterData!A393:A393&lt;&gt;""))</f>
        <v/>
      </c>
      <c r="M390" s="3" t="str" cm="1">
        <f t="array" ref="M390">IF(OR(EnterData!A393="",ISBLANK(EnterData!A393)),"",_xlfn._xlws.FILTER(EnterData!N393:V393 &amp; "",EnterData!A393:A393&lt;&gt;""))</f>
        <v/>
      </c>
    </row>
    <row r="391" spans="1:13" x14ac:dyDescent="0.25">
      <c r="A391" s="3" t="str" cm="1">
        <f t="array" ref="A391">IF(OR(EnterData!A394="",ISBLANK(EnterData!A394)),"",_xlfn._xlws.FILTER(EnterData!A394:L394 &amp; "",EnterData!A394:A394&lt;&gt;""))</f>
        <v/>
      </c>
      <c r="M391" s="3" t="str" cm="1">
        <f t="array" ref="M391">IF(OR(EnterData!A394="",ISBLANK(EnterData!A394)),"",_xlfn._xlws.FILTER(EnterData!N394:V394 &amp; "",EnterData!A394:A394&lt;&gt;""))</f>
        <v/>
      </c>
    </row>
    <row r="392" spans="1:13" x14ac:dyDescent="0.25">
      <c r="A392" s="3" t="str" cm="1">
        <f t="array" ref="A392">IF(OR(EnterData!A395="",ISBLANK(EnterData!A395)),"",_xlfn._xlws.FILTER(EnterData!A395:L395 &amp; "",EnterData!A395:A395&lt;&gt;""))</f>
        <v/>
      </c>
      <c r="M392" s="3" t="str" cm="1">
        <f t="array" ref="M392">IF(OR(EnterData!A395="",ISBLANK(EnterData!A395)),"",_xlfn._xlws.FILTER(EnterData!N395:V395 &amp; "",EnterData!A395:A395&lt;&gt;""))</f>
        <v/>
      </c>
    </row>
    <row r="393" spans="1:13" x14ac:dyDescent="0.25">
      <c r="A393" s="3" t="str" cm="1">
        <f t="array" ref="A393">IF(OR(EnterData!A396="",ISBLANK(EnterData!A396)),"",_xlfn._xlws.FILTER(EnterData!A396:L396 &amp; "",EnterData!A396:A396&lt;&gt;""))</f>
        <v/>
      </c>
      <c r="M393" s="3" t="str" cm="1">
        <f t="array" ref="M393">IF(OR(EnterData!A396="",ISBLANK(EnterData!A396)),"",_xlfn._xlws.FILTER(EnterData!N396:V396 &amp; "",EnterData!A396:A396&lt;&gt;""))</f>
        <v/>
      </c>
    </row>
    <row r="394" spans="1:13" x14ac:dyDescent="0.25">
      <c r="A394" s="3" t="str" cm="1">
        <f t="array" ref="A394">IF(OR(EnterData!A397="",ISBLANK(EnterData!A397)),"",_xlfn._xlws.FILTER(EnterData!A397:L397 &amp; "",EnterData!A397:A397&lt;&gt;""))</f>
        <v/>
      </c>
      <c r="M394" s="3" t="str" cm="1">
        <f t="array" ref="M394">IF(OR(EnterData!A397="",ISBLANK(EnterData!A397)),"",_xlfn._xlws.FILTER(EnterData!N397:V397 &amp; "",EnterData!A397:A397&lt;&gt;""))</f>
        <v/>
      </c>
    </row>
    <row r="395" spans="1:13" x14ac:dyDescent="0.25">
      <c r="A395" s="3" t="str" cm="1">
        <f t="array" ref="A395">IF(OR(EnterData!A398="",ISBLANK(EnterData!A398)),"",_xlfn._xlws.FILTER(EnterData!A398:L398 &amp; "",EnterData!A398:A398&lt;&gt;""))</f>
        <v/>
      </c>
      <c r="M395" s="3" t="str" cm="1">
        <f t="array" ref="M395">IF(OR(EnterData!A398="",ISBLANK(EnterData!A398)),"",_xlfn._xlws.FILTER(EnterData!N398:V398 &amp; "",EnterData!A398:A398&lt;&gt;""))</f>
        <v/>
      </c>
    </row>
    <row r="396" spans="1:13" x14ac:dyDescent="0.25">
      <c r="A396" s="3" t="str" cm="1">
        <f t="array" ref="A396">IF(OR(EnterData!A399="",ISBLANK(EnterData!A399)),"",_xlfn._xlws.FILTER(EnterData!A399:L399 &amp; "",EnterData!A399:A399&lt;&gt;""))</f>
        <v/>
      </c>
      <c r="M396" s="3" t="str" cm="1">
        <f t="array" ref="M396">IF(OR(EnterData!A399="",ISBLANK(EnterData!A399)),"",_xlfn._xlws.FILTER(EnterData!N399:V399 &amp; "",EnterData!A399:A399&lt;&gt;""))</f>
        <v/>
      </c>
    </row>
    <row r="397" spans="1:13" x14ac:dyDescent="0.25">
      <c r="A397" s="3" t="str" cm="1">
        <f t="array" ref="A397">IF(OR(EnterData!A400="",ISBLANK(EnterData!A400)),"",_xlfn._xlws.FILTER(EnterData!A400:L400 &amp; "",EnterData!A400:A400&lt;&gt;""))</f>
        <v/>
      </c>
      <c r="M397" s="3" t="str" cm="1">
        <f t="array" ref="M397">IF(OR(EnterData!A400="",ISBLANK(EnterData!A400)),"",_xlfn._xlws.FILTER(EnterData!N400:V400 &amp; "",EnterData!A400:A400&lt;&gt;""))</f>
        <v/>
      </c>
    </row>
    <row r="398" spans="1:13" x14ac:dyDescent="0.25">
      <c r="A398" s="3" t="str" cm="1">
        <f t="array" ref="A398">IF(OR(EnterData!A401="",ISBLANK(EnterData!A401)),"",_xlfn._xlws.FILTER(EnterData!A401:L401 &amp; "",EnterData!A401:A401&lt;&gt;""))</f>
        <v/>
      </c>
      <c r="M398" s="3" t="str" cm="1">
        <f t="array" ref="M398">IF(OR(EnterData!A401="",ISBLANK(EnterData!A401)),"",_xlfn._xlws.FILTER(EnterData!N401:V401 &amp; "",EnterData!A401:A401&lt;&gt;""))</f>
        <v/>
      </c>
    </row>
    <row r="399" spans="1:13" x14ac:dyDescent="0.25">
      <c r="A399" s="3" t="str" cm="1">
        <f t="array" ref="A399">IF(OR(EnterData!A402="",ISBLANK(EnterData!A402)),"",_xlfn._xlws.FILTER(EnterData!A402:L402 &amp; "",EnterData!A402:A402&lt;&gt;""))</f>
        <v/>
      </c>
      <c r="M399" s="3" t="str" cm="1">
        <f t="array" ref="M399">IF(OR(EnterData!A402="",ISBLANK(EnterData!A402)),"",_xlfn._xlws.FILTER(EnterData!N402:V402 &amp; "",EnterData!A402:A402&lt;&gt;""))</f>
        <v/>
      </c>
    </row>
    <row r="400" spans="1:13" x14ac:dyDescent="0.25">
      <c r="A400" s="3" t="str" cm="1">
        <f t="array" ref="A400">IF(OR(EnterData!A403="",ISBLANK(EnterData!A403)),"",_xlfn._xlws.FILTER(EnterData!A403:L403 &amp; "",EnterData!A403:A403&lt;&gt;""))</f>
        <v/>
      </c>
      <c r="M400" s="3" t="str" cm="1">
        <f t="array" ref="M400">IF(OR(EnterData!A403="",ISBLANK(EnterData!A403)),"",_xlfn._xlws.FILTER(EnterData!N403:V403 &amp; "",EnterData!A403:A403&lt;&gt;""))</f>
        <v/>
      </c>
    </row>
    <row r="401" spans="1:13" x14ac:dyDescent="0.25">
      <c r="A401" s="3" t="str" cm="1">
        <f t="array" ref="A401">IF(OR(EnterData!A404="",ISBLANK(EnterData!A404)),"",_xlfn._xlws.FILTER(EnterData!A404:L404 &amp; "",EnterData!A404:A404&lt;&gt;""))</f>
        <v/>
      </c>
      <c r="M401" s="3" t="str" cm="1">
        <f t="array" ref="M401">IF(OR(EnterData!A404="",ISBLANK(EnterData!A404)),"",_xlfn._xlws.FILTER(EnterData!N404:V404 &amp; "",EnterData!A404:A404&lt;&gt;""))</f>
        <v/>
      </c>
    </row>
    <row r="402" spans="1:13" x14ac:dyDescent="0.25">
      <c r="A402" s="3" t="str" cm="1">
        <f t="array" ref="A402">IF(OR(EnterData!A405="",ISBLANK(EnterData!A405)),"",_xlfn._xlws.FILTER(EnterData!A405:L405 &amp; "",EnterData!A405:A405&lt;&gt;""))</f>
        <v/>
      </c>
      <c r="M402" s="3" t="str" cm="1">
        <f t="array" ref="M402">IF(OR(EnterData!A405="",ISBLANK(EnterData!A405)),"",_xlfn._xlws.FILTER(EnterData!N405:V405 &amp; "",EnterData!A405:A405&lt;&gt;""))</f>
        <v/>
      </c>
    </row>
    <row r="403" spans="1:13" x14ac:dyDescent="0.25">
      <c r="A403" s="3" t="str" cm="1">
        <f t="array" ref="A403">IF(OR(EnterData!A406="",ISBLANK(EnterData!A406)),"",_xlfn._xlws.FILTER(EnterData!A406:L406 &amp; "",EnterData!A406:A406&lt;&gt;""))</f>
        <v/>
      </c>
      <c r="M403" s="3" t="str" cm="1">
        <f t="array" ref="M403">IF(OR(EnterData!A406="",ISBLANK(EnterData!A406)),"",_xlfn._xlws.FILTER(EnterData!N406:V406 &amp; "",EnterData!A406:A406&lt;&gt;""))</f>
        <v/>
      </c>
    </row>
    <row r="404" spans="1:13" x14ac:dyDescent="0.25">
      <c r="A404" s="3" t="str" cm="1">
        <f t="array" ref="A404">IF(OR(EnterData!A407="",ISBLANK(EnterData!A407)),"",_xlfn._xlws.FILTER(EnterData!A407:L407 &amp; "",EnterData!A407:A407&lt;&gt;""))</f>
        <v/>
      </c>
      <c r="M404" s="3" t="str" cm="1">
        <f t="array" ref="M404">IF(OR(EnterData!A407="",ISBLANK(EnterData!A407)),"",_xlfn._xlws.FILTER(EnterData!N407:V407 &amp; "",EnterData!A407:A407&lt;&gt;""))</f>
        <v/>
      </c>
    </row>
    <row r="405" spans="1:13" x14ac:dyDescent="0.25">
      <c r="A405" s="3" t="str" cm="1">
        <f t="array" ref="A405">IF(OR(EnterData!A408="",ISBLANK(EnterData!A408)),"",_xlfn._xlws.FILTER(EnterData!A408:L408 &amp; "",EnterData!A408:A408&lt;&gt;""))</f>
        <v/>
      </c>
      <c r="M405" s="3" t="str" cm="1">
        <f t="array" ref="M405">IF(OR(EnterData!A408="",ISBLANK(EnterData!A408)),"",_xlfn._xlws.FILTER(EnterData!N408:V408 &amp; "",EnterData!A408:A408&lt;&gt;""))</f>
        <v/>
      </c>
    </row>
    <row r="406" spans="1:13" x14ac:dyDescent="0.25">
      <c r="A406" s="3" t="str" cm="1">
        <f t="array" ref="A406">IF(OR(EnterData!A409="",ISBLANK(EnterData!A409)),"",_xlfn._xlws.FILTER(EnterData!A409:L409 &amp; "",EnterData!A409:A409&lt;&gt;""))</f>
        <v/>
      </c>
      <c r="M406" s="3" t="str" cm="1">
        <f t="array" ref="M406">IF(OR(EnterData!A409="",ISBLANK(EnterData!A409)),"",_xlfn._xlws.FILTER(EnterData!N409:V409 &amp; "",EnterData!A409:A409&lt;&gt;""))</f>
        <v/>
      </c>
    </row>
    <row r="407" spans="1:13" x14ac:dyDescent="0.25">
      <c r="A407" s="3" t="str" cm="1">
        <f t="array" ref="A407">IF(OR(EnterData!A410="",ISBLANK(EnterData!A410)),"",_xlfn._xlws.FILTER(EnterData!A410:L410 &amp; "",EnterData!A410:A410&lt;&gt;""))</f>
        <v/>
      </c>
      <c r="M407" s="3" t="str" cm="1">
        <f t="array" ref="M407">IF(OR(EnterData!A410="",ISBLANK(EnterData!A410)),"",_xlfn._xlws.FILTER(EnterData!N410:V410 &amp; "",EnterData!A410:A410&lt;&gt;""))</f>
        <v/>
      </c>
    </row>
    <row r="408" spans="1:13" x14ac:dyDescent="0.25">
      <c r="A408" s="3" t="str" cm="1">
        <f t="array" ref="A408">IF(OR(EnterData!A411="",ISBLANK(EnterData!A411)),"",_xlfn._xlws.FILTER(EnterData!A411:L411 &amp; "",EnterData!A411:A411&lt;&gt;""))</f>
        <v/>
      </c>
      <c r="M408" s="3" t="str" cm="1">
        <f t="array" ref="M408">IF(OR(EnterData!A411="",ISBLANK(EnterData!A411)),"",_xlfn._xlws.FILTER(EnterData!N411:V411 &amp; "",EnterData!A411:A411&lt;&gt;""))</f>
        <v/>
      </c>
    </row>
    <row r="409" spans="1:13" x14ac:dyDescent="0.25">
      <c r="A409" s="3" t="str" cm="1">
        <f t="array" ref="A409">IF(OR(EnterData!A412="",ISBLANK(EnterData!A412)),"",_xlfn._xlws.FILTER(EnterData!A412:L412 &amp; "",EnterData!A412:A412&lt;&gt;""))</f>
        <v/>
      </c>
      <c r="M409" s="3" t="str" cm="1">
        <f t="array" ref="M409">IF(OR(EnterData!A412="",ISBLANK(EnterData!A412)),"",_xlfn._xlws.FILTER(EnterData!N412:V412 &amp; "",EnterData!A412:A412&lt;&gt;""))</f>
        <v/>
      </c>
    </row>
    <row r="410" spans="1:13" x14ac:dyDescent="0.25">
      <c r="A410" s="3" t="str" cm="1">
        <f t="array" ref="A410">IF(OR(EnterData!A413="",ISBLANK(EnterData!A413)),"",_xlfn._xlws.FILTER(EnterData!A413:L413 &amp; "",EnterData!A413:A413&lt;&gt;""))</f>
        <v/>
      </c>
      <c r="M410" s="3" t="str" cm="1">
        <f t="array" ref="M410">IF(OR(EnterData!A413="",ISBLANK(EnterData!A413)),"",_xlfn._xlws.FILTER(EnterData!N413:V413 &amp; "",EnterData!A413:A413&lt;&gt;""))</f>
        <v/>
      </c>
    </row>
    <row r="411" spans="1:13" x14ac:dyDescent="0.25">
      <c r="A411" s="3" t="str" cm="1">
        <f t="array" ref="A411">IF(OR(EnterData!A414="",ISBLANK(EnterData!A414)),"",_xlfn._xlws.FILTER(EnterData!A414:L414 &amp; "",EnterData!A414:A414&lt;&gt;""))</f>
        <v/>
      </c>
      <c r="M411" s="3" t="str" cm="1">
        <f t="array" ref="M411">IF(OR(EnterData!A414="",ISBLANK(EnterData!A414)),"",_xlfn._xlws.FILTER(EnterData!N414:V414 &amp; "",EnterData!A414:A414&lt;&gt;""))</f>
        <v/>
      </c>
    </row>
    <row r="412" spans="1:13" x14ac:dyDescent="0.25">
      <c r="A412" s="3" t="str" cm="1">
        <f t="array" ref="A412">IF(OR(EnterData!A415="",ISBLANK(EnterData!A415)),"",_xlfn._xlws.FILTER(EnterData!A415:L415 &amp; "",EnterData!A415:A415&lt;&gt;""))</f>
        <v/>
      </c>
      <c r="M412" s="3" t="str" cm="1">
        <f t="array" ref="M412">IF(OR(EnterData!A415="",ISBLANK(EnterData!A415)),"",_xlfn._xlws.FILTER(EnterData!N415:V415 &amp; "",EnterData!A415:A415&lt;&gt;""))</f>
        <v/>
      </c>
    </row>
    <row r="413" spans="1:13" x14ac:dyDescent="0.25">
      <c r="A413" s="3" t="str" cm="1">
        <f t="array" ref="A413">IF(OR(EnterData!A416="",ISBLANK(EnterData!A416)),"",_xlfn._xlws.FILTER(EnterData!A416:L416 &amp; "",EnterData!A416:A416&lt;&gt;""))</f>
        <v/>
      </c>
      <c r="M413" s="3" t="str" cm="1">
        <f t="array" ref="M413">IF(OR(EnterData!A416="",ISBLANK(EnterData!A416)),"",_xlfn._xlws.FILTER(EnterData!N416:V416 &amp; "",EnterData!A416:A416&lt;&gt;""))</f>
        <v/>
      </c>
    </row>
    <row r="414" spans="1:13" x14ac:dyDescent="0.25">
      <c r="A414" s="3" t="str" cm="1">
        <f t="array" ref="A414">IF(OR(EnterData!A417="",ISBLANK(EnterData!A417)),"",_xlfn._xlws.FILTER(EnterData!A417:L417 &amp; "",EnterData!A417:A417&lt;&gt;""))</f>
        <v/>
      </c>
      <c r="M414" s="3" t="str" cm="1">
        <f t="array" ref="M414">IF(OR(EnterData!A417="",ISBLANK(EnterData!A417)),"",_xlfn._xlws.FILTER(EnterData!N417:V417 &amp; "",EnterData!A417:A417&lt;&gt;""))</f>
        <v/>
      </c>
    </row>
    <row r="415" spans="1:13" x14ac:dyDescent="0.25">
      <c r="A415" s="3" t="str" cm="1">
        <f t="array" ref="A415">IF(OR(EnterData!A418="",ISBLANK(EnterData!A418)),"",_xlfn._xlws.FILTER(EnterData!A418:L418 &amp; "",EnterData!A418:A418&lt;&gt;""))</f>
        <v/>
      </c>
      <c r="M415" s="3" t="str" cm="1">
        <f t="array" ref="M415">IF(OR(EnterData!A418="",ISBLANK(EnterData!A418)),"",_xlfn._xlws.FILTER(EnterData!N418:V418 &amp; "",EnterData!A418:A418&lt;&gt;""))</f>
        <v/>
      </c>
    </row>
    <row r="416" spans="1:13" x14ac:dyDescent="0.25">
      <c r="A416" s="3" t="str" cm="1">
        <f t="array" ref="A416">IF(OR(EnterData!A419="",ISBLANK(EnterData!A419)),"",_xlfn._xlws.FILTER(EnterData!A419:L419 &amp; "",EnterData!A419:A419&lt;&gt;""))</f>
        <v/>
      </c>
      <c r="M416" s="3" t="str" cm="1">
        <f t="array" ref="M416">IF(OR(EnterData!A419="",ISBLANK(EnterData!A419)),"",_xlfn._xlws.FILTER(EnterData!N419:V419 &amp; "",EnterData!A419:A419&lt;&gt;""))</f>
        <v/>
      </c>
    </row>
    <row r="417" spans="1:13" x14ac:dyDescent="0.25">
      <c r="A417" s="3" t="str" cm="1">
        <f t="array" ref="A417">IF(OR(EnterData!A420="",ISBLANK(EnterData!A420)),"",_xlfn._xlws.FILTER(EnterData!A420:L420 &amp; "",EnterData!A420:A420&lt;&gt;""))</f>
        <v/>
      </c>
      <c r="M417" s="3" t="str" cm="1">
        <f t="array" ref="M417">IF(OR(EnterData!A420="",ISBLANK(EnterData!A420)),"",_xlfn._xlws.FILTER(EnterData!N420:V420 &amp; "",EnterData!A420:A420&lt;&gt;""))</f>
        <v/>
      </c>
    </row>
    <row r="418" spans="1:13" x14ac:dyDescent="0.25">
      <c r="A418" s="3" t="str" cm="1">
        <f t="array" ref="A418">IF(OR(EnterData!A421="",ISBLANK(EnterData!A421)),"",_xlfn._xlws.FILTER(EnterData!A421:L421 &amp; "",EnterData!A421:A421&lt;&gt;""))</f>
        <v/>
      </c>
      <c r="M418" s="3" t="str" cm="1">
        <f t="array" ref="M418">IF(OR(EnterData!A421="",ISBLANK(EnterData!A421)),"",_xlfn._xlws.FILTER(EnterData!N421:V421 &amp; "",EnterData!A421:A421&lt;&gt;""))</f>
        <v/>
      </c>
    </row>
    <row r="419" spans="1:13" x14ac:dyDescent="0.25">
      <c r="A419" s="3" t="str" cm="1">
        <f t="array" ref="A419">IF(OR(EnterData!A422="",ISBLANK(EnterData!A422)),"",_xlfn._xlws.FILTER(EnterData!A422:L422 &amp; "",EnterData!A422:A422&lt;&gt;""))</f>
        <v/>
      </c>
      <c r="M419" s="3" t="str" cm="1">
        <f t="array" ref="M419">IF(OR(EnterData!A422="",ISBLANK(EnterData!A422)),"",_xlfn._xlws.FILTER(EnterData!N422:V422 &amp; "",EnterData!A422:A422&lt;&gt;""))</f>
        <v/>
      </c>
    </row>
    <row r="420" spans="1:13" x14ac:dyDescent="0.25">
      <c r="A420" s="3" t="str" cm="1">
        <f t="array" ref="A420">IF(OR(EnterData!A423="",ISBLANK(EnterData!A423)),"",_xlfn._xlws.FILTER(EnterData!A423:L423 &amp; "",EnterData!A423:A423&lt;&gt;""))</f>
        <v/>
      </c>
      <c r="M420" s="3" t="str" cm="1">
        <f t="array" ref="M420">IF(OR(EnterData!A423="",ISBLANK(EnterData!A423)),"",_xlfn._xlws.FILTER(EnterData!N423:V423 &amp; "",EnterData!A423:A423&lt;&gt;""))</f>
        <v/>
      </c>
    </row>
    <row r="421" spans="1:13" x14ac:dyDescent="0.25">
      <c r="A421" s="3" t="str" cm="1">
        <f t="array" ref="A421">IF(OR(EnterData!A424="",ISBLANK(EnterData!A424)),"",_xlfn._xlws.FILTER(EnterData!A424:L424 &amp; "",EnterData!A424:A424&lt;&gt;""))</f>
        <v/>
      </c>
      <c r="M421" s="3" t="str" cm="1">
        <f t="array" ref="M421">IF(OR(EnterData!A424="",ISBLANK(EnterData!A424)),"",_xlfn._xlws.FILTER(EnterData!N424:V424 &amp; "",EnterData!A424:A424&lt;&gt;""))</f>
        <v/>
      </c>
    </row>
    <row r="422" spans="1:13" x14ac:dyDescent="0.25">
      <c r="A422" s="3" t="str" cm="1">
        <f t="array" ref="A422">IF(OR(EnterData!A425="",ISBLANK(EnterData!A425)),"",_xlfn._xlws.FILTER(EnterData!A425:L425 &amp; "",EnterData!A425:A425&lt;&gt;""))</f>
        <v/>
      </c>
      <c r="M422" s="3" t="str" cm="1">
        <f t="array" ref="M422">IF(OR(EnterData!A425="",ISBLANK(EnterData!A425)),"",_xlfn._xlws.FILTER(EnterData!N425:V425 &amp; "",EnterData!A425:A425&lt;&gt;""))</f>
        <v/>
      </c>
    </row>
    <row r="423" spans="1:13" x14ac:dyDescent="0.25">
      <c r="A423" s="3" t="str" cm="1">
        <f t="array" ref="A423">IF(OR(EnterData!A426="",ISBLANK(EnterData!A426)),"",_xlfn._xlws.FILTER(EnterData!A426:L426 &amp; "",EnterData!A426:A426&lt;&gt;""))</f>
        <v/>
      </c>
      <c r="M423" s="3" t="str" cm="1">
        <f t="array" ref="M423">IF(OR(EnterData!A426="",ISBLANK(EnterData!A426)),"",_xlfn._xlws.FILTER(EnterData!N426:V426 &amp; "",EnterData!A426:A426&lt;&gt;""))</f>
        <v/>
      </c>
    </row>
    <row r="424" spans="1:13" x14ac:dyDescent="0.25">
      <c r="A424" s="3" t="str" cm="1">
        <f t="array" ref="A424">IF(OR(EnterData!A427="",ISBLANK(EnterData!A427)),"",_xlfn._xlws.FILTER(EnterData!A427:L427 &amp; "",EnterData!A427:A427&lt;&gt;""))</f>
        <v/>
      </c>
      <c r="M424" s="3" t="str" cm="1">
        <f t="array" ref="M424">IF(OR(EnterData!A427="",ISBLANK(EnterData!A427)),"",_xlfn._xlws.FILTER(EnterData!N427:V427 &amp; "",EnterData!A427:A427&lt;&gt;""))</f>
        <v/>
      </c>
    </row>
    <row r="425" spans="1:13" x14ac:dyDescent="0.25">
      <c r="A425" s="3" t="str" cm="1">
        <f t="array" ref="A425">IF(OR(EnterData!A428="",ISBLANK(EnterData!A428)),"",_xlfn._xlws.FILTER(EnterData!A428:L428 &amp; "",EnterData!A428:A428&lt;&gt;""))</f>
        <v/>
      </c>
      <c r="M425" s="3" t="str" cm="1">
        <f t="array" ref="M425">IF(OR(EnterData!A428="",ISBLANK(EnterData!A428)),"",_xlfn._xlws.FILTER(EnterData!N428:V428 &amp; "",EnterData!A428:A428&lt;&gt;""))</f>
        <v/>
      </c>
    </row>
    <row r="426" spans="1:13" x14ac:dyDescent="0.25">
      <c r="A426" s="3" t="str" cm="1">
        <f t="array" ref="A426">IF(OR(EnterData!A429="",ISBLANK(EnterData!A429)),"",_xlfn._xlws.FILTER(EnterData!A429:L429 &amp; "",EnterData!A429:A429&lt;&gt;""))</f>
        <v/>
      </c>
      <c r="M426" s="3" t="str" cm="1">
        <f t="array" ref="M426">IF(OR(EnterData!A429="",ISBLANK(EnterData!A429)),"",_xlfn._xlws.FILTER(EnterData!N429:V429 &amp; "",EnterData!A429:A429&lt;&gt;""))</f>
        <v/>
      </c>
    </row>
    <row r="427" spans="1:13" x14ac:dyDescent="0.25">
      <c r="A427" s="3" t="str" cm="1">
        <f t="array" ref="A427">IF(OR(EnterData!A430="",ISBLANK(EnterData!A430)),"",_xlfn._xlws.FILTER(EnterData!A430:L430 &amp; "",EnterData!A430:A430&lt;&gt;""))</f>
        <v/>
      </c>
      <c r="M427" s="3" t="str" cm="1">
        <f t="array" ref="M427">IF(OR(EnterData!A430="",ISBLANK(EnterData!A430)),"",_xlfn._xlws.FILTER(EnterData!N430:V430 &amp; "",EnterData!A430:A430&lt;&gt;""))</f>
        <v/>
      </c>
    </row>
    <row r="428" spans="1:13" x14ac:dyDescent="0.25">
      <c r="A428" s="3" t="str" cm="1">
        <f t="array" ref="A428">IF(OR(EnterData!A431="",ISBLANK(EnterData!A431)),"",_xlfn._xlws.FILTER(EnterData!A431:L431 &amp; "",EnterData!A431:A431&lt;&gt;""))</f>
        <v/>
      </c>
      <c r="M428" s="3" t="str" cm="1">
        <f t="array" ref="M428">IF(OR(EnterData!A431="",ISBLANK(EnterData!A431)),"",_xlfn._xlws.FILTER(EnterData!N431:V431 &amp; "",EnterData!A431:A431&lt;&gt;""))</f>
        <v/>
      </c>
    </row>
    <row r="429" spans="1:13" x14ac:dyDescent="0.25">
      <c r="A429" s="3" t="str" cm="1">
        <f t="array" ref="A429">IF(OR(EnterData!A432="",ISBLANK(EnterData!A432)),"",_xlfn._xlws.FILTER(EnterData!A432:L432 &amp; "",EnterData!A432:A432&lt;&gt;""))</f>
        <v/>
      </c>
      <c r="M429" s="3" t="str" cm="1">
        <f t="array" ref="M429">IF(OR(EnterData!A432="",ISBLANK(EnterData!A432)),"",_xlfn._xlws.FILTER(EnterData!N432:V432 &amp; "",EnterData!A432:A432&lt;&gt;""))</f>
        <v/>
      </c>
    </row>
    <row r="430" spans="1:13" x14ac:dyDescent="0.25">
      <c r="A430" s="3" t="str" cm="1">
        <f t="array" ref="A430">IF(OR(EnterData!A433="",ISBLANK(EnterData!A433)),"",_xlfn._xlws.FILTER(EnterData!A433:L433 &amp; "",EnterData!A433:A433&lt;&gt;""))</f>
        <v/>
      </c>
      <c r="M430" s="3" t="str" cm="1">
        <f t="array" ref="M430">IF(OR(EnterData!A433="",ISBLANK(EnterData!A433)),"",_xlfn._xlws.FILTER(EnterData!N433:V433 &amp; "",EnterData!A433:A433&lt;&gt;""))</f>
        <v/>
      </c>
    </row>
    <row r="431" spans="1:13" x14ac:dyDescent="0.25">
      <c r="A431" s="3" t="str" cm="1">
        <f t="array" ref="A431">IF(OR(EnterData!A434="",ISBLANK(EnterData!A434)),"",_xlfn._xlws.FILTER(EnterData!A434:L434 &amp; "",EnterData!A434:A434&lt;&gt;""))</f>
        <v/>
      </c>
      <c r="M431" s="3" t="str" cm="1">
        <f t="array" ref="M431">IF(OR(EnterData!A434="",ISBLANK(EnterData!A434)),"",_xlfn._xlws.FILTER(EnterData!N434:V434 &amp; "",EnterData!A434:A434&lt;&gt;""))</f>
        <v/>
      </c>
    </row>
    <row r="432" spans="1:13" x14ac:dyDescent="0.25">
      <c r="A432" s="3" t="str" cm="1">
        <f t="array" ref="A432">IF(OR(EnterData!A435="",ISBLANK(EnterData!A435)),"",_xlfn._xlws.FILTER(EnterData!A435:L435 &amp; "",EnterData!A435:A435&lt;&gt;""))</f>
        <v/>
      </c>
      <c r="M432" s="3" t="str" cm="1">
        <f t="array" ref="M432">IF(OR(EnterData!A435="",ISBLANK(EnterData!A435)),"",_xlfn._xlws.FILTER(EnterData!N435:V435 &amp; "",EnterData!A435:A435&lt;&gt;""))</f>
        <v/>
      </c>
    </row>
    <row r="433" spans="1:13" x14ac:dyDescent="0.25">
      <c r="A433" s="3" t="str" cm="1">
        <f t="array" ref="A433">IF(OR(EnterData!A436="",ISBLANK(EnterData!A436)),"",_xlfn._xlws.FILTER(EnterData!A436:L436 &amp; "",EnterData!A436:A436&lt;&gt;""))</f>
        <v/>
      </c>
      <c r="M433" s="3" t="str" cm="1">
        <f t="array" ref="M433">IF(OR(EnterData!A436="",ISBLANK(EnterData!A436)),"",_xlfn._xlws.FILTER(EnterData!N436:V436 &amp; "",EnterData!A436:A436&lt;&gt;""))</f>
        <v/>
      </c>
    </row>
    <row r="434" spans="1:13" x14ac:dyDescent="0.25">
      <c r="A434" s="3" t="str" cm="1">
        <f t="array" ref="A434">IF(OR(EnterData!A437="",ISBLANK(EnterData!A437)),"",_xlfn._xlws.FILTER(EnterData!A437:L437 &amp; "",EnterData!A437:A437&lt;&gt;""))</f>
        <v/>
      </c>
      <c r="M434" s="3" t="str" cm="1">
        <f t="array" ref="M434">IF(OR(EnterData!A437="",ISBLANK(EnterData!A437)),"",_xlfn._xlws.FILTER(EnterData!N437:V437 &amp; "",EnterData!A437:A437&lt;&gt;""))</f>
        <v/>
      </c>
    </row>
    <row r="435" spans="1:13" x14ac:dyDescent="0.25">
      <c r="A435" s="3" t="str" cm="1">
        <f t="array" ref="A435">IF(OR(EnterData!A438="",ISBLANK(EnterData!A438)),"",_xlfn._xlws.FILTER(EnterData!A438:L438 &amp; "",EnterData!A438:A438&lt;&gt;""))</f>
        <v/>
      </c>
      <c r="M435" s="3" t="str" cm="1">
        <f t="array" ref="M435">IF(OR(EnterData!A438="",ISBLANK(EnterData!A438)),"",_xlfn._xlws.FILTER(EnterData!N438:V438 &amp; "",EnterData!A438:A438&lt;&gt;""))</f>
        <v/>
      </c>
    </row>
    <row r="436" spans="1:13" x14ac:dyDescent="0.25">
      <c r="A436" s="3" t="str" cm="1">
        <f t="array" ref="A436">IF(OR(EnterData!A439="",ISBLANK(EnterData!A439)),"",_xlfn._xlws.FILTER(EnterData!A439:L439 &amp; "",EnterData!A439:A439&lt;&gt;""))</f>
        <v/>
      </c>
      <c r="M436" s="3" t="str" cm="1">
        <f t="array" ref="M436">IF(OR(EnterData!A439="",ISBLANK(EnterData!A439)),"",_xlfn._xlws.FILTER(EnterData!N439:V439 &amp; "",EnterData!A439:A439&lt;&gt;""))</f>
        <v/>
      </c>
    </row>
    <row r="437" spans="1:13" x14ac:dyDescent="0.25">
      <c r="A437" s="3" t="str" cm="1">
        <f t="array" ref="A437">IF(OR(EnterData!A440="",ISBLANK(EnterData!A440)),"",_xlfn._xlws.FILTER(EnterData!A440:L440 &amp; "",EnterData!A440:A440&lt;&gt;""))</f>
        <v/>
      </c>
      <c r="M437" s="3" t="str" cm="1">
        <f t="array" ref="M437">IF(OR(EnterData!A440="",ISBLANK(EnterData!A440)),"",_xlfn._xlws.FILTER(EnterData!N440:V440 &amp; "",EnterData!A440:A440&lt;&gt;""))</f>
        <v/>
      </c>
    </row>
    <row r="438" spans="1:13" x14ac:dyDescent="0.25">
      <c r="A438" s="3" t="str" cm="1">
        <f t="array" ref="A438">IF(OR(EnterData!A441="",ISBLANK(EnterData!A441)),"",_xlfn._xlws.FILTER(EnterData!A441:L441 &amp; "",EnterData!A441:A441&lt;&gt;""))</f>
        <v/>
      </c>
      <c r="M438" s="3" t="str" cm="1">
        <f t="array" ref="M438">IF(OR(EnterData!A441="",ISBLANK(EnterData!A441)),"",_xlfn._xlws.FILTER(EnterData!N441:V441 &amp; "",EnterData!A441:A441&lt;&gt;""))</f>
        <v/>
      </c>
    </row>
    <row r="439" spans="1:13" x14ac:dyDescent="0.25">
      <c r="A439" s="3" t="str" cm="1">
        <f t="array" ref="A439">IF(OR(EnterData!A442="",ISBLANK(EnterData!A442)),"",_xlfn._xlws.FILTER(EnterData!A442:L442 &amp; "",EnterData!A442:A442&lt;&gt;""))</f>
        <v/>
      </c>
      <c r="M439" s="3" t="str" cm="1">
        <f t="array" ref="M439">IF(OR(EnterData!A442="",ISBLANK(EnterData!A442)),"",_xlfn._xlws.FILTER(EnterData!N442:V442 &amp; "",EnterData!A442:A442&lt;&gt;""))</f>
        <v/>
      </c>
    </row>
    <row r="440" spans="1:13" x14ac:dyDescent="0.25">
      <c r="A440" s="3" t="str" cm="1">
        <f t="array" ref="A440">IF(OR(EnterData!A443="",ISBLANK(EnterData!A443)),"",_xlfn._xlws.FILTER(EnterData!A443:L443 &amp; "",EnterData!A443:A443&lt;&gt;""))</f>
        <v/>
      </c>
      <c r="M440" s="3" t="str" cm="1">
        <f t="array" ref="M440">IF(OR(EnterData!A443="",ISBLANK(EnterData!A443)),"",_xlfn._xlws.FILTER(EnterData!N443:V443 &amp; "",EnterData!A443:A443&lt;&gt;""))</f>
        <v/>
      </c>
    </row>
    <row r="441" spans="1:13" x14ac:dyDescent="0.25">
      <c r="A441" s="3" t="str" cm="1">
        <f t="array" ref="A441">IF(OR(EnterData!A444="",ISBLANK(EnterData!A444)),"",_xlfn._xlws.FILTER(EnterData!A444:L444 &amp; "",EnterData!A444:A444&lt;&gt;""))</f>
        <v/>
      </c>
      <c r="M441" s="3" t="str" cm="1">
        <f t="array" ref="M441">IF(OR(EnterData!A444="",ISBLANK(EnterData!A444)),"",_xlfn._xlws.FILTER(EnterData!N444:V444 &amp; "",EnterData!A444:A444&lt;&gt;""))</f>
        <v/>
      </c>
    </row>
    <row r="442" spans="1:13" x14ac:dyDescent="0.25">
      <c r="A442" s="3" t="str" cm="1">
        <f t="array" ref="A442">IF(OR(EnterData!A445="",ISBLANK(EnterData!A445)),"",_xlfn._xlws.FILTER(EnterData!A445:L445 &amp; "",EnterData!A445:A445&lt;&gt;""))</f>
        <v/>
      </c>
      <c r="M442" s="3" t="str" cm="1">
        <f t="array" ref="M442">IF(OR(EnterData!A445="",ISBLANK(EnterData!A445)),"",_xlfn._xlws.FILTER(EnterData!N445:V445 &amp; "",EnterData!A445:A445&lt;&gt;""))</f>
        <v/>
      </c>
    </row>
    <row r="443" spans="1:13" x14ac:dyDescent="0.25">
      <c r="A443" s="3" t="str" cm="1">
        <f t="array" ref="A443">IF(OR(EnterData!A446="",ISBLANK(EnterData!A446)),"",_xlfn._xlws.FILTER(EnterData!A446:L446 &amp; "",EnterData!A446:A446&lt;&gt;""))</f>
        <v/>
      </c>
      <c r="M443" s="3" t="str" cm="1">
        <f t="array" ref="M443">IF(OR(EnterData!A446="",ISBLANK(EnterData!A446)),"",_xlfn._xlws.FILTER(EnterData!N446:V446 &amp; "",EnterData!A446:A446&lt;&gt;""))</f>
        <v/>
      </c>
    </row>
    <row r="444" spans="1:13" x14ac:dyDescent="0.25">
      <c r="A444" s="3" t="str" cm="1">
        <f t="array" ref="A444">IF(OR(EnterData!A447="",ISBLANK(EnterData!A447)),"",_xlfn._xlws.FILTER(EnterData!A447:L447 &amp; "",EnterData!A447:A447&lt;&gt;""))</f>
        <v/>
      </c>
      <c r="M444" s="3" t="str" cm="1">
        <f t="array" ref="M444">IF(OR(EnterData!A447="",ISBLANK(EnterData!A447)),"",_xlfn._xlws.FILTER(EnterData!N447:V447 &amp; "",EnterData!A447:A447&lt;&gt;""))</f>
        <v/>
      </c>
    </row>
    <row r="445" spans="1:13" x14ac:dyDescent="0.25">
      <c r="A445" s="3" t="str" cm="1">
        <f t="array" ref="A445">IF(OR(EnterData!A448="",ISBLANK(EnterData!A448)),"",_xlfn._xlws.FILTER(EnterData!A448:L448 &amp; "",EnterData!A448:A448&lt;&gt;""))</f>
        <v/>
      </c>
      <c r="M445" s="3" t="str" cm="1">
        <f t="array" ref="M445">IF(OR(EnterData!A448="",ISBLANK(EnterData!A448)),"",_xlfn._xlws.FILTER(EnterData!N448:V448 &amp; "",EnterData!A448:A448&lt;&gt;""))</f>
        <v/>
      </c>
    </row>
    <row r="446" spans="1:13" x14ac:dyDescent="0.25">
      <c r="A446" s="3" t="str" cm="1">
        <f t="array" ref="A446">IF(OR(EnterData!A449="",ISBLANK(EnterData!A449)),"",_xlfn._xlws.FILTER(EnterData!A449:L449 &amp; "",EnterData!A449:A449&lt;&gt;""))</f>
        <v/>
      </c>
      <c r="M446" s="3" t="str" cm="1">
        <f t="array" ref="M446">IF(OR(EnterData!A449="",ISBLANK(EnterData!A449)),"",_xlfn._xlws.FILTER(EnterData!N449:V449 &amp; "",EnterData!A449:A449&lt;&gt;""))</f>
        <v/>
      </c>
    </row>
    <row r="447" spans="1:13" x14ac:dyDescent="0.25">
      <c r="A447" s="3" t="str" cm="1">
        <f t="array" ref="A447">IF(OR(EnterData!A450="",ISBLANK(EnterData!A450)),"",_xlfn._xlws.FILTER(EnterData!A450:L450 &amp; "",EnterData!A450:A450&lt;&gt;""))</f>
        <v/>
      </c>
      <c r="M447" s="3" t="str" cm="1">
        <f t="array" ref="M447">IF(OR(EnterData!A450="",ISBLANK(EnterData!A450)),"",_xlfn._xlws.FILTER(EnterData!N450:V450 &amp; "",EnterData!A450:A450&lt;&gt;""))</f>
        <v/>
      </c>
    </row>
    <row r="448" spans="1:13" x14ac:dyDescent="0.25">
      <c r="A448" s="3" t="str" cm="1">
        <f t="array" ref="A448">IF(OR(EnterData!A451="",ISBLANK(EnterData!A451)),"",_xlfn._xlws.FILTER(EnterData!A451:L451 &amp; "",EnterData!A451:A451&lt;&gt;""))</f>
        <v/>
      </c>
      <c r="M448" s="3" t="str" cm="1">
        <f t="array" ref="M448">IF(OR(EnterData!A451="",ISBLANK(EnterData!A451)),"",_xlfn._xlws.FILTER(EnterData!N451:V451 &amp; "",EnterData!A451:A451&lt;&gt;""))</f>
        <v/>
      </c>
    </row>
    <row r="449" spans="1:13" x14ac:dyDescent="0.25">
      <c r="A449" s="3" t="str" cm="1">
        <f t="array" ref="A449">IF(OR(EnterData!A452="",ISBLANK(EnterData!A452)),"",_xlfn._xlws.FILTER(EnterData!A452:L452 &amp; "",EnterData!A452:A452&lt;&gt;""))</f>
        <v/>
      </c>
      <c r="M449" s="3" t="str" cm="1">
        <f t="array" ref="M449">IF(OR(EnterData!A452="",ISBLANK(EnterData!A452)),"",_xlfn._xlws.FILTER(EnterData!N452:V452 &amp; "",EnterData!A452:A452&lt;&gt;""))</f>
        <v/>
      </c>
    </row>
    <row r="450" spans="1:13" x14ac:dyDescent="0.25">
      <c r="A450" s="3" t="str" cm="1">
        <f t="array" ref="A450">IF(OR(EnterData!A453="",ISBLANK(EnterData!A453)),"",_xlfn._xlws.FILTER(EnterData!A453:L453 &amp; "",EnterData!A453:A453&lt;&gt;""))</f>
        <v/>
      </c>
      <c r="M450" s="3" t="str" cm="1">
        <f t="array" ref="M450">IF(OR(EnterData!A453="",ISBLANK(EnterData!A453)),"",_xlfn._xlws.FILTER(EnterData!N453:V453 &amp; "",EnterData!A453:A453&lt;&gt;""))</f>
        <v/>
      </c>
    </row>
    <row r="451" spans="1:13" x14ac:dyDescent="0.25">
      <c r="A451" s="3" t="str" cm="1">
        <f t="array" ref="A451">IF(OR(EnterData!A454="",ISBLANK(EnterData!A454)),"",_xlfn._xlws.FILTER(EnterData!A454:L454 &amp; "",EnterData!A454:A454&lt;&gt;""))</f>
        <v/>
      </c>
      <c r="M451" s="3" t="str" cm="1">
        <f t="array" ref="M451">IF(OR(EnterData!A454="",ISBLANK(EnterData!A454)),"",_xlfn._xlws.FILTER(EnterData!N454:V454 &amp; "",EnterData!A454:A454&lt;&gt;""))</f>
        <v/>
      </c>
    </row>
    <row r="452" spans="1:13" x14ac:dyDescent="0.25">
      <c r="A452" s="3" t="str" cm="1">
        <f t="array" ref="A452">IF(OR(EnterData!A455="",ISBLANK(EnterData!A455)),"",_xlfn._xlws.FILTER(EnterData!A455:L455 &amp; "",EnterData!A455:A455&lt;&gt;""))</f>
        <v/>
      </c>
      <c r="M452" s="3" t="str" cm="1">
        <f t="array" ref="M452">IF(OR(EnterData!A455="",ISBLANK(EnterData!A455)),"",_xlfn._xlws.FILTER(EnterData!N455:V455 &amp; "",EnterData!A455:A455&lt;&gt;""))</f>
        <v/>
      </c>
    </row>
    <row r="453" spans="1:13" x14ac:dyDescent="0.25">
      <c r="A453" s="3" t="str" cm="1">
        <f t="array" ref="A453">IF(OR(EnterData!A456="",ISBLANK(EnterData!A456)),"",_xlfn._xlws.FILTER(EnterData!A456:L456 &amp; "",EnterData!A456:A456&lt;&gt;""))</f>
        <v/>
      </c>
      <c r="M453" s="3" t="str" cm="1">
        <f t="array" ref="M453">IF(OR(EnterData!A456="",ISBLANK(EnterData!A456)),"",_xlfn._xlws.FILTER(EnterData!N456:V456 &amp; "",EnterData!A456:A456&lt;&gt;""))</f>
        <v/>
      </c>
    </row>
    <row r="454" spans="1:13" x14ac:dyDescent="0.25">
      <c r="A454" s="3" t="str" cm="1">
        <f t="array" ref="A454">IF(OR(EnterData!A457="",ISBLANK(EnterData!A457)),"",_xlfn._xlws.FILTER(EnterData!A457:L457 &amp; "",EnterData!A457:A457&lt;&gt;""))</f>
        <v/>
      </c>
      <c r="M454" s="3" t="str" cm="1">
        <f t="array" ref="M454">IF(OR(EnterData!A457="",ISBLANK(EnterData!A457)),"",_xlfn._xlws.FILTER(EnterData!N457:V457 &amp; "",EnterData!A457:A457&lt;&gt;""))</f>
        <v/>
      </c>
    </row>
    <row r="455" spans="1:13" x14ac:dyDescent="0.25">
      <c r="A455" s="3" t="str" cm="1">
        <f t="array" ref="A455">IF(OR(EnterData!A458="",ISBLANK(EnterData!A458)),"",_xlfn._xlws.FILTER(EnterData!A458:L458 &amp; "",EnterData!A458:A458&lt;&gt;""))</f>
        <v/>
      </c>
      <c r="M455" s="3" t="str" cm="1">
        <f t="array" ref="M455">IF(OR(EnterData!A458="",ISBLANK(EnterData!A458)),"",_xlfn._xlws.FILTER(EnterData!N458:V458 &amp; "",EnterData!A458:A458&lt;&gt;""))</f>
        <v/>
      </c>
    </row>
    <row r="456" spans="1:13" x14ac:dyDescent="0.25">
      <c r="A456" s="3" t="str" cm="1">
        <f t="array" ref="A456">IF(OR(EnterData!A459="",ISBLANK(EnterData!A459)),"",_xlfn._xlws.FILTER(EnterData!A459:L459 &amp; "",EnterData!A459:A459&lt;&gt;""))</f>
        <v/>
      </c>
      <c r="M456" s="3" t="str" cm="1">
        <f t="array" ref="M456">IF(OR(EnterData!A459="",ISBLANK(EnterData!A459)),"",_xlfn._xlws.FILTER(EnterData!N459:V459 &amp; "",EnterData!A459:A459&lt;&gt;""))</f>
        <v/>
      </c>
    </row>
    <row r="457" spans="1:13" x14ac:dyDescent="0.25">
      <c r="A457" s="3" t="str" cm="1">
        <f t="array" ref="A457">IF(OR(EnterData!A460="",ISBLANK(EnterData!A460)),"",_xlfn._xlws.FILTER(EnterData!A460:L460 &amp; "",EnterData!A460:A460&lt;&gt;""))</f>
        <v/>
      </c>
      <c r="M457" s="3" t="str" cm="1">
        <f t="array" ref="M457">IF(OR(EnterData!A460="",ISBLANK(EnterData!A460)),"",_xlfn._xlws.FILTER(EnterData!N460:V460 &amp; "",EnterData!A460:A460&lt;&gt;""))</f>
        <v/>
      </c>
    </row>
    <row r="458" spans="1:13" x14ac:dyDescent="0.25">
      <c r="A458" s="3" t="str" cm="1">
        <f t="array" ref="A458">IF(OR(EnterData!A461="",ISBLANK(EnterData!A461)),"",_xlfn._xlws.FILTER(EnterData!A461:L461 &amp; "",EnterData!A461:A461&lt;&gt;""))</f>
        <v/>
      </c>
      <c r="M458" s="3" t="str" cm="1">
        <f t="array" ref="M458">IF(OR(EnterData!A461="",ISBLANK(EnterData!A461)),"",_xlfn._xlws.FILTER(EnterData!N461:V461 &amp; "",EnterData!A461:A461&lt;&gt;""))</f>
        <v/>
      </c>
    </row>
    <row r="459" spans="1:13" x14ac:dyDescent="0.25">
      <c r="A459" s="3" t="str" cm="1">
        <f t="array" ref="A459">IF(OR(EnterData!A462="",ISBLANK(EnterData!A462)),"",_xlfn._xlws.FILTER(EnterData!A462:L462 &amp; "",EnterData!A462:A462&lt;&gt;""))</f>
        <v/>
      </c>
      <c r="M459" s="3" t="str" cm="1">
        <f t="array" ref="M459">IF(OR(EnterData!A462="",ISBLANK(EnterData!A462)),"",_xlfn._xlws.FILTER(EnterData!N462:V462 &amp; "",EnterData!A462:A462&lt;&gt;""))</f>
        <v/>
      </c>
    </row>
    <row r="460" spans="1:13" x14ac:dyDescent="0.25">
      <c r="A460" s="3" t="str" cm="1">
        <f t="array" ref="A460">IF(OR(EnterData!A463="",ISBLANK(EnterData!A463)),"",_xlfn._xlws.FILTER(EnterData!A463:L463 &amp; "",EnterData!A463:A463&lt;&gt;""))</f>
        <v/>
      </c>
      <c r="M460" s="3" t="str" cm="1">
        <f t="array" ref="M460">IF(OR(EnterData!A463="",ISBLANK(EnterData!A463)),"",_xlfn._xlws.FILTER(EnterData!N463:V463 &amp; "",EnterData!A463:A463&lt;&gt;""))</f>
        <v/>
      </c>
    </row>
    <row r="461" spans="1:13" x14ac:dyDescent="0.25">
      <c r="A461" s="3" t="str" cm="1">
        <f t="array" ref="A461">IF(OR(EnterData!A464="",ISBLANK(EnterData!A464)),"",_xlfn._xlws.FILTER(EnterData!A464:L464 &amp; "",EnterData!A464:A464&lt;&gt;""))</f>
        <v/>
      </c>
      <c r="M461" s="3" t="str" cm="1">
        <f t="array" ref="M461">IF(OR(EnterData!A464="",ISBLANK(EnterData!A464)),"",_xlfn._xlws.FILTER(EnterData!N464:V464 &amp; "",EnterData!A464:A464&lt;&gt;""))</f>
        <v/>
      </c>
    </row>
    <row r="462" spans="1:13" x14ac:dyDescent="0.25">
      <c r="A462" s="3" t="str" cm="1">
        <f t="array" ref="A462">IF(OR(EnterData!A465="",ISBLANK(EnterData!A465)),"",_xlfn._xlws.FILTER(EnterData!A465:L465 &amp; "",EnterData!A465:A465&lt;&gt;""))</f>
        <v/>
      </c>
      <c r="M462" s="3" t="str" cm="1">
        <f t="array" ref="M462">IF(OR(EnterData!A465="",ISBLANK(EnterData!A465)),"",_xlfn._xlws.FILTER(EnterData!N465:V465 &amp; "",EnterData!A465:A465&lt;&gt;""))</f>
        <v/>
      </c>
    </row>
    <row r="463" spans="1:13" x14ac:dyDescent="0.25">
      <c r="A463" s="3" t="str" cm="1">
        <f t="array" ref="A463">IF(OR(EnterData!A466="",ISBLANK(EnterData!A466)),"",_xlfn._xlws.FILTER(EnterData!A466:L466 &amp; "",EnterData!A466:A466&lt;&gt;""))</f>
        <v/>
      </c>
      <c r="M463" s="3" t="str" cm="1">
        <f t="array" ref="M463">IF(OR(EnterData!A466="",ISBLANK(EnterData!A466)),"",_xlfn._xlws.FILTER(EnterData!N466:V466 &amp; "",EnterData!A466:A466&lt;&gt;""))</f>
        <v/>
      </c>
    </row>
    <row r="464" spans="1:13" x14ac:dyDescent="0.25">
      <c r="A464" s="3" t="str" cm="1">
        <f t="array" ref="A464">IF(OR(EnterData!A467="",ISBLANK(EnterData!A467)),"",_xlfn._xlws.FILTER(EnterData!A467:L467 &amp; "",EnterData!A467:A467&lt;&gt;""))</f>
        <v/>
      </c>
      <c r="M464" s="3" t="str" cm="1">
        <f t="array" ref="M464">IF(OR(EnterData!A467="",ISBLANK(EnterData!A467)),"",_xlfn._xlws.FILTER(EnterData!N467:V467 &amp; "",EnterData!A467:A467&lt;&gt;""))</f>
        <v/>
      </c>
    </row>
    <row r="465" spans="1:13" x14ac:dyDescent="0.25">
      <c r="A465" s="3" t="str" cm="1">
        <f t="array" ref="A465">IF(OR(EnterData!A468="",ISBLANK(EnterData!A468)),"",_xlfn._xlws.FILTER(EnterData!A468:L468 &amp; "",EnterData!A468:A468&lt;&gt;""))</f>
        <v/>
      </c>
      <c r="M465" s="3" t="str" cm="1">
        <f t="array" ref="M465">IF(OR(EnterData!A468="",ISBLANK(EnterData!A468)),"",_xlfn._xlws.FILTER(EnterData!N468:V468 &amp; "",EnterData!A468:A468&lt;&gt;""))</f>
        <v/>
      </c>
    </row>
    <row r="466" spans="1:13" x14ac:dyDescent="0.25">
      <c r="A466" s="3" t="str" cm="1">
        <f t="array" ref="A466">IF(OR(EnterData!A469="",ISBLANK(EnterData!A469)),"",_xlfn._xlws.FILTER(EnterData!A469:L469 &amp; "",EnterData!A469:A469&lt;&gt;""))</f>
        <v/>
      </c>
      <c r="M466" s="3" t="str" cm="1">
        <f t="array" ref="M466">IF(OR(EnterData!A469="",ISBLANK(EnterData!A469)),"",_xlfn._xlws.FILTER(EnterData!N469:V469 &amp; "",EnterData!A469:A469&lt;&gt;""))</f>
        <v/>
      </c>
    </row>
    <row r="467" spans="1:13" x14ac:dyDescent="0.25">
      <c r="A467" s="3" t="str" cm="1">
        <f t="array" ref="A467">IF(OR(EnterData!A470="",ISBLANK(EnterData!A470)),"",_xlfn._xlws.FILTER(EnterData!A470:L470 &amp; "",EnterData!A470:A470&lt;&gt;""))</f>
        <v/>
      </c>
      <c r="M467" s="3" t="str" cm="1">
        <f t="array" ref="M467">IF(OR(EnterData!A470="",ISBLANK(EnterData!A470)),"",_xlfn._xlws.FILTER(EnterData!N470:V470 &amp; "",EnterData!A470:A470&lt;&gt;""))</f>
        <v/>
      </c>
    </row>
    <row r="468" spans="1:13" x14ac:dyDescent="0.25">
      <c r="A468" s="3" t="str" cm="1">
        <f t="array" ref="A468">IF(OR(EnterData!A471="",ISBLANK(EnterData!A471)),"",_xlfn._xlws.FILTER(EnterData!A471:L471 &amp; "",EnterData!A471:A471&lt;&gt;""))</f>
        <v/>
      </c>
      <c r="M468" s="3" t="str" cm="1">
        <f t="array" ref="M468">IF(OR(EnterData!A471="",ISBLANK(EnterData!A471)),"",_xlfn._xlws.FILTER(EnterData!N471:V471 &amp; "",EnterData!A471:A471&lt;&gt;""))</f>
        <v/>
      </c>
    </row>
    <row r="469" spans="1:13" x14ac:dyDescent="0.25">
      <c r="A469" s="3" t="str" cm="1">
        <f t="array" ref="A469">IF(OR(EnterData!A472="",ISBLANK(EnterData!A472)),"",_xlfn._xlws.FILTER(EnterData!A472:L472 &amp; "",EnterData!A472:A472&lt;&gt;""))</f>
        <v/>
      </c>
      <c r="M469" s="3" t="str" cm="1">
        <f t="array" ref="M469">IF(OR(EnterData!A472="",ISBLANK(EnterData!A472)),"",_xlfn._xlws.FILTER(EnterData!N472:V472 &amp; "",EnterData!A472:A472&lt;&gt;""))</f>
        <v/>
      </c>
    </row>
    <row r="470" spans="1:13" x14ac:dyDescent="0.25">
      <c r="A470" s="3" t="str" cm="1">
        <f t="array" ref="A470">IF(OR(EnterData!A473="",ISBLANK(EnterData!A473)),"",_xlfn._xlws.FILTER(EnterData!A473:L473 &amp; "",EnterData!A473:A473&lt;&gt;""))</f>
        <v/>
      </c>
      <c r="M470" s="3" t="str" cm="1">
        <f t="array" ref="M470">IF(OR(EnterData!A473="",ISBLANK(EnterData!A473)),"",_xlfn._xlws.FILTER(EnterData!N473:V473 &amp; "",EnterData!A473:A473&lt;&gt;""))</f>
        <v/>
      </c>
    </row>
    <row r="471" spans="1:13" x14ac:dyDescent="0.25">
      <c r="A471" s="3" t="str" cm="1">
        <f t="array" ref="A471">IF(OR(EnterData!A474="",ISBLANK(EnterData!A474)),"",_xlfn._xlws.FILTER(EnterData!A474:L474 &amp; "",EnterData!A474:A474&lt;&gt;""))</f>
        <v/>
      </c>
      <c r="M471" s="3" t="str" cm="1">
        <f t="array" ref="M471">IF(OR(EnterData!A474="",ISBLANK(EnterData!A474)),"",_xlfn._xlws.FILTER(EnterData!N474:V474 &amp; "",EnterData!A474:A474&lt;&gt;""))</f>
        <v/>
      </c>
    </row>
    <row r="472" spans="1:13" x14ac:dyDescent="0.25">
      <c r="A472" s="3" t="str" cm="1">
        <f t="array" ref="A472">IF(OR(EnterData!A475="",ISBLANK(EnterData!A475)),"",_xlfn._xlws.FILTER(EnterData!A475:L475 &amp; "",EnterData!A475:A475&lt;&gt;""))</f>
        <v/>
      </c>
      <c r="M472" s="3" t="str" cm="1">
        <f t="array" ref="M472">IF(OR(EnterData!A475="",ISBLANK(EnterData!A475)),"",_xlfn._xlws.FILTER(EnterData!N475:V475 &amp; "",EnterData!A475:A475&lt;&gt;""))</f>
        <v/>
      </c>
    </row>
    <row r="473" spans="1:13" x14ac:dyDescent="0.25">
      <c r="A473" s="3" t="str" cm="1">
        <f t="array" ref="A473">IF(OR(EnterData!A476="",ISBLANK(EnterData!A476)),"",_xlfn._xlws.FILTER(EnterData!A476:L476 &amp; "",EnterData!A476:A476&lt;&gt;""))</f>
        <v/>
      </c>
      <c r="M473" s="3" t="str" cm="1">
        <f t="array" ref="M473">IF(OR(EnterData!A476="",ISBLANK(EnterData!A476)),"",_xlfn._xlws.FILTER(EnterData!N476:V476 &amp; "",EnterData!A476:A476&lt;&gt;""))</f>
        <v/>
      </c>
    </row>
    <row r="474" spans="1:13" x14ac:dyDescent="0.25">
      <c r="A474" s="3" t="str" cm="1">
        <f t="array" ref="A474">IF(OR(EnterData!A477="",ISBLANK(EnterData!A477)),"",_xlfn._xlws.FILTER(EnterData!A477:L477 &amp; "",EnterData!A477:A477&lt;&gt;""))</f>
        <v/>
      </c>
      <c r="M474" s="3" t="str" cm="1">
        <f t="array" ref="M474">IF(OR(EnterData!A477="",ISBLANK(EnterData!A477)),"",_xlfn._xlws.FILTER(EnterData!N477:V477 &amp; "",EnterData!A477:A477&lt;&gt;""))</f>
        <v/>
      </c>
    </row>
    <row r="475" spans="1:13" x14ac:dyDescent="0.25">
      <c r="A475" s="3" t="str" cm="1">
        <f t="array" ref="A475">IF(OR(EnterData!A478="",ISBLANK(EnterData!A478)),"",_xlfn._xlws.FILTER(EnterData!A478:L478 &amp; "",EnterData!A478:A478&lt;&gt;""))</f>
        <v/>
      </c>
      <c r="M475" s="3" t="str" cm="1">
        <f t="array" ref="M475">IF(OR(EnterData!A478="",ISBLANK(EnterData!A478)),"",_xlfn._xlws.FILTER(EnterData!N478:V478 &amp; "",EnterData!A478:A478&lt;&gt;""))</f>
        <v/>
      </c>
    </row>
    <row r="476" spans="1:13" x14ac:dyDescent="0.25">
      <c r="A476" s="3" t="str" cm="1">
        <f t="array" ref="A476">IF(OR(EnterData!A479="",ISBLANK(EnterData!A479)),"",_xlfn._xlws.FILTER(EnterData!A479:L479 &amp; "",EnterData!A479:A479&lt;&gt;""))</f>
        <v/>
      </c>
      <c r="M476" s="3" t="str" cm="1">
        <f t="array" ref="M476">IF(OR(EnterData!A479="",ISBLANK(EnterData!A479)),"",_xlfn._xlws.FILTER(EnterData!N479:V479 &amp; "",EnterData!A479:A479&lt;&gt;""))</f>
        <v/>
      </c>
    </row>
    <row r="477" spans="1:13" x14ac:dyDescent="0.25">
      <c r="A477" s="3" t="str" cm="1">
        <f t="array" ref="A477">IF(OR(EnterData!A480="",ISBLANK(EnterData!A480)),"",_xlfn._xlws.FILTER(EnterData!A480:L480 &amp; "",EnterData!A480:A480&lt;&gt;""))</f>
        <v/>
      </c>
      <c r="M477" s="3" t="str" cm="1">
        <f t="array" ref="M477">IF(OR(EnterData!A480="",ISBLANK(EnterData!A480)),"",_xlfn._xlws.FILTER(EnterData!N480:V480 &amp; "",EnterData!A480:A480&lt;&gt;""))</f>
        <v/>
      </c>
    </row>
    <row r="478" spans="1:13" x14ac:dyDescent="0.25">
      <c r="A478" s="3" t="str" cm="1">
        <f t="array" ref="A478">IF(OR(EnterData!A481="",ISBLANK(EnterData!A481)),"",_xlfn._xlws.FILTER(EnterData!A481:L481 &amp; "",EnterData!A481:A481&lt;&gt;""))</f>
        <v/>
      </c>
      <c r="M478" s="3" t="str" cm="1">
        <f t="array" ref="M478">IF(OR(EnterData!A481="",ISBLANK(EnterData!A481)),"",_xlfn._xlws.FILTER(EnterData!N481:V481 &amp; "",EnterData!A481:A481&lt;&gt;""))</f>
        <v/>
      </c>
    </row>
    <row r="479" spans="1:13" x14ac:dyDescent="0.25">
      <c r="A479" s="3" t="str" cm="1">
        <f t="array" ref="A479">IF(OR(EnterData!A482="",ISBLANK(EnterData!A482)),"",_xlfn._xlws.FILTER(EnterData!A482:L482 &amp; "",EnterData!A482:A482&lt;&gt;""))</f>
        <v/>
      </c>
      <c r="M479" s="3" t="str" cm="1">
        <f t="array" ref="M479">IF(OR(EnterData!A482="",ISBLANK(EnterData!A482)),"",_xlfn._xlws.FILTER(EnterData!N482:V482 &amp; "",EnterData!A482:A482&lt;&gt;""))</f>
        <v/>
      </c>
    </row>
    <row r="480" spans="1:13" x14ac:dyDescent="0.25">
      <c r="A480" s="3" t="str" cm="1">
        <f t="array" ref="A480">IF(OR(EnterData!A483="",ISBLANK(EnterData!A483)),"",_xlfn._xlws.FILTER(EnterData!A483:L483 &amp; "",EnterData!A483:A483&lt;&gt;""))</f>
        <v/>
      </c>
      <c r="M480" s="3" t="str" cm="1">
        <f t="array" ref="M480">IF(OR(EnterData!A483="",ISBLANK(EnterData!A483)),"",_xlfn._xlws.FILTER(EnterData!N483:V483 &amp; "",EnterData!A483:A483&lt;&gt;""))</f>
        <v/>
      </c>
    </row>
    <row r="481" spans="1:13" x14ac:dyDescent="0.25">
      <c r="A481" s="3" t="str" cm="1">
        <f t="array" ref="A481">IF(OR(EnterData!A484="",ISBLANK(EnterData!A484)),"",_xlfn._xlws.FILTER(EnterData!A484:L484 &amp; "",EnterData!A484:A484&lt;&gt;""))</f>
        <v/>
      </c>
      <c r="M481" s="3" t="str" cm="1">
        <f t="array" ref="M481">IF(OR(EnterData!A484="",ISBLANK(EnterData!A484)),"",_xlfn._xlws.FILTER(EnterData!N484:V484 &amp; "",EnterData!A484:A484&lt;&gt;""))</f>
        <v/>
      </c>
    </row>
    <row r="482" spans="1:13" x14ac:dyDescent="0.25">
      <c r="A482" s="3" t="str" cm="1">
        <f t="array" ref="A482">IF(OR(EnterData!A485="",ISBLANK(EnterData!A485)),"",_xlfn._xlws.FILTER(EnterData!A485:L485 &amp; "",EnterData!A485:A485&lt;&gt;""))</f>
        <v/>
      </c>
      <c r="M482" s="3" t="str" cm="1">
        <f t="array" ref="M482">IF(OR(EnterData!A485="",ISBLANK(EnterData!A485)),"",_xlfn._xlws.FILTER(EnterData!N485:V485 &amp; "",EnterData!A485:A485&lt;&gt;""))</f>
        <v/>
      </c>
    </row>
    <row r="483" spans="1:13" x14ac:dyDescent="0.25">
      <c r="A483" s="3" t="str" cm="1">
        <f t="array" ref="A483">IF(OR(EnterData!A486="",ISBLANK(EnterData!A486)),"",_xlfn._xlws.FILTER(EnterData!A486:L486 &amp; "",EnterData!A486:A486&lt;&gt;""))</f>
        <v/>
      </c>
      <c r="M483" s="3" t="str" cm="1">
        <f t="array" ref="M483">IF(OR(EnterData!A486="",ISBLANK(EnterData!A486)),"",_xlfn._xlws.FILTER(EnterData!N486:V486 &amp; "",EnterData!A486:A486&lt;&gt;""))</f>
        <v/>
      </c>
    </row>
    <row r="484" spans="1:13" x14ac:dyDescent="0.25">
      <c r="A484" s="3" t="str" cm="1">
        <f t="array" ref="A484">IF(OR(EnterData!A487="",ISBLANK(EnterData!A487)),"",_xlfn._xlws.FILTER(EnterData!A487:L487 &amp; "",EnterData!A487:A487&lt;&gt;""))</f>
        <v/>
      </c>
      <c r="M484" s="3" t="str" cm="1">
        <f t="array" ref="M484">IF(OR(EnterData!A487="",ISBLANK(EnterData!A487)),"",_xlfn._xlws.FILTER(EnterData!N487:V487 &amp; "",EnterData!A487:A487&lt;&gt;""))</f>
        <v/>
      </c>
    </row>
    <row r="485" spans="1:13" x14ac:dyDescent="0.25">
      <c r="A485" s="3" t="str" cm="1">
        <f t="array" ref="A485">IF(OR(EnterData!A488="",ISBLANK(EnterData!A488)),"",_xlfn._xlws.FILTER(EnterData!A488:L488 &amp; "",EnterData!A488:A488&lt;&gt;""))</f>
        <v/>
      </c>
      <c r="M485" s="3" t="str" cm="1">
        <f t="array" ref="M485">IF(OR(EnterData!A488="",ISBLANK(EnterData!A488)),"",_xlfn._xlws.FILTER(EnterData!N488:V488 &amp; "",EnterData!A488:A488&lt;&gt;""))</f>
        <v/>
      </c>
    </row>
    <row r="486" spans="1:13" x14ac:dyDescent="0.25">
      <c r="A486" s="3" t="str" cm="1">
        <f t="array" ref="A486">IF(OR(EnterData!A489="",ISBLANK(EnterData!A489)),"",_xlfn._xlws.FILTER(EnterData!A489:L489 &amp; "",EnterData!A489:A489&lt;&gt;""))</f>
        <v/>
      </c>
      <c r="M486" s="3" t="str" cm="1">
        <f t="array" ref="M486">IF(OR(EnterData!A489="",ISBLANK(EnterData!A489)),"",_xlfn._xlws.FILTER(EnterData!N489:V489 &amp; "",EnterData!A489:A489&lt;&gt;""))</f>
        <v/>
      </c>
    </row>
    <row r="487" spans="1:13" x14ac:dyDescent="0.25">
      <c r="A487" s="3" t="str" cm="1">
        <f t="array" ref="A487">IF(OR(EnterData!A490="",ISBLANK(EnterData!A490)),"",_xlfn._xlws.FILTER(EnterData!A490:L490 &amp; "",EnterData!A490:A490&lt;&gt;""))</f>
        <v/>
      </c>
      <c r="M487" s="3" t="str" cm="1">
        <f t="array" ref="M487">IF(OR(EnterData!A490="",ISBLANK(EnterData!A490)),"",_xlfn._xlws.FILTER(EnterData!N490:V490 &amp; "",EnterData!A490:A490&lt;&gt;""))</f>
        <v/>
      </c>
    </row>
    <row r="488" spans="1:13" x14ac:dyDescent="0.25">
      <c r="A488" s="3" t="str" cm="1">
        <f t="array" ref="A488">IF(OR(EnterData!A491="",ISBLANK(EnterData!A491)),"",_xlfn._xlws.FILTER(EnterData!A491:L491 &amp; "",EnterData!A491:A491&lt;&gt;""))</f>
        <v/>
      </c>
      <c r="M488" s="3" t="str" cm="1">
        <f t="array" ref="M488">IF(OR(EnterData!A491="",ISBLANK(EnterData!A491)),"",_xlfn._xlws.FILTER(EnterData!N491:V491 &amp; "",EnterData!A491:A491&lt;&gt;""))</f>
        <v/>
      </c>
    </row>
    <row r="489" spans="1:13" x14ac:dyDescent="0.25">
      <c r="A489" s="3" t="str" cm="1">
        <f t="array" ref="A489">IF(OR(EnterData!A492="",ISBLANK(EnterData!A492)),"",_xlfn._xlws.FILTER(EnterData!A492:L492 &amp; "",EnterData!A492:A492&lt;&gt;""))</f>
        <v/>
      </c>
      <c r="M489" s="3" t="str" cm="1">
        <f t="array" ref="M489">IF(OR(EnterData!A492="",ISBLANK(EnterData!A492)),"",_xlfn._xlws.FILTER(EnterData!N492:V492 &amp; "",EnterData!A492:A492&lt;&gt;""))</f>
        <v/>
      </c>
    </row>
    <row r="490" spans="1:13" x14ac:dyDescent="0.25">
      <c r="A490" s="3" t="str" cm="1">
        <f t="array" ref="A490">IF(OR(EnterData!A493="",ISBLANK(EnterData!A493)),"",_xlfn._xlws.FILTER(EnterData!A493:L493 &amp; "",EnterData!A493:A493&lt;&gt;""))</f>
        <v/>
      </c>
      <c r="M490" s="3" t="str" cm="1">
        <f t="array" ref="M490">IF(OR(EnterData!A493="",ISBLANK(EnterData!A493)),"",_xlfn._xlws.FILTER(EnterData!N493:V493 &amp; "",EnterData!A493:A493&lt;&gt;""))</f>
        <v/>
      </c>
    </row>
    <row r="491" spans="1:13" x14ac:dyDescent="0.25">
      <c r="A491" s="3" t="str" cm="1">
        <f t="array" ref="A491">IF(OR(EnterData!A494="",ISBLANK(EnterData!A494)),"",_xlfn._xlws.FILTER(EnterData!A494:L494 &amp; "",EnterData!A494:A494&lt;&gt;""))</f>
        <v/>
      </c>
      <c r="M491" s="3" t="str" cm="1">
        <f t="array" ref="M491">IF(OR(EnterData!A494="",ISBLANK(EnterData!A494)),"",_xlfn._xlws.FILTER(EnterData!N494:V494 &amp; "",EnterData!A494:A494&lt;&gt;""))</f>
        <v/>
      </c>
    </row>
    <row r="492" spans="1:13" x14ac:dyDescent="0.25">
      <c r="A492" s="3" t="str" cm="1">
        <f t="array" ref="A492">IF(OR(EnterData!A495="",ISBLANK(EnterData!A495)),"",_xlfn._xlws.FILTER(EnterData!A495:L495 &amp; "",EnterData!A495:A495&lt;&gt;""))</f>
        <v/>
      </c>
      <c r="M492" s="3" t="str" cm="1">
        <f t="array" ref="M492">IF(OR(EnterData!A495="",ISBLANK(EnterData!A495)),"",_xlfn._xlws.FILTER(EnterData!N495:V495 &amp; "",EnterData!A495:A495&lt;&gt;""))</f>
        <v/>
      </c>
    </row>
    <row r="493" spans="1:13" x14ac:dyDescent="0.25">
      <c r="A493" s="3" t="str" cm="1">
        <f t="array" ref="A493">IF(OR(EnterData!A496="",ISBLANK(EnterData!A496)),"",_xlfn._xlws.FILTER(EnterData!A496:L496 &amp; "",EnterData!A496:A496&lt;&gt;""))</f>
        <v/>
      </c>
      <c r="M493" s="3" t="str" cm="1">
        <f t="array" ref="M493">IF(OR(EnterData!A496="",ISBLANK(EnterData!A496)),"",_xlfn._xlws.FILTER(EnterData!N496:V496 &amp; "",EnterData!A496:A496&lt;&gt;""))</f>
        <v/>
      </c>
    </row>
    <row r="494" spans="1:13" x14ac:dyDescent="0.25">
      <c r="A494" s="3" t="str" cm="1">
        <f t="array" ref="A494">IF(OR(EnterData!A497="",ISBLANK(EnterData!A497)),"",_xlfn._xlws.FILTER(EnterData!A497:L497 &amp; "",EnterData!A497:A497&lt;&gt;""))</f>
        <v/>
      </c>
      <c r="M494" s="3" t="str" cm="1">
        <f t="array" ref="M494">IF(OR(EnterData!A497="",ISBLANK(EnterData!A497)),"",_xlfn._xlws.FILTER(EnterData!N497:V497 &amp; "",EnterData!A497:A497&lt;&gt;""))</f>
        <v/>
      </c>
    </row>
    <row r="495" spans="1:13" x14ac:dyDescent="0.25">
      <c r="A495" s="3" t="str" cm="1">
        <f t="array" ref="A495">IF(OR(EnterData!A498="",ISBLANK(EnterData!A498)),"",_xlfn._xlws.FILTER(EnterData!A498:L498 &amp; "",EnterData!A498:A498&lt;&gt;""))</f>
        <v/>
      </c>
      <c r="M495" s="3" t="str" cm="1">
        <f t="array" ref="M495">IF(OR(EnterData!A498="",ISBLANK(EnterData!A498)),"",_xlfn._xlws.FILTER(EnterData!N498:V498 &amp; "",EnterData!A498:A498&lt;&gt;""))</f>
        <v/>
      </c>
    </row>
    <row r="496" spans="1:13" x14ac:dyDescent="0.25">
      <c r="A496" s="3" t="str" cm="1">
        <f t="array" ref="A496">IF(OR(EnterData!A499="",ISBLANK(EnterData!A499)),"",_xlfn._xlws.FILTER(EnterData!A499:L499 &amp; "",EnterData!A499:A499&lt;&gt;""))</f>
        <v/>
      </c>
      <c r="M496" s="3" t="str" cm="1">
        <f t="array" ref="M496">IF(OR(EnterData!A499="",ISBLANK(EnterData!A499)),"",_xlfn._xlws.FILTER(EnterData!N499:V499 &amp; "",EnterData!A499:A499&lt;&gt;""))</f>
        <v/>
      </c>
    </row>
    <row r="497" spans="1:13" x14ac:dyDescent="0.25">
      <c r="A497" s="3" t="str" cm="1">
        <f t="array" ref="A497">IF(OR(EnterData!A500="",ISBLANK(EnterData!A500)),"",_xlfn._xlws.FILTER(EnterData!A500:L500 &amp; "",EnterData!A500:A500&lt;&gt;""))</f>
        <v/>
      </c>
      <c r="M497" s="3" t="str" cm="1">
        <f t="array" ref="M497">IF(OR(EnterData!A500="",ISBLANK(EnterData!A500)),"",_xlfn._xlws.FILTER(EnterData!N500:V500 &amp; "",EnterData!A500:A500&lt;&gt;""))</f>
        <v/>
      </c>
    </row>
    <row r="498" spans="1:13" x14ac:dyDescent="0.25">
      <c r="A498" s="3" t="str" cm="1">
        <f t="array" ref="A498">IF(OR(EnterData!A501="",ISBLANK(EnterData!A501)),"",_xlfn._xlws.FILTER(EnterData!A501:L501 &amp; "",EnterData!A501:A501&lt;&gt;""))</f>
        <v/>
      </c>
      <c r="M498" s="3" t="str" cm="1">
        <f t="array" ref="M498">IF(OR(EnterData!A501="",ISBLANK(EnterData!A501)),"",_xlfn._xlws.FILTER(EnterData!N501:V501 &amp; "",EnterData!A501:A501&lt;&gt;""))</f>
        <v/>
      </c>
    </row>
    <row r="499" spans="1:13" x14ac:dyDescent="0.25">
      <c r="A499" s="3" t="str" cm="1">
        <f t="array" ref="A499">IF(OR(EnterData!A502="",ISBLANK(EnterData!A502)),"",_xlfn._xlws.FILTER(EnterData!A502:L502 &amp; "",EnterData!A502:A502&lt;&gt;""))</f>
        <v/>
      </c>
      <c r="M499" s="3" t="str" cm="1">
        <f t="array" ref="M499">IF(OR(EnterData!A502="",ISBLANK(EnterData!A502)),"",_xlfn._xlws.FILTER(EnterData!N502:V502 &amp; "",EnterData!A502:A502&lt;&gt;""))</f>
        <v/>
      </c>
    </row>
    <row r="500" spans="1:13" x14ac:dyDescent="0.25">
      <c r="A500" s="3" t="str" cm="1">
        <f t="array" ref="A500">IF(OR(EnterData!A503="",ISBLANK(EnterData!A503)),"",_xlfn._xlws.FILTER(EnterData!A503:L503 &amp; "",EnterData!A503:A503&lt;&gt;""))</f>
        <v/>
      </c>
      <c r="M500" s="3" t="str" cm="1">
        <f t="array" ref="M500">IF(OR(EnterData!A503="",ISBLANK(EnterData!A503)),"",_xlfn._xlws.FILTER(EnterData!N503:V503 &amp; "",EnterData!A503:A503&lt;&gt;""))</f>
        <v/>
      </c>
    </row>
    <row r="501" spans="1:13" x14ac:dyDescent="0.25">
      <c r="A501" s="3" t="str" cm="1">
        <f t="array" ref="A501">IF(OR(EnterData!A504="",ISBLANK(EnterData!A504)),"",_xlfn._xlws.FILTER(EnterData!A504:L504 &amp; "",EnterData!A504:A504&lt;&gt;""))</f>
        <v/>
      </c>
      <c r="M501" s="3" t="str" cm="1">
        <f t="array" ref="M501">IF(OR(EnterData!A504="",ISBLANK(EnterData!A504)),"",_xlfn._xlws.FILTER(EnterData!N504:V504 &amp; "",EnterData!A504:A504&lt;&gt;""))</f>
        <v/>
      </c>
    </row>
    <row r="502" spans="1:13" x14ac:dyDescent="0.25">
      <c r="A502" s="3" t="str" cm="1">
        <f t="array" ref="A502">IF(OR(EnterData!A505="",ISBLANK(EnterData!A505)),"",_xlfn._xlws.FILTER(EnterData!A505:L505 &amp; "",EnterData!A505:A505&lt;&gt;""))</f>
        <v/>
      </c>
      <c r="M502" s="3" t="str" cm="1">
        <f t="array" ref="M502">IF(OR(EnterData!A505="",ISBLANK(EnterData!A505)),"",_xlfn._xlws.FILTER(EnterData!N505:V505 &amp; "",EnterData!A505:A505&lt;&gt;""))</f>
        <v/>
      </c>
    </row>
    <row r="503" spans="1:13" x14ac:dyDescent="0.25">
      <c r="A503" s="3" t="str" cm="1">
        <f t="array" ref="A503">IF(OR(EnterData!A506="",ISBLANK(EnterData!A506)),"",_xlfn._xlws.FILTER(EnterData!A506:L506 &amp; "",EnterData!A506:A506&lt;&gt;""))</f>
        <v/>
      </c>
      <c r="M503" s="3" t="str" cm="1">
        <f t="array" ref="M503">IF(OR(EnterData!A506="",ISBLANK(EnterData!A506)),"",_xlfn._xlws.FILTER(EnterData!N506:V506 &amp; "",EnterData!A506:A506&lt;&gt;""))</f>
        <v/>
      </c>
    </row>
    <row r="504" spans="1:13" x14ac:dyDescent="0.25">
      <c r="A504" s="3" t="str" cm="1">
        <f t="array" ref="A504">IF(OR(EnterData!A507="",ISBLANK(EnterData!A507)),"",_xlfn._xlws.FILTER(EnterData!A507:L507 &amp; "",EnterData!A507:A507&lt;&gt;""))</f>
        <v/>
      </c>
      <c r="M504" s="3" t="str" cm="1">
        <f t="array" ref="M504">IF(OR(EnterData!A507="",ISBLANK(EnterData!A507)),"",_xlfn._xlws.FILTER(EnterData!N507:V507 &amp; "",EnterData!A507:A507&lt;&gt;""))</f>
        <v/>
      </c>
    </row>
    <row r="505" spans="1:13" x14ac:dyDescent="0.25">
      <c r="A505" s="3" t="str" cm="1">
        <f t="array" ref="A505">IF(OR(EnterData!A508="",ISBLANK(EnterData!A508)),"",_xlfn._xlws.FILTER(EnterData!A508:L508 &amp; "",EnterData!A508:A508&lt;&gt;""))</f>
        <v/>
      </c>
      <c r="M505" s="3" t="str" cm="1">
        <f t="array" ref="M505">IF(OR(EnterData!A508="",ISBLANK(EnterData!A508)),"",_xlfn._xlws.FILTER(EnterData!N508:V508 &amp; "",EnterData!A508:A508&lt;&gt;""))</f>
        <v/>
      </c>
    </row>
    <row r="506" spans="1:13" x14ac:dyDescent="0.25">
      <c r="A506" s="3" t="str" cm="1">
        <f t="array" ref="A506">IF(OR(EnterData!A509="",ISBLANK(EnterData!A509)),"",_xlfn._xlws.FILTER(EnterData!A509:L509 &amp; "",EnterData!A509:A509&lt;&gt;""))</f>
        <v/>
      </c>
      <c r="M506" s="3" t="str" cm="1">
        <f t="array" ref="M506">IF(OR(EnterData!A509="",ISBLANK(EnterData!A509)),"",_xlfn._xlws.FILTER(EnterData!N509:V509 &amp; "",EnterData!A509:A509&lt;&gt;""))</f>
        <v/>
      </c>
    </row>
    <row r="507" spans="1:13" x14ac:dyDescent="0.25">
      <c r="A507" s="3" t="str" cm="1">
        <f t="array" ref="A507">IF(OR(EnterData!A510="",ISBLANK(EnterData!A510)),"",_xlfn._xlws.FILTER(EnterData!A510:L510 &amp; "",EnterData!A510:A510&lt;&gt;""))</f>
        <v/>
      </c>
      <c r="M507" s="3" t="str" cm="1">
        <f t="array" ref="M507">IF(OR(EnterData!A510="",ISBLANK(EnterData!A510)),"",_xlfn._xlws.FILTER(EnterData!N510:V510 &amp; "",EnterData!A510:A510&lt;&gt;""))</f>
        <v/>
      </c>
    </row>
    <row r="508" spans="1:13" x14ac:dyDescent="0.25">
      <c r="A508" s="3" t="str" cm="1">
        <f t="array" ref="A508">IF(OR(EnterData!A511="",ISBLANK(EnterData!A511)),"",_xlfn._xlws.FILTER(EnterData!A511:L511 &amp; "",EnterData!A511:A511&lt;&gt;""))</f>
        <v/>
      </c>
      <c r="M508" s="3" t="str" cm="1">
        <f t="array" ref="M508">IF(OR(EnterData!A511="",ISBLANK(EnterData!A511)),"",_xlfn._xlws.FILTER(EnterData!N511:V511 &amp; "",EnterData!A511:A511&lt;&gt;""))</f>
        <v/>
      </c>
    </row>
    <row r="509" spans="1:13" x14ac:dyDescent="0.25">
      <c r="A509" s="3" t="str" cm="1">
        <f t="array" ref="A509">IF(OR(EnterData!A512="",ISBLANK(EnterData!A512)),"",_xlfn._xlws.FILTER(EnterData!A512:L512 &amp; "",EnterData!A512:A512&lt;&gt;""))</f>
        <v/>
      </c>
      <c r="M509" s="3" t="str" cm="1">
        <f t="array" ref="M509">IF(OR(EnterData!A512="",ISBLANK(EnterData!A512)),"",_xlfn._xlws.FILTER(EnterData!N512:V512 &amp; "",EnterData!A512:A512&lt;&gt;""))</f>
        <v/>
      </c>
    </row>
    <row r="510" spans="1:13" x14ac:dyDescent="0.25">
      <c r="A510" s="3" t="str" cm="1">
        <f t="array" ref="A510">IF(OR(EnterData!A513="",ISBLANK(EnterData!A513)),"",_xlfn._xlws.FILTER(EnterData!A513:L513 &amp; "",EnterData!A513:A513&lt;&gt;""))</f>
        <v/>
      </c>
      <c r="M510" s="3" t="str" cm="1">
        <f t="array" ref="M510">IF(OR(EnterData!A513="",ISBLANK(EnterData!A513)),"",_xlfn._xlws.FILTER(EnterData!N513:V513 &amp; "",EnterData!A513:A513&lt;&gt;""))</f>
        <v/>
      </c>
    </row>
    <row r="511" spans="1:13" x14ac:dyDescent="0.25">
      <c r="A511" s="3" t="str" cm="1">
        <f t="array" ref="A511">IF(OR(EnterData!A514="",ISBLANK(EnterData!A514)),"",_xlfn._xlws.FILTER(EnterData!A514:L514 &amp; "",EnterData!A514:A514&lt;&gt;""))</f>
        <v/>
      </c>
      <c r="M511" s="3" t="str" cm="1">
        <f t="array" ref="M511">IF(OR(EnterData!A514="",ISBLANK(EnterData!A514)),"",_xlfn._xlws.FILTER(EnterData!N514:V514 &amp; "",EnterData!A514:A514&lt;&gt;""))</f>
        <v/>
      </c>
    </row>
    <row r="512" spans="1:13" x14ac:dyDescent="0.25">
      <c r="A512" s="3" t="str" cm="1">
        <f t="array" ref="A512">IF(OR(EnterData!A515="",ISBLANK(EnterData!A515)),"",_xlfn._xlws.FILTER(EnterData!A515:L515 &amp; "",EnterData!A515:A515&lt;&gt;""))</f>
        <v/>
      </c>
      <c r="M512" s="3" t="str" cm="1">
        <f t="array" ref="M512">IF(OR(EnterData!A515="",ISBLANK(EnterData!A515)),"",_xlfn._xlws.FILTER(EnterData!N515:V515 &amp; "",EnterData!A515:A515&lt;&gt;""))</f>
        <v/>
      </c>
    </row>
    <row r="513" spans="1:13" x14ac:dyDescent="0.25">
      <c r="A513" s="3" t="str" cm="1">
        <f t="array" ref="A513">IF(OR(EnterData!A516="",ISBLANK(EnterData!A516)),"",_xlfn._xlws.FILTER(EnterData!A516:L516 &amp; "",EnterData!A516:A516&lt;&gt;""))</f>
        <v/>
      </c>
      <c r="M513" s="3" t="str" cm="1">
        <f t="array" ref="M513">IF(OR(EnterData!A516="",ISBLANK(EnterData!A516)),"",_xlfn._xlws.FILTER(EnterData!N516:V516 &amp; "",EnterData!A516:A516&lt;&gt;""))</f>
        <v/>
      </c>
    </row>
    <row r="514" spans="1:13" x14ac:dyDescent="0.25">
      <c r="A514" s="3" t="str" cm="1">
        <f t="array" ref="A514">IF(OR(EnterData!A517="",ISBLANK(EnterData!A517)),"",_xlfn._xlws.FILTER(EnterData!A517:L517 &amp; "",EnterData!A517:A517&lt;&gt;""))</f>
        <v/>
      </c>
      <c r="M514" s="3" t="str" cm="1">
        <f t="array" ref="M514">IF(OR(EnterData!A517="",ISBLANK(EnterData!A517)),"",_xlfn._xlws.FILTER(EnterData!N517:V517 &amp; "",EnterData!A517:A517&lt;&gt;""))</f>
        <v/>
      </c>
    </row>
    <row r="515" spans="1:13" x14ac:dyDescent="0.25">
      <c r="A515" s="3" t="str" cm="1">
        <f t="array" ref="A515">IF(OR(EnterData!A518="",ISBLANK(EnterData!A518)),"",_xlfn._xlws.FILTER(EnterData!A518:L518 &amp; "",EnterData!A518:A518&lt;&gt;""))</f>
        <v/>
      </c>
      <c r="M515" s="3" t="str" cm="1">
        <f t="array" ref="M515">IF(OR(EnterData!A518="",ISBLANK(EnterData!A518)),"",_xlfn._xlws.FILTER(EnterData!N518:V518 &amp; "",EnterData!A518:A518&lt;&gt;""))</f>
        <v/>
      </c>
    </row>
    <row r="516" spans="1:13" x14ac:dyDescent="0.25">
      <c r="A516" s="3" t="str" cm="1">
        <f t="array" ref="A516">IF(OR(EnterData!A519="",ISBLANK(EnterData!A519)),"",_xlfn._xlws.FILTER(EnterData!A519:L519 &amp; "",EnterData!A519:A519&lt;&gt;""))</f>
        <v/>
      </c>
      <c r="M516" s="3" t="str" cm="1">
        <f t="array" ref="M516">IF(OR(EnterData!A519="",ISBLANK(EnterData!A519)),"",_xlfn._xlws.FILTER(EnterData!N519:V519 &amp; "",EnterData!A519:A519&lt;&gt;""))</f>
        <v/>
      </c>
    </row>
    <row r="517" spans="1:13" x14ac:dyDescent="0.25">
      <c r="A517" s="3" t="str" cm="1">
        <f t="array" ref="A517">IF(OR(EnterData!A520="",ISBLANK(EnterData!A520)),"",_xlfn._xlws.FILTER(EnterData!A520:L520 &amp; "",EnterData!A520:A520&lt;&gt;""))</f>
        <v/>
      </c>
      <c r="M517" s="3" t="str" cm="1">
        <f t="array" ref="M517">IF(OR(EnterData!A520="",ISBLANK(EnterData!A520)),"",_xlfn._xlws.FILTER(EnterData!N520:V520 &amp; "",EnterData!A520:A520&lt;&gt;""))</f>
        <v/>
      </c>
    </row>
    <row r="518" spans="1:13" x14ac:dyDescent="0.25">
      <c r="A518" s="3" t="str" cm="1">
        <f t="array" ref="A518">IF(OR(EnterData!A521="",ISBLANK(EnterData!A521)),"",_xlfn._xlws.FILTER(EnterData!A521:L521 &amp; "",EnterData!A521:A521&lt;&gt;""))</f>
        <v/>
      </c>
      <c r="M518" s="3" t="str" cm="1">
        <f t="array" ref="M518">IF(OR(EnterData!A521="",ISBLANK(EnterData!A521)),"",_xlfn._xlws.FILTER(EnterData!N521:V521 &amp; "",EnterData!A521:A521&lt;&gt;""))</f>
        <v/>
      </c>
    </row>
    <row r="519" spans="1:13" x14ac:dyDescent="0.25">
      <c r="A519" s="3" t="str" cm="1">
        <f t="array" ref="A519">IF(OR(EnterData!A522="",ISBLANK(EnterData!A522)),"",_xlfn._xlws.FILTER(EnterData!A522:L522 &amp; "",EnterData!A522:A522&lt;&gt;""))</f>
        <v/>
      </c>
      <c r="M519" s="3" t="str" cm="1">
        <f t="array" ref="M519">IF(OR(EnterData!A522="",ISBLANK(EnterData!A522)),"",_xlfn._xlws.FILTER(EnterData!N522:V522 &amp; "",EnterData!A522:A522&lt;&gt;""))</f>
        <v/>
      </c>
    </row>
    <row r="520" spans="1:13" x14ac:dyDescent="0.25">
      <c r="A520" s="3" t="str" cm="1">
        <f t="array" ref="A520">IF(OR(EnterData!A523="",ISBLANK(EnterData!A523)),"",_xlfn._xlws.FILTER(EnterData!A523:L523 &amp; "",EnterData!A523:A523&lt;&gt;""))</f>
        <v/>
      </c>
      <c r="M520" s="3" t="str" cm="1">
        <f t="array" ref="M520">IF(OR(EnterData!A523="",ISBLANK(EnterData!A523)),"",_xlfn._xlws.FILTER(EnterData!N523:V523 &amp; "",EnterData!A523:A523&lt;&gt;""))</f>
        <v/>
      </c>
    </row>
    <row r="521" spans="1:13" x14ac:dyDescent="0.25">
      <c r="A521" s="3" t="str" cm="1">
        <f t="array" ref="A521">IF(OR(EnterData!A524="",ISBLANK(EnterData!A524)),"",_xlfn._xlws.FILTER(EnterData!A524:L524 &amp; "",EnterData!A524:A524&lt;&gt;""))</f>
        <v/>
      </c>
      <c r="M521" s="3" t="str" cm="1">
        <f t="array" ref="M521">IF(OR(EnterData!A524="",ISBLANK(EnterData!A524)),"",_xlfn._xlws.FILTER(EnterData!N524:V524 &amp; "",EnterData!A524:A524&lt;&gt;""))</f>
        <v/>
      </c>
    </row>
    <row r="522" spans="1:13" x14ac:dyDescent="0.25">
      <c r="A522" s="3" t="str" cm="1">
        <f t="array" ref="A522">IF(OR(EnterData!A525="",ISBLANK(EnterData!A525)),"",_xlfn._xlws.FILTER(EnterData!A525:L525 &amp; "",EnterData!A525:A525&lt;&gt;""))</f>
        <v/>
      </c>
      <c r="M522" s="3" t="str" cm="1">
        <f t="array" ref="M522">IF(OR(EnterData!A525="",ISBLANK(EnterData!A525)),"",_xlfn._xlws.FILTER(EnterData!N525:V525 &amp; "",EnterData!A525:A525&lt;&gt;""))</f>
        <v/>
      </c>
    </row>
    <row r="523" spans="1:13" x14ac:dyDescent="0.25">
      <c r="A523" s="3" t="str" cm="1">
        <f t="array" ref="A523">IF(OR(EnterData!A526="",ISBLANK(EnterData!A526)),"",_xlfn._xlws.FILTER(EnterData!A526:L526 &amp; "",EnterData!A526:A526&lt;&gt;""))</f>
        <v/>
      </c>
      <c r="M523" s="3" t="str" cm="1">
        <f t="array" ref="M523">IF(OR(EnterData!A526="",ISBLANK(EnterData!A526)),"",_xlfn._xlws.FILTER(EnterData!N526:V526 &amp; "",EnterData!A526:A526&lt;&gt;""))</f>
        <v/>
      </c>
    </row>
    <row r="524" spans="1:13" x14ac:dyDescent="0.25">
      <c r="A524" s="3" t="str" cm="1">
        <f t="array" ref="A524">IF(OR(EnterData!A527="",ISBLANK(EnterData!A527)),"",_xlfn._xlws.FILTER(EnterData!A527:L527 &amp; "",EnterData!A527:A527&lt;&gt;""))</f>
        <v/>
      </c>
      <c r="M524" s="3" t="str" cm="1">
        <f t="array" ref="M524">IF(OR(EnterData!A527="",ISBLANK(EnterData!A527)),"",_xlfn._xlws.FILTER(EnterData!N527:V527 &amp; "",EnterData!A527:A527&lt;&gt;""))</f>
        <v/>
      </c>
    </row>
    <row r="525" spans="1:13" x14ac:dyDescent="0.25">
      <c r="A525" s="3" t="str" cm="1">
        <f t="array" ref="A525">IF(OR(EnterData!A528="",ISBLANK(EnterData!A528)),"",_xlfn._xlws.FILTER(EnterData!A528:L528 &amp; "",EnterData!A528:A528&lt;&gt;""))</f>
        <v/>
      </c>
      <c r="M525" s="3" t="str" cm="1">
        <f t="array" ref="M525">IF(OR(EnterData!A528="",ISBLANK(EnterData!A528)),"",_xlfn._xlws.FILTER(EnterData!N528:V528 &amp; "",EnterData!A528:A528&lt;&gt;""))</f>
        <v/>
      </c>
    </row>
    <row r="526" spans="1:13" x14ac:dyDescent="0.25">
      <c r="A526" s="3" t="str" cm="1">
        <f t="array" ref="A526">IF(OR(EnterData!A529="",ISBLANK(EnterData!A529)),"",_xlfn._xlws.FILTER(EnterData!A529:L529 &amp; "",EnterData!A529:A529&lt;&gt;""))</f>
        <v/>
      </c>
      <c r="M526" s="3" t="str" cm="1">
        <f t="array" ref="M526">IF(OR(EnterData!A529="",ISBLANK(EnterData!A529)),"",_xlfn._xlws.FILTER(EnterData!N529:V529 &amp; "",EnterData!A529:A529&lt;&gt;""))</f>
        <v/>
      </c>
    </row>
    <row r="527" spans="1:13" x14ac:dyDescent="0.25">
      <c r="A527" s="3" t="str" cm="1">
        <f t="array" ref="A527">IF(OR(EnterData!A530="",ISBLANK(EnterData!A530)),"",_xlfn._xlws.FILTER(EnterData!A530:L530 &amp; "",EnterData!A530:A530&lt;&gt;""))</f>
        <v/>
      </c>
      <c r="M527" s="3" t="str" cm="1">
        <f t="array" ref="M527">IF(OR(EnterData!A530="",ISBLANK(EnterData!A530)),"",_xlfn._xlws.FILTER(EnterData!N530:V530 &amp; "",EnterData!A530:A530&lt;&gt;""))</f>
        <v/>
      </c>
    </row>
    <row r="528" spans="1:13" x14ac:dyDescent="0.25">
      <c r="A528" s="3" t="str" cm="1">
        <f t="array" ref="A528">IF(OR(EnterData!A531="",ISBLANK(EnterData!A531)),"",_xlfn._xlws.FILTER(EnterData!A531:L531 &amp; "",EnterData!A531:A531&lt;&gt;""))</f>
        <v/>
      </c>
      <c r="M528" s="3" t="str" cm="1">
        <f t="array" ref="M528">IF(OR(EnterData!A531="",ISBLANK(EnterData!A531)),"",_xlfn._xlws.FILTER(EnterData!N531:V531 &amp; "",EnterData!A531:A531&lt;&gt;""))</f>
        <v/>
      </c>
    </row>
    <row r="529" spans="1:13" x14ac:dyDescent="0.25">
      <c r="A529" s="3" t="str" cm="1">
        <f t="array" ref="A529">IF(OR(EnterData!A532="",ISBLANK(EnterData!A532)),"",_xlfn._xlws.FILTER(EnterData!A532:L532 &amp; "",EnterData!A532:A532&lt;&gt;""))</f>
        <v/>
      </c>
      <c r="M529" s="3" t="str" cm="1">
        <f t="array" ref="M529">IF(OR(EnterData!A532="",ISBLANK(EnterData!A532)),"",_xlfn._xlws.FILTER(EnterData!N532:V532 &amp; "",EnterData!A532:A532&lt;&gt;""))</f>
        <v/>
      </c>
    </row>
    <row r="530" spans="1:13" x14ac:dyDescent="0.25">
      <c r="A530" s="3" t="str" cm="1">
        <f t="array" ref="A530">IF(OR(EnterData!A533="",ISBLANK(EnterData!A533)),"",_xlfn._xlws.FILTER(EnterData!A533:L533 &amp; "",EnterData!A533:A533&lt;&gt;""))</f>
        <v/>
      </c>
      <c r="M530" s="3" t="str" cm="1">
        <f t="array" ref="M530">IF(OR(EnterData!A533="",ISBLANK(EnterData!A533)),"",_xlfn._xlws.FILTER(EnterData!N533:V533 &amp; "",EnterData!A533:A533&lt;&gt;""))</f>
        <v/>
      </c>
    </row>
    <row r="531" spans="1:13" x14ac:dyDescent="0.25">
      <c r="A531" s="3" t="str" cm="1">
        <f t="array" ref="A531">IF(OR(EnterData!A534="",ISBLANK(EnterData!A534)),"",_xlfn._xlws.FILTER(EnterData!A534:L534 &amp; "",EnterData!A534:A534&lt;&gt;""))</f>
        <v/>
      </c>
      <c r="M531" s="3" t="str" cm="1">
        <f t="array" ref="M531">IF(OR(EnterData!A534="",ISBLANK(EnterData!A534)),"",_xlfn._xlws.FILTER(EnterData!N534:V534 &amp; "",EnterData!A534:A534&lt;&gt;""))</f>
        <v/>
      </c>
    </row>
    <row r="532" spans="1:13" x14ac:dyDescent="0.25">
      <c r="A532" s="3" t="str" cm="1">
        <f t="array" ref="A532">IF(OR(EnterData!A535="",ISBLANK(EnterData!A535)),"",_xlfn._xlws.FILTER(EnterData!A535:L535 &amp; "",EnterData!A535:A535&lt;&gt;""))</f>
        <v/>
      </c>
      <c r="M532" s="3" t="str" cm="1">
        <f t="array" ref="M532">IF(OR(EnterData!A535="",ISBLANK(EnterData!A535)),"",_xlfn._xlws.FILTER(EnterData!N535:V535 &amp; "",EnterData!A535:A535&lt;&gt;""))</f>
        <v/>
      </c>
    </row>
    <row r="533" spans="1:13" x14ac:dyDescent="0.25">
      <c r="A533" s="3" t="str" cm="1">
        <f t="array" ref="A533">IF(OR(EnterData!A536="",ISBLANK(EnterData!A536)),"",_xlfn._xlws.FILTER(EnterData!A536:L536 &amp; "",EnterData!A536:A536&lt;&gt;""))</f>
        <v/>
      </c>
      <c r="M533" s="3" t="str" cm="1">
        <f t="array" ref="M533">IF(OR(EnterData!A536="",ISBLANK(EnterData!A536)),"",_xlfn._xlws.FILTER(EnterData!N536:V536 &amp; "",EnterData!A536:A536&lt;&gt;""))</f>
        <v/>
      </c>
    </row>
    <row r="534" spans="1:13" x14ac:dyDescent="0.25">
      <c r="A534" s="3" t="str" cm="1">
        <f t="array" ref="A534">IF(OR(EnterData!A537="",ISBLANK(EnterData!A537)),"",_xlfn._xlws.FILTER(EnterData!A537:L537 &amp; "",EnterData!A537:A537&lt;&gt;""))</f>
        <v/>
      </c>
      <c r="M534" s="3" t="str" cm="1">
        <f t="array" ref="M534">IF(OR(EnterData!A537="",ISBLANK(EnterData!A537)),"",_xlfn._xlws.FILTER(EnterData!N537:V537 &amp; "",EnterData!A537:A537&lt;&gt;""))</f>
        <v/>
      </c>
    </row>
    <row r="535" spans="1:13" x14ac:dyDescent="0.25">
      <c r="A535" s="3" t="str" cm="1">
        <f t="array" ref="A535">IF(OR(EnterData!A538="",ISBLANK(EnterData!A538)),"",_xlfn._xlws.FILTER(EnterData!A538:L538 &amp; "",EnterData!A538:A538&lt;&gt;""))</f>
        <v/>
      </c>
      <c r="M535" s="3" t="str" cm="1">
        <f t="array" ref="M535">IF(OR(EnterData!A538="",ISBLANK(EnterData!A538)),"",_xlfn._xlws.FILTER(EnterData!N538:V538 &amp; "",EnterData!A538:A538&lt;&gt;""))</f>
        <v/>
      </c>
    </row>
    <row r="536" spans="1:13" x14ac:dyDescent="0.25">
      <c r="A536" s="3" t="str" cm="1">
        <f t="array" ref="A536">IF(OR(EnterData!A539="",ISBLANK(EnterData!A539)),"",_xlfn._xlws.FILTER(EnterData!A539:L539 &amp; "",EnterData!A539:A539&lt;&gt;""))</f>
        <v/>
      </c>
      <c r="M536" s="3" t="str" cm="1">
        <f t="array" ref="M536">IF(OR(EnterData!A539="",ISBLANK(EnterData!A539)),"",_xlfn._xlws.FILTER(EnterData!N539:V539 &amp; "",EnterData!A539:A539&lt;&gt;""))</f>
        <v/>
      </c>
    </row>
    <row r="537" spans="1:13" x14ac:dyDescent="0.25">
      <c r="A537" s="3" t="str" cm="1">
        <f t="array" ref="A537">IF(OR(EnterData!A540="",ISBLANK(EnterData!A540)),"",_xlfn._xlws.FILTER(EnterData!A540:L540 &amp; "",EnterData!A540:A540&lt;&gt;""))</f>
        <v/>
      </c>
      <c r="M537" s="3" t="str" cm="1">
        <f t="array" ref="M537">IF(OR(EnterData!A540="",ISBLANK(EnterData!A540)),"",_xlfn._xlws.FILTER(EnterData!N540:V540 &amp; "",EnterData!A540:A540&lt;&gt;""))</f>
        <v/>
      </c>
    </row>
    <row r="538" spans="1:13" x14ac:dyDescent="0.25">
      <c r="A538" s="3" t="str" cm="1">
        <f t="array" ref="A538">IF(OR(EnterData!A541="",ISBLANK(EnterData!A541)),"",_xlfn._xlws.FILTER(EnterData!A541:L541 &amp; "",EnterData!A541:A541&lt;&gt;""))</f>
        <v/>
      </c>
      <c r="M538" s="3" t="str" cm="1">
        <f t="array" ref="M538">IF(OR(EnterData!A541="",ISBLANK(EnterData!A541)),"",_xlfn._xlws.FILTER(EnterData!N541:V541 &amp; "",EnterData!A541:A541&lt;&gt;""))</f>
        <v/>
      </c>
    </row>
    <row r="539" spans="1:13" x14ac:dyDescent="0.25">
      <c r="A539" s="3" t="str" cm="1">
        <f t="array" ref="A539">IF(OR(EnterData!A542="",ISBLANK(EnterData!A542)),"",_xlfn._xlws.FILTER(EnterData!A542:L542 &amp; "",EnterData!A542:A542&lt;&gt;""))</f>
        <v/>
      </c>
      <c r="M539" s="3" t="str" cm="1">
        <f t="array" ref="M539">IF(OR(EnterData!A542="",ISBLANK(EnterData!A542)),"",_xlfn._xlws.FILTER(EnterData!N542:V542 &amp; "",EnterData!A542:A542&lt;&gt;""))</f>
        <v/>
      </c>
    </row>
    <row r="540" spans="1:13" x14ac:dyDescent="0.25">
      <c r="A540" s="3" t="str" cm="1">
        <f t="array" ref="A540">IF(OR(EnterData!A543="",ISBLANK(EnterData!A543)),"",_xlfn._xlws.FILTER(EnterData!A543:L543 &amp; "",EnterData!A543:A543&lt;&gt;""))</f>
        <v/>
      </c>
      <c r="M540" s="3" t="str" cm="1">
        <f t="array" ref="M540">IF(OR(EnterData!A543="",ISBLANK(EnterData!A543)),"",_xlfn._xlws.FILTER(EnterData!N543:V543 &amp; "",EnterData!A543:A543&lt;&gt;""))</f>
        <v/>
      </c>
    </row>
    <row r="541" spans="1:13" x14ac:dyDescent="0.25">
      <c r="A541" s="3" t="str" cm="1">
        <f t="array" ref="A541">IF(OR(EnterData!A544="",ISBLANK(EnterData!A544)),"",_xlfn._xlws.FILTER(EnterData!A544:L544 &amp; "",EnterData!A544:A544&lt;&gt;""))</f>
        <v/>
      </c>
      <c r="M541" s="3" t="str" cm="1">
        <f t="array" ref="M541">IF(OR(EnterData!A544="",ISBLANK(EnterData!A544)),"",_xlfn._xlws.FILTER(EnterData!N544:V544 &amp; "",EnterData!A544:A544&lt;&gt;""))</f>
        <v/>
      </c>
    </row>
    <row r="542" spans="1:13" x14ac:dyDescent="0.25">
      <c r="A542" s="3" t="str" cm="1">
        <f t="array" ref="A542">IF(OR(EnterData!A545="",ISBLANK(EnterData!A545)),"",_xlfn._xlws.FILTER(EnterData!A545:L545 &amp; "",EnterData!A545:A545&lt;&gt;""))</f>
        <v/>
      </c>
      <c r="M542" s="3" t="str" cm="1">
        <f t="array" ref="M542">IF(OR(EnterData!A545="",ISBLANK(EnterData!A545)),"",_xlfn._xlws.FILTER(EnterData!N545:V545 &amp; "",EnterData!A545:A545&lt;&gt;""))</f>
        <v/>
      </c>
    </row>
    <row r="543" spans="1:13" x14ac:dyDescent="0.25">
      <c r="A543" s="3" t="str" cm="1">
        <f t="array" ref="A543">IF(OR(EnterData!A546="",ISBLANK(EnterData!A546)),"",_xlfn._xlws.FILTER(EnterData!A546:L546 &amp; "",EnterData!A546:A546&lt;&gt;""))</f>
        <v/>
      </c>
      <c r="M543" s="3" t="str" cm="1">
        <f t="array" ref="M543">IF(OR(EnterData!A546="",ISBLANK(EnterData!A546)),"",_xlfn._xlws.FILTER(EnterData!N546:V546 &amp; "",EnterData!A546:A546&lt;&gt;""))</f>
        <v/>
      </c>
    </row>
    <row r="544" spans="1:13" x14ac:dyDescent="0.25">
      <c r="A544" s="3" t="str" cm="1">
        <f t="array" ref="A544">IF(OR(EnterData!A547="",ISBLANK(EnterData!A547)),"",_xlfn._xlws.FILTER(EnterData!A547:L547 &amp; "",EnterData!A547:A547&lt;&gt;""))</f>
        <v/>
      </c>
      <c r="M544" s="3" t="str" cm="1">
        <f t="array" ref="M544">IF(OR(EnterData!A547="",ISBLANK(EnterData!A547)),"",_xlfn._xlws.FILTER(EnterData!N547:V547 &amp; "",EnterData!A547:A547&lt;&gt;""))</f>
        <v/>
      </c>
    </row>
    <row r="545" spans="1:13" x14ac:dyDescent="0.25">
      <c r="A545" s="3" t="str" cm="1">
        <f t="array" ref="A545">IF(OR(EnterData!A548="",ISBLANK(EnterData!A548)),"",_xlfn._xlws.FILTER(EnterData!A548:L548 &amp; "",EnterData!A548:A548&lt;&gt;""))</f>
        <v/>
      </c>
      <c r="M545" s="3" t="str" cm="1">
        <f t="array" ref="M545">IF(OR(EnterData!A548="",ISBLANK(EnterData!A548)),"",_xlfn._xlws.FILTER(EnterData!N548:V548 &amp; "",EnterData!A548:A548&lt;&gt;""))</f>
        <v/>
      </c>
    </row>
    <row r="546" spans="1:13" x14ac:dyDescent="0.25">
      <c r="A546" s="3" t="str" cm="1">
        <f t="array" ref="A546">IF(OR(EnterData!A549="",ISBLANK(EnterData!A549)),"",_xlfn._xlws.FILTER(EnterData!A549:L549 &amp; "",EnterData!A549:A549&lt;&gt;""))</f>
        <v/>
      </c>
      <c r="M546" s="3" t="str" cm="1">
        <f t="array" ref="M546">IF(OR(EnterData!A549="",ISBLANK(EnterData!A549)),"",_xlfn._xlws.FILTER(EnterData!N549:V549 &amp; "",EnterData!A549:A549&lt;&gt;""))</f>
        <v/>
      </c>
    </row>
    <row r="547" spans="1:13" x14ac:dyDescent="0.25">
      <c r="A547" s="3" t="str" cm="1">
        <f t="array" ref="A547">IF(OR(EnterData!A550="",ISBLANK(EnterData!A550)),"",_xlfn._xlws.FILTER(EnterData!A550:L550 &amp; "",EnterData!A550:A550&lt;&gt;""))</f>
        <v/>
      </c>
      <c r="M547" s="3" t="str" cm="1">
        <f t="array" ref="M547">IF(OR(EnterData!A550="",ISBLANK(EnterData!A550)),"",_xlfn._xlws.FILTER(EnterData!N550:V550 &amp; "",EnterData!A550:A550&lt;&gt;""))</f>
        <v/>
      </c>
    </row>
    <row r="548" spans="1:13" x14ac:dyDescent="0.25">
      <c r="A548" s="3" t="str" cm="1">
        <f t="array" ref="A548">IF(OR(EnterData!A551="",ISBLANK(EnterData!A551)),"",_xlfn._xlws.FILTER(EnterData!A551:L551 &amp; "",EnterData!A551:A551&lt;&gt;""))</f>
        <v/>
      </c>
      <c r="M548" s="3" t="str" cm="1">
        <f t="array" ref="M548">IF(OR(EnterData!A551="",ISBLANK(EnterData!A551)),"",_xlfn._xlws.FILTER(EnterData!N551:V551 &amp; "",EnterData!A551:A551&lt;&gt;""))</f>
        <v/>
      </c>
    </row>
    <row r="549" spans="1:13" x14ac:dyDescent="0.25">
      <c r="A549" s="3" t="str" cm="1">
        <f t="array" ref="A549">IF(OR(EnterData!A552="",ISBLANK(EnterData!A552)),"",_xlfn._xlws.FILTER(EnterData!A552:L552 &amp; "",EnterData!A552:A552&lt;&gt;""))</f>
        <v/>
      </c>
      <c r="M549" s="3" t="str" cm="1">
        <f t="array" ref="M549">IF(OR(EnterData!A552="",ISBLANK(EnterData!A552)),"",_xlfn._xlws.FILTER(EnterData!N552:V552 &amp; "",EnterData!A552:A552&lt;&gt;""))</f>
        <v/>
      </c>
    </row>
    <row r="550" spans="1:13" x14ac:dyDescent="0.25">
      <c r="A550" s="3" t="str" cm="1">
        <f t="array" ref="A550">IF(OR(EnterData!A553="",ISBLANK(EnterData!A553)),"",_xlfn._xlws.FILTER(EnterData!A553:L553 &amp; "",EnterData!A553:A553&lt;&gt;""))</f>
        <v/>
      </c>
      <c r="M550" s="3" t="str" cm="1">
        <f t="array" ref="M550">IF(OR(EnterData!A553="",ISBLANK(EnterData!A553)),"",_xlfn._xlws.FILTER(EnterData!N553:V553 &amp; "",EnterData!A553:A553&lt;&gt;""))</f>
        <v/>
      </c>
    </row>
    <row r="551" spans="1:13" x14ac:dyDescent="0.25">
      <c r="A551" s="3" t="str" cm="1">
        <f t="array" ref="A551">IF(OR(EnterData!A554="",ISBLANK(EnterData!A554)),"",_xlfn._xlws.FILTER(EnterData!A554:L554 &amp; "",EnterData!A554:A554&lt;&gt;""))</f>
        <v/>
      </c>
      <c r="M551" s="3" t="str" cm="1">
        <f t="array" ref="M551">IF(OR(EnterData!A554="",ISBLANK(EnterData!A554)),"",_xlfn._xlws.FILTER(EnterData!N554:V554 &amp; "",EnterData!A554:A554&lt;&gt;""))</f>
        <v/>
      </c>
    </row>
    <row r="552" spans="1:13" x14ac:dyDescent="0.25">
      <c r="A552" s="3" t="str" cm="1">
        <f t="array" ref="A552">IF(OR(EnterData!A555="",ISBLANK(EnterData!A555)),"",_xlfn._xlws.FILTER(EnterData!A555:L555 &amp; "",EnterData!A555:A555&lt;&gt;""))</f>
        <v/>
      </c>
      <c r="M552" s="3" t="str" cm="1">
        <f t="array" ref="M552">IF(OR(EnterData!A555="",ISBLANK(EnterData!A555)),"",_xlfn._xlws.FILTER(EnterData!N555:V555 &amp; "",EnterData!A555:A555&lt;&gt;""))</f>
        <v/>
      </c>
    </row>
    <row r="553" spans="1:13" x14ac:dyDescent="0.25">
      <c r="A553" s="3" t="str" cm="1">
        <f t="array" ref="A553">IF(OR(EnterData!A556="",ISBLANK(EnterData!A556)),"",_xlfn._xlws.FILTER(EnterData!A556:L556 &amp; "",EnterData!A556:A556&lt;&gt;""))</f>
        <v/>
      </c>
      <c r="M553" s="3" t="str" cm="1">
        <f t="array" ref="M553">IF(OR(EnterData!A556="",ISBLANK(EnterData!A556)),"",_xlfn._xlws.FILTER(EnterData!N556:V556 &amp; "",EnterData!A556:A556&lt;&gt;""))</f>
        <v/>
      </c>
    </row>
    <row r="554" spans="1:13" x14ac:dyDescent="0.25">
      <c r="A554" s="3" t="str" cm="1">
        <f t="array" ref="A554">IF(OR(EnterData!A557="",ISBLANK(EnterData!A557)),"",_xlfn._xlws.FILTER(EnterData!A557:L557 &amp; "",EnterData!A557:A557&lt;&gt;""))</f>
        <v/>
      </c>
      <c r="M554" s="3" t="str" cm="1">
        <f t="array" ref="M554">IF(OR(EnterData!A557="",ISBLANK(EnterData!A557)),"",_xlfn._xlws.FILTER(EnterData!N557:V557 &amp; "",EnterData!A557:A557&lt;&gt;""))</f>
        <v/>
      </c>
    </row>
    <row r="555" spans="1:13" x14ac:dyDescent="0.25">
      <c r="A555" s="3" t="str" cm="1">
        <f t="array" ref="A555">IF(OR(EnterData!A558="",ISBLANK(EnterData!A558)),"",_xlfn._xlws.FILTER(EnterData!A558:L558 &amp; "",EnterData!A558:A558&lt;&gt;""))</f>
        <v/>
      </c>
      <c r="M555" s="3" t="str" cm="1">
        <f t="array" ref="M555">IF(OR(EnterData!A558="",ISBLANK(EnterData!A558)),"",_xlfn._xlws.FILTER(EnterData!N558:V558 &amp; "",EnterData!A558:A558&lt;&gt;""))</f>
        <v/>
      </c>
    </row>
    <row r="556" spans="1:13" x14ac:dyDescent="0.25">
      <c r="A556" s="3" t="str" cm="1">
        <f t="array" ref="A556">IF(OR(EnterData!A559="",ISBLANK(EnterData!A559)),"",_xlfn._xlws.FILTER(EnterData!A559:L559 &amp; "",EnterData!A559:A559&lt;&gt;""))</f>
        <v/>
      </c>
      <c r="M556" s="3" t="str" cm="1">
        <f t="array" ref="M556">IF(OR(EnterData!A559="",ISBLANK(EnterData!A559)),"",_xlfn._xlws.FILTER(EnterData!N559:V559 &amp; "",EnterData!A559:A559&lt;&gt;""))</f>
        <v/>
      </c>
    </row>
    <row r="557" spans="1:13" x14ac:dyDescent="0.25">
      <c r="A557" s="3" t="str" cm="1">
        <f t="array" ref="A557">IF(OR(EnterData!A560="",ISBLANK(EnterData!A560)),"",_xlfn._xlws.FILTER(EnterData!A560:L560 &amp; "",EnterData!A560:A560&lt;&gt;""))</f>
        <v/>
      </c>
      <c r="M557" s="3" t="str" cm="1">
        <f t="array" ref="M557">IF(OR(EnterData!A560="",ISBLANK(EnterData!A560)),"",_xlfn._xlws.FILTER(EnterData!N560:V560 &amp; "",EnterData!A560:A560&lt;&gt;""))</f>
        <v/>
      </c>
    </row>
    <row r="558" spans="1:13" x14ac:dyDescent="0.25">
      <c r="A558" s="3" t="str" cm="1">
        <f t="array" ref="A558">IF(OR(EnterData!A561="",ISBLANK(EnterData!A561)),"",_xlfn._xlws.FILTER(EnterData!A561:L561 &amp; "",EnterData!A561:A561&lt;&gt;""))</f>
        <v/>
      </c>
      <c r="M558" s="3" t="str" cm="1">
        <f t="array" ref="M558">IF(OR(EnterData!A561="",ISBLANK(EnterData!A561)),"",_xlfn._xlws.FILTER(EnterData!N561:V561 &amp; "",EnterData!A561:A561&lt;&gt;""))</f>
        <v/>
      </c>
    </row>
    <row r="559" spans="1:13" x14ac:dyDescent="0.25">
      <c r="A559" s="3" t="str" cm="1">
        <f t="array" ref="A559">IF(OR(EnterData!A562="",ISBLANK(EnterData!A562)),"",_xlfn._xlws.FILTER(EnterData!A562:L562 &amp; "",EnterData!A562:A562&lt;&gt;""))</f>
        <v/>
      </c>
      <c r="M559" s="3" t="str" cm="1">
        <f t="array" ref="M559">IF(OR(EnterData!A562="",ISBLANK(EnterData!A562)),"",_xlfn._xlws.FILTER(EnterData!N562:V562 &amp; "",EnterData!A562:A562&lt;&gt;""))</f>
        <v/>
      </c>
    </row>
    <row r="560" spans="1:13" x14ac:dyDescent="0.25">
      <c r="A560" s="3" t="str" cm="1">
        <f t="array" ref="A560">IF(OR(EnterData!A563="",ISBLANK(EnterData!A563)),"",_xlfn._xlws.FILTER(EnterData!A563:L563 &amp; "",EnterData!A563:A563&lt;&gt;""))</f>
        <v/>
      </c>
      <c r="M560" s="3" t="str" cm="1">
        <f t="array" ref="M560">IF(OR(EnterData!A563="",ISBLANK(EnterData!A563)),"",_xlfn._xlws.FILTER(EnterData!N563:V563 &amp; "",EnterData!A563:A563&lt;&gt;""))</f>
        <v/>
      </c>
    </row>
    <row r="561" spans="1:13" x14ac:dyDescent="0.25">
      <c r="A561" s="3" t="str" cm="1">
        <f t="array" ref="A561">IF(OR(EnterData!A564="",ISBLANK(EnterData!A564)),"",_xlfn._xlws.FILTER(EnterData!A564:L564 &amp; "",EnterData!A564:A564&lt;&gt;""))</f>
        <v/>
      </c>
      <c r="M561" s="3" t="str" cm="1">
        <f t="array" ref="M561">IF(OR(EnterData!A564="",ISBLANK(EnterData!A564)),"",_xlfn._xlws.FILTER(EnterData!N564:V564 &amp; "",EnterData!A564:A564&lt;&gt;""))</f>
        <v/>
      </c>
    </row>
    <row r="562" spans="1:13" x14ac:dyDescent="0.25">
      <c r="A562" s="3" t="str" cm="1">
        <f t="array" ref="A562">IF(OR(EnterData!A565="",ISBLANK(EnterData!A565)),"",_xlfn._xlws.FILTER(EnterData!A565:L565 &amp; "",EnterData!A565:A565&lt;&gt;""))</f>
        <v/>
      </c>
      <c r="M562" s="3" t="str" cm="1">
        <f t="array" ref="M562">IF(OR(EnterData!A565="",ISBLANK(EnterData!A565)),"",_xlfn._xlws.FILTER(EnterData!N565:V565 &amp; "",EnterData!A565:A565&lt;&gt;""))</f>
        <v/>
      </c>
    </row>
    <row r="563" spans="1:13" x14ac:dyDescent="0.25">
      <c r="A563" s="3" t="str" cm="1">
        <f t="array" ref="A563">IF(OR(EnterData!A566="",ISBLANK(EnterData!A566)),"",_xlfn._xlws.FILTER(EnterData!A566:L566 &amp; "",EnterData!A566:A566&lt;&gt;""))</f>
        <v/>
      </c>
      <c r="M563" s="3" t="str" cm="1">
        <f t="array" ref="M563">IF(OR(EnterData!A566="",ISBLANK(EnterData!A566)),"",_xlfn._xlws.FILTER(EnterData!N566:V566 &amp; "",EnterData!A566:A566&lt;&gt;""))</f>
        <v/>
      </c>
    </row>
    <row r="564" spans="1:13" x14ac:dyDescent="0.25">
      <c r="A564" s="3" t="str" cm="1">
        <f t="array" ref="A564">IF(OR(EnterData!A567="",ISBLANK(EnterData!A567)),"",_xlfn._xlws.FILTER(EnterData!A567:L567 &amp; "",EnterData!A567:A567&lt;&gt;""))</f>
        <v/>
      </c>
      <c r="M564" s="3" t="str" cm="1">
        <f t="array" ref="M564">IF(OR(EnterData!A567="",ISBLANK(EnterData!A567)),"",_xlfn._xlws.FILTER(EnterData!N567:V567 &amp; "",EnterData!A567:A567&lt;&gt;""))</f>
        <v/>
      </c>
    </row>
    <row r="565" spans="1:13" x14ac:dyDescent="0.25">
      <c r="A565" s="3" t="str" cm="1">
        <f t="array" ref="A565">IF(OR(EnterData!A568="",ISBLANK(EnterData!A568)),"",_xlfn._xlws.FILTER(EnterData!A568:L568 &amp; "",EnterData!A568:A568&lt;&gt;""))</f>
        <v/>
      </c>
      <c r="M565" s="3" t="str" cm="1">
        <f t="array" ref="M565">IF(OR(EnterData!A568="",ISBLANK(EnterData!A568)),"",_xlfn._xlws.FILTER(EnterData!N568:V568 &amp; "",EnterData!A568:A568&lt;&gt;""))</f>
        <v/>
      </c>
    </row>
    <row r="566" spans="1:13" x14ac:dyDescent="0.25">
      <c r="A566" s="3" t="str" cm="1">
        <f t="array" ref="A566">IF(OR(EnterData!A569="",ISBLANK(EnterData!A569)),"",_xlfn._xlws.FILTER(EnterData!A569:L569 &amp; "",EnterData!A569:A569&lt;&gt;""))</f>
        <v/>
      </c>
      <c r="M566" s="3" t="str" cm="1">
        <f t="array" ref="M566">IF(OR(EnterData!A569="",ISBLANK(EnterData!A569)),"",_xlfn._xlws.FILTER(EnterData!N569:V569 &amp; "",EnterData!A569:A569&lt;&gt;""))</f>
        <v/>
      </c>
    </row>
    <row r="567" spans="1:13" x14ac:dyDescent="0.25">
      <c r="A567" s="3" t="str" cm="1">
        <f t="array" ref="A567">IF(OR(EnterData!A570="",ISBLANK(EnterData!A570)),"",_xlfn._xlws.FILTER(EnterData!A570:L570 &amp; "",EnterData!A570:A570&lt;&gt;""))</f>
        <v/>
      </c>
      <c r="M567" s="3" t="str" cm="1">
        <f t="array" ref="M567">IF(OR(EnterData!A570="",ISBLANK(EnterData!A570)),"",_xlfn._xlws.FILTER(EnterData!N570:V570 &amp; "",EnterData!A570:A570&lt;&gt;""))</f>
        <v/>
      </c>
    </row>
    <row r="568" spans="1:13" x14ac:dyDescent="0.25">
      <c r="A568" s="3" t="str" cm="1">
        <f t="array" ref="A568">IF(OR(EnterData!A571="",ISBLANK(EnterData!A571)),"",_xlfn._xlws.FILTER(EnterData!A571:L571 &amp; "",EnterData!A571:A571&lt;&gt;""))</f>
        <v/>
      </c>
      <c r="M568" s="3" t="str" cm="1">
        <f t="array" ref="M568">IF(OR(EnterData!A571="",ISBLANK(EnterData!A571)),"",_xlfn._xlws.FILTER(EnterData!N571:V571 &amp; "",EnterData!A571:A571&lt;&gt;""))</f>
        <v/>
      </c>
    </row>
    <row r="569" spans="1:13" x14ac:dyDescent="0.25">
      <c r="A569" s="3" t="str" cm="1">
        <f t="array" ref="A569">IF(OR(EnterData!A572="",ISBLANK(EnterData!A572)),"",_xlfn._xlws.FILTER(EnterData!A572:L572 &amp; "",EnterData!A572:A572&lt;&gt;""))</f>
        <v/>
      </c>
      <c r="M569" s="3" t="str" cm="1">
        <f t="array" ref="M569">IF(OR(EnterData!A572="",ISBLANK(EnterData!A572)),"",_xlfn._xlws.FILTER(EnterData!N572:V572 &amp; "",EnterData!A572:A572&lt;&gt;""))</f>
        <v/>
      </c>
    </row>
    <row r="570" spans="1:13" x14ac:dyDescent="0.25">
      <c r="A570" s="3" t="str" cm="1">
        <f t="array" ref="A570">IF(OR(EnterData!A573="",ISBLANK(EnterData!A573)),"",_xlfn._xlws.FILTER(EnterData!A573:L573 &amp; "",EnterData!A573:A573&lt;&gt;""))</f>
        <v/>
      </c>
      <c r="M570" s="3" t="str" cm="1">
        <f t="array" ref="M570">IF(OR(EnterData!A573="",ISBLANK(EnterData!A573)),"",_xlfn._xlws.FILTER(EnterData!N573:V573 &amp; "",EnterData!A573:A573&lt;&gt;""))</f>
        <v/>
      </c>
    </row>
    <row r="571" spans="1:13" x14ac:dyDescent="0.25">
      <c r="A571" s="3" t="str" cm="1">
        <f t="array" ref="A571">IF(OR(EnterData!A574="",ISBLANK(EnterData!A574)),"",_xlfn._xlws.FILTER(EnterData!A574:L574 &amp; "",EnterData!A574:A574&lt;&gt;""))</f>
        <v/>
      </c>
      <c r="M571" s="3" t="str" cm="1">
        <f t="array" ref="M571">IF(OR(EnterData!A574="",ISBLANK(EnterData!A574)),"",_xlfn._xlws.FILTER(EnterData!N574:V574 &amp; "",EnterData!A574:A574&lt;&gt;""))</f>
        <v/>
      </c>
    </row>
    <row r="572" spans="1:13" x14ac:dyDescent="0.25">
      <c r="A572" s="3" t="str" cm="1">
        <f t="array" ref="A572">IF(OR(EnterData!A575="",ISBLANK(EnterData!A575)),"",_xlfn._xlws.FILTER(EnterData!A575:L575 &amp; "",EnterData!A575:A575&lt;&gt;""))</f>
        <v/>
      </c>
      <c r="M572" s="3" t="str" cm="1">
        <f t="array" ref="M572">IF(OR(EnterData!A575="",ISBLANK(EnterData!A575)),"",_xlfn._xlws.FILTER(EnterData!N575:V575 &amp; "",EnterData!A575:A575&lt;&gt;""))</f>
        <v/>
      </c>
    </row>
    <row r="573" spans="1:13" x14ac:dyDescent="0.25">
      <c r="A573" s="3" t="str" cm="1">
        <f t="array" ref="A573">IF(OR(EnterData!A576="",ISBLANK(EnterData!A576)),"",_xlfn._xlws.FILTER(EnterData!A576:L576 &amp; "",EnterData!A576:A576&lt;&gt;""))</f>
        <v/>
      </c>
      <c r="M573" s="3" t="str" cm="1">
        <f t="array" ref="M573">IF(OR(EnterData!A576="",ISBLANK(EnterData!A576)),"",_xlfn._xlws.FILTER(EnterData!N576:V576 &amp; "",EnterData!A576:A576&lt;&gt;""))</f>
        <v/>
      </c>
    </row>
    <row r="574" spans="1:13" x14ac:dyDescent="0.25">
      <c r="A574" s="3" t="str" cm="1">
        <f t="array" ref="A574">IF(OR(EnterData!A577="",ISBLANK(EnterData!A577)),"",_xlfn._xlws.FILTER(EnterData!A577:L577 &amp; "",EnterData!A577:A577&lt;&gt;""))</f>
        <v/>
      </c>
      <c r="M574" s="3" t="str" cm="1">
        <f t="array" ref="M574">IF(OR(EnterData!A577="",ISBLANK(EnterData!A577)),"",_xlfn._xlws.FILTER(EnterData!N577:V577 &amp; "",EnterData!A577:A577&lt;&gt;""))</f>
        <v/>
      </c>
    </row>
    <row r="575" spans="1:13" x14ac:dyDescent="0.25">
      <c r="A575" s="3" t="str" cm="1">
        <f t="array" ref="A575">IF(OR(EnterData!A578="",ISBLANK(EnterData!A578)),"",_xlfn._xlws.FILTER(EnterData!A578:L578 &amp; "",EnterData!A578:A578&lt;&gt;""))</f>
        <v/>
      </c>
      <c r="M575" s="3" t="str" cm="1">
        <f t="array" ref="M575">IF(OR(EnterData!A578="",ISBLANK(EnterData!A578)),"",_xlfn._xlws.FILTER(EnterData!N578:V578 &amp; "",EnterData!A578:A578&lt;&gt;""))</f>
        <v/>
      </c>
    </row>
    <row r="576" spans="1:13" x14ac:dyDescent="0.25">
      <c r="A576" s="3" t="str" cm="1">
        <f t="array" ref="A576">IF(OR(EnterData!A579="",ISBLANK(EnterData!A579)),"",_xlfn._xlws.FILTER(EnterData!A579:L579 &amp; "",EnterData!A579:A579&lt;&gt;""))</f>
        <v/>
      </c>
      <c r="M576" s="3" t="str" cm="1">
        <f t="array" ref="M576">IF(OR(EnterData!A579="",ISBLANK(EnterData!A579)),"",_xlfn._xlws.FILTER(EnterData!N579:V579 &amp; "",EnterData!A579:A579&lt;&gt;""))</f>
        <v/>
      </c>
    </row>
    <row r="577" spans="1:13" x14ac:dyDescent="0.25">
      <c r="A577" s="3" t="str" cm="1">
        <f t="array" ref="A577">IF(OR(EnterData!A580="",ISBLANK(EnterData!A580)),"",_xlfn._xlws.FILTER(EnterData!A580:L580 &amp; "",EnterData!A580:A580&lt;&gt;""))</f>
        <v/>
      </c>
      <c r="M577" s="3" t="str" cm="1">
        <f t="array" ref="M577">IF(OR(EnterData!A580="",ISBLANK(EnterData!A580)),"",_xlfn._xlws.FILTER(EnterData!N580:V580 &amp; "",EnterData!A580:A580&lt;&gt;""))</f>
        <v/>
      </c>
    </row>
    <row r="578" spans="1:13" x14ac:dyDescent="0.25">
      <c r="A578" s="3" t="str" cm="1">
        <f t="array" ref="A578">IF(OR(EnterData!A581="",ISBLANK(EnterData!A581)),"",_xlfn._xlws.FILTER(EnterData!A581:L581 &amp; "",EnterData!A581:A581&lt;&gt;""))</f>
        <v/>
      </c>
      <c r="M578" s="3" t="str" cm="1">
        <f t="array" ref="M578">IF(OR(EnterData!A581="",ISBLANK(EnterData!A581)),"",_xlfn._xlws.FILTER(EnterData!N581:V581 &amp; "",EnterData!A581:A581&lt;&gt;""))</f>
        <v/>
      </c>
    </row>
    <row r="579" spans="1:13" x14ac:dyDescent="0.25">
      <c r="A579" s="3" t="str" cm="1">
        <f t="array" ref="A579">IF(OR(EnterData!A582="",ISBLANK(EnterData!A582)),"",_xlfn._xlws.FILTER(EnterData!A582:L582 &amp; "",EnterData!A582:A582&lt;&gt;""))</f>
        <v/>
      </c>
      <c r="M579" s="3" t="str" cm="1">
        <f t="array" ref="M579">IF(OR(EnterData!A582="",ISBLANK(EnterData!A582)),"",_xlfn._xlws.FILTER(EnterData!N582:V582 &amp; "",EnterData!A582:A582&lt;&gt;""))</f>
        <v/>
      </c>
    </row>
    <row r="580" spans="1:13" x14ac:dyDescent="0.25">
      <c r="A580" s="3" t="str" cm="1">
        <f t="array" ref="A580">IF(OR(EnterData!A583="",ISBLANK(EnterData!A583)),"",_xlfn._xlws.FILTER(EnterData!A583:L583 &amp; "",EnterData!A583:A583&lt;&gt;""))</f>
        <v/>
      </c>
      <c r="M580" s="3" t="str" cm="1">
        <f t="array" ref="M580">IF(OR(EnterData!A583="",ISBLANK(EnterData!A583)),"",_xlfn._xlws.FILTER(EnterData!N583:V583 &amp; "",EnterData!A583:A583&lt;&gt;""))</f>
        <v/>
      </c>
    </row>
    <row r="581" spans="1:13" x14ac:dyDescent="0.25">
      <c r="A581" s="3" t="str" cm="1">
        <f t="array" ref="A581">IF(OR(EnterData!A584="",ISBLANK(EnterData!A584)),"",_xlfn._xlws.FILTER(EnterData!A584:L584 &amp; "",EnterData!A584:A584&lt;&gt;""))</f>
        <v/>
      </c>
      <c r="M581" s="3" t="str" cm="1">
        <f t="array" ref="M581">IF(OR(EnterData!A584="",ISBLANK(EnterData!A584)),"",_xlfn._xlws.FILTER(EnterData!N584:V584 &amp; "",EnterData!A584:A584&lt;&gt;""))</f>
        <v/>
      </c>
    </row>
    <row r="582" spans="1:13" x14ac:dyDescent="0.25">
      <c r="A582" s="3" t="str" cm="1">
        <f t="array" ref="A582">IF(OR(EnterData!A585="",ISBLANK(EnterData!A585)),"",_xlfn._xlws.FILTER(EnterData!A585:L585 &amp; "",EnterData!A585:A585&lt;&gt;""))</f>
        <v/>
      </c>
      <c r="M582" s="3" t="str" cm="1">
        <f t="array" ref="M582">IF(OR(EnterData!A585="",ISBLANK(EnterData!A585)),"",_xlfn._xlws.FILTER(EnterData!N585:V585 &amp; "",EnterData!A585:A585&lt;&gt;""))</f>
        <v/>
      </c>
    </row>
    <row r="583" spans="1:13" x14ac:dyDescent="0.25">
      <c r="A583" s="3" t="str" cm="1">
        <f t="array" ref="A583">IF(OR(EnterData!A586="",ISBLANK(EnterData!A586)),"",_xlfn._xlws.FILTER(EnterData!A586:L586 &amp; "",EnterData!A586:A586&lt;&gt;""))</f>
        <v/>
      </c>
      <c r="M583" s="3" t="str" cm="1">
        <f t="array" ref="M583">IF(OR(EnterData!A586="",ISBLANK(EnterData!A586)),"",_xlfn._xlws.FILTER(EnterData!N586:V586 &amp; "",EnterData!A586:A586&lt;&gt;""))</f>
        <v/>
      </c>
    </row>
    <row r="584" spans="1:13" x14ac:dyDescent="0.25">
      <c r="A584" s="3" t="str" cm="1">
        <f t="array" ref="A584">IF(OR(EnterData!A587="",ISBLANK(EnterData!A587)),"",_xlfn._xlws.FILTER(EnterData!A587:L587 &amp; "",EnterData!A587:A587&lt;&gt;""))</f>
        <v/>
      </c>
      <c r="M584" s="3" t="str" cm="1">
        <f t="array" ref="M584">IF(OR(EnterData!A587="",ISBLANK(EnterData!A587)),"",_xlfn._xlws.FILTER(EnterData!N587:V587 &amp; "",EnterData!A587:A587&lt;&gt;""))</f>
        <v/>
      </c>
    </row>
    <row r="585" spans="1:13" x14ac:dyDescent="0.25">
      <c r="A585" s="3" t="str" cm="1">
        <f t="array" ref="A585">IF(OR(EnterData!A588="",ISBLANK(EnterData!A588)),"",_xlfn._xlws.FILTER(EnterData!A588:L588 &amp; "",EnterData!A588:A588&lt;&gt;""))</f>
        <v/>
      </c>
      <c r="M585" s="3" t="str" cm="1">
        <f t="array" ref="M585">IF(OR(EnterData!A588="",ISBLANK(EnterData!A588)),"",_xlfn._xlws.FILTER(EnterData!N588:V588 &amp; "",EnterData!A588:A588&lt;&gt;""))</f>
        <v/>
      </c>
    </row>
    <row r="586" spans="1:13" x14ac:dyDescent="0.25">
      <c r="A586" s="3" t="str" cm="1">
        <f t="array" ref="A586">IF(OR(EnterData!A589="",ISBLANK(EnterData!A589)),"",_xlfn._xlws.FILTER(EnterData!A589:L589 &amp; "",EnterData!A589:A589&lt;&gt;""))</f>
        <v/>
      </c>
      <c r="M586" s="3" t="str" cm="1">
        <f t="array" ref="M586">IF(OR(EnterData!A589="",ISBLANK(EnterData!A589)),"",_xlfn._xlws.FILTER(EnterData!N589:V589 &amp; "",EnterData!A589:A589&lt;&gt;""))</f>
        <v/>
      </c>
    </row>
    <row r="587" spans="1:13" x14ac:dyDescent="0.25">
      <c r="A587" s="3" t="str" cm="1">
        <f t="array" ref="A587">IF(OR(EnterData!A590="",ISBLANK(EnterData!A590)),"",_xlfn._xlws.FILTER(EnterData!A590:L590 &amp; "",EnterData!A590:A590&lt;&gt;""))</f>
        <v/>
      </c>
      <c r="M587" s="3" t="str" cm="1">
        <f t="array" ref="M587">IF(OR(EnterData!A590="",ISBLANK(EnterData!A590)),"",_xlfn._xlws.FILTER(EnterData!N590:V590 &amp; "",EnterData!A590:A590&lt;&gt;""))</f>
        <v/>
      </c>
    </row>
    <row r="588" spans="1:13" x14ac:dyDescent="0.25">
      <c r="A588" s="3" t="str" cm="1">
        <f t="array" ref="A588">IF(OR(EnterData!A591="",ISBLANK(EnterData!A591)),"",_xlfn._xlws.FILTER(EnterData!A591:L591 &amp; "",EnterData!A591:A591&lt;&gt;""))</f>
        <v/>
      </c>
      <c r="M588" s="3" t="str" cm="1">
        <f t="array" ref="M588">IF(OR(EnterData!A591="",ISBLANK(EnterData!A591)),"",_xlfn._xlws.FILTER(EnterData!N591:V591 &amp; "",EnterData!A591:A591&lt;&gt;""))</f>
        <v/>
      </c>
    </row>
    <row r="589" spans="1:13" x14ac:dyDescent="0.25">
      <c r="A589" s="3" t="str" cm="1">
        <f t="array" ref="A589">IF(OR(EnterData!A592="",ISBLANK(EnterData!A592)),"",_xlfn._xlws.FILTER(EnterData!A592:L592 &amp; "",EnterData!A592:A592&lt;&gt;""))</f>
        <v/>
      </c>
      <c r="M589" s="3" t="str" cm="1">
        <f t="array" ref="M589">IF(OR(EnterData!A592="",ISBLANK(EnterData!A592)),"",_xlfn._xlws.FILTER(EnterData!N592:V592 &amp; "",EnterData!A592:A592&lt;&gt;""))</f>
        <v/>
      </c>
    </row>
    <row r="590" spans="1:13" x14ac:dyDescent="0.25">
      <c r="A590" s="3" t="str" cm="1">
        <f t="array" ref="A590">IF(OR(EnterData!A593="",ISBLANK(EnterData!A593)),"",_xlfn._xlws.FILTER(EnterData!A593:L593 &amp; "",EnterData!A593:A593&lt;&gt;""))</f>
        <v/>
      </c>
      <c r="M590" s="3" t="str" cm="1">
        <f t="array" ref="M590">IF(OR(EnterData!A593="",ISBLANK(EnterData!A593)),"",_xlfn._xlws.FILTER(EnterData!N593:V593 &amp; "",EnterData!A593:A593&lt;&gt;""))</f>
        <v/>
      </c>
    </row>
    <row r="591" spans="1:13" x14ac:dyDescent="0.25">
      <c r="A591" s="3" t="str" cm="1">
        <f t="array" ref="A591">IF(OR(EnterData!A594="",ISBLANK(EnterData!A594)),"",_xlfn._xlws.FILTER(EnterData!A594:L594 &amp; "",EnterData!A594:A594&lt;&gt;""))</f>
        <v/>
      </c>
      <c r="M591" s="3" t="str" cm="1">
        <f t="array" ref="M591">IF(OR(EnterData!A594="",ISBLANK(EnterData!A594)),"",_xlfn._xlws.FILTER(EnterData!N594:V594 &amp; "",EnterData!A594:A594&lt;&gt;""))</f>
        <v/>
      </c>
    </row>
    <row r="592" spans="1:13" x14ac:dyDescent="0.25">
      <c r="A592" s="3" t="str" cm="1">
        <f t="array" ref="A592">IF(OR(EnterData!A595="",ISBLANK(EnterData!A595)),"",_xlfn._xlws.FILTER(EnterData!A595:L595 &amp; "",EnterData!A595:A595&lt;&gt;""))</f>
        <v/>
      </c>
      <c r="M592" s="3" t="str" cm="1">
        <f t="array" ref="M592">IF(OR(EnterData!A595="",ISBLANK(EnterData!A595)),"",_xlfn._xlws.FILTER(EnterData!N595:V595 &amp; "",EnterData!A595:A595&lt;&gt;""))</f>
        <v/>
      </c>
    </row>
    <row r="593" spans="1:13" x14ac:dyDescent="0.25">
      <c r="A593" s="3" t="str" cm="1">
        <f t="array" ref="A593">IF(OR(EnterData!A596="",ISBLANK(EnterData!A596)),"",_xlfn._xlws.FILTER(EnterData!A596:L596 &amp; "",EnterData!A596:A596&lt;&gt;""))</f>
        <v/>
      </c>
      <c r="M593" s="3" t="str" cm="1">
        <f t="array" ref="M593">IF(OR(EnterData!A596="",ISBLANK(EnterData!A596)),"",_xlfn._xlws.FILTER(EnterData!N596:V596 &amp; "",EnterData!A596:A596&lt;&gt;""))</f>
        <v/>
      </c>
    </row>
    <row r="594" spans="1:13" x14ac:dyDescent="0.25">
      <c r="A594" s="3" t="str" cm="1">
        <f t="array" ref="A594">IF(OR(EnterData!A597="",ISBLANK(EnterData!A597)),"",_xlfn._xlws.FILTER(EnterData!A597:L597 &amp; "",EnterData!A597:A597&lt;&gt;""))</f>
        <v/>
      </c>
      <c r="M594" s="3" t="str" cm="1">
        <f t="array" ref="M594">IF(OR(EnterData!A597="",ISBLANK(EnterData!A597)),"",_xlfn._xlws.FILTER(EnterData!N597:V597 &amp; "",EnterData!A597:A597&lt;&gt;""))</f>
        <v/>
      </c>
    </row>
    <row r="595" spans="1:13" x14ac:dyDescent="0.25">
      <c r="A595" s="3" t="str" cm="1">
        <f t="array" ref="A595">IF(OR(EnterData!A598="",ISBLANK(EnterData!A598)),"",_xlfn._xlws.FILTER(EnterData!A598:L598 &amp; "",EnterData!A598:A598&lt;&gt;""))</f>
        <v/>
      </c>
      <c r="M595" s="3" t="str" cm="1">
        <f t="array" ref="M595">IF(OR(EnterData!A598="",ISBLANK(EnterData!A598)),"",_xlfn._xlws.FILTER(EnterData!N598:V598 &amp; "",EnterData!A598:A598&lt;&gt;""))</f>
        <v/>
      </c>
    </row>
    <row r="596" spans="1:13" x14ac:dyDescent="0.25">
      <c r="A596" s="3" t="str" cm="1">
        <f t="array" ref="A596">IF(OR(EnterData!A599="",ISBLANK(EnterData!A599)),"",_xlfn._xlws.FILTER(EnterData!A599:L599 &amp; "",EnterData!A599:A599&lt;&gt;""))</f>
        <v/>
      </c>
      <c r="M596" s="3" t="str" cm="1">
        <f t="array" ref="M596">IF(OR(EnterData!A599="",ISBLANK(EnterData!A599)),"",_xlfn._xlws.FILTER(EnterData!N599:V599 &amp; "",EnterData!A599:A599&lt;&gt;""))</f>
        <v/>
      </c>
    </row>
    <row r="597" spans="1:13" x14ac:dyDescent="0.25">
      <c r="A597" s="3" t="str" cm="1">
        <f t="array" ref="A597">IF(OR(EnterData!A600="",ISBLANK(EnterData!A600)),"",_xlfn._xlws.FILTER(EnterData!A600:L600 &amp; "",EnterData!A600:A600&lt;&gt;""))</f>
        <v/>
      </c>
      <c r="M597" s="3" t="str" cm="1">
        <f t="array" ref="M597">IF(OR(EnterData!A600="",ISBLANK(EnterData!A600)),"",_xlfn._xlws.FILTER(EnterData!N600:V600 &amp; "",EnterData!A600:A600&lt;&gt;""))</f>
        <v/>
      </c>
    </row>
    <row r="598" spans="1:13" x14ac:dyDescent="0.25">
      <c r="A598" s="3" t="str" cm="1">
        <f t="array" ref="A598">IF(OR(EnterData!A601="",ISBLANK(EnterData!A601)),"",_xlfn._xlws.FILTER(EnterData!A601:L601 &amp; "",EnterData!A601:A601&lt;&gt;""))</f>
        <v/>
      </c>
      <c r="M598" s="3" t="str" cm="1">
        <f t="array" ref="M598">IF(OR(EnterData!A601="",ISBLANK(EnterData!A601)),"",_xlfn._xlws.FILTER(EnterData!N601:V601 &amp; "",EnterData!A601:A601&lt;&gt;""))</f>
        <v/>
      </c>
    </row>
    <row r="599" spans="1:13" x14ac:dyDescent="0.25">
      <c r="A599" s="3" t="str" cm="1">
        <f t="array" ref="A599">IF(OR(EnterData!A602="",ISBLANK(EnterData!A602)),"",_xlfn._xlws.FILTER(EnterData!A602:L602 &amp; "",EnterData!A602:A602&lt;&gt;""))</f>
        <v/>
      </c>
      <c r="M599" s="3" t="str" cm="1">
        <f t="array" ref="M599">IF(OR(EnterData!A602="",ISBLANK(EnterData!A602)),"",_xlfn._xlws.FILTER(EnterData!N602:V602 &amp; "",EnterData!A602:A602&lt;&gt;""))</f>
        <v/>
      </c>
    </row>
    <row r="600" spans="1:13" x14ac:dyDescent="0.25">
      <c r="A600" s="3" t="str" cm="1">
        <f t="array" ref="A600">IF(OR(EnterData!A603="",ISBLANK(EnterData!A603)),"",_xlfn._xlws.FILTER(EnterData!A603:L603 &amp; "",EnterData!A603:A603&lt;&gt;""))</f>
        <v/>
      </c>
      <c r="M600" s="3" t="str" cm="1">
        <f t="array" ref="M600">IF(OR(EnterData!A603="",ISBLANK(EnterData!A603)),"",_xlfn._xlws.FILTER(EnterData!N603:V603 &amp; "",EnterData!A603:A603&lt;&gt;""))</f>
        <v/>
      </c>
    </row>
    <row r="601" spans="1:13" x14ac:dyDescent="0.25">
      <c r="A601" s="3" t="str" cm="1">
        <f t="array" ref="A601">IF(OR(EnterData!A604="",ISBLANK(EnterData!A604)),"",_xlfn._xlws.FILTER(EnterData!A604:L604 &amp; "",EnterData!A604:A604&lt;&gt;""))</f>
        <v/>
      </c>
      <c r="M601" s="3" t="str" cm="1">
        <f t="array" ref="M601">IF(OR(EnterData!A604="",ISBLANK(EnterData!A604)),"",_xlfn._xlws.FILTER(EnterData!N604:V604 &amp; "",EnterData!A604:A604&lt;&gt;""))</f>
        <v/>
      </c>
    </row>
    <row r="602" spans="1:13" x14ac:dyDescent="0.25">
      <c r="A602" s="3" t="str" cm="1">
        <f t="array" ref="A602">IF(OR(EnterData!A605="",ISBLANK(EnterData!A605)),"",_xlfn._xlws.FILTER(EnterData!A605:L605 &amp; "",EnterData!A605:A605&lt;&gt;""))</f>
        <v/>
      </c>
      <c r="M602" s="3" t="str" cm="1">
        <f t="array" ref="M602">IF(OR(EnterData!A605="",ISBLANK(EnterData!A605)),"",_xlfn._xlws.FILTER(EnterData!N605:V605 &amp; "",EnterData!A605:A605&lt;&gt;""))</f>
        <v/>
      </c>
    </row>
    <row r="603" spans="1:13" x14ac:dyDescent="0.25">
      <c r="A603" s="3" t="str" cm="1">
        <f t="array" ref="A603">IF(OR(EnterData!A606="",ISBLANK(EnterData!A606)),"",_xlfn._xlws.FILTER(EnterData!A606:L606 &amp; "",EnterData!A606:A606&lt;&gt;""))</f>
        <v/>
      </c>
      <c r="M603" s="3" t="str" cm="1">
        <f t="array" ref="M603">IF(OR(EnterData!A606="",ISBLANK(EnterData!A606)),"",_xlfn._xlws.FILTER(EnterData!N606:V606 &amp; "",EnterData!A606:A606&lt;&gt;""))</f>
        <v/>
      </c>
    </row>
    <row r="604" spans="1:13" x14ac:dyDescent="0.25">
      <c r="A604" s="3" t="str" cm="1">
        <f t="array" ref="A604">IF(OR(EnterData!A607="",ISBLANK(EnterData!A607)),"",_xlfn._xlws.FILTER(EnterData!A607:L607 &amp; "",EnterData!A607:A607&lt;&gt;""))</f>
        <v/>
      </c>
      <c r="M604" s="3" t="str" cm="1">
        <f t="array" ref="M604">IF(OR(EnterData!A607="",ISBLANK(EnterData!A607)),"",_xlfn._xlws.FILTER(EnterData!N607:V607 &amp; "",EnterData!A607:A607&lt;&gt;""))</f>
        <v/>
      </c>
    </row>
    <row r="605" spans="1:13" x14ac:dyDescent="0.25">
      <c r="A605" s="3" t="str" cm="1">
        <f t="array" ref="A605">IF(OR(EnterData!A608="",ISBLANK(EnterData!A608)),"",_xlfn._xlws.FILTER(EnterData!A608:L608 &amp; "",EnterData!A608:A608&lt;&gt;""))</f>
        <v/>
      </c>
      <c r="M605" s="3" t="str" cm="1">
        <f t="array" ref="M605">IF(OR(EnterData!A608="",ISBLANK(EnterData!A608)),"",_xlfn._xlws.FILTER(EnterData!N608:V608 &amp; "",EnterData!A608:A608&lt;&gt;""))</f>
        <v/>
      </c>
    </row>
    <row r="606" spans="1:13" x14ac:dyDescent="0.25">
      <c r="A606" s="3" t="str" cm="1">
        <f t="array" ref="A606">IF(OR(EnterData!A609="",ISBLANK(EnterData!A609)),"",_xlfn._xlws.FILTER(EnterData!A609:L609 &amp; "",EnterData!A609:A609&lt;&gt;""))</f>
        <v/>
      </c>
      <c r="M606" s="3" t="str" cm="1">
        <f t="array" ref="M606">IF(OR(EnterData!A609="",ISBLANK(EnterData!A609)),"",_xlfn._xlws.FILTER(EnterData!N609:V609 &amp; "",EnterData!A609:A609&lt;&gt;""))</f>
        <v/>
      </c>
    </row>
    <row r="607" spans="1:13" x14ac:dyDescent="0.25">
      <c r="A607" s="3" t="str" cm="1">
        <f t="array" ref="A607">IF(OR(EnterData!A610="",ISBLANK(EnterData!A610)),"",_xlfn._xlws.FILTER(EnterData!A610:L610 &amp; "",EnterData!A610:A610&lt;&gt;""))</f>
        <v/>
      </c>
      <c r="M607" s="3" t="str" cm="1">
        <f t="array" ref="M607">IF(OR(EnterData!A610="",ISBLANK(EnterData!A610)),"",_xlfn._xlws.FILTER(EnterData!N610:V610 &amp; "",EnterData!A610:A610&lt;&gt;""))</f>
        <v/>
      </c>
    </row>
    <row r="608" spans="1:13" x14ac:dyDescent="0.25">
      <c r="A608" s="3" t="str" cm="1">
        <f t="array" ref="A608">IF(OR(EnterData!A611="",ISBLANK(EnterData!A611)),"",_xlfn._xlws.FILTER(EnterData!A611:L611 &amp; "",EnterData!A611:A611&lt;&gt;""))</f>
        <v/>
      </c>
      <c r="M608" s="3" t="str" cm="1">
        <f t="array" ref="M608">IF(OR(EnterData!A611="",ISBLANK(EnterData!A611)),"",_xlfn._xlws.FILTER(EnterData!N611:V611 &amp; "",EnterData!A611:A611&lt;&gt;""))</f>
        <v/>
      </c>
    </row>
    <row r="609" spans="1:13" x14ac:dyDescent="0.25">
      <c r="A609" s="3" t="str" cm="1">
        <f t="array" ref="A609">IF(OR(EnterData!A612="",ISBLANK(EnterData!A612)),"",_xlfn._xlws.FILTER(EnterData!A612:L612 &amp; "",EnterData!A612:A612&lt;&gt;""))</f>
        <v/>
      </c>
      <c r="M609" s="3" t="str" cm="1">
        <f t="array" ref="M609">IF(OR(EnterData!A612="",ISBLANK(EnterData!A612)),"",_xlfn._xlws.FILTER(EnterData!N612:V612 &amp; "",EnterData!A612:A612&lt;&gt;""))</f>
        <v/>
      </c>
    </row>
    <row r="610" spans="1:13" x14ac:dyDescent="0.25">
      <c r="A610" s="3" t="str" cm="1">
        <f t="array" ref="A610">IF(OR(EnterData!A613="",ISBLANK(EnterData!A613)),"",_xlfn._xlws.FILTER(EnterData!A613:L613 &amp; "",EnterData!A613:A613&lt;&gt;""))</f>
        <v/>
      </c>
      <c r="M610" s="3" t="str" cm="1">
        <f t="array" ref="M610">IF(OR(EnterData!A613="",ISBLANK(EnterData!A613)),"",_xlfn._xlws.FILTER(EnterData!N613:V613 &amp; "",EnterData!A613:A613&lt;&gt;""))</f>
        <v/>
      </c>
    </row>
    <row r="611" spans="1:13" x14ac:dyDescent="0.25">
      <c r="A611" s="3" t="str" cm="1">
        <f t="array" ref="A611">IF(OR(EnterData!A614="",ISBLANK(EnterData!A614)),"",_xlfn._xlws.FILTER(EnterData!A614:L614 &amp; "",EnterData!A614:A614&lt;&gt;""))</f>
        <v/>
      </c>
      <c r="M611" s="3" t="str" cm="1">
        <f t="array" ref="M611">IF(OR(EnterData!A614="",ISBLANK(EnterData!A614)),"",_xlfn._xlws.FILTER(EnterData!N614:V614 &amp; "",EnterData!A614:A614&lt;&gt;""))</f>
        <v/>
      </c>
    </row>
    <row r="612" spans="1:13" x14ac:dyDescent="0.25">
      <c r="A612" s="3" t="str" cm="1">
        <f t="array" ref="A612">IF(OR(EnterData!A615="",ISBLANK(EnterData!A615)),"",_xlfn._xlws.FILTER(EnterData!A615:L615 &amp; "",EnterData!A615:A615&lt;&gt;""))</f>
        <v/>
      </c>
      <c r="M612" s="3" t="str" cm="1">
        <f t="array" ref="M612">IF(OR(EnterData!A615="",ISBLANK(EnterData!A615)),"",_xlfn._xlws.FILTER(EnterData!N615:V615 &amp; "",EnterData!A615:A615&lt;&gt;""))</f>
        <v/>
      </c>
    </row>
    <row r="613" spans="1:13" x14ac:dyDescent="0.25">
      <c r="A613" s="3" t="str" cm="1">
        <f t="array" ref="A613">IF(OR(EnterData!A616="",ISBLANK(EnterData!A616)),"",_xlfn._xlws.FILTER(EnterData!A616:L616 &amp; "",EnterData!A616:A616&lt;&gt;""))</f>
        <v/>
      </c>
      <c r="M613" s="3" t="str" cm="1">
        <f t="array" ref="M613">IF(OR(EnterData!A616="",ISBLANK(EnterData!A616)),"",_xlfn._xlws.FILTER(EnterData!N616:V616 &amp; "",EnterData!A616:A616&lt;&gt;""))</f>
        <v/>
      </c>
    </row>
    <row r="614" spans="1:13" x14ac:dyDescent="0.25">
      <c r="A614" s="3" t="str" cm="1">
        <f t="array" ref="A614">IF(OR(EnterData!A617="",ISBLANK(EnterData!A617)),"",_xlfn._xlws.FILTER(EnterData!A617:L617 &amp; "",EnterData!A617:A617&lt;&gt;""))</f>
        <v/>
      </c>
      <c r="M614" s="3" t="str" cm="1">
        <f t="array" ref="M614">IF(OR(EnterData!A617="",ISBLANK(EnterData!A617)),"",_xlfn._xlws.FILTER(EnterData!N617:V617 &amp; "",EnterData!A617:A617&lt;&gt;""))</f>
        <v/>
      </c>
    </row>
    <row r="615" spans="1:13" x14ac:dyDescent="0.25">
      <c r="A615" s="3" t="str" cm="1">
        <f t="array" ref="A615">IF(OR(EnterData!A618="",ISBLANK(EnterData!A618)),"",_xlfn._xlws.FILTER(EnterData!A618:L618 &amp; "",EnterData!A618:A618&lt;&gt;""))</f>
        <v/>
      </c>
      <c r="M615" s="3" t="str" cm="1">
        <f t="array" ref="M615">IF(OR(EnterData!A618="",ISBLANK(EnterData!A618)),"",_xlfn._xlws.FILTER(EnterData!N618:V618 &amp; "",EnterData!A618:A618&lt;&gt;""))</f>
        <v/>
      </c>
    </row>
    <row r="616" spans="1:13" x14ac:dyDescent="0.25">
      <c r="A616" s="3" t="str" cm="1">
        <f t="array" ref="A616">IF(OR(EnterData!A619="",ISBLANK(EnterData!A619)),"",_xlfn._xlws.FILTER(EnterData!A619:L619 &amp; "",EnterData!A619:A619&lt;&gt;""))</f>
        <v/>
      </c>
      <c r="M616" s="3" t="str" cm="1">
        <f t="array" ref="M616">IF(OR(EnterData!A619="",ISBLANK(EnterData!A619)),"",_xlfn._xlws.FILTER(EnterData!N619:V619 &amp; "",EnterData!A619:A619&lt;&gt;""))</f>
        <v/>
      </c>
    </row>
    <row r="617" spans="1:13" x14ac:dyDescent="0.25">
      <c r="A617" s="3" t="str" cm="1">
        <f t="array" ref="A617">IF(OR(EnterData!A620="",ISBLANK(EnterData!A620)),"",_xlfn._xlws.FILTER(EnterData!A620:L620 &amp; "",EnterData!A620:A620&lt;&gt;""))</f>
        <v/>
      </c>
      <c r="M617" s="3" t="str" cm="1">
        <f t="array" ref="M617">IF(OR(EnterData!A620="",ISBLANK(EnterData!A620)),"",_xlfn._xlws.FILTER(EnterData!N620:V620 &amp; "",EnterData!A620:A620&lt;&gt;""))</f>
        <v/>
      </c>
    </row>
    <row r="618" spans="1:13" x14ac:dyDescent="0.25">
      <c r="A618" s="3" t="str" cm="1">
        <f t="array" ref="A618">IF(OR(EnterData!A621="",ISBLANK(EnterData!A621)),"",_xlfn._xlws.FILTER(EnterData!A621:L621 &amp; "",EnterData!A621:A621&lt;&gt;""))</f>
        <v/>
      </c>
      <c r="M618" s="3" t="str" cm="1">
        <f t="array" ref="M618">IF(OR(EnterData!A621="",ISBLANK(EnterData!A621)),"",_xlfn._xlws.FILTER(EnterData!N621:V621 &amp; "",EnterData!A621:A621&lt;&gt;""))</f>
        <v/>
      </c>
    </row>
    <row r="619" spans="1:13" x14ac:dyDescent="0.25">
      <c r="A619" s="3" t="str" cm="1">
        <f t="array" ref="A619">IF(OR(EnterData!A622="",ISBLANK(EnterData!A622)),"",_xlfn._xlws.FILTER(EnterData!A622:L622 &amp; "",EnterData!A622:A622&lt;&gt;""))</f>
        <v/>
      </c>
      <c r="M619" s="3" t="str" cm="1">
        <f t="array" ref="M619">IF(OR(EnterData!A622="",ISBLANK(EnterData!A622)),"",_xlfn._xlws.FILTER(EnterData!N622:V622 &amp; "",EnterData!A622:A622&lt;&gt;""))</f>
        <v/>
      </c>
    </row>
    <row r="620" spans="1:13" x14ac:dyDescent="0.25">
      <c r="A620" s="3" t="str" cm="1">
        <f t="array" ref="A620">IF(OR(EnterData!A623="",ISBLANK(EnterData!A623)),"",_xlfn._xlws.FILTER(EnterData!A623:L623 &amp; "",EnterData!A623:A623&lt;&gt;""))</f>
        <v/>
      </c>
      <c r="M620" s="3" t="str" cm="1">
        <f t="array" ref="M620">IF(OR(EnterData!A623="",ISBLANK(EnterData!A623)),"",_xlfn._xlws.FILTER(EnterData!N623:V623 &amp; "",EnterData!A623:A623&lt;&gt;""))</f>
        <v/>
      </c>
    </row>
    <row r="621" spans="1:13" x14ac:dyDescent="0.25">
      <c r="A621" s="3" t="str" cm="1">
        <f t="array" ref="A621">IF(OR(EnterData!A624="",ISBLANK(EnterData!A624)),"",_xlfn._xlws.FILTER(EnterData!A624:L624 &amp; "",EnterData!A624:A624&lt;&gt;""))</f>
        <v/>
      </c>
      <c r="M621" s="3" t="str" cm="1">
        <f t="array" ref="M621">IF(OR(EnterData!A624="",ISBLANK(EnterData!A624)),"",_xlfn._xlws.FILTER(EnterData!N624:V624 &amp; "",EnterData!A624:A624&lt;&gt;""))</f>
        <v/>
      </c>
    </row>
    <row r="622" spans="1:13" x14ac:dyDescent="0.25">
      <c r="A622" s="3" t="str" cm="1">
        <f t="array" ref="A622">IF(OR(EnterData!A625="",ISBLANK(EnterData!A625)),"",_xlfn._xlws.FILTER(EnterData!A625:L625 &amp; "",EnterData!A625:A625&lt;&gt;""))</f>
        <v/>
      </c>
      <c r="M622" s="3" t="str" cm="1">
        <f t="array" ref="M622">IF(OR(EnterData!A625="",ISBLANK(EnterData!A625)),"",_xlfn._xlws.FILTER(EnterData!N625:V625 &amp; "",EnterData!A625:A625&lt;&gt;""))</f>
        <v/>
      </c>
    </row>
    <row r="623" spans="1:13" x14ac:dyDescent="0.25">
      <c r="A623" s="3" t="str" cm="1">
        <f t="array" ref="A623">IF(OR(EnterData!A626="",ISBLANK(EnterData!A626)),"",_xlfn._xlws.FILTER(EnterData!A626:L626 &amp; "",EnterData!A626:A626&lt;&gt;""))</f>
        <v/>
      </c>
      <c r="M623" s="3" t="str" cm="1">
        <f t="array" ref="M623">IF(OR(EnterData!A626="",ISBLANK(EnterData!A626)),"",_xlfn._xlws.FILTER(EnterData!N626:V626 &amp; "",EnterData!A626:A626&lt;&gt;""))</f>
        <v/>
      </c>
    </row>
    <row r="624" spans="1:13" x14ac:dyDescent="0.25">
      <c r="A624" s="3" t="str" cm="1">
        <f t="array" ref="A624">IF(OR(EnterData!A627="",ISBLANK(EnterData!A627)),"",_xlfn._xlws.FILTER(EnterData!A627:L627 &amp; "",EnterData!A627:A627&lt;&gt;""))</f>
        <v/>
      </c>
      <c r="M624" s="3" t="str" cm="1">
        <f t="array" ref="M624">IF(OR(EnterData!A627="",ISBLANK(EnterData!A627)),"",_xlfn._xlws.FILTER(EnterData!N627:V627 &amp; "",EnterData!A627:A627&lt;&gt;""))</f>
        <v/>
      </c>
    </row>
    <row r="625" spans="1:13" x14ac:dyDescent="0.25">
      <c r="A625" s="3" t="str" cm="1">
        <f t="array" ref="A625">IF(OR(EnterData!A628="",ISBLANK(EnterData!A628)),"",_xlfn._xlws.FILTER(EnterData!A628:L628 &amp; "",EnterData!A628:A628&lt;&gt;""))</f>
        <v/>
      </c>
      <c r="M625" s="3" t="str" cm="1">
        <f t="array" ref="M625">IF(OR(EnterData!A628="",ISBLANK(EnterData!A628)),"",_xlfn._xlws.FILTER(EnterData!N628:V628 &amp; "",EnterData!A628:A628&lt;&gt;""))</f>
        <v/>
      </c>
    </row>
    <row r="626" spans="1:13" x14ac:dyDescent="0.25">
      <c r="A626" s="3" t="str" cm="1">
        <f t="array" ref="A626">IF(OR(EnterData!A629="",ISBLANK(EnterData!A629)),"",_xlfn._xlws.FILTER(EnterData!A629:L629 &amp; "",EnterData!A629:A629&lt;&gt;""))</f>
        <v/>
      </c>
      <c r="M626" s="3" t="str" cm="1">
        <f t="array" ref="M626">IF(OR(EnterData!A629="",ISBLANK(EnterData!A629)),"",_xlfn._xlws.FILTER(EnterData!N629:V629 &amp; "",EnterData!A629:A629&lt;&gt;""))</f>
        <v/>
      </c>
    </row>
    <row r="627" spans="1:13" x14ac:dyDescent="0.25">
      <c r="A627" s="3" t="str" cm="1">
        <f t="array" ref="A627">IF(OR(EnterData!A630="",ISBLANK(EnterData!A630)),"",_xlfn._xlws.FILTER(EnterData!A630:L630 &amp; "",EnterData!A630:A630&lt;&gt;""))</f>
        <v/>
      </c>
      <c r="M627" s="3" t="str" cm="1">
        <f t="array" ref="M627">IF(OR(EnterData!A630="",ISBLANK(EnterData!A630)),"",_xlfn._xlws.FILTER(EnterData!N630:V630 &amp; "",EnterData!A630:A630&lt;&gt;""))</f>
        <v/>
      </c>
    </row>
    <row r="628" spans="1:13" x14ac:dyDescent="0.25">
      <c r="A628" s="3" t="str" cm="1">
        <f t="array" ref="A628">IF(OR(EnterData!A631="",ISBLANK(EnterData!A631)),"",_xlfn._xlws.FILTER(EnterData!A631:L631 &amp; "",EnterData!A631:A631&lt;&gt;""))</f>
        <v/>
      </c>
      <c r="M628" s="3" t="str" cm="1">
        <f t="array" ref="M628">IF(OR(EnterData!A631="",ISBLANK(EnterData!A631)),"",_xlfn._xlws.FILTER(EnterData!N631:V631 &amp; "",EnterData!A631:A631&lt;&gt;""))</f>
        <v/>
      </c>
    </row>
    <row r="629" spans="1:13" x14ac:dyDescent="0.25">
      <c r="A629" s="3" t="str" cm="1">
        <f t="array" ref="A629">IF(OR(EnterData!A632="",ISBLANK(EnterData!A632)),"",_xlfn._xlws.FILTER(EnterData!A632:L632 &amp; "",EnterData!A632:A632&lt;&gt;""))</f>
        <v/>
      </c>
      <c r="M629" s="3" t="str" cm="1">
        <f t="array" ref="M629">IF(OR(EnterData!A632="",ISBLANK(EnterData!A632)),"",_xlfn._xlws.FILTER(EnterData!N632:V632 &amp; "",EnterData!A632:A632&lt;&gt;""))</f>
        <v/>
      </c>
    </row>
    <row r="630" spans="1:13" x14ac:dyDescent="0.25">
      <c r="A630" s="3" t="str" cm="1">
        <f t="array" ref="A630">IF(OR(EnterData!A633="",ISBLANK(EnterData!A633)),"",_xlfn._xlws.FILTER(EnterData!A633:L633 &amp; "",EnterData!A633:A633&lt;&gt;""))</f>
        <v/>
      </c>
      <c r="M630" s="3" t="str" cm="1">
        <f t="array" ref="M630">IF(OR(EnterData!A633="",ISBLANK(EnterData!A633)),"",_xlfn._xlws.FILTER(EnterData!N633:V633 &amp; "",EnterData!A633:A633&lt;&gt;""))</f>
        <v/>
      </c>
    </row>
    <row r="631" spans="1:13" x14ac:dyDescent="0.25">
      <c r="A631" s="3" t="str" cm="1">
        <f t="array" ref="A631">IF(OR(EnterData!A634="",ISBLANK(EnterData!A634)),"",_xlfn._xlws.FILTER(EnterData!A634:L634 &amp; "",EnterData!A634:A634&lt;&gt;""))</f>
        <v/>
      </c>
      <c r="M631" s="3" t="str" cm="1">
        <f t="array" ref="M631">IF(OR(EnterData!A634="",ISBLANK(EnterData!A634)),"",_xlfn._xlws.FILTER(EnterData!N634:V634 &amp; "",EnterData!A634:A634&lt;&gt;""))</f>
        <v/>
      </c>
    </row>
    <row r="632" spans="1:13" x14ac:dyDescent="0.25">
      <c r="A632" s="3" t="str" cm="1">
        <f t="array" ref="A632">IF(OR(EnterData!A635="",ISBLANK(EnterData!A635)),"",_xlfn._xlws.FILTER(EnterData!A635:L635 &amp; "",EnterData!A635:A635&lt;&gt;""))</f>
        <v/>
      </c>
      <c r="M632" s="3" t="str" cm="1">
        <f t="array" ref="M632">IF(OR(EnterData!A635="",ISBLANK(EnterData!A635)),"",_xlfn._xlws.FILTER(EnterData!N635:V635 &amp; "",EnterData!A635:A635&lt;&gt;""))</f>
        <v/>
      </c>
    </row>
    <row r="633" spans="1:13" x14ac:dyDescent="0.25">
      <c r="A633" s="3" t="str" cm="1">
        <f t="array" ref="A633">IF(OR(EnterData!A636="",ISBLANK(EnterData!A636)),"",_xlfn._xlws.FILTER(EnterData!A636:L636 &amp; "",EnterData!A636:A636&lt;&gt;""))</f>
        <v/>
      </c>
      <c r="M633" s="3" t="str" cm="1">
        <f t="array" ref="M633">IF(OR(EnterData!A636="",ISBLANK(EnterData!A636)),"",_xlfn._xlws.FILTER(EnterData!N636:V636 &amp; "",EnterData!A636:A636&lt;&gt;""))</f>
        <v/>
      </c>
    </row>
    <row r="634" spans="1:13" x14ac:dyDescent="0.25">
      <c r="A634" s="3" t="str" cm="1">
        <f t="array" ref="A634">IF(OR(EnterData!A637="",ISBLANK(EnterData!A637)),"",_xlfn._xlws.FILTER(EnterData!A637:L637 &amp; "",EnterData!A637:A637&lt;&gt;""))</f>
        <v/>
      </c>
      <c r="M634" s="3" t="str" cm="1">
        <f t="array" ref="M634">IF(OR(EnterData!A637="",ISBLANK(EnterData!A637)),"",_xlfn._xlws.FILTER(EnterData!N637:V637 &amp; "",EnterData!A637:A637&lt;&gt;""))</f>
        <v/>
      </c>
    </row>
    <row r="635" spans="1:13" x14ac:dyDescent="0.25">
      <c r="A635" s="3" t="str" cm="1">
        <f t="array" ref="A635">IF(OR(EnterData!A638="",ISBLANK(EnterData!A638)),"",_xlfn._xlws.FILTER(EnterData!A638:L638 &amp; "",EnterData!A638:A638&lt;&gt;""))</f>
        <v/>
      </c>
      <c r="M635" s="3" t="str" cm="1">
        <f t="array" ref="M635">IF(OR(EnterData!A638="",ISBLANK(EnterData!A638)),"",_xlfn._xlws.FILTER(EnterData!N638:V638 &amp; "",EnterData!A638:A638&lt;&gt;""))</f>
        <v/>
      </c>
    </row>
    <row r="636" spans="1:13" x14ac:dyDescent="0.25">
      <c r="A636" s="3" t="str" cm="1">
        <f t="array" ref="A636">IF(OR(EnterData!A639="",ISBLANK(EnterData!A639)),"",_xlfn._xlws.FILTER(EnterData!A639:L639 &amp; "",EnterData!A639:A639&lt;&gt;""))</f>
        <v/>
      </c>
      <c r="M636" s="3" t="str" cm="1">
        <f t="array" ref="M636">IF(OR(EnterData!A639="",ISBLANK(EnterData!A639)),"",_xlfn._xlws.FILTER(EnterData!N639:V639 &amp; "",EnterData!A639:A639&lt;&gt;""))</f>
        <v/>
      </c>
    </row>
    <row r="637" spans="1:13" x14ac:dyDescent="0.25">
      <c r="A637" s="3" t="str" cm="1">
        <f t="array" ref="A637">IF(OR(EnterData!A640="",ISBLANK(EnterData!A640)),"",_xlfn._xlws.FILTER(EnterData!A640:L640 &amp; "",EnterData!A640:A640&lt;&gt;""))</f>
        <v/>
      </c>
      <c r="M637" s="3" t="str" cm="1">
        <f t="array" ref="M637">IF(OR(EnterData!A640="",ISBLANK(EnterData!A640)),"",_xlfn._xlws.FILTER(EnterData!N640:V640 &amp; "",EnterData!A640:A640&lt;&gt;""))</f>
        <v/>
      </c>
    </row>
    <row r="638" spans="1:13" x14ac:dyDescent="0.25">
      <c r="A638" s="3" t="str" cm="1">
        <f t="array" ref="A638">IF(OR(EnterData!A641="",ISBLANK(EnterData!A641)),"",_xlfn._xlws.FILTER(EnterData!A641:L641 &amp; "",EnterData!A641:A641&lt;&gt;""))</f>
        <v/>
      </c>
      <c r="M638" s="3" t="str" cm="1">
        <f t="array" ref="M638">IF(OR(EnterData!A641="",ISBLANK(EnterData!A641)),"",_xlfn._xlws.FILTER(EnterData!N641:V641 &amp; "",EnterData!A641:A641&lt;&gt;""))</f>
        <v/>
      </c>
    </row>
    <row r="639" spans="1:13" x14ac:dyDescent="0.25">
      <c r="A639" s="3" t="str" cm="1">
        <f t="array" ref="A639">IF(OR(EnterData!A642="",ISBLANK(EnterData!A642)),"",_xlfn._xlws.FILTER(EnterData!A642:L642 &amp; "",EnterData!A642:A642&lt;&gt;""))</f>
        <v/>
      </c>
      <c r="M639" s="3" t="str" cm="1">
        <f t="array" ref="M639">IF(OR(EnterData!A642="",ISBLANK(EnterData!A642)),"",_xlfn._xlws.FILTER(EnterData!N642:V642 &amp; "",EnterData!A642:A642&lt;&gt;""))</f>
        <v/>
      </c>
    </row>
    <row r="640" spans="1:13" x14ac:dyDescent="0.25">
      <c r="A640" s="3" t="str" cm="1">
        <f t="array" ref="A640">IF(OR(EnterData!A643="",ISBLANK(EnterData!A643)),"",_xlfn._xlws.FILTER(EnterData!A643:L643 &amp; "",EnterData!A643:A643&lt;&gt;""))</f>
        <v/>
      </c>
      <c r="M640" s="3" t="str" cm="1">
        <f t="array" ref="M640">IF(OR(EnterData!A643="",ISBLANK(EnterData!A643)),"",_xlfn._xlws.FILTER(EnterData!N643:V643 &amp; "",EnterData!A643:A643&lt;&gt;""))</f>
        <v/>
      </c>
    </row>
    <row r="641" spans="1:13" x14ac:dyDescent="0.25">
      <c r="A641" s="3" t="str" cm="1">
        <f t="array" ref="A641">IF(OR(EnterData!A644="",ISBLANK(EnterData!A644)),"",_xlfn._xlws.FILTER(EnterData!A644:L644 &amp; "",EnterData!A644:A644&lt;&gt;""))</f>
        <v/>
      </c>
      <c r="M641" s="3" t="str" cm="1">
        <f t="array" ref="M641">IF(OR(EnterData!A644="",ISBLANK(EnterData!A644)),"",_xlfn._xlws.FILTER(EnterData!N644:V644 &amp; "",EnterData!A644:A644&lt;&gt;""))</f>
        <v/>
      </c>
    </row>
    <row r="642" spans="1:13" x14ac:dyDescent="0.25">
      <c r="A642" s="3" t="str" cm="1">
        <f t="array" ref="A642">IF(OR(EnterData!A645="",ISBLANK(EnterData!A645)),"",_xlfn._xlws.FILTER(EnterData!A645:L645 &amp; "",EnterData!A645:A645&lt;&gt;""))</f>
        <v/>
      </c>
      <c r="M642" s="3" t="str" cm="1">
        <f t="array" ref="M642">IF(OR(EnterData!A645="",ISBLANK(EnterData!A645)),"",_xlfn._xlws.FILTER(EnterData!N645:V645 &amp; "",EnterData!A645:A645&lt;&gt;""))</f>
        <v/>
      </c>
    </row>
    <row r="643" spans="1:13" x14ac:dyDescent="0.25">
      <c r="A643" s="3" t="str" cm="1">
        <f t="array" ref="A643">IF(OR(EnterData!A646="",ISBLANK(EnterData!A646)),"",_xlfn._xlws.FILTER(EnterData!A646:L646 &amp; "",EnterData!A646:A646&lt;&gt;""))</f>
        <v/>
      </c>
      <c r="M643" s="3" t="str" cm="1">
        <f t="array" ref="M643">IF(OR(EnterData!A646="",ISBLANK(EnterData!A646)),"",_xlfn._xlws.FILTER(EnterData!N646:V646 &amp; "",EnterData!A646:A646&lt;&gt;""))</f>
        <v/>
      </c>
    </row>
    <row r="644" spans="1:13" x14ac:dyDescent="0.25">
      <c r="A644" s="3" t="str" cm="1">
        <f t="array" ref="A644">IF(OR(EnterData!A647="",ISBLANK(EnterData!A647)),"",_xlfn._xlws.FILTER(EnterData!A647:L647 &amp; "",EnterData!A647:A647&lt;&gt;""))</f>
        <v/>
      </c>
      <c r="M644" s="3" t="str" cm="1">
        <f t="array" ref="M644">IF(OR(EnterData!A647="",ISBLANK(EnterData!A647)),"",_xlfn._xlws.FILTER(EnterData!N647:V647 &amp; "",EnterData!A647:A647&lt;&gt;""))</f>
        <v/>
      </c>
    </row>
    <row r="645" spans="1:13" x14ac:dyDescent="0.25">
      <c r="A645" s="3" t="str" cm="1">
        <f t="array" ref="A645">IF(OR(EnterData!A648="",ISBLANK(EnterData!A648)),"",_xlfn._xlws.FILTER(EnterData!A648:L648 &amp; "",EnterData!A648:A648&lt;&gt;""))</f>
        <v/>
      </c>
      <c r="M645" s="3" t="str" cm="1">
        <f t="array" ref="M645">IF(OR(EnterData!A648="",ISBLANK(EnterData!A648)),"",_xlfn._xlws.FILTER(EnterData!N648:V648 &amp; "",EnterData!A648:A648&lt;&gt;""))</f>
        <v/>
      </c>
    </row>
    <row r="646" spans="1:13" x14ac:dyDescent="0.25">
      <c r="A646" s="3" t="str" cm="1">
        <f t="array" ref="A646">IF(OR(EnterData!A649="",ISBLANK(EnterData!A649)),"",_xlfn._xlws.FILTER(EnterData!A649:L649 &amp; "",EnterData!A649:A649&lt;&gt;""))</f>
        <v/>
      </c>
      <c r="M646" s="3" t="str" cm="1">
        <f t="array" ref="M646">IF(OR(EnterData!A649="",ISBLANK(EnterData!A649)),"",_xlfn._xlws.FILTER(EnterData!N649:V649 &amp; "",EnterData!A649:A649&lt;&gt;""))</f>
        <v/>
      </c>
    </row>
    <row r="647" spans="1:13" x14ac:dyDescent="0.25">
      <c r="A647" s="3" t="str" cm="1">
        <f t="array" ref="A647">IF(OR(EnterData!A650="",ISBLANK(EnterData!A650)),"",_xlfn._xlws.FILTER(EnterData!A650:L650 &amp; "",EnterData!A650:A650&lt;&gt;""))</f>
        <v/>
      </c>
      <c r="M647" s="3" t="str" cm="1">
        <f t="array" ref="M647">IF(OR(EnterData!A650="",ISBLANK(EnterData!A650)),"",_xlfn._xlws.FILTER(EnterData!N650:V650 &amp; "",EnterData!A650:A650&lt;&gt;""))</f>
        <v/>
      </c>
    </row>
    <row r="648" spans="1:13" x14ac:dyDescent="0.25">
      <c r="A648" s="3" t="str" cm="1">
        <f t="array" ref="A648">IF(OR(EnterData!A651="",ISBLANK(EnterData!A651)),"",_xlfn._xlws.FILTER(EnterData!A651:L651 &amp; "",EnterData!A651:A651&lt;&gt;""))</f>
        <v/>
      </c>
      <c r="M648" s="3" t="str" cm="1">
        <f t="array" ref="M648">IF(OR(EnterData!A651="",ISBLANK(EnterData!A651)),"",_xlfn._xlws.FILTER(EnterData!N651:V651 &amp; "",EnterData!A651:A651&lt;&gt;""))</f>
        <v/>
      </c>
    </row>
    <row r="649" spans="1:13" x14ac:dyDescent="0.25">
      <c r="A649" s="3" t="str" cm="1">
        <f t="array" ref="A649">IF(OR(EnterData!A652="",ISBLANK(EnterData!A652)),"",_xlfn._xlws.FILTER(EnterData!A652:L652 &amp; "",EnterData!A652:A652&lt;&gt;""))</f>
        <v/>
      </c>
      <c r="M649" s="3" t="str" cm="1">
        <f t="array" ref="M649">IF(OR(EnterData!A652="",ISBLANK(EnterData!A652)),"",_xlfn._xlws.FILTER(EnterData!N652:V652 &amp; "",EnterData!A652:A652&lt;&gt;""))</f>
        <v/>
      </c>
    </row>
    <row r="650" spans="1:13" x14ac:dyDescent="0.25">
      <c r="A650" s="3" t="str" cm="1">
        <f t="array" ref="A650">IF(OR(EnterData!A653="",ISBLANK(EnterData!A653)),"",_xlfn._xlws.FILTER(EnterData!A653:L653 &amp; "",EnterData!A653:A653&lt;&gt;""))</f>
        <v/>
      </c>
      <c r="M650" s="3" t="str" cm="1">
        <f t="array" ref="M650">IF(OR(EnterData!A653="",ISBLANK(EnterData!A653)),"",_xlfn._xlws.FILTER(EnterData!N653:V653 &amp; "",EnterData!A653:A653&lt;&gt;""))</f>
        <v/>
      </c>
    </row>
    <row r="651" spans="1:13" x14ac:dyDescent="0.25">
      <c r="A651" s="3" t="str" cm="1">
        <f t="array" ref="A651">IF(OR(EnterData!A654="",ISBLANK(EnterData!A654)),"",_xlfn._xlws.FILTER(EnterData!A654:L654 &amp; "",EnterData!A654:A654&lt;&gt;""))</f>
        <v/>
      </c>
      <c r="M651" s="3" t="str" cm="1">
        <f t="array" ref="M651">IF(OR(EnterData!A654="",ISBLANK(EnterData!A654)),"",_xlfn._xlws.FILTER(EnterData!N654:V654 &amp; "",EnterData!A654:A654&lt;&gt;""))</f>
        <v/>
      </c>
    </row>
    <row r="652" spans="1:13" x14ac:dyDescent="0.25">
      <c r="A652" s="3" t="str" cm="1">
        <f t="array" ref="A652">IF(OR(EnterData!A655="",ISBLANK(EnterData!A655)),"",_xlfn._xlws.FILTER(EnterData!A655:L655 &amp; "",EnterData!A655:A655&lt;&gt;""))</f>
        <v/>
      </c>
      <c r="M652" s="3" t="str" cm="1">
        <f t="array" ref="M652">IF(OR(EnterData!A655="",ISBLANK(EnterData!A655)),"",_xlfn._xlws.FILTER(EnterData!N655:V655 &amp; "",EnterData!A655:A655&lt;&gt;""))</f>
        <v/>
      </c>
    </row>
    <row r="653" spans="1:13" x14ac:dyDescent="0.25">
      <c r="A653" s="3" t="str" cm="1">
        <f t="array" ref="A653">IF(OR(EnterData!A656="",ISBLANK(EnterData!A656)),"",_xlfn._xlws.FILTER(EnterData!A656:L656 &amp; "",EnterData!A656:A656&lt;&gt;""))</f>
        <v/>
      </c>
      <c r="M653" s="3" t="str" cm="1">
        <f t="array" ref="M653">IF(OR(EnterData!A656="",ISBLANK(EnterData!A656)),"",_xlfn._xlws.FILTER(EnterData!N656:V656 &amp; "",EnterData!A656:A656&lt;&gt;""))</f>
        <v/>
      </c>
    </row>
    <row r="654" spans="1:13" x14ac:dyDescent="0.25">
      <c r="A654" s="3" t="str" cm="1">
        <f t="array" ref="A654">IF(OR(EnterData!A657="",ISBLANK(EnterData!A657)),"",_xlfn._xlws.FILTER(EnterData!A657:L657 &amp; "",EnterData!A657:A657&lt;&gt;""))</f>
        <v/>
      </c>
      <c r="M654" s="3" t="str" cm="1">
        <f t="array" ref="M654">IF(OR(EnterData!A657="",ISBLANK(EnterData!A657)),"",_xlfn._xlws.FILTER(EnterData!N657:V657 &amp; "",EnterData!A657:A657&lt;&gt;""))</f>
        <v/>
      </c>
    </row>
    <row r="655" spans="1:13" x14ac:dyDescent="0.25">
      <c r="A655" s="3" t="str" cm="1">
        <f t="array" ref="A655">IF(OR(EnterData!A658="",ISBLANK(EnterData!A658)),"",_xlfn._xlws.FILTER(EnterData!A658:L658 &amp; "",EnterData!A658:A658&lt;&gt;""))</f>
        <v/>
      </c>
      <c r="M655" s="3" t="str" cm="1">
        <f t="array" ref="M655">IF(OR(EnterData!A658="",ISBLANK(EnterData!A658)),"",_xlfn._xlws.FILTER(EnterData!N658:V658 &amp; "",EnterData!A658:A658&lt;&gt;""))</f>
        <v/>
      </c>
    </row>
    <row r="656" spans="1:13" x14ac:dyDescent="0.25">
      <c r="A656" s="3" t="str" cm="1">
        <f t="array" ref="A656">IF(OR(EnterData!A659="",ISBLANK(EnterData!A659)),"",_xlfn._xlws.FILTER(EnterData!A659:L659 &amp; "",EnterData!A659:A659&lt;&gt;""))</f>
        <v/>
      </c>
      <c r="M656" s="3" t="str" cm="1">
        <f t="array" ref="M656">IF(OR(EnterData!A659="",ISBLANK(EnterData!A659)),"",_xlfn._xlws.FILTER(EnterData!N659:V659 &amp; "",EnterData!A659:A659&lt;&gt;""))</f>
        <v/>
      </c>
    </row>
    <row r="657" spans="1:13" x14ac:dyDescent="0.25">
      <c r="A657" s="3" t="str" cm="1">
        <f t="array" ref="A657">IF(OR(EnterData!A660="",ISBLANK(EnterData!A660)),"",_xlfn._xlws.FILTER(EnterData!A660:L660 &amp; "",EnterData!A660:A660&lt;&gt;""))</f>
        <v/>
      </c>
      <c r="M657" s="3" t="str" cm="1">
        <f t="array" ref="M657">IF(OR(EnterData!A660="",ISBLANK(EnterData!A660)),"",_xlfn._xlws.FILTER(EnterData!N660:V660 &amp; "",EnterData!A660:A660&lt;&gt;""))</f>
        <v/>
      </c>
    </row>
    <row r="658" spans="1:13" x14ac:dyDescent="0.25">
      <c r="A658" s="3" t="str" cm="1">
        <f t="array" ref="A658">IF(OR(EnterData!A661="",ISBLANK(EnterData!A661)),"",_xlfn._xlws.FILTER(EnterData!A661:L661 &amp; "",EnterData!A661:A661&lt;&gt;""))</f>
        <v/>
      </c>
      <c r="M658" s="3" t="str" cm="1">
        <f t="array" ref="M658">IF(OR(EnterData!A661="",ISBLANK(EnterData!A661)),"",_xlfn._xlws.FILTER(EnterData!N661:V661 &amp; "",EnterData!A661:A661&lt;&gt;""))</f>
        <v/>
      </c>
    </row>
    <row r="659" spans="1:13" x14ac:dyDescent="0.25">
      <c r="A659" s="3" t="str" cm="1">
        <f t="array" ref="A659">IF(OR(EnterData!A662="",ISBLANK(EnterData!A662)),"",_xlfn._xlws.FILTER(EnterData!A662:L662 &amp; "",EnterData!A662:A662&lt;&gt;""))</f>
        <v/>
      </c>
      <c r="M659" s="3" t="str" cm="1">
        <f t="array" ref="M659">IF(OR(EnterData!A662="",ISBLANK(EnterData!A662)),"",_xlfn._xlws.FILTER(EnterData!N662:V662 &amp; "",EnterData!A662:A662&lt;&gt;""))</f>
        <v/>
      </c>
    </row>
    <row r="660" spans="1:13" x14ac:dyDescent="0.25">
      <c r="A660" s="3" t="str" cm="1">
        <f t="array" ref="A660">IF(OR(EnterData!A663="",ISBLANK(EnterData!A663)),"",_xlfn._xlws.FILTER(EnterData!A663:L663 &amp; "",EnterData!A663:A663&lt;&gt;""))</f>
        <v/>
      </c>
      <c r="M660" s="3" t="str" cm="1">
        <f t="array" ref="M660">IF(OR(EnterData!A663="",ISBLANK(EnterData!A663)),"",_xlfn._xlws.FILTER(EnterData!N663:V663 &amp; "",EnterData!A663:A663&lt;&gt;""))</f>
        <v/>
      </c>
    </row>
    <row r="661" spans="1:13" x14ac:dyDescent="0.25">
      <c r="A661" s="3" t="str" cm="1">
        <f t="array" ref="A661">IF(OR(EnterData!A664="",ISBLANK(EnterData!A664)),"",_xlfn._xlws.FILTER(EnterData!A664:L664 &amp; "",EnterData!A664:A664&lt;&gt;""))</f>
        <v/>
      </c>
      <c r="M661" s="3" t="str" cm="1">
        <f t="array" ref="M661">IF(OR(EnterData!A664="",ISBLANK(EnterData!A664)),"",_xlfn._xlws.FILTER(EnterData!N664:V664 &amp; "",EnterData!A664:A664&lt;&gt;""))</f>
        <v/>
      </c>
    </row>
    <row r="662" spans="1:13" x14ac:dyDescent="0.25">
      <c r="A662" s="3" t="str" cm="1">
        <f t="array" ref="A662">IF(OR(EnterData!A665="",ISBLANK(EnterData!A665)),"",_xlfn._xlws.FILTER(EnterData!A665:L665 &amp; "",EnterData!A665:A665&lt;&gt;""))</f>
        <v/>
      </c>
      <c r="M662" s="3" t="str" cm="1">
        <f t="array" ref="M662">IF(OR(EnterData!A665="",ISBLANK(EnterData!A665)),"",_xlfn._xlws.FILTER(EnterData!N665:V665 &amp; "",EnterData!A665:A665&lt;&gt;""))</f>
        <v/>
      </c>
    </row>
    <row r="663" spans="1:13" x14ac:dyDescent="0.25">
      <c r="A663" s="3" t="str" cm="1">
        <f t="array" ref="A663">IF(OR(EnterData!A666="",ISBLANK(EnterData!A666)),"",_xlfn._xlws.FILTER(EnterData!A666:L666 &amp; "",EnterData!A666:A666&lt;&gt;""))</f>
        <v/>
      </c>
      <c r="M663" s="3" t="str" cm="1">
        <f t="array" ref="M663">IF(OR(EnterData!A666="",ISBLANK(EnterData!A666)),"",_xlfn._xlws.FILTER(EnterData!N666:V666 &amp; "",EnterData!A666:A666&lt;&gt;""))</f>
        <v/>
      </c>
    </row>
    <row r="664" spans="1:13" x14ac:dyDescent="0.25">
      <c r="A664" s="3" t="str" cm="1">
        <f t="array" ref="A664">IF(OR(EnterData!A667="",ISBLANK(EnterData!A667)),"",_xlfn._xlws.FILTER(EnterData!A667:L667 &amp; "",EnterData!A667:A667&lt;&gt;""))</f>
        <v/>
      </c>
      <c r="M664" s="3" t="str" cm="1">
        <f t="array" ref="M664">IF(OR(EnterData!A667="",ISBLANK(EnterData!A667)),"",_xlfn._xlws.FILTER(EnterData!N667:V667 &amp; "",EnterData!A667:A667&lt;&gt;""))</f>
        <v/>
      </c>
    </row>
    <row r="665" spans="1:13" x14ac:dyDescent="0.25">
      <c r="A665" s="3" t="str" cm="1">
        <f t="array" ref="A665">IF(OR(EnterData!A668="",ISBLANK(EnterData!A668)),"",_xlfn._xlws.FILTER(EnterData!A668:L668 &amp; "",EnterData!A668:A668&lt;&gt;""))</f>
        <v/>
      </c>
      <c r="M665" s="3" t="str" cm="1">
        <f t="array" ref="M665">IF(OR(EnterData!A668="",ISBLANK(EnterData!A668)),"",_xlfn._xlws.FILTER(EnterData!N668:V668 &amp; "",EnterData!A668:A668&lt;&gt;""))</f>
        <v/>
      </c>
    </row>
    <row r="666" spans="1:13" x14ac:dyDescent="0.25">
      <c r="A666" s="3" t="str" cm="1">
        <f t="array" ref="A666">IF(OR(EnterData!A669="",ISBLANK(EnterData!A669)),"",_xlfn._xlws.FILTER(EnterData!A669:L669 &amp; "",EnterData!A669:A669&lt;&gt;""))</f>
        <v/>
      </c>
      <c r="M666" s="3" t="str" cm="1">
        <f t="array" ref="M666">IF(OR(EnterData!A669="",ISBLANK(EnterData!A669)),"",_xlfn._xlws.FILTER(EnterData!N669:V669 &amp; "",EnterData!A669:A669&lt;&gt;""))</f>
        <v/>
      </c>
    </row>
    <row r="667" spans="1:13" x14ac:dyDescent="0.25">
      <c r="A667" s="3" t="str" cm="1">
        <f t="array" ref="A667">IF(OR(EnterData!A670="",ISBLANK(EnterData!A670)),"",_xlfn._xlws.FILTER(EnterData!A670:L670 &amp; "",EnterData!A670:A670&lt;&gt;""))</f>
        <v/>
      </c>
      <c r="M667" s="3" t="str" cm="1">
        <f t="array" ref="M667">IF(OR(EnterData!A670="",ISBLANK(EnterData!A670)),"",_xlfn._xlws.FILTER(EnterData!N670:V670 &amp; "",EnterData!A670:A670&lt;&gt;""))</f>
        <v/>
      </c>
    </row>
    <row r="668" spans="1:13" x14ac:dyDescent="0.25">
      <c r="A668" s="3" t="str" cm="1">
        <f t="array" ref="A668">IF(OR(EnterData!A671="",ISBLANK(EnterData!A671)),"",_xlfn._xlws.FILTER(EnterData!A671:L671 &amp; "",EnterData!A671:A671&lt;&gt;""))</f>
        <v/>
      </c>
      <c r="M668" s="3" t="str" cm="1">
        <f t="array" ref="M668">IF(OR(EnterData!A671="",ISBLANK(EnterData!A671)),"",_xlfn._xlws.FILTER(EnterData!N671:V671 &amp; "",EnterData!A671:A671&lt;&gt;""))</f>
        <v/>
      </c>
    </row>
    <row r="669" spans="1:13" x14ac:dyDescent="0.25">
      <c r="A669" s="3" t="str" cm="1">
        <f t="array" ref="A669">IF(OR(EnterData!A672="",ISBLANK(EnterData!A672)),"",_xlfn._xlws.FILTER(EnterData!A672:L672 &amp; "",EnterData!A672:A672&lt;&gt;""))</f>
        <v/>
      </c>
      <c r="M669" s="3" t="str" cm="1">
        <f t="array" ref="M669">IF(OR(EnterData!A672="",ISBLANK(EnterData!A672)),"",_xlfn._xlws.FILTER(EnterData!N672:V672 &amp; "",EnterData!A672:A672&lt;&gt;""))</f>
        <v/>
      </c>
    </row>
    <row r="670" spans="1:13" x14ac:dyDescent="0.25">
      <c r="A670" s="3" t="str" cm="1">
        <f t="array" ref="A670">IF(OR(EnterData!A673="",ISBLANK(EnterData!A673)),"",_xlfn._xlws.FILTER(EnterData!A673:L673 &amp; "",EnterData!A673:A673&lt;&gt;""))</f>
        <v/>
      </c>
      <c r="M670" s="3" t="str" cm="1">
        <f t="array" ref="M670">IF(OR(EnterData!A673="",ISBLANK(EnterData!A673)),"",_xlfn._xlws.FILTER(EnterData!N673:V673 &amp; "",EnterData!A673:A673&lt;&gt;""))</f>
        <v/>
      </c>
    </row>
    <row r="671" spans="1:13" x14ac:dyDescent="0.25">
      <c r="A671" s="3" t="str" cm="1">
        <f t="array" ref="A671">IF(OR(EnterData!A674="",ISBLANK(EnterData!A674)),"",_xlfn._xlws.FILTER(EnterData!A674:L674 &amp; "",EnterData!A674:A674&lt;&gt;""))</f>
        <v/>
      </c>
      <c r="M671" s="3" t="str" cm="1">
        <f t="array" ref="M671">IF(OR(EnterData!A674="",ISBLANK(EnterData!A674)),"",_xlfn._xlws.FILTER(EnterData!N674:V674 &amp; "",EnterData!A674:A674&lt;&gt;""))</f>
        <v/>
      </c>
    </row>
    <row r="672" spans="1:13" x14ac:dyDescent="0.25">
      <c r="A672" s="3" t="str" cm="1">
        <f t="array" ref="A672">IF(OR(EnterData!A675="",ISBLANK(EnterData!A675)),"",_xlfn._xlws.FILTER(EnterData!A675:L675 &amp; "",EnterData!A675:A675&lt;&gt;""))</f>
        <v/>
      </c>
      <c r="M672" s="3" t="str" cm="1">
        <f t="array" ref="M672">IF(OR(EnterData!A675="",ISBLANK(EnterData!A675)),"",_xlfn._xlws.FILTER(EnterData!N675:V675 &amp; "",EnterData!A675:A675&lt;&gt;""))</f>
        <v/>
      </c>
    </row>
    <row r="673" spans="1:13" x14ac:dyDescent="0.25">
      <c r="A673" s="3" t="str" cm="1">
        <f t="array" ref="A673">IF(OR(EnterData!A676="",ISBLANK(EnterData!A676)),"",_xlfn._xlws.FILTER(EnterData!A676:L676 &amp; "",EnterData!A676:A676&lt;&gt;""))</f>
        <v/>
      </c>
      <c r="M673" s="3" t="str" cm="1">
        <f t="array" ref="M673">IF(OR(EnterData!A676="",ISBLANK(EnterData!A676)),"",_xlfn._xlws.FILTER(EnterData!N676:V676 &amp; "",EnterData!A676:A676&lt;&gt;""))</f>
        <v/>
      </c>
    </row>
    <row r="674" spans="1:13" x14ac:dyDescent="0.25">
      <c r="A674" s="3" t="str" cm="1">
        <f t="array" ref="A674">IF(OR(EnterData!A677="",ISBLANK(EnterData!A677)),"",_xlfn._xlws.FILTER(EnterData!A677:L677 &amp; "",EnterData!A677:A677&lt;&gt;""))</f>
        <v/>
      </c>
      <c r="M674" s="3" t="str" cm="1">
        <f t="array" ref="M674">IF(OR(EnterData!A677="",ISBLANK(EnterData!A677)),"",_xlfn._xlws.FILTER(EnterData!N677:V677 &amp; "",EnterData!A677:A677&lt;&gt;""))</f>
        <v/>
      </c>
    </row>
    <row r="675" spans="1:13" x14ac:dyDescent="0.25">
      <c r="A675" s="3" t="str" cm="1">
        <f t="array" ref="A675">IF(OR(EnterData!A678="",ISBLANK(EnterData!A678)),"",_xlfn._xlws.FILTER(EnterData!A678:L678 &amp; "",EnterData!A678:A678&lt;&gt;""))</f>
        <v/>
      </c>
      <c r="M675" s="3" t="str" cm="1">
        <f t="array" ref="M675">IF(OR(EnterData!A678="",ISBLANK(EnterData!A678)),"",_xlfn._xlws.FILTER(EnterData!N678:V678 &amp; "",EnterData!A678:A678&lt;&gt;""))</f>
        <v/>
      </c>
    </row>
    <row r="676" spans="1:13" x14ac:dyDescent="0.25">
      <c r="A676" s="3" t="str" cm="1">
        <f t="array" ref="A676">IF(OR(EnterData!A679="",ISBLANK(EnterData!A679)),"",_xlfn._xlws.FILTER(EnterData!A679:L679 &amp; "",EnterData!A679:A679&lt;&gt;""))</f>
        <v/>
      </c>
      <c r="M676" s="3" t="str" cm="1">
        <f t="array" ref="M676">IF(OR(EnterData!A679="",ISBLANK(EnterData!A679)),"",_xlfn._xlws.FILTER(EnterData!N679:V679 &amp; "",EnterData!A679:A679&lt;&gt;""))</f>
        <v/>
      </c>
    </row>
    <row r="677" spans="1:13" x14ac:dyDescent="0.25">
      <c r="A677" s="3" t="str" cm="1">
        <f t="array" ref="A677">IF(OR(EnterData!A680="",ISBLANK(EnterData!A680)),"",_xlfn._xlws.FILTER(EnterData!A680:L680 &amp; "",EnterData!A680:A680&lt;&gt;""))</f>
        <v/>
      </c>
      <c r="M677" s="3" t="str" cm="1">
        <f t="array" ref="M677">IF(OR(EnterData!A680="",ISBLANK(EnterData!A680)),"",_xlfn._xlws.FILTER(EnterData!N680:V680 &amp; "",EnterData!A680:A680&lt;&gt;""))</f>
        <v/>
      </c>
    </row>
    <row r="678" spans="1:13" x14ac:dyDescent="0.25">
      <c r="A678" s="3" t="str" cm="1">
        <f t="array" ref="A678">IF(OR(EnterData!A681="",ISBLANK(EnterData!A681)),"",_xlfn._xlws.FILTER(EnterData!A681:L681 &amp; "",EnterData!A681:A681&lt;&gt;""))</f>
        <v/>
      </c>
      <c r="M678" s="3" t="str" cm="1">
        <f t="array" ref="M678">IF(OR(EnterData!A681="",ISBLANK(EnterData!A681)),"",_xlfn._xlws.FILTER(EnterData!N681:V681 &amp; "",EnterData!A681:A681&lt;&gt;""))</f>
        <v/>
      </c>
    </row>
    <row r="679" spans="1:13" x14ac:dyDescent="0.25">
      <c r="A679" s="3" t="str" cm="1">
        <f t="array" ref="A679">IF(OR(EnterData!A682="",ISBLANK(EnterData!A682)),"",_xlfn._xlws.FILTER(EnterData!A682:L682 &amp; "",EnterData!A682:A682&lt;&gt;""))</f>
        <v/>
      </c>
      <c r="M679" s="3" t="str" cm="1">
        <f t="array" ref="M679">IF(OR(EnterData!A682="",ISBLANK(EnterData!A682)),"",_xlfn._xlws.FILTER(EnterData!N682:V682 &amp; "",EnterData!A682:A682&lt;&gt;""))</f>
        <v/>
      </c>
    </row>
    <row r="680" spans="1:13" x14ac:dyDescent="0.25">
      <c r="A680" s="3" t="str" cm="1">
        <f t="array" ref="A680">IF(OR(EnterData!A683="",ISBLANK(EnterData!A683)),"",_xlfn._xlws.FILTER(EnterData!A683:L683 &amp; "",EnterData!A683:A683&lt;&gt;""))</f>
        <v/>
      </c>
      <c r="M680" s="3" t="str" cm="1">
        <f t="array" ref="M680">IF(OR(EnterData!A683="",ISBLANK(EnterData!A683)),"",_xlfn._xlws.FILTER(EnterData!N683:V683 &amp; "",EnterData!A683:A683&lt;&gt;""))</f>
        <v/>
      </c>
    </row>
    <row r="681" spans="1:13" x14ac:dyDescent="0.25">
      <c r="A681" s="3" t="str" cm="1">
        <f t="array" ref="A681">IF(OR(EnterData!A684="",ISBLANK(EnterData!A684)),"",_xlfn._xlws.FILTER(EnterData!A684:L684 &amp; "",EnterData!A684:A684&lt;&gt;""))</f>
        <v/>
      </c>
      <c r="M681" s="3" t="str" cm="1">
        <f t="array" ref="M681">IF(OR(EnterData!A684="",ISBLANK(EnterData!A684)),"",_xlfn._xlws.FILTER(EnterData!N684:V684 &amp; "",EnterData!A684:A684&lt;&gt;""))</f>
        <v/>
      </c>
    </row>
    <row r="682" spans="1:13" x14ac:dyDescent="0.25">
      <c r="A682" s="3" t="str" cm="1">
        <f t="array" ref="A682">IF(OR(EnterData!A685="",ISBLANK(EnterData!A685)),"",_xlfn._xlws.FILTER(EnterData!A685:L685 &amp; "",EnterData!A685:A685&lt;&gt;""))</f>
        <v/>
      </c>
      <c r="M682" s="3" t="str" cm="1">
        <f t="array" ref="M682">IF(OR(EnterData!A685="",ISBLANK(EnterData!A685)),"",_xlfn._xlws.FILTER(EnterData!N685:V685 &amp; "",EnterData!A685:A685&lt;&gt;""))</f>
        <v/>
      </c>
    </row>
    <row r="683" spans="1:13" x14ac:dyDescent="0.25">
      <c r="A683" s="3" t="str" cm="1">
        <f t="array" ref="A683">IF(OR(EnterData!A686="",ISBLANK(EnterData!A686)),"",_xlfn._xlws.FILTER(EnterData!A686:L686 &amp; "",EnterData!A686:A686&lt;&gt;""))</f>
        <v/>
      </c>
      <c r="M683" s="3" t="str" cm="1">
        <f t="array" ref="M683">IF(OR(EnterData!A686="",ISBLANK(EnterData!A686)),"",_xlfn._xlws.FILTER(EnterData!N686:V686 &amp; "",EnterData!A686:A686&lt;&gt;""))</f>
        <v/>
      </c>
    </row>
    <row r="684" spans="1:13" x14ac:dyDescent="0.25">
      <c r="A684" s="3" t="str" cm="1">
        <f t="array" ref="A684">IF(OR(EnterData!A687="",ISBLANK(EnterData!A687)),"",_xlfn._xlws.FILTER(EnterData!A687:L687 &amp; "",EnterData!A687:A687&lt;&gt;""))</f>
        <v/>
      </c>
      <c r="M684" s="3" t="str" cm="1">
        <f t="array" ref="M684">IF(OR(EnterData!A687="",ISBLANK(EnterData!A687)),"",_xlfn._xlws.FILTER(EnterData!N687:V687 &amp; "",EnterData!A687:A687&lt;&gt;""))</f>
        <v/>
      </c>
    </row>
    <row r="685" spans="1:13" x14ac:dyDescent="0.25">
      <c r="A685" s="3" t="str" cm="1">
        <f t="array" ref="A685">IF(OR(EnterData!A688="",ISBLANK(EnterData!A688)),"",_xlfn._xlws.FILTER(EnterData!A688:L688 &amp; "",EnterData!A688:A688&lt;&gt;""))</f>
        <v/>
      </c>
      <c r="M685" s="3" t="str" cm="1">
        <f t="array" ref="M685">IF(OR(EnterData!A688="",ISBLANK(EnterData!A688)),"",_xlfn._xlws.FILTER(EnterData!N688:V688 &amp; "",EnterData!A688:A688&lt;&gt;""))</f>
        <v/>
      </c>
    </row>
    <row r="686" spans="1:13" x14ac:dyDescent="0.25">
      <c r="A686" s="3" t="str" cm="1">
        <f t="array" ref="A686">IF(OR(EnterData!A689="",ISBLANK(EnterData!A689)),"",_xlfn._xlws.FILTER(EnterData!A689:L689 &amp; "",EnterData!A689:A689&lt;&gt;""))</f>
        <v/>
      </c>
      <c r="M686" s="3" t="str" cm="1">
        <f t="array" ref="M686">IF(OR(EnterData!A689="",ISBLANK(EnterData!A689)),"",_xlfn._xlws.FILTER(EnterData!N689:V689 &amp; "",EnterData!A689:A689&lt;&gt;""))</f>
        <v/>
      </c>
    </row>
    <row r="687" spans="1:13" x14ac:dyDescent="0.25">
      <c r="A687" s="3" t="str" cm="1">
        <f t="array" ref="A687">IF(OR(EnterData!A690="",ISBLANK(EnterData!A690)),"",_xlfn._xlws.FILTER(EnterData!A690:L690 &amp; "",EnterData!A690:A690&lt;&gt;""))</f>
        <v/>
      </c>
      <c r="M687" s="3" t="str" cm="1">
        <f t="array" ref="M687">IF(OR(EnterData!A690="",ISBLANK(EnterData!A690)),"",_xlfn._xlws.FILTER(EnterData!N690:V690 &amp; "",EnterData!A690:A690&lt;&gt;""))</f>
        <v/>
      </c>
    </row>
    <row r="688" spans="1:13" x14ac:dyDescent="0.25">
      <c r="A688" s="3" t="str" cm="1">
        <f t="array" ref="A688">IF(OR(EnterData!A691="",ISBLANK(EnterData!A691)),"",_xlfn._xlws.FILTER(EnterData!A691:L691 &amp; "",EnterData!A691:A691&lt;&gt;""))</f>
        <v/>
      </c>
      <c r="M688" s="3" t="str" cm="1">
        <f t="array" ref="M688">IF(OR(EnterData!A691="",ISBLANK(EnterData!A691)),"",_xlfn._xlws.FILTER(EnterData!N691:V691 &amp; "",EnterData!A691:A691&lt;&gt;""))</f>
        <v/>
      </c>
    </row>
    <row r="689" spans="1:13" x14ac:dyDescent="0.25">
      <c r="A689" s="3" t="str" cm="1">
        <f t="array" ref="A689">IF(OR(EnterData!A692="",ISBLANK(EnterData!A692)),"",_xlfn._xlws.FILTER(EnterData!A692:L692 &amp; "",EnterData!A692:A692&lt;&gt;""))</f>
        <v/>
      </c>
      <c r="M689" s="3" t="str" cm="1">
        <f t="array" ref="M689">IF(OR(EnterData!A692="",ISBLANK(EnterData!A692)),"",_xlfn._xlws.FILTER(EnterData!N692:V692 &amp; "",EnterData!A692:A692&lt;&gt;""))</f>
        <v/>
      </c>
    </row>
    <row r="690" spans="1:13" x14ac:dyDescent="0.25">
      <c r="A690" s="3" t="str" cm="1">
        <f t="array" ref="A690">IF(OR(EnterData!A693="",ISBLANK(EnterData!A693)),"",_xlfn._xlws.FILTER(EnterData!A693:L693 &amp; "",EnterData!A693:A693&lt;&gt;""))</f>
        <v/>
      </c>
      <c r="M690" s="3" t="str" cm="1">
        <f t="array" ref="M690">IF(OR(EnterData!A693="",ISBLANK(EnterData!A693)),"",_xlfn._xlws.FILTER(EnterData!N693:V693 &amp; "",EnterData!A693:A693&lt;&gt;""))</f>
        <v/>
      </c>
    </row>
    <row r="691" spans="1:13" x14ac:dyDescent="0.25">
      <c r="A691" s="3" t="str" cm="1">
        <f t="array" ref="A691">IF(OR(EnterData!A694="",ISBLANK(EnterData!A694)),"",_xlfn._xlws.FILTER(EnterData!A694:L694 &amp; "",EnterData!A694:A694&lt;&gt;""))</f>
        <v/>
      </c>
      <c r="M691" s="3" t="str" cm="1">
        <f t="array" ref="M691">IF(OR(EnterData!A694="",ISBLANK(EnterData!A694)),"",_xlfn._xlws.FILTER(EnterData!N694:V694 &amp; "",EnterData!A694:A694&lt;&gt;""))</f>
        <v/>
      </c>
    </row>
    <row r="692" spans="1:13" x14ac:dyDescent="0.25">
      <c r="A692" s="3" t="str" cm="1">
        <f t="array" ref="A692">IF(OR(EnterData!A695="",ISBLANK(EnterData!A695)),"",_xlfn._xlws.FILTER(EnterData!A695:L695 &amp; "",EnterData!A695:A695&lt;&gt;""))</f>
        <v/>
      </c>
      <c r="M692" s="3" t="str" cm="1">
        <f t="array" ref="M692">IF(OR(EnterData!A695="",ISBLANK(EnterData!A695)),"",_xlfn._xlws.FILTER(EnterData!N695:V695 &amp; "",EnterData!A695:A695&lt;&gt;""))</f>
        <v/>
      </c>
    </row>
    <row r="693" spans="1:13" x14ac:dyDescent="0.25">
      <c r="A693" s="3" t="str" cm="1">
        <f t="array" ref="A693">IF(OR(EnterData!A696="",ISBLANK(EnterData!A696)),"",_xlfn._xlws.FILTER(EnterData!A696:L696 &amp; "",EnterData!A696:A696&lt;&gt;""))</f>
        <v/>
      </c>
      <c r="M693" s="3" t="str" cm="1">
        <f t="array" ref="M693">IF(OR(EnterData!A696="",ISBLANK(EnterData!A696)),"",_xlfn._xlws.FILTER(EnterData!N696:V696 &amp; "",EnterData!A696:A696&lt;&gt;""))</f>
        <v/>
      </c>
    </row>
    <row r="694" spans="1:13" x14ac:dyDescent="0.25">
      <c r="A694" s="3" t="str" cm="1">
        <f t="array" ref="A694">IF(OR(EnterData!A697="",ISBLANK(EnterData!A697)),"",_xlfn._xlws.FILTER(EnterData!A697:L697 &amp; "",EnterData!A697:A697&lt;&gt;""))</f>
        <v/>
      </c>
      <c r="M694" s="3" t="str" cm="1">
        <f t="array" ref="M694">IF(OR(EnterData!A697="",ISBLANK(EnterData!A697)),"",_xlfn._xlws.FILTER(EnterData!N697:V697 &amp; "",EnterData!A697:A697&lt;&gt;""))</f>
        <v/>
      </c>
    </row>
    <row r="695" spans="1:13" x14ac:dyDescent="0.25">
      <c r="A695" s="3" t="str" cm="1">
        <f t="array" ref="A695">IF(OR(EnterData!A698="",ISBLANK(EnterData!A698)),"",_xlfn._xlws.FILTER(EnterData!A698:L698 &amp; "",EnterData!A698:A698&lt;&gt;""))</f>
        <v/>
      </c>
      <c r="M695" s="3" t="str" cm="1">
        <f t="array" ref="M695">IF(OR(EnterData!A698="",ISBLANK(EnterData!A698)),"",_xlfn._xlws.FILTER(EnterData!N698:V698 &amp; "",EnterData!A698:A698&lt;&gt;""))</f>
        <v/>
      </c>
    </row>
    <row r="696" spans="1:13" x14ac:dyDescent="0.25">
      <c r="A696" s="3" t="str" cm="1">
        <f t="array" ref="A696">IF(OR(EnterData!A699="",ISBLANK(EnterData!A699)),"",_xlfn._xlws.FILTER(EnterData!A699:L699 &amp; "",EnterData!A699:A699&lt;&gt;""))</f>
        <v/>
      </c>
      <c r="M696" s="3" t="str" cm="1">
        <f t="array" ref="M696">IF(OR(EnterData!A699="",ISBLANK(EnterData!A699)),"",_xlfn._xlws.FILTER(EnterData!N699:V699 &amp; "",EnterData!A699:A699&lt;&gt;""))</f>
        <v/>
      </c>
    </row>
    <row r="697" spans="1:13" x14ac:dyDescent="0.25">
      <c r="A697" s="3" t="str" cm="1">
        <f t="array" ref="A697">IF(OR(EnterData!A700="",ISBLANK(EnterData!A700)),"",_xlfn._xlws.FILTER(EnterData!A700:L700 &amp; "",EnterData!A700:A700&lt;&gt;""))</f>
        <v/>
      </c>
      <c r="M697" s="3" t="str" cm="1">
        <f t="array" ref="M697">IF(OR(EnterData!A700="",ISBLANK(EnterData!A700)),"",_xlfn._xlws.FILTER(EnterData!N700:V700 &amp; "",EnterData!A700:A700&lt;&gt;""))</f>
        <v/>
      </c>
    </row>
    <row r="698" spans="1:13" x14ac:dyDescent="0.25">
      <c r="A698" s="3" t="str" cm="1">
        <f t="array" ref="A698">IF(OR(EnterData!A701="",ISBLANK(EnterData!A701)),"",_xlfn._xlws.FILTER(EnterData!A701:L701 &amp; "",EnterData!A701:A701&lt;&gt;""))</f>
        <v/>
      </c>
      <c r="M698" s="3" t="str" cm="1">
        <f t="array" ref="M698">IF(OR(EnterData!A701="",ISBLANK(EnterData!A701)),"",_xlfn._xlws.FILTER(EnterData!N701:V701 &amp; "",EnterData!A701:A701&lt;&gt;""))</f>
        <v/>
      </c>
    </row>
    <row r="699" spans="1:13" x14ac:dyDescent="0.25">
      <c r="A699" s="3" t="str" cm="1">
        <f t="array" ref="A699">IF(OR(EnterData!A702="",ISBLANK(EnterData!A702)),"",_xlfn._xlws.FILTER(EnterData!A702:L702 &amp; "",EnterData!A702:A702&lt;&gt;""))</f>
        <v/>
      </c>
      <c r="M699" s="3" t="str" cm="1">
        <f t="array" ref="M699">IF(OR(EnterData!A702="",ISBLANK(EnterData!A702)),"",_xlfn._xlws.FILTER(EnterData!N702:V702 &amp; "",EnterData!A702:A702&lt;&gt;""))</f>
        <v/>
      </c>
    </row>
    <row r="700" spans="1:13" x14ac:dyDescent="0.25">
      <c r="A700" s="3" t="str" cm="1">
        <f t="array" ref="A700">IF(OR(EnterData!A703="",ISBLANK(EnterData!A703)),"",_xlfn._xlws.FILTER(EnterData!A703:L703 &amp; "",EnterData!A703:A703&lt;&gt;""))</f>
        <v/>
      </c>
      <c r="M700" s="3" t="str" cm="1">
        <f t="array" ref="M700">IF(OR(EnterData!A703="",ISBLANK(EnterData!A703)),"",_xlfn._xlws.FILTER(EnterData!N703:V703 &amp; "",EnterData!A703:A703&lt;&gt;""))</f>
        <v/>
      </c>
    </row>
    <row r="701" spans="1:13" x14ac:dyDescent="0.25">
      <c r="A701" s="3" t="str" cm="1">
        <f t="array" ref="A701">IF(OR(EnterData!A704="",ISBLANK(EnterData!A704)),"",_xlfn._xlws.FILTER(EnterData!A704:L704 &amp; "",EnterData!A704:A704&lt;&gt;""))</f>
        <v/>
      </c>
      <c r="M701" s="3" t="str" cm="1">
        <f t="array" ref="M701">IF(OR(EnterData!A704="",ISBLANK(EnterData!A704)),"",_xlfn._xlws.FILTER(EnterData!N704:V704 &amp; "",EnterData!A704:A704&lt;&gt;""))</f>
        <v/>
      </c>
    </row>
    <row r="702" spans="1:13" x14ac:dyDescent="0.25">
      <c r="A702" s="3" t="str" cm="1">
        <f t="array" ref="A702">IF(OR(EnterData!A705="",ISBLANK(EnterData!A705)),"",_xlfn._xlws.FILTER(EnterData!A705:L705 &amp; "",EnterData!A705:A705&lt;&gt;""))</f>
        <v/>
      </c>
      <c r="M702" s="3" t="str" cm="1">
        <f t="array" ref="M702">IF(OR(EnterData!A705="",ISBLANK(EnterData!A705)),"",_xlfn._xlws.FILTER(EnterData!N705:V705 &amp; "",EnterData!A705:A705&lt;&gt;""))</f>
        <v/>
      </c>
    </row>
    <row r="703" spans="1:13" x14ac:dyDescent="0.25">
      <c r="A703" s="3" t="str" cm="1">
        <f t="array" ref="A703">IF(OR(EnterData!A706="",ISBLANK(EnterData!A706)),"",_xlfn._xlws.FILTER(EnterData!A706:L706 &amp; "",EnterData!A706:A706&lt;&gt;""))</f>
        <v/>
      </c>
      <c r="M703" s="3" t="str" cm="1">
        <f t="array" ref="M703">IF(OR(EnterData!A706="",ISBLANK(EnterData!A706)),"",_xlfn._xlws.FILTER(EnterData!N706:V706 &amp; "",EnterData!A706:A706&lt;&gt;""))</f>
        <v/>
      </c>
    </row>
    <row r="704" spans="1:13" x14ac:dyDescent="0.25">
      <c r="A704" s="3" t="str" cm="1">
        <f t="array" ref="A704">IF(OR(EnterData!A707="",ISBLANK(EnterData!A707)),"",_xlfn._xlws.FILTER(EnterData!A707:L707 &amp; "",EnterData!A707:A707&lt;&gt;""))</f>
        <v/>
      </c>
      <c r="M704" s="3" t="str" cm="1">
        <f t="array" ref="M704">IF(OR(EnterData!A707="",ISBLANK(EnterData!A707)),"",_xlfn._xlws.FILTER(EnterData!N707:V707 &amp; "",EnterData!A707:A707&lt;&gt;""))</f>
        <v/>
      </c>
    </row>
    <row r="705" spans="1:13" x14ac:dyDescent="0.25">
      <c r="A705" s="3" t="str" cm="1">
        <f t="array" ref="A705">IF(OR(EnterData!A708="",ISBLANK(EnterData!A708)),"",_xlfn._xlws.FILTER(EnterData!A708:L708 &amp; "",EnterData!A708:A708&lt;&gt;""))</f>
        <v/>
      </c>
      <c r="M705" s="3" t="str" cm="1">
        <f t="array" ref="M705">IF(OR(EnterData!A708="",ISBLANK(EnterData!A708)),"",_xlfn._xlws.FILTER(EnterData!N708:V708 &amp; "",EnterData!A708:A708&lt;&gt;""))</f>
        <v/>
      </c>
    </row>
    <row r="706" spans="1:13" x14ac:dyDescent="0.25">
      <c r="A706" s="3" t="str" cm="1">
        <f t="array" ref="A706">IF(OR(EnterData!A709="",ISBLANK(EnterData!A709)),"",_xlfn._xlws.FILTER(EnterData!A709:L709 &amp; "",EnterData!A709:A709&lt;&gt;""))</f>
        <v/>
      </c>
      <c r="M706" s="3" t="str" cm="1">
        <f t="array" ref="M706">IF(OR(EnterData!A709="",ISBLANK(EnterData!A709)),"",_xlfn._xlws.FILTER(EnterData!N709:V709 &amp; "",EnterData!A709:A709&lt;&gt;""))</f>
        <v/>
      </c>
    </row>
    <row r="707" spans="1:13" x14ac:dyDescent="0.25">
      <c r="A707" s="3" t="str" cm="1">
        <f t="array" ref="A707">IF(OR(EnterData!A710="",ISBLANK(EnterData!A710)),"",_xlfn._xlws.FILTER(EnterData!A710:L710 &amp; "",EnterData!A710:A710&lt;&gt;""))</f>
        <v/>
      </c>
      <c r="M707" s="3" t="str" cm="1">
        <f t="array" ref="M707">IF(OR(EnterData!A710="",ISBLANK(EnterData!A710)),"",_xlfn._xlws.FILTER(EnterData!N710:V710 &amp; "",EnterData!A710:A710&lt;&gt;""))</f>
        <v/>
      </c>
    </row>
    <row r="708" spans="1:13" x14ac:dyDescent="0.25">
      <c r="A708" s="3" t="str" cm="1">
        <f t="array" ref="A708">IF(OR(EnterData!A711="",ISBLANK(EnterData!A711)),"",_xlfn._xlws.FILTER(EnterData!A711:L711 &amp; "",EnterData!A711:A711&lt;&gt;""))</f>
        <v/>
      </c>
      <c r="M708" s="3" t="str" cm="1">
        <f t="array" ref="M708">IF(OR(EnterData!A711="",ISBLANK(EnterData!A711)),"",_xlfn._xlws.FILTER(EnterData!N711:V711 &amp; "",EnterData!A711:A711&lt;&gt;""))</f>
        <v/>
      </c>
    </row>
    <row r="709" spans="1:13" x14ac:dyDescent="0.25">
      <c r="A709" s="3" t="str" cm="1">
        <f t="array" ref="A709">IF(OR(EnterData!A712="",ISBLANK(EnterData!A712)),"",_xlfn._xlws.FILTER(EnterData!A712:L712 &amp; "",EnterData!A712:A712&lt;&gt;""))</f>
        <v/>
      </c>
      <c r="M709" s="3" t="str" cm="1">
        <f t="array" ref="M709">IF(OR(EnterData!A712="",ISBLANK(EnterData!A712)),"",_xlfn._xlws.FILTER(EnterData!N712:V712 &amp; "",EnterData!A712:A712&lt;&gt;""))</f>
        <v/>
      </c>
    </row>
    <row r="710" spans="1:13" x14ac:dyDescent="0.25">
      <c r="A710" s="3" t="str" cm="1">
        <f t="array" ref="A710">IF(OR(EnterData!A713="",ISBLANK(EnterData!A713)),"",_xlfn._xlws.FILTER(EnterData!A713:L713 &amp; "",EnterData!A713:A713&lt;&gt;""))</f>
        <v/>
      </c>
      <c r="M710" s="3" t="str" cm="1">
        <f t="array" ref="M710">IF(OR(EnterData!A713="",ISBLANK(EnterData!A713)),"",_xlfn._xlws.FILTER(EnterData!N713:V713 &amp; "",EnterData!A713:A713&lt;&gt;""))</f>
        <v/>
      </c>
    </row>
    <row r="711" spans="1:13" x14ac:dyDescent="0.25">
      <c r="A711" s="3" t="str" cm="1">
        <f t="array" ref="A711">IF(OR(EnterData!A714="",ISBLANK(EnterData!A714)),"",_xlfn._xlws.FILTER(EnterData!A714:L714 &amp; "",EnterData!A714:A714&lt;&gt;""))</f>
        <v/>
      </c>
      <c r="M711" s="3" t="str" cm="1">
        <f t="array" ref="M711">IF(OR(EnterData!A714="",ISBLANK(EnterData!A714)),"",_xlfn._xlws.FILTER(EnterData!N714:V714 &amp; "",EnterData!A714:A714&lt;&gt;""))</f>
        <v/>
      </c>
    </row>
    <row r="712" spans="1:13" x14ac:dyDescent="0.25">
      <c r="A712" s="3" t="str" cm="1">
        <f t="array" ref="A712">IF(OR(EnterData!A715="",ISBLANK(EnterData!A715)),"",_xlfn._xlws.FILTER(EnterData!A715:L715 &amp; "",EnterData!A715:A715&lt;&gt;""))</f>
        <v/>
      </c>
      <c r="M712" s="3" t="str" cm="1">
        <f t="array" ref="M712">IF(OR(EnterData!A715="",ISBLANK(EnterData!A715)),"",_xlfn._xlws.FILTER(EnterData!N715:V715 &amp; "",EnterData!A715:A715&lt;&gt;""))</f>
        <v/>
      </c>
    </row>
    <row r="713" spans="1:13" x14ac:dyDescent="0.25">
      <c r="A713" s="3" t="str" cm="1">
        <f t="array" ref="A713">IF(OR(EnterData!A716="",ISBLANK(EnterData!A716)),"",_xlfn._xlws.FILTER(EnterData!A716:L716 &amp; "",EnterData!A716:A716&lt;&gt;""))</f>
        <v/>
      </c>
      <c r="M713" s="3" t="str" cm="1">
        <f t="array" ref="M713">IF(OR(EnterData!A716="",ISBLANK(EnterData!A716)),"",_xlfn._xlws.FILTER(EnterData!N716:V716 &amp; "",EnterData!A716:A716&lt;&gt;""))</f>
        <v/>
      </c>
    </row>
    <row r="714" spans="1:13" x14ac:dyDescent="0.25">
      <c r="A714" s="3" t="str" cm="1">
        <f t="array" ref="A714">IF(OR(EnterData!A717="",ISBLANK(EnterData!A717)),"",_xlfn._xlws.FILTER(EnterData!A717:L717 &amp; "",EnterData!A717:A717&lt;&gt;""))</f>
        <v/>
      </c>
      <c r="M714" s="3" t="str" cm="1">
        <f t="array" ref="M714">IF(OR(EnterData!A717="",ISBLANK(EnterData!A717)),"",_xlfn._xlws.FILTER(EnterData!N717:V717 &amp; "",EnterData!A717:A717&lt;&gt;""))</f>
        <v/>
      </c>
    </row>
    <row r="715" spans="1:13" x14ac:dyDescent="0.25">
      <c r="A715" s="3" t="str" cm="1">
        <f t="array" ref="A715">IF(OR(EnterData!A718="",ISBLANK(EnterData!A718)),"",_xlfn._xlws.FILTER(EnterData!A718:L718 &amp; "",EnterData!A718:A718&lt;&gt;""))</f>
        <v/>
      </c>
      <c r="M715" s="3" t="str" cm="1">
        <f t="array" ref="M715">IF(OR(EnterData!A718="",ISBLANK(EnterData!A718)),"",_xlfn._xlws.FILTER(EnterData!N718:V718 &amp; "",EnterData!A718:A718&lt;&gt;""))</f>
        <v/>
      </c>
    </row>
    <row r="716" spans="1:13" x14ac:dyDescent="0.25">
      <c r="A716" s="3" t="str" cm="1">
        <f t="array" ref="A716">IF(OR(EnterData!A719="",ISBLANK(EnterData!A719)),"",_xlfn._xlws.FILTER(EnterData!A719:L719 &amp; "",EnterData!A719:A719&lt;&gt;""))</f>
        <v/>
      </c>
      <c r="M716" s="3" t="str" cm="1">
        <f t="array" ref="M716">IF(OR(EnterData!A719="",ISBLANK(EnterData!A719)),"",_xlfn._xlws.FILTER(EnterData!N719:V719 &amp; "",EnterData!A719:A719&lt;&gt;""))</f>
        <v/>
      </c>
    </row>
    <row r="717" spans="1:13" x14ac:dyDescent="0.25">
      <c r="A717" s="3" t="str" cm="1">
        <f t="array" ref="A717">IF(OR(EnterData!A720="",ISBLANK(EnterData!A720)),"",_xlfn._xlws.FILTER(EnterData!A720:L720 &amp; "",EnterData!A720:A720&lt;&gt;""))</f>
        <v/>
      </c>
      <c r="M717" s="3" t="str" cm="1">
        <f t="array" ref="M717">IF(OR(EnterData!A720="",ISBLANK(EnterData!A720)),"",_xlfn._xlws.FILTER(EnterData!N720:V720 &amp; "",EnterData!A720:A720&lt;&gt;""))</f>
        <v/>
      </c>
    </row>
    <row r="718" spans="1:13" x14ac:dyDescent="0.25">
      <c r="A718" s="3" t="str" cm="1">
        <f t="array" ref="A718">IF(OR(EnterData!A721="",ISBLANK(EnterData!A721)),"",_xlfn._xlws.FILTER(EnterData!A721:L721 &amp; "",EnterData!A721:A721&lt;&gt;""))</f>
        <v/>
      </c>
      <c r="M718" s="3" t="str" cm="1">
        <f t="array" ref="M718">IF(OR(EnterData!A721="",ISBLANK(EnterData!A721)),"",_xlfn._xlws.FILTER(EnterData!N721:V721 &amp; "",EnterData!A721:A721&lt;&gt;""))</f>
        <v/>
      </c>
    </row>
    <row r="719" spans="1:13" x14ac:dyDescent="0.25">
      <c r="A719" s="3" t="str" cm="1">
        <f t="array" ref="A719">IF(OR(EnterData!A722="",ISBLANK(EnterData!A722)),"",_xlfn._xlws.FILTER(EnterData!A722:L722 &amp; "",EnterData!A722:A722&lt;&gt;""))</f>
        <v/>
      </c>
      <c r="M719" s="3" t="str" cm="1">
        <f t="array" ref="M719">IF(OR(EnterData!A722="",ISBLANK(EnterData!A722)),"",_xlfn._xlws.FILTER(EnterData!N722:V722 &amp; "",EnterData!A722:A722&lt;&gt;""))</f>
        <v/>
      </c>
    </row>
    <row r="720" spans="1:13" x14ac:dyDescent="0.25">
      <c r="A720" s="3" t="str" cm="1">
        <f t="array" ref="A720">IF(OR(EnterData!A723="",ISBLANK(EnterData!A723)),"",_xlfn._xlws.FILTER(EnterData!A723:L723 &amp; "",EnterData!A723:A723&lt;&gt;""))</f>
        <v/>
      </c>
      <c r="M720" s="3" t="str" cm="1">
        <f t="array" ref="M720">IF(OR(EnterData!A723="",ISBLANK(EnterData!A723)),"",_xlfn._xlws.FILTER(EnterData!N723:V723 &amp; "",EnterData!A723:A723&lt;&gt;""))</f>
        <v/>
      </c>
    </row>
    <row r="721" spans="1:13" x14ac:dyDescent="0.25">
      <c r="A721" s="3" t="str" cm="1">
        <f t="array" ref="A721">IF(OR(EnterData!A724="",ISBLANK(EnterData!A724)),"",_xlfn._xlws.FILTER(EnterData!A724:L724 &amp; "",EnterData!A724:A724&lt;&gt;""))</f>
        <v/>
      </c>
      <c r="M721" s="3" t="str" cm="1">
        <f t="array" ref="M721">IF(OR(EnterData!A724="",ISBLANK(EnterData!A724)),"",_xlfn._xlws.FILTER(EnterData!N724:V724 &amp; "",EnterData!A724:A724&lt;&gt;""))</f>
        <v/>
      </c>
    </row>
    <row r="722" spans="1:13" x14ac:dyDescent="0.25">
      <c r="A722" s="3" t="str" cm="1">
        <f t="array" ref="A722">IF(OR(EnterData!A725="",ISBLANK(EnterData!A725)),"",_xlfn._xlws.FILTER(EnterData!A725:L725 &amp; "",EnterData!A725:A725&lt;&gt;""))</f>
        <v/>
      </c>
      <c r="M722" s="3" t="str" cm="1">
        <f t="array" ref="M722">IF(OR(EnterData!A725="",ISBLANK(EnterData!A725)),"",_xlfn._xlws.FILTER(EnterData!N725:V725 &amp; "",EnterData!A725:A725&lt;&gt;""))</f>
        <v/>
      </c>
    </row>
    <row r="723" spans="1:13" x14ac:dyDescent="0.25">
      <c r="A723" s="3" t="str" cm="1">
        <f t="array" ref="A723">IF(OR(EnterData!A726="",ISBLANK(EnterData!A726)),"",_xlfn._xlws.FILTER(EnterData!A726:L726 &amp; "",EnterData!A726:A726&lt;&gt;""))</f>
        <v/>
      </c>
      <c r="M723" s="3" t="str" cm="1">
        <f t="array" ref="M723">IF(OR(EnterData!A726="",ISBLANK(EnterData!A726)),"",_xlfn._xlws.FILTER(EnterData!N726:V726 &amp; "",EnterData!A726:A726&lt;&gt;""))</f>
        <v/>
      </c>
    </row>
    <row r="724" spans="1:13" x14ac:dyDescent="0.25">
      <c r="A724" s="3" t="str" cm="1">
        <f t="array" ref="A724">IF(OR(EnterData!A727="",ISBLANK(EnterData!A727)),"",_xlfn._xlws.FILTER(EnterData!A727:L727 &amp; "",EnterData!A727:A727&lt;&gt;""))</f>
        <v/>
      </c>
      <c r="M724" s="3" t="str" cm="1">
        <f t="array" ref="M724">IF(OR(EnterData!A727="",ISBLANK(EnterData!A727)),"",_xlfn._xlws.FILTER(EnterData!N727:V727 &amp; "",EnterData!A727:A727&lt;&gt;""))</f>
        <v/>
      </c>
    </row>
    <row r="725" spans="1:13" x14ac:dyDescent="0.25">
      <c r="A725" s="3" t="str" cm="1">
        <f t="array" ref="A725">IF(OR(EnterData!A728="",ISBLANK(EnterData!A728)),"",_xlfn._xlws.FILTER(EnterData!A728:L728 &amp; "",EnterData!A728:A728&lt;&gt;""))</f>
        <v/>
      </c>
      <c r="M725" s="3" t="str" cm="1">
        <f t="array" ref="M725">IF(OR(EnterData!A728="",ISBLANK(EnterData!A728)),"",_xlfn._xlws.FILTER(EnterData!N728:V728 &amp; "",EnterData!A728:A728&lt;&gt;""))</f>
        <v/>
      </c>
    </row>
    <row r="726" spans="1:13" x14ac:dyDescent="0.25">
      <c r="A726" s="3" t="str" cm="1">
        <f t="array" ref="A726">IF(OR(EnterData!A729="",ISBLANK(EnterData!A729)),"",_xlfn._xlws.FILTER(EnterData!A729:L729 &amp; "",EnterData!A729:A729&lt;&gt;""))</f>
        <v/>
      </c>
      <c r="M726" s="3" t="str" cm="1">
        <f t="array" ref="M726">IF(OR(EnterData!A729="",ISBLANK(EnterData!A729)),"",_xlfn._xlws.FILTER(EnterData!N729:V729 &amp; "",EnterData!A729:A729&lt;&gt;""))</f>
        <v/>
      </c>
    </row>
    <row r="727" spans="1:13" x14ac:dyDescent="0.25">
      <c r="A727" s="3" t="str" cm="1">
        <f t="array" ref="A727">IF(OR(EnterData!A730="",ISBLANK(EnterData!A730)),"",_xlfn._xlws.FILTER(EnterData!A730:L730 &amp; "",EnterData!A730:A730&lt;&gt;""))</f>
        <v/>
      </c>
      <c r="M727" s="3" t="str" cm="1">
        <f t="array" ref="M727">IF(OR(EnterData!A730="",ISBLANK(EnterData!A730)),"",_xlfn._xlws.FILTER(EnterData!N730:V730 &amp; "",EnterData!A730:A730&lt;&gt;""))</f>
        <v/>
      </c>
    </row>
    <row r="728" spans="1:13" x14ac:dyDescent="0.25">
      <c r="A728" s="3" t="str" cm="1">
        <f t="array" ref="A728">IF(OR(EnterData!A731="",ISBLANK(EnterData!A731)),"",_xlfn._xlws.FILTER(EnterData!A731:L731 &amp; "",EnterData!A731:A731&lt;&gt;""))</f>
        <v/>
      </c>
      <c r="M728" s="3" t="str" cm="1">
        <f t="array" ref="M728">IF(OR(EnterData!A731="",ISBLANK(EnterData!A731)),"",_xlfn._xlws.FILTER(EnterData!N731:V731 &amp; "",EnterData!A731:A731&lt;&gt;""))</f>
        <v/>
      </c>
    </row>
    <row r="729" spans="1:13" x14ac:dyDescent="0.25">
      <c r="A729" s="3" t="str" cm="1">
        <f t="array" ref="A729">IF(OR(EnterData!A732="",ISBLANK(EnterData!A732)),"",_xlfn._xlws.FILTER(EnterData!A732:L732 &amp; "",EnterData!A732:A732&lt;&gt;""))</f>
        <v/>
      </c>
      <c r="M729" s="3" t="str" cm="1">
        <f t="array" ref="M729">IF(OR(EnterData!A732="",ISBLANK(EnterData!A732)),"",_xlfn._xlws.FILTER(EnterData!N732:V732 &amp; "",EnterData!A732:A732&lt;&gt;""))</f>
        <v/>
      </c>
    </row>
    <row r="730" spans="1:13" x14ac:dyDescent="0.25">
      <c r="A730" s="3" t="str" cm="1">
        <f t="array" ref="A730">IF(OR(EnterData!A733="",ISBLANK(EnterData!A733)),"",_xlfn._xlws.FILTER(EnterData!A733:L733 &amp; "",EnterData!A733:A733&lt;&gt;""))</f>
        <v/>
      </c>
      <c r="M730" s="3" t="str" cm="1">
        <f t="array" ref="M730">IF(OR(EnterData!A733="",ISBLANK(EnterData!A733)),"",_xlfn._xlws.FILTER(EnterData!N733:V733 &amp; "",EnterData!A733:A733&lt;&gt;""))</f>
        <v/>
      </c>
    </row>
    <row r="731" spans="1:13" x14ac:dyDescent="0.25">
      <c r="A731" s="3" t="str" cm="1">
        <f t="array" ref="A731">IF(OR(EnterData!A734="",ISBLANK(EnterData!A734)),"",_xlfn._xlws.FILTER(EnterData!A734:L734 &amp; "",EnterData!A734:A734&lt;&gt;""))</f>
        <v/>
      </c>
      <c r="M731" s="3" t="str" cm="1">
        <f t="array" ref="M731">IF(OR(EnterData!A734="",ISBLANK(EnterData!A734)),"",_xlfn._xlws.FILTER(EnterData!N734:V734 &amp; "",EnterData!A734:A734&lt;&gt;""))</f>
        <v/>
      </c>
    </row>
    <row r="732" spans="1:13" x14ac:dyDescent="0.25">
      <c r="A732" s="3" t="str" cm="1">
        <f t="array" ref="A732">IF(OR(EnterData!A735="",ISBLANK(EnterData!A735)),"",_xlfn._xlws.FILTER(EnterData!A735:L735 &amp; "",EnterData!A735:A735&lt;&gt;""))</f>
        <v/>
      </c>
      <c r="M732" s="3" t="str" cm="1">
        <f t="array" ref="M732">IF(OR(EnterData!A735="",ISBLANK(EnterData!A735)),"",_xlfn._xlws.FILTER(EnterData!N735:V735 &amp; "",EnterData!A735:A735&lt;&gt;""))</f>
        <v/>
      </c>
    </row>
    <row r="733" spans="1:13" x14ac:dyDescent="0.25">
      <c r="A733" s="3" t="str" cm="1">
        <f t="array" ref="A733">IF(OR(EnterData!A736="",ISBLANK(EnterData!A736)),"",_xlfn._xlws.FILTER(EnterData!A736:L736 &amp; "",EnterData!A736:A736&lt;&gt;""))</f>
        <v/>
      </c>
      <c r="M733" s="3" t="str" cm="1">
        <f t="array" ref="M733">IF(OR(EnterData!A736="",ISBLANK(EnterData!A736)),"",_xlfn._xlws.FILTER(EnterData!N736:V736 &amp; "",EnterData!A736:A736&lt;&gt;""))</f>
        <v/>
      </c>
    </row>
    <row r="734" spans="1:13" x14ac:dyDescent="0.25">
      <c r="A734" s="3" t="str" cm="1">
        <f t="array" ref="A734">IF(OR(EnterData!A737="",ISBLANK(EnterData!A737)),"",_xlfn._xlws.FILTER(EnterData!A737:L737 &amp; "",EnterData!A737:A737&lt;&gt;""))</f>
        <v/>
      </c>
      <c r="M734" s="3" t="str" cm="1">
        <f t="array" ref="M734">IF(OR(EnterData!A737="",ISBLANK(EnterData!A737)),"",_xlfn._xlws.FILTER(EnterData!N737:V737 &amp; "",EnterData!A737:A737&lt;&gt;""))</f>
        <v/>
      </c>
    </row>
    <row r="735" spans="1:13" x14ac:dyDescent="0.25">
      <c r="A735" s="3" t="str" cm="1">
        <f t="array" ref="A735">IF(OR(EnterData!A738="",ISBLANK(EnterData!A738)),"",_xlfn._xlws.FILTER(EnterData!A738:L738 &amp; "",EnterData!A738:A738&lt;&gt;""))</f>
        <v/>
      </c>
      <c r="M735" s="3" t="str" cm="1">
        <f t="array" ref="M735">IF(OR(EnterData!A738="",ISBLANK(EnterData!A738)),"",_xlfn._xlws.FILTER(EnterData!N738:V738 &amp; "",EnterData!A738:A738&lt;&gt;""))</f>
        <v/>
      </c>
    </row>
    <row r="736" spans="1:13" x14ac:dyDescent="0.25">
      <c r="A736" s="3" t="str" cm="1">
        <f t="array" ref="A736">IF(OR(EnterData!A739="",ISBLANK(EnterData!A739)),"",_xlfn._xlws.FILTER(EnterData!A739:L739 &amp; "",EnterData!A739:A739&lt;&gt;""))</f>
        <v/>
      </c>
      <c r="M736" s="3" t="str" cm="1">
        <f t="array" ref="M736">IF(OR(EnterData!A739="",ISBLANK(EnterData!A739)),"",_xlfn._xlws.FILTER(EnterData!N739:V739 &amp; "",EnterData!A739:A739&lt;&gt;""))</f>
        <v/>
      </c>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5E9A3-F96A-4F1E-B53B-19809688425B}">
  <sheetPr codeName="Sheet39">
    <tabColor rgb="FFFFFF00"/>
  </sheetPr>
  <dimension ref="A1"/>
  <sheetViews>
    <sheetView zoomScaleNormal="100" workbookViewId="0">
      <selection activeCell="S19" sqref="S19"/>
    </sheetView>
  </sheetViews>
  <sheetFormatPr defaultRowHeight="14.5" x14ac:dyDescent="0.35"/>
  <cols>
    <col min="1" max="3" width="4.81640625" bestFit="1" customWidth="1"/>
    <col min="4" max="4" width="6.81640625" bestFit="1" customWidth="1"/>
    <col min="7" max="9" width="4.81640625" bestFit="1" customWidth="1"/>
    <col min="10" max="10" width="6.81640625" bestFit="1" customWidth="1"/>
  </cols>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0B417-95D6-4BC8-A36F-963556068C29}">
  <sheetPr codeName="Sheet29">
    <tabColor rgb="FFFF0000"/>
  </sheetPr>
  <dimension ref="A1:AE1940"/>
  <sheetViews>
    <sheetView topLeftCell="C172" zoomScale="75" zoomScaleNormal="75" workbookViewId="0">
      <selection activeCell="O194" sqref="O194"/>
    </sheetView>
  </sheetViews>
  <sheetFormatPr defaultRowHeight="14.5" x14ac:dyDescent="0.35"/>
  <cols>
    <col min="1" max="1" width="12" bestFit="1" customWidth="1"/>
    <col min="2" max="2" width="12.6328125" bestFit="1" customWidth="1"/>
    <col min="3" max="3" width="14.81640625" bestFit="1" customWidth="1"/>
    <col min="4" max="4" width="21.36328125" bestFit="1" customWidth="1"/>
    <col min="5" max="5" width="28.453125" bestFit="1" customWidth="1"/>
    <col min="6" max="6" width="32.26953125" bestFit="1" customWidth="1"/>
    <col min="7" max="7" width="38.26953125" bestFit="1" customWidth="1"/>
    <col min="8" max="8" width="48.54296875" bestFit="1" customWidth="1"/>
    <col min="9" max="9" width="36.6328125" bestFit="1" customWidth="1"/>
    <col min="10" max="10" width="34.453125" bestFit="1" customWidth="1"/>
    <col min="11" max="11" width="50.453125" bestFit="1" customWidth="1"/>
    <col min="12" max="13" width="66.6328125" bestFit="1" customWidth="1"/>
    <col min="14" max="16" width="80.7265625" bestFit="1" customWidth="1"/>
    <col min="17" max="17" width="16.36328125" bestFit="1" customWidth="1"/>
    <col min="18" max="19" width="80.7265625" bestFit="1" customWidth="1"/>
    <col min="20" max="20" width="13.08984375" bestFit="1" customWidth="1"/>
    <col min="21" max="21" width="46.453125" bestFit="1" customWidth="1"/>
    <col min="22" max="22" width="46.90625" bestFit="1" customWidth="1"/>
    <col min="23" max="24" width="13.08984375" bestFit="1" customWidth="1"/>
    <col min="25" max="25" width="38.81640625" bestFit="1" customWidth="1"/>
    <col min="26" max="26" width="20.453125" bestFit="1" customWidth="1"/>
    <col min="27" max="27" width="31.6328125" bestFit="1" customWidth="1"/>
    <col min="28" max="28" width="71.1796875" bestFit="1" customWidth="1"/>
    <col min="29" max="29" width="63.54296875" bestFit="1" customWidth="1"/>
    <col min="30" max="30" width="35" bestFit="1" customWidth="1"/>
    <col min="31" max="31" width="34.453125" bestFit="1" customWidth="1"/>
  </cols>
  <sheetData>
    <row r="1" spans="1:31" x14ac:dyDescent="0.35">
      <c r="A1" t="s">
        <v>10348</v>
      </c>
      <c r="B1" t="s">
        <v>10349</v>
      </c>
      <c r="C1" t="s">
        <v>9635</v>
      </c>
      <c r="D1" t="s">
        <v>10350</v>
      </c>
      <c r="E1" t="s">
        <v>10351</v>
      </c>
      <c r="F1" t="s">
        <v>10352</v>
      </c>
      <c r="G1" t="s">
        <v>10353</v>
      </c>
      <c r="H1" t="s">
        <v>10354</v>
      </c>
      <c r="I1" t="s">
        <v>10355</v>
      </c>
      <c r="J1" t="s">
        <v>10356</v>
      </c>
      <c r="K1" t="s">
        <v>10357</v>
      </c>
      <c r="L1" t="s">
        <v>10358</v>
      </c>
      <c r="M1" t="s">
        <v>10359</v>
      </c>
      <c r="N1" t="s">
        <v>10360</v>
      </c>
      <c r="O1" t="s">
        <v>10361</v>
      </c>
      <c r="P1" t="s">
        <v>10362</v>
      </c>
      <c r="Q1" t="s">
        <v>10363</v>
      </c>
      <c r="R1" t="s">
        <v>10364</v>
      </c>
      <c r="S1" t="s">
        <v>10365</v>
      </c>
      <c r="T1" t="s">
        <v>10366</v>
      </c>
      <c r="U1" t="s">
        <v>10367</v>
      </c>
      <c r="V1" t="s">
        <v>10368</v>
      </c>
      <c r="W1" t="s">
        <v>10369</v>
      </c>
      <c r="X1" t="s">
        <v>10370</v>
      </c>
      <c r="Y1" t="s">
        <v>10371</v>
      </c>
      <c r="Z1" t="s">
        <v>10372</v>
      </c>
      <c r="AA1" t="s">
        <v>10373</v>
      </c>
      <c r="AB1" t="s">
        <v>10374</v>
      </c>
      <c r="AC1" t="s">
        <v>15522</v>
      </c>
      <c r="AD1" t="s">
        <v>16646</v>
      </c>
      <c r="AE1" t="s">
        <v>20037</v>
      </c>
    </row>
    <row r="2" spans="1:31" x14ac:dyDescent="0.35">
      <c r="A2" t="s">
        <v>10375</v>
      </c>
      <c r="B2" t="s">
        <v>3746</v>
      </c>
      <c r="C2" t="s">
        <v>10376</v>
      </c>
      <c r="D2" t="s">
        <v>10377</v>
      </c>
      <c r="E2" t="s">
        <v>10378</v>
      </c>
      <c r="F2" t="s">
        <v>10379</v>
      </c>
      <c r="G2" t="s">
        <v>10380</v>
      </c>
      <c r="H2" t="s">
        <v>10381</v>
      </c>
      <c r="I2" t="s">
        <v>10382</v>
      </c>
      <c r="J2" t="s">
        <v>10383</v>
      </c>
      <c r="K2" t="s">
        <v>10384</v>
      </c>
      <c r="L2" t="s">
        <v>15523</v>
      </c>
      <c r="M2" t="s">
        <v>10385</v>
      </c>
      <c r="N2" t="s">
        <v>10386</v>
      </c>
      <c r="O2" t="s">
        <v>1618</v>
      </c>
      <c r="P2" t="s">
        <v>1624</v>
      </c>
      <c r="Q2" t="s">
        <v>10387</v>
      </c>
      <c r="R2" t="s">
        <v>10388</v>
      </c>
      <c r="S2" t="s">
        <v>10389</v>
      </c>
      <c r="T2" t="s">
        <v>10390</v>
      </c>
      <c r="U2" t="s">
        <v>669</v>
      </c>
      <c r="V2" t="s">
        <v>10391</v>
      </c>
      <c r="W2" t="s">
        <v>10392</v>
      </c>
      <c r="X2" t="s">
        <v>10393</v>
      </c>
      <c r="Y2" t="s">
        <v>10394</v>
      </c>
      <c r="Z2" t="s">
        <v>10395</v>
      </c>
      <c r="AA2" t="s">
        <v>10396</v>
      </c>
      <c r="AB2" t="s">
        <v>5480</v>
      </c>
      <c r="AC2" t="s">
        <v>10397</v>
      </c>
      <c r="AD2" t="s">
        <v>16826</v>
      </c>
      <c r="AE2" t="s">
        <v>20038</v>
      </c>
    </row>
    <row r="3" spans="1:31" x14ac:dyDescent="0.35">
      <c r="A3" t="s">
        <v>85</v>
      </c>
      <c r="B3" t="s">
        <v>10398</v>
      </c>
      <c r="C3" t="s">
        <v>676</v>
      </c>
      <c r="D3" t="s">
        <v>85</v>
      </c>
      <c r="E3" t="s">
        <v>85</v>
      </c>
      <c r="F3" t="s">
        <v>85</v>
      </c>
      <c r="G3" t="s">
        <v>85</v>
      </c>
      <c r="H3" t="s">
        <v>85</v>
      </c>
      <c r="I3" t="s">
        <v>85</v>
      </c>
      <c r="J3" t="s">
        <v>85</v>
      </c>
      <c r="K3" t="s">
        <v>85</v>
      </c>
      <c r="M3" t="s">
        <v>676</v>
      </c>
      <c r="N3" t="s">
        <v>85</v>
      </c>
      <c r="O3" t="s">
        <v>10399</v>
      </c>
      <c r="P3" t="s">
        <v>85</v>
      </c>
      <c r="Q3" t="s">
        <v>85</v>
      </c>
      <c r="R3" t="s">
        <v>10400</v>
      </c>
      <c r="S3" t="s">
        <v>10401</v>
      </c>
      <c r="T3" t="s">
        <v>85</v>
      </c>
      <c r="U3" t="s">
        <v>85</v>
      </c>
      <c r="V3" t="s">
        <v>10400</v>
      </c>
      <c r="W3" t="s">
        <v>85</v>
      </c>
      <c r="X3" t="s">
        <v>85</v>
      </c>
      <c r="Y3" t="s">
        <v>85</v>
      </c>
      <c r="Z3" t="s">
        <v>85</v>
      </c>
      <c r="AA3" t="s">
        <v>85</v>
      </c>
      <c r="AB3" t="s">
        <v>85</v>
      </c>
      <c r="AC3" t="s">
        <v>85</v>
      </c>
      <c r="AD3" t="s">
        <v>85</v>
      </c>
      <c r="AE3" t="b">
        <v>0</v>
      </c>
    </row>
    <row r="4" spans="1:31" x14ac:dyDescent="0.35">
      <c r="A4" t="s">
        <v>85</v>
      </c>
      <c r="B4" t="s">
        <v>10402</v>
      </c>
      <c r="C4" t="s">
        <v>676</v>
      </c>
      <c r="D4" t="s">
        <v>2807</v>
      </c>
      <c r="E4" t="s">
        <v>85</v>
      </c>
      <c r="F4" t="s">
        <v>85</v>
      </c>
      <c r="G4" t="s">
        <v>85</v>
      </c>
      <c r="H4" t="s">
        <v>85</v>
      </c>
      <c r="I4" t="s">
        <v>85</v>
      </c>
      <c r="J4" t="s">
        <v>85</v>
      </c>
      <c r="K4" t="s">
        <v>85</v>
      </c>
      <c r="M4" t="s">
        <v>2807</v>
      </c>
      <c r="N4" t="s">
        <v>85</v>
      </c>
      <c r="O4" t="s">
        <v>10403</v>
      </c>
      <c r="P4" t="s">
        <v>85</v>
      </c>
      <c r="Q4" t="s">
        <v>85</v>
      </c>
      <c r="R4" t="s">
        <v>10404</v>
      </c>
      <c r="S4" t="s">
        <v>85</v>
      </c>
      <c r="T4" t="s">
        <v>85</v>
      </c>
      <c r="U4" t="s">
        <v>85</v>
      </c>
      <c r="V4" t="s">
        <v>85</v>
      </c>
      <c r="W4" t="s">
        <v>85</v>
      </c>
      <c r="X4" t="s">
        <v>85</v>
      </c>
      <c r="Y4" t="s">
        <v>85</v>
      </c>
      <c r="Z4" t="s">
        <v>85</v>
      </c>
      <c r="AA4" t="s">
        <v>85</v>
      </c>
      <c r="AB4" t="s">
        <v>85</v>
      </c>
      <c r="AC4" t="s">
        <v>85</v>
      </c>
      <c r="AD4" t="s">
        <v>85</v>
      </c>
      <c r="AE4" t="b">
        <v>0</v>
      </c>
    </row>
    <row r="5" spans="1:31" x14ac:dyDescent="0.35">
      <c r="A5" t="s">
        <v>85</v>
      </c>
      <c r="B5" t="s">
        <v>10405</v>
      </c>
      <c r="C5" t="s">
        <v>676</v>
      </c>
      <c r="D5" t="s">
        <v>2807</v>
      </c>
      <c r="E5" t="s">
        <v>10406</v>
      </c>
      <c r="F5" t="s">
        <v>85</v>
      </c>
      <c r="G5" t="s">
        <v>85</v>
      </c>
      <c r="H5" t="s">
        <v>85</v>
      </c>
      <c r="I5" t="s">
        <v>85</v>
      </c>
      <c r="J5" t="s">
        <v>85</v>
      </c>
      <c r="K5" t="s">
        <v>85</v>
      </c>
      <c r="M5" t="s">
        <v>10406</v>
      </c>
      <c r="N5" t="s">
        <v>20288</v>
      </c>
      <c r="O5" t="s">
        <v>10407</v>
      </c>
      <c r="P5" t="s">
        <v>10408</v>
      </c>
      <c r="Q5" t="s">
        <v>85</v>
      </c>
      <c r="R5" t="s">
        <v>10409</v>
      </c>
      <c r="S5" t="s">
        <v>85</v>
      </c>
      <c r="T5" t="s">
        <v>85</v>
      </c>
      <c r="U5" t="s">
        <v>85</v>
      </c>
      <c r="V5" t="s">
        <v>85</v>
      </c>
      <c r="W5" t="s">
        <v>85</v>
      </c>
      <c r="X5" t="s">
        <v>85</v>
      </c>
      <c r="Y5" t="s">
        <v>85</v>
      </c>
      <c r="Z5" t="s">
        <v>85</v>
      </c>
      <c r="AA5" t="s">
        <v>85</v>
      </c>
      <c r="AB5" t="s">
        <v>85</v>
      </c>
      <c r="AC5" t="s">
        <v>85</v>
      </c>
      <c r="AD5" t="s">
        <v>85</v>
      </c>
      <c r="AE5" t="b">
        <v>0</v>
      </c>
    </row>
    <row r="6" spans="1:31" x14ac:dyDescent="0.35">
      <c r="A6" t="s">
        <v>85</v>
      </c>
      <c r="B6" t="s">
        <v>10410</v>
      </c>
      <c r="C6" t="s">
        <v>676</v>
      </c>
      <c r="D6" t="s">
        <v>2807</v>
      </c>
      <c r="E6" t="s">
        <v>10406</v>
      </c>
      <c r="F6" t="s">
        <v>10411</v>
      </c>
      <c r="G6" t="s">
        <v>85</v>
      </c>
      <c r="H6" t="s">
        <v>85</v>
      </c>
      <c r="I6" t="s">
        <v>85</v>
      </c>
      <c r="J6" t="s">
        <v>85</v>
      </c>
      <c r="K6" t="s">
        <v>85</v>
      </c>
      <c r="M6" t="s">
        <v>10411</v>
      </c>
      <c r="N6" t="s">
        <v>85</v>
      </c>
      <c r="O6" t="s">
        <v>10412</v>
      </c>
      <c r="P6" t="s">
        <v>85</v>
      </c>
      <c r="Q6" t="s">
        <v>85</v>
      </c>
      <c r="R6" t="s">
        <v>10413</v>
      </c>
      <c r="S6" t="s">
        <v>85</v>
      </c>
      <c r="T6" t="s">
        <v>85</v>
      </c>
      <c r="U6" t="s">
        <v>10414</v>
      </c>
      <c r="V6" t="s">
        <v>10415</v>
      </c>
      <c r="W6" t="s">
        <v>85</v>
      </c>
      <c r="X6" t="s">
        <v>85</v>
      </c>
      <c r="Y6" t="s">
        <v>85</v>
      </c>
      <c r="Z6" t="s">
        <v>85</v>
      </c>
      <c r="AA6" t="s">
        <v>85</v>
      </c>
      <c r="AB6" t="s">
        <v>85</v>
      </c>
      <c r="AC6" t="s">
        <v>85</v>
      </c>
      <c r="AD6" t="s">
        <v>85</v>
      </c>
      <c r="AE6" t="b">
        <v>0</v>
      </c>
    </row>
    <row r="7" spans="1:31" x14ac:dyDescent="0.35">
      <c r="A7" t="s">
        <v>85</v>
      </c>
      <c r="B7" t="s">
        <v>10416</v>
      </c>
      <c r="C7" t="s">
        <v>676</v>
      </c>
      <c r="D7" t="s">
        <v>2807</v>
      </c>
      <c r="E7" t="s">
        <v>10406</v>
      </c>
      <c r="F7" t="s">
        <v>10411</v>
      </c>
      <c r="G7" t="s">
        <v>10417</v>
      </c>
      <c r="H7" t="s">
        <v>85</v>
      </c>
      <c r="I7" t="s">
        <v>85</v>
      </c>
      <c r="J7" t="s">
        <v>85</v>
      </c>
      <c r="K7" t="s">
        <v>85</v>
      </c>
      <c r="M7" t="s">
        <v>10417</v>
      </c>
      <c r="N7" t="s">
        <v>85</v>
      </c>
      <c r="O7" t="s">
        <v>10418</v>
      </c>
      <c r="P7" t="s">
        <v>85</v>
      </c>
      <c r="Q7" t="s">
        <v>85</v>
      </c>
      <c r="R7" t="s">
        <v>10419</v>
      </c>
      <c r="S7" t="s">
        <v>85</v>
      </c>
      <c r="T7" t="s">
        <v>85</v>
      </c>
      <c r="U7" t="s">
        <v>10420</v>
      </c>
      <c r="V7" t="s">
        <v>10421</v>
      </c>
      <c r="W7" t="s">
        <v>85</v>
      </c>
      <c r="X7" t="s">
        <v>85</v>
      </c>
      <c r="Y7" t="s">
        <v>10422</v>
      </c>
      <c r="Z7" t="s">
        <v>85</v>
      </c>
      <c r="AA7" t="s">
        <v>85</v>
      </c>
      <c r="AB7" t="s">
        <v>85</v>
      </c>
      <c r="AC7" t="s">
        <v>85</v>
      </c>
      <c r="AD7" t="s">
        <v>85</v>
      </c>
      <c r="AE7" t="b">
        <v>0</v>
      </c>
    </row>
    <row r="8" spans="1:31" x14ac:dyDescent="0.35">
      <c r="A8" t="s">
        <v>85</v>
      </c>
      <c r="B8" t="s">
        <v>10423</v>
      </c>
      <c r="C8" t="s">
        <v>676</v>
      </c>
      <c r="D8" t="s">
        <v>2807</v>
      </c>
      <c r="E8" t="s">
        <v>10406</v>
      </c>
      <c r="F8" t="s">
        <v>10411</v>
      </c>
      <c r="G8" t="s">
        <v>10424</v>
      </c>
      <c r="H8" t="s">
        <v>85</v>
      </c>
      <c r="I8" t="s">
        <v>85</v>
      </c>
      <c r="J8" t="s">
        <v>85</v>
      </c>
      <c r="K8" t="s">
        <v>85</v>
      </c>
      <c r="M8" t="s">
        <v>10424</v>
      </c>
      <c r="N8" t="s">
        <v>10425</v>
      </c>
      <c r="O8" t="s">
        <v>10426</v>
      </c>
      <c r="P8" t="s">
        <v>85</v>
      </c>
      <c r="Q8" t="s">
        <v>85</v>
      </c>
      <c r="R8" t="s">
        <v>10427</v>
      </c>
      <c r="S8" t="s">
        <v>85</v>
      </c>
      <c r="T8" t="s">
        <v>85</v>
      </c>
      <c r="U8" t="s">
        <v>10428</v>
      </c>
      <c r="V8" t="s">
        <v>10429</v>
      </c>
      <c r="W8" t="s">
        <v>85</v>
      </c>
      <c r="X8" t="s">
        <v>85</v>
      </c>
      <c r="Y8" t="s">
        <v>10430</v>
      </c>
      <c r="Z8" t="s">
        <v>85</v>
      </c>
      <c r="AA8" t="s">
        <v>85</v>
      </c>
      <c r="AB8" t="s">
        <v>85</v>
      </c>
      <c r="AC8" t="s">
        <v>85</v>
      </c>
      <c r="AD8" t="s">
        <v>85</v>
      </c>
      <c r="AE8" t="b">
        <v>0</v>
      </c>
    </row>
    <row r="9" spans="1:31" x14ac:dyDescent="0.35">
      <c r="A9" t="s">
        <v>85</v>
      </c>
      <c r="B9" t="s">
        <v>10431</v>
      </c>
      <c r="C9" t="s">
        <v>676</v>
      </c>
      <c r="D9" t="s">
        <v>2807</v>
      </c>
      <c r="E9" t="s">
        <v>10406</v>
      </c>
      <c r="F9" t="s">
        <v>10411</v>
      </c>
      <c r="G9" t="s">
        <v>10432</v>
      </c>
      <c r="H9" t="s">
        <v>85</v>
      </c>
      <c r="I9" t="s">
        <v>85</v>
      </c>
      <c r="J9" t="s">
        <v>85</v>
      </c>
      <c r="K9" t="s">
        <v>85</v>
      </c>
      <c r="M9" t="s">
        <v>10432</v>
      </c>
      <c r="O9" t="s">
        <v>10433</v>
      </c>
      <c r="P9" t="s">
        <v>85</v>
      </c>
      <c r="Q9" t="s">
        <v>85</v>
      </c>
      <c r="R9" t="s">
        <v>10434</v>
      </c>
      <c r="S9" t="s">
        <v>85</v>
      </c>
      <c r="T9" t="s">
        <v>85</v>
      </c>
      <c r="U9" t="s">
        <v>10435</v>
      </c>
      <c r="V9" t="s">
        <v>10436</v>
      </c>
      <c r="W9" t="s">
        <v>85</v>
      </c>
      <c r="X9" t="s">
        <v>85</v>
      </c>
      <c r="Y9" t="s">
        <v>10437</v>
      </c>
      <c r="Z9" t="s">
        <v>85</v>
      </c>
      <c r="AA9" t="s">
        <v>85</v>
      </c>
      <c r="AB9" t="s">
        <v>85</v>
      </c>
      <c r="AC9" t="s">
        <v>85</v>
      </c>
      <c r="AD9" t="s">
        <v>85</v>
      </c>
      <c r="AE9" t="b">
        <v>0</v>
      </c>
    </row>
    <row r="10" spans="1:31" x14ac:dyDescent="0.35">
      <c r="A10" t="s">
        <v>85</v>
      </c>
      <c r="B10" t="s">
        <v>10438</v>
      </c>
      <c r="C10" t="s">
        <v>676</v>
      </c>
      <c r="D10" t="s">
        <v>2807</v>
      </c>
      <c r="E10" t="s">
        <v>10406</v>
      </c>
      <c r="F10" t="s">
        <v>10411</v>
      </c>
      <c r="G10" t="s">
        <v>10439</v>
      </c>
      <c r="H10" t="s">
        <v>85</v>
      </c>
      <c r="I10" t="s">
        <v>85</v>
      </c>
      <c r="J10" t="s">
        <v>85</v>
      </c>
      <c r="K10" t="s">
        <v>85</v>
      </c>
      <c r="M10" t="s">
        <v>10439</v>
      </c>
      <c r="O10" t="s">
        <v>10440</v>
      </c>
      <c r="P10" t="s">
        <v>85</v>
      </c>
      <c r="Q10" t="s">
        <v>85</v>
      </c>
      <c r="R10" t="s">
        <v>10441</v>
      </c>
      <c r="S10" t="s">
        <v>85</v>
      </c>
      <c r="T10" t="s">
        <v>85</v>
      </c>
      <c r="U10" t="s">
        <v>10442</v>
      </c>
      <c r="V10" t="s">
        <v>10443</v>
      </c>
      <c r="W10" t="s">
        <v>85</v>
      </c>
      <c r="X10" t="s">
        <v>85</v>
      </c>
      <c r="Y10" t="s">
        <v>10444</v>
      </c>
      <c r="Z10" t="s">
        <v>85</v>
      </c>
      <c r="AA10" t="s">
        <v>85</v>
      </c>
      <c r="AB10" t="s">
        <v>85</v>
      </c>
      <c r="AC10" t="s">
        <v>85</v>
      </c>
      <c r="AD10" t="s">
        <v>85</v>
      </c>
      <c r="AE10" t="b">
        <v>0</v>
      </c>
    </row>
    <row r="11" spans="1:31" x14ac:dyDescent="0.35">
      <c r="A11" t="s">
        <v>85</v>
      </c>
      <c r="B11" t="s">
        <v>10445</v>
      </c>
      <c r="C11" t="s">
        <v>676</v>
      </c>
      <c r="D11" t="s">
        <v>2807</v>
      </c>
      <c r="E11" t="s">
        <v>10406</v>
      </c>
      <c r="F11" t="s">
        <v>10411</v>
      </c>
      <c r="G11" t="s">
        <v>10417</v>
      </c>
      <c r="H11" t="s">
        <v>1079</v>
      </c>
      <c r="I11" t="s">
        <v>85</v>
      </c>
      <c r="J11" t="s">
        <v>85</v>
      </c>
      <c r="K11" t="s">
        <v>85</v>
      </c>
      <c r="M11" t="s">
        <v>1079</v>
      </c>
      <c r="N11" t="s">
        <v>10446</v>
      </c>
      <c r="O11" t="s">
        <v>85</v>
      </c>
      <c r="P11" t="s">
        <v>85</v>
      </c>
      <c r="Q11" t="s">
        <v>85</v>
      </c>
      <c r="R11" t="s">
        <v>10447</v>
      </c>
      <c r="S11" t="s">
        <v>85</v>
      </c>
      <c r="T11" t="s">
        <v>85</v>
      </c>
      <c r="U11" t="s">
        <v>10448</v>
      </c>
      <c r="V11" t="s">
        <v>10449</v>
      </c>
      <c r="W11" t="s">
        <v>85</v>
      </c>
      <c r="X11" t="s">
        <v>85</v>
      </c>
      <c r="Y11" t="s">
        <v>10450</v>
      </c>
      <c r="Z11" t="s">
        <v>85</v>
      </c>
      <c r="AA11" t="s">
        <v>85</v>
      </c>
      <c r="AB11" t="s">
        <v>85</v>
      </c>
      <c r="AC11" t="s">
        <v>85</v>
      </c>
      <c r="AD11" t="s">
        <v>85</v>
      </c>
      <c r="AE11" t="b">
        <v>0</v>
      </c>
    </row>
    <row r="12" spans="1:31" x14ac:dyDescent="0.35">
      <c r="A12" t="s">
        <v>85</v>
      </c>
      <c r="B12" t="s">
        <v>10451</v>
      </c>
      <c r="C12" t="s">
        <v>676</v>
      </c>
      <c r="D12" t="s">
        <v>2807</v>
      </c>
      <c r="E12" t="s">
        <v>10406</v>
      </c>
      <c r="F12" t="s">
        <v>10411</v>
      </c>
      <c r="G12" t="s">
        <v>10452</v>
      </c>
      <c r="H12" t="s">
        <v>10453</v>
      </c>
      <c r="I12" t="s">
        <v>85</v>
      </c>
      <c r="J12" t="s">
        <v>85</v>
      </c>
      <c r="K12" t="s">
        <v>85</v>
      </c>
      <c r="M12" t="s">
        <v>10453</v>
      </c>
      <c r="N12" t="s">
        <v>20289</v>
      </c>
      <c r="O12" t="s">
        <v>10454</v>
      </c>
      <c r="P12" t="s">
        <v>85</v>
      </c>
      <c r="Q12" t="s">
        <v>85</v>
      </c>
      <c r="R12" t="s">
        <v>10455</v>
      </c>
      <c r="S12" t="s">
        <v>85</v>
      </c>
      <c r="T12" t="s">
        <v>85</v>
      </c>
      <c r="U12" t="s">
        <v>10456</v>
      </c>
      <c r="V12" t="s">
        <v>10455</v>
      </c>
      <c r="W12" t="s">
        <v>85</v>
      </c>
      <c r="X12" t="s">
        <v>85</v>
      </c>
      <c r="Y12" t="s">
        <v>10457</v>
      </c>
      <c r="Z12" t="s">
        <v>85</v>
      </c>
      <c r="AA12" t="s">
        <v>85</v>
      </c>
      <c r="AB12" t="s">
        <v>85</v>
      </c>
      <c r="AC12" t="s">
        <v>85</v>
      </c>
      <c r="AD12" t="s">
        <v>85</v>
      </c>
      <c r="AE12" t="b">
        <v>0</v>
      </c>
    </row>
    <row r="13" spans="1:31" x14ac:dyDescent="0.35">
      <c r="A13" t="s">
        <v>85</v>
      </c>
      <c r="B13" t="s">
        <v>10458</v>
      </c>
      <c r="C13" t="s">
        <v>676</v>
      </c>
      <c r="D13" t="s">
        <v>2807</v>
      </c>
      <c r="E13" t="s">
        <v>10406</v>
      </c>
      <c r="F13" t="s">
        <v>10411</v>
      </c>
      <c r="G13" t="s">
        <v>10452</v>
      </c>
      <c r="H13" t="s">
        <v>85</v>
      </c>
      <c r="I13" t="s">
        <v>85</v>
      </c>
      <c r="J13" t="s">
        <v>85</v>
      </c>
      <c r="K13" t="s">
        <v>85</v>
      </c>
      <c r="M13" t="s">
        <v>10452</v>
      </c>
      <c r="N13" t="s">
        <v>10459</v>
      </c>
      <c r="O13" t="s">
        <v>10460</v>
      </c>
      <c r="P13" t="s">
        <v>85</v>
      </c>
      <c r="Q13" t="s">
        <v>85</v>
      </c>
      <c r="R13" t="s">
        <v>10461</v>
      </c>
      <c r="S13" t="s">
        <v>85</v>
      </c>
      <c r="T13" t="s">
        <v>85</v>
      </c>
      <c r="U13" t="s">
        <v>10462</v>
      </c>
      <c r="V13" t="s">
        <v>10463</v>
      </c>
      <c r="W13" t="s">
        <v>85</v>
      </c>
      <c r="X13" t="s">
        <v>85</v>
      </c>
      <c r="Y13" t="s">
        <v>10464</v>
      </c>
      <c r="Z13" t="s">
        <v>85</v>
      </c>
      <c r="AA13" t="s">
        <v>85</v>
      </c>
      <c r="AB13" t="s">
        <v>85</v>
      </c>
      <c r="AC13" t="s">
        <v>85</v>
      </c>
      <c r="AD13" t="s">
        <v>85</v>
      </c>
      <c r="AE13" t="b">
        <v>0</v>
      </c>
    </row>
    <row r="14" spans="1:31" x14ac:dyDescent="0.35">
      <c r="A14" t="s">
        <v>85</v>
      </c>
      <c r="B14" t="s">
        <v>10465</v>
      </c>
      <c r="C14" t="s">
        <v>676</v>
      </c>
      <c r="D14" t="s">
        <v>2807</v>
      </c>
      <c r="E14" t="s">
        <v>10406</v>
      </c>
      <c r="F14" t="s">
        <v>10411</v>
      </c>
      <c r="G14" t="s">
        <v>10417</v>
      </c>
      <c r="H14" t="s">
        <v>10466</v>
      </c>
      <c r="I14" t="s">
        <v>10467</v>
      </c>
      <c r="J14" t="s">
        <v>85</v>
      </c>
      <c r="K14" t="s">
        <v>85</v>
      </c>
      <c r="M14" t="s">
        <v>10467</v>
      </c>
      <c r="N14" t="s">
        <v>20290</v>
      </c>
      <c r="O14" t="s">
        <v>85</v>
      </c>
      <c r="P14" t="s">
        <v>85</v>
      </c>
      <c r="Q14" t="s">
        <v>85</v>
      </c>
      <c r="R14" t="s">
        <v>10468</v>
      </c>
      <c r="S14" t="s">
        <v>85</v>
      </c>
      <c r="T14" t="s">
        <v>85</v>
      </c>
      <c r="U14" t="s">
        <v>10469</v>
      </c>
      <c r="V14" t="s">
        <v>10470</v>
      </c>
      <c r="W14" t="s">
        <v>85</v>
      </c>
      <c r="X14" t="s">
        <v>85</v>
      </c>
      <c r="Y14" t="s">
        <v>10457</v>
      </c>
      <c r="Z14" t="s">
        <v>85</v>
      </c>
      <c r="AA14" t="s">
        <v>85</v>
      </c>
      <c r="AB14" t="s">
        <v>85</v>
      </c>
      <c r="AC14" t="s">
        <v>85</v>
      </c>
      <c r="AD14" t="s">
        <v>85</v>
      </c>
      <c r="AE14" t="b">
        <v>0</v>
      </c>
    </row>
    <row r="15" spans="1:31" x14ac:dyDescent="0.35">
      <c r="A15" t="s">
        <v>85</v>
      </c>
      <c r="B15" t="s">
        <v>10471</v>
      </c>
      <c r="C15" t="s">
        <v>676</v>
      </c>
      <c r="D15" t="s">
        <v>2807</v>
      </c>
      <c r="E15" t="s">
        <v>10406</v>
      </c>
      <c r="F15" t="s">
        <v>10411</v>
      </c>
      <c r="G15" t="s">
        <v>10417</v>
      </c>
      <c r="H15" t="s">
        <v>10466</v>
      </c>
      <c r="I15" t="s">
        <v>10472</v>
      </c>
      <c r="J15" t="s">
        <v>85</v>
      </c>
      <c r="K15" t="s">
        <v>85</v>
      </c>
      <c r="M15" t="s">
        <v>10472</v>
      </c>
      <c r="N15" t="s">
        <v>20291</v>
      </c>
      <c r="O15" t="s">
        <v>10473</v>
      </c>
      <c r="P15" t="s">
        <v>85</v>
      </c>
      <c r="Q15" t="s">
        <v>85</v>
      </c>
      <c r="R15" t="s">
        <v>10474</v>
      </c>
      <c r="S15" t="s">
        <v>85</v>
      </c>
      <c r="T15" t="s">
        <v>85</v>
      </c>
      <c r="U15" t="s">
        <v>10475</v>
      </c>
      <c r="V15" t="s">
        <v>10476</v>
      </c>
      <c r="W15" t="s">
        <v>85</v>
      </c>
      <c r="X15" t="s">
        <v>85</v>
      </c>
      <c r="Y15" t="s">
        <v>10457</v>
      </c>
      <c r="Z15" t="s">
        <v>85</v>
      </c>
      <c r="AA15" t="s">
        <v>85</v>
      </c>
      <c r="AB15" t="s">
        <v>85</v>
      </c>
      <c r="AC15" t="s">
        <v>85</v>
      </c>
      <c r="AD15" t="s">
        <v>85</v>
      </c>
      <c r="AE15" t="b">
        <v>0</v>
      </c>
    </row>
    <row r="16" spans="1:31" x14ac:dyDescent="0.35">
      <c r="A16" t="s">
        <v>85</v>
      </c>
      <c r="B16" t="s">
        <v>10477</v>
      </c>
      <c r="C16" t="s">
        <v>676</v>
      </c>
      <c r="D16" t="s">
        <v>2807</v>
      </c>
      <c r="E16" t="s">
        <v>10406</v>
      </c>
      <c r="F16" t="s">
        <v>10411</v>
      </c>
      <c r="G16" t="s">
        <v>10417</v>
      </c>
      <c r="H16" t="s">
        <v>10466</v>
      </c>
      <c r="I16" t="s">
        <v>10478</v>
      </c>
      <c r="J16" t="s">
        <v>85</v>
      </c>
      <c r="K16" t="s">
        <v>85</v>
      </c>
      <c r="M16" t="s">
        <v>10478</v>
      </c>
      <c r="N16" t="s">
        <v>10478</v>
      </c>
      <c r="O16" t="s">
        <v>10479</v>
      </c>
      <c r="P16" t="s">
        <v>85</v>
      </c>
      <c r="Q16" t="s">
        <v>85</v>
      </c>
      <c r="R16" t="s">
        <v>10480</v>
      </c>
      <c r="S16" t="s">
        <v>85</v>
      </c>
      <c r="T16" t="s">
        <v>85</v>
      </c>
      <c r="U16" t="s">
        <v>10481</v>
      </c>
      <c r="V16" t="s">
        <v>10482</v>
      </c>
      <c r="W16" t="s">
        <v>85</v>
      </c>
      <c r="X16" t="s">
        <v>85</v>
      </c>
      <c r="Y16" t="s">
        <v>10457</v>
      </c>
      <c r="Z16" t="s">
        <v>85</v>
      </c>
      <c r="AA16" t="s">
        <v>85</v>
      </c>
      <c r="AB16" t="s">
        <v>85</v>
      </c>
      <c r="AC16" t="s">
        <v>85</v>
      </c>
      <c r="AD16" t="s">
        <v>85</v>
      </c>
      <c r="AE16" t="b">
        <v>0</v>
      </c>
    </row>
    <row r="17" spans="1:31" x14ac:dyDescent="0.35">
      <c r="A17" t="s">
        <v>85</v>
      </c>
      <c r="B17" t="s">
        <v>10483</v>
      </c>
      <c r="C17" t="s">
        <v>676</v>
      </c>
      <c r="D17" t="s">
        <v>2807</v>
      </c>
      <c r="E17" t="s">
        <v>10406</v>
      </c>
      <c r="F17" t="s">
        <v>10411</v>
      </c>
      <c r="G17" t="s">
        <v>10417</v>
      </c>
      <c r="H17" t="s">
        <v>10466</v>
      </c>
      <c r="I17" t="s">
        <v>85</v>
      </c>
      <c r="J17" t="s">
        <v>85</v>
      </c>
      <c r="K17" t="s">
        <v>85</v>
      </c>
      <c r="M17" t="s">
        <v>10466</v>
      </c>
      <c r="N17" t="s">
        <v>10484</v>
      </c>
      <c r="O17" t="s">
        <v>10485</v>
      </c>
      <c r="P17" t="s">
        <v>85</v>
      </c>
      <c r="Q17" t="s">
        <v>85</v>
      </c>
      <c r="R17" t="s">
        <v>10486</v>
      </c>
      <c r="S17" t="s">
        <v>85</v>
      </c>
      <c r="T17" t="s">
        <v>85</v>
      </c>
      <c r="U17" t="s">
        <v>10487</v>
      </c>
      <c r="V17" t="s">
        <v>10421</v>
      </c>
      <c r="W17" t="s">
        <v>85</v>
      </c>
      <c r="X17" t="s">
        <v>85</v>
      </c>
      <c r="Y17" t="s">
        <v>10488</v>
      </c>
      <c r="Z17" t="s">
        <v>85</v>
      </c>
      <c r="AA17" t="s">
        <v>85</v>
      </c>
      <c r="AB17" t="s">
        <v>85</v>
      </c>
      <c r="AC17" t="s">
        <v>85</v>
      </c>
      <c r="AD17" t="s">
        <v>85</v>
      </c>
      <c r="AE17" t="b">
        <v>0</v>
      </c>
    </row>
    <row r="18" spans="1:31" x14ac:dyDescent="0.35">
      <c r="A18" t="s">
        <v>85</v>
      </c>
      <c r="B18" t="s">
        <v>10489</v>
      </c>
      <c r="C18" t="s">
        <v>676</v>
      </c>
      <c r="D18" t="s">
        <v>2807</v>
      </c>
      <c r="E18" t="s">
        <v>10406</v>
      </c>
      <c r="F18" t="s">
        <v>10411</v>
      </c>
      <c r="G18" t="s">
        <v>10424</v>
      </c>
      <c r="H18" t="s">
        <v>10490</v>
      </c>
      <c r="I18" t="s">
        <v>85</v>
      </c>
      <c r="J18" t="s">
        <v>85</v>
      </c>
      <c r="K18" t="s">
        <v>85</v>
      </c>
      <c r="M18" t="s">
        <v>10490</v>
      </c>
      <c r="N18" t="s">
        <v>20292</v>
      </c>
      <c r="O18" t="s">
        <v>10491</v>
      </c>
      <c r="P18" t="s">
        <v>85</v>
      </c>
      <c r="Q18" t="s">
        <v>85</v>
      </c>
      <c r="R18" t="s">
        <v>10492</v>
      </c>
      <c r="S18" t="s">
        <v>85</v>
      </c>
      <c r="T18" t="s">
        <v>85</v>
      </c>
      <c r="U18" t="s">
        <v>10493</v>
      </c>
      <c r="V18" t="s">
        <v>10494</v>
      </c>
      <c r="W18" t="s">
        <v>85</v>
      </c>
      <c r="X18" t="s">
        <v>85</v>
      </c>
      <c r="Y18" t="s">
        <v>10495</v>
      </c>
      <c r="Z18" t="s">
        <v>85</v>
      </c>
      <c r="AA18" t="s">
        <v>85</v>
      </c>
      <c r="AB18" t="s">
        <v>85</v>
      </c>
      <c r="AC18" t="s">
        <v>85</v>
      </c>
      <c r="AD18" t="s">
        <v>85</v>
      </c>
      <c r="AE18" t="b">
        <v>0</v>
      </c>
    </row>
    <row r="19" spans="1:31" x14ac:dyDescent="0.35">
      <c r="A19" t="s">
        <v>85</v>
      </c>
      <c r="B19" t="s">
        <v>10496</v>
      </c>
      <c r="C19" t="s">
        <v>676</v>
      </c>
      <c r="D19" t="s">
        <v>2807</v>
      </c>
      <c r="E19" t="s">
        <v>10406</v>
      </c>
      <c r="F19" t="s">
        <v>10411</v>
      </c>
      <c r="G19" t="s">
        <v>10497</v>
      </c>
      <c r="H19" t="s">
        <v>10498</v>
      </c>
      <c r="I19" t="s">
        <v>85</v>
      </c>
      <c r="J19" t="s">
        <v>85</v>
      </c>
      <c r="K19" t="s">
        <v>85</v>
      </c>
      <c r="M19" t="s">
        <v>10498</v>
      </c>
      <c r="N19" t="s">
        <v>20293</v>
      </c>
      <c r="O19" t="s">
        <v>10499</v>
      </c>
      <c r="P19" t="s">
        <v>85</v>
      </c>
      <c r="Q19" t="s">
        <v>85</v>
      </c>
      <c r="R19" t="s">
        <v>10500</v>
      </c>
      <c r="S19" t="s">
        <v>85</v>
      </c>
      <c r="T19" t="s">
        <v>85</v>
      </c>
      <c r="U19" t="s">
        <v>10501</v>
      </c>
      <c r="V19" t="s">
        <v>10502</v>
      </c>
      <c r="W19" t="s">
        <v>85</v>
      </c>
      <c r="X19" t="s">
        <v>85</v>
      </c>
      <c r="Y19" t="s">
        <v>1081</v>
      </c>
      <c r="Z19" t="s">
        <v>85</v>
      </c>
      <c r="AA19" t="s">
        <v>85</v>
      </c>
      <c r="AB19" t="s">
        <v>85</v>
      </c>
      <c r="AC19" t="s">
        <v>85</v>
      </c>
      <c r="AD19" t="s">
        <v>85</v>
      </c>
      <c r="AE19" t="b">
        <v>0</v>
      </c>
    </row>
    <row r="20" spans="1:31" x14ac:dyDescent="0.35">
      <c r="A20" t="s">
        <v>85</v>
      </c>
      <c r="B20" t="s">
        <v>10503</v>
      </c>
      <c r="C20" t="s">
        <v>676</v>
      </c>
      <c r="D20" t="s">
        <v>2807</v>
      </c>
      <c r="E20" t="s">
        <v>10406</v>
      </c>
      <c r="F20" t="s">
        <v>10411</v>
      </c>
      <c r="G20" t="s">
        <v>10432</v>
      </c>
      <c r="H20" t="s">
        <v>10504</v>
      </c>
      <c r="I20" t="s">
        <v>85</v>
      </c>
      <c r="J20" t="s">
        <v>85</v>
      </c>
      <c r="K20" t="s">
        <v>85</v>
      </c>
      <c r="M20" t="s">
        <v>10504</v>
      </c>
      <c r="N20" t="s">
        <v>20294</v>
      </c>
      <c r="O20" t="s">
        <v>85</v>
      </c>
      <c r="P20" t="s">
        <v>85</v>
      </c>
      <c r="Q20" t="s">
        <v>85</v>
      </c>
      <c r="R20" t="s">
        <v>10505</v>
      </c>
      <c r="S20" t="s">
        <v>85</v>
      </c>
      <c r="T20" t="s">
        <v>85</v>
      </c>
      <c r="U20" t="s">
        <v>10506</v>
      </c>
      <c r="V20" t="s">
        <v>10507</v>
      </c>
      <c r="W20" t="s">
        <v>85</v>
      </c>
      <c r="X20" t="s">
        <v>85</v>
      </c>
      <c r="Y20" t="s">
        <v>1082</v>
      </c>
      <c r="Z20" t="s">
        <v>85</v>
      </c>
      <c r="AA20" t="s">
        <v>85</v>
      </c>
      <c r="AB20" t="s">
        <v>85</v>
      </c>
      <c r="AC20" t="s">
        <v>85</v>
      </c>
      <c r="AD20" t="s">
        <v>85</v>
      </c>
      <c r="AE20" t="b">
        <v>0</v>
      </c>
    </row>
    <row r="21" spans="1:31" x14ac:dyDescent="0.35">
      <c r="A21" t="s">
        <v>85</v>
      </c>
      <c r="B21" t="s">
        <v>10508</v>
      </c>
      <c r="C21" t="s">
        <v>676</v>
      </c>
      <c r="D21" t="s">
        <v>2807</v>
      </c>
      <c r="E21" t="s">
        <v>10406</v>
      </c>
      <c r="F21" t="s">
        <v>10411</v>
      </c>
      <c r="G21" t="s">
        <v>10424</v>
      </c>
      <c r="H21" t="s">
        <v>10509</v>
      </c>
      <c r="I21" t="s">
        <v>85</v>
      </c>
      <c r="J21" t="s">
        <v>85</v>
      </c>
      <c r="K21" t="s">
        <v>85</v>
      </c>
      <c r="M21" t="s">
        <v>10509</v>
      </c>
      <c r="N21" t="s">
        <v>20295</v>
      </c>
      <c r="O21" t="s">
        <v>10510</v>
      </c>
      <c r="P21" t="s">
        <v>85</v>
      </c>
      <c r="Q21" t="s">
        <v>85</v>
      </c>
      <c r="R21" t="s">
        <v>10511</v>
      </c>
      <c r="S21" t="s">
        <v>85</v>
      </c>
      <c r="T21" t="s">
        <v>85</v>
      </c>
      <c r="U21" t="s">
        <v>10512</v>
      </c>
      <c r="V21" t="s">
        <v>10513</v>
      </c>
      <c r="W21" t="s">
        <v>85</v>
      </c>
      <c r="X21" t="s">
        <v>85</v>
      </c>
      <c r="Y21" t="s">
        <v>10514</v>
      </c>
      <c r="Z21" t="s">
        <v>85</v>
      </c>
      <c r="AA21" t="s">
        <v>85</v>
      </c>
      <c r="AB21" t="s">
        <v>85</v>
      </c>
      <c r="AC21" t="s">
        <v>85</v>
      </c>
      <c r="AD21" t="s">
        <v>85</v>
      </c>
      <c r="AE21" t="b">
        <v>0</v>
      </c>
    </row>
    <row r="22" spans="1:31" x14ac:dyDescent="0.35">
      <c r="A22" t="s">
        <v>85</v>
      </c>
      <c r="B22" t="s">
        <v>10515</v>
      </c>
      <c r="C22" t="s">
        <v>676</v>
      </c>
      <c r="D22" t="s">
        <v>2807</v>
      </c>
      <c r="E22" t="s">
        <v>10406</v>
      </c>
      <c r="F22" t="s">
        <v>10411</v>
      </c>
      <c r="G22" t="s">
        <v>10439</v>
      </c>
      <c r="H22" t="s">
        <v>10516</v>
      </c>
      <c r="I22" t="s">
        <v>85</v>
      </c>
      <c r="J22" t="s">
        <v>85</v>
      </c>
      <c r="K22" t="s">
        <v>85</v>
      </c>
      <c r="M22" t="s">
        <v>10516</v>
      </c>
      <c r="N22" t="s">
        <v>20296</v>
      </c>
      <c r="O22" t="s">
        <v>10440</v>
      </c>
      <c r="P22" t="s">
        <v>85</v>
      </c>
      <c r="Q22" t="s">
        <v>85</v>
      </c>
      <c r="R22" t="s">
        <v>10441</v>
      </c>
      <c r="S22" t="s">
        <v>85</v>
      </c>
      <c r="T22" t="s">
        <v>85</v>
      </c>
      <c r="U22" t="s">
        <v>10517</v>
      </c>
      <c r="V22" t="s">
        <v>10518</v>
      </c>
      <c r="W22" t="s">
        <v>85</v>
      </c>
      <c r="X22" t="s">
        <v>85</v>
      </c>
      <c r="Y22" t="s">
        <v>1083</v>
      </c>
      <c r="Z22" t="s">
        <v>85</v>
      </c>
      <c r="AA22" t="s">
        <v>85</v>
      </c>
      <c r="AB22" t="s">
        <v>85</v>
      </c>
      <c r="AC22" t="s">
        <v>85</v>
      </c>
      <c r="AD22" t="s">
        <v>85</v>
      </c>
      <c r="AE22" t="b">
        <v>0</v>
      </c>
    </row>
    <row r="23" spans="1:31" x14ac:dyDescent="0.35">
      <c r="A23" t="s">
        <v>85</v>
      </c>
      <c r="B23" t="s">
        <v>10519</v>
      </c>
      <c r="C23" t="s">
        <v>676</v>
      </c>
      <c r="D23" t="s">
        <v>2807</v>
      </c>
      <c r="E23" t="s">
        <v>10406</v>
      </c>
      <c r="F23" t="s">
        <v>10411</v>
      </c>
      <c r="G23" t="s">
        <v>10439</v>
      </c>
      <c r="H23" t="s">
        <v>10520</v>
      </c>
      <c r="I23" t="s">
        <v>85</v>
      </c>
      <c r="J23" t="s">
        <v>85</v>
      </c>
      <c r="K23" t="s">
        <v>85</v>
      </c>
      <c r="M23" t="s">
        <v>10520</v>
      </c>
      <c r="N23" t="s">
        <v>10521</v>
      </c>
      <c r="O23" t="s">
        <v>85</v>
      </c>
      <c r="P23" t="s">
        <v>85</v>
      </c>
      <c r="Q23" t="s">
        <v>85</v>
      </c>
      <c r="R23" t="s">
        <v>10522</v>
      </c>
      <c r="S23" t="s">
        <v>85</v>
      </c>
      <c r="T23" t="s">
        <v>85</v>
      </c>
      <c r="U23" t="s">
        <v>10523</v>
      </c>
      <c r="V23" t="s">
        <v>10524</v>
      </c>
      <c r="W23" t="s">
        <v>85</v>
      </c>
      <c r="X23" t="s">
        <v>85</v>
      </c>
      <c r="Y23" t="s">
        <v>1084</v>
      </c>
      <c r="Z23" t="s">
        <v>85</v>
      </c>
      <c r="AA23" t="s">
        <v>85</v>
      </c>
      <c r="AB23" t="s">
        <v>85</v>
      </c>
      <c r="AC23" t="s">
        <v>85</v>
      </c>
      <c r="AD23" t="s">
        <v>85</v>
      </c>
      <c r="AE23" t="b">
        <v>0</v>
      </c>
    </row>
    <row r="24" spans="1:31" x14ac:dyDescent="0.35">
      <c r="A24" t="s">
        <v>85</v>
      </c>
      <c r="B24" t="s">
        <v>10525</v>
      </c>
      <c r="C24" t="s">
        <v>676</v>
      </c>
      <c r="D24" t="s">
        <v>2807</v>
      </c>
      <c r="E24" t="s">
        <v>10406</v>
      </c>
      <c r="F24" t="s">
        <v>10411</v>
      </c>
      <c r="G24" t="s">
        <v>10439</v>
      </c>
      <c r="H24" t="s">
        <v>10526</v>
      </c>
      <c r="I24" t="s">
        <v>85</v>
      </c>
      <c r="J24" t="s">
        <v>85</v>
      </c>
      <c r="K24" t="s">
        <v>85</v>
      </c>
      <c r="M24" t="s">
        <v>10526</v>
      </c>
      <c r="N24" t="s">
        <v>10527</v>
      </c>
      <c r="O24" t="s">
        <v>10528</v>
      </c>
      <c r="P24" t="s">
        <v>85</v>
      </c>
      <c r="Q24" t="s">
        <v>85</v>
      </c>
      <c r="R24" t="s">
        <v>10529</v>
      </c>
      <c r="S24" t="s">
        <v>10530</v>
      </c>
      <c r="T24" t="s">
        <v>85</v>
      </c>
      <c r="U24" t="s">
        <v>10531</v>
      </c>
      <c r="V24" t="s">
        <v>85</v>
      </c>
      <c r="W24" t="s">
        <v>85</v>
      </c>
      <c r="X24" t="s">
        <v>85</v>
      </c>
      <c r="Y24" t="s">
        <v>10457</v>
      </c>
      <c r="Z24" t="s">
        <v>85</v>
      </c>
      <c r="AA24" t="s">
        <v>85</v>
      </c>
      <c r="AB24" t="s">
        <v>85</v>
      </c>
      <c r="AC24" t="s">
        <v>85</v>
      </c>
      <c r="AD24" t="s">
        <v>85</v>
      </c>
      <c r="AE24" t="b">
        <v>0</v>
      </c>
    </row>
    <row r="25" spans="1:31" x14ac:dyDescent="0.35">
      <c r="A25" t="s">
        <v>85</v>
      </c>
      <c r="B25" t="s">
        <v>10532</v>
      </c>
      <c r="C25" t="s">
        <v>676</v>
      </c>
      <c r="D25" t="s">
        <v>2807</v>
      </c>
      <c r="E25" t="s">
        <v>10406</v>
      </c>
      <c r="F25" t="s">
        <v>10411</v>
      </c>
      <c r="G25" t="s">
        <v>10432</v>
      </c>
      <c r="H25" t="s">
        <v>10533</v>
      </c>
      <c r="I25" t="s">
        <v>85</v>
      </c>
      <c r="J25" t="s">
        <v>85</v>
      </c>
      <c r="K25" t="s">
        <v>85</v>
      </c>
      <c r="M25" t="s">
        <v>10533</v>
      </c>
      <c r="N25" t="s">
        <v>10533</v>
      </c>
      <c r="O25" t="s">
        <v>10534</v>
      </c>
      <c r="P25" t="s">
        <v>85</v>
      </c>
      <c r="Q25" t="s">
        <v>85</v>
      </c>
      <c r="R25" t="s">
        <v>10535</v>
      </c>
      <c r="S25" t="s">
        <v>85</v>
      </c>
      <c r="T25" t="s">
        <v>85</v>
      </c>
      <c r="U25" t="s">
        <v>10536</v>
      </c>
      <c r="V25" t="s">
        <v>10537</v>
      </c>
      <c r="W25" t="s">
        <v>85</v>
      </c>
      <c r="X25" t="s">
        <v>85</v>
      </c>
      <c r="Y25" t="s">
        <v>10538</v>
      </c>
      <c r="Z25" t="s">
        <v>85</v>
      </c>
      <c r="AA25" t="s">
        <v>85</v>
      </c>
      <c r="AB25" t="s">
        <v>85</v>
      </c>
      <c r="AC25" t="s">
        <v>85</v>
      </c>
      <c r="AD25" t="s">
        <v>85</v>
      </c>
      <c r="AE25" t="b">
        <v>0</v>
      </c>
    </row>
    <row r="26" spans="1:31" x14ac:dyDescent="0.35">
      <c r="A26" t="s">
        <v>85</v>
      </c>
      <c r="B26" t="s">
        <v>10539</v>
      </c>
      <c r="C26" t="s">
        <v>676</v>
      </c>
      <c r="D26" t="s">
        <v>2807</v>
      </c>
      <c r="E26" t="s">
        <v>10406</v>
      </c>
      <c r="F26" t="s">
        <v>10540</v>
      </c>
      <c r="G26" t="s">
        <v>85</v>
      </c>
      <c r="H26" t="s">
        <v>85</v>
      </c>
      <c r="I26" t="s">
        <v>85</v>
      </c>
      <c r="J26" t="s">
        <v>85</v>
      </c>
      <c r="K26" t="s">
        <v>85</v>
      </c>
      <c r="M26" t="s">
        <v>10540</v>
      </c>
      <c r="N26" t="s">
        <v>20297</v>
      </c>
      <c r="O26" t="s">
        <v>10541</v>
      </c>
      <c r="P26" t="s">
        <v>85</v>
      </c>
      <c r="Q26" t="s">
        <v>85</v>
      </c>
      <c r="R26" t="s">
        <v>10542</v>
      </c>
      <c r="S26" t="s">
        <v>85</v>
      </c>
      <c r="T26" t="s">
        <v>85</v>
      </c>
      <c r="U26" t="s">
        <v>10543</v>
      </c>
      <c r="V26" t="s">
        <v>10544</v>
      </c>
      <c r="W26" t="s">
        <v>85</v>
      </c>
      <c r="X26" t="s">
        <v>85</v>
      </c>
      <c r="Y26" t="s">
        <v>10545</v>
      </c>
      <c r="Z26" t="s">
        <v>85</v>
      </c>
      <c r="AA26" t="s">
        <v>85</v>
      </c>
      <c r="AB26" t="s">
        <v>85</v>
      </c>
      <c r="AC26" t="s">
        <v>85</v>
      </c>
      <c r="AD26" t="s">
        <v>85</v>
      </c>
      <c r="AE26" t="b">
        <v>0</v>
      </c>
    </row>
    <row r="27" spans="1:31" x14ac:dyDescent="0.35">
      <c r="A27" t="s">
        <v>85</v>
      </c>
      <c r="B27" t="s">
        <v>10546</v>
      </c>
      <c r="C27" t="s">
        <v>676</v>
      </c>
      <c r="D27" t="s">
        <v>2807</v>
      </c>
      <c r="E27" t="s">
        <v>10406</v>
      </c>
      <c r="F27" t="s">
        <v>10540</v>
      </c>
      <c r="G27" t="s">
        <v>10547</v>
      </c>
      <c r="H27" t="s">
        <v>85</v>
      </c>
      <c r="I27" t="s">
        <v>85</v>
      </c>
      <c r="J27" t="s">
        <v>85</v>
      </c>
      <c r="K27" t="s">
        <v>85</v>
      </c>
      <c r="M27" t="s">
        <v>10547</v>
      </c>
      <c r="N27" t="s">
        <v>20298</v>
      </c>
      <c r="O27" t="s">
        <v>10548</v>
      </c>
      <c r="P27" t="s">
        <v>85</v>
      </c>
      <c r="Q27" t="s">
        <v>85</v>
      </c>
      <c r="R27" t="s">
        <v>10549</v>
      </c>
      <c r="S27" t="s">
        <v>85</v>
      </c>
      <c r="T27" t="s">
        <v>85</v>
      </c>
      <c r="U27" t="s">
        <v>10550</v>
      </c>
      <c r="V27" t="s">
        <v>10551</v>
      </c>
      <c r="W27" t="s">
        <v>85</v>
      </c>
      <c r="X27" t="s">
        <v>85</v>
      </c>
      <c r="Y27" t="s">
        <v>10552</v>
      </c>
      <c r="Z27" t="s">
        <v>85</v>
      </c>
      <c r="AA27" t="s">
        <v>85</v>
      </c>
      <c r="AB27" t="s">
        <v>85</v>
      </c>
      <c r="AC27" t="s">
        <v>85</v>
      </c>
      <c r="AD27" t="s">
        <v>85</v>
      </c>
      <c r="AE27" t="b">
        <v>0</v>
      </c>
    </row>
    <row r="28" spans="1:31" x14ac:dyDescent="0.35">
      <c r="A28" t="s">
        <v>85</v>
      </c>
      <c r="B28" t="s">
        <v>10553</v>
      </c>
      <c r="C28" t="s">
        <v>676</v>
      </c>
      <c r="D28" t="s">
        <v>2807</v>
      </c>
      <c r="E28" t="s">
        <v>10406</v>
      </c>
      <c r="F28" t="s">
        <v>10540</v>
      </c>
      <c r="G28" t="s">
        <v>10554</v>
      </c>
      <c r="H28" t="s">
        <v>85</v>
      </c>
      <c r="I28" t="s">
        <v>85</v>
      </c>
      <c r="J28" t="s">
        <v>85</v>
      </c>
      <c r="K28" t="s">
        <v>85</v>
      </c>
      <c r="M28" t="s">
        <v>10554</v>
      </c>
      <c r="N28" t="s">
        <v>20299</v>
      </c>
      <c r="O28" t="s">
        <v>85</v>
      </c>
      <c r="P28" t="s">
        <v>85</v>
      </c>
      <c r="Q28" t="s">
        <v>85</v>
      </c>
      <c r="R28" t="s">
        <v>10555</v>
      </c>
      <c r="S28" t="s">
        <v>85</v>
      </c>
      <c r="T28" t="s">
        <v>85</v>
      </c>
      <c r="U28" t="s">
        <v>10556</v>
      </c>
      <c r="V28" t="s">
        <v>10557</v>
      </c>
      <c r="W28" t="s">
        <v>85</v>
      </c>
      <c r="X28" t="s">
        <v>85</v>
      </c>
      <c r="Y28" t="s">
        <v>1114</v>
      </c>
      <c r="Z28" t="s">
        <v>85</v>
      </c>
      <c r="AA28" t="s">
        <v>85</v>
      </c>
      <c r="AB28" t="s">
        <v>85</v>
      </c>
      <c r="AC28" t="s">
        <v>85</v>
      </c>
      <c r="AD28" t="s">
        <v>85</v>
      </c>
      <c r="AE28" t="b">
        <v>0</v>
      </c>
    </row>
    <row r="29" spans="1:31" x14ac:dyDescent="0.35">
      <c r="A29" t="s">
        <v>85</v>
      </c>
      <c r="B29" t="s">
        <v>10558</v>
      </c>
      <c r="C29" t="s">
        <v>676</v>
      </c>
      <c r="D29" t="s">
        <v>2807</v>
      </c>
      <c r="E29" t="s">
        <v>10406</v>
      </c>
      <c r="F29" t="s">
        <v>10540</v>
      </c>
      <c r="G29" t="s">
        <v>10559</v>
      </c>
      <c r="H29" t="s">
        <v>85</v>
      </c>
      <c r="I29" t="s">
        <v>85</v>
      </c>
      <c r="J29" t="s">
        <v>85</v>
      </c>
      <c r="K29" t="s">
        <v>85</v>
      </c>
      <c r="M29" t="s">
        <v>10559</v>
      </c>
      <c r="N29" t="s">
        <v>20300</v>
      </c>
      <c r="O29" t="s">
        <v>85</v>
      </c>
      <c r="P29" t="s">
        <v>85</v>
      </c>
      <c r="Q29" t="s">
        <v>85</v>
      </c>
      <c r="R29" t="s">
        <v>10560</v>
      </c>
      <c r="S29" t="s">
        <v>85</v>
      </c>
      <c r="T29" t="s">
        <v>85</v>
      </c>
      <c r="U29" t="s">
        <v>10561</v>
      </c>
      <c r="V29" t="s">
        <v>10562</v>
      </c>
      <c r="W29" t="s">
        <v>85</v>
      </c>
      <c r="X29" t="s">
        <v>85</v>
      </c>
      <c r="Y29" t="s">
        <v>1115</v>
      </c>
      <c r="Z29" t="s">
        <v>85</v>
      </c>
      <c r="AA29" t="s">
        <v>85</v>
      </c>
      <c r="AB29" t="s">
        <v>85</v>
      </c>
      <c r="AC29" t="s">
        <v>85</v>
      </c>
      <c r="AD29" t="s">
        <v>85</v>
      </c>
      <c r="AE29" t="b">
        <v>0</v>
      </c>
    </row>
    <row r="30" spans="1:31" x14ac:dyDescent="0.35">
      <c r="A30" t="s">
        <v>85</v>
      </c>
      <c r="B30" t="s">
        <v>10563</v>
      </c>
      <c r="C30" t="s">
        <v>676</v>
      </c>
      <c r="D30" t="s">
        <v>2807</v>
      </c>
      <c r="E30" t="s">
        <v>10406</v>
      </c>
      <c r="F30" t="s">
        <v>10540</v>
      </c>
      <c r="G30" t="s">
        <v>10564</v>
      </c>
      <c r="H30" t="s">
        <v>85</v>
      </c>
      <c r="I30" t="s">
        <v>85</v>
      </c>
      <c r="J30" t="s">
        <v>85</v>
      </c>
      <c r="K30" t="s">
        <v>85</v>
      </c>
      <c r="M30" t="s">
        <v>10564</v>
      </c>
      <c r="N30" t="s">
        <v>20301</v>
      </c>
      <c r="O30" t="s">
        <v>10565</v>
      </c>
      <c r="P30" t="s">
        <v>85</v>
      </c>
      <c r="Q30" t="s">
        <v>85</v>
      </c>
      <c r="R30" t="s">
        <v>10566</v>
      </c>
      <c r="S30" t="s">
        <v>85</v>
      </c>
      <c r="T30" t="s">
        <v>85</v>
      </c>
      <c r="U30" t="s">
        <v>10567</v>
      </c>
      <c r="V30" t="s">
        <v>10568</v>
      </c>
      <c r="W30" t="s">
        <v>85</v>
      </c>
      <c r="X30" t="s">
        <v>85</v>
      </c>
      <c r="Y30" t="s">
        <v>1116</v>
      </c>
      <c r="Z30" t="s">
        <v>85</v>
      </c>
      <c r="AA30" t="s">
        <v>85</v>
      </c>
      <c r="AB30" t="s">
        <v>85</v>
      </c>
      <c r="AC30" t="s">
        <v>85</v>
      </c>
      <c r="AD30" t="s">
        <v>85</v>
      </c>
      <c r="AE30" t="b">
        <v>0</v>
      </c>
    </row>
    <row r="31" spans="1:31" x14ac:dyDescent="0.35">
      <c r="A31" t="s">
        <v>85</v>
      </c>
      <c r="B31" t="s">
        <v>10569</v>
      </c>
      <c r="C31" t="s">
        <v>676</v>
      </c>
      <c r="D31" t="s">
        <v>2807</v>
      </c>
      <c r="E31" t="s">
        <v>10406</v>
      </c>
      <c r="F31" t="s">
        <v>10540</v>
      </c>
      <c r="G31" t="s">
        <v>10570</v>
      </c>
      <c r="H31" t="s">
        <v>85</v>
      </c>
      <c r="I31" t="s">
        <v>85</v>
      </c>
      <c r="J31" t="s">
        <v>85</v>
      </c>
      <c r="K31" t="s">
        <v>85</v>
      </c>
      <c r="M31" t="s">
        <v>10570</v>
      </c>
      <c r="N31" t="s">
        <v>20302</v>
      </c>
      <c r="O31" t="s">
        <v>10571</v>
      </c>
      <c r="P31" t="s">
        <v>85</v>
      </c>
      <c r="Q31" t="s">
        <v>85</v>
      </c>
      <c r="R31" t="s">
        <v>10572</v>
      </c>
      <c r="S31" t="s">
        <v>85</v>
      </c>
      <c r="T31" t="s">
        <v>85</v>
      </c>
      <c r="U31" t="s">
        <v>10573</v>
      </c>
      <c r="V31" t="s">
        <v>10574</v>
      </c>
      <c r="W31" t="s">
        <v>85</v>
      </c>
      <c r="X31" t="s">
        <v>85</v>
      </c>
      <c r="Y31" t="s">
        <v>10575</v>
      </c>
      <c r="Z31" t="s">
        <v>85</v>
      </c>
      <c r="AA31" t="s">
        <v>85</v>
      </c>
      <c r="AB31" t="s">
        <v>85</v>
      </c>
      <c r="AC31" t="s">
        <v>85</v>
      </c>
      <c r="AD31" t="s">
        <v>85</v>
      </c>
      <c r="AE31" t="b">
        <v>0</v>
      </c>
    </row>
    <row r="32" spans="1:31" x14ac:dyDescent="0.35">
      <c r="A32" t="s">
        <v>85</v>
      </c>
      <c r="B32" t="s">
        <v>10576</v>
      </c>
      <c r="C32" t="s">
        <v>676</v>
      </c>
      <c r="D32" t="s">
        <v>2807</v>
      </c>
      <c r="E32" t="s">
        <v>10406</v>
      </c>
      <c r="F32" t="s">
        <v>10540</v>
      </c>
      <c r="G32" t="s">
        <v>10577</v>
      </c>
      <c r="H32" t="s">
        <v>85</v>
      </c>
      <c r="I32" t="s">
        <v>85</v>
      </c>
      <c r="J32" t="s">
        <v>85</v>
      </c>
      <c r="K32" t="s">
        <v>85</v>
      </c>
      <c r="M32" t="s">
        <v>10577</v>
      </c>
      <c r="N32" t="s">
        <v>20303</v>
      </c>
      <c r="O32" t="s">
        <v>10578</v>
      </c>
      <c r="P32" t="s">
        <v>85</v>
      </c>
      <c r="Q32" t="s">
        <v>85</v>
      </c>
      <c r="R32" t="s">
        <v>10579</v>
      </c>
      <c r="S32" t="s">
        <v>85</v>
      </c>
      <c r="T32" t="s">
        <v>85</v>
      </c>
      <c r="U32" t="s">
        <v>10580</v>
      </c>
      <c r="V32" t="s">
        <v>10579</v>
      </c>
      <c r="W32" t="s">
        <v>85</v>
      </c>
      <c r="X32" t="s">
        <v>85</v>
      </c>
      <c r="Y32" t="s">
        <v>10581</v>
      </c>
      <c r="Z32" t="s">
        <v>85</v>
      </c>
      <c r="AA32" t="s">
        <v>85</v>
      </c>
      <c r="AB32" t="s">
        <v>85</v>
      </c>
      <c r="AC32" t="s">
        <v>85</v>
      </c>
      <c r="AD32" t="s">
        <v>85</v>
      </c>
      <c r="AE32" t="b">
        <v>0</v>
      </c>
    </row>
    <row r="33" spans="1:31" x14ac:dyDescent="0.35">
      <c r="A33" t="s">
        <v>85</v>
      </c>
      <c r="B33" t="s">
        <v>10582</v>
      </c>
      <c r="C33" t="s">
        <v>676</v>
      </c>
      <c r="D33" t="s">
        <v>2807</v>
      </c>
      <c r="E33" t="s">
        <v>10406</v>
      </c>
      <c r="F33" t="s">
        <v>10540</v>
      </c>
      <c r="G33" t="s">
        <v>10583</v>
      </c>
      <c r="H33" t="s">
        <v>85</v>
      </c>
      <c r="I33" t="s">
        <v>85</v>
      </c>
      <c r="J33" t="s">
        <v>85</v>
      </c>
      <c r="K33" t="s">
        <v>85</v>
      </c>
      <c r="M33" t="s">
        <v>10583</v>
      </c>
      <c r="O33" t="s">
        <v>10584</v>
      </c>
      <c r="P33" t="s">
        <v>85</v>
      </c>
      <c r="Q33" t="s">
        <v>85</v>
      </c>
      <c r="R33" t="s">
        <v>10585</v>
      </c>
      <c r="S33" t="s">
        <v>85</v>
      </c>
      <c r="T33" t="s">
        <v>85</v>
      </c>
      <c r="U33" t="s">
        <v>10586</v>
      </c>
      <c r="V33" t="s">
        <v>10587</v>
      </c>
      <c r="W33" t="s">
        <v>85</v>
      </c>
      <c r="X33" t="s">
        <v>85</v>
      </c>
      <c r="Y33" t="s">
        <v>10588</v>
      </c>
      <c r="Z33" t="s">
        <v>85</v>
      </c>
      <c r="AA33" t="s">
        <v>85</v>
      </c>
      <c r="AB33" t="s">
        <v>85</v>
      </c>
      <c r="AC33" t="s">
        <v>85</v>
      </c>
      <c r="AD33" t="s">
        <v>85</v>
      </c>
      <c r="AE33" t="b">
        <v>0</v>
      </c>
    </row>
    <row r="34" spans="1:31" x14ac:dyDescent="0.35">
      <c r="A34" t="s">
        <v>85</v>
      </c>
      <c r="B34" t="s">
        <v>10589</v>
      </c>
      <c r="C34" t="s">
        <v>676</v>
      </c>
      <c r="D34" t="s">
        <v>2807</v>
      </c>
      <c r="E34" t="s">
        <v>10590</v>
      </c>
      <c r="F34" t="s">
        <v>85</v>
      </c>
      <c r="G34" t="s">
        <v>85</v>
      </c>
      <c r="H34" t="s">
        <v>85</v>
      </c>
      <c r="I34" t="s">
        <v>85</v>
      </c>
      <c r="J34" t="s">
        <v>85</v>
      </c>
      <c r="K34" t="s">
        <v>85</v>
      </c>
      <c r="M34" t="s">
        <v>10590</v>
      </c>
      <c r="N34" t="s">
        <v>10591</v>
      </c>
      <c r="O34" t="s">
        <v>10592</v>
      </c>
      <c r="P34" t="s">
        <v>85</v>
      </c>
      <c r="Q34" t="s">
        <v>85</v>
      </c>
      <c r="R34" t="s">
        <v>10593</v>
      </c>
      <c r="S34" t="s">
        <v>85</v>
      </c>
      <c r="T34" t="s">
        <v>85</v>
      </c>
      <c r="V34" t="s">
        <v>637</v>
      </c>
      <c r="W34" t="s">
        <v>85</v>
      </c>
      <c r="X34" t="s">
        <v>85</v>
      </c>
      <c r="Y34" t="s">
        <v>10594</v>
      </c>
      <c r="Z34" t="s">
        <v>85</v>
      </c>
      <c r="AA34" t="s">
        <v>85</v>
      </c>
      <c r="AB34" t="s">
        <v>85</v>
      </c>
      <c r="AC34" t="s">
        <v>85</v>
      </c>
      <c r="AD34" t="s">
        <v>85</v>
      </c>
      <c r="AE34" t="b">
        <v>0</v>
      </c>
    </row>
    <row r="35" spans="1:31" x14ac:dyDescent="0.35">
      <c r="A35" t="s">
        <v>85</v>
      </c>
      <c r="B35" t="s">
        <v>10595</v>
      </c>
      <c r="C35" t="s">
        <v>676</v>
      </c>
      <c r="D35" t="s">
        <v>2807</v>
      </c>
      <c r="E35" t="s">
        <v>10590</v>
      </c>
      <c r="F35" t="s">
        <v>10596</v>
      </c>
      <c r="G35" t="s">
        <v>10597</v>
      </c>
      <c r="H35" t="s">
        <v>85</v>
      </c>
      <c r="I35" t="s">
        <v>85</v>
      </c>
      <c r="J35" t="s">
        <v>85</v>
      </c>
      <c r="K35" t="s">
        <v>85</v>
      </c>
      <c r="M35" t="s">
        <v>10597</v>
      </c>
      <c r="N35" t="s">
        <v>85</v>
      </c>
      <c r="O35" t="s">
        <v>10598</v>
      </c>
      <c r="P35" t="s">
        <v>85</v>
      </c>
      <c r="Q35" t="s">
        <v>85</v>
      </c>
      <c r="R35" t="s">
        <v>10599</v>
      </c>
      <c r="S35" t="s">
        <v>85</v>
      </c>
      <c r="T35" t="s">
        <v>85</v>
      </c>
      <c r="U35" t="s">
        <v>10600</v>
      </c>
      <c r="V35" t="s">
        <v>10601</v>
      </c>
      <c r="W35" t="s">
        <v>85</v>
      </c>
      <c r="X35" t="s">
        <v>85</v>
      </c>
      <c r="Y35" t="s">
        <v>10602</v>
      </c>
      <c r="Z35" t="s">
        <v>85</v>
      </c>
      <c r="AA35" t="s">
        <v>85</v>
      </c>
      <c r="AB35" t="s">
        <v>85</v>
      </c>
      <c r="AC35" t="s">
        <v>85</v>
      </c>
      <c r="AD35" t="s">
        <v>85</v>
      </c>
      <c r="AE35" t="b">
        <v>0</v>
      </c>
    </row>
    <row r="36" spans="1:31" x14ac:dyDescent="0.35">
      <c r="A36" t="s">
        <v>85</v>
      </c>
      <c r="B36" t="s">
        <v>10603</v>
      </c>
      <c r="C36" t="s">
        <v>676</v>
      </c>
      <c r="D36" t="s">
        <v>2807</v>
      </c>
      <c r="E36" t="s">
        <v>10590</v>
      </c>
      <c r="F36" t="s">
        <v>10604</v>
      </c>
      <c r="G36" t="s">
        <v>85</v>
      </c>
      <c r="H36" t="s">
        <v>85</v>
      </c>
      <c r="I36" t="s">
        <v>85</v>
      </c>
      <c r="J36" t="s">
        <v>85</v>
      </c>
      <c r="K36" t="s">
        <v>85</v>
      </c>
      <c r="M36" t="s">
        <v>10604</v>
      </c>
      <c r="N36" t="s">
        <v>85</v>
      </c>
      <c r="O36" t="s">
        <v>10605</v>
      </c>
      <c r="P36" t="s">
        <v>85</v>
      </c>
      <c r="Q36" t="s">
        <v>85</v>
      </c>
      <c r="R36" t="s">
        <v>10606</v>
      </c>
      <c r="S36" t="s">
        <v>85</v>
      </c>
      <c r="T36" t="s">
        <v>85</v>
      </c>
      <c r="V36" t="s">
        <v>85</v>
      </c>
      <c r="W36" t="s">
        <v>85</v>
      </c>
      <c r="X36" t="s">
        <v>85</v>
      </c>
      <c r="Y36" t="s">
        <v>10607</v>
      </c>
      <c r="Z36" t="s">
        <v>85</v>
      </c>
      <c r="AA36" t="s">
        <v>85</v>
      </c>
      <c r="AB36" t="s">
        <v>85</v>
      </c>
      <c r="AC36" t="s">
        <v>85</v>
      </c>
      <c r="AD36" t="s">
        <v>85</v>
      </c>
      <c r="AE36" t="b">
        <v>0</v>
      </c>
    </row>
    <row r="37" spans="1:31" x14ac:dyDescent="0.35">
      <c r="A37" t="s">
        <v>85</v>
      </c>
      <c r="B37" t="s">
        <v>10608</v>
      </c>
      <c r="C37" t="s">
        <v>676</v>
      </c>
      <c r="D37" t="s">
        <v>2807</v>
      </c>
      <c r="E37" t="s">
        <v>10590</v>
      </c>
      <c r="F37" t="s">
        <v>10596</v>
      </c>
      <c r="G37" t="s">
        <v>85</v>
      </c>
      <c r="H37" t="s">
        <v>85</v>
      </c>
      <c r="I37" t="s">
        <v>85</v>
      </c>
      <c r="J37" t="s">
        <v>85</v>
      </c>
      <c r="K37" t="s">
        <v>85</v>
      </c>
      <c r="M37" t="s">
        <v>10596</v>
      </c>
      <c r="N37" t="s">
        <v>85</v>
      </c>
      <c r="O37" t="s">
        <v>10609</v>
      </c>
      <c r="P37" t="s">
        <v>85</v>
      </c>
      <c r="Q37" t="s">
        <v>85</v>
      </c>
      <c r="R37" t="s">
        <v>10610</v>
      </c>
      <c r="S37" t="s">
        <v>85</v>
      </c>
      <c r="T37" t="s">
        <v>85</v>
      </c>
      <c r="V37" t="s">
        <v>85</v>
      </c>
      <c r="W37" t="s">
        <v>85</v>
      </c>
      <c r="X37" t="s">
        <v>85</v>
      </c>
      <c r="Y37" t="s">
        <v>10611</v>
      </c>
      <c r="Z37" t="s">
        <v>85</v>
      </c>
      <c r="AA37" t="s">
        <v>85</v>
      </c>
      <c r="AB37" t="s">
        <v>85</v>
      </c>
      <c r="AC37" t="s">
        <v>85</v>
      </c>
      <c r="AD37" t="s">
        <v>85</v>
      </c>
      <c r="AE37" t="b">
        <v>0</v>
      </c>
    </row>
    <row r="38" spans="1:31" x14ac:dyDescent="0.35">
      <c r="A38" t="s">
        <v>85</v>
      </c>
      <c r="B38" t="s">
        <v>10612</v>
      </c>
      <c r="C38" t="s">
        <v>676</v>
      </c>
      <c r="D38" t="s">
        <v>2807</v>
      </c>
      <c r="E38" t="s">
        <v>10590</v>
      </c>
      <c r="F38" t="s">
        <v>10613</v>
      </c>
      <c r="G38" t="s">
        <v>10614</v>
      </c>
      <c r="H38" t="s">
        <v>85</v>
      </c>
      <c r="I38" t="s">
        <v>85</v>
      </c>
      <c r="J38" t="s">
        <v>85</v>
      </c>
      <c r="K38" t="s">
        <v>85</v>
      </c>
      <c r="M38" t="s">
        <v>10614</v>
      </c>
      <c r="N38" t="s">
        <v>20304</v>
      </c>
      <c r="O38" t="s">
        <v>85</v>
      </c>
      <c r="P38" t="s">
        <v>85</v>
      </c>
      <c r="Q38" t="s">
        <v>85</v>
      </c>
      <c r="R38" t="s">
        <v>10615</v>
      </c>
      <c r="S38" t="s">
        <v>85</v>
      </c>
      <c r="T38" t="s">
        <v>85</v>
      </c>
      <c r="U38" t="s">
        <v>10616</v>
      </c>
      <c r="V38" t="s">
        <v>10615</v>
      </c>
      <c r="W38" t="s">
        <v>85</v>
      </c>
      <c r="X38" t="s">
        <v>85</v>
      </c>
      <c r="Y38" t="s">
        <v>10617</v>
      </c>
      <c r="Z38" t="s">
        <v>85</v>
      </c>
      <c r="AA38" t="s">
        <v>85</v>
      </c>
      <c r="AB38" t="s">
        <v>85</v>
      </c>
      <c r="AC38" t="s">
        <v>85</v>
      </c>
      <c r="AD38" t="s">
        <v>85</v>
      </c>
      <c r="AE38" t="b">
        <v>0</v>
      </c>
    </row>
    <row r="39" spans="1:31" x14ac:dyDescent="0.35">
      <c r="A39" t="s">
        <v>85</v>
      </c>
      <c r="B39" t="s">
        <v>10618</v>
      </c>
      <c r="C39" t="s">
        <v>676</v>
      </c>
      <c r="D39" t="s">
        <v>2807</v>
      </c>
      <c r="E39" t="s">
        <v>10590</v>
      </c>
      <c r="F39" t="s">
        <v>10596</v>
      </c>
      <c r="G39" t="s">
        <v>10619</v>
      </c>
      <c r="H39" t="s">
        <v>85</v>
      </c>
      <c r="I39" t="s">
        <v>85</v>
      </c>
      <c r="J39" t="s">
        <v>85</v>
      </c>
      <c r="K39" t="s">
        <v>85</v>
      </c>
      <c r="M39" t="s">
        <v>10619</v>
      </c>
      <c r="N39" t="s">
        <v>15608</v>
      </c>
      <c r="O39" t="s">
        <v>10620</v>
      </c>
      <c r="P39" t="s">
        <v>85</v>
      </c>
      <c r="Q39" t="s">
        <v>85</v>
      </c>
      <c r="R39" t="s">
        <v>10621</v>
      </c>
      <c r="S39" t="s">
        <v>85</v>
      </c>
      <c r="T39" t="s">
        <v>85</v>
      </c>
      <c r="U39" t="s">
        <v>10622</v>
      </c>
      <c r="V39" t="s">
        <v>10623</v>
      </c>
      <c r="W39" t="s">
        <v>85</v>
      </c>
      <c r="X39" t="s">
        <v>85</v>
      </c>
      <c r="Y39" t="s">
        <v>10457</v>
      </c>
      <c r="Z39" t="s">
        <v>85</v>
      </c>
      <c r="AA39" t="s">
        <v>85</v>
      </c>
      <c r="AB39" t="s">
        <v>85</v>
      </c>
      <c r="AC39" t="s">
        <v>85</v>
      </c>
      <c r="AD39" t="s">
        <v>85</v>
      </c>
      <c r="AE39" t="b">
        <v>0</v>
      </c>
    </row>
    <row r="40" spans="1:31" x14ac:dyDescent="0.35">
      <c r="A40" t="s">
        <v>85</v>
      </c>
      <c r="B40" t="s">
        <v>10624</v>
      </c>
      <c r="C40" t="s">
        <v>676</v>
      </c>
      <c r="D40" t="s">
        <v>2807</v>
      </c>
      <c r="E40" t="s">
        <v>10590</v>
      </c>
      <c r="F40" t="s">
        <v>10596</v>
      </c>
      <c r="G40" t="s">
        <v>10619</v>
      </c>
      <c r="H40" t="s">
        <v>10625</v>
      </c>
      <c r="I40" t="s">
        <v>85</v>
      </c>
      <c r="J40" t="s">
        <v>85</v>
      </c>
      <c r="K40" t="s">
        <v>85</v>
      </c>
      <c r="M40" t="s">
        <v>10625</v>
      </c>
      <c r="N40" t="s">
        <v>14441</v>
      </c>
      <c r="O40" t="s">
        <v>10626</v>
      </c>
      <c r="P40" t="s">
        <v>85</v>
      </c>
      <c r="Q40" t="s">
        <v>85</v>
      </c>
      <c r="R40" t="s">
        <v>10627</v>
      </c>
      <c r="S40" t="s">
        <v>85</v>
      </c>
      <c r="T40" t="s">
        <v>85</v>
      </c>
      <c r="U40" t="s">
        <v>10628</v>
      </c>
      <c r="V40" t="s">
        <v>10629</v>
      </c>
      <c r="W40" t="s">
        <v>85</v>
      </c>
      <c r="X40" t="s">
        <v>85</v>
      </c>
      <c r="Y40" t="s">
        <v>10630</v>
      </c>
      <c r="Z40" t="s">
        <v>85</v>
      </c>
      <c r="AA40" t="s">
        <v>85</v>
      </c>
      <c r="AB40" t="s">
        <v>85</v>
      </c>
      <c r="AC40" t="s">
        <v>85</v>
      </c>
      <c r="AD40" t="s">
        <v>85</v>
      </c>
      <c r="AE40" t="b">
        <v>0</v>
      </c>
    </row>
    <row r="41" spans="1:31" x14ac:dyDescent="0.35">
      <c r="A41" t="s">
        <v>85</v>
      </c>
      <c r="B41" t="s">
        <v>10631</v>
      </c>
      <c r="C41" t="s">
        <v>676</v>
      </c>
      <c r="D41" t="s">
        <v>2807</v>
      </c>
      <c r="E41" t="s">
        <v>10590</v>
      </c>
      <c r="F41" t="s">
        <v>10596</v>
      </c>
      <c r="G41" t="s">
        <v>10619</v>
      </c>
      <c r="H41" t="s">
        <v>10632</v>
      </c>
      <c r="I41" t="s">
        <v>85</v>
      </c>
      <c r="J41" t="s">
        <v>85</v>
      </c>
      <c r="K41" t="s">
        <v>85</v>
      </c>
      <c r="M41" t="s">
        <v>10632</v>
      </c>
      <c r="N41" t="s">
        <v>10633</v>
      </c>
      <c r="O41" t="s">
        <v>10634</v>
      </c>
      <c r="P41" t="s">
        <v>85</v>
      </c>
      <c r="Q41" t="s">
        <v>85</v>
      </c>
      <c r="R41" t="s">
        <v>10635</v>
      </c>
      <c r="S41" t="s">
        <v>85</v>
      </c>
      <c r="T41" t="s">
        <v>85</v>
      </c>
      <c r="U41" t="s">
        <v>10636</v>
      </c>
      <c r="V41" t="s">
        <v>10637</v>
      </c>
      <c r="W41" t="s">
        <v>85</v>
      </c>
      <c r="X41" t="s">
        <v>85</v>
      </c>
      <c r="Y41" t="s">
        <v>10638</v>
      </c>
      <c r="Z41" t="s">
        <v>85</v>
      </c>
      <c r="AA41" t="s">
        <v>85</v>
      </c>
      <c r="AB41" t="s">
        <v>85</v>
      </c>
      <c r="AC41" t="s">
        <v>85</v>
      </c>
      <c r="AD41" t="s">
        <v>85</v>
      </c>
      <c r="AE41" t="b">
        <v>0</v>
      </c>
    </row>
    <row r="42" spans="1:31" x14ac:dyDescent="0.35">
      <c r="A42" t="s">
        <v>85</v>
      </c>
      <c r="B42" t="s">
        <v>10639</v>
      </c>
      <c r="C42" t="s">
        <v>676</v>
      </c>
      <c r="D42" t="s">
        <v>2807</v>
      </c>
      <c r="E42" t="s">
        <v>10590</v>
      </c>
      <c r="F42" t="s">
        <v>10604</v>
      </c>
      <c r="G42" t="s">
        <v>10640</v>
      </c>
      <c r="H42" t="s">
        <v>85</v>
      </c>
      <c r="I42" t="s">
        <v>85</v>
      </c>
      <c r="J42" t="s">
        <v>85</v>
      </c>
      <c r="K42" t="s">
        <v>85</v>
      </c>
      <c r="M42" t="s">
        <v>10640</v>
      </c>
      <c r="N42" t="s">
        <v>20305</v>
      </c>
      <c r="O42" t="s">
        <v>10641</v>
      </c>
      <c r="P42" t="s">
        <v>85</v>
      </c>
      <c r="Q42" t="s">
        <v>85</v>
      </c>
      <c r="R42" t="s">
        <v>10642</v>
      </c>
      <c r="S42" t="s">
        <v>85</v>
      </c>
      <c r="T42" t="s">
        <v>85</v>
      </c>
      <c r="U42" t="s">
        <v>10643</v>
      </c>
      <c r="V42" t="s">
        <v>10642</v>
      </c>
      <c r="W42" t="s">
        <v>85</v>
      </c>
      <c r="X42" t="s">
        <v>85</v>
      </c>
      <c r="Y42" t="s">
        <v>10457</v>
      </c>
      <c r="Z42" t="s">
        <v>85</v>
      </c>
      <c r="AA42" t="s">
        <v>85</v>
      </c>
      <c r="AB42" t="s">
        <v>85</v>
      </c>
      <c r="AC42" t="s">
        <v>85</v>
      </c>
      <c r="AD42" t="s">
        <v>85</v>
      </c>
      <c r="AE42" t="b">
        <v>0</v>
      </c>
    </row>
    <row r="43" spans="1:31" x14ac:dyDescent="0.35">
      <c r="A43" t="s">
        <v>85</v>
      </c>
      <c r="B43" t="s">
        <v>10644</v>
      </c>
      <c r="C43" t="s">
        <v>676</v>
      </c>
      <c r="D43" t="s">
        <v>2807</v>
      </c>
      <c r="E43" t="s">
        <v>10590</v>
      </c>
      <c r="F43" t="s">
        <v>10604</v>
      </c>
      <c r="G43" t="s">
        <v>10645</v>
      </c>
      <c r="H43" t="s">
        <v>85</v>
      </c>
      <c r="I43" t="s">
        <v>85</v>
      </c>
      <c r="J43" t="s">
        <v>85</v>
      </c>
      <c r="K43" t="s">
        <v>85</v>
      </c>
      <c r="M43" t="s">
        <v>10645</v>
      </c>
      <c r="N43" t="s">
        <v>20306</v>
      </c>
      <c r="O43" t="s">
        <v>10646</v>
      </c>
      <c r="P43" t="s">
        <v>85</v>
      </c>
      <c r="Q43" t="s">
        <v>85</v>
      </c>
      <c r="R43" t="s">
        <v>10647</v>
      </c>
      <c r="S43" t="s">
        <v>85</v>
      </c>
      <c r="T43" t="s">
        <v>85</v>
      </c>
      <c r="U43" t="s">
        <v>10648</v>
      </c>
      <c r="V43" t="s">
        <v>10647</v>
      </c>
      <c r="W43" t="s">
        <v>85</v>
      </c>
      <c r="X43" t="s">
        <v>85</v>
      </c>
      <c r="Y43" t="s">
        <v>10457</v>
      </c>
      <c r="Z43" t="s">
        <v>85</v>
      </c>
      <c r="AA43" t="s">
        <v>85</v>
      </c>
      <c r="AB43" t="s">
        <v>85</v>
      </c>
      <c r="AC43" t="s">
        <v>85</v>
      </c>
      <c r="AD43" t="s">
        <v>85</v>
      </c>
      <c r="AE43" t="b">
        <v>0</v>
      </c>
    </row>
    <row r="44" spans="1:31" x14ac:dyDescent="0.35">
      <c r="A44" t="s">
        <v>85</v>
      </c>
      <c r="B44" t="s">
        <v>10649</v>
      </c>
      <c r="C44" t="s">
        <v>676</v>
      </c>
      <c r="D44" t="s">
        <v>2807</v>
      </c>
      <c r="E44" t="s">
        <v>10590</v>
      </c>
      <c r="F44" t="s">
        <v>10604</v>
      </c>
      <c r="G44" t="s">
        <v>10650</v>
      </c>
      <c r="H44" t="s">
        <v>85</v>
      </c>
      <c r="I44" t="s">
        <v>85</v>
      </c>
      <c r="J44" t="s">
        <v>85</v>
      </c>
      <c r="K44" t="s">
        <v>85</v>
      </c>
      <c r="M44" t="s">
        <v>10650</v>
      </c>
      <c r="N44" t="s">
        <v>20307</v>
      </c>
      <c r="O44" t="s">
        <v>85</v>
      </c>
      <c r="P44" t="s">
        <v>85</v>
      </c>
      <c r="Q44" t="s">
        <v>85</v>
      </c>
      <c r="R44" t="s">
        <v>10651</v>
      </c>
      <c r="S44" t="s">
        <v>85</v>
      </c>
      <c r="T44" t="s">
        <v>85</v>
      </c>
      <c r="U44" t="s">
        <v>10652</v>
      </c>
      <c r="V44" t="s">
        <v>10651</v>
      </c>
      <c r="W44" t="s">
        <v>85</v>
      </c>
      <c r="X44" t="s">
        <v>85</v>
      </c>
      <c r="Y44" t="s">
        <v>10457</v>
      </c>
      <c r="Z44" t="s">
        <v>85</v>
      </c>
      <c r="AA44" t="s">
        <v>85</v>
      </c>
      <c r="AB44" t="s">
        <v>85</v>
      </c>
      <c r="AC44" t="s">
        <v>85</v>
      </c>
      <c r="AD44" t="s">
        <v>85</v>
      </c>
      <c r="AE44" t="b">
        <v>0</v>
      </c>
    </row>
    <row r="45" spans="1:31" x14ac:dyDescent="0.35">
      <c r="A45" t="s">
        <v>85</v>
      </c>
      <c r="B45" t="s">
        <v>10653</v>
      </c>
      <c r="C45" t="s">
        <v>676</v>
      </c>
      <c r="D45" t="s">
        <v>2807</v>
      </c>
      <c r="E45" t="s">
        <v>10590</v>
      </c>
      <c r="F45" t="s">
        <v>10604</v>
      </c>
      <c r="G45" t="s">
        <v>10654</v>
      </c>
      <c r="H45" t="s">
        <v>85</v>
      </c>
      <c r="I45" t="s">
        <v>85</v>
      </c>
      <c r="J45" t="s">
        <v>85</v>
      </c>
      <c r="K45" t="s">
        <v>85</v>
      </c>
      <c r="M45" t="s">
        <v>10654</v>
      </c>
      <c r="N45" t="s">
        <v>20308</v>
      </c>
      <c r="O45" t="s">
        <v>85</v>
      </c>
      <c r="P45" t="s">
        <v>85</v>
      </c>
      <c r="Q45" t="s">
        <v>85</v>
      </c>
      <c r="R45" t="s">
        <v>10655</v>
      </c>
      <c r="S45" t="s">
        <v>85</v>
      </c>
      <c r="T45" t="s">
        <v>85</v>
      </c>
      <c r="U45" t="s">
        <v>20309</v>
      </c>
      <c r="V45" t="s">
        <v>10655</v>
      </c>
      <c r="W45" t="s">
        <v>85</v>
      </c>
      <c r="X45" t="s">
        <v>85</v>
      </c>
      <c r="Y45" t="s">
        <v>10457</v>
      </c>
      <c r="Z45" t="s">
        <v>85</v>
      </c>
      <c r="AA45" t="s">
        <v>85</v>
      </c>
      <c r="AB45" t="s">
        <v>85</v>
      </c>
      <c r="AC45" t="s">
        <v>85</v>
      </c>
      <c r="AD45" t="s">
        <v>85</v>
      </c>
      <c r="AE45" t="b">
        <v>0</v>
      </c>
    </row>
    <row r="46" spans="1:31" x14ac:dyDescent="0.35">
      <c r="A46" t="s">
        <v>85</v>
      </c>
      <c r="B46" t="s">
        <v>10656</v>
      </c>
      <c r="C46" t="s">
        <v>676</v>
      </c>
      <c r="D46" t="s">
        <v>2807</v>
      </c>
      <c r="E46" t="s">
        <v>10590</v>
      </c>
      <c r="F46" t="s">
        <v>10604</v>
      </c>
      <c r="G46" t="s">
        <v>10657</v>
      </c>
      <c r="H46" t="s">
        <v>85</v>
      </c>
      <c r="I46" t="s">
        <v>85</v>
      </c>
      <c r="J46" t="s">
        <v>85</v>
      </c>
      <c r="K46" t="s">
        <v>85</v>
      </c>
      <c r="M46" t="s">
        <v>10657</v>
      </c>
      <c r="N46" t="s">
        <v>85</v>
      </c>
      <c r="O46" t="s">
        <v>85</v>
      </c>
      <c r="P46" t="s">
        <v>85</v>
      </c>
      <c r="Q46" t="s">
        <v>85</v>
      </c>
      <c r="R46" t="s">
        <v>10658</v>
      </c>
      <c r="S46" t="s">
        <v>85</v>
      </c>
      <c r="T46" t="s">
        <v>85</v>
      </c>
      <c r="U46" t="s">
        <v>10659</v>
      </c>
      <c r="V46" t="s">
        <v>10658</v>
      </c>
      <c r="W46" t="s">
        <v>85</v>
      </c>
      <c r="X46" t="s">
        <v>85</v>
      </c>
      <c r="Y46" t="s">
        <v>10457</v>
      </c>
      <c r="Z46" t="s">
        <v>85</v>
      </c>
      <c r="AA46" t="s">
        <v>85</v>
      </c>
      <c r="AB46" t="s">
        <v>85</v>
      </c>
      <c r="AC46" t="s">
        <v>85</v>
      </c>
      <c r="AD46" t="s">
        <v>85</v>
      </c>
      <c r="AE46" t="b">
        <v>0</v>
      </c>
    </row>
    <row r="47" spans="1:31" x14ac:dyDescent="0.35">
      <c r="A47" t="s">
        <v>85</v>
      </c>
      <c r="B47" t="s">
        <v>10660</v>
      </c>
      <c r="C47" t="s">
        <v>676</v>
      </c>
      <c r="D47" t="s">
        <v>2807</v>
      </c>
      <c r="E47" t="s">
        <v>10590</v>
      </c>
      <c r="F47" t="s">
        <v>10604</v>
      </c>
      <c r="G47" t="s">
        <v>10661</v>
      </c>
      <c r="H47" t="s">
        <v>85</v>
      </c>
      <c r="I47" t="s">
        <v>85</v>
      </c>
      <c r="J47" t="s">
        <v>85</v>
      </c>
      <c r="K47" t="s">
        <v>85</v>
      </c>
      <c r="M47" t="s">
        <v>10661</v>
      </c>
      <c r="N47" t="s">
        <v>20310</v>
      </c>
      <c r="O47" t="s">
        <v>85</v>
      </c>
      <c r="P47" t="s">
        <v>85</v>
      </c>
      <c r="Q47" t="s">
        <v>85</v>
      </c>
      <c r="R47" t="s">
        <v>10662</v>
      </c>
      <c r="S47" t="s">
        <v>85</v>
      </c>
      <c r="T47" t="s">
        <v>85</v>
      </c>
      <c r="U47" t="s">
        <v>10663</v>
      </c>
      <c r="V47" t="s">
        <v>10664</v>
      </c>
      <c r="W47" t="s">
        <v>85</v>
      </c>
      <c r="X47" t="s">
        <v>85</v>
      </c>
      <c r="Y47" t="s">
        <v>10457</v>
      </c>
      <c r="Z47" t="s">
        <v>85</v>
      </c>
      <c r="AA47" t="s">
        <v>85</v>
      </c>
      <c r="AB47" t="s">
        <v>85</v>
      </c>
      <c r="AC47" t="s">
        <v>85</v>
      </c>
      <c r="AD47" t="s">
        <v>85</v>
      </c>
      <c r="AE47" t="b">
        <v>0</v>
      </c>
    </row>
    <row r="48" spans="1:31" x14ac:dyDescent="0.35">
      <c r="A48" t="s">
        <v>85</v>
      </c>
      <c r="B48" t="s">
        <v>10665</v>
      </c>
      <c r="C48" t="s">
        <v>676</v>
      </c>
      <c r="D48" t="s">
        <v>2807</v>
      </c>
      <c r="E48" t="s">
        <v>10590</v>
      </c>
      <c r="F48" t="s">
        <v>10604</v>
      </c>
      <c r="G48" t="s">
        <v>10666</v>
      </c>
      <c r="H48" t="s">
        <v>85</v>
      </c>
      <c r="I48" t="s">
        <v>85</v>
      </c>
      <c r="J48" t="s">
        <v>85</v>
      </c>
      <c r="K48" t="s">
        <v>85</v>
      </c>
      <c r="M48" t="s">
        <v>10666</v>
      </c>
      <c r="N48" t="s">
        <v>85</v>
      </c>
      <c r="O48" t="s">
        <v>85</v>
      </c>
      <c r="P48" t="s">
        <v>85</v>
      </c>
      <c r="Q48" t="s">
        <v>85</v>
      </c>
      <c r="R48" t="s">
        <v>10667</v>
      </c>
      <c r="S48" t="s">
        <v>85</v>
      </c>
      <c r="T48" t="s">
        <v>85</v>
      </c>
      <c r="U48" t="s">
        <v>10668</v>
      </c>
      <c r="V48" t="s">
        <v>10669</v>
      </c>
      <c r="W48" t="s">
        <v>85</v>
      </c>
      <c r="X48" t="s">
        <v>85</v>
      </c>
      <c r="Y48" t="s">
        <v>10457</v>
      </c>
      <c r="Z48" t="s">
        <v>85</v>
      </c>
      <c r="AA48" t="s">
        <v>85</v>
      </c>
      <c r="AB48" t="s">
        <v>85</v>
      </c>
      <c r="AC48" t="s">
        <v>85</v>
      </c>
      <c r="AD48" t="s">
        <v>85</v>
      </c>
      <c r="AE48" t="b">
        <v>0</v>
      </c>
    </row>
    <row r="49" spans="1:31" x14ac:dyDescent="0.35">
      <c r="A49" t="s">
        <v>85</v>
      </c>
      <c r="B49" t="s">
        <v>10670</v>
      </c>
      <c r="C49" t="s">
        <v>676</v>
      </c>
      <c r="D49" t="s">
        <v>2807</v>
      </c>
      <c r="E49" t="s">
        <v>10590</v>
      </c>
      <c r="F49" t="s">
        <v>10604</v>
      </c>
      <c r="G49" t="s">
        <v>10671</v>
      </c>
      <c r="H49" t="s">
        <v>85</v>
      </c>
      <c r="I49" t="s">
        <v>85</v>
      </c>
      <c r="J49" t="s">
        <v>85</v>
      </c>
      <c r="K49" t="s">
        <v>85</v>
      </c>
      <c r="M49" t="s">
        <v>10671</v>
      </c>
      <c r="N49" t="s">
        <v>85</v>
      </c>
      <c r="O49" t="s">
        <v>85</v>
      </c>
      <c r="P49" t="s">
        <v>85</v>
      </c>
      <c r="Q49" t="s">
        <v>85</v>
      </c>
      <c r="R49" t="s">
        <v>10672</v>
      </c>
      <c r="S49" t="s">
        <v>85</v>
      </c>
      <c r="T49" t="s">
        <v>85</v>
      </c>
      <c r="U49" t="s">
        <v>10673</v>
      </c>
      <c r="V49" t="s">
        <v>10672</v>
      </c>
      <c r="W49" t="s">
        <v>85</v>
      </c>
      <c r="X49" t="s">
        <v>85</v>
      </c>
      <c r="Y49" t="s">
        <v>10457</v>
      </c>
      <c r="Z49" t="s">
        <v>85</v>
      </c>
      <c r="AA49" t="s">
        <v>85</v>
      </c>
      <c r="AB49" t="s">
        <v>85</v>
      </c>
      <c r="AC49" t="s">
        <v>85</v>
      </c>
      <c r="AD49" t="s">
        <v>85</v>
      </c>
      <c r="AE49" t="b">
        <v>0</v>
      </c>
    </row>
    <row r="50" spans="1:31" x14ac:dyDescent="0.35">
      <c r="A50" t="s">
        <v>85</v>
      </c>
      <c r="B50" t="s">
        <v>10674</v>
      </c>
      <c r="C50" t="s">
        <v>676</v>
      </c>
      <c r="D50" t="s">
        <v>2807</v>
      </c>
      <c r="E50" t="s">
        <v>10590</v>
      </c>
      <c r="F50" t="s">
        <v>10604</v>
      </c>
      <c r="G50" t="s">
        <v>10675</v>
      </c>
      <c r="H50" t="s">
        <v>85</v>
      </c>
      <c r="I50" t="s">
        <v>85</v>
      </c>
      <c r="J50" t="s">
        <v>85</v>
      </c>
      <c r="K50" t="s">
        <v>85</v>
      </c>
      <c r="M50" t="s">
        <v>10675</v>
      </c>
      <c r="N50" t="s">
        <v>85</v>
      </c>
      <c r="O50" t="s">
        <v>85</v>
      </c>
      <c r="P50" t="s">
        <v>85</v>
      </c>
      <c r="Q50" t="s">
        <v>85</v>
      </c>
      <c r="R50" t="s">
        <v>10676</v>
      </c>
      <c r="S50" t="s">
        <v>85</v>
      </c>
      <c r="T50" t="s">
        <v>85</v>
      </c>
      <c r="U50" t="s">
        <v>10677</v>
      </c>
      <c r="V50" t="s">
        <v>10676</v>
      </c>
      <c r="W50" t="s">
        <v>85</v>
      </c>
      <c r="X50" t="s">
        <v>85</v>
      </c>
      <c r="Y50" t="s">
        <v>10457</v>
      </c>
      <c r="Z50" t="s">
        <v>85</v>
      </c>
      <c r="AA50" t="s">
        <v>85</v>
      </c>
      <c r="AB50" t="s">
        <v>85</v>
      </c>
      <c r="AC50" t="s">
        <v>85</v>
      </c>
      <c r="AD50" t="s">
        <v>85</v>
      </c>
      <c r="AE50" t="b">
        <v>0</v>
      </c>
    </row>
    <row r="51" spans="1:31" x14ac:dyDescent="0.35">
      <c r="A51" t="s">
        <v>85</v>
      </c>
      <c r="B51" t="s">
        <v>10678</v>
      </c>
      <c r="C51" t="s">
        <v>676</v>
      </c>
      <c r="D51" t="s">
        <v>2807</v>
      </c>
      <c r="E51" t="s">
        <v>10590</v>
      </c>
      <c r="F51" t="s">
        <v>10604</v>
      </c>
      <c r="G51" t="s">
        <v>10679</v>
      </c>
      <c r="H51" t="s">
        <v>85</v>
      </c>
      <c r="I51" t="s">
        <v>85</v>
      </c>
      <c r="J51" t="s">
        <v>85</v>
      </c>
      <c r="K51" t="s">
        <v>85</v>
      </c>
      <c r="M51" t="s">
        <v>10679</v>
      </c>
      <c r="N51" t="s">
        <v>85</v>
      </c>
      <c r="O51" t="s">
        <v>85</v>
      </c>
      <c r="P51" t="s">
        <v>85</v>
      </c>
      <c r="Q51" t="s">
        <v>85</v>
      </c>
      <c r="R51" t="s">
        <v>10680</v>
      </c>
      <c r="S51" t="s">
        <v>85</v>
      </c>
      <c r="T51" t="s">
        <v>85</v>
      </c>
      <c r="U51" t="s">
        <v>10681</v>
      </c>
      <c r="V51" t="s">
        <v>10680</v>
      </c>
      <c r="W51" t="s">
        <v>85</v>
      </c>
      <c r="X51" t="s">
        <v>85</v>
      </c>
      <c r="Y51" t="s">
        <v>10457</v>
      </c>
      <c r="Z51" t="s">
        <v>85</v>
      </c>
      <c r="AA51" t="s">
        <v>85</v>
      </c>
      <c r="AB51" t="s">
        <v>85</v>
      </c>
      <c r="AC51" t="s">
        <v>85</v>
      </c>
      <c r="AD51" t="s">
        <v>85</v>
      </c>
      <c r="AE51" t="b">
        <v>0</v>
      </c>
    </row>
    <row r="52" spans="1:31" x14ac:dyDescent="0.35">
      <c r="A52" t="s">
        <v>85</v>
      </c>
      <c r="B52" t="s">
        <v>10682</v>
      </c>
      <c r="C52" t="s">
        <v>676</v>
      </c>
      <c r="D52" t="s">
        <v>2807</v>
      </c>
      <c r="E52" t="s">
        <v>10590</v>
      </c>
      <c r="F52" t="s">
        <v>10604</v>
      </c>
      <c r="G52" t="s">
        <v>10683</v>
      </c>
      <c r="H52" t="s">
        <v>85</v>
      </c>
      <c r="I52" t="s">
        <v>85</v>
      </c>
      <c r="J52" t="s">
        <v>85</v>
      </c>
      <c r="K52" t="s">
        <v>85</v>
      </c>
      <c r="M52" t="s">
        <v>10683</v>
      </c>
      <c r="N52" t="s">
        <v>85</v>
      </c>
      <c r="O52" t="s">
        <v>85</v>
      </c>
      <c r="P52" t="s">
        <v>85</v>
      </c>
      <c r="Q52" t="s">
        <v>85</v>
      </c>
      <c r="R52" t="s">
        <v>10684</v>
      </c>
      <c r="S52" t="s">
        <v>85</v>
      </c>
      <c r="T52" t="s">
        <v>85</v>
      </c>
      <c r="U52" t="s">
        <v>10685</v>
      </c>
      <c r="V52" t="s">
        <v>10684</v>
      </c>
      <c r="W52" t="s">
        <v>85</v>
      </c>
      <c r="X52" t="s">
        <v>85</v>
      </c>
      <c r="Y52" t="s">
        <v>10457</v>
      </c>
      <c r="Z52" t="s">
        <v>85</v>
      </c>
      <c r="AA52" t="s">
        <v>85</v>
      </c>
      <c r="AB52" t="s">
        <v>85</v>
      </c>
      <c r="AC52" t="s">
        <v>85</v>
      </c>
      <c r="AD52" t="s">
        <v>85</v>
      </c>
      <c r="AE52" t="b">
        <v>0</v>
      </c>
    </row>
    <row r="53" spans="1:31" x14ac:dyDescent="0.35">
      <c r="A53" t="s">
        <v>85</v>
      </c>
      <c r="B53" t="s">
        <v>10686</v>
      </c>
      <c r="C53" t="s">
        <v>676</v>
      </c>
      <c r="D53" t="s">
        <v>2807</v>
      </c>
      <c r="E53" t="s">
        <v>10590</v>
      </c>
      <c r="F53" t="s">
        <v>10604</v>
      </c>
      <c r="G53" t="s">
        <v>10687</v>
      </c>
      <c r="H53" t="s">
        <v>85</v>
      </c>
      <c r="I53" t="s">
        <v>85</v>
      </c>
      <c r="J53" t="s">
        <v>85</v>
      </c>
      <c r="K53" t="s">
        <v>85</v>
      </c>
      <c r="M53" t="s">
        <v>10687</v>
      </c>
      <c r="N53" t="s">
        <v>10688</v>
      </c>
      <c r="O53" t="s">
        <v>85</v>
      </c>
      <c r="P53" t="s">
        <v>85</v>
      </c>
      <c r="Q53" t="s">
        <v>85</v>
      </c>
      <c r="R53" t="s">
        <v>10689</v>
      </c>
      <c r="S53" t="s">
        <v>85</v>
      </c>
      <c r="T53" t="s">
        <v>85</v>
      </c>
      <c r="U53" t="s">
        <v>10690</v>
      </c>
      <c r="V53" t="s">
        <v>10689</v>
      </c>
      <c r="W53" t="s">
        <v>85</v>
      </c>
      <c r="X53" t="s">
        <v>85</v>
      </c>
      <c r="Y53" t="s">
        <v>10457</v>
      </c>
      <c r="Z53" t="s">
        <v>85</v>
      </c>
      <c r="AA53" t="s">
        <v>85</v>
      </c>
      <c r="AB53" t="s">
        <v>85</v>
      </c>
      <c r="AC53" t="s">
        <v>85</v>
      </c>
      <c r="AD53" t="s">
        <v>85</v>
      </c>
      <c r="AE53" t="b">
        <v>0</v>
      </c>
    </row>
    <row r="54" spans="1:31" x14ac:dyDescent="0.35">
      <c r="A54" t="s">
        <v>85</v>
      </c>
      <c r="B54" t="s">
        <v>10691</v>
      </c>
      <c r="C54" t="s">
        <v>676</v>
      </c>
      <c r="D54" t="s">
        <v>2807</v>
      </c>
      <c r="E54" t="s">
        <v>10590</v>
      </c>
      <c r="F54" t="s">
        <v>10604</v>
      </c>
      <c r="G54" t="s">
        <v>10692</v>
      </c>
      <c r="H54" t="s">
        <v>85</v>
      </c>
      <c r="I54" t="s">
        <v>85</v>
      </c>
      <c r="J54" t="s">
        <v>85</v>
      </c>
      <c r="K54" t="s">
        <v>85</v>
      </c>
      <c r="M54" t="s">
        <v>10692</v>
      </c>
      <c r="N54" t="s">
        <v>85</v>
      </c>
      <c r="O54" t="s">
        <v>85</v>
      </c>
      <c r="P54" t="s">
        <v>85</v>
      </c>
      <c r="Q54" t="s">
        <v>85</v>
      </c>
      <c r="R54" t="s">
        <v>85</v>
      </c>
      <c r="S54" t="s">
        <v>85</v>
      </c>
      <c r="T54" t="s">
        <v>85</v>
      </c>
      <c r="U54" t="s">
        <v>10693</v>
      </c>
      <c r="V54" t="s">
        <v>85</v>
      </c>
      <c r="W54" t="s">
        <v>85</v>
      </c>
      <c r="X54" t="s">
        <v>85</v>
      </c>
      <c r="Y54" t="s">
        <v>10457</v>
      </c>
      <c r="Z54" t="s">
        <v>85</v>
      </c>
      <c r="AA54" t="s">
        <v>85</v>
      </c>
      <c r="AB54" t="s">
        <v>85</v>
      </c>
      <c r="AC54" t="s">
        <v>85</v>
      </c>
      <c r="AD54" t="s">
        <v>85</v>
      </c>
      <c r="AE54" t="b">
        <v>0</v>
      </c>
    </row>
    <row r="55" spans="1:31" x14ac:dyDescent="0.35">
      <c r="A55" t="s">
        <v>85</v>
      </c>
      <c r="B55" t="s">
        <v>10694</v>
      </c>
      <c r="C55" t="s">
        <v>676</v>
      </c>
      <c r="D55" t="s">
        <v>2807</v>
      </c>
      <c r="E55" t="s">
        <v>10590</v>
      </c>
      <c r="F55" t="s">
        <v>10596</v>
      </c>
      <c r="G55" t="s">
        <v>10597</v>
      </c>
      <c r="H55" t="s">
        <v>10695</v>
      </c>
      <c r="I55" t="s">
        <v>85</v>
      </c>
      <c r="J55" t="s">
        <v>85</v>
      </c>
      <c r="K55" t="s">
        <v>85</v>
      </c>
      <c r="M55" t="s">
        <v>10695</v>
      </c>
      <c r="N55" t="s">
        <v>20311</v>
      </c>
      <c r="O55" t="s">
        <v>85</v>
      </c>
      <c r="P55" t="s">
        <v>85</v>
      </c>
      <c r="Q55" t="s">
        <v>85</v>
      </c>
      <c r="R55" t="s">
        <v>10696</v>
      </c>
      <c r="S55" t="s">
        <v>85</v>
      </c>
      <c r="T55" t="s">
        <v>85</v>
      </c>
      <c r="U55" t="s">
        <v>10697</v>
      </c>
      <c r="V55" t="s">
        <v>10696</v>
      </c>
      <c r="W55" t="s">
        <v>85</v>
      </c>
      <c r="X55" t="s">
        <v>85</v>
      </c>
      <c r="Y55" t="s">
        <v>10457</v>
      </c>
      <c r="Z55" t="s">
        <v>85</v>
      </c>
      <c r="AA55" t="s">
        <v>85</v>
      </c>
      <c r="AB55" t="s">
        <v>85</v>
      </c>
      <c r="AC55" t="s">
        <v>85</v>
      </c>
      <c r="AD55" t="s">
        <v>85</v>
      </c>
      <c r="AE55" t="b">
        <v>0</v>
      </c>
    </row>
    <row r="56" spans="1:31" x14ac:dyDescent="0.35">
      <c r="A56" t="s">
        <v>85</v>
      </c>
      <c r="B56" t="s">
        <v>10698</v>
      </c>
      <c r="C56" t="s">
        <v>676</v>
      </c>
      <c r="D56" t="s">
        <v>2807</v>
      </c>
      <c r="E56" t="s">
        <v>10590</v>
      </c>
      <c r="F56" t="s">
        <v>10596</v>
      </c>
      <c r="G56" t="s">
        <v>10619</v>
      </c>
      <c r="H56" t="s">
        <v>10625</v>
      </c>
      <c r="I56" t="s">
        <v>10699</v>
      </c>
      <c r="J56" t="s">
        <v>85</v>
      </c>
      <c r="K56" t="s">
        <v>85</v>
      </c>
      <c r="M56" t="s">
        <v>10699</v>
      </c>
      <c r="N56" t="s">
        <v>85</v>
      </c>
      <c r="O56" t="s">
        <v>85</v>
      </c>
      <c r="P56" t="s">
        <v>85</v>
      </c>
      <c r="Q56" t="s">
        <v>85</v>
      </c>
      <c r="R56" t="s">
        <v>10700</v>
      </c>
      <c r="S56" t="s">
        <v>85</v>
      </c>
      <c r="T56" t="s">
        <v>85</v>
      </c>
      <c r="U56" t="s">
        <v>10701</v>
      </c>
      <c r="V56" t="s">
        <v>10702</v>
      </c>
      <c r="W56" t="s">
        <v>85</v>
      </c>
      <c r="X56" t="s">
        <v>85</v>
      </c>
      <c r="Y56" t="s">
        <v>10457</v>
      </c>
      <c r="Z56" t="s">
        <v>85</v>
      </c>
      <c r="AA56" t="s">
        <v>85</v>
      </c>
      <c r="AB56" t="s">
        <v>85</v>
      </c>
      <c r="AC56" t="s">
        <v>85</v>
      </c>
      <c r="AD56" t="s">
        <v>85</v>
      </c>
      <c r="AE56" t="b">
        <v>0</v>
      </c>
    </row>
    <row r="57" spans="1:31" x14ac:dyDescent="0.35">
      <c r="A57" t="s">
        <v>85</v>
      </c>
      <c r="B57" t="s">
        <v>10703</v>
      </c>
      <c r="C57" t="s">
        <v>676</v>
      </c>
      <c r="D57" t="s">
        <v>4464</v>
      </c>
      <c r="E57" t="s">
        <v>85</v>
      </c>
      <c r="F57" t="s">
        <v>85</v>
      </c>
      <c r="G57" t="s">
        <v>85</v>
      </c>
      <c r="H57" t="s">
        <v>85</v>
      </c>
      <c r="I57" t="s">
        <v>85</v>
      </c>
      <c r="J57" t="s">
        <v>85</v>
      </c>
      <c r="K57" t="s">
        <v>85</v>
      </c>
      <c r="M57" t="s">
        <v>4464</v>
      </c>
      <c r="N57" t="s">
        <v>85</v>
      </c>
      <c r="O57" t="s">
        <v>85</v>
      </c>
      <c r="P57" t="s">
        <v>85</v>
      </c>
      <c r="Q57" t="s">
        <v>85</v>
      </c>
      <c r="R57" t="s">
        <v>85</v>
      </c>
      <c r="S57" t="s">
        <v>85</v>
      </c>
      <c r="T57" t="s">
        <v>85</v>
      </c>
      <c r="U57" t="s">
        <v>10704</v>
      </c>
      <c r="V57" t="s">
        <v>85</v>
      </c>
      <c r="W57" t="s">
        <v>85</v>
      </c>
      <c r="X57" t="s">
        <v>85</v>
      </c>
      <c r="Y57" t="s">
        <v>814</v>
      </c>
      <c r="Z57" t="s">
        <v>85</v>
      </c>
      <c r="AA57" t="s">
        <v>637</v>
      </c>
      <c r="AB57" t="s">
        <v>85</v>
      </c>
      <c r="AC57" t="s">
        <v>85</v>
      </c>
      <c r="AD57" t="s">
        <v>85</v>
      </c>
      <c r="AE57" t="b">
        <v>0</v>
      </c>
    </row>
    <row r="58" spans="1:31" x14ac:dyDescent="0.35">
      <c r="A58" t="s">
        <v>85</v>
      </c>
      <c r="B58" t="s">
        <v>10705</v>
      </c>
      <c r="C58" t="s">
        <v>676</v>
      </c>
      <c r="D58" t="s">
        <v>4464</v>
      </c>
      <c r="E58" t="s">
        <v>10706</v>
      </c>
      <c r="F58" t="s">
        <v>85</v>
      </c>
      <c r="G58" t="s">
        <v>85</v>
      </c>
      <c r="H58" t="s">
        <v>85</v>
      </c>
      <c r="I58" t="s">
        <v>85</v>
      </c>
      <c r="J58" t="s">
        <v>85</v>
      </c>
      <c r="K58" t="s">
        <v>85</v>
      </c>
      <c r="M58" t="s">
        <v>10706</v>
      </c>
      <c r="N58" t="s">
        <v>85</v>
      </c>
      <c r="O58" t="s">
        <v>10707</v>
      </c>
      <c r="P58" t="s">
        <v>85</v>
      </c>
      <c r="Q58" t="s">
        <v>85</v>
      </c>
      <c r="R58" t="s">
        <v>10708</v>
      </c>
      <c r="S58" t="s">
        <v>85</v>
      </c>
      <c r="T58" t="s">
        <v>85</v>
      </c>
      <c r="V58" t="s">
        <v>85</v>
      </c>
      <c r="W58" t="s">
        <v>85</v>
      </c>
      <c r="X58" t="s">
        <v>85</v>
      </c>
      <c r="Y58" t="s">
        <v>1340</v>
      </c>
      <c r="Z58" t="s">
        <v>85</v>
      </c>
      <c r="AA58" t="s">
        <v>637</v>
      </c>
      <c r="AB58" t="s">
        <v>85</v>
      </c>
      <c r="AC58" t="s">
        <v>85</v>
      </c>
      <c r="AD58" t="s">
        <v>85</v>
      </c>
      <c r="AE58" t="b">
        <v>0</v>
      </c>
    </row>
    <row r="59" spans="1:31" x14ac:dyDescent="0.35">
      <c r="A59" t="s">
        <v>85</v>
      </c>
      <c r="B59" t="s">
        <v>10709</v>
      </c>
      <c r="C59" t="s">
        <v>676</v>
      </c>
      <c r="D59" t="s">
        <v>4464</v>
      </c>
      <c r="E59" t="s">
        <v>10706</v>
      </c>
      <c r="F59" t="s">
        <v>817</v>
      </c>
      <c r="G59" t="s">
        <v>85</v>
      </c>
      <c r="H59" t="s">
        <v>85</v>
      </c>
      <c r="I59" t="s">
        <v>85</v>
      </c>
      <c r="J59" t="s">
        <v>85</v>
      </c>
      <c r="K59" t="s">
        <v>85</v>
      </c>
      <c r="M59" t="s">
        <v>817</v>
      </c>
      <c r="N59" t="s">
        <v>85</v>
      </c>
      <c r="O59" t="s">
        <v>85</v>
      </c>
      <c r="P59" t="s">
        <v>85</v>
      </c>
      <c r="Q59" t="s">
        <v>85</v>
      </c>
      <c r="R59" t="s">
        <v>85</v>
      </c>
      <c r="S59" t="s">
        <v>85</v>
      </c>
      <c r="T59" t="s">
        <v>85</v>
      </c>
      <c r="V59" t="s">
        <v>85</v>
      </c>
      <c r="W59" t="s">
        <v>85</v>
      </c>
      <c r="X59" t="s">
        <v>85</v>
      </c>
      <c r="Y59" t="s">
        <v>814</v>
      </c>
      <c r="Z59" t="s">
        <v>85</v>
      </c>
      <c r="AA59" t="s">
        <v>637</v>
      </c>
      <c r="AB59" t="s">
        <v>85</v>
      </c>
      <c r="AC59" t="s">
        <v>85</v>
      </c>
      <c r="AD59" t="s">
        <v>85</v>
      </c>
      <c r="AE59" t="b">
        <v>0</v>
      </c>
    </row>
    <row r="60" spans="1:31" x14ac:dyDescent="0.35">
      <c r="A60" t="s">
        <v>85</v>
      </c>
      <c r="B60" t="s">
        <v>10710</v>
      </c>
      <c r="C60" t="s">
        <v>676</v>
      </c>
      <c r="D60" t="s">
        <v>4464</v>
      </c>
      <c r="E60" t="s">
        <v>10706</v>
      </c>
      <c r="F60" t="s">
        <v>2330</v>
      </c>
      <c r="G60" t="s">
        <v>85</v>
      </c>
      <c r="H60" t="s">
        <v>85</v>
      </c>
      <c r="I60" t="s">
        <v>85</v>
      </c>
      <c r="J60" t="s">
        <v>85</v>
      </c>
      <c r="K60" t="s">
        <v>85</v>
      </c>
      <c r="M60" t="s">
        <v>2330</v>
      </c>
      <c r="O60" t="s">
        <v>85</v>
      </c>
      <c r="P60" t="s">
        <v>10711</v>
      </c>
      <c r="Q60" t="s">
        <v>85</v>
      </c>
      <c r="R60" t="s">
        <v>10712</v>
      </c>
      <c r="S60" t="s">
        <v>85</v>
      </c>
      <c r="T60" t="s">
        <v>85</v>
      </c>
      <c r="U60" t="s">
        <v>10713</v>
      </c>
      <c r="V60" t="s">
        <v>10714</v>
      </c>
      <c r="W60" t="s">
        <v>85</v>
      </c>
      <c r="X60" t="s">
        <v>85</v>
      </c>
      <c r="Y60" t="s">
        <v>1340</v>
      </c>
      <c r="Z60" t="s">
        <v>85</v>
      </c>
      <c r="AA60" t="s">
        <v>637</v>
      </c>
      <c r="AB60" t="s">
        <v>85</v>
      </c>
      <c r="AC60" t="s">
        <v>85</v>
      </c>
      <c r="AD60" t="s">
        <v>85</v>
      </c>
      <c r="AE60" t="b">
        <v>0</v>
      </c>
    </row>
    <row r="61" spans="1:31" x14ac:dyDescent="0.35">
      <c r="A61" t="s">
        <v>85</v>
      </c>
      <c r="B61" t="s">
        <v>10715</v>
      </c>
      <c r="C61" t="s">
        <v>676</v>
      </c>
      <c r="D61" t="s">
        <v>4464</v>
      </c>
      <c r="E61" t="s">
        <v>10706</v>
      </c>
      <c r="F61" t="s">
        <v>10716</v>
      </c>
      <c r="G61" t="s">
        <v>85</v>
      </c>
      <c r="H61" t="s">
        <v>85</v>
      </c>
      <c r="I61" t="s">
        <v>85</v>
      </c>
      <c r="J61" t="s">
        <v>85</v>
      </c>
      <c r="K61" t="s">
        <v>85</v>
      </c>
      <c r="M61" t="s">
        <v>10716</v>
      </c>
      <c r="O61" t="s">
        <v>85</v>
      </c>
      <c r="P61" t="s">
        <v>85</v>
      </c>
      <c r="Q61" t="s">
        <v>85</v>
      </c>
      <c r="R61" t="s">
        <v>10717</v>
      </c>
      <c r="S61" t="s">
        <v>85</v>
      </c>
      <c r="T61" t="s">
        <v>85</v>
      </c>
      <c r="U61" t="s">
        <v>10718</v>
      </c>
      <c r="V61" t="s">
        <v>10719</v>
      </c>
      <c r="W61" t="s">
        <v>85</v>
      </c>
      <c r="X61" t="s">
        <v>85</v>
      </c>
      <c r="Y61" t="s">
        <v>1584</v>
      </c>
      <c r="Z61" t="s">
        <v>85</v>
      </c>
      <c r="AA61" t="s">
        <v>637</v>
      </c>
      <c r="AB61" t="s">
        <v>85</v>
      </c>
      <c r="AC61" t="s">
        <v>85</v>
      </c>
      <c r="AD61" t="s">
        <v>85</v>
      </c>
      <c r="AE61" t="b">
        <v>0</v>
      </c>
    </row>
    <row r="62" spans="1:31" x14ac:dyDescent="0.35">
      <c r="A62" t="s">
        <v>85</v>
      </c>
      <c r="B62" t="s">
        <v>10720</v>
      </c>
      <c r="C62" t="s">
        <v>676</v>
      </c>
      <c r="D62" t="s">
        <v>4464</v>
      </c>
      <c r="E62" t="s">
        <v>10706</v>
      </c>
      <c r="F62" t="s">
        <v>678</v>
      </c>
      <c r="G62" t="s">
        <v>85</v>
      </c>
      <c r="H62" t="s">
        <v>85</v>
      </c>
      <c r="I62" t="s">
        <v>85</v>
      </c>
      <c r="J62" t="s">
        <v>85</v>
      </c>
      <c r="K62" t="s">
        <v>85</v>
      </c>
      <c r="M62" t="s">
        <v>678</v>
      </c>
      <c r="N62" t="s">
        <v>85</v>
      </c>
      <c r="O62" t="s">
        <v>85</v>
      </c>
      <c r="P62" t="s">
        <v>85</v>
      </c>
      <c r="Q62" t="s">
        <v>85</v>
      </c>
      <c r="R62" t="s">
        <v>85</v>
      </c>
      <c r="S62" t="s">
        <v>85</v>
      </c>
      <c r="T62" t="s">
        <v>85</v>
      </c>
      <c r="V62" t="s">
        <v>85</v>
      </c>
      <c r="W62" t="s">
        <v>85</v>
      </c>
      <c r="X62" t="s">
        <v>85</v>
      </c>
      <c r="Y62" t="s">
        <v>1587</v>
      </c>
      <c r="Z62" t="s">
        <v>85</v>
      </c>
      <c r="AA62" t="s">
        <v>637</v>
      </c>
      <c r="AB62" t="s">
        <v>85</v>
      </c>
      <c r="AC62" t="s">
        <v>85</v>
      </c>
      <c r="AD62" t="s">
        <v>85</v>
      </c>
      <c r="AE62" t="b">
        <v>0</v>
      </c>
    </row>
    <row r="63" spans="1:31" x14ac:dyDescent="0.35">
      <c r="A63" t="s">
        <v>85</v>
      </c>
      <c r="B63" t="s">
        <v>10721</v>
      </c>
      <c r="C63" t="s">
        <v>676</v>
      </c>
      <c r="D63" t="s">
        <v>4464</v>
      </c>
      <c r="E63" t="s">
        <v>10706</v>
      </c>
      <c r="F63" t="s">
        <v>10722</v>
      </c>
      <c r="G63" t="s">
        <v>85</v>
      </c>
      <c r="H63" t="s">
        <v>85</v>
      </c>
      <c r="I63" t="s">
        <v>85</v>
      </c>
      <c r="J63" t="s">
        <v>85</v>
      </c>
      <c r="K63" t="s">
        <v>85</v>
      </c>
      <c r="M63" t="s">
        <v>10722</v>
      </c>
      <c r="N63" t="s">
        <v>85</v>
      </c>
      <c r="O63" t="s">
        <v>85</v>
      </c>
      <c r="P63" t="s">
        <v>85</v>
      </c>
      <c r="Q63" t="s">
        <v>85</v>
      </c>
      <c r="R63" t="s">
        <v>85</v>
      </c>
      <c r="S63" t="s">
        <v>85</v>
      </c>
      <c r="T63" t="s">
        <v>85</v>
      </c>
      <c r="V63" t="s">
        <v>85</v>
      </c>
      <c r="W63" t="s">
        <v>85</v>
      </c>
      <c r="X63" t="s">
        <v>85</v>
      </c>
      <c r="Y63" t="s">
        <v>1410</v>
      </c>
      <c r="Z63" t="s">
        <v>85</v>
      </c>
      <c r="AA63" t="s">
        <v>637</v>
      </c>
      <c r="AB63" t="s">
        <v>85</v>
      </c>
      <c r="AC63" t="s">
        <v>85</v>
      </c>
      <c r="AD63" t="s">
        <v>85</v>
      </c>
      <c r="AE63" t="b">
        <v>0</v>
      </c>
    </row>
    <row r="64" spans="1:31" x14ac:dyDescent="0.35">
      <c r="A64" t="s">
        <v>85</v>
      </c>
      <c r="B64" t="s">
        <v>10723</v>
      </c>
      <c r="C64" t="s">
        <v>676</v>
      </c>
      <c r="D64" t="s">
        <v>4464</v>
      </c>
      <c r="E64" t="s">
        <v>10706</v>
      </c>
      <c r="F64" t="s">
        <v>10724</v>
      </c>
      <c r="G64" t="s">
        <v>85</v>
      </c>
      <c r="H64" t="s">
        <v>85</v>
      </c>
      <c r="I64" t="s">
        <v>85</v>
      </c>
      <c r="J64" t="s">
        <v>85</v>
      </c>
      <c r="K64" t="s">
        <v>85</v>
      </c>
      <c r="M64" t="s">
        <v>10724</v>
      </c>
      <c r="N64" t="s">
        <v>20312</v>
      </c>
      <c r="O64" t="s">
        <v>85</v>
      </c>
      <c r="P64" t="s">
        <v>85</v>
      </c>
      <c r="Q64" t="s">
        <v>85</v>
      </c>
      <c r="R64" t="s">
        <v>10725</v>
      </c>
      <c r="S64" t="s">
        <v>85</v>
      </c>
      <c r="T64" t="s">
        <v>85</v>
      </c>
      <c r="U64" t="s">
        <v>10724</v>
      </c>
      <c r="V64" t="s">
        <v>10726</v>
      </c>
      <c r="W64" t="s">
        <v>85</v>
      </c>
      <c r="X64" t="s">
        <v>85</v>
      </c>
      <c r="Y64" t="s">
        <v>10457</v>
      </c>
      <c r="Z64" t="s">
        <v>85</v>
      </c>
      <c r="AA64" t="s">
        <v>85</v>
      </c>
      <c r="AB64" t="s">
        <v>85</v>
      </c>
      <c r="AC64" t="s">
        <v>85</v>
      </c>
      <c r="AD64" t="s">
        <v>85</v>
      </c>
      <c r="AE64" t="b">
        <v>0</v>
      </c>
    </row>
    <row r="65" spans="1:31" x14ac:dyDescent="0.35">
      <c r="A65" t="s">
        <v>85</v>
      </c>
      <c r="B65" t="s">
        <v>10727</v>
      </c>
      <c r="C65" t="s">
        <v>676</v>
      </c>
      <c r="D65" t="s">
        <v>4464</v>
      </c>
      <c r="E65" t="s">
        <v>10706</v>
      </c>
      <c r="F65" t="s">
        <v>2330</v>
      </c>
      <c r="G65" t="s">
        <v>911</v>
      </c>
      <c r="H65" t="s">
        <v>85</v>
      </c>
      <c r="I65" t="s">
        <v>85</v>
      </c>
      <c r="J65" t="s">
        <v>85</v>
      </c>
      <c r="K65" t="s">
        <v>85</v>
      </c>
      <c r="M65" t="s">
        <v>911</v>
      </c>
      <c r="N65" t="s">
        <v>20313</v>
      </c>
      <c r="O65" t="s">
        <v>10728</v>
      </c>
      <c r="P65" t="s">
        <v>10729</v>
      </c>
      <c r="Q65" t="s">
        <v>85</v>
      </c>
      <c r="R65" t="s">
        <v>85</v>
      </c>
      <c r="S65" t="s">
        <v>85</v>
      </c>
      <c r="T65" t="s">
        <v>85</v>
      </c>
      <c r="U65" t="s">
        <v>912</v>
      </c>
      <c r="V65" t="s">
        <v>10730</v>
      </c>
      <c r="W65" t="s">
        <v>85</v>
      </c>
      <c r="X65" t="s">
        <v>85</v>
      </c>
      <c r="Y65" t="s">
        <v>910</v>
      </c>
      <c r="Z65" t="s">
        <v>85</v>
      </c>
      <c r="AA65" t="s">
        <v>10731</v>
      </c>
      <c r="AB65" t="s">
        <v>10732</v>
      </c>
      <c r="AC65" t="s">
        <v>85</v>
      </c>
      <c r="AD65" t="s">
        <v>85</v>
      </c>
      <c r="AE65" t="b">
        <v>0</v>
      </c>
    </row>
    <row r="66" spans="1:31" x14ac:dyDescent="0.35">
      <c r="A66" t="s">
        <v>85</v>
      </c>
      <c r="B66" t="s">
        <v>10733</v>
      </c>
      <c r="C66" t="s">
        <v>676</v>
      </c>
      <c r="D66" t="s">
        <v>4464</v>
      </c>
      <c r="E66" t="s">
        <v>10706</v>
      </c>
      <c r="F66" t="s">
        <v>2330</v>
      </c>
      <c r="G66" t="s">
        <v>1346</v>
      </c>
      <c r="H66" t="s">
        <v>85</v>
      </c>
      <c r="I66" t="s">
        <v>85</v>
      </c>
      <c r="J66" t="s">
        <v>85</v>
      </c>
      <c r="K66" t="s">
        <v>85</v>
      </c>
      <c r="M66" t="s">
        <v>1346</v>
      </c>
      <c r="N66" t="s">
        <v>20314</v>
      </c>
      <c r="O66" t="s">
        <v>10734</v>
      </c>
      <c r="P66" t="s">
        <v>85</v>
      </c>
      <c r="Q66" t="s">
        <v>85</v>
      </c>
      <c r="R66" t="s">
        <v>85</v>
      </c>
      <c r="S66" t="s">
        <v>85</v>
      </c>
      <c r="T66" t="s">
        <v>85</v>
      </c>
      <c r="U66" t="s">
        <v>1346</v>
      </c>
      <c r="V66" t="s">
        <v>10730</v>
      </c>
      <c r="W66" t="s">
        <v>85</v>
      </c>
      <c r="X66" t="s">
        <v>85</v>
      </c>
      <c r="Y66" t="s">
        <v>1345</v>
      </c>
      <c r="Z66" t="s">
        <v>85</v>
      </c>
      <c r="AA66" t="s">
        <v>10735</v>
      </c>
      <c r="AB66" t="s">
        <v>10736</v>
      </c>
      <c r="AC66" t="s">
        <v>85</v>
      </c>
      <c r="AD66" t="s">
        <v>85</v>
      </c>
      <c r="AE66" t="b">
        <v>0</v>
      </c>
    </row>
    <row r="67" spans="1:31" x14ac:dyDescent="0.35">
      <c r="A67" t="s">
        <v>85</v>
      </c>
      <c r="B67" t="s">
        <v>10737</v>
      </c>
      <c r="C67" t="s">
        <v>676</v>
      </c>
      <c r="D67" t="s">
        <v>4464</v>
      </c>
      <c r="E67" t="s">
        <v>10706</v>
      </c>
      <c r="F67" t="s">
        <v>2330</v>
      </c>
      <c r="G67" t="s">
        <v>1348</v>
      </c>
      <c r="H67" t="s">
        <v>85</v>
      </c>
      <c r="I67" t="s">
        <v>85</v>
      </c>
      <c r="J67" t="s">
        <v>85</v>
      </c>
      <c r="K67" t="s">
        <v>85</v>
      </c>
      <c r="M67" t="s">
        <v>1348</v>
      </c>
      <c r="N67" t="s">
        <v>20315</v>
      </c>
      <c r="O67" t="s">
        <v>10738</v>
      </c>
      <c r="P67" t="s">
        <v>85</v>
      </c>
      <c r="Q67" t="s">
        <v>85</v>
      </c>
      <c r="R67" t="s">
        <v>85</v>
      </c>
      <c r="S67" t="s">
        <v>85</v>
      </c>
      <c r="T67" t="s">
        <v>85</v>
      </c>
      <c r="U67" t="s">
        <v>1348</v>
      </c>
      <c r="V67" t="s">
        <v>10730</v>
      </c>
      <c r="W67" t="s">
        <v>85</v>
      </c>
      <c r="X67" t="s">
        <v>85</v>
      </c>
      <c r="Y67" t="s">
        <v>1347</v>
      </c>
      <c r="Z67" t="s">
        <v>85</v>
      </c>
      <c r="AA67" t="s">
        <v>10739</v>
      </c>
      <c r="AB67" t="s">
        <v>10740</v>
      </c>
      <c r="AC67" t="s">
        <v>85</v>
      </c>
      <c r="AD67" t="s">
        <v>85</v>
      </c>
      <c r="AE67" t="b">
        <v>0</v>
      </c>
    </row>
    <row r="68" spans="1:31" x14ac:dyDescent="0.35">
      <c r="A68" t="s">
        <v>85</v>
      </c>
      <c r="B68" t="s">
        <v>10741</v>
      </c>
      <c r="C68" t="s">
        <v>676</v>
      </c>
      <c r="D68" t="s">
        <v>4464</v>
      </c>
      <c r="E68" t="s">
        <v>10706</v>
      </c>
      <c r="F68" t="s">
        <v>2330</v>
      </c>
      <c r="G68" t="s">
        <v>4611</v>
      </c>
      <c r="H68" t="s">
        <v>85</v>
      </c>
      <c r="I68" t="s">
        <v>85</v>
      </c>
      <c r="J68" t="s">
        <v>85</v>
      </c>
      <c r="K68" t="s">
        <v>85</v>
      </c>
      <c r="M68" t="s">
        <v>4611</v>
      </c>
      <c r="N68" t="s">
        <v>20316</v>
      </c>
      <c r="O68" t="s">
        <v>10742</v>
      </c>
      <c r="P68" t="s">
        <v>85</v>
      </c>
      <c r="Q68" t="s">
        <v>85</v>
      </c>
      <c r="R68" t="s">
        <v>85</v>
      </c>
      <c r="S68" t="s">
        <v>85</v>
      </c>
      <c r="T68" t="s">
        <v>85</v>
      </c>
      <c r="U68" t="s">
        <v>4611</v>
      </c>
      <c r="V68" t="s">
        <v>10730</v>
      </c>
      <c r="W68" t="s">
        <v>85</v>
      </c>
      <c r="X68" t="s">
        <v>85</v>
      </c>
      <c r="Y68" t="s">
        <v>1349</v>
      </c>
      <c r="Z68" t="s">
        <v>85</v>
      </c>
      <c r="AA68" t="s">
        <v>10743</v>
      </c>
      <c r="AB68" t="s">
        <v>10744</v>
      </c>
      <c r="AC68" t="s">
        <v>85</v>
      </c>
      <c r="AD68" t="s">
        <v>85</v>
      </c>
      <c r="AE68" t="b">
        <v>0</v>
      </c>
    </row>
    <row r="69" spans="1:31" x14ac:dyDescent="0.35">
      <c r="A69" t="s">
        <v>85</v>
      </c>
      <c r="B69" t="s">
        <v>10745</v>
      </c>
      <c r="C69" t="s">
        <v>676</v>
      </c>
      <c r="D69" t="s">
        <v>4464</v>
      </c>
      <c r="E69" t="s">
        <v>10706</v>
      </c>
      <c r="F69" t="s">
        <v>2330</v>
      </c>
      <c r="G69" t="s">
        <v>1351</v>
      </c>
      <c r="H69" t="s">
        <v>85</v>
      </c>
      <c r="I69" t="s">
        <v>85</v>
      </c>
      <c r="J69" t="s">
        <v>85</v>
      </c>
      <c r="K69" t="s">
        <v>85</v>
      </c>
      <c r="M69" t="s">
        <v>1351</v>
      </c>
      <c r="N69" t="s">
        <v>85</v>
      </c>
      <c r="O69" t="s">
        <v>85</v>
      </c>
      <c r="P69" t="s">
        <v>85</v>
      </c>
      <c r="Q69" t="s">
        <v>85</v>
      </c>
      <c r="R69" t="s">
        <v>85</v>
      </c>
      <c r="S69" t="s">
        <v>85</v>
      </c>
      <c r="T69" t="s">
        <v>85</v>
      </c>
      <c r="U69" t="s">
        <v>1351</v>
      </c>
      <c r="V69" t="s">
        <v>10746</v>
      </c>
      <c r="W69" t="s">
        <v>85</v>
      </c>
      <c r="X69" t="s">
        <v>85</v>
      </c>
      <c r="Y69" t="s">
        <v>1350</v>
      </c>
      <c r="Z69" t="s">
        <v>85</v>
      </c>
      <c r="AA69" t="s">
        <v>10747</v>
      </c>
      <c r="AB69" t="s">
        <v>85</v>
      </c>
      <c r="AC69" t="s">
        <v>85</v>
      </c>
      <c r="AD69" t="s">
        <v>85</v>
      </c>
      <c r="AE69" t="b">
        <v>0</v>
      </c>
    </row>
    <row r="70" spans="1:31" x14ac:dyDescent="0.35">
      <c r="A70" t="s">
        <v>85</v>
      </c>
      <c r="B70" t="s">
        <v>10748</v>
      </c>
      <c r="C70" t="s">
        <v>676</v>
      </c>
      <c r="D70" t="s">
        <v>4464</v>
      </c>
      <c r="E70" t="s">
        <v>10706</v>
      </c>
      <c r="F70" t="s">
        <v>2330</v>
      </c>
      <c r="G70" t="s">
        <v>1353</v>
      </c>
      <c r="H70" t="s">
        <v>85</v>
      </c>
      <c r="I70" t="s">
        <v>85</v>
      </c>
      <c r="J70" t="s">
        <v>85</v>
      </c>
      <c r="K70" t="s">
        <v>85</v>
      </c>
      <c r="M70" t="s">
        <v>1353</v>
      </c>
      <c r="N70" t="s">
        <v>20317</v>
      </c>
      <c r="O70" t="s">
        <v>10749</v>
      </c>
      <c r="P70" t="s">
        <v>85</v>
      </c>
      <c r="Q70" t="s">
        <v>85</v>
      </c>
      <c r="R70" t="s">
        <v>85</v>
      </c>
      <c r="S70" t="s">
        <v>85</v>
      </c>
      <c r="T70" t="s">
        <v>85</v>
      </c>
      <c r="U70" t="s">
        <v>1353</v>
      </c>
      <c r="V70" t="s">
        <v>10750</v>
      </c>
      <c r="W70" t="s">
        <v>85</v>
      </c>
      <c r="X70" t="s">
        <v>85</v>
      </c>
      <c r="Y70" t="s">
        <v>1352</v>
      </c>
      <c r="Z70" t="s">
        <v>85</v>
      </c>
      <c r="AA70" t="s">
        <v>10751</v>
      </c>
      <c r="AB70" t="s">
        <v>10752</v>
      </c>
      <c r="AC70" t="s">
        <v>85</v>
      </c>
      <c r="AD70" t="s">
        <v>85</v>
      </c>
      <c r="AE70" t="b">
        <v>0</v>
      </c>
    </row>
    <row r="71" spans="1:31" x14ac:dyDescent="0.35">
      <c r="A71" t="s">
        <v>85</v>
      </c>
      <c r="B71" t="s">
        <v>10753</v>
      </c>
      <c r="C71" t="s">
        <v>676</v>
      </c>
      <c r="D71" t="s">
        <v>4464</v>
      </c>
      <c r="E71" t="s">
        <v>10706</v>
      </c>
      <c r="F71" t="s">
        <v>2330</v>
      </c>
      <c r="G71" t="s">
        <v>1370</v>
      </c>
      <c r="H71" t="s">
        <v>85</v>
      </c>
      <c r="I71" t="s">
        <v>85</v>
      </c>
      <c r="J71" t="s">
        <v>85</v>
      </c>
      <c r="K71" t="s">
        <v>85</v>
      </c>
      <c r="M71" t="s">
        <v>1370</v>
      </c>
      <c r="N71" t="s">
        <v>20318</v>
      </c>
      <c r="O71" t="s">
        <v>10754</v>
      </c>
      <c r="P71" t="s">
        <v>85</v>
      </c>
      <c r="Q71" t="s">
        <v>85</v>
      </c>
      <c r="R71" t="s">
        <v>10755</v>
      </c>
      <c r="S71" t="s">
        <v>85</v>
      </c>
      <c r="T71" t="s">
        <v>85</v>
      </c>
      <c r="U71" t="s">
        <v>1371</v>
      </c>
      <c r="V71" t="s">
        <v>10756</v>
      </c>
      <c r="W71" t="s">
        <v>85</v>
      </c>
      <c r="X71" t="s">
        <v>85</v>
      </c>
      <c r="Y71" t="s">
        <v>1369</v>
      </c>
      <c r="Z71" t="s">
        <v>85</v>
      </c>
      <c r="AA71" t="s">
        <v>10757</v>
      </c>
      <c r="AB71" t="s">
        <v>10758</v>
      </c>
      <c r="AC71" t="s">
        <v>85</v>
      </c>
      <c r="AD71" t="s">
        <v>85</v>
      </c>
      <c r="AE71" t="b">
        <v>0</v>
      </c>
    </row>
    <row r="72" spans="1:31" x14ac:dyDescent="0.35">
      <c r="A72" t="s">
        <v>85</v>
      </c>
      <c r="B72" t="s">
        <v>10759</v>
      </c>
      <c r="C72" t="s">
        <v>676</v>
      </c>
      <c r="D72" t="s">
        <v>4464</v>
      </c>
      <c r="E72" t="s">
        <v>10706</v>
      </c>
      <c r="F72" t="s">
        <v>2330</v>
      </c>
      <c r="G72" t="s">
        <v>1373</v>
      </c>
      <c r="H72" t="s">
        <v>85</v>
      </c>
      <c r="I72" t="s">
        <v>85</v>
      </c>
      <c r="J72" t="s">
        <v>85</v>
      </c>
      <c r="K72" t="s">
        <v>85</v>
      </c>
      <c r="M72" t="s">
        <v>1373</v>
      </c>
      <c r="N72" t="s">
        <v>20319</v>
      </c>
      <c r="O72" t="s">
        <v>85</v>
      </c>
      <c r="P72" t="s">
        <v>85</v>
      </c>
      <c r="Q72" t="s">
        <v>85</v>
      </c>
      <c r="R72" t="s">
        <v>10760</v>
      </c>
      <c r="S72" t="s">
        <v>85</v>
      </c>
      <c r="T72" t="s">
        <v>85</v>
      </c>
      <c r="U72" t="s">
        <v>1374</v>
      </c>
      <c r="V72" t="s">
        <v>10761</v>
      </c>
      <c r="W72" t="s">
        <v>85</v>
      </c>
      <c r="X72" t="s">
        <v>85</v>
      </c>
      <c r="Y72" t="s">
        <v>1372</v>
      </c>
      <c r="Z72" t="s">
        <v>85</v>
      </c>
      <c r="AA72" t="s">
        <v>10762</v>
      </c>
      <c r="AB72" t="s">
        <v>85</v>
      </c>
      <c r="AC72" t="s">
        <v>85</v>
      </c>
      <c r="AD72" t="s">
        <v>85</v>
      </c>
      <c r="AE72" t="b">
        <v>0</v>
      </c>
    </row>
    <row r="73" spans="1:31" x14ac:dyDescent="0.35">
      <c r="A73" t="s">
        <v>85</v>
      </c>
      <c r="B73" t="s">
        <v>10763</v>
      </c>
      <c r="C73" t="s">
        <v>676</v>
      </c>
      <c r="D73" t="s">
        <v>4464</v>
      </c>
      <c r="E73" t="s">
        <v>10706</v>
      </c>
      <c r="F73" t="s">
        <v>2330</v>
      </c>
      <c r="G73" t="s">
        <v>1376</v>
      </c>
      <c r="H73" t="s">
        <v>85</v>
      </c>
      <c r="I73" t="s">
        <v>85</v>
      </c>
      <c r="J73" t="s">
        <v>85</v>
      </c>
      <c r="K73" t="s">
        <v>85</v>
      </c>
      <c r="M73" t="s">
        <v>1376</v>
      </c>
      <c r="N73" t="s">
        <v>20320</v>
      </c>
      <c r="O73" t="s">
        <v>10764</v>
      </c>
      <c r="P73" t="s">
        <v>85</v>
      </c>
      <c r="Q73" t="s">
        <v>85</v>
      </c>
      <c r="R73" t="s">
        <v>85</v>
      </c>
      <c r="S73" t="s">
        <v>85</v>
      </c>
      <c r="T73" t="s">
        <v>85</v>
      </c>
      <c r="U73" t="s">
        <v>1377</v>
      </c>
      <c r="V73" t="s">
        <v>10765</v>
      </c>
      <c r="W73" t="s">
        <v>85</v>
      </c>
      <c r="X73" t="s">
        <v>85</v>
      </c>
      <c r="Y73" t="s">
        <v>1375</v>
      </c>
      <c r="Z73" t="s">
        <v>85</v>
      </c>
      <c r="AA73" t="s">
        <v>10766</v>
      </c>
      <c r="AB73" t="s">
        <v>10767</v>
      </c>
      <c r="AC73" t="s">
        <v>85</v>
      </c>
      <c r="AD73" t="s">
        <v>85</v>
      </c>
      <c r="AE73" t="b">
        <v>0</v>
      </c>
    </row>
    <row r="74" spans="1:31" x14ac:dyDescent="0.35">
      <c r="A74" t="s">
        <v>85</v>
      </c>
      <c r="B74" t="s">
        <v>10768</v>
      </c>
      <c r="C74" t="s">
        <v>676</v>
      </c>
      <c r="D74" t="s">
        <v>4464</v>
      </c>
      <c r="E74" t="s">
        <v>10706</v>
      </c>
      <c r="F74" t="s">
        <v>2330</v>
      </c>
      <c r="G74" t="s">
        <v>1379</v>
      </c>
      <c r="H74" t="s">
        <v>85</v>
      </c>
      <c r="I74" t="s">
        <v>85</v>
      </c>
      <c r="J74" t="s">
        <v>85</v>
      </c>
      <c r="K74" t="s">
        <v>85</v>
      </c>
      <c r="M74" t="s">
        <v>1379</v>
      </c>
      <c r="N74" t="s">
        <v>20321</v>
      </c>
      <c r="O74" t="s">
        <v>85</v>
      </c>
      <c r="P74" t="s">
        <v>85</v>
      </c>
      <c r="Q74" t="s">
        <v>85</v>
      </c>
      <c r="R74" t="s">
        <v>85</v>
      </c>
      <c r="S74" t="s">
        <v>85</v>
      </c>
      <c r="T74" t="s">
        <v>85</v>
      </c>
      <c r="U74" t="s">
        <v>1380</v>
      </c>
      <c r="V74" t="s">
        <v>85</v>
      </c>
      <c r="W74" t="s">
        <v>85</v>
      </c>
      <c r="X74" t="s">
        <v>85</v>
      </c>
      <c r="Y74" t="s">
        <v>1378</v>
      </c>
      <c r="Z74" t="s">
        <v>85</v>
      </c>
      <c r="AA74" t="s">
        <v>10769</v>
      </c>
      <c r="AB74" t="s">
        <v>85</v>
      </c>
      <c r="AC74" t="s">
        <v>85</v>
      </c>
      <c r="AD74" t="s">
        <v>85</v>
      </c>
      <c r="AE74" t="b">
        <v>0</v>
      </c>
    </row>
    <row r="75" spans="1:31" x14ac:dyDescent="0.35">
      <c r="A75" t="s">
        <v>85</v>
      </c>
      <c r="B75" t="s">
        <v>10770</v>
      </c>
      <c r="C75" t="s">
        <v>676</v>
      </c>
      <c r="D75" t="s">
        <v>4464</v>
      </c>
      <c r="E75" t="s">
        <v>10706</v>
      </c>
      <c r="F75" t="s">
        <v>2330</v>
      </c>
      <c r="G75" t="s">
        <v>1382</v>
      </c>
      <c r="H75" t="s">
        <v>85</v>
      </c>
      <c r="I75" t="s">
        <v>85</v>
      </c>
      <c r="J75" t="s">
        <v>85</v>
      </c>
      <c r="K75" t="s">
        <v>85</v>
      </c>
      <c r="M75" t="s">
        <v>1382</v>
      </c>
      <c r="N75" t="s">
        <v>20322</v>
      </c>
      <c r="O75" t="s">
        <v>10771</v>
      </c>
      <c r="P75" t="s">
        <v>85</v>
      </c>
      <c r="Q75" t="s">
        <v>85</v>
      </c>
      <c r="R75" t="s">
        <v>85</v>
      </c>
      <c r="S75" t="s">
        <v>85</v>
      </c>
      <c r="T75" t="s">
        <v>85</v>
      </c>
      <c r="U75" t="s">
        <v>1383</v>
      </c>
      <c r="V75" t="s">
        <v>10772</v>
      </c>
      <c r="W75" t="s">
        <v>85</v>
      </c>
      <c r="X75" t="s">
        <v>85</v>
      </c>
      <c r="Y75" t="s">
        <v>1381</v>
      </c>
      <c r="Z75" t="s">
        <v>85</v>
      </c>
      <c r="AA75" t="s">
        <v>10773</v>
      </c>
      <c r="AB75" t="s">
        <v>10774</v>
      </c>
      <c r="AC75" t="s">
        <v>85</v>
      </c>
      <c r="AD75" t="s">
        <v>85</v>
      </c>
      <c r="AE75" t="b">
        <v>0</v>
      </c>
    </row>
    <row r="76" spans="1:31" x14ac:dyDescent="0.35">
      <c r="A76" t="s">
        <v>85</v>
      </c>
      <c r="B76" t="s">
        <v>10775</v>
      </c>
      <c r="C76" t="s">
        <v>676</v>
      </c>
      <c r="D76" t="s">
        <v>4464</v>
      </c>
      <c r="E76" t="s">
        <v>10706</v>
      </c>
      <c r="F76" t="s">
        <v>10716</v>
      </c>
      <c r="G76" t="s">
        <v>1386</v>
      </c>
      <c r="H76" t="s">
        <v>85</v>
      </c>
      <c r="I76" t="s">
        <v>85</v>
      </c>
      <c r="J76" t="s">
        <v>85</v>
      </c>
      <c r="K76" t="s">
        <v>85</v>
      </c>
      <c r="M76" t="s">
        <v>1386</v>
      </c>
      <c r="N76" t="s">
        <v>20323</v>
      </c>
      <c r="O76" t="s">
        <v>16647</v>
      </c>
      <c r="P76" t="s">
        <v>85</v>
      </c>
      <c r="Q76" t="s">
        <v>85</v>
      </c>
      <c r="R76" t="s">
        <v>85</v>
      </c>
      <c r="S76" t="s">
        <v>85</v>
      </c>
      <c r="T76" t="s">
        <v>85</v>
      </c>
      <c r="U76" t="s">
        <v>1387</v>
      </c>
      <c r="V76" t="s">
        <v>10776</v>
      </c>
      <c r="W76" t="s">
        <v>85</v>
      </c>
      <c r="X76" t="s">
        <v>85</v>
      </c>
      <c r="Y76" t="s">
        <v>1384</v>
      </c>
      <c r="Z76" t="s">
        <v>85</v>
      </c>
      <c r="AA76" t="s">
        <v>10777</v>
      </c>
      <c r="AB76" t="s">
        <v>10778</v>
      </c>
      <c r="AC76" t="s">
        <v>85</v>
      </c>
      <c r="AD76" t="s">
        <v>85</v>
      </c>
      <c r="AE76" t="b">
        <v>0</v>
      </c>
    </row>
    <row r="77" spans="1:31" x14ac:dyDescent="0.35">
      <c r="A77" t="s">
        <v>85</v>
      </c>
      <c r="B77" t="s">
        <v>10779</v>
      </c>
      <c r="C77" t="s">
        <v>676</v>
      </c>
      <c r="D77" t="s">
        <v>4464</v>
      </c>
      <c r="E77" t="s">
        <v>10706</v>
      </c>
      <c r="F77" t="s">
        <v>2330</v>
      </c>
      <c r="G77" t="s">
        <v>20324</v>
      </c>
      <c r="H77" t="s">
        <v>85</v>
      </c>
      <c r="I77" t="s">
        <v>85</v>
      </c>
      <c r="J77" t="s">
        <v>85</v>
      </c>
      <c r="K77" t="s">
        <v>85</v>
      </c>
      <c r="M77" t="s">
        <v>20324</v>
      </c>
      <c r="N77" t="s">
        <v>20325</v>
      </c>
      <c r="O77" t="s">
        <v>10780</v>
      </c>
      <c r="P77" t="s">
        <v>85</v>
      </c>
      <c r="Q77" t="s">
        <v>85</v>
      </c>
      <c r="R77" t="s">
        <v>10781</v>
      </c>
      <c r="S77" t="s">
        <v>85</v>
      </c>
      <c r="T77" t="s">
        <v>85</v>
      </c>
      <c r="U77" t="s">
        <v>10782</v>
      </c>
      <c r="V77" t="s">
        <v>10783</v>
      </c>
      <c r="W77" t="s">
        <v>85</v>
      </c>
      <c r="X77" t="s">
        <v>85</v>
      </c>
      <c r="Y77" t="s">
        <v>1388</v>
      </c>
      <c r="Z77" t="s">
        <v>85</v>
      </c>
      <c r="AA77" t="s">
        <v>10784</v>
      </c>
      <c r="AB77" t="s">
        <v>10785</v>
      </c>
      <c r="AC77" t="s">
        <v>85</v>
      </c>
      <c r="AD77" t="s">
        <v>85</v>
      </c>
      <c r="AE77" t="b">
        <v>0</v>
      </c>
    </row>
    <row r="78" spans="1:31" x14ac:dyDescent="0.35">
      <c r="A78" t="s">
        <v>85</v>
      </c>
      <c r="B78" t="s">
        <v>10786</v>
      </c>
      <c r="C78" t="s">
        <v>676</v>
      </c>
      <c r="D78" t="s">
        <v>4464</v>
      </c>
      <c r="E78" t="s">
        <v>10706</v>
      </c>
      <c r="F78" t="s">
        <v>10716</v>
      </c>
      <c r="G78" t="s">
        <v>1391</v>
      </c>
      <c r="H78" t="s">
        <v>85</v>
      </c>
      <c r="I78" t="s">
        <v>85</v>
      </c>
      <c r="J78" t="s">
        <v>85</v>
      </c>
      <c r="K78" t="s">
        <v>85</v>
      </c>
      <c r="M78" t="s">
        <v>1391</v>
      </c>
      <c r="N78" t="s">
        <v>10787</v>
      </c>
      <c r="O78" t="s">
        <v>16648</v>
      </c>
      <c r="P78" t="s">
        <v>85</v>
      </c>
      <c r="Q78" t="s">
        <v>85</v>
      </c>
      <c r="R78" t="s">
        <v>85</v>
      </c>
      <c r="S78" t="s">
        <v>85</v>
      </c>
      <c r="T78" t="s">
        <v>85</v>
      </c>
      <c r="U78" t="s">
        <v>1392</v>
      </c>
      <c r="V78" t="s">
        <v>10788</v>
      </c>
      <c r="W78" t="s">
        <v>85</v>
      </c>
      <c r="X78" t="s">
        <v>85</v>
      </c>
      <c r="Y78" t="s">
        <v>1390</v>
      </c>
      <c r="Z78" t="s">
        <v>85</v>
      </c>
      <c r="AA78" t="s">
        <v>10789</v>
      </c>
      <c r="AB78" t="s">
        <v>10790</v>
      </c>
      <c r="AC78" t="s">
        <v>85</v>
      </c>
      <c r="AD78" t="s">
        <v>85</v>
      </c>
      <c r="AE78" t="b">
        <v>0</v>
      </c>
    </row>
    <row r="79" spans="1:31" x14ac:dyDescent="0.35">
      <c r="A79" t="s">
        <v>85</v>
      </c>
      <c r="B79" t="s">
        <v>10791</v>
      </c>
      <c r="C79" t="s">
        <v>676</v>
      </c>
      <c r="D79" t="s">
        <v>4464</v>
      </c>
      <c r="E79" t="s">
        <v>10706</v>
      </c>
      <c r="F79" t="s">
        <v>10716</v>
      </c>
      <c r="G79" t="s">
        <v>1394</v>
      </c>
      <c r="H79" t="s">
        <v>85</v>
      </c>
      <c r="I79" t="s">
        <v>85</v>
      </c>
      <c r="J79" t="s">
        <v>85</v>
      </c>
      <c r="K79" t="s">
        <v>85</v>
      </c>
      <c r="M79" t="s">
        <v>1394</v>
      </c>
      <c r="N79" t="s">
        <v>85</v>
      </c>
      <c r="O79" t="s">
        <v>85</v>
      </c>
      <c r="P79" t="s">
        <v>85</v>
      </c>
      <c r="Q79" t="s">
        <v>85</v>
      </c>
      <c r="R79" t="s">
        <v>85</v>
      </c>
      <c r="S79" t="s">
        <v>85</v>
      </c>
      <c r="T79" t="s">
        <v>85</v>
      </c>
      <c r="U79" t="s">
        <v>1395</v>
      </c>
      <c r="V79" t="s">
        <v>10792</v>
      </c>
      <c r="W79" t="s">
        <v>85</v>
      </c>
      <c r="X79" t="s">
        <v>85</v>
      </c>
      <c r="Y79" t="s">
        <v>1393</v>
      </c>
      <c r="Z79" t="s">
        <v>85</v>
      </c>
      <c r="AA79" t="s">
        <v>10793</v>
      </c>
      <c r="AB79" t="s">
        <v>85</v>
      </c>
      <c r="AC79" t="s">
        <v>85</v>
      </c>
      <c r="AD79" t="s">
        <v>85</v>
      </c>
      <c r="AE79" t="b">
        <v>0</v>
      </c>
    </row>
    <row r="80" spans="1:31" x14ac:dyDescent="0.35">
      <c r="A80" t="s">
        <v>85</v>
      </c>
      <c r="B80" t="s">
        <v>10794</v>
      </c>
      <c r="C80" t="s">
        <v>676</v>
      </c>
      <c r="D80" t="s">
        <v>4464</v>
      </c>
      <c r="E80" t="s">
        <v>10706</v>
      </c>
      <c r="F80" t="s">
        <v>10724</v>
      </c>
      <c r="G80" t="s">
        <v>1400</v>
      </c>
      <c r="H80" t="s">
        <v>85</v>
      </c>
      <c r="I80" t="s">
        <v>85</v>
      </c>
      <c r="J80" t="s">
        <v>85</v>
      </c>
      <c r="K80" t="s">
        <v>85</v>
      </c>
      <c r="M80" t="s">
        <v>1400</v>
      </c>
      <c r="O80" t="s">
        <v>85</v>
      </c>
      <c r="P80" t="s">
        <v>85</v>
      </c>
      <c r="Q80" t="s">
        <v>85</v>
      </c>
      <c r="R80" t="s">
        <v>85</v>
      </c>
      <c r="S80" t="s">
        <v>85</v>
      </c>
      <c r="T80" t="s">
        <v>85</v>
      </c>
      <c r="U80" t="s">
        <v>1321</v>
      </c>
      <c r="V80" t="s">
        <v>10795</v>
      </c>
      <c r="W80" t="s">
        <v>85</v>
      </c>
      <c r="X80" t="s">
        <v>85</v>
      </c>
      <c r="Y80" t="s">
        <v>1399</v>
      </c>
      <c r="Z80" t="s">
        <v>85</v>
      </c>
      <c r="AA80" t="s">
        <v>10796</v>
      </c>
      <c r="AB80" t="s">
        <v>85</v>
      </c>
      <c r="AC80" t="s">
        <v>85</v>
      </c>
      <c r="AD80" t="s">
        <v>85</v>
      </c>
      <c r="AE80" t="b">
        <v>0</v>
      </c>
    </row>
    <row r="81" spans="1:31" x14ac:dyDescent="0.35">
      <c r="A81" t="s">
        <v>85</v>
      </c>
      <c r="B81" t="s">
        <v>10797</v>
      </c>
      <c r="C81" t="s">
        <v>676</v>
      </c>
      <c r="D81" t="s">
        <v>4464</v>
      </c>
      <c r="E81" t="s">
        <v>10706</v>
      </c>
      <c r="F81" t="s">
        <v>2330</v>
      </c>
      <c r="G81" t="s">
        <v>1405</v>
      </c>
      <c r="H81" t="s">
        <v>85</v>
      </c>
      <c r="I81" t="s">
        <v>85</v>
      </c>
      <c r="J81" t="s">
        <v>85</v>
      </c>
      <c r="K81" t="s">
        <v>85</v>
      </c>
      <c r="M81" t="s">
        <v>1405</v>
      </c>
      <c r="N81" t="s">
        <v>20326</v>
      </c>
      <c r="O81" t="s">
        <v>85</v>
      </c>
      <c r="P81" t="s">
        <v>85</v>
      </c>
      <c r="Q81" t="s">
        <v>85</v>
      </c>
      <c r="R81" t="s">
        <v>85</v>
      </c>
      <c r="S81" t="s">
        <v>85</v>
      </c>
      <c r="T81" t="s">
        <v>85</v>
      </c>
      <c r="U81" t="s">
        <v>1406</v>
      </c>
      <c r="V81" t="s">
        <v>10798</v>
      </c>
      <c r="W81" t="s">
        <v>85</v>
      </c>
      <c r="X81" t="s">
        <v>85</v>
      </c>
      <c r="Y81" t="s">
        <v>1404</v>
      </c>
      <c r="Z81" t="s">
        <v>85</v>
      </c>
      <c r="AA81" t="s">
        <v>10799</v>
      </c>
      <c r="AB81" t="s">
        <v>85</v>
      </c>
      <c r="AC81" t="s">
        <v>85</v>
      </c>
      <c r="AD81" t="s">
        <v>85</v>
      </c>
      <c r="AE81" t="b">
        <v>0</v>
      </c>
    </row>
    <row r="82" spans="1:31" x14ac:dyDescent="0.35">
      <c r="A82" t="s">
        <v>85</v>
      </c>
      <c r="B82" t="s">
        <v>10800</v>
      </c>
      <c r="C82" t="s">
        <v>676</v>
      </c>
      <c r="D82" t="s">
        <v>4464</v>
      </c>
      <c r="E82" t="s">
        <v>10706</v>
      </c>
      <c r="F82" t="s">
        <v>2330</v>
      </c>
      <c r="G82" t="s">
        <v>1413</v>
      </c>
      <c r="H82" t="s">
        <v>85</v>
      </c>
      <c r="I82" t="s">
        <v>85</v>
      </c>
      <c r="J82" t="s">
        <v>85</v>
      </c>
      <c r="K82" t="s">
        <v>85</v>
      </c>
      <c r="M82" t="s">
        <v>1413</v>
      </c>
      <c r="N82" t="s">
        <v>85</v>
      </c>
      <c r="O82" t="s">
        <v>85</v>
      </c>
      <c r="P82" t="s">
        <v>85</v>
      </c>
      <c r="Q82" t="s">
        <v>85</v>
      </c>
      <c r="R82" t="s">
        <v>85</v>
      </c>
      <c r="S82" t="s">
        <v>85</v>
      </c>
      <c r="T82" t="s">
        <v>85</v>
      </c>
      <c r="U82" t="s">
        <v>1413</v>
      </c>
      <c r="V82" t="s">
        <v>10801</v>
      </c>
      <c r="W82" t="s">
        <v>85</v>
      </c>
      <c r="X82" t="s">
        <v>85</v>
      </c>
      <c r="Y82" t="s">
        <v>1412</v>
      </c>
      <c r="Z82" t="s">
        <v>85</v>
      </c>
      <c r="AA82" t="s">
        <v>10802</v>
      </c>
      <c r="AB82" t="s">
        <v>85</v>
      </c>
      <c r="AC82" t="s">
        <v>85</v>
      </c>
      <c r="AD82" t="s">
        <v>85</v>
      </c>
      <c r="AE82" t="b">
        <v>0</v>
      </c>
    </row>
    <row r="83" spans="1:31" x14ac:dyDescent="0.35">
      <c r="A83" t="s">
        <v>85</v>
      </c>
      <c r="B83" t="s">
        <v>10803</v>
      </c>
      <c r="C83" t="s">
        <v>676</v>
      </c>
      <c r="D83" t="s">
        <v>4464</v>
      </c>
      <c r="E83" t="s">
        <v>10706</v>
      </c>
      <c r="F83" t="s">
        <v>2330</v>
      </c>
      <c r="G83" t="s">
        <v>1415</v>
      </c>
      <c r="H83" t="s">
        <v>85</v>
      </c>
      <c r="I83" t="s">
        <v>85</v>
      </c>
      <c r="J83" t="s">
        <v>85</v>
      </c>
      <c r="K83" t="s">
        <v>85</v>
      </c>
      <c r="M83" t="s">
        <v>1415</v>
      </c>
      <c r="N83" t="s">
        <v>85</v>
      </c>
      <c r="O83" t="s">
        <v>85</v>
      </c>
      <c r="P83" t="s">
        <v>85</v>
      </c>
      <c r="Q83" t="s">
        <v>85</v>
      </c>
      <c r="R83" t="s">
        <v>85</v>
      </c>
      <c r="S83" t="s">
        <v>85</v>
      </c>
      <c r="T83" t="s">
        <v>85</v>
      </c>
      <c r="U83" t="s">
        <v>1416</v>
      </c>
      <c r="V83" t="s">
        <v>10804</v>
      </c>
      <c r="W83" t="s">
        <v>85</v>
      </c>
      <c r="X83" t="s">
        <v>85</v>
      </c>
      <c r="Y83" t="s">
        <v>1414</v>
      </c>
      <c r="Z83" t="s">
        <v>85</v>
      </c>
      <c r="AA83" t="s">
        <v>10805</v>
      </c>
      <c r="AB83" t="s">
        <v>85</v>
      </c>
      <c r="AC83" t="s">
        <v>85</v>
      </c>
      <c r="AD83" t="s">
        <v>85</v>
      </c>
      <c r="AE83" t="b">
        <v>0</v>
      </c>
    </row>
    <row r="84" spans="1:31" x14ac:dyDescent="0.35">
      <c r="A84" t="s">
        <v>85</v>
      </c>
      <c r="B84" t="s">
        <v>10806</v>
      </c>
      <c r="C84" t="s">
        <v>676</v>
      </c>
      <c r="D84" t="s">
        <v>4464</v>
      </c>
      <c r="E84" t="s">
        <v>10706</v>
      </c>
      <c r="F84" t="s">
        <v>2330</v>
      </c>
      <c r="G84" t="s">
        <v>1418</v>
      </c>
      <c r="H84" t="s">
        <v>85</v>
      </c>
      <c r="I84" t="s">
        <v>85</v>
      </c>
      <c r="J84" t="s">
        <v>85</v>
      </c>
      <c r="K84" t="s">
        <v>85</v>
      </c>
      <c r="M84" t="s">
        <v>1418</v>
      </c>
      <c r="N84" t="s">
        <v>10807</v>
      </c>
      <c r="O84" t="s">
        <v>85</v>
      </c>
      <c r="P84" t="s">
        <v>85</v>
      </c>
      <c r="Q84" t="s">
        <v>85</v>
      </c>
      <c r="R84" t="s">
        <v>85</v>
      </c>
      <c r="S84" t="s">
        <v>85</v>
      </c>
      <c r="T84" t="s">
        <v>85</v>
      </c>
      <c r="U84" t="s">
        <v>1419</v>
      </c>
      <c r="V84" t="s">
        <v>10808</v>
      </c>
      <c r="W84" t="s">
        <v>85</v>
      </c>
      <c r="X84" t="s">
        <v>85</v>
      </c>
      <c r="Y84" t="s">
        <v>1417</v>
      </c>
      <c r="Z84" t="s">
        <v>85</v>
      </c>
      <c r="AA84" t="s">
        <v>10809</v>
      </c>
      <c r="AB84" t="s">
        <v>85</v>
      </c>
      <c r="AC84" t="s">
        <v>85</v>
      </c>
      <c r="AD84" t="s">
        <v>85</v>
      </c>
      <c r="AE84" t="b">
        <v>0</v>
      </c>
    </row>
    <row r="85" spans="1:31" x14ac:dyDescent="0.35">
      <c r="A85" t="s">
        <v>85</v>
      </c>
      <c r="B85" t="s">
        <v>10810</v>
      </c>
      <c r="C85" t="s">
        <v>676</v>
      </c>
      <c r="D85" t="s">
        <v>4464</v>
      </c>
      <c r="E85" t="s">
        <v>10706</v>
      </c>
      <c r="F85" t="s">
        <v>10716</v>
      </c>
      <c r="G85" t="s">
        <v>10811</v>
      </c>
      <c r="H85" t="s">
        <v>85</v>
      </c>
      <c r="I85" t="s">
        <v>85</v>
      </c>
      <c r="J85" t="s">
        <v>85</v>
      </c>
      <c r="K85" t="s">
        <v>85</v>
      </c>
      <c r="M85" t="s">
        <v>10811</v>
      </c>
      <c r="N85" t="s">
        <v>20327</v>
      </c>
      <c r="O85" t="s">
        <v>16649</v>
      </c>
      <c r="P85" t="s">
        <v>85</v>
      </c>
      <c r="Q85" t="s">
        <v>85</v>
      </c>
      <c r="R85" t="s">
        <v>85</v>
      </c>
      <c r="S85" t="s">
        <v>85</v>
      </c>
      <c r="T85" t="s">
        <v>85</v>
      </c>
      <c r="U85" t="s">
        <v>1794</v>
      </c>
      <c r="V85" t="s">
        <v>10812</v>
      </c>
      <c r="W85" t="s">
        <v>85</v>
      </c>
      <c r="X85" t="s">
        <v>85</v>
      </c>
      <c r="Y85" t="s">
        <v>1430</v>
      </c>
      <c r="Z85" t="s">
        <v>85</v>
      </c>
      <c r="AA85" t="s">
        <v>10813</v>
      </c>
      <c r="AB85" t="s">
        <v>10814</v>
      </c>
      <c r="AC85" t="s">
        <v>85</v>
      </c>
      <c r="AD85" t="s">
        <v>85</v>
      </c>
      <c r="AE85" t="b">
        <v>0</v>
      </c>
    </row>
    <row r="86" spans="1:31" x14ac:dyDescent="0.35">
      <c r="A86" t="s">
        <v>85</v>
      </c>
      <c r="B86" t="s">
        <v>10815</v>
      </c>
      <c r="C86" t="s">
        <v>676</v>
      </c>
      <c r="D86" t="s">
        <v>4464</v>
      </c>
      <c r="E86" t="s">
        <v>10706</v>
      </c>
      <c r="F86" t="s">
        <v>10716</v>
      </c>
      <c r="G86" t="s">
        <v>1433</v>
      </c>
      <c r="H86" t="s">
        <v>85</v>
      </c>
      <c r="I86" t="s">
        <v>85</v>
      </c>
      <c r="J86" t="s">
        <v>85</v>
      </c>
      <c r="K86" t="s">
        <v>85</v>
      </c>
      <c r="M86" t="s">
        <v>1433</v>
      </c>
      <c r="N86" t="s">
        <v>85</v>
      </c>
      <c r="O86" t="s">
        <v>85</v>
      </c>
      <c r="P86" t="s">
        <v>85</v>
      </c>
      <c r="Q86" t="s">
        <v>85</v>
      </c>
      <c r="R86" t="s">
        <v>85</v>
      </c>
      <c r="S86" t="s">
        <v>85</v>
      </c>
      <c r="T86" t="s">
        <v>85</v>
      </c>
      <c r="U86" t="s">
        <v>1433</v>
      </c>
      <c r="V86" t="s">
        <v>10816</v>
      </c>
      <c r="W86" t="s">
        <v>85</v>
      </c>
      <c r="X86" t="s">
        <v>85</v>
      </c>
      <c r="Y86" t="s">
        <v>1432</v>
      </c>
      <c r="Z86" t="s">
        <v>85</v>
      </c>
      <c r="AA86" t="s">
        <v>10817</v>
      </c>
      <c r="AB86" t="s">
        <v>85</v>
      </c>
      <c r="AC86" t="s">
        <v>85</v>
      </c>
      <c r="AD86" t="s">
        <v>85</v>
      </c>
      <c r="AE86" t="b">
        <v>0</v>
      </c>
    </row>
    <row r="87" spans="1:31" x14ac:dyDescent="0.35">
      <c r="A87" t="s">
        <v>85</v>
      </c>
      <c r="B87" t="s">
        <v>10818</v>
      </c>
      <c r="C87" t="s">
        <v>676</v>
      </c>
      <c r="D87" t="s">
        <v>4464</v>
      </c>
      <c r="E87" t="s">
        <v>10706</v>
      </c>
      <c r="F87" t="s">
        <v>2330</v>
      </c>
      <c r="G87" t="s">
        <v>1476</v>
      </c>
      <c r="H87" t="s">
        <v>85</v>
      </c>
      <c r="I87" t="s">
        <v>85</v>
      </c>
      <c r="J87" t="s">
        <v>85</v>
      </c>
      <c r="K87" t="s">
        <v>85</v>
      </c>
      <c r="M87" t="s">
        <v>1476</v>
      </c>
      <c r="N87" t="s">
        <v>20328</v>
      </c>
      <c r="O87" t="s">
        <v>10819</v>
      </c>
      <c r="P87" t="s">
        <v>85</v>
      </c>
      <c r="Q87" t="s">
        <v>85</v>
      </c>
      <c r="R87" t="s">
        <v>85</v>
      </c>
      <c r="S87" t="s">
        <v>85</v>
      </c>
      <c r="T87" t="s">
        <v>85</v>
      </c>
      <c r="U87" t="s">
        <v>1477</v>
      </c>
      <c r="V87" t="s">
        <v>10820</v>
      </c>
      <c r="W87" t="s">
        <v>85</v>
      </c>
      <c r="X87" t="s">
        <v>85</v>
      </c>
      <c r="Y87" t="s">
        <v>1475</v>
      </c>
      <c r="Z87" t="s">
        <v>85</v>
      </c>
      <c r="AA87" t="s">
        <v>10821</v>
      </c>
      <c r="AB87" t="s">
        <v>10822</v>
      </c>
      <c r="AC87" t="s">
        <v>85</v>
      </c>
      <c r="AD87" t="s">
        <v>85</v>
      </c>
      <c r="AE87" t="b">
        <v>0</v>
      </c>
    </row>
    <row r="88" spans="1:31" x14ac:dyDescent="0.35">
      <c r="A88" t="s">
        <v>85</v>
      </c>
      <c r="B88" t="s">
        <v>10823</v>
      </c>
      <c r="C88" t="s">
        <v>676</v>
      </c>
      <c r="D88" t="s">
        <v>4464</v>
      </c>
      <c r="E88" t="s">
        <v>10706</v>
      </c>
      <c r="F88" t="s">
        <v>2330</v>
      </c>
      <c r="G88" t="s">
        <v>1482</v>
      </c>
      <c r="H88" t="s">
        <v>85</v>
      </c>
      <c r="I88" t="s">
        <v>85</v>
      </c>
      <c r="J88" t="s">
        <v>85</v>
      </c>
      <c r="K88" t="s">
        <v>85</v>
      </c>
      <c r="M88" t="s">
        <v>1482</v>
      </c>
      <c r="N88" t="s">
        <v>20329</v>
      </c>
      <c r="O88" t="s">
        <v>10824</v>
      </c>
      <c r="P88" t="s">
        <v>85</v>
      </c>
      <c r="Q88" t="s">
        <v>85</v>
      </c>
      <c r="R88" t="s">
        <v>85</v>
      </c>
      <c r="S88" t="s">
        <v>85</v>
      </c>
      <c r="T88" t="s">
        <v>85</v>
      </c>
      <c r="U88" t="s">
        <v>1483</v>
      </c>
      <c r="V88" t="s">
        <v>10825</v>
      </c>
      <c r="W88" t="s">
        <v>85</v>
      </c>
      <c r="X88" t="s">
        <v>85</v>
      </c>
      <c r="Y88" t="s">
        <v>1481</v>
      </c>
      <c r="Z88" t="s">
        <v>85</v>
      </c>
      <c r="AA88" t="s">
        <v>10826</v>
      </c>
      <c r="AB88" t="s">
        <v>10827</v>
      </c>
      <c r="AC88" t="s">
        <v>85</v>
      </c>
      <c r="AD88" t="s">
        <v>85</v>
      </c>
      <c r="AE88" t="b">
        <v>0</v>
      </c>
    </row>
    <row r="89" spans="1:31" x14ac:dyDescent="0.35">
      <c r="A89" t="s">
        <v>85</v>
      </c>
      <c r="B89" t="s">
        <v>10828</v>
      </c>
      <c r="C89" t="s">
        <v>676</v>
      </c>
      <c r="D89" t="s">
        <v>4464</v>
      </c>
      <c r="E89" t="s">
        <v>10706</v>
      </c>
      <c r="F89" t="s">
        <v>10716</v>
      </c>
      <c r="G89" t="s">
        <v>1485</v>
      </c>
      <c r="H89" t="s">
        <v>85</v>
      </c>
      <c r="I89" t="s">
        <v>85</v>
      </c>
      <c r="J89" t="s">
        <v>85</v>
      </c>
      <c r="K89" t="s">
        <v>85</v>
      </c>
      <c r="M89" t="s">
        <v>1485</v>
      </c>
      <c r="N89" t="s">
        <v>20330</v>
      </c>
      <c r="O89" t="s">
        <v>10829</v>
      </c>
      <c r="P89" t="s">
        <v>85</v>
      </c>
      <c r="Q89" t="s">
        <v>85</v>
      </c>
      <c r="R89" t="s">
        <v>10830</v>
      </c>
      <c r="S89" t="s">
        <v>85</v>
      </c>
      <c r="T89" t="s">
        <v>85</v>
      </c>
      <c r="U89" t="s">
        <v>1486</v>
      </c>
      <c r="V89" t="s">
        <v>10831</v>
      </c>
      <c r="W89" t="s">
        <v>85</v>
      </c>
      <c r="X89" t="s">
        <v>85</v>
      </c>
      <c r="Y89" t="s">
        <v>1484</v>
      </c>
      <c r="Z89" t="s">
        <v>85</v>
      </c>
      <c r="AA89" t="s">
        <v>10832</v>
      </c>
      <c r="AB89" t="s">
        <v>10833</v>
      </c>
      <c r="AC89" t="s">
        <v>85</v>
      </c>
      <c r="AD89" t="s">
        <v>85</v>
      </c>
      <c r="AE89" t="b">
        <v>0</v>
      </c>
    </row>
    <row r="90" spans="1:31" x14ac:dyDescent="0.35">
      <c r="A90" t="s">
        <v>85</v>
      </c>
      <c r="B90" t="s">
        <v>10834</v>
      </c>
      <c r="C90" t="s">
        <v>676</v>
      </c>
      <c r="D90" t="s">
        <v>4464</v>
      </c>
      <c r="E90" t="s">
        <v>10706</v>
      </c>
      <c r="F90" t="s">
        <v>10716</v>
      </c>
      <c r="G90" t="s">
        <v>1495</v>
      </c>
      <c r="H90" t="s">
        <v>85</v>
      </c>
      <c r="I90" t="s">
        <v>85</v>
      </c>
      <c r="J90" t="s">
        <v>85</v>
      </c>
      <c r="K90" t="s">
        <v>85</v>
      </c>
      <c r="M90" t="s">
        <v>1495</v>
      </c>
      <c r="N90" t="s">
        <v>20331</v>
      </c>
      <c r="O90" t="s">
        <v>10835</v>
      </c>
      <c r="P90" t="s">
        <v>85</v>
      </c>
      <c r="Q90" t="s">
        <v>85</v>
      </c>
      <c r="R90" t="s">
        <v>85</v>
      </c>
      <c r="S90" t="s">
        <v>85</v>
      </c>
      <c r="T90" t="s">
        <v>85</v>
      </c>
      <c r="U90" t="s">
        <v>1496</v>
      </c>
      <c r="V90" t="s">
        <v>10836</v>
      </c>
      <c r="W90" t="s">
        <v>85</v>
      </c>
      <c r="X90" t="s">
        <v>85</v>
      </c>
      <c r="Y90" t="s">
        <v>1494</v>
      </c>
      <c r="Z90" t="s">
        <v>85</v>
      </c>
      <c r="AA90" t="s">
        <v>10837</v>
      </c>
      <c r="AB90" t="s">
        <v>10838</v>
      </c>
      <c r="AC90" t="s">
        <v>85</v>
      </c>
      <c r="AD90" t="s">
        <v>85</v>
      </c>
      <c r="AE90" t="b">
        <v>0</v>
      </c>
    </row>
    <row r="91" spans="1:31" x14ac:dyDescent="0.35">
      <c r="A91" t="s">
        <v>85</v>
      </c>
      <c r="B91" t="s">
        <v>10839</v>
      </c>
      <c r="C91" t="s">
        <v>676</v>
      </c>
      <c r="D91" t="s">
        <v>4464</v>
      </c>
      <c r="E91" t="s">
        <v>10706</v>
      </c>
      <c r="F91" t="s">
        <v>2330</v>
      </c>
      <c r="G91" t="s">
        <v>1498</v>
      </c>
      <c r="H91" t="s">
        <v>85</v>
      </c>
      <c r="I91" t="s">
        <v>85</v>
      </c>
      <c r="J91" t="s">
        <v>85</v>
      </c>
      <c r="K91" t="s">
        <v>85</v>
      </c>
      <c r="M91" t="s">
        <v>1498</v>
      </c>
      <c r="N91" t="s">
        <v>20332</v>
      </c>
      <c r="O91" t="s">
        <v>10840</v>
      </c>
      <c r="P91" t="s">
        <v>85</v>
      </c>
      <c r="Q91" t="s">
        <v>85</v>
      </c>
      <c r="R91" t="s">
        <v>85</v>
      </c>
      <c r="S91" t="s">
        <v>85</v>
      </c>
      <c r="T91" t="s">
        <v>85</v>
      </c>
      <c r="U91" t="s">
        <v>1499</v>
      </c>
      <c r="V91" t="s">
        <v>10841</v>
      </c>
      <c r="W91" t="s">
        <v>85</v>
      </c>
      <c r="X91" t="s">
        <v>85</v>
      </c>
      <c r="Y91" t="s">
        <v>1497</v>
      </c>
      <c r="Z91" t="s">
        <v>85</v>
      </c>
      <c r="AA91" t="s">
        <v>10842</v>
      </c>
      <c r="AB91" t="s">
        <v>10843</v>
      </c>
      <c r="AC91" t="s">
        <v>85</v>
      </c>
      <c r="AD91" t="s">
        <v>85</v>
      </c>
      <c r="AE91" t="b">
        <v>0</v>
      </c>
    </row>
    <row r="92" spans="1:31" x14ac:dyDescent="0.35">
      <c r="A92" t="s">
        <v>85</v>
      </c>
      <c r="B92" t="s">
        <v>10844</v>
      </c>
      <c r="C92" t="s">
        <v>676</v>
      </c>
      <c r="D92" t="s">
        <v>4464</v>
      </c>
      <c r="E92" t="s">
        <v>10706</v>
      </c>
      <c r="F92" t="s">
        <v>2330</v>
      </c>
      <c r="G92" t="s">
        <v>1518</v>
      </c>
      <c r="H92" t="s">
        <v>85</v>
      </c>
      <c r="I92" t="s">
        <v>85</v>
      </c>
      <c r="J92" t="s">
        <v>85</v>
      </c>
      <c r="K92" t="s">
        <v>85</v>
      </c>
      <c r="M92" t="s">
        <v>1518</v>
      </c>
      <c r="N92" t="s">
        <v>20333</v>
      </c>
      <c r="O92" t="s">
        <v>10845</v>
      </c>
      <c r="P92" t="s">
        <v>85</v>
      </c>
      <c r="Q92" t="s">
        <v>85</v>
      </c>
      <c r="R92" t="s">
        <v>85</v>
      </c>
      <c r="S92" t="s">
        <v>85</v>
      </c>
      <c r="T92" t="s">
        <v>85</v>
      </c>
      <c r="U92" t="s">
        <v>1518</v>
      </c>
      <c r="V92" t="s">
        <v>10846</v>
      </c>
      <c r="W92" t="s">
        <v>85</v>
      </c>
      <c r="X92" t="s">
        <v>85</v>
      </c>
      <c r="Y92" t="s">
        <v>1516</v>
      </c>
      <c r="Z92" t="s">
        <v>85</v>
      </c>
      <c r="AA92" t="s">
        <v>10847</v>
      </c>
      <c r="AB92" t="s">
        <v>10848</v>
      </c>
      <c r="AC92" t="s">
        <v>85</v>
      </c>
      <c r="AD92" t="s">
        <v>85</v>
      </c>
      <c r="AE92" t="b">
        <v>0</v>
      </c>
    </row>
    <row r="93" spans="1:31" x14ac:dyDescent="0.35">
      <c r="A93" t="s">
        <v>85</v>
      </c>
      <c r="B93" t="s">
        <v>10849</v>
      </c>
      <c r="C93" t="s">
        <v>676</v>
      </c>
      <c r="D93" t="s">
        <v>4464</v>
      </c>
      <c r="E93" t="s">
        <v>10706</v>
      </c>
      <c r="F93" t="s">
        <v>2330</v>
      </c>
      <c r="G93" t="s">
        <v>1520</v>
      </c>
      <c r="H93" t="s">
        <v>85</v>
      </c>
      <c r="I93" t="s">
        <v>85</v>
      </c>
      <c r="J93" t="s">
        <v>85</v>
      </c>
      <c r="K93" t="s">
        <v>85</v>
      </c>
      <c r="M93" t="s">
        <v>1520</v>
      </c>
      <c r="N93" t="s">
        <v>85</v>
      </c>
      <c r="O93" t="s">
        <v>85</v>
      </c>
      <c r="P93" t="s">
        <v>85</v>
      </c>
      <c r="Q93" t="s">
        <v>85</v>
      </c>
      <c r="R93" t="s">
        <v>85</v>
      </c>
      <c r="S93" t="s">
        <v>85</v>
      </c>
      <c r="T93" t="s">
        <v>85</v>
      </c>
      <c r="U93" t="s">
        <v>1520</v>
      </c>
      <c r="V93" t="s">
        <v>85</v>
      </c>
      <c r="W93" t="s">
        <v>85</v>
      </c>
      <c r="X93" t="s">
        <v>85</v>
      </c>
      <c r="Y93" t="s">
        <v>1519</v>
      </c>
      <c r="Z93" t="s">
        <v>85</v>
      </c>
      <c r="AA93" t="s">
        <v>10850</v>
      </c>
      <c r="AB93" t="s">
        <v>85</v>
      </c>
      <c r="AC93" t="s">
        <v>85</v>
      </c>
      <c r="AD93" t="s">
        <v>85</v>
      </c>
      <c r="AE93" t="b">
        <v>0</v>
      </c>
    </row>
    <row r="94" spans="1:31" x14ac:dyDescent="0.35">
      <c r="A94" t="s">
        <v>85</v>
      </c>
      <c r="B94" t="s">
        <v>10851</v>
      </c>
      <c r="C94" t="s">
        <v>676</v>
      </c>
      <c r="D94" t="s">
        <v>4464</v>
      </c>
      <c r="E94" t="s">
        <v>10706</v>
      </c>
      <c r="F94" t="s">
        <v>2330</v>
      </c>
      <c r="G94" t="s">
        <v>1522</v>
      </c>
      <c r="H94" t="s">
        <v>85</v>
      </c>
      <c r="I94" t="s">
        <v>85</v>
      </c>
      <c r="J94" t="s">
        <v>85</v>
      </c>
      <c r="K94" t="s">
        <v>85</v>
      </c>
      <c r="M94" t="s">
        <v>1522</v>
      </c>
      <c r="N94" t="s">
        <v>20334</v>
      </c>
      <c r="O94" t="s">
        <v>10852</v>
      </c>
      <c r="P94" t="s">
        <v>85</v>
      </c>
      <c r="Q94" t="s">
        <v>85</v>
      </c>
      <c r="R94" t="s">
        <v>85</v>
      </c>
      <c r="S94" t="s">
        <v>85</v>
      </c>
      <c r="T94" t="s">
        <v>85</v>
      </c>
      <c r="U94" t="s">
        <v>1522</v>
      </c>
      <c r="V94" t="s">
        <v>10853</v>
      </c>
      <c r="W94" t="s">
        <v>85</v>
      </c>
      <c r="X94" t="s">
        <v>85</v>
      </c>
      <c r="Y94" t="s">
        <v>1521</v>
      </c>
      <c r="Z94" t="s">
        <v>85</v>
      </c>
      <c r="AA94" t="s">
        <v>10854</v>
      </c>
      <c r="AB94" t="s">
        <v>10855</v>
      </c>
      <c r="AC94" t="s">
        <v>85</v>
      </c>
      <c r="AD94" t="s">
        <v>85</v>
      </c>
      <c r="AE94" t="b">
        <v>0</v>
      </c>
    </row>
    <row r="95" spans="1:31" x14ac:dyDescent="0.35">
      <c r="A95" t="s">
        <v>85</v>
      </c>
      <c r="B95" t="s">
        <v>10856</v>
      </c>
      <c r="C95" t="s">
        <v>676</v>
      </c>
      <c r="D95" t="s">
        <v>4464</v>
      </c>
      <c r="E95" t="s">
        <v>10706</v>
      </c>
      <c r="F95" t="s">
        <v>10716</v>
      </c>
      <c r="G95" t="s">
        <v>1527</v>
      </c>
      <c r="H95" t="s">
        <v>85</v>
      </c>
      <c r="I95" t="s">
        <v>85</v>
      </c>
      <c r="J95" t="s">
        <v>85</v>
      </c>
      <c r="K95" t="s">
        <v>85</v>
      </c>
      <c r="M95" t="s">
        <v>1527</v>
      </c>
      <c r="N95" t="s">
        <v>20335</v>
      </c>
      <c r="O95" t="s">
        <v>16650</v>
      </c>
      <c r="P95" t="s">
        <v>85</v>
      </c>
      <c r="Q95" t="s">
        <v>85</v>
      </c>
      <c r="R95" t="s">
        <v>85</v>
      </c>
      <c r="S95" t="s">
        <v>85</v>
      </c>
      <c r="T95" t="s">
        <v>85</v>
      </c>
      <c r="U95" t="s">
        <v>1527</v>
      </c>
      <c r="V95" t="s">
        <v>10857</v>
      </c>
      <c r="W95" t="s">
        <v>85</v>
      </c>
      <c r="X95" t="s">
        <v>85</v>
      </c>
      <c r="Y95" t="s">
        <v>1526</v>
      </c>
      <c r="Z95" t="s">
        <v>85</v>
      </c>
      <c r="AA95" t="s">
        <v>1949</v>
      </c>
      <c r="AB95" t="s">
        <v>10858</v>
      </c>
      <c r="AC95" t="s">
        <v>85</v>
      </c>
      <c r="AD95" t="s">
        <v>85</v>
      </c>
      <c r="AE95" t="b">
        <v>0</v>
      </c>
    </row>
    <row r="96" spans="1:31" x14ac:dyDescent="0.35">
      <c r="A96" t="s">
        <v>85</v>
      </c>
      <c r="B96" t="s">
        <v>10859</v>
      </c>
      <c r="C96" t="s">
        <v>676</v>
      </c>
      <c r="D96" t="s">
        <v>4464</v>
      </c>
      <c r="E96" t="s">
        <v>10706</v>
      </c>
      <c r="F96" t="s">
        <v>10716</v>
      </c>
      <c r="G96" t="s">
        <v>1532</v>
      </c>
      <c r="H96" t="s">
        <v>85</v>
      </c>
      <c r="I96" t="s">
        <v>85</v>
      </c>
      <c r="J96" t="s">
        <v>85</v>
      </c>
      <c r="K96" t="s">
        <v>85</v>
      </c>
      <c r="M96" t="s">
        <v>1532</v>
      </c>
      <c r="N96" t="s">
        <v>20336</v>
      </c>
      <c r="O96" t="s">
        <v>10860</v>
      </c>
      <c r="P96" t="s">
        <v>85</v>
      </c>
      <c r="Q96" t="s">
        <v>85</v>
      </c>
      <c r="R96" t="s">
        <v>85</v>
      </c>
      <c r="S96" t="s">
        <v>85</v>
      </c>
      <c r="T96" t="s">
        <v>85</v>
      </c>
      <c r="U96" t="s">
        <v>1532</v>
      </c>
      <c r="V96" t="s">
        <v>10861</v>
      </c>
      <c r="W96" t="s">
        <v>85</v>
      </c>
      <c r="X96" t="s">
        <v>85</v>
      </c>
      <c r="Y96" t="s">
        <v>1531</v>
      </c>
      <c r="Z96" t="s">
        <v>85</v>
      </c>
      <c r="AA96" t="s">
        <v>1947</v>
      </c>
      <c r="AB96" t="s">
        <v>10862</v>
      </c>
      <c r="AC96" t="s">
        <v>85</v>
      </c>
      <c r="AD96" t="s">
        <v>85</v>
      </c>
      <c r="AE96" t="b">
        <v>0</v>
      </c>
    </row>
    <row r="97" spans="1:31" x14ac:dyDescent="0.35">
      <c r="A97" t="s">
        <v>85</v>
      </c>
      <c r="B97" t="s">
        <v>10863</v>
      </c>
      <c r="C97" t="s">
        <v>676</v>
      </c>
      <c r="D97" t="s">
        <v>4464</v>
      </c>
      <c r="E97" t="s">
        <v>10706</v>
      </c>
      <c r="F97" t="s">
        <v>10716</v>
      </c>
      <c r="G97" t="s">
        <v>1529</v>
      </c>
      <c r="H97" t="s">
        <v>85</v>
      </c>
      <c r="I97" t="s">
        <v>85</v>
      </c>
      <c r="J97" t="s">
        <v>85</v>
      </c>
      <c r="K97" t="s">
        <v>85</v>
      </c>
      <c r="M97" t="s">
        <v>1529</v>
      </c>
      <c r="N97" t="s">
        <v>20337</v>
      </c>
      <c r="O97" t="s">
        <v>10864</v>
      </c>
      <c r="P97" t="s">
        <v>85</v>
      </c>
      <c r="Q97" t="s">
        <v>85</v>
      </c>
      <c r="R97" t="s">
        <v>85</v>
      </c>
      <c r="S97" t="s">
        <v>85</v>
      </c>
      <c r="T97" t="s">
        <v>85</v>
      </c>
      <c r="U97" t="s">
        <v>1530</v>
      </c>
      <c r="V97" t="s">
        <v>10865</v>
      </c>
      <c r="W97" t="s">
        <v>85</v>
      </c>
      <c r="X97" t="s">
        <v>85</v>
      </c>
      <c r="Y97" t="s">
        <v>1528</v>
      </c>
      <c r="Z97" t="s">
        <v>85</v>
      </c>
      <c r="AA97" t="s">
        <v>1779</v>
      </c>
      <c r="AB97" t="s">
        <v>10866</v>
      </c>
      <c r="AC97" t="s">
        <v>85</v>
      </c>
      <c r="AD97" t="s">
        <v>85</v>
      </c>
      <c r="AE97" t="b">
        <v>0</v>
      </c>
    </row>
    <row r="98" spans="1:31" x14ac:dyDescent="0.35">
      <c r="A98" t="s">
        <v>85</v>
      </c>
      <c r="B98" t="s">
        <v>10867</v>
      </c>
      <c r="C98" t="s">
        <v>676</v>
      </c>
      <c r="D98" t="s">
        <v>4464</v>
      </c>
      <c r="E98" t="s">
        <v>10706</v>
      </c>
      <c r="F98" t="s">
        <v>2330</v>
      </c>
      <c r="G98" t="s">
        <v>1537</v>
      </c>
      <c r="H98" t="s">
        <v>85</v>
      </c>
      <c r="I98" t="s">
        <v>85</v>
      </c>
      <c r="J98" t="s">
        <v>85</v>
      </c>
      <c r="K98" t="s">
        <v>85</v>
      </c>
      <c r="M98" t="s">
        <v>1537</v>
      </c>
      <c r="N98" t="s">
        <v>20338</v>
      </c>
      <c r="O98" t="s">
        <v>10868</v>
      </c>
      <c r="P98" t="s">
        <v>85</v>
      </c>
      <c r="Q98" t="s">
        <v>85</v>
      </c>
      <c r="R98" t="s">
        <v>85</v>
      </c>
      <c r="S98" t="s">
        <v>85</v>
      </c>
      <c r="T98" t="s">
        <v>85</v>
      </c>
      <c r="U98" t="s">
        <v>1537</v>
      </c>
      <c r="V98" t="s">
        <v>10869</v>
      </c>
      <c r="W98" t="s">
        <v>85</v>
      </c>
      <c r="X98" t="s">
        <v>85</v>
      </c>
      <c r="Y98" t="s">
        <v>1536</v>
      </c>
      <c r="Z98" t="s">
        <v>85</v>
      </c>
      <c r="AA98" t="s">
        <v>10870</v>
      </c>
      <c r="AB98" t="s">
        <v>10871</v>
      </c>
      <c r="AC98" t="s">
        <v>85</v>
      </c>
      <c r="AD98" t="s">
        <v>85</v>
      </c>
      <c r="AE98" t="b">
        <v>0</v>
      </c>
    </row>
    <row r="99" spans="1:31" x14ac:dyDescent="0.35">
      <c r="A99" t="s">
        <v>85</v>
      </c>
      <c r="B99" t="s">
        <v>10872</v>
      </c>
      <c r="C99" t="s">
        <v>676</v>
      </c>
      <c r="D99" t="s">
        <v>4464</v>
      </c>
      <c r="E99" t="s">
        <v>10706</v>
      </c>
      <c r="F99" t="s">
        <v>10716</v>
      </c>
      <c r="G99" t="s">
        <v>4616</v>
      </c>
      <c r="H99" t="s">
        <v>85</v>
      </c>
      <c r="I99" t="s">
        <v>85</v>
      </c>
      <c r="J99" t="s">
        <v>85</v>
      </c>
      <c r="K99" t="s">
        <v>85</v>
      </c>
      <c r="M99" t="s">
        <v>4616</v>
      </c>
      <c r="N99" t="s">
        <v>20339</v>
      </c>
      <c r="O99" t="s">
        <v>85</v>
      </c>
      <c r="P99" t="s">
        <v>85</v>
      </c>
      <c r="Q99" t="s">
        <v>85</v>
      </c>
      <c r="R99" t="s">
        <v>85</v>
      </c>
      <c r="S99" t="s">
        <v>85</v>
      </c>
      <c r="T99" t="s">
        <v>85</v>
      </c>
      <c r="U99" t="s">
        <v>4616</v>
      </c>
      <c r="V99" t="s">
        <v>10873</v>
      </c>
      <c r="W99" t="s">
        <v>85</v>
      </c>
      <c r="X99" t="s">
        <v>85</v>
      </c>
      <c r="Y99" t="s">
        <v>4615</v>
      </c>
      <c r="Z99" t="s">
        <v>85</v>
      </c>
      <c r="AA99" t="s">
        <v>10874</v>
      </c>
      <c r="AB99" t="s">
        <v>10875</v>
      </c>
      <c r="AC99" t="s">
        <v>85</v>
      </c>
      <c r="AD99" t="s">
        <v>85</v>
      </c>
      <c r="AE99" t="b">
        <v>0</v>
      </c>
    </row>
    <row r="100" spans="1:31" x14ac:dyDescent="0.35">
      <c r="A100" t="s">
        <v>85</v>
      </c>
      <c r="B100" t="s">
        <v>10876</v>
      </c>
      <c r="C100" t="s">
        <v>676</v>
      </c>
      <c r="D100" t="s">
        <v>4464</v>
      </c>
      <c r="E100" t="s">
        <v>10706</v>
      </c>
      <c r="F100" t="s">
        <v>10716</v>
      </c>
      <c r="G100" t="s">
        <v>4618</v>
      </c>
      <c r="H100" t="s">
        <v>85</v>
      </c>
      <c r="I100" t="s">
        <v>85</v>
      </c>
      <c r="J100" t="s">
        <v>85</v>
      </c>
      <c r="K100" t="s">
        <v>85</v>
      </c>
      <c r="M100" t="s">
        <v>4618</v>
      </c>
      <c r="N100" t="s">
        <v>85</v>
      </c>
      <c r="O100" t="s">
        <v>85</v>
      </c>
      <c r="P100" t="s">
        <v>85</v>
      </c>
      <c r="Q100" t="s">
        <v>85</v>
      </c>
      <c r="R100" t="s">
        <v>85</v>
      </c>
      <c r="S100" t="s">
        <v>85</v>
      </c>
      <c r="T100" t="s">
        <v>85</v>
      </c>
      <c r="U100" t="s">
        <v>4618</v>
      </c>
      <c r="V100" t="s">
        <v>10877</v>
      </c>
      <c r="W100" t="s">
        <v>85</v>
      </c>
      <c r="X100" t="s">
        <v>85</v>
      </c>
      <c r="Y100" t="s">
        <v>4617</v>
      </c>
      <c r="Z100" t="s">
        <v>85</v>
      </c>
      <c r="AA100" t="s">
        <v>10878</v>
      </c>
      <c r="AB100" t="s">
        <v>85</v>
      </c>
      <c r="AC100" t="s">
        <v>85</v>
      </c>
      <c r="AD100" t="s">
        <v>85</v>
      </c>
      <c r="AE100" t="b">
        <v>0</v>
      </c>
    </row>
    <row r="101" spans="1:31" x14ac:dyDescent="0.35">
      <c r="A101" t="s">
        <v>85</v>
      </c>
      <c r="B101" t="s">
        <v>10879</v>
      </c>
      <c r="C101" t="s">
        <v>676</v>
      </c>
      <c r="D101" t="s">
        <v>4464</v>
      </c>
      <c r="E101" t="s">
        <v>10706</v>
      </c>
      <c r="F101" t="s">
        <v>10716</v>
      </c>
      <c r="G101" t="s">
        <v>1914</v>
      </c>
      <c r="H101" t="s">
        <v>85</v>
      </c>
      <c r="I101" t="s">
        <v>85</v>
      </c>
      <c r="J101" t="s">
        <v>85</v>
      </c>
      <c r="K101" t="s">
        <v>85</v>
      </c>
      <c r="M101" t="s">
        <v>1914</v>
      </c>
      <c r="N101" t="s">
        <v>20340</v>
      </c>
      <c r="O101" t="s">
        <v>10880</v>
      </c>
      <c r="P101" t="s">
        <v>85</v>
      </c>
      <c r="Q101" t="s">
        <v>85</v>
      </c>
      <c r="R101" t="s">
        <v>85</v>
      </c>
      <c r="S101" t="s">
        <v>85</v>
      </c>
      <c r="T101" t="s">
        <v>85</v>
      </c>
      <c r="U101" t="s">
        <v>1914</v>
      </c>
      <c r="V101" t="s">
        <v>10881</v>
      </c>
      <c r="W101" t="s">
        <v>85</v>
      </c>
      <c r="X101" t="s">
        <v>85</v>
      </c>
      <c r="Y101" t="s">
        <v>4619</v>
      </c>
      <c r="Z101" t="s">
        <v>85</v>
      </c>
      <c r="AA101" t="s">
        <v>1917</v>
      </c>
      <c r="AB101" t="s">
        <v>10882</v>
      </c>
      <c r="AC101" t="s">
        <v>85</v>
      </c>
      <c r="AD101" t="s">
        <v>85</v>
      </c>
      <c r="AE101" t="b">
        <v>0</v>
      </c>
    </row>
    <row r="102" spans="1:31" x14ac:dyDescent="0.35">
      <c r="A102" t="s">
        <v>85</v>
      </c>
      <c r="B102" t="s">
        <v>10883</v>
      </c>
      <c r="C102" t="s">
        <v>676</v>
      </c>
      <c r="D102" t="s">
        <v>4464</v>
      </c>
      <c r="E102" t="s">
        <v>10706</v>
      </c>
      <c r="F102" t="s">
        <v>10716</v>
      </c>
      <c r="G102" t="s">
        <v>4621</v>
      </c>
      <c r="H102" t="s">
        <v>85</v>
      </c>
      <c r="I102" t="s">
        <v>85</v>
      </c>
      <c r="J102" t="s">
        <v>85</v>
      </c>
      <c r="K102" t="s">
        <v>85</v>
      </c>
      <c r="M102" t="s">
        <v>4621</v>
      </c>
      <c r="N102" t="s">
        <v>85</v>
      </c>
      <c r="O102" t="s">
        <v>85</v>
      </c>
      <c r="P102" t="s">
        <v>85</v>
      </c>
      <c r="Q102" t="s">
        <v>85</v>
      </c>
      <c r="R102" t="s">
        <v>85</v>
      </c>
      <c r="S102" t="s">
        <v>85</v>
      </c>
      <c r="T102" t="s">
        <v>85</v>
      </c>
      <c r="U102" t="s">
        <v>4621</v>
      </c>
      <c r="V102" t="s">
        <v>10884</v>
      </c>
      <c r="W102" t="s">
        <v>85</v>
      </c>
      <c r="X102" t="s">
        <v>85</v>
      </c>
      <c r="Y102" t="s">
        <v>4620</v>
      </c>
      <c r="Z102" t="s">
        <v>85</v>
      </c>
      <c r="AA102" t="s">
        <v>10885</v>
      </c>
      <c r="AB102" t="s">
        <v>85</v>
      </c>
      <c r="AC102" t="s">
        <v>85</v>
      </c>
      <c r="AD102" t="s">
        <v>85</v>
      </c>
      <c r="AE102" t="b">
        <v>0</v>
      </c>
    </row>
    <row r="103" spans="1:31" x14ac:dyDescent="0.35">
      <c r="A103" t="s">
        <v>85</v>
      </c>
      <c r="B103" t="s">
        <v>10886</v>
      </c>
      <c r="C103" t="s">
        <v>676</v>
      </c>
      <c r="D103" t="s">
        <v>4464</v>
      </c>
      <c r="E103" t="s">
        <v>10706</v>
      </c>
      <c r="F103" t="s">
        <v>10716</v>
      </c>
      <c r="G103" t="s">
        <v>4623</v>
      </c>
      <c r="H103" t="s">
        <v>85</v>
      </c>
      <c r="I103" t="s">
        <v>85</v>
      </c>
      <c r="J103" t="s">
        <v>85</v>
      </c>
      <c r="K103" t="s">
        <v>85</v>
      </c>
      <c r="M103" t="s">
        <v>4623</v>
      </c>
      <c r="N103" t="s">
        <v>85</v>
      </c>
      <c r="O103" t="s">
        <v>85</v>
      </c>
      <c r="P103" t="s">
        <v>85</v>
      </c>
      <c r="Q103" t="s">
        <v>85</v>
      </c>
      <c r="R103" t="s">
        <v>85</v>
      </c>
      <c r="S103" t="s">
        <v>85</v>
      </c>
      <c r="T103" t="s">
        <v>85</v>
      </c>
      <c r="U103" t="s">
        <v>4623</v>
      </c>
      <c r="V103" t="s">
        <v>10887</v>
      </c>
      <c r="W103" t="s">
        <v>85</v>
      </c>
      <c r="X103" t="s">
        <v>85</v>
      </c>
      <c r="Y103" t="s">
        <v>4622</v>
      </c>
      <c r="Z103" t="s">
        <v>85</v>
      </c>
      <c r="AA103" t="s">
        <v>10888</v>
      </c>
      <c r="AB103" t="s">
        <v>85</v>
      </c>
      <c r="AC103" t="s">
        <v>85</v>
      </c>
      <c r="AD103" t="s">
        <v>85</v>
      </c>
      <c r="AE103" t="b">
        <v>0</v>
      </c>
    </row>
    <row r="104" spans="1:31" x14ac:dyDescent="0.35">
      <c r="A104" t="s">
        <v>85</v>
      </c>
      <c r="B104" t="s">
        <v>10889</v>
      </c>
      <c r="C104" t="s">
        <v>676</v>
      </c>
      <c r="D104" t="s">
        <v>4464</v>
      </c>
      <c r="E104" t="s">
        <v>10706</v>
      </c>
      <c r="F104" t="s">
        <v>10716</v>
      </c>
      <c r="G104" t="s">
        <v>1585</v>
      </c>
      <c r="H104" t="s">
        <v>85</v>
      </c>
      <c r="I104" t="s">
        <v>85</v>
      </c>
      <c r="J104" t="s">
        <v>85</v>
      </c>
      <c r="K104" t="s">
        <v>85</v>
      </c>
      <c r="M104" t="s">
        <v>1585</v>
      </c>
      <c r="N104" t="s">
        <v>85</v>
      </c>
      <c r="O104" t="s">
        <v>85</v>
      </c>
      <c r="P104" t="s">
        <v>85</v>
      </c>
      <c r="Q104" t="s">
        <v>85</v>
      </c>
      <c r="R104" t="s">
        <v>85</v>
      </c>
      <c r="S104" t="s">
        <v>85</v>
      </c>
      <c r="T104" t="s">
        <v>85</v>
      </c>
      <c r="U104" t="s">
        <v>1585</v>
      </c>
      <c r="V104" t="s">
        <v>10890</v>
      </c>
      <c r="W104" t="s">
        <v>85</v>
      </c>
      <c r="X104" t="s">
        <v>85</v>
      </c>
      <c r="Y104" t="s">
        <v>4624</v>
      </c>
      <c r="Z104" t="s">
        <v>85</v>
      </c>
      <c r="AA104" t="s">
        <v>10891</v>
      </c>
      <c r="AB104" t="s">
        <v>85</v>
      </c>
      <c r="AC104" t="s">
        <v>85</v>
      </c>
      <c r="AD104" t="s">
        <v>85</v>
      </c>
      <c r="AE104" t="b">
        <v>0</v>
      </c>
    </row>
    <row r="105" spans="1:31" x14ac:dyDescent="0.35">
      <c r="A105" t="s">
        <v>85</v>
      </c>
      <c r="B105" t="s">
        <v>10892</v>
      </c>
      <c r="C105" t="s">
        <v>676</v>
      </c>
      <c r="D105" t="s">
        <v>4464</v>
      </c>
      <c r="E105" t="s">
        <v>10706</v>
      </c>
      <c r="F105" t="s">
        <v>10716</v>
      </c>
      <c r="G105" t="s">
        <v>4626</v>
      </c>
      <c r="H105" t="s">
        <v>85</v>
      </c>
      <c r="I105" t="s">
        <v>85</v>
      </c>
      <c r="J105" t="s">
        <v>85</v>
      </c>
      <c r="K105" t="s">
        <v>85</v>
      </c>
      <c r="M105" t="s">
        <v>4626</v>
      </c>
      <c r="N105" t="s">
        <v>85</v>
      </c>
      <c r="O105" t="s">
        <v>85</v>
      </c>
      <c r="P105" t="s">
        <v>85</v>
      </c>
      <c r="Q105" t="s">
        <v>85</v>
      </c>
      <c r="R105" t="s">
        <v>85</v>
      </c>
      <c r="S105" t="s">
        <v>85</v>
      </c>
      <c r="T105" t="s">
        <v>85</v>
      </c>
      <c r="U105" t="s">
        <v>4626</v>
      </c>
      <c r="V105" t="s">
        <v>10893</v>
      </c>
      <c r="W105" t="s">
        <v>85</v>
      </c>
      <c r="X105" t="s">
        <v>85</v>
      </c>
      <c r="Y105" t="s">
        <v>4625</v>
      </c>
      <c r="Z105" t="s">
        <v>85</v>
      </c>
      <c r="AA105" t="s">
        <v>10894</v>
      </c>
      <c r="AB105" t="s">
        <v>85</v>
      </c>
      <c r="AC105" t="s">
        <v>85</v>
      </c>
      <c r="AD105" t="s">
        <v>85</v>
      </c>
      <c r="AE105" t="b">
        <v>0</v>
      </c>
    </row>
    <row r="106" spans="1:31" x14ac:dyDescent="0.35">
      <c r="A106" t="s">
        <v>85</v>
      </c>
      <c r="B106" t="s">
        <v>10895</v>
      </c>
      <c r="C106" t="s">
        <v>676</v>
      </c>
      <c r="D106" t="s">
        <v>4464</v>
      </c>
      <c r="E106" t="s">
        <v>10706</v>
      </c>
      <c r="F106" t="s">
        <v>2330</v>
      </c>
      <c r="G106" t="s">
        <v>1548</v>
      </c>
      <c r="I106" t="s">
        <v>85</v>
      </c>
      <c r="J106" t="s">
        <v>85</v>
      </c>
      <c r="K106" t="s">
        <v>85</v>
      </c>
      <c r="M106" t="s">
        <v>1548</v>
      </c>
      <c r="N106" t="s">
        <v>20341</v>
      </c>
      <c r="O106" t="s">
        <v>10896</v>
      </c>
      <c r="P106" t="s">
        <v>85</v>
      </c>
      <c r="Q106" t="s">
        <v>85</v>
      </c>
      <c r="R106" t="s">
        <v>85</v>
      </c>
      <c r="S106" t="s">
        <v>85</v>
      </c>
      <c r="T106" t="s">
        <v>85</v>
      </c>
      <c r="U106" t="s">
        <v>1548</v>
      </c>
      <c r="V106" t="s">
        <v>10897</v>
      </c>
      <c r="W106" t="s">
        <v>85</v>
      </c>
      <c r="X106" t="s">
        <v>85</v>
      </c>
      <c r="Y106" t="s">
        <v>1547</v>
      </c>
      <c r="Z106" t="s">
        <v>85</v>
      </c>
      <c r="AA106" t="s">
        <v>10898</v>
      </c>
      <c r="AB106" t="s">
        <v>10899</v>
      </c>
      <c r="AC106" t="s">
        <v>85</v>
      </c>
      <c r="AD106" t="s">
        <v>85</v>
      </c>
      <c r="AE106" t="b">
        <v>0</v>
      </c>
    </row>
    <row r="107" spans="1:31" x14ac:dyDescent="0.35">
      <c r="A107" t="s">
        <v>85</v>
      </c>
      <c r="B107" t="s">
        <v>15524</v>
      </c>
      <c r="C107" t="s">
        <v>676</v>
      </c>
      <c r="D107" t="s">
        <v>4464</v>
      </c>
      <c r="E107" t="s">
        <v>10706</v>
      </c>
      <c r="F107" t="s">
        <v>2330</v>
      </c>
      <c r="G107" t="s">
        <v>1548</v>
      </c>
      <c r="H107" t="s">
        <v>15525</v>
      </c>
      <c r="I107" t="s">
        <v>85</v>
      </c>
      <c r="J107" t="s">
        <v>85</v>
      </c>
      <c r="K107" t="s">
        <v>85</v>
      </c>
      <c r="M107" t="s">
        <v>15525</v>
      </c>
      <c r="N107" t="s">
        <v>20342</v>
      </c>
      <c r="O107" t="s">
        <v>10896</v>
      </c>
      <c r="P107" t="s">
        <v>85</v>
      </c>
      <c r="Q107" t="s">
        <v>85</v>
      </c>
      <c r="R107" t="s">
        <v>85</v>
      </c>
      <c r="S107" t="s">
        <v>85</v>
      </c>
      <c r="T107" t="s">
        <v>85</v>
      </c>
      <c r="U107" t="s">
        <v>1548</v>
      </c>
      <c r="V107" t="s">
        <v>10897</v>
      </c>
      <c r="W107" t="s">
        <v>85</v>
      </c>
      <c r="X107" t="s">
        <v>85</v>
      </c>
      <c r="Y107" t="s">
        <v>1547</v>
      </c>
      <c r="Z107" t="s">
        <v>85</v>
      </c>
      <c r="AA107" t="s">
        <v>10898</v>
      </c>
      <c r="AB107" t="s">
        <v>10899</v>
      </c>
      <c r="AC107" t="s">
        <v>85</v>
      </c>
      <c r="AD107" t="s">
        <v>85</v>
      </c>
      <c r="AE107" t="b">
        <v>0</v>
      </c>
    </row>
    <row r="108" spans="1:31" x14ac:dyDescent="0.35">
      <c r="A108" t="s">
        <v>85</v>
      </c>
      <c r="B108" t="s">
        <v>10900</v>
      </c>
      <c r="C108" t="s">
        <v>676</v>
      </c>
      <c r="D108" t="s">
        <v>4464</v>
      </c>
      <c r="E108" t="s">
        <v>10706</v>
      </c>
      <c r="F108" t="s">
        <v>10716</v>
      </c>
      <c r="G108" t="s">
        <v>1343</v>
      </c>
      <c r="H108" t="s">
        <v>85</v>
      </c>
      <c r="I108" t="s">
        <v>85</v>
      </c>
      <c r="J108" t="s">
        <v>85</v>
      </c>
      <c r="K108" t="s">
        <v>85</v>
      </c>
      <c r="M108" t="s">
        <v>1343</v>
      </c>
      <c r="N108" t="s">
        <v>19933</v>
      </c>
      <c r="O108" t="s">
        <v>16651</v>
      </c>
      <c r="P108" t="s">
        <v>85</v>
      </c>
      <c r="Q108" t="s">
        <v>85</v>
      </c>
      <c r="R108" t="s">
        <v>85</v>
      </c>
      <c r="S108" t="s">
        <v>85</v>
      </c>
      <c r="T108" t="s">
        <v>85</v>
      </c>
      <c r="U108" t="s">
        <v>1344</v>
      </c>
      <c r="V108" t="s">
        <v>10901</v>
      </c>
      <c r="W108" t="s">
        <v>85</v>
      </c>
      <c r="X108" t="s">
        <v>85</v>
      </c>
      <c r="Y108" t="s">
        <v>1342</v>
      </c>
      <c r="Z108" t="s">
        <v>85</v>
      </c>
      <c r="AA108" t="s">
        <v>10902</v>
      </c>
      <c r="AB108" t="s">
        <v>10903</v>
      </c>
      <c r="AC108" t="s">
        <v>85</v>
      </c>
      <c r="AD108" t="s">
        <v>85</v>
      </c>
      <c r="AE108" t="b">
        <v>0</v>
      </c>
    </row>
    <row r="109" spans="1:31" x14ac:dyDescent="0.35">
      <c r="A109" t="s">
        <v>85</v>
      </c>
      <c r="B109" t="s">
        <v>10904</v>
      </c>
      <c r="C109" t="s">
        <v>10905</v>
      </c>
      <c r="D109" t="s">
        <v>85</v>
      </c>
      <c r="E109" t="s">
        <v>85</v>
      </c>
      <c r="F109" t="s">
        <v>85</v>
      </c>
      <c r="G109" t="s">
        <v>85</v>
      </c>
      <c r="H109" t="s">
        <v>85</v>
      </c>
      <c r="I109" t="s">
        <v>85</v>
      </c>
      <c r="J109" t="s">
        <v>85</v>
      </c>
      <c r="K109" t="s">
        <v>85</v>
      </c>
      <c r="M109" t="s">
        <v>10905</v>
      </c>
      <c r="N109" t="s">
        <v>85</v>
      </c>
      <c r="O109" t="s">
        <v>85</v>
      </c>
      <c r="P109" t="s">
        <v>85</v>
      </c>
      <c r="Q109" t="s">
        <v>85</v>
      </c>
      <c r="R109" t="s">
        <v>85</v>
      </c>
      <c r="S109" t="s">
        <v>85</v>
      </c>
      <c r="T109" t="s">
        <v>85</v>
      </c>
      <c r="U109" t="s">
        <v>85</v>
      </c>
      <c r="V109" t="s">
        <v>85</v>
      </c>
      <c r="W109" t="s">
        <v>85</v>
      </c>
      <c r="X109" t="s">
        <v>85</v>
      </c>
      <c r="Y109" t="s">
        <v>85</v>
      </c>
      <c r="Z109" t="s">
        <v>85</v>
      </c>
      <c r="AA109" t="s">
        <v>85</v>
      </c>
      <c r="AB109" t="s">
        <v>85</v>
      </c>
      <c r="AC109" t="s">
        <v>85</v>
      </c>
      <c r="AD109" t="s">
        <v>85</v>
      </c>
      <c r="AE109" t="b">
        <v>0</v>
      </c>
    </row>
    <row r="110" spans="1:31" x14ac:dyDescent="0.35">
      <c r="A110" t="s">
        <v>85</v>
      </c>
      <c r="B110" t="s">
        <v>10906</v>
      </c>
      <c r="C110" t="s">
        <v>10905</v>
      </c>
      <c r="D110" t="s">
        <v>10907</v>
      </c>
      <c r="E110" t="s">
        <v>85</v>
      </c>
      <c r="F110" t="s">
        <v>85</v>
      </c>
      <c r="G110" t="s">
        <v>85</v>
      </c>
      <c r="H110" t="s">
        <v>85</v>
      </c>
      <c r="I110" t="s">
        <v>85</v>
      </c>
      <c r="J110" t="s">
        <v>85</v>
      </c>
      <c r="K110" t="s">
        <v>85</v>
      </c>
      <c r="M110" t="s">
        <v>10907</v>
      </c>
      <c r="N110" t="s">
        <v>85</v>
      </c>
      <c r="O110" t="s">
        <v>10908</v>
      </c>
      <c r="P110" t="s">
        <v>85</v>
      </c>
      <c r="Q110" t="s">
        <v>85</v>
      </c>
      <c r="R110" t="s">
        <v>10409</v>
      </c>
      <c r="S110" t="s">
        <v>85</v>
      </c>
      <c r="T110" t="s">
        <v>85</v>
      </c>
      <c r="U110" t="s">
        <v>85</v>
      </c>
      <c r="V110" t="s">
        <v>85</v>
      </c>
      <c r="W110" t="s">
        <v>85</v>
      </c>
      <c r="X110" t="s">
        <v>85</v>
      </c>
      <c r="Y110" t="s">
        <v>85</v>
      </c>
      <c r="Z110" t="s">
        <v>85</v>
      </c>
      <c r="AA110" t="s">
        <v>85</v>
      </c>
      <c r="AB110" t="s">
        <v>85</v>
      </c>
      <c r="AC110" t="s">
        <v>85</v>
      </c>
      <c r="AD110" t="s">
        <v>85</v>
      </c>
      <c r="AE110" t="b">
        <v>0</v>
      </c>
    </row>
    <row r="111" spans="1:31" x14ac:dyDescent="0.35">
      <c r="A111" t="s">
        <v>85</v>
      </c>
      <c r="B111" t="s">
        <v>10909</v>
      </c>
      <c r="C111" t="s">
        <v>10905</v>
      </c>
      <c r="D111" t="s">
        <v>10907</v>
      </c>
      <c r="E111" t="s">
        <v>10910</v>
      </c>
      <c r="F111" t="s">
        <v>85</v>
      </c>
      <c r="G111" t="s">
        <v>85</v>
      </c>
      <c r="H111" t="s">
        <v>85</v>
      </c>
      <c r="I111" t="s">
        <v>85</v>
      </c>
      <c r="J111" t="s">
        <v>85</v>
      </c>
      <c r="K111" t="s">
        <v>85</v>
      </c>
      <c r="M111" t="s">
        <v>10910</v>
      </c>
      <c r="N111" t="s">
        <v>85</v>
      </c>
      <c r="O111" t="s">
        <v>10911</v>
      </c>
      <c r="P111" t="s">
        <v>85</v>
      </c>
      <c r="Q111" t="s">
        <v>85</v>
      </c>
      <c r="R111" t="s">
        <v>10409</v>
      </c>
      <c r="S111" t="s">
        <v>85</v>
      </c>
      <c r="T111" t="s">
        <v>85</v>
      </c>
      <c r="U111" t="s">
        <v>85</v>
      </c>
      <c r="V111" t="s">
        <v>85</v>
      </c>
      <c r="W111" t="s">
        <v>85</v>
      </c>
      <c r="X111" t="s">
        <v>85</v>
      </c>
      <c r="Y111" t="s">
        <v>85</v>
      </c>
      <c r="Z111" t="s">
        <v>85</v>
      </c>
      <c r="AA111" t="s">
        <v>85</v>
      </c>
      <c r="AB111" t="s">
        <v>85</v>
      </c>
      <c r="AC111" t="s">
        <v>85</v>
      </c>
      <c r="AD111" t="s">
        <v>85</v>
      </c>
      <c r="AE111" t="b">
        <v>0</v>
      </c>
    </row>
    <row r="112" spans="1:31" x14ac:dyDescent="0.35">
      <c r="A112" t="s">
        <v>85</v>
      </c>
      <c r="B112" t="s">
        <v>10912</v>
      </c>
      <c r="C112" t="s">
        <v>10905</v>
      </c>
      <c r="D112" t="s">
        <v>10907</v>
      </c>
      <c r="E112" t="s">
        <v>10910</v>
      </c>
      <c r="F112" t="s">
        <v>10913</v>
      </c>
      <c r="G112" t="s">
        <v>85</v>
      </c>
      <c r="H112" t="s">
        <v>85</v>
      </c>
      <c r="I112" t="s">
        <v>85</v>
      </c>
      <c r="J112" t="s">
        <v>85</v>
      </c>
      <c r="K112" t="s">
        <v>85</v>
      </c>
      <c r="M112" t="s">
        <v>10913</v>
      </c>
      <c r="N112" t="s">
        <v>85</v>
      </c>
      <c r="O112" t="s">
        <v>10914</v>
      </c>
      <c r="P112" t="s">
        <v>85</v>
      </c>
      <c r="Q112" t="s">
        <v>85</v>
      </c>
      <c r="R112" t="s">
        <v>10915</v>
      </c>
      <c r="S112" t="s">
        <v>85</v>
      </c>
      <c r="T112" t="s">
        <v>85</v>
      </c>
      <c r="U112" t="s">
        <v>85</v>
      </c>
      <c r="V112" t="s">
        <v>85</v>
      </c>
      <c r="W112" t="s">
        <v>85</v>
      </c>
      <c r="X112" t="s">
        <v>85</v>
      </c>
      <c r="Y112" t="s">
        <v>10916</v>
      </c>
      <c r="Z112" t="s">
        <v>85</v>
      </c>
      <c r="AA112" t="s">
        <v>85</v>
      </c>
      <c r="AB112" t="s">
        <v>85</v>
      </c>
      <c r="AC112" t="s">
        <v>85</v>
      </c>
      <c r="AD112" t="s">
        <v>85</v>
      </c>
      <c r="AE112" t="b">
        <v>0</v>
      </c>
    </row>
    <row r="113" spans="1:31" x14ac:dyDescent="0.35">
      <c r="A113" t="s">
        <v>85</v>
      </c>
      <c r="B113" t="s">
        <v>10917</v>
      </c>
      <c r="C113" t="s">
        <v>10905</v>
      </c>
      <c r="D113" t="s">
        <v>10907</v>
      </c>
      <c r="E113" t="s">
        <v>10910</v>
      </c>
      <c r="F113" t="s">
        <v>10913</v>
      </c>
      <c r="G113" t="s">
        <v>10918</v>
      </c>
      <c r="H113" t="s">
        <v>85</v>
      </c>
      <c r="I113" t="s">
        <v>85</v>
      </c>
      <c r="J113" t="s">
        <v>85</v>
      </c>
      <c r="K113" t="s">
        <v>85</v>
      </c>
      <c r="M113" t="s">
        <v>10918</v>
      </c>
      <c r="N113" t="s">
        <v>85</v>
      </c>
      <c r="O113" t="s">
        <v>10919</v>
      </c>
      <c r="P113" t="s">
        <v>85</v>
      </c>
      <c r="Q113" t="s">
        <v>85</v>
      </c>
      <c r="R113" t="s">
        <v>10409</v>
      </c>
      <c r="S113" t="s">
        <v>85</v>
      </c>
      <c r="T113" t="s">
        <v>85</v>
      </c>
      <c r="U113" t="s">
        <v>85</v>
      </c>
      <c r="V113" t="s">
        <v>85</v>
      </c>
      <c r="W113" t="s">
        <v>85</v>
      </c>
      <c r="X113" t="s">
        <v>85</v>
      </c>
      <c r="Y113" t="s">
        <v>10916</v>
      </c>
      <c r="Z113" t="s">
        <v>85</v>
      </c>
      <c r="AA113" t="s">
        <v>85</v>
      </c>
      <c r="AB113" t="s">
        <v>85</v>
      </c>
      <c r="AC113" t="s">
        <v>85</v>
      </c>
      <c r="AD113" t="s">
        <v>85</v>
      </c>
      <c r="AE113" t="b">
        <v>0</v>
      </c>
    </row>
    <row r="114" spans="1:31" x14ac:dyDescent="0.35">
      <c r="A114" t="s">
        <v>85</v>
      </c>
      <c r="B114" t="s">
        <v>10920</v>
      </c>
      <c r="C114" t="s">
        <v>10905</v>
      </c>
      <c r="D114" t="s">
        <v>10907</v>
      </c>
      <c r="E114" t="s">
        <v>10910</v>
      </c>
      <c r="F114" t="s">
        <v>10913</v>
      </c>
      <c r="G114" t="s">
        <v>10921</v>
      </c>
      <c r="H114" t="s">
        <v>85</v>
      </c>
      <c r="I114" t="s">
        <v>85</v>
      </c>
      <c r="J114" t="s">
        <v>85</v>
      </c>
      <c r="K114" t="s">
        <v>85</v>
      </c>
      <c r="M114" t="s">
        <v>10921</v>
      </c>
      <c r="N114" t="s">
        <v>85</v>
      </c>
      <c r="O114" t="s">
        <v>10922</v>
      </c>
      <c r="P114" t="s">
        <v>85</v>
      </c>
      <c r="Q114" t="s">
        <v>85</v>
      </c>
      <c r="R114" t="s">
        <v>10409</v>
      </c>
      <c r="S114" t="s">
        <v>85</v>
      </c>
      <c r="T114" t="s">
        <v>85</v>
      </c>
      <c r="U114" t="s">
        <v>85</v>
      </c>
      <c r="V114" t="s">
        <v>85</v>
      </c>
      <c r="W114" t="s">
        <v>85</v>
      </c>
      <c r="X114" t="s">
        <v>85</v>
      </c>
      <c r="Y114" t="s">
        <v>10916</v>
      </c>
      <c r="Z114" t="s">
        <v>85</v>
      </c>
      <c r="AA114" t="s">
        <v>85</v>
      </c>
      <c r="AB114" t="s">
        <v>85</v>
      </c>
      <c r="AC114" t="s">
        <v>85</v>
      </c>
      <c r="AD114" t="s">
        <v>85</v>
      </c>
      <c r="AE114" t="b">
        <v>0</v>
      </c>
    </row>
    <row r="115" spans="1:31" x14ac:dyDescent="0.35">
      <c r="A115" t="s">
        <v>85</v>
      </c>
      <c r="B115" t="s">
        <v>10923</v>
      </c>
      <c r="C115" t="s">
        <v>10905</v>
      </c>
      <c r="D115" t="s">
        <v>10907</v>
      </c>
      <c r="E115" t="s">
        <v>10910</v>
      </c>
      <c r="F115" t="s">
        <v>10913</v>
      </c>
      <c r="G115" t="s">
        <v>10924</v>
      </c>
      <c r="H115" t="s">
        <v>85</v>
      </c>
      <c r="I115" t="s">
        <v>85</v>
      </c>
      <c r="J115" t="s">
        <v>85</v>
      </c>
      <c r="K115" t="s">
        <v>85</v>
      </c>
      <c r="M115" t="s">
        <v>10924</v>
      </c>
      <c r="N115" t="s">
        <v>85</v>
      </c>
      <c r="O115" t="s">
        <v>10925</v>
      </c>
      <c r="P115" t="s">
        <v>85</v>
      </c>
      <c r="Q115" t="s">
        <v>85</v>
      </c>
      <c r="R115" t="s">
        <v>10409</v>
      </c>
      <c r="S115" t="s">
        <v>85</v>
      </c>
      <c r="T115" t="s">
        <v>85</v>
      </c>
      <c r="U115" t="s">
        <v>85</v>
      </c>
      <c r="V115" t="s">
        <v>85</v>
      </c>
      <c r="W115" t="s">
        <v>85</v>
      </c>
      <c r="X115" t="s">
        <v>85</v>
      </c>
      <c r="Y115" t="s">
        <v>10916</v>
      </c>
      <c r="Z115" t="s">
        <v>85</v>
      </c>
      <c r="AA115" t="s">
        <v>85</v>
      </c>
      <c r="AB115" t="s">
        <v>85</v>
      </c>
      <c r="AC115" t="s">
        <v>85</v>
      </c>
      <c r="AD115" t="s">
        <v>85</v>
      </c>
      <c r="AE115" t="b">
        <v>0</v>
      </c>
    </row>
    <row r="116" spans="1:31" x14ac:dyDescent="0.35">
      <c r="A116" t="s">
        <v>85</v>
      </c>
      <c r="B116" t="s">
        <v>10926</v>
      </c>
      <c r="C116" t="s">
        <v>10905</v>
      </c>
      <c r="D116" t="s">
        <v>10907</v>
      </c>
      <c r="E116" t="s">
        <v>10910</v>
      </c>
      <c r="F116" t="s">
        <v>10913</v>
      </c>
      <c r="G116" t="s">
        <v>10927</v>
      </c>
      <c r="H116" t="s">
        <v>85</v>
      </c>
      <c r="I116" t="s">
        <v>85</v>
      </c>
      <c r="J116" t="s">
        <v>85</v>
      </c>
      <c r="K116" t="s">
        <v>85</v>
      </c>
      <c r="M116" t="s">
        <v>10927</v>
      </c>
      <c r="N116" t="s">
        <v>85</v>
      </c>
      <c r="O116" t="s">
        <v>10928</v>
      </c>
      <c r="P116" t="s">
        <v>85</v>
      </c>
      <c r="Q116" t="s">
        <v>85</v>
      </c>
      <c r="R116" t="s">
        <v>10409</v>
      </c>
      <c r="S116" t="s">
        <v>85</v>
      </c>
      <c r="T116" t="s">
        <v>85</v>
      </c>
      <c r="U116" t="s">
        <v>85</v>
      </c>
      <c r="V116" t="s">
        <v>85</v>
      </c>
      <c r="W116" t="s">
        <v>85</v>
      </c>
      <c r="X116" t="s">
        <v>85</v>
      </c>
      <c r="Y116" t="s">
        <v>10916</v>
      </c>
      <c r="Z116" t="s">
        <v>85</v>
      </c>
      <c r="AA116" t="s">
        <v>85</v>
      </c>
      <c r="AB116" t="s">
        <v>85</v>
      </c>
      <c r="AC116" t="s">
        <v>85</v>
      </c>
      <c r="AD116" t="s">
        <v>85</v>
      </c>
      <c r="AE116" t="b">
        <v>0</v>
      </c>
    </row>
    <row r="117" spans="1:31" x14ac:dyDescent="0.35">
      <c r="A117" t="s">
        <v>85</v>
      </c>
      <c r="B117" t="s">
        <v>10929</v>
      </c>
      <c r="C117" t="s">
        <v>10905</v>
      </c>
      <c r="D117" t="s">
        <v>10907</v>
      </c>
      <c r="E117" t="s">
        <v>10910</v>
      </c>
      <c r="F117" t="s">
        <v>10913</v>
      </c>
      <c r="G117" t="s">
        <v>10930</v>
      </c>
      <c r="H117" t="s">
        <v>85</v>
      </c>
      <c r="I117" t="s">
        <v>85</v>
      </c>
      <c r="J117" t="s">
        <v>85</v>
      </c>
      <c r="K117" t="s">
        <v>85</v>
      </c>
      <c r="M117" t="s">
        <v>10930</v>
      </c>
      <c r="N117" t="s">
        <v>85</v>
      </c>
      <c r="O117" t="s">
        <v>10931</v>
      </c>
      <c r="P117" t="s">
        <v>85</v>
      </c>
      <c r="Q117" t="s">
        <v>85</v>
      </c>
      <c r="R117" t="s">
        <v>10409</v>
      </c>
      <c r="S117" t="s">
        <v>85</v>
      </c>
      <c r="T117" t="s">
        <v>85</v>
      </c>
      <c r="U117" t="s">
        <v>85</v>
      </c>
      <c r="V117" t="s">
        <v>85</v>
      </c>
      <c r="W117" t="s">
        <v>85</v>
      </c>
      <c r="X117" t="s">
        <v>85</v>
      </c>
      <c r="Y117" t="s">
        <v>10916</v>
      </c>
      <c r="Z117" t="s">
        <v>85</v>
      </c>
      <c r="AA117" t="s">
        <v>85</v>
      </c>
      <c r="AB117" t="s">
        <v>85</v>
      </c>
      <c r="AC117" t="s">
        <v>85</v>
      </c>
      <c r="AD117" t="s">
        <v>85</v>
      </c>
      <c r="AE117" t="b">
        <v>0</v>
      </c>
    </row>
    <row r="118" spans="1:31" x14ac:dyDescent="0.35">
      <c r="A118" t="s">
        <v>85</v>
      </c>
      <c r="B118" t="s">
        <v>10932</v>
      </c>
      <c r="C118" t="s">
        <v>10905</v>
      </c>
      <c r="D118" t="s">
        <v>10907</v>
      </c>
      <c r="E118" t="s">
        <v>10910</v>
      </c>
      <c r="F118" t="s">
        <v>10913</v>
      </c>
      <c r="G118" t="s">
        <v>10930</v>
      </c>
      <c r="H118" t="s">
        <v>10933</v>
      </c>
      <c r="I118" t="s">
        <v>85</v>
      </c>
      <c r="J118" t="s">
        <v>85</v>
      </c>
      <c r="K118" t="s">
        <v>85</v>
      </c>
      <c r="M118" t="s">
        <v>10933</v>
      </c>
      <c r="N118" t="s">
        <v>85</v>
      </c>
      <c r="O118" t="s">
        <v>10934</v>
      </c>
      <c r="P118" t="s">
        <v>85</v>
      </c>
      <c r="Q118" t="s">
        <v>85</v>
      </c>
      <c r="R118" t="s">
        <v>10409</v>
      </c>
      <c r="S118" t="s">
        <v>85</v>
      </c>
      <c r="T118" t="s">
        <v>85</v>
      </c>
      <c r="U118" t="s">
        <v>85</v>
      </c>
      <c r="V118" t="s">
        <v>85</v>
      </c>
      <c r="W118" t="s">
        <v>85</v>
      </c>
      <c r="X118" t="s">
        <v>85</v>
      </c>
      <c r="Y118" t="s">
        <v>85</v>
      </c>
      <c r="Z118" t="s">
        <v>85</v>
      </c>
      <c r="AA118" t="s">
        <v>85</v>
      </c>
      <c r="AB118" t="s">
        <v>85</v>
      </c>
      <c r="AC118" t="s">
        <v>85</v>
      </c>
      <c r="AD118" t="s">
        <v>85</v>
      </c>
      <c r="AE118" t="b">
        <v>0</v>
      </c>
    </row>
    <row r="119" spans="1:31" x14ac:dyDescent="0.35">
      <c r="A119" t="s">
        <v>85</v>
      </c>
      <c r="B119" t="s">
        <v>10935</v>
      </c>
      <c r="C119" t="s">
        <v>10905</v>
      </c>
      <c r="D119" t="s">
        <v>10907</v>
      </c>
      <c r="E119" t="s">
        <v>10910</v>
      </c>
      <c r="F119" t="s">
        <v>10913</v>
      </c>
      <c r="G119" t="s">
        <v>10930</v>
      </c>
      <c r="H119" t="s">
        <v>10936</v>
      </c>
      <c r="I119" t="s">
        <v>85</v>
      </c>
      <c r="J119" t="s">
        <v>85</v>
      </c>
      <c r="K119" t="s">
        <v>85</v>
      </c>
      <c r="M119" t="s">
        <v>10936</v>
      </c>
      <c r="N119" t="s">
        <v>85</v>
      </c>
      <c r="O119" t="s">
        <v>10937</v>
      </c>
      <c r="P119" t="s">
        <v>85</v>
      </c>
      <c r="Q119" t="s">
        <v>85</v>
      </c>
      <c r="R119" t="s">
        <v>10409</v>
      </c>
      <c r="S119" t="s">
        <v>85</v>
      </c>
      <c r="T119" t="s">
        <v>85</v>
      </c>
      <c r="U119" t="s">
        <v>85</v>
      </c>
      <c r="V119" t="s">
        <v>85</v>
      </c>
      <c r="W119" t="s">
        <v>85</v>
      </c>
      <c r="X119" t="s">
        <v>85</v>
      </c>
      <c r="Y119" t="s">
        <v>85</v>
      </c>
      <c r="Z119" t="s">
        <v>85</v>
      </c>
      <c r="AA119" t="s">
        <v>85</v>
      </c>
      <c r="AB119" t="s">
        <v>85</v>
      </c>
      <c r="AC119" t="s">
        <v>85</v>
      </c>
      <c r="AD119" t="s">
        <v>85</v>
      </c>
      <c r="AE119" t="b">
        <v>0</v>
      </c>
    </row>
    <row r="120" spans="1:31" x14ac:dyDescent="0.35">
      <c r="A120" t="s">
        <v>85</v>
      </c>
      <c r="B120" t="s">
        <v>10938</v>
      </c>
      <c r="C120" t="s">
        <v>10905</v>
      </c>
      <c r="D120" t="s">
        <v>10907</v>
      </c>
      <c r="E120" t="s">
        <v>10910</v>
      </c>
      <c r="F120" t="s">
        <v>10913</v>
      </c>
      <c r="G120" t="s">
        <v>10939</v>
      </c>
      <c r="H120" t="s">
        <v>85</v>
      </c>
      <c r="I120" t="s">
        <v>85</v>
      </c>
      <c r="J120" t="s">
        <v>85</v>
      </c>
      <c r="K120" t="s">
        <v>85</v>
      </c>
      <c r="M120" t="s">
        <v>10939</v>
      </c>
      <c r="N120" t="s">
        <v>85</v>
      </c>
      <c r="O120" t="s">
        <v>10940</v>
      </c>
      <c r="P120" t="s">
        <v>85</v>
      </c>
      <c r="Q120" t="s">
        <v>85</v>
      </c>
      <c r="R120" t="s">
        <v>10409</v>
      </c>
      <c r="S120" t="s">
        <v>85</v>
      </c>
      <c r="T120" t="s">
        <v>85</v>
      </c>
      <c r="U120" t="s">
        <v>85</v>
      </c>
      <c r="V120" t="s">
        <v>85</v>
      </c>
      <c r="W120" t="s">
        <v>85</v>
      </c>
      <c r="X120" t="s">
        <v>85</v>
      </c>
      <c r="Y120" t="s">
        <v>10916</v>
      </c>
      <c r="Z120" t="s">
        <v>85</v>
      </c>
      <c r="AA120" t="s">
        <v>85</v>
      </c>
      <c r="AB120" t="s">
        <v>85</v>
      </c>
      <c r="AC120" t="s">
        <v>85</v>
      </c>
      <c r="AD120" t="s">
        <v>85</v>
      </c>
      <c r="AE120" t="b">
        <v>0</v>
      </c>
    </row>
    <row r="121" spans="1:31" x14ac:dyDescent="0.35">
      <c r="A121" t="s">
        <v>85</v>
      </c>
      <c r="B121" t="s">
        <v>10941</v>
      </c>
      <c r="C121" t="s">
        <v>10905</v>
      </c>
      <c r="D121" t="s">
        <v>10907</v>
      </c>
      <c r="E121" t="s">
        <v>10910</v>
      </c>
      <c r="F121" t="s">
        <v>10913</v>
      </c>
      <c r="G121" t="s">
        <v>10942</v>
      </c>
      <c r="H121" t="s">
        <v>85</v>
      </c>
      <c r="I121" t="s">
        <v>85</v>
      </c>
      <c r="J121" t="s">
        <v>85</v>
      </c>
      <c r="K121" t="s">
        <v>85</v>
      </c>
      <c r="M121" t="s">
        <v>10942</v>
      </c>
      <c r="N121" t="s">
        <v>85</v>
      </c>
      <c r="O121" t="s">
        <v>10943</v>
      </c>
      <c r="P121" t="s">
        <v>85</v>
      </c>
      <c r="Q121" t="s">
        <v>85</v>
      </c>
      <c r="R121" t="s">
        <v>10409</v>
      </c>
      <c r="S121" t="s">
        <v>85</v>
      </c>
      <c r="T121" t="s">
        <v>85</v>
      </c>
      <c r="U121" t="s">
        <v>85</v>
      </c>
      <c r="V121" t="s">
        <v>85</v>
      </c>
      <c r="W121" t="s">
        <v>85</v>
      </c>
      <c r="X121" t="s">
        <v>85</v>
      </c>
      <c r="Y121" t="s">
        <v>10916</v>
      </c>
      <c r="Z121" t="s">
        <v>85</v>
      </c>
      <c r="AA121" t="s">
        <v>85</v>
      </c>
      <c r="AB121" t="s">
        <v>85</v>
      </c>
      <c r="AC121" t="s">
        <v>85</v>
      </c>
      <c r="AD121" t="s">
        <v>85</v>
      </c>
      <c r="AE121" t="b">
        <v>0</v>
      </c>
    </row>
    <row r="122" spans="1:31" x14ac:dyDescent="0.35">
      <c r="A122" t="s">
        <v>85</v>
      </c>
      <c r="B122" t="s">
        <v>10944</v>
      </c>
      <c r="C122" t="s">
        <v>10905</v>
      </c>
      <c r="D122" t="s">
        <v>10907</v>
      </c>
      <c r="E122" t="s">
        <v>10910</v>
      </c>
      <c r="F122" t="s">
        <v>10913</v>
      </c>
      <c r="G122" t="s">
        <v>10945</v>
      </c>
      <c r="H122" t="s">
        <v>85</v>
      </c>
      <c r="I122" t="s">
        <v>85</v>
      </c>
      <c r="J122" t="s">
        <v>85</v>
      </c>
      <c r="K122" t="s">
        <v>85</v>
      </c>
      <c r="M122" t="s">
        <v>10945</v>
      </c>
      <c r="N122" t="s">
        <v>85</v>
      </c>
      <c r="O122" t="s">
        <v>10946</v>
      </c>
      <c r="P122" t="s">
        <v>85</v>
      </c>
      <c r="Q122" t="s">
        <v>85</v>
      </c>
      <c r="R122" t="s">
        <v>10409</v>
      </c>
      <c r="S122" t="s">
        <v>85</v>
      </c>
      <c r="T122" t="s">
        <v>85</v>
      </c>
      <c r="U122" t="s">
        <v>85</v>
      </c>
      <c r="V122" t="s">
        <v>85</v>
      </c>
      <c r="W122" t="s">
        <v>85</v>
      </c>
      <c r="X122" t="s">
        <v>85</v>
      </c>
      <c r="Y122" t="s">
        <v>10916</v>
      </c>
      <c r="Z122" t="s">
        <v>85</v>
      </c>
      <c r="AA122" t="s">
        <v>85</v>
      </c>
      <c r="AB122" t="s">
        <v>85</v>
      </c>
      <c r="AC122" t="s">
        <v>85</v>
      </c>
      <c r="AD122" t="s">
        <v>85</v>
      </c>
      <c r="AE122" t="b">
        <v>0</v>
      </c>
    </row>
    <row r="123" spans="1:31" x14ac:dyDescent="0.35">
      <c r="A123" t="s">
        <v>85</v>
      </c>
      <c r="B123" t="s">
        <v>10947</v>
      </c>
      <c r="C123" t="s">
        <v>10905</v>
      </c>
      <c r="D123" t="s">
        <v>10907</v>
      </c>
      <c r="E123" t="s">
        <v>10910</v>
      </c>
      <c r="F123" t="s">
        <v>10913</v>
      </c>
      <c r="G123" t="s">
        <v>10948</v>
      </c>
      <c r="H123" t="s">
        <v>85</v>
      </c>
      <c r="I123" t="s">
        <v>85</v>
      </c>
      <c r="J123" t="s">
        <v>85</v>
      </c>
      <c r="K123" t="s">
        <v>85</v>
      </c>
      <c r="M123" t="s">
        <v>10948</v>
      </c>
      <c r="N123" t="s">
        <v>10949</v>
      </c>
      <c r="O123" t="s">
        <v>10950</v>
      </c>
      <c r="P123" t="s">
        <v>85</v>
      </c>
      <c r="Q123" t="s">
        <v>85</v>
      </c>
      <c r="R123" t="s">
        <v>10951</v>
      </c>
      <c r="S123" t="s">
        <v>85</v>
      </c>
      <c r="T123" t="s">
        <v>85</v>
      </c>
      <c r="U123" t="s">
        <v>85</v>
      </c>
      <c r="V123" t="s">
        <v>85</v>
      </c>
      <c r="W123" t="s">
        <v>85</v>
      </c>
      <c r="X123" t="s">
        <v>85</v>
      </c>
      <c r="Y123" t="s">
        <v>10916</v>
      </c>
      <c r="Z123" t="s">
        <v>85</v>
      </c>
      <c r="AA123" t="s">
        <v>85</v>
      </c>
      <c r="AB123" t="s">
        <v>85</v>
      </c>
      <c r="AC123" t="s">
        <v>85</v>
      </c>
      <c r="AD123" t="s">
        <v>85</v>
      </c>
      <c r="AE123" t="b">
        <v>0</v>
      </c>
    </row>
    <row r="124" spans="1:31" x14ac:dyDescent="0.35">
      <c r="A124" t="s">
        <v>85</v>
      </c>
      <c r="B124" t="s">
        <v>10952</v>
      </c>
      <c r="C124" t="s">
        <v>10905</v>
      </c>
      <c r="D124" t="s">
        <v>10907</v>
      </c>
      <c r="E124" t="s">
        <v>10910</v>
      </c>
      <c r="F124" t="s">
        <v>10913</v>
      </c>
      <c r="G124" t="s">
        <v>10948</v>
      </c>
      <c r="H124" t="s">
        <v>10953</v>
      </c>
      <c r="I124" t="s">
        <v>85</v>
      </c>
      <c r="J124" t="s">
        <v>85</v>
      </c>
      <c r="K124" t="s">
        <v>85</v>
      </c>
      <c r="M124" t="s">
        <v>10953</v>
      </c>
      <c r="N124" t="s">
        <v>85</v>
      </c>
      <c r="O124" t="s">
        <v>10954</v>
      </c>
      <c r="P124" t="s">
        <v>10955</v>
      </c>
      <c r="Q124" t="s">
        <v>85</v>
      </c>
      <c r="R124" t="s">
        <v>10956</v>
      </c>
      <c r="S124" t="s">
        <v>85</v>
      </c>
      <c r="T124" t="s">
        <v>85</v>
      </c>
      <c r="U124" t="s">
        <v>85</v>
      </c>
      <c r="V124" t="s">
        <v>85</v>
      </c>
      <c r="W124" t="s">
        <v>85</v>
      </c>
      <c r="X124" t="s">
        <v>85</v>
      </c>
      <c r="Y124" t="s">
        <v>85</v>
      </c>
      <c r="Z124" t="s">
        <v>85</v>
      </c>
      <c r="AA124" t="s">
        <v>85</v>
      </c>
      <c r="AB124" t="s">
        <v>85</v>
      </c>
      <c r="AC124" t="s">
        <v>85</v>
      </c>
      <c r="AD124" t="s">
        <v>85</v>
      </c>
      <c r="AE124" t="b">
        <v>0</v>
      </c>
    </row>
    <row r="125" spans="1:31" x14ac:dyDescent="0.35">
      <c r="A125" t="s">
        <v>85</v>
      </c>
      <c r="B125" t="s">
        <v>10957</v>
      </c>
      <c r="C125" t="s">
        <v>10905</v>
      </c>
      <c r="D125" t="s">
        <v>10907</v>
      </c>
      <c r="E125" t="s">
        <v>10910</v>
      </c>
      <c r="F125" t="s">
        <v>10913</v>
      </c>
      <c r="G125" t="s">
        <v>10948</v>
      </c>
      <c r="H125" t="s">
        <v>10958</v>
      </c>
      <c r="I125" t="s">
        <v>85</v>
      </c>
      <c r="J125" t="s">
        <v>85</v>
      </c>
      <c r="K125" t="s">
        <v>85</v>
      </c>
      <c r="M125" t="s">
        <v>10958</v>
      </c>
      <c r="N125" t="s">
        <v>85</v>
      </c>
      <c r="O125" t="s">
        <v>10959</v>
      </c>
      <c r="P125" t="s">
        <v>10960</v>
      </c>
      <c r="Q125" t="s">
        <v>85</v>
      </c>
      <c r="R125" t="s">
        <v>85</v>
      </c>
      <c r="S125" t="s">
        <v>85</v>
      </c>
      <c r="T125" t="s">
        <v>85</v>
      </c>
      <c r="U125" t="s">
        <v>85</v>
      </c>
      <c r="V125" t="s">
        <v>85</v>
      </c>
      <c r="W125" t="s">
        <v>85</v>
      </c>
      <c r="X125" t="s">
        <v>85</v>
      </c>
      <c r="Y125" t="s">
        <v>85</v>
      </c>
      <c r="Z125" t="s">
        <v>85</v>
      </c>
      <c r="AA125" t="s">
        <v>85</v>
      </c>
      <c r="AB125" t="s">
        <v>85</v>
      </c>
      <c r="AC125" t="s">
        <v>85</v>
      </c>
      <c r="AD125" t="s">
        <v>85</v>
      </c>
      <c r="AE125" t="b">
        <v>0</v>
      </c>
    </row>
    <row r="126" spans="1:31" x14ac:dyDescent="0.35">
      <c r="A126" t="s">
        <v>85</v>
      </c>
      <c r="B126" t="s">
        <v>10961</v>
      </c>
      <c r="C126" t="s">
        <v>10905</v>
      </c>
      <c r="D126" t="s">
        <v>10907</v>
      </c>
      <c r="E126" t="s">
        <v>10910</v>
      </c>
      <c r="F126" t="s">
        <v>10913</v>
      </c>
      <c r="G126" t="s">
        <v>10948</v>
      </c>
      <c r="H126" t="s">
        <v>10962</v>
      </c>
      <c r="I126" t="s">
        <v>85</v>
      </c>
      <c r="J126" t="s">
        <v>85</v>
      </c>
      <c r="K126" t="s">
        <v>85</v>
      </c>
      <c r="M126" t="s">
        <v>10962</v>
      </c>
      <c r="N126" t="s">
        <v>85</v>
      </c>
      <c r="O126" t="s">
        <v>10963</v>
      </c>
      <c r="P126" t="s">
        <v>85</v>
      </c>
      <c r="Q126" t="s">
        <v>85</v>
      </c>
      <c r="R126" t="s">
        <v>85</v>
      </c>
      <c r="S126" t="s">
        <v>85</v>
      </c>
      <c r="T126" t="s">
        <v>85</v>
      </c>
      <c r="U126" t="s">
        <v>85</v>
      </c>
      <c r="V126" t="s">
        <v>85</v>
      </c>
      <c r="W126" t="s">
        <v>85</v>
      </c>
      <c r="X126" t="s">
        <v>85</v>
      </c>
      <c r="Y126" t="s">
        <v>85</v>
      </c>
      <c r="Z126" t="s">
        <v>85</v>
      </c>
      <c r="AA126" t="s">
        <v>85</v>
      </c>
      <c r="AB126" t="s">
        <v>85</v>
      </c>
      <c r="AC126" t="s">
        <v>85</v>
      </c>
      <c r="AD126" t="s">
        <v>85</v>
      </c>
      <c r="AE126" t="b">
        <v>0</v>
      </c>
    </row>
    <row r="127" spans="1:31" x14ac:dyDescent="0.35">
      <c r="A127" t="s">
        <v>85</v>
      </c>
      <c r="B127" t="s">
        <v>10964</v>
      </c>
      <c r="C127" t="s">
        <v>10905</v>
      </c>
      <c r="D127" t="s">
        <v>10907</v>
      </c>
      <c r="E127" t="s">
        <v>10910</v>
      </c>
      <c r="F127" t="s">
        <v>10913</v>
      </c>
      <c r="G127" t="s">
        <v>10948</v>
      </c>
      <c r="H127" t="s">
        <v>10965</v>
      </c>
      <c r="I127" t="s">
        <v>85</v>
      </c>
      <c r="J127" t="s">
        <v>85</v>
      </c>
      <c r="K127" t="s">
        <v>85</v>
      </c>
      <c r="M127" t="s">
        <v>10965</v>
      </c>
      <c r="N127" t="s">
        <v>85</v>
      </c>
      <c r="O127" t="s">
        <v>10966</v>
      </c>
      <c r="P127" t="s">
        <v>10967</v>
      </c>
      <c r="Q127" t="s">
        <v>85</v>
      </c>
      <c r="R127" t="s">
        <v>10968</v>
      </c>
      <c r="S127" t="s">
        <v>85</v>
      </c>
      <c r="T127" t="s">
        <v>85</v>
      </c>
      <c r="U127" t="s">
        <v>85</v>
      </c>
      <c r="V127" t="s">
        <v>85</v>
      </c>
      <c r="W127" t="s">
        <v>85</v>
      </c>
      <c r="X127" t="s">
        <v>85</v>
      </c>
      <c r="Y127" t="s">
        <v>85</v>
      </c>
      <c r="Z127" t="s">
        <v>85</v>
      </c>
      <c r="AA127" t="s">
        <v>85</v>
      </c>
      <c r="AB127" t="s">
        <v>85</v>
      </c>
      <c r="AC127" t="s">
        <v>85</v>
      </c>
      <c r="AD127" t="s">
        <v>85</v>
      </c>
      <c r="AE127" t="b">
        <v>0</v>
      </c>
    </row>
    <row r="128" spans="1:31" x14ac:dyDescent="0.35">
      <c r="A128" t="s">
        <v>85</v>
      </c>
      <c r="B128" t="s">
        <v>10969</v>
      </c>
      <c r="C128" t="s">
        <v>10905</v>
      </c>
      <c r="D128" t="s">
        <v>10907</v>
      </c>
      <c r="E128" t="s">
        <v>10910</v>
      </c>
      <c r="F128" t="s">
        <v>10913</v>
      </c>
      <c r="G128" t="s">
        <v>10948</v>
      </c>
      <c r="H128" t="s">
        <v>10970</v>
      </c>
      <c r="I128" t="s">
        <v>85</v>
      </c>
      <c r="J128" t="s">
        <v>85</v>
      </c>
      <c r="K128" t="s">
        <v>85</v>
      </c>
      <c r="M128" t="s">
        <v>10970</v>
      </c>
      <c r="N128" t="s">
        <v>85</v>
      </c>
      <c r="O128" t="s">
        <v>10971</v>
      </c>
      <c r="P128" t="s">
        <v>85</v>
      </c>
      <c r="Q128" t="s">
        <v>85</v>
      </c>
      <c r="R128" t="s">
        <v>10972</v>
      </c>
      <c r="S128" t="s">
        <v>85</v>
      </c>
      <c r="T128" t="s">
        <v>85</v>
      </c>
      <c r="U128" t="s">
        <v>85</v>
      </c>
      <c r="V128" t="s">
        <v>85</v>
      </c>
      <c r="W128" t="s">
        <v>85</v>
      </c>
      <c r="X128" t="s">
        <v>85</v>
      </c>
      <c r="Y128" t="s">
        <v>85</v>
      </c>
      <c r="Z128" t="s">
        <v>85</v>
      </c>
      <c r="AA128" t="s">
        <v>85</v>
      </c>
      <c r="AB128" t="s">
        <v>85</v>
      </c>
      <c r="AC128" t="s">
        <v>85</v>
      </c>
      <c r="AD128" t="s">
        <v>85</v>
      </c>
      <c r="AE128" t="b">
        <v>0</v>
      </c>
    </row>
    <row r="129" spans="1:31" x14ac:dyDescent="0.35">
      <c r="A129" t="s">
        <v>85</v>
      </c>
      <c r="B129" t="s">
        <v>10973</v>
      </c>
      <c r="C129" t="s">
        <v>10905</v>
      </c>
      <c r="D129" t="s">
        <v>10907</v>
      </c>
      <c r="E129" t="s">
        <v>10910</v>
      </c>
      <c r="F129" t="s">
        <v>10913</v>
      </c>
      <c r="G129" t="s">
        <v>10948</v>
      </c>
      <c r="H129" t="s">
        <v>10970</v>
      </c>
      <c r="I129" t="s">
        <v>10974</v>
      </c>
      <c r="J129" t="s">
        <v>85</v>
      </c>
      <c r="K129" t="s">
        <v>85</v>
      </c>
      <c r="M129" t="s">
        <v>10974</v>
      </c>
      <c r="N129" t="s">
        <v>85</v>
      </c>
      <c r="O129" t="s">
        <v>10975</v>
      </c>
      <c r="P129" t="s">
        <v>85</v>
      </c>
      <c r="Q129" t="s">
        <v>85</v>
      </c>
      <c r="R129" t="s">
        <v>85</v>
      </c>
      <c r="S129" t="s">
        <v>85</v>
      </c>
      <c r="T129" t="s">
        <v>85</v>
      </c>
      <c r="U129" t="s">
        <v>85</v>
      </c>
      <c r="V129" t="s">
        <v>85</v>
      </c>
      <c r="W129" t="s">
        <v>85</v>
      </c>
      <c r="X129" t="s">
        <v>85</v>
      </c>
      <c r="Y129" t="s">
        <v>85</v>
      </c>
      <c r="Z129" t="s">
        <v>85</v>
      </c>
      <c r="AA129" t="s">
        <v>85</v>
      </c>
      <c r="AB129" t="s">
        <v>85</v>
      </c>
      <c r="AC129" t="s">
        <v>85</v>
      </c>
      <c r="AD129" t="s">
        <v>85</v>
      </c>
      <c r="AE129" t="b">
        <v>0</v>
      </c>
    </row>
    <row r="130" spans="1:31" x14ac:dyDescent="0.35">
      <c r="A130" t="s">
        <v>85</v>
      </c>
      <c r="B130" t="s">
        <v>10976</v>
      </c>
      <c r="C130" t="s">
        <v>10905</v>
      </c>
      <c r="D130" t="s">
        <v>10907</v>
      </c>
      <c r="E130" t="s">
        <v>10910</v>
      </c>
      <c r="F130" t="s">
        <v>10913</v>
      </c>
      <c r="G130" t="s">
        <v>10948</v>
      </c>
      <c r="H130" t="s">
        <v>10970</v>
      </c>
      <c r="I130" t="s">
        <v>10977</v>
      </c>
      <c r="J130" t="s">
        <v>85</v>
      </c>
      <c r="K130" t="s">
        <v>85</v>
      </c>
      <c r="M130" t="s">
        <v>10977</v>
      </c>
      <c r="N130" t="s">
        <v>85</v>
      </c>
      <c r="O130" t="s">
        <v>10978</v>
      </c>
      <c r="P130" t="s">
        <v>85</v>
      </c>
      <c r="Q130" t="s">
        <v>85</v>
      </c>
      <c r="R130" t="s">
        <v>85</v>
      </c>
      <c r="S130" t="s">
        <v>85</v>
      </c>
      <c r="T130" t="s">
        <v>85</v>
      </c>
      <c r="U130" t="s">
        <v>85</v>
      </c>
      <c r="V130" t="s">
        <v>85</v>
      </c>
      <c r="W130" t="s">
        <v>85</v>
      </c>
      <c r="X130" t="s">
        <v>85</v>
      </c>
      <c r="Y130" t="s">
        <v>85</v>
      </c>
      <c r="Z130" t="s">
        <v>85</v>
      </c>
      <c r="AA130" t="s">
        <v>85</v>
      </c>
      <c r="AB130" t="s">
        <v>85</v>
      </c>
      <c r="AC130" t="s">
        <v>85</v>
      </c>
      <c r="AD130" t="s">
        <v>85</v>
      </c>
      <c r="AE130" t="b">
        <v>0</v>
      </c>
    </row>
    <row r="131" spans="1:31" x14ac:dyDescent="0.35">
      <c r="A131" t="s">
        <v>85</v>
      </c>
      <c r="B131" t="s">
        <v>10979</v>
      </c>
      <c r="C131" t="s">
        <v>10905</v>
      </c>
      <c r="D131" t="s">
        <v>10907</v>
      </c>
      <c r="E131" t="s">
        <v>10910</v>
      </c>
      <c r="F131" t="s">
        <v>10913</v>
      </c>
      <c r="G131" t="s">
        <v>10948</v>
      </c>
      <c r="H131" t="s">
        <v>10970</v>
      </c>
      <c r="I131" t="s">
        <v>10980</v>
      </c>
      <c r="J131" t="s">
        <v>85</v>
      </c>
      <c r="K131" t="s">
        <v>85</v>
      </c>
      <c r="M131" t="s">
        <v>10980</v>
      </c>
      <c r="N131" t="s">
        <v>85</v>
      </c>
      <c r="O131" t="s">
        <v>10981</v>
      </c>
      <c r="P131" t="s">
        <v>85</v>
      </c>
      <c r="Q131" t="s">
        <v>85</v>
      </c>
      <c r="R131" t="s">
        <v>85</v>
      </c>
      <c r="S131" t="s">
        <v>85</v>
      </c>
      <c r="T131" t="s">
        <v>85</v>
      </c>
      <c r="U131" t="s">
        <v>85</v>
      </c>
      <c r="V131" t="s">
        <v>85</v>
      </c>
      <c r="W131" t="s">
        <v>85</v>
      </c>
      <c r="X131" t="s">
        <v>85</v>
      </c>
      <c r="Y131" t="s">
        <v>85</v>
      </c>
      <c r="Z131" t="s">
        <v>85</v>
      </c>
      <c r="AA131" t="s">
        <v>85</v>
      </c>
      <c r="AB131" t="s">
        <v>85</v>
      </c>
      <c r="AC131" t="s">
        <v>85</v>
      </c>
      <c r="AD131" t="s">
        <v>85</v>
      </c>
      <c r="AE131" t="b">
        <v>0</v>
      </c>
    </row>
    <row r="132" spans="1:31" x14ac:dyDescent="0.35">
      <c r="A132" t="s">
        <v>85</v>
      </c>
      <c r="B132" t="s">
        <v>10982</v>
      </c>
      <c r="C132" t="s">
        <v>10905</v>
      </c>
      <c r="D132" t="s">
        <v>10907</v>
      </c>
      <c r="E132" t="s">
        <v>10910</v>
      </c>
      <c r="F132" t="s">
        <v>10913</v>
      </c>
      <c r="G132" t="s">
        <v>10948</v>
      </c>
      <c r="H132" t="s">
        <v>10970</v>
      </c>
      <c r="I132" t="s">
        <v>10983</v>
      </c>
      <c r="J132" t="s">
        <v>85</v>
      </c>
      <c r="K132" t="s">
        <v>85</v>
      </c>
      <c r="M132" t="s">
        <v>10983</v>
      </c>
      <c r="N132" t="s">
        <v>85</v>
      </c>
      <c r="O132" t="s">
        <v>10984</v>
      </c>
      <c r="P132" t="s">
        <v>85</v>
      </c>
      <c r="Q132" t="s">
        <v>85</v>
      </c>
      <c r="R132" t="s">
        <v>85</v>
      </c>
      <c r="S132" t="s">
        <v>85</v>
      </c>
      <c r="T132" t="s">
        <v>85</v>
      </c>
      <c r="U132" t="s">
        <v>85</v>
      </c>
      <c r="V132" t="s">
        <v>85</v>
      </c>
      <c r="W132" t="s">
        <v>85</v>
      </c>
      <c r="X132" t="s">
        <v>85</v>
      </c>
      <c r="Y132" t="s">
        <v>85</v>
      </c>
      <c r="Z132" t="s">
        <v>85</v>
      </c>
      <c r="AA132" t="s">
        <v>85</v>
      </c>
      <c r="AB132" t="s">
        <v>85</v>
      </c>
      <c r="AC132" t="s">
        <v>85</v>
      </c>
      <c r="AD132" t="s">
        <v>85</v>
      </c>
      <c r="AE132" t="b">
        <v>0</v>
      </c>
    </row>
    <row r="133" spans="1:31" x14ac:dyDescent="0.35">
      <c r="A133" t="s">
        <v>85</v>
      </c>
      <c r="B133" t="s">
        <v>10985</v>
      </c>
      <c r="C133" t="s">
        <v>10905</v>
      </c>
      <c r="D133" t="s">
        <v>10907</v>
      </c>
      <c r="E133" t="s">
        <v>10910</v>
      </c>
      <c r="F133" t="s">
        <v>10913</v>
      </c>
      <c r="G133" t="s">
        <v>10948</v>
      </c>
      <c r="H133" t="s">
        <v>10986</v>
      </c>
      <c r="I133" t="s">
        <v>85</v>
      </c>
      <c r="J133" t="s">
        <v>85</v>
      </c>
      <c r="K133" t="s">
        <v>85</v>
      </c>
      <c r="M133" t="s">
        <v>10986</v>
      </c>
      <c r="N133" t="s">
        <v>10987</v>
      </c>
      <c r="O133" t="s">
        <v>10988</v>
      </c>
      <c r="P133" t="s">
        <v>85</v>
      </c>
      <c r="Q133" t="s">
        <v>85</v>
      </c>
      <c r="R133" t="s">
        <v>10989</v>
      </c>
      <c r="S133" t="s">
        <v>85</v>
      </c>
      <c r="T133" t="s">
        <v>85</v>
      </c>
      <c r="U133" t="s">
        <v>85</v>
      </c>
      <c r="V133" t="s">
        <v>85</v>
      </c>
      <c r="W133" t="s">
        <v>85</v>
      </c>
      <c r="X133" t="s">
        <v>85</v>
      </c>
      <c r="Y133" t="s">
        <v>85</v>
      </c>
      <c r="Z133" t="s">
        <v>85</v>
      </c>
      <c r="AA133" t="s">
        <v>85</v>
      </c>
      <c r="AB133" t="s">
        <v>85</v>
      </c>
      <c r="AC133" t="s">
        <v>85</v>
      </c>
      <c r="AD133" t="s">
        <v>85</v>
      </c>
      <c r="AE133" t="b">
        <v>0</v>
      </c>
    </row>
    <row r="134" spans="1:31" x14ac:dyDescent="0.35">
      <c r="A134" t="s">
        <v>85</v>
      </c>
      <c r="B134" t="s">
        <v>10990</v>
      </c>
      <c r="C134" t="s">
        <v>10905</v>
      </c>
      <c r="D134" t="s">
        <v>10907</v>
      </c>
      <c r="E134" t="s">
        <v>10910</v>
      </c>
      <c r="F134" t="s">
        <v>10913</v>
      </c>
      <c r="G134" t="s">
        <v>10948</v>
      </c>
      <c r="H134" t="s">
        <v>10991</v>
      </c>
      <c r="I134" t="s">
        <v>85</v>
      </c>
      <c r="J134" t="s">
        <v>85</v>
      </c>
      <c r="K134" t="s">
        <v>85</v>
      </c>
      <c r="M134" t="s">
        <v>10991</v>
      </c>
      <c r="N134" t="s">
        <v>85</v>
      </c>
      <c r="O134" t="s">
        <v>10992</v>
      </c>
      <c r="P134" t="s">
        <v>85</v>
      </c>
      <c r="Q134" t="s">
        <v>85</v>
      </c>
      <c r="R134" t="s">
        <v>85</v>
      </c>
      <c r="S134" t="s">
        <v>85</v>
      </c>
      <c r="T134" t="s">
        <v>85</v>
      </c>
      <c r="U134" t="s">
        <v>85</v>
      </c>
      <c r="V134" t="s">
        <v>85</v>
      </c>
      <c r="W134" t="s">
        <v>85</v>
      </c>
      <c r="X134" t="s">
        <v>85</v>
      </c>
      <c r="Y134" t="s">
        <v>85</v>
      </c>
      <c r="Z134" t="s">
        <v>85</v>
      </c>
      <c r="AA134" t="s">
        <v>85</v>
      </c>
      <c r="AB134" t="s">
        <v>85</v>
      </c>
      <c r="AC134" t="s">
        <v>85</v>
      </c>
      <c r="AD134" t="s">
        <v>85</v>
      </c>
      <c r="AE134" t="b">
        <v>0</v>
      </c>
    </row>
    <row r="135" spans="1:31" x14ac:dyDescent="0.35">
      <c r="A135" t="s">
        <v>85</v>
      </c>
      <c r="B135" t="s">
        <v>10993</v>
      </c>
      <c r="C135" t="s">
        <v>10905</v>
      </c>
      <c r="D135" t="s">
        <v>10907</v>
      </c>
      <c r="E135" t="s">
        <v>10910</v>
      </c>
      <c r="F135" t="s">
        <v>10913</v>
      </c>
      <c r="G135" t="s">
        <v>10948</v>
      </c>
      <c r="H135" t="s">
        <v>10994</v>
      </c>
      <c r="I135" t="s">
        <v>85</v>
      </c>
      <c r="J135" t="s">
        <v>85</v>
      </c>
      <c r="K135" t="s">
        <v>85</v>
      </c>
      <c r="M135" t="s">
        <v>10994</v>
      </c>
      <c r="N135" t="s">
        <v>85</v>
      </c>
      <c r="O135" t="s">
        <v>10995</v>
      </c>
      <c r="P135" t="s">
        <v>85</v>
      </c>
      <c r="Q135" t="s">
        <v>85</v>
      </c>
      <c r="R135" t="s">
        <v>10996</v>
      </c>
      <c r="S135" t="s">
        <v>85</v>
      </c>
      <c r="T135" t="s">
        <v>85</v>
      </c>
      <c r="U135" t="s">
        <v>85</v>
      </c>
      <c r="V135" t="s">
        <v>85</v>
      </c>
      <c r="W135" t="s">
        <v>85</v>
      </c>
      <c r="X135" t="s">
        <v>85</v>
      </c>
      <c r="Y135" t="s">
        <v>85</v>
      </c>
      <c r="Z135" t="s">
        <v>85</v>
      </c>
      <c r="AA135" t="s">
        <v>85</v>
      </c>
      <c r="AB135" t="s">
        <v>85</v>
      </c>
      <c r="AC135" t="s">
        <v>85</v>
      </c>
      <c r="AD135" t="s">
        <v>85</v>
      </c>
      <c r="AE135" t="b">
        <v>0</v>
      </c>
    </row>
    <row r="136" spans="1:31" x14ac:dyDescent="0.35">
      <c r="A136" t="s">
        <v>85</v>
      </c>
      <c r="B136" t="s">
        <v>10997</v>
      </c>
      <c r="C136" t="s">
        <v>10905</v>
      </c>
      <c r="D136" t="s">
        <v>10907</v>
      </c>
      <c r="E136" t="s">
        <v>10910</v>
      </c>
      <c r="F136" t="s">
        <v>10913</v>
      </c>
      <c r="G136" t="s">
        <v>10948</v>
      </c>
      <c r="H136" t="s">
        <v>10998</v>
      </c>
      <c r="I136" t="s">
        <v>85</v>
      </c>
      <c r="J136" t="s">
        <v>85</v>
      </c>
      <c r="K136" t="s">
        <v>85</v>
      </c>
      <c r="M136" t="s">
        <v>10998</v>
      </c>
      <c r="N136" t="s">
        <v>85</v>
      </c>
      <c r="O136" t="s">
        <v>10999</v>
      </c>
      <c r="P136" t="s">
        <v>85</v>
      </c>
      <c r="Q136" t="s">
        <v>85</v>
      </c>
      <c r="R136" t="s">
        <v>85</v>
      </c>
      <c r="S136" t="s">
        <v>85</v>
      </c>
      <c r="T136" t="s">
        <v>85</v>
      </c>
      <c r="U136" t="s">
        <v>85</v>
      </c>
      <c r="V136" t="s">
        <v>85</v>
      </c>
      <c r="W136" t="s">
        <v>85</v>
      </c>
      <c r="X136" t="s">
        <v>85</v>
      </c>
      <c r="Y136" t="s">
        <v>85</v>
      </c>
      <c r="Z136" t="s">
        <v>85</v>
      </c>
      <c r="AA136" t="s">
        <v>85</v>
      </c>
      <c r="AB136" t="s">
        <v>85</v>
      </c>
      <c r="AC136" t="s">
        <v>85</v>
      </c>
      <c r="AD136" t="s">
        <v>85</v>
      </c>
      <c r="AE136" t="b">
        <v>0</v>
      </c>
    </row>
    <row r="137" spans="1:31" x14ac:dyDescent="0.35">
      <c r="A137" t="s">
        <v>85</v>
      </c>
      <c r="B137" t="s">
        <v>11000</v>
      </c>
      <c r="C137" t="s">
        <v>10905</v>
      </c>
      <c r="D137" t="s">
        <v>10907</v>
      </c>
      <c r="E137" t="s">
        <v>10910</v>
      </c>
      <c r="F137" t="s">
        <v>10913</v>
      </c>
      <c r="G137" t="s">
        <v>10948</v>
      </c>
      <c r="H137" t="s">
        <v>11001</v>
      </c>
      <c r="I137" t="s">
        <v>85</v>
      </c>
      <c r="J137" t="s">
        <v>85</v>
      </c>
      <c r="K137" t="s">
        <v>85</v>
      </c>
      <c r="M137" t="s">
        <v>11001</v>
      </c>
      <c r="N137" t="s">
        <v>85</v>
      </c>
      <c r="O137" t="s">
        <v>11002</v>
      </c>
      <c r="P137" t="s">
        <v>85</v>
      </c>
      <c r="Q137" t="s">
        <v>85</v>
      </c>
      <c r="R137" t="s">
        <v>85</v>
      </c>
      <c r="S137" t="s">
        <v>85</v>
      </c>
      <c r="T137" t="s">
        <v>85</v>
      </c>
      <c r="U137" t="s">
        <v>85</v>
      </c>
      <c r="V137" t="s">
        <v>85</v>
      </c>
      <c r="W137" t="s">
        <v>85</v>
      </c>
      <c r="X137" t="s">
        <v>85</v>
      </c>
      <c r="Y137" t="s">
        <v>85</v>
      </c>
      <c r="Z137" t="s">
        <v>85</v>
      </c>
      <c r="AA137" t="s">
        <v>85</v>
      </c>
      <c r="AB137" t="s">
        <v>85</v>
      </c>
      <c r="AC137" t="s">
        <v>85</v>
      </c>
      <c r="AD137" t="s">
        <v>85</v>
      </c>
      <c r="AE137" t="b">
        <v>0</v>
      </c>
    </row>
    <row r="138" spans="1:31" x14ac:dyDescent="0.35">
      <c r="A138" t="s">
        <v>85</v>
      </c>
      <c r="B138" t="s">
        <v>11003</v>
      </c>
      <c r="C138" t="s">
        <v>10905</v>
      </c>
      <c r="D138" t="s">
        <v>10907</v>
      </c>
      <c r="E138" t="s">
        <v>10910</v>
      </c>
      <c r="F138" t="s">
        <v>10913</v>
      </c>
      <c r="G138" t="s">
        <v>11004</v>
      </c>
      <c r="H138" t="s">
        <v>85</v>
      </c>
      <c r="I138" t="s">
        <v>85</v>
      </c>
      <c r="J138" t="s">
        <v>85</v>
      </c>
      <c r="K138" t="s">
        <v>85</v>
      </c>
      <c r="M138" t="s">
        <v>11004</v>
      </c>
      <c r="N138" t="s">
        <v>85</v>
      </c>
      <c r="O138" t="s">
        <v>11005</v>
      </c>
      <c r="P138" t="s">
        <v>11006</v>
      </c>
      <c r="Q138" t="s">
        <v>85</v>
      </c>
      <c r="R138" t="s">
        <v>85</v>
      </c>
      <c r="S138" t="s">
        <v>85</v>
      </c>
      <c r="T138" t="s">
        <v>85</v>
      </c>
      <c r="U138" t="s">
        <v>85</v>
      </c>
      <c r="V138" t="s">
        <v>85</v>
      </c>
      <c r="W138" t="s">
        <v>85</v>
      </c>
      <c r="X138" t="s">
        <v>85</v>
      </c>
      <c r="Y138" t="s">
        <v>10916</v>
      </c>
      <c r="Z138" t="s">
        <v>85</v>
      </c>
      <c r="AA138" t="s">
        <v>85</v>
      </c>
      <c r="AB138" t="s">
        <v>85</v>
      </c>
      <c r="AC138" t="s">
        <v>85</v>
      </c>
      <c r="AD138" t="s">
        <v>85</v>
      </c>
      <c r="AE138" t="b">
        <v>0</v>
      </c>
    </row>
    <row r="139" spans="1:31" x14ac:dyDescent="0.35">
      <c r="A139" t="s">
        <v>85</v>
      </c>
      <c r="B139" t="s">
        <v>11007</v>
      </c>
      <c r="C139" t="s">
        <v>10905</v>
      </c>
      <c r="D139" t="s">
        <v>10907</v>
      </c>
      <c r="E139" t="s">
        <v>10910</v>
      </c>
      <c r="F139" t="s">
        <v>10913</v>
      </c>
      <c r="G139" t="s">
        <v>11008</v>
      </c>
      <c r="H139" t="s">
        <v>85</v>
      </c>
      <c r="I139" t="s">
        <v>85</v>
      </c>
      <c r="J139" t="s">
        <v>85</v>
      </c>
      <c r="K139" t="s">
        <v>85</v>
      </c>
      <c r="M139" t="s">
        <v>11008</v>
      </c>
      <c r="N139" t="s">
        <v>85</v>
      </c>
      <c r="O139" t="s">
        <v>11009</v>
      </c>
      <c r="P139" t="s">
        <v>11010</v>
      </c>
      <c r="Q139" t="s">
        <v>85</v>
      </c>
      <c r="R139" t="s">
        <v>85</v>
      </c>
      <c r="S139" t="s">
        <v>85</v>
      </c>
      <c r="T139" t="s">
        <v>85</v>
      </c>
      <c r="U139" t="s">
        <v>85</v>
      </c>
      <c r="V139" t="s">
        <v>85</v>
      </c>
      <c r="W139" t="s">
        <v>85</v>
      </c>
      <c r="X139" t="s">
        <v>85</v>
      </c>
      <c r="Y139" t="s">
        <v>10916</v>
      </c>
      <c r="Z139" t="s">
        <v>85</v>
      </c>
      <c r="AA139" t="s">
        <v>85</v>
      </c>
      <c r="AB139" t="s">
        <v>85</v>
      </c>
      <c r="AC139" t="s">
        <v>85</v>
      </c>
      <c r="AD139" t="s">
        <v>85</v>
      </c>
      <c r="AE139" t="b">
        <v>0</v>
      </c>
    </row>
    <row r="140" spans="1:31" x14ac:dyDescent="0.35">
      <c r="A140" t="s">
        <v>85</v>
      </c>
      <c r="B140" t="s">
        <v>11011</v>
      </c>
      <c r="C140" t="s">
        <v>10905</v>
      </c>
      <c r="D140" t="s">
        <v>10907</v>
      </c>
      <c r="E140" t="s">
        <v>10910</v>
      </c>
      <c r="F140" t="s">
        <v>10913</v>
      </c>
      <c r="G140" t="s">
        <v>11012</v>
      </c>
      <c r="H140" t="s">
        <v>85</v>
      </c>
      <c r="I140" t="s">
        <v>85</v>
      </c>
      <c r="J140" t="s">
        <v>85</v>
      </c>
      <c r="K140" t="s">
        <v>85</v>
      </c>
      <c r="M140" t="s">
        <v>11012</v>
      </c>
      <c r="N140" t="s">
        <v>85</v>
      </c>
      <c r="O140" t="s">
        <v>11013</v>
      </c>
      <c r="P140" t="s">
        <v>85</v>
      </c>
      <c r="Q140" t="s">
        <v>85</v>
      </c>
      <c r="R140" t="s">
        <v>85</v>
      </c>
      <c r="S140" t="s">
        <v>85</v>
      </c>
      <c r="T140" t="s">
        <v>85</v>
      </c>
      <c r="U140" t="s">
        <v>85</v>
      </c>
      <c r="V140" t="s">
        <v>85</v>
      </c>
      <c r="W140" t="s">
        <v>85</v>
      </c>
      <c r="X140" t="s">
        <v>85</v>
      </c>
      <c r="Y140" t="s">
        <v>85</v>
      </c>
      <c r="Z140" t="s">
        <v>85</v>
      </c>
      <c r="AA140" t="s">
        <v>85</v>
      </c>
      <c r="AB140" t="s">
        <v>85</v>
      </c>
      <c r="AC140" t="s">
        <v>85</v>
      </c>
      <c r="AD140" t="s">
        <v>85</v>
      </c>
      <c r="AE140" t="b">
        <v>0</v>
      </c>
    </row>
    <row r="141" spans="1:31" x14ac:dyDescent="0.35">
      <c r="A141" t="s">
        <v>85</v>
      </c>
      <c r="B141" t="s">
        <v>11014</v>
      </c>
      <c r="C141" t="s">
        <v>10905</v>
      </c>
      <c r="D141" t="s">
        <v>10907</v>
      </c>
      <c r="E141" t="s">
        <v>10910</v>
      </c>
      <c r="F141" t="s">
        <v>10913</v>
      </c>
      <c r="G141" t="s">
        <v>11015</v>
      </c>
      <c r="H141" t="s">
        <v>85</v>
      </c>
      <c r="I141" t="s">
        <v>85</v>
      </c>
      <c r="J141" t="s">
        <v>85</v>
      </c>
      <c r="K141" t="s">
        <v>85</v>
      </c>
      <c r="M141" t="s">
        <v>11015</v>
      </c>
      <c r="N141" t="s">
        <v>85</v>
      </c>
      <c r="O141" t="s">
        <v>11016</v>
      </c>
      <c r="P141" t="s">
        <v>85</v>
      </c>
      <c r="Q141" t="s">
        <v>85</v>
      </c>
      <c r="R141" t="s">
        <v>85</v>
      </c>
      <c r="S141" t="s">
        <v>85</v>
      </c>
      <c r="T141" t="s">
        <v>85</v>
      </c>
      <c r="U141" t="s">
        <v>85</v>
      </c>
      <c r="V141" t="s">
        <v>85</v>
      </c>
      <c r="W141" t="s">
        <v>85</v>
      </c>
      <c r="X141" t="s">
        <v>85</v>
      </c>
      <c r="Y141" t="s">
        <v>85</v>
      </c>
      <c r="Z141" t="s">
        <v>85</v>
      </c>
      <c r="AA141" t="s">
        <v>85</v>
      </c>
      <c r="AB141" t="s">
        <v>85</v>
      </c>
      <c r="AC141" t="s">
        <v>85</v>
      </c>
      <c r="AD141" t="s">
        <v>85</v>
      </c>
      <c r="AE141" t="b">
        <v>0</v>
      </c>
    </row>
    <row r="142" spans="1:31" x14ac:dyDescent="0.35">
      <c r="A142" t="s">
        <v>85</v>
      </c>
      <c r="B142" t="s">
        <v>11017</v>
      </c>
      <c r="C142" t="s">
        <v>10905</v>
      </c>
      <c r="D142" t="s">
        <v>10907</v>
      </c>
      <c r="E142" t="s">
        <v>10910</v>
      </c>
      <c r="F142" t="s">
        <v>10913</v>
      </c>
      <c r="G142" t="s">
        <v>11018</v>
      </c>
      <c r="H142" t="s">
        <v>85</v>
      </c>
      <c r="I142" t="s">
        <v>85</v>
      </c>
      <c r="J142" t="s">
        <v>85</v>
      </c>
      <c r="K142" t="s">
        <v>85</v>
      </c>
      <c r="M142" t="s">
        <v>11018</v>
      </c>
      <c r="N142" t="s">
        <v>85</v>
      </c>
      <c r="O142" t="s">
        <v>11019</v>
      </c>
      <c r="P142" t="s">
        <v>85</v>
      </c>
      <c r="Q142" t="s">
        <v>85</v>
      </c>
      <c r="R142" t="s">
        <v>85</v>
      </c>
      <c r="S142" t="s">
        <v>85</v>
      </c>
      <c r="T142" t="s">
        <v>85</v>
      </c>
      <c r="U142" t="s">
        <v>85</v>
      </c>
      <c r="V142" t="s">
        <v>85</v>
      </c>
      <c r="W142" t="s">
        <v>85</v>
      </c>
      <c r="X142" t="s">
        <v>85</v>
      </c>
      <c r="Y142" t="s">
        <v>85</v>
      </c>
      <c r="Z142" t="s">
        <v>85</v>
      </c>
      <c r="AA142" t="s">
        <v>85</v>
      </c>
      <c r="AB142" t="s">
        <v>85</v>
      </c>
      <c r="AC142" t="s">
        <v>85</v>
      </c>
      <c r="AD142" t="s">
        <v>85</v>
      </c>
      <c r="AE142" t="b">
        <v>0</v>
      </c>
    </row>
    <row r="143" spans="1:31" x14ac:dyDescent="0.35">
      <c r="A143" t="s">
        <v>85</v>
      </c>
      <c r="B143" t="s">
        <v>11020</v>
      </c>
      <c r="C143" t="s">
        <v>10905</v>
      </c>
      <c r="D143" t="s">
        <v>10907</v>
      </c>
      <c r="E143" t="s">
        <v>10910</v>
      </c>
      <c r="F143" t="s">
        <v>10913</v>
      </c>
      <c r="G143" t="s">
        <v>11021</v>
      </c>
      <c r="H143" t="s">
        <v>85</v>
      </c>
      <c r="I143" t="s">
        <v>85</v>
      </c>
      <c r="J143" t="s">
        <v>85</v>
      </c>
      <c r="K143" t="s">
        <v>85</v>
      </c>
      <c r="M143" t="s">
        <v>11021</v>
      </c>
      <c r="N143" t="s">
        <v>85</v>
      </c>
      <c r="O143" t="s">
        <v>11022</v>
      </c>
      <c r="P143" t="s">
        <v>85</v>
      </c>
      <c r="Q143" t="s">
        <v>85</v>
      </c>
      <c r="R143" t="s">
        <v>85</v>
      </c>
      <c r="S143" t="s">
        <v>85</v>
      </c>
      <c r="T143" t="s">
        <v>85</v>
      </c>
      <c r="U143" t="s">
        <v>85</v>
      </c>
      <c r="V143" t="s">
        <v>85</v>
      </c>
      <c r="W143" t="s">
        <v>85</v>
      </c>
      <c r="X143" t="s">
        <v>85</v>
      </c>
      <c r="Y143" t="s">
        <v>10916</v>
      </c>
      <c r="Z143" t="s">
        <v>85</v>
      </c>
      <c r="AA143" t="s">
        <v>85</v>
      </c>
      <c r="AB143" t="s">
        <v>85</v>
      </c>
      <c r="AC143" t="s">
        <v>85</v>
      </c>
      <c r="AD143" t="s">
        <v>85</v>
      </c>
      <c r="AE143" t="b">
        <v>0</v>
      </c>
    </row>
    <row r="144" spans="1:31" x14ac:dyDescent="0.35">
      <c r="A144" t="s">
        <v>85</v>
      </c>
      <c r="B144" t="s">
        <v>11023</v>
      </c>
      <c r="C144" t="s">
        <v>10905</v>
      </c>
      <c r="D144" t="s">
        <v>10907</v>
      </c>
      <c r="E144" t="s">
        <v>10910</v>
      </c>
      <c r="F144" t="s">
        <v>11024</v>
      </c>
      <c r="G144" t="s">
        <v>3297</v>
      </c>
      <c r="H144" t="s">
        <v>85</v>
      </c>
      <c r="I144" t="s">
        <v>85</v>
      </c>
      <c r="J144" t="s">
        <v>85</v>
      </c>
      <c r="K144" t="s">
        <v>85</v>
      </c>
      <c r="M144" t="s">
        <v>3297</v>
      </c>
      <c r="N144" t="s">
        <v>85</v>
      </c>
      <c r="O144" t="s">
        <v>11025</v>
      </c>
      <c r="P144" t="s">
        <v>85</v>
      </c>
      <c r="Q144" t="s">
        <v>85</v>
      </c>
      <c r="R144" t="s">
        <v>85</v>
      </c>
      <c r="S144" t="s">
        <v>85</v>
      </c>
      <c r="T144" t="s">
        <v>85</v>
      </c>
      <c r="U144" t="s">
        <v>85</v>
      </c>
      <c r="V144" t="s">
        <v>85</v>
      </c>
      <c r="W144" t="s">
        <v>85</v>
      </c>
      <c r="X144" t="s">
        <v>85</v>
      </c>
      <c r="Y144" t="s">
        <v>85</v>
      </c>
      <c r="Z144" t="s">
        <v>85</v>
      </c>
      <c r="AA144" t="s">
        <v>85</v>
      </c>
      <c r="AB144" t="s">
        <v>85</v>
      </c>
      <c r="AC144" t="s">
        <v>85</v>
      </c>
      <c r="AD144" t="s">
        <v>85</v>
      </c>
      <c r="AE144" t="b">
        <v>0</v>
      </c>
    </row>
    <row r="145" spans="1:31" x14ac:dyDescent="0.35">
      <c r="A145" t="s">
        <v>85</v>
      </c>
      <c r="B145" t="s">
        <v>11026</v>
      </c>
      <c r="C145" t="s">
        <v>10905</v>
      </c>
      <c r="D145" t="s">
        <v>10907</v>
      </c>
      <c r="E145" t="s">
        <v>10910</v>
      </c>
      <c r="F145" t="s">
        <v>11024</v>
      </c>
      <c r="G145" t="s">
        <v>11027</v>
      </c>
      <c r="H145" t="s">
        <v>85</v>
      </c>
      <c r="I145" t="s">
        <v>85</v>
      </c>
      <c r="J145" t="s">
        <v>85</v>
      </c>
      <c r="K145" t="s">
        <v>85</v>
      </c>
      <c r="M145" t="s">
        <v>11027</v>
      </c>
      <c r="N145" t="s">
        <v>85</v>
      </c>
      <c r="O145" t="s">
        <v>11028</v>
      </c>
      <c r="P145" t="s">
        <v>85</v>
      </c>
      <c r="Q145" t="s">
        <v>85</v>
      </c>
      <c r="R145" t="s">
        <v>85</v>
      </c>
      <c r="S145" t="s">
        <v>85</v>
      </c>
      <c r="T145" t="s">
        <v>85</v>
      </c>
      <c r="U145" t="s">
        <v>85</v>
      </c>
      <c r="V145" t="s">
        <v>85</v>
      </c>
      <c r="W145" t="s">
        <v>85</v>
      </c>
      <c r="X145" t="s">
        <v>85</v>
      </c>
      <c r="Y145" t="s">
        <v>85</v>
      </c>
      <c r="Z145" t="s">
        <v>85</v>
      </c>
      <c r="AA145" t="s">
        <v>85</v>
      </c>
      <c r="AB145" t="s">
        <v>85</v>
      </c>
      <c r="AC145" t="s">
        <v>85</v>
      </c>
      <c r="AD145" t="s">
        <v>85</v>
      </c>
      <c r="AE145" t="b">
        <v>0</v>
      </c>
    </row>
    <row r="146" spans="1:31" x14ac:dyDescent="0.35">
      <c r="A146" t="s">
        <v>85</v>
      </c>
      <c r="B146" t="s">
        <v>11029</v>
      </c>
      <c r="C146" t="s">
        <v>10905</v>
      </c>
      <c r="D146" t="s">
        <v>10907</v>
      </c>
      <c r="E146" t="s">
        <v>10910</v>
      </c>
      <c r="F146" t="s">
        <v>10913</v>
      </c>
      <c r="G146" t="s">
        <v>8004</v>
      </c>
      <c r="H146" t="s">
        <v>85</v>
      </c>
      <c r="I146" t="s">
        <v>85</v>
      </c>
      <c r="J146" t="s">
        <v>85</v>
      </c>
      <c r="K146" t="s">
        <v>85</v>
      </c>
      <c r="M146" t="s">
        <v>8004</v>
      </c>
      <c r="N146" t="s">
        <v>85</v>
      </c>
      <c r="O146" t="s">
        <v>11030</v>
      </c>
      <c r="P146" t="s">
        <v>85</v>
      </c>
      <c r="Q146" t="s">
        <v>85</v>
      </c>
      <c r="R146" t="s">
        <v>85</v>
      </c>
      <c r="S146" t="s">
        <v>85</v>
      </c>
      <c r="T146" t="s">
        <v>85</v>
      </c>
      <c r="U146" t="s">
        <v>85</v>
      </c>
      <c r="V146" t="s">
        <v>85</v>
      </c>
      <c r="W146" t="s">
        <v>85</v>
      </c>
      <c r="X146" t="s">
        <v>85</v>
      </c>
      <c r="Y146" t="s">
        <v>85</v>
      </c>
      <c r="Z146" t="s">
        <v>85</v>
      </c>
      <c r="AA146" t="s">
        <v>85</v>
      </c>
      <c r="AB146" t="s">
        <v>85</v>
      </c>
      <c r="AC146" t="s">
        <v>85</v>
      </c>
      <c r="AD146" t="s">
        <v>85</v>
      </c>
      <c r="AE146" t="b">
        <v>0</v>
      </c>
    </row>
    <row r="147" spans="1:31" x14ac:dyDescent="0.35">
      <c r="A147" t="s">
        <v>85</v>
      </c>
      <c r="B147" t="s">
        <v>11031</v>
      </c>
      <c r="C147" t="s">
        <v>10905</v>
      </c>
      <c r="D147" t="s">
        <v>10907</v>
      </c>
      <c r="E147" t="s">
        <v>10910</v>
      </c>
      <c r="F147" t="s">
        <v>10913</v>
      </c>
      <c r="G147" t="s">
        <v>8004</v>
      </c>
      <c r="H147" t="s">
        <v>11032</v>
      </c>
      <c r="I147" t="s">
        <v>85</v>
      </c>
      <c r="J147" t="s">
        <v>85</v>
      </c>
      <c r="K147" t="s">
        <v>85</v>
      </c>
      <c r="M147" t="s">
        <v>11032</v>
      </c>
      <c r="N147" t="s">
        <v>85</v>
      </c>
      <c r="O147" t="s">
        <v>11033</v>
      </c>
      <c r="P147" t="s">
        <v>85</v>
      </c>
      <c r="Q147" t="s">
        <v>85</v>
      </c>
      <c r="R147" t="s">
        <v>85</v>
      </c>
      <c r="S147" t="s">
        <v>85</v>
      </c>
      <c r="T147" t="s">
        <v>85</v>
      </c>
      <c r="U147" t="s">
        <v>85</v>
      </c>
      <c r="V147" t="s">
        <v>85</v>
      </c>
      <c r="W147" t="s">
        <v>85</v>
      </c>
      <c r="X147" t="s">
        <v>85</v>
      </c>
      <c r="Y147" t="s">
        <v>85</v>
      </c>
      <c r="Z147" t="s">
        <v>85</v>
      </c>
      <c r="AA147" t="s">
        <v>85</v>
      </c>
      <c r="AB147" t="s">
        <v>85</v>
      </c>
      <c r="AC147" t="s">
        <v>85</v>
      </c>
      <c r="AD147" t="s">
        <v>85</v>
      </c>
      <c r="AE147" t="b">
        <v>0</v>
      </c>
    </row>
    <row r="148" spans="1:31" x14ac:dyDescent="0.35">
      <c r="A148" t="s">
        <v>85</v>
      </c>
      <c r="B148" t="s">
        <v>11034</v>
      </c>
      <c r="C148" t="s">
        <v>10905</v>
      </c>
      <c r="D148" t="s">
        <v>10907</v>
      </c>
      <c r="E148" t="s">
        <v>10910</v>
      </c>
      <c r="F148" t="s">
        <v>10913</v>
      </c>
      <c r="G148" t="s">
        <v>8004</v>
      </c>
      <c r="H148" t="s">
        <v>11035</v>
      </c>
      <c r="I148" t="s">
        <v>85</v>
      </c>
      <c r="J148" t="s">
        <v>85</v>
      </c>
      <c r="K148" t="s">
        <v>85</v>
      </c>
      <c r="M148" t="s">
        <v>11035</v>
      </c>
      <c r="N148" t="s">
        <v>85</v>
      </c>
      <c r="O148" t="s">
        <v>11036</v>
      </c>
      <c r="P148" t="s">
        <v>85</v>
      </c>
      <c r="Q148" t="s">
        <v>85</v>
      </c>
      <c r="R148" t="s">
        <v>85</v>
      </c>
      <c r="S148" t="s">
        <v>85</v>
      </c>
      <c r="T148" t="s">
        <v>85</v>
      </c>
      <c r="U148" t="s">
        <v>85</v>
      </c>
      <c r="V148" t="s">
        <v>85</v>
      </c>
      <c r="W148" t="s">
        <v>85</v>
      </c>
      <c r="X148" t="s">
        <v>85</v>
      </c>
      <c r="Y148" t="s">
        <v>10916</v>
      </c>
      <c r="Z148" t="s">
        <v>85</v>
      </c>
      <c r="AA148" t="s">
        <v>85</v>
      </c>
      <c r="AB148" t="s">
        <v>85</v>
      </c>
      <c r="AC148" t="s">
        <v>85</v>
      </c>
      <c r="AD148" t="s">
        <v>85</v>
      </c>
      <c r="AE148" t="b">
        <v>0</v>
      </c>
    </row>
    <row r="149" spans="1:31" x14ac:dyDescent="0.35">
      <c r="A149" t="s">
        <v>85</v>
      </c>
      <c r="B149" t="s">
        <v>11037</v>
      </c>
      <c r="C149" t="s">
        <v>10905</v>
      </c>
      <c r="D149" t="s">
        <v>10907</v>
      </c>
      <c r="E149" t="s">
        <v>10910</v>
      </c>
      <c r="F149" t="s">
        <v>10913</v>
      </c>
      <c r="G149" t="s">
        <v>8004</v>
      </c>
      <c r="H149" t="s">
        <v>11035</v>
      </c>
      <c r="I149" t="s">
        <v>11038</v>
      </c>
      <c r="J149" t="s">
        <v>85</v>
      </c>
      <c r="K149" t="s">
        <v>85</v>
      </c>
      <c r="M149" t="s">
        <v>11038</v>
      </c>
      <c r="N149" t="s">
        <v>85</v>
      </c>
      <c r="O149" t="s">
        <v>11039</v>
      </c>
      <c r="P149" t="s">
        <v>85</v>
      </c>
      <c r="Q149" t="s">
        <v>85</v>
      </c>
      <c r="R149" t="s">
        <v>85</v>
      </c>
      <c r="S149" t="s">
        <v>85</v>
      </c>
      <c r="T149" t="s">
        <v>85</v>
      </c>
      <c r="U149" t="s">
        <v>85</v>
      </c>
      <c r="V149" t="s">
        <v>85</v>
      </c>
      <c r="W149" t="s">
        <v>85</v>
      </c>
      <c r="X149" t="s">
        <v>85</v>
      </c>
      <c r="Y149" t="s">
        <v>85</v>
      </c>
      <c r="Z149" t="s">
        <v>85</v>
      </c>
      <c r="AA149" t="s">
        <v>85</v>
      </c>
      <c r="AB149" t="s">
        <v>85</v>
      </c>
      <c r="AC149" t="s">
        <v>85</v>
      </c>
      <c r="AD149" t="s">
        <v>85</v>
      </c>
      <c r="AE149" t="b">
        <v>0</v>
      </c>
    </row>
    <row r="150" spans="1:31" x14ac:dyDescent="0.35">
      <c r="A150" t="s">
        <v>85</v>
      </c>
      <c r="B150" t="s">
        <v>11040</v>
      </c>
      <c r="C150" t="s">
        <v>10905</v>
      </c>
      <c r="D150" t="s">
        <v>10907</v>
      </c>
      <c r="E150" t="s">
        <v>10910</v>
      </c>
      <c r="F150" t="s">
        <v>10913</v>
      </c>
      <c r="G150" t="s">
        <v>8004</v>
      </c>
      <c r="H150" t="s">
        <v>11035</v>
      </c>
      <c r="I150" t="s">
        <v>11041</v>
      </c>
      <c r="J150" t="s">
        <v>85</v>
      </c>
      <c r="K150" t="s">
        <v>85</v>
      </c>
      <c r="M150" t="s">
        <v>11041</v>
      </c>
      <c r="N150" t="s">
        <v>85</v>
      </c>
      <c r="O150" t="s">
        <v>11042</v>
      </c>
      <c r="P150" t="s">
        <v>85</v>
      </c>
      <c r="Q150" t="s">
        <v>85</v>
      </c>
      <c r="R150" t="s">
        <v>85</v>
      </c>
      <c r="S150" t="s">
        <v>85</v>
      </c>
      <c r="T150" t="s">
        <v>85</v>
      </c>
      <c r="U150" t="s">
        <v>85</v>
      </c>
      <c r="V150" t="s">
        <v>85</v>
      </c>
      <c r="W150" t="s">
        <v>85</v>
      </c>
      <c r="X150" t="s">
        <v>85</v>
      </c>
      <c r="Y150" t="s">
        <v>85</v>
      </c>
      <c r="Z150" t="s">
        <v>85</v>
      </c>
      <c r="AA150" t="s">
        <v>85</v>
      </c>
      <c r="AB150" t="s">
        <v>85</v>
      </c>
      <c r="AC150" t="s">
        <v>85</v>
      </c>
      <c r="AD150" t="s">
        <v>85</v>
      </c>
      <c r="AE150" t="b">
        <v>0</v>
      </c>
    </row>
    <row r="151" spans="1:31" x14ac:dyDescent="0.35">
      <c r="A151" t="s">
        <v>85</v>
      </c>
      <c r="B151" t="s">
        <v>11043</v>
      </c>
      <c r="C151" t="s">
        <v>10905</v>
      </c>
      <c r="D151" t="s">
        <v>10907</v>
      </c>
      <c r="E151" t="s">
        <v>10910</v>
      </c>
      <c r="F151" t="s">
        <v>10913</v>
      </c>
      <c r="G151" t="s">
        <v>8004</v>
      </c>
      <c r="H151" t="s">
        <v>11044</v>
      </c>
      <c r="I151" t="s">
        <v>85</v>
      </c>
      <c r="J151" t="s">
        <v>85</v>
      </c>
      <c r="K151" t="s">
        <v>85</v>
      </c>
      <c r="M151" t="s">
        <v>11044</v>
      </c>
      <c r="N151" t="s">
        <v>85</v>
      </c>
      <c r="O151" t="s">
        <v>11045</v>
      </c>
      <c r="P151" t="s">
        <v>85</v>
      </c>
      <c r="Q151" t="s">
        <v>85</v>
      </c>
      <c r="R151" t="s">
        <v>85</v>
      </c>
      <c r="S151" t="s">
        <v>85</v>
      </c>
      <c r="T151" t="s">
        <v>85</v>
      </c>
      <c r="U151" t="s">
        <v>85</v>
      </c>
      <c r="V151" t="s">
        <v>85</v>
      </c>
      <c r="W151" t="s">
        <v>85</v>
      </c>
      <c r="X151" t="s">
        <v>85</v>
      </c>
      <c r="Y151" t="s">
        <v>10916</v>
      </c>
      <c r="Z151" t="s">
        <v>85</v>
      </c>
      <c r="AA151" t="s">
        <v>85</v>
      </c>
      <c r="AB151" t="s">
        <v>85</v>
      </c>
      <c r="AC151" t="s">
        <v>85</v>
      </c>
      <c r="AD151" t="s">
        <v>85</v>
      </c>
      <c r="AE151" t="b">
        <v>0</v>
      </c>
    </row>
    <row r="152" spans="1:31" x14ac:dyDescent="0.35">
      <c r="A152" t="s">
        <v>85</v>
      </c>
      <c r="B152" t="s">
        <v>11046</v>
      </c>
      <c r="C152" t="s">
        <v>10905</v>
      </c>
      <c r="D152" t="s">
        <v>10907</v>
      </c>
      <c r="E152" t="s">
        <v>10910</v>
      </c>
      <c r="F152" t="s">
        <v>10913</v>
      </c>
      <c r="G152" t="s">
        <v>8004</v>
      </c>
      <c r="H152" t="s">
        <v>11047</v>
      </c>
      <c r="I152" t="s">
        <v>85</v>
      </c>
      <c r="J152" t="s">
        <v>85</v>
      </c>
      <c r="K152" t="s">
        <v>85</v>
      </c>
      <c r="M152" t="s">
        <v>11047</v>
      </c>
      <c r="N152" t="s">
        <v>85</v>
      </c>
      <c r="O152" t="s">
        <v>11048</v>
      </c>
      <c r="P152" t="s">
        <v>85</v>
      </c>
      <c r="Q152" t="s">
        <v>85</v>
      </c>
      <c r="R152" t="s">
        <v>85</v>
      </c>
      <c r="S152" t="s">
        <v>85</v>
      </c>
      <c r="T152" t="s">
        <v>85</v>
      </c>
      <c r="U152" t="s">
        <v>85</v>
      </c>
      <c r="V152" t="s">
        <v>85</v>
      </c>
      <c r="W152" t="s">
        <v>85</v>
      </c>
      <c r="X152" t="s">
        <v>85</v>
      </c>
      <c r="Y152" t="s">
        <v>3570</v>
      </c>
      <c r="Z152" t="s">
        <v>11049</v>
      </c>
      <c r="AA152" t="s">
        <v>85</v>
      </c>
      <c r="AB152" t="s">
        <v>85</v>
      </c>
      <c r="AC152" t="s">
        <v>85</v>
      </c>
      <c r="AD152" t="s">
        <v>85</v>
      </c>
      <c r="AE152" t="b">
        <v>0</v>
      </c>
    </row>
    <row r="153" spans="1:31" x14ac:dyDescent="0.35">
      <c r="A153" t="s">
        <v>85</v>
      </c>
      <c r="B153" t="s">
        <v>11050</v>
      </c>
      <c r="C153" t="s">
        <v>10905</v>
      </c>
      <c r="D153" t="s">
        <v>10907</v>
      </c>
      <c r="E153" t="s">
        <v>10910</v>
      </c>
      <c r="F153" t="s">
        <v>10913</v>
      </c>
      <c r="G153" t="s">
        <v>8004</v>
      </c>
      <c r="H153" t="s">
        <v>11051</v>
      </c>
      <c r="I153" t="s">
        <v>85</v>
      </c>
      <c r="J153" t="s">
        <v>85</v>
      </c>
      <c r="K153" t="s">
        <v>85</v>
      </c>
      <c r="M153" t="s">
        <v>11051</v>
      </c>
      <c r="N153" t="s">
        <v>85</v>
      </c>
      <c r="O153" t="s">
        <v>11052</v>
      </c>
      <c r="P153" t="s">
        <v>85</v>
      </c>
      <c r="Q153" t="s">
        <v>85</v>
      </c>
      <c r="R153" t="s">
        <v>85</v>
      </c>
      <c r="S153" t="s">
        <v>85</v>
      </c>
      <c r="T153" t="s">
        <v>85</v>
      </c>
      <c r="U153" t="s">
        <v>85</v>
      </c>
      <c r="V153" t="s">
        <v>85</v>
      </c>
      <c r="W153" t="s">
        <v>85</v>
      </c>
      <c r="X153" t="s">
        <v>85</v>
      </c>
      <c r="Y153" t="s">
        <v>3598</v>
      </c>
      <c r="Z153" t="s">
        <v>11049</v>
      </c>
      <c r="AA153" t="s">
        <v>85</v>
      </c>
      <c r="AB153" t="s">
        <v>85</v>
      </c>
      <c r="AC153" t="s">
        <v>85</v>
      </c>
      <c r="AD153" t="s">
        <v>85</v>
      </c>
      <c r="AE153" t="b">
        <v>0</v>
      </c>
    </row>
    <row r="154" spans="1:31" x14ac:dyDescent="0.35">
      <c r="A154" t="s">
        <v>85</v>
      </c>
      <c r="B154" t="s">
        <v>21435</v>
      </c>
      <c r="C154" t="s">
        <v>10905</v>
      </c>
      <c r="D154" t="s">
        <v>11053</v>
      </c>
      <c r="E154" t="s">
        <v>10910</v>
      </c>
      <c r="F154" t="s">
        <v>7984</v>
      </c>
      <c r="G154" t="s">
        <v>85</v>
      </c>
      <c r="H154" t="s">
        <v>85</v>
      </c>
      <c r="I154" t="s">
        <v>85</v>
      </c>
      <c r="J154" t="s">
        <v>85</v>
      </c>
      <c r="K154" t="s">
        <v>85</v>
      </c>
      <c r="M154" t="s">
        <v>7984</v>
      </c>
      <c r="N154" t="s">
        <v>85</v>
      </c>
      <c r="O154" t="s">
        <v>85</v>
      </c>
      <c r="P154" t="s">
        <v>85</v>
      </c>
      <c r="Q154" t="s">
        <v>85</v>
      </c>
      <c r="R154" t="s">
        <v>85</v>
      </c>
      <c r="S154" t="s">
        <v>85</v>
      </c>
      <c r="T154" t="s">
        <v>85</v>
      </c>
      <c r="U154" t="s">
        <v>85</v>
      </c>
      <c r="V154" t="s">
        <v>85</v>
      </c>
      <c r="W154" t="s">
        <v>85</v>
      </c>
      <c r="X154" t="s">
        <v>85</v>
      </c>
      <c r="Y154" t="s">
        <v>11054</v>
      </c>
      <c r="Z154" t="s">
        <v>85</v>
      </c>
      <c r="AA154" t="s">
        <v>85</v>
      </c>
      <c r="AB154" t="s">
        <v>85</v>
      </c>
      <c r="AC154" t="s">
        <v>85</v>
      </c>
      <c r="AD154" t="s">
        <v>85</v>
      </c>
      <c r="AE154" t="b">
        <v>0</v>
      </c>
    </row>
    <row r="155" spans="1:31" x14ac:dyDescent="0.35">
      <c r="A155" t="s">
        <v>85</v>
      </c>
      <c r="B155" t="s">
        <v>21436</v>
      </c>
      <c r="C155" t="s">
        <v>10905</v>
      </c>
      <c r="D155" t="s">
        <v>11053</v>
      </c>
      <c r="E155" t="s">
        <v>10910</v>
      </c>
      <c r="F155" t="s">
        <v>7984</v>
      </c>
      <c r="G155" t="s">
        <v>11055</v>
      </c>
      <c r="H155" t="s">
        <v>668</v>
      </c>
      <c r="I155" t="s">
        <v>85</v>
      </c>
      <c r="J155" t="s">
        <v>85</v>
      </c>
      <c r="K155" t="s">
        <v>85</v>
      </c>
      <c r="M155" t="s">
        <v>668</v>
      </c>
      <c r="N155" t="s">
        <v>85</v>
      </c>
      <c r="O155" t="s">
        <v>11056</v>
      </c>
      <c r="P155" t="s">
        <v>11057</v>
      </c>
      <c r="Q155" t="s">
        <v>85</v>
      </c>
      <c r="R155" t="s">
        <v>85</v>
      </c>
      <c r="S155" t="s">
        <v>85</v>
      </c>
      <c r="T155" t="s">
        <v>85</v>
      </c>
      <c r="U155" t="s">
        <v>85</v>
      </c>
      <c r="V155" t="s">
        <v>85</v>
      </c>
      <c r="W155" t="s">
        <v>85</v>
      </c>
      <c r="X155" t="s">
        <v>85</v>
      </c>
      <c r="Y155" t="s">
        <v>10916</v>
      </c>
      <c r="Z155" t="s">
        <v>11049</v>
      </c>
      <c r="AA155" t="s">
        <v>85</v>
      </c>
      <c r="AB155" t="s">
        <v>85</v>
      </c>
      <c r="AC155" t="s">
        <v>85</v>
      </c>
      <c r="AD155" t="s">
        <v>85</v>
      </c>
      <c r="AE155" t="b">
        <v>0</v>
      </c>
    </row>
    <row r="156" spans="1:31" x14ac:dyDescent="0.35">
      <c r="A156" t="s">
        <v>85</v>
      </c>
      <c r="B156" t="s">
        <v>21437</v>
      </c>
      <c r="C156" t="s">
        <v>10905</v>
      </c>
      <c r="D156" t="s">
        <v>11053</v>
      </c>
      <c r="E156" t="s">
        <v>10910</v>
      </c>
      <c r="F156" t="s">
        <v>7984</v>
      </c>
      <c r="G156" t="s">
        <v>11058</v>
      </c>
      <c r="H156" t="s">
        <v>85</v>
      </c>
      <c r="I156" t="s">
        <v>85</v>
      </c>
      <c r="J156" t="s">
        <v>85</v>
      </c>
      <c r="K156" t="s">
        <v>85</v>
      </c>
      <c r="M156" t="s">
        <v>11058</v>
      </c>
      <c r="N156" t="s">
        <v>85</v>
      </c>
      <c r="O156" t="s">
        <v>11059</v>
      </c>
      <c r="P156" t="s">
        <v>11057</v>
      </c>
      <c r="Q156" t="s">
        <v>85</v>
      </c>
      <c r="R156" t="s">
        <v>85</v>
      </c>
      <c r="S156" t="s">
        <v>85</v>
      </c>
      <c r="T156" t="s">
        <v>85</v>
      </c>
      <c r="U156" t="s">
        <v>85</v>
      </c>
      <c r="V156" t="s">
        <v>85</v>
      </c>
      <c r="W156" t="s">
        <v>85</v>
      </c>
      <c r="X156" t="s">
        <v>85</v>
      </c>
      <c r="Y156" t="s">
        <v>3594</v>
      </c>
      <c r="Z156" t="s">
        <v>11049</v>
      </c>
      <c r="AA156" t="s">
        <v>85</v>
      </c>
      <c r="AB156" t="s">
        <v>85</v>
      </c>
      <c r="AC156" t="s">
        <v>85</v>
      </c>
      <c r="AD156" t="s">
        <v>85</v>
      </c>
      <c r="AE156" t="b">
        <v>0</v>
      </c>
    </row>
    <row r="157" spans="1:31" x14ac:dyDescent="0.35">
      <c r="A157" t="s">
        <v>85</v>
      </c>
      <c r="B157" t="s">
        <v>21438</v>
      </c>
      <c r="C157" t="s">
        <v>10905</v>
      </c>
      <c r="D157" t="s">
        <v>11053</v>
      </c>
      <c r="E157" t="s">
        <v>10910</v>
      </c>
      <c r="F157" t="s">
        <v>7984</v>
      </c>
      <c r="G157" t="s">
        <v>11060</v>
      </c>
      <c r="H157" t="s">
        <v>85</v>
      </c>
      <c r="I157" t="s">
        <v>85</v>
      </c>
      <c r="J157" t="s">
        <v>85</v>
      </c>
      <c r="K157" t="s">
        <v>85</v>
      </c>
      <c r="M157" t="s">
        <v>11060</v>
      </c>
      <c r="N157" t="s">
        <v>85</v>
      </c>
      <c r="O157" t="s">
        <v>7991</v>
      </c>
      <c r="P157" t="s">
        <v>11057</v>
      </c>
      <c r="Q157" t="s">
        <v>85</v>
      </c>
      <c r="R157" t="s">
        <v>85</v>
      </c>
      <c r="S157" t="s">
        <v>85</v>
      </c>
      <c r="T157" t="s">
        <v>85</v>
      </c>
      <c r="U157" t="s">
        <v>85</v>
      </c>
      <c r="V157" t="s">
        <v>85</v>
      </c>
      <c r="W157" t="s">
        <v>85</v>
      </c>
      <c r="X157" t="s">
        <v>85</v>
      </c>
      <c r="Y157" t="s">
        <v>3619</v>
      </c>
      <c r="Z157" t="s">
        <v>11049</v>
      </c>
      <c r="AA157" t="s">
        <v>85</v>
      </c>
      <c r="AB157" t="s">
        <v>85</v>
      </c>
      <c r="AC157" t="s">
        <v>85</v>
      </c>
      <c r="AD157" t="s">
        <v>85</v>
      </c>
      <c r="AE157" t="b">
        <v>0</v>
      </c>
    </row>
    <row r="158" spans="1:31" x14ac:dyDescent="0.35">
      <c r="A158" t="s">
        <v>85</v>
      </c>
      <c r="B158" t="s">
        <v>21439</v>
      </c>
      <c r="C158" t="s">
        <v>10905</v>
      </c>
      <c r="D158" t="s">
        <v>11053</v>
      </c>
      <c r="E158" t="s">
        <v>10910</v>
      </c>
      <c r="F158" t="s">
        <v>7984</v>
      </c>
      <c r="G158" t="s">
        <v>11061</v>
      </c>
      <c r="H158" t="s">
        <v>85</v>
      </c>
      <c r="I158" t="s">
        <v>85</v>
      </c>
      <c r="J158" t="s">
        <v>85</v>
      </c>
      <c r="K158" t="s">
        <v>85</v>
      </c>
      <c r="M158" t="s">
        <v>11061</v>
      </c>
      <c r="N158" t="s">
        <v>85</v>
      </c>
      <c r="O158" t="s">
        <v>7993</v>
      </c>
      <c r="P158" t="s">
        <v>11057</v>
      </c>
      <c r="Q158" t="s">
        <v>85</v>
      </c>
      <c r="R158" t="s">
        <v>85</v>
      </c>
      <c r="S158" t="s">
        <v>85</v>
      </c>
      <c r="T158" t="s">
        <v>85</v>
      </c>
      <c r="U158" t="s">
        <v>85</v>
      </c>
      <c r="V158" t="s">
        <v>85</v>
      </c>
      <c r="W158" t="s">
        <v>85</v>
      </c>
      <c r="X158" t="s">
        <v>85</v>
      </c>
      <c r="Y158" t="s">
        <v>3644</v>
      </c>
      <c r="Z158" t="s">
        <v>11049</v>
      </c>
      <c r="AA158" t="s">
        <v>85</v>
      </c>
      <c r="AB158" t="s">
        <v>85</v>
      </c>
      <c r="AC158" t="s">
        <v>85</v>
      </c>
      <c r="AD158" t="s">
        <v>85</v>
      </c>
      <c r="AE158" t="b">
        <v>0</v>
      </c>
    </row>
    <row r="159" spans="1:31" x14ac:dyDescent="0.35">
      <c r="A159" t="s">
        <v>85</v>
      </c>
      <c r="B159" t="s">
        <v>21440</v>
      </c>
      <c r="C159" t="s">
        <v>10905</v>
      </c>
      <c r="D159" t="s">
        <v>11053</v>
      </c>
      <c r="E159" t="s">
        <v>10910</v>
      </c>
      <c r="F159" t="s">
        <v>7984</v>
      </c>
      <c r="G159" t="s">
        <v>11062</v>
      </c>
      <c r="H159" t="s">
        <v>85</v>
      </c>
      <c r="I159" t="s">
        <v>85</v>
      </c>
      <c r="J159" t="s">
        <v>85</v>
      </c>
      <c r="K159" t="s">
        <v>85</v>
      </c>
      <c r="M159" t="s">
        <v>11062</v>
      </c>
      <c r="N159" t="s">
        <v>85</v>
      </c>
      <c r="O159" t="s">
        <v>11063</v>
      </c>
      <c r="P159" t="s">
        <v>11057</v>
      </c>
      <c r="Q159" t="s">
        <v>85</v>
      </c>
      <c r="R159" t="s">
        <v>85</v>
      </c>
      <c r="S159" t="s">
        <v>85</v>
      </c>
      <c r="T159" t="s">
        <v>85</v>
      </c>
      <c r="U159" t="s">
        <v>85</v>
      </c>
      <c r="V159" t="s">
        <v>85</v>
      </c>
      <c r="W159" t="s">
        <v>85</v>
      </c>
      <c r="X159" t="s">
        <v>85</v>
      </c>
      <c r="Y159" t="s">
        <v>10916</v>
      </c>
      <c r="Z159" t="s">
        <v>11049</v>
      </c>
      <c r="AA159" t="s">
        <v>85</v>
      </c>
      <c r="AB159" t="s">
        <v>85</v>
      </c>
      <c r="AC159" t="s">
        <v>85</v>
      </c>
      <c r="AD159" t="s">
        <v>85</v>
      </c>
      <c r="AE159" t="b">
        <v>0</v>
      </c>
    </row>
    <row r="160" spans="1:31" x14ac:dyDescent="0.35">
      <c r="A160" t="s">
        <v>85</v>
      </c>
      <c r="B160" t="s">
        <v>21441</v>
      </c>
      <c r="C160" t="s">
        <v>10905</v>
      </c>
      <c r="D160" t="s">
        <v>11053</v>
      </c>
      <c r="E160" t="s">
        <v>10910</v>
      </c>
      <c r="F160" t="s">
        <v>7984</v>
      </c>
      <c r="G160" t="s">
        <v>11062</v>
      </c>
      <c r="H160" t="s">
        <v>11064</v>
      </c>
      <c r="I160" t="s">
        <v>85</v>
      </c>
      <c r="J160" t="s">
        <v>85</v>
      </c>
      <c r="K160" t="s">
        <v>85</v>
      </c>
      <c r="M160" t="s">
        <v>11064</v>
      </c>
      <c r="N160" t="s">
        <v>85</v>
      </c>
      <c r="O160" t="s">
        <v>11065</v>
      </c>
      <c r="P160" t="s">
        <v>11057</v>
      </c>
      <c r="Q160" t="s">
        <v>85</v>
      </c>
      <c r="R160" t="s">
        <v>85</v>
      </c>
      <c r="S160" t="s">
        <v>85</v>
      </c>
      <c r="T160" t="s">
        <v>85</v>
      </c>
      <c r="U160" t="s">
        <v>85</v>
      </c>
      <c r="V160" t="s">
        <v>85</v>
      </c>
      <c r="W160" t="s">
        <v>85</v>
      </c>
      <c r="X160" t="s">
        <v>85</v>
      </c>
      <c r="Y160" t="s">
        <v>10916</v>
      </c>
      <c r="Z160" t="s">
        <v>11049</v>
      </c>
      <c r="AA160" t="s">
        <v>85</v>
      </c>
      <c r="AB160" t="s">
        <v>85</v>
      </c>
      <c r="AC160" t="s">
        <v>85</v>
      </c>
      <c r="AD160" t="s">
        <v>85</v>
      </c>
      <c r="AE160" t="b">
        <v>0</v>
      </c>
    </row>
    <row r="161" spans="1:31" x14ac:dyDescent="0.35">
      <c r="A161" t="s">
        <v>85</v>
      </c>
      <c r="B161" t="s">
        <v>21442</v>
      </c>
      <c r="C161" t="s">
        <v>10905</v>
      </c>
      <c r="D161" t="s">
        <v>11053</v>
      </c>
      <c r="E161" t="s">
        <v>10910</v>
      </c>
      <c r="F161" t="s">
        <v>7984</v>
      </c>
      <c r="G161" t="s">
        <v>11066</v>
      </c>
      <c r="H161" t="s">
        <v>85</v>
      </c>
      <c r="I161" t="s">
        <v>85</v>
      </c>
      <c r="J161" t="s">
        <v>85</v>
      </c>
      <c r="K161" t="s">
        <v>85</v>
      </c>
      <c r="M161" t="s">
        <v>11066</v>
      </c>
      <c r="N161" t="s">
        <v>85</v>
      </c>
      <c r="O161" t="s">
        <v>11067</v>
      </c>
      <c r="P161" t="s">
        <v>11057</v>
      </c>
      <c r="Q161" t="s">
        <v>85</v>
      </c>
      <c r="R161" t="s">
        <v>85</v>
      </c>
      <c r="S161" t="s">
        <v>85</v>
      </c>
      <c r="T161" t="s">
        <v>85</v>
      </c>
      <c r="U161" t="s">
        <v>85</v>
      </c>
      <c r="V161" t="s">
        <v>85</v>
      </c>
      <c r="W161" t="s">
        <v>85</v>
      </c>
      <c r="X161" t="s">
        <v>85</v>
      </c>
      <c r="Y161" t="s">
        <v>11068</v>
      </c>
      <c r="Z161" t="s">
        <v>11049</v>
      </c>
      <c r="AA161" t="s">
        <v>85</v>
      </c>
      <c r="AB161" t="s">
        <v>85</v>
      </c>
      <c r="AC161" t="s">
        <v>85</v>
      </c>
      <c r="AD161" t="s">
        <v>85</v>
      </c>
      <c r="AE161" t="b">
        <v>0</v>
      </c>
    </row>
    <row r="162" spans="1:31" x14ac:dyDescent="0.35">
      <c r="A162" t="s">
        <v>85</v>
      </c>
      <c r="B162" t="s">
        <v>21443</v>
      </c>
      <c r="C162" t="s">
        <v>10905</v>
      </c>
      <c r="D162" t="s">
        <v>11053</v>
      </c>
      <c r="E162" t="s">
        <v>10910</v>
      </c>
      <c r="F162" t="s">
        <v>7996</v>
      </c>
      <c r="G162" t="s">
        <v>85</v>
      </c>
      <c r="H162" t="s">
        <v>85</v>
      </c>
      <c r="I162" t="s">
        <v>85</v>
      </c>
      <c r="J162" t="s">
        <v>85</v>
      </c>
      <c r="K162" t="s">
        <v>85</v>
      </c>
      <c r="M162" t="s">
        <v>7996</v>
      </c>
      <c r="N162" t="s">
        <v>85</v>
      </c>
      <c r="O162" t="s">
        <v>3569</v>
      </c>
      <c r="P162" t="s">
        <v>7998</v>
      </c>
      <c r="Q162" t="s">
        <v>85</v>
      </c>
      <c r="R162" t="s">
        <v>85</v>
      </c>
      <c r="S162" t="s">
        <v>85</v>
      </c>
      <c r="T162" t="s">
        <v>85</v>
      </c>
      <c r="U162" t="s">
        <v>85</v>
      </c>
      <c r="V162" t="s">
        <v>85</v>
      </c>
      <c r="W162" t="s">
        <v>85</v>
      </c>
      <c r="X162" t="s">
        <v>85</v>
      </c>
      <c r="Y162" t="s">
        <v>3568</v>
      </c>
      <c r="Z162" t="s">
        <v>11049</v>
      </c>
      <c r="AA162" t="s">
        <v>85</v>
      </c>
      <c r="AB162" t="s">
        <v>85</v>
      </c>
      <c r="AC162" t="s">
        <v>85</v>
      </c>
      <c r="AD162" t="s">
        <v>85</v>
      </c>
      <c r="AE162" t="b">
        <v>0</v>
      </c>
    </row>
    <row r="163" spans="1:31" x14ac:dyDescent="0.35">
      <c r="A163" t="s">
        <v>85</v>
      </c>
      <c r="B163" t="s">
        <v>21444</v>
      </c>
      <c r="C163" t="s">
        <v>10905</v>
      </c>
      <c r="D163" t="s">
        <v>11053</v>
      </c>
      <c r="E163" t="s">
        <v>10910</v>
      </c>
      <c r="F163" t="s">
        <v>7996</v>
      </c>
      <c r="G163" t="s">
        <v>8072</v>
      </c>
      <c r="H163" t="s">
        <v>85</v>
      </c>
      <c r="I163" t="s">
        <v>85</v>
      </c>
      <c r="J163" t="s">
        <v>85</v>
      </c>
      <c r="K163" t="s">
        <v>85</v>
      </c>
      <c r="M163" t="s">
        <v>8072</v>
      </c>
      <c r="N163" t="s">
        <v>85</v>
      </c>
      <c r="O163" t="s">
        <v>8073</v>
      </c>
      <c r="P163" t="s">
        <v>8074</v>
      </c>
      <c r="Q163" t="s">
        <v>85</v>
      </c>
      <c r="R163" t="s">
        <v>85</v>
      </c>
      <c r="S163" t="s">
        <v>85</v>
      </c>
      <c r="T163" t="s">
        <v>85</v>
      </c>
      <c r="U163" t="s">
        <v>85</v>
      </c>
      <c r="V163" t="s">
        <v>85</v>
      </c>
      <c r="W163" t="s">
        <v>85</v>
      </c>
      <c r="X163" t="s">
        <v>85</v>
      </c>
      <c r="Y163" t="s">
        <v>8070</v>
      </c>
      <c r="Z163" t="s">
        <v>11069</v>
      </c>
      <c r="AA163" t="s">
        <v>85</v>
      </c>
      <c r="AB163" t="s">
        <v>85</v>
      </c>
      <c r="AC163" t="s">
        <v>85</v>
      </c>
      <c r="AD163" t="s">
        <v>85</v>
      </c>
      <c r="AE163" t="b">
        <v>0</v>
      </c>
    </row>
    <row r="164" spans="1:31" x14ac:dyDescent="0.35">
      <c r="A164" t="s">
        <v>85</v>
      </c>
      <c r="B164" t="s">
        <v>21445</v>
      </c>
      <c r="C164" t="s">
        <v>10905</v>
      </c>
      <c r="D164" t="s">
        <v>11053</v>
      </c>
      <c r="E164" t="s">
        <v>10910</v>
      </c>
      <c r="F164" t="s">
        <v>7996</v>
      </c>
      <c r="G164" t="s">
        <v>8076</v>
      </c>
      <c r="H164" t="s">
        <v>85</v>
      </c>
      <c r="I164" t="s">
        <v>85</v>
      </c>
      <c r="J164" t="s">
        <v>85</v>
      </c>
      <c r="K164" t="s">
        <v>85</v>
      </c>
      <c r="M164" t="s">
        <v>8076</v>
      </c>
      <c r="N164" t="s">
        <v>85</v>
      </c>
      <c r="O164" t="s">
        <v>11070</v>
      </c>
      <c r="P164" t="s">
        <v>8078</v>
      </c>
      <c r="Q164" t="s">
        <v>85</v>
      </c>
      <c r="R164" t="s">
        <v>85</v>
      </c>
      <c r="S164" t="s">
        <v>85</v>
      </c>
      <c r="T164" t="s">
        <v>85</v>
      </c>
      <c r="U164" t="s">
        <v>85</v>
      </c>
      <c r="V164" t="s">
        <v>85</v>
      </c>
      <c r="W164" t="s">
        <v>85</v>
      </c>
      <c r="X164" t="s">
        <v>85</v>
      </c>
      <c r="Y164" t="s">
        <v>8075</v>
      </c>
      <c r="Z164" t="s">
        <v>11069</v>
      </c>
      <c r="AA164" t="s">
        <v>85</v>
      </c>
      <c r="AB164" t="s">
        <v>85</v>
      </c>
      <c r="AC164" t="s">
        <v>85</v>
      </c>
      <c r="AD164" t="s">
        <v>85</v>
      </c>
      <c r="AE164" t="b">
        <v>0</v>
      </c>
    </row>
    <row r="165" spans="1:31" x14ac:dyDescent="0.35">
      <c r="A165" t="s">
        <v>85</v>
      </c>
      <c r="B165" t="s">
        <v>21446</v>
      </c>
      <c r="C165" t="s">
        <v>10905</v>
      </c>
      <c r="D165" t="s">
        <v>11053</v>
      </c>
      <c r="E165" t="s">
        <v>10910</v>
      </c>
      <c r="F165" t="s">
        <v>7996</v>
      </c>
      <c r="G165" t="s">
        <v>11055</v>
      </c>
      <c r="H165" t="s">
        <v>85</v>
      </c>
      <c r="I165" t="s">
        <v>85</v>
      </c>
      <c r="J165" t="s">
        <v>85</v>
      </c>
      <c r="K165" t="s">
        <v>85</v>
      </c>
      <c r="M165" t="s">
        <v>11055</v>
      </c>
      <c r="N165" t="s">
        <v>85</v>
      </c>
      <c r="O165" t="s">
        <v>3569</v>
      </c>
      <c r="P165" t="s">
        <v>7998</v>
      </c>
      <c r="Q165" t="s">
        <v>85</v>
      </c>
      <c r="R165" t="s">
        <v>85</v>
      </c>
      <c r="S165" t="s">
        <v>85</v>
      </c>
      <c r="T165" t="s">
        <v>85</v>
      </c>
      <c r="U165" t="s">
        <v>85</v>
      </c>
      <c r="V165" t="s">
        <v>85</v>
      </c>
      <c r="W165" t="s">
        <v>85</v>
      </c>
      <c r="X165" t="s">
        <v>85</v>
      </c>
      <c r="Y165" t="s">
        <v>3568</v>
      </c>
      <c r="Z165" t="s">
        <v>11049</v>
      </c>
      <c r="AA165" t="s">
        <v>85</v>
      </c>
      <c r="AB165" t="s">
        <v>85</v>
      </c>
      <c r="AC165" t="s">
        <v>85</v>
      </c>
      <c r="AD165" t="s">
        <v>85</v>
      </c>
      <c r="AE165" t="b">
        <v>0</v>
      </c>
    </row>
    <row r="166" spans="1:31" x14ac:dyDescent="0.35">
      <c r="A166" t="s">
        <v>85</v>
      </c>
      <c r="B166" t="s">
        <v>21447</v>
      </c>
      <c r="C166" t="s">
        <v>10905</v>
      </c>
      <c r="D166" t="s">
        <v>11053</v>
      </c>
      <c r="E166" t="s">
        <v>10910</v>
      </c>
      <c r="F166" t="s">
        <v>7996</v>
      </c>
      <c r="G166" t="s">
        <v>11058</v>
      </c>
      <c r="H166" t="s">
        <v>85</v>
      </c>
      <c r="I166" t="s">
        <v>85</v>
      </c>
      <c r="J166" t="s">
        <v>85</v>
      </c>
      <c r="K166" t="s">
        <v>85</v>
      </c>
      <c r="M166" t="s">
        <v>11058</v>
      </c>
      <c r="N166" t="s">
        <v>85</v>
      </c>
      <c r="O166" t="s">
        <v>11071</v>
      </c>
      <c r="P166" t="s">
        <v>7998</v>
      </c>
      <c r="Q166" t="s">
        <v>85</v>
      </c>
      <c r="R166" t="s">
        <v>85</v>
      </c>
      <c r="S166" t="s">
        <v>85</v>
      </c>
      <c r="T166" t="s">
        <v>85</v>
      </c>
      <c r="U166" t="s">
        <v>85</v>
      </c>
      <c r="V166" t="s">
        <v>85</v>
      </c>
      <c r="W166" t="s">
        <v>85</v>
      </c>
      <c r="X166" t="s">
        <v>85</v>
      </c>
      <c r="Y166" t="s">
        <v>3596</v>
      </c>
      <c r="Z166" t="s">
        <v>11049</v>
      </c>
      <c r="AA166" t="s">
        <v>85</v>
      </c>
      <c r="AB166" t="s">
        <v>85</v>
      </c>
      <c r="AC166" t="s">
        <v>85</v>
      </c>
      <c r="AD166" t="s">
        <v>85</v>
      </c>
      <c r="AE166" t="b">
        <v>0</v>
      </c>
    </row>
    <row r="167" spans="1:31" x14ac:dyDescent="0.35">
      <c r="A167" t="s">
        <v>85</v>
      </c>
      <c r="B167" t="s">
        <v>21448</v>
      </c>
      <c r="C167" t="s">
        <v>10905</v>
      </c>
      <c r="D167" t="s">
        <v>11053</v>
      </c>
      <c r="E167" t="s">
        <v>10910</v>
      </c>
      <c r="F167" t="s">
        <v>7996</v>
      </c>
      <c r="G167" t="s">
        <v>11060</v>
      </c>
      <c r="H167" t="s">
        <v>85</v>
      </c>
      <c r="I167" t="s">
        <v>85</v>
      </c>
      <c r="J167" t="s">
        <v>85</v>
      </c>
      <c r="K167" t="s">
        <v>85</v>
      </c>
      <c r="M167" t="s">
        <v>11060</v>
      </c>
      <c r="N167" t="s">
        <v>85</v>
      </c>
      <c r="O167" t="s">
        <v>3622</v>
      </c>
      <c r="P167" t="s">
        <v>7998</v>
      </c>
      <c r="Q167" t="s">
        <v>85</v>
      </c>
      <c r="R167" t="s">
        <v>85</v>
      </c>
      <c r="S167" t="s">
        <v>85</v>
      </c>
      <c r="T167" t="s">
        <v>85</v>
      </c>
      <c r="U167" t="s">
        <v>85</v>
      </c>
      <c r="V167" t="s">
        <v>85</v>
      </c>
      <c r="W167" t="s">
        <v>85</v>
      </c>
      <c r="X167" t="s">
        <v>85</v>
      </c>
      <c r="Y167" t="s">
        <v>3621</v>
      </c>
      <c r="Z167" t="s">
        <v>11049</v>
      </c>
      <c r="AA167" t="s">
        <v>85</v>
      </c>
      <c r="AB167" t="s">
        <v>85</v>
      </c>
      <c r="AC167" t="s">
        <v>85</v>
      </c>
      <c r="AD167" t="s">
        <v>85</v>
      </c>
      <c r="AE167" t="b">
        <v>0</v>
      </c>
    </row>
    <row r="168" spans="1:31" x14ac:dyDescent="0.35">
      <c r="A168" t="s">
        <v>85</v>
      </c>
      <c r="B168" t="s">
        <v>21449</v>
      </c>
      <c r="C168" t="s">
        <v>10905</v>
      </c>
      <c r="D168" t="s">
        <v>11053</v>
      </c>
      <c r="E168" t="s">
        <v>10910</v>
      </c>
      <c r="F168" t="s">
        <v>7996</v>
      </c>
      <c r="G168" t="s">
        <v>11061</v>
      </c>
      <c r="H168" t="s">
        <v>85</v>
      </c>
      <c r="I168" t="s">
        <v>85</v>
      </c>
      <c r="J168" t="s">
        <v>85</v>
      </c>
      <c r="K168" t="s">
        <v>85</v>
      </c>
      <c r="M168" t="s">
        <v>11061</v>
      </c>
      <c r="N168" t="s">
        <v>85</v>
      </c>
      <c r="O168" t="s">
        <v>3648</v>
      </c>
      <c r="P168" t="s">
        <v>7998</v>
      </c>
      <c r="Q168" t="s">
        <v>85</v>
      </c>
      <c r="R168" t="s">
        <v>85</v>
      </c>
      <c r="S168" t="s">
        <v>85</v>
      </c>
      <c r="T168" t="s">
        <v>85</v>
      </c>
      <c r="U168" t="s">
        <v>85</v>
      </c>
      <c r="V168" t="s">
        <v>85</v>
      </c>
      <c r="W168" t="s">
        <v>85</v>
      </c>
      <c r="X168" t="s">
        <v>85</v>
      </c>
      <c r="Y168" t="s">
        <v>3647</v>
      </c>
      <c r="Z168" t="s">
        <v>11049</v>
      </c>
      <c r="AA168" t="s">
        <v>85</v>
      </c>
      <c r="AB168" t="s">
        <v>85</v>
      </c>
      <c r="AC168" t="s">
        <v>85</v>
      </c>
      <c r="AD168" t="s">
        <v>85</v>
      </c>
      <c r="AE168" t="b">
        <v>0</v>
      </c>
    </row>
    <row r="169" spans="1:31" x14ac:dyDescent="0.35">
      <c r="A169" t="s">
        <v>85</v>
      </c>
      <c r="B169" t="s">
        <v>21450</v>
      </c>
      <c r="C169" t="s">
        <v>10905</v>
      </c>
      <c r="D169" t="s">
        <v>11053</v>
      </c>
      <c r="E169" t="s">
        <v>10910</v>
      </c>
      <c r="F169" t="s">
        <v>7996</v>
      </c>
      <c r="G169" t="s">
        <v>11062</v>
      </c>
      <c r="H169" t="s">
        <v>85</v>
      </c>
      <c r="I169" t="s">
        <v>85</v>
      </c>
      <c r="J169" t="s">
        <v>85</v>
      </c>
      <c r="K169" t="s">
        <v>85</v>
      </c>
      <c r="M169" t="s">
        <v>11062</v>
      </c>
      <c r="N169" t="s">
        <v>85</v>
      </c>
      <c r="O169" t="s">
        <v>11072</v>
      </c>
      <c r="P169" t="s">
        <v>85</v>
      </c>
      <c r="Q169" t="s">
        <v>85</v>
      </c>
      <c r="R169" t="s">
        <v>85</v>
      </c>
      <c r="S169" t="s">
        <v>85</v>
      </c>
      <c r="T169" t="s">
        <v>85</v>
      </c>
      <c r="U169" t="s">
        <v>85</v>
      </c>
      <c r="V169" t="s">
        <v>85</v>
      </c>
      <c r="W169" t="s">
        <v>85</v>
      </c>
      <c r="X169" t="s">
        <v>85</v>
      </c>
      <c r="Y169" t="s">
        <v>10916</v>
      </c>
      <c r="Z169" t="s">
        <v>11049</v>
      </c>
      <c r="AA169" t="s">
        <v>85</v>
      </c>
      <c r="AB169" t="s">
        <v>85</v>
      </c>
      <c r="AC169" t="s">
        <v>85</v>
      </c>
      <c r="AD169" t="s">
        <v>85</v>
      </c>
      <c r="AE169" t="b">
        <v>0</v>
      </c>
    </row>
    <row r="170" spans="1:31" x14ac:dyDescent="0.35">
      <c r="A170" t="s">
        <v>85</v>
      </c>
      <c r="B170" t="s">
        <v>21451</v>
      </c>
      <c r="C170" t="s">
        <v>10905</v>
      </c>
      <c r="D170" t="s">
        <v>11053</v>
      </c>
      <c r="E170" t="s">
        <v>10910</v>
      </c>
      <c r="F170" t="s">
        <v>7996</v>
      </c>
      <c r="G170" t="s">
        <v>11062</v>
      </c>
      <c r="H170" t="s">
        <v>11073</v>
      </c>
      <c r="I170" t="s">
        <v>85</v>
      </c>
      <c r="J170" t="s">
        <v>85</v>
      </c>
      <c r="K170" t="s">
        <v>85</v>
      </c>
      <c r="M170" t="s">
        <v>11073</v>
      </c>
      <c r="N170" t="s">
        <v>85</v>
      </c>
      <c r="O170" t="s">
        <v>11074</v>
      </c>
      <c r="P170" t="s">
        <v>7998</v>
      </c>
      <c r="Q170" t="s">
        <v>85</v>
      </c>
      <c r="R170" t="s">
        <v>85</v>
      </c>
      <c r="S170" t="s">
        <v>85</v>
      </c>
      <c r="T170" t="s">
        <v>85</v>
      </c>
      <c r="U170" t="s">
        <v>85</v>
      </c>
      <c r="V170" t="s">
        <v>85</v>
      </c>
      <c r="W170" t="s">
        <v>85</v>
      </c>
      <c r="X170" t="s">
        <v>85</v>
      </c>
      <c r="Y170" t="s">
        <v>10916</v>
      </c>
      <c r="Z170" t="s">
        <v>11049</v>
      </c>
      <c r="AA170" t="s">
        <v>85</v>
      </c>
      <c r="AB170" t="s">
        <v>85</v>
      </c>
      <c r="AC170" t="s">
        <v>85</v>
      </c>
      <c r="AD170" t="s">
        <v>85</v>
      </c>
      <c r="AE170" t="b">
        <v>0</v>
      </c>
    </row>
    <row r="171" spans="1:31" x14ac:dyDescent="0.35">
      <c r="A171" t="s">
        <v>85</v>
      </c>
      <c r="B171" t="s">
        <v>21452</v>
      </c>
      <c r="C171" t="s">
        <v>10905</v>
      </c>
      <c r="D171" t="s">
        <v>11053</v>
      </c>
      <c r="E171" t="s">
        <v>10910</v>
      </c>
      <c r="F171" t="s">
        <v>7996</v>
      </c>
      <c r="G171" t="s">
        <v>11066</v>
      </c>
      <c r="H171" t="s">
        <v>85</v>
      </c>
      <c r="I171" t="s">
        <v>85</v>
      </c>
      <c r="J171" t="s">
        <v>85</v>
      </c>
      <c r="K171" t="s">
        <v>85</v>
      </c>
      <c r="M171" t="s">
        <v>11066</v>
      </c>
      <c r="N171" t="s">
        <v>85</v>
      </c>
      <c r="O171" t="s">
        <v>11075</v>
      </c>
      <c r="P171" t="s">
        <v>7998</v>
      </c>
      <c r="Q171" t="s">
        <v>85</v>
      </c>
      <c r="R171" t="s">
        <v>85</v>
      </c>
      <c r="S171" t="s">
        <v>85</v>
      </c>
      <c r="T171" t="s">
        <v>85</v>
      </c>
      <c r="U171" t="s">
        <v>85</v>
      </c>
      <c r="V171" t="s">
        <v>85</v>
      </c>
      <c r="W171" t="s">
        <v>85</v>
      </c>
      <c r="X171" t="s">
        <v>85</v>
      </c>
      <c r="Y171" t="s">
        <v>11068</v>
      </c>
      <c r="Z171" t="s">
        <v>11049</v>
      </c>
      <c r="AA171" t="s">
        <v>85</v>
      </c>
      <c r="AB171" t="s">
        <v>85</v>
      </c>
      <c r="AC171" t="s">
        <v>85</v>
      </c>
      <c r="AD171" t="s">
        <v>85</v>
      </c>
      <c r="AE171" t="b">
        <v>0</v>
      </c>
    </row>
    <row r="172" spans="1:31" x14ac:dyDescent="0.35">
      <c r="A172" t="s">
        <v>85</v>
      </c>
      <c r="B172" t="s">
        <v>21453</v>
      </c>
      <c r="C172" t="s">
        <v>10905</v>
      </c>
      <c r="D172" t="s">
        <v>11053</v>
      </c>
      <c r="E172" t="s">
        <v>10910</v>
      </c>
      <c r="F172" t="s">
        <v>3624</v>
      </c>
      <c r="G172" t="s">
        <v>85</v>
      </c>
      <c r="H172" t="s">
        <v>85</v>
      </c>
      <c r="I172" t="s">
        <v>85</v>
      </c>
      <c r="J172" t="s">
        <v>85</v>
      </c>
      <c r="K172" t="s">
        <v>85</v>
      </c>
      <c r="M172" t="s">
        <v>3624</v>
      </c>
      <c r="N172" t="s">
        <v>85</v>
      </c>
      <c r="O172" t="s">
        <v>16652</v>
      </c>
      <c r="P172" t="s">
        <v>85</v>
      </c>
      <c r="Q172" t="s">
        <v>85</v>
      </c>
      <c r="R172" t="s">
        <v>85</v>
      </c>
      <c r="S172" t="s">
        <v>85</v>
      </c>
      <c r="T172" t="s">
        <v>85</v>
      </c>
      <c r="U172" t="s">
        <v>85</v>
      </c>
      <c r="V172" t="s">
        <v>85</v>
      </c>
      <c r="W172" t="s">
        <v>85</v>
      </c>
      <c r="X172" t="s">
        <v>85</v>
      </c>
      <c r="Y172" t="s">
        <v>3623</v>
      </c>
      <c r="Z172" t="s">
        <v>11049</v>
      </c>
      <c r="AA172" t="s">
        <v>85</v>
      </c>
      <c r="AB172" t="s">
        <v>85</v>
      </c>
      <c r="AC172" t="s">
        <v>85</v>
      </c>
      <c r="AD172" t="s">
        <v>85</v>
      </c>
      <c r="AE172" t="b">
        <v>0</v>
      </c>
    </row>
    <row r="173" spans="1:31" x14ac:dyDescent="0.35">
      <c r="A173" t="s">
        <v>85</v>
      </c>
      <c r="B173" t="s">
        <v>11076</v>
      </c>
      <c r="C173" t="s">
        <v>10905</v>
      </c>
      <c r="D173" t="s">
        <v>10907</v>
      </c>
      <c r="E173" t="s">
        <v>11077</v>
      </c>
      <c r="F173" t="s">
        <v>85</v>
      </c>
      <c r="G173" t="s">
        <v>85</v>
      </c>
      <c r="H173" t="s">
        <v>85</v>
      </c>
      <c r="I173" t="s">
        <v>85</v>
      </c>
      <c r="J173" t="s">
        <v>85</v>
      </c>
      <c r="K173" t="s">
        <v>85</v>
      </c>
      <c r="M173" t="s">
        <v>11077</v>
      </c>
      <c r="N173" t="s">
        <v>85</v>
      </c>
      <c r="O173" t="s">
        <v>11078</v>
      </c>
      <c r="P173" t="s">
        <v>85</v>
      </c>
      <c r="Q173" t="s">
        <v>85</v>
      </c>
      <c r="R173" t="s">
        <v>85</v>
      </c>
      <c r="S173" t="s">
        <v>85</v>
      </c>
      <c r="T173" t="s">
        <v>85</v>
      </c>
      <c r="U173" t="s">
        <v>85</v>
      </c>
      <c r="V173" t="s">
        <v>85</v>
      </c>
      <c r="W173" t="s">
        <v>85</v>
      </c>
      <c r="X173" t="s">
        <v>85</v>
      </c>
      <c r="Y173" t="s">
        <v>10916</v>
      </c>
      <c r="Z173" t="s">
        <v>85</v>
      </c>
      <c r="AA173" t="s">
        <v>85</v>
      </c>
      <c r="AB173" t="s">
        <v>85</v>
      </c>
      <c r="AC173" t="s">
        <v>85</v>
      </c>
      <c r="AD173" t="s">
        <v>85</v>
      </c>
      <c r="AE173" t="b">
        <v>0</v>
      </c>
    </row>
    <row r="174" spans="1:31" x14ac:dyDescent="0.35">
      <c r="A174" t="s">
        <v>85</v>
      </c>
      <c r="B174" t="s">
        <v>11079</v>
      </c>
      <c r="C174" t="s">
        <v>10905</v>
      </c>
      <c r="D174" t="s">
        <v>10907</v>
      </c>
      <c r="E174" t="s">
        <v>11077</v>
      </c>
      <c r="F174" t="s">
        <v>8006</v>
      </c>
      <c r="G174" t="s">
        <v>85</v>
      </c>
      <c r="H174" t="s">
        <v>85</v>
      </c>
      <c r="I174" t="s">
        <v>85</v>
      </c>
      <c r="J174" t="s">
        <v>85</v>
      </c>
      <c r="K174" t="s">
        <v>85</v>
      </c>
      <c r="M174" t="s">
        <v>8006</v>
      </c>
      <c r="N174" t="s">
        <v>20343</v>
      </c>
      <c r="O174" t="s">
        <v>11080</v>
      </c>
      <c r="P174" t="s">
        <v>85</v>
      </c>
      <c r="Q174" t="s">
        <v>85</v>
      </c>
      <c r="R174" t="s">
        <v>85</v>
      </c>
      <c r="S174" t="s">
        <v>11081</v>
      </c>
      <c r="T174" t="s">
        <v>85</v>
      </c>
      <c r="U174" t="s">
        <v>85</v>
      </c>
      <c r="V174" t="s">
        <v>85</v>
      </c>
      <c r="W174" t="s">
        <v>85</v>
      </c>
      <c r="X174" t="s">
        <v>85</v>
      </c>
      <c r="Y174" t="s">
        <v>11054</v>
      </c>
      <c r="Z174" t="s">
        <v>85</v>
      </c>
      <c r="AA174" t="s">
        <v>85</v>
      </c>
      <c r="AB174" t="s">
        <v>85</v>
      </c>
      <c r="AC174" t="s">
        <v>85</v>
      </c>
      <c r="AD174" t="s">
        <v>85</v>
      </c>
      <c r="AE174" t="b">
        <v>0</v>
      </c>
    </row>
    <row r="175" spans="1:31" x14ac:dyDescent="0.35">
      <c r="A175" t="s">
        <v>85</v>
      </c>
      <c r="B175" t="s">
        <v>11082</v>
      </c>
      <c r="C175" t="s">
        <v>10905</v>
      </c>
      <c r="D175" t="s">
        <v>10907</v>
      </c>
      <c r="E175" t="s">
        <v>11077</v>
      </c>
      <c r="F175" t="s">
        <v>8006</v>
      </c>
      <c r="G175" t="s">
        <v>3626</v>
      </c>
      <c r="H175" t="s">
        <v>85</v>
      </c>
      <c r="I175" t="s">
        <v>85</v>
      </c>
      <c r="J175" t="s">
        <v>85</v>
      </c>
      <c r="K175" t="s">
        <v>85</v>
      </c>
      <c r="M175" t="s">
        <v>3626</v>
      </c>
      <c r="N175" t="s">
        <v>85</v>
      </c>
      <c r="O175" t="s">
        <v>11083</v>
      </c>
      <c r="P175" t="s">
        <v>8083</v>
      </c>
      <c r="Q175" t="s">
        <v>85</v>
      </c>
      <c r="R175" t="s">
        <v>85</v>
      </c>
      <c r="S175" t="s">
        <v>85</v>
      </c>
      <c r="T175" t="s">
        <v>85</v>
      </c>
      <c r="U175" t="s">
        <v>85</v>
      </c>
      <c r="V175" t="s">
        <v>85</v>
      </c>
      <c r="W175" t="s">
        <v>85</v>
      </c>
      <c r="X175" t="s">
        <v>85</v>
      </c>
      <c r="Y175" t="s">
        <v>3625</v>
      </c>
      <c r="Z175" t="s">
        <v>11069</v>
      </c>
      <c r="AA175" t="s">
        <v>85</v>
      </c>
      <c r="AB175" t="s">
        <v>85</v>
      </c>
      <c r="AC175" t="s">
        <v>85</v>
      </c>
      <c r="AD175" t="s">
        <v>85</v>
      </c>
      <c r="AE175" t="b">
        <v>0</v>
      </c>
    </row>
    <row r="176" spans="1:31" x14ac:dyDescent="0.35">
      <c r="A176" t="s">
        <v>85</v>
      </c>
      <c r="B176" t="s">
        <v>11084</v>
      </c>
      <c r="C176" t="s">
        <v>10905</v>
      </c>
      <c r="D176" t="s">
        <v>10907</v>
      </c>
      <c r="E176" t="s">
        <v>11077</v>
      </c>
      <c r="F176" t="s">
        <v>8006</v>
      </c>
      <c r="G176" t="s">
        <v>3573</v>
      </c>
      <c r="H176" t="s">
        <v>85</v>
      </c>
      <c r="I176" t="s">
        <v>85</v>
      </c>
      <c r="J176" t="s">
        <v>85</v>
      </c>
      <c r="K176" t="s">
        <v>85</v>
      </c>
      <c r="M176" t="s">
        <v>3573</v>
      </c>
      <c r="N176" t="s">
        <v>85</v>
      </c>
      <c r="O176" t="s">
        <v>3574</v>
      </c>
      <c r="P176" t="s">
        <v>85</v>
      </c>
      <c r="Q176" t="s">
        <v>85</v>
      </c>
      <c r="R176" t="s">
        <v>10409</v>
      </c>
      <c r="S176" t="s">
        <v>85</v>
      </c>
      <c r="T176" t="s">
        <v>85</v>
      </c>
      <c r="U176" t="s">
        <v>85</v>
      </c>
      <c r="V176" t="s">
        <v>85</v>
      </c>
      <c r="W176" t="s">
        <v>85</v>
      </c>
      <c r="X176" t="s">
        <v>85</v>
      </c>
      <c r="Y176" t="s">
        <v>884</v>
      </c>
      <c r="Z176" t="s">
        <v>11049</v>
      </c>
      <c r="AA176" t="s">
        <v>85</v>
      </c>
      <c r="AB176" t="s">
        <v>85</v>
      </c>
      <c r="AC176" t="s">
        <v>85</v>
      </c>
      <c r="AD176" t="s">
        <v>85</v>
      </c>
      <c r="AE176" t="b">
        <v>0</v>
      </c>
    </row>
    <row r="177" spans="1:31" x14ac:dyDescent="0.35">
      <c r="A177" t="s">
        <v>85</v>
      </c>
      <c r="B177" t="s">
        <v>11085</v>
      </c>
      <c r="C177" t="s">
        <v>10905</v>
      </c>
      <c r="D177" t="s">
        <v>10907</v>
      </c>
      <c r="E177" t="s">
        <v>11077</v>
      </c>
      <c r="F177" t="s">
        <v>8006</v>
      </c>
      <c r="G177" t="s">
        <v>3601</v>
      </c>
      <c r="H177" t="s">
        <v>85</v>
      </c>
      <c r="I177" t="s">
        <v>85</v>
      </c>
      <c r="J177" t="s">
        <v>85</v>
      </c>
      <c r="K177" t="s">
        <v>85</v>
      </c>
      <c r="M177" t="s">
        <v>3601</v>
      </c>
      <c r="N177" t="s">
        <v>85</v>
      </c>
      <c r="O177" t="s">
        <v>11086</v>
      </c>
      <c r="P177" t="s">
        <v>85</v>
      </c>
      <c r="Q177" t="s">
        <v>85</v>
      </c>
      <c r="R177" t="s">
        <v>10409</v>
      </c>
      <c r="S177" t="s">
        <v>11087</v>
      </c>
      <c r="T177" t="s">
        <v>85</v>
      </c>
      <c r="U177" t="s">
        <v>85</v>
      </c>
      <c r="V177" t="s">
        <v>85</v>
      </c>
      <c r="W177" t="s">
        <v>85</v>
      </c>
      <c r="X177" t="s">
        <v>85</v>
      </c>
      <c r="Y177" t="s">
        <v>886</v>
      </c>
      <c r="Z177" t="s">
        <v>11049</v>
      </c>
      <c r="AA177" t="s">
        <v>85</v>
      </c>
      <c r="AB177" t="s">
        <v>85</v>
      </c>
      <c r="AC177" t="s">
        <v>85</v>
      </c>
      <c r="AD177" t="s">
        <v>85</v>
      </c>
      <c r="AE177" t="b">
        <v>0</v>
      </c>
    </row>
    <row r="178" spans="1:31" x14ac:dyDescent="0.35">
      <c r="A178" t="s">
        <v>85</v>
      </c>
      <c r="B178" t="s">
        <v>11088</v>
      </c>
      <c r="C178" t="s">
        <v>10905</v>
      </c>
      <c r="D178" t="s">
        <v>10907</v>
      </c>
      <c r="E178" t="s">
        <v>11077</v>
      </c>
      <c r="F178" t="s">
        <v>8006</v>
      </c>
      <c r="G178" t="s">
        <v>3573</v>
      </c>
      <c r="H178" t="s">
        <v>7953</v>
      </c>
      <c r="I178" t="s">
        <v>85</v>
      </c>
      <c r="J178" t="s">
        <v>85</v>
      </c>
      <c r="K178" t="s">
        <v>85</v>
      </c>
      <c r="M178" t="s">
        <v>7953</v>
      </c>
      <c r="N178" t="s">
        <v>85</v>
      </c>
      <c r="O178" t="s">
        <v>11089</v>
      </c>
      <c r="P178" t="s">
        <v>85</v>
      </c>
      <c r="Q178" t="s">
        <v>85</v>
      </c>
      <c r="R178" t="s">
        <v>10409</v>
      </c>
      <c r="S178" t="s">
        <v>85</v>
      </c>
      <c r="T178" t="s">
        <v>85</v>
      </c>
      <c r="U178" t="s">
        <v>85</v>
      </c>
      <c r="V178" t="s">
        <v>85</v>
      </c>
      <c r="W178" t="s">
        <v>85</v>
      </c>
      <c r="X178" t="s">
        <v>85</v>
      </c>
      <c r="Y178" t="s">
        <v>10916</v>
      </c>
      <c r="Z178" t="s">
        <v>11049</v>
      </c>
      <c r="AA178" t="s">
        <v>85</v>
      </c>
      <c r="AB178" t="s">
        <v>85</v>
      </c>
      <c r="AC178" t="s">
        <v>85</v>
      </c>
      <c r="AD178" t="s">
        <v>85</v>
      </c>
      <c r="AE178" t="b">
        <v>0</v>
      </c>
    </row>
    <row r="179" spans="1:31" x14ac:dyDescent="0.35">
      <c r="A179" t="s">
        <v>85</v>
      </c>
      <c r="B179" t="s">
        <v>11090</v>
      </c>
      <c r="C179" t="s">
        <v>10905</v>
      </c>
      <c r="D179" t="s">
        <v>10907</v>
      </c>
      <c r="E179" t="s">
        <v>5317</v>
      </c>
      <c r="F179" t="s">
        <v>85</v>
      </c>
      <c r="G179" t="s">
        <v>85</v>
      </c>
      <c r="H179" t="s">
        <v>85</v>
      </c>
      <c r="I179" t="s">
        <v>85</v>
      </c>
      <c r="J179" t="s">
        <v>85</v>
      </c>
      <c r="K179" t="s">
        <v>85</v>
      </c>
      <c r="M179" t="s">
        <v>5317</v>
      </c>
      <c r="N179" t="s">
        <v>85</v>
      </c>
      <c r="O179" t="s">
        <v>11091</v>
      </c>
      <c r="P179" t="s">
        <v>85</v>
      </c>
      <c r="Q179" t="s">
        <v>85</v>
      </c>
      <c r="R179" t="s">
        <v>85</v>
      </c>
      <c r="S179" t="s">
        <v>85</v>
      </c>
      <c r="T179" t="s">
        <v>85</v>
      </c>
      <c r="U179" t="s">
        <v>85</v>
      </c>
      <c r="V179" t="s">
        <v>85</v>
      </c>
      <c r="W179" t="s">
        <v>85</v>
      </c>
      <c r="X179" t="s">
        <v>85</v>
      </c>
      <c r="Y179" t="s">
        <v>11054</v>
      </c>
      <c r="Z179" t="s">
        <v>85</v>
      </c>
      <c r="AA179" t="s">
        <v>85</v>
      </c>
      <c r="AB179" t="s">
        <v>85</v>
      </c>
      <c r="AC179" t="s">
        <v>85</v>
      </c>
      <c r="AD179" t="s">
        <v>85</v>
      </c>
      <c r="AE179" t="b">
        <v>0</v>
      </c>
    </row>
    <row r="180" spans="1:31" x14ac:dyDescent="0.35">
      <c r="A180" t="s">
        <v>85</v>
      </c>
      <c r="B180" t="s">
        <v>11092</v>
      </c>
      <c r="C180" t="s">
        <v>10905</v>
      </c>
      <c r="D180" t="s">
        <v>10907</v>
      </c>
      <c r="E180" t="s">
        <v>5317</v>
      </c>
      <c r="F180" t="s">
        <v>3567</v>
      </c>
      <c r="G180" t="s">
        <v>85</v>
      </c>
      <c r="H180" t="s">
        <v>85</v>
      </c>
      <c r="I180" t="s">
        <v>85</v>
      </c>
      <c r="J180" t="s">
        <v>85</v>
      </c>
      <c r="K180" t="s">
        <v>85</v>
      </c>
      <c r="M180" t="s">
        <v>3567</v>
      </c>
      <c r="N180" t="s">
        <v>85</v>
      </c>
      <c r="O180" t="s">
        <v>8079</v>
      </c>
      <c r="P180" t="s">
        <v>85</v>
      </c>
      <c r="Q180" t="s">
        <v>85</v>
      </c>
      <c r="R180" t="s">
        <v>85</v>
      </c>
      <c r="S180" t="s">
        <v>85</v>
      </c>
      <c r="T180" t="s">
        <v>85</v>
      </c>
      <c r="U180" t="s">
        <v>85</v>
      </c>
      <c r="V180" t="s">
        <v>85</v>
      </c>
      <c r="W180" t="s">
        <v>85</v>
      </c>
      <c r="X180" t="s">
        <v>85</v>
      </c>
      <c r="Y180" t="s">
        <v>3566</v>
      </c>
      <c r="Z180" t="s">
        <v>11069</v>
      </c>
      <c r="AA180" t="s">
        <v>85</v>
      </c>
      <c r="AB180" t="s">
        <v>85</v>
      </c>
      <c r="AC180" t="s">
        <v>85</v>
      </c>
      <c r="AD180" t="s">
        <v>85</v>
      </c>
      <c r="AE180" t="b">
        <v>0</v>
      </c>
    </row>
    <row r="181" spans="1:31" x14ac:dyDescent="0.35">
      <c r="A181" t="s">
        <v>85</v>
      </c>
      <c r="B181" t="s">
        <v>11093</v>
      </c>
      <c r="C181" t="s">
        <v>10905</v>
      </c>
      <c r="D181" t="s">
        <v>10907</v>
      </c>
      <c r="E181" t="s">
        <v>5317</v>
      </c>
      <c r="F181" t="s">
        <v>3595</v>
      </c>
      <c r="G181" t="s">
        <v>85</v>
      </c>
      <c r="H181" t="s">
        <v>85</v>
      </c>
      <c r="I181" t="s">
        <v>85</v>
      </c>
      <c r="J181" t="s">
        <v>85</v>
      </c>
      <c r="K181" t="s">
        <v>85</v>
      </c>
      <c r="M181" t="s">
        <v>3595</v>
      </c>
      <c r="N181" t="s">
        <v>85</v>
      </c>
      <c r="O181" t="s">
        <v>11094</v>
      </c>
      <c r="P181" t="s">
        <v>85</v>
      </c>
      <c r="Q181" t="s">
        <v>85</v>
      </c>
      <c r="R181" t="s">
        <v>85</v>
      </c>
      <c r="S181" t="s">
        <v>85</v>
      </c>
      <c r="T181" t="s">
        <v>85</v>
      </c>
      <c r="U181" t="s">
        <v>85</v>
      </c>
      <c r="V181" t="s">
        <v>85</v>
      </c>
      <c r="W181" t="s">
        <v>85</v>
      </c>
      <c r="X181" t="s">
        <v>85</v>
      </c>
      <c r="Y181" t="s">
        <v>893</v>
      </c>
      <c r="Z181" t="s">
        <v>11049</v>
      </c>
      <c r="AA181" t="s">
        <v>85</v>
      </c>
      <c r="AB181" t="s">
        <v>85</v>
      </c>
      <c r="AC181" t="s">
        <v>85</v>
      </c>
      <c r="AD181" t="s">
        <v>85</v>
      </c>
      <c r="AE181" t="b">
        <v>0</v>
      </c>
    </row>
    <row r="182" spans="1:31" x14ac:dyDescent="0.35">
      <c r="A182" t="s">
        <v>85</v>
      </c>
      <c r="B182" t="s">
        <v>11095</v>
      </c>
      <c r="C182" t="s">
        <v>10905</v>
      </c>
      <c r="D182" t="s">
        <v>10907</v>
      </c>
      <c r="E182" t="s">
        <v>5317</v>
      </c>
      <c r="F182" t="s">
        <v>3620</v>
      </c>
      <c r="G182" t="s">
        <v>85</v>
      </c>
      <c r="H182" t="s">
        <v>85</v>
      </c>
      <c r="I182" t="s">
        <v>85</v>
      </c>
      <c r="J182" t="s">
        <v>85</v>
      </c>
      <c r="K182" t="s">
        <v>85</v>
      </c>
      <c r="M182" t="s">
        <v>3620</v>
      </c>
      <c r="N182" t="s">
        <v>85</v>
      </c>
      <c r="O182" t="s">
        <v>11096</v>
      </c>
      <c r="P182" t="s">
        <v>85</v>
      </c>
      <c r="Q182" t="s">
        <v>85</v>
      </c>
      <c r="R182" t="s">
        <v>85</v>
      </c>
      <c r="S182" t="s">
        <v>85</v>
      </c>
      <c r="T182" t="s">
        <v>85</v>
      </c>
      <c r="U182" t="s">
        <v>85</v>
      </c>
      <c r="V182" t="s">
        <v>85</v>
      </c>
      <c r="W182" t="s">
        <v>85</v>
      </c>
      <c r="X182" t="s">
        <v>85</v>
      </c>
      <c r="Y182" t="s">
        <v>896</v>
      </c>
      <c r="Z182" t="s">
        <v>11049</v>
      </c>
      <c r="AA182" t="s">
        <v>85</v>
      </c>
      <c r="AB182" t="s">
        <v>85</v>
      </c>
      <c r="AC182" t="s">
        <v>85</v>
      </c>
      <c r="AD182" t="s">
        <v>85</v>
      </c>
      <c r="AE182" t="b">
        <v>0</v>
      </c>
    </row>
    <row r="183" spans="1:31" x14ac:dyDescent="0.35">
      <c r="A183" t="s">
        <v>85</v>
      </c>
      <c r="B183" t="s">
        <v>11097</v>
      </c>
      <c r="C183" t="s">
        <v>10905</v>
      </c>
      <c r="D183" t="s">
        <v>10907</v>
      </c>
      <c r="E183" t="s">
        <v>5317</v>
      </c>
      <c r="F183" t="s">
        <v>3645</v>
      </c>
      <c r="G183" t="s">
        <v>85</v>
      </c>
      <c r="H183" t="s">
        <v>85</v>
      </c>
      <c r="I183" t="s">
        <v>85</v>
      </c>
      <c r="J183" t="s">
        <v>85</v>
      </c>
      <c r="K183" t="s">
        <v>85</v>
      </c>
      <c r="M183" t="s">
        <v>3645</v>
      </c>
      <c r="N183" t="s">
        <v>85</v>
      </c>
      <c r="O183" t="s">
        <v>3646</v>
      </c>
      <c r="P183" t="s">
        <v>85</v>
      </c>
      <c r="Q183" t="s">
        <v>85</v>
      </c>
      <c r="R183" t="s">
        <v>85</v>
      </c>
      <c r="S183" t="s">
        <v>85</v>
      </c>
      <c r="T183" t="s">
        <v>85</v>
      </c>
      <c r="U183" t="s">
        <v>85</v>
      </c>
      <c r="V183" t="s">
        <v>85</v>
      </c>
      <c r="W183" t="s">
        <v>85</v>
      </c>
      <c r="X183" t="s">
        <v>85</v>
      </c>
      <c r="Y183" t="s">
        <v>899</v>
      </c>
      <c r="Z183" t="s">
        <v>11049</v>
      </c>
      <c r="AA183" t="s">
        <v>85</v>
      </c>
      <c r="AB183" t="s">
        <v>85</v>
      </c>
      <c r="AC183" t="s">
        <v>85</v>
      </c>
      <c r="AD183" t="s">
        <v>85</v>
      </c>
      <c r="AE183" t="b">
        <v>0</v>
      </c>
    </row>
    <row r="184" spans="1:31" x14ac:dyDescent="0.35">
      <c r="A184" t="s">
        <v>85</v>
      </c>
      <c r="B184" t="s">
        <v>11098</v>
      </c>
      <c r="C184" t="s">
        <v>10905</v>
      </c>
      <c r="D184" t="s">
        <v>10907</v>
      </c>
      <c r="E184" t="s">
        <v>5326</v>
      </c>
      <c r="F184" t="s">
        <v>3674</v>
      </c>
      <c r="G184" t="s">
        <v>85</v>
      </c>
      <c r="H184" t="s">
        <v>85</v>
      </c>
      <c r="I184" t="s">
        <v>85</v>
      </c>
      <c r="J184" t="s">
        <v>85</v>
      </c>
      <c r="K184" t="s">
        <v>85</v>
      </c>
      <c r="M184" t="s">
        <v>3674</v>
      </c>
      <c r="N184" t="s">
        <v>85</v>
      </c>
      <c r="O184" t="s">
        <v>8081</v>
      </c>
      <c r="P184" t="s">
        <v>85</v>
      </c>
      <c r="Q184" t="s">
        <v>85</v>
      </c>
      <c r="R184" t="s">
        <v>85</v>
      </c>
      <c r="S184" t="s">
        <v>85</v>
      </c>
      <c r="T184" t="s">
        <v>85</v>
      </c>
      <c r="U184" t="s">
        <v>85</v>
      </c>
      <c r="V184" t="s">
        <v>85</v>
      </c>
      <c r="W184" t="s">
        <v>85</v>
      </c>
      <c r="X184" t="s">
        <v>85</v>
      </c>
      <c r="Y184" t="s">
        <v>1044</v>
      </c>
      <c r="Z184" t="s">
        <v>11069</v>
      </c>
      <c r="AA184" t="s">
        <v>85</v>
      </c>
      <c r="AB184" t="s">
        <v>85</v>
      </c>
      <c r="AC184" t="s">
        <v>85</v>
      </c>
      <c r="AD184" t="s">
        <v>85</v>
      </c>
      <c r="AE184" t="b">
        <v>0</v>
      </c>
    </row>
    <row r="185" spans="1:31" x14ac:dyDescent="0.35">
      <c r="A185" t="s">
        <v>85</v>
      </c>
      <c r="B185" t="s">
        <v>11099</v>
      </c>
      <c r="C185" t="s">
        <v>10905</v>
      </c>
      <c r="D185" t="s">
        <v>10907</v>
      </c>
      <c r="E185" t="s">
        <v>5326</v>
      </c>
      <c r="F185" t="s">
        <v>3650</v>
      </c>
      <c r="G185" t="s">
        <v>3575</v>
      </c>
      <c r="H185" t="s">
        <v>85</v>
      </c>
      <c r="I185" t="s">
        <v>85</v>
      </c>
      <c r="J185" t="s">
        <v>85</v>
      </c>
      <c r="K185" t="s">
        <v>85</v>
      </c>
      <c r="M185" t="s">
        <v>3575</v>
      </c>
      <c r="N185" t="s">
        <v>85</v>
      </c>
      <c r="O185" t="s">
        <v>3576</v>
      </c>
      <c r="P185" t="s">
        <v>85</v>
      </c>
      <c r="Q185" t="s">
        <v>85</v>
      </c>
      <c r="R185" t="s">
        <v>85</v>
      </c>
      <c r="S185" t="s">
        <v>85</v>
      </c>
      <c r="T185" t="s">
        <v>85</v>
      </c>
      <c r="U185" t="s">
        <v>85</v>
      </c>
      <c r="V185" t="s">
        <v>85</v>
      </c>
      <c r="W185" t="s">
        <v>85</v>
      </c>
      <c r="X185" t="s">
        <v>85</v>
      </c>
      <c r="Y185" t="s">
        <v>1362</v>
      </c>
      <c r="Z185" t="s">
        <v>11049</v>
      </c>
      <c r="AA185" t="s">
        <v>85</v>
      </c>
      <c r="AB185" t="s">
        <v>85</v>
      </c>
      <c r="AC185" t="s">
        <v>85</v>
      </c>
      <c r="AD185" t="s">
        <v>85</v>
      </c>
      <c r="AE185" t="b">
        <v>0</v>
      </c>
    </row>
    <row r="186" spans="1:31" x14ac:dyDescent="0.35">
      <c r="A186" t="s">
        <v>85</v>
      </c>
      <c r="B186" t="s">
        <v>11100</v>
      </c>
      <c r="C186" t="s">
        <v>10905</v>
      </c>
      <c r="D186" t="s">
        <v>10907</v>
      </c>
      <c r="E186" t="s">
        <v>5326</v>
      </c>
      <c r="F186" t="s">
        <v>11101</v>
      </c>
      <c r="G186" t="s">
        <v>85</v>
      </c>
      <c r="H186" t="s">
        <v>85</v>
      </c>
      <c r="I186" t="s">
        <v>85</v>
      </c>
      <c r="J186" t="s">
        <v>85</v>
      </c>
      <c r="K186" t="s">
        <v>85</v>
      </c>
      <c r="M186" t="s">
        <v>11101</v>
      </c>
      <c r="N186" t="s">
        <v>85</v>
      </c>
      <c r="O186" t="s">
        <v>85</v>
      </c>
      <c r="P186" t="s">
        <v>85</v>
      </c>
      <c r="Q186" t="s">
        <v>85</v>
      </c>
      <c r="R186" t="s">
        <v>85</v>
      </c>
      <c r="S186" t="s">
        <v>85</v>
      </c>
      <c r="T186" t="s">
        <v>85</v>
      </c>
      <c r="U186" t="s">
        <v>85</v>
      </c>
      <c r="V186" t="s">
        <v>85</v>
      </c>
      <c r="W186" t="s">
        <v>85</v>
      </c>
      <c r="X186" t="s">
        <v>85</v>
      </c>
      <c r="Y186" t="s">
        <v>11054</v>
      </c>
      <c r="Z186" t="s">
        <v>85</v>
      </c>
      <c r="AA186" t="s">
        <v>85</v>
      </c>
      <c r="AB186" t="s">
        <v>85</v>
      </c>
      <c r="AC186" t="s">
        <v>85</v>
      </c>
      <c r="AD186" t="s">
        <v>85</v>
      </c>
      <c r="AE186" t="b">
        <v>0</v>
      </c>
    </row>
    <row r="187" spans="1:31" x14ac:dyDescent="0.35">
      <c r="A187" t="s">
        <v>85</v>
      </c>
      <c r="B187" t="s">
        <v>11102</v>
      </c>
      <c r="C187" t="s">
        <v>10905</v>
      </c>
      <c r="D187" t="s">
        <v>10907</v>
      </c>
      <c r="E187" t="s">
        <v>5326</v>
      </c>
      <c r="F187" t="s">
        <v>11101</v>
      </c>
      <c r="G187" t="s">
        <v>21454</v>
      </c>
      <c r="H187" t="s">
        <v>85</v>
      </c>
      <c r="I187" t="s">
        <v>85</v>
      </c>
      <c r="J187" t="s">
        <v>85</v>
      </c>
      <c r="K187" t="s">
        <v>85</v>
      </c>
      <c r="M187" t="s">
        <v>21454</v>
      </c>
      <c r="N187" t="s">
        <v>85</v>
      </c>
      <c r="O187" t="s">
        <v>3604</v>
      </c>
      <c r="P187" t="s">
        <v>85</v>
      </c>
      <c r="Q187" t="s">
        <v>85</v>
      </c>
      <c r="R187" t="s">
        <v>85</v>
      </c>
      <c r="S187" t="s">
        <v>85</v>
      </c>
      <c r="T187" t="s">
        <v>85</v>
      </c>
      <c r="U187" t="s">
        <v>85</v>
      </c>
      <c r="V187" t="s">
        <v>85</v>
      </c>
      <c r="W187" t="s">
        <v>85</v>
      </c>
      <c r="X187" t="s">
        <v>85</v>
      </c>
      <c r="Y187" t="s">
        <v>890</v>
      </c>
      <c r="Z187" t="s">
        <v>11049</v>
      </c>
      <c r="AA187" t="s">
        <v>85</v>
      </c>
      <c r="AB187" t="s">
        <v>85</v>
      </c>
      <c r="AC187" t="s">
        <v>85</v>
      </c>
      <c r="AD187" t="s">
        <v>85</v>
      </c>
      <c r="AE187" t="b">
        <v>0</v>
      </c>
    </row>
    <row r="188" spans="1:31" x14ac:dyDescent="0.35">
      <c r="A188" t="s">
        <v>85</v>
      </c>
      <c r="B188" t="s">
        <v>11103</v>
      </c>
      <c r="C188" t="s">
        <v>10905</v>
      </c>
      <c r="D188" t="s">
        <v>10907</v>
      </c>
      <c r="E188" t="s">
        <v>5326</v>
      </c>
      <c r="F188" t="s">
        <v>11101</v>
      </c>
      <c r="G188" t="s">
        <v>21455</v>
      </c>
      <c r="H188" t="s">
        <v>85</v>
      </c>
      <c r="I188" t="s">
        <v>85</v>
      </c>
      <c r="J188" t="s">
        <v>85</v>
      </c>
      <c r="K188" t="s">
        <v>85</v>
      </c>
      <c r="M188" t="s">
        <v>21455</v>
      </c>
      <c r="N188" t="s">
        <v>85</v>
      </c>
      <c r="O188" t="s">
        <v>3629</v>
      </c>
      <c r="P188" t="s">
        <v>85</v>
      </c>
      <c r="Q188" t="s">
        <v>85</v>
      </c>
      <c r="R188" t="s">
        <v>85</v>
      </c>
      <c r="S188" t="s">
        <v>85</v>
      </c>
      <c r="T188" t="s">
        <v>85</v>
      </c>
      <c r="U188" t="s">
        <v>85</v>
      </c>
      <c r="V188" t="s">
        <v>85</v>
      </c>
      <c r="W188" t="s">
        <v>85</v>
      </c>
      <c r="X188" t="s">
        <v>85</v>
      </c>
      <c r="Y188" t="s">
        <v>3627</v>
      </c>
      <c r="Z188" t="s">
        <v>11049</v>
      </c>
      <c r="AA188" t="s">
        <v>85</v>
      </c>
      <c r="AB188" t="s">
        <v>85</v>
      </c>
      <c r="AC188" t="s">
        <v>85</v>
      </c>
      <c r="AD188" t="s">
        <v>85</v>
      </c>
      <c r="AE188" t="b">
        <v>0</v>
      </c>
    </row>
    <row r="189" spans="1:31" x14ac:dyDescent="0.35">
      <c r="A189" t="s">
        <v>85</v>
      </c>
      <c r="B189" t="s">
        <v>11104</v>
      </c>
      <c r="C189" t="s">
        <v>10905</v>
      </c>
      <c r="D189" t="s">
        <v>10907</v>
      </c>
      <c r="E189" t="s">
        <v>5326</v>
      </c>
      <c r="F189" t="s">
        <v>11101</v>
      </c>
      <c r="G189" t="s">
        <v>21456</v>
      </c>
      <c r="H189" t="s">
        <v>85</v>
      </c>
      <c r="I189" t="s">
        <v>85</v>
      </c>
      <c r="J189" t="s">
        <v>85</v>
      </c>
      <c r="K189" t="s">
        <v>85</v>
      </c>
      <c r="M189" t="s">
        <v>21456</v>
      </c>
      <c r="N189" t="s">
        <v>85</v>
      </c>
      <c r="O189" t="s">
        <v>11105</v>
      </c>
      <c r="P189" t="s">
        <v>85</v>
      </c>
      <c r="Q189" t="s">
        <v>85</v>
      </c>
      <c r="R189" t="s">
        <v>85</v>
      </c>
      <c r="S189" t="s">
        <v>85</v>
      </c>
      <c r="T189" t="s">
        <v>85</v>
      </c>
      <c r="U189" t="s">
        <v>85</v>
      </c>
      <c r="V189" t="s">
        <v>85</v>
      </c>
      <c r="W189" t="s">
        <v>85</v>
      </c>
      <c r="X189" t="s">
        <v>85</v>
      </c>
      <c r="Y189" t="s">
        <v>10916</v>
      </c>
      <c r="Z189" t="s">
        <v>11049</v>
      </c>
      <c r="AA189" t="s">
        <v>85</v>
      </c>
      <c r="AB189" t="s">
        <v>85</v>
      </c>
      <c r="AC189" t="s">
        <v>85</v>
      </c>
      <c r="AD189" t="s">
        <v>85</v>
      </c>
      <c r="AE189" t="b">
        <v>0</v>
      </c>
    </row>
    <row r="190" spans="1:31" x14ac:dyDescent="0.35">
      <c r="A190" t="s">
        <v>85</v>
      </c>
      <c r="B190" t="s">
        <v>11106</v>
      </c>
      <c r="C190" t="s">
        <v>10905</v>
      </c>
      <c r="D190" t="s">
        <v>10907</v>
      </c>
      <c r="E190" t="s">
        <v>5326</v>
      </c>
      <c r="F190" t="s">
        <v>3650</v>
      </c>
      <c r="G190" t="s">
        <v>85</v>
      </c>
      <c r="H190" t="s">
        <v>85</v>
      </c>
      <c r="I190" t="s">
        <v>85</v>
      </c>
      <c r="J190" t="s">
        <v>85</v>
      </c>
      <c r="K190" t="s">
        <v>85</v>
      </c>
      <c r="M190" t="s">
        <v>3650</v>
      </c>
      <c r="N190" t="s">
        <v>85</v>
      </c>
      <c r="O190" t="s">
        <v>3651</v>
      </c>
      <c r="P190" t="s">
        <v>85</v>
      </c>
      <c r="Q190" t="s">
        <v>85</v>
      </c>
      <c r="R190" t="s">
        <v>85</v>
      </c>
      <c r="S190" t="s">
        <v>85</v>
      </c>
      <c r="T190" t="s">
        <v>85</v>
      </c>
      <c r="U190" t="s">
        <v>85</v>
      </c>
      <c r="V190" t="s">
        <v>85</v>
      </c>
      <c r="W190" t="s">
        <v>85</v>
      </c>
      <c r="X190" t="s">
        <v>85</v>
      </c>
      <c r="Y190" t="s">
        <v>3649</v>
      </c>
      <c r="Z190" t="s">
        <v>11049</v>
      </c>
      <c r="AA190" t="s">
        <v>85</v>
      </c>
      <c r="AB190" t="s">
        <v>85</v>
      </c>
      <c r="AC190" t="s">
        <v>85</v>
      </c>
      <c r="AD190" t="s">
        <v>85</v>
      </c>
      <c r="AE190" t="b">
        <v>0</v>
      </c>
    </row>
    <row r="191" spans="1:31" x14ac:dyDescent="0.35">
      <c r="A191" t="s">
        <v>85</v>
      </c>
      <c r="B191" t="s">
        <v>11107</v>
      </c>
      <c r="C191" t="s">
        <v>10905</v>
      </c>
      <c r="D191" t="s">
        <v>10907</v>
      </c>
      <c r="E191" t="s">
        <v>5326</v>
      </c>
      <c r="F191" t="s">
        <v>11108</v>
      </c>
      <c r="G191" t="s">
        <v>85</v>
      </c>
      <c r="H191" t="s">
        <v>85</v>
      </c>
      <c r="I191" t="s">
        <v>85</v>
      </c>
      <c r="J191" t="s">
        <v>85</v>
      </c>
      <c r="K191" t="s">
        <v>85</v>
      </c>
      <c r="M191" t="s">
        <v>11108</v>
      </c>
      <c r="N191" t="s">
        <v>20344</v>
      </c>
      <c r="O191" t="s">
        <v>11109</v>
      </c>
      <c r="P191" t="s">
        <v>85</v>
      </c>
      <c r="Q191" t="s">
        <v>85</v>
      </c>
      <c r="R191" t="s">
        <v>85</v>
      </c>
      <c r="S191" t="s">
        <v>85</v>
      </c>
      <c r="T191" t="s">
        <v>85</v>
      </c>
      <c r="U191" t="s">
        <v>85</v>
      </c>
      <c r="V191" t="s">
        <v>85</v>
      </c>
      <c r="W191" t="s">
        <v>85</v>
      </c>
      <c r="X191" t="s">
        <v>85</v>
      </c>
      <c r="Y191" t="s">
        <v>3664</v>
      </c>
      <c r="Z191" t="s">
        <v>11049</v>
      </c>
      <c r="AA191" t="s">
        <v>85</v>
      </c>
      <c r="AB191" t="s">
        <v>85</v>
      </c>
      <c r="AC191" t="s">
        <v>85</v>
      </c>
      <c r="AD191" t="s">
        <v>85</v>
      </c>
      <c r="AE191" t="b">
        <v>0</v>
      </c>
    </row>
    <row r="192" spans="1:31" x14ac:dyDescent="0.35">
      <c r="A192" t="s">
        <v>85</v>
      </c>
      <c r="B192" t="s">
        <v>11111</v>
      </c>
      <c r="C192" t="s">
        <v>10905</v>
      </c>
      <c r="D192" t="s">
        <v>10907</v>
      </c>
      <c r="E192" t="s">
        <v>5326</v>
      </c>
      <c r="F192" t="s">
        <v>11112</v>
      </c>
      <c r="G192" t="s">
        <v>85</v>
      </c>
      <c r="H192" t="s">
        <v>85</v>
      </c>
      <c r="I192" t="s">
        <v>85</v>
      </c>
      <c r="J192" t="s">
        <v>85</v>
      </c>
      <c r="K192" t="s">
        <v>85</v>
      </c>
      <c r="M192" t="s">
        <v>11112</v>
      </c>
      <c r="N192" t="s">
        <v>85</v>
      </c>
      <c r="O192" t="s">
        <v>85</v>
      </c>
      <c r="P192" t="s">
        <v>85</v>
      </c>
      <c r="Q192" t="s">
        <v>85</v>
      </c>
      <c r="R192" t="s">
        <v>85</v>
      </c>
      <c r="S192" t="s">
        <v>85</v>
      </c>
      <c r="T192" t="s">
        <v>85</v>
      </c>
      <c r="U192" t="s">
        <v>85</v>
      </c>
      <c r="V192" t="s">
        <v>85</v>
      </c>
      <c r="W192" t="s">
        <v>85</v>
      </c>
      <c r="X192" t="s">
        <v>85</v>
      </c>
      <c r="Y192" t="s">
        <v>10916</v>
      </c>
      <c r="Z192" t="s">
        <v>85</v>
      </c>
      <c r="AA192" t="s">
        <v>85</v>
      </c>
      <c r="AB192" t="s">
        <v>85</v>
      </c>
      <c r="AC192" t="s">
        <v>85</v>
      </c>
      <c r="AD192" t="s">
        <v>85</v>
      </c>
      <c r="AE192" t="b">
        <v>0</v>
      </c>
    </row>
    <row r="193" spans="1:31" x14ac:dyDescent="0.35">
      <c r="A193" t="s">
        <v>85</v>
      </c>
      <c r="B193" t="s">
        <v>11113</v>
      </c>
      <c r="C193" t="s">
        <v>10905</v>
      </c>
      <c r="D193" t="s">
        <v>10907</v>
      </c>
      <c r="E193" t="s">
        <v>5326</v>
      </c>
      <c r="F193" t="s">
        <v>11114</v>
      </c>
      <c r="G193" t="s">
        <v>85</v>
      </c>
      <c r="H193" t="s">
        <v>85</v>
      </c>
      <c r="I193" t="s">
        <v>85</v>
      </c>
      <c r="J193" t="s">
        <v>85</v>
      </c>
      <c r="K193" t="s">
        <v>85</v>
      </c>
      <c r="M193" t="s">
        <v>11114</v>
      </c>
      <c r="N193" t="s">
        <v>85</v>
      </c>
      <c r="O193" t="s">
        <v>11115</v>
      </c>
      <c r="P193" t="s">
        <v>85</v>
      </c>
      <c r="Q193" t="s">
        <v>85</v>
      </c>
      <c r="R193" t="s">
        <v>85</v>
      </c>
      <c r="S193" t="s">
        <v>85</v>
      </c>
      <c r="T193" t="s">
        <v>85</v>
      </c>
      <c r="U193" t="s">
        <v>85</v>
      </c>
      <c r="V193" t="s">
        <v>85</v>
      </c>
      <c r="W193" t="s">
        <v>85</v>
      </c>
      <c r="X193" t="s">
        <v>85</v>
      </c>
      <c r="Y193" t="s">
        <v>10916</v>
      </c>
      <c r="Z193" t="s">
        <v>85</v>
      </c>
      <c r="AA193" t="s">
        <v>85</v>
      </c>
      <c r="AB193" t="s">
        <v>85</v>
      </c>
      <c r="AC193" t="s">
        <v>85</v>
      </c>
      <c r="AD193" t="s">
        <v>85</v>
      </c>
      <c r="AE193" t="b">
        <v>0</v>
      </c>
    </row>
    <row r="194" spans="1:31" x14ac:dyDescent="0.35">
      <c r="A194" t="s">
        <v>85</v>
      </c>
      <c r="B194" t="s">
        <v>11130</v>
      </c>
      <c r="C194" t="s">
        <v>10905</v>
      </c>
      <c r="D194" t="s">
        <v>10907</v>
      </c>
      <c r="E194" t="s">
        <v>5326</v>
      </c>
      <c r="F194" t="s">
        <v>11131</v>
      </c>
      <c r="G194" t="s">
        <v>85</v>
      </c>
      <c r="H194" t="s">
        <v>85</v>
      </c>
      <c r="I194" t="s">
        <v>85</v>
      </c>
      <c r="J194" t="s">
        <v>85</v>
      </c>
      <c r="K194" t="s">
        <v>85</v>
      </c>
      <c r="M194" t="s">
        <v>11131</v>
      </c>
      <c r="N194" t="s">
        <v>85</v>
      </c>
      <c r="O194" t="s">
        <v>85</v>
      </c>
      <c r="P194" t="s">
        <v>85</v>
      </c>
      <c r="Q194" t="s">
        <v>85</v>
      </c>
      <c r="R194" t="s">
        <v>85</v>
      </c>
      <c r="S194" t="s">
        <v>85</v>
      </c>
      <c r="T194" t="s">
        <v>85</v>
      </c>
      <c r="U194" t="s">
        <v>85</v>
      </c>
      <c r="V194" t="s">
        <v>85</v>
      </c>
      <c r="W194" t="s">
        <v>85</v>
      </c>
      <c r="X194" t="s">
        <v>85</v>
      </c>
      <c r="Y194" t="s">
        <v>10916</v>
      </c>
      <c r="Z194" t="s">
        <v>85</v>
      </c>
      <c r="AA194" t="s">
        <v>85</v>
      </c>
      <c r="AB194" t="s">
        <v>85</v>
      </c>
      <c r="AC194" t="s">
        <v>85</v>
      </c>
      <c r="AD194" t="s">
        <v>85</v>
      </c>
      <c r="AE194" t="b">
        <v>0</v>
      </c>
    </row>
    <row r="195" spans="1:31" x14ac:dyDescent="0.35">
      <c r="A195" t="s">
        <v>85</v>
      </c>
      <c r="B195" t="s">
        <v>11134</v>
      </c>
      <c r="C195" t="s">
        <v>10905</v>
      </c>
      <c r="D195" t="s">
        <v>10907</v>
      </c>
      <c r="E195" t="s">
        <v>5326</v>
      </c>
      <c r="F195" t="s">
        <v>11135</v>
      </c>
      <c r="G195" t="s">
        <v>11136</v>
      </c>
      <c r="H195" t="s">
        <v>85</v>
      </c>
      <c r="I195" t="s">
        <v>85</v>
      </c>
      <c r="J195" t="s">
        <v>85</v>
      </c>
      <c r="K195" t="s">
        <v>85</v>
      </c>
      <c r="M195" t="s">
        <v>11136</v>
      </c>
      <c r="N195" t="s">
        <v>85</v>
      </c>
      <c r="O195" t="s">
        <v>11137</v>
      </c>
      <c r="P195" t="s">
        <v>85</v>
      </c>
      <c r="Q195" t="s">
        <v>85</v>
      </c>
      <c r="R195" t="s">
        <v>85</v>
      </c>
      <c r="S195" t="s">
        <v>85</v>
      </c>
      <c r="T195" t="s">
        <v>85</v>
      </c>
      <c r="U195" t="s">
        <v>85</v>
      </c>
      <c r="V195" t="s">
        <v>85</v>
      </c>
      <c r="W195" t="s">
        <v>85</v>
      </c>
      <c r="X195" t="s">
        <v>85</v>
      </c>
      <c r="Y195" t="s">
        <v>10916</v>
      </c>
      <c r="Z195" t="s">
        <v>85</v>
      </c>
      <c r="AA195" t="s">
        <v>85</v>
      </c>
      <c r="AB195" t="s">
        <v>85</v>
      </c>
      <c r="AC195" t="s">
        <v>85</v>
      </c>
      <c r="AD195" t="s">
        <v>85</v>
      </c>
      <c r="AE195" t="b">
        <v>0</v>
      </c>
    </row>
    <row r="196" spans="1:31" x14ac:dyDescent="0.35">
      <c r="A196" t="s">
        <v>85</v>
      </c>
      <c r="B196" t="s">
        <v>11138</v>
      </c>
      <c r="C196" t="s">
        <v>10905</v>
      </c>
      <c r="D196" t="s">
        <v>10907</v>
      </c>
      <c r="E196" t="s">
        <v>5326</v>
      </c>
      <c r="F196" t="s">
        <v>11135</v>
      </c>
      <c r="G196" t="s">
        <v>11139</v>
      </c>
      <c r="H196" t="s">
        <v>85</v>
      </c>
      <c r="I196" t="s">
        <v>85</v>
      </c>
      <c r="J196" t="s">
        <v>85</v>
      </c>
      <c r="K196" t="s">
        <v>85</v>
      </c>
      <c r="M196" t="s">
        <v>11139</v>
      </c>
      <c r="N196" t="s">
        <v>85</v>
      </c>
      <c r="O196" t="s">
        <v>11137</v>
      </c>
      <c r="P196" t="s">
        <v>85</v>
      </c>
      <c r="Q196" t="s">
        <v>85</v>
      </c>
      <c r="R196" t="s">
        <v>85</v>
      </c>
      <c r="S196" t="s">
        <v>85</v>
      </c>
      <c r="T196" t="s">
        <v>85</v>
      </c>
      <c r="U196" t="s">
        <v>85</v>
      </c>
      <c r="V196" t="s">
        <v>85</v>
      </c>
      <c r="W196" t="s">
        <v>85</v>
      </c>
      <c r="X196" t="s">
        <v>85</v>
      </c>
      <c r="Y196" t="s">
        <v>10916</v>
      </c>
      <c r="Z196" t="s">
        <v>85</v>
      </c>
      <c r="AA196" t="s">
        <v>85</v>
      </c>
      <c r="AB196" t="s">
        <v>85</v>
      </c>
      <c r="AC196" t="s">
        <v>85</v>
      </c>
      <c r="AD196" t="s">
        <v>85</v>
      </c>
      <c r="AE196" t="b">
        <v>0</v>
      </c>
    </row>
    <row r="197" spans="1:31" x14ac:dyDescent="0.35">
      <c r="A197" t="s">
        <v>85</v>
      </c>
      <c r="B197" t="s">
        <v>11140</v>
      </c>
      <c r="C197" t="s">
        <v>10905</v>
      </c>
      <c r="D197" t="s">
        <v>10907</v>
      </c>
      <c r="E197" t="s">
        <v>5326</v>
      </c>
      <c r="F197" t="s">
        <v>11135</v>
      </c>
      <c r="G197" t="s">
        <v>11141</v>
      </c>
      <c r="H197" t="s">
        <v>85</v>
      </c>
      <c r="I197" t="s">
        <v>85</v>
      </c>
      <c r="J197" t="s">
        <v>85</v>
      </c>
      <c r="K197" t="s">
        <v>85</v>
      </c>
      <c r="M197" t="s">
        <v>11141</v>
      </c>
      <c r="N197" t="s">
        <v>85</v>
      </c>
      <c r="O197" t="s">
        <v>11137</v>
      </c>
      <c r="P197" t="s">
        <v>85</v>
      </c>
      <c r="Q197" t="s">
        <v>85</v>
      </c>
      <c r="R197" t="s">
        <v>85</v>
      </c>
      <c r="S197" t="s">
        <v>85</v>
      </c>
      <c r="T197" t="s">
        <v>85</v>
      </c>
      <c r="U197" t="s">
        <v>85</v>
      </c>
      <c r="V197" t="s">
        <v>85</v>
      </c>
      <c r="W197" t="s">
        <v>85</v>
      </c>
      <c r="X197" t="s">
        <v>85</v>
      </c>
      <c r="Y197" t="s">
        <v>10916</v>
      </c>
      <c r="Z197" t="s">
        <v>85</v>
      </c>
      <c r="AA197" t="s">
        <v>85</v>
      </c>
      <c r="AB197" t="s">
        <v>85</v>
      </c>
      <c r="AC197" t="s">
        <v>85</v>
      </c>
      <c r="AD197" t="s">
        <v>85</v>
      </c>
      <c r="AE197" t="b">
        <v>0</v>
      </c>
    </row>
    <row r="198" spans="1:31" x14ac:dyDescent="0.35">
      <c r="A198" t="s">
        <v>85</v>
      </c>
      <c r="B198" t="s">
        <v>11110</v>
      </c>
      <c r="C198" t="s">
        <v>10905</v>
      </c>
      <c r="D198" t="s">
        <v>10907</v>
      </c>
      <c r="E198" t="s">
        <v>5336</v>
      </c>
      <c r="F198" t="s">
        <v>5336</v>
      </c>
      <c r="G198" t="s">
        <v>85</v>
      </c>
      <c r="H198" t="s">
        <v>85</v>
      </c>
      <c r="I198" t="s">
        <v>85</v>
      </c>
      <c r="J198" t="s">
        <v>85</v>
      </c>
      <c r="K198" t="s">
        <v>85</v>
      </c>
      <c r="M198" t="s">
        <v>5336</v>
      </c>
      <c r="N198" t="s">
        <v>85</v>
      </c>
      <c r="O198" t="s">
        <v>8009</v>
      </c>
      <c r="P198" t="s">
        <v>85</v>
      </c>
      <c r="Q198" t="s">
        <v>85</v>
      </c>
      <c r="R198" t="s">
        <v>85</v>
      </c>
      <c r="S198" t="s">
        <v>85</v>
      </c>
      <c r="T198" t="s">
        <v>85</v>
      </c>
      <c r="U198" t="s">
        <v>85</v>
      </c>
      <c r="V198" t="s">
        <v>85</v>
      </c>
      <c r="W198" t="s">
        <v>85</v>
      </c>
      <c r="X198" t="s">
        <v>85</v>
      </c>
      <c r="Y198" t="s">
        <v>707</v>
      </c>
      <c r="Z198" t="s">
        <v>11049</v>
      </c>
      <c r="AA198" t="s">
        <v>85</v>
      </c>
      <c r="AB198" t="s">
        <v>85</v>
      </c>
      <c r="AC198" t="s">
        <v>85</v>
      </c>
      <c r="AD198" t="s">
        <v>85</v>
      </c>
      <c r="AE198" t="b">
        <v>0</v>
      </c>
    </row>
    <row r="199" spans="1:31" x14ac:dyDescent="0.35">
      <c r="A199" t="s">
        <v>85</v>
      </c>
      <c r="B199" t="s">
        <v>11116</v>
      </c>
      <c r="C199" t="s">
        <v>10905</v>
      </c>
      <c r="D199" t="s">
        <v>10907</v>
      </c>
      <c r="E199" t="s">
        <v>11077</v>
      </c>
      <c r="F199" t="s">
        <v>11117</v>
      </c>
      <c r="G199" t="s">
        <v>11118</v>
      </c>
      <c r="H199" t="s">
        <v>85</v>
      </c>
      <c r="I199" t="s">
        <v>85</v>
      </c>
      <c r="J199" t="s">
        <v>85</v>
      </c>
      <c r="K199" t="s">
        <v>85</v>
      </c>
      <c r="M199" t="s">
        <v>11118</v>
      </c>
      <c r="N199" t="s">
        <v>85</v>
      </c>
      <c r="O199" t="s">
        <v>85</v>
      </c>
      <c r="P199" t="s">
        <v>85</v>
      </c>
      <c r="Q199" t="s">
        <v>85</v>
      </c>
      <c r="R199" t="s">
        <v>85</v>
      </c>
      <c r="S199" t="s">
        <v>85</v>
      </c>
      <c r="T199" t="s">
        <v>85</v>
      </c>
      <c r="U199" t="s">
        <v>85</v>
      </c>
      <c r="V199" t="s">
        <v>85</v>
      </c>
      <c r="W199" t="s">
        <v>85</v>
      </c>
      <c r="X199" t="s">
        <v>85</v>
      </c>
      <c r="Y199" t="s">
        <v>85</v>
      </c>
      <c r="Z199" t="s">
        <v>85</v>
      </c>
      <c r="AA199" t="s">
        <v>85</v>
      </c>
      <c r="AB199" t="s">
        <v>85</v>
      </c>
      <c r="AC199" t="s">
        <v>85</v>
      </c>
      <c r="AD199" t="s">
        <v>85</v>
      </c>
      <c r="AE199" t="b">
        <v>0</v>
      </c>
    </row>
    <row r="200" spans="1:31" x14ac:dyDescent="0.35">
      <c r="A200" t="s">
        <v>85</v>
      </c>
      <c r="B200" t="s">
        <v>11119</v>
      </c>
      <c r="C200" t="s">
        <v>10905</v>
      </c>
      <c r="D200" t="s">
        <v>10907</v>
      </c>
      <c r="E200" t="s">
        <v>11077</v>
      </c>
      <c r="F200" t="s">
        <v>11117</v>
      </c>
      <c r="G200" t="s">
        <v>11118</v>
      </c>
      <c r="H200" t="s">
        <v>11120</v>
      </c>
      <c r="I200" t="s">
        <v>85</v>
      </c>
      <c r="J200" t="s">
        <v>85</v>
      </c>
      <c r="K200" t="s">
        <v>85</v>
      </c>
      <c r="M200" t="s">
        <v>11120</v>
      </c>
      <c r="N200" t="s">
        <v>85</v>
      </c>
      <c r="O200" t="s">
        <v>11121</v>
      </c>
      <c r="P200" t="s">
        <v>85</v>
      </c>
      <c r="Q200" t="s">
        <v>85</v>
      </c>
      <c r="R200" t="s">
        <v>85</v>
      </c>
      <c r="S200" t="s">
        <v>85</v>
      </c>
      <c r="T200" t="s">
        <v>85</v>
      </c>
      <c r="U200" t="s">
        <v>85</v>
      </c>
      <c r="V200" t="s">
        <v>85</v>
      </c>
      <c r="W200" t="s">
        <v>85</v>
      </c>
      <c r="X200" t="s">
        <v>85</v>
      </c>
      <c r="Y200" t="s">
        <v>10916</v>
      </c>
      <c r="Z200" t="s">
        <v>85</v>
      </c>
      <c r="AA200" t="s">
        <v>85</v>
      </c>
      <c r="AB200" t="s">
        <v>85</v>
      </c>
      <c r="AC200" t="s">
        <v>85</v>
      </c>
      <c r="AD200" t="s">
        <v>85</v>
      </c>
      <c r="AE200" t="b">
        <v>0</v>
      </c>
    </row>
    <row r="201" spans="1:31" x14ac:dyDescent="0.35">
      <c r="A201" t="s">
        <v>85</v>
      </c>
      <c r="B201" t="s">
        <v>11122</v>
      </c>
      <c r="C201" t="s">
        <v>10905</v>
      </c>
      <c r="D201" t="s">
        <v>10907</v>
      </c>
      <c r="E201" t="s">
        <v>11077</v>
      </c>
      <c r="F201" t="s">
        <v>11117</v>
      </c>
      <c r="G201" t="s">
        <v>11118</v>
      </c>
      <c r="H201" t="s">
        <v>11123</v>
      </c>
      <c r="I201" t="s">
        <v>85</v>
      </c>
      <c r="J201" t="s">
        <v>85</v>
      </c>
      <c r="K201" t="s">
        <v>85</v>
      </c>
      <c r="M201" t="s">
        <v>11123</v>
      </c>
      <c r="N201" t="s">
        <v>85</v>
      </c>
      <c r="O201" t="s">
        <v>85</v>
      </c>
      <c r="P201" t="s">
        <v>85</v>
      </c>
      <c r="Q201" t="s">
        <v>85</v>
      </c>
      <c r="R201" t="s">
        <v>85</v>
      </c>
      <c r="S201" t="s">
        <v>85</v>
      </c>
      <c r="T201" t="s">
        <v>85</v>
      </c>
      <c r="U201" t="s">
        <v>85</v>
      </c>
      <c r="V201" t="s">
        <v>85</v>
      </c>
      <c r="W201" t="s">
        <v>85</v>
      </c>
      <c r="X201" t="s">
        <v>85</v>
      </c>
      <c r="Y201" t="s">
        <v>10916</v>
      </c>
      <c r="Z201" t="s">
        <v>85</v>
      </c>
      <c r="AA201" t="s">
        <v>85</v>
      </c>
      <c r="AB201" t="s">
        <v>85</v>
      </c>
      <c r="AC201" t="s">
        <v>85</v>
      </c>
      <c r="AD201" t="s">
        <v>85</v>
      </c>
      <c r="AE201" t="b">
        <v>0</v>
      </c>
    </row>
    <row r="202" spans="1:31" x14ac:dyDescent="0.35">
      <c r="A202" t="s">
        <v>85</v>
      </c>
      <c r="B202" t="s">
        <v>11124</v>
      </c>
      <c r="C202" t="s">
        <v>10905</v>
      </c>
      <c r="D202" t="s">
        <v>10907</v>
      </c>
      <c r="E202" t="s">
        <v>11077</v>
      </c>
      <c r="F202" t="s">
        <v>11117</v>
      </c>
      <c r="G202" t="s">
        <v>11118</v>
      </c>
      <c r="H202" t="s">
        <v>11125</v>
      </c>
      <c r="I202" t="s">
        <v>85</v>
      </c>
      <c r="J202" t="s">
        <v>85</v>
      </c>
      <c r="K202" t="s">
        <v>85</v>
      </c>
      <c r="M202" t="s">
        <v>11125</v>
      </c>
      <c r="N202" t="s">
        <v>85</v>
      </c>
      <c r="O202" t="s">
        <v>85</v>
      </c>
      <c r="P202" t="s">
        <v>85</v>
      </c>
      <c r="Q202" t="s">
        <v>85</v>
      </c>
      <c r="R202" t="s">
        <v>85</v>
      </c>
      <c r="S202" t="s">
        <v>85</v>
      </c>
      <c r="T202" t="s">
        <v>85</v>
      </c>
      <c r="U202" t="s">
        <v>85</v>
      </c>
      <c r="V202" t="s">
        <v>85</v>
      </c>
      <c r="W202" t="s">
        <v>85</v>
      </c>
      <c r="X202" t="s">
        <v>85</v>
      </c>
      <c r="Y202" t="s">
        <v>10916</v>
      </c>
      <c r="Z202" t="s">
        <v>85</v>
      </c>
      <c r="AA202" t="s">
        <v>85</v>
      </c>
      <c r="AB202" t="s">
        <v>85</v>
      </c>
      <c r="AC202" t="s">
        <v>85</v>
      </c>
      <c r="AD202" t="s">
        <v>85</v>
      </c>
      <c r="AE202" t="b">
        <v>0</v>
      </c>
    </row>
    <row r="203" spans="1:31" x14ac:dyDescent="0.35">
      <c r="A203" t="s">
        <v>85</v>
      </c>
      <c r="B203" t="s">
        <v>11126</v>
      </c>
      <c r="C203" t="s">
        <v>10905</v>
      </c>
      <c r="D203" t="s">
        <v>10907</v>
      </c>
      <c r="E203" t="s">
        <v>11077</v>
      </c>
      <c r="F203" t="s">
        <v>11117</v>
      </c>
      <c r="G203" t="s">
        <v>11118</v>
      </c>
      <c r="H203" t="s">
        <v>11127</v>
      </c>
      <c r="I203" t="s">
        <v>85</v>
      </c>
      <c r="J203" t="s">
        <v>85</v>
      </c>
      <c r="K203" t="s">
        <v>85</v>
      </c>
      <c r="M203" t="s">
        <v>11127</v>
      </c>
      <c r="N203" t="s">
        <v>85</v>
      </c>
      <c r="O203" t="s">
        <v>85</v>
      </c>
      <c r="P203" t="s">
        <v>85</v>
      </c>
      <c r="Q203" t="s">
        <v>85</v>
      </c>
      <c r="R203" t="s">
        <v>85</v>
      </c>
      <c r="S203" t="s">
        <v>85</v>
      </c>
      <c r="T203" t="s">
        <v>85</v>
      </c>
      <c r="U203" t="s">
        <v>85</v>
      </c>
      <c r="V203" t="s">
        <v>85</v>
      </c>
      <c r="W203" t="s">
        <v>85</v>
      </c>
      <c r="X203" t="s">
        <v>85</v>
      </c>
      <c r="Y203" t="s">
        <v>10916</v>
      </c>
      <c r="Z203" t="s">
        <v>85</v>
      </c>
      <c r="AA203" t="s">
        <v>85</v>
      </c>
      <c r="AB203" t="s">
        <v>85</v>
      </c>
      <c r="AC203" t="s">
        <v>85</v>
      </c>
      <c r="AD203" t="s">
        <v>85</v>
      </c>
      <c r="AE203" t="b">
        <v>0</v>
      </c>
    </row>
    <row r="204" spans="1:31" x14ac:dyDescent="0.35">
      <c r="A204" t="s">
        <v>85</v>
      </c>
      <c r="B204" t="s">
        <v>11128</v>
      </c>
      <c r="C204" t="s">
        <v>10905</v>
      </c>
      <c r="D204" t="s">
        <v>10907</v>
      </c>
      <c r="E204" t="s">
        <v>11077</v>
      </c>
      <c r="F204" t="s">
        <v>10910</v>
      </c>
      <c r="G204" t="s">
        <v>11129</v>
      </c>
      <c r="H204" t="s">
        <v>85</v>
      </c>
      <c r="I204" t="s">
        <v>85</v>
      </c>
      <c r="J204" t="s">
        <v>85</v>
      </c>
      <c r="K204" t="s">
        <v>85</v>
      </c>
      <c r="M204" t="s">
        <v>11129</v>
      </c>
      <c r="N204" t="s">
        <v>85</v>
      </c>
      <c r="O204" t="s">
        <v>85</v>
      </c>
      <c r="P204" t="s">
        <v>85</v>
      </c>
      <c r="Q204" t="s">
        <v>85</v>
      </c>
      <c r="R204" t="s">
        <v>85</v>
      </c>
      <c r="S204" t="s">
        <v>85</v>
      </c>
      <c r="T204" t="s">
        <v>85</v>
      </c>
      <c r="U204" t="s">
        <v>85</v>
      </c>
      <c r="V204" t="s">
        <v>85</v>
      </c>
      <c r="W204" t="s">
        <v>85</v>
      </c>
      <c r="X204" t="s">
        <v>85</v>
      </c>
      <c r="Y204" t="s">
        <v>10916</v>
      </c>
      <c r="Z204" t="s">
        <v>85</v>
      </c>
      <c r="AA204" t="s">
        <v>85</v>
      </c>
      <c r="AB204" t="s">
        <v>85</v>
      </c>
      <c r="AC204" t="s">
        <v>85</v>
      </c>
      <c r="AD204" t="s">
        <v>85</v>
      </c>
      <c r="AE204" t="b">
        <v>0</v>
      </c>
    </row>
    <row r="205" spans="1:31" x14ac:dyDescent="0.35">
      <c r="A205" t="s">
        <v>85</v>
      </c>
      <c r="B205" t="s">
        <v>11132</v>
      </c>
      <c r="C205" t="s">
        <v>10905</v>
      </c>
      <c r="D205" t="s">
        <v>10907</v>
      </c>
      <c r="E205" t="s">
        <v>11077</v>
      </c>
      <c r="F205" t="s">
        <v>11117</v>
      </c>
      <c r="G205" t="s">
        <v>11133</v>
      </c>
      <c r="H205" t="s">
        <v>85</v>
      </c>
      <c r="I205" t="s">
        <v>85</v>
      </c>
      <c r="J205" t="s">
        <v>85</v>
      </c>
      <c r="K205" t="s">
        <v>85</v>
      </c>
      <c r="M205" t="s">
        <v>11133</v>
      </c>
      <c r="N205" t="s">
        <v>85</v>
      </c>
      <c r="O205" t="s">
        <v>85</v>
      </c>
      <c r="P205" t="s">
        <v>85</v>
      </c>
      <c r="Q205" t="s">
        <v>85</v>
      </c>
      <c r="R205" t="s">
        <v>85</v>
      </c>
      <c r="S205" t="s">
        <v>85</v>
      </c>
      <c r="T205" t="s">
        <v>85</v>
      </c>
      <c r="U205" t="s">
        <v>85</v>
      </c>
      <c r="V205" t="s">
        <v>85</v>
      </c>
      <c r="W205" t="s">
        <v>85</v>
      </c>
      <c r="X205" t="s">
        <v>85</v>
      </c>
      <c r="Y205" t="s">
        <v>10916</v>
      </c>
      <c r="Z205" t="s">
        <v>85</v>
      </c>
      <c r="AA205" t="s">
        <v>85</v>
      </c>
      <c r="AB205" t="s">
        <v>85</v>
      </c>
      <c r="AC205" t="s">
        <v>85</v>
      </c>
      <c r="AD205" t="s">
        <v>85</v>
      </c>
      <c r="AE205" t="b">
        <v>0</v>
      </c>
    </row>
    <row r="206" spans="1:31" x14ac:dyDescent="0.35">
      <c r="A206" t="s">
        <v>85</v>
      </c>
      <c r="B206" t="s">
        <v>11142</v>
      </c>
      <c r="C206" t="s">
        <v>10905</v>
      </c>
      <c r="D206" t="s">
        <v>10907</v>
      </c>
      <c r="E206" t="s">
        <v>11143</v>
      </c>
      <c r="F206" t="s">
        <v>85</v>
      </c>
      <c r="G206" t="s">
        <v>85</v>
      </c>
      <c r="H206" t="s">
        <v>85</v>
      </c>
      <c r="I206" t="s">
        <v>85</v>
      </c>
      <c r="J206" t="s">
        <v>85</v>
      </c>
      <c r="K206" t="s">
        <v>85</v>
      </c>
      <c r="M206" t="s">
        <v>11143</v>
      </c>
      <c r="N206" t="s">
        <v>85</v>
      </c>
      <c r="O206" t="s">
        <v>11144</v>
      </c>
      <c r="P206" t="s">
        <v>85</v>
      </c>
      <c r="Q206" t="s">
        <v>85</v>
      </c>
      <c r="R206" t="s">
        <v>11145</v>
      </c>
      <c r="S206" t="s">
        <v>85</v>
      </c>
      <c r="T206" t="s">
        <v>85</v>
      </c>
      <c r="U206" t="s">
        <v>85</v>
      </c>
      <c r="V206" t="s">
        <v>85</v>
      </c>
      <c r="W206" t="s">
        <v>85</v>
      </c>
      <c r="X206" t="s">
        <v>85</v>
      </c>
      <c r="Y206" t="s">
        <v>637</v>
      </c>
      <c r="Z206" t="s">
        <v>85</v>
      </c>
      <c r="AA206" t="s">
        <v>85</v>
      </c>
      <c r="AB206" t="s">
        <v>85</v>
      </c>
      <c r="AC206" t="s">
        <v>85</v>
      </c>
      <c r="AD206" t="s">
        <v>85</v>
      </c>
      <c r="AE206" t="b">
        <v>0</v>
      </c>
    </row>
    <row r="207" spans="1:31" x14ac:dyDescent="0.35">
      <c r="A207" t="s">
        <v>85</v>
      </c>
      <c r="B207" t="s">
        <v>11146</v>
      </c>
      <c r="C207" t="s">
        <v>10905</v>
      </c>
      <c r="D207" t="s">
        <v>10907</v>
      </c>
      <c r="E207" t="s">
        <v>11143</v>
      </c>
      <c r="F207" t="s">
        <v>11147</v>
      </c>
      <c r="G207" t="s">
        <v>85</v>
      </c>
      <c r="H207" t="s">
        <v>85</v>
      </c>
      <c r="I207" t="s">
        <v>85</v>
      </c>
      <c r="J207" t="s">
        <v>85</v>
      </c>
      <c r="K207" t="s">
        <v>85</v>
      </c>
      <c r="M207" t="s">
        <v>11147</v>
      </c>
      <c r="N207" t="s">
        <v>85</v>
      </c>
      <c r="O207" t="s">
        <v>11148</v>
      </c>
      <c r="P207" t="s">
        <v>85</v>
      </c>
      <c r="Q207" t="s">
        <v>85</v>
      </c>
      <c r="R207" t="s">
        <v>11149</v>
      </c>
      <c r="S207" t="s">
        <v>85</v>
      </c>
      <c r="T207" t="s">
        <v>85</v>
      </c>
      <c r="U207" t="s">
        <v>85</v>
      </c>
      <c r="V207" t="s">
        <v>85</v>
      </c>
      <c r="W207" t="s">
        <v>85</v>
      </c>
      <c r="X207" t="s">
        <v>10916</v>
      </c>
      <c r="Y207" t="s">
        <v>637</v>
      </c>
      <c r="Z207" t="s">
        <v>85</v>
      </c>
      <c r="AA207" t="s">
        <v>85</v>
      </c>
      <c r="AB207" t="s">
        <v>85</v>
      </c>
      <c r="AC207" t="s">
        <v>85</v>
      </c>
      <c r="AD207" t="s">
        <v>85</v>
      </c>
      <c r="AE207" t="b">
        <v>0</v>
      </c>
    </row>
    <row r="208" spans="1:31" x14ac:dyDescent="0.35">
      <c r="A208" t="s">
        <v>85</v>
      </c>
      <c r="B208" t="s">
        <v>11150</v>
      </c>
      <c r="C208" t="s">
        <v>10905</v>
      </c>
      <c r="D208" t="s">
        <v>10907</v>
      </c>
      <c r="E208" t="s">
        <v>11143</v>
      </c>
      <c r="F208" t="s">
        <v>11147</v>
      </c>
      <c r="G208" t="s">
        <v>11151</v>
      </c>
      <c r="H208" t="s">
        <v>2234</v>
      </c>
      <c r="I208" t="s">
        <v>85</v>
      </c>
      <c r="J208" t="s">
        <v>85</v>
      </c>
      <c r="K208" t="s">
        <v>85</v>
      </c>
      <c r="M208" t="s">
        <v>2234</v>
      </c>
      <c r="N208" t="s">
        <v>85</v>
      </c>
      <c r="O208" t="s">
        <v>85</v>
      </c>
      <c r="P208" t="s">
        <v>85</v>
      </c>
      <c r="Q208" t="s">
        <v>85</v>
      </c>
      <c r="R208" t="s">
        <v>10409</v>
      </c>
      <c r="S208" t="s">
        <v>85</v>
      </c>
      <c r="T208" t="s">
        <v>85</v>
      </c>
      <c r="U208" t="s">
        <v>85</v>
      </c>
      <c r="V208" t="s">
        <v>85</v>
      </c>
      <c r="W208" t="s">
        <v>85</v>
      </c>
      <c r="X208" t="s">
        <v>85</v>
      </c>
      <c r="Y208" t="s">
        <v>637</v>
      </c>
      <c r="Z208" t="s">
        <v>85</v>
      </c>
      <c r="AA208" t="s">
        <v>85</v>
      </c>
      <c r="AB208" t="s">
        <v>85</v>
      </c>
      <c r="AC208" t="s">
        <v>85</v>
      </c>
      <c r="AD208" t="s">
        <v>85</v>
      </c>
      <c r="AE208" t="b">
        <v>0</v>
      </c>
    </row>
    <row r="209" spans="1:31" x14ac:dyDescent="0.35">
      <c r="A209" t="s">
        <v>85</v>
      </c>
      <c r="B209" t="s">
        <v>11152</v>
      </c>
      <c r="C209" t="s">
        <v>10905</v>
      </c>
      <c r="D209" t="s">
        <v>10907</v>
      </c>
      <c r="E209" t="s">
        <v>11143</v>
      </c>
      <c r="F209" t="s">
        <v>11147</v>
      </c>
      <c r="G209" t="s">
        <v>11151</v>
      </c>
      <c r="H209" t="s">
        <v>11153</v>
      </c>
      <c r="I209" t="s">
        <v>85</v>
      </c>
      <c r="J209" t="s">
        <v>85</v>
      </c>
      <c r="K209" t="s">
        <v>85</v>
      </c>
      <c r="M209" t="s">
        <v>11153</v>
      </c>
      <c r="N209" t="s">
        <v>85</v>
      </c>
      <c r="O209" t="s">
        <v>85</v>
      </c>
      <c r="P209" t="s">
        <v>85</v>
      </c>
      <c r="Q209" t="s">
        <v>85</v>
      </c>
      <c r="R209" t="s">
        <v>10409</v>
      </c>
      <c r="S209" t="s">
        <v>85</v>
      </c>
      <c r="T209" t="s">
        <v>85</v>
      </c>
      <c r="U209" t="s">
        <v>85</v>
      </c>
      <c r="V209" t="s">
        <v>85</v>
      </c>
      <c r="W209" t="s">
        <v>85</v>
      </c>
      <c r="X209" t="s">
        <v>85</v>
      </c>
      <c r="Y209" t="s">
        <v>637</v>
      </c>
      <c r="Z209" t="s">
        <v>85</v>
      </c>
      <c r="AA209" t="s">
        <v>85</v>
      </c>
      <c r="AB209" t="s">
        <v>85</v>
      </c>
      <c r="AC209" t="s">
        <v>85</v>
      </c>
      <c r="AD209" t="s">
        <v>85</v>
      </c>
      <c r="AE209" t="b">
        <v>0</v>
      </c>
    </row>
    <row r="210" spans="1:31" x14ac:dyDescent="0.35">
      <c r="A210" t="s">
        <v>85</v>
      </c>
      <c r="B210" t="s">
        <v>11154</v>
      </c>
      <c r="C210" t="s">
        <v>10905</v>
      </c>
      <c r="D210" t="s">
        <v>10907</v>
      </c>
      <c r="E210" t="s">
        <v>11143</v>
      </c>
      <c r="F210" t="s">
        <v>11147</v>
      </c>
      <c r="G210" t="s">
        <v>11151</v>
      </c>
      <c r="H210" t="s">
        <v>11155</v>
      </c>
      <c r="I210" t="s">
        <v>85</v>
      </c>
      <c r="J210" t="s">
        <v>85</v>
      </c>
      <c r="K210" t="s">
        <v>85</v>
      </c>
      <c r="M210" t="s">
        <v>11155</v>
      </c>
      <c r="N210" t="s">
        <v>85</v>
      </c>
      <c r="O210" t="s">
        <v>85</v>
      </c>
      <c r="P210" t="s">
        <v>85</v>
      </c>
      <c r="Q210" t="s">
        <v>85</v>
      </c>
      <c r="R210" t="s">
        <v>10409</v>
      </c>
      <c r="S210" t="s">
        <v>85</v>
      </c>
      <c r="T210" t="s">
        <v>85</v>
      </c>
      <c r="U210" t="s">
        <v>85</v>
      </c>
      <c r="V210" t="s">
        <v>85</v>
      </c>
      <c r="W210" t="s">
        <v>85</v>
      </c>
      <c r="X210" t="s">
        <v>85</v>
      </c>
      <c r="Y210" t="s">
        <v>637</v>
      </c>
      <c r="Z210" t="s">
        <v>85</v>
      </c>
      <c r="AA210" t="s">
        <v>85</v>
      </c>
      <c r="AB210" t="s">
        <v>85</v>
      </c>
      <c r="AC210" t="s">
        <v>85</v>
      </c>
      <c r="AD210" t="s">
        <v>85</v>
      </c>
      <c r="AE210" t="b">
        <v>0</v>
      </c>
    </row>
    <row r="211" spans="1:31" x14ac:dyDescent="0.35">
      <c r="A211" t="s">
        <v>85</v>
      </c>
      <c r="B211" t="s">
        <v>11156</v>
      </c>
      <c r="C211" t="s">
        <v>10905</v>
      </c>
      <c r="D211" t="s">
        <v>10907</v>
      </c>
      <c r="E211" t="s">
        <v>11143</v>
      </c>
      <c r="F211" t="s">
        <v>11147</v>
      </c>
      <c r="G211" t="s">
        <v>11151</v>
      </c>
      <c r="H211" t="s">
        <v>85</v>
      </c>
      <c r="I211" t="s">
        <v>85</v>
      </c>
      <c r="J211" t="s">
        <v>85</v>
      </c>
      <c r="K211" t="s">
        <v>85</v>
      </c>
      <c r="M211" t="s">
        <v>11151</v>
      </c>
      <c r="N211" t="s">
        <v>85</v>
      </c>
      <c r="O211" t="s">
        <v>85</v>
      </c>
      <c r="P211" t="s">
        <v>85</v>
      </c>
      <c r="Q211" t="s">
        <v>85</v>
      </c>
      <c r="R211" t="s">
        <v>10409</v>
      </c>
      <c r="S211" t="s">
        <v>85</v>
      </c>
      <c r="T211" t="s">
        <v>85</v>
      </c>
      <c r="U211" t="s">
        <v>85</v>
      </c>
      <c r="V211" t="s">
        <v>85</v>
      </c>
      <c r="W211" t="s">
        <v>85</v>
      </c>
      <c r="X211" t="s">
        <v>85</v>
      </c>
      <c r="Y211" t="s">
        <v>637</v>
      </c>
      <c r="Z211" t="s">
        <v>85</v>
      </c>
      <c r="AA211" t="s">
        <v>85</v>
      </c>
      <c r="AB211" t="s">
        <v>85</v>
      </c>
      <c r="AC211" t="s">
        <v>85</v>
      </c>
      <c r="AD211" t="s">
        <v>85</v>
      </c>
      <c r="AE211" t="b">
        <v>0</v>
      </c>
    </row>
    <row r="212" spans="1:31" x14ac:dyDescent="0.35">
      <c r="A212" t="s">
        <v>85</v>
      </c>
      <c r="B212" t="s">
        <v>11157</v>
      </c>
      <c r="C212" t="s">
        <v>10905</v>
      </c>
      <c r="D212" t="s">
        <v>10907</v>
      </c>
      <c r="E212" t="s">
        <v>11143</v>
      </c>
      <c r="F212" t="s">
        <v>11147</v>
      </c>
      <c r="G212" t="s">
        <v>5447</v>
      </c>
      <c r="H212" t="s">
        <v>85</v>
      </c>
      <c r="I212" t="s">
        <v>85</v>
      </c>
      <c r="J212" t="s">
        <v>85</v>
      </c>
      <c r="K212" t="s">
        <v>85</v>
      </c>
      <c r="M212" t="s">
        <v>5447</v>
      </c>
      <c r="N212" t="s">
        <v>85</v>
      </c>
      <c r="O212" t="s">
        <v>5448</v>
      </c>
      <c r="P212" t="s">
        <v>85</v>
      </c>
      <c r="Q212" t="s">
        <v>85</v>
      </c>
      <c r="R212" t="s">
        <v>11158</v>
      </c>
      <c r="S212" t="s">
        <v>5450</v>
      </c>
      <c r="T212" t="s">
        <v>85</v>
      </c>
      <c r="U212" t="s">
        <v>85</v>
      </c>
      <c r="V212" t="s">
        <v>85</v>
      </c>
      <c r="W212" t="s">
        <v>85</v>
      </c>
      <c r="X212" t="s">
        <v>5446</v>
      </c>
      <c r="Y212" t="s">
        <v>637</v>
      </c>
      <c r="Z212" t="s">
        <v>85</v>
      </c>
      <c r="AA212" t="s">
        <v>85</v>
      </c>
      <c r="AB212" t="s">
        <v>5456</v>
      </c>
      <c r="AC212" t="s">
        <v>85</v>
      </c>
      <c r="AD212" t="s">
        <v>85</v>
      </c>
      <c r="AE212" t="b">
        <v>0</v>
      </c>
    </row>
    <row r="213" spans="1:31" x14ac:dyDescent="0.35">
      <c r="A213" t="s">
        <v>85</v>
      </c>
      <c r="B213" t="s">
        <v>11159</v>
      </c>
      <c r="C213" t="s">
        <v>10905</v>
      </c>
      <c r="D213" t="s">
        <v>10907</v>
      </c>
      <c r="E213" t="s">
        <v>11143</v>
      </c>
      <c r="F213" t="s">
        <v>11147</v>
      </c>
      <c r="G213" t="s">
        <v>5458</v>
      </c>
      <c r="H213" t="s">
        <v>85</v>
      </c>
      <c r="I213" t="s">
        <v>85</v>
      </c>
      <c r="J213" t="s">
        <v>85</v>
      </c>
      <c r="K213" t="s">
        <v>85</v>
      </c>
      <c r="M213" t="s">
        <v>5458</v>
      </c>
      <c r="N213" t="s">
        <v>85</v>
      </c>
      <c r="O213" t="s">
        <v>5459</v>
      </c>
      <c r="P213" t="s">
        <v>85</v>
      </c>
      <c r="Q213" t="s">
        <v>85</v>
      </c>
      <c r="R213" t="s">
        <v>11160</v>
      </c>
      <c r="S213" t="s">
        <v>85</v>
      </c>
      <c r="T213" t="s">
        <v>85</v>
      </c>
      <c r="U213" t="s">
        <v>85</v>
      </c>
      <c r="V213" t="s">
        <v>85</v>
      </c>
      <c r="W213" t="s">
        <v>85</v>
      </c>
      <c r="X213" t="s">
        <v>5457</v>
      </c>
      <c r="Y213" t="s">
        <v>637</v>
      </c>
      <c r="Z213" t="s">
        <v>85</v>
      </c>
      <c r="AA213" t="s">
        <v>85</v>
      </c>
      <c r="AB213" t="s">
        <v>5463</v>
      </c>
      <c r="AC213" t="s">
        <v>85</v>
      </c>
      <c r="AD213" t="s">
        <v>85</v>
      </c>
      <c r="AE213" t="b">
        <v>0</v>
      </c>
    </row>
    <row r="214" spans="1:31" x14ac:dyDescent="0.35">
      <c r="A214" t="s">
        <v>85</v>
      </c>
      <c r="B214" t="s">
        <v>11161</v>
      </c>
      <c r="C214" t="s">
        <v>10905</v>
      </c>
      <c r="D214" t="s">
        <v>10907</v>
      </c>
      <c r="E214" t="s">
        <v>11143</v>
      </c>
      <c r="F214" t="s">
        <v>11147</v>
      </c>
      <c r="G214" t="s">
        <v>11162</v>
      </c>
      <c r="H214" t="s">
        <v>85</v>
      </c>
      <c r="I214" t="s">
        <v>85</v>
      </c>
      <c r="J214" t="s">
        <v>85</v>
      </c>
      <c r="K214" t="s">
        <v>85</v>
      </c>
      <c r="M214" t="s">
        <v>11162</v>
      </c>
      <c r="N214" t="s">
        <v>85</v>
      </c>
      <c r="O214" t="s">
        <v>11163</v>
      </c>
      <c r="P214" t="s">
        <v>85</v>
      </c>
      <c r="Q214" t="s">
        <v>85</v>
      </c>
      <c r="R214" t="s">
        <v>85</v>
      </c>
      <c r="S214" t="s">
        <v>85</v>
      </c>
      <c r="T214" t="s">
        <v>85</v>
      </c>
      <c r="U214" t="s">
        <v>85</v>
      </c>
      <c r="V214" t="s">
        <v>85</v>
      </c>
      <c r="W214" t="s">
        <v>85</v>
      </c>
      <c r="X214" t="s">
        <v>10916</v>
      </c>
      <c r="Y214" t="s">
        <v>637</v>
      </c>
      <c r="Z214" t="s">
        <v>85</v>
      </c>
      <c r="AA214" t="s">
        <v>85</v>
      </c>
      <c r="AB214" t="s">
        <v>85</v>
      </c>
      <c r="AC214" t="s">
        <v>85</v>
      </c>
      <c r="AD214" t="s">
        <v>85</v>
      </c>
      <c r="AE214" t="b">
        <v>0</v>
      </c>
    </row>
    <row r="215" spans="1:31" x14ac:dyDescent="0.35">
      <c r="A215" t="s">
        <v>85</v>
      </c>
      <c r="B215" t="s">
        <v>11164</v>
      </c>
      <c r="C215" t="s">
        <v>10905</v>
      </c>
      <c r="D215" t="s">
        <v>10907</v>
      </c>
      <c r="E215" t="s">
        <v>11143</v>
      </c>
      <c r="F215" t="s">
        <v>11147</v>
      </c>
      <c r="G215" t="s">
        <v>11162</v>
      </c>
      <c r="H215" t="s">
        <v>11165</v>
      </c>
      <c r="I215" t="s">
        <v>85</v>
      </c>
      <c r="J215" t="s">
        <v>85</v>
      </c>
      <c r="K215" t="s">
        <v>85</v>
      </c>
      <c r="M215" t="s">
        <v>11165</v>
      </c>
      <c r="N215" t="s">
        <v>85</v>
      </c>
      <c r="O215" t="s">
        <v>11166</v>
      </c>
      <c r="P215" t="s">
        <v>85</v>
      </c>
      <c r="Q215" t="s">
        <v>85</v>
      </c>
      <c r="R215" t="s">
        <v>11167</v>
      </c>
      <c r="S215" t="s">
        <v>85</v>
      </c>
      <c r="T215" t="s">
        <v>85</v>
      </c>
      <c r="U215" t="s">
        <v>85</v>
      </c>
      <c r="V215" t="s">
        <v>85</v>
      </c>
      <c r="W215" t="s">
        <v>85</v>
      </c>
      <c r="X215" t="s">
        <v>10916</v>
      </c>
      <c r="Y215" t="s">
        <v>637</v>
      </c>
      <c r="Z215" t="s">
        <v>85</v>
      </c>
      <c r="AA215" t="s">
        <v>85</v>
      </c>
      <c r="AB215" t="s">
        <v>85</v>
      </c>
      <c r="AC215" t="s">
        <v>85</v>
      </c>
      <c r="AD215" t="s">
        <v>85</v>
      </c>
      <c r="AE215" t="b">
        <v>0</v>
      </c>
    </row>
    <row r="216" spans="1:31" x14ac:dyDescent="0.35">
      <c r="A216" t="s">
        <v>85</v>
      </c>
      <c r="B216" t="s">
        <v>11168</v>
      </c>
      <c r="C216" t="s">
        <v>10905</v>
      </c>
      <c r="D216" t="s">
        <v>10907</v>
      </c>
      <c r="E216" t="s">
        <v>11143</v>
      </c>
      <c r="F216" t="s">
        <v>11147</v>
      </c>
      <c r="G216" t="s">
        <v>11162</v>
      </c>
      <c r="H216" t="s">
        <v>11169</v>
      </c>
      <c r="I216" t="s">
        <v>85</v>
      </c>
      <c r="J216" t="s">
        <v>85</v>
      </c>
      <c r="K216" t="s">
        <v>85</v>
      </c>
      <c r="M216" t="s">
        <v>11169</v>
      </c>
      <c r="N216" t="s">
        <v>85</v>
      </c>
      <c r="O216" t="s">
        <v>11170</v>
      </c>
      <c r="P216" t="s">
        <v>85</v>
      </c>
      <c r="Q216" t="s">
        <v>85</v>
      </c>
      <c r="R216" t="s">
        <v>11171</v>
      </c>
      <c r="S216" t="s">
        <v>85</v>
      </c>
      <c r="T216" t="s">
        <v>85</v>
      </c>
      <c r="U216" t="s">
        <v>85</v>
      </c>
      <c r="V216" t="s">
        <v>85</v>
      </c>
      <c r="W216" t="s">
        <v>85</v>
      </c>
      <c r="X216" t="s">
        <v>10916</v>
      </c>
      <c r="Y216" t="s">
        <v>637</v>
      </c>
      <c r="Z216" t="s">
        <v>85</v>
      </c>
      <c r="AA216" t="s">
        <v>85</v>
      </c>
      <c r="AB216" t="s">
        <v>85</v>
      </c>
      <c r="AC216" t="s">
        <v>85</v>
      </c>
      <c r="AD216" t="s">
        <v>85</v>
      </c>
      <c r="AE216" t="b">
        <v>0</v>
      </c>
    </row>
    <row r="217" spans="1:31" x14ac:dyDescent="0.35">
      <c r="A217" t="s">
        <v>85</v>
      </c>
      <c r="B217" t="s">
        <v>11172</v>
      </c>
      <c r="C217" t="s">
        <v>10905</v>
      </c>
      <c r="D217" t="s">
        <v>10907</v>
      </c>
      <c r="E217" t="s">
        <v>11143</v>
      </c>
      <c r="F217" t="s">
        <v>11147</v>
      </c>
      <c r="G217" t="s">
        <v>11162</v>
      </c>
      <c r="H217" t="s">
        <v>11173</v>
      </c>
      <c r="I217" t="s">
        <v>85</v>
      </c>
      <c r="J217" t="s">
        <v>85</v>
      </c>
      <c r="K217" t="s">
        <v>85</v>
      </c>
      <c r="M217" t="s">
        <v>11173</v>
      </c>
      <c r="N217" t="s">
        <v>85</v>
      </c>
      <c r="O217" t="s">
        <v>11174</v>
      </c>
      <c r="P217" t="s">
        <v>85</v>
      </c>
      <c r="Q217" t="s">
        <v>85</v>
      </c>
      <c r="R217" t="s">
        <v>11175</v>
      </c>
      <c r="S217" t="s">
        <v>85</v>
      </c>
      <c r="T217" t="s">
        <v>85</v>
      </c>
      <c r="U217" t="s">
        <v>85</v>
      </c>
      <c r="V217" t="s">
        <v>85</v>
      </c>
      <c r="W217" t="s">
        <v>85</v>
      </c>
      <c r="X217" t="s">
        <v>10916</v>
      </c>
      <c r="Y217" t="s">
        <v>637</v>
      </c>
      <c r="Z217" t="s">
        <v>85</v>
      </c>
      <c r="AA217" t="s">
        <v>85</v>
      </c>
      <c r="AB217" t="s">
        <v>85</v>
      </c>
      <c r="AC217" t="s">
        <v>85</v>
      </c>
      <c r="AD217" t="s">
        <v>85</v>
      </c>
      <c r="AE217" t="b">
        <v>0</v>
      </c>
    </row>
    <row r="218" spans="1:31" x14ac:dyDescent="0.35">
      <c r="A218" t="s">
        <v>85</v>
      </c>
      <c r="B218" t="s">
        <v>11176</v>
      </c>
      <c r="C218" t="s">
        <v>10905</v>
      </c>
      <c r="D218" t="s">
        <v>10907</v>
      </c>
      <c r="E218" t="s">
        <v>11143</v>
      </c>
      <c r="F218" t="s">
        <v>11147</v>
      </c>
      <c r="G218" t="s">
        <v>11162</v>
      </c>
      <c r="H218" t="s">
        <v>11177</v>
      </c>
      <c r="I218" t="s">
        <v>85</v>
      </c>
      <c r="J218" t="s">
        <v>85</v>
      </c>
      <c r="K218" t="s">
        <v>85</v>
      </c>
      <c r="M218" t="s">
        <v>11177</v>
      </c>
      <c r="N218" t="s">
        <v>85</v>
      </c>
      <c r="O218" t="s">
        <v>11178</v>
      </c>
      <c r="P218" t="s">
        <v>85</v>
      </c>
      <c r="Q218" t="s">
        <v>85</v>
      </c>
      <c r="R218" t="s">
        <v>11179</v>
      </c>
      <c r="S218" t="s">
        <v>85</v>
      </c>
      <c r="T218" t="s">
        <v>85</v>
      </c>
      <c r="U218" t="s">
        <v>85</v>
      </c>
      <c r="V218" t="s">
        <v>85</v>
      </c>
      <c r="W218" t="s">
        <v>85</v>
      </c>
      <c r="X218" t="s">
        <v>10916</v>
      </c>
      <c r="Y218" t="s">
        <v>637</v>
      </c>
      <c r="Z218" t="s">
        <v>85</v>
      </c>
      <c r="AA218" t="s">
        <v>85</v>
      </c>
      <c r="AB218" t="s">
        <v>85</v>
      </c>
      <c r="AC218" t="s">
        <v>85</v>
      </c>
      <c r="AD218" t="s">
        <v>85</v>
      </c>
      <c r="AE218" t="b">
        <v>0</v>
      </c>
    </row>
    <row r="219" spans="1:31" x14ac:dyDescent="0.35">
      <c r="A219" t="s">
        <v>85</v>
      </c>
      <c r="B219" t="s">
        <v>11180</v>
      </c>
      <c r="C219" t="s">
        <v>10905</v>
      </c>
      <c r="D219" t="s">
        <v>10907</v>
      </c>
      <c r="E219" t="s">
        <v>11143</v>
      </c>
      <c r="F219" t="s">
        <v>11147</v>
      </c>
      <c r="G219" t="s">
        <v>11162</v>
      </c>
      <c r="H219" t="s">
        <v>11181</v>
      </c>
      <c r="I219" t="s">
        <v>85</v>
      </c>
      <c r="J219" t="s">
        <v>85</v>
      </c>
      <c r="K219" t="s">
        <v>85</v>
      </c>
      <c r="M219" t="s">
        <v>11181</v>
      </c>
      <c r="N219" t="s">
        <v>85</v>
      </c>
      <c r="O219" t="s">
        <v>11182</v>
      </c>
      <c r="P219" t="s">
        <v>85</v>
      </c>
      <c r="Q219" t="s">
        <v>85</v>
      </c>
      <c r="R219" t="s">
        <v>11183</v>
      </c>
      <c r="S219" t="s">
        <v>85</v>
      </c>
      <c r="T219" t="s">
        <v>85</v>
      </c>
      <c r="U219" t="s">
        <v>85</v>
      </c>
      <c r="V219" t="s">
        <v>85</v>
      </c>
      <c r="W219" t="s">
        <v>85</v>
      </c>
      <c r="X219" t="s">
        <v>10916</v>
      </c>
      <c r="Y219" t="s">
        <v>637</v>
      </c>
      <c r="Z219" t="s">
        <v>85</v>
      </c>
      <c r="AA219" t="s">
        <v>85</v>
      </c>
      <c r="AB219" t="s">
        <v>85</v>
      </c>
      <c r="AC219" t="s">
        <v>85</v>
      </c>
      <c r="AD219" t="s">
        <v>85</v>
      </c>
      <c r="AE219" t="b">
        <v>0</v>
      </c>
    </row>
    <row r="220" spans="1:31" x14ac:dyDescent="0.35">
      <c r="A220" t="s">
        <v>85</v>
      </c>
      <c r="B220" t="s">
        <v>11184</v>
      </c>
      <c r="C220" t="s">
        <v>10905</v>
      </c>
      <c r="D220" t="s">
        <v>10907</v>
      </c>
      <c r="E220" t="s">
        <v>11143</v>
      </c>
      <c r="F220" t="s">
        <v>11147</v>
      </c>
      <c r="G220" t="s">
        <v>11162</v>
      </c>
      <c r="H220" t="s">
        <v>11185</v>
      </c>
      <c r="I220" t="s">
        <v>85</v>
      </c>
      <c r="J220" t="s">
        <v>85</v>
      </c>
      <c r="K220" t="s">
        <v>85</v>
      </c>
      <c r="M220" t="s">
        <v>11185</v>
      </c>
      <c r="N220" t="s">
        <v>85</v>
      </c>
      <c r="O220" t="s">
        <v>11186</v>
      </c>
      <c r="P220" t="s">
        <v>85</v>
      </c>
      <c r="Q220" t="s">
        <v>85</v>
      </c>
      <c r="R220" t="s">
        <v>11187</v>
      </c>
      <c r="S220" t="s">
        <v>85</v>
      </c>
      <c r="T220" t="s">
        <v>85</v>
      </c>
      <c r="U220" t="s">
        <v>85</v>
      </c>
      <c r="V220" t="s">
        <v>85</v>
      </c>
      <c r="W220" t="s">
        <v>85</v>
      </c>
      <c r="X220" t="s">
        <v>10916</v>
      </c>
      <c r="Y220" t="s">
        <v>637</v>
      </c>
      <c r="Z220" t="s">
        <v>85</v>
      </c>
      <c r="AA220" t="s">
        <v>85</v>
      </c>
      <c r="AB220" t="s">
        <v>85</v>
      </c>
      <c r="AC220" t="s">
        <v>85</v>
      </c>
      <c r="AD220" t="s">
        <v>85</v>
      </c>
      <c r="AE220" t="b">
        <v>0</v>
      </c>
    </row>
    <row r="221" spans="1:31" x14ac:dyDescent="0.35">
      <c r="A221" t="s">
        <v>85</v>
      </c>
      <c r="B221" t="s">
        <v>11188</v>
      </c>
      <c r="C221" t="s">
        <v>10905</v>
      </c>
      <c r="D221" t="s">
        <v>10907</v>
      </c>
      <c r="E221" t="s">
        <v>11143</v>
      </c>
      <c r="F221" t="s">
        <v>11147</v>
      </c>
      <c r="G221" t="s">
        <v>11162</v>
      </c>
      <c r="H221" t="s">
        <v>11189</v>
      </c>
      <c r="I221" t="s">
        <v>85</v>
      </c>
      <c r="J221" t="s">
        <v>85</v>
      </c>
      <c r="K221" t="s">
        <v>85</v>
      </c>
      <c r="M221" t="s">
        <v>11189</v>
      </c>
      <c r="N221" t="s">
        <v>85</v>
      </c>
      <c r="O221" t="s">
        <v>11190</v>
      </c>
      <c r="P221" t="s">
        <v>85</v>
      </c>
      <c r="Q221" t="s">
        <v>85</v>
      </c>
      <c r="R221" t="s">
        <v>11191</v>
      </c>
      <c r="S221" t="s">
        <v>85</v>
      </c>
      <c r="T221" t="s">
        <v>85</v>
      </c>
      <c r="U221" t="s">
        <v>85</v>
      </c>
      <c r="V221" t="s">
        <v>85</v>
      </c>
      <c r="W221" t="s">
        <v>85</v>
      </c>
      <c r="X221" t="s">
        <v>10916</v>
      </c>
      <c r="Y221" t="s">
        <v>637</v>
      </c>
      <c r="Z221" t="s">
        <v>85</v>
      </c>
      <c r="AA221" t="s">
        <v>85</v>
      </c>
      <c r="AB221" t="s">
        <v>85</v>
      </c>
      <c r="AC221" t="s">
        <v>85</v>
      </c>
      <c r="AD221" t="s">
        <v>85</v>
      </c>
      <c r="AE221" t="b">
        <v>0</v>
      </c>
    </row>
    <row r="222" spans="1:31" x14ac:dyDescent="0.35">
      <c r="A222" t="s">
        <v>85</v>
      </c>
      <c r="B222" t="s">
        <v>11192</v>
      </c>
      <c r="C222" t="s">
        <v>10905</v>
      </c>
      <c r="D222" t="s">
        <v>10907</v>
      </c>
      <c r="E222" t="s">
        <v>11143</v>
      </c>
      <c r="F222" t="s">
        <v>11147</v>
      </c>
      <c r="G222" t="s">
        <v>11162</v>
      </c>
      <c r="H222" t="s">
        <v>11193</v>
      </c>
      <c r="I222" t="s">
        <v>85</v>
      </c>
      <c r="J222" t="s">
        <v>85</v>
      </c>
      <c r="K222" t="s">
        <v>85</v>
      </c>
      <c r="M222" t="s">
        <v>11193</v>
      </c>
      <c r="N222" t="s">
        <v>85</v>
      </c>
      <c r="O222" t="s">
        <v>11194</v>
      </c>
      <c r="P222" t="s">
        <v>85</v>
      </c>
      <c r="Q222" t="s">
        <v>85</v>
      </c>
      <c r="R222" t="s">
        <v>11195</v>
      </c>
      <c r="S222" t="s">
        <v>85</v>
      </c>
      <c r="T222" t="s">
        <v>85</v>
      </c>
      <c r="U222" t="s">
        <v>85</v>
      </c>
      <c r="V222" t="s">
        <v>85</v>
      </c>
      <c r="W222" t="s">
        <v>85</v>
      </c>
      <c r="X222" t="s">
        <v>10916</v>
      </c>
      <c r="Y222" t="s">
        <v>637</v>
      </c>
      <c r="Z222" t="s">
        <v>85</v>
      </c>
      <c r="AA222" t="s">
        <v>85</v>
      </c>
      <c r="AB222" t="s">
        <v>85</v>
      </c>
      <c r="AC222" t="s">
        <v>85</v>
      </c>
      <c r="AD222" t="s">
        <v>85</v>
      </c>
      <c r="AE222" t="b">
        <v>0</v>
      </c>
    </row>
    <row r="223" spans="1:31" x14ac:dyDescent="0.35">
      <c r="A223" t="s">
        <v>85</v>
      </c>
      <c r="B223" t="s">
        <v>11196</v>
      </c>
      <c r="C223" t="s">
        <v>10905</v>
      </c>
      <c r="D223" t="s">
        <v>10907</v>
      </c>
      <c r="E223" t="s">
        <v>11143</v>
      </c>
      <c r="F223" t="s">
        <v>11147</v>
      </c>
      <c r="G223" t="s">
        <v>11162</v>
      </c>
      <c r="H223" t="s">
        <v>11197</v>
      </c>
      <c r="I223" t="s">
        <v>85</v>
      </c>
      <c r="J223" t="s">
        <v>85</v>
      </c>
      <c r="K223" t="s">
        <v>85</v>
      </c>
      <c r="M223" t="s">
        <v>11197</v>
      </c>
      <c r="N223" t="s">
        <v>85</v>
      </c>
      <c r="O223" t="s">
        <v>11198</v>
      </c>
      <c r="P223" t="s">
        <v>85</v>
      </c>
      <c r="Q223" t="s">
        <v>85</v>
      </c>
      <c r="R223" t="s">
        <v>11199</v>
      </c>
      <c r="S223" t="s">
        <v>85</v>
      </c>
      <c r="T223" t="s">
        <v>85</v>
      </c>
      <c r="U223" t="s">
        <v>85</v>
      </c>
      <c r="V223" t="s">
        <v>85</v>
      </c>
      <c r="W223" t="s">
        <v>85</v>
      </c>
      <c r="X223" t="s">
        <v>10916</v>
      </c>
      <c r="Y223" t="s">
        <v>637</v>
      </c>
      <c r="Z223" t="s">
        <v>85</v>
      </c>
      <c r="AA223" t="s">
        <v>85</v>
      </c>
      <c r="AB223" t="s">
        <v>85</v>
      </c>
      <c r="AC223" t="s">
        <v>85</v>
      </c>
      <c r="AD223" t="s">
        <v>85</v>
      </c>
      <c r="AE223" t="b">
        <v>0</v>
      </c>
    </row>
    <row r="224" spans="1:31" x14ac:dyDescent="0.35">
      <c r="A224" t="s">
        <v>85</v>
      </c>
      <c r="B224" t="s">
        <v>11200</v>
      </c>
      <c r="C224" t="s">
        <v>10905</v>
      </c>
      <c r="D224" t="s">
        <v>10907</v>
      </c>
      <c r="E224" t="s">
        <v>11143</v>
      </c>
      <c r="F224" t="s">
        <v>11147</v>
      </c>
      <c r="G224" t="s">
        <v>11162</v>
      </c>
      <c r="H224" t="s">
        <v>11201</v>
      </c>
      <c r="I224" t="s">
        <v>85</v>
      </c>
      <c r="J224" t="s">
        <v>85</v>
      </c>
      <c r="K224" t="s">
        <v>85</v>
      </c>
      <c r="M224" t="s">
        <v>11201</v>
      </c>
      <c r="N224" t="s">
        <v>85</v>
      </c>
      <c r="O224" t="s">
        <v>11202</v>
      </c>
      <c r="P224" t="s">
        <v>85</v>
      </c>
      <c r="Q224" t="s">
        <v>85</v>
      </c>
      <c r="R224" t="s">
        <v>11203</v>
      </c>
      <c r="S224" t="s">
        <v>85</v>
      </c>
      <c r="T224" t="s">
        <v>85</v>
      </c>
      <c r="U224" t="s">
        <v>85</v>
      </c>
      <c r="V224" t="s">
        <v>85</v>
      </c>
      <c r="W224" t="s">
        <v>85</v>
      </c>
      <c r="X224" t="s">
        <v>10916</v>
      </c>
      <c r="Y224" t="s">
        <v>637</v>
      </c>
      <c r="Z224" t="s">
        <v>85</v>
      </c>
      <c r="AA224" t="s">
        <v>85</v>
      </c>
      <c r="AB224" t="s">
        <v>85</v>
      </c>
      <c r="AC224" t="s">
        <v>85</v>
      </c>
      <c r="AD224" t="s">
        <v>85</v>
      </c>
      <c r="AE224" t="b">
        <v>0</v>
      </c>
    </row>
    <row r="225" spans="1:31" x14ac:dyDescent="0.35">
      <c r="A225" t="s">
        <v>85</v>
      </c>
      <c r="B225" t="s">
        <v>11204</v>
      </c>
      <c r="C225" t="s">
        <v>10905</v>
      </c>
      <c r="D225" t="s">
        <v>10907</v>
      </c>
      <c r="E225" t="s">
        <v>11143</v>
      </c>
      <c r="F225" t="s">
        <v>11147</v>
      </c>
      <c r="G225" t="s">
        <v>11162</v>
      </c>
      <c r="H225" t="s">
        <v>11205</v>
      </c>
      <c r="I225" t="s">
        <v>85</v>
      </c>
      <c r="J225" t="s">
        <v>85</v>
      </c>
      <c r="K225" t="s">
        <v>85</v>
      </c>
      <c r="M225" t="s">
        <v>11205</v>
      </c>
      <c r="N225" t="s">
        <v>85</v>
      </c>
      <c r="O225" t="s">
        <v>11206</v>
      </c>
      <c r="P225" t="s">
        <v>85</v>
      </c>
      <c r="Q225" t="s">
        <v>85</v>
      </c>
      <c r="R225" t="s">
        <v>11207</v>
      </c>
      <c r="S225" t="s">
        <v>85</v>
      </c>
      <c r="T225" t="s">
        <v>85</v>
      </c>
      <c r="U225" t="s">
        <v>85</v>
      </c>
      <c r="V225" t="s">
        <v>85</v>
      </c>
      <c r="W225" t="s">
        <v>85</v>
      </c>
      <c r="X225" t="s">
        <v>10916</v>
      </c>
      <c r="Y225" t="s">
        <v>637</v>
      </c>
      <c r="Z225" t="s">
        <v>85</v>
      </c>
      <c r="AA225" t="s">
        <v>85</v>
      </c>
      <c r="AB225" t="s">
        <v>85</v>
      </c>
      <c r="AC225" t="s">
        <v>85</v>
      </c>
      <c r="AD225" t="s">
        <v>85</v>
      </c>
      <c r="AE225" t="b">
        <v>0</v>
      </c>
    </row>
    <row r="226" spans="1:31" x14ac:dyDescent="0.35">
      <c r="A226" t="s">
        <v>85</v>
      </c>
      <c r="B226" t="s">
        <v>11208</v>
      </c>
      <c r="C226" t="s">
        <v>10905</v>
      </c>
      <c r="D226" t="s">
        <v>10907</v>
      </c>
      <c r="E226" t="s">
        <v>11143</v>
      </c>
      <c r="F226" t="s">
        <v>11147</v>
      </c>
      <c r="G226" t="s">
        <v>11162</v>
      </c>
      <c r="H226" t="s">
        <v>11209</v>
      </c>
      <c r="I226" t="s">
        <v>85</v>
      </c>
      <c r="J226" t="s">
        <v>85</v>
      </c>
      <c r="K226" t="s">
        <v>85</v>
      </c>
      <c r="M226" t="s">
        <v>11209</v>
      </c>
      <c r="N226" t="s">
        <v>85</v>
      </c>
      <c r="O226" t="s">
        <v>11210</v>
      </c>
      <c r="P226" t="s">
        <v>85</v>
      </c>
      <c r="Q226" t="s">
        <v>85</v>
      </c>
      <c r="R226" t="s">
        <v>11211</v>
      </c>
      <c r="S226" t="s">
        <v>85</v>
      </c>
      <c r="T226" t="s">
        <v>85</v>
      </c>
      <c r="U226" t="s">
        <v>85</v>
      </c>
      <c r="V226" t="s">
        <v>85</v>
      </c>
      <c r="W226" t="s">
        <v>85</v>
      </c>
      <c r="X226" t="s">
        <v>10916</v>
      </c>
      <c r="Y226" t="s">
        <v>637</v>
      </c>
      <c r="Z226" t="s">
        <v>85</v>
      </c>
      <c r="AA226" t="s">
        <v>85</v>
      </c>
      <c r="AB226" t="s">
        <v>85</v>
      </c>
      <c r="AC226" t="s">
        <v>85</v>
      </c>
      <c r="AD226" t="s">
        <v>85</v>
      </c>
      <c r="AE226" t="b">
        <v>0</v>
      </c>
    </row>
    <row r="227" spans="1:31" x14ac:dyDescent="0.35">
      <c r="A227" t="s">
        <v>85</v>
      </c>
      <c r="B227" t="s">
        <v>11212</v>
      </c>
      <c r="C227" t="s">
        <v>10905</v>
      </c>
      <c r="D227" t="s">
        <v>10907</v>
      </c>
      <c r="E227" t="s">
        <v>11143</v>
      </c>
      <c r="F227" t="s">
        <v>11147</v>
      </c>
      <c r="G227" t="s">
        <v>11162</v>
      </c>
      <c r="H227" t="s">
        <v>11213</v>
      </c>
      <c r="I227" t="s">
        <v>85</v>
      </c>
      <c r="J227" t="s">
        <v>85</v>
      </c>
      <c r="K227" t="s">
        <v>85</v>
      </c>
      <c r="M227" t="s">
        <v>11213</v>
      </c>
      <c r="N227" t="s">
        <v>85</v>
      </c>
      <c r="O227" t="s">
        <v>11214</v>
      </c>
      <c r="P227" t="s">
        <v>85</v>
      </c>
      <c r="Q227" t="s">
        <v>85</v>
      </c>
      <c r="R227" t="s">
        <v>11215</v>
      </c>
      <c r="S227" t="s">
        <v>85</v>
      </c>
      <c r="T227" t="s">
        <v>85</v>
      </c>
      <c r="U227" t="s">
        <v>85</v>
      </c>
      <c r="V227" t="s">
        <v>85</v>
      </c>
      <c r="W227" t="s">
        <v>85</v>
      </c>
      <c r="X227" t="s">
        <v>10916</v>
      </c>
      <c r="Y227" t="s">
        <v>637</v>
      </c>
      <c r="Z227" t="s">
        <v>85</v>
      </c>
      <c r="AA227" t="s">
        <v>85</v>
      </c>
      <c r="AB227" t="s">
        <v>85</v>
      </c>
      <c r="AC227" t="s">
        <v>85</v>
      </c>
      <c r="AD227" t="s">
        <v>85</v>
      </c>
      <c r="AE227" t="b">
        <v>0</v>
      </c>
    </row>
    <row r="228" spans="1:31" x14ac:dyDescent="0.35">
      <c r="A228" t="s">
        <v>85</v>
      </c>
      <c r="B228" t="s">
        <v>11216</v>
      </c>
      <c r="C228" t="s">
        <v>10905</v>
      </c>
      <c r="D228" t="s">
        <v>10907</v>
      </c>
      <c r="E228" t="s">
        <v>11143</v>
      </c>
      <c r="F228" t="s">
        <v>11147</v>
      </c>
      <c r="G228" t="s">
        <v>11162</v>
      </c>
      <c r="H228" t="s">
        <v>11217</v>
      </c>
      <c r="I228" t="s">
        <v>85</v>
      </c>
      <c r="J228" t="s">
        <v>85</v>
      </c>
      <c r="K228" t="s">
        <v>85</v>
      </c>
      <c r="M228" t="s">
        <v>11217</v>
      </c>
      <c r="N228" t="s">
        <v>85</v>
      </c>
      <c r="O228" t="s">
        <v>11218</v>
      </c>
      <c r="P228" t="s">
        <v>85</v>
      </c>
      <c r="Q228" t="s">
        <v>85</v>
      </c>
      <c r="R228" t="s">
        <v>11219</v>
      </c>
      <c r="S228" t="s">
        <v>85</v>
      </c>
      <c r="T228" t="s">
        <v>85</v>
      </c>
      <c r="U228" t="s">
        <v>85</v>
      </c>
      <c r="V228" t="s">
        <v>85</v>
      </c>
      <c r="W228" t="s">
        <v>85</v>
      </c>
      <c r="X228" t="s">
        <v>10916</v>
      </c>
      <c r="Y228" t="s">
        <v>637</v>
      </c>
      <c r="Z228" t="s">
        <v>85</v>
      </c>
      <c r="AA228" t="s">
        <v>85</v>
      </c>
      <c r="AB228" t="s">
        <v>85</v>
      </c>
      <c r="AC228" t="s">
        <v>85</v>
      </c>
      <c r="AD228" t="s">
        <v>85</v>
      </c>
      <c r="AE228" t="b">
        <v>0</v>
      </c>
    </row>
    <row r="229" spans="1:31" x14ac:dyDescent="0.35">
      <c r="A229" t="s">
        <v>85</v>
      </c>
      <c r="B229" t="s">
        <v>11220</v>
      </c>
      <c r="C229" t="s">
        <v>10905</v>
      </c>
      <c r="D229" t="s">
        <v>10907</v>
      </c>
      <c r="E229" t="s">
        <v>11143</v>
      </c>
      <c r="F229" t="s">
        <v>11147</v>
      </c>
      <c r="G229" t="s">
        <v>11162</v>
      </c>
      <c r="H229" t="s">
        <v>11221</v>
      </c>
      <c r="I229" t="s">
        <v>85</v>
      </c>
      <c r="J229" t="s">
        <v>85</v>
      </c>
      <c r="K229" t="s">
        <v>85</v>
      </c>
      <c r="M229" t="s">
        <v>11221</v>
      </c>
      <c r="N229" t="s">
        <v>85</v>
      </c>
      <c r="O229" t="s">
        <v>11222</v>
      </c>
      <c r="P229" t="s">
        <v>85</v>
      </c>
      <c r="Q229" t="s">
        <v>85</v>
      </c>
      <c r="R229" t="s">
        <v>11223</v>
      </c>
      <c r="S229" t="s">
        <v>85</v>
      </c>
      <c r="T229" t="s">
        <v>85</v>
      </c>
      <c r="U229" t="s">
        <v>85</v>
      </c>
      <c r="V229" t="s">
        <v>85</v>
      </c>
      <c r="W229" t="s">
        <v>85</v>
      </c>
      <c r="X229" t="s">
        <v>10916</v>
      </c>
      <c r="Y229" t="s">
        <v>637</v>
      </c>
      <c r="Z229" t="s">
        <v>85</v>
      </c>
      <c r="AA229" t="s">
        <v>85</v>
      </c>
      <c r="AB229" t="s">
        <v>85</v>
      </c>
      <c r="AC229" t="s">
        <v>85</v>
      </c>
      <c r="AD229" t="s">
        <v>85</v>
      </c>
      <c r="AE229" t="b">
        <v>0</v>
      </c>
    </row>
    <row r="230" spans="1:31" x14ac:dyDescent="0.35">
      <c r="A230" t="s">
        <v>85</v>
      </c>
      <c r="B230" t="s">
        <v>11224</v>
      </c>
      <c r="C230" t="s">
        <v>10905</v>
      </c>
      <c r="D230" t="s">
        <v>10907</v>
      </c>
      <c r="E230" t="s">
        <v>11143</v>
      </c>
      <c r="F230" t="s">
        <v>11147</v>
      </c>
      <c r="G230" t="s">
        <v>11162</v>
      </c>
      <c r="H230" t="s">
        <v>11225</v>
      </c>
      <c r="I230" t="s">
        <v>85</v>
      </c>
      <c r="J230" t="s">
        <v>85</v>
      </c>
      <c r="K230" t="s">
        <v>85</v>
      </c>
      <c r="M230" t="s">
        <v>11225</v>
      </c>
      <c r="N230" t="s">
        <v>85</v>
      </c>
      <c r="O230" t="s">
        <v>11226</v>
      </c>
      <c r="P230" t="s">
        <v>85</v>
      </c>
      <c r="Q230" t="s">
        <v>85</v>
      </c>
      <c r="R230" t="s">
        <v>11227</v>
      </c>
      <c r="S230" t="s">
        <v>85</v>
      </c>
      <c r="T230" t="s">
        <v>85</v>
      </c>
      <c r="U230" t="s">
        <v>85</v>
      </c>
      <c r="V230" t="s">
        <v>85</v>
      </c>
      <c r="W230" t="s">
        <v>85</v>
      </c>
      <c r="X230" t="s">
        <v>10916</v>
      </c>
      <c r="Y230" t="s">
        <v>637</v>
      </c>
      <c r="Z230" t="s">
        <v>85</v>
      </c>
      <c r="AA230" t="s">
        <v>85</v>
      </c>
      <c r="AB230" t="s">
        <v>85</v>
      </c>
      <c r="AC230" t="s">
        <v>85</v>
      </c>
      <c r="AD230" t="s">
        <v>85</v>
      </c>
      <c r="AE230" t="b">
        <v>0</v>
      </c>
    </row>
    <row r="231" spans="1:31" x14ac:dyDescent="0.35">
      <c r="A231" t="s">
        <v>85</v>
      </c>
      <c r="B231" t="s">
        <v>11228</v>
      </c>
      <c r="C231" t="s">
        <v>10905</v>
      </c>
      <c r="D231" t="s">
        <v>10907</v>
      </c>
      <c r="E231" t="s">
        <v>11143</v>
      </c>
      <c r="F231" t="s">
        <v>11147</v>
      </c>
      <c r="G231" t="s">
        <v>11162</v>
      </c>
      <c r="H231" t="s">
        <v>11229</v>
      </c>
      <c r="I231" t="s">
        <v>85</v>
      </c>
      <c r="J231" t="s">
        <v>85</v>
      </c>
      <c r="K231" t="s">
        <v>85</v>
      </c>
      <c r="M231" t="s">
        <v>11229</v>
      </c>
      <c r="N231" t="s">
        <v>85</v>
      </c>
      <c r="O231" t="s">
        <v>11230</v>
      </c>
      <c r="P231" t="s">
        <v>85</v>
      </c>
      <c r="Q231" t="s">
        <v>85</v>
      </c>
      <c r="R231" t="s">
        <v>11231</v>
      </c>
      <c r="S231" t="s">
        <v>85</v>
      </c>
      <c r="T231" t="s">
        <v>85</v>
      </c>
      <c r="U231" t="s">
        <v>85</v>
      </c>
      <c r="V231" t="s">
        <v>85</v>
      </c>
      <c r="W231" t="s">
        <v>85</v>
      </c>
      <c r="X231" t="s">
        <v>10916</v>
      </c>
      <c r="Y231" t="s">
        <v>637</v>
      </c>
      <c r="Z231" t="s">
        <v>85</v>
      </c>
      <c r="AA231" t="s">
        <v>85</v>
      </c>
      <c r="AB231" t="s">
        <v>85</v>
      </c>
      <c r="AC231" t="s">
        <v>85</v>
      </c>
      <c r="AD231" t="s">
        <v>85</v>
      </c>
      <c r="AE231" t="b">
        <v>0</v>
      </c>
    </row>
    <row r="232" spans="1:31" x14ac:dyDescent="0.35">
      <c r="A232" t="s">
        <v>85</v>
      </c>
      <c r="B232" t="s">
        <v>11232</v>
      </c>
      <c r="C232" t="s">
        <v>10905</v>
      </c>
      <c r="D232" t="s">
        <v>10907</v>
      </c>
      <c r="E232" t="s">
        <v>11143</v>
      </c>
      <c r="F232" t="s">
        <v>11147</v>
      </c>
      <c r="G232" t="s">
        <v>11162</v>
      </c>
      <c r="H232" t="s">
        <v>11233</v>
      </c>
      <c r="I232" t="s">
        <v>85</v>
      </c>
      <c r="J232" t="s">
        <v>85</v>
      </c>
      <c r="K232" t="s">
        <v>85</v>
      </c>
      <c r="M232" t="s">
        <v>11233</v>
      </c>
      <c r="N232" t="s">
        <v>85</v>
      </c>
      <c r="O232" t="s">
        <v>11234</v>
      </c>
      <c r="P232" t="s">
        <v>85</v>
      </c>
      <c r="Q232" t="s">
        <v>85</v>
      </c>
      <c r="R232" t="s">
        <v>11235</v>
      </c>
      <c r="S232" t="s">
        <v>85</v>
      </c>
      <c r="T232" t="s">
        <v>85</v>
      </c>
      <c r="U232" t="s">
        <v>85</v>
      </c>
      <c r="V232" t="s">
        <v>85</v>
      </c>
      <c r="W232" t="s">
        <v>85</v>
      </c>
      <c r="X232" t="s">
        <v>10916</v>
      </c>
      <c r="Y232" t="s">
        <v>637</v>
      </c>
      <c r="Z232" t="s">
        <v>85</v>
      </c>
      <c r="AA232" t="s">
        <v>85</v>
      </c>
      <c r="AB232" t="s">
        <v>85</v>
      </c>
      <c r="AC232" t="s">
        <v>85</v>
      </c>
      <c r="AD232" t="s">
        <v>85</v>
      </c>
      <c r="AE232" t="b">
        <v>0</v>
      </c>
    </row>
    <row r="233" spans="1:31" x14ac:dyDescent="0.35">
      <c r="A233" t="s">
        <v>85</v>
      </c>
      <c r="B233" t="s">
        <v>11236</v>
      </c>
      <c r="C233" t="s">
        <v>10905</v>
      </c>
      <c r="D233" t="s">
        <v>10907</v>
      </c>
      <c r="E233" t="s">
        <v>11143</v>
      </c>
      <c r="F233" t="s">
        <v>11147</v>
      </c>
      <c r="G233" t="s">
        <v>11162</v>
      </c>
      <c r="H233" t="s">
        <v>11237</v>
      </c>
      <c r="I233" t="s">
        <v>85</v>
      </c>
      <c r="J233" t="s">
        <v>85</v>
      </c>
      <c r="K233" t="s">
        <v>85</v>
      </c>
      <c r="M233" t="s">
        <v>11237</v>
      </c>
      <c r="N233" t="s">
        <v>85</v>
      </c>
      <c r="O233" t="s">
        <v>11238</v>
      </c>
      <c r="P233" t="s">
        <v>85</v>
      </c>
      <c r="Q233" t="s">
        <v>85</v>
      </c>
      <c r="R233" t="s">
        <v>11239</v>
      </c>
      <c r="S233" t="s">
        <v>85</v>
      </c>
      <c r="T233" t="s">
        <v>85</v>
      </c>
      <c r="U233" t="s">
        <v>85</v>
      </c>
      <c r="V233" t="s">
        <v>85</v>
      </c>
      <c r="W233" t="s">
        <v>85</v>
      </c>
      <c r="X233" t="s">
        <v>10916</v>
      </c>
      <c r="Y233" t="s">
        <v>637</v>
      </c>
      <c r="Z233" t="s">
        <v>85</v>
      </c>
      <c r="AA233" t="s">
        <v>85</v>
      </c>
      <c r="AB233" t="s">
        <v>85</v>
      </c>
      <c r="AC233" t="s">
        <v>85</v>
      </c>
      <c r="AD233" t="s">
        <v>85</v>
      </c>
      <c r="AE233" t="b">
        <v>0</v>
      </c>
    </row>
    <row r="234" spans="1:31" x14ac:dyDescent="0.35">
      <c r="A234" t="s">
        <v>85</v>
      </c>
      <c r="B234" t="s">
        <v>11240</v>
      </c>
      <c r="C234" t="s">
        <v>10905</v>
      </c>
      <c r="D234" t="s">
        <v>10907</v>
      </c>
      <c r="E234" t="s">
        <v>11143</v>
      </c>
      <c r="F234" t="s">
        <v>11147</v>
      </c>
      <c r="G234" t="s">
        <v>11162</v>
      </c>
      <c r="H234" t="s">
        <v>11241</v>
      </c>
      <c r="I234" t="s">
        <v>85</v>
      </c>
      <c r="J234" t="s">
        <v>85</v>
      </c>
      <c r="K234" t="s">
        <v>85</v>
      </c>
      <c r="M234" t="s">
        <v>11241</v>
      </c>
      <c r="N234" t="s">
        <v>85</v>
      </c>
      <c r="O234" t="s">
        <v>11242</v>
      </c>
      <c r="P234" t="s">
        <v>85</v>
      </c>
      <c r="Q234" t="s">
        <v>85</v>
      </c>
      <c r="R234" t="s">
        <v>11243</v>
      </c>
      <c r="S234" t="s">
        <v>85</v>
      </c>
      <c r="T234" t="s">
        <v>85</v>
      </c>
      <c r="U234" t="s">
        <v>85</v>
      </c>
      <c r="V234" t="s">
        <v>85</v>
      </c>
      <c r="W234" t="s">
        <v>85</v>
      </c>
      <c r="X234" t="s">
        <v>10916</v>
      </c>
      <c r="Y234" t="s">
        <v>637</v>
      </c>
      <c r="Z234" t="s">
        <v>85</v>
      </c>
      <c r="AA234" t="s">
        <v>85</v>
      </c>
      <c r="AB234" t="s">
        <v>85</v>
      </c>
      <c r="AC234" t="s">
        <v>85</v>
      </c>
      <c r="AD234" t="s">
        <v>85</v>
      </c>
      <c r="AE234" t="b">
        <v>0</v>
      </c>
    </row>
    <row r="235" spans="1:31" x14ac:dyDescent="0.35">
      <c r="A235" t="s">
        <v>85</v>
      </c>
      <c r="B235" t="s">
        <v>11244</v>
      </c>
      <c r="C235" t="s">
        <v>10905</v>
      </c>
      <c r="D235" t="s">
        <v>10907</v>
      </c>
      <c r="E235" t="s">
        <v>11143</v>
      </c>
      <c r="F235" t="s">
        <v>11147</v>
      </c>
      <c r="G235" t="s">
        <v>11162</v>
      </c>
      <c r="H235" t="s">
        <v>11245</v>
      </c>
      <c r="I235" t="s">
        <v>85</v>
      </c>
      <c r="J235" t="s">
        <v>85</v>
      </c>
      <c r="K235" t="s">
        <v>85</v>
      </c>
      <c r="M235" t="s">
        <v>11245</v>
      </c>
      <c r="N235" t="s">
        <v>85</v>
      </c>
      <c r="O235" t="s">
        <v>11246</v>
      </c>
      <c r="P235" t="s">
        <v>85</v>
      </c>
      <c r="Q235" t="s">
        <v>85</v>
      </c>
      <c r="R235" t="s">
        <v>11247</v>
      </c>
      <c r="S235" t="s">
        <v>85</v>
      </c>
      <c r="T235" t="s">
        <v>85</v>
      </c>
      <c r="U235" t="s">
        <v>85</v>
      </c>
      <c r="V235" t="s">
        <v>85</v>
      </c>
      <c r="W235" t="s">
        <v>85</v>
      </c>
      <c r="X235" t="s">
        <v>10916</v>
      </c>
      <c r="Y235" t="s">
        <v>637</v>
      </c>
      <c r="Z235" t="s">
        <v>85</v>
      </c>
      <c r="AA235" t="s">
        <v>85</v>
      </c>
      <c r="AB235" t="s">
        <v>85</v>
      </c>
      <c r="AC235" t="s">
        <v>85</v>
      </c>
      <c r="AD235" t="s">
        <v>85</v>
      </c>
      <c r="AE235" t="b">
        <v>0</v>
      </c>
    </row>
    <row r="236" spans="1:31" x14ac:dyDescent="0.35">
      <c r="A236" t="s">
        <v>85</v>
      </c>
      <c r="B236" t="s">
        <v>11248</v>
      </c>
      <c r="C236" t="s">
        <v>10905</v>
      </c>
      <c r="D236" t="s">
        <v>10907</v>
      </c>
      <c r="E236" t="s">
        <v>11143</v>
      </c>
      <c r="F236" t="s">
        <v>11147</v>
      </c>
      <c r="G236" t="s">
        <v>11162</v>
      </c>
      <c r="H236" t="s">
        <v>11249</v>
      </c>
      <c r="I236" t="s">
        <v>85</v>
      </c>
      <c r="J236" t="s">
        <v>85</v>
      </c>
      <c r="K236" t="s">
        <v>85</v>
      </c>
      <c r="M236" t="s">
        <v>11249</v>
      </c>
      <c r="N236" t="s">
        <v>85</v>
      </c>
      <c r="O236" t="s">
        <v>11250</v>
      </c>
      <c r="P236" t="s">
        <v>85</v>
      </c>
      <c r="Q236" t="s">
        <v>85</v>
      </c>
      <c r="R236" t="s">
        <v>11251</v>
      </c>
      <c r="S236" t="s">
        <v>85</v>
      </c>
      <c r="T236" t="s">
        <v>85</v>
      </c>
      <c r="U236" t="s">
        <v>85</v>
      </c>
      <c r="V236" t="s">
        <v>85</v>
      </c>
      <c r="W236" t="s">
        <v>85</v>
      </c>
      <c r="X236" t="s">
        <v>10916</v>
      </c>
      <c r="Y236" t="s">
        <v>637</v>
      </c>
      <c r="Z236" t="s">
        <v>85</v>
      </c>
      <c r="AA236" t="s">
        <v>85</v>
      </c>
      <c r="AB236" t="s">
        <v>85</v>
      </c>
      <c r="AC236" t="s">
        <v>85</v>
      </c>
      <c r="AD236" t="s">
        <v>85</v>
      </c>
      <c r="AE236" t="b">
        <v>0</v>
      </c>
    </row>
    <row r="237" spans="1:31" x14ac:dyDescent="0.35">
      <c r="A237" t="s">
        <v>85</v>
      </c>
      <c r="B237" t="s">
        <v>11252</v>
      </c>
      <c r="C237" t="s">
        <v>10905</v>
      </c>
      <c r="D237" t="s">
        <v>10907</v>
      </c>
      <c r="E237" t="s">
        <v>11143</v>
      </c>
      <c r="F237" t="s">
        <v>11147</v>
      </c>
      <c r="G237" t="s">
        <v>11162</v>
      </c>
      <c r="H237" t="s">
        <v>11253</v>
      </c>
      <c r="I237" t="s">
        <v>85</v>
      </c>
      <c r="J237" t="s">
        <v>85</v>
      </c>
      <c r="K237" t="s">
        <v>85</v>
      </c>
      <c r="M237" t="s">
        <v>11253</v>
      </c>
      <c r="N237" t="s">
        <v>85</v>
      </c>
      <c r="O237" t="s">
        <v>11254</v>
      </c>
      <c r="P237" t="s">
        <v>85</v>
      </c>
      <c r="Q237" t="s">
        <v>85</v>
      </c>
      <c r="R237" t="s">
        <v>11255</v>
      </c>
      <c r="S237" t="s">
        <v>85</v>
      </c>
      <c r="T237" t="s">
        <v>85</v>
      </c>
      <c r="U237" t="s">
        <v>85</v>
      </c>
      <c r="V237" t="s">
        <v>85</v>
      </c>
      <c r="W237" t="s">
        <v>85</v>
      </c>
      <c r="X237" t="s">
        <v>10916</v>
      </c>
      <c r="Y237" t="s">
        <v>637</v>
      </c>
      <c r="Z237" t="s">
        <v>85</v>
      </c>
      <c r="AA237" t="s">
        <v>85</v>
      </c>
      <c r="AB237" t="s">
        <v>85</v>
      </c>
      <c r="AC237" t="s">
        <v>85</v>
      </c>
      <c r="AD237" t="s">
        <v>85</v>
      </c>
      <c r="AE237" t="b">
        <v>0</v>
      </c>
    </row>
    <row r="238" spans="1:31" x14ac:dyDescent="0.35">
      <c r="A238" t="s">
        <v>85</v>
      </c>
      <c r="B238" t="s">
        <v>11256</v>
      </c>
      <c r="C238" t="s">
        <v>10905</v>
      </c>
      <c r="D238" t="s">
        <v>10907</v>
      </c>
      <c r="E238" t="s">
        <v>11143</v>
      </c>
      <c r="F238" t="s">
        <v>11147</v>
      </c>
      <c r="G238" t="s">
        <v>11162</v>
      </c>
      <c r="H238" t="s">
        <v>11257</v>
      </c>
      <c r="I238" t="s">
        <v>85</v>
      </c>
      <c r="J238" t="s">
        <v>85</v>
      </c>
      <c r="K238" t="s">
        <v>85</v>
      </c>
      <c r="M238" t="s">
        <v>11257</v>
      </c>
      <c r="N238" t="s">
        <v>85</v>
      </c>
      <c r="O238" t="s">
        <v>11258</v>
      </c>
      <c r="P238" t="s">
        <v>85</v>
      </c>
      <c r="Q238" t="s">
        <v>85</v>
      </c>
      <c r="R238" t="s">
        <v>11259</v>
      </c>
      <c r="S238" t="s">
        <v>85</v>
      </c>
      <c r="T238" t="s">
        <v>85</v>
      </c>
      <c r="U238" t="s">
        <v>85</v>
      </c>
      <c r="V238" t="s">
        <v>85</v>
      </c>
      <c r="W238" t="s">
        <v>85</v>
      </c>
      <c r="X238" t="s">
        <v>10916</v>
      </c>
      <c r="Y238" t="s">
        <v>637</v>
      </c>
      <c r="Z238" t="s">
        <v>85</v>
      </c>
      <c r="AA238" t="s">
        <v>85</v>
      </c>
      <c r="AB238" t="s">
        <v>85</v>
      </c>
      <c r="AC238" t="s">
        <v>85</v>
      </c>
      <c r="AD238" t="s">
        <v>85</v>
      </c>
      <c r="AE238" t="b">
        <v>0</v>
      </c>
    </row>
    <row r="239" spans="1:31" x14ac:dyDescent="0.35">
      <c r="A239" t="s">
        <v>85</v>
      </c>
      <c r="B239" t="s">
        <v>11260</v>
      </c>
      <c r="C239" t="s">
        <v>10905</v>
      </c>
      <c r="D239" t="s">
        <v>10907</v>
      </c>
      <c r="E239" t="s">
        <v>11143</v>
      </c>
      <c r="F239" t="s">
        <v>11147</v>
      </c>
      <c r="G239" t="s">
        <v>8308</v>
      </c>
      <c r="H239" t="s">
        <v>85</v>
      </c>
      <c r="I239" t="s">
        <v>85</v>
      </c>
      <c r="J239" t="s">
        <v>85</v>
      </c>
      <c r="K239" t="s">
        <v>85</v>
      </c>
      <c r="M239" t="s">
        <v>8308</v>
      </c>
      <c r="N239" t="s">
        <v>85</v>
      </c>
      <c r="O239" t="s">
        <v>11261</v>
      </c>
      <c r="P239" t="s">
        <v>85</v>
      </c>
      <c r="Q239" t="s">
        <v>85</v>
      </c>
      <c r="R239" t="s">
        <v>11262</v>
      </c>
      <c r="S239" t="s">
        <v>85</v>
      </c>
      <c r="T239" t="s">
        <v>85</v>
      </c>
      <c r="U239" t="s">
        <v>85</v>
      </c>
      <c r="V239" t="s">
        <v>85</v>
      </c>
      <c r="W239" t="s">
        <v>85</v>
      </c>
      <c r="X239" t="s">
        <v>10916</v>
      </c>
      <c r="Y239" t="s">
        <v>637</v>
      </c>
      <c r="Z239" t="s">
        <v>85</v>
      </c>
      <c r="AA239" t="s">
        <v>85</v>
      </c>
      <c r="AB239" t="s">
        <v>85</v>
      </c>
      <c r="AC239" t="s">
        <v>85</v>
      </c>
      <c r="AD239" t="s">
        <v>85</v>
      </c>
      <c r="AE239" t="b">
        <v>0</v>
      </c>
    </row>
    <row r="240" spans="1:31" x14ac:dyDescent="0.35">
      <c r="A240" t="s">
        <v>85</v>
      </c>
      <c r="B240" t="s">
        <v>11263</v>
      </c>
      <c r="C240" t="s">
        <v>10905</v>
      </c>
      <c r="D240" t="s">
        <v>10907</v>
      </c>
      <c r="E240" t="s">
        <v>11143</v>
      </c>
      <c r="F240" t="s">
        <v>11147</v>
      </c>
      <c r="G240" t="s">
        <v>5465</v>
      </c>
      <c r="H240" t="s">
        <v>85</v>
      </c>
      <c r="I240" t="s">
        <v>85</v>
      </c>
      <c r="J240" t="s">
        <v>85</v>
      </c>
      <c r="K240" t="s">
        <v>85</v>
      </c>
      <c r="M240" t="s">
        <v>5465</v>
      </c>
      <c r="N240" t="s">
        <v>85</v>
      </c>
      <c r="O240" t="s">
        <v>5466</v>
      </c>
      <c r="P240" t="s">
        <v>85</v>
      </c>
      <c r="Q240" t="s">
        <v>85</v>
      </c>
      <c r="R240" t="s">
        <v>11264</v>
      </c>
      <c r="S240" t="s">
        <v>5468</v>
      </c>
      <c r="T240" t="s">
        <v>85</v>
      </c>
      <c r="U240" t="s">
        <v>85</v>
      </c>
      <c r="V240" t="s">
        <v>85</v>
      </c>
      <c r="W240" t="s">
        <v>85</v>
      </c>
      <c r="X240" t="s">
        <v>5464</v>
      </c>
      <c r="Y240" t="s">
        <v>637</v>
      </c>
      <c r="Z240" t="s">
        <v>85</v>
      </c>
      <c r="AA240" t="s">
        <v>85</v>
      </c>
      <c r="AB240" t="s">
        <v>5472</v>
      </c>
      <c r="AC240" t="s">
        <v>85</v>
      </c>
      <c r="AD240" t="s">
        <v>85</v>
      </c>
      <c r="AE240" t="b">
        <v>0</v>
      </c>
    </row>
    <row r="241" spans="1:31" x14ac:dyDescent="0.35">
      <c r="A241" t="s">
        <v>85</v>
      </c>
      <c r="B241" t="s">
        <v>11265</v>
      </c>
      <c r="C241" t="s">
        <v>10905</v>
      </c>
      <c r="D241" t="s">
        <v>10907</v>
      </c>
      <c r="E241" t="s">
        <v>11143</v>
      </c>
      <c r="F241" t="s">
        <v>11147</v>
      </c>
      <c r="G241" t="s">
        <v>11266</v>
      </c>
      <c r="H241" t="s">
        <v>5422</v>
      </c>
      <c r="I241" t="s">
        <v>85</v>
      </c>
      <c r="J241" t="s">
        <v>85</v>
      </c>
      <c r="K241" t="s">
        <v>85</v>
      </c>
      <c r="M241" t="s">
        <v>5422</v>
      </c>
      <c r="N241" t="s">
        <v>85</v>
      </c>
      <c r="O241" t="s">
        <v>5423</v>
      </c>
      <c r="P241" t="s">
        <v>85</v>
      </c>
      <c r="Q241" t="s">
        <v>85</v>
      </c>
      <c r="R241" t="s">
        <v>5426</v>
      </c>
      <c r="S241" t="s">
        <v>5416</v>
      </c>
      <c r="T241" t="s">
        <v>85</v>
      </c>
      <c r="U241" t="s">
        <v>85</v>
      </c>
      <c r="V241" t="s">
        <v>85</v>
      </c>
      <c r="W241" t="s">
        <v>85</v>
      </c>
      <c r="X241" t="s">
        <v>5421</v>
      </c>
      <c r="Y241" t="s">
        <v>637</v>
      </c>
      <c r="Z241" t="s">
        <v>85</v>
      </c>
      <c r="AA241" t="s">
        <v>85</v>
      </c>
      <c r="AB241" t="s">
        <v>85</v>
      </c>
      <c r="AC241" t="s">
        <v>85</v>
      </c>
      <c r="AD241" t="s">
        <v>85</v>
      </c>
      <c r="AE241" t="b">
        <v>0</v>
      </c>
    </row>
    <row r="242" spans="1:31" x14ac:dyDescent="0.35">
      <c r="A242" t="s">
        <v>85</v>
      </c>
      <c r="B242" t="s">
        <v>11267</v>
      </c>
      <c r="C242" t="s">
        <v>10905</v>
      </c>
      <c r="D242" t="s">
        <v>10907</v>
      </c>
      <c r="E242" t="s">
        <v>11143</v>
      </c>
      <c r="F242" t="s">
        <v>11147</v>
      </c>
      <c r="G242" t="s">
        <v>10031</v>
      </c>
      <c r="H242" t="s">
        <v>85</v>
      </c>
      <c r="I242" t="s">
        <v>85</v>
      </c>
      <c r="J242" t="s">
        <v>85</v>
      </c>
      <c r="K242" t="s">
        <v>85</v>
      </c>
      <c r="M242" t="s">
        <v>10031</v>
      </c>
      <c r="N242" t="s">
        <v>85</v>
      </c>
      <c r="O242" t="s">
        <v>11268</v>
      </c>
      <c r="P242" t="s">
        <v>85</v>
      </c>
      <c r="Q242" t="s">
        <v>85</v>
      </c>
      <c r="R242" t="s">
        <v>11269</v>
      </c>
      <c r="S242" t="s">
        <v>85</v>
      </c>
      <c r="T242" t="s">
        <v>85</v>
      </c>
      <c r="U242" t="s">
        <v>85</v>
      </c>
      <c r="V242" t="s">
        <v>85</v>
      </c>
      <c r="W242" t="s">
        <v>85</v>
      </c>
      <c r="X242" t="s">
        <v>10916</v>
      </c>
      <c r="Y242" t="s">
        <v>637</v>
      </c>
      <c r="Z242" t="s">
        <v>85</v>
      </c>
      <c r="AA242" t="s">
        <v>85</v>
      </c>
      <c r="AB242" t="s">
        <v>85</v>
      </c>
      <c r="AC242" t="s">
        <v>85</v>
      </c>
      <c r="AD242" t="s">
        <v>85</v>
      </c>
      <c r="AE242" t="b">
        <v>0</v>
      </c>
    </row>
    <row r="243" spans="1:31" x14ac:dyDescent="0.35">
      <c r="A243" t="s">
        <v>85</v>
      </c>
      <c r="B243" t="s">
        <v>11270</v>
      </c>
      <c r="C243" t="s">
        <v>10905</v>
      </c>
      <c r="D243" t="s">
        <v>10907</v>
      </c>
      <c r="E243" t="s">
        <v>11143</v>
      </c>
      <c r="F243" t="s">
        <v>11147</v>
      </c>
      <c r="G243" t="s">
        <v>5406</v>
      </c>
      <c r="H243" t="s">
        <v>85</v>
      </c>
      <c r="I243" t="s">
        <v>85</v>
      </c>
      <c r="J243" t="s">
        <v>85</v>
      </c>
      <c r="K243" t="s">
        <v>85</v>
      </c>
      <c r="M243" t="s">
        <v>5406</v>
      </c>
      <c r="N243" t="s">
        <v>85</v>
      </c>
      <c r="O243" t="s">
        <v>9803</v>
      </c>
      <c r="P243" t="s">
        <v>85</v>
      </c>
      <c r="Q243" t="s">
        <v>85</v>
      </c>
      <c r="R243" t="s">
        <v>85</v>
      </c>
      <c r="S243" t="s">
        <v>85</v>
      </c>
      <c r="T243" t="s">
        <v>85</v>
      </c>
      <c r="U243" t="s">
        <v>85</v>
      </c>
      <c r="V243" t="s">
        <v>85</v>
      </c>
      <c r="W243" t="s">
        <v>85</v>
      </c>
      <c r="X243" t="s">
        <v>9802</v>
      </c>
      <c r="Y243" t="s">
        <v>637</v>
      </c>
      <c r="Z243" t="s">
        <v>85</v>
      </c>
      <c r="AA243" t="s">
        <v>85</v>
      </c>
      <c r="AB243" t="s">
        <v>85</v>
      </c>
      <c r="AC243" t="s">
        <v>85</v>
      </c>
      <c r="AD243" t="s">
        <v>85</v>
      </c>
      <c r="AE243" t="b">
        <v>0</v>
      </c>
    </row>
    <row r="244" spans="1:31" x14ac:dyDescent="0.35">
      <c r="A244" t="s">
        <v>85</v>
      </c>
      <c r="B244" t="s">
        <v>11271</v>
      </c>
      <c r="C244" t="s">
        <v>10905</v>
      </c>
      <c r="D244" t="s">
        <v>10907</v>
      </c>
      <c r="E244" t="s">
        <v>11143</v>
      </c>
      <c r="F244" t="s">
        <v>11147</v>
      </c>
      <c r="G244" t="s">
        <v>5408</v>
      </c>
      <c r="H244" t="s">
        <v>85</v>
      </c>
      <c r="I244" t="s">
        <v>85</v>
      </c>
      <c r="J244" t="s">
        <v>85</v>
      </c>
      <c r="K244" t="s">
        <v>85</v>
      </c>
      <c r="M244" t="s">
        <v>5408</v>
      </c>
      <c r="N244" t="s">
        <v>85</v>
      </c>
      <c r="O244" t="s">
        <v>5409</v>
      </c>
      <c r="P244" t="s">
        <v>85</v>
      </c>
      <c r="Q244" t="s">
        <v>85</v>
      </c>
      <c r="R244" t="s">
        <v>5411</v>
      </c>
      <c r="S244" t="s">
        <v>85</v>
      </c>
      <c r="T244" t="s">
        <v>85</v>
      </c>
      <c r="U244" t="s">
        <v>85</v>
      </c>
      <c r="V244" t="s">
        <v>85</v>
      </c>
      <c r="W244" t="s">
        <v>85</v>
      </c>
      <c r="X244" t="s">
        <v>9804</v>
      </c>
      <c r="Y244" t="s">
        <v>637</v>
      </c>
      <c r="Z244" t="s">
        <v>85</v>
      </c>
      <c r="AA244" t="s">
        <v>85</v>
      </c>
      <c r="AB244" t="s">
        <v>85</v>
      </c>
      <c r="AC244" t="s">
        <v>85</v>
      </c>
      <c r="AD244" t="s">
        <v>85</v>
      </c>
      <c r="AE244" t="b">
        <v>0</v>
      </c>
    </row>
    <row r="245" spans="1:31" x14ac:dyDescent="0.35">
      <c r="A245" t="s">
        <v>85</v>
      </c>
      <c r="B245" t="s">
        <v>11272</v>
      </c>
      <c r="C245" t="s">
        <v>10905</v>
      </c>
      <c r="D245" t="s">
        <v>10907</v>
      </c>
      <c r="E245" t="s">
        <v>11143</v>
      </c>
      <c r="F245" t="s">
        <v>11147</v>
      </c>
      <c r="G245" t="s">
        <v>9814</v>
      </c>
      <c r="H245" t="s">
        <v>85</v>
      </c>
      <c r="I245" t="s">
        <v>85</v>
      </c>
      <c r="J245" t="s">
        <v>85</v>
      </c>
      <c r="K245" t="s">
        <v>85</v>
      </c>
      <c r="M245" t="s">
        <v>9814</v>
      </c>
      <c r="N245" t="s">
        <v>85</v>
      </c>
      <c r="O245" t="s">
        <v>9815</v>
      </c>
      <c r="P245" t="s">
        <v>85</v>
      </c>
      <c r="Q245" t="s">
        <v>85</v>
      </c>
      <c r="R245" t="s">
        <v>85</v>
      </c>
      <c r="S245" t="s">
        <v>85</v>
      </c>
      <c r="T245" t="s">
        <v>85</v>
      </c>
      <c r="U245" t="s">
        <v>85</v>
      </c>
      <c r="V245" t="s">
        <v>85</v>
      </c>
      <c r="W245" t="s">
        <v>85</v>
      </c>
      <c r="X245" t="s">
        <v>9813</v>
      </c>
      <c r="Y245" t="s">
        <v>637</v>
      </c>
      <c r="Z245" t="s">
        <v>85</v>
      </c>
      <c r="AA245" t="s">
        <v>85</v>
      </c>
      <c r="AB245" t="s">
        <v>85</v>
      </c>
      <c r="AC245" t="s">
        <v>85</v>
      </c>
      <c r="AD245" t="s">
        <v>85</v>
      </c>
      <c r="AE245" t="b">
        <v>0</v>
      </c>
    </row>
    <row r="246" spans="1:31" x14ac:dyDescent="0.35">
      <c r="A246" t="s">
        <v>85</v>
      </c>
      <c r="B246" t="s">
        <v>11273</v>
      </c>
      <c r="C246" t="s">
        <v>10905</v>
      </c>
      <c r="D246" t="s">
        <v>10907</v>
      </c>
      <c r="E246" t="s">
        <v>11143</v>
      </c>
      <c r="F246" t="s">
        <v>11147</v>
      </c>
      <c r="G246" t="s">
        <v>11274</v>
      </c>
      <c r="H246" t="s">
        <v>85</v>
      </c>
      <c r="I246" t="s">
        <v>85</v>
      </c>
      <c r="J246" t="s">
        <v>85</v>
      </c>
      <c r="K246" t="s">
        <v>85</v>
      </c>
      <c r="M246" t="s">
        <v>11274</v>
      </c>
      <c r="N246" t="s">
        <v>20345</v>
      </c>
      <c r="O246" t="s">
        <v>11275</v>
      </c>
      <c r="P246" t="s">
        <v>85</v>
      </c>
      <c r="Q246" t="s">
        <v>85</v>
      </c>
      <c r="R246" t="s">
        <v>11276</v>
      </c>
      <c r="S246" t="s">
        <v>85</v>
      </c>
      <c r="T246" t="s">
        <v>85</v>
      </c>
      <c r="U246" t="s">
        <v>85</v>
      </c>
      <c r="V246" t="s">
        <v>85</v>
      </c>
      <c r="W246" t="s">
        <v>85</v>
      </c>
      <c r="X246" t="s">
        <v>10916</v>
      </c>
      <c r="Y246" t="s">
        <v>637</v>
      </c>
      <c r="Z246" t="s">
        <v>85</v>
      </c>
      <c r="AA246" t="s">
        <v>85</v>
      </c>
      <c r="AB246" t="s">
        <v>85</v>
      </c>
      <c r="AC246" t="s">
        <v>85</v>
      </c>
      <c r="AD246" t="s">
        <v>85</v>
      </c>
      <c r="AE246" t="b">
        <v>0</v>
      </c>
    </row>
    <row r="247" spans="1:31" x14ac:dyDescent="0.35">
      <c r="A247" t="s">
        <v>85</v>
      </c>
      <c r="B247" t="s">
        <v>11277</v>
      </c>
      <c r="C247" t="s">
        <v>10905</v>
      </c>
      <c r="D247" t="s">
        <v>10907</v>
      </c>
      <c r="E247" t="s">
        <v>11143</v>
      </c>
      <c r="F247" t="s">
        <v>11147</v>
      </c>
      <c r="G247" t="s">
        <v>11278</v>
      </c>
      <c r="H247" t="s">
        <v>85</v>
      </c>
      <c r="I247" t="s">
        <v>85</v>
      </c>
      <c r="J247" t="s">
        <v>85</v>
      </c>
      <c r="K247" t="s">
        <v>85</v>
      </c>
      <c r="M247" t="s">
        <v>11278</v>
      </c>
      <c r="N247" t="s">
        <v>85</v>
      </c>
      <c r="O247" t="s">
        <v>11279</v>
      </c>
      <c r="P247" t="s">
        <v>85</v>
      </c>
      <c r="Q247" t="s">
        <v>85</v>
      </c>
      <c r="R247" t="s">
        <v>11280</v>
      </c>
      <c r="S247" t="s">
        <v>85</v>
      </c>
      <c r="T247" t="s">
        <v>85</v>
      </c>
      <c r="U247" t="s">
        <v>85</v>
      </c>
      <c r="V247" t="s">
        <v>85</v>
      </c>
      <c r="W247" t="s">
        <v>85</v>
      </c>
      <c r="X247" t="s">
        <v>10916</v>
      </c>
      <c r="Y247" t="s">
        <v>637</v>
      </c>
      <c r="Z247" t="s">
        <v>85</v>
      </c>
      <c r="AA247" t="s">
        <v>85</v>
      </c>
      <c r="AB247" t="s">
        <v>85</v>
      </c>
      <c r="AC247" t="s">
        <v>85</v>
      </c>
      <c r="AD247" t="s">
        <v>85</v>
      </c>
      <c r="AE247" t="b">
        <v>0</v>
      </c>
    </row>
    <row r="248" spans="1:31" x14ac:dyDescent="0.35">
      <c r="A248" t="s">
        <v>85</v>
      </c>
      <c r="B248" t="s">
        <v>11281</v>
      </c>
      <c r="C248" t="s">
        <v>10905</v>
      </c>
      <c r="D248" t="s">
        <v>10907</v>
      </c>
      <c r="E248" t="s">
        <v>11143</v>
      </c>
      <c r="F248" t="s">
        <v>11147</v>
      </c>
      <c r="G248" t="s">
        <v>11266</v>
      </c>
      <c r="H248" t="s">
        <v>8793</v>
      </c>
      <c r="I248" t="s">
        <v>85</v>
      </c>
      <c r="J248" t="s">
        <v>85</v>
      </c>
      <c r="K248" t="s">
        <v>85</v>
      </c>
      <c r="M248" t="s">
        <v>8793</v>
      </c>
      <c r="N248" t="s">
        <v>85</v>
      </c>
      <c r="O248" t="s">
        <v>11282</v>
      </c>
      <c r="P248" t="s">
        <v>85</v>
      </c>
      <c r="Q248" t="s">
        <v>85</v>
      </c>
      <c r="R248" t="s">
        <v>11283</v>
      </c>
      <c r="S248" t="s">
        <v>85</v>
      </c>
      <c r="T248" t="s">
        <v>85</v>
      </c>
      <c r="U248" t="s">
        <v>85</v>
      </c>
      <c r="V248" t="s">
        <v>85</v>
      </c>
      <c r="W248" t="s">
        <v>85</v>
      </c>
      <c r="X248" t="s">
        <v>10916</v>
      </c>
      <c r="Y248" t="s">
        <v>637</v>
      </c>
      <c r="Z248" t="s">
        <v>85</v>
      </c>
      <c r="AA248" t="s">
        <v>85</v>
      </c>
      <c r="AB248" t="s">
        <v>85</v>
      </c>
      <c r="AC248" t="s">
        <v>85</v>
      </c>
      <c r="AD248" t="s">
        <v>85</v>
      </c>
      <c r="AE248" t="b">
        <v>0</v>
      </c>
    </row>
    <row r="249" spans="1:31" x14ac:dyDescent="0.35">
      <c r="A249" t="s">
        <v>85</v>
      </c>
      <c r="B249" t="s">
        <v>11284</v>
      </c>
      <c r="C249" t="s">
        <v>10905</v>
      </c>
      <c r="D249" t="s">
        <v>10907</v>
      </c>
      <c r="E249" t="s">
        <v>11143</v>
      </c>
      <c r="F249" t="s">
        <v>11147</v>
      </c>
      <c r="G249" t="s">
        <v>11285</v>
      </c>
      <c r="H249" t="s">
        <v>85</v>
      </c>
      <c r="I249" t="s">
        <v>85</v>
      </c>
      <c r="J249" t="s">
        <v>85</v>
      </c>
      <c r="K249" t="s">
        <v>85</v>
      </c>
      <c r="M249" t="s">
        <v>11285</v>
      </c>
      <c r="N249" t="s">
        <v>20346</v>
      </c>
      <c r="O249" t="s">
        <v>11286</v>
      </c>
      <c r="P249" t="s">
        <v>85</v>
      </c>
      <c r="Q249" t="s">
        <v>85</v>
      </c>
      <c r="R249" t="s">
        <v>85</v>
      </c>
      <c r="S249" t="s">
        <v>85</v>
      </c>
      <c r="T249" t="s">
        <v>85</v>
      </c>
      <c r="U249" t="s">
        <v>85</v>
      </c>
      <c r="V249" t="s">
        <v>85</v>
      </c>
      <c r="W249" t="s">
        <v>85</v>
      </c>
      <c r="X249" t="s">
        <v>85</v>
      </c>
      <c r="Y249" t="s">
        <v>637</v>
      </c>
      <c r="Z249" t="s">
        <v>85</v>
      </c>
      <c r="AA249" t="s">
        <v>85</v>
      </c>
      <c r="AB249" t="s">
        <v>85</v>
      </c>
      <c r="AC249" t="s">
        <v>85</v>
      </c>
      <c r="AD249" t="s">
        <v>85</v>
      </c>
      <c r="AE249" t="b">
        <v>0</v>
      </c>
    </row>
    <row r="250" spans="1:31" x14ac:dyDescent="0.35">
      <c r="A250" t="s">
        <v>85</v>
      </c>
      <c r="B250" t="s">
        <v>11287</v>
      </c>
      <c r="C250" t="s">
        <v>10905</v>
      </c>
      <c r="D250" t="s">
        <v>10907</v>
      </c>
      <c r="E250" t="s">
        <v>11143</v>
      </c>
      <c r="F250" t="s">
        <v>11147</v>
      </c>
      <c r="G250" t="s">
        <v>11266</v>
      </c>
      <c r="H250" t="s">
        <v>8794</v>
      </c>
      <c r="I250" t="s">
        <v>85</v>
      </c>
      <c r="J250" t="s">
        <v>85</v>
      </c>
      <c r="K250" t="s">
        <v>85</v>
      </c>
      <c r="M250" t="s">
        <v>8794</v>
      </c>
      <c r="N250" t="s">
        <v>85</v>
      </c>
      <c r="O250" t="s">
        <v>9829</v>
      </c>
      <c r="P250" t="s">
        <v>85</v>
      </c>
      <c r="Q250" t="s">
        <v>85</v>
      </c>
      <c r="R250" t="s">
        <v>9806</v>
      </c>
      <c r="S250" t="s">
        <v>85</v>
      </c>
      <c r="T250" t="s">
        <v>85</v>
      </c>
      <c r="U250" t="s">
        <v>85</v>
      </c>
      <c r="V250" t="s">
        <v>85</v>
      </c>
      <c r="W250" t="s">
        <v>85</v>
      </c>
      <c r="X250" t="s">
        <v>9828</v>
      </c>
      <c r="Y250" t="s">
        <v>637</v>
      </c>
      <c r="Z250" t="s">
        <v>85</v>
      </c>
      <c r="AA250" t="s">
        <v>85</v>
      </c>
      <c r="AB250" t="s">
        <v>85</v>
      </c>
      <c r="AC250" t="s">
        <v>85</v>
      </c>
      <c r="AD250" t="s">
        <v>85</v>
      </c>
      <c r="AE250" t="b">
        <v>0</v>
      </c>
    </row>
    <row r="251" spans="1:31" x14ac:dyDescent="0.35">
      <c r="A251" t="s">
        <v>85</v>
      </c>
      <c r="B251" t="s">
        <v>11288</v>
      </c>
      <c r="C251" t="s">
        <v>10905</v>
      </c>
      <c r="D251" t="s">
        <v>10907</v>
      </c>
      <c r="E251" t="s">
        <v>11143</v>
      </c>
      <c r="F251" t="s">
        <v>11147</v>
      </c>
      <c r="G251" t="s">
        <v>5511</v>
      </c>
      <c r="H251" t="s">
        <v>85</v>
      </c>
      <c r="I251" t="s">
        <v>85</v>
      </c>
      <c r="J251" t="s">
        <v>85</v>
      </c>
      <c r="K251" t="s">
        <v>85</v>
      </c>
      <c r="M251" t="s">
        <v>5511</v>
      </c>
      <c r="N251" t="s">
        <v>11289</v>
      </c>
      <c r="O251" t="s">
        <v>9812</v>
      </c>
      <c r="P251" t="s">
        <v>85</v>
      </c>
      <c r="Q251" t="s">
        <v>85</v>
      </c>
      <c r="R251" t="s">
        <v>85</v>
      </c>
      <c r="S251" t="s">
        <v>5477</v>
      </c>
      <c r="T251" t="s">
        <v>85</v>
      </c>
      <c r="U251" t="s">
        <v>85</v>
      </c>
      <c r="V251" t="s">
        <v>85</v>
      </c>
      <c r="W251" t="s">
        <v>85</v>
      </c>
      <c r="X251" t="s">
        <v>5510</v>
      </c>
      <c r="Y251" t="s">
        <v>637</v>
      </c>
      <c r="Z251" t="s">
        <v>85</v>
      </c>
      <c r="AA251" t="s">
        <v>85</v>
      </c>
      <c r="AB251" t="s">
        <v>85</v>
      </c>
      <c r="AC251" t="s">
        <v>85</v>
      </c>
      <c r="AD251" t="s">
        <v>85</v>
      </c>
      <c r="AE251" t="b">
        <v>0</v>
      </c>
    </row>
    <row r="252" spans="1:31" x14ac:dyDescent="0.35">
      <c r="A252" t="s">
        <v>85</v>
      </c>
      <c r="B252" t="s">
        <v>11290</v>
      </c>
      <c r="C252" t="s">
        <v>10905</v>
      </c>
      <c r="D252" t="s">
        <v>10907</v>
      </c>
      <c r="E252" t="s">
        <v>11143</v>
      </c>
      <c r="F252" t="s">
        <v>11147</v>
      </c>
      <c r="G252" t="s">
        <v>5428</v>
      </c>
      <c r="H252" t="s">
        <v>85</v>
      </c>
      <c r="I252" t="s">
        <v>85</v>
      </c>
      <c r="J252" t="s">
        <v>85</v>
      </c>
      <c r="K252" t="s">
        <v>85</v>
      </c>
      <c r="M252" t="s">
        <v>5428</v>
      </c>
      <c r="N252" t="s">
        <v>85</v>
      </c>
      <c r="O252" t="s">
        <v>5429</v>
      </c>
      <c r="P252" t="s">
        <v>85</v>
      </c>
      <c r="Q252" t="s">
        <v>85</v>
      </c>
      <c r="R252" t="s">
        <v>5435</v>
      </c>
      <c r="S252" t="s">
        <v>5431</v>
      </c>
      <c r="T252" t="s">
        <v>85</v>
      </c>
      <c r="U252" t="s">
        <v>85</v>
      </c>
      <c r="V252" t="s">
        <v>85</v>
      </c>
      <c r="W252" t="s">
        <v>85</v>
      </c>
      <c r="X252" t="s">
        <v>5427</v>
      </c>
      <c r="Y252" t="s">
        <v>637</v>
      </c>
      <c r="Z252" t="s">
        <v>85</v>
      </c>
      <c r="AA252" t="s">
        <v>85</v>
      </c>
      <c r="AB252" t="s">
        <v>5436</v>
      </c>
      <c r="AC252" t="s">
        <v>85</v>
      </c>
      <c r="AD252" t="s">
        <v>85</v>
      </c>
      <c r="AE252" t="b">
        <v>0</v>
      </c>
    </row>
    <row r="253" spans="1:31" x14ac:dyDescent="0.35">
      <c r="A253" t="s">
        <v>85</v>
      </c>
      <c r="B253" t="s">
        <v>11291</v>
      </c>
      <c r="C253" t="s">
        <v>10905</v>
      </c>
      <c r="D253" t="s">
        <v>10907</v>
      </c>
      <c r="E253" t="s">
        <v>11143</v>
      </c>
      <c r="F253" t="s">
        <v>11147</v>
      </c>
      <c r="G253" t="s">
        <v>5390</v>
      </c>
      <c r="H253" t="s">
        <v>85</v>
      </c>
      <c r="I253" t="s">
        <v>85</v>
      </c>
      <c r="J253" t="s">
        <v>85</v>
      </c>
      <c r="K253" t="s">
        <v>85</v>
      </c>
      <c r="M253" t="s">
        <v>5390</v>
      </c>
      <c r="N253" t="s">
        <v>85</v>
      </c>
      <c r="O253" t="s">
        <v>5391</v>
      </c>
      <c r="P253" t="s">
        <v>85</v>
      </c>
      <c r="Q253" t="s">
        <v>85</v>
      </c>
      <c r="R253" t="s">
        <v>5397</v>
      </c>
      <c r="S253" t="s">
        <v>5393</v>
      </c>
      <c r="T253" t="s">
        <v>85</v>
      </c>
      <c r="U253" t="s">
        <v>85</v>
      </c>
      <c r="V253" t="s">
        <v>85</v>
      </c>
      <c r="W253" t="s">
        <v>85</v>
      </c>
      <c r="X253" t="s">
        <v>9800</v>
      </c>
      <c r="Y253" t="s">
        <v>637</v>
      </c>
      <c r="Z253" t="s">
        <v>85</v>
      </c>
      <c r="AA253" t="s">
        <v>85</v>
      </c>
      <c r="AB253" t="s">
        <v>5399</v>
      </c>
      <c r="AC253" t="s">
        <v>85</v>
      </c>
      <c r="AD253" t="s">
        <v>85</v>
      </c>
      <c r="AE253" t="b">
        <v>0</v>
      </c>
    </row>
    <row r="254" spans="1:31" x14ac:dyDescent="0.35">
      <c r="A254" t="s">
        <v>85</v>
      </c>
      <c r="B254" t="s">
        <v>11292</v>
      </c>
      <c r="C254" t="s">
        <v>10905</v>
      </c>
      <c r="D254" t="s">
        <v>10907</v>
      </c>
      <c r="E254" t="s">
        <v>11143</v>
      </c>
      <c r="F254" t="s">
        <v>11147</v>
      </c>
      <c r="G254" t="s">
        <v>2234</v>
      </c>
      <c r="H254" t="s">
        <v>85</v>
      </c>
      <c r="I254" t="s">
        <v>85</v>
      </c>
      <c r="J254" t="s">
        <v>85</v>
      </c>
      <c r="K254" t="s">
        <v>85</v>
      </c>
      <c r="M254" t="s">
        <v>2234</v>
      </c>
      <c r="N254" t="s">
        <v>85</v>
      </c>
      <c r="O254" t="s">
        <v>5149</v>
      </c>
      <c r="P254" t="s">
        <v>85</v>
      </c>
      <c r="Q254" t="s">
        <v>85</v>
      </c>
      <c r="R254" t="s">
        <v>11293</v>
      </c>
      <c r="S254" t="s">
        <v>5152</v>
      </c>
      <c r="T254" t="s">
        <v>85</v>
      </c>
      <c r="U254" t="s">
        <v>85</v>
      </c>
      <c r="V254" t="s">
        <v>85</v>
      </c>
      <c r="W254" t="s">
        <v>85</v>
      </c>
      <c r="X254" t="s">
        <v>9799</v>
      </c>
      <c r="Y254" t="s">
        <v>637</v>
      </c>
      <c r="Z254" t="s">
        <v>85</v>
      </c>
      <c r="AA254" t="s">
        <v>85</v>
      </c>
      <c r="AB254" t="s">
        <v>5389</v>
      </c>
      <c r="AC254" t="s">
        <v>85</v>
      </c>
      <c r="AD254" t="s">
        <v>85</v>
      </c>
      <c r="AE254" t="b">
        <v>0</v>
      </c>
    </row>
    <row r="255" spans="1:31" x14ac:dyDescent="0.35">
      <c r="A255" t="s">
        <v>85</v>
      </c>
      <c r="B255" t="s">
        <v>11294</v>
      </c>
      <c r="C255" t="s">
        <v>10905</v>
      </c>
      <c r="D255" t="s">
        <v>10907</v>
      </c>
      <c r="E255" t="s">
        <v>11143</v>
      </c>
      <c r="F255" t="s">
        <v>11147</v>
      </c>
      <c r="G255" t="s">
        <v>11295</v>
      </c>
      <c r="H255" t="s">
        <v>5509</v>
      </c>
      <c r="I255" t="s">
        <v>85</v>
      </c>
      <c r="J255" t="s">
        <v>85</v>
      </c>
      <c r="K255" t="s">
        <v>85</v>
      </c>
      <c r="M255" t="s">
        <v>5509</v>
      </c>
      <c r="N255" t="s">
        <v>85</v>
      </c>
      <c r="O255" t="s">
        <v>9811</v>
      </c>
      <c r="P255" t="s">
        <v>85</v>
      </c>
      <c r="Q255" t="s">
        <v>85</v>
      </c>
      <c r="R255" t="s">
        <v>11296</v>
      </c>
      <c r="S255" t="s">
        <v>85</v>
      </c>
      <c r="T255" t="s">
        <v>85</v>
      </c>
      <c r="U255" t="s">
        <v>85</v>
      </c>
      <c r="V255" t="s">
        <v>85</v>
      </c>
      <c r="W255" t="s">
        <v>85</v>
      </c>
      <c r="X255" t="s">
        <v>5508</v>
      </c>
      <c r="Y255" t="s">
        <v>637</v>
      </c>
      <c r="Z255" t="s">
        <v>85</v>
      </c>
      <c r="AA255" t="s">
        <v>85</v>
      </c>
      <c r="AB255" t="s">
        <v>85</v>
      </c>
      <c r="AC255" t="s">
        <v>85</v>
      </c>
      <c r="AD255" t="s">
        <v>85</v>
      </c>
      <c r="AE255" t="b">
        <v>0</v>
      </c>
    </row>
    <row r="256" spans="1:31" x14ac:dyDescent="0.35">
      <c r="A256" t="s">
        <v>85</v>
      </c>
      <c r="B256" t="s">
        <v>11297</v>
      </c>
      <c r="C256" t="s">
        <v>10905</v>
      </c>
      <c r="D256" t="s">
        <v>10907</v>
      </c>
      <c r="E256" t="s">
        <v>11143</v>
      </c>
      <c r="F256" t="s">
        <v>11147</v>
      </c>
      <c r="G256" t="s">
        <v>11295</v>
      </c>
      <c r="H256" t="s">
        <v>5496</v>
      </c>
      <c r="I256" t="s">
        <v>85</v>
      </c>
      <c r="J256" t="s">
        <v>85</v>
      </c>
      <c r="K256" t="s">
        <v>85</v>
      </c>
      <c r="M256" t="s">
        <v>5496</v>
      </c>
      <c r="N256" t="s">
        <v>85</v>
      </c>
      <c r="O256" t="s">
        <v>5497</v>
      </c>
      <c r="P256" t="s">
        <v>85</v>
      </c>
      <c r="Q256" t="s">
        <v>85</v>
      </c>
      <c r="R256" t="s">
        <v>11298</v>
      </c>
      <c r="S256" t="s">
        <v>5499</v>
      </c>
      <c r="T256" t="s">
        <v>85</v>
      </c>
      <c r="U256" t="s">
        <v>85</v>
      </c>
      <c r="V256" t="s">
        <v>85</v>
      </c>
      <c r="W256" t="s">
        <v>85</v>
      </c>
      <c r="X256" t="s">
        <v>5495</v>
      </c>
      <c r="Y256" t="s">
        <v>637</v>
      </c>
      <c r="Z256" t="s">
        <v>85</v>
      </c>
      <c r="AA256" t="s">
        <v>85</v>
      </c>
      <c r="AB256" t="s">
        <v>5503</v>
      </c>
      <c r="AC256" t="s">
        <v>85</v>
      </c>
      <c r="AD256" t="s">
        <v>85</v>
      </c>
      <c r="AE256" t="b">
        <v>0</v>
      </c>
    </row>
    <row r="257" spans="1:31" x14ac:dyDescent="0.35">
      <c r="A257" t="s">
        <v>85</v>
      </c>
      <c r="B257" t="s">
        <v>11299</v>
      </c>
      <c r="C257" t="s">
        <v>10905</v>
      </c>
      <c r="D257" t="s">
        <v>10907</v>
      </c>
      <c r="E257" t="s">
        <v>11143</v>
      </c>
      <c r="F257" t="s">
        <v>11147</v>
      </c>
      <c r="G257" t="s">
        <v>11295</v>
      </c>
      <c r="H257" t="s">
        <v>5507</v>
      </c>
      <c r="I257" t="s">
        <v>85</v>
      </c>
      <c r="J257" t="s">
        <v>85</v>
      </c>
      <c r="K257" t="s">
        <v>85</v>
      </c>
      <c r="M257" t="s">
        <v>5507</v>
      </c>
      <c r="N257" t="s">
        <v>85</v>
      </c>
      <c r="O257" t="s">
        <v>9810</v>
      </c>
      <c r="P257" t="s">
        <v>85</v>
      </c>
      <c r="Q257" t="s">
        <v>85</v>
      </c>
      <c r="R257" t="s">
        <v>11300</v>
      </c>
      <c r="S257" t="s">
        <v>5499</v>
      </c>
      <c r="T257" t="s">
        <v>85</v>
      </c>
      <c r="U257" t="s">
        <v>85</v>
      </c>
      <c r="V257" t="s">
        <v>85</v>
      </c>
      <c r="W257" t="s">
        <v>85</v>
      </c>
      <c r="X257" t="s">
        <v>5506</v>
      </c>
      <c r="Y257" t="s">
        <v>637</v>
      </c>
      <c r="Z257" t="s">
        <v>85</v>
      </c>
      <c r="AA257" t="s">
        <v>85</v>
      </c>
      <c r="AB257" t="s">
        <v>85</v>
      </c>
      <c r="AC257" t="s">
        <v>85</v>
      </c>
      <c r="AD257" t="s">
        <v>85</v>
      </c>
      <c r="AE257" t="b">
        <v>0</v>
      </c>
    </row>
    <row r="258" spans="1:31" x14ac:dyDescent="0.35">
      <c r="A258" t="s">
        <v>85</v>
      </c>
      <c r="B258" t="s">
        <v>11301</v>
      </c>
      <c r="C258" t="s">
        <v>10905</v>
      </c>
      <c r="D258" t="s">
        <v>10907</v>
      </c>
      <c r="E258" t="s">
        <v>11143</v>
      </c>
      <c r="F258" t="s">
        <v>11147</v>
      </c>
      <c r="G258" t="s">
        <v>11295</v>
      </c>
      <c r="H258" t="s">
        <v>85</v>
      </c>
      <c r="I258" t="s">
        <v>85</v>
      </c>
      <c r="J258" t="s">
        <v>85</v>
      </c>
      <c r="K258" t="s">
        <v>85</v>
      </c>
      <c r="M258" t="s">
        <v>11295</v>
      </c>
      <c r="N258" t="s">
        <v>85</v>
      </c>
      <c r="O258" t="s">
        <v>85</v>
      </c>
      <c r="P258" t="s">
        <v>85</v>
      </c>
      <c r="Q258" t="s">
        <v>85</v>
      </c>
      <c r="R258" t="s">
        <v>85</v>
      </c>
      <c r="S258" t="s">
        <v>85</v>
      </c>
      <c r="T258" t="s">
        <v>85</v>
      </c>
      <c r="U258" t="s">
        <v>85</v>
      </c>
      <c r="V258" t="s">
        <v>85</v>
      </c>
      <c r="W258" t="s">
        <v>85</v>
      </c>
      <c r="X258" t="s">
        <v>11054</v>
      </c>
      <c r="Y258" t="s">
        <v>637</v>
      </c>
      <c r="Z258" t="s">
        <v>85</v>
      </c>
      <c r="AA258" t="s">
        <v>85</v>
      </c>
      <c r="AB258" t="s">
        <v>85</v>
      </c>
      <c r="AC258" t="s">
        <v>85</v>
      </c>
      <c r="AD258" t="s">
        <v>85</v>
      </c>
      <c r="AE258" t="b">
        <v>0</v>
      </c>
    </row>
    <row r="259" spans="1:31" x14ac:dyDescent="0.35">
      <c r="A259" t="s">
        <v>85</v>
      </c>
      <c r="B259" t="s">
        <v>11302</v>
      </c>
      <c r="C259" t="s">
        <v>10905</v>
      </c>
      <c r="D259" t="s">
        <v>10907</v>
      </c>
      <c r="E259" t="s">
        <v>11143</v>
      </c>
      <c r="F259" t="s">
        <v>11147</v>
      </c>
      <c r="G259" t="s">
        <v>5474</v>
      </c>
      <c r="H259" t="s">
        <v>85</v>
      </c>
      <c r="I259" t="s">
        <v>85</v>
      </c>
      <c r="J259" t="s">
        <v>85</v>
      </c>
      <c r="K259" t="s">
        <v>85</v>
      </c>
      <c r="M259" t="s">
        <v>5474</v>
      </c>
      <c r="N259" t="s">
        <v>85</v>
      </c>
      <c r="O259" t="s">
        <v>5475</v>
      </c>
      <c r="P259" t="s">
        <v>85</v>
      </c>
      <c r="Q259" t="s">
        <v>85</v>
      </c>
      <c r="R259" t="s">
        <v>5482</v>
      </c>
      <c r="S259" t="s">
        <v>5477</v>
      </c>
      <c r="T259" t="s">
        <v>85</v>
      </c>
      <c r="U259" t="s">
        <v>85</v>
      </c>
      <c r="V259" t="s">
        <v>85</v>
      </c>
      <c r="W259" t="s">
        <v>85</v>
      </c>
      <c r="X259" t="s">
        <v>5473</v>
      </c>
      <c r="Y259" t="s">
        <v>637</v>
      </c>
      <c r="Z259" t="s">
        <v>85</v>
      </c>
      <c r="AA259" t="s">
        <v>85</v>
      </c>
      <c r="AB259" t="s">
        <v>85</v>
      </c>
      <c r="AC259" t="s">
        <v>85</v>
      </c>
      <c r="AD259" t="s">
        <v>85</v>
      </c>
      <c r="AE259" t="b">
        <v>0</v>
      </c>
    </row>
    <row r="260" spans="1:31" x14ac:dyDescent="0.35">
      <c r="A260" t="s">
        <v>85</v>
      </c>
      <c r="B260" t="s">
        <v>11303</v>
      </c>
      <c r="C260" t="s">
        <v>10905</v>
      </c>
      <c r="D260" t="s">
        <v>10907</v>
      </c>
      <c r="E260" t="s">
        <v>11143</v>
      </c>
      <c r="F260" t="s">
        <v>11147</v>
      </c>
      <c r="G260" t="s">
        <v>9834</v>
      </c>
      <c r="H260" t="s">
        <v>85</v>
      </c>
      <c r="I260" t="s">
        <v>85</v>
      </c>
      <c r="J260" t="s">
        <v>85</v>
      </c>
      <c r="K260" t="s">
        <v>85</v>
      </c>
      <c r="M260" t="s">
        <v>9834</v>
      </c>
      <c r="N260" t="s">
        <v>85</v>
      </c>
      <c r="O260" t="s">
        <v>11304</v>
      </c>
      <c r="P260" t="s">
        <v>85</v>
      </c>
      <c r="Q260" t="s">
        <v>85</v>
      </c>
      <c r="R260" t="s">
        <v>11305</v>
      </c>
      <c r="S260" t="s">
        <v>85</v>
      </c>
      <c r="T260" t="s">
        <v>85</v>
      </c>
      <c r="U260" t="s">
        <v>85</v>
      </c>
      <c r="V260" t="s">
        <v>85</v>
      </c>
      <c r="W260" t="s">
        <v>85</v>
      </c>
      <c r="X260" t="s">
        <v>9833</v>
      </c>
      <c r="Y260" t="s">
        <v>637</v>
      </c>
      <c r="Z260" t="s">
        <v>85</v>
      </c>
      <c r="AA260" t="s">
        <v>85</v>
      </c>
      <c r="AB260" t="s">
        <v>85</v>
      </c>
      <c r="AC260" t="s">
        <v>85</v>
      </c>
      <c r="AD260" t="s">
        <v>85</v>
      </c>
      <c r="AE260" t="b">
        <v>0</v>
      </c>
    </row>
    <row r="261" spans="1:31" x14ac:dyDescent="0.35">
      <c r="A261" t="s">
        <v>85</v>
      </c>
      <c r="B261" t="s">
        <v>11306</v>
      </c>
      <c r="C261" t="s">
        <v>10905</v>
      </c>
      <c r="D261" t="s">
        <v>10907</v>
      </c>
      <c r="E261" t="s">
        <v>11143</v>
      </c>
      <c r="F261" t="s">
        <v>11147</v>
      </c>
      <c r="G261" t="s">
        <v>11307</v>
      </c>
      <c r="H261" t="s">
        <v>85</v>
      </c>
      <c r="I261" t="s">
        <v>85</v>
      </c>
      <c r="J261" t="s">
        <v>85</v>
      </c>
      <c r="K261" t="s">
        <v>85</v>
      </c>
      <c r="M261" t="s">
        <v>11307</v>
      </c>
      <c r="N261" t="s">
        <v>85</v>
      </c>
      <c r="O261" t="s">
        <v>11308</v>
      </c>
      <c r="P261" t="s">
        <v>85</v>
      </c>
      <c r="Q261" t="s">
        <v>85</v>
      </c>
      <c r="R261" t="s">
        <v>11309</v>
      </c>
      <c r="S261" t="s">
        <v>85</v>
      </c>
      <c r="T261" t="s">
        <v>85</v>
      </c>
      <c r="U261" t="s">
        <v>85</v>
      </c>
      <c r="V261" t="s">
        <v>85</v>
      </c>
      <c r="W261" t="s">
        <v>85</v>
      </c>
      <c r="X261" t="s">
        <v>10916</v>
      </c>
      <c r="Y261" t="s">
        <v>637</v>
      </c>
      <c r="Z261" t="s">
        <v>85</v>
      </c>
      <c r="AA261" t="s">
        <v>85</v>
      </c>
      <c r="AB261" t="s">
        <v>85</v>
      </c>
      <c r="AC261" t="s">
        <v>85</v>
      </c>
      <c r="AD261" t="s">
        <v>85</v>
      </c>
      <c r="AE261" t="b">
        <v>0</v>
      </c>
    </row>
    <row r="262" spans="1:31" x14ac:dyDescent="0.35">
      <c r="A262" t="s">
        <v>85</v>
      </c>
      <c r="B262" t="s">
        <v>11310</v>
      </c>
      <c r="C262" t="s">
        <v>10905</v>
      </c>
      <c r="D262" t="s">
        <v>10907</v>
      </c>
      <c r="E262" t="s">
        <v>11143</v>
      </c>
      <c r="F262" t="s">
        <v>11147</v>
      </c>
      <c r="G262" t="s">
        <v>9817</v>
      </c>
      <c r="H262" t="s">
        <v>85</v>
      </c>
      <c r="I262" t="s">
        <v>85</v>
      </c>
      <c r="J262" t="s">
        <v>85</v>
      </c>
      <c r="K262" t="s">
        <v>85</v>
      </c>
      <c r="M262" t="s">
        <v>9817</v>
      </c>
      <c r="N262" t="s">
        <v>85</v>
      </c>
      <c r="O262" t="s">
        <v>9818</v>
      </c>
      <c r="P262" t="s">
        <v>85</v>
      </c>
      <c r="Q262" t="s">
        <v>85</v>
      </c>
      <c r="R262" t="s">
        <v>85</v>
      </c>
      <c r="S262" t="s">
        <v>85</v>
      </c>
      <c r="T262" t="s">
        <v>85</v>
      </c>
      <c r="U262" t="s">
        <v>85</v>
      </c>
      <c r="V262" t="s">
        <v>85</v>
      </c>
      <c r="W262" t="s">
        <v>85</v>
      </c>
      <c r="X262" t="s">
        <v>9816</v>
      </c>
      <c r="Y262" t="s">
        <v>637</v>
      </c>
      <c r="Z262" t="s">
        <v>85</v>
      </c>
      <c r="AA262" t="s">
        <v>85</v>
      </c>
      <c r="AB262" t="s">
        <v>85</v>
      </c>
      <c r="AC262" t="s">
        <v>85</v>
      </c>
      <c r="AD262" t="s">
        <v>85</v>
      </c>
      <c r="AE262" t="b">
        <v>0</v>
      </c>
    </row>
    <row r="263" spans="1:31" x14ac:dyDescent="0.35">
      <c r="A263" t="s">
        <v>85</v>
      </c>
      <c r="B263" t="s">
        <v>11311</v>
      </c>
      <c r="C263" t="s">
        <v>10905</v>
      </c>
      <c r="D263" t="s">
        <v>10907</v>
      </c>
      <c r="E263" t="s">
        <v>11143</v>
      </c>
      <c r="F263" t="s">
        <v>11147</v>
      </c>
      <c r="G263" t="s">
        <v>11312</v>
      </c>
      <c r="H263" t="s">
        <v>85</v>
      </c>
      <c r="I263" t="s">
        <v>85</v>
      </c>
      <c r="J263" t="s">
        <v>85</v>
      </c>
      <c r="K263" t="s">
        <v>85</v>
      </c>
      <c r="M263" t="s">
        <v>11312</v>
      </c>
      <c r="N263" t="s">
        <v>85</v>
      </c>
      <c r="O263" t="s">
        <v>11313</v>
      </c>
      <c r="P263" t="s">
        <v>85</v>
      </c>
      <c r="Q263" t="s">
        <v>85</v>
      </c>
      <c r="R263" t="s">
        <v>11314</v>
      </c>
      <c r="S263" t="s">
        <v>85</v>
      </c>
      <c r="T263" t="s">
        <v>85</v>
      </c>
      <c r="U263" t="s">
        <v>85</v>
      </c>
      <c r="V263" t="s">
        <v>85</v>
      </c>
      <c r="W263" t="s">
        <v>85</v>
      </c>
      <c r="X263" t="s">
        <v>10916</v>
      </c>
      <c r="Y263" t="s">
        <v>637</v>
      </c>
      <c r="Z263" t="s">
        <v>85</v>
      </c>
      <c r="AA263" t="s">
        <v>85</v>
      </c>
      <c r="AB263" t="s">
        <v>85</v>
      </c>
      <c r="AC263" t="s">
        <v>85</v>
      </c>
      <c r="AD263" t="s">
        <v>85</v>
      </c>
      <c r="AE263" t="b">
        <v>0</v>
      </c>
    </row>
    <row r="264" spans="1:31" x14ac:dyDescent="0.35">
      <c r="A264" t="s">
        <v>85</v>
      </c>
      <c r="B264" t="s">
        <v>11315</v>
      </c>
      <c r="C264" t="s">
        <v>10905</v>
      </c>
      <c r="D264" t="s">
        <v>10907</v>
      </c>
      <c r="E264" t="s">
        <v>11143</v>
      </c>
      <c r="F264" t="s">
        <v>11147</v>
      </c>
      <c r="G264" t="s">
        <v>11266</v>
      </c>
      <c r="H264" t="s">
        <v>11316</v>
      </c>
      <c r="I264" t="s">
        <v>85</v>
      </c>
      <c r="J264" t="s">
        <v>85</v>
      </c>
      <c r="K264" t="s">
        <v>85</v>
      </c>
      <c r="M264" t="s">
        <v>11316</v>
      </c>
      <c r="N264" t="s">
        <v>85</v>
      </c>
      <c r="O264" t="s">
        <v>11317</v>
      </c>
      <c r="P264" t="s">
        <v>85</v>
      </c>
      <c r="Q264" t="s">
        <v>85</v>
      </c>
      <c r="R264" t="s">
        <v>11318</v>
      </c>
      <c r="S264" t="s">
        <v>85</v>
      </c>
      <c r="T264" t="s">
        <v>85</v>
      </c>
      <c r="U264" t="s">
        <v>85</v>
      </c>
      <c r="V264" t="s">
        <v>85</v>
      </c>
      <c r="W264" t="s">
        <v>85</v>
      </c>
      <c r="X264" t="s">
        <v>10916</v>
      </c>
      <c r="Y264" t="s">
        <v>637</v>
      </c>
      <c r="Z264" t="s">
        <v>85</v>
      </c>
      <c r="AA264" t="s">
        <v>85</v>
      </c>
      <c r="AB264" t="s">
        <v>85</v>
      </c>
      <c r="AC264" t="s">
        <v>85</v>
      </c>
      <c r="AD264" t="s">
        <v>85</v>
      </c>
      <c r="AE264" t="b">
        <v>0</v>
      </c>
    </row>
    <row r="265" spans="1:31" x14ac:dyDescent="0.35">
      <c r="A265" t="s">
        <v>85</v>
      </c>
      <c r="B265" t="s">
        <v>11319</v>
      </c>
      <c r="C265" t="s">
        <v>10905</v>
      </c>
      <c r="D265" t="s">
        <v>10907</v>
      </c>
      <c r="E265" t="s">
        <v>11143</v>
      </c>
      <c r="F265" t="s">
        <v>11147</v>
      </c>
      <c r="G265" t="s">
        <v>11266</v>
      </c>
      <c r="H265" t="s">
        <v>8796</v>
      </c>
      <c r="I265" t="s">
        <v>85</v>
      </c>
      <c r="J265" t="s">
        <v>85</v>
      </c>
      <c r="K265" t="s">
        <v>85</v>
      </c>
      <c r="M265" t="s">
        <v>8796</v>
      </c>
      <c r="N265" t="s">
        <v>85</v>
      </c>
      <c r="O265" t="s">
        <v>11320</v>
      </c>
      <c r="P265" t="s">
        <v>85</v>
      </c>
      <c r="Q265" t="s">
        <v>85</v>
      </c>
      <c r="R265" t="s">
        <v>11321</v>
      </c>
      <c r="S265" t="s">
        <v>85</v>
      </c>
      <c r="T265" t="s">
        <v>85</v>
      </c>
      <c r="U265" t="s">
        <v>85</v>
      </c>
      <c r="V265" t="s">
        <v>85</v>
      </c>
      <c r="W265" t="s">
        <v>85</v>
      </c>
      <c r="X265" t="s">
        <v>10916</v>
      </c>
      <c r="Y265" t="s">
        <v>637</v>
      </c>
      <c r="Z265" t="s">
        <v>85</v>
      </c>
      <c r="AA265" t="s">
        <v>85</v>
      </c>
      <c r="AB265" t="s">
        <v>85</v>
      </c>
      <c r="AC265" t="s">
        <v>85</v>
      </c>
      <c r="AD265" t="s">
        <v>85</v>
      </c>
      <c r="AE265" t="b">
        <v>0</v>
      </c>
    </row>
    <row r="266" spans="1:31" x14ac:dyDescent="0.35">
      <c r="A266" t="s">
        <v>85</v>
      </c>
      <c r="B266" t="s">
        <v>11322</v>
      </c>
      <c r="C266" t="s">
        <v>10905</v>
      </c>
      <c r="D266" t="s">
        <v>10907</v>
      </c>
      <c r="E266" t="s">
        <v>11143</v>
      </c>
      <c r="F266" t="s">
        <v>11147</v>
      </c>
      <c r="G266" t="s">
        <v>9820</v>
      </c>
      <c r="H266" t="s">
        <v>85</v>
      </c>
      <c r="I266" t="s">
        <v>85</v>
      </c>
      <c r="J266" t="s">
        <v>85</v>
      </c>
      <c r="K266" t="s">
        <v>85</v>
      </c>
      <c r="M266" t="s">
        <v>9820</v>
      </c>
      <c r="N266" t="s">
        <v>85</v>
      </c>
      <c r="O266" t="s">
        <v>9821</v>
      </c>
      <c r="P266" t="s">
        <v>85</v>
      </c>
      <c r="Q266" t="s">
        <v>85</v>
      </c>
      <c r="R266" t="s">
        <v>85</v>
      </c>
      <c r="S266" t="s">
        <v>85</v>
      </c>
      <c r="T266" t="s">
        <v>85</v>
      </c>
      <c r="U266" t="s">
        <v>85</v>
      </c>
      <c r="V266" t="s">
        <v>85</v>
      </c>
      <c r="W266" t="s">
        <v>85</v>
      </c>
      <c r="X266" t="s">
        <v>9819</v>
      </c>
      <c r="Y266" t="s">
        <v>637</v>
      </c>
      <c r="Z266" t="s">
        <v>85</v>
      </c>
      <c r="AA266" t="s">
        <v>85</v>
      </c>
      <c r="AB266" t="s">
        <v>85</v>
      </c>
      <c r="AC266" t="s">
        <v>85</v>
      </c>
      <c r="AD266" t="s">
        <v>85</v>
      </c>
      <c r="AE266" t="b">
        <v>0</v>
      </c>
    </row>
    <row r="267" spans="1:31" x14ac:dyDescent="0.35">
      <c r="A267" t="s">
        <v>85</v>
      </c>
      <c r="B267" t="s">
        <v>11323</v>
      </c>
      <c r="C267" t="s">
        <v>10905</v>
      </c>
      <c r="D267" t="s">
        <v>10907</v>
      </c>
      <c r="E267" t="s">
        <v>11143</v>
      </c>
      <c r="F267" t="s">
        <v>11147</v>
      </c>
      <c r="G267" t="s">
        <v>11266</v>
      </c>
      <c r="H267" t="s">
        <v>8798</v>
      </c>
      <c r="I267" t="s">
        <v>85</v>
      </c>
      <c r="J267" t="s">
        <v>85</v>
      </c>
      <c r="K267" t="s">
        <v>85</v>
      </c>
      <c r="M267" t="s">
        <v>8798</v>
      </c>
      <c r="N267" t="s">
        <v>85</v>
      </c>
      <c r="O267" t="s">
        <v>11324</v>
      </c>
      <c r="P267" t="s">
        <v>85</v>
      </c>
      <c r="Q267" t="s">
        <v>85</v>
      </c>
      <c r="R267" t="s">
        <v>11325</v>
      </c>
      <c r="S267" t="s">
        <v>85</v>
      </c>
      <c r="T267" t="s">
        <v>85</v>
      </c>
      <c r="U267" t="s">
        <v>85</v>
      </c>
      <c r="V267" t="s">
        <v>85</v>
      </c>
      <c r="W267" t="s">
        <v>85</v>
      </c>
      <c r="X267" t="s">
        <v>10916</v>
      </c>
      <c r="Y267" t="s">
        <v>637</v>
      </c>
      <c r="Z267" t="s">
        <v>85</v>
      </c>
      <c r="AA267" t="s">
        <v>85</v>
      </c>
      <c r="AB267" t="s">
        <v>85</v>
      </c>
      <c r="AC267" t="s">
        <v>85</v>
      </c>
      <c r="AD267" t="s">
        <v>85</v>
      </c>
      <c r="AE267" t="b">
        <v>0</v>
      </c>
    </row>
    <row r="268" spans="1:31" x14ac:dyDescent="0.35">
      <c r="A268" t="s">
        <v>85</v>
      </c>
      <c r="B268" t="s">
        <v>11326</v>
      </c>
      <c r="C268" t="s">
        <v>10905</v>
      </c>
      <c r="D268" t="s">
        <v>10907</v>
      </c>
      <c r="E268" t="s">
        <v>11143</v>
      </c>
      <c r="F268" t="s">
        <v>11147</v>
      </c>
      <c r="G268" t="s">
        <v>11266</v>
      </c>
      <c r="H268" t="s">
        <v>11327</v>
      </c>
      <c r="I268" t="s">
        <v>85</v>
      </c>
      <c r="J268" t="s">
        <v>85</v>
      </c>
      <c r="K268" t="s">
        <v>85</v>
      </c>
      <c r="M268" t="s">
        <v>11327</v>
      </c>
      <c r="N268" t="s">
        <v>85</v>
      </c>
      <c r="O268" t="s">
        <v>11328</v>
      </c>
      <c r="P268" t="s">
        <v>85</v>
      </c>
      <c r="Q268" t="s">
        <v>85</v>
      </c>
      <c r="R268" t="s">
        <v>11329</v>
      </c>
      <c r="S268" t="s">
        <v>85</v>
      </c>
      <c r="T268" t="s">
        <v>85</v>
      </c>
      <c r="U268" t="s">
        <v>85</v>
      </c>
      <c r="V268" t="s">
        <v>85</v>
      </c>
      <c r="W268" t="s">
        <v>85</v>
      </c>
      <c r="X268" t="s">
        <v>10916</v>
      </c>
      <c r="Y268" t="s">
        <v>637</v>
      </c>
      <c r="Z268" t="s">
        <v>85</v>
      </c>
      <c r="AA268" t="s">
        <v>85</v>
      </c>
      <c r="AB268" t="s">
        <v>85</v>
      </c>
      <c r="AC268" t="s">
        <v>85</v>
      </c>
      <c r="AD268" t="s">
        <v>85</v>
      </c>
      <c r="AE268" t="b">
        <v>0</v>
      </c>
    </row>
    <row r="269" spans="1:31" x14ac:dyDescent="0.35">
      <c r="A269" t="s">
        <v>85</v>
      </c>
      <c r="B269" t="s">
        <v>11330</v>
      </c>
      <c r="C269" t="s">
        <v>10905</v>
      </c>
      <c r="D269" t="s">
        <v>10907</v>
      </c>
      <c r="E269" t="s">
        <v>11143</v>
      </c>
      <c r="F269" t="s">
        <v>11147</v>
      </c>
      <c r="G269" t="s">
        <v>11331</v>
      </c>
      <c r="H269" t="s">
        <v>85</v>
      </c>
      <c r="I269" t="s">
        <v>85</v>
      </c>
      <c r="J269" t="s">
        <v>85</v>
      </c>
      <c r="K269" t="s">
        <v>85</v>
      </c>
      <c r="M269" t="s">
        <v>11331</v>
      </c>
      <c r="N269" t="s">
        <v>85</v>
      </c>
      <c r="O269" t="s">
        <v>11332</v>
      </c>
      <c r="P269" t="s">
        <v>85</v>
      </c>
      <c r="Q269" t="s">
        <v>85</v>
      </c>
      <c r="R269" t="s">
        <v>11333</v>
      </c>
      <c r="S269" t="s">
        <v>85</v>
      </c>
      <c r="T269" t="s">
        <v>85</v>
      </c>
      <c r="U269" t="s">
        <v>85</v>
      </c>
      <c r="V269" t="s">
        <v>85</v>
      </c>
      <c r="W269" t="s">
        <v>85</v>
      </c>
      <c r="X269" t="s">
        <v>10916</v>
      </c>
      <c r="Y269" t="s">
        <v>637</v>
      </c>
      <c r="Z269" t="s">
        <v>85</v>
      </c>
      <c r="AA269" t="s">
        <v>85</v>
      </c>
      <c r="AB269" t="s">
        <v>85</v>
      </c>
      <c r="AC269" t="s">
        <v>85</v>
      </c>
      <c r="AD269" t="s">
        <v>85</v>
      </c>
      <c r="AE269" t="b">
        <v>0</v>
      </c>
    </row>
    <row r="270" spans="1:31" x14ac:dyDescent="0.35">
      <c r="A270" t="s">
        <v>85</v>
      </c>
      <c r="B270" t="s">
        <v>11334</v>
      </c>
      <c r="C270" t="s">
        <v>10905</v>
      </c>
      <c r="D270" t="s">
        <v>10907</v>
      </c>
      <c r="E270" t="s">
        <v>11143</v>
      </c>
      <c r="F270" t="s">
        <v>11147</v>
      </c>
      <c r="G270" t="s">
        <v>5488</v>
      </c>
      <c r="H270" t="s">
        <v>85</v>
      </c>
      <c r="I270" t="s">
        <v>85</v>
      </c>
      <c r="J270" t="s">
        <v>85</v>
      </c>
      <c r="K270" t="s">
        <v>85</v>
      </c>
      <c r="M270" t="s">
        <v>5488</v>
      </c>
      <c r="N270" t="s">
        <v>11335</v>
      </c>
      <c r="O270" t="s">
        <v>11336</v>
      </c>
      <c r="P270" t="s">
        <v>85</v>
      </c>
      <c r="Q270" t="s">
        <v>85</v>
      </c>
      <c r="R270" t="s">
        <v>11337</v>
      </c>
      <c r="S270" t="s">
        <v>5490</v>
      </c>
      <c r="T270" t="s">
        <v>85</v>
      </c>
      <c r="U270" t="s">
        <v>85</v>
      </c>
      <c r="V270" t="s">
        <v>85</v>
      </c>
      <c r="W270" t="s">
        <v>85</v>
      </c>
      <c r="X270" t="s">
        <v>5487</v>
      </c>
      <c r="Y270" t="s">
        <v>637</v>
      </c>
      <c r="Z270" t="s">
        <v>85</v>
      </c>
      <c r="AA270" t="s">
        <v>85</v>
      </c>
      <c r="AB270" t="s">
        <v>85</v>
      </c>
      <c r="AC270" t="s">
        <v>85</v>
      </c>
      <c r="AD270" t="s">
        <v>85</v>
      </c>
      <c r="AE270" t="b">
        <v>0</v>
      </c>
    </row>
    <row r="271" spans="1:31" x14ac:dyDescent="0.35">
      <c r="A271" t="s">
        <v>85</v>
      </c>
      <c r="B271" t="s">
        <v>11338</v>
      </c>
      <c r="C271" t="s">
        <v>10905</v>
      </c>
      <c r="D271" t="s">
        <v>10907</v>
      </c>
      <c r="E271" t="s">
        <v>11143</v>
      </c>
      <c r="F271" t="s">
        <v>11147</v>
      </c>
      <c r="G271" t="s">
        <v>5438</v>
      </c>
      <c r="H271" t="s">
        <v>85</v>
      </c>
      <c r="I271" t="s">
        <v>85</v>
      </c>
      <c r="J271" t="s">
        <v>85</v>
      </c>
      <c r="K271" t="s">
        <v>85</v>
      </c>
      <c r="M271" t="s">
        <v>5438</v>
      </c>
      <c r="N271" t="s">
        <v>85</v>
      </c>
      <c r="O271" t="s">
        <v>5439</v>
      </c>
      <c r="P271" t="s">
        <v>85</v>
      </c>
      <c r="Q271" t="s">
        <v>85</v>
      </c>
      <c r="R271" t="s">
        <v>5445</v>
      </c>
      <c r="S271" t="s">
        <v>5441</v>
      </c>
      <c r="T271" t="s">
        <v>85</v>
      </c>
      <c r="U271" t="s">
        <v>85</v>
      </c>
      <c r="V271" t="s">
        <v>85</v>
      </c>
      <c r="W271" t="s">
        <v>85</v>
      </c>
      <c r="X271" t="s">
        <v>5437</v>
      </c>
      <c r="Y271" t="s">
        <v>637</v>
      </c>
      <c r="Z271" t="s">
        <v>85</v>
      </c>
      <c r="AA271" t="s">
        <v>85</v>
      </c>
      <c r="AB271" t="s">
        <v>85</v>
      </c>
      <c r="AC271" t="s">
        <v>85</v>
      </c>
      <c r="AD271" t="s">
        <v>85</v>
      </c>
      <c r="AE271" t="b">
        <v>0</v>
      </c>
    </row>
    <row r="272" spans="1:31" x14ac:dyDescent="0.35">
      <c r="A272" t="s">
        <v>85</v>
      </c>
      <c r="B272" t="s">
        <v>11339</v>
      </c>
      <c r="C272" t="s">
        <v>10905</v>
      </c>
      <c r="D272" t="s">
        <v>10907</v>
      </c>
      <c r="E272" t="s">
        <v>11143</v>
      </c>
      <c r="F272" t="s">
        <v>11147</v>
      </c>
      <c r="G272" t="s">
        <v>5486</v>
      </c>
      <c r="H272" t="s">
        <v>85</v>
      </c>
      <c r="I272" t="s">
        <v>85</v>
      </c>
      <c r="J272" t="s">
        <v>85</v>
      </c>
      <c r="K272" t="s">
        <v>85</v>
      </c>
      <c r="M272" t="s">
        <v>5486</v>
      </c>
      <c r="N272" t="s">
        <v>85</v>
      </c>
      <c r="O272" t="s">
        <v>11340</v>
      </c>
      <c r="P272" t="s">
        <v>85</v>
      </c>
      <c r="Q272" t="s">
        <v>85</v>
      </c>
      <c r="R272" t="s">
        <v>85</v>
      </c>
      <c r="S272" t="s">
        <v>85</v>
      </c>
      <c r="T272" t="s">
        <v>85</v>
      </c>
      <c r="U272" t="s">
        <v>85</v>
      </c>
      <c r="V272" t="s">
        <v>85</v>
      </c>
      <c r="W272" t="s">
        <v>85</v>
      </c>
      <c r="X272" t="s">
        <v>5485</v>
      </c>
      <c r="Y272" t="s">
        <v>637</v>
      </c>
      <c r="Z272" t="s">
        <v>85</v>
      </c>
      <c r="AA272" t="s">
        <v>85</v>
      </c>
      <c r="AB272" t="s">
        <v>85</v>
      </c>
      <c r="AC272" t="s">
        <v>85</v>
      </c>
      <c r="AD272" t="s">
        <v>85</v>
      </c>
      <c r="AE272" t="b">
        <v>0</v>
      </c>
    </row>
    <row r="273" spans="1:31" x14ac:dyDescent="0.35">
      <c r="A273" t="s">
        <v>85</v>
      </c>
      <c r="B273" t="s">
        <v>11341</v>
      </c>
      <c r="C273" t="s">
        <v>10905</v>
      </c>
      <c r="D273" t="s">
        <v>10907</v>
      </c>
      <c r="E273" t="s">
        <v>11143</v>
      </c>
      <c r="F273" t="s">
        <v>11147</v>
      </c>
      <c r="G273" t="s">
        <v>5400</v>
      </c>
      <c r="H273" t="s">
        <v>85</v>
      </c>
      <c r="I273" t="s">
        <v>85</v>
      </c>
      <c r="J273" t="s">
        <v>85</v>
      </c>
      <c r="K273" t="s">
        <v>85</v>
      </c>
      <c r="M273" t="s">
        <v>5400</v>
      </c>
      <c r="N273" t="s">
        <v>85</v>
      </c>
      <c r="O273" t="s">
        <v>5401</v>
      </c>
      <c r="P273" t="s">
        <v>85</v>
      </c>
      <c r="Q273" t="s">
        <v>85</v>
      </c>
      <c r="R273" t="s">
        <v>5405</v>
      </c>
      <c r="S273" t="s">
        <v>5085</v>
      </c>
      <c r="T273" t="s">
        <v>85</v>
      </c>
      <c r="U273" t="s">
        <v>85</v>
      </c>
      <c r="V273" t="s">
        <v>85</v>
      </c>
      <c r="W273" t="s">
        <v>85</v>
      </c>
      <c r="X273" t="s">
        <v>9801</v>
      </c>
      <c r="Y273" t="s">
        <v>637</v>
      </c>
      <c r="Z273" t="s">
        <v>85</v>
      </c>
      <c r="AA273" t="s">
        <v>85</v>
      </c>
      <c r="AB273" t="s">
        <v>85</v>
      </c>
      <c r="AC273" t="s">
        <v>85</v>
      </c>
      <c r="AD273" t="s">
        <v>85</v>
      </c>
      <c r="AE273" t="b">
        <v>0</v>
      </c>
    </row>
    <row r="274" spans="1:31" x14ac:dyDescent="0.35">
      <c r="A274" t="s">
        <v>85</v>
      </c>
      <c r="B274" t="s">
        <v>11342</v>
      </c>
      <c r="C274" t="s">
        <v>10905</v>
      </c>
      <c r="D274" t="s">
        <v>10907</v>
      </c>
      <c r="E274" t="s">
        <v>11143</v>
      </c>
      <c r="F274" t="s">
        <v>11147</v>
      </c>
      <c r="G274" t="s">
        <v>5484</v>
      </c>
      <c r="H274" t="s">
        <v>85</v>
      </c>
      <c r="I274" t="s">
        <v>85</v>
      </c>
      <c r="J274" t="s">
        <v>85</v>
      </c>
      <c r="K274" t="s">
        <v>85</v>
      </c>
      <c r="M274" t="s">
        <v>5484</v>
      </c>
      <c r="N274" t="s">
        <v>85</v>
      </c>
      <c r="O274" t="s">
        <v>9805</v>
      </c>
      <c r="P274" t="s">
        <v>85</v>
      </c>
      <c r="Q274" t="s">
        <v>85</v>
      </c>
      <c r="R274" t="s">
        <v>85</v>
      </c>
      <c r="S274" t="s">
        <v>85</v>
      </c>
      <c r="T274" t="s">
        <v>85</v>
      </c>
      <c r="U274" t="s">
        <v>85</v>
      </c>
      <c r="V274" t="s">
        <v>85</v>
      </c>
      <c r="W274" t="s">
        <v>85</v>
      </c>
      <c r="X274" t="s">
        <v>5483</v>
      </c>
      <c r="Y274" t="s">
        <v>637</v>
      </c>
      <c r="Z274" t="s">
        <v>85</v>
      </c>
      <c r="AA274" t="s">
        <v>85</v>
      </c>
      <c r="AB274" t="s">
        <v>85</v>
      </c>
      <c r="AC274" t="s">
        <v>85</v>
      </c>
      <c r="AD274" t="s">
        <v>85</v>
      </c>
      <c r="AE274" t="b">
        <v>0</v>
      </c>
    </row>
    <row r="275" spans="1:31" x14ac:dyDescent="0.35">
      <c r="A275" t="s">
        <v>85</v>
      </c>
      <c r="B275" t="s">
        <v>11343</v>
      </c>
      <c r="C275" t="s">
        <v>10905</v>
      </c>
      <c r="D275" t="s">
        <v>10907</v>
      </c>
      <c r="E275" t="s">
        <v>11143</v>
      </c>
      <c r="F275" t="s">
        <v>11147</v>
      </c>
      <c r="G275" t="s">
        <v>9823</v>
      </c>
      <c r="H275" t="s">
        <v>85</v>
      </c>
      <c r="I275" t="s">
        <v>85</v>
      </c>
      <c r="J275" t="s">
        <v>85</v>
      </c>
      <c r="K275" t="s">
        <v>85</v>
      </c>
      <c r="M275" t="s">
        <v>9823</v>
      </c>
      <c r="N275" t="s">
        <v>85</v>
      </c>
      <c r="O275" t="s">
        <v>11344</v>
      </c>
      <c r="P275" t="s">
        <v>85</v>
      </c>
      <c r="Q275" t="s">
        <v>85</v>
      </c>
      <c r="R275" t="s">
        <v>11345</v>
      </c>
      <c r="S275" t="s">
        <v>85</v>
      </c>
      <c r="T275" t="s">
        <v>85</v>
      </c>
      <c r="U275" t="s">
        <v>85</v>
      </c>
      <c r="V275" t="s">
        <v>85</v>
      </c>
      <c r="W275" t="s">
        <v>85</v>
      </c>
      <c r="X275" t="s">
        <v>9822</v>
      </c>
      <c r="Y275" t="s">
        <v>637</v>
      </c>
      <c r="Z275" t="s">
        <v>85</v>
      </c>
      <c r="AA275" t="s">
        <v>85</v>
      </c>
      <c r="AB275" t="s">
        <v>85</v>
      </c>
      <c r="AC275" t="s">
        <v>85</v>
      </c>
      <c r="AD275" t="s">
        <v>85</v>
      </c>
      <c r="AE275" t="b">
        <v>0</v>
      </c>
    </row>
    <row r="276" spans="1:31" x14ac:dyDescent="0.35">
      <c r="A276" t="s">
        <v>85</v>
      </c>
      <c r="B276" t="s">
        <v>11346</v>
      </c>
      <c r="C276" t="s">
        <v>10905</v>
      </c>
      <c r="D276" t="s">
        <v>10907</v>
      </c>
      <c r="E276" t="s">
        <v>11143</v>
      </c>
      <c r="F276" t="s">
        <v>11147</v>
      </c>
      <c r="G276" t="s">
        <v>11347</v>
      </c>
      <c r="H276" t="s">
        <v>85</v>
      </c>
      <c r="I276" t="s">
        <v>85</v>
      </c>
      <c r="J276" t="s">
        <v>85</v>
      </c>
      <c r="K276" t="s">
        <v>85</v>
      </c>
      <c r="M276" t="s">
        <v>11347</v>
      </c>
      <c r="N276" t="s">
        <v>85</v>
      </c>
      <c r="O276" t="s">
        <v>11348</v>
      </c>
      <c r="P276" t="s">
        <v>85</v>
      </c>
      <c r="Q276" t="s">
        <v>85</v>
      </c>
      <c r="R276" t="s">
        <v>11349</v>
      </c>
      <c r="S276" t="s">
        <v>85</v>
      </c>
      <c r="T276" t="s">
        <v>85</v>
      </c>
      <c r="U276" t="s">
        <v>85</v>
      </c>
      <c r="V276" t="s">
        <v>85</v>
      </c>
      <c r="W276" t="s">
        <v>85</v>
      </c>
      <c r="X276" t="s">
        <v>10916</v>
      </c>
      <c r="Y276" t="s">
        <v>637</v>
      </c>
      <c r="Z276" t="s">
        <v>85</v>
      </c>
      <c r="AA276" t="s">
        <v>85</v>
      </c>
      <c r="AB276" t="s">
        <v>85</v>
      </c>
      <c r="AC276" t="s">
        <v>85</v>
      </c>
      <c r="AD276" t="s">
        <v>85</v>
      </c>
      <c r="AE276" t="b">
        <v>0</v>
      </c>
    </row>
    <row r="277" spans="1:31" x14ac:dyDescent="0.35">
      <c r="A277" t="s">
        <v>85</v>
      </c>
      <c r="B277" t="s">
        <v>11350</v>
      </c>
      <c r="C277" t="s">
        <v>10905</v>
      </c>
      <c r="D277" t="s">
        <v>10907</v>
      </c>
      <c r="E277" t="s">
        <v>11143</v>
      </c>
      <c r="F277" t="s">
        <v>11147</v>
      </c>
      <c r="G277" t="s">
        <v>11351</v>
      </c>
      <c r="H277" t="s">
        <v>85</v>
      </c>
      <c r="I277" t="s">
        <v>85</v>
      </c>
      <c r="J277" t="s">
        <v>85</v>
      </c>
      <c r="K277" t="s">
        <v>85</v>
      </c>
      <c r="M277" t="s">
        <v>11351</v>
      </c>
      <c r="N277" t="s">
        <v>85</v>
      </c>
      <c r="O277" t="s">
        <v>11352</v>
      </c>
      <c r="P277" t="s">
        <v>85</v>
      </c>
      <c r="Q277" t="s">
        <v>85</v>
      </c>
      <c r="R277" t="s">
        <v>11353</v>
      </c>
      <c r="S277" t="s">
        <v>85</v>
      </c>
      <c r="T277" t="s">
        <v>85</v>
      </c>
      <c r="U277" t="s">
        <v>85</v>
      </c>
      <c r="V277" t="s">
        <v>85</v>
      </c>
      <c r="W277" t="s">
        <v>85</v>
      </c>
      <c r="X277" t="s">
        <v>10916</v>
      </c>
      <c r="Y277" t="s">
        <v>637</v>
      </c>
      <c r="Z277" t="s">
        <v>85</v>
      </c>
      <c r="AA277" t="s">
        <v>85</v>
      </c>
      <c r="AB277" t="s">
        <v>85</v>
      </c>
      <c r="AC277" t="s">
        <v>85</v>
      </c>
      <c r="AD277" t="s">
        <v>85</v>
      </c>
      <c r="AE277" t="b">
        <v>0</v>
      </c>
    </row>
    <row r="278" spans="1:31" x14ac:dyDescent="0.35">
      <c r="A278" t="s">
        <v>85</v>
      </c>
      <c r="B278" t="s">
        <v>11354</v>
      </c>
      <c r="C278" t="s">
        <v>10905</v>
      </c>
      <c r="D278" t="s">
        <v>10907</v>
      </c>
      <c r="E278" t="s">
        <v>11143</v>
      </c>
      <c r="F278" t="s">
        <v>11147</v>
      </c>
      <c r="G278" t="s">
        <v>11266</v>
      </c>
      <c r="H278" t="s">
        <v>5413</v>
      </c>
      <c r="I278" t="s">
        <v>85</v>
      </c>
      <c r="J278" t="s">
        <v>85</v>
      </c>
      <c r="K278" t="s">
        <v>85</v>
      </c>
      <c r="M278" t="s">
        <v>5413</v>
      </c>
      <c r="N278" t="s">
        <v>85</v>
      </c>
      <c r="O278" t="s">
        <v>5414</v>
      </c>
      <c r="P278" t="s">
        <v>85</v>
      </c>
      <c r="Q278" t="s">
        <v>85</v>
      </c>
      <c r="R278" t="s">
        <v>5420</v>
      </c>
      <c r="S278" t="s">
        <v>5416</v>
      </c>
      <c r="T278" t="s">
        <v>85</v>
      </c>
      <c r="U278" t="s">
        <v>85</v>
      </c>
      <c r="V278" t="s">
        <v>85</v>
      </c>
      <c r="W278" t="s">
        <v>85</v>
      </c>
      <c r="X278" t="s">
        <v>5412</v>
      </c>
      <c r="Y278" t="s">
        <v>637</v>
      </c>
      <c r="Z278" t="s">
        <v>85</v>
      </c>
      <c r="AA278" t="s">
        <v>85</v>
      </c>
      <c r="AB278" t="s">
        <v>85</v>
      </c>
      <c r="AC278" t="s">
        <v>85</v>
      </c>
      <c r="AD278" t="s">
        <v>85</v>
      </c>
      <c r="AE278" t="b">
        <v>0</v>
      </c>
    </row>
    <row r="279" spans="1:31" x14ac:dyDescent="0.35">
      <c r="A279" t="s">
        <v>85</v>
      </c>
      <c r="B279" t="s">
        <v>11355</v>
      </c>
      <c r="C279" t="s">
        <v>10905</v>
      </c>
      <c r="D279" t="s">
        <v>10907</v>
      </c>
      <c r="E279" t="s">
        <v>11143</v>
      </c>
      <c r="F279" t="s">
        <v>11147</v>
      </c>
      <c r="G279" t="s">
        <v>11266</v>
      </c>
      <c r="H279" t="s">
        <v>11356</v>
      </c>
      <c r="I279" t="s">
        <v>85</v>
      </c>
      <c r="J279" t="s">
        <v>85</v>
      </c>
      <c r="K279" t="s">
        <v>85</v>
      </c>
      <c r="M279" t="s">
        <v>11356</v>
      </c>
      <c r="N279" t="s">
        <v>85</v>
      </c>
      <c r="O279" t="s">
        <v>11357</v>
      </c>
      <c r="P279" t="s">
        <v>85</v>
      </c>
      <c r="Q279" t="s">
        <v>85</v>
      </c>
      <c r="R279" t="s">
        <v>11358</v>
      </c>
      <c r="S279" t="s">
        <v>85</v>
      </c>
      <c r="T279" t="s">
        <v>85</v>
      </c>
      <c r="U279" t="s">
        <v>85</v>
      </c>
      <c r="V279" t="s">
        <v>85</v>
      </c>
      <c r="W279" t="s">
        <v>85</v>
      </c>
      <c r="X279" t="s">
        <v>10916</v>
      </c>
      <c r="Y279" t="s">
        <v>637</v>
      </c>
      <c r="Z279" t="s">
        <v>85</v>
      </c>
      <c r="AA279" t="s">
        <v>85</v>
      </c>
      <c r="AB279" t="s">
        <v>85</v>
      </c>
      <c r="AC279" t="s">
        <v>85</v>
      </c>
      <c r="AD279" t="s">
        <v>85</v>
      </c>
      <c r="AE279" t="b">
        <v>0</v>
      </c>
    </row>
    <row r="280" spans="1:31" x14ac:dyDescent="0.35">
      <c r="A280" t="s">
        <v>85</v>
      </c>
      <c r="B280" t="s">
        <v>11359</v>
      </c>
      <c r="C280" t="s">
        <v>10905</v>
      </c>
      <c r="D280" t="s">
        <v>10907</v>
      </c>
      <c r="E280" t="s">
        <v>11143</v>
      </c>
      <c r="F280" t="s">
        <v>11147</v>
      </c>
      <c r="G280" t="s">
        <v>11266</v>
      </c>
      <c r="H280" t="s">
        <v>11360</v>
      </c>
      <c r="I280" t="s">
        <v>85</v>
      </c>
      <c r="J280" t="s">
        <v>85</v>
      </c>
      <c r="K280" t="s">
        <v>85</v>
      </c>
      <c r="M280" t="s">
        <v>11360</v>
      </c>
      <c r="N280" t="s">
        <v>85</v>
      </c>
      <c r="O280" t="s">
        <v>11361</v>
      </c>
      <c r="P280" t="s">
        <v>85</v>
      </c>
      <c r="Q280" t="s">
        <v>85</v>
      </c>
      <c r="R280" t="s">
        <v>11362</v>
      </c>
      <c r="S280" t="s">
        <v>85</v>
      </c>
      <c r="T280" t="s">
        <v>85</v>
      </c>
      <c r="U280" t="s">
        <v>85</v>
      </c>
      <c r="V280" t="s">
        <v>85</v>
      </c>
      <c r="W280" t="s">
        <v>85</v>
      </c>
      <c r="X280" t="s">
        <v>10916</v>
      </c>
      <c r="Y280" t="s">
        <v>637</v>
      </c>
      <c r="Z280" t="s">
        <v>85</v>
      </c>
      <c r="AA280" t="s">
        <v>85</v>
      </c>
      <c r="AB280" t="s">
        <v>85</v>
      </c>
      <c r="AC280" t="s">
        <v>85</v>
      </c>
      <c r="AD280" t="s">
        <v>85</v>
      </c>
      <c r="AE280" t="b">
        <v>0</v>
      </c>
    </row>
    <row r="281" spans="1:31" x14ac:dyDescent="0.35">
      <c r="A281" t="s">
        <v>85</v>
      </c>
      <c r="B281" t="s">
        <v>11363</v>
      </c>
      <c r="C281" t="s">
        <v>10905</v>
      </c>
      <c r="D281" t="s">
        <v>10907</v>
      </c>
      <c r="E281" t="s">
        <v>11143</v>
      </c>
      <c r="F281" t="s">
        <v>11147</v>
      </c>
      <c r="G281" t="s">
        <v>11364</v>
      </c>
      <c r="H281" t="s">
        <v>85</v>
      </c>
      <c r="I281" t="s">
        <v>85</v>
      </c>
      <c r="J281" t="s">
        <v>85</v>
      </c>
      <c r="K281" t="s">
        <v>85</v>
      </c>
      <c r="M281" t="s">
        <v>11364</v>
      </c>
      <c r="N281" t="s">
        <v>85</v>
      </c>
      <c r="O281" t="s">
        <v>11365</v>
      </c>
      <c r="P281" t="s">
        <v>85</v>
      </c>
      <c r="Q281" t="s">
        <v>85</v>
      </c>
      <c r="R281" t="s">
        <v>11366</v>
      </c>
      <c r="S281" t="s">
        <v>85</v>
      </c>
      <c r="T281" t="s">
        <v>85</v>
      </c>
      <c r="U281" t="s">
        <v>85</v>
      </c>
      <c r="V281" t="s">
        <v>85</v>
      </c>
      <c r="W281" t="s">
        <v>85</v>
      </c>
      <c r="X281" t="s">
        <v>10916</v>
      </c>
      <c r="Y281" t="s">
        <v>637</v>
      </c>
      <c r="Z281" t="s">
        <v>85</v>
      </c>
      <c r="AA281" t="s">
        <v>85</v>
      </c>
      <c r="AB281" t="s">
        <v>85</v>
      </c>
      <c r="AC281" t="s">
        <v>85</v>
      </c>
      <c r="AD281" t="s">
        <v>85</v>
      </c>
      <c r="AE281" t="b">
        <v>0</v>
      </c>
    </row>
    <row r="282" spans="1:31" x14ac:dyDescent="0.35">
      <c r="A282" t="s">
        <v>85</v>
      </c>
      <c r="B282" t="s">
        <v>11367</v>
      </c>
      <c r="C282" t="s">
        <v>10905</v>
      </c>
      <c r="D282" t="s">
        <v>10907</v>
      </c>
      <c r="E282" t="s">
        <v>11143</v>
      </c>
      <c r="F282" t="s">
        <v>11147</v>
      </c>
      <c r="G282" t="s">
        <v>9831</v>
      </c>
      <c r="H282" t="s">
        <v>85</v>
      </c>
      <c r="I282" t="s">
        <v>85</v>
      </c>
      <c r="J282" t="s">
        <v>85</v>
      </c>
      <c r="K282" t="s">
        <v>85</v>
      </c>
      <c r="M282" t="s">
        <v>9831</v>
      </c>
      <c r="N282" t="s">
        <v>85</v>
      </c>
      <c r="O282" t="s">
        <v>9832</v>
      </c>
      <c r="P282" t="s">
        <v>85</v>
      </c>
      <c r="Q282" t="s">
        <v>85</v>
      </c>
      <c r="R282" t="s">
        <v>85</v>
      </c>
      <c r="S282" t="s">
        <v>85</v>
      </c>
      <c r="T282" t="s">
        <v>85</v>
      </c>
      <c r="U282" t="s">
        <v>85</v>
      </c>
      <c r="V282" t="s">
        <v>85</v>
      </c>
      <c r="W282" t="s">
        <v>85</v>
      </c>
      <c r="X282" t="s">
        <v>9830</v>
      </c>
      <c r="Y282" t="s">
        <v>637</v>
      </c>
      <c r="Z282" t="s">
        <v>85</v>
      </c>
      <c r="AA282" t="s">
        <v>85</v>
      </c>
      <c r="AB282" t="s">
        <v>85</v>
      </c>
      <c r="AC282" t="s">
        <v>85</v>
      </c>
      <c r="AD282" t="s">
        <v>85</v>
      </c>
      <c r="AE282" t="b">
        <v>0</v>
      </c>
    </row>
    <row r="283" spans="1:31" x14ac:dyDescent="0.35">
      <c r="A283" t="s">
        <v>85</v>
      </c>
      <c r="B283" t="s">
        <v>11368</v>
      </c>
      <c r="C283" t="s">
        <v>10905</v>
      </c>
      <c r="D283" t="s">
        <v>10907</v>
      </c>
      <c r="E283" t="s">
        <v>11143</v>
      </c>
      <c r="F283" t="s">
        <v>11147</v>
      </c>
      <c r="G283" t="s">
        <v>11369</v>
      </c>
      <c r="H283" t="s">
        <v>85</v>
      </c>
      <c r="I283" t="s">
        <v>85</v>
      </c>
      <c r="J283" t="s">
        <v>85</v>
      </c>
      <c r="K283" t="s">
        <v>85</v>
      </c>
      <c r="M283" t="s">
        <v>11369</v>
      </c>
      <c r="N283" t="s">
        <v>85</v>
      </c>
      <c r="O283" t="s">
        <v>11370</v>
      </c>
      <c r="P283" t="s">
        <v>85</v>
      </c>
      <c r="Q283" t="s">
        <v>85</v>
      </c>
      <c r="R283" t="s">
        <v>11371</v>
      </c>
      <c r="S283" t="s">
        <v>85</v>
      </c>
      <c r="T283" t="s">
        <v>85</v>
      </c>
      <c r="U283" t="s">
        <v>85</v>
      </c>
      <c r="V283" t="s">
        <v>85</v>
      </c>
      <c r="W283" t="s">
        <v>85</v>
      </c>
      <c r="X283" t="s">
        <v>10916</v>
      </c>
      <c r="Y283" t="s">
        <v>637</v>
      </c>
      <c r="Z283" t="s">
        <v>85</v>
      </c>
      <c r="AA283" t="s">
        <v>85</v>
      </c>
      <c r="AB283" t="s">
        <v>85</v>
      </c>
      <c r="AC283" t="s">
        <v>85</v>
      </c>
      <c r="AD283" t="s">
        <v>85</v>
      </c>
      <c r="AE283" t="b">
        <v>0</v>
      </c>
    </row>
    <row r="284" spans="1:31" x14ac:dyDescent="0.35">
      <c r="A284" t="s">
        <v>85</v>
      </c>
      <c r="B284" t="s">
        <v>11372</v>
      </c>
      <c r="C284" t="s">
        <v>10905</v>
      </c>
      <c r="D284" t="s">
        <v>10907</v>
      </c>
      <c r="E284" t="s">
        <v>11143</v>
      </c>
      <c r="F284" t="s">
        <v>11147</v>
      </c>
      <c r="G284" t="s">
        <v>9826</v>
      </c>
      <c r="H284" t="s">
        <v>85</v>
      </c>
      <c r="I284" t="s">
        <v>85</v>
      </c>
      <c r="J284" t="s">
        <v>85</v>
      </c>
      <c r="K284" t="s">
        <v>85</v>
      </c>
      <c r="M284" t="s">
        <v>9826</v>
      </c>
      <c r="N284" t="s">
        <v>85</v>
      </c>
      <c r="O284" t="s">
        <v>9827</v>
      </c>
      <c r="P284" t="s">
        <v>85</v>
      </c>
      <c r="Q284" t="s">
        <v>85</v>
      </c>
      <c r="R284" t="s">
        <v>85</v>
      </c>
      <c r="S284" t="s">
        <v>85</v>
      </c>
      <c r="T284" t="s">
        <v>85</v>
      </c>
      <c r="U284" t="s">
        <v>85</v>
      </c>
      <c r="V284" t="s">
        <v>85</v>
      </c>
      <c r="W284" t="s">
        <v>85</v>
      </c>
      <c r="X284" t="s">
        <v>9825</v>
      </c>
      <c r="Y284" t="s">
        <v>637</v>
      </c>
      <c r="Z284" t="s">
        <v>85</v>
      </c>
      <c r="AA284" t="s">
        <v>85</v>
      </c>
      <c r="AB284" t="s">
        <v>85</v>
      </c>
      <c r="AC284" t="s">
        <v>85</v>
      </c>
      <c r="AD284" t="s">
        <v>85</v>
      </c>
      <c r="AE284" t="b">
        <v>0</v>
      </c>
    </row>
    <row r="285" spans="1:31" x14ac:dyDescent="0.35">
      <c r="A285" t="s">
        <v>85</v>
      </c>
      <c r="B285" t="s">
        <v>11373</v>
      </c>
      <c r="C285" t="s">
        <v>10905</v>
      </c>
      <c r="D285" t="s">
        <v>10907</v>
      </c>
      <c r="E285" t="s">
        <v>11143</v>
      </c>
      <c r="F285" t="s">
        <v>11147</v>
      </c>
      <c r="G285" t="s">
        <v>11374</v>
      </c>
      <c r="H285" t="s">
        <v>85</v>
      </c>
      <c r="I285" t="s">
        <v>85</v>
      </c>
      <c r="J285" t="s">
        <v>85</v>
      </c>
      <c r="K285" t="s">
        <v>85</v>
      </c>
      <c r="M285" t="s">
        <v>11374</v>
      </c>
      <c r="N285" t="s">
        <v>85</v>
      </c>
      <c r="O285" t="s">
        <v>11375</v>
      </c>
      <c r="P285" t="s">
        <v>85</v>
      </c>
      <c r="Q285" t="s">
        <v>85</v>
      </c>
      <c r="R285" t="s">
        <v>11376</v>
      </c>
      <c r="S285" t="s">
        <v>85</v>
      </c>
      <c r="T285" t="s">
        <v>85</v>
      </c>
      <c r="U285" t="s">
        <v>85</v>
      </c>
      <c r="V285" t="s">
        <v>85</v>
      </c>
      <c r="W285" t="s">
        <v>85</v>
      </c>
      <c r="X285" t="s">
        <v>10916</v>
      </c>
      <c r="Y285" t="s">
        <v>637</v>
      </c>
      <c r="Z285" t="s">
        <v>85</v>
      </c>
      <c r="AA285" t="s">
        <v>85</v>
      </c>
      <c r="AB285" t="s">
        <v>85</v>
      </c>
      <c r="AC285" t="s">
        <v>85</v>
      </c>
      <c r="AD285" t="s">
        <v>85</v>
      </c>
      <c r="AE285" t="b">
        <v>0</v>
      </c>
    </row>
    <row r="286" spans="1:31" x14ac:dyDescent="0.35">
      <c r="A286" t="s">
        <v>85</v>
      </c>
      <c r="B286" t="s">
        <v>11377</v>
      </c>
      <c r="C286" t="s">
        <v>10905</v>
      </c>
      <c r="D286" t="s">
        <v>10907</v>
      </c>
      <c r="E286" t="s">
        <v>11143</v>
      </c>
      <c r="F286" t="s">
        <v>11147</v>
      </c>
      <c r="G286" t="s">
        <v>11378</v>
      </c>
      <c r="H286" t="s">
        <v>85</v>
      </c>
      <c r="I286" t="s">
        <v>85</v>
      </c>
      <c r="J286" t="s">
        <v>85</v>
      </c>
      <c r="K286" t="s">
        <v>85</v>
      </c>
      <c r="M286" t="s">
        <v>11378</v>
      </c>
      <c r="N286" t="s">
        <v>85</v>
      </c>
      <c r="O286" t="s">
        <v>11379</v>
      </c>
      <c r="P286" t="s">
        <v>85</v>
      </c>
      <c r="Q286" t="s">
        <v>85</v>
      </c>
      <c r="R286" t="s">
        <v>11380</v>
      </c>
      <c r="S286" t="s">
        <v>85</v>
      </c>
      <c r="T286" t="s">
        <v>85</v>
      </c>
      <c r="U286" t="s">
        <v>85</v>
      </c>
      <c r="V286" t="s">
        <v>85</v>
      </c>
      <c r="W286" t="s">
        <v>85</v>
      </c>
      <c r="X286" t="s">
        <v>10916</v>
      </c>
      <c r="Y286" t="s">
        <v>637</v>
      </c>
      <c r="Z286" t="s">
        <v>85</v>
      </c>
      <c r="AA286" t="s">
        <v>85</v>
      </c>
      <c r="AB286" t="s">
        <v>85</v>
      </c>
      <c r="AC286" t="s">
        <v>85</v>
      </c>
      <c r="AD286" t="s">
        <v>85</v>
      </c>
      <c r="AE286" t="b">
        <v>0</v>
      </c>
    </row>
    <row r="287" spans="1:31" x14ac:dyDescent="0.35">
      <c r="A287" t="s">
        <v>85</v>
      </c>
      <c r="B287" t="s">
        <v>11381</v>
      </c>
      <c r="C287" t="s">
        <v>10905</v>
      </c>
      <c r="D287" t="s">
        <v>10907</v>
      </c>
      <c r="E287" t="s">
        <v>11143</v>
      </c>
      <c r="F287" t="s">
        <v>11147</v>
      </c>
      <c r="G287" t="s">
        <v>11378</v>
      </c>
      <c r="H287" t="s">
        <v>21457</v>
      </c>
      <c r="I287" t="s">
        <v>85</v>
      </c>
      <c r="J287" t="s">
        <v>85</v>
      </c>
      <c r="K287" t="s">
        <v>85</v>
      </c>
      <c r="M287" t="s">
        <v>21457</v>
      </c>
      <c r="N287" t="s">
        <v>85</v>
      </c>
      <c r="O287" t="s">
        <v>11382</v>
      </c>
      <c r="P287" t="s">
        <v>85</v>
      </c>
      <c r="Q287" t="s">
        <v>85</v>
      </c>
      <c r="R287" t="s">
        <v>11383</v>
      </c>
      <c r="S287" t="s">
        <v>85</v>
      </c>
      <c r="T287" t="s">
        <v>85</v>
      </c>
      <c r="U287" t="s">
        <v>85</v>
      </c>
      <c r="V287" t="s">
        <v>85</v>
      </c>
      <c r="W287" t="s">
        <v>85</v>
      </c>
      <c r="X287" t="s">
        <v>10916</v>
      </c>
      <c r="Y287" t="s">
        <v>637</v>
      </c>
      <c r="Z287" t="s">
        <v>85</v>
      </c>
      <c r="AA287" t="s">
        <v>85</v>
      </c>
      <c r="AB287" t="s">
        <v>85</v>
      </c>
      <c r="AC287" t="s">
        <v>85</v>
      </c>
      <c r="AD287" t="s">
        <v>85</v>
      </c>
      <c r="AE287" t="b">
        <v>0</v>
      </c>
    </row>
    <row r="288" spans="1:31" x14ac:dyDescent="0.35">
      <c r="A288" t="s">
        <v>85</v>
      </c>
      <c r="B288" t="s">
        <v>11384</v>
      </c>
      <c r="C288" t="s">
        <v>10905</v>
      </c>
      <c r="D288" t="s">
        <v>10907</v>
      </c>
      <c r="E288" t="s">
        <v>11143</v>
      </c>
      <c r="F288" t="s">
        <v>11147</v>
      </c>
      <c r="G288" t="s">
        <v>11378</v>
      </c>
      <c r="H288" t="s">
        <v>21458</v>
      </c>
      <c r="I288" t="s">
        <v>85</v>
      </c>
      <c r="J288" t="s">
        <v>85</v>
      </c>
      <c r="K288" t="s">
        <v>85</v>
      </c>
      <c r="M288" t="s">
        <v>21458</v>
      </c>
      <c r="N288" t="s">
        <v>85</v>
      </c>
      <c r="O288" t="s">
        <v>11385</v>
      </c>
      <c r="P288" t="s">
        <v>85</v>
      </c>
      <c r="Q288" t="s">
        <v>85</v>
      </c>
      <c r="R288" t="s">
        <v>11386</v>
      </c>
      <c r="S288" t="s">
        <v>85</v>
      </c>
      <c r="T288" t="s">
        <v>85</v>
      </c>
      <c r="U288" t="s">
        <v>85</v>
      </c>
      <c r="V288" t="s">
        <v>85</v>
      </c>
      <c r="W288" t="s">
        <v>85</v>
      </c>
      <c r="X288" t="s">
        <v>10916</v>
      </c>
      <c r="Y288" t="s">
        <v>637</v>
      </c>
      <c r="Z288" t="s">
        <v>85</v>
      </c>
      <c r="AA288" t="s">
        <v>85</v>
      </c>
      <c r="AB288" t="s">
        <v>85</v>
      </c>
      <c r="AC288" t="s">
        <v>85</v>
      </c>
      <c r="AD288" t="s">
        <v>85</v>
      </c>
      <c r="AE288" t="b">
        <v>0</v>
      </c>
    </row>
    <row r="289" spans="1:31" x14ac:dyDescent="0.35">
      <c r="A289" t="s">
        <v>85</v>
      </c>
      <c r="B289" t="s">
        <v>11387</v>
      </c>
      <c r="C289" t="s">
        <v>10905</v>
      </c>
      <c r="D289" t="s">
        <v>10907</v>
      </c>
      <c r="E289" t="s">
        <v>11143</v>
      </c>
      <c r="F289" t="s">
        <v>11147</v>
      </c>
      <c r="G289" t="s">
        <v>11378</v>
      </c>
      <c r="H289" t="s">
        <v>12623</v>
      </c>
      <c r="I289" t="s">
        <v>85</v>
      </c>
      <c r="J289" t="s">
        <v>85</v>
      </c>
      <c r="K289" t="s">
        <v>85</v>
      </c>
      <c r="M289" t="s">
        <v>12623</v>
      </c>
      <c r="N289" t="s">
        <v>85</v>
      </c>
      <c r="O289" t="s">
        <v>11388</v>
      </c>
      <c r="P289" t="s">
        <v>85</v>
      </c>
      <c r="Q289" t="s">
        <v>85</v>
      </c>
      <c r="R289" t="s">
        <v>11389</v>
      </c>
      <c r="S289" t="s">
        <v>85</v>
      </c>
      <c r="T289" t="s">
        <v>85</v>
      </c>
      <c r="U289" t="s">
        <v>85</v>
      </c>
      <c r="V289" t="s">
        <v>85</v>
      </c>
      <c r="W289" t="s">
        <v>85</v>
      </c>
      <c r="X289" t="s">
        <v>10916</v>
      </c>
      <c r="Y289" t="s">
        <v>637</v>
      </c>
      <c r="Z289" t="s">
        <v>85</v>
      </c>
      <c r="AA289" t="s">
        <v>85</v>
      </c>
      <c r="AB289" t="s">
        <v>85</v>
      </c>
      <c r="AC289" t="s">
        <v>85</v>
      </c>
      <c r="AD289" t="s">
        <v>85</v>
      </c>
      <c r="AE289" t="b">
        <v>0</v>
      </c>
    </row>
    <row r="290" spans="1:31" x14ac:dyDescent="0.35">
      <c r="A290" t="s">
        <v>85</v>
      </c>
      <c r="B290" t="s">
        <v>11390</v>
      </c>
      <c r="C290" t="s">
        <v>10905</v>
      </c>
      <c r="D290" t="s">
        <v>10907</v>
      </c>
      <c r="E290" t="s">
        <v>11143</v>
      </c>
      <c r="F290" t="s">
        <v>11147</v>
      </c>
      <c r="G290" t="s">
        <v>11378</v>
      </c>
      <c r="H290" t="s">
        <v>21459</v>
      </c>
      <c r="I290" t="s">
        <v>85</v>
      </c>
      <c r="J290" t="s">
        <v>85</v>
      </c>
      <c r="K290" t="s">
        <v>85</v>
      </c>
      <c r="M290" t="s">
        <v>21459</v>
      </c>
      <c r="N290" t="s">
        <v>85</v>
      </c>
      <c r="O290" t="s">
        <v>11391</v>
      </c>
      <c r="P290" t="s">
        <v>85</v>
      </c>
      <c r="Q290" t="s">
        <v>85</v>
      </c>
      <c r="R290" t="s">
        <v>11392</v>
      </c>
      <c r="S290" t="s">
        <v>85</v>
      </c>
      <c r="T290" t="s">
        <v>85</v>
      </c>
      <c r="U290" t="s">
        <v>85</v>
      </c>
      <c r="V290" t="s">
        <v>85</v>
      </c>
      <c r="W290" t="s">
        <v>85</v>
      </c>
      <c r="X290" t="s">
        <v>10916</v>
      </c>
      <c r="Y290" t="s">
        <v>637</v>
      </c>
      <c r="Z290" t="s">
        <v>85</v>
      </c>
      <c r="AA290" t="s">
        <v>85</v>
      </c>
      <c r="AB290" t="s">
        <v>85</v>
      </c>
      <c r="AC290" t="s">
        <v>85</v>
      </c>
      <c r="AD290" t="s">
        <v>85</v>
      </c>
      <c r="AE290" t="b">
        <v>0</v>
      </c>
    </row>
    <row r="291" spans="1:31" x14ac:dyDescent="0.35">
      <c r="A291" t="s">
        <v>85</v>
      </c>
      <c r="B291" t="s">
        <v>11393</v>
      </c>
      <c r="C291" t="s">
        <v>10905</v>
      </c>
      <c r="D291" t="s">
        <v>10907</v>
      </c>
      <c r="E291" t="s">
        <v>11143</v>
      </c>
      <c r="F291" t="s">
        <v>11147</v>
      </c>
      <c r="G291" t="s">
        <v>11378</v>
      </c>
      <c r="H291" t="s">
        <v>21460</v>
      </c>
      <c r="I291" t="s">
        <v>85</v>
      </c>
      <c r="J291" t="s">
        <v>85</v>
      </c>
      <c r="K291" t="s">
        <v>85</v>
      </c>
      <c r="M291" t="s">
        <v>21460</v>
      </c>
      <c r="N291" t="s">
        <v>85</v>
      </c>
      <c r="O291" t="s">
        <v>11394</v>
      </c>
      <c r="P291" t="s">
        <v>85</v>
      </c>
      <c r="Q291" t="s">
        <v>85</v>
      </c>
      <c r="R291" t="s">
        <v>11395</v>
      </c>
      <c r="S291" t="s">
        <v>85</v>
      </c>
      <c r="T291" t="s">
        <v>85</v>
      </c>
      <c r="U291" t="s">
        <v>85</v>
      </c>
      <c r="V291" t="s">
        <v>85</v>
      </c>
      <c r="W291" t="s">
        <v>85</v>
      </c>
      <c r="X291" t="s">
        <v>10916</v>
      </c>
      <c r="Y291" t="s">
        <v>637</v>
      </c>
      <c r="Z291" t="s">
        <v>85</v>
      </c>
      <c r="AA291" t="s">
        <v>85</v>
      </c>
      <c r="AB291" t="s">
        <v>85</v>
      </c>
      <c r="AC291" t="s">
        <v>85</v>
      </c>
      <c r="AD291" t="s">
        <v>85</v>
      </c>
      <c r="AE291" t="b">
        <v>0</v>
      </c>
    </row>
    <row r="292" spans="1:31" x14ac:dyDescent="0.35">
      <c r="A292" t="s">
        <v>85</v>
      </c>
      <c r="B292" t="s">
        <v>11396</v>
      </c>
      <c r="C292" t="s">
        <v>10905</v>
      </c>
      <c r="D292" t="s">
        <v>10907</v>
      </c>
      <c r="E292" t="s">
        <v>11143</v>
      </c>
      <c r="F292" t="s">
        <v>11147</v>
      </c>
      <c r="G292" t="s">
        <v>11378</v>
      </c>
      <c r="H292" t="s">
        <v>21461</v>
      </c>
      <c r="I292" t="s">
        <v>85</v>
      </c>
      <c r="J292" t="s">
        <v>85</v>
      </c>
      <c r="K292" t="s">
        <v>85</v>
      </c>
      <c r="M292" t="s">
        <v>21461</v>
      </c>
      <c r="N292" t="s">
        <v>85</v>
      </c>
      <c r="O292" t="s">
        <v>11397</v>
      </c>
      <c r="P292" t="s">
        <v>85</v>
      </c>
      <c r="Q292" t="s">
        <v>85</v>
      </c>
      <c r="R292" t="s">
        <v>11398</v>
      </c>
      <c r="S292" t="s">
        <v>85</v>
      </c>
      <c r="T292" t="s">
        <v>85</v>
      </c>
      <c r="U292" t="s">
        <v>85</v>
      </c>
      <c r="V292" t="s">
        <v>85</v>
      </c>
      <c r="W292" t="s">
        <v>85</v>
      </c>
      <c r="X292" t="s">
        <v>10916</v>
      </c>
      <c r="Y292" t="s">
        <v>637</v>
      </c>
      <c r="Z292" t="s">
        <v>85</v>
      </c>
      <c r="AA292" t="s">
        <v>85</v>
      </c>
      <c r="AB292" t="s">
        <v>85</v>
      </c>
      <c r="AC292" t="s">
        <v>85</v>
      </c>
      <c r="AD292" t="s">
        <v>85</v>
      </c>
      <c r="AE292" t="b">
        <v>0</v>
      </c>
    </row>
    <row r="293" spans="1:31" x14ac:dyDescent="0.35">
      <c r="A293" t="s">
        <v>85</v>
      </c>
      <c r="B293" t="s">
        <v>11399</v>
      </c>
      <c r="C293" t="s">
        <v>10905</v>
      </c>
      <c r="D293" t="s">
        <v>10907</v>
      </c>
      <c r="E293" t="s">
        <v>11143</v>
      </c>
      <c r="F293" t="s">
        <v>11147</v>
      </c>
      <c r="G293" t="s">
        <v>11378</v>
      </c>
      <c r="H293" t="s">
        <v>21462</v>
      </c>
      <c r="I293" t="s">
        <v>85</v>
      </c>
      <c r="J293" t="s">
        <v>85</v>
      </c>
      <c r="K293" t="s">
        <v>85</v>
      </c>
      <c r="M293" t="s">
        <v>21462</v>
      </c>
      <c r="N293" t="s">
        <v>85</v>
      </c>
      <c r="O293" t="s">
        <v>11400</v>
      </c>
      <c r="P293" t="s">
        <v>85</v>
      </c>
      <c r="Q293" t="s">
        <v>85</v>
      </c>
      <c r="R293" t="s">
        <v>11401</v>
      </c>
      <c r="S293" t="s">
        <v>85</v>
      </c>
      <c r="T293" t="s">
        <v>85</v>
      </c>
      <c r="U293" t="s">
        <v>85</v>
      </c>
      <c r="V293" t="s">
        <v>85</v>
      </c>
      <c r="W293" t="s">
        <v>85</v>
      </c>
      <c r="X293" t="s">
        <v>10916</v>
      </c>
      <c r="Y293" t="s">
        <v>637</v>
      </c>
      <c r="Z293" t="s">
        <v>85</v>
      </c>
      <c r="AA293" t="s">
        <v>85</v>
      </c>
      <c r="AB293" t="s">
        <v>85</v>
      </c>
      <c r="AC293" t="s">
        <v>85</v>
      </c>
      <c r="AD293" t="s">
        <v>85</v>
      </c>
      <c r="AE293" t="b">
        <v>0</v>
      </c>
    </row>
    <row r="294" spans="1:31" x14ac:dyDescent="0.35">
      <c r="A294" t="s">
        <v>85</v>
      </c>
      <c r="B294" t="s">
        <v>11402</v>
      </c>
      <c r="C294" t="s">
        <v>10905</v>
      </c>
      <c r="D294" t="s">
        <v>10907</v>
      </c>
      <c r="E294" t="s">
        <v>11143</v>
      </c>
      <c r="F294" t="s">
        <v>11147</v>
      </c>
      <c r="G294" t="s">
        <v>11378</v>
      </c>
      <c r="H294" t="s">
        <v>12626</v>
      </c>
      <c r="I294" t="s">
        <v>85</v>
      </c>
      <c r="J294" t="s">
        <v>85</v>
      </c>
      <c r="K294" t="s">
        <v>85</v>
      </c>
      <c r="M294" t="s">
        <v>12626</v>
      </c>
      <c r="N294" t="s">
        <v>85</v>
      </c>
      <c r="O294" t="s">
        <v>11403</v>
      </c>
      <c r="P294" t="s">
        <v>85</v>
      </c>
      <c r="Q294" t="s">
        <v>85</v>
      </c>
      <c r="R294" t="s">
        <v>11404</v>
      </c>
      <c r="S294" t="s">
        <v>85</v>
      </c>
      <c r="T294" t="s">
        <v>85</v>
      </c>
      <c r="U294" t="s">
        <v>85</v>
      </c>
      <c r="V294" t="s">
        <v>85</v>
      </c>
      <c r="W294" t="s">
        <v>85</v>
      </c>
      <c r="X294" t="s">
        <v>10916</v>
      </c>
      <c r="Y294" t="s">
        <v>637</v>
      </c>
      <c r="Z294" t="s">
        <v>85</v>
      </c>
      <c r="AA294" t="s">
        <v>85</v>
      </c>
      <c r="AB294" t="s">
        <v>85</v>
      </c>
      <c r="AC294" t="s">
        <v>85</v>
      </c>
      <c r="AD294" t="s">
        <v>85</v>
      </c>
      <c r="AE294" t="b">
        <v>0</v>
      </c>
    </row>
    <row r="295" spans="1:31" x14ac:dyDescent="0.35">
      <c r="A295" t="s">
        <v>85</v>
      </c>
      <c r="B295" t="s">
        <v>11405</v>
      </c>
      <c r="C295" t="s">
        <v>10905</v>
      </c>
      <c r="D295" t="s">
        <v>10907</v>
      </c>
      <c r="E295" t="s">
        <v>11143</v>
      </c>
      <c r="F295" t="s">
        <v>11147</v>
      </c>
      <c r="G295" t="s">
        <v>11378</v>
      </c>
      <c r="H295" t="s">
        <v>21463</v>
      </c>
      <c r="I295" t="s">
        <v>85</v>
      </c>
      <c r="J295" t="s">
        <v>85</v>
      </c>
      <c r="K295" t="s">
        <v>85</v>
      </c>
      <c r="M295" t="s">
        <v>21463</v>
      </c>
      <c r="N295" t="s">
        <v>85</v>
      </c>
      <c r="O295" t="s">
        <v>11406</v>
      </c>
      <c r="P295" t="s">
        <v>85</v>
      </c>
      <c r="Q295" t="s">
        <v>85</v>
      </c>
      <c r="R295" t="s">
        <v>11407</v>
      </c>
      <c r="S295" t="s">
        <v>85</v>
      </c>
      <c r="T295" t="s">
        <v>85</v>
      </c>
      <c r="U295" t="s">
        <v>85</v>
      </c>
      <c r="V295" t="s">
        <v>85</v>
      </c>
      <c r="W295" t="s">
        <v>85</v>
      </c>
      <c r="X295" t="s">
        <v>10916</v>
      </c>
      <c r="Y295" t="s">
        <v>637</v>
      </c>
      <c r="Z295" t="s">
        <v>85</v>
      </c>
      <c r="AA295" t="s">
        <v>85</v>
      </c>
      <c r="AB295" t="s">
        <v>85</v>
      </c>
      <c r="AC295" t="s">
        <v>85</v>
      </c>
      <c r="AD295" t="s">
        <v>85</v>
      </c>
      <c r="AE295" t="b">
        <v>0</v>
      </c>
    </row>
    <row r="296" spans="1:31" x14ac:dyDescent="0.35">
      <c r="A296" t="s">
        <v>85</v>
      </c>
      <c r="B296" t="s">
        <v>11408</v>
      </c>
      <c r="C296" t="s">
        <v>10905</v>
      </c>
      <c r="D296" t="s">
        <v>10907</v>
      </c>
      <c r="E296" t="s">
        <v>11143</v>
      </c>
      <c r="F296" t="s">
        <v>11147</v>
      </c>
      <c r="G296" t="s">
        <v>11378</v>
      </c>
      <c r="H296" t="s">
        <v>12629</v>
      </c>
      <c r="I296" t="s">
        <v>85</v>
      </c>
      <c r="J296" t="s">
        <v>85</v>
      </c>
      <c r="K296" t="s">
        <v>85</v>
      </c>
      <c r="M296" t="s">
        <v>12629</v>
      </c>
      <c r="N296" t="s">
        <v>85</v>
      </c>
      <c r="O296" t="s">
        <v>11409</v>
      </c>
      <c r="P296" t="s">
        <v>85</v>
      </c>
      <c r="Q296" t="s">
        <v>85</v>
      </c>
      <c r="R296" t="s">
        <v>11410</v>
      </c>
      <c r="S296" t="s">
        <v>85</v>
      </c>
      <c r="T296" t="s">
        <v>85</v>
      </c>
      <c r="U296" t="s">
        <v>85</v>
      </c>
      <c r="V296" t="s">
        <v>85</v>
      </c>
      <c r="W296" t="s">
        <v>85</v>
      </c>
      <c r="X296" t="s">
        <v>10916</v>
      </c>
      <c r="Y296" t="s">
        <v>637</v>
      </c>
      <c r="Z296" t="s">
        <v>85</v>
      </c>
      <c r="AA296" t="s">
        <v>85</v>
      </c>
      <c r="AB296" t="s">
        <v>85</v>
      </c>
      <c r="AC296" t="s">
        <v>85</v>
      </c>
      <c r="AD296" t="s">
        <v>85</v>
      </c>
      <c r="AE296" t="b">
        <v>0</v>
      </c>
    </row>
    <row r="297" spans="1:31" x14ac:dyDescent="0.35">
      <c r="A297" t="s">
        <v>85</v>
      </c>
      <c r="B297" t="s">
        <v>11411</v>
      </c>
      <c r="C297" t="s">
        <v>10905</v>
      </c>
      <c r="D297" t="s">
        <v>10907</v>
      </c>
      <c r="E297" t="s">
        <v>11143</v>
      </c>
      <c r="F297" t="s">
        <v>11147</v>
      </c>
      <c r="G297" t="s">
        <v>11378</v>
      </c>
      <c r="H297" t="s">
        <v>21464</v>
      </c>
      <c r="I297" t="s">
        <v>85</v>
      </c>
      <c r="J297" t="s">
        <v>85</v>
      </c>
      <c r="K297" t="s">
        <v>85</v>
      </c>
      <c r="M297" t="s">
        <v>21464</v>
      </c>
      <c r="N297" t="s">
        <v>85</v>
      </c>
      <c r="O297" t="s">
        <v>11412</v>
      </c>
      <c r="P297" t="s">
        <v>85</v>
      </c>
      <c r="Q297" t="s">
        <v>85</v>
      </c>
      <c r="R297" t="s">
        <v>11413</v>
      </c>
      <c r="S297" t="s">
        <v>85</v>
      </c>
      <c r="T297" t="s">
        <v>85</v>
      </c>
      <c r="U297" t="s">
        <v>85</v>
      </c>
      <c r="V297" t="s">
        <v>85</v>
      </c>
      <c r="W297" t="s">
        <v>85</v>
      </c>
      <c r="X297" t="s">
        <v>10916</v>
      </c>
      <c r="Y297" t="s">
        <v>637</v>
      </c>
      <c r="Z297" t="s">
        <v>85</v>
      </c>
      <c r="AA297" t="s">
        <v>85</v>
      </c>
      <c r="AB297" t="s">
        <v>85</v>
      </c>
      <c r="AC297" t="s">
        <v>85</v>
      </c>
      <c r="AD297" t="s">
        <v>85</v>
      </c>
      <c r="AE297" t="b">
        <v>0</v>
      </c>
    </row>
    <row r="298" spans="1:31" x14ac:dyDescent="0.35">
      <c r="A298" t="s">
        <v>85</v>
      </c>
      <c r="B298" t="s">
        <v>11414</v>
      </c>
      <c r="C298" t="s">
        <v>10905</v>
      </c>
      <c r="D298" t="s">
        <v>10907</v>
      </c>
      <c r="E298" t="s">
        <v>11143</v>
      </c>
      <c r="F298" t="s">
        <v>11147</v>
      </c>
      <c r="G298" t="s">
        <v>11266</v>
      </c>
      <c r="H298" t="s">
        <v>11415</v>
      </c>
      <c r="I298" t="s">
        <v>85</v>
      </c>
      <c r="J298" t="s">
        <v>85</v>
      </c>
      <c r="K298" t="s">
        <v>85</v>
      </c>
      <c r="M298" t="s">
        <v>11415</v>
      </c>
      <c r="N298" t="s">
        <v>85</v>
      </c>
      <c r="O298" t="s">
        <v>11416</v>
      </c>
      <c r="P298" t="s">
        <v>85</v>
      </c>
      <c r="Q298" t="s">
        <v>85</v>
      </c>
      <c r="R298" t="s">
        <v>11417</v>
      </c>
      <c r="S298" t="s">
        <v>85</v>
      </c>
      <c r="T298" t="s">
        <v>85</v>
      </c>
      <c r="U298" t="s">
        <v>85</v>
      </c>
      <c r="V298" t="s">
        <v>85</v>
      </c>
      <c r="W298" t="s">
        <v>85</v>
      </c>
      <c r="X298" t="s">
        <v>10916</v>
      </c>
      <c r="Y298" t="s">
        <v>637</v>
      </c>
      <c r="Z298" t="s">
        <v>85</v>
      </c>
      <c r="AA298" t="s">
        <v>85</v>
      </c>
      <c r="AB298" t="s">
        <v>85</v>
      </c>
      <c r="AC298" t="s">
        <v>85</v>
      </c>
      <c r="AD298" t="s">
        <v>85</v>
      </c>
      <c r="AE298" t="b">
        <v>0</v>
      </c>
    </row>
    <row r="299" spans="1:31" x14ac:dyDescent="0.35">
      <c r="A299" t="s">
        <v>85</v>
      </c>
      <c r="B299" t="s">
        <v>11418</v>
      </c>
      <c r="C299" t="s">
        <v>10905</v>
      </c>
      <c r="D299" t="s">
        <v>10907</v>
      </c>
      <c r="E299" t="s">
        <v>11143</v>
      </c>
      <c r="F299" t="s">
        <v>11419</v>
      </c>
      <c r="G299" t="s">
        <v>85</v>
      </c>
      <c r="H299" t="s">
        <v>85</v>
      </c>
      <c r="I299" t="s">
        <v>85</v>
      </c>
      <c r="J299" t="s">
        <v>85</v>
      </c>
      <c r="K299" t="s">
        <v>85</v>
      </c>
      <c r="M299" t="s">
        <v>11419</v>
      </c>
      <c r="N299" t="s">
        <v>85</v>
      </c>
      <c r="O299" t="s">
        <v>11420</v>
      </c>
      <c r="P299" t="s">
        <v>85</v>
      </c>
      <c r="Q299" t="s">
        <v>85</v>
      </c>
      <c r="R299" t="s">
        <v>85</v>
      </c>
      <c r="S299" t="s">
        <v>85</v>
      </c>
      <c r="T299" t="s">
        <v>85</v>
      </c>
      <c r="U299" t="s">
        <v>85</v>
      </c>
      <c r="V299" t="s">
        <v>85</v>
      </c>
      <c r="W299" t="s">
        <v>85</v>
      </c>
      <c r="X299" t="s">
        <v>11054</v>
      </c>
      <c r="Y299" t="s">
        <v>637</v>
      </c>
      <c r="Z299" t="s">
        <v>85</v>
      </c>
      <c r="AA299" t="s">
        <v>85</v>
      </c>
      <c r="AB299" t="s">
        <v>85</v>
      </c>
      <c r="AC299" t="s">
        <v>85</v>
      </c>
      <c r="AD299" t="s">
        <v>85</v>
      </c>
      <c r="AE299" t="b">
        <v>0</v>
      </c>
    </row>
    <row r="300" spans="1:31" x14ac:dyDescent="0.35">
      <c r="A300" t="s">
        <v>85</v>
      </c>
      <c r="B300" t="s">
        <v>11421</v>
      </c>
      <c r="C300" t="s">
        <v>10905</v>
      </c>
      <c r="D300" t="s">
        <v>10907</v>
      </c>
      <c r="E300" t="s">
        <v>11143</v>
      </c>
      <c r="F300" t="s">
        <v>11419</v>
      </c>
      <c r="G300" t="s">
        <v>11422</v>
      </c>
      <c r="H300" t="s">
        <v>85</v>
      </c>
      <c r="I300" t="s">
        <v>85</v>
      </c>
      <c r="J300" t="s">
        <v>85</v>
      </c>
      <c r="K300" t="s">
        <v>85</v>
      </c>
      <c r="M300" t="s">
        <v>11422</v>
      </c>
      <c r="N300" t="s">
        <v>85</v>
      </c>
      <c r="O300" t="s">
        <v>85</v>
      </c>
      <c r="P300" t="s">
        <v>85</v>
      </c>
      <c r="Q300" t="s">
        <v>85</v>
      </c>
      <c r="R300" t="s">
        <v>85</v>
      </c>
      <c r="S300" t="s">
        <v>85</v>
      </c>
      <c r="T300" t="s">
        <v>85</v>
      </c>
      <c r="U300" t="s">
        <v>85</v>
      </c>
      <c r="V300" t="s">
        <v>85</v>
      </c>
      <c r="W300" t="s">
        <v>85</v>
      </c>
      <c r="X300" t="s">
        <v>85</v>
      </c>
      <c r="Y300" t="s">
        <v>637</v>
      </c>
      <c r="Z300" t="s">
        <v>85</v>
      </c>
      <c r="AA300" t="s">
        <v>85</v>
      </c>
      <c r="AB300" t="s">
        <v>85</v>
      </c>
      <c r="AC300" t="s">
        <v>85</v>
      </c>
      <c r="AD300" t="s">
        <v>85</v>
      </c>
      <c r="AE300" t="b">
        <v>0</v>
      </c>
    </row>
    <row r="301" spans="1:31" x14ac:dyDescent="0.35">
      <c r="A301" t="s">
        <v>85</v>
      </c>
      <c r="B301" t="s">
        <v>11423</v>
      </c>
      <c r="C301" t="s">
        <v>10905</v>
      </c>
      <c r="D301" t="s">
        <v>10907</v>
      </c>
      <c r="E301" t="s">
        <v>11143</v>
      </c>
      <c r="F301" t="s">
        <v>11419</v>
      </c>
      <c r="G301" t="s">
        <v>11422</v>
      </c>
      <c r="H301" t="s">
        <v>11424</v>
      </c>
      <c r="I301" t="s">
        <v>85</v>
      </c>
      <c r="J301" t="s">
        <v>85</v>
      </c>
      <c r="K301" t="s">
        <v>85</v>
      </c>
      <c r="M301" t="s">
        <v>11424</v>
      </c>
      <c r="N301" t="s">
        <v>85</v>
      </c>
      <c r="O301" t="s">
        <v>11425</v>
      </c>
      <c r="P301" t="s">
        <v>85</v>
      </c>
      <c r="Q301" t="s">
        <v>85</v>
      </c>
      <c r="R301" t="s">
        <v>85</v>
      </c>
      <c r="S301" t="s">
        <v>85</v>
      </c>
      <c r="T301" t="s">
        <v>85</v>
      </c>
      <c r="U301" t="s">
        <v>85</v>
      </c>
      <c r="V301" t="s">
        <v>85</v>
      </c>
      <c r="W301" t="s">
        <v>85</v>
      </c>
      <c r="X301" t="s">
        <v>85</v>
      </c>
      <c r="Y301" t="s">
        <v>637</v>
      </c>
      <c r="Z301" t="s">
        <v>85</v>
      </c>
      <c r="AA301" t="s">
        <v>85</v>
      </c>
      <c r="AB301" t="s">
        <v>85</v>
      </c>
      <c r="AC301" t="s">
        <v>85</v>
      </c>
      <c r="AD301" t="s">
        <v>85</v>
      </c>
      <c r="AE301" t="b">
        <v>0</v>
      </c>
    </row>
    <row r="302" spans="1:31" x14ac:dyDescent="0.35">
      <c r="A302" t="s">
        <v>85</v>
      </c>
      <c r="B302" t="s">
        <v>11426</v>
      </c>
      <c r="C302" t="s">
        <v>10905</v>
      </c>
      <c r="D302" t="s">
        <v>10907</v>
      </c>
      <c r="E302" t="s">
        <v>11143</v>
      </c>
      <c r="F302" t="s">
        <v>11419</v>
      </c>
      <c r="G302" t="s">
        <v>11427</v>
      </c>
      <c r="H302" t="s">
        <v>85</v>
      </c>
      <c r="I302" t="s">
        <v>85</v>
      </c>
      <c r="J302" t="s">
        <v>85</v>
      </c>
      <c r="K302" t="s">
        <v>85</v>
      </c>
      <c r="M302" t="s">
        <v>11427</v>
      </c>
      <c r="N302" t="s">
        <v>85</v>
      </c>
      <c r="O302" t="s">
        <v>11428</v>
      </c>
      <c r="P302" t="s">
        <v>85</v>
      </c>
      <c r="Q302" t="s">
        <v>85</v>
      </c>
      <c r="R302" t="s">
        <v>85</v>
      </c>
      <c r="S302" t="s">
        <v>85</v>
      </c>
      <c r="T302" t="s">
        <v>85</v>
      </c>
      <c r="U302" t="s">
        <v>85</v>
      </c>
      <c r="V302" t="s">
        <v>85</v>
      </c>
      <c r="W302" t="s">
        <v>85</v>
      </c>
      <c r="X302" t="s">
        <v>85</v>
      </c>
      <c r="Y302" t="s">
        <v>637</v>
      </c>
      <c r="Z302" t="s">
        <v>85</v>
      </c>
      <c r="AA302" t="s">
        <v>85</v>
      </c>
      <c r="AB302" t="s">
        <v>85</v>
      </c>
      <c r="AC302" t="s">
        <v>85</v>
      </c>
      <c r="AD302" t="s">
        <v>85</v>
      </c>
      <c r="AE302" t="b">
        <v>0</v>
      </c>
    </row>
    <row r="303" spans="1:31" x14ac:dyDescent="0.35">
      <c r="A303" t="s">
        <v>85</v>
      </c>
      <c r="B303" t="s">
        <v>11429</v>
      </c>
      <c r="C303" t="s">
        <v>10905</v>
      </c>
      <c r="D303" t="s">
        <v>10907</v>
      </c>
      <c r="E303" t="s">
        <v>11143</v>
      </c>
      <c r="F303" t="s">
        <v>11419</v>
      </c>
      <c r="G303" t="s">
        <v>11427</v>
      </c>
      <c r="H303" t="s">
        <v>11430</v>
      </c>
      <c r="I303" t="s">
        <v>85</v>
      </c>
      <c r="J303" t="s">
        <v>85</v>
      </c>
      <c r="K303" t="s">
        <v>85</v>
      </c>
      <c r="M303" t="s">
        <v>11430</v>
      </c>
      <c r="N303" t="s">
        <v>85</v>
      </c>
      <c r="O303" t="s">
        <v>11431</v>
      </c>
      <c r="P303" t="s">
        <v>85</v>
      </c>
      <c r="Q303" t="s">
        <v>85</v>
      </c>
      <c r="R303" t="s">
        <v>85</v>
      </c>
      <c r="S303" t="s">
        <v>85</v>
      </c>
      <c r="T303" t="s">
        <v>85</v>
      </c>
      <c r="U303" t="s">
        <v>85</v>
      </c>
      <c r="V303" t="s">
        <v>85</v>
      </c>
      <c r="W303" t="s">
        <v>85</v>
      </c>
      <c r="X303" t="s">
        <v>85</v>
      </c>
      <c r="Y303" t="s">
        <v>637</v>
      </c>
      <c r="Z303" t="s">
        <v>85</v>
      </c>
      <c r="AA303" t="s">
        <v>85</v>
      </c>
      <c r="AB303" t="s">
        <v>85</v>
      </c>
      <c r="AC303" t="s">
        <v>85</v>
      </c>
      <c r="AD303" t="s">
        <v>85</v>
      </c>
      <c r="AE303" t="b">
        <v>0</v>
      </c>
    </row>
    <row r="304" spans="1:31" x14ac:dyDescent="0.35">
      <c r="A304" t="s">
        <v>85</v>
      </c>
      <c r="B304" t="s">
        <v>11432</v>
      </c>
      <c r="C304" t="s">
        <v>10905</v>
      </c>
      <c r="D304" t="s">
        <v>10907</v>
      </c>
      <c r="E304" t="s">
        <v>11143</v>
      </c>
      <c r="F304" t="s">
        <v>11419</v>
      </c>
      <c r="G304" t="s">
        <v>11427</v>
      </c>
      <c r="H304" t="s">
        <v>11433</v>
      </c>
      <c r="I304" t="s">
        <v>11434</v>
      </c>
      <c r="J304" t="s">
        <v>85</v>
      </c>
      <c r="K304" t="s">
        <v>85</v>
      </c>
      <c r="M304" t="s">
        <v>11434</v>
      </c>
      <c r="N304" t="s">
        <v>85</v>
      </c>
      <c r="O304" t="s">
        <v>11435</v>
      </c>
      <c r="P304" t="s">
        <v>85</v>
      </c>
      <c r="Q304" t="s">
        <v>85</v>
      </c>
      <c r="R304" t="s">
        <v>85</v>
      </c>
      <c r="S304" t="s">
        <v>85</v>
      </c>
      <c r="T304" t="s">
        <v>85</v>
      </c>
      <c r="U304" t="s">
        <v>85</v>
      </c>
      <c r="V304" t="s">
        <v>85</v>
      </c>
      <c r="W304" t="s">
        <v>85</v>
      </c>
      <c r="X304" t="s">
        <v>85</v>
      </c>
      <c r="Y304" t="s">
        <v>637</v>
      </c>
      <c r="Z304" t="s">
        <v>85</v>
      </c>
      <c r="AA304" t="s">
        <v>85</v>
      </c>
      <c r="AB304" t="s">
        <v>85</v>
      </c>
      <c r="AC304" t="s">
        <v>85</v>
      </c>
      <c r="AD304" t="s">
        <v>85</v>
      </c>
      <c r="AE304" t="b">
        <v>0</v>
      </c>
    </row>
    <row r="305" spans="1:31" x14ac:dyDescent="0.35">
      <c r="A305" t="s">
        <v>85</v>
      </c>
      <c r="B305" t="s">
        <v>11436</v>
      </c>
      <c r="C305" t="s">
        <v>10905</v>
      </c>
      <c r="D305" t="s">
        <v>10907</v>
      </c>
      <c r="E305" t="s">
        <v>11143</v>
      </c>
      <c r="F305" t="s">
        <v>11419</v>
      </c>
      <c r="G305" t="s">
        <v>11427</v>
      </c>
      <c r="H305" t="s">
        <v>11153</v>
      </c>
      <c r="I305" t="s">
        <v>85</v>
      </c>
      <c r="J305" t="s">
        <v>85</v>
      </c>
      <c r="K305" t="s">
        <v>85</v>
      </c>
      <c r="M305" t="s">
        <v>11153</v>
      </c>
      <c r="N305" t="s">
        <v>85</v>
      </c>
      <c r="O305" t="s">
        <v>11437</v>
      </c>
      <c r="P305" t="s">
        <v>85</v>
      </c>
      <c r="Q305" t="s">
        <v>85</v>
      </c>
      <c r="R305" t="s">
        <v>85</v>
      </c>
      <c r="S305" t="s">
        <v>85</v>
      </c>
      <c r="T305" t="s">
        <v>85</v>
      </c>
      <c r="U305" t="s">
        <v>85</v>
      </c>
      <c r="V305" t="s">
        <v>85</v>
      </c>
      <c r="W305" t="s">
        <v>85</v>
      </c>
      <c r="X305" t="s">
        <v>85</v>
      </c>
      <c r="Y305" t="s">
        <v>637</v>
      </c>
      <c r="Z305" t="s">
        <v>85</v>
      </c>
      <c r="AA305" t="s">
        <v>85</v>
      </c>
      <c r="AB305" t="s">
        <v>85</v>
      </c>
      <c r="AC305" t="s">
        <v>85</v>
      </c>
      <c r="AD305" t="s">
        <v>85</v>
      </c>
      <c r="AE305" t="b">
        <v>0</v>
      </c>
    </row>
    <row r="306" spans="1:31" x14ac:dyDescent="0.35">
      <c r="A306" t="s">
        <v>85</v>
      </c>
      <c r="B306" t="s">
        <v>11438</v>
      </c>
      <c r="C306" t="s">
        <v>10905</v>
      </c>
      <c r="D306" t="s">
        <v>10907</v>
      </c>
      <c r="E306" t="s">
        <v>11143</v>
      </c>
      <c r="F306" t="s">
        <v>11419</v>
      </c>
      <c r="G306" t="s">
        <v>11427</v>
      </c>
      <c r="H306" t="s">
        <v>11439</v>
      </c>
      <c r="I306" t="s">
        <v>85</v>
      </c>
      <c r="J306" t="s">
        <v>85</v>
      </c>
      <c r="K306" t="s">
        <v>85</v>
      </c>
      <c r="M306" t="s">
        <v>11439</v>
      </c>
      <c r="N306" t="s">
        <v>11440</v>
      </c>
      <c r="O306" t="s">
        <v>11441</v>
      </c>
      <c r="P306" t="s">
        <v>85</v>
      </c>
      <c r="Q306" t="s">
        <v>85</v>
      </c>
      <c r="R306" t="s">
        <v>85</v>
      </c>
      <c r="S306" t="s">
        <v>85</v>
      </c>
      <c r="T306" t="s">
        <v>85</v>
      </c>
      <c r="U306" t="s">
        <v>85</v>
      </c>
      <c r="V306" t="s">
        <v>85</v>
      </c>
      <c r="W306" t="s">
        <v>85</v>
      </c>
      <c r="X306" t="s">
        <v>85</v>
      </c>
      <c r="Y306" t="s">
        <v>637</v>
      </c>
      <c r="Z306" t="s">
        <v>85</v>
      </c>
      <c r="AA306" t="s">
        <v>85</v>
      </c>
      <c r="AB306" t="s">
        <v>85</v>
      </c>
      <c r="AC306" t="s">
        <v>85</v>
      </c>
      <c r="AD306" t="s">
        <v>85</v>
      </c>
      <c r="AE306" t="b">
        <v>0</v>
      </c>
    </row>
    <row r="307" spans="1:31" x14ac:dyDescent="0.35">
      <c r="A307" t="s">
        <v>85</v>
      </c>
      <c r="B307" t="s">
        <v>11442</v>
      </c>
      <c r="C307" t="s">
        <v>10905</v>
      </c>
      <c r="D307" t="s">
        <v>10907</v>
      </c>
      <c r="E307" t="s">
        <v>11143</v>
      </c>
      <c r="F307" t="s">
        <v>11419</v>
      </c>
      <c r="G307" t="s">
        <v>11427</v>
      </c>
      <c r="H307" t="s">
        <v>11443</v>
      </c>
      <c r="I307" t="s">
        <v>85</v>
      </c>
      <c r="J307" t="s">
        <v>85</v>
      </c>
      <c r="K307" t="s">
        <v>85</v>
      </c>
      <c r="M307" t="s">
        <v>11443</v>
      </c>
      <c r="N307" t="s">
        <v>85</v>
      </c>
      <c r="O307" t="s">
        <v>11444</v>
      </c>
      <c r="P307" t="s">
        <v>85</v>
      </c>
      <c r="Q307" t="s">
        <v>85</v>
      </c>
      <c r="R307" t="s">
        <v>85</v>
      </c>
      <c r="S307" t="s">
        <v>85</v>
      </c>
      <c r="T307" t="s">
        <v>85</v>
      </c>
      <c r="U307" t="s">
        <v>85</v>
      </c>
      <c r="V307" t="s">
        <v>85</v>
      </c>
      <c r="W307" t="s">
        <v>85</v>
      </c>
      <c r="X307" t="s">
        <v>85</v>
      </c>
      <c r="Y307" t="s">
        <v>637</v>
      </c>
      <c r="Z307" t="s">
        <v>85</v>
      </c>
      <c r="AA307" t="s">
        <v>85</v>
      </c>
      <c r="AB307" t="s">
        <v>85</v>
      </c>
      <c r="AC307" t="s">
        <v>85</v>
      </c>
      <c r="AD307" t="s">
        <v>85</v>
      </c>
      <c r="AE307" t="b">
        <v>0</v>
      </c>
    </row>
    <row r="308" spans="1:31" x14ac:dyDescent="0.35">
      <c r="A308" t="s">
        <v>85</v>
      </c>
      <c r="B308" t="s">
        <v>11445</v>
      </c>
      <c r="C308" t="s">
        <v>10905</v>
      </c>
      <c r="D308" t="s">
        <v>10907</v>
      </c>
      <c r="E308" t="s">
        <v>11143</v>
      </c>
      <c r="F308" t="s">
        <v>11419</v>
      </c>
      <c r="G308" t="s">
        <v>11427</v>
      </c>
      <c r="H308" t="s">
        <v>11443</v>
      </c>
      <c r="I308" t="s">
        <v>11446</v>
      </c>
      <c r="J308" t="s">
        <v>85</v>
      </c>
      <c r="K308" t="s">
        <v>85</v>
      </c>
      <c r="M308" t="s">
        <v>11446</v>
      </c>
      <c r="N308" t="s">
        <v>85</v>
      </c>
      <c r="O308" t="s">
        <v>11447</v>
      </c>
      <c r="P308" t="s">
        <v>85</v>
      </c>
      <c r="Q308" t="s">
        <v>85</v>
      </c>
      <c r="R308" t="s">
        <v>85</v>
      </c>
      <c r="S308" t="s">
        <v>85</v>
      </c>
      <c r="T308" t="s">
        <v>85</v>
      </c>
      <c r="U308" t="s">
        <v>85</v>
      </c>
      <c r="V308" t="s">
        <v>85</v>
      </c>
      <c r="W308" t="s">
        <v>85</v>
      </c>
      <c r="X308" t="s">
        <v>85</v>
      </c>
      <c r="Y308" t="s">
        <v>637</v>
      </c>
      <c r="Z308" t="s">
        <v>85</v>
      </c>
      <c r="AA308" t="s">
        <v>85</v>
      </c>
      <c r="AB308" t="s">
        <v>85</v>
      </c>
      <c r="AC308" t="s">
        <v>85</v>
      </c>
      <c r="AD308" t="s">
        <v>85</v>
      </c>
      <c r="AE308" t="b">
        <v>0</v>
      </c>
    </row>
    <row r="309" spans="1:31" x14ac:dyDescent="0.35">
      <c r="A309" t="s">
        <v>85</v>
      </c>
      <c r="B309" t="s">
        <v>11448</v>
      </c>
      <c r="C309" t="s">
        <v>10905</v>
      </c>
      <c r="D309" t="s">
        <v>10907</v>
      </c>
      <c r="E309" t="s">
        <v>11143</v>
      </c>
      <c r="F309" t="s">
        <v>11419</v>
      </c>
      <c r="G309" t="s">
        <v>11427</v>
      </c>
      <c r="H309" t="s">
        <v>11443</v>
      </c>
      <c r="I309" t="s">
        <v>11449</v>
      </c>
      <c r="J309" t="s">
        <v>85</v>
      </c>
      <c r="K309" t="s">
        <v>85</v>
      </c>
      <c r="M309" t="s">
        <v>11449</v>
      </c>
      <c r="N309" t="s">
        <v>85</v>
      </c>
      <c r="O309" t="s">
        <v>11450</v>
      </c>
      <c r="P309" t="s">
        <v>85</v>
      </c>
      <c r="Q309" t="s">
        <v>85</v>
      </c>
      <c r="R309" t="s">
        <v>85</v>
      </c>
      <c r="S309" t="s">
        <v>85</v>
      </c>
      <c r="T309" t="s">
        <v>85</v>
      </c>
      <c r="U309" t="s">
        <v>85</v>
      </c>
      <c r="V309" t="s">
        <v>85</v>
      </c>
      <c r="W309" t="s">
        <v>85</v>
      </c>
      <c r="X309" t="s">
        <v>85</v>
      </c>
      <c r="Y309" t="s">
        <v>637</v>
      </c>
      <c r="Z309" t="s">
        <v>85</v>
      </c>
      <c r="AA309" t="s">
        <v>85</v>
      </c>
      <c r="AB309" t="s">
        <v>85</v>
      </c>
      <c r="AC309" t="s">
        <v>85</v>
      </c>
      <c r="AD309" t="s">
        <v>85</v>
      </c>
      <c r="AE309" t="b">
        <v>0</v>
      </c>
    </row>
    <row r="310" spans="1:31" x14ac:dyDescent="0.35">
      <c r="A310" t="s">
        <v>85</v>
      </c>
      <c r="B310" t="s">
        <v>11451</v>
      </c>
      <c r="C310" t="s">
        <v>10905</v>
      </c>
      <c r="D310" t="s">
        <v>10907</v>
      </c>
      <c r="E310" t="s">
        <v>11143</v>
      </c>
      <c r="F310" t="s">
        <v>11419</v>
      </c>
      <c r="G310" t="s">
        <v>11427</v>
      </c>
      <c r="H310" t="s">
        <v>11452</v>
      </c>
      <c r="I310" t="s">
        <v>11453</v>
      </c>
      <c r="J310" t="s">
        <v>85</v>
      </c>
      <c r="K310" t="s">
        <v>85</v>
      </c>
      <c r="M310" t="s">
        <v>11453</v>
      </c>
      <c r="N310" t="s">
        <v>85</v>
      </c>
      <c r="O310" t="s">
        <v>11454</v>
      </c>
      <c r="P310" t="s">
        <v>85</v>
      </c>
      <c r="Q310" t="s">
        <v>85</v>
      </c>
      <c r="R310" t="s">
        <v>85</v>
      </c>
      <c r="S310" t="s">
        <v>85</v>
      </c>
      <c r="T310" t="s">
        <v>85</v>
      </c>
      <c r="U310" t="s">
        <v>85</v>
      </c>
      <c r="V310" t="s">
        <v>85</v>
      </c>
      <c r="W310" t="s">
        <v>85</v>
      </c>
      <c r="X310" t="s">
        <v>85</v>
      </c>
      <c r="Y310" t="s">
        <v>637</v>
      </c>
      <c r="Z310" t="s">
        <v>85</v>
      </c>
      <c r="AA310" t="s">
        <v>85</v>
      </c>
      <c r="AB310" t="s">
        <v>85</v>
      </c>
      <c r="AC310" t="s">
        <v>85</v>
      </c>
      <c r="AD310" t="s">
        <v>85</v>
      </c>
      <c r="AE310" t="b">
        <v>0</v>
      </c>
    </row>
    <row r="311" spans="1:31" x14ac:dyDescent="0.35">
      <c r="A311" t="s">
        <v>85</v>
      </c>
      <c r="B311" t="s">
        <v>11455</v>
      </c>
      <c r="C311" t="s">
        <v>10905</v>
      </c>
      <c r="D311" t="s">
        <v>10907</v>
      </c>
      <c r="E311" t="s">
        <v>11143</v>
      </c>
      <c r="F311" t="s">
        <v>11419</v>
      </c>
      <c r="G311" t="s">
        <v>11427</v>
      </c>
      <c r="H311" t="s">
        <v>11433</v>
      </c>
      <c r="I311" t="s">
        <v>85</v>
      </c>
      <c r="J311" t="s">
        <v>85</v>
      </c>
      <c r="K311" t="s">
        <v>85</v>
      </c>
      <c r="M311" t="s">
        <v>11433</v>
      </c>
      <c r="N311" t="s">
        <v>85</v>
      </c>
      <c r="O311" t="s">
        <v>11456</v>
      </c>
      <c r="P311" t="s">
        <v>85</v>
      </c>
      <c r="Q311" t="s">
        <v>85</v>
      </c>
      <c r="R311" t="s">
        <v>85</v>
      </c>
      <c r="S311" t="s">
        <v>85</v>
      </c>
      <c r="T311" t="s">
        <v>85</v>
      </c>
      <c r="U311" t="s">
        <v>85</v>
      </c>
      <c r="V311" t="s">
        <v>85</v>
      </c>
      <c r="W311" t="s">
        <v>85</v>
      </c>
      <c r="X311" t="s">
        <v>85</v>
      </c>
      <c r="Y311" t="s">
        <v>637</v>
      </c>
      <c r="Z311" t="s">
        <v>85</v>
      </c>
      <c r="AA311" t="s">
        <v>85</v>
      </c>
      <c r="AB311" t="s">
        <v>85</v>
      </c>
      <c r="AC311" t="s">
        <v>85</v>
      </c>
      <c r="AD311" t="s">
        <v>85</v>
      </c>
      <c r="AE311" t="b">
        <v>0</v>
      </c>
    </row>
    <row r="312" spans="1:31" x14ac:dyDescent="0.35">
      <c r="A312" t="s">
        <v>85</v>
      </c>
      <c r="B312" t="s">
        <v>11457</v>
      </c>
      <c r="C312" t="s">
        <v>10905</v>
      </c>
      <c r="D312" t="s">
        <v>10907</v>
      </c>
      <c r="E312" t="s">
        <v>11143</v>
      </c>
      <c r="F312" t="s">
        <v>11419</v>
      </c>
      <c r="G312" t="s">
        <v>11427</v>
      </c>
      <c r="H312" t="s">
        <v>11433</v>
      </c>
      <c r="I312" t="s">
        <v>11458</v>
      </c>
      <c r="J312" t="s">
        <v>85</v>
      </c>
      <c r="K312" t="s">
        <v>85</v>
      </c>
      <c r="M312" t="s">
        <v>11458</v>
      </c>
      <c r="N312" t="s">
        <v>85</v>
      </c>
      <c r="O312" t="s">
        <v>11459</v>
      </c>
      <c r="P312" t="s">
        <v>85</v>
      </c>
      <c r="Q312" t="s">
        <v>85</v>
      </c>
      <c r="R312" t="s">
        <v>85</v>
      </c>
      <c r="S312" t="s">
        <v>85</v>
      </c>
      <c r="T312" t="s">
        <v>85</v>
      </c>
      <c r="U312" t="s">
        <v>85</v>
      </c>
      <c r="V312" t="s">
        <v>85</v>
      </c>
      <c r="W312" t="s">
        <v>85</v>
      </c>
      <c r="X312" t="s">
        <v>85</v>
      </c>
      <c r="Y312" t="s">
        <v>637</v>
      </c>
      <c r="Z312" t="s">
        <v>85</v>
      </c>
      <c r="AA312" t="s">
        <v>85</v>
      </c>
      <c r="AB312" t="s">
        <v>85</v>
      </c>
      <c r="AC312" t="s">
        <v>85</v>
      </c>
      <c r="AD312" t="s">
        <v>85</v>
      </c>
      <c r="AE312" t="b">
        <v>0</v>
      </c>
    </row>
    <row r="313" spans="1:31" x14ac:dyDescent="0.35">
      <c r="A313" t="s">
        <v>85</v>
      </c>
      <c r="B313" t="s">
        <v>11460</v>
      </c>
      <c r="C313" t="s">
        <v>10905</v>
      </c>
      <c r="D313" t="s">
        <v>10907</v>
      </c>
      <c r="E313" t="s">
        <v>11143</v>
      </c>
      <c r="F313" t="s">
        <v>11419</v>
      </c>
      <c r="G313" t="s">
        <v>11427</v>
      </c>
      <c r="H313" t="s">
        <v>11433</v>
      </c>
      <c r="I313" t="s">
        <v>11461</v>
      </c>
      <c r="J313" t="s">
        <v>11462</v>
      </c>
      <c r="K313" t="s">
        <v>85</v>
      </c>
      <c r="M313" t="s">
        <v>11462</v>
      </c>
      <c r="N313" t="s">
        <v>85</v>
      </c>
      <c r="O313" t="s">
        <v>11463</v>
      </c>
      <c r="P313" t="s">
        <v>85</v>
      </c>
      <c r="Q313" t="s">
        <v>85</v>
      </c>
      <c r="R313" t="s">
        <v>85</v>
      </c>
      <c r="S313" t="s">
        <v>85</v>
      </c>
      <c r="T313" t="s">
        <v>85</v>
      </c>
      <c r="U313" t="s">
        <v>85</v>
      </c>
      <c r="V313" t="s">
        <v>85</v>
      </c>
      <c r="W313" t="s">
        <v>85</v>
      </c>
      <c r="X313" t="s">
        <v>85</v>
      </c>
      <c r="Y313" t="s">
        <v>637</v>
      </c>
      <c r="Z313" t="s">
        <v>85</v>
      </c>
      <c r="AA313" t="s">
        <v>85</v>
      </c>
      <c r="AB313" t="s">
        <v>85</v>
      </c>
      <c r="AC313" t="s">
        <v>85</v>
      </c>
      <c r="AD313" t="s">
        <v>85</v>
      </c>
      <c r="AE313" t="b">
        <v>0</v>
      </c>
    </row>
    <row r="314" spans="1:31" x14ac:dyDescent="0.35">
      <c r="A314" t="s">
        <v>85</v>
      </c>
      <c r="B314" t="s">
        <v>11464</v>
      </c>
      <c r="C314" t="s">
        <v>10905</v>
      </c>
      <c r="D314" t="s">
        <v>10907</v>
      </c>
      <c r="E314" t="s">
        <v>11143</v>
      </c>
      <c r="F314" t="s">
        <v>11419</v>
      </c>
      <c r="G314" t="s">
        <v>11427</v>
      </c>
      <c r="H314" t="s">
        <v>11433</v>
      </c>
      <c r="I314" t="s">
        <v>11461</v>
      </c>
      <c r="J314" t="s">
        <v>11465</v>
      </c>
      <c r="K314" t="s">
        <v>85</v>
      </c>
      <c r="M314" t="s">
        <v>11465</v>
      </c>
      <c r="N314" t="s">
        <v>85</v>
      </c>
      <c r="O314" t="s">
        <v>11466</v>
      </c>
      <c r="P314" t="s">
        <v>85</v>
      </c>
      <c r="Q314" t="s">
        <v>85</v>
      </c>
      <c r="R314" t="s">
        <v>85</v>
      </c>
      <c r="S314" t="s">
        <v>85</v>
      </c>
      <c r="T314" t="s">
        <v>85</v>
      </c>
      <c r="U314" t="s">
        <v>85</v>
      </c>
      <c r="V314" t="s">
        <v>85</v>
      </c>
      <c r="W314" t="s">
        <v>85</v>
      </c>
      <c r="X314" t="s">
        <v>85</v>
      </c>
      <c r="Y314" t="s">
        <v>637</v>
      </c>
      <c r="Z314" t="s">
        <v>85</v>
      </c>
      <c r="AA314" t="s">
        <v>85</v>
      </c>
      <c r="AB314" t="s">
        <v>85</v>
      </c>
      <c r="AC314" t="s">
        <v>85</v>
      </c>
      <c r="AD314" t="s">
        <v>85</v>
      </c>
      <c r="AE314" t="b">
        <v>0</v>
      </c>
    </row>
    <row r="315" spans="1:31" x14ac:dyDescent="0.35">
      <c r="A315" t="s">
        <v>85</v>
      </c>
      <c r="B315" t="s">
        <v>11467</v>
      </c>
      <c r="C315" t="s">
        <v>10905</v>
      </c>
      <c r="D315" t="s">
        <v>10907</v>
      </c>
      <c r="E315" t="s">
        <v>11143</v>
      </c>
      <c r="F315" t="s">
        <v>11419</v>
      </c>
      <c r="G315" t="s">
        <v>11427</v>
      </c>
      <c r="H315" t="s">
        <v>11433</v>
      </c>
      <c r="I315" t="s">
        <v>11461</v>
      </c>
      <c r="J315" t="s">
        <v>85</v>
      </c>
      <c r="K315" t="s">
        <v>85</v>
      </c>
      <c r="M315" t="s">
        <v>11461</v>
      </c>
      <c r="N315" t="s">
        <v>85</v>
      </c>
      <c r="O315" t="s">
        <v>11468</v>
      </c>
      <c r="P315" t="s">
        <v>85</v>
      </c>
      <c r="Q315" t="s">
        <v>85</v>
      </c>
      <c r="R315" t="s">
        <v>85</v>
      </c>
      <c r="S315" t="s">
        <v>85</v>
      </c>
      <c r="T315" t="s">
        <v>85</v>
      </c>
      <c r="U315" t="s">
        <v>85</v>
      </c>
      <c r="V315" t="s">
        <v>85</v>
      </c>
      <c r="W315" t="s">
        <v>85</v>
      </c>
      <c r="X315" t="s">
        <v>85</v>
      </c>
      <c r="Y315" t="s">
        <v>637</v>
      </c>
      <c r="Z315" t="s">
        <v>85</v>
      </c>
      <c r="AA315" t="s">
        <v>85</v>
      </c>
      <c r="AB315" t="s">
        <v>85</v>
      </c>
      <c r="AC315" t="s">
        <v>85</v>
      </c>
      <c r="AD315" t="s">
        <v>85</v>
      </c>
      <c r="AE315" t="b">
        <v>0</v>
      </c>
    </row>
    <row r="316" spans="1:31" x14ac:dyDescent="0.35">
      <c r="A316" t="s">
        <v>85</v>
      </c>
      <c r="B316" t="s">
        <v>11469</v>
      </c>
      <c r="C316" t="s">
        <v>10905</v>
      </c>
      <c r="D316" t="s">
        <v>10907</v>
      </c>
      <c r="E316" t="s">
        <v>11143</v>
      </c>
      <c r="F316" t="s">
        <v>11419</v>
      </c>
      <c r="G316" t="s">
        <v>11427</v>
      </c>
      <c r="H316" t="s">
        <v>11452</v>
      </c>
      <c r="I316" t="s">
        <v>11470</v>
      </c>
      <c r="J316" t="s">
        <v>85</v>
      </c>
      <c r="K316" t="s">
        <v>85</v>
      </c>
      <c r="M316" t="s">
        <v>11470</v>
      </c>
      <c r="N316" t="s">
        <v>20347</v>
      </c>
      <c r="O316" t="s">
        <v>11471</v>
      </c>
      <c r="P316" t="s">
        <v>85</v>
      </c>
      <c r="Q316" t="s">
        <v>85</v>
      </c>
      <c r="R316" t="s">
        <v>85</v>
      </c>
      <c r="S316" t="s">
        <v>85</v>
      </c>
      <c r="T316" t="s">
        <v>85</v>
      </c>
      <c r="U316" t="s">
        <v>85</v>
      </c>
      <c r="V316" t="s">
        <v>85</v>
      </c>
      <c r="W316" t="s">
        <v>85</v>
      </c>
      <c r="X316" t="s">
        <v>85</v>
      </c>
      <c r="Y316" t="s">
        <v>637</v>
      </c>
      <c r="Z316" t="s">
        <v>85</v>
      </c>
      <c r="AA316" t="s">
        <v>85</v>
      </c>
      <c r="AB316" t="s">
        <v>85</v>
      </c>
      <c r="AC316" t="s">
        <v>85</v>
      </c>
      <c r="AD316" t="s">
        <v>85</v>
      </c>
      <c r="AE316" t="b">
        <v>0</v>
      </c>
    </row>
    <row r="317" spans="1:31" x14ac:dyDescent="0.35">
      <c r="A317" t="s">
        <v>85</v>
      </c>
      <c r="B317" t="s">
        <v>11472</v>
      </c>
      <c r="C317" t="s">
        <v>10905</v>
      </c>
      <c r="D317" t="s">
        <v>10907</v>
      </c>
      <c r="E317" t="s">
        <v>11143</v>
      </c>
      <c r="F317" t="s">
        <v>11419</v>
      </c>
      <c r="G317" t="s">
        <v>10002</v>
      </c>
      <c r="H317" t="s">
        <v>85</v>
      </c>
      <c r="I317" t="s">
        <v>85</v>
      </c>
      <c r="J317" t="s">
        <v>85</v>
      </c>
      <c r="K317" t="s">
        <v>85</v>
      </c>
      <c r="M317" t="s">
        <v>10002</v>
      </c>
      <c r="N317" t="s">
        <v>85</v>
      </c>
      <c r="O317" t="s">
        <v>11473</v>
      </c>
      <c r="P317" t="s">
        <v>85</v>
      </c>
      <c r="Q317" t="s">
        <v>85</v>
      </c>
      <c r="R317" t="s">
        <v>85</v>
      </c>
      <c r="S317" t="s">
        <v>85</v>
      </c>
      <c r="T317" t="s">
        <v>85</v>
      </c>
      <c r="U317" t="s">
        <v>85</v>
      </c>
      <c r="V317" t="s">
        <v>85</v>
      </c>
      <c r="W317" t="s">
        <v>85</v>
      </c>
      <c r="X317" t="s">
        <v>10001</v>
      </c>
      <c r="Y317" t="s">
        <v>637</v>
      </c>
      <c r="Z317" t="s">
        <v>85</v>
      </c>
      <c r="AA317" t="s">
        <v>85</v>
      </c>
      <c r="AB317" t="s">
        <v>85</v>
      </c>
      <c r="AC317" t="s">
        <v>85</v>
      </c>
      <c r="AD317" t="s">
        <v>85</v>
      </c>
      <c r="AE317" t="b">
        <v>0</v>
      </c>
    </row>
    <row r="318" spans="1:31" x14ac:dyDescent="0.35">
      <c r="A318" t="s">
        <v>85</v>
      </c>
      <c r="B318" t="s">
        <v>11474</v>
      </c>
      <c r="C318" t="s">
        <v>10905</v>
      </c>
      <c r="D318" t="s">
        <v>10907</v>
      </c>
      <c r="E318" t="s">
        <v>11143</v>
      </c>
      <c r="F318" t="s">
        <v>11419</v>
      </c>
      <c r="G318" t="s">
        <v>11475</v>
      </c>
      <c r="H318" t="s">
        <v>85</v>
      </c>
      <c r="I318" t="s">
        <v>85</v>
      </c>
      <c r="J318" t="s">
        <v>85</v>
      </c>
      <c r="K318" t="s">
        <v>85</v>
      </c>
      <c r="M318" t="s">
        <v>11475</v>
      </c>
      <c r="N318" t="s">
        <v>85</v>
      </c>
      <c r="O318" t="s">
        <v>11476</v>
      </c>
      <c r="P318" t="s">
        <v>85</v>
      </c>
      <c r="Q318" t="s">
        <v>85</v>
      </c>
      <c r="R318" t="s">
        <v>85</v>
      </c>
      <c r="S318" t="s">
        <v>85</v>
      </c>
      <c r="T318" t="s">
        <v>85</v>
      </c>
      <c r="U318" t="s">
        <v>85</v>
      </c>
      <c r="V318" t="s">
        <v>85</v>
      </c>
      <c r="W318" t="s">
        <v>85</v>
      </c>
      <c r="X318" t="s">
        <v>10004</v>
      </c>
      <c r="Y318" t="s">
        <v>637</v>
      </c>
      <c r="Z318" t="s">
        <v>85</v>
      </c>
      <c r="AA318" t="s">
        <v>85</v>
      </c>
      <c r="AB318" t="s">
        <v>85</v>
      </c>
      <c r="AC318" t="s">
        <v>85</v>
      </c>
      <c r="AD318" t="s">
        <v>85</v>
      </c>
      <c r="AE318" t="b">
        <v>0</v>
      </c>
    </row>
    <row r="319" spans="1:31" x14ac:dyDescent="0.35">
      <c r="A319" t="s">
        <v>85</v>
      </c>
      <c r="B319" t="s">
        <v>11477</v>
      </c>
      <c r="C319" t="s">
        <v>10905</v>
      </c>
      <c r="D319" t="s">
        <v>10907</v>
      </c>
      <c r="E319" t="s">
        <v>11143</v>
      </c>
      <c r="F319" t="s">
        <v>11419</v>
      </c>
      <c r="G319" t="s">
        <v>10023</v>
      </c>
      <c r="H319" t="s">
        <v>85</v>
      </c>
      <c r="I319" t="s">
        <v>85</v>
      </c>
      <c r="J319" t="s">
        <v>85</v>
      </c>
      <c r="K319" t="s">
        <v>85</v>
      </c>
      <c r="M319" t="s">
        <v>10023</v>
      </c>
      <c r="N319" t="s">
        <v>85</v>
      </c>
      <c r="O319" t="s">
        <v>11478</v>
      </c>
      <c r="P319" t="s">
        <v>85</v>
      </c>
      <c r="Q319" t="s">
        <v>85</v>
      </c>
      <c r="R319" t="s">
        <v>85</v>
      </c>
      <c r="S319" t="s">
        <v>85</v>
      </c>
      <c r="T319" t="s">
        <v>85</v>
      </c>
      <c r="U319" t="s">
        <v>85</v>
      </c>
      <c r="V319" t="s">
        <v>85</v>
      </c>
      <c r="W319" t="s">
        <v>85</v>
      </c>
      <c r="X319" t="s">
        <v>10022</v>
      </c>
      <c r="Y319" t="s">
        <v>637</v>
      </c>
      <c r="Z319" t="s">
        <v>85</v>
      </c>
      <c r="AA319" t="s">
        <v>85</v>
      </c>
      <c r="AB319" t="s">
        <v>85</v>
      </c>
      <c r="AC319" t="s">
        <v>85</v>
      </c>
      <c r="AD319" t="s">
        <v>85</v>
      </c>
      <c r="AE319" t="b">
        <v>0</v>
      </c>
    </row>
    <row r="320" spans="1:31" x14ac:dyDescent="0.35">
      <c r="A320" t="s">
        <v>85</v>
      </c>
      <c r="B320" t="s">
        <v>11479</v>
      </c>
      <c r="C320" t="s">
        <v>10905</v>
      </c>
      <c r="D320" t="s">
        <v>10907</v>
      </c>
      <c r="E320" t="s">
        <v>11143</v>
      </c>
      <c r="F320" t="s">
        <v>11419</v>
      </c>
      <c r="G320" t="s">
        <v>10008</v>
      </c>
      <c r="H320" t="s">
        <v>85</v>
      </c>
      <c r="I320" t="s">
        <v>85</v>
      </c>
      <c r="J320" t="s">
        <v>85</v>
      </c>
      <c r="K320" t="s">
        <v>85</v>
      </c>
      <c r="M320" t="s">
        <v>10008</v>
      </c>
      <c r="N320" t="s">
        <v>85</v>
      </c>
      <c r="O320" t="s">
        <v>11480</v>
      </c>
      <c r="P320" t="s">
        <v>85</v>
      </c>
      <c r="Q320" t="s">
        <v>85</v>
      </c>
      <c r="R320" t="s">
        <v>85</v>
      </c>
      <c r="S320" t="s">
        <v>85</v>
      </c>
      <c r="T320" t="s">
        <v>85</v>
      </c>
      <c r="U320" t="s">
        <v>85</v>
      </c>
      <c r="V320" t="s">
        <v>85</v>
      </c>
      <c r="W320" t="s">
        <v>85</v>
      </c>
      <c r="X320" t="s">
        <v>10007</v>
      </c>
      <c r="Y320" t="s">
        <v>637</v>
      </c>
      <c r="Z320" t="s">
        <v>85</v>
      </c>
      <c r="AA320" t="s">
        <v>85</v>
      </c>
      <c r="AB320" t="s">
        <v>85</v>
      </c>
      <c r="AC320" t="s">
        <v>85</v>
      </c>
      <c r="AD320" t="s">
        <v>85</v>
      </c>
      <c r="AE320" t="b">
        <v>0</v>
      </c>
    </row>
    <row r="321" spans="1:31" x14ac:dyDescent="0.35">
      <c r="A321" t="s">
        <v>85</v>
      </c>
      <c r="B321" t="s">
        <v>11481</v>
      </c>
      <c r="C321" t="s">
        <v>10905</v>
      </c>
      <c r="D321" t="s">
        <v>10907</v>
      </c>
      <c r="E321" t="s">
        <v>11143</v>
      </c>
      <c r="F321" t="s">
        <v>11419</v>
      </c>
      <c r="G321" t="s">
        <v>10017</v>
      </c>
      <c r="H321" t="s">
        <v>85</v>
      </c>
      <c r="I321" t="s">
        <v>85</v>
      </c>
      <c r="J321" t="s">
        <v>85</v>
      </c>
      <c r="K321" t="s">
        <v>85</v>
      </c>
      <c r="M321" t="s">
        <v>10017</v>
      </c>
      <c r="N321" t="s">
        <v>11482</v>
      </c>
      <c r="O321" t="s">
        <v>11483</v>
      </c>
      <c r="P321" t="s">
        <v>85</v>
      </c>
      <c r="Q321" t="s">
        <v>85</v>
      </c>
      <c r="R321" t="s">
        <v>85</v>
      </c>
      <c r="S321" t="s">
        <v>85</v>
      </c>
      <c r="T321" t="s">
        <v>85</v>
      </c>
      <c r="U321" t="s">
        <v>85</v>
      </c>
      <c r="V321" t="s">
        <v>85</v>
      </c>
      <c r="W321" t="s">
        <v>85</v>
      </c>
      <c r="X321" t="s">
        <v>10016</v>
      </c>
      <c r="Y321" t="s">
        <v>637</v>
      </c>
      <c r="Z321" t="s">
        <v>85</v>
      </c>
      <c r="AA321" t="s">
        <v>85</v>
      </c>
      <c r="AB321" t="s">
        <v>85</v>
      </c>
      <c r="AC321" t="s">
        <v>85</v>
      </c>
      <c r="AD321" t="s">
        <v>85</v>
      </c>
      <c r="AE321" t="b">
        <v>0</v>
      </c>
    </row>
    <row r="322" spans="1:31" x14ac:dyDescent="0.35">
      <c r="A322" t="s">
        <v>85</v>
      </c>
      <c r="B322" t="s">
        <v>11484</v>
      </c>
      <c r="C322" t="s">
        <v>10905</v>
      </c>
      <c r="D322" t="s">
        <v>10907</v>
      </c>
      <c r="E322" t="s">
        <v>11143</v>
      </c>
      <c r="F322" t="s">
        <v>11419</v>
      </c>
      <c r="G322" t="s">
        <v>9993</v>
      </c>
      <c r="H322" t="s">
        <v>85</v>
      </c>
      <c r="I322" t="s">
        <v>85</v>
      </c>
      <c r="J322" t="s">
        <v>85</v>
      </c>
      <c r="K322" t="s">
        <v>85</v>
      </c>
      <c r="M322" t="s">
        <v>9993</v>
      </c>
      <c r="N322" t="s">
        <v>85</v>
      </c>
      <c r="O322" t="s">
        <v>11485</v>
      </c>
      <c r="P322" t="s">
        <v>85</v>
      </c>
      <c r="Q322" t="s">
        <v>85</v>
      </c>
      <c r="R322" t="s">
        <v>85</v>
      </c>
      <c r="S322" t="s">
        <v>85</v>
      </c>
      <c r="T322" t="s">
        <v>85</v>
      </c>
      <c r="U322" t="s">
        <v>85</v>
      </c>
      <c r="V322" t="s">
        <v>85</v>
      </c>
      <c r="W322" t="s">
        <v>85</v>
      </c>
      <c r="X322" t="s">
        <v>9992</v>
      </c>
      <c r="Y322" t="s">
        <v>637</v>
      </c>
      <c r="Z322" t="s">
        <v>85</v>
      </c>
      <c r="AA322" t="s">
        <v>85</v>
      </c>
      <c r="AB322" t="s">
        <v>85</v>
      </c>
      <c r="AC322" t="s">
        <v>85</v>
      </c>
      <c r="AD322" t="s">
        <v>85</v>
      </c>
      <c r="AE322" t="b">
        <v>0</v>
      </c>
    </row>
    <row r="323" spans="1:31" x14ac:dyDescent="0.35">
      <c r="A323" t="s">
        <v>85</v>
      </c>
      <c r="B323" t="s">
        <v>11486</v>
      </c>
      <c r="C323" t="s">
        <v>10905</v>
      </c>
      <c r="D323" t="s">
        <v>10907</v>
      </c>
      <c r="E323" t="s">
        <v>11143</v>
      </c>
      <c r="F323" t="s">
        <v>11419</v>
      </c>
      <c r="G323" t="s">
        <v>9987</v>
      </c>
      <c r="H323" t="s">
        <v>85</v>
      </c>
      <c r="I323" t="s">
        <v>85</v>
      </c>
      <c r="J323" t="s">
        <v>85</v>
      </c>
      <c r="K323" t="s">
        <v>85</v>
      </c>
      <c r="M323" t="s">
        <v>9987</v>
      </c>
      <c r="N323" t="s">
        <v>85</v>
      </c>
      <c r="O323" t="s">
        <v>11487</v>
      </c>
      <c r="P323" t="s">
        <v>85</v>
      </c>
      <c r="Q323" t="s">
        <v>85</v>
      </c>
      <c r="R323" t="s">
        <v>85</v>
      </c>
      <c r="S323" t="s">
        <v>85</v>
      </c>
      <c r="T323" t="s">
        <v>85</v>
      </c>
      <c r="U323" t="s">
        <v>85</v>
      </c>
      <c r="V323" t="s">
        <v>85</v>
      </c>
      <c r="W323" t="s">
        <v>85</v>
      </c>
      <c r="X323" t="s">
        <v>9986</v>
      </c>
      <c r="Y323" t="s">
        <v>637</v>
      </c>
      <c r="Z323" t="s">
        <v>85</v>
      </c>
      <c r="AA323" t="s">
        <v>85</v>
      </c>
      <c r="AB323" t="s">
        <v>85</v>
      </c>
      <c r="AC323" t="s">
        <v>85</v>
      </c>
      <c r="AD323" t="s">
        <v>85</v>
      </c>
      <c r="AE323" t="b">
        <v>0</v>
      </c>
    </row>
    <row r="324" spans="1:31" x14ac:dyDescent="0.35">
      <c r="A324" t="s">
        <v>85</v>
      </c>
      <c r="B324" t="s">
        <v>11488</v>
      </c>
      <c r="C324" t="s">
        <v>10905</v>
      </c>
      <c r="D324" t="s">
        <v>10907</v>
      </c>
      <c r="E324" t="s">
        <v>11143</v>
      </c>
      <c r="F324" t="s">
        <v>11419</v>
      </c>
      <c r="G324" t="s">
        <v>9981</v>
      </c>
      <c r="H324" t="s">
        <v>85</v>
      </c>
      <c r="I324" t="s">
        <v>85</v>
      </c>
      <c r="J324" t="s">
        <v>85</v>
      </c>
      <c r="K324" t="s">
        <v>85</v>
      </c>
      <c r="M324" t="s">
        <v>9981</v>
      </c>
      <c r="N324" t="s">
        <v>85</v>
      </c>
      <c r="O324" t="s">
        <v>11489</v>
      </c>
      <c r="P324" t="s">
        <v>85</v>
      </c>
      <c r="Q324" t="s">
        <v>85</v>
      </c>
      <c r="R324" t="s">
        <v>85</v>
      </c>
      <c r="S324" t="s">
        <v>85</v>
      </c>
      <c r="T324" t="s">
        <v>85</v>
      </c>
      <c r="U324" t="s">
        <v>85</v>
      </c>
      <c r="V324" t="s">
        <v>85</v>
      </c>
      <c r="W324" t="s">
        <v>85</v>
      </c>
      <c r="X324" t="s">
        <v>9980</v>
      </c>
      <c r="Y324" t="s">
        <v>637</v>
      </c>
      <c r="Z324" t="s">
        <v>85</v>
      </c>
      <c r="AA324" t="s">
        <v>85</v>
      </c>
      <c r="AB324" t="s">
        <v>85</v>
      </c>
      <c r="AC324" t="s">
        <v>85</v>
      </c>
      <c r="AD324" t="s">
        <v>85</v>
      </c>
      <c r="AE324" t="b">
        <v>0</v>
      </c>
    </row>
    <row r="325" spans="1:31" x14ac:dyDescent="0.35">
      <c r="A325" t="s">
        <v>85</v>
      </c>
      <c r="B325" t="s">
        <v>11490</v>
      </c>
      <c r="C325" t="s">
        <v>10905</v>
      </c>
      <c r="D325" t="s">
        <v>10907</v>
      </c>
      <c r="E325" t="s">
        <v>11143</v>
      </c>
      <c r="F325" t="s">
        <v>11419</v>
      </c>
      <c r="G325" t="s">
        <v>5505</v>
      </c>
      <c r="H325" t="s">
        <v>85</v>
      </c>
      <c r="I325" t="s">
        <v>85</v>
      </c>
      <c r="J325" t="s">
        <v>85</v>
      </c>
      <c r="K325" t="s">
        <v>85</v>
      </c>
      <c r="M325" t="s">
        <v>5505</v>
      </c>
      <c r="N325" t="s">
        <v>85</v>
      </c>
      <c r="O325" t="s">
        <v>9809</v>
      </c>
      <c r="P325" t="s">
        <v>85</v>
      </c>
      <c r="Q325" t="s">
        <v>85</v>
      </c>
      <c r="R325" t="s">
        <v>11491</v>
      </c>
      <c r="S325" t="s">
        <v>5499</v>
      </c>
      <c r="T325" t="s">
        <v>85</v>
      </c>
      <c r="U325" t="s">
        <v>85</v>
      </c>
      <c r="V325" t="s">
        <v>85</v>
      </c>
      <c r="W325" t="s">
        <v>85</v>
      </c>
      <c r="X325" t="s">
        <v>5504</v>
      </c>
      <c r="Y325" t="s">
        <v>637</v>
      </c>
      <c r="Z325" t="s">
        <v>85</v>
      </c>
      <c r="AA325" t="s">
        <v>85</v>
      </c>
      <c r="AB325" t="s">
        <v>85</v>
      </c>
      <c r="AC325" t="s">
        <v>85</v>
      </c>
      <c r="AD325" t="s">
        <v>85</v>
      </c>
      <c r="AE325" t="b">
        <v>0</v>
      </c>
    </row>
    <row r="326" spans="1:31" x14ac:dyDescent="0.35">
      <c r="A326" t="s">
        <v>85</v>
      </c>
      <c r="B326" t="s">
        <v>11492</v>
      </c>
      <c r="C326" t="s">
        <v>10905</v>
      </c>
      <c r="D326" t="s">
        <v>10907</v>
      </c>
      <c r="E326" t="s">
        <v>11143</v>
      </c>
      <c r="F326" t="s">
        <v>11419</v>
      </c>
      <c r="G326" t="s">
        <v>10020</v>
      </c>
      <c r="H326" t="s">
        <v>85</v>
      </c>
      <c r="I326" t="s">
        <v>85</v>
      </c>
      <c r="J326" t="s">
        <v>85</v>
      </c>
      <c r="K326" t="s">
        <v>85</v>
      </c>
      <c r="M326" t="s">
        <v>10020</v>
      </c>
      <c r="N326" t="s">
        <v>85</v>
      </c>
      <c r="O326" t="s">
        <v>11493</v>
      </c>
      <c r="P326" t="s">
        <v>85</v>
      </c>
      <c r="Q326" t="s">
        <v>85</v>
      </c>
      <c r="R326" t="s">
        <v>85</v>
      </c>
      <c r="S326" t="s">
        <v>85</v>
      </c>
      <c r="T326" t="s">
        <v>85</v>
      </c>
      <c r="U326" t="s">
        <v>85</v>
      </c>
      <c r="V326" t="s">
        <v>85</v>
      </c>
      <c r="W326" t="s">
        <v>85</v>
      </c>
      <c r="X326" t="s">
        <v>10019</v>
      </c>
      <c r="Y326" t="s">
        <v>637</v>
      </c>
      <c r="Z326" t="s">
        <v>85</v>
      </c>
      <c r="AA326" t="s">
        <v>85</v>
      </c>
      <c r="AB326" t="s">
        <v>85</v>
      </c>
      <c r="AC326" t="s">
        <v>85</v>
      </c>
      <c r="AD326" t="s">
        <v>85</v>
      </c>
      <c r="AE326" t="b">
        <v>0</v>
      </c>
    </row>
    <row r="327" spans="1:31" x14ac:dyDescent="0.35">
      <c r="A327" t="s">
        <v>85</v>
      </c>
      <c r="B327" t="s">
        <v>11494</v>
      </c>
      <c r="C327" t="s">
        <v>10905</v>
      </c>
      <c r="D327" t="s">
        <v>10907</v>
      </c>
      <c r="E327" t="s">
        <v>11143</v>
      </c>
      <c r="F327" t="s">
        <v>11419</v>
      </c>
      <c r="G327" t="s">
        <v>9996</v>
      </c>
      <c r="H327" t="s">
        <v>85</v>
      </c>
      <c r="I327" t="s">
        <v>85</v>
      </c>
      <c r="J327" t="s">
        <v>85</v>
      </c>
      <c r="K327" t="s">
        <v>85</v>
      </c>
      <c r="M327" t="s">
        <v>9996</v>
      </c>
      <c r="N327" t="s">
        <v>85</v>
      </c>
      <c r="O327" t="s">
        <v>11495</v>
      </c>
      <c r="P327" t="s">
        <v>85</v>
      </c>
      <c r="Q327" t="s">
        <v>85</v>
      </c>
      <c r="R327" t="s">
        <v>85</v>
      </c>
      <c r="S327" t="s">
        <v>85</v>
      </c>
      <c r="T327" t="s">
        <v>85</v>
      </c>
      <c r="U327" t="s">
        <v>85</v>
      </c>
      <c r="V327" t="s">
        <v>85</v>
      </c>
      <c r="W327" t="s">
        <v>85</v>
      </c>
      <c r="X327" t="s">
        <v>9995</v>
      </c>
      <c r="Y327" t="s">
        <v>637</v>
      </c>
      <c r="Z327" t="s">
        <v>85</v>
      </c>
      <c r="AA327" t="s">
        <v>85</v>
      </c>
      <c r="AB327" t="s">
        <v>85</v>
      </c>
      <c r="AC327" t="s">
        <v>85</v>
      </c>
      <c r="AD327" t="s">
        <v>85</v>
      </c>
      <c r="AE327" t="b">
        <v>0</v>
      </c>
    </row>
    <row r="328" spans="1:31" x14ac:dyDescent="0.35">
      <c r="A328" t="s">
        <v>85</v>
      </c>
      <c r="B328" t="s">
        <v>11496</v>
      </c>
      <c r="C328" t="s">
        <v>10905</v>
      </c>
      <c r="D328" t="s">
        <v>10907</v>
      </c>
      <c r="E328" t="s">
        <v>11143</v>
      </c>
      <c r="F328" t="s">
        <v>11419</v>
      </c>
      <c r="G328" t="s">
        <v>10011</v>
      </c>
      <c r="H328" t="s">
        <v>85</v>
      </c>
      <c r="I328" t="s">
        <v>85</v>
      </c>
      <c r="J328" t="s">
        <v>85</v>
      </c>
      <c r="K328" t="s">
        <v>85</v>
      </c>
      <c r="M328" t="s">
        <v>10011</v>
      </c>
      <c r="N328" t="s">
        <v>85</v>
      </c>
      <c r="O328" t="s">
        <v>11497</v>
      </c>
      <c r="P328" t="s">
        <v>85</v>
      </c>
      <c r="Q328" t="s">
        <v>85</v>
      </c>
      <c r="R328" t="s">
        <v>85</v>
      </c>
      <c r="S328" t="s">
        <v>85</v>
      </c>
      <c r="T328" t="s">
        <v>85</v>
      </c>
      <c r="U328" t="s">
        <v>85</v>
      </c>
      <c r="V328" t="s">
        <v>85</v>
      </c>
      <c r="W328" t="s">
        <v>85</v>
      </c>
      <c r="X328" t="s">
        <v>10010</v>
      </c>
      <c r="Y328" t="s">
        <v>637</v>
      </c>
      <c r="Z328" t="s">
        <v>85</v>
      </c>
      <c r="AA328" t="s">
        <v>85</v>
      </c>
      <c r="AB328" t="s">
        <v>85</v>
      </c>
      <c r="AC328" t="s">
        <v>85</v>
      </c>
      <c r="AD328" t="s">
        <v>85</v>
      </c>
      <c r="AE328" t="b">
        <v>0</v>
      </c>
    </row>
    <row r="329" spans="1:31" x14ac:dyDescent="0.35">
      <c r="A329" t="s">
        <v>85</v>
      </c>
      <c r="B329" t="s">
        <v>11498</v>
      </c>
      <c r="C329" t="s">
        <v>10905</v>
      </c>
      <c r="D329" t="s">
        <v>10907</v>
      </c>
      <c r="E329" t="s">
        <v>11143</v>
      </c>
      <c r="F329" t="s">
        <v>11419</v>
      </c>
      <c r="G329" t="s">
        <v>10014</v>
      </c>
      <c r="H329" t="s">
        <v>85</v>
      </c>
      <c r="I329" t="s">
        <v>85</v>
      </c>
      <c r="J329" t="s">
        <v>85</v>
      </c>
      <c r="K329" t="s">
        <v>85</v>
      </c>
      <c r="M329" t="s">
        <v>10014</v>
      </c>
      <c r="N329" t="s">
        <v>85</v>
      </c>
      <c r="O329" t="s">
        <v>11499</v>
      </c>
      <c r="P329" t="s">
        <v>85</v>
      </c>
      <c r="Q329" t="s">
        <v>85</v>
      </c>
      <c r="R329" t="s">
        <v>85</v>
      </c>
      <c r="S329" t="s">
        <v>85</v>
      </c>
      <c r="T329" t="s">
        <v>85</v>
      </c>
      <c r="U329" t="s">
        <v>85</v>
      </c>
      <c r="V329" t="s">
        <v>85</v>
      </c>
      <c r="W329" t="s">
        <v>85</v>
      </c>
      <c r="X329" t="s">
        <v>10013</v>
      </c>
      <c r="Y329" t="s">
        <v>637</v>
      </c>
      <c r="Z329" t="s">
        <v>85</v>
      </c>
      <c r="AA329" t="s">
        <v>85</v>
      </c>
      <c r="AB329" t="s">
        <v>85</v>
      </c>
      <c r="AC329" t="s">
        <v>85</v>
      </c>
      <c r="AD329" t="s">
        <v>85</v>
      </c>
      <c r="AE329" t="b">
        <v>0</v>
      </c>
    </row>
    <row r="330" spans="1:31" x14ac:dyDescent="0.35">
      <c r="A330" t="s">
        <v>85</v>
      </c>
      <c r="B330" t="s">
        <v>11500</v>
      </c>
      <c r="C330" t="s">
        <v>10905</v>
      </c>
      <c r="D330" t="s">
        <v>10907</v>
      </c>
      <c r="E330" t="s">
        <v>11143</v>
      </c>
      <c r="F330" t="s">
        <v>11419</v>
      </c>
      <c r="G330" t="s">
        <v>9999</v>
      </c>
      <c r="H330" t="s">
        <v>85</v>
      </c>
      <c r="I330" t="s">
        <v>85</v>
      </c>
      <c r="J330" t="s">
        <v>85</v>
      </c>
      <c r="K330" t="s">
        <v>85</v>
      </c>
      <c r="M330" t="s">
        <v>9999</v>
      </c>
      <c r="N330" t="s">
        <v>85</v>
      </c>
      <c r="O330" t="s">
        <v>11501</v>
      </c>
      <c r="P330" t="s">
        <v>85</v>
      </c>
      <c r="Q330" t="s">
        <v>85</v>
      </c>
      <c r="R330" t="s">
        <v>85</v>
      </c>
      <c r="S330" t="s">
        <v>85</v>
      </c>
      <c r="T330" t="s">
        <v>85</v>
      </c>
      <c r="U330" t="s">
        <v>85</v>
      </c>
      <c r="V330" t="s">
        <v>85</v>
      </c>
      <c r="W330" t="s">
        <v>85</v>
      </c>
      <c r="X330" t="s">
        <v>9998</v>
      </c>
      <c r="Y330" t="s">
        <v>637</v>
      </c>
      <c r="Z330" t="s">
        <v>85</v>
      </c>
      <c r="AA330" t="s">
        <v>85</v>
      </c>
      <c r="AB330" t="s">
        <v>85</v>
      </c>
      <c r="AC330" t="s">
        <v>85</v>
      </c>
      <c r="AD330" t="s">
        <v>85</v>
      </c>
      <c r="AE330" t="b">
        <v>0</v>
      </c>
    </row>
    <row r="331" spans="1:31" x14ac:dyDescent="0.35">
      <c r="A331" t="s">
        <v>85</v>
      </c>
      <c r="B331" t="s">
        <v>11502</v>
      </c>
      <c r="C331" t="s">
        <v>10905</v>
      </c>
      <c r="D331" t="s">
        <v>10907</v>
      </c>
      <c r="E331" t="s">
        <v>11143</v>
      </c>
      <c r="F331" t="s">
        <v>11419</v>
      </c>
      <c r="G331" t="s">
        <v>10026</v>
      </c>
      <c r="H331" t="s">
        <v>85</v>
      </c>
      <c r="I331" t="s">
        <v>85</v>
      </c>
      <c r="J331" t="s">
        <v>85</v>
      </c>
      <c r="K331" t="s">
        <v>85</v>
      </c>
      <c r="M331" t="s">
        <v>10026</v>
      </c>
      <c r="N331" t="s">
        <v>85</v>
      </c>
      <c r="O331" t="s">
        <v>11503</v>
      </c>
      <c r="P331" t="s">
        <v>85</v>
      </c>
      <c r="Q331" t="s">
        <v>85</v>
      </c>
      <c r="R331" t="s">
        <v>85</v>
      </c>
      <c r="S331" t="s">
        <v>85</v>
      </c>
      <c r="T331" t="s">
        <v>85</v>
      </c>
      <c r="U331" t="s">
        <v>85</v>
      </c>
      <c r="V331" t="s">
        <v>85</v>
      </c>
      <c r="W331" t="s">
        <v>85</v>
      </c>
      <c r="X331" t="s">
        <v>10025</v>
      </c>
      <c r="Y331" t="s">
        <v>637</v>
      </c>
      <c r="Z331" t="s">
        <v>85</v>
      </c>
      <c r="AA331" t="s">
        <v>85</v>
      </c>
      <c r="AB331" t="s">
        <v>85</v>
      </c>
      <c r="AC331" t="s">
        <v>85</v>
      </c>
      <c r="AD331" t="s">
        <v>85</v>
      </c>
      <c r="AE331" t="b">
        <v>0</v>
      </c>
    </row>
    <row r="332" spans="1:31" x14ac:dyDescent="0.35">
      <c r="A332" t="s">
        <v>85</v>
      </c>
      <c r="B332" t="s">
        <v>11504</v>
      </c>
      <c r="C332" t="s">
        <v>10905</v>
      </c>
      <c r="D332" t="s">
        <v>10907</v>
      </c>
      <c r="E332" t="s">
        <v>11143</v>
      </c>
      <c r="F332" t="s">
        <v>11419</v>
      </c>
      <c r="G332" t="s">
        <v>9984</v>
      </c>
      <c r="H332" t="s">
        <v>85</v>
      </c>
      <c r="I332" t="s">
        <v>85</v>
      </c>
      <c r="J332" t="s">
        <v>85</v>
      </c>
      <c r="K332" t="s">
        <v>85</v>
      </c>
      <c r="M332" t="s">
        <v>9984</v>
      </c>
      <c r="N332" t="s">
        <v>85</v>
      </c>
      <c r="O332" t="s">
        <v>11505</v>
      </c>
      <c r="P332" t="s">
        <v>85</v>
      </c>
      <c r="Q332" t="s">
        <v>85</v>
      </c>
      <c r="R332" t="s">
        <v>85</v>
      </c>
      <c r="S332" t="s">
        <v>85</v>
      </c>
      <c r="T332" t="s">
        <v>85</v>
      </c>
      <c r="U332" t="s">
        <v>85</v>
      </c>
      <c r="V332" t="s">
        <v>85</v>
      </c>
      <c r="W332" t="s">
        <v>85</v>
      </c>
      <c r="X332" t="s">
        <v>9983</v>
      </c>
      <c r="Y332" t="s">
        <v>637</v>
      </c>
      <c r="Z332" t="s">
        <v>85</v>
      </c>
      <c r="AA332" t="s">
        <v>85</v>
      </c>
      <c r="AB332" t="s">
        <v>85</v>
      </c>
      <c r="AC332" t="s">
        <v>85</v>
      </c>
      <c r="AD332" t="s">
        <v>85</v>
      </c>
      <c r="AE332" t="b">
        <v>0</v>
      </c>
    </row>
    <row r="333" spans="1:31" x14ac:dyDescent="0.35">
      <c r="A333" t="s">
        <v>85</v>
      </c>
      <c r="B333" t="s">
        <v>11506</v>
      </c>
      <c r="C333" t="s">
        <v>10905</v>
      </c>
      <c r="D333" t="s">
        <v>10907</v>
      </c>
      <c r="E333" t="s">
        <v>11143</v>
      </c>
      <c r="F333" t="s">
        <v>11419</v>
      </c>
      <c r="G333" t="s">
        <v>9990</v>
      </c>
      <c r="H333" t="s">
        <v>85</v>
      </c>
      <c r="I333" t="s">
        <v>85</v>
      </c>
      <c r="J333" t="s">
        <v>85</v>
      </c>
      <c r="K333" t="s">
        <v>85</v>
      </c>
      <c r="M333" t="s">
        <v>9990</v>
      </c>
      <c r="N333" t="s">
        <v>85</v>
      </c>
      <c r="O333" t="s">
        <v>11507</v>
      </c>
      <c r="P333" t="s">
        <v>85</v>
      </c>
      <c r="Q333" t="s">
        <v>85</v>
      </c>
      <c r="R333" t="s">
        <v>85</v>
      </c>
      <c r="S333" t="s">
        <v>85</v>
      </c>
      <c r="T333" t="s">
        <v>85</v>
      </c>
      <c r="U333" t="s">
        <v>85</v>
      </c>
      <c r="V333" t="s">
        <v>85</v>
      </c>
      <c r="W333" t="s">
        <v>85</v>
      </c>
      <c r="X333" t="s">
        <v>9989</v>
      </c>
      <c r="Y333" t="s">
        <v>637</v>
      </c>
      <c r="Z333" t="s">
        <v>85</v>
      </c>
      <c r="AA333" t="s">
        <v>85</v>
      </c>
      <c r="AB333" t="s">
        <v>85</v>
      </c>
      <c r="AC333" t="s">
        <v>85</v>
      </c>
      <c r="AD333" t="s">
        <v>85</v>
      </c>
      <c r="AE333" t="b">
        <v>0</v>
      </c>
    </row>
    <row r="334" spans="1:31" x14ac:dyDescent="0.35">
      <c r="A334" t="s">
        <v>85</v>
      </c>
      <c r="B334" t="s">
        <v>11508</v>
      </c>
      <c r="C334" t="s">
        <v>10905</v>
      </c>
      <c r="D334" t="s">
        <v>10907</v>
      </c>
      <c r="E334" t="s">
        <v>11143</v>
      </c>
      <c r="F334" t="s">
        <v>11419</v>
      </c>
      <c r="G334" t="s">
        <v>11509</v>
      </c>
      <c r="H334" t="s">
        <v>85</v>
      </c>
      <c r="I334" t="s">
        <v>85</v>
      </c>
      <c r="J334" t="s">
        <v>85</v>
      </c>
      <c r="K334" t="s">
        <v>85</v>
      </c>
      <c r="M334" t="s">
        <v>11509</v>
      </c>
      <c r="N334" t="s">
        <v>85</v>
      </c>
      <c r="O334" t="s">
        <v>11510</v>
      </c>
      <c r="P334" t="s">
        <v>85</v>
      </c>
      <c r="Q334" t="s">
        <v>85</v>
      </c>
      <c r="R334" t="s">
        <v>85</v>
      </c>
      <c r="S334" t="s">
        <v>85</v>
      </c>
      <c r="T334" t="s">
        <v>85</v>
      </c>
      <c r="U334" t="s">
        <v>85</v>
      </c>
      <c r="V334" t="s">
        <v>85</v>
      </c>
      <c r="W334" t="s">
        <v>85</v>
      </c>
      <c r="X334" t="s">
        <v>10916</v>
      </c>
      <c r="Y334" t="s">
        <v>637</v>
      </c>
      <c r="Z334" t="s">
        <v>85</v>
      </c>
      <c r="AA334" t="s">
        <v>85</v>
      </c>
      <c r="AB334" t="s">
        <v>85</v>
      </c>
      <c r="AC334" t="s">
        <v>85</v>
      </c>
      <c r="AD334" t="s">
        <v>85</v>
      </c>
      <c r="AE334" t="b">
        <v>0</v>
      </c>
    </row>
    <row r="335" spans="1:31" x14ac:dyDescent="0.35">
      <c r="A335" t="s">
        <v>85</v>
      </c>
      <c r="B335" t="s">
        <v>11511</v>
      </c>
      <c r="C335" t="s">
        <v>10905</v>
      </c>
      <c r="D335" t="s">
        <v>10907</v>
      </c>
      <c r="E335" t="s">
        <v>11143</v>
      </c>
      <c r="F335" t="s">
        <v>11419</v>
      </c>
      <c r="G335" t="s">
        <v>11512</v>
      </c>
      <c r="H335" t="s">
        <v>85</v>
      </c>
      <c r="I335" t="s">
        <v>85</v>
      </c>
      <c r="J335" t="s">
        <v>85</v>
      </c>
      <c r="K335" t="s">
        <v>85</v>
      </c>
      <c r="M335" t="s">
        <v>11512</v>
      </c>
      <c r="N335" t="s">
        <v>85</v>
      </c>
      <c r="O335" t="s">
        <v>11513</v>
      </c>
      <c r="P335" t="s">
        <v>85</v>
      </c>
      <c r="Q335" t="s">
        <v>85</v>
      </c>
      <c r="R335" t="s">
        <v>85</v>
      </c>
      <c r="S335" t="s">
        <v>85</v>
      </c>
      <c r="T335" t="s">
        <v>85</v>
      </c>
      <c r="U335" t="s">
        <v>85</v>
      </c>
      <c r="V335" t="s">
        <v>85</v>
      </c>
      <c r="W335" t="s">
        <v>85</v>
      </c>
      <c r="X335" t="s">
        <v>10916</v>
      </c>
      <c r="Y335" t="s">
        <v>637</v>
      </c>
      <c r="Z335" t="s">
        <v>85</v>
      </c>
      <c r="AA335" t="s">
        <v>85</v>
      </c>
      <c r="AB335" t="s">
        <v>85</v>
      </c>
      <c r="AC335" t="s">
        <v>85</v>
      </c>
      <c r="AD335" t="s">
        <v>85</v>
      </c>
      <c r="AE335" t="b">
        <v>0</v>
      </c>
    </row>
    <row r="336" spans="1:31" x14ac:dyDescent="0.35">
      <c r="A336" t="s">
        <v>85</v>
      </c>
      <c r="B336" t="s">
        <v>11514</v>
      </c>
      <c r="C336" t="s">
        <v>10905</v>
      </c>
      <c r="D336" t="s">
        <v>10907</v>
      </c>
      <c r="E336" t="s">
        <v>11143</v>
      </c>
      <c r="F336" t="s">
        <v>11419</v>
      </c>
      <c r="G336" t="s">
        <v>85</v>
      </c>
      <c r="H336" t="s">
        <v>85</v>
      </c>
      <c r="I336" t="s">
        <v>85</v>
      </c>
      <c r="J336" t="s">
        <v>85</v>
      </c>
      <c r="K336" t="s">
        <v>85</v>
      </c>
      <c r="M336" t="s">
        <v>11419</v>
      </c>
      <c r="N336" t="s">
        <v>85</v>
      </c>
      <c r="O336" t="s">
        <v>11515</v>
      </c>
      <c r="P336" t="s">
        <v>85</v>
      </c>
      <c r="Q336" t="s">
        <v>85</v>
      </c>
      <c r="R336" t="s">
        <v>85</v>
      </c>
      <c r="S336" t="s">
        <v>85</v>
      </c>
      <c r="T336" t="s">
        <v>85</v>
      </c>
      <c r="U336" t="s">
        <v>85</v>
      </c>
      <c r="V336" t="s">
        <v>85</v>
      </c>
      <c r="W336" t="s">
        <v>85</v>
      </c>
      <c r="X336" t="s">
        <v>10916</v>
      </c>
      <c r="Y336" t="s">
        <v>637</v>
      </c>
      <c r="Z336" t="s">
        <v>85</v>
      </c>
      <c r="AA336" t="s">
        <v>85</v>
      </c>
      <c r="AB336" t="s">
        <v>85</v>
      </c>
      <c r="AC336" t="s">
        <v>85</v>
      </c>
      <c r="AD336" t="s">
        <v>85</v>
      </c>
      <c r="AE336" t="b">
        <v>0</v>
      </c>
    </row>
    <row r="337" spans="1:31" x14ac:dyDescent="0.35">
      <c r="A337" t="s">
        <v>85</v>
      </c>
      <c r="B337" t="s">
        <v>11516</v>
      </c>
      <c r="C337" t="s">
        <v>10905</v>
      </c>
      <c r="D337" t="s">
        <v>10907</v>
      </c>
      <c r="E337" t="s">
        <v>11143</v>
      </c>
      <c r="F337" t="s">
        <v>11517</v>
      </c>
      <c r="G337" t="s">
        <v>85</v>
      </c>
      <c r="H337" t="s">
        <v>85</v>
      </c>
      <c r="I337" t="s">
        <v>85</v>
      </c>
      <c r="J337" t="s">
        <v>85</v>
      </c>
      <c r="K337" t="s">
        <v>85</v>
      </c>
      <c r="M337" t="s">
        <v>11517</v>
      </c>
      <c r="N337" t="s">
        <v>85</v>
      </c>
      <c r="O337" t="s">
        <v>11518</v>
      </c>
      <c r="P337" t="s">
        <v>85</v>
      </c>
      <c r="Q337" t="s">
        <v>85</v>
      </c>
      <c r="R337" t="s">
        <v>11519</v>
      </c>
      <c r="S337" t="s">
        <v>85</v>
      </c>
      <c r="T337" t="s">
        <v>85</v>
      </c>
      <c r="U337" t="s">
        <v>85</v>
      </c>
      <c r="V337" t="s">
        <v>85</v>
      </c>
      <c r="W337" t="s">
        <v>85</v>
      </c>
      <c r="X337" t="s">
        <v>10916</v>
      </c>
      <c r="Y337" t="s">
        <v>637</v>
      </c>
      <c r="Z337" t="s">
        <v>85</v>
      </c>
      <c r="AA337" t="s">
        <v>85</v>
      </c>
      <c r="AB337" t="s">
        <v>85</v>
      </c>
      <c r="AC337" t="s">
        <v>85</v>
      </c>
      <c r="AD337" t="s">
        <v>85</v>
      </c>
      <c r="AE337" t="b">
        <v>0</v>
      </c>
    </row>
    <row r="338" spans="1:31" x14ac:dyDescent="0.35">
      <c r="A338" t="s">
        <v>85</v>
      </c>
      <c r="B338" t="s">
        <v>11520</v>
      </c>
      <c r="C338" t="s">
        <v>10905</v>
      </c>
      <c r="D338" t="s">
        <v>10907</v>
      </c>
      <c r="E338" t="s">
        <v>11143</v>
      </c>
      <c r="F338" t="s">
        <v>11521</v>
      </c>
      <c r="G338" t="s">
        <v>11522</v>
      </c>
      <c r="H338" t="s">
        <v>85</v>
      </c>
      <c r="I338" t="s">
        <v>85</v>
      </c>
      <c r="J338" t="s">
        <v>85</v>
      </c>
      <c r="K338" t="s">
        <v>85</v>
      </c>
      <c r="M338" t="s">
        <v>11522</v>
      </c>
      <c r="N338" t="s">
        <v>85</v>
      </c>
      <c r="O338" t="s">
        <v>11523</v>
      </c>
      <c r="P338" t="s">
        <v>85</v>
      </c>
      <c r="Q338" t="s">
        <v>85</v>
      </c>
      <c r="R338" t="s">
        <v>11524</v>
      </c>
      <c r="S338" t="s">
        <v>85</v>
      </c>
      <c r="T338" t="s">
        <v>85</v>
      </c>
      <c r="U338" t="s">
        <v>85</v>
      </c>
      <c r="V338" t="s">
        <v>85</v>
      </c>
      <c r="W338" t="s">
        <v>85</v>
      </c>
      <c r="X338" t="s">
        <v>10916</v>
      </c>
      <c r="Y338" t="s">
        <v>637</v>
      </c>
      <c r="Z338" t="s">
        <v>85</v>
      </c>
      <c r="AA338" t="s">
        <v>85</v>
      </c>
      <c r="AB338" t="s">
        <v>85</v>
      </c>
      <c r="AC338" t="s">
        <v>85</v>
      </c>
      <c r="AD338" t="s">
        <v>85</v>
      </c>
      <c r="AE338" t="b">
        <v>0</v>
      </c>
    </row>
    <row r="339" spans="1:31" x14ac:dyDescent="0.35">
      <c r="A339" t="s">
        <v>85</v>
      </c>
      <c r="B339" t="s">
        <v>11525</v>
      </c>
      <c r="C339" t="s">
        <v>10905</v>
      </c>
      <c r="D339" t="s">
        <v>10907</v>
      </c>
      <c r="E339" t="s">
        <v>11143</v>
      </c>
      <c r="F339" t="s">
        <v>11521</v>
      </c>
      <c r="G339" t="s">
        <v>11526</v>
      </c>
      <c r="H339" t="s">
        <v>85</v>
      </c>
      <c r="I339" t="s">
        <v>85</v>
      </c>
      <c r="J339" t="s">
        <v>85</v>
      </c>
      <c r="K339" t="s">
        <v>85</v>
      </c>
      <c r="M339" t="s">
        <v>11526</v>
      </c>
      <c r="N339" t="s">
        <v>85</v>
      </c>
      <c r="O339" t="s">
        <v>11527</v>
      </c>
      <c r="P339" t="s">
        <v>85</v>
      </c>
      <c r="Q339" t="s">
        <v>85</v>
      </c>
      <c r="R339" t="s">
        <v>11528</v>
      </c>
      <c r="S339" t="s">
        <v>85</v>
      </c>
      <c r="T339" t="s">
        <v>85</v>
      </c>
      <c r="U339" t="s">
        <v>85</v>
      </c>
      <c r="V339" t="s">
        <v>85</v>
      </c>
      <c r="W339" t="s">
        <v>85</v>
      </c>
      <c r="X339" t="s">
        <v>10916</v>
      </c>
      <c r="Y339" t="s">
        <v>637</v>
      </c>
      <c r="Z339" t="s">
        <v>85</v>
      </c>
      <c r="AA339" t="s">
        <v>85</v>
      </c>
      <c r="AB339" t="s">
        <v>85</v>
      </c>
      <c r="AC339" t="s">
        <v>85</v>
      </c>
      <c r="AD339" t="s">
        <v>85</v>
      </c>
      <c r="AE339" t="b">
        <v>0</v>
      </c>
    </row>
    <row r="340" spans="1:31" x14ac:dyDescent="0.35">
      <c r="A340" t="s">
        <v>85</v>
      </c>
      <c r="B340" t="s">
        <v>11529</v>
      </c>
      <c r="C340" t="s">
        <v>10905</v>
      </c>
      <c r="D340" t="s">
        <v>10907</v>
      </c>
      <c r="E340" t="s">
        <v>11143</v>
      </c>
      <c r="F340" t="s">
        <v>11521</v>
      </c>
      <c r="G340" t="s">
        <v>11530</v>
      </c>
      <c r="H340" t="s">
        <v>85</v>
      </c>
      <c r="I340" t="s">
        <v>85</v>
      </c>
      <c r="J340" t="s">
        <v>85</v>
      </c>
      <c r="K340" t="s">
        <v>85</v>
      </c>
      <c r="M340" t="s">
        <v>11530</v>
      </c>
      <c r="N340" t="s">
        <v>85</v>
      </c>
      <c r="O340" t="s">
        <v>11531</v>
      </c>
      <c r="P340" t="s">
        <v>85</v>
      </c>
      <c r="Q340" t="s">
        <v>85</v>
      </c>
      <c r="R340" t="s">
        <v>11532</v>
      </c>
      <c r="S340" t="s">
        <v>85</v>
      </c>
      <c r="T340" t="s">
        <v>85</v>
      </c>
      <c r="U340" t="s">
        <v>85</v>
      </c>
      <c r="V340" t="s">
        <v>85</v>
      </c>
      <c r="W340" t="s">
        <v>85</v>
      </c>
      <c r="X340" t="s">
        <v>10916</v>
      </c>
      <c r="Y340" t="s">
        <v>637</v>
      </c>
      <c r="Z340" t="s">
        <v>85</v>
      </c>
      <c r="AA340" t="s">
        <v>85</v>
      </c>
      <c r="AB340" t="s">
        <v>85</v>
      </c>
      <c r="AC340" t="s">
        <v>85</v>
      </c>
      <c r="AD340" t="s">
        <v>85</v>
      </c>
      <c r="AE340" t="b">
        <v>0</v>
      </c>
    </row>
    <row r="341" spans="1:31" x14ac:dyDescent="0.35">
      <c r="A341" t="s">
        <v>85</v>
      </c>
      <c r="B341" t="s">
        <v>11533</v>
      </c>
      <c r="C341" t="s">
        <v>10905</v>
      </c>
      <c r="D341" t="s">
        <v>10907</v>
      </c>
      <c r="E341" t="s">
        <v>11143</v>
      </c>
      <c r="F341" t="s">
        <v>11521</v>
      </c>
      <c r="G341" t="s">
        <v>11534</v>
      </c>
      <c r="H341" t="s">
        <v>85</v>
      </c>
      <c r="I341" t="s">
        <v>85</v>
      </c>
      <c r="J341" t="s">
        <v>85</v>
      </c>
      <c r="K341" t="s">
        <v>85</v>
      </c>
      <c r="M341" t="s">
        <v>11534</v>
      </c>
      <c r="N341" t="s">
        <v>85</v>
      </c>
      <c r="O341" t="s">
        <v>11535</v>
      </c>
      <c r="P341" t="s">
        <v>85</v>
      </c>
      <c r="Q341" t="s">
        <v>85</v>
      </c>
      <c r="R341" t="s">
        <v>11536</v>
      </c>
      <c r="S341" t="s">
        <v>85</v>
      </c>
      <c r="T341" t="s">
        <v>85</v>
      </c>
      <c r="U341" t="s">
        <v>85</v>
      </c>
      <c r="V341" t="s">
        <v>85</v>
      </c>
      <c r="W341" t="s">
        <v>85</v>
      </c>
      <c r="X341" t="s">
        <v>10916</v>
      </c>
      <c r="Y341" t="s">
        <v>637</v>
      </c>
      <c r="Z341" t="s">
        <v>85</v>
      </c>
      <c r="AA341" t="s">
        <v>85</v>
      </c>
      <c r="AB341" t="s">
        <v>85</v>
      </c>
      <c r="AC341" t="s">
        <v>85</v>
      </c>
      <c r="AD341" t="s">
        <v>85</v>
      </c>
      <c r="AE341" t="b">
        <v>0</v>
      </c>
    </row>
    <row r="342" spans="1:31" x14ac:dyDescent="0.35">
      <c r="A342" t="s">
        <v>85</v>
      </c>
      <c r="B342" t="s">
        <v>11537</v>
      </c>
      <c r="C342" t="s">
        <v>10905</v>
      </c>
      <c r="D342" t="s">
        <v>10907</v>
      </c>
      <c r="E342" t="s">
        <v>11143</v>
      </c>
      <c r="F342" t="s">
        <v>11521</v>
      </c>
      <c r="G342" t="s">
        <v>85</v>
      </c>
      <c r="H342" t="s">
        <v>85</v>
      </c>
      <c r="I342" t="s">
        <v>85</v>
      </c>
      <c r="J342" t="s">
        <v>85</v>
      </c>
      <c r="K342" t="s">
        <v>85</v>
      </c>
      <c r="M342" t="s">
        <v>11521</v>
      </c>
      <c r="N342" t="s">
        <v>85</v>
      </c>
      <c r="O342" t="s">
        <v>11538</v>
      </c>
      <c r="P342" t="s">
        <v>85</v>
      </c>
      <c r="Q342" t="s">
        <v>85</v>
      </c>
      <c r="R342" t="s">
        <v>11539</v>
      </c>
      <c r="S342" t="s">
        <v>85</v>
      </c>
      <c r="T342" t="s">
        <v>85</v>
      </c>
      <c r="U342" t="s">
        <v>85</v>
      </c>
      <c r="V342" t="s">
        <v>85</v>
      </c>
      <c r="W342" t="s">
        <v>85</v>
      </c>
      <c r="X342" t="s">
        <v>10916</v>
      </c>
      <c r="Y342" t="s">
        <v>637</v>
      </c>
      <c r="Z342" t="s">
        <v>85</v>
      </c>
      <c r="AA342" t="s">
        <v>85</v>
      </c>
      <c r="AB342" t="s">
        <v>85</v>
      </c>
      <c r="AC342" t="s">
        <v>85</v>
      </c>
      <c r="AD342" t="s">
        <v>85</v>
      </c>
      <c r="AE342" t="b">
        <v>0</v>
      </c>
    </row>
    <row r="343" spans="1:31" x14ac:dyDescent="0.35">
      <c r="A343" t="s">
        <v>85</v>
      </c>
      <c r="B343" t="s">
        <v>11540</v>
      </c>
      <c r="C343" t="s">
        <v>10905</v>
      </c>
      <c r="D343" t="s">
        <v>10907</v>
      </c>
      <c r="E343" t="s">
        <v>11143</v>
      </c>
      <c r="F343" t="s">
        <v>11541</v>
      </c>
      <c r="G343" t="s">
        <v>85</v>
      </c>
      <c r="H343" t="s">
        <v>85</v>
      </c>
      <c r="I343" t="s">
        <v>85</v>
      </c>
      <c r="J343" t="s">
        <v>85</v>
      </c>
      <c r="K343" t="s">
        <v>85</v>
      </c>
      <c r="M343" t="s">
        <v>11541</v>
      </c>
      <c r="N343" t="s">
        <v>85</v>
      </c>
      <c r="O343" t="s">
        <v>11542</v>
      </c>
      <c r="P343" t="s">
        <v>85</v>
      </c>
      <c r="Q343" t="s">
        <v>85</v>
      </c>
      <c r="R343" t="s">
        <v>11543</v>
      </c>
      <c r="S343" t="s">
        <v>85</v>
      </c>
      <c r="T343" t="s">
        <v>85</v>
      </c>
      <c r="U343" t="s">
        <v>85</v>
      </c>
      <c r="V343" t="s">
        <v>85</v>
      </c>
      <c r="W343" t="s">
        <v>85</v>
      </c>
      <c r="X343" t="s">
        <v>10916</v>
      </c>
      <c r="Y343" t="s">
        <v>637</v>
      </c>
      <c r="Z343" t="s">
        <v>85</v>
      </c>
      <c r="AA343" t="s">
        <v>85</v>
      </c>
      <c r="AB343" t="s">
        <v>85</v>
      </c>
      <c r="AC343" t="s">
        <v>85</v>
      </c>
      <c r="AD343" t="s">
        <v>85</v>
      </c>
      <c r="AE343" t="b">
        <v>0</v>
      </c>
    </row>
    <row r="344" spans="1:31" x14ac:dyDescent="0.35">
      <c r="A344" t="s">
        <v>85</v>
      </c>
      <c r="B344" t="s">
        <v>11544</v>
      </c>
      <c r="C344" t="s">
        <v>10905</v>
      </c>
      <c r="D344" t="s">
        <v>10907</v>
      </c>
      <c r="E344" t="s">
        <v>20348</v>
      </c>
      <c r="F344" t="s">
        <v>85</v>
      </c>
      <c r="G344" t="s">
        <v>85</v>
      </c>
      <c r="H344" t="s">
        <v>85</v>
      </c>
      <c r="I344" t="s">
        <v>85</v>
      </c>
      <c r="J344" t="s">
        <v>85</v>
      </c>
      <c r="K344" t="s">
        <v>85</v>
      </c>
      <c r="M344" t="s">
        <v>20348</v>
      </c>
      <c r="N344" t="s">
        <v>85</v>
      </c>
      <c r="O344" t="s">
        <v>11545</v>
      </c>
      <c r="P344" t="s">
        <v>85</v>
      </c>
      <c r="Q344" t="s">
        <v>85</v>
      </c>
      <c r="R344" t="s">
        <v>85</v>
      </c>
      <c r="S344" t="s">
        <v>85</v>
      </c>
      <c r="T344" t="s">
        <v>85</v>
      </c>
      <c r="U344" t="s">
        <v>85</v>
      </c>
      <c r="V344" t="s">
        <v>85</v>
      </c>
      <c r="W344" t="s">
        <v>85</v>
      </c>
      <c r="X344" t="s">
        <v>85</v>
      </c>
      <c r="Y344" t="s">
        <v>85</v>
      </c>
      <c r="Z344" t="s">
        <v>85</v>
      </c>
      <c r="AA344" t="s">
        <v>85</v>
      </c>
      <c r="AB344" t="s">
        <v>85</v>
      </c>
      <c r="AC344" t="s">
        <v>85</v>
      </c>
      <c r="AD344" t="s">
        <v>85</v>
      </c>
      <c r="AE344" t="b">
        <v>0</v>
      </c>
    </row>
    <row r="345" spans="1:31" x14ac:dyDescent="0.35">
      <c r="A345" t="s">
        <v>85</v>
      </c>
      <c r="B345" t="s">
        <v>11546</v>
      </c>
      <c r="C345" t="s">
        <v>10905</v>
      </c>
      <c r="D345" t="s">
        <v>10907</v>
      </c>
      <c r="E345" t="s">
        <v>20348</v>
      </c>
      <c r="F345" t="s">
        <v>11547</v>
      </c>
      <c r="G345" t="s">
        <v>85</v>
      </c>
      <c r="H345" t="s">
        <v>85</v>
      </c>
      <c r="I345" t="s">
        <v>85</v>
      </c>
      <c r="J345" t="s">
        <v>85</v>
      </c>
      <c r="K345" t="s">
        <v>85</v>
      </c>
      <c r="M345" t="s">
        <v>11547</v>
      </c>
      <c r="N345" t="s">
        <v>85</v>
      </c>
      <c r="O345" t="s">
        <v>11548</v>
      </c>
      <c r="P345" t="s">
        <v>85</v>
      </c>
      <c r="Q345" t="s">
        <v>85</v>
      </c>
      <c r="R345" t="s">
        <v>11549</v>
      </c>
      <c r="S345" t="s">
        <v>85</v>
      </c>
      <c r="T345" t="s">
        <v>85</v>
      </c>
      <c r="U345" t="s">
        <v>85</v>
      </c>
      <c r="V345" t="s">
        <v>85</v>
      </c>
      <c r="W345" t="s">
        <v>85</v>
      </c>
      <c r="X345" t="s">
        <v>85</v>
      </c>
      <c r="Y345" t="s">
        <v>85</v>
      </c>
      <c r="Z345" t="s">
        <v>85</v>
      </c>
      <c r="AA345" t="s">
        <v>85</v>
      </c>
      <c r="AB345" t="s">
        <v>85</v>
      </c>
      <c r="AC345" t="s">
        <v>85</v>
      </c>
      <c r="AD345" t="s">
        <v>85</v>
      </c>
      <c r="AE345" t="b">
        <v>0</v>
      </c>
    </row>
    <row r="346" spans="1:31" x14ac:dyDescent="0.35">
      <c r="A346" t="s">
        <v>85</v>
      </c>
      <c r="B346" t="s">
        <v>11550</v>
      </c>
      <c r="C346" t="s">
        <v>10905</v>
      </c>
      <c r="D346" t="s">
        <v>10907</v>
      </c>
      <c r="E346" t="s">
        <v>20348</v>
      </c>
      <c r="F346" t="s">
        <v>11547</v>
      </c>
      <c r="G346" t="s">
        <v>11551</v>
      </c>
      <c r="H346" t="s">
        <v>85</v>
      </c>
      <c r="I346" t="s">
        <v>85</v>
      </c>
      <c r="J346" t="s">
        <v>85</v>
      </c>
      <c r="K346" t="s">
        <v>85</v>
      </c>
      <c r="M346" t="s">
        <v>11551</v>
      </c>
      <c r="N346" t="s">
        <v>85</v>
      </c>
      <c r="O346" t="s">
        <v>11552</v>
      </c>
      <c r="P346" t="s">
        <v>85</v>
      </c>
      <c r="Q346" t="s">
        <v>85</v>
      </c>
      <c r="R346" t="s">
        <v>11553</v>
      </c>
      <c r="S346" t="s">
        <v>85</v>
      </c>
      <c r="T346" t="s">
        <v>85</v>
      </c>
      <c r="U346" t="s">
        <v>85</v>
      </c>
      <c r="V346" t="s">
        <v>85</v>
      </c>
      <c r="W346" t="s">
        <v>85</v>
      </c>
      <c r="X346" t="s">
        <v>85</v>
      </c>
      <c r="Y346" t="s">
        <v>85</v>
      </c>
      <c r="Z346" t="s">
        <v>85</v>
      </c>
      <c r="AA346" t="s">
        <v>85</v>
      </c>
      <c r="AB346" t="s">
        <v>85</v>
      </c>
      <c r="AC346" t="s">
        <v>85</v>
      </c>
      <c r="AD346" t="s">
        <v>85</v>
      </c>
      <c r="AE346" t="b">
        <v>0</v>
      </c>
    </row>
    <row r="347" spans="1:31" x14ac:dyDescent="0.35">
      <c r="A347" t="s">
        <v>85</v>
      </c>
      <c r="B347" t="s">
        <v>11554</v>
      </c>
      <c r="C347" t="s">
        <v>10905</v>
      </c>
      <c r="D347" t="s">
        <v>10907</v>
      </c>
      <c r="E347" t="s">
        <v>20348</v>
      </c>
      <c r="F347" t="s">
        <v>11547</v>
      </c>
      <c r="G347" t="s">
        <v>11551</v>
      </c>
      <c r="H347" t="s">
        <v>11555</v>
      </c>
      <c r="I347" t="s">
        <v>85</v>
      </c>
      <c r="J347" t="s">
        <v>85</v>
      </c>
      <c r="K347" t="s">
        <v>85</v>
      </c>
      <c r="M347" t="s">
        <v>11555</v>
      </c>
      <c r="N347" t="s">
        <v>11556</v>
      </c>
      <c r="O347" t="s">
        <v>11557</v>
      </c>
      <c r="P347" t="s">
        <v>85</v>
      </c>
      <c r="Q347" t="s">
        <v>85</v>
      </c>
      <c r="R347" t="s">
        <v>11558</v>
      </c>
      <c r="S347" t="s">
        <v>85</v>
      </c>
      <c r="T347" t="s">
        <v>85</v>
      </c>
      <c r="U347" t="s">
        <v>85</v>
      </c>
      <c r="V347" t="s">
        <v>85</v>
      </c>
      <c r="W347" t="s">
        <v>85</v>
      </c>
      <c r="X347" t="s">
        <v>85</v>
      </c>
      <c r="Y347" t="s">
        <v>85</v>
      </c>
      <c r="Z347" t="s">
        <v>85</v>
      </c>
      <c r="AA347" t="s">
        <v>85</v>
      </c>
      <c r="AB347" t="s">
        <v>85</v>
      </c>
      <c r="AC347" t="s">
        <v>85</v>
      </c>
      <c r="AD347" t="s">
        <v>85</v>
      </c>
      <c r="AE347" t="b">
        <v>0</v>
      </c>
    </row>
    <row r="348" spans="1:31" x14ac:dyDescent="0.35">
      <c r="A348" t="s">
        <v>85</v>
      </c>
      <c r="B348" t="s">
        <v>11559</v>
      </c>
      <c r="C348" t="s">
        <v>10905</v>
      </c>
      <c r="D348" t="s">
        <v>10907</v>
      </c>
      <c r="E348" t="s">
        <v>20348</v>
      </c>
      <c r="F348" t="s">
        <v>11547</v>
      </c>
      <c r="G348" t="s">
        <v>11551</v>
      </c>
      <c r="H348" t="s">
        <v>11555</v>
      </c>
      <c r="I348" t="s">
        <v>20349</v>
      </c>
      <c r="J348" t="s">
        <v>85</v>
      </c>
      <c r="K348" t="s">
        <v>85</v>
      </c>
      <c r="M348" t="s">
        <v>20349</v>
      </c>
      <c r="N348" t="s">
        <v>85</v>
      </c>
      <c r="O348" t="s">
        <v>11560</v>
      </c>
      <c r="P348" t="s">
        <v>85</v>
      </c>
      <c r="Q348" t="s">
        <v>85</v>
      </c>
      <c r="R348" t="s">
        <v>11561</v>
      </c>
      <c r="S348" t="s">
        <v>85</v>
      </c>
      <c r="T348" t="s">
        <v>85</v>
      </c>
      <c r="U348" t="s">
        <v>85</v>
      </c>
      <c r="V348" t="s">
        <v>85</v>
      </c>
      <c r="W348" t="s">
        <v>85</v>
      </c>
      <c r="X348" t="s">
        <v>85</v>
      </c>
      <c r="Y348" t="s">
        <v>85</v>
      </c>
      <c r="Z348" t="s">
        <v>85</v>
      </c>
      <c r="AA348" t="s">
        <v>85</v>
      </c>
      <c r="AB348" t="s">
        <v>85</v>
      </c>
      <c r="AC348" t="s">
        <v>85</v>
      </c>
      <c r="AD348" t="s">
        <v>85</v>
      </c>
      <c r="AE348" t="b">
        <v>0</v>
      </c>
    </row>
    <row r="349" spans="1:31" x14ac:dyDescent="0.35">
      <c r="A349" t="s">
        <v>85</v>
      </c>
      <c r="B349" t="s">
        <v>11562</v>
      </c>
      <c r="C349" t="s">
        <v>10905</v>
      </c>
      <c r="D349" t="s">
        <v>10907</v>
      </c>
      <c r="E349" t="s">
        <v>20348</v>
      </c>
      <c r="F349" t="s">
        <v>11547</v>
      </c>
      <c r="G349" t="s">
        <v>11551</v>
      </c>
      <c r="H349" t="s">
        <v>11555</v>
      </c>
      <c r="I349" t="s">
        <v>20350</v>
      </c>
      <c r="J349" t="s">
        <v>85</v>
      </c>
      <c r="K349" t="s">
        <v>85</v>
      </c>
      <c r="M349" t="s">
        <v>20350</v>
      </c>
      <c r="N349" t="s">
        <v>85</v>
      </c>
      <c r="O349" t="s">
        <v>11563</v>
      </c>
      <c r="P349" t="s">
        <v>85</v>
      </c>
      <c r="Q349" t="s">
        <v>85</v>
      </c>
      <c r="R349" t="s">
        <v>11564</v>
      </c>
      <c r="S349" t="s">
        <v>85</v>
      </c>
      <c r="T349" t="s">
        <v>85</v>
      </c>
      <c r="U349" t="s">
        <v>85</v>
      </c>
      <c r="V349" t="s">
        <v>85</v>
      </c>
      <c r="W349" t="s">
        <v>85</v>
      </c>
      <c r="X349" t="s">
        <v>85</v>
      </c>
      <c r="Y349" t="s">
        <v>85</v>
      </c>
      <c r="Z349" t="s">
        <v>85</v>
      </c>
      <c r="AA349" t="s">
        <v>85</v>
      </c>
      <c r="AB349" t="s">
        <v>85</v>
      </c>
      <c r="AC349" t="s">
        <v>85</v>
      </c>
      <c r="AD349" t="s">
        <v>85</v>
      </c>
      <c r="AE349" t="b">
        <v>0</v>
      </c>
    </row>
    <row r="350" spans="1:31" x14ac:dyDescent="0.35">
      <c r="A350" t="s">
        <v>85</v>
      </c>
      <c r="B350" t="s">
        <v>11565</v>
      </c>
      <c r="C350" t="s">
        <v>10905</v>
      </c>
      <c r="D350" t="s">
        <v>10907</v>
      </c>
      <c r="E350" t="s">
        <v>20348</v>
      </c>
      <c r="F350" t="s">
        <v>11547</v>
      </c>
      <c r="G350" t="s">
        <v>11551</v>
      </c>
      <c r="H350" t="s">
        <v>20351</v>
      </c>
      <c r="I350" t="s">
        <v>85</v>
      </c>
      <c r="J350" t="s">
        <v>85</v>
      </c>
      <c r="K350" t="s">
        <v>85</v>
      </c>
      <c r="M350" t="s">
        <v>20351</v>
      </c>
      <c r="N350" t="s">
        <v>85</v>
      </c>
      <c r="O350" t="s">
        <v>11566</v>
      </c>
      <c r="P350" t="s">
        <v>85</v>
      </c>
      <c r="Q350" t="s">
        <v>85</v>
      </c>
      <c r="R350" t="s">
        <v>11567</v>
      </c>
      <c r="S350" t="s">
        <v>85</v>
      </c>
      <c r="T350" t="s">
        <v>85</v>
      </c>
      <c r="U350" t="s">
        <v>85</v>
      </c>
      <c r="V350" t="s">
        <v>85</v>
      </c>
      <c r="W350" t="s">
        <v>85</v>
      </c>
      <c r="X350" t="s">
        <v>85</v>
      </c>
      <c r="Y350" t="s">
        <v>85</v>
      </c>
      <c r="Z350" t="s">
        <v>85</v>
      </c>
      <c r="AA350" t="s">
        <v>85</v>
      </c>
      <c r="AB350" t="s">
        <v>85</v>
      </c>
      <c r="AC350" t="s">
        <v>85</v>
      </c>
      <c r="AD350" t="s">
        <v>85</v>
      </c>
      <c r="AE350" t="b">
        <v>0</v>
      </c>
    </row>
    <row r="351" spans="1:31" x14ac:dyDescent="0.35">
      <c r="A351" t="s">
        <v>85</v>
      </c>
      <c r="B351" t="s">
        <v>11570</v>
      </c>
      <c r="C351" t="s">
        <v>10905</v>
      </c>
      <c r="D351" t="s">
        <v>10907</v>
      </c>
      <c r="E351" t="s">
        <v>20348</v>
      </c>
      <c r="F351" t="s">
        <v>11547</v>
      </c>
      <c r="G351" t="s">
        <v>11551</v>
      </c>
      <c r="H351" t="s">
        <v>20352</v>
      </c>
      <c r="I351" t="s">
        <v>85</v>
      </c>
      <c r="J351" t="s">
        <v>85</v>
      </c>
      <c r="K351" t="s">
        <v>85</v>
      </c>
      <c r="M351" t="s">
        <v>20352</v>
      </c>
      <c r="N351" t="s">
        <v>85</v>
      </c>
      <c r="O351" t="s">
        <v>11571</v>
      </c>
      <c r="P351" t="s">
        <v>85</v>
      </c>
      <c r="Q351" t="s">
        <v>85</v>
      </c>
      <c r="R351" t="s">
        <v>11572</v>
      </c>
      <c r="S351" t="s">
        <v>85</v>
      </c>
      <c r="T351" t="s">
        <v>85</v>
      </c>
      <c r="U351" t="s">
        <v>85</v>
      </c>
      <c r="V351" t="s">
        <v>85</v>
      </c>
      <c r="W351" t="s">
        <v>85</v>
      </c>
      <c r="X351" t="s">
        <v>85</v>
      </c>
      <c r="Y351" t="s">
        <v>85</v>
      </c>
      <c r="Z351" t="s">
        <v>85</v>
      </c>
      <c r="AA351" t="s">
        <v>85</v>
      </c>
      <c r="AB351" t="s">
        <v>85</v>
      </c>
      <c r="AC351" t="s">
        <v>85</v>
      </c>
      <c r="AD351" t="s">
        <v>85</v>
      </c>
      <c r="AE351" t="b">
        <v>0</v>
      </c>
    </row>
    <row r="352" spans="1:31" x14ac:dyDescent="0.35">
      <c r="A352" t="s">
        <v>85</v>
      </c>
      <c r="B352" t="s">
        <v>11573</v>
      </c>
      <c r="C352" t="s">
        <v>10905</v>
      </c>
      <c r="D352" t="s">
        <v>10907</v>
      </c>
      <c r="E352" t="s">
        <v>20348</v>
      </c>
      <c r="F352" t="s">
        <v>11547</v>
      </c>
      <c r="G352" t="s">
        <v>11551</v>
      </c>
      <c r="H352" t="s">
        <v>20352</v>
      </c>
      <c r="I352" t="s">
        <v>20353</v>
      </c>
      <c r="J352" t="s">
        <v>85</v>
      </c>
      <c r="K352" t="s">
        <v>85</v>
      </c>
      <c r="M352" t="s">
        <v>20353</v>
      </c>
      <c r="N352" t="s">
        <v>85</v>
      </c>
      <c r="O352" t="s">
        <v>11568</v>
      </c>
      <c r="P352" t="s">
        <v>85</v>
      </c>
      <c r="Q352" t="s">
        <v>85</v>
      </c>
      <c r="R352" t="s">
        <v>11569</v>
      </c>
      <c r="S352" t="s">
        <v>85</v>
      </c>
      <c r="T352" t="s">
        <v>85</v>
      </c>
      <c r="U352" t="s">
        <v>85</v>
      </c>
      <c r="V352" t="s">
        <v>85</v>
      </c>
      <c r="W352" t="s">
        <v>85</v>
      </c>
      <c r="X352" t="s">
        <v>85</v>
      </c>
      <c r="Y352" t="s">
        <v>85</v>
      </c>
      <c r="Z352" t="s">
        <v>85</v>
      </c>
      <c r="AA352" t="s">
        <v>85</v>
      </c>
      <c r="AB352" t="s">
        <v>85</v>
      </c>
      <c r="AC352" t="s">
        <v>85</v>
      </c>
      <c r="AD352" t="s">
        <v>85</v>
      </c>
      <c r="AE352" t="b">
        <v>0</v>
      </c>
    </row>
    <row r="353" spans="1:31" x14ac:dyDescent="0.35">
      <c r="A353" t="s">
        <v>85</v>
      </c>
      <c r="B353" t="s">
        <v>11574</v>
      </c>
      <c r="C353" t="s">
        <v>10905</v>
      </c>
      <c r="D353" t="s">
        <v>10907</v>
      </c>
      <c r="E353" t="s">
        <v>20348</v>
      </c>
      <c r="F353" t="s">
        <v>11547</v>
      </c>
      <c r="G353" t="s">
        <v>11551</v>
      </c>
      <c r="H353" t="s">
        <v>20352</v>
      </c>
      <c r="I353" t="s">
        <v>20354</v>
      </c>
      <c r="J353" t="s">
        <v>85</v>
      </c>
      <c r="K353" t="s">
        <v>85</v>
      </c>
      <c r="M353" t="s">
        <v>20354</v>
      </c>
      <c r="N353" t="s">
        <v>85</v>
      </c>
      <c r="O353" t="s">
        <v>11575</v>
      </c>
      <c r="P353" t="s">
        <v>85</v>
      </c>
      <c r="Q353" t="s">
        <v>85</v>
      </c>
      <c r="R353" t="s">
        <v>11576</v>
      </c>
      <c r="S353" t="s">
        <v>85</v>
      </c>
      <c r="T353" t="s">
        <v>85</v>
      </c>
      <c r="U353" t="s">
        <v>85</v>
      </c>
      <c r="V353" t="s">
        <v>85</v>
      </c>
      <c r="W353" t="s">
        <v>85</v>
      </c>
      <c r="X353" t="s">
        <v>85</v>
      </c>
      <c r="Y353" t="s">
        <v>85</v>
      </c>
      <c r="Z353" t="s">
        <v>85</v>
      </c>
      <c r="AA353" t="s">
        <v>85</v>
      </c>
      <c r="AB353" t="s">
        <v>85</v>
      </c>
      <c r="AC353" t="s">
        <v>85</v>
      </c>
      <c r="AD353" t="s">
        <v>85</v>
      </c>
      <c r="AE353" t="b">
        <v>0</v>
      </c>
    </row>
    <row r="354" spans="1:31" x14ac:dyDescent="0.35">
      <c r="A354" t="s">
        <v>85</v>
      </c>
      <c r="B354" t="s">
        <v>11577</v>
      </c>
      <c r="C354" t="s">
        <v>10905</v>
      </c>
      <c r="D354" t="s">
        <v>10907</v>
      </c>
      <c r="E354" t="s">
        <v>20348</v>
      </c>
      <c r="F354" t="s">
        <v>11547</v>
      </c>
      <c r="G354" t="s">
        <v>11551</v>
      </c>
      <c r="H354" t="s">
        <v>20352</v>
      </c>
      <c r="I354" t="s">
        <v>20355</v>
      </c>
      <c r="J354" t="s">
        <v>85</v>
      </c>
      <c r="K354" t="s">
        <v>85</v>
      </c>
      <c r="M354" t="s">
        <v>20355</v>
      </c>
      <c r="N354" t="s">
        <v>85</v>
      </c>
      <c r="O354" t="s">
        <v>11578</v>
      </c>
      <c r="P354" t="s">
        <v>85</v>
      </c>
      <c r="Q354" t="s">
        <v>85</v>
      </c>
      <c r="R354" t="s">
        <v>11579</v>
      </c>
      <c r="S354" t="s">
        <v>85</v>
      </c>
      <c r="T354" t="s">
        <v>85</v>
      </c>
      <c r="U354" t="s">
        <v>85</v>
      </c>
      <c r="V354" t="s">
        <v>85</v>
      </c>
      <c r="W354" t="s">
        <v>85</v>
      </c>
      <c r="X354" t="s">
        <v>85</v>
      </c>
      <c r="Y354" t="s">
        <v>85</v>
      </c>
      <c r="Z354" t="s">
        <v>85</v>
      </c>
      <c r="AA354" t="s">
        <v>85</v>
      </c>
      <c r="AB354" t="s">
        <v>85</v>
      </c>
      <c r="AC354" t="s">
        <v>85</v>
      </c>
      <c r="AD354" t="s">
        <v>85</v>
      </c>
      <c r="AE354" t="b">
        <v>0</v>
      </c>
    </row>
    <row r="355" spans="1:31" x14ac:dyDescent="0.35">
      <c r="A355" t="s">
        <v>85</v>
      </c>
      <c r="B355" t="s">
        <v>11580</v>
      </c>
      <c r="C355" t="s">
        <v>10905</v>
      </c>
      <c r="D355" t="s">
        <v>10907</v>
      </c>
      <c r="E355" t="s">
        <v>20348</v>
      </c>
      <c r="F355" t="s">
        <v>11547</v>
      </c>
      <c r="G355" t="s">
        <v>11551</v>
      </c>
      <c r="H355" t="s">
        <v>20352</v>
      </c>
      <c r="I355" t="s">
        <v>20356</v>
      </c>
      <c r="J355" t="s">
        <v>85</v>
      </c>
      <c r="K355" t="s">
        <v>85</v>
      </c>
      <c r="M355" t="s">
        <v>20356</v>
      </c>
      <c r="N355" t="s">
        <v>85</v>
      </c>
      <c r="O355" t="s">
        <v>11581</v>
      </c>
      <c r="P355" t="s">
        <v>85</v>
      </c>
      <c r="Q355" t="s">
        <v>85</v>
      </c>
      <c r="R355" t="s">
        <v>11582</v>
      </c>
      <c r="S355" t="s">
        <v>85</v>
      </c>
      <c r="T355" t="s">
        <v>85</v>
      </c>
      <c r="U355" t="s">
        <v>85</v>
      </c>
      <c r="V355" t="s">
        <v>85</v>
      </c>
      <c r="W355" t="s">
        <v>85</v>
      </c>
      <c r="X355" t="s">
        <v>85</v>
      </c>
      <c r="Y355" t="s">
        <v>85</v>
      </c>
      <c r="Z355" t="s">
        <v>85</v>
      </c>
      <c r="AA355" t="s">
        <v>85</v>
      </c>
      <c r="AB355" t="s">
        <v>85</v>
      </c>
      <c r="AC355" t="s">
        <v>85</v>
      </c>
      <c r="AD355" t="s">
        <v>85</v>
      </c>
      <c r="AE355" t="b">
        <v>0</v>
      </c>
    </row>
    <row r="356" spans="1:31" x14ac:dyDescent="0.35">
      <c r="A356" t="s">
        <v>85</v>
      </c>
      <c r="B356" t="s">
        <v>11583</v>
      </c>
      <c r="C356" t="s">
        <v>10905</v>
      </c>
      <c r="D356" t="s">
        <v>10907</v>
      </c>
      <c r="E356" t="s">
        <v>20348</v>
      </c>
      <c r="F356" t="s">
        <v>11547</v>
      </c>
      <c r="G356" t="s">
        <v>11551</v>
      </c>
      <c r="H356" t="s">
        <v>20357</v>
      </c>
      <c r="I356" t="s">
        <v>85</v>
      </c>
      <c r="J356" t="s">
        <v>85</v>
      </c>
      <c r="K356" t="s">
        <v>85</v>
      </c>
      <c r="M356" t="s">
        <v>20357</v>
      </c>
      <c r="N356" t="s">
        <v>85</v>
      </c>
      <c r="O356" t="s">
        <v>11584</v>
      </c>
      <c r="P356" t="s">
        <v>85</v>
      </c>
      <c r="Q356" t="s">
        <v>85</v>
      </c>
      <c r="R356" t="s">
        <v>11585</v>
      </c>
      <c r="S356" t="s">
        <v>85</v>
      </c>
      <c r="T356" t="s">
        <v>85</v>
      </c>
      <c r="U356" t="s">
        <v>85</v>
      </c>
      <c r="V356" t="s">
        <v>85</v>
      </c>
      <c r="W356" t="s">
        <v>85</v>
      </c>
      <c r="X356" t="s">
        <v>85</v>
      </c>
      <c r="Y356" t="s">
        <v>85</v>
      </c>
      <c r="Z356" t="s">
        <v>85</v>
      </c>
      <c r="AA356" t="s">
        <v>85</v>
      </c>
      <c r="AB356" t="s">
        <v>85</v>
      </c>
      <c r="AC356" t="s">
        <v>85</v>
      </c>
      <c r="AD356" t="s">
        <v>85</v>
      </c>
      <c r="AE356" t="b">
        <v>0</v>
      </c>
    </row>
    <row r="357" spans="1:31" x14ac:dyDescent="0.35">
      <c r="A357" t="s">
        <v>85</v>
      </c>
      <c r="B357" t="s">
        <v>11586</v>
      </c>
      <c r="C357" t="s">
        <v>10905</v>
      </c>
      <c r="D357" t="s">
        <v>10907</v>
      </c>
      <c r="E357" t="s">
        <v>20348</v>
      </c>
      <c r="F357" t="s">
        <v>11547</v>
      </c>
      <c r="G357" t="s">
        <v>11551</v>
      </c>
      <c r="H357" t="s">
        <v>20357</v>
      </c>
      <c r="I357" t="s">
        <v>2269</v>
      </c>
      <c r="J357" t="s">
        <v>85</v>
      </c>
      <c r="K357" t="s">
        <v>85</v>
      </c>
      <c r="M357" t="s">
        <v>2269</v>
      </c>
      <c r="N357" t="s">
        <v>85</v>
      </c>
      <c r="O357" t="s">
        <v>11587</v>
      </c>
      <c r="P357" t="s">
        <v>85</v>
      </c>
      <c r="Q357" t="s">
        <v>85</v>
      </c>
      <c r="R357" t="s">
        <v>11588</v>
      </c>
      <c r="S357" t="s">
        <v>85</v>
      </c>
      <c r="T357" t="s">
        <v>85</v>
      </c>
      <c r="U357" t="s">
        <v>85</v>
      </c>
      <c r="V357" t="s">
        <v>85</v>
      </c>
      <c r="W357" t="s">
        <v>85</v>
      </c>
      <c r="X357" t="s">
        <v>85</v>
      </c>
      <c r="Y357" t="s">
        <v>85</v>
      </c>
      <c r="Z357" t="s">
        <v>85</v>
      </c>
      <c r="AA357" t="s">
        <v>85</v>
      </c>
      <c r="AB357" t="s">
        <v>85</v>
      </c>
      <c r="AC357" t="s">
        <v>85</v>
      </c>
      <c r="AD357" t="s">
        <v>85</v>
      </c>
      <c r="AE357" t="b">
        <v>0</v>
      </c>
    </row>
    <row r="358" spans="1:31" x14ac:dyDescent="0.35">
      <c r="A358" t="s">
        <v>85</v>
      </c>
      <c r="B358" t="s">
        <v>11589</v>
      </c>
      <c r="C358" t="s">
        <v>10905</v>
      </c>
      <c r="D358" t="s">
        <v>10907</v>
      </c>
      <c r="E358" t="s">
        <v>20348</v>
      </c>
      <c r="F358" t="s">
        <v>11547</v>
      </c>
      <c r="G358" t="s">
        <v>11551</v>
      </c>
      <c r="H358" t="s">
        <v>20357</v>
      </c>
      <c r="I358" t="s">
        <v>20358</v>
      </c>
      <c r="J358" t="s">
        <v>85</v>
      </c>
      <c r="K358" t="s">
        <v>85</v>
      </c>
      <c r="M358" t="s">
        <v>20358</v>
      </c>
      <c r="N358" t="s">
        <v>85</v>
      </c>
      <c r="O358" t="s">
        <v>11590</v>
      </c>
      <c r="P358" t="s">
        <v>85</v>
      </c>
      <c r="Q358" t="s">
        <v>85</v>
      </c>
      <c r="R358" t="s">
        <v>11591</v>
      </c>
      <c r="S358" t="s">
        <v>85</v>
      </c>
      <c r="T358" t="s">
        <v>85</v>
      </c>
      <c r="U358" t="s">
        <v>85</v>
      </c>
      <c r="V358" t="s">
        <v>85</v>
      </c>
      <c r="W358" t="s">
        <v>85</v>
      </c>
      <c r="X358" t="s">
        <v>85</v>
      </c>
      <c r="Y358" t="s">
        <v>85</v>
      </c>
      <c r="Z358" t="s">
        <v>85</v>
      </c>
      <c r="AA358" t="s">
        <v>85</v>
      </c>
      <c r="AB358" t="s">
        <v>85</v>
      </c>
      <c r="AC358" t="s">
        <v>85</v>
      </c>
      <c r="AD358" t="s">
        <v>85</v>
      </c>
      <c r="AE358" t="b">
        <v>0</v>
      </c>
    </row>
    <row r="359" spans="1:31" x14ac:dyDescent="0.35">
      <c r="A359" t="s">
        <v>85</v>
      </c>
      <c r="B359" t="s">
        <v>11592</v>
      </c>
      <c r="C359" t="s">
        <v>10905</v>
      </c>
      <c r="D359" t="s">
        <v>10907</v>
      </c>
      <c r="E359" t="s">
        <v>20348</v>
      </c>
      <c r="F359" t="s">
        <v>11593</v>
      </c>
      <c r="G359" t="s">
        <v>85</v>
      </c>
      <c r="H359" t="s">
        <v>85</v>
      </c>
      <c r="I359" t="s">
        <v>85</v>
      </c>
      <c r="J359" t="s">
        <v>85</v>
      </c>
      <c r="K359" t="s">
        <v>85</v>
      </c>
      <c r="M359" t="s">
        <v>11593</v>
      </c>
      <c r="N359" t="s">
        <v>85</v>
      </c>
      <c r="O359" t="s">
        <v>11594</v>
      </c>
      <c r="P359" t="s">
        <v>85</v>
      </c>
      <c r="Q359" t="s">
        <v>85</v>
      </c>
      <c r="R359" t="s">
        <v>11595</v>
      </c>
      <c r="S359" t="s">
        <v>85</v>
      </c>
      <c r="T359" t="s">
        <v>85</v>
      </c>
      <c r="U359" t="s">
        <v>85</v>
      </c>
      <c r="V359" t="s">
        <v>85</v>
      </c>
      <c r="W359" t="s">
        <v>85</v>
      </c>
      <c r="X359" t="s">
        <v>85</v>
      </c>
      <c r="Y359" t="s">
        <v>85</v>
      </c>
      <c r="Z359" t="s">
        <v>85</v>
      </c>
      <c r="AA359" t="s">
        <v>85</v>
      </c>
      <c r="AB359" t="s">
        <v>85</v>
      </c>
      <c r="AC359" t="s">
        <v>85</v>
      </c>
      <c r="AD359" t="s">
        <v>85</v>
      </c>
      <c r="AE359" t="b">
        <v>0</v>
      </c>
    </row>
    <row r="360" spans="1:31" x14ac:dyDescent="0.35">
      <c r="A360" t="s">
        <v>85</v>
      </c>
      <c r="B360" t="s">
        <v>11596</v>
      </c>
      <c r="C360" t="s">
        <v>10905</v>
      </c>
      <c r="D360" t="s">
        <v>10907</v>
      </c>
      <c r="E360" t="s">
        <v>20348</v>
      </c>
      <c r="F360" t="s">
        <v>11593</v>
      </c>
      <c r="G360" t="s">
        <v>20359</v>
      </c>
      <c r="H360" t="s">
        <v>85</v>
      </c>
      <c r="I360" t="s">
        <v>85</v>
      </c>
      <c r="J360" t="s">
        <v>85</v>
      </c>
      <c r="K360" t="s">
        <v>85</v>
      </c>
      <c r="M360" t="s">
        <v>20359</v>
      </c>
      <c r="N360" t="s">
        <v>20360</v>
      </c>
      <c r="O360" t="s">
        <v>11597</v>
      </c>
      <c r="P360" t="s">
        <v>85</v>
      </c>
      <c r="Q360" t="s">
        <v>85</v>
      </c>
      <c r="R360" t="s">
        <v>11598</v>
      </c>
      <c r="S360" t="s">
        <v>85</v>
      </c>
      <c r="T360" t="s">
        <v>85</v>
      </c>
      <c r="U360" t="s">
        <v>85</v>
      </c>
      <c r="V360" t="s">
        <v>85</v>
      </c>
      <c r="W360" t="s">
        <v>85</v>
      </c>
      <c r="X360" t="s">
        <v>85</v>
      </c>
      <c r="Y360" t="s">
        <v>85</v>
      </c>
      <c r="Z360" t="s">
        <v>85</v>
      </c>
      <c r="AA360" t="s">
        <v>85</v>
      </c>
      <c r="AB360" t="s">
        <v>85</v>
      </c>
      <c r="AC360" t="s">
        <v>85</v>
      </c>
      <c r="AD360" t="s">
        <v>85</v>
      </c>
      <c r="AE360" t="b">
        <v>0</v>
      </c>
    </row>
    <row r="361" spans="1:31" x14ac:dyDescent="0.35">
      <c r="A361" t="s">
        <v>85</v>
      </c>
      <c r="B361" t="s">
        <v>11599</v>
      </c>
      <c r="C361" t="s">
        <v>10905</v>
      </c>
      <c r="D361" t="s">
        <v>10907</v>
      </c>
      <c r="E361" t="s">
        <v>20348</v>
      </c>
      <c r="F361" t="s">
        <v>11593</v>
      </c>
      <c r="G361" t="s">
        <v>11600</v>
      </c>
      <c r="H361" t="s">
        <v>85</v>
      </c>
      <c r="I361" t="s">
        <v>85</v>
      </c>
      <c r="J361" t="s">
        <v>85</v>
      </c>
      <c r="K361" t="s">
        <v>85</v>
      </c>
      <c r="M361" t="s">
        <v>11600</v>
      </c>
      <c r="N361" t="s">
        <v>85</v>
      </c>
      <c r="O361" t="s">
        <v>11601</v>
      </c>
      <c r="P361" t="s">
        <v>85</v>
      </c>
      <c r="Q361" t="s">
        <v>85</v>
      </c>
      <c r="R361" t="s">
        <v>11602</v>
      </c>
      <c r="S361" t="s">
        <v>85</v>
      </c>
      <c r="T361" t="s">
        <v>85</v>
      </c>
      <c r="U361" t="s">
        <v>85</v>
      </c>
      <c r="V361" t="s">
        <v>85</v>
      </c>
      <c r="W361" t="s">
        <v>85</v>
      </c>
      <c r="X361" t="s">
        <v>85</v>
      </c>
      <c r="Y361" t="s">
        <v>85</v>
      </c>
      <c r="Z361" t="s">
        <v>85</v>
      </c>
      <c r="AA361" t="s">
        <v>85</v>
      </c>
      <c r="AB361" t="s">
        <v>85</v>
      </c>
      <c r="AC361" t="s">
        <v>85</v>
      </c>
      <c r="AD361" t="s">
        <v>85</v>
      </c>
      <c r="AE361" t="b">
        <v>0</v>
      </c>
    </row>
    <row r="362" spans="1:31" x14ac:dyDescent="0.35">
      <c r="A362" t="s">
        <v>85</v>
      </c>
      <c r="B362" t="s">
        <v>11603</v>
      </c>
      <c r="C362" t="s">
        <v>10905</v>
      </c>
      <c r="D362" t="s">
        <v>10907</v>
      </c>
      <c r="E362" t="s">
        <v>20348</v>
      </c>
      <c r="F362" t="s">
        <v>11593</v>
      </c>
      <c r="G362" t="s">
        <v>11604</v>
      </c>
      <c r="H362" t="s">
        <v>85</v>
      </c>
      <c r="I362" t="s">
        <v>85</v>
      </c>
      <c r="J362" t="s">
        <v>85</v>
      </c>
      <c r="K362" t="s">
        <v>85</v>
      </c>
      <c r="M362" t="s">
        <v>11604</v>
      </c>
      <c r="N362" t="s">
        <v>85</v>
      </c>
      <c r="O362" t="s">
        <v>11605</v>
      </c>
      <c r="P362" t="s">
        <v>85</v>
      </c>
      <c r="Q362" t="s">
        <v>85</v>
      </c>
      <c r="R362" t="s">
        <v>11606</v>
      </c>
      <c r="S362" t="s">
        <v>85</v>
      </c>
      <c r="T362" t="s">
        <v>85</v>
      </c>
      <c r="U362" t="s">
        <v>85</v>
      </c>
      <c r="V362" t="s">
        <v>85</v>
      </c>
      <c r="W362" t="s">
        <v>85</v>
      </c>
      <c r="X362" t="s">
        <v>85</v>
      </c>
      <c r="Y362" t="s">
        <v>85</v>
      </c>
      <c r="Z362" t="s">
        <v>85</v>
      </c>
      <c r="AA362" t="s">
        <v>85</v>
      </c>
      <c r="AB362" t="s">
        <v>85</v>
      </c>
      <c r="AC362" t="s">
        <v>85</v>
      </c>
      <c r="AD362" t="s">
        <v>85</v>
      </c>
      <c r="AE362" t="b">
        <v>0</v>
      </c>
    </row>
    <row r="363" spans="1:31" x14ac:dyDescent="0.35">
      <c r="A363" t="s">
        <v>85</v>
      </c>
      <c r="B363" t="s">
        <v>11607</v>
      </c>
      <c r="C363" t="s">
        <v>10905</v>
      </c>
      <c r="D363" t="s">
        <v>10907</v>
      </c>
      <c r="E363" t="s">
        <v>20348</v>
      </c>
      <c r="F363" t="s">
        <v>11593</v>
      </c>
      <c r="G363" t="s">
        <v>20352</v>
      </c>
      <c r="H363" t="s">
        <v>85</v>
      </c>
      <c r="I363" t="s">
        <v>85</v>
      </c>
      <c r="J363" t="s">
        <v>85</v>
      </c>
      <c r="K363" t="s">
        <v>85</v>
      </c>
      <c r="M363" t="s">
        <v>20352</v>
      </c>
      <c r="N363" t="s">
        <v>85</v>
      </c>
      <c r="O363" t="s">
        <v>11571</v>
      </c>
      <c r="P363" t="s">
        <v>85</v>
      </c>
      <c r="Q363" t="s">
        <v>85</v>
      </c>
      <c r="R363" t="s">
        <v>11572</v>
      </c>
      <c r="S363" t="s">
        <v>85</v>
      </c>
      <c r="T363" t="s">
        <v>85</v>
      </c>
      <c r="U363" t="s">
        <v>85</v>
      </c>
      <c r="V363" t="s">
        <v>85</v>
      </c>
      <c r="W363" t="s">
        <v>85</v>
      </c>
      <c r="X363" t="s">
        <v>85</v>
      </c>
      <c r="Y363" t="s">
        <v>85</v>
      </c>
      <c r="Z363" t="s">
        <v>85</v>
      </c>
      <c r="AA363" t="s">
        <v>85</v>
      </c>
      <c r="AB363" t="s">
        <v>85</v>
      </c>
      <c r="AC363" t="s">
        <v>85</v>
      </c>
      <c r="AD363" t="s">
        <v>85</v>
      </c>
      <c r="AE363" t="b">
        <v>0</v>
      </c>
    </row>
    <row r="364" spans="1:31" x14ac:dyDescent="0.35">
      <c r="A364" t="s">
        <v>85</v>
      </c>
      <c r="B364" t="s">
        <v>11608</v>
      </c>
      <c r="C364" t="s">
        <v>10905</v>
      </c>
      <c r="D364" t="s">
        <v>10907</v>
      </c>
      <c r="E364" t="s">
        <v>20348</v>
      </c>
      <c r="F364" t="s">
        <v>11593</v>
      </c>
      <c r="G364" t="s">
        <v>20352</v>
      </c>
      <c r="H364" t="s">
        <v>20353</v>
      </c>
      <c r="I364" t="s">
        <v>85</v>
      </c>
      <c r="J364" t="s">
        <v>85</v>
      </c>
      <c r="K364" t="s">
        <v>85</v>
      </c>
      <c r="M364" t="s">
        <v>20353</v>
      </c>
      <c r="N364" t="s">
        <v>85</v>
      </c>
      <c r="O364" t="s">
        <v>11568</v>
      </c>
      <c r="P364" t="s">
        <v>85</v>
      </c>
      <c r="Q364" t="s">
        <v>85</v>
      </c>
      <c r="R364" t="s">
        <v>11569</v>
      </c>
      <c r="S364" t="s">
        <v>85</v>
      </c>
      <c r="T364" t="s">
        <v>85</v>
      </c>
      <c r="U364" t="s">
        <v>85</v>
      </c>
      <c r="V364" t="s">
        <v>85</v>
      </c>
      <c r="W364" t="s">
        <v>85</v>
      </c>
      <c r="X364" t="s">
        <v>85</v>
      </c>
      <c r="Y364" t="s">
        <v>85</v>
      </c>
      <c r="Z364" t="s">
        <v>85</v>
      </c>
      <c r="AA364" t="s">
        <v>85</v>
      </c>
      <c r="AB364" t="s">
        <v>85</v>
      </c>
      <c r="AC364" t="s">
        <v>85</v>
      </c>
      <c r="AD364" t="s">
        <v>85</v>
      </c>
      <c r="AE364" t="b">
        <v>0</v>
      </c>
    </row>
    <row r="365" spans="1:31" x14ac:dyDescent="0.35">
      <c r="A365" t="s">
        <v>85</v>
      </c>
      <c r="B365" t="s">
        <v>11609</v>
      </c>
      <c r="C365" t="s">
        <v>10905</v>
      </c>
      <c r="D365" t="s">
        <v>10907</v>
      </c>
      <c r="E365" t="s">
        <v>20348</v>
      </c>
      <c r="F365" t="s">
        <v>11593</v>
      </c>
      <c r="G365" t="s">
        <v>20352</v>
      </c>
      <c r="H365" t="s">
        <v>20354</v>
      </c>
      <c r="I365" t="s">
        <v>85</v>
      </c>
      <c r="J365" t="s">
        <v>85</v>
      </c>
      <c r="K365" t="s">
        <v>85</v>
      </c>
      <c r="M365" t="s">
        <v>20354</v>
      </c>
      <c r="N365" t="s">
        <v>85</v>
      </c>
      <c r="O365" t="s">
        <v>11575</v>
      </c>
      <c r="P365" t="s">
        <v>85</v>
      </c>
      <c r="Q365" t="s">
        <v>85</v>
      </c>
      <c r="R365" t="s">
        <v>11576</v>
      </c>
      <c r="S365" t="s">
        <v>85</v>
      </c>
      <c r="T365" t="s">
        <v>85</v>
      </c>
      <c r="U365" t="s">
        <v>85</v>
      </c>
      <c r="V365" t="s">
        <v>85</v>
      </c>
      <c r="W365" t="s">
        <v>85</v>
      </c>
      <c r="X365" t="s">
        <v>85</v>
      </c>
      <c r="Y365" t="s">
        <v>85</v>
      </c>
      <c r="Z365" t="s">
        <v>85</v>
      </c>
      <c r="AA365" t="s">
        <v>85</v>
      </c>
      <c r="AB365" t="s">
        <v>85</v>
      </c>
      <c r="AC365" t="s">
        <v>85</v>
      </c>
      <c r="AD365" t="s">
        <v>85</v>
      </c>
      <c r="AE365" t="b">
        <v>0</v>
      </c>
    </row>
    <row r="366" spans="1:31" x14ac:dyDescent="0.35">
      <c r="A366" t="s">
        <v>85</v>
      </c>
      <c r="B366" t="s">
        <v>11610</v>
      </c>
      <c r="C366" t="s">
        <v>10905</v>
      </c>
      <c r="D366" t="s">
        <v>10907</v>
      </c>
      <c r="E366" t="s">
        <v>20348</v>
      </c>
      <c r="F366" t="s">
        <v>11593</v>
      </c>
      <c r="G366" t="s">
        <v>20352</v>
      </c>
      <c r="H366" t="s">
        <v>20355</v>
      </c>
      <c r="I366" t="s">
        <v>85</v>
      </c>
      <c r="J366" t="s">
        <v>85</v>
      </c>
      <c r="K366" t="s">
        <v>85</v>
      </c>
      <c r="M366" t="s">
        <v>20355</v>
      </c>
      <c r="N366" t="s">
        <v>85</v>
      </c>
      <c r="O366" t="s">
        <v>11578</v>
      </c>
      <c r="P366" t="s">
        <v>85</v>
      </c>
      <c r="Q366" t="s">
        <v>85</v>
      </c>
      <c r="R366" t="s">
        <v>11579</v>
      </c>
      <c r="S366" t="s">
        <v>85</v>
      </c>
      <c r="T366" t="s">
        <v>85</v>
      </c>
      <c r="U366" t="s">
        <v>85</v>
      </c>
      <c r="V366" t="s">
        <v>85</v>
      </c>
      <c r="W366" t="s">
        <v>85</v>
      </c>
      <c r="X366" t="s">
        <v>85</v>
      </c>
      <c r="Y366" t="s">
        <v>85</v>
      </c>
      <c r="Z366" t="s">
        <v>85</v>
      </c>
      <c r="AA366" t="s">
        <v>85</v>
      </c>
      <c r="AB366" t="s">
        <v>85</v>
      </c>
      <c r="AC366" t="s">
        <v>85</v>
      </c>
      <c r="AD366" t="s">
        <v>85</v>
      </c>
      <c r="AE366" t="b">
        <v>0</v>
      </c>
    </row>
    <row r="367" spans="1:31" x14ac:dyDescent="0.35">
      <c r="A367" t="s">
        <v>85</v>
      </c>
      <c r="B367" t="s">
        <v>11611</v>
      </c>
      <c r="C367" t="s">
        <v>10905</v>
      </c>
      <c r="D367" t="s">
        <v>10907</v>
      </c>
      <c r="E367" t="s">
        <v>20348</v>
      </c>
      <c r="F367" t="s">
        <v>11593</v>
      </c>
      <c r="G367" t="s">
        <v>20352</v>
      </c>
      <c r="H367" t="s">
        <v>20356</v>
      </c>
      <c r="I367" t="s">
        <v>85</v>
      </c>
      <c r="J367" t="s">
        <v>85</v>
      </c>
      <c r="K367" t="s">
        <v>85</v>
      </c>
      <c r="M367" t="s">
        <v>20356</v>
      </c>
      <c r="N367" t="s">
        <v>85</v>
      </c>
      <c r="O367" t="s">
        <v>11581</v>
      </c>
      <c r="P367" t="s">
        <v>85</v>
      </c>
      <c r="Q367" t="s">
        <v>85</v>
      </c>
      <c r="R367" t="s">
        <v>11582</v>
      </c>
      <c r="S367" t="s">
        <v>85</v>
      </c>
      <c r="T367" t="s">
        <v>85</v>
      </c>
      <c r="U367" t="s">
        <v>85</v>
      </c>
      <c r="V367" t="s">
        <v>85</v>
      </c>
      <c r="W367" t="s">
        <v>85</v>
      </c>
      <c r="X367" t="s">
        <v>85</v>
      </c>
      <c r="Y367" t="s">
        <v>85</v>
      </c>
      <c r="Z367" t="s">
        <v>85</v>
      </c>
      <c r="AA367" t="s">
        <v>85</v>
      </c>
      <c r="AB367" t="s">
        <v>85</v>
      </c>
      <c r="AC367" t="s">
        <v>85</v>
      </c>
      <c r="AD367" t="s">
        <v>85</v>
      </c>
      <c r="AE367" t="b">
        <v>0</v>
      </c>
    </row>
    <row r="368" spans="1:31" x14ac:dyDescent="0.35">
      <c r="A368" t="s">
        <v>85</v>
      </c>
      <c r="B368" t="s">
        <v>11612</v>
      </c>
      <c r="C368" t="s">
        <v>10905</v>
      </c>
      <c r="D368" t="s">
        <v>10907</v>
      </c>
      <c r="E368" t="s">
        <v>20348</v>
      </c>
      <c r="F368" t="s">
        <v>20361</v>
      </c>
      <c r="G368" t="s">
        <v>85</v>
      </c>
      <c r="H368" t="s">
        <v>85</v>
      </c>
      <c r="I368" t="s">
        <v>85</v>
      </c>
      <c r="J368" t="s">
        <v>85</v>
      </c>
      <c r="K368" t="s">
        <v>85</v>
      </c>
      <c r="M368" t="s">
        <v>20361</v>
      </c>
      <c r="N368" t="s">
        <v>85</v>
      </c>
      <c r="O368" t="s">
        <v>11613</v>
      </c>
      <c r="P368" t="s">
        <v>85</v>
      </c>
      <c r="Q368" t="s">
        <v>85</v>
      </c>
      <c r="R368" t="s">
        <v>11614</v>
      </c>
      <c r="S368" t="s">
        <v>85</v>
      </c>
      <c r="T368" t="s">
        <v>85</v>
      </c>
      <c r="U368" t="s">
        <v>85</v>
      </c>
      <c r="V368" t="s">
        <v>85</v>
      </c>
      <c r="W368" t="s">
        <v>85</v>
      </c>
      <c r="X368" t="s">
        <v>85</v>
      </c>
      <c r="Y368" t="s">
        <v>85</v>
      </c>
      <c r="Z368" t="s">
        <v>85</v>
      </c>
      <c r="AA368" t="s">
        <v>85</v>
      </c>
      <c r="AB368" t="s">
        <v>85</v>
      </c>
      <c r="AC368" t="s">
        <v>85</v>
      </c>
      <c r="AD368" t="s">
        <v>85</v>
      </c>
      <c r="AE368" t="b">
        <v>0</v>
      </c>
    </row>
    <row r="369" spans="1:31" x14ac:dyDescent="0.35">
      <c r="A369" t="s">
        <v>85</v>
      </c>
      <c r="B369" t="s">
        <v>11615</v>
      </c>
      <c r="C369" t="s">
        <v>10905</v>
      </c>
      <c r="D369" t="s">
        <v>10907</v>
      </c>
      <c r="E369" t="s">
        <v>20362</v>
      </c>
      <c r="F369" t="s">
        <v>85</v>
      </c>
      <c r="G369" t="s">
        <v>85</v>
      </c>
      <c r="H369" t="s">
        <v>85</v>
      </c>
      <c r="I369" t="s">
        <v>85</v>
      </c>
      <c r="J369" t="s">
        <v>85</v>
      </c>
      <c r="K369" t="s">
        <v>85</v>
      </c>
      <c r="M369" t="s">
        <v>20362</v>
      </c>
      <c r="N369" t="s">
        <v>85</v>
      </c>
      <c r="O369" t="s">
        <v>11616</v>
      </c>
      <c r="P369" t="s">
        <v>85</v>
      </c>
      <c r="Q369" t="s">
        <v>85</v>
      </c>
      <c r="R369" t="s">
        <v>11617</v>
      </c>
      <c r="S369" t="s">
        <v>85</v>
      </c>
      <c r="T369" t="s">
        <v>85</v>
      </c>
      <c r="U369" t="s">
        <v>85</v>
      </c>
      <c r="V369" t="s">
        <v>85</v>
      </c>
      <c r="W369" t="s">
        <v>85</v>
      </c>
      <c r="X369" t="s">
        <v>85</v>
      </c>
      <c r="Y369" t="s">
        <v>85</v>
      </c>
      <c r="Z369" t="s">
        <v>85</v>
      </c>
      <c r="AA369" t="s">
        <v>85</v>
      </c>
      <c r="AB369" t="s">
        <v>85</v>
      </c>
      <c r="AC369" t="s">
        <v>85</v>
      </c>
      <c r="AD369" t="s">
        <v>85</v>
      </c>
      <c r="AE369" t="b">
        <v>0</v>
      </c>
    </row>
    <row r="370" spans="1:31" x14ac:dyDescent="0.35">
      <c r="A370" t="s">
        <v>85</v>
      </c>
      <c r="B370" t="s">
        <v>11618</v>
      </c>
      <c r="C370" t="s">
        <v>2442</v>
      </c>
      <c r="D370" t="s">
        <v>85</v>
      </c>
      <c r="E370" t="s">
        <v>85</v>
      </c>
      <c r="F370" t="s">
        <v>85</v>
      </c>
      <c r="G370" t="s">
        <v>85</v>
      </c>
      <c r="H370" t="s">
        <v>85</v>
      </c>
      <c r="I370" t="s">
        <v>85</v>
      </c>
      <c r="J370" t="s">
        <v>85</v>
      </c>
      <c r="K370" t="s">
        <v>85</v>
      </c>
      <c r="M370" t="s">
        <v>2442</v>
      </c>
      <c r="N370" t="s">
        <v>85</v>
      </c>
      <c r="O370" t="s">
        <v>11619</v>
      </c>
      <c r="P370" t="s">
        <v>85</v>
      </c>
      <c r="Q370" t="s">
        <v>85</v>
      </c>
      <c r="R370" t="s">
        <v>11620</v>
      </c>
      <c r="S370" t="s">
        <v>85</v>
      </c>
      <c r="T370" t="s">
        <v>85</v>
      </c>
      <c r="U370" t="s">
        <v>85</v>
      </c>
      <c r="V370" t="s">
        <v>85</v>
      </c>
      <c r="W370" t="s">
        <v>85</v>
      </c>
      <c r="X370" t="s">
        <v>85</v>
      </c>
      <c r="Y370" t="s">
        <v>85</v>
      </c>
      <c r="Z370" t="s">
        <v>85</v>
      </c>
      <c r="AA370" t="s">
        <v>85</v>
      </c>
      <c r="AB370" t="s">
        <v>85</v>
      </c>
      <c r="AC370" t="s">
        <v>85</v>
      </c>
      <c r="AD370" t="s">
        <v>85</v>
      </c>
      <c r="AE370" t="b">
        <v>0</v>
      </c>
    </row>
    <row r="371" spans="1:31" x14ac:dyDescent="0.35">
      <c r="A371" t="s">
        <v>85</v>
      </c>
      <c r="B371" t="s">
        <v>11621</v>
      </c>
      <c r="C371" t="s">
        <v>2442</v>
      </c>
      <c r="D371" t="s">
        <v>11622</v>
      </c>
      <c r="E371" t="s">
        <v>85</v>
      </c>
      <c r="F371" t="s">
        <v>85</v>
      </c>
      <c r="G371" t="s">
        <v>85</v>
      </c>
      <c r="H371" t="s">
        <v>85</v>
      </c>
      <c r="I371" t="s">
        <v>85</v>
      </c>
      <c r="J371" t="s">
        <v>85</v>
      </c>
      <c r="K371" t="s">
        <v>85</v>
      </c>
      <c r="M371" t="s">
        <v>11622</v>
      </c>
      <c r="N371" t="s">
        <v>85</v>
      </c>
      <c r="O371" t="s">
        <v>11623</v>
      </c>
      <c r="P371" t="s">
        <v>85</v>
      </c>
      <c r="Q371" t="s">
        <v>85</v>
      </c>
      <c r="R371" t="s">
        <v>11624</v>
      </c>
      <c r="S371" t="s">
        <v>85</v>
      </c>
      <c r="T371" t="s">
        <v>85</v>
      </c>
      <c r="U371" t="s">
        <v>85</v>
      </c>
      <c r="V371" t="s">
        <v>85</v>
      </c>
      <c r="W371" t="s">
        <v>85</v>
      </c>
      <c r="X371" t="s">
        <v>85</v>
      </c>
      <c r="Y371" t="s">
        <v>11625</v>
      </c>
      <c r="Z371" t="s">
        <v>85</v>
      </c>
      <c r="AA371" t="s">
        <v>85</v>
      </c>
      <c r="AB371" t="s">
        <v>85</v>
      </c>
      <c r="AC371" t="s">
        <v>85</v>
      </c>
      <c r="AD371" t="s">
        <v>85</v>
      </c>
      <c r="AE371" t="b">
        <v>0</v>
      </c>
    </row>
    <row r="372" spans="1:31" x14ac:dyDescent="0.35">
      <c r="A372" t="s">
        <v>85</v>
      </c>
      <c r="B372" t="s">
        <v>11626</v>
      </c>
      <c r="C372" t="s">
        <v>2442</v>
      </c>
      <c r="D372" t="s">
        <v>2468</v>
      </c>
      <c r="E372" t="s">
        <v>85</v>
      </c>
      <c r="F372" t="s">
        <v>85</v>
      </c>
      <c r="G372" t="s">
        <v>85</v>
      </c>
      <c r="H372" t="s">
        <v>85</v>
      </c>
      <c r="I372" t="s">
        <v>85</v>
      </c>
      <c r="J372" t="s">
        <v>85</v>
      </c>
      <c r="K372" t="s">
        <v>85</v>
      </c>
      <c r="M372" t="s">
        <v>2468</v>
      </c>
      <c r="N372" t="s">
        <v>85</v>
      </c>
      <c r="O372" t="s">
        <v>85</v>
      </c>
      <c r="P372" t="s">
        <v>85</v>
      </c>
      <c r="Q372" t="s">
        <v>85</v>
      </c>
      <c r="R372" t="s">
        <v>85</v>
      </c>
      <c r="S372" t="s">
        <v>85</v>
      </c>
      <c r="T372" t="s">
        <v>85</v>
      </c>
      <c r="U372" t="s">
        <v>85</v>
      </c>
      <c r="V372" t="s">
        <v>85</v>
      </c>
      <c r="W372" t="s">
        <v>85</v>
      </c>
      <c r="X372" t="s">
        <v>85</v>
      </c>
      <c r="Y372" t="s">
        <v>11054</v>
      </c>
      <c r="Z372" t="s">
        <v>85</v>
      </c>
      <c r="AA372" t="s">
        <v>85</v>
      </c>
      <c r="AB372" t="s">
        <v>85</v>
      </c>
      <c r="AC372" t="s">
        <v>85</v>
      </c>
      <c r="AD372" t="s">
        <v>85</v>
      </c>
      <c r="AE372" t="b">
        <v>0</v>
      </c>
    </row>
    <row r="373" spans="1:31" x14ac:dyDescent="0.35">
      <c r="A373" t="s">
        <v>85</v>
      </c>
      <c r="B373" t="s">
        <v>11627</v>
      </c>
      <c r="C373" t="s">
        <v>2442</v>
      </c>
      <c r="D373" t="s">
        <v>2468</v>
      </c>
      <c r="E373" t="s">
        <v>2469</v>
      </c>
      <c r="F373" t="s">
        <v>85</v>
      </c>
      <c r="G373" t="s">
        <v>85</v>
      </c>
      <c r="H373" t="s">
        <v>85</v>
      </c>
      <c r="I373" t="s">
        <v>85</v>
      </c>
      <c r="J373" t="s">
        <v>85</v>
      </c>
      <c r="K373" t="s">
        <v>85</v>
      </c>
      <c r="M373" t="s">
        <v>2469</v>
      </c>
      <c r="N373" t="s">
        <v>85</v>
      </c>
      <c r="O373" t="s">
        <v>85</v>
      </c>
      <c r="P373" t="s">
        <v>85</v>
      </c>
      <c r="Q373" t="s">
        <v>85</v>
      </c>
      <c r="R373" t="s">
        <v>85</v>
      </c>
      <c r="S373" t="s">
        <v>85</v>
      </c>
      <c r="T373" t="s">
        <v>85</v>
      </c>
      <c r="U373" t="s">
        <v>85</v>
      </c>
      <c r="V373" t="s">
        <v>85</v>
      </c>
      <c r="W373" t="s">
        <v>85</v>
      </c>
      <c r="X373" t="s">
        <v>85</v>
      </c>
      <c r="Y373" t="s">
        <v>11054</v>
      </c>
      <c r="Z373" t="s">
        <v>85</v>
      </c>
      <c r="AA373" t="s">
        <v>85</v>
      </c>
      <c r="AB373" t="s">
        <v>85</v>
      </c>
      <c r="AC373" t="s">
        <v>85</v>
      </c>
      <c r="AD373" t="s">
        <v>85</v>
      </c>
      <c r="AE373" t="b">
        <v>0</v>
      </c>
    </row>
    <row r="374" spans="1:31" x14ac:dyDescent="0.35">
      <c r="A374" t="s">
        <v>85</v>
      </c>
      <c r="B374" t="s">
        <v>11628</v>
      </c>
      <c r="C374" t="s">
        <v>2442</v>
      </c>
      <c r="D374" t="s">
        <v>2468</v>
      </c>
      <c r="E374" t="s">
        <v>2469</v>
      </c>
      <c r="F374" t="s">
        <v>2470</v>
      </c>
      <c r="G374" t="s">
        <v>85</v>
      </c>
      <c r="H374" t="s">
        <v>85</v>
      </c>
      <c r="I374" t="s">
        <v>85</v>
      </c>
      <c r="J374" t="s">
        <v>85</v>
      </c>
      <c r="K374" t="s">
        <v>85</v>
      </c>
      <c r="M374" t="s">
        <v>2470</v>
      </c>
      <c r="N374" t="s">
        <v>85</v>
      </c>
      <c r="O374" t="s">
        <v>85</v>
      </c>
      <c r="P374" t="s">
        <v>85</v>
      </c>
      <c r="Q374" t="s">
        <v>85</v>
      </c>
      <c r="R374" t="s">
        <v>85</v>
      </c>
      <c r="S374" t="s">
        <v>85</v>
      </c>
      <c r="T374" t="s">
        <v>85</v>
      </c>
      <c r="U374" t="s">
        <v>85</v>
      </c>
      <c r="V374" t="s">
        <v>85</v>
      </c>
      <c r="W374" t="s">
        <v>85</v>
      </c>
      <c r="X374" t="s">
        <v>85</v>
      </c>
      <c r="Y374" t="s">
        <v>11054</v>
      </c>
      <c r="Z374" t="s">
        <v>85</v>
      </c>
      <c r="AA374" t="s">
        <v>85</v>
      </c>
      <c r="AB374" t="s">
        <v>85</v>
      </c>
      <c r="AC374" t="s">
        <v>85</v>
      </c>
      <c r="AD374" t="s">
        <v>85</v>
      </c>
      <c r="AE374" t="b">
        <v>0</v>
      </c>
    </row>
    <row r="375" spans="1:31" x14ac:dyDescent="0.35">
      <c r="A375" t="s">
        <v>85</v>
      </c>
      <c r="B375" t="s">
        <v>11629</v>
      </c>
      <c r="C375" t="s">
        <v>2442</v>
      </c>
      <c r="D375" t="s">
        <v>2468</v>
      </c>
      <c r="E375" t="s">
        <v>2469</v>
      </c>
      <c r="F375" t="s">
        <v>2470</v>
      </c>
      <c r="G375" t="s">
        <v>11630</v>
      </c>
      <c r="H375" t="s">
        <v>85</v>
      </c>
      <c r="I375" t="s">
        <v>85</v>
      </c>
      <c r="J375" t="s">
        <v>85</v>
      </c>
      <c r="K375" t="s">
        <v>85</v>
      </c>
      <c r="M375" t="s">
        <v>11630</v>
      </c>
      <c r="N375" t="s">
        <v>85</v>
      </c>
      <c r="O375" t="s">
        <v>85</v>
      </c>
      <c r="P375" t="s">
        <v>85</v>
      </c>
      <c r="Q375" t="s">
        <v>85</v>
      </c>
      <c r="R375" t="s">
        <v>85</v>
      </c>
      <c r="S375" t="s">
        <v>85</v>
      </c>
      <c r="T375" t="s">
        <v>85</v>
      </c>
      <c r="U375" t="s">
        <v>85</v>
      </c>
      <c r="V375" t="s">
        <v>85</v>
      </c>
      <c r="W375" t="s">
        <v>85</v>
      </c>
      <c r="X375" t="s">
        <v>85</v>
      </c>
      <c r="Y375" t="s">
        <v>11054</v>
      </c>
      <c r="Z375" t="s">
        <v>85</v>
      </c>
      <c r="AA375" t="s">
        <v>85</v>
      </c>
      <c r="AB375" t="s">
        <v>85</v>
      </c>
      <c r="AC375" t="s">
        <v>85</v>
      </c>
      <c r="AD375" t="s">
        <v>85</v>
      </c>
      <c r="AE375" t="b">
        <v>0</v>
      </c>
    </row>
    <row r="376" spans="1:31" x14ac:dyDescent="0.35">
      <c r="A376" t="s">
        <v>85</v>
      </c>
      <c r="B376" t="s">
        <v>11631</v>
      </c>
      <c r="C376" t="s">
        <v>2442</v>
      </c>
      <c r="D376" t="s">
        <v>2468</v>
      </c>
      <c r="E376" t="s">
        <v>2469</v>
      </c>
      <c r="F376" t="s">
        <v>2470</v>
      </c>
      <c r="G376" t="s">
        <v>11630</v>
      </c>
      <c r="H376" t="s">
        <v>2474</v>
      </c>
      <c r="I376" t="s">
        <v>85</v>
      </c>
      <c r="J376" t="s">
        <v>85</v>
      </c>
      <c r="K376" t="s">
        <v>85</v>
      </c>
      <c r="M376" t="s">
        <v>2474</v>
      </c>
      <c r="N376" t="s">
        <v>85</v>
      </c>
      <c r="O376" t="s">
        <v>11632</v>
      </c>
      <c r="P376" t="s">
        <v>85</v>
      </c>
      <c r="Q376" t="s">
        <v>85</v>
      </c>
      <c r="R376" t="s">
        <v>85</v>
      </c>
      <c r="S376" t="s">
        <v>85</v>
      </c>
      <c r="T376" t="s">
        <v>85</v>
      </c>
      <c r="U376" t="s">
        <v>85</v>
      </c>
      <c r="V376" t="s">
        <v>85</v>
      </c>
      <c r="W376" t="s">
        <v>85</v>
      </c>
      <c r="X376" t="s">
        <v>85</v>
      </c>
      <c r="Y376" t="s">
        <v>10916</v>
      </c>
      <c r="Z376" t="s">
        <v>85</v>
      </c>
      <c r="AA376" t="s">
        <v>85</v>
      </c>
      <c r="AB376" t="s">
        <v>85</v>
      </c>
      <c r="AC376" t="s">
        <v>85</v>
      </c>
      <c r="AD376" t="s">
        <v>85</v>
      </c>
      <c r="AE376" t="b">
        <v>0</v>
      </c>
    </row>
    <row r="377" spans="1:31" x14ac:dyDescent="0.35">
      <c r="A377" t="s">
        <v>85</v>
      </c>
      <c r="B377" t="s">
        <v>11633</v>
      </c>
      <c r="C377" t="s">
        <v>2442</v>
      </c>
      <c r="D377" t="s">
        <v>2468</v>
      </c>
      <c r="E377" t="s">
        <v>2469</v>
      </c>
      <c r="F377" t="s">
        <v>2470</v>
      </c>
      <c r="G377" t="s">
        <v>2730</v>
      </c>
      <c r="H377" t="s">
        <v>85</v>
      </c>
      <c r="I377" t="s">
        <v>85</v>
      </c>
      <c r="J377" t="s">
        <v>85</v>
      </c>
      <c r="K377" t="s">
        <v>85</v>
      </c>
      <c r="M377" t="s">
        <v>2730</v>
      </c>
      <c r="N377" t="s">
        <v>85</v>
      </c>
      <c r="O377" t="s">
        <v>11634</v>
      </c>
      <c r="P377" t="s">
        <v>8101</v>
      </c>
      <c r="Q377" t="s">
        <v>85</v>
      </c>
      <c r="R377" t="s">
        <v>85</v>
      </c>
      <c r="S377" t="s">
        <v>85</v>
      </c>
      <c r="T377" t="s">
        <v>85</v>
      </c>
      <c r="U377" t="s">
        <v>85</v>
      </c>
      <c r="V377" t="s">
        <v>85</v>
      </c>
      <c r="W377" t="s">
        <v>85</v>
      </c>
      <c r="X377" t="s">
        <v>85</v>
      </c>
      <c r="Y377" t="s">
        <v>11635</v>
      </c>
      <c r="Z377" t="s">
        <v>85</v>
      </c>
      <c r="AA377" t="s">
        <v>85</v>
      </c>
      <c r="AB377" t="s">
        <v>85</v>
      </c>
      <c r="AC377" t="s">
        <v>85</v>
      </c>
      <c r="AD377" t="s">
        <v>85</v>
      </c>
      <c r="AE377" t="b">
        <v>0</v>
      </c>
    </row>
    <row r="378" spans="1:31" x14ac:dyDescent="0.35">
      <c r="A378" t="s">
        <v>85</v>
      </c>
      <c r="B378" t="s">
        <v>11636</v>
      </c>
      <c r="C378" t="s">
        <v>2442</v>
      </c>
      <c r="D378" t="s">
        <v>2468</v>
      </c>
      <c r="E378" t="s">
        <v>2469</v>
      </c>
      <c r="F378" t="s">
        <v>2470</v>
      </c>
      <c r="G378" t="s">
        <v>5599</v>
      </c>
      <c r="H378" t="s">
        <v>85</v>
      </c>
      <c r="I378" t="s">
        <v>85</v>
      </c>
      <c r="J378" t="s">
        <v>85</v>
      </c>
      <c r="K378" t="s">
        <v>85</v>
      </c>
      <c r="M378" t="s">
        <v>5599</v>
      </c>
      <c r="N378" t="s">
        <v>85</v>
      </c>
      <c r="O378" t="s">
        <v>85</v>
      </c>
      <c r="P378" t="s">
        <v>85</v>
      </c>
      <c r="Q378" t="s">
        <v>85</v>
      </c>
      <c r="R378" t="s">
        <v>85</v>
      </c>
      <c r="S378" t="s">
        <v>85</v>
      </c>
      <c r="T378" t="s">
        <v>85</v>
      </c>
      <c r="U378" t="s">
        <v>85</v>
      </c>
      <c r="V378" t="s">
        <v>85</v>
      </c>
      <c r="W378" t="s">
        <v>85</v>
      </c>
      <c r="X378" t="s">
        <v>85</v>
      </c>
      <c r="Y378" t="s">
        <v>11054</v>
      </c>
      <c r="Z378" t="s">
        <v>85</v>
      </c>
      <c r="AA378" t="s">
        <v>85</v>
      </c>
      <c r="AB378" t="s">
        <v>85</v>
      </c>
      <c r="AC378" t="s">
        <v>85</v>
      </c>
      <c r="AD378" t="s">
        <v>85</v>
      </c>
      <c r="AE378" t="b">
        <v>0</v>
      </c>
    </row>
    <row r="379" spans="1:31" x14ac:dyDescent="0.35">
      <c r="A379" t="s">
        <v>85</v>
      </c>
      <c r="B379" t="s">
        <v>11637</v>
      </c>
      <c r="C379" t="s">
        <v>2442</v>
      </c>
      <c r="D379" t="s">
        <v>2468</v>
      </c>
      <c r="E379" t="s">
        <v>2469</v>
      </c>
      <c r="F379" t="s">
        <v>2470</v>
      </c>
      <c r="G379" t="s">
        <v>5599</v>
      </c>
      <c r="H379" t="s">
        <v>11638</v>
      </c>
      <c r="I379" t="s">
        <v>85</v>
      </c>
      <c r="J379" t="s">
        <v>85</v>
      </c>
      <c r="K379" t="s">
        <v>85</v>
      </c>
      <c r="M379" t="s">
        <v>11638</v>
      </c>
      <c r="N379" t="s">
        <v>85</v>
      </c>
      <c r="O379" t="s">
        <v>11639</v>
      </c>
      <c r="P379" t="s">
        <v>85</v>
      </c>
      <c r="Q379" t="s">
        <v>85</v>
      </c>
      <c r="R379" t="s">
        <v>85</v>
      </c>
      <c r="S379" t="s">
        <v>85</v>
      </c>
      <c r="T379" t="s">
        <v>85</v>
      </c>
      <c r="U379" t="s">
        <v>85</v>
      </c>
      <c r="V379" t="s">
        <v>85</v>
      </c>
      <c r="W379" t="s">
        <v>85</v>
      </c>
      <c r="X379" t="s">
        <v>85</v>
      </c>
      <c r="Y379" t="s">
        <v>11640</v>
      </c>
      <c r="Z379" t="s">
        <v>85</v>
      </c>
      <c r="AA379" t="s">
        <v>85</v>
      </c>
      <c r="AB379" t="s">
        <v>85</v>
      </c>
      <c r="AC379" t="s">
        <v>85</v>
      </c>
      <c r="AD379" t="s">
        <v>85</v>
      </c>
      <c r="AE379" t="b">
        <v>0</v>
      </c>
    </row>
    <row r="380" spans="1:31" x14ac:dyDescent="0.35">
      <c r="A380" t="s">
        <v>85</v>
      </c>
      <c r="B380" t="s">
        <v>11641</v>
      </c>
      <c r="C380" t="s">
        <v>2442</v>
      </c>
      <c r="D380" t="s">
        <v>2468</v>
      </c>
      <c r="E380" t="s">
        <v>2469</v>
      </c>
      <c r="F380" t="s">
        <v>2470</v>
      </c>
      <c r="G380" t="s">
        <v>5599</v>
      </c>
      <c r="H380" t="s">
        <v>11642</v>
      </c>
      <c r="I380" t="s">
        <v>85</v>
      </c>
      <c r="J380" t="s">
        <v>85</v>
      </c>
      <c r="K380" t="s">
        <v>85</v>
      </c>
      <c r="M380" t="s">
        <v>11642</v>
      </c>
      <c r="N380" t="s">
        <v>85</v>
      </c>
      <c r="O380" t="s">
        <v>11643</v>
      </c>
      <c r="P380" t="s">
        <v>11644</v>
      </c>
      <c r="Q380" t="s">
        <v>85</v>
      </c>
      <c r="R380" t="s">
        <v>85</v>
      </c>
      <c r="S380" t="s">
        <v>85</v>
      </c>
      <c r="T380" t="s">
        <v>85</v>
      </c>
      <c r="U380" t="s">
        <v>85</v>
      </c>
      <c r="V380" t="s">
        <v>85</v>
      </c>
      <c r="W380" t="s">
        <v>85</v>
      </c>
      <c r="X380" t="s">
        <v>85</v>
      </c>
      <c r="Y380" t="s">
        <v>10916</v>
      </c>
      <c r="Z380" t="s">
        <v>85</v>
      </c>
      <c r="AA380" t="s">
        <v>85</v>
      </c>
      <c r="AB380" t="s">
        <v>85</v>
      </c>
      <c r="AC380" t="s">
        <v>85</v>
      </c>
      <c r="AD380" t="s">
        <v>85</v>
      </c>
      <c r="AE380" t="b">
        <v>0</v>
      </c>
    </row>
    <row r="381" spans="1:31" x14ac:dyDescent="0.35">
      <c r="A381" t="s">
        <v>85</v>
      </c>
      <c r="B381" t="s">
        <v>11645</v>
      </c>
      <c r="C381" t="s">
        <v>2442</v>
      </c>
      <c r="D381" t="s">
        <v>2468</v>
      </c>
      <c r="E381" t="s">
        <v>2469</v>
      </c>
      <c r="F381" t="s">
        <v>2470</v>
      </c>
      <c r="G381" t="s">
        <v>5599</v>
      </c>
      <c r="H381" t="s">
        <v>2477</v>
      </c>
      <c r="I381" t="s">
        <v>85</v>
      </c>
      <c r="J381" t="s">
        <v>85</v>
      </c>
      <c r="K381" t="s">
        <v>85</v>
      </c>
      <c r="M381" t="s">
        <v>2477</v>
      </c>
      <c r="N381" t="s">
        <v>85</v>
      </c>
      <c r="O381" t="s">
        <v>11646</v>
      </c>
      <c r="P381" t="s">
        <v>11647</v>
      </c>
      <c r="Q381" t="s">
        <v>85</v>
      </c>
      <c r="R381" t="s">
        <v>85</v>
      </c>
      <c r="S381" t="s">
        <v>85</v>
      </c>
      <c r="T381" t="s">
        <v>85</v>
      </c>
      <c r="U381" t="s">
        <v>85</v>
      </c>
      <c r="V381" t="s">
        <v>85</v>
      </c>
      <c r="W381" t="s">
        <v>85</v>
      </c>
      <c r="X381" t="s">
        <v>85</v>
      </c>
      <c r="Y381" t="s">
        <v>11648</v>
      </c>
      <c r="Z381" t="s">
        <v>85</v>
      </c>
      <c r="AA381" t="s">
        <v>85</v>
      </c>
      <c r="AB381" t="s">
        <v>85</v>
      </c>
      <c r="AC381" t="s">
        <v>85</v>
      </c>
      <c r="AD381" t="s">
        <v>85</v>
      </c>
      <c r="AE381" t="b">
        <v>0</v>
      </c>
    </row>
    <row r="382" spans="1:31" x14ac:dyDescent="0.35">
      <c r="A382" t="s">
        <v>85</v>
      </c>
      <c r="B382" t="s">
        <v>11649</v>
      </c>
      <c r="C382" t="s">
        <v>2442</v>
      </c>
      <c r="D382" t="s">
        <v>2468</v>
      </c>
      <c r="E382" t="s">
        <v>2469</v>
      </c>
      <c r="F382" t="s">
        <v>2470</v>
      </c>
      <c r="G382" t="s">
        <v>5599</v>
      </c>
      <c r="H382" t="s">
        <v>2477</v>
      </c>
      <c r="I382" t="s">
        <v>4658</v>
      </c>
      <c r="J382" t="s">
        <v>85</v>
      </c>
      <c r="K382" t="s">
        <v>85</v>
      </c>
      <c r="M382" t="s">
        <v>4658</v>
      </c>
      <c r="N382" t="s">
        <v>85</v>
      </c>
      <c r="O382" t="s">
        <v>85</v>
      </c>
      <c r="P382" t="s">
        <v>85</v>
      </c>
      <c r="Q382" t="s">
        <v>85</v>
      </c>
      <c r="R382" t="s">
        <v>85</v>
      </c>
      <c r="S382" t="s">
        <v>85</v>
      </c>
      <c r="T382" t="s">
        <v>85</v>
      </c>
      <c r="U382" t="s">
        <v>85</v>
      </c>
      <c r="V382" t="s">
        <v>85</v>
      </c>
      <c r="W382" t="s">
        <v>85</v>
      </c>
      <c r="X382" t="s">
        <v>85</v>
      </c>
      <c r="Y382" t="s">
        <v>10916</v>
      </c>
      <c r="Z382" t="s">
        <v>85</v>
      </c>
      <c r="AA382" t="s">
        <v>85</v>
      </c>
      <c r="AB382" t="s">
        <v>85</v>
      </c>
      <c r="AC382" t="s">
        <v>85</v>
      </c>
      <c r="AD382" t="s">
        <v>85</v>
      </c>
      <c r="AE382" t="b">
        <v>0</v>
      </c>
    </row>
    <row r="383" spans="1:31" x14ac:dyDescent="0.35">
      <c r="A383" t="s">
        <v>85</v>
      </c>
      <c r="B383" t="s">
        <v>11650</v>
      </c>
      <c r="C383" t="s">
        <v>2442</v>
      </c>
      <c r="D383" t="s">
        <v>2468</v>
      </c>
      <c r="E383" t="s">
        <v>2469</v>
      </c>
      <c r="F383" t="s">
        <v>2470</v>
      </c>
      <c r="G383" t="s">
        <v>5599</v>
      </c>
      <c r="H383" t="s">
        <v>2477</v>
      </c>
      <c r="I383" t="s">
        <v>4659</v>
      </c>
      <c r="J383" t="s">
        <v>85</v>
      </c>
      <c r="K383" t="s">
        <v>85</v>
      </c>
      <c r="M383" t="s">
        <v>4659</v>
      </c>
      <c r="N383" t="s">
        <v>85</v>
      </c>
      <c r="O383" t="s">
        <v>85</v>
      </c>
      <c r="P383" t="s">
        <v>85</v>
      </c>
      <c r="Q383" t="s">
        <v>85</v>
      </c>
      <c r="R383" t="s">
        <v>85</v>
      </c>
      <c r="S383" t="s">
        <v>85</v>
      </c>
      <c r="T383" t="s">
        <v>85</v>
      </c>
      <c r="U383" t="s">
        <v>85</v>
      </c>
      <c r="V383" t="s">
        <v>85</v>
      </c>
      <c r="W383" t="s">
        <v>85</v>
      </c>
      <c r="X383" t="s">
        <v>85</v>
      </c>
      <c r="Y383" t="s">
        <v>10916</v>
      </c>
      <c r="Z383" t="s">
        <v>85</v>
      </c>
      <c r="AA383" t="s">
        <v>85</v>
      </c>
      <c r="AB383" t="s">
        <v>85</v>
      </c>
      <c r="AC383" t="s">
        <v>85</v>
      </c>
      <c r="AD383" t="s">
        <v>85</v>
      </c>
      <c r="AE383" t="b">
        <v>0</v>
      </c>
    </row>
    <row r="384" spans="1:31" x14ac:dyDescent="0.35">
      <c r="A384" t="s">
        <v>85</v>
      </c>
      <c r="B384" t="s">
        <v>11651</v>
      </c>
      <c r="C384" t="s">
        <v>2442</v>
      </c>
      <c r="D384" t="s">
        <v>2468</v>
      </c>
      <c r="E384" t="s">
        <v>2469</v>
      </c>
      <c r="F384" t="s">
        <v>2470</v>
      </c>
      <c r="G384" t="s">
        <v>5599</v>
      </c>
      <c r="H384" t="s">
        <v>2477</v>
      </c>
      <c r="I384" t="s">
        <v>4660</v>
      </c>
      <c r="J384" t="s">
        <v>85</v>
      </c>
      <c r="K384" t="s">
        <v>85</v>
      </c>
      <c r="M384" t="s">
        <v>4660</v>
      </c>
      <c r="N384" t="s">
        <v>85</v>
      </c>
      <c r="O384" t="s">
        <v>85</v>
      </c>
      <c r="P384" t="s">
        <v>85</v>
      </c>
      <c r="Q384" t="s">
        <v>85</v>
      </c>
      <c r="R384" t="s">
        <v>85</v>
      </c>
      <c r="S384" t="s">
        <v>85</v>
      </c>
      <c r="T384" t="s">
        <v>85</v>
      </c>
      <c r="U384" t="s">
        <v>85</v>
      </c>
      <c r="V384" t="s">
        <v>85</v>
      </c>
      <c r="W384" t="s">
        <v>85</v>
      </c>
      <c r="X384" t="s">
        <v>85</v>
      </c>
      <c r="Y384" t="s">
        <v>10916</v>
      </c>
      <c r="Z384" t="s">
        <v>85</v>
      </c>
      <c r="AA384" t="s">
        <v>85</v>
      </c>
      <c r="AB384" t="s">
        <v>85</v>
      </c>
      <c r="AC384" t="s">
        <v>85</v>
      </c>
      <c r="AD384" t="s">
        <v>85</v>
      </c>
      <c r="AE384" t="b">
        <v>0</v>
      </c>
    </row>
    <row r="385" spans="1:31" x14ac:dyDescent="0.35">
      <c r="A385" t="s">
        <v>85</v>
      </c>
      <c r="B385" t="s">
        <v>11652</v>
      </c>
      <c r="C385" t="s">
        <v>2442</v>
      </c>
      <c r="D385" t="s">
        <v>2468</v>
      </c>
      <c r="E385" t="s">
        <v>2469</v>
      </c>
      <c r="F385" t="s">
        <v>2470</v>
      </c>
      <c r="G385" t="s">
        <v>5599</v>
      </c>
      <c r="H385" t="s">
        <v>2477</v>
      </c>
      <c r="I385" t="s">
        <v>4661</v>
      </c>
      <c r="J385" t="s">
        <v>85</v>
      </c>
      <c r="K385" t="s">
        <v>85</v>
      </c>
      <c r="M385" t="s">
        <v>4661</v>
      </c>
      <c r="N385" t="s">
        <v>85</v>
      </c>
      <c r="O385" t="s">
        <v>85</v>
      </c>
      <c r="P385" t="s">
        <v>85</v>
      </c>
      <c r="Q385" t="s">
        <v>85</v>
      </c>
      <c r="R385" t="s">
        <v>85</v>
      </c>
      <c r="S385" t="s">
        <v>85</v>
      </c>
      <c r="T385" t="s">
        <v>85</v>
      </c>
      <c r="U385" t="s">
        <v>85</v>
      </c>
      <c r="V385" t="s">
        <v>85</v>
      </c>
      <c r="W385" t="s">
        <v>85</v>
      </c>
      <c r="X385" t="s">
        <v>85</v>
      </c>
      <c r="Y385" t="s">
        <v>10916</v>
      </c>
      <c r="Z385" t="s">
        <v>85</v>
      </c>
      <c r="AA385" t="s">
        <v>85</v>
      </c>
      <c r="AB385" t="s">
        <v>85</v>
      </c>
      <c r="AC385" t="s">
        <v>85</v>
      </c>
      <c r="AD385" t="s">
        <v>85</v>
      </c>
      <c r="AE385" t="b">
        <v>0</v>
      </c>
    </row>
    <row r="386" spans="1:31" x14ac:dyDescent="0.35">
      <c r="A386" t="s">
        <v>85</v>
      </c>
      <c r="B386" t="s">
        <v>11653</v>
      </c>
      <c r="C386" t="s">
        <v>2442</v>
      </c>
      <c r="D386" t="s">
        <v>2468</v>
      </c>
      <c r="E386" t="s">
        <v>2469</v>
      </c>
      <c r="F386" t="s">
        <v>2470</v>
      </c>
      <c r="G386" t="s">
        <v>5599</v>
      </c>
      <c r="H386" t="s">
        <v>2477</v>
      </c>
      <c r="I386" t="s">
        <v>4662</v>
      </c>
      <c r="J386" t="s">
        <v>85</v>
      </c>
      <c r="K386" t="s">
        <v>85</v>
      </c>
      <c r="M386" t="s">
        <v>4662</v>
      </c>
      <c r="N386" t="s">
        <v>85</v>
      </c>
      <c r="O386" t="s">
        <v>85</v>
      </c>
      <c r="P386" t="s">
        <v>85</v>
      </c>
      <c r="Q386" t="s">
        <v>85</v>
      </c>
      <c r="R386" t="s">
        <v>85</v>
      </c>
      <c r="S386" t="s">
        <v>85</v>
      </c>
      <c r="T386" t="s">
        <v>85</v>
      </c>
      <c r="U386" t="s">
        <v>85</v>
      </c>
      <c r="V386" t="s">
        <v>85</v>
      </c>
      <c r="W386" t="s">
        <v>85</v>
      </c>
      <c r="X386" t="s">
        <v>85</v>
      </c>
      <c r="Y386" t="s">
        <v>10916</v>
      </c>
      <c r="Z386" t="s">
        <v>85</v>
      </c>
      <c r="AA386" t="s">
        <v>85</v>
      </c>
      <c r="AB386" t="s">
        <v>85</v>
      </c>
      <c r="AC386" t="s">
        <v>85</v>
      </c>
      <c r="AD386" t="s">
        <v>85</v>
      </c>
      <c r="AE386" t="b">
        <v>0</v>
      </c>
    </row>
    <row r="387" spans="1:31" x14ac:dyDescent="0.35">
      <c r="A387" t="s">
        <v>85</v>
      </c>
      <c r="B387" t="s">
        <v>11654</v>
      </c>
      <c r="C387" t="s">
        <v>2442</v>
      </c>
      <c r="D387" t="s">
        <v>2468</v>
      </c>
      <c r="E387" t="s">
        <v>2469</v>
      </c>
      <c r="F387" t="s">
        <v>2470</v>
      </c>
      <c r="G387" t="s">
        <v>5599</v>
      </c>
      <c r="H387" t="s">
        <v>2477</v>
      </c>
      <c r="I387" t="s">
        <v>4663</v>
      </c>
      <c r="J387" t="s">
        <v>85</v>
      </c>
      <c r="K387" t="s">
        <v>85</v>
      </c>
      <c r="M387" t="s">
        <v>4663</v>
      </c>
      <c r="N387" t="s">
        <v>85</v>
      </c>
      <c r="O387" t="s">
        <v>85</v>
      </c>
      <c r="P387" t="s">
        <v>85</v>
      </c>
      <c r="Q387" t="s">
        <v>85</v>
      </c>
      <c r="R387" t="s">
        <v>85</v>
      </c>
      <c r="S387" t="s">
        <v>85</v>
      </c>
      <c r="T387" t="s">
        <v>85</v>
      </c>
      <c r="U387" t="s">
        <v>85</v>
      </c>
      <c r="V387" t="s">
        <v>85</v>
      </c>
      <c r="W387" t="s">
        <v>85</v>
      </c>
      <c r="X387" t="s">
        <v>85</v>
      </c>
      <c r="Y387" t="s">
        <v>10916</v>
      </c>
      <c r="Z387" t="s">
        <v>85</v>
      </c>
      <c r="AA387" t="s">
        <v>85</v>
      </c>
      <c r="AB387" t="s">
        <v>85</v>
      </c>
      <c r="AC387" t="s">
        <v>85</v>
      </c>
      <c r="AD387" t="s">
        <v>85</v>
      </c>
      <c r="AE387" t="b">
        <v>0</v>
      </c>
    </row>
    <row r="388" spans="1:31" x14ac:dyDescent="0.35">
      <c r="A388" t="s">
        <v>85</v>
      </c>
      <c r="B388" t="s">
        <v>11655</v>
      </c>
      <c r="C388" t="s">
        <v>2442</v>
      </c>
      <c r="D388" t="s">
        <v>2468</v>
      </c>
      <c r="E388" t="s">
        <v>2469</v>
      </c>
      <c r="F388" t="s">
        <v>2470</v>
      </c>
      <c r="G388" t="s">
        <v>5599</v>
      </c>
      <c r="H388" t="s">
        <v>2477</v>
      </c>
      <c r="I388" t="s">
        <v>11656</v>
      </c>
      <c r="J388" t="s">
        <v>85</v>
      </c>
      <c r="K388" t="s">
        <v>85</v>
      </c>
      <c r="M388" t="s">
        <v>11656</v>
      </c>
      <c r="N388" t="s">
        <v>85</v>
      </c>
      <c r="O388" t="s">
        <v>85</v>
      </c>
      <c r="P388" t="s">
        <v>85</v>
      </c>
      <c r="Q388" t="s">
        <v>85</v>
      </c>
      <c r="R388" t="s">
        <v>85</v>
      </c>
      <c r="S388" t="s">
        <v>85</v>
      </c>
      <c r="T388" t="s">
        <v>85</v>
      </c>
      <c r="U388" t="s">
        <v>85</v>
      </c>
      <c r="V388" t="s">
        <v>85</v>
      </c>
      <c r="W388" t="s">
        <v>85</v>
      </c>
      <c r="X388" t="s">
        <v>85</v>
      </c>
      <c r="Y388" t="s">
        <v>10916</v>
      </c>
      <c r="Z388" t="s">
        <v>85</v>
      </c>
      <c r="AA388" t="s">
        <v>85</v>
      </c>
      <c r="AB388" t="s">
        <v>85</v>
      </c>
      <c r="AC388" t="s">
        <v>85</v>
      </c>
      <c r="AD388" t="s">
        <v>85</v>
      </c>
      <c r="AE388" t="b">
        <v>0</v>
      </c>
    </row>
    <row r="389" spans="1:31" x14ac:dyDescent="0.35">
      <c r="A389" t="s">
        <v>85</v>
      </c>
      <c r="B389" t="s">
        <v>11657</v>
      </c>
      <c r="C389" t="s">
        <v>2442</v>
      </c>
      <c r="D389" t="s">
        <v>2468</v>
      </c>
      <c r="E389" t="s">
        <v>2469</v>
      </c>
      <c r="F389" t="s">
        <v>2470</v>
      </c>
      <c r="G389" t="s">
        <v>5599</v>
      </c>
      <c r="H389" t="s">
        <v>2477</v>
      </c>
      <c r="I389" t="s">
        <v>4664</v>
      </c>
      <c r="J389" t="s">
        <v>85</v>
      </c>
      <c r="K389" t="s">
        <v>85</v>
      </c>
      <c r="M389" t="s">
        <v>4664</v>
      </c>
      <c r="N389" t="s">
        <v>85</v>
      </c>
      <c r="O389" t="s">
        <v>85</v>
      </c>
      <c r="P389" t="s">
        <v>85</v>
      </c>
      <c r="Q389" t="s">
        <v>85</v>
      </c>
      <c r="R389" t="s">
        <v>85</v>
      </c>
      <c r="S389" t="s">
        <v>85</v>
      </c>
      <c r="T389" t="s">
        <v>85</v>
      </c>
      <c r="U389" t="s">
        <v>85</v>
      </c>
      <c r="V389" t="s">
        <v>85</v>
      </c>
      <c r="W389" t="s">
        <v>85</v>
      </c>
      <c r="X389" t="s">
        <v>85</v>
      </c>
      <c r="Y389" t="s">
        <v>10916</v>
      </c>
      <c r="Z389" t="s">
        <v>85</v>
      </c>
      <c r="AA389" t="s">
        <v>85</v>
      </c>
      <c r="AB389" t="s">
        <v>85</v>
      </c>
      <c r="AC389" t="s">
        <v>85</v>
      </c>
      <c r="AD389" t="s">
        <v>85</v>
      </c>
      <c r="AE389" t="b">
        <v>0</v>
      </c>
    </row>
    <row r="390" spans="1:31" x14ac:dyDescent="0.35">
      <c r="A390" t="s">
        <v>85</v>
      </c>
      <c r="B390" t="s">
        <v>11658</v>
      </c>
      <c r="C390" t="s">
        <v>2442</v>
      </c>
      <c r="D390" t="s">
        <v>2468</v>
      </c>
      <c r="E390" t="s">
        <v>2469</v>
      </c>
      <c r="F390" t="s">
        <v>2470</v>
      </c>
      <c r="G390" t="s">
        <v>5599</v>
      </c>
      <c r="H390" t="s">
        <v>2477</v>
      </c>
      <c r="I390" t="s">
        <v>4666</v>
      </c>
      <c r="J390" t="s">
        <v>85</v>
      </c>
      <c r="K390" t="s">
        <v>85</v>
      </c>
      <c r="M390" t="s">
        <v>4666</v>
      </c>
      <c r="N390" t="s">
        <v>85</v>
      </c>
      <c r="O390" t="s">
        <v>85</v>
      </c>
      <c r="P390" t="s">
        <v>85</v>
      </c>
      <c r="Q390" t="s">
        <v>85</v>
      </c>
      <c r="R390" t="s">
        <v>85</v>
      </c>
      <c r="S390" t="s">
        <v>85</v>
      </c>
      <c r="T390" t="s">
        <v>85</v>
      </c>
      <c r="U390" t="s">
        <v>85</v>
      </c>
      <c r="V390" t="s">
        <v>85</v>
      </c>
      <c r="W390" t="s">
        <v>85</v>
      </c>
      <c r="X390" t="s">
        <v>85</v>
      </c>
      <c r="Y390" t="s">
        <v>10916</v>
      </c>
      <c r="Z390" t="s">
        <v>85</v>
      </c>
      <c r="AA390" t="s">
        <v>85</v>
      </c>
      <c r="AB390" t="s">
        <v>85</v>
      </c>
      <c r="AC390" t="s">
        <v>85</v>
      </c>
      <c r="AD390" t="s">
        <v>85</v>
      </c>
      <c r="AE390" t="b">
        <v>0</v>
      </c>
    </row>
    <row r="391" spans="1:31" x14ac:dyDescent="0.35">
      <c r="A391" t="s">
        <v>85</v>
      </c>
      <c r="B391" t="s">
        <v>11659</v>
      </c>
      <c r="C391" t="s">
        <v>2442</v>
      </c>
      <c r="D391" t="s">
        <v>2468</v>
      </c>
      <c r="E391" t="s">
        <v>2469</v>
      </c>
      <c r="F391" t="s">
        <v>2470</v>
      </c>
      <c r="G391" t="s">
        <v>5599</v>
      </c>
      <c r="H391" t="s">
        <v>2477</v>
      </c>
      <c r="I391" t="s">
        <v>4667</v>
      </c>
      <c r="J391" t="s">
        <v>85</v>
      </c>
      <c r="K391" t="s">
        <v>85</v>
      </c>
      <c r="M391" t="s">
        <v>4667</v>
      </c>
      <c r="N391" t="s">
        <v>85</v>
      </c>
      <c r="O391" t="s">
        <v>85</v>
      </c>
      <c r="P391" t="s">
        <v>85</v>
      </c>
      <c r="Q391" t="s">
        <v>85</v>
      </c>
      <c r="R391" t="s">
        <v>85</v>
      </c>
      <c r="S391" t="s">
        <v>85</v>
      </c>
      <c r="T391" t="s">
        <v>85</v>
      </c>
      <c r="U391" t="s">
        <v>85</v>
      </c>
      <c r="V391" t="s">
        <v>85</v>
      </c>
      <c r="W391" t="s">
        <v>85</v>
      </c>
      <c r="X391" t="s">
        <v>85</v>
      </c>
      <c r="Y391" t="s">
        <v>10916</v>
      </c>
      <c r="Z391" t="s">
        <v>85</v>
      </c>
      <c r="AA391" t="s">
        <v>85</v>
      </c>
      <c r="AB391" t="s">
        <v>85</v>
      </c>
      <c r="AC391" t="s">
        <v>85</v>
      </c>
      <c r="AD391" t="s">
        <v>85</v>
      </c>
      <c r="AE391" t="b">
        <v>0</v>
      </c>
    </row>
    <row r="392" spans="1:31" x14ac:dyDescent="0.35">
      <c r="A392" t="s">
        <v>85</v>
      </c>
      <c r="B392" t="s">
        <v>11660</v>
      </c>
      <c r="C392" t="s">
        <v>2442</v>
      </c>
      <c r="D392" t="s">
        <v>2468</v>
      </c>
      <c r="E392" t="s">
        <v>2469</v>
      </c>
      <c r="F392" t="s">
        <v>2470</v>
      </c>
      <c r="G392" t="s">
        <v>5599</v>
      </c>
      <c r="H392" t="s">
        <v>2479</v>
      </c>
      <c r="I392" t="s">
        <v>85</v>
      </c>
      <c r="J392" t="s">
        <v>85</v>
      </c>
      <c r="K392" t="s">
        <v>85</v>
      </c>
      <c r="M392" t="s">
        <v>2479</v>
      </c>
      <c r="N392" t="s">
        <v>85</v>
      </c>
      <c r="O392" t="s">
        <v>11661</v>
      </c>
      <c r="P392" t="s">
        <v>11662</v>
      </c>
      <c r="Q392" t="s">
        <v>11663</v>
      </c>
      <c r="R392" t="s">
        <v>85</v>
      </c>
      <c r="S392" t="s">
        <v>85</v>
      </c>
      <c r="T392" t="s">
        <v>85</v>
      </c>
      <c r="U392" t="s">
        <v>85</v>
      </c>
      <c r="V392" t="s">
        <v>85</v>
      </c>
      <c r="W392" t="s">
        <v>85</v>
      </c>
      <c r="X392" t="s">
        <v>85</v>
      </c>
      <c r="Y392" t="s">
        <v>11664</v>
      </c>
      <c r="Z392" t="s">
        <v>85</v>
      </c>
      <c r="AA392" t="s">
        <v>85</v>
      </c>
      <c r="AB392" t="s">
        <v>85</v>
      </c>
      <c r="AC392" t="s">
        <v>85</v>
      </c>
      <c r="AD392" t="s">
        <v>85</v>
      </c>
      <c r="AE392" t="b">
        <v>0</v>
      </c>
    </row>
    <row r="393" spans="1:31" x14ac:dyDescent="0.35">
      <c r="A393" t="s">
        <v>85</v>
      </c>
      <c r="B393" t="s">
        <v>11665</v>
      </c>
      <c r="C393" t="s">
        <v>2442</v>
      </c>
      <c r="D393" t="s">
        <v>2468</v>
      </c>
      <c r="E393" t="s">
        <v>2469</v>
      </c>
      <c r="F393" t="s">
        <v>2470</v>
      </c>
      <c r="G393" t="s">
        <v>5599</v>
      </c>
      <c r="H393" t="s">
        <v>11666</v>
      </c>
      <c r="I393" t="s">
        <v>85</v>
      </c>
      <c r="J393" t="s">
        <v>85</v>
      </c>
      <c r="K393" t="s">
        <v>85</v>
      </c>
      <c r="M393" t="s">
        <v>11666</v>
      </c>
      <c r="N393" t="s">
        <v>11667</v>
      </c>
      <c r="O393" t="s">
        <v>11668</v>
      </c>
      <c r="P393" t="s">
        <v>85</v>
      </c>
      <c r="Q393" t="s">
        <v>85</v>
      </c>
      <c r="R393" t="s">
        <v>85</v>
      </c>
      <c r="S393" t="s">
        <v>85</v>
      </c>
      <c r="T393" t="s">
        <v>85</v>
      </c>
      <c r="U393" t="s">
        <v>85</v>
      </c>
      <c r="V393" t="s">
        <v>85</v>
      </c>
      <c r="W393" t="s">
        <v>85</v>
      </c>
      <c r="X393" t="s">
        <v>85</v>
      </c>
      <c r="Y393" t="s">
        <v>10916</v>
      </c>
      <c r="Z393" t="s">
        <v>85</v>
      </c>
      <c r="AA393" t="s">
        <v>85</v>
      </c>
      <c r="AB393" t="s">
        <v>85</v>
      </c>
      <c r="AC393" t="s">
        <v>85</v>
      </c>
      <c r="AD393" t="s">
        <v>85</v>
      </c>
      <c r="AE393" t="b">
        <v>0</v>
      </c>
    </row>
    <row r="394" spans="1:31" x14ac:dyDescent="0.35">
      <c r="A394" t="s">
        <v>85</v>
      </c>
      <c r="B394" t="s">
        <v>11669</v>
      </c>
      <c r="C394" t="s">
        <v>2442</v>
      </c>
      <c r="D394" t="s">
        <v>2468</v>
      </c>
      <c r="E394" t="s">
        <v>2469</v>
      </c>
      <c r="F394" t="s">
        <v>2470</v>
      </c>
      <c r="G394" t="s">
        <v>5599</v>
      </c>
      <c r="H394" t="s">
        <v>11670</v>
      </c>
      <c r="I394" t="s">
        <v>11671</v>
      </c>
      <c r="J394" t="s">
        <v>85</v>
      </c>
      <c r="K394" t="s">
        <v>85</v>
      </c>
      <c r="M394" t="s">
        <v>11671</v>
      </c>
      <c r="N394" t="s">
        <v>85</v>
      </c>
      <c r="O394" t="s">
        <v>11672</v>
      </c>
      <c r="P394" t="s">
        <v>85</v>
      </c>
      <c r="Q394" t="s">
        <v>11673</v>
      </c>
      <c r="R394" t="s">
        <v>85</v>
      </c>
      <c r="S394" t="s">
        <v>85</v>
      </c>
      <c r="T394" t="s">
        <v>85</v>
      </c>
      <c r="U394" t="s">
        <v>85</v>
      </c>
      <c r="V394" t="s">
        <v>85</v>
      </c>
      <c r="W394" t="s">
        <v>85</v>
      </c>
      <c r="X394" t="s">
        <v>85</v>
      </c>
      <c r="Y394" t="s">
        <v>10916</v>
      </c>
      <c r="Z394" t="s">
        <v>85</v>
      </c>
      <c r="AA394" t="s">
        <v>85</v>
      </c>
      <c r="AB394" t="s">
        <v>85</v>
      </c>
      <c r="AC394" t="s">
        <v>85</v>
      </c>
      <c r="AD394" t="s">
        <v>85</v>
      </c>
      <c r="AE394" t="b">
        <v>0</v>
      </c>
    </row>
    <row r="395" spans="1:31" x14ac:dyDescent="0.35">
      <c r="A395" t="s">
        <v>85</v>
      </c>
      <c r="B395" t="s">
        <v>11674</v>
      </c>
      <c r="C395" t="s">
        <v>2442</v>
      </c>
      <c r="D395" t="s">
        <v>2468</v>
      </c>
      <c r="E395" t="s">
        <v>2469</v>
      </c>
      <c r="F395" t="s">
        <v>2470</v>
      </c>
      <c r="G395" t="s">
        <v>5599</v>
      </c>
      <c r="H395" t="s">
        <v>11670</v>
      </c>
      <c r="I395" t="s">
        <v>11675</v>
      </c>
      <c r="J395" t="s">
        <v>85</v>
      </c>
      <c r="K395" t="s">
        <v>85</v>
      </c>
      <c r="M395" t="s">
        <v>11675</v>
      </c>
      <c r="N395" t="s">
        <v>85</v>
      </c>
      <c r="O395" t="s">
        <v>11676</v>
      </c>
      <c r="P395" t="s">
        <v>85</v>
      </c>
      <c r="Q395" t="s">
        <v>636</v>
      </c>
      <c r="R395" t="s">
        <v>85</v>
      </c>
      <c r="S395" t="s">
        <v>85</v>
      </c>
      <c r="T395" t="s">
        <v>85</v>
      </c>
      <c r="U395" t="s">
        <v>85</v>
      </c>
      <c r="V395" t="s">
        <v>85</v>
      </c>
      <c r="W395" t="s">
        <v>85</v>
      </c>
      <c r="X395" t="s">
        <v>85</v>
      </c>
      <c r="Y395" t="s">
        <v>10916</v>
      </c>
      <c r="Z395" t="s">
        <v>85</v>
      </c>
      <c r="AA395" t="s">
        <v>85</v>
      </c>
      <c r="AB395" t="s">
        <v>85</v>
      </c>
      <c r="AC395" t="s">
        <v>85</v>
      </c>
      <c r="AD395" t="s">
        <v>85</v>
      </c>
      <c r="AE395" t="b">
        <v>0</v>
      </c>
    </row>
    <row r="396" spans="1:31" x14ac:dyDescent="0.35">
      <c r="A396" t="s">
        <v>85</v>
      </c>
      <c r="B396" t="s">
        <v>11677</v>
      </c>
      <c r="C396" t="s">
        <v>2442</v>
      </c>
      <c r="D396" t="s">
        <v>2468</v>
      </c>
      <c r="E396" t="s">
        <v>2469</v>
      </c>
      <c r="F396" t="s">
        <v>2470</v>
      </c>
      <c r="G396" t="s">
        <v>5599</v>
      </c>
      <c r="H396" t="s">
        <v>2481</v>
      </c>
      <c r="I396" t="s">
        <v>85</v>
      </c>
      <c r="J396" t="s">
        <v>85</v>
      </c>
      <c r="K396" t="s">
        <v>85</v>
      </c>
      <c r="M396" t="s">
        <v>2481</v>
      </c>
      <c r="N396" t="s">
        <v>85</v>
      </c>
      <c r="O396" t="s">
        <v>11678</v>
      </c>
      <c r="P396" t="s">
        <v>11679</v>
      </c>
      <c r="Q396" t="s">
        <v>85</v>
      </c>
      <c r="R396" t="s">
        <v>85</v>
      </c>
      <c r="S396" t="s">
        <v>85</v>
      </c>
      <c r="T396" t="s">
        <v>85</v>
      </c>
      <c r="U396" t="s">
        <v>85</v>
      </c>
      <c r="V396" t="s">
        <v>85</v>
      </c>
      <c r="W396" t="s">
        <v>85</v>
      </c>
      <c r="X396" t="s">
        <v>85</v>
      </c>
      <c r="Y396" t="s">
        <v>11680</v>
      </c>
      <c r="Z396" t="s">
        <v>85</v>
      </c>
      <c r="AA396" t="s">
        <v>85</v>
      </c>
      <c r="AB396" t="s">
        <v>85</v>
      </c>
      <c r="AC396" t="s">
        <v>85</v>
      </c>
      <c r="AD396" t="s">
        <v>85</v>
      </c>
      <c r="AE396" t="b">
        <v>0</v>
      </c>
    </row>
    <row r="397" spans="1:31" x14ac:dyDescent="0.35">
      <c r="A397" t="s">
        <v>85</v>
      </c>
      <c r="B397" t="s">
        <v>11681</v>
      </c>
      <c r="C397" t="s">
        <v>2442</v>
      </c>
      <c r="D397" t="s">
        <v>2468</v>
      </c>
      <c r="E397" t="s">
        <v>2469</v>
      </c>
      <c r="F397" t="s">
        <v>2470</v>
      </c>
      <c r="G397" t="s">
        <v>5599</v>
      </c>
      <c r="H397" t="s">
        <v>11682</v>
      </c>
      <c r="I397" t="s">
        <v>85</v>
      </c>
      <c r="J397" t="s">
        <v>85</v>
      </c>
      <c r="K397" t="s">
        <v>85</v>
      </c>
      <c r="M397" t="s">
        <v>11682</v>
      </c>
      <c r="N397" t="s">
        <v>85</v>
      </c>
      <c r="O397" t="s">
        <v>85</v>
      </c>
      <c r="P397" t="s">
        <v>85</v>
      </c>
      <c r="Q397" t="s">
        <v>85</v>
      </c>
      <c r="R397" t="s">
        <v>85</v>
      </c>
      <c r="S397" t="s">
        <v>85</v>
      </c>
      <c r="T397" t="s">
        <v>85</v>
      </c>
      <c r="U397" t="s">
        <v>85</v>
      </c>
      <c r="V397" t="s">
        <v>85</v>
      </c>
      <c r="W397" t="s">
        <v>85</v>
      </c>
      <c r="X397" t="s">
        <v>85</v>
      </c>
      <c r="Y397" t="s">
        <v>10916</v>
      </c>
      <c r="Z397" t="s">
        <v>85</v>
      </c>
      <c r="AA397" t="s">
        <v>85</v>
      </c>
      <c r="AB397" t="s">
        <v>85</v>
      </c>
      <c r="AC397" t="s">
        <v>85</v>
      </c>
      <c r="AD397" t="s">
        <v>85</v>
      </c>
      <c r="AE397" t="b">
        <v>0</v>
      </c>
    </row>
    <row r="398" spans="1:31" x14ac:dyDescent="0.35">
      <c r="A398" t="s">
        <v>85</v>
      </c>
      <c r="B398" t="s">
        <v>11683</v>
      </c>
      <c r="C398" t="s">
        <v>2442</v>
      </c>
      <c r="D398" t="s">
        <v>2468</v>
      </c>
      <c r="E398" t="s">
        <v>2469</v>
      </c>
      <c r="F398" t="s">
        <v>2470</v>
      </c>
      <c r="G398" t="s">
        <v>5599</v>
      </c>
      <c r="H398" t="s">
        <v>2483</v>
      </c>
      <c r="I398" t="s">
        <v>85</v>
      </c>
      <c r="J398" t="s">
        <v>85</v>
      </c>
      <c r="K398" t="s">
        <v>85</v>
      </c>
      <c r="M398" t="s">
        <v>2483</v>
      </c>
      <c r="N398" t="s">
        <v>85</v>
      </c>
      <c r="O398" t="s">
        <v>2485</v>
      </c>
      <c r="P398" t="s">
        <v>85</v>
      </c>
      <c r="Q398" t="s">
        <v>85</v>
      </c>
      <c r="R398" t="s">
        <v>85</v>
      </c>
      <c r="S398" t="s">
        <v>85</v>
      </c>
      <c r="T398" t="s">
        <v>85</v>
      </c>
      <c r="U398" t="s">
        <v>85</v>
      </c>
      <c r="V398" t="s">
        <v>85</v>
      </c>
      <c r="W398" t="s">
        <v>85</v>
      </c>
      <c r="X398" t="s">
        <v>85</v>
      </c>
      <c r="Y398" t="s">
        <v>11684</v>
      </c>
      <c r="Z398" t="s">
        <v>85</v>
      </c>
      <c r="AA398" t="s">
        <v>85</v>
      </c>
      <c r="AB398" t="s">
        <v>85</v>
      </c>
      <c r="AC398" t="s">
        <v>85</v>
      </c>
      <c r="AD398" t="s">
        <v>85</v>
      </c>
      <c r="AE398" t="b">
        <v>0</v>
      </c>
    </row>
    <row r="399" spans="1:31" x14ac:dyDescent="0.35">
      <c r="A399" t="s">
        <v>85</v>
      </c>
      <c r="B399" t="s">
        <v>11685</v>
      </c>
      <c r="C399" t="s">
        <v>2442</v>
      </c>
      <c r="D399" t="s">
        <v>2468</v>
      </c>
      <c r="E399" t="s">
        <v>2469</v>
      </c>
      <c r="F399" t="s">
        <v>2470</v>
      </c>
      <c r="G399" t="s">
        <v>5599</v>
      </c>
      <c r="H399" t="s">
        <v>2486</v>
      </c>
      <c r="I399" t="s">
        <v>85</v>
      </c>
      <c r="J399" t="s">
        <v>85</v>
      </c>
      <c r="K399" t="s">
        <v>85</v>
      </c>
      <c r="M399" t="s">
        <v>2486</v>
      </c>
      <c r="N399" t="s">
        <v>85</v>
      </c>
      <c r="O399" t="s">
        <v>11686</v>
      </c>
      <c r="P399" t="s">
        <v>85</v>
      </c>
      <c r="Q399" t="s">
        <v>85</v>
      </c>
      <c r="R399" t="s">
        <v>85</v>
      </c>
      <c r="S399" t="s">
        <v>85</v>
      </c>
      <c r="T399" t="s">
        <v>85</v>
      </c>
      <c r="U399" t="s">
        <v>85</v>
      </c>
      <c r="V399" t="s">
        <v>85</v>
      </c>
      <c r="W399" t="s">
        <v>85</v>
      </c>
      <c r="X399" t="s">
        <v>85</v>
      </c>
      <c r="Y399" t="s">
        <v>11687</v>
      </c>
      <c r="Z399" t="s">
        <v>85</v>
      </c>
      <c r="AA399" t="s">
        <v>85</v>
      </c>
      <c r="AB399" t="s">
        <v>85</v>
      </c>
      <c r="AC399" t="s">
        <v>85</v>
      </c>
      <c r="AD399" t="s">
        <v>85</v>
      </c>
      <c r="AE399" t="b">
        <v>0</v>
      </c>
    </row>
    <row r="400" spans="1:31" x14ac:dyDescent="0.35">
      <c r="A400" t="s">
        <v>85</v>
      </c>
      <c r="B400" t="s">
        <v>11688</v>
      </c>
      <c r="C400" t="s">
        <v>2442</v>
      </c>
      <c r="D400" t="s">
        <v>2468</v>
      </c>
      <c r="E400" t="s">
        <v>2469</v>
      </c>
      <c r="F400" t="s">
        <v>2470</v>
      </c>
      <c r="G400" t="s">
        <v>5599</v>
      </c>
      <c r="H400" t="s">
        <v>2486</v>
      </c>
      <c r="I400" t="s">
        <v>11689</v>
      </c>
      <c r="J400" t="s">
        <v>85</v>
      </c>
      <c r="K400" t="s">
        <v>85</v>
      </c>
      <c r="M400" t="s">
        <v>11689</v>
      </c>
      <c r="N400" t="s">
        <v>85</v>
      </c>
      <c r="O400" t="s">
        <v>11690</v>
      </c>
      <c r="P400" t="s">
        <v>85</v>
      </c>
      <c r="Q400" t="s">
        <v>85</v>
      </c>
      <c r="R400" t="s">
        <v>85</v>
      </c>
      <c r="S400" t="s">
        <v>85</v>
      </c>
      <c r="T400" t="s">
        <v>85</v>
      </c>
      <c r="U400" t="s">
        <v>85</v>
      </c>
      <c r="V400" t="s">
        <v>85</v>
      </c>
      <c r="W400" t="s">
        <v>85</v>
      </c>
      <c r="X400" t="s">
        <v>85</v>
      </c>
      <c r="Y400" t="s">
        <v>10916</v>
      </c>
      <c r="Z400" t="s">
        <v>85</v>
      </c>
      <c r="AA400" t="s">
        <v>85</v>
      </c>
      <c r="AB400" t="s">
        <v>85</v>
      </c>
      <c r="AC400" t="s">
        <v>85</v>
      </c>
      <c r="AD400" t="s">
        <v>85</v>
      </c>
      <c r="AE400" t="b">
        <v>0</v>
      </c>
    </row>
    <row r="401" spans="1:31" x14ac:dyDescent="0.35">
      <c r="A401" t="s">
        <v>85</v>
      </c>
      <c r="B401" t="s">
        <v>11691</v>
      </c>
      <c r="C401" t="s">
        <v>2442</v>
      </c>
      <c r="D401" t="s">
        <v>2468</v>
      </c>
      <c r="E401" t="s">
        <v>2469</v>
      </c>
      <c r="F401" t="s">
        <v>2470</v>
      </c>
      <c r="G401" t="s">
        <v>5599</v>
      </c>
      <c r="H401" t="s">
        <v>2486</v>
      </c>
      <c r="I401" t="s">
        <v>11692</v>
      </c>
      <c r="J401" t="s">
        <v>85</v>
      </c>
      <c r="K401" t="s">
        <v>85</v>
      </c>
      <c r="M401" t="s">
        <v>11692</v>
      </c>
      <c r="N401" t="s">
        <v>85</v>
      </c>
      <c r="O401" t="s">
        <v>11693</v>
      </c>
      <c r="P401" t="s">
        <v>85</v>
      </c>
      <c r="Q401" t="s">
        <v>85</v>
      </c>
      <c r="R401" t="s">
        <v>85</v>
      </c>
      <c r="S401" t="s">
        <v>85</v>
      </c>
      <c r="T401" t="s">
        <v>85</v>
      </c>
      <c r="U401" t="s">
        <v>85</v>
      </c>
      <c r="V401" t="s">
        <v>85</v>
      </c>
      <c r="W401" t="s">
        <v>85</v>
      </c>
      <c r="X401" t="s">
        <v>85</v>
      </c>
      <c r="Y401" t="s">
        <v>10916</v>
      </c>
      <c r="Z401" t="s">
        <v>85</v>
      </c>
      <c r="AA401" t="s">
        <v>85</v>
      </c>
      <c r="AB401" t="s">
        <v>85</v>
      </c>
      <c r="AC401" t="s">
        <v>85</v>
      </c>
      <c r="AD401" t="s">
        <v>85</v>
      </c>
      <c r="AE401" t="b">
        <v>0</v>
      </c>
    </row>
    <row r="402" spans="1:31" x14ac:dyDescent="0.35">
      <c r="A402" t="s">
        <v>85</v>
      </c>
      <c r="B402" t="s">
        <v>11694</v>
      </c>
      <c r="C402" t="s">
        <v>2442</v>
      </c>
      <c r="D402" t="s">
        <v>2468</v>
      </c>
      <c r="E402" t="s">
        <v>2469</v>
      </c>
      <c r="F402" t="s">
        <v>2470</v>
      </c>
      <c r="G402" t="s">
        <v>5599</v>
      </c>
      <c r="H402" t="s">
        <v>2486</v>
      </c>
      <c r="I402" t="s">
        <v>11692</v>
      </c>
      <c r="J402" t="s">
        <v>11695</v>
      </c>
      <c r="K402" t="s">
        <v>85</v>
      </c>
      <c r="M402" t="s">
        <v>11695</v>
      </c>
      <c r="N402" t="s">
        <v>85</v>
      </c>
      <c r="O402" t="s">
        <v>11696</v>
      </c>
      <c r="P402" t="s">
        <v>85</v>
      </c>
      <c r="Q402" t="s">
        <v>85</v>
      </c>
      <c r="R402" t="s">
        <v>11697</v>
      </c>
      <c r="S402" t="s">
        <v>85</v>
      </c>
      <c r="T402" t="s">
        <v>85</v>
      </c>
      <c r="U402" t="s">
        <v>85</v>
      </c>
      <c r="V402" t="s">
        <v>85</v>
      </c>
      <c r="W402" t="s">
        <v>85</v>
      </c>
      <c r="X402" t="s">
        <v>85</v>
      </c>
      <c r="Y402" t="s">
        <v>10916</v>
      </c>
      <c r="Z402" t="s">
        <v>85</v>
      </c>
      <c r="AA402" t="s">
        <v>85</v>
      </c>
      <c r="AB402" t="s">
        <v>85</v>
      </c>
      <c r="AC402" t="s">
        <v>85</v>
      </c>
      <c r="AD402" t="s">
        <v>85</v>
      </c>
      <c r="AE402" t="b">
        <v>0</v>
      </c>
    </row>
    <row r="403" spans="1:31" x14ac:dyDescent="0.35">
      <c r="A403" t="s">
        <v>85</v>
      </c>
      <c r="B403" t="s">
        <v>11698</v>
      </c>
      <c r="C403" t="s">
        <v>2442</v>
      </c>
      <c r="D403" t="s">
        <v>2468</v>
      </c>
      <c r="E403" t="s">
        <v>2469</v>
      </c>
      <c r="F403" t="s">
        <v>2470</v>
      </c>
      <c r="G403" t="s">
        <v>5599</v>
      </c>
      <c r="H403" t="s">
        <v>2486</v>
      </c>
      <c r="I403" t="s">
        <v>11692</v>
      </c>
      <c r="J403" t="s">
        <v>11699</v>
      </c>
      <c r="K403" t="s">
        <v>85</v>
      </c>
      <c r="M403" t="s">
        <v>11699</v>
      </c>
      <c r="N403" t="s">
        <v>85</v>
      </c>
      <c r="O403" t="s">
        <v>11700</v>
      </c>
      <c r="P403" t="s">
        <v>85</v>
      </c>
      <c r="Q403" t="s">
        <v>85</v>
      </c>
      <c r="R403" t="s">
        <v>85</v>
      </c>
      <c r="S403" t="s">
        <v>85</v>
      </c>
      <c r="T403" t="s">
        <v>85</v>
      </c>
      <c r="U403" t="s">
        <v>85</v>
      </c>
      <c r="V403" t="s">
        <v>85</v>
      </c>
      <c r="W403" t="s">
        <v>85</v>
      </c>
      <c r="X403" t="s">
        <v>85</v>
      </c>
      <c r="Y403" t="s">
        <v>10916</v>
      </c>
      <c r="Z403" t="s">
        <v>85</v>
      </c>
      <c r="AA403" t="s">
        <v>85</v>
      </c>
      <c r="AB403" t="s">
        <v>85</v>
      </c>
      <c r="AC403" t="s">
        <v>85</v>
      </c>
      <c r="AD403" t="s">
        <v>85</v>
      </c>
      <c r="AE403" t="b">
        <v>0</v>
      </c>
    </row>
    <row r="404" spans="1:31" x14ac:dyDescent="0.35">
      <c r="A404" t="s">
        <v>85</v>
      </c>
      <c r="B404" t="s">
        <v>11701</v>
      </c>
      <c r="C404" t="s">
        <v>2442</v>
      </c>
      <c r="D404" t="s">
        <v>2468</v>
      </c>
      <c r="E404" t="s">
        <v>2469</v>
      </c>
      <c r="F404" t="s">
        <v>2470</v>
      </c>
      <c r="G404" t="s">
        <v>5599</v>
      </c>
      <c r="H404" t="s">
        <v>2486</v>
      </c>
      <c r="I404" t="s">
        <v>11702</v>
      </c>
      <c r="J404" t="s">
        <v>85</v>
      </c>
      <c r="K404" t="s">
        <v>85</v>
      </c>
      <c r="M404" t="s">
        <v>11702</v>
      </c>
      <c r="N404" t="s">
        <v>85</v>
      </c>
      <c r="O404" t="s">
        <v>11703</v>
      </c>
      <c r="P404" t="s">
        <v>85</v>
      </c>
      <c r="Q404" t="s">
        <v>85</v>
      </c>
      <c r="R404" t="s">
        <v>85</v>
      </c>
      <c r="S404" t="s">
        <v>85</v>
      </c>
      <c r="T404" t="s">
        <v>85</v>
      </c>
      <c r="U404" t="s">
        <v>85</v>
      </c>
      <c r="V404" t="s">
        <v>85</v>
      </c>
      <c r="W404" t="s">
        <v>85</v>
      </c>
      <c r="X404" t="s">
        <v>85</v>
      </c>
      <c r="Y404" t="s">
        <v>10916</v>
      </c>
      <c r="Z404" t="s">
        <v>85</v>
      </c>
      <c r="AA404" t="s">
        <v>85</v>
      </c>
      <c r="AB404" t="s">
        <v>85</v>
      </c>
      <c r="AC404" t="s">
        <v>85</v>
      </c>
      <c r="AD404" t="s">
        <v>85</v>
      </c>
      <c r="AE404" t="b">
        <v>0</v>
      </c>
    </row>
    <row r="405" spans="1:31" x14ac:dyDescent="0.35">
      <c r="A405" t="s">
        <v>85</v>
      </c>
      <c r="B405" t="s">
        <v>11704</v>
      </c>
      <c r="C405" t="s">
        <v>2442</v>
      </c>
      <c r="D405" t="s">
        <v>2468</v>
      </c>
      <c r="E405" t="s">
        <v>2469</v>
      </c>
      <c r="F405" t="s">
        <v>2470</v>
      </c>
      <c r="G405" t="s">
        <v>5599</v>
      </c>
      <c r="H405" t="s">
        <v>2486</v>
      </c>
      <c r="I405" t="s">
        <v>11705</v>
      </c>
      <c r="J405" t="s">
        <v>85</v>
      </c>
      <c r="K405" t="s">
        <v>85</v>
      </c>
      <c r="M405" t="s">
        <v>11705</v>
      </c>
      <c r="N405" t="s">
        <v>85</v>
      </c>
      <c r="O405" t="s">
        <v>85</v>
      </c>
      <c r="P405" t="s">
        <v>85</v>
      </c>
      <c r="Q405" t="s">
        <v>85</v>
      </c>
      <c r="R405" t="s">
        <v>85</v>
      </c>
      <c r="S405" t="s">
        <v>85</v>
      </c>
      <c r="T405" t="s">
        <v>85</v>
      </c>
      <c r="U405" t="s">
        <v>85</v>
      </c>
      <c r="V405" t="s">
        <v>85</v>
      </c>
      <c r="W405" t="s">
        <v>85</v>
      </c>
      <c r="X405" t="s">
        <v>85</v>
      </c>
      <c r="Y405" t="s">
        <v>10916</v>
      </c>
      <c r="Z405" t="s">
        <v>85</v>
      </c>
      <c r="AA405" t="s">
        <v>85</v>
      </c>
      <c r="AB405" t="s">
        <v>85</v>
      </c>
      <c r="AC405" t="s">
        <v>85</v>
      </c>
      <c r="AD405" t="s">
        <v>85</v>
      </c>
      <c r="AE405" t="b">
        <v>0</v>
      </c>
    </row>
    <row r="406" spans="1:31" x14ac:dyDescent="0.35">
      <c r="A406" t="s">
        <v>85</v>
      </c>
      <c r="B406" t="s">
        <v>11706</v>
      </c>
      <c r="C406" t="s">
        <v>2442</v>
      </c>
      <c r="D406" t="s">
        <v>2468</v>
      </c>
      <c r="E406" t="s">
        <v>2532</v>
      </c>
      <c r="F406" t="s">
        <v>2423</v>
      </c>
      <c r="G406" t="s">
        <v>85</v>
      </c>
      <c r="H406" t="s">
        <v>85</v>
      </c>
      <c r="I406" t="s">
        <v>85</v>
      </c>
      <c r="J406" t="s">
        <v>85</v>
      </c>
      <c r="K406" t="s">
        <v>85</v>
      </c>
      <c r="M406" t="s">
        <v>2423</v>
      </c>
      <c r="N406" t="s">
        <v>85</v>
      </c>
      <c r="O406" t="s">
        <v>8251</v>
      </c>
      <c r="P406" t="s">
        <v>85</v>
      </c>
      <c r="Q406" t="s">
        <v>85</v>
      </c>
      <c r="R406" t="s">
        <v>85</v>
      </c>
      <c r="S406" t="s">
        <v>85</v>
      </c>
      <c r="T406" t="s">
        <v>85</v>
      </c>
      <c r="U406" t="s">
        <v>85</v>
      </c>
      <c r="V406" t="s">
        <v>85</v>
      </c>
      <c r="W406" t="s">
        <v>85</v>
      </c>
      <c r="X406" t="s">
        <v>85</v>
      </c>
      <c r="Y406" t="s">
        <v>11054</v>
      </c>
      <c r="Z406" t="s">
        <v>85</v>
      </c>
      <c r="AA406" t="s">
        <v>85</v>
      </c>
      <c r="AB406" t="s">
        <v>85</v>
      </c>
      <c r="AC406" t="s">
        <v>85</v>
      </c>
      <c r="AD406" t="s">
        <v>85</v>
      </c>
      <c r="AE406" t="b">
        <v>0</v>
      </c>
    </row>
    <row r="407" spans="1:31" x14ac:dyDescent="0.35">
      <c r="A407" t="s">
        <v>85</v>
      </c>
      <c r="B407" t="s">
        <v>11707</v>
      </c>
      <c r="C407" t="s">
        <v>2442</v>
      </c>
      <c r="D407" t="s">
        <v>2468</v>
      </c>
      <c r="E407" t="s">
        <v>2532</v>
      </c>
      <c r="F407" t="s">
        <v>2423</v>
      </c>
      <c r="G407" t="s">
        <v>11708</v>
      </c>
      <c r="H407" t="s">
        <v>85</v>
      </c>
      <c r="I407" t="s">
        <v>85</v>
      </c>
      <c r="J407" t="s">
        <v>85</v>
      </c>
      <c r="K407" t="s">
        <v>85</v>
      </c>
      <c r="M407" t="s">
        <v>11708</v>
      </c>
      <c r="N407" t="s">
        <v>85</v>
      </c>
      <c r="O407" t="s">
        <v>85</v>
      </c>
      <c r="P407" t="s">
        <v>85</v>
      </c>
      <c r="Q407" t="s">
        <v>85</v>
      </c>
      <c r="R407" t="s">
        <v>85</v>
      </c>
      <c r="S407" t="s">
        <v>85</v>
      </c>
      <c r="T407" t="s">
        <v>85</v>
      </c>
      <c r="U407" t="s">
        <v>85</v>
      </c>
      <c r="V407" t="s">
        <v>85</v>
      </c>
      <c r="W407" t="s">
        <v>85</v>
      </c>
      <c r="X407" t="s">
        <v>85</v>
      </c>
      <c r="Y407" t="s">
        <v>11709</v>
      </c>
      <c r="Z407" t="s">
        <v>85</v>
      </c>
      <c r="AA407" t="s">
        <v>85</v>
      </c>
      <c r="AB407" t="s">
        <v>85</v>
      </c>
      <c r="AC407" t="s">
        <v>85</v>
      </c>
      <c r="AD407" t="s">
        <v>85</v>
      </c>
      <c r="AE407" t="b">
        <v>0</v>
      </c>
    </row>
    <row r="408" spans="1:31" x14ac:dyDescent="0.35">
      <c r="A408" t="s">
        <v>85</v>
      </c>
      <c r="B408" t="s">
        <v>11710</v>
      </c>
      <c r="C408" t="s">
        <v>2442</v>
      </c>
      <c r="D408" t="s">
        <v>2468</v>
      </c>
      <c r="E408" t="s">
        <v>2532</v>
      </c>
      <c r="F408" t="s">
        <v>2423</v>
      </c>
      <c r="G408" t="s">
        <v>11711</v>
      </c>
      <c r="H408" t="s">
        <v>85</v>
      </c>
      <c r="I408" t="s">
        <v>85</v>
      </c>
      <c r="J408" t="s">
        <v>85</v>
      </c>
      <c r="K408" t="s">
        <v>85</v>
      </c>
      <c r="M408" t="s">
        <v>11711</v>
      </c>
      <c r="N408" t="s">
        <v>85</v>
      </c>
      <c r="O408" t="s">
        <v>85</v>
      </c>
      <c r="P408" t="s">
        <v>85</v>
      </c>
      <c r="Q408" t="s">
        <v>85</v>
      </c>
      <c r="R408" t="s">
        <v>85</v>
      </c>
      <c r="S408" t="s">
        <v>85</v>
      </c>
      <c r="T408" t="s">
        <v>85</v>
      </c>
      <c r="U408" t="s">
        <v>85</v>
      </c>
      <c r="V408" t="s">
        <v>85</v>
      </c>
      <c r="W408" t="s">
        <v>85</v>
      </c>
      <c r="X408" t="s">
        <v>85</v>
      </c>
      <c r="Y408" t="s">
        <v>11712</v>
      </c>
      <c r="Z408" t="s">
        <v>85</v>
      </c>
      <c r="AA408" t="s">
        <v>85</v>
      </c>
      <c r="AB408" t="s">
        <v>85</v>
      </c>
      <c r="AC408" t="s">
        <v>85</v>
      </c>
      <c r="AD408" t="s">
        <v>85</v>
      </c>
      <c r="AE408" t="b">
        <v>0</v>
      </c>
    </row>
    <row r="409" spans="1:31" x14ac:dyDescent="0.35">
      <c r="A409" t="s">
        <v>85</v>
      </c>
      <c r="B409" t="s">
        <v>11713</v>
      </c>
      <c r="C409" t="s">
        <v>2442</v>
      </c>
      <c r="D409" t="s">
        <v>2468</v>
      </c>
      <c r="E409" t="s">
        <v>2532</v>
      </c>
      <c r="F409" t="s">
        <v>8252</v>
      </c>
      <c r="G409" t="s">
        <v>85</v>
      </c>
      <c r="H409" t="s">
        <v>85</v>
      </c>
      <c r="I409" t="s">
        <v>85</v>
      </c>
      <c r="J409" t="s">
        <v>85</v>
      </c>
      <c r="K409" t="s">
        <v>85</v>
      </c>
      <c r="M409" t="s">
        <v>8252</v>
      </c>
      <c r="N409" t="s">
        <v>85</v>
      </c>
      <c r="O409" t="s">
        <v>8253</v>
      </c>
      <c r="P409" t="s">
        <v>8254</v>
      </c>
      <c r="Q409" t="s">
        <v>85</v>
      </c>
      <c r="R409" t="s">
        <v>85</v>
      </c>
      <c r="S409" t="s">
        <v>85</v>
      </c>
      <c r="T409" t="s">
        <v>85</v>
      </c>
      <c r="U409" t="s">
        <v>85</v>
      </c>
      <c r="V409" t="s">
        <v>85</v>
      </c>
      <c r="W409" t="s">
        <v>85</v>
      </c>
      <c r="X409" t="s">
        <v>85</v>
      </c>
      <c r="Y409" t="s">
        <v>11714</v>
      </c>
      <c r="Z409" t="s">
        <v>85</v>
      </c>
      <c r="AA409" t="s">
        <v>85</v>
      </c>
      <c r="AB409" t="s">
        <v>85</v>
      </c>
      <c r="AC409" t="s">
        <v>85</v>
      </c>
      <c r="AD409" t="s">
        <v>85</v>
      </c>
      <c r="AE409" t="b">
        <v>0</v>
      </c>
    </row>
    <row r="410" spans="1:31" x14ac:dyDescent="0.35">
      <c r="A410" t="s">
        <v>85</v>
      </c>
      <c r="B410" t="s">
        <v>11715</v>
      </c>
      <c r="C410" t="s">
        <v>2442</v>
      </c>
      <c r="D410" t="s">
        <v>2468</v>
      </c>
      <c r="E410" t="s">
        <v>2489</v>
      </c>
      <c r="F410" t="s">
        <v>85</v>
      </c>
      <c r="G410" t="s">
        <v>85</v>
      </c>
      <c r="H410" t="s">
        <v>85</v>
      </c>
      <c r="I410" t="s">
        <v>85</v>
      </c>
      <c r="J410" t="s">
        <v>85</v>
      </c>
      <c r="K410" t="s">
        <v>85</v>
      </c>
      <c r="M410" t="s">
        <v>2489</v>
      </c>
      <c r="N410" t="s">
        <v>85</v>
      </c>
      <c r="O410" t="s">
        <v>85</v>
      </c>
      <c r="P410" t="s">
        <v>85</v>
      </c>
      <c r="Q410" t="s">
        <v>85</v>
      </c>
      <c r="R410" t="s">
        <v>85</v>
      </c>
      <c r="S410" t="s">
        <v>85</v>
      </c>
      <c r="T410" t="s">
        <v>85</v>
      </c>
      <c r="U410" t="s">
        <v>85</v>
      </c>
      <c r="V410" t="s">
        <v>85</v>
      </c>
      <c r="W410" t="s">
        <v>85</v>
      </c>
      <c r="X410" t="s">
        <v>85</v>
      </c>
      <c r="Y410" t="s">
        <v>11054</v>
      </c>
      <c r="Z410" t="s">
        <v>85</v>
      </c>
      <c r="AA410" t="s">
        <v>85</v>
      </c>
      <c r="AB410" t="s">
        <v>85</v>
      </c>
      <c r="AC410" t="s">
        <v>85</v>
      </c>
      <c r="AD410" t="s">
        <v>85</v>
      </c>
      <c r="AE410" t="b">
        <v>0</v>
      </c>
    </row>
    <row r="411" spans="1:31" x14ac:dyDescent="0.35">
      <c r="A411" t="s">
        <v>85</v>
      </c>
      <c r="B411" t="s">
        <v>11716</v>
      </c>
      <c r="C411" t="s">
        <v>2442</v>
      </c>
      <c r="D411" t="s">
        <v>2468</v>
      </c>
      <c r="E411" t="s">
        <v>2489</v>
      </c>
      <c r="F411" t="s">
        <v>2490</v>
      </c>
      <c r="G411" t="s">
        <v>85</v>
      </c>
      <c r="H411" t="s">
        <v>85</v>
      </c>
      <c r="I411" t="s">
        <v>85</v>
      </c>
      <c r="J411" t="s">
        <v>85</v>
      </c>
      <c r="K411" t="s">
        <v>85</v>
      </c>
      <c r="M411" t="s">
        <v>2490</v>
      </c>
      <c r="N411" t="s">
        <v>85</v>
      </c>
      <c r="O411" t="s">
        <v>85</v>
      </c>
      <c r="P411" t="s">
        <v>85</v>
      </c>
      <c r="Q411" t="s">
        <v>85</v>
      </c>
      <c r="R411" t="s">
        <v>85</v>
      </c>
      <c r="S411" t="s">
        <v>85</v>
      </c>
      <c r="T411" t="s">
        <v>85</v>
      </c>
      <c r="U411" t="s">
        <v>85</v>
      </c>
      <c r="V411" t="s">
        <v>85</v>
      </c>
      <c r="W411" t="s">
        <v>85</v>
      </c>
      <c r="X411" t="s">
        <v>85</v>
      </c>
      <c r="Y411" t="s">
        <v>11054</v>
      </c>
      <c r="Z411" t="s">
        <v>85</v>
      </c>
      <c r="AA411" t="s">
        <v>85</v>
      </c>
      <c r="AB411" t="s">
        <v>85</v>
      </c>
      <c r="AC411" t="s">
        <v>85</v>
      </c>
      <c r="AD411" t="s">
        <v>85</v>
      </c>
      <c r="AE411" t="b">
        <v>0</v>
      </c>
    </row>
    <row r="412" spans="1:31" x14ac:dyDescent="0.35">
      <c r="A412" t="s">
        <v>85</v>
      </c>
      <c r="B412" t="s">
        <v>11717</v>
      </c>
      <c r="C412" t="s">
        <v>2442</v>
      </c>
      <c r="D412" t="s">
        <v>2468</v>
      </c>
      <c r="E412" t="s">
        <v>2489</v>
      </c>
      <c r="F412" t="s">
        <v>2490</v>
      </c>
      <c r="G412" t="s">
        <v>2491</v>
      </c>
      <c r="H412" t="s">
        <v>85</v>
      </c>
      <c r="I412" t="s">
        <v>85</v>
      </c>
      <c r="J412" t="s">
        <v>85</v>
      </c>
      <c r="K412" t="s">
        <v>85</v>
      </c>
      <c r="M412" t="s">
        <v>2491</v>
      </c>
      <c r="N412" t="s">
        <v>85</v>
      </c>
      <c r="O412" t="s">
        <v>8105</v>
      </c>
      <c r="P412" t="s">
        <v>11718</v>
      </c>
      <c r="Q412" t="s">
        <v>85</v>
      </c>
      <c r="R412" t="s">
        <v>85</v>
      </c>
      <c r="S412" t="s">
        <v>85</v>
      </c>
      <c r="T412" t="s">
        <v>85</v>
      </c>
      <c r="U412" t="s">
        <v>85</v>
      </c>
      <c r="V412" t="s">
        <v>85</v>
      </c>
      <c r="W412" t="s">
        <v>85</v>
      </c>
      <c r="X412" t="s">
        <v>85</v>
      </c>
      <c r="Y412" t="s">
        <v>11719</v>
      </c>
      <c r="Z412" t="s">
        <v>85</v>
      </c>
      <c r="AA412" t="s">
        <v>85</v>
      </c>
      <c r="AB412" t="s">
        <v>85</v>
      </c>
      <c r="AC412" t="s">
        <v>85</v>
      </c>
      <c r="AD412" t="s">
        <v>85</v>
      </c>
      <c r="AE412" t="b">
        <v>0</v>
      </c>
    </row>
    <row r="413" spans="1:31" x14ac:dyDescent="0.35">
      <c r="A413" t="s">
        <v>85</v>
      </c>
      <c r="B413" t="s">
        <v>11720</v>
      </c>
      <c r="C413" t="s">
        <v>2442</v>
      </c>
      <c r="D413" t="s">
        <v>2468</v>
      </c>
      <c r="E413" t="s">
        <v>2489</v>
      </c>
      <c r="F413" t="s">
        <v>2490</v>
      </c>
      <c r="G413" t="s">
        <v>2493</v>
      </c>
      <c r="H413" t="s">
        <v>85</v>
      </c>
      <c r="I413" t="s">
        <v>85</v>
      </c>
      <c r="J413" t="s">
        <v>85</v>
      </c>
      <c r="K413" t="s">
        <v>85</v>
      </c>
      <c r="M413" t="s">
        <v>2493</v>
      </c>
      <c r="N413" t="s">
        <v>85</v>
      </c>
      <c r="O413" t="s">
        <v>8108</v>
      </c>
      <c r="P413" t="s">
        <v>11721</v>
      </c>
      <c r="Q413" t="s">
        <v>85</v>
      </c>
      <c r="R413" t="s">
        <v>85</v>
      </c>
      <c r="S413" t="s">
        <v>85</v>
      </c>
      <c r="T413" t="s">
        <v>85</v>
      </c>
      <c r="U413" t="s">
        <v>85</v>
      </c>
      <c r="V413" t="s">
        <v>85</v>
      </c>
      <c r="W413" t="s">
        <v>85</v>
      </c>
      <c r="X413" t="s">
        <v>85</v>
      </c>
      <c r="Y413" t="s">
        <v>11722</v>
      </c>
      <c r="Z413" t="s">
        <v>85</v>
      </c>
      <c r="AA413" t="s">
        <v>85</v>
      </c>
      <c r="AB413" t="s">
        <v>85</v>
      </c>
      <c r="AC413" t="s">
        <v>85</v>
      </c>
      <c r="AD413" t="s">
        <v>85</v>
      </c>
      <c r="AE413" t="b">
        <v>0</v>
      </c>
    </row>
    <row r="414" spans="1:31" x14ac:dyDescent="0.35">
      <c r="A414" t="s">
        <v>85</v>
      </c>
      <c r="B414" t="s">
        <v>11723</v>
      </c>
      <c r="C414" t="s">
        <v>2442</v>
      </c>
      <c r="D414" t="s">
        <v>2468</v>
      </c>
      <c r="E414" t="s">
        <v>2489</v>
      </c>
      <c r="F414" t="s">
        <v>2490</v>
      </c>
      <c r="G414" t="s">
        <v>2495</v>
      </c>
      <c r="H414" t="s">
        <v>85</v>
      </c>
      <c r="I414" t="s">
        <v>85</v>
      </c>
      <c r="J414" t="s">
        <v>85</v>
      </c>
      <c r="K414" t="s">
        <v>85</v>
      </c>
      <c r="M414" t="s">
        <v>2495</v>
      </c>
      <c r="N414" t="s">
        <v>85</v>
      </c>
      <c r="O414" t="s">
        <v>8109</v>
      </c>
      <c r="P414" t="s">
        <v>11721</v>
      </c>
      <c r="Q414" t="s">
        <v>85</v>
      </c>
      <c r="R414" t="s">
        <v>85</v>
      </c>
      <c r="S414" t="s">
        <v>85</v>
      </c>
      <c r="T414" t="s">
        <v>85</v>
      </c>
      <c r="U414" t="s">
        <v>85</v>
      </c>
      <c r="V414" t="s">
        <v>85</v>
      </c>
      <c r="W414" t="s">
        <v>85</v>
      </c>
      <c r="X414" t="s">
        <v>85</v>
      </c>
      <c r="Y414" t="s">
        <v>11724</v>
      </c>
      <c r="Z414" t="s">
        <v>85</v>
      </c>
      <c r="AA414" t="s">
        <v>85</v>
      </c>
      <c r="AB414" t="s">
        <v>85</v>
      </c>
      <c r="AC414" t="s">
        <v>85</v>
      </c>
      <c r="AD414" t="s">
        <v>85</v>
      </c>
      <c r="AE414" t="b">
        <v>0</v>
      </c>
    </row>
    <row r="415" spans="1:31" x14ac:dyDescent="0.35">
      <c r="A415" t="s">
        <v>85</v>
      </c>
      <c r="B415" t="s">
        <v>11725</v>
      </c>
      <c r="C415" t="s">
        <v>2442</v>
      </c>
      <c r="D415" t="s">
        <v>2468</v>
      </c>
      <c r="E415" t="s">
        <v>2489</v>
      </c>
      <c r="F415" t="s">
        <v>2490</v>
      </c>
      <c r="G415" t="s">
        <v>11726</v>
      </c>
      <c r="H415" t="s">
        <v>85</v>
      </c>
      <c r="I415" t="s">
        <v>85</v>
      </c>
      <c r="J415" t="s">
        <v>85</v>
      </c>
      <c r="K415" t="s">
        <v>85</v>
      </c>
      <c r="M415" t="s">
        <v>11726</v>
      </c>
      <c r="N415" t="s">
        <v>85</v>
      </c>
      <c r="O415" t="s">
        <v>85</v>
      </c>
      <c r="P415" t="s">
        <v>85</v>
      </c>
      <c r="Q415" t="s">
        <v>85</v>
      </c>
      <c r="R415" t="s">
        <v>85</v>
      </c>
      <c r="S415" t="s">
        <v>85</v>
      </c>
      <c r="T415" t="s">
        <v>85</v>
      </c>
      <c r="U415" t="s">
        <v>85</v>
      </c>
      <c r="V415" t="s">
        <v>85</v>
      </c>
      <c r="W415" t="s">
        <v>85</v>
      </c>
      <c r="X415" t="s">
        <v>85</v>
      </c>
      <c r="Y415" t="s">
        <v>10916</v>
      </c>
      <c r="Z415" t="s">
        <v>85</v>
      </c>
      <c r="AA415" t="s">
        <v>85</v>
      </c>
      <c r="AB415" t="s">
        <v>85</v>
      </c>
      <c r="AC415" t="s">
        <v>85</v>
      </c>
      <c r="AD415" t="s">
        <v>85</v>
      </c>
      <c r="AE415" t="b">
        <v>0</v>
      </c>
    </row>
    <row r="416" spans="1:31" x14ac:dyDescent="0.35">
      <c r="A416" t="s">
        <v>85</v>
      </c>
      <c r="B416" t="s">
        <v>11727</v>
      </c>
      <c r="C416" t="s">
        <v>2442</v>
      </c>
      <c r="D416" t="s">
        <v>2468</v>
      </c>
      <c r="E416" t="s">
        <v>2489</v>
      </c>
      <c r="F416" t="s">
        <v>2547</v>
      </c>
      <c r="G416" t="s">
        <v>85</v>
      </c>
      <c r="H416" t="s">
        <v>85</v>
      </c>
      <c r="I416" t="s">
        <v>85</v>
      </c>
      <c r="J416" t="s">
        <v>85</v>
      </c>
      <c r="K416" t="s">
        <v>85</v>
      </c>
      <c r="M416" t="s">
        <v>2547</v>
      </c>
      <c r="N416" t="s">
        <v>85</v>
      </c>
      <c r="O416" t="s">
        <v>85</v>
      </c>
      <c r="P416" t="s">
        <v>85</v>
      </c>
      <c r="Q416" t="s">
        <v>85</v>
      </c>
      <c r="R416" t="s">
        <v>85</v>
      </c>
      <c r="S416" t="s">
        <v>85</v>
      </c>
      <c r="T416" t="s">
        <v>85</v>
      </c>
      <c r="U416" t="s">
        <v>85</v>
      </c>
      <c r="V416" t="s">
        <v>85</v>
      </c>
      <c r="W416" t="s">
        <v>85</v>
      </c>
      <c r="X416" t="s">
        <v>85</v>
      </c>
      <c r="Y416" t="s">
        <v>11054</v>
      </c>
      <c r="Z416" t="s">
        <v>85</v>
      </c>
      <c r="AA416" t="s">
        <v>85</v>
      </c>
      <c r="AB416" t="s">
        <v>85</v>
      </c>
      <c r="AC416" t="s">
        <v>85</v>
      </c>
      <c r="AD416" t="s">
        <v>85</v>
      </c>
      <c r="AE416" t="b">
        <v>0</v>
      </c>
    </row>
    <row r="417" spans="1:31" x14ac:dyDescent="0.35">
      <c r="A417" t="s">
        <v>85</v>
      </c>
      <c r="B417" t="s">
        <v>11728</v>
      </c>
      <c r="C417" t="s">
        <v>2442</v>
      </c>
      <c r="D417" t="s">
        <v>2468</v>
      </c>
      <c r="E417" t="s">
        <v>2489</v>
      </c>
      <c r="F417" t="s">
        <v>2547</v>
      </c>
      <c r="G417" t="s">
        <v>2548</v>
      </c>
      <c r="H417" t="s">
        <v>85</v>
      </c>
      <c r="I417" t="s">
        <v>85</v>
      </c>
      <c r="J417" t="s">
        <v>85</v>
      </c>
      <c r="K417" t="s">
        <v>85</v>
      </c>
      <c r="M417" t="s">
        <v>2548</v>
      </c>
      <c r="N417" t="s">
        <v>85</v>
      </c>
      <c r="O417" t="s">
        <v>11729</v>
      </c>
      <c r="P417" t="s">
        <v>11721</v>
      </c>
      <c r="Q417" t="s">
        <v>85</v>
      </c>
      <c r="R417" t="s">
        <v>85</v>
      </c>
      <c r="S417" t="s">
        <v>85</v>
      </c>
      <c r="T417" t="s">
        <v>85</v>
      </c>
      <c r="U417" t="s">
        <v>85</v>
      </c>
      <c r="V417" t="s">
        <v>85</v>
      </c>
      <c r="W417" t="s">
        <v>85</v>
      </c>
      <c r="X417" t="s">
        <v>85</v>
      </c>
      <c r="Y417" t="s">
        <v>11730</v>
      </c>
      <c r="Z417" t="s">
        <v>85</v>
      </c>
      <c r="AA417" t="s">
        <v>85</v>
      </c>
      <c r="AB417" t="s">
        <v>85</v>
      </c>
      <c r="AC417" t="s">
        <v>85</v>
      </c>
      <c r="AD417" t="s">
        <v>85</v>
      </c>
      <c r="AE417" t="b">
        <v>0</v>
      </c>
    </row>
    <row r="418" spans="1:31" x14ac:dyDescent="0.35">
      <c r="A418" t="s">
        <v>85</v>
      </c>
      <c r="B418" t="s">
        <v>11731</v>
      </c>
      <c r="C418" t="s">
        <v>2442</v>
      </c>
      <c r="D418" t="s">
        <v>2468</v>
      </c>
      <c r="E418" t="s">
        <v>2489</v>
      </c>
      <c r="F418" t="s">
        <v>2547</v>
      </c>
      <c r="G418" t="s">
        <v>2548</v>
      </c>
      <c r="H418" t="s">
        <v>8118</v>
      </c>
      <c r="I418" t="s">
        <v>11732</v>
      </c>
      <c r="J418" t="s">
        <v>85</v>
      </c>
      <c r="K418" t="s">
        <v>85</v>
      </c>
      <c r="M418" t="s">
        <v>11732</v>
      </c>
      <c r="N418" t="s">
        <v>85</v>
      </c>
      <c r="O418" t="s">
        <v>85</v>
      </c>
      <c r="P418" t="s">
        <v>85</v>
      </c>
      <c r="Q418" t="s">
        <v>85</v>
      </c>
      <c r="R418" t="s">
        <v>85</v>
      </c>
      <c r="S418" t="s">
        <v>85</v>
      </c>
      <c r="T418" t="s">
        <v>85</v>
      </c>
      <c r="U418" t="s">
        <v>85</v>
      </c>
      <c r="V418" t="s">
        <v>85</v>
      </c>
      <c r="W418" t="s">
        <v>85</v>
      </c>
      <c r="X418" t="s">
        <v>85</v>
      </c>
      <c r="Y418" t="s">
        <v>10916</v>
      </c>
      <c r="Z418" t="s">
        <v>85</v>
      </c>
      <c r="AA418" t="s">
        <v>85</v>
      </c>
      <c r="AB418" t="s">
        <v>85</v>
      </c>
      <c r="AC418" t="s">
        <v>85</v>
      </c>
      <c r="AD418" t="s">
        <v>85</v>
      </c>
      <c r="AE418" t="b">
        <v>0</v>
      </c>
    </row>
    <row r="419" spans="1:31" x14ac:dyDescent="0.35">
      <c r="A419" t="s">
        <v>85</v>
      </c>
      <c r="B419" t="s">
        <v>11733</v>
      </c>
      <c r="C419" t="s">
        <v>2442</v>
      </c>
      <c r="D419" t="s">
        <v>2468</v>
      </c>
      <c r="E419" t="s">
        <v>2489</v>
      </c>
      <c r="F419" t="s">
        <v>2547</v>
      </c>
      <c r="G419" t="s">
        <v>2548</v>
      </c>
      <c r="H419" t="s">
        <v>8118</v>
      </c>
      <c r="I419" t="s">
        <v>11734</v>
      </c>
      <c r="J419" t="s">
        <v>85</v>
      </c>
      <c r="K419" t="s">
        <v>85</v>
      </c>
      <c r="M419" t="s">
        <v>11734</v>
      </c>
      <c r="N419" t="s">
        <v>85</v>
      </c>
      <c r="O419" t="s">
        <v>85</v>
      </c>
      <c r="P419" t="s">
        <v>85</v>
      </c>
      <c r="Q419" t="s">
        <v>85</v>
      </c>
      <c r="R419" t="s">
        <v>85</v>
      </c>
      <c r="S419" t="s">
        <v>85</v>
      </c>
      <c r="T419" t="s">
        <v>85</v>
      </c>
      <c r="U419" t="s">
        <v>85</v>
      </c>
      <c r="V419" t="s">
        <v>85</v>
      </c>
      <c r="W419" t="s">
        <v>85</v>
      </c>
      <c r="X419" t="s">
        <v>85</v>
      </c>
      <c r="Y419" t="s">
        <v>10916</v>
      </c>
      <c r="Z419" t="s">
        <v>85</v>
      </c>
      <c r="AA419" t="s">
        <v>85</v>
      </c>
      <c r="AB419" t="s">
        <v>85</v>
      </c>
      <c r="AC419" t="s">
        <v>85</v>
      </c>
      <c r="AD419" t="s">
        <v>85</v>
      </c>
      <c r="AE419" t="b">
        <v>0</v>
      </c>
    </row>
    <row r="420" spans="1:31" x14ac:dyDescent="0.35">
      <c r="A420" t="s">
        <v>85</v>
      </c>
      <c r="B420" t="s">
        <v>11735</v>
      </c>
      <c r="C420" t="s">
        <v>2442</v>
      </c>
      <c r="D420" t="s">
        <v>2468</v>
      </c>
      <c r="E420" t="s">
        <v>2489</v>
      </c>
      <c r="F420" t="s">
        <v>2547</v>
      </c>
      <c r="G420" t="s">
        <v>11736</v>
      </c>
      <c r="H420" t="s">
        <v>11737</v>
      </c>
      <c r="I420" t="s">
        <v>85</v>
      </c>
      <c r="J420" t="s">
        <v>85</v>
      </c>
      <c r="K420" t="s">
        <v>85</v>
      </c>
      <c r="M420" t="s">
        <v>11737</v>
      </c>
      <c r="N420" t="s">
        <v>85</v>
      </c>
      <c r="O420" t="s">
        <v>85</v>
      </c>
      <c r="P420" t="s">
        <v>85</v>
      </c>
      <c r="Q420" t="s">
        <v>85</v>
      </c>
      <c r="R420" t="s">
        <v>85</v>
      </c>
      <c r="S420" t="s">
        <v>85</v>
      </c>
      <c r="T420" t="s">
        <v>85</v>
      </c>
      <c r="U420" t="s">
        <v>85</v>
      </c>
      <c r="V420" t="s">
        <v>85</v>
      </c>
      <c r="W420" t="s">
        <v>85</v>
      </c>
      <c r="X420" t="s">
        <v>85</v>
      </c>
      <c r="Y420" t="s">
        <v>11738</v>
      </c>
      <c r="Z420" t="s">
        <v>85</v>
      </c>
      <c r="AA420" t="s">
        <v>85</v>
      </c>
      <c r="AB420" t="s">
        <v>85</v>
      </c>
      <c r="AC420" t="s">
        <v>85</v>
      </c>
      <c r="AD420" t="s">
        <v>85</v>
      </c>
      <c r="AE420" t="b">
        <v>0</v>
      </c>
    </row>
    <row r="421" spans="1:31" x14ac:dyDescent="0.35">
      <c r="A421" t="s">
        <v>85</v>
      </c>
      <c r="B421" t="s">
        <v>11739</v>
      </c>
      <c r="C421" t="s">
        <v>2442</v>
      </c>
      <c r="D421" t="s">
        <v>2468</v>
      </c>
      <c r="E421" t="s">
        <v>2489</v>
      </c>
      <c r="F421" t="s">
        <v>2547</v>
      </c>
      <c r="G421" t="s">
        <v>2550</v>
      </c>
      <c r="H421" t="s">
        <v>85</v>
      </c>
      <c r="I421" t="s">
        <v>85</v>
      </c>
      <c r="J421" t="s">
        <v>85</v>
      </c>
      <c r="K421" t="s">
        <v>85</v>
      </c>
      <c r="M421" t="s">
        <v>2550</v>
      </c>
      <c r="N421" t="s">
        <v>85</v>
      </c>
      <c r="O421" t="s">
        <v>8124</v>
      </c>
      <c r="P421" t="s">
        <v>11721</v>
      </c>
      <c r="Q421" t="s">
        <v>85</v>
      </c>
      <c r="R421" t="s">
        <v>85</v>
      </c>
      <c r="S421" t="s">
        <v>85</v>
      </c>
      <c r="T421" t="s">
        <v>85</v>
      </c>
      <c r="U421" t="s">
        <v>85</v>
      </c>
      <c r="V421" t="s">
        <v>85</v>
      </c>
      <c r="W421" t="s">
        <v>85</v>
      </c>
      <c r="X421" t="s">
        <v>85</v>
      </c>
      <c r="Y421" t="s">
        <v>11740</v>
      </c>
      <c r="Z421" t="s">
        <v>85</v>
      </c>
      <c r="AA421" t="s">
        <v>85</v>
      </c>
      <c r="AB421" t="s">
        <v>85</v>
      </c>
      <c r="AC421" t="s">
        <v>85</v>
      </c>
      <c r="AD421" t="s">
        <v>85</v>
      </c>
      <c r="AE421" t="b">
        <v>0</v>
      </c>
    </row>
    <row r="422" spans="1:31" x14ac:dyDescent="0.35">
      <c r="A422" t="s">
        <v>85</v>
      </c>
      <c r="B422" t="s">
        <v>11741</v>
      </c>
      <c r="C422" t="s">
        <v>2442</v>
      </c>
      <c r="D422" t="s">
        <v>2468</v>
      </c>
      <c r="E422" t="s">
        <v>2489</v>
      </c>
      <c r="F422" t="s">
        <v>2547</v>
      </c>
      <c r="G422" t="s">
        <v>2550</v>
      </c>
      <c r="H422" t="s">
        <v>3750</v>
      </c>
      <c r="I422" t="s">
        <v>85</v>
      </c>
      <c r="J422" t="s">
        <v>85</v>
      </c>
      <c r="K422" t="s">
        <v>85</v>
      </c>
      <c r="M422" t="s">
        <v>3750</v>
      </c>
      <c r="N422" t="s">
        <v>85</v>
      </c>
      <c r="O422" t="s">
        <v>11742</v>
      </c>
      <c r="P422" t="s">
        <v>85</v>
      </c>
      <c r="Q422" t="s">
        <v>85</v>
      </c>
      <c r="R422" t="s">
        <v>85</v>
      </c>
      <c r="S422" t="s">
        <v>85</v>
      </c>
      <c r="T422" t="s">
        <v>85</v>
      </c>
      <c r="U422" t="s">
        <v>85</v>
      </c>
      <c r="V422" t="s">
        <v>85</v>
      </c>
      <c r="W422" t="s">
        <v>85</v>
      </c>
      <c r="X422" t="s">
        <v>85</v>
      </c>
      <c r="Y422" t="s">
        <v>10916</v>
      </c>
      <c r="Z422" t="s">
        <v>85</v>
      </c>
      <c r="AA422" t="s">
        <v>85</v>
      </c>
      <c r="AB422" t="s">
        <v>85</v>
      </c>
      <c r="AC422" t="s">
        <v>85</v>
      </c>
      <c r="AD422" t="s">
        <v>85</v>
      </c>
      <c r="AE422" t="b">
        <v>0</v>
      </c>
    </row>
    <row r="423" spans="1:31" x14ac:dyDescent="0.35">
      <c r="A423" t="s">
        <v>85</v>
      </c>
      <c r="B423" t="s">
        <v>11743</v>
      </c>
      <c r="C423" t="s">
        <v>2442</v>
      </c>
      <c r="D423" t="s">
        <v>2468</v>
      </c>
      <c r="E423" t="s">
        <v>2489</v>
      </c>
      <c r="F423" t="s">
        <v>2547</v>
      </c>
      <c r="G423" t="s">
        <v>2550</v>
      </c>
      <c r="H423" t="s">
        <v>9687</v>
      </c>
      <c r="I423" t="s">
        <v>85</v>
      </c>
      <c r="J423" t="s">
        <v>85</v>
      </c>
      <c r="K423" t="s">
        <v>85</v>
      </c>
      <c r="M423" t="s">
        <v>9687</v>
      </c>
      <c r="N423" t="s">
        <v>85</v>
      </c>
      <c r="O423" t="s">
        <v>11744</v>
      </c>
      <c r="P423" t="s">
        <v>85</v>
      </c>
      <c r="Q423" t="s">
        <v>85</v>
      </c>
      <c r="R423" t="s">
        <v>85</v>
      </c>
      <c r="S423" t="s">
        <v>85</v>
      </c>
      <c r="T423" t="s">
        <v>85</v>
      </c>
      <c r="U423" t="s">
        <v>85</v>
      </c>
      <c r="V423" t="s">
        <v>85</v>
      </c>
      <c r="W423" t="s">
        <v>85</v>
      </c>
      <c r="X423" t="s">
        <v>85</v>
      </c>
      <c r="Y423" t="s">
        <v>10916</v>
      </c>
      <c r="Z423" t="s">
        <v>85</v>
      </c>
      <c r="AA423" t="s">
        <v>85</v>
      </c>
      <c r="AB423" t="s">
        <v>85</v>
      </c>
      <c r="AC423" t="s">
        <v>85</v>
      </c>
      <c r="AD423" t="s">
        <v>85</v>
      </c>
      <c r="AE423" t="b">
        <v>0</v>
      </c>
    </row>
    <row r="424" spans="1:31" x14ac:dyDescent="0.35">
      <c r="A424" t="s">
        <v>85</v>
      </c>
      <c r="B424" t="s">
        <v>11745</v>
      </c>
      <c r="C424" t="s">
        <v>2442</v>
      </c>
      <c r="D424" t="s">
        <v>2468</v>
      </c>
      <c r="E424" t="s">
        <v>2489</v>
      </c>
      <c r="F424" t="s">
        <v>2547</v>
      </c>
      <c r="G424" t="s">
        <v>2550</v>
      </c>
      <c r="H424" t="s">
        <v>3752</v>
      </c>
      <c r="I424" t="s">
        <v>85</v>
      </c>
      <c r="J424" t="s">
        <v>85</v>
      </c>
      <c r="K424" t="s">
        <v>85</v>
      </c>
      <c r="M424" t="s">
        <v>3752</v>
      </c>
      <c r="N424" t="s">
        <v>11746</v>
      </c>
      <c r="O424" t="s">
        <v>11747</v>
      </c>
      <c r="P424" t="s">
        <v>85</v>
      </c>
      <c r="Q424" t="s">
        <v>85</v>
      </c>
      <c r="R424" t="s">
        <v>85</v>
      </c>
      <c r="S424" t="s">
        <v>85</v>
      </c>
      <c r="T424" t="s">
        <v>85</v>
      </c>
      <c r="U424" t="s">
        <v>85</v>
      </c>
      <c r="V424" t="s">
        <v>85</v>
      </c>
      <c r="W424" t="s">
        <v>85</v>
      </c>
      <c r="X424" t="s">
        <v>85</v>
      </c>
      <c r="Y424" t="s">
        <v>10916</v>
      </c>
      <c r="Z424" t="s">
        <v>85</v>
      </c>
      <c r="AA424" t="s">
        <v>85</v>
      </c>
      <c r="AB424" t="s">
        <v>85</v>
      </c>
      <c r="AC424" t="s">
        <v>85</v>
      </c>
      <c r="AD424" t="s">
        <v>85</v>
      </c>
      <c r="AE424" t="b">
        <v>0</v>
      </c>
    </row>
    <row r="425" spans="1:31" x14ac:dyDescent="0.35">
      <c r="A425" t="s">
        <v>85</v>
      </c>
      <c r="B425" t="s">
        <v>11748</v>
      </c>
      <c r="C425" t="s">
        <v>2442</v>
      </c>
      <c r="D425" t="s">
        <v>2468</v>
      </c>
      <c r="E425" t="s">
        <v>2489</v>
      </c>
      <c r="F425" t="s">
        <v>2547</v>
      </c>
      <c r="G425" t="s">
        <v>2550</v>
      </c>
      <c r="H425" t="s">
        <v>3754</v>
      </c>
      <c r="I425" t="s">
        <v>85</v>
      </c>
      <c r="J425" t="s">
        <v>85</v>
      </c>
      <c r="K425" t="s">
        <v>85</v>
      </c>
      <c r="M425" t="s">
        <v>3754</v>
      </c>
      <c r="N425" t="s">
        <v>85</v>
      </c>
      <c r="O425" t="s">
        <v>3755</v>
      </c>
      <c r="P425" t="s">
        <v>85</v>
      </c>
      <c r="Q425" t="s">
        <v>85</v>
      </c>
      <c r="R425" t="s">
        <v>85</v>
      </c>
      <c r="S425" t="s">
        <v>85</v>
      </c>
      <c r="T425" t="s">
        <v>85</v>
      </c>
      <c r="U425" t="s">
        <v>85</v>
      </c>
      <c r="V425" t="s">
        <v>85</v>
      </c>
      <c r="W425" t="s">
        <v>85</v>
      </c>
      <c r="X425" t="s">
        <v>85</v>
      </c>
      <c r="Y425" t="s">
        <v>10916</v>
      </c>
      <c r="Z425" t="s">
        <v>85</v>
      </c>
      <c r="AA425" t="s">
        <v>85</v>
      </c>
      <c r="AB425" t="s">
        <v>85</v>
      </c>
      <c r="AC425" t="s">
        <v>85</v>
      </c>
      <c r="AD425" t="s">
        <v>85</v>
      </c>
      <c r="AE425" t="b">
        <v>0</v>
      </c>
    </row>
    <row r="426" spans="1:31" x14ac:dyDescent="0.35">
      <c r="A426" t="s">
        <v>85</v>
      </c>
      <c r="B426" t="s">
        <v>11749</v>
      </c>
      <c r="C426" t="s">
        <v>2442</v>
      </c>
      <c r="D426" t="s">
        <v>2468</v>
      </c>
      <c r="E426" t="s">
        <v>2489</v>
      </c>
      <c r="F426" t="s">
        <v>2547</v>
      </c>
      <c r="G426" t="s">
        <v>2550</v>
      </c>
      <c r="H426" t="s">
        <v>3756</v>
      </c>
      <c r="I426" t="s">
        <v>85</v>
      </c>
      <c r="J426" t="s">
        <v>85</v>
      </c>
      <c r="K426" t="s">
        <v>85</v>
      </c>
      <c r="M426" t="s">
        <v>3756</v>
      </c>
      <c r="N426" t="s">
        <v>11750</v>
      </c>
      <c r="O426" t="s">
        <v>11751</v>
      </c>
      <c r="P426" t="s">
        <v>85</v>
      </c>
      <c r="Q426" t="s">
        <v>85</v>
      </c>
      <c r="R426" t="s">
        <v>85</v>
      </c>
      <c r="S426" t="s">
        <v>85</v>
      </c>
      <c r="T426" t="s">
        <v>85</v>
      </c>
      <c r="U426" t="s">
        <v>85</v>
      </c>
      <c r="V426" t="s">
        <v>85</v>
      </c>
      <c r="W426" t="s">
        <v>85</v>
      </c>
      <c r="X426" t="s">
        <v>85</v>
      </c>
      <c r="Y426" t="s">
        <v>10916</v>
      </c>
      <c r="Z426" t="s">
        <v>85</v>
      </c>
      <c r="AA426" t="s">
        <v>85</v>
      </c>
      <c r="AB426" t="s">
        <v>85</v>
      </c>
      <c r="AC426" t="s">
        <v>85</v>
      </c>
      <c r="AD426" t="s">
        <v>85</v>
      </c>
      <c r="AE426" t="b">
        <v>0</v>
      </c>
    </row>
    <row r="427" spans="1:31" x14ac:dyDescent="0.35">
      <c r="A427" t="s">
        <v>85</v>
      </c>
      <c r="B427" t="s">
        <v>11752</v>
      </c>
      <c r="C427" t="s">
        <v>2442</v>
      </c>
      <c r="D427" t="s">
        <v>2468</v>
      </c>
      <c r="E427" t="s">
        <v>2489</v>
      </c>
      <c r="F427" t="s">
        <v>2547</v>
      </c>
      <c r="G427" t="s">
        <v>2552</v>
      </c>
      <c r="H427" t="s">
        <v>11753</v>
      </c>
      <c r="I427" t="s">
        <v>11754</v>
      </c>
      <c r="J427" t="s">
        <v>3759</v>
      </c>
      <c r="K427" t="s">
        <v>85</v>
      </c>
      <c r="M427" t="s">
        <v>3759</v>
      </c>
      <c r="N427" t="s">
        <v>85</v>
      </c>
      <c r="O427" t="s">
        <v>11755</v>
      </c>
      <c r="P427" t="s">
        <v>11756</v>
      </c>
      <c r="Q427" t="s">
        <v>85</v>
      </c>
      <c r="R427" t="s">
        <v>85</v>
      </c>
      <c r="S427" t="s">
        <v>85</v>
      </c>
      <c r="T427" t="s">
        <v>85</v>
      </c>
      <c r="U427" t="s">
        <v>85</v>
      </c>
      <c r="V427" t="s">
        <v>85</v>
      </c>
      <c r="W427" t="s">
        <v>85</v>
      </c>
      <c r="X427" t="s">
        <v>85</v>
      </c>
      <c r="Y427" t="s">
        <v>11757</v>
      </c>
      <c r="Z427" t="s">
        <v>85</v>
      </c>
      <c r="AA427" t="s">
        <v>85</v>
      </c>
      <c r="AB427" t="s">
        <v>85</v>
      </c>
      <c r="AC427" t="s">
        <v>85</v>
      </c>
      <c r="AD427" t="s">
        <v>85</v>
      </c>
      <c r="AE427" t="b">
        <v>0</v>
      </c>
    </row>
    <row r="428" spans="1:31" x14ac:dyDescent="0.35">
      <c r="A428" t="s">
        <v>85</v>
      </c>
      <c r="B428" t="s">
        <v>11758</v>
      </c>
      <c r="C428" t="s">
        <v>2442</v>
      </c>
      <c r="D428" t="s">
        <v>2468</v>
      </c>
      <c r="E428" t="s">
        <v>2489</v>
      </c>
      <c r="F428" t="s">
        <v>2547</v>
      </c>
      <c r="G428" t="s">
        <v>2552</v>
      </c>
      <c r="H428" t="s">
        <v>11759</v>
      </c>
      <c r="I428" t="s">
        <v>11754</v>
      </c>
      <c r="J428" t="s">
        <v>3759</v>
      </c>
      <c r="K428" t="s">
        <v>3760</v>
      </c>
      <c r="M428" t="s">
        <v>3760</v>
      </c>
      <c r="N428" t="s">
        <v>85</v>
      </c>
      <c r="O428" t="s">
        <v>11760</v>
      </c>
      <c r="P428" t="s">
        <v>11756</v>
      </c>
      <c r="Q428" t="s">
        <v>85</v>
      </c>
      <c r="R428" t="s">
        <v>85</v>
      </c>
      <c r="S428" t="s">
        <v>85</v>
      </c>
      <c r="T428" t="s">
        <v>85</v>
      </c>
      <c r="U428" t="s">
        <v>85</v>
      </c>
      <c r="V428" t="s">
        <v>85</v>
      </c>
      <c r="W428" t="s">
        <v>85</v>
      </c>
      <c r="X428" t="s">
        <v>85</v>
      </c>
      <c r="Y428" t="s">
        <v>10916</v>
      </c>
      <c r="Z428" t="s">
        <v>85</v>
      </c>
      <c r="AA428" t="s">
        <v>85</v>
      </c>
      <c r="AB428" t="s">
        <v>85</v>
      </c>
      <c r="AC428" t="s">
        <v>85</v>
      </c>
      <c r="AD428" t="s">
        <v>85</v>
      </c>
      <c r="AE428" t="b">
        <v>0</v>
      </c>
    </row>
    <row r="429" spans="1:31" x14ac:dyDescent="0.35">
      <c r="A429" t="s">
        <v>85</v>
      </c>
      <c r="B429" t="s">
        <v>11761</v>
      </c>
      <c r="C429" t="s">
        <v>2442</v>
      </c>
      <c r="D429" t="s">
        <v>2468</v>
      </c>
      <c r="E429" t="s">
        <v>2489</v>
      </c>
      <c r="F429" t="s">
        <v>2547</v>
      </c>
      <c r="G429" t="s">
        <v>2552</v>
      </c>
      <c r="H429" t="s">
        <v>11759</v>
      </c>
      <c r="I429" t="s">
        <v>11754</v>
      </c>
      <c r="J429" t="s">
        <v>3759</v>
      </c>
      <c r="K429" t="s">
        <v>3761</v>
      </c>
      <c r="M429" t="s">
        <v>3761</v>
      </c>
      <c r="N429" t="s">
        <v>85</v>
      </c>
      <c r="O429" t="s">
        <v>11762</v>
      </c>
      <c r="P429" t="s">
        <v>11756</v>
      </c>
      <c r="Q429" t="s">
        <v>85</v>
      </c>
      <c r="R429" t="s">
        <v>85</v>
      </c>
      <c r="S429" t="s">
        <v>85</v>
      </c>
      <c r="T429" t="s">
        <v>85</v>
      </c>
      <c r="U429" t="s">
        <v>85</v>
      </c>
      <c r="V429" t="s">
        <v>85</v>
      </c>
      <c r="W429" t="s">
        <v>85</v>
      </c>
      <c r="X429" t="s">
        <v>85</v>
      </c>
      <c r="Y429" t="s">
        <v>10916</v>
      </c>
      <c r="Z429" t="s">
        <v>85</v>
      </c>
      <c r="AA429" t="s">
        <v>85</v>
      </c>
      <c r="AB429" t="s">
        <v>85</v>
      </c>
      <c r="AC429" t="s">
        <v>85</v>
      </c>
      <c r="AD429" t="s">
        <v>85</v>
      </c>
      <c r="AE429" t="b">
        <v>0</v>
      </c>
    </row>
    <row r="430" spans="1:31" x14ac:dyDescent="0.35">
      <c r="A430" t="s">
        <v>85</v>
      </c>
      <c r="B430" t="s">
        <v>11763</v>
      </c>
      <c r="C430" t="s">
        <v>2442</v>
      </c>
      <c r="D430" t="s">
        <v>2468</v>
      </c>
      <c r="E430" t="s">
        <v>2489</v>
      </c>
      <c r="F430" t="s">
        <v>2547</v>
      </c>
      <c r="G430" t="s">
        <v>2552</v>
      </c>
      <c r="H430" t="s">
        <v>11759</v>
      </c>
      <c r="I430" t="s">
        <v>2277</v>
      </c>
      <c r="J430" t="s">
        <v>85</v>
      </c>
      <c r="K430" t="s">
        <v>85</v>
      </c>
      <c r="M430" t="s">
        <v>2277</v>
      </c>
      <c r="N430" t="s">
        <v>85</v>
      </c>
      <c r="O430" t="s">
        <v>3762</v>
      </c>
      <c r="P430" t="s">
        <v>85</v>
      </c>
      <c r="Q430" t="s">
        <v>85</v>
      </c>
      <c r="R430" t="s">
        <v>85</v>
      </c>
      <c r="S430" t="s">
        <v>85</v>
      </c>
      <c r="T430" t="s">
        <v>85</v>
      </c>
      <c r="U430" t="s">
        <v>85</v>
      </c>
      <c r="V430" t="s">
        <v>85</v>
      </c>
      <c r="W430" t="s">
        <v>85</v>
      </c>
      <c r="X430" t="s">
        <v>85</v>
      </c>
      <c r="Y430" t="s">
        <v>10916</v>
      </c>
      <c r="Z430" t="s">
        <v>85</v>
      </c>
      <c r="AA430" t="s">
        <v>85</v>
      </c>
      <c r="AB430" t="s">
        <v>85</v>
      </c>
      <c r="AC430" t="s">
        <v>85</v>
      </c>
      <c r="AD430" t="s">
        <v>85</v>
      </c>
      <c r="AE430" t="b">
        <v>0</v>
      </c>
    </row>
    <row r="431" spans="1:31" x14ac:dyDescent="0.35">
      <c r="A431" t="s">
        <v>85</v>
      </c>
      <c r="B431" t="s">
        <v>11764</v>
      </c>
      <c r="C431" t="s">
        <v>2442</v>
      </c>
      <c r="D431" t="s">
        <v>2468</v>
      </c>
      <c r="E431" t="s">
        <v>2489</v>
      </c>
      <c r="F431" t="s">
        <v>2547</v>
      </c>
      <c r="G431" t="s">
        <v>2552</v>
      </c>
      <c r="H431" t="s">
        <v>11759</v>
      </c>
      <c r="I431" t="s">
        <v>2277</v>
      </c>
      <c r="J431" t="s">
        <v>3763</v>
      </c>
      <c r="K431" t="s">
        <v>85</v>
      </c>
      <c r="M431" t="s">
        <v>3763</v>
      </c>
      <c r="N431" t="s">
        <v>85</v>
      </c>
      <c r="O431" t="s">
        <v>3764</v>
      </c>
      <c r="P431" t="s">
        <v>85</v>
      </c>
      <c r="Q431" t="s">
        <v>11765</v>
      </c>
      <c r="R431" t="s">
        <v>85</v>
      </c>
      <c r="S431" t="s">
        <v>85</v>
      </c>
      <c r="T431" t="s">
        <v>85</v>
      </c>
      <c r="U431" t="s">
        <v>85</v>
      </c>
      <c r="V431" t="s">
        <v>85</v>
      </c>
      <c r="W431" t="s">
        <v>85</v>
      </c>
      <c r="X431" t="s">
        <v>85</v>
      </c>
      <c r="Y431" t="s">
        <v>10916</v>
      </c>
      <c r="Z431" t="s">
        <v>85</v>
      </c>
      <c r="AA431" t="s">
        <v>85</v>
      </c>
      <c r="AB431" t="s">
        <v>85</v>
      </c>
      <c r="AC431" t="s">
        <v>85</v>
      </c>
      <c r="AD431" t="s">
        <v>85</v>
      </c>
      <c r="AE431" t="b">
        <v>0</v>
      </c>
    </row>
    <row r="432" spans="1:31" x14ac:dyDescent="0.35">
      <c r="A432" t="s">
        <v>85</v>
      </c>
      <c r="B432" t="s">
        <v>11766</v>
      </c>
      <c r="C432" t="s">
        <v>2442</v>
      </c>
      <c r="D432" t="s">
        <v>2468</v>
      </c>
      <c r="E432" t="s">
        <v>2489</v>
      </c>
      <c r="F432" t="s">
        <v>2547</v>
      </c>
      <c r="G432" t="s">
        <v>2552</v>
      </c>
      <c r="H432" t="s">
        <v>11759</v>
      </c>
      <c r="I432" t="s">
        <v>11754</v>
      </c>
      <c r="J432" t="s">
        <v>2020</v>
      </c>
      <c r="K432" t="s">
        <v>85</v>
      </c>
      <c r="M432" t="s">
        <v>2020</v>
      </c>
      <c r="N432" t="s">
        <v>85</v>
      </c>
      <c r="O432" t="s">
        <v>11767</v>
      </c>
      <c r="P432" t="s">
        <v>85</v>
      </c>
      <c r="Q432" t="s">
        <v>85</v>
      </c>
      <c r="R432" t="s">
        <v>85</v>
      </c>
      <c r="S432" t="s">
        <v>85</v>
      </c>
      <c r="T432" t="s">
        <v>85</v>
      </c>
      <c r="U432" t="s">
        <v>85</v>
      </c>
      <c r="V432" t="s">
        <v>85</v>
      </c>
      <c r="W432" t="s">
        <v>85</v>
      </c>
      <c r="X432" t="s">
        <v>85</v>
      </c>
      <c r="Y432" t="s">
        <v>10916</v>
      </c>
      <c r="Z432" t="s">
        <v>85</v>
      </c>
      <c r="AA432" t="s">
        <v>85</v>
      </c>
      <c r="AB432" t="s">
        <v>85</v>
      </c>
      <c r="AC432" t="s">
        <v>85</v>
      </c>
      <c r="AD432" t="s">
        <v>85</v>
      </c>
      <c r="AE432" t="b">
        <v>0</v>
      </c>
    </row>
    <row r="433" spans="1:31" x14ac:dyDescent="0.35">
      <c r="A433" t="s">
        <v>85</v>
      </c>
      <c r="B433" t="s">
        <v>11768</v>
      </c>
      <c r="C433" t="s">
        <v>2442</v>
      </c>
      <c r="D433" t="s">
        <v>2468</v>
      </c>
      <c r="E433" t="s">
        <v>2489</v>
      </c>
      <c r="F433" t="s">
        <v>2547</v>
      </c>
      <c r="G433" t="s">
        <v>2552</v>
      </c>
      <c r="H433" t="s">
        <v>11759</v>
      </c>
      <c r="I433" t="s">
        <v>2277</v>
      </c>
      <c r="J433" t="s">
        <v>3765</v>
      </c>
      <c r="K433" t="s">
        <v>85</v>
      </c>
      <c r="M433" t="s">
        <v>3765</v>
      </c>
      <c r="N433" t="s">
        <v>85</v>
      </c>
      <c r="O433" t="s">
        <v>3766</v>
      </c>
      <c r="P433" t="s">
        <v>85</v>
      </c>
      <c r="Q433" t="s">
        <v>85</v>
      </c>
      <c r="R433" t="s">
        <v>85</v>
      </c>
      <c r="S433" t="s">
        <v>85</v>
      </c>
      <c r="T433" t="s">
        <v>85</v>
      </c>
      <c r="U433" t="s">
        <v>85</v>
      </c>
      <c r="V433" t="s">
        <v>85</v>
      </c>
      <c r="W433" t="s">
        <v>85</v>
      </c>
      <c r="X433" t="s">
        <v>85</v>
      </c>
      <c r="Y433" t="s">
        <v>10916</v>
      </c>
      <c r="Z433" t="s">
        <v>85</v>
      </c>
      <c r="AA433" t="s">
        <v>85</v>
      </c>
      <c r="AB433" t="s">
        <v>85</v>
      </c>
      <c r="AC433" t="s">
        <v>85</v>
      </c>
      <c r="AD433" t="s">
        <v>85</v>
      </c>
      <c r="AE433" t="b">
        <v>0</v>
      </c>
    </row>
    <row r="434" spans="1:31" x14ac:dyDescent="0.35">
      <c r="A434" t="s">
        <v>85</v>
      </c>
      <c r="B434" t="s">
        <v>11769</v>
      </c>
      <c r="C434" t="s">
        <v>2442</v>
      </c>
      <c r="D434" t="s">
        <v>2468</v>
      </c>
      <c r="E434" t="s">
        <v>2489</v>
      </c>
      <c r="F434" t="s">
        <v>2547</v>
      </c>
      <c r="G434" t="s">
        <v>2552</v>
      </c>
      <c r="H434" t="s">
        <v>11759</v>
      </c>
      <c r="I434" t="s">
        <v>11770</v>
      </c>
      <c r="J434" t="s">
        <v>3767</v>
      </c>
      <c r="K434" t="s">
        <v>85</v>
      </c>
      <c r="M434" t="s">
        <v>3767</v>
      </c>
      <c r="N434" t="s">
        <v>85</v>
      </c>
      <c r="O434" t="s">
        <v>3768</v>
      </c>
      <c r="P434" t="s">
        <v>85</v>
      </c>
      <c r="Q434" t="s">
        <v>85</v>
      </c>
      <c r="R434" t="s">
        <v>85</v>
      </c>
      <c r="S434" t="s">
        <v>85</v>
      </c>
      <c r="T434" t="s">
        <v>85</v>
      </c>
      <c r="U434" t="s">
        <v>85</v>
      </c>
      <c r="V434" t="s">
        <v>85</v>
      </c>
      <c r="W434" t="s">
        <v>85</v>
      </c>
      <c r="X434" t="s">
        <v>85</v>
      </c>
      <c r="Y434" t="s">
        <v>10916</v>
      </c>
      <c r="Z434" t="s">
        <v>85</v>
      </c>
      <c r="AA434" t="s">
        <v>85</v>
      </c>
      <c r="AB434" t="s">
        <v>85</v>
      </c>
      <c r="AC434" t="s">
        <v>85</v>
      </c>
      <c r="AD434" t="s">
        <v>85</v>
      </c>
      <c r="AE434" t="b">
        <v>0</v>
      </c>
    </row>
    <row r="435" spans="1:31" x14ac:dyDescent="0.35">
      <c r="A435" t="s">
        <v>85</v>
      </c>
      <c r="B435" t="s">
        <v>11771</v>
      </c>
      <c r="C435" t="s">
        <v>2442</v>
      </c>
      <c r="D435" t="s">
        <v>2468</v>
      </c>
      <c r="E435" t="s">
        <v>2489</v>
      </c>
      <c r="F435" t="s">
        <v>2547</v>
      </c>
      <c r="G435" t="s">
        <v>2552</v>
      </c>
      <c r="H435" t="s">
        <v>11759</v>
      </c>
      <c r="I435" t="s">
        <v>11770</v>
      </c>
      <c r="J435" t="s">
        <v>3767</v>
      </c>
      <c r="K435" t="s">
        <v>3769</v>
      </c>
      <c r="M435" t="s">
        <v>3769</v>
      </c>
      <c r="N435" t="s">
        <v>85</v>
      </c>
      <c r="O435" t="s">
        <v>11772</v>
      </c>
      <c r="P435" t="s">
        <v>85</v>
      </c>
      <c r="Q435" t="s">
        <v>85</v>
      </c>
      <c r="R435" t="s">
        <v>85</v>
      </c>
      <c r="S435" t="s">
        <v>85</v>
      </c>
      <c r="T435" t="s">
        <v>85</v>
      </c>
      <c r="U435" t="s">
        <v>85</v>
      </c>
      <c r="V435" t="s">
        <v>85</v>
      </c>
      <c r="W435" t="s">
        <v>85</v>
      </c>
      <c r="X435" t="s">
        <v>85</v>
      </c>
      <c r="Y435" t="s">
        <v>10916</v>
      </c>
      <c r="Z435" t="s">
        <v>85</v>
      </c>
      <c r="AA435" t="s">
        <v>85</v>
      </c>
      <c r="AB435" t="s">
        <v>85</v>
      </c>
      <c r="AC435" t="s">
        <v>85</v>
      </c>
      <c r="AD435" t="s">
        <v>85</v>
      </c>
      <c r="AE435" t="b">
        <v>0</v>
      </c>
    </row>
    <row r="436" spans="1:31" x14ac:dyDescent="0.35">
      <c r="A436" t="s">
        <v>85</v>
      </c>
      <c r="B436" t="s">
        <v>11773</v>
      </c>
      <c r="C436" t="s">
        <v>2442</v>
      </c>
      <c r="D436" t="s">
        <v>2468</v>
      </c>
      <c r="E436" t="s">
        <v>2489</v>
      </c>
      <c r="F436" t="s">
        <v>2547</v>
      </c>
      <c r="G436" t="s">
        <v>2552</v>
      </c>
      <c r="H436" t="s">
        <v>11753</v>
      </c>
      <c r="I436" t="s">
        <v>11770</v>
      </c>
      <c r="J436" t="s">
        <v>3767</v>
      </c>
      <c r="K436" t="s">
        <v>3770</v>
      </c>
      <c r="M436" t="s">
        <v>3770</v>
      </c>
      <c r="N436" t="s">
        <v>85</v>
      </c>
      <c r="O436" t="s">
        <v>11774</v>
      </c>
      <c r="P436" t="s">
        <v>85</v>
      </c>
      <c r="Q436" t="s">
        <v>85</v>
      </c>
      <c r="R436" t="s">
        <v>85</v>
      </c>
      <c r="S436" t="s">
        <v>85</v>
      </c>
      <c r="T436" t="s">
        <v>85</v>
      </c>
      <c r="U436" t="s">
        <v>85</v>
      </c>
      <c r="V436" t="s">
        <v>85</v>
      </c>
      <c r="W436" t="s">
        <v>85</v>
      </c>
      <c r="X436" t="s">
        <v>85</v>
      </c>
      <c r="Y436" t="s">
        <v>10916</v>
      </c>
      <c r="Z436" t="s">
        <v>85</v>
      </c>
      <c r="AA436" t="s">
        <v>85</v>
      </c>
      <c r="AB436" t="s">
        <v>85</v>
      </c>
      <c r="AC436" t="s">
        <v>85</v>
      </c>
      <c r="AD436" t="s">
        <v>85</v>
      </c>
      <c r="AE436" t="b">
        <v>0</v>
      </c>
    </row>
    <row r="437" spans="1:31" x14ac:dyDescent="0.35">
      <c r="A437" t="s">
        <v>85</v>
      </c>
      <c r="B437" t="s">
        <v>11775</v>
      </c>
      <c r="C437" t="s">
        <v>2442</v>
      </c>
      <c r="D437" t="s">
        <v>2468</v>
      </c>
      <c r="E437" t="s">
        <v>2489</v>
      </c>
      <c r="F437" t="s">
        <v>2547</v>
      </c>
      <c r="G437" t="s">
        <v>2552</v>
      </c>
      <c r="H437" t="s">
        <v>11753</v>
      </c>
      <c r="I437" t="s">
        <v>11770</v>
      </c>
      <c r="J437" t="s">
        <v>3767</v>
      </c>
      <c r="K437" t="s">
        <v>2270</v>
      </c>
      <c r="M437" t="s">
        <v>2270</v>
      </c>
      <c r="N437" t="s">
        <v>85</v>
      </c>
      <c r="O437" t="s">
        <v>11776</v>
      </c>
      <c r="P437" t="s">
        <v>85</v>
      </c>
      <c r="Q437" t="s">
        <v>85</v>
      </c>
      <c r="R437" t="s">
        <v>85</v>
      </c>
      <c r="S437" t="s">
        <v>85</v>
      </c>
      <c r="T437" t="s">
        <v>85</v>
      </c>
      <c r="U437" t="s">
        <v>85</v>
      </c>
      <c r="V437" t="s">
        <v>85</v>
      </c>
      <c r="W437" t="s">
        <v>85</v>
      </c>
      <c r="X437" t="s">
        <v>85</v>
      </c>
      <c r="Y437" t="s">
        <v>10916</v>
      </c>
      <c r="Z437" t="s">
        <v>85</v>
      </c>
      <c r="AA437" t="s">
        <v>85</v>
      </c>
      <c r="AB437" t="s">
        <v>85</v>
      </c>
      <c r="AC437" t="s">
        <v>85</v>
      </c>
      <c r="AD437" t="s">
        <v>85</v>
      </c>
      <c r="AE437" t="b">
        <v>0</v>
      </c>
    </row>
    <row r="438" spans="1:31" x14ac:dyDescent="0.35">
      <c r="A438" t="s">
        <v>85</v>
      </c>
      <c r="B438" t="s">
        <v>11777</v>
      </c>
      <c r="C438" t="s">
        <v>2442</v>
      </c>
      <c r="D438" t="s">
        <v>2468</v>
      </c>
      <c r="E438" t="s">
        <v>2489</v>
      </c>
      <c r="F438" t="s">
        <v>2547</v>
      </c>
      <c r="G438" t="s">
        <v>2552</v>
      </c>
      <c r="H438" t="s">
        <v>11753</v>
      </c>
      <c r="I438" t="s">
        <v>11770</v>
      </c>
      <c r="J438" t="s">
        <v>3771</v>
      </c>
      <c r="K438" t="s">
        <v>85</v>
      </c>
      <c r="M438" t="s">
        <v>3771</v>
      </c>
      <c r="N438" t="s">
        <v>85</v>
      </c>
      <c r="O438" t="s">
        <v>3772</v>
      </c>
      <c r="P438" t="s">
        <v>85</v>
      </c>
      <c r="Q438" t="s">
        <v>85</v>
      </c>
      <c r="R438" t="s">
        <v>85</v>
      </c>
      <c r="S438" t="s">
        <v>85</v>
      </c>
      <c r="T438" t="s">
        <v>85</v>
      </c>
      <c r="U438" t="s">
        <v>85</v>
      </c>
      <c r="V438" t="s">
        <v>85</v>
      </c>
      <c r="W438" t="s">
        <v>85</v>
      </c>
      <c r="X438" t="s">
        <v>85</v>
      </c>
      <c r="Y438" t="s">
        <v>10916</v>
      </c>
      <c r="Z438" t="s">
        <v>85</v>
      </c>
      <c r="AA438" t="s">
        <v>85</v>
      </c>
      <c r="AB438" t="s">
        <v>85</v>
      </c>
      <c r="AC438" t="s">
        <v>85</v>
      </c>
      <c r="AD438" t="s">
        <v>85</v>
      </c>
      <c r="AE438" t="b">
        <v>0</v>
      </c>
    </row>
    <row r="439" spans="1:31" x14ac:dyDescent="0.35">
      <c r="A439" t="s">
        <v>85</v>
      </c>
      <c r="B439" t="s">
        <v>11778</v>
      </c>
      <c r="C439" t="s">
        <v>2442</v>
      </c>
      <c r="D439" t="s">
        <v>2468</v>
      </c>
      <c r="E439" t="s">
        <v>2489</v>
      </c>
      <c r="F439" t="s">
        <v>2547</v>
      </c>
      <c r="G439" t="s">
        <v>2552</v>
      </c>
      <c r="H439" t="s">
        <v>11753</v>
      </c>
      <c r="I439" t="s">
        <v>16653</v>
      </c>
      <c r="J439" t="s">
        <v>85</v>
      </c>
      <c r="K439" t="s">
        <v>85</v>
      </c>
      <c r="M439" t="s">
        <v>16653</v>
      </c>
      <c r="N439" t="s">
        <v>85</v>
      </c>
      <c r="O439" t="s">
        <v>16654</v>
      </c>
      <c r="P439" t="s">
        <v>85</v>
      </c>
      <c r="Q439" t="s">
        <v>85</v>
      </c>
      <c r="R439" t="s">
        <v>85</v>
      </c>
      <c r="S439" t="s">
        <v>85</v>
      </c>
      <c r="T439" t="s">
        <v>85</v>
      </c>
      <c r="U439" t="s">
        <v>85</v>
      </c>
      <c r="V439" t="s">
        <v>85</v>
      </c>
      <c r="W439" t="s">
        <v>85</v>
      </c>
      <c r="X439" t="s">
        <v>85</v>
      </c>
      <c r="Y439" t="s">
        <v>10916</v>
      </c>
      <c r="Z439" t="s">
        <v>85</v>
      </c>
      <c r="AA439" t="s">
        <v>85</v>
      </c>
      <c r="AB439" t="s">
        <v>85</v>
      </c>
      <c r="AC439" t="s">
        <v>85</v>
      </c>
      <c r="AD439" t="s">
        <v>85</v>
      </c>
      <c r="AE439" t="b">
        <v>0</v>
      </c>
    </row>
    <row r="440" spans="1:31" x14ac:dyDescent="0.35">
      <c r="A440" t="s">
        <v>85</v>
      </c>
      <c r="B440" t="s">
        <v>11779</v>
      </c>
      <c r="C440" t="s">
        <v>2442</v>
      </c>
      <c r="D440" t="s">
        <v>2468</v>
      </c>
      <c r="E440" t="s">
        <v>2489</v>
      </c>
      <c r="F440" t="s">
        <v>2547</v>
      </c>
      <c r="G440" t="s">
        <v>2552</v>
      </c>
      <c r="H440" t="s">
        <v>11753</v>
      </c>
      <c r="I440" t="s">
        <v>16653</v>
      </c>
      <c r="J440" t="s">
        <v>694</v>
      </c>
      <c r="K440" t="s">
        <v>85</v>
      </c>
      <c r="M440" t="s">
        <v>694</v>
      </c>
      <c r="N440" t="s">
        <v>85</v>
      </c>
      <c r="O440" t="s">
        <v>16655</v>
      </c>
      <c r="P440" t="s">
        <v>85</v>
      </c>
      <c r="Q440" t="s">
        <v>85</v>
      </c>
      <c r="R440" t="s">
        <v>85</v>
      </c>
      <c r="S440" t="s">
        <v>85</v>
      </c>
      <c r="T440" t="s">
        <v>85</v>
      </c>
      <c r="U440" t="s">
        <v>85</v>
      </c>
      <c r="V440" t="s">
        <v>85</v>
      </c>
      <c r="W440" t="s">
        <v>85</v>
      </c>
      <c r="X440" t="s">
        <v>85</v>
      </c>
      <c r="Y440" t="s">
        <v>10916</v>
      </c>
      <c r="Z440" t="s">
        <v>85</v>
      </c>
      <c r="AA440" t="s">
        <v>85</v>
      </c>
      <c r="AB440" t="s">
        <v>85</v>
      </c>
      <c r="AC440" t="s">
        <v>85</v>
      </c>
      <c r="AD440" t="s">
        <v>85</v>
      </c>
      <c r="AE440" t="b">
        <v>0</v>
      </c>
    </row>
    <row r="441" spans="1:31" x14ac:dyDescent="0.35">
      <c r="A441" t="s">
        <v>85</v>
      </c>
      <c r="B441" t="s">
        <v>11780</v>
      </c>
      <c r="C441" t="s">
        <v>2442</v>
      </c>
      <c r="D441" t="s">
        <v>2468</v>
      </c>
      <c r="E441" t="s">
        <v>2489</v>
      </c>
      <c r="F441" t="s">
        <v>2547</v>
      </c>
      <c r="G441" t="s">
        <v>2552</v>
      </c>
      <c r="H441" t="s">
        <v>11753</v>
      </c>
      <c r="I441" t="s">
        <v>16653</v>
      </c>
      <c r="J441" t="s">
        <v>3776</v>
      </c>
      <c r="K441" t="s">
        <v>85</v>
      </c>
      <c r="M441" t="s">
        <v>3776</v>
      </c>
      <c r="N441" t="s">
        <v>85</v>
      </c>
      <c r="O441" t="s">
        <v>3777</v>
      </c>
      <c r="P441" t="s">
        <v>85</v>
      </c>
      <c r="Q441" t="s">
        <v>85</v>
      </c>
      <c r="R441" t="s">
        <v>85</v>
      </c>
      <c r="S441" t="s">
        <v>85</v>
      </c>
      <c r="T441" t="s">
        <v>85</v>
      </c>
      <c r="U441" t="s">
        <v>85</v>
      </c>
      <c r="V441" t="s">
        <v>85</v>
      </c>
      <c r="W441" t="s">
        <v>85</v>
      </c>
      <c r="X441" t="s">
        <v>85</v>
      </c>
      <c r="Y441" t="s">
        <v>10916</v>
      </c>
      <c r="Z441" t="s">
        <v>85</v>
      </c>
      <c r="AA441" t="s">
        <v>85</v>
      </c>
      <c r="AB441" t="s">
        <v>85</v>
      </c>
      <c r="AC441" t="s">
        <v>85</v>
      </c>
      <c r="AD441" t="s">
        <v>85</v>
      </c>
      <c r="AE441" t="b">
        <v>0</v>
      </c>
    </row>
    <row r="442" spans="1:31" x14ac:dyDescent="0.35">
      <c r="A442" t="s">
        <v>85</v>
      </c>
      <c r="B442" t="s">
        <v>11781</v>
      </c>
      <c r="C442" t="s">
        <v>2442</v>
      </c>
      <c r="D442" t="s">
        <v>2468</v>
      </c>
      <c r="E442" t="s">
        <v>2489</v>
      </c>
      <c r="F442" t="s">
        <v>2547</v>
      </c>
      <c r="G442" t="s">
        <v>2552</v>
      </c>
      <c r="H442" t="s">
        <v>11782</v>
      </c>
      <c r="I442" t="s">
        <v>3778</v>
      </c>
      <c r="J442" t="s">
        <v>85</v>
      </c>
      <c r="K442" t="s">
        <v>85</v>
      </c>
      <c r="M442" t="s">
        <v>3778</v>
      </c>
      <c r="N442" t="s">
        <v>85</v>
      </c>
      <c r="O442" t="s">
        <v>11783</v>
      </c>
      <c r="P442" t="s">
        <v>85</v>
      </c>
      <c r="Q442" t="s">
        <v>85</v>
      </c>
      <c r="R442" t="s">
        <v>85</v>
      </c>
      <c r="S442" t="s">
        <v>85</v>
      </c>
      <c r="T442" t="s">
        <v>85</v>
      </c>
      <c r="U442" t="s">
        <v>85</v>
      </c>
      <c r="V442" t="s">
        <v>85</v>
      </c>
      <c r="W442" t="s">
        <v>85</v>
      </c>
      <c r="X442" t="s">
        <v>85</v>
      </c>
      <c r="Y442" t="s">
        <v>10916</v>
      </c>
      <c r="Z442" t="s">
        <v>85</v>
      </c>
      <c r="AA442" t="s">
        <v>85</v>
      </c>
      <c r="AB442" t="s">
        <v>85</v>
      </c>
      <c r="AC442" t="s">
        <v>85</v>
      </c>
      <c r="AD442" t="s">
        <v>85</v>
      </c>
      <c r="AE442" t="b">
        <v>0</v>
      </c>
    </row>
    <row r="443" spans="1:31" x14ac:dyDescent="0.35">
      <c r="A443" t="s">
        <v>85</v>
      </c>
      <c r="B443" t="s">
        <v>11784</v>
      </c>
      <c r="C443" t="s">
        <v>2442</v>
      </c>
      <c r="D443" t="s">
        <v>2468</v>
      </c>
      <c r="E443" t="s">
        <v>2489</v>
      </c>
      <c r="F443" t="s">
        <v>2547</v>
      </c>
      <c r="G443" t="s">
        <v>2552</v>
      </c>
      <c r="H443" t="s">
        <v>3780</v>
      </c>
      <c r="I443" t="s">
        <v>85</v>
      </c>
      <c r="J443" t="s">
        <v>85</v>
      </c>
      <c r="K443" t="s">
        <v>85</v>
      </c>
      <c r="M443" t="s">
        <v>3780</v>
      </c>
      <c r="N443" t="s">
        <v>85</v>
      </c>
      <c r="O443" t="s">
        <v>11785</v>
      </c>
      <c r="P443" t="s">
        <v>85</v>
      </c>
      <c r="Q443" t="s">
        <v>85</v>
      </c>
      <c r="R443" t="s">
        <v>85</v>
      </c>
      <c r="S443" t="s">
        <v>85</v>
      </c>
      <c r="T443" t="s">
        <v>85</v>
      </c>
      <c r="U443" t="s">
        <v>85</v>
      </c>
      <c r="V443" t="s">
        <v>85</v>
      </c>
      <c r="W443" t="s">
        <v>85</v>
      </c>
      <c r="X443" t="s">
        <v>85</v>
      </c>
      <c r="Y443" t="s">
        <v>10916</v>
      </c>
      <c r="Z443" t="s">
        <v>85</v>
      </c>
      <c r="AA443" t="s">
        <v>85</v>
      </c>
      <c r="AB443" t="s">
        <v>85</v>
      </c>
      <c r="AC443" t="s">
        <v>85</v>
      </c>
      <c r="AD443" t="s">
        <v>85</v>
      </c>
      <c r="AE443" t="b">
        <v>0</v>
      </c>
    </row>
    <row r="444" spans="1:31" x14ac:dyDescent="0.35">
      <c r="A444" t="s">
        <v>85</v>
      </c>
      <c r="B444" t="s">
        <v>11786</v>
      </c>
      <c r="C444" t="s">
        <v>2442</v>
      </c>
      <c r="D444" t="s">
        <v>2468</v>
      </c>
      <c r="E444" t="s">
        <v>2489</v>
      </c>
      <c r="F444" t="s">
        <v>2547</v>
      </c>
      <c r="G444" t="s">
        <v>2552</v>
      </c>
      <c r="H444" t="s">
        <v>3782</v>
      </c>
      <c r="I444" t="s">
        <v>85</v>
      </c>
      <c r="J444" t="s">
        <v>85</v>
      </c>
      <c r="K444" t="s">
        <v>85</v>
      </c>
      <c r="M444" t="s">
        <v>3782</v>
      </c>
      <c r="N444" t="s">
        <v>85</v>
      </c>
      <c r="O444" t="s">
        <v>3783</v>
      </c>
      <c r="P444" t="s">
        <v>85</v>
      </c>
      <c r="Q444" t="s">
        <v>85</v>
      </c>
      <c r="R444" t="s">
        <v>85</v>
      </c>
      <c r="S444" t="s">
        <v>85</v>
      </c>
      <c r="T444" t="s">
        <v>85</v>
      </c>
      <c r="U444" t="s">
        <v>85</v>
      </c>
      <c r="V444" t="s">
        <v>85</v>
      </c>
      <c r="W444" t="s">
        <v>85</v>
      </c>
      <c r="X444" t="s">
        <v>85</v>
      </c>
      <c r="Y444" t="s">
        <v>10916</v>
      </c>
      <c r="Z444" t="s">
        <v>85</v>
      </c>
      <c r="AA444" t="s">
        <v>85</v>
      </c>
      <c r="AB444" t="s">
        <v>85</v>
      </c>
      <c r="AC444" t="s">
        <v>85</v>
      </c>
      <c r="AD444" t="s">
        <v>85</v>
      </c>
      <c r="AE444" t="b">
        <v>0</v>
      </c>
    </row>
    <row r="445" spans="1:31" x14ac:dyDescent="0.35">
      <c r="A445" t="s">
        <v>85</v>
      </c>
      <c r="B445" t="s">
        <v>11787</v>
      </c>
      <c r="C445" t="s">
        <v>2442</v>
      </c>
      <c r="D445" t="s">
        <v>2468</v>
      </c>
      <c r="E445" t="s">
        <v>2489</v>
      </c>
      <c r="F445" t="s">
        <v>2547</v>
      </c>
      <c r="G445" t="s">
        <v>2552</v>
      </c>
      <c r="H445" t="s">
        <v>3752</v>
      </c>
      <c r="I445" t="s">
        <v>85</v>
      </c>
      <c r="J445" t="s">
        <v>85</v>
      </c>
      <c r="K445" t="s">
        <v>85</v>
      </c>
      <c r="M445" t="s">
        <v>3752</v>
      </c>
      <c r="N445" t="s">
        <v>85</v>
      </c>
      <c r="O445" t="s">
        <v>3784</v>
      </c>
      <c r="P445" t="s">
        <v>85</v>
      </c>
      <c r="Q445" t="s">
        <v>85</v>
      </c>
      <c r="R445" t="s">
        <v>85</v>
      </c>
      <c r="S445" t="s">
        <v>85</v>
      </c>
      <c r="T445" t="s">
        <v>85</v>
      </c>
      <c r="U445" t="s">
        <v>85</v>
      </c>
      <c r="V445" t="s">
        <v>85</v>
      </c>
      <c r="W445" t="s">
        <v>85</v>
      </c>
      <c r="X445" t="s">
        <v>85</v>
      </c>
      <c r="Y445" t="s">
        <v>10916</v>
      </c>
      <c r="Z445" t="s">
        <v>85</v>
      </c>
      <c r="AA445" t="s">
        <v>85</v>
      </c>
      <c r="AB445" t="s">
        <v>85</v>
      </c>
      <c r="AC445" t="s">
        <v>85</v>
      </c>
      <c r="AD445" t="s">
        <v>85</v>
      </c>
      <c r="AE445" t="b">
        <v>0</v>
      </c>
    </row>
    <row r="446" spans="1:31" x14ac:dyDescent="0.35">
      <c r="A446" t="s">
        <v>85</v>
      </c>
      <c r="B446" t="s">
        <v>11788</v>
      </c>
      <c r="C446" t="s">
        <v>2442</v>
      </c>
      <c r="D446" t="s">
        <v>2468</v>
      </c>
      <c r="E446" t="s">
        <v>2489</v>
      </c>
      <c r="F446" t="s">
        <v>2547</v>
      </c>
      <c r="G446" t="s">
        <v>2552</v>
      </c>
      <c r="H446" t="s">
        <v>3785</v>
      </c>
      <c r="I446" t="s">
        <v>85</v>
      </c>
      <c r="J446" t="s">
        <v>85</v>
      </c>
      <c r="K446" t="s">
        <v>85</v>
      </c>
      <c r="M446" t="s">
        <v>3785</v>
      </c>
      <c r="N446" t="s">
        <v>85</v>
      </c>
      <c r="O446" t="s">
        <v>85</v>
      </c>
      <c r="P446" t="s">
        <v>85</v>
      </c>
      <c r="Q446" t="s">
        <v>85</v>
      </c>
      <c r="R446" t="s">
        <v>85</v>
      </c>
      <c r="S446" t="s">
        <v>85</v>
      </c>
      <c r="T446" t="s">
        <v>85</v>
      </c>
      <c r="U446" t="s">
        <v>85</v>
      </c>
      <c r="V446" t="s">
        <v>85</v>
      </c>
      <c r="W446" t="s">
        <v>85</v>
      </c>
      <c r="X446" t="s">
        <v>85</v>
      </c>
      <c r="Y446" t="s">
        <v>85</v>
      </c>
      <c r="Z446" t="s">
        <v>85</v>
      </c>
      <c r="AA446" t="s">
        <v>85</v>
      </c>
      <c r="AB446" t="s">
        <v>85</v>
      </c>
      <c r="AC446" t="s">
        <v>85</v>
      </c>
      <c r="AD446" t="s">
        <v>85</v>
      </c>
      <c r="AE446" t="b">
        <v>0</v>
      </c>
    </row>
    <row r="447" spans="1:31" x14ac:dyDescent="0.35">
      <c r="A447" t="s">
        <v>85</v>
      </c>
      <c r="B447" t="s">
        <v>11789</v>
      </c>
      <c r="C447" t="s">
        <v>2442</v>
      </c>
      <c r="D447" t="s">
        <v>2468</v>
      </c>
      <c r="E447" t="s">
        <v>2489</v>
      </c>
      <c r="F447" t="s">
        <v>2547</v>
      </c>
      <c r="G447" t="s">
        <v>2552</v>
      </c>
      <c r="H447" t="s">
        <v>2397</v>
      </c>
      <c r="I447" t="s">
        <v>85</v>
      </c>
      <c r="J447" t="s">
        <v>85</v>
      </c>
      <c r="K447" t="s">
        <v>85</v>
      </c>
      <c r="M447" t="s">
        <v>2397</v>
      </c>
      <c r="N447" t="s">
        <v>85</v>
      </c>
      <c r="O447" t="s">
        <v>85</v>
      </c>
      <c r="P447" t="s">
        <v>85</v>
      </c>
      <c r="Q447" t="s">
        <v>85</v>
      </c>
      <c r="R447" t="s">
        <v>85</v>
      </c>
      <c r="S447" t="s">
        <v>85</v>
      </c>
      <c r="T447" t="s">
        <v>85</v>
      </c>
      <c r="U447" t="s">
        <v>85</v>
      </c>
      <c r="V447" t="s">
        <v>85</v>
      </c>
      <c r="W447" t="s">
        <v>85</v>
      </c>
      <c r="X447" t="s">
        <v>85</v>
      </c>
      <c r="Y447" t="s">
        <v>85</v>
      </c>
      <c r="Z447" t="s">
        <v>85</v>
      </c>
      <c r="AA447" t="s">
        <v>85</v>
      </c>
      <c r="AB447" t="s">
        <v>85</v>
      </c>
      <c r="AC447" t="s">
        <v>85</v>
      </c>
      <c r="AD447" t="s">
        <v>85</v>
      </c>
      <c r="AE447" t="b">
        <v>0</v>
      </c>
    </row>
    <row r="448" spans="1:31" x14ac:dyDescent="0.35">
      <c r="A448" t="s">
        <v>85</v>
      </c>
      <c r="B448" t="s">
        <v>11790</v>
      </c>
      <c r="C448" t="s">
        <v>2442</v>
      </c>
      <c r="D448" t="s">
        <v>2468</v>
      </c>
      <c r="E448" t="s">
        <v>2489</v>
      </c>
      <c r="F448" t="s">
        <v>2547</v>
      </c>
      <c r="G448" t="s">
        <v>2552</v>
      </c>
      <c r="H448" t="s">
        <v>3788</v>
      </c>
      <c r="I448" t="s">
        <v>85</v>
      </c>
      <c r="J448" t="s">
        <v>85</v>
      </c>
      <c r="K448" t="s">
        <v>85</v>
      </c>
      <c r="M448" t="s">
        <v>3788</v>
      </c>
      <c r="N448" t="s">
        <v>85</v>
      </c>
      <c r="O448" t="s">
        <v>3789</v>
      </c>
      <c r="P448" t="s">
        <v>85</v>
      </c>
      <c r="Q448" t="s">
        <v>85</v>
      </c>
      <c r="R448" t="s">
        <v>85</v>
      </c>
      <c r="S448" t="s">
        <v>85</v>
      </c>
      <c r="T448" t="s">
        <v>85</v>
      </c>
      <c r="U448" t="s">
        <v>85</v>
      </c>
      <c r="V448" t="s">
        <v>85</v>
      </c>
      <c r="W448" t="s">
        <v>85</v>
      </c>
      <c r="X448" t="s">
        <v>85</v>
      </c>
      <c r="Y448" t="s">
        <v>10916</v>
      </c>
      <c r="Z448" t="s">
        <v>85</v>
      </c>
      <c r="AA448" t="s">
        <v>85</v>
      </c>
      <c r="AB448" t="s">
        <v>85</v>
      </c>
      <c r="AC448" t="s">
        <v>85</v>
      </c>
      <c r="AD448" t="s">
        <v>85</v>
      </c>
      <c r="AE448" t="b">
        <v>0</v>
      </c>
    </row>
    <row r="449" spans="1:31" x14ac:dyDescent="0.35">
      <c r="A449" t="s">
        <v>85</v>
      </c>
      <c r="B449" t="s">
        <v>11791</v>
      </c>
      <c r="C449" t="s">
        <v>2442</v>
      </c>
      <c r="D449" t="s">
        <v>2468</v>
      </c>
      <c r="E449" t="s">
        <v>2489</v>
      </c>
      <c r="F449" t="s">
        <v>2547</v>
      </c>
      <c r="G449" t="s">
        <v>2552</v>
      </c>
      <c r="H449" t="s">
        <v>3790</v>
      </c>
      <c r="I449" t="s">
        <v>85</v>
      </c>
      <c r="J449" t="s">
        <v>85</v>
      </c>
      <c r="K449" t="s">
        <v>85</v>
      </c>
      <c r="M449" t="s">
        <v>3790</v>
      </c>
      <c r="N449" t="s">
        <v>85</v>
      </c>
      <c r="O449" t="s">
        <v>85</v>
      </c>
      <c r="P449" t="s">
        <v>85</v>
      </c>
      <c r="Q449" t="s">
        <v>85</v>
      </c>
      <c r="R449" t="s">
        <v>85</v>
      </c>
      <c r="S449" t="s">
        <v>85</v>
      </c>
      <c r="T449" t="s">
        <v>85</v>
      </c>
      <c r="U449" t="s">
        <v>85</v>
      </c>
      <c r="V449" t="s">
        <v>85</v>
      </c>
      <c r="W449" t="s">
        <v>85</v>
      </c>
      <c r="X449" t="s">
        <v>85</v>
      </c>
      <c r="Y449" t="s">
        <v>10916</v>
      </c>
      <c r="Z449" t="s">
        <v>85</v>
      </c>
      <c r="AA449" t="s">
        <v>85</v>
      </c>
      <c r="AB449" t="s">
        <v>85</v>
      </c>
      <c r="AC449" t="s">
        <v>85</v>
      </c>
      <c r="AD449" t="s">
        <v>85</v>
      </c>
      <c r="AE449" t="b">
        <v>0</v>
      </c>
    </row>
    <row r="450" spans="1:31" x14ac:dyDescent="0.35">
      <c r="A450" t="s">
        <v>85</v>
      </c>
      <c r="B450" t="s">
        <v>11792</v>
      </c>
      <c r="C450" t="s">
        <v>2442</v>
      </c>
      <c r="D450" t="s">
        <v>2468</v>
      </c>
      <c r="E450" t="s">
        <v>2489</v>
      </c>
      <c r="F450" t="s">
        <v>2547</v>
      </c>
      <c r="G450" t="s">
        <v>2552</v>
      </c>
      <c r="H450" t="s">
        <v>3790</v>
      </c>
      <c r="I450" t="s">
        <v>11793</v>
      </c>
      <c r="J450" t="s">
        <v>85</v>
      </c>
      <c r="K450" t="s">
        <v>85</v>
      </c>
      <c r="M450" t="s">
        <v>11793</v>
      </c>
      <c r="N450" t="s">
        <v>85</v>
      </c>
      <c r="O450" t="s">
        <v>11794</v>
      </c>
      <c r="P450" t="s">
        <v>11721</v>
      </c>
      <c r="Q450" t="s">
        <v>85</v>
      </c>
      <c r="R450" t="s">
        <v>85</v>
      </c>
      <c r="S450" t="s">
        <v>85</v>
      </c>
      <c r="T450" t="s">
        <v>85</v>
      </c>
      <c r="U450" t="s">
        <v>85</v>
      </c>
      <c r="V450" t="s">
        <v>85</v>
      </c>
      <c r="W450" t="s">
        <v>85</v>
      </c>
      <c r="X450" t="s">
        <v>85</v>
      </c>
      <c r="Y450" t="s">
        <v>10916</v>
      </c>
      <c r="Z450" t="s">
        <v>85</v>
      </c>
      <c r="AA450" t="s">
        <v>85</v>
      </c>
      <c r="AB450" t="s">
        <v>85</v>
      </c>
      <c r="AC450" t="s">
        <v>85</v>
      </c>
      <c r="AD450" t="s">
        <v>85</v>
      </c>
      <c r="AE450" t="b">
        <v>0</v>
      </c>
    </row>
    <row r="451" spans="1:31" x14ac:dyDescent="0.35">
      <c r="A451" t="s">
        <v>85</v>
      </c>
      <c r="B451" t="s">
        <v>11795</v>
      </c>
      <c r="C451" t="s">
        <v>2442</v>
      </c>
      <c r="D451" t="s">
        <v>2468</v>
      </c>
      <c r="E451" t="s">
        <v>2489</v>
      </c>
      <c r="F451" t="s">
        <v>2547</v>
      </c>
      <c r="G451" t="s">
        <v>2552</v>
      </c>
      <c r="H451" t="s">
        <v>3790</v>
      </c>
      <c r="I451" t="s">
        <v>11796</v>
      </c>
      <c r="J451" t="s">
        <v>11797</v>
      </c>
      <c r="K451" t="s">
        <v>85</v>
      </c>
      <c r="M451" t="s">
        <v>11797</v>
      </c>
      <c r="N451" t="s">
        <v>85</v>
      </c>
      <c r="O451" t="s">
        <v>11794</v>
      </c>
      <c r="P451" t="s">
        <v>85</v>
      </c>
      <c r="Q451" t="s">
        <v>85</v>
      </c>
      <c r="R451" t="s">
        <v>85</v>
      </c>
      <c r="S451" t="s">
        <v>85</v>
      </c>
      <c r="T451" t="s">
        <v>85</v>
      </c>
      <c r="U451" t="s">
        <v>85</v>
      </c>
      <c r="V451" t="s">
        <v>85</v>
      </c>
      <c r="W451" t="s">
        <v>85</v>
      </c>
      <c r="X451" t="s">
        <v>85</v>
      </c>
      <c r="Y451" t="s">
        <v>10916</v>
      </c>
      <c r="Z451" t="s">
        <v>85</v>
      </c>
      <c r="AA451" t="s">
        <v>85</v>
      </c>
      <c r="AB451" t="s">
        <v>85</v>
      </c>
      <c r="AC451" t="s">
        <v>85</v>
      </c>
      <c r="AD451" t="s">
        <v>85</v>
      </c>
      <c r="AE451" t="b">
        <v>0</v>
      </c>
    </row>
    <row r="452" spans="1:31" x14ac:dyDescent="0.35">
      <c r="A452" t="s">
        <v>85</v>
      </c>
      <c r="B452" t="s">
        <v>11798</v>
      </c>
      <c r="C452" t="s">
        <v>2442</v>
      </c>
      <c r="D452" t="s">
        <v>2468</v>
      </c>
      <c r="E452" t="s">
        <v>2489</v>
      </c>
      <c r="F452" t="s">
        <v>2547</v>
      </c>
      <c r="G452" t="s">
        <v>2552</v>
      </c>
      <c r="H452" t="s">
        <v>3790</v>
      </c>
      <c r="I452" t="s">
        <v>11796</v>
      </c>
      <c r="J452" t="s">
        <v>11799</v>
      </c>
      <c r="K452" t="s">
        <v>85</v>
      </c>
      <c r="M452" t="s">
        <v>11799</v>
      </c>
      <c r="N452" t="s">
        <v>85</v>
      </c>
      <c r="O452" t="s">
        <v>11794</v>
      </c>
      <c r="P452" t="s">
        <v>85</v>
      </c>
      <c r="Q452" t="s">
        <v>85</v>
      </c>
      <c r="R452" t="s">
        <v>85</v>
      </c>
      <c r="S452" t="s">
        <v>85</v>
      </c>
      <c r="T452" t="s">
        <v>85</v>
      </c>
      <c r="U452" t="s">
        <v>85</v>
      </c>
      <c r="V452" t="s">
        <v>85</v>
      </c>
      <c r="W452" t="s">
        <v>85</v>
      </c>
      <c r="X452" t="s">
        <v>85</v>
      </c>
      <c r="Y452" t="s">
        <v>10916</v>
      </c>
      <c r="Z452" t="s">
        <v>85</v>
      </c>
      <c r="AA452" t="s">
        <v>85</v>
      </c>
      <c r="AB452" t="s">
        <v>85</v>
      </c>
      <c r="AC452" t="s">
        <v>85</v>
      </c>
      <c r="AD452" t="s">
        <v>85</v>
      </c>
      <c r="AE452" t="b">
        <v>0</v>
      </c>
    </row>
    <row r="453" spans="1:31" x14ac:dyDescent="0.35">
      <c r="A453" t="s">
        <v>85</v>
      </c>
      <c r="B453" t="s">
        <v>11800</v>
      </c>
      <c r="C453" t="s">
        <v>2442</v>
      </c>
      <c r="D453" t="s">
        <v>2468</v>
      </c>
      <c r="E453" t="s">
        <v>2489</v>
      </c>
      <c r="F453" t="s">
        <v>2547</v>
      </c>
      <c r="G453" t="s">
        <v>2552</v>
      </c>
      <c r="H453" t="s">
        <v>3790</v>
      </c>
      <c r="I453" t="s">
        <v>3793</v>
      </c>
      <c r="J453" t="s">
        <v>85</v>
      </c>
      <c r="K453" t="s">
        <v>85</v>
      </c>
      <c r="M453" t="s">
        <v>3793</v>
      </c>
      <c r="N453" t="s">
        <v>85</v>
      </c>
      <c r="O453" t="s">
        <v>11794</v>
      </c>
      <c r="P453" t="s">
        <v>85</v>
      </c>
      <c r="Q453" t="s">
        <v>85</v>
      </c>
      <c r="R453" t="s">
        <v>85</v>
      </c>
      <c r="S453" t="s">
        <v>85</v>
      </c>
      <c r="T453" t="s">
        <v>85</v>
      </c>
      <c r="U453" t="s">
        <v>85</v>
      </c>
      <c r="V453" t="s">
        <v>85</v>
      </c>
      <c r="W453" t="s">
        <v>85</v>
      </c>
      <c r="X453" t="s">
        <v>85</v>
      </c>
      <c r="Y453" t="s">
        <v>10916</v>
      </c>
      <c r="Z453" t="s">
        <v>85</v>
      </c>
      <c r="AA453" t="s">
        <v>85</v>
      </c>
      <c r="AB453" t="s">
        <v>85</v>
      </c>
      <c r="AC453" t="s">
        <v>85</v>
      </c>
      <c r="AD453" t="s">
        <v>85</v>
      </c>
      <c r="AE453" t="b">
        <v>0</v>
      </c>
    </row>
    <row r="454" spans="1:31" x14ac:dyDescent="0.35">
      <c r="A454" t="s">
        <v>85</v>
      </c>
      <c r="B454" t="s">
        <v>11801</v>
      </c>
      <c r="C454" t="s">
        <v>2442</v>
      </c>
      <c r="D454" t="s">
        <v>2468</v>
      </c>
      <c r="E454" t="s">
        <v>2489</v>
      </c>
      <c r="F454" t="s">
        <v>2547</v>
      </c>
      <c r="G454" t="s">
        <v>2552</v>
      </c>
      <c r="H454" t="s">
        <v>11802</v>
      </c>
      <c r="I454" t="s">
        <v>85</v>
      </c>
      <c r="J454" t="s">
        <v>85</v>
      </c>
      <c r="K454" t="s">
        <v>85</v>
      </c>
      <c r="M454" t="s">
        <v>11802</v>
      </c>
      <c r="N454" t="s">
        <v>85</v>
      </c>
      <c r="O454" t="s">
        <v>3795</v>
      </c>
      <c r="P454" t="s">
        <v>85</v>
      </c>
      <c r="Q454" t="s">
        <v>85</v>
      </c>
      <c r="R454" t="s">
        <v>85</v>
      </c>
      <c r="S454" t="s">
        <v>85</v>
      </c>
      <c r="T454" t="s">
        <v>85</v>
      </c>
      <c r="U454" t="s">
        <v>85</v>
      </c>
      <c r="V454" t="s">
        <v>85</v>
      </c>
      <c r="W454" t="s">
        <v>85</v>
      </c>
      <c r="X454" t="s">
        <v>85</v>
      </c>
      <c r="Y454" t="s">
        <v>10916</v>
      </c>
      <c r="Z454" t="s">
        <v>85</v>
      </c>
      <c r="AA454" t="s">
        <v>85</v>
      </c>
      <c r="AB454" t="s">
        <v>85</v>
      </c>
      <c r="AC454" t="s">
        <v>85</v>
      </c>
      <c r="AD454" t="s">
        <v>85</v>
      </c>
      <c r="AE454" t="b">
        <v>0</v>
      </c>
    </row>
    <row r="455" spans="1:31" x14ac:dyDescent="0.35">
      <c r="A455" t="s">
        <v>85</v>
      </c>
      <c r="B455" t="s">
        <v>11803</v>
      </c>
      <c r="C455" t="s">
        <v>2442</v>
      </c>
      <c r="D455" t="s">
        <v>2468</v>
      </c>
      <c r="E455" t="s">
        <v>2489</v>
      </c>
      <c r="F455" t="s">
        <v>2547</v>
      </c>
      <c r="G455" t="s">
        <v>2552</v>
      </c>
      <c r="H455" t="s">
        <v>3796</v>
      </c>
      <c r="I455" t="s">
        <v>85</v>
      </c>
      <c r="J455" t="s">
        <v>85</v>
      </c>
      <c r="K455" t="s">
        <v>85</v>
      </c>
      <c r="M455" t="s">
        <v>3796</v>
      </c>
      <c r="N455" t="s">
        <v>85</v>
      </c>
      <c r="O455" t="s">
        <v>3797</v>
      </c>
      <c r="P455" t="s">
        <v>85</v>
      </c>
      <c r="Q455" t="s">
        <v>85</v>
      </c>
      <c r="R455" t="s">
        <v>85</v>
      </c>
      <c r="S455" t="s">
        <v>85</v>
      </c>
      <c r="T455" t="s">
        <v>85</v>
      </c>
      <c r="U455" t="s">
        <v>85</v>
      </c>
      <c r="V455" t="s">
        <v>85</v>
      </c>
      <c r="W455" t="s">
        <v>85</v>
      </c>
      <c r="X455" t="s">
        <v>85</v>
      </c>
      <c r="Y455" t="s">
        <v>10916</v>
      </c>
      <c r="Z455" t="s">
        <v>85</v>
      </c>
      <c r="AA455" t="s">
        <v>85</v>
      </c>
      <c r="AB455" t="s">
        <v>85</v>
      </c>
      <c r="AC455" t="s">
        <v>85</v>
      </c>
      <c r="AD455" t="s">
        <v>85</v>
      </c>
      <c r="AE455" t="b">
        <v>0</v>
      </c>
    </row>
    <row r="456" spans="1:31" x14ac:dyDescent="0.35">
      <c r="A456" t="s">
        <v>85</v>
      </c>
      <c r="B456" t="s">
        <v>11804</v>
      </c>
      <c r="C456" t="s">
        <v>2442</v>
      </c>
      <c r="D456" t="s">
        <v>2468</v>
      </c>
      <c r="E456" t="s">
        <v>2489</v>
      </c>
      <c r="F456" t="s">
        <v>2547</v>
      </c>
      <c r="G456" t="s">
        <v>2552</v>
      </c>
      <c r="H456" t="s">
        <v>11805</v>
      </c>
      <c r="I456" t="s">
        <v>85</v>
      </c>
      <c r="J456" t="s">
        <v>85</v>
      </c>
      <c r="K456" t="s">
        <v>85</v>
      </c>
      <c r="M456" t="s">
        <v>11805</v>
      </c>
      <c r="N456" t="s">
        <v>85</v>
      </c>
      <c r="O456" t="s">
        <v>11806</v>
      </c>
      <c r="P456" t="s">
        <v>85</v>
      </c>
      <c r="Q456" t="s">
        <v>85</v>
      </c>
      <c r="R456" t="s">
        <v>85</v>
      </c>
      <c r="S456" t="s">
        <v>85</v>
      </c>
      <c r="T456" t="s">
        <v>85</v>
      </c>
      <c r="U456" t="s">
        <v>85</v>
      </c>
      <c r="V456" t="s">
        <v>85</v>
      </c>
      <c r="W456" t="s">
        <v>85</v>
      </c>
      <c r="X456" t="s">
        <v>85</v>
      </c>
      <c r="Y456" t="s">
        <v>10916</v>
      </c>
      <c r="Z456" t="s">
        <v>85</v>
      </c>
      <c r="AA456" t="s">
        <v>85</v>
      </c>
      <c r="AB456" t="s">
        <v>85</v>
      </c>
      <c r="AC456" t="s">
        <v>85</v>
      </c>
      <c r="AD456" t="s">
        <v>85</v>
      </c>
      <c r="AE456" t="b">
        <v>0</v>
      </c>
    </row>
    <row r="457" spans="1:31" x14ac:dyDescent="0.35">
      <c r="A457" t="s">
        <v>85</v>
      </c>
      <c r="B457" t="s">
        <v>11807</v>
      </c>
      <c r="C457" t="s">
        <v>2442</v>
      </c>
      <c r="D457" t="s">
        <v>2468</v>
      </c>
      <c r="E457" t="s">
        <v>2489</v>
      </c>
      <c r="F457" t="s">
        <v>2547</v>
      </c>
      <c r="G457" t="s">
        <v>2552</v>
      </c>
      <c r="H457" t="s">
        <v>3798</v>
      </c>
      <c r="I457" t="s">
        <v>85</v>
      </c>
      <c r="J457" t="s">
        <v>85</v>
      </c>
      <c r="K457" t="s">
        <v>85</v>
      </c>
      <c r="M457" t="s">
        <v>3798</v>
      </c>
      <c r="N457" t="s">
        <v>85</v>
      </c>
      <c r="O457" t="s">
        <v>3799</v>
      </c>
      <c r="P457" t="s">
        <v>85</v>
      </c>
      <c r="Q457" t="s">
        <v>85</v>
      </c>
      <c r="R457" t="s">
        <v>85</v>
      </c>
      <c r="S457" t="s">
        <v>85</v>
      </c>
      <c r="T457" t="s">
        <v>85</v>
      </c>
      <c r="U457" t="s">
        <v>85</v>
      </c>
      <c r="V457" t="s">
        <v>85</v>
      </c>
      <c r="W457" t="s">
        <v>85</v>
      </c>
      <c r="X457" t="s">
        <v>85</v>
      </c>
      <c r="Y457" t="s">
        <v>10916</v>
      </c>
      <c r="Z457" t="s">
        <v>85</v>
      </c>
      <c r="AA457" t="s">
        <v>85</v>
      </c>
      <c r="AB457" t="s">
        <v>85</v>
      </c>
      <c r="AC457" t="s">
        <v>85</v>
      </c>
      <c r="AD457" t="s">
        <v>85</v>
      </c>
      <c r="AE457" t="b">
        <v>0</v>
      </c>
    </row>
    <row r="458" spans="1:31" x14ac:dyDescent="0.35">
      <c r="A458" t="s">
        <v>85</v>
      </c>
      <c r="B458" t="s">
        <v>11808</v>
      </c>
      <c r="C458" t="s">
        <v>2442</v>
      </c>
      <c r="D458" t="s">
        <v>2468</v>
      </c>
      <c r="E458" t="s">
        <v>2489</v>
      </c>
      <c r="F458" t="s">
        <v>2547</v>
      </c>
      <c r="G458" t="s">
        <v>3800</v>
      </c>
      <c r="H458" t="s">
        <v>3801</v>
      </c>
      <c r="I458" t="s">
        <v>85</v>
      </c>
      <c r="J458" t="s">
        <v>85</v>
      </c>
      <c r="K458" t="s">
        <v>85</v>
      </c>
      <c r="M458" t="s">
        <v>3801</v>
      </c>
      <c r="N458" t="s">
        <v>85</v>
      </c>
      <c r="O458" t="s">
        <v>85</v>
      </c>
      <c r="P458" t="s">
        <v>85</v>
      </c>
      <c r="Q458" t="s">
        <v>85</v>
      </c>
      <c r="R458" t="s">
        <v>85</v>
      </c>
      <c r="S458" t="s">
        <v>85</v>
      </c>
      <c r="T458" t="s">
        <v>85</v>
      </c>
      <c r="U458" t="s">
        <v>85</v>
      </c>
      <c r="V458" t="s">
        <v>85</v>
      </c>
      <c r="W458" t="s">
        <v>85</v>
      </c>
      <c r="X458" t="s">
        <v>85</v>
      </c>
      <c r="Y458" t="s">
        <v>10916</v>
      </c>
      <c r="Z458" t="s">
        <v>85</v>
      </c>
      <c r="AA458" t="s">
        <v>85</v>
      </c>
      <c r="AB458" t="s">
        <v>85</v>
      </c>
      <c r="AC458" t="s">
        <v>85</v>
      </c>
      <c r="AD458" t="s">
        <v>85</v>
      </c>
      <c r="AE458" t="b">
        <v>0</v>
      </c>
    </row>
    <row r="459" spans="1:31" x14ac:dyDescent="0.35">
      <c r="A459" t="s">
        <v>85</v>
      </c>
      <c r="B459" t="s">
        <v>11809</v>
      </c>
      <c r="C459" t="s">
        <v>2442</v>
      </c>
      <c r="D459" t="s">
        <v>2468</v>
      </c>
      <c r="E459" t="s">
        <v>2489</v>
      </c>
      <c r="F459" t="s">
        <v>2547</v>
      </c>
      <c r="G459" t="s">
        <v>3800</v>
      </c>
      <c r="H459" t="s">
        <v>3803</v>
      </c>
      <c r="I459" t="s">
        <v>85</v>
      </c>
      <c r="J459" t="s">
        <v>85</v>
      </c>
      <c r="K459" t="s">
        <v>85</v>
      </c>
      <c r="M459" t="s">
        <v>3803</v>
      </c>
      <c r="N459" t="s">
        <v>85</v>
      </c>
      <c r="O459" t="s">
        <v>85</v>
      </c>
      <c r="P459" t="s">
        <v>85</v>
      </c>
      <c r="Q459" t="s">
        <v>85</v>
      </c>
      <c r="R459" t="s">
        <v>85</v>
      </c>
      <c r="S459" t="s">
        <v>85</v>
      </c>
      <c r="T459" t="s">
        <v>85</v>
      </c>
      <c r="U459" t="s">
        <v>85</v>
      </c>
      <c r="V459" t="s">
        <v>85</v>
      </c>
      <c r="W459" t="s">
        <v>85</v>
      </c>
      <c r="X459" t="s">
        <v>85</v>
      </c>
      <c r="Y459" t="s">
        <v>10916</v>
      </c>
      <c r="Z459" t="s">
        <v>85</v>
      </c>
      <c r="AA459" t="s">
        <v>85</v>
      </c>
      <c r="AB459" t="s">
        <v>85</v>
      </c>
      <c r="AC459" t="s">
        <v>85</v>
      </c>
      <c r="AD459" t="s">
        <v>85</v>
      </c>
      <c r="AE459" t="b">
        <v>0</v>
      </c>
    </row>
    <row r="460" spans="1:31" x14ac:dyDescent="0.35">
      <c r="A460" t="s">
        <v>85</v>
      </c>
      <c r="B460" t="s">
        <v>11810</v>
      </c>
      <c r="C460" t="s">
        <v>2442</v>
      </c>
      <c r="D460" t="s">
        <v>2468</v>
      </c>
      <c r="E460" t="s">
        <v>2489</v>
      </c>
      <c r="F460" t="s">
        <v>2547</v>
      </c>
      <c r="G460" t="s">
        <v>3800</v>
      </c>
      <c r="H460" t="s">
        <v>3805</v>
      </c>
      <c r="I460" t="s">
        <v>85</v>
      </c>
      <c r="J460" t="s">
        <v>85</v>
      </c>
      <c r="K460" t="s">
        <v>85</v>
      </c>
      <c r="M460" t="s">
        <v>3805</v>
      </c>
      <c r="N460" t="s">
        <v>85</v>
      </c>
      <c r="O460" t="s">
        <v>85</v>
      </c>
      <c r="P460" t="s">
        <v>85</v>
      </c>
      <c r="Q460" t="s">
        <v>85</v>
      </c>
      <c r="R460" t="s">
        <v>85</v>
      </c>
      <c r="S460" t="s">
        <v>85</v>
      </c>
      <c r="T460" t="s">
        <v>85</v>
      </c>
      <c r="U460" t="s">
        <v>85</v>
      </c>
      <c r="V460" t="s">
        <v>85</v>
      </c>
      <c r="W460" t="s">
        <v>85</v>
      </c>
      <c r="X460" t="s">
        <v>85</v>
      </c>
      <c r="Y460" t="s">
        <v>10916</v>
      </c>
      <c r="Z460" t="s">
        <v>85</v>
      </c>
      <c r="AA460" t="s">
        <v>85</v>
      </c>
      <c r="AB460" t="s">
        <v>85</v>
      </c>
      <c r="AC460" t="s">
        <v>85</v>
      </c>
      <c r="AD460" t="s">
        <v>85</v>
      </c>
      <c r="AE460" t="b">
        <v>0</v>
      </c>
    </row>
    <row r="461" spans="1:31" x14ac:dyDescent="0.35">
      <c r="A461" t="s">
        <v>85</v>
      </c>
      <c r="B461" t="s">
        <v>11811</v>
      </c>
      <c r="C461" t="s">
        <v>2442</v>
      </c>
      <c r="D461" t="s">
        <v>2468</v>
      </c>
      <c r="E461" t="s">
        <v>2489</v>
      </c>
      <c r="F461" t="s">
        <v>11812</v>
      </c>
      <c r="G461" t="s">
        <v>85</v>
      </c>
      <c r="H461" t="s">
        <v>85</v>
      </c>
      <c r="I461" t="s">
        <v>85</v>
      </c>
      <c r="J461" t="s">
        <v>85</v>
      </c>
      <c r="K461" t="s">
        <v>85</v>
      </c>
      <c r="M461" t="s">
        <v>11812</v>
      </c>
      <c r="N461" t="s">
        <v>85</v>
      </c>
      <c r="O461" t="s">
        <v>85</v>
      </c>
      <c r="P461" t="s">
        <v>85</v>
      </c>
      <c r="Q461" t="s">
        <v>85</v>
      </c>
      <c r="R461" t="s">
        <v>85</v>
      </c>
      <c r="S461" t="s">
        <v>85</v>
      </c>
      <c r="T461" t="s">
        <v>85</v>
      </c>
      <c r="U461" t="s">
        <v>85</v>
      </c>
      <c r="V461" t="s">
        <v>85</v>
      </c>
      <c r="W461" t="s">
        <v>85</v>
      </c>
      <c r="X461" t="s">
        <v>85</v>
      </c>
      <c r="Y461" t="s">
        <v>85</v>
      </c>
      <c r="Z461" t="s">
        <v>85</v>
      </c>
      <c r="AA461" t="s">
        <v>85</v>
      </c>
      <c r="AB461" t="s">
        <v>85</v>
      </c>
      <c r="AC461" t="s">
        <v>85</v>
      </c>
      <c r="AD461" t="s">
        <v>85</v>
      </c>
      <c r="AE461" t="b">
        <v>0</v>
      </c>
    </row>
    <row r="462" spans="1:31" x14ac:dyDescent="0.35">
      <c r="A462" t="s">
        <v>85</v>
      </c>
      <c r="B462" t="s">
        <v>11813</v>
      </c>
      <c r="C462" t="s">
        <v>2442</v>
      </c>
      <c r="D462" t="s">
        <v>2468</v>
      </c>
      <c r="E462" t="s">
        <v>2489</v>
      </c>
      <c r="F462" t="s">
        <v>11812</v>
      </c>
      <c r="G462" t="s">
        <v>11814</v>
      </c>
      <c r="H462" t="s">
        <v>85</v>
      </c>
      <c r="I462" t="s">
        <v>85</v>
      </c>
      <c r="J462" t="s">
        <v>85</v>
      </c>
      <c r="K462" t="s">
        <v>85</v>
      </c>
      <c r="M462" t="s">
        <v>11814</v>
      </c>
      <c r="N462" t="s">
        <v>85</v>
      </c>
      <c r="O462" t="s">
        <v>85</v>
      </c>
      <c r="P462" t="s">
        <v>85</v>
      </c>
      <c r="Q462" t="s">
        <v>85</v>
      </c>
      <c r="R462" t="s">
        <v>85</v>
      </c>
      <c r="S462" t="s">
        <v>85</v>
      </c>
      <c r="T462" t="s">
        <v>85</v>
      </c>
      <c r="U462" t="s">
        <v>85</v>
      </c>
      <c r="V462" t="s">
        <v>85</v>
      </c>
      <c r="W462" t="s">
        <v>85</v>
      </c>
      <c r="X462" t="s">
        <v>85</v>
      </c>
      <c r="Y462" t="s">
        <v>85</v>
      </c>
      <c r="Z462" t="s">
        <v>85</v>
      </c>
      <c r="AA462" t="s">
        <v>85</v>
      </c>
      <c r="AB462" t="s">
        <v>85</v>
      </c>
      <c r="AC462" t="s">
        <v>85</v>
      </c>
      <c r="AD462" t="s">
        <v>85</v>
      </c>
      <c r="AE462" t="b">
        <v>0</v>
      </c>
    </row>
    <row r="463" spans="1:31" x14ac:dyDescent="0.35">
      <c r="A463" t="s">
        <v>85</v>
      </c>
      <c r="B463" t="s">
        <v>11815</v>
      </c>
      <c r="C463" t="s">
        <v>2442</v>
      </c>
      <c r="D463" t="s">
        <v>2468</v>
      </c>
      <c r="E463" t="s">
        <v>2489</v>
      </c>
      <c r="F463" t="s">
        <v>11812</v>
      </c>
      <c r="G463" t="s">
        <v>11816</v>
      </c>
      <c r="H463" t="s">
        <v>85</v>
      </c>
      <c r="I463" t="s">
        <v>85</v>
      </c>
      <c r="J463" t="s">
        <v>85</v>
      </c>
      <c r="K463" t="s">
        <v>85</v>
      </c>
      <c r="M463" t="s">
        <v>11816</v>
      </c>
      <c r="N463" t="s">
        <v>85</v>
      </c>
      <c r="O463" t="s">
        <v>85</v>
      </c>
      <c r="P463" t="s">
        <v>85</v>
      </c>
      <c r="Q463" t="s">
        <v>85</v>
      </c>
      <c r="R463" t="s">
        <v>85</v>
      </c>
      <c r="S463" t="s">
        <v>85</v>
      </c>
      <c r="T463" t="s">
        <v>85</v>
      </c>
      <c r="U463" t="s">
        <v>85</v>
      </c>
      <c r="V463" t="s">
        <v>85</v>
      </c>
      <c r="W463" t="s">
        <v>85</v>
      </c>
      <c r="X463" t="s">
        <v>85</v>
      </c>
      <c r="Y463" t="s">
        <v>85</v>
      </c>
      <c r="Z463" t="s">
        <v>85</v>
      </c>
      <c r="AA463" t="s">
        <v>85</v>
      </c>
      <c r="AB463" t="s">
        <v>85</v>
      </c>
      <c r="AC463" t="s">
        <v>85</v>
      </c>
      <c r="AD463" t="s">
        <v>85</v>
      </c>
      <c r="AE463" t="b">
        <v>0</v>
      </c>
    </row>
    <row r="464" spans="1:31" x14ac:dyDescent="0.35">
      <c r="A464" t="s">
        <v>85</v>
      </c>
      <c r="B464" t="s">
        <v>11817</v>
      </c>
      <c r="C464" t="s">
        <v>2442</v>
      </c>
      <c r="D464" t="s">
        <v>2468</v>
      </c>
      <c r="E464" t="s">
        <v>2489</v>
      </c>
      <c r="F464" t="s">
        <v>3812</v>
      </c>
      <c r="G464" t="s">
        <v>11818</v>
      </c>
      <c r="H464" t="s">
        <v>2490</v>
      </c>
      <c r="I464" t="s">
        <v>3813</v>
      </c>
      <c r="J464" t="s">
        <v>85</v>
      </c>
      <c r="K464" t="s">
        <v>85</v>
      </c>
      <c r="M464" t="s">
        <v>3813</v>
      </c>
      <c r="N464" t="s">
        <v>85</v>
      </c>
      <c r="O464" t="s">
        <v>85</v>
      </c>
      <c r="P464" t="s">
        <v>85</v>
      </c>
      <c r="Q464" t="s">
        <v>85</v>
      </c>
      <c r="R464" t="s">
        <v>85</v>
      </c>
      <c r="S464" t="s">
        <v>85</v>
      </c>
      <c r="T464" t="s">
        <v>85</v>
      </c>
      <c r="U464" t="s">
        <v>85</v>
      </c>
      <c r="V464" t="s">
        <v>85</v>
      </c>
      <c r="W464" t="s">
        <v>85</v>
      </c>
      <c r="X464" t="s">
        <v>85</v>
      </c>
      <c r="Y464" t="s">
        <v>10916</v>
      </c>
      <c r="Z464" t="s">
        <v>85</v>
      </c>
      <c r="AA464" t="s">
        <v>85</v>
      </c>
      <c r="AB464" t="s">
        <v>85</v>
      </c>
      <c r="AC464" t="s">
        <v>85</v>
      </c>
      <c r="AD464" t="s">
        <v>85</v>
      </c>
      <c r="AE464" t="b">
        <v>0</v>
      </c>
    </row>
    <row r="465" spans="1:31" x14ac:dyDescent="0.35">
      <c r="A465" t="s">
        <v>85</v>
      </c>
      <c r="B465" t="s">
        <v>11819</v>
      </c>
      <c r="C465" t="s">
        <v>2442</v>
      </c>
      <c r="D465" t="s">
        <v>2468</v>
      </c>
      <c r="E465" t="s">
        <v>2489</v>
      </c>
      <c r="F465" t="s">
        <v>3812</v>
      </c>
      <c r="G465" t="s">
        <v>11818</v>
      </c>
      <c r="H465" t="s">
        <v>2490</v>
      </c>
      <c r="I465" t="s">
        <v>3814</v>
      </c>
      <c r="J465" t="s">
        <v>85</v>
      </c>
      <c r="K465" t="s">
        <v>85</v>
      </c>
      <c r="M465" t="s">
        <v>3814</v>
      </c>
      <c r="N465" t="s">
        <v>85</v>
      </c>
      <c r="O465" t="s">
        <v>85</v>
      </c>
      <c r="P465" t="s">
        <v>85</v>
      </c>
      <c r="Q465" t="s">
        <v>85</v>
      </c>
      <c r="R465" t="s">
        <v>85</v>
      </c>
      <c r="S465" t="s">
        <v>85</v>
      </c>
      <c r="T465" t="s">
        <v>85</v>
      </c>
      <c r="U465" t="s">
        <v>85</v>
      </c>
      <c r="V465" t="s">
        <v>85</v>
      </c>
      <c r="W465" t="s">
        <v>85</v>
      </c>
      <c r="X465" t="s">
        <v>85</v>
      </c>
      <c r="Y465" t="s">
        <v>10916</v>
      </c>
      <c r="Z465" t="s">
        <v>85</v>
      </c>
      <c r="AA465" t="s">
        <v>85</v>
      </c>
      <c r="AB465" t="s">
        <v>85</v>
      </c>
      <c r="AC465" t="s">
        <v>85</v>
      </c>
      <c r="AD465" t="s">
        <v>85</v>
      </c>
      <c r="AE465" t="b">
        <v>0</v>
      </c>
    </row>
    <row r="466" spans="1:31" x14ac:dyDescent="0.35">
      <c r="A466" t="s">
        <v>85</v>
      </c>
      <c r="B466" t="s">
        <v>11820</v>
      </c>
      <c r="C466" t="s">
        <v>2442</v>
      </c>
      <c r="D466" t="s">
        <v>2468</v>
      </c>
      <c r="E466" t="s">
        <v>2489</v>
      </c>
      <c r="F466" t="s">
        <v>3812</v>
      </c>
      <c r="G466" t="s">
        <v>11818</v>
      </c>
      <c r="H466" t="s">
        <v>2490</v>
      </c>
      <c r="I466" t="s">
        <v>11821</v>
      </c>
      <c r="J466" t="s">
        <v>85</v>
      </c>
      <c r="K466" t="s">
        <v>85</v>
      </c>
      <c r="M466" t="s">
        <v>11821</v>
      </c>
      <c r="N466" t="s">
        <v>85</v>
      </c>
      <c r="O466" t="s">
        <v>11822</v>
      </c>
      <c r="P466" t="s">
        <v>85</v>
      </c>
      <c r="Q466" t="s">
        <v>85</v>
      </c>
      <c r="R466" t="s">
        <v>85</v>
      </c>
      <c r="S466" t="s">
        <v>85</v>
      </c>
      <c r="T466" t="s">
        <v>85</v>
      </c>
      <c r="U466" t="s">
        <v>85</v>
      </c>
      <c r="V466" t="s">
        <v>85</v>
      </c>
      <c r="W466" t="s">
        <v>85</v>
      </c>
      <c r="X466" t="s">
        <v>85</v>
      </c>
      <c r="Y466" t="s">
        <v>10916</v>
      </c>
      <c r="Z466" t="s">
        <v>85</v>
      </c>
      <c r="AA466" t="s">
        <v>85</v>
      </c>
      <c r="AB466" t="s">
        <v>85</v>
      </c>
      <c r="AC466" t="s">
        <v>85</v>
      </c>
      <c r="AD466" t="s">
        <v>85</v>
      </c>
      <c r="AE466" t="b">
        <v>0</v>
      </c>
    </row>
    <row r="467" spans="1:31" x14ac:dyDescent="0.35">
      <c r="A467" t="s">
        <v>85</v>
      </c>
      <c r="B467" t="s">
        <v>11823</v>
      </c>
      <c r="C467" t="s">
        <v>2442</v>
      </c>
      <c r="D467" t="s">
        <v>2468</v>
      </c>
      <c r="E467" t="s">
        <v>2489</v>
      </c>
      <c r="F467" t="s">
        <v>3812</v>
      </c>
      <c r="G467" t="s">
        <v>11824</v>
      </c>
      <c r="H467" t="s">
        <v>11825</v>
      </c>
      <c r="I467" t="s">
        <v>85</v>
      </c>
      <c r="J467" t="s">
        <v>85</v>
      </c>
      <c r="K467" t="s">
        <v>85</v>
      </c>
      <c r="M467" t="s">
        <v>11825</v>
      </c>
      <c r="N467" t="s">
        <v>85</v>
      </c>
      <c r="O467" t="s">
        <v>85</v>
      </c>
      <c r="P467" t="s">
        <v>85</v>
      </c>
      <c r="Q467" t="s">
        <v>85</v>
      </c>
      <c r="R467" t="s">
        <v>85</v>
      </c>
      <c r="S467" t="s">
        <v>85</v>
      </c>
      <c r="T467" t="s">
        <v>85</v>
      </c>
      <c r="U467" t="s">
        <v>85</v>
      </c>
      <c r="V467" t="s">
        <v>85</v>
      </c>
      <c r="W467" t="s">
        <v>85</v>
      </c>
      <c r="X467" t="s">
        <v>85</v>
      </c>
      <c r="Y467" t="s">
        <v>10916</v>
      </c>
      <c r="Z467" t="s">
        <v>85</v>
      </c>
      <c r="AA467" t="s">
        <v>85</v>
      </c>
      <c r="AB467" t="s">
        <v>85</v>
      </c>
      <c r="AC467" t="s">
        <v>85</v>
      </c>
      <c r="AD467" t="s">
        <v>85</v>
      </c>
      <c r="AE467" t="b">
        <v>0</v>
      </c>
    </row>
    <row r="468" spans="1:31" x14ac:dyDescent="0.35">
      <c r="A468" t="s">
        <v>85</v>
      </c>
      <c r="B468" t="s">
        <v>11826</v>
      </c>
      <c r="C468" t="s">
        <v>2442</v>
      </c>
      <c r="D468" t="s">
        <v>2468</v>
      </c>
      <c r="E468" t="s">
        <v>2489</v>
      </c>
      <c r="F468" t="s">
        <v>3812</v>
      </c>
      <c r="G468" t="s">
        <v>11824</v>
      </c>
      <c r="H468" t="s">
        <v>3815</v>
      </c>
      <c r="I468" t="s">
        <v>85</v>
      </c>
      <c r="J468" t="s">
        <v>85</v>
      </c>
      <c r="K468" t="s">
        <v>85</v>
      </c>
      <c r="M468" t="s">
        <v>3815</v>
      </c>
      <c r="N468" t="s">
        <v>85</v>
      </c>
      <c r="O468" t="s">
        <v>3816</v>
      </c>
      <c r="P468" t="s">
        <v>85</v>
      </c>
      <c r="Q468" t="s">
        <v>85</v>
      </c>
      <c r="R468" t="s">
        <v>85</v>
      </c>
      <c r="S468" t="s">
        <v>85</v>
      </c>
      <c r="T468" t="s">
        <v>85</v>
      </c>
      <c r="U468" t="s">
        <v>85</v>
      </c>
      <c r="V468" t="s">
        <v>85</v>
      </c>
      <c r="W468" t="s">
        <v>85</v>
      </c>
      <c r="X468" t="s">
        <v>85</v>
      </c>
      <c r="Y468" t="s">
        <v>10916</v>
      </c>
      <c r="Z468" t="s">
        <v>85</v>
      </c>
      <c r="AA468" t="s">
        <v>85</v>
      </c>
      <c r="AB468" t="s">
        <v>85</v>
      </c>
      <c r="AC468" t="s">
        <v>85</v>
      </c>
      <c r="AD468" t="s">
        <v>85</v>
      </c>
      <c r="AE468" t="b">
        <v>0</v>
      </c>
    </row>
    <row r="469" spans="1:31" x14ac:dyDescent="0.35">
      <c r="A469" t="s">
        <v>85</v>
      </c>
      <c r="B469" t="s">
        <v>11827</v>
      </c>
      <c r="C469" t="s">
        <v>2442</v>
      </c>
      <c r="D469" t="s">
        <v>2468</v>
      </c>
      <c r="E469" t="s">
        <v>2489</v>
      </c>
      <c r="F469" t="s">
        <v>3812</v>
      </c>
      <c r="G469" t="s">
        <v>11824</v>
      </c>
      <c r="H469" t="s">
        <v>3817</v>
      </c>
      <c r="I469" t="s">
        <v>85</v>
      </c>
      <c r="J469" t="s">
        <v>85</v>
      </c>
      <c r="K469" t="s">
        <v>85</v>
      </c>
      <c r="M469" t="s">
        <v>3817</v>
      </c>
      <c r="N469" t="s">
        <v>85</v>
      </c>
      <c r="O469" t="s">
        <v>85</v>
      </c>
      <c r="P469" t="s">
        <v>85</v>
      </c>
      <c r="Q469" t="s">
        <v>85</v>
      </c>
      <c r="R469" t="s">
        <v>85</v>
      </c>
      <c r="S469" t="s">
        <v>85</v>
      </c>
      <c r="T469" t="s">
        <v>85</v>
      </c>
      <c r="U469" t="s">
        <v>85</v>
      </c>
      <c r="V469" t="s">
        <v>85</v>
      </c>
      <c r="W469" t="s">
        <v>85</v>
      </c>
      <c r="X469" t="s">
        <v>85</v>
      </c>
      <c r="Y469" t="s">
        <v>10916</v>
      </c>
      <c r="Z469" t="s">
        <v>85</v>
      </c>
      <c r="AA469" t="s">
        <v>85</v>
      </c>
      <c r="AB469" t="s">
        <v>85</v>
      </c>
      <c r="AC469" t="s">
        <v>85</v>
      </c>
      <c r="AD469" t="s">
        <v>85</v>
      </c>
      <c r="AE469" t="b">
        <v>0</v>
      </c>
    </row>
    <row r="470" spans="1:31" x14ac:dyDescent="0.35">
      <c r="A470" t="s">
        <v>85</v>
      </c>
      <c r="B470" t="s">
        <v>11828</v>
      </c>
      <c r="C470" t="s">
        <v>2442</v>
      </c>
      <c r="D470" t="s">
        <v>2468</v>
      </c>
      <c r="E470" t="s">
        <v>2489</v>
      </c>
      <c r="F470" t="s">
        <v>3818</v>
      </c>
      <c r="G470" t="s">
        <v>3819</v>
      </c>
      <c r="H470" t="s">
        <v>85</v>
      </c>
      <c r="I470" t="s">
        <v>85</v>
      </c>
      <c r="J470" t="s">
        <v>85</v>
      </c>
      <c r="K470" t="s">
        <v>85</v>
      </c>
      <c r="M470" t="s">
        <v>3819</v>
      </c>
      <c r="N470" t="s">
        <v>85</v>
      </c>
      <c r="O470" t="s">
        <v>85</v>
      </c>
      <c r="P470" t="s">
        <v>85</v>
      </c>
      <c r="Q470" t="s">
        <v>85</v>
      </c>
      <c r="R470" t="s">
        <v>85</v>
      </c>
      <c r="S470" t="s">
        <v>85</v>
      </c>
      <c r="T470" t="s">
        <v>85</v>
      </c>
      <c r="U470" t="s">
        <v>85</v>
      </c>
      <c r="V470" t="s">
        <v>85</v>
      </c>
      <c r="W470" t="s">
        <v>85</v>
      </c>
      <c r="X470" t="s">
        <v>85</v>
      </c>
      <c r="Y470" t="s">
        <v>10916</v>
      </c>
      <c r="Z470" t="s">
        <v>85</v>
      </c>
      <c r="AA470" t="s">
        <v>85</v>
      </c>
      <c r="AB470" t="s">
        <v>85</v>
      </c>
      <c r="AC470" t="s">
        <v>85</v>
      </c>
      <c r="AD470" t="s">
        <v>85</v>
      </c>
      <c r="AE470" t="b">
        <v>0</v>
      </c>
    </row>
    <row r="471" spans="1:31" x14ac:dyDescent="0.35">
      <c r="A471" t="s">
        <v>85</v>
      </c>
      <c r="B471" t="s">
        <v>11829</v>
      </c>
      <c r="C471" t="s">
        <v>2442</v>
      </c>
      <c r="D471" t="s">
        <v>2468</v>
      </c>
      <c r="E471" t="s">
        <v>2489</v>
      </c>
      <c r="F471" t="s">
        <v>3818</v>
      </c>
      <c r="G471" t="s">
        <v>3820</v>
      </c>
      <c r="H471" t="s">
        <v>85</v>
      </c>
      <c r="I471" t="s">
        <v>85</v>
      </c>
      <c r="J471" t="s">
        <v>85</v>
      </c>
      <c r="K471" t="s">
        <v>85</v>
      </c>
      <c r="M471" t="s">
        <v>3820</v>
      </c>
      <c r="N471" t="s">
        <v>85</v>
      </c>
      <c r="O471" t="s">
        <v>85</v>
      </c>
      <c r="P471" t="s">
        <v>85</v>
      </c>
      <c r="Q471" t="s">
        <v>85</v>
      </c>
      <c r="R471" t="s">
        <v>85</v>
      </c>
      <c r="S471" t="s">
        <v>85</v>
      </c>
      <c r="T471" t="s">
        <v>85</v>
      </c>
      <c r="U471" t="s">
        <v>85</v>
      </c>
      <c r="V471" t="s">
        <v>85</v>
      </c>
      <c r="W471" t="s">
        <v>85</v>
      </c>
      <c r="X471" t="s">
        <v>85</v>
      </c>
      <c r="Y471" t="s">
        <v>10916</v>
      </c>
      <c r="Z471" t="s">
        <v>85</v>
      </c>
      <c r="AA471" t="s">
        <v>85</v>
      </c>
      <c r="AB471" t="s">
        <v>85</v>
      </c>
      <c r="AC471" t="s">
        <v>85</v>
      </c>
      <c r="AD471" t="s">
        <v>85</v>
      </c>
      <c r="AE471" t="b">
        <v>0</v>
      </c>
    </row>
    <row r="472" spans="1:31" x14ac:dyDescent="0.35">
      <c r="A472" t="s">
        <v>85</v>
      </c>
      <c r="B472" t="s">
        <v>11830</v>
      </c>
      <c r="C472" t="s">
        <v>2442</v>
      </c>
      <c r="D472" t="s">
        <v>2468</v>
      </c>
      <c r="E472" t="s">
        <v>2489</v>
      </c>
      <c r="F472" t="s">
        <v>2552</v>
      </c>
      <c r="G472" t="s">
        <v>11831</v>
      </c>
      <c r="H472" t="s">
        <v>2401</v>
      </c>
      <c r="I472" t="s">
        <v>85</v>
      </c>
      <c r="J472" t="s">
        <v>85</v>
      </c>
      <c r="K472" t="s">
        <v>85</v>
      </c>
      <c r="M472" t="s">
        <v>2401</v>
      </c>
      <c r="N472" t="s">
        <v>85</v>
      </c>
      <c r="O472" t="s">
        <v>85</v>
      </c>
      <c r="P472" t="s">
        <v>85</v>
      </c>
      <c r="Q472" t="s">
        <v>85</v>
      </c>
      <c r="R472" t="s">
        <v>85</v>
      </c>
      <c r="S472" t="s">
        <v>85</v>
      </c>
      <c r="T472" t="s">
        <v>85</v>
      </c>
      <c r="U472" t="s">
        <v>85</v>
      </c>
      <c r="V472" t="s">
        <v>85</v>
      </c>
      <c r="W472" t="s">
        <v>85</v>
      </c>
      <c r="X472" t="s">
        <v>85</v>
      </c>
      <c r="Y472" t="s">
        <v>10916</v>
      </c>
      <c r="Z472" t="s">
        <v>85</v>
      </c>
      <c r="AA472" t="s">
        <v>85</v>
      </c>
      <c r="AB472" t="s">
        <v>85</v>
      </c>
      <c r="AC472" t="s">
        <v>85</v>
      </c>
      <c r="AD472" t="s">
        <v>85</v>
      </c>
      <c r="AE472" t="b">
        <v>0</v>
      </c>
    </row>
    <row r="473" spans="1:31" x14ac:dyDescent="0.35">
      <c r="A473" t="s">
        <v>85</v>
      </c>
      <c r="B473" t="s">
        <v>11832</v>
      </c>
      <c r="C473" t="s">
        <v>2442</v>
      </c>
      <c r="D473" t="s">
        <v>2468</v>
      </c>
      <c r="E473" t="s">
        <v>2489</v>
      </c>
      <c r="F473" t="s">
        <v>2552</v>
      </c>
      <c r="G473" t="s">
        <v>11831</v>
      </c>
      <c r="H473" t="s">
        <v>2402</v>
      </c>
      <c r="I473" t="s">
        <v>85</v>
      </c>
      <c r="J473" t="s">
        <v>85</v>
      </c>
      <c r="K473" t="s">
        <v>85</v>
      </c>
      <c r="M473" t="s">
        <v>2402</v>
      </c>
      <c r="N473" t="s">
        <v>85</v>
      </c>
      <c r="O473" t="s">
        <v>85</v>
      </c>
      <c r="P473" t="s">
        <v>85</v>
      </c>
      <c r="Q473" t="s">
        <v>85</v>
      </c>
      <c r="R473" t="s">
        <v>85</v>
      </c>
      <c r="S473" t="s">
        <v>85</v>
      </c>
      <c r="T473" t="s">
        <v>85</v>
      </c>
      <c r="U473" t="s">
        <v>85</v>
      </c>
      <c r="V473" t="s">
        <v>85</v>
      </c>
      <c r="W473" t="s">
        <v>85</v>
      </c>
      <c r="X473" t="s">
        <v>85</v>
      </c>
      <c r="Y473" t="s">
        <v>10916</v>
      </c>
      <c r="Z473" t="s">
        <v>85</v>
      </c>
      <c r="AA473" t="s">
        <v>85</v>
      </c>
      <c r="AB473" t="s">
        <v>85</v>
      </c>
      <c r="AC473" t="s">
        <v>85</v>
      </c>
      <c r="AD473" t="s">
        <v>85</v>
      </c>
      <c r="AE473" t="b">
        <v>0</v>
      </c>
    </row>
    <row r="474" spans="1:31" x14ac:dyDescent="0.35">
      <c r="A474" t="s">
        <v>85</v>
      </c>
      <c r="B474" t="s">
        <v>11833</v>
      </c>
      <c r="C474" t="s">
        <v>2442</v>
      </c>
      <c r="D474" t="s">
        <v>2468</v>
      </c>
      <c r="E474" t="s">
        <v>2489</v>
      </c>
      <c r="F474" t="s">
        <v>2552</v>
      </c>
      <c r="G474" t="s">
        <v>11831</v>
      </c>
      <c r="H474" t="s">
        <v>3740</v>
      </c>
      <c r="I474" t="s">
        <v>85</v>
      </c>
      <c r="J474" t="s">
        <v>85</v>
      </c>
      <c r="K474" t="s">
        <v>85</v>
      </c>
      <c r="M474" t="s">
        <v>3740</v>
      </c>
      <c r="N474" t="s">
        <v>85</v>
      </c>
      <c r="O474" t="s">
        <v>85</v>
      </c>
      <c r="P474" t="s">
        <v>85</v>
      </c>
      <c r="Q474" t="s">
        <v>85</v>
      </c>
      <c r="R474" t="s">
        <v>85</v>
      </c>
      <c r="S474" t="s">
        <v>85</v>
      </c>
      <c r="T474" t="s">
        <v>85</v>
      </c>
      <c r="U474" t="s">
        <v>85</v>
      </c>
      <c r="V474" t="s">
        <v>85</v>
      </c>
      <c r="W474" t="s">
        <v>85</v>
      </c>
      <c r="X474" t="s">
        <v>85</v>
      </c>
      <c r="Y474" t="s">
        <v>10916</v>
      </c>
      <c r="Z474" t="s">
        <v>85</v>
      </c>
      <c r="AA474" t="s">
        <v>85</v>
      </c>
      <c r="AB474" t="s">
        <v>85</v>
      </c>
      <c r="AC474" t="s">
        <v>85</v>
      </c>
      <c r="AD474" t="s">
        <v>85</v>
      </c>
      <c r="AE474" t="b">
        <v>0</v>
      </c>
    </row>
    <row r="475" spans="1:31" x14ac:dyDescent="0.35">
      <c r="A475" t="s">
        <v>85</v>
      </c>
      <c r="B475" t="s">
        <v>11834</v>
      </c>
      <c r="C475" t="s">
        <v>2442</v>
      </c>
      <c r="D475" t="s">
        <v>2468</v>
      </c>
      <c r="E475" t="s">
        <v>2489</v>
      </c>
      <c r="F475" t="s">
        <v>2552</v>
      </c>
      <c r="G475" t="s">
        <v>11831</v>
      </c>
      <c r="H475" t="s">
        <v>3822</v>
      </c>
      <c r="I475" t="s">
        <v>85</v>
      </c>
      <c r="J475" t="s">
        <v>85</v>
      </c>
      <c r="K475" t="s">
        <v>85</v>
      </c>
      <c r="M475" t="s">
        <v>3822</v>
      </c>
      <c r="N475" t="s">
        <v>85</v>
      </c>
      <c r="O475" t="s">
        <v>85</v>
      </c>
      <c r="P475" t="s">
        <v>85</v>
      </c>
      <c r="Q475" t="s">
        <v>85</v>
      </c>
      <c r="R475" t="s">
        <v>85</v>
      </c>
      <c r="S475" t="s">
        <v>85</v>
      </c>
      <c r="T475" t="s">
        <v>85</v>
      </c>
      <c r="U475" t="s">
        <v>85</v>
      </c>
      <c r="V475" t="s">
        <v>85</v>
      </c>
      <c r="W475" t="s">
        <v>85</v>
      </c>
      <c r="X475" t="s">
        <v>85</v>
      </c>
      <c r="Y475" t="s">
        <v>10916</v>
      </c>
      <c r="Z475" t="s">
        <v>85</v>
      </c>
      <c r="AA475" t="s">
        <v>85</v>
      </c>
      <c r="AB475" t="s">
        <v>85</v>
      </c>
      <c r="AC475" t="s">
        <v>85</v>
      </c>
      <c r="AD475" t="s">
        <v>85</v>
      </c>
      <c r="AE475" t="b">
        <v>0</v>
      </c>
    </row>
    <row r="476" spans="1:31" x14ac:dyDescent="0.35">
      <c r="A476" t="s">
        <v>85</v>
      </c>
      <c r="B476" t="s">
        <v>11835</v>
      </c>
      <c r="C476" t="s">
        <v>2442</v>
      </c>
      <c r="D476" t="s">
        <v>2468</v>
      </c>
      <c r="E476" t="s">
        <v>2489</v>
      </c>
      <c r="F476" t="s">
        <v>2552</v>
      </c>
      <c r="G476" t="s">
        <v>11831</v>
      </c>
      <c r="H476" t="s">
        <v>2400</v>
      </c>
      <c r="I476" t="s">
        <v>85</v>
      </c>
      <c r="J476" t="s">
        <v>85</v>
      </c>
      <c r="K476" t="s">
        <v>85</v>
      </c>
      <c r="M476" t="s">
        <v>2400</v>
      </c>
      <c r="N476" t="s">
        <v>85</v>
      </c>
      <c r="O476" t="s">
        <v>85</v>
      </c>
      <c r="P476" t="s">
        <v>85</v>
      </c>
      <c r="Q476" t="s">
        <v>85</v>
      </c>
      <c r="R476" t="s">
        <v>85</v>
      </c>
      <c r="S476" t="s">
        <v>85</v>
      </c>
      <c r="T476" t="s">
        <v>85</v>
      </c>
      <c r="U476" t="s">
        <v>85</v>
      </c>
      <c r="V476" t="s">
        <v>85</v>
      </c>
      <c r="W476" t="s">
        <v>85</v>
      </c>
      <c r="X476" t="s">
        <v>85</v>
      </c>
      <c r="Y476" t="s">
        <v>10916</v>
      </c>
      <c r="Z476" t="s">
        <v>85</v>
      </c>
      <c r="AA476" t="s">
        <v>85</v>
      </c>
      <c r="AB476" t="s">
        <v>85</v>
      </c>
      <c r="AC476" t="s">
        <v>85</v>
      </c>
      <c r="AD476" t="s">
        <v>85</v>
      </c>
      <c r="AE476" t="b">
        <v>0</v>
      </c>
    </row>
    <row r="477" spans="1:31" x14ac:dyDescent="0.35">
      <c r="A477" t="s">
        <v>85</v>
      </c>
      <c r="B477" t="s">
        <v>11836</v>
      </c>
      <c r="C477" t="s">
        <v>2442</v>
      </c>
      <c r="D477" t="s">
        <v>2468</v>
      </c>
      <c r="E477" t="s">
        <v>2489</v>
      </c>
      <c r="F477" t="s">
        <v>2552</v>
      </c>
      <c r="G477" t="s">
        <v>11831</v>
      </c>
      <c r="H477" t="s">
        <v>3393</v>
      </c>
      <c r="I477" t="s">
        <v>85</v>
      </c>
      <c r="J477" t="s">
        <v>85</v>
      </c>
      <c r="K477" t="s">
        <v>85</v>
      </c>
      <c r="M477" t="s">
        <v>3393</v>
      </c>
      <c r="N477" t="s">
        <v>85</v>
      </c>
      <c r="O477" t="s">
        <v>85</v>
      </c>
      <c r="P477" t="s">
        <v>85</v>
      </c>
      <c r="Q477" t="s">
        <v>85</v>
      </c>
      <c r="R477" t="s">
        <v>85</v>
      </c>
      <c r="S477" t="s">
        <v>85</v>
      </c>
      <c r="T477" t="s">
        <v>85</v>
      </c>
      <c r="U477" t="s">
        <v>85</v>
      </c>
      <c r="V477" t="s">
        <v>85</v>
      </c>
      <c r="W477" t="s">
        <v>85</v>
      </c>
      <c r="X477" t="s">
        <v>85</v>
      </c>
      <c r="Y477" t="s">
        <v>85</v>
      </c>
      <c r="Z477" t="s">
        <v>85</v>
      </c>
      <c r="AA477" t="s">
        <v>85</v>
      </c>
      <c r="AB477" t="s">
        <v>85</v>
      </c>
      <c r="AC477" t="s">
        <v>85</v>
      </c>
      <c r="AD477" t="s">
        <v>85</v>
      </c>
      <c r="AE477" t="b">
        <v>0</v>
      </c>
    </row>
    <row r="478" spans="1:31" x14ac:dyDescent="0.35">
      <c r="A478" t="s">
        <v>85</v>
      </c>
      <c r="B478" t="s">
        <v>11837</v>
      </c>
      <c r="C478" t="s">
        <v>2442</v>
      </c>
      <c r="D478" t="s">
        <v>2468</v>
      </c>
      <c r="E478" t="s">
        <v>2489</v>
      </c>
      <c r="F478" t="s">
        <v>2552</v>
      </c>
      <c r="G478" t="s">
        <v>11831</v>
      </c>
      <c r="H478" t="s">
        <v>3823</v>
      </c>
      <c r="I478" t="s">
        <v>85</v>
      </c>
      <c r="J478" t="s">
        <v>85</v>
      </c>
      <c r="K478" t="s">
        <v>85</v>
      </c>
      <c r="M478" t="s">
        <v>3823</v>
      </c>
      <c r="N478" t="s">
        <v>85</v>
      </c>
      <c r="O478" t="s">
        <v>85</v>
      </c>
      <c r="P478" t="s">
        <v>85</v>
      </c>
      <c r="Q478" t="s">
        <v>85</v>
      </c>
      <c r="R478" t="s">
        <v>85</v>
      </c>
      <c r="S478" t="s">
        <v>85</v>
      </c>
      <c r="T478" t="s">
        <v>85</v>
      </c>
      <c r="U478" t="s">
        <v>85</v>
      </c>
      <c r="V478" t="s">
        <v>85</v>
      </c>
      <c r="W478" t="s">
        <v>85</v>
      </c>
      <c r="X478" t="s">
        <v>85</v>
      </c>
      <c r="Y478" t="s">
        <v>85</v>
      </c>
      <c r="Z478" t="s">
        <v>85</v>
      </c>
      <c r="AA478" t="s">
        <v>85</v>
      </c>
      <c r="AB478" t="s">
        <v>85</v>
      </c>
      <c r="AC478" t="s">
        <v>85</v>
      </c>
      <c r="AD478" t="s">
        <v>85</v>
      </c>
      <c r="AE478" t="b">
        <v>0</v>
      </c>
    </row>
    <row r="479" spans="1:31" x14ac:dyDescent="0.35">
      <c r="A479" t="s">
        <v>85</v>
      </c>
      <c r="B479" t="s">
        <v>11838</v>
      </c>
      <c r="C479" t="s">
        <v>2442</v>
      </c>
      <c r="D479" t="s">
        <v>2468</v>
      </c>
      <c r="E479" t="s">
        <v>2489</v>
      </c>
      <c r="F479" t="s">
        <v>2552</v>
      </c>
      <c r="G479" t="s">
        <v>11831</v>
      </c>
      <c r="H479" t="s">
        <v>3824</v>
      </c>
      <c r="I479" t="s">
        <v>85</v>
      </c>
      <c r="J479" t="s">
        <v>85</v>
      </c>
      <c r="K479" t="s">
        <v>85</v>
      </c>
      <c r="M479" t="s">
        <v>3824</v>
      </c>
      <c r="N479" t="s">
        <v>85</v>
      </c>
      <c r="O479" t="s">
        <v>85</v>
      </c>
      <c r="P479" t="s">
        <v>85</v>
      </c>
      <c r="Q479" t="s">
        <v>85</v>
      </c>
      <c r="R479" t="s">
        <v>85</v>
      </c>
      <c r="S479" t="s">
        <v>85</v>
      </c>
      <c r="T479" t="s">
        <v>85</v>
      </c>
      <c r="U479" t="s">
        <v>85</v>
      </c>
      <c r="V479" t="s">
        <v>85</v>
      </c>
      <c r="W479" t="s">
        <v>85</v>
      </c>
      <c r="X479" t="s">
        <v>85</v>
      </c>
      <c r="Y479" t="s">
        <v>85</v>
      </c>
      <c r="Z479" t="s">
        <v>85</v>
      </c>
      <c r="AA479" t="s">
        <v>85</v>
      </c>
      <c r="AB479" t="s">
        <v>85</v>
      </c>
      <c r="AC479" t="s">
        <v>85</v>
      </c>
      <c r="AD479" t="s">
        <v>85</v>
      </c>
      <c r="AE479" t="b">
        <v>0</v>
      </c>
    </row>
    <row r="480" spans="1:31" x14ac:dyDescent="0.35">
      <c r="A480" t="s">
        <v>85</v>
      </c>
      <c r="B480" t="s">
        <v>11839</v>
      </c>
      <c r="C480" t="s">
        <v>2442</v>
      </c>
      <c r="D480" t="s">
        <v>2468</v>
      </c>
      <c r="E480" t="s">
        <v>2489</v>
      </c>
      <c r="F480" t="s">
        <v>2552</v>
      </c>
      <c r="G480" t="s">
        <v>11831</v>
      </c>
      <c r="H480" t="s">
        <v>3825</v>
      </c>
      <c r="I480" t="s">
        <v>85</v>
      </c>
      <c r="J480" t="s">
        <v>85</v>
      </c>
      <c r="K480" t="s">
        <v>85</v>
      </c>
      <c r="M480" t="s">
        <v>3825</v>
      </c>
      <c r="N480" t="s">
        <v>85</v>
      </c>
      <c r="O480" t="s">
        <v>85</v>
      </c>
      <c r="P480" t="s">
        <v>85</v>
      </c>
      <c r="Q480" t="s">
        <v>85</v>
      </c>
      <c r="R480" t="s">
        <v>85</v>
      </c>
      <c r="S480" t="s">
        <v>85</v>
      </c>
      <c r="T480" t="s">
        <v>85</v>
      </c>
      <c r="U480" t="s">
        <v>85</v>
      </c>
      <c r="V480" t="s">
        <v>85</v>
      </c>
      <c r="W480" t="s">
        <v>85</v>
      </c>
      <c r="X480" t="s">
        <v>85</v>
      </c>
      <c r="Y480" t="s">
        <v>85</v>
      </c>
      <c r="Z480" t="s">
        <v>85</v>
      </c>
      <c r="AA480" t="s">
        <v>85</v>
      </c>
      <c r="AB480" t="s">
        <v>85</v>
      </c>
      <c r="AC480" t="s">
        <v>85</v>
      </c>
      <c r="AD480" t="s">
        <v>85</v>
      </c>
      <c r="AE480" t="b">
        <v>0</v>
      </c>
    </row>
    <row r="481" spans="1:31" x14ac:dyDescent="0.35">
      <c r="A481" t="s">
        <v>85</v>
      </c>
      <c r="B481" t="s">
        <v>11840</v>
      </c>
      <c r="C481" t="s">
        <v>2442</v>
      </c>
      <c r="D481" t="s">
        <v>2468</v>
      </c>
      <c r="E481" t="s">
        <v>2489</v>
      </c>
      <c r="F481" t="s">
        <v>2552</v>
      </c>
      <c r="G481" t="s">
        <v>11831</v>
      </c>
      <c r="H481" t="s">
        <v>3826</v>
      </c>
      <c r="I481" t="s">
        <v>85</v>
      </c>
      <c r="J481" t="s">
        <v>85</v>
      </c>
      <c r="K481" t="s">
        <v>85</v>
      </c>
      <c r="M481" t="s">
        <v>3826</v>
      </c>
      <c r="N481" t="s">
        <v>85</v>
      </c>
      <c r="O481" t="s">
        <v>85</v>
      </c>
      <c r="P481" t="s">
        <v>85</v>
      </c>
      <c r="Q481" t="s">
        <v>85</v>
      </c>
      <c r="R481" t="s">
        <v>85</v>
      </c>
      <c r="S481" t="s">
        <v>85</v>
      </c>
      <c r="T481" t="s">
        <v>85</v>
      </c>
      <c r="U481" t="s">
        <v>85</v>
      </c>
      <c r="V481" t="s">
        <v>85</v>
      </c>
      <c r="W481" t="s">
        <v>85</v>
      </c>
      <c r="X481" t="s">
        <v>85</v>
      </c>
      <c r="Y481" t="s">
        <v>85</v>
      </c>
      <c r="Z481" t="s">
        <v>85</v>
      </c>
      <c r="AA481" t="s">
        <v>85</v>
      </c>
      <c r="AB481" t="s">
        <v>85</v>
      </c>
      <c r="AC481" t="s">
        <v>85</v>
      </c>
      <c r="AD481" t="s">
        <v>85</v>
      </c>
      <c r="AE481" t="b">
        <v>0</v>
      </c>
    </row>
    <row r="482" spans="1:31" x14ac:dyDescent="0.35">
      <c r="A482" t="s">
        <v>85</v>
      </c>
      <c r="B482" t="s">
        <v>11841</v>
      </c>
      <c r="C482" t="s">
        <v>2442</v>
      </c>
      <c r="D482" t="s">
        <v>2468</v>
      </c>
      <c r="E482" t="s">
        <v>2489</v>
      </c>
      <c r="F482" t="s">
        <v>2552</v>
      </c>
      <c r="G482" t="s">
        <v>11831</v>
      </c>
      <c r="H482" t="s">
        <v>3827</v>
      </c>
      <c r="I482" t="s">
        <v>85</v>
      </c>
      <c r="J482" t="s">
        <v>85</v>
      </c>
      <c r="K482" t="s">
        <v>85</v>
      </c>
      <c r="M482" t="s">
        <v>3827</v>
      </c>
      <c r="N482" t="s">
        <v>85</v>
      </c>
      <c r="O482" t="s">
        <v>85</v>
      </c>
      <c r="P482" t="s">
        <v>85</v>
      </c>
      <c r="Q482" t="s">
        <v>85</v>
      </c>
      <c r="R482" t="s">
        <v>85</v>
      </c>
      <c r="S482" t="s">
        <v>85</v>
      </c>
      <c r="T482" t="s">
        <v>85</v>
      </c>
      <c r="U482" t="s">
        <v>85</v>
      </c>
      <c r="V482" t="s">
        <v>85</v>
      </c>
      <c r="W482" t="s">
        <v>85</v>
      </c>
      <c r="X482" t="s">
        <v>85</v>
      </c>
      <c r="Y482" t="s">
        <v>85</v>
      </c>
      <c r="Z482" t="s">
        <v>85</v>
      </c>
      <c r="AA482" t="s">
        <v>85</v>
      </c>
      <c r="AB482" t="s">
        <v>85</v>
      </c>
      <c r="AC482" t="s">
        <v>85</v>
      </c>
      <c r="AD482" t="s">
        <v>85</v>
      </c>
      <c r="AE482" t="b">
        <v>0</v>
      </c>
    </row>
    <row r="483" spans="1:31" x14ac:dyDescent="0.35">
      <c r="A483" t="s">
        <v>85</v>
      </c>
      <c r="B483" t="s">
        <v>11842</v>
      </c>
      <c r="C483" t="s">
        <v>2442</v>
      </c>
      <c r="D483" t="s">
        <v>2468</v>
      </c>
      <c r="E483" t="s">
        <v>2489</v>
      </c>
      <c r="F483" t="s">
        <v>2552</v>
      </c>
      <c r="G483" t="s">
        <v>11831</v>
      </c>
      <c r="H483" t="s">
        <v>3828</v>
      </c>
      <c r="I483" t="s">
        <v>85</v>
      </c>
      <c r="J483" t="s">
        <v>85</v>
      </c>
      <c r="K483" t="s">
        <v>85</v>
      </c>
      <c r="M483" t="s">
        <v>3828</v>
      </c>
      <c r="N483" t="s">
        <v>85</v>
      </c>
      <c r="O483" t="s">
        <v>85</v>
      </c>
      <c r="P483" t="s">
        <v>85</v>
      </c>
      <c r="Q483" t="s">
        <v>85</v>
      </c>
      <c r="R483" t="s">
        <v>85</v>
      </c>
      <c r="S483" t="s">
        <v>85</v>
      </c>
      <c r="T483" t="s">
        <v>85</v>
      </c>
      <c r="U483" t="s">
        <v>85</v>
      </c>
      <c r="V483" t="s">
        <v>85</v>
      </c>
      <c r="W483" t="s">
        <v>85</v>
      </c>
      <c r="X483" t="s">
        <v>85</v>
      </c>
      <c r="Y483" t="s">
        <v>85</v>
      </c>
      <c r="Z483" t="s">
        <v>85</v>
      </c>
      <c r="AA483" t="s">
        <v>85</v>
      </c>
      <c r="AB483" t="s">
        <v>85</v>
      </c>
      <c r="AC483" t="s">
        <v>85</v>
      </c>
      <c r="AD483" t="s">
        <v>85</v>
      </c>
      <c r="AE483" t="b">
        <v>0</v>
      </c>
    </row>
    <row r="484" spans="1:31" x14ac:dyDescent="0.35">
      <c r="A484" t="s">
        <v>85</v>
      </c>
      <c r="B484" t="s">
        <v>11843</v>
      </c>
      <c r="C484" t="s">
        <v>2442</v>
      </c>
      <c r="D484" t="s">
        <v>2468</v>
      </c>
      <c r="E484" t="s">
        <v>2489</v>
      </c>
      <c r="F484" t="s">
        <v>2552</v>
      </c>
      <c r="G484" t="s">
        <v>11753</v>
      </c>
      <c r="H484" t="s">
        <v>3829</v>
      </c>
      <c r="I484" t="s">
        <v>85</v>
      </c>
      <c r="J484" t="s">
        <v>85</v>
      </c>
      <c r="K484" t="s">
        <v>85</v>
      </c>
      <c r="M484" t="s">
        <v>3829</v>
      </c>
      <c r="N484" t="s">
        <v>85</v>
      </c>
      <c r="O484" t="s">
        <v>85</v>
      </c>
      <c r="P484" t="s">
        <v>85</v>
      </c>
      <c r="Q484" t="s">
        <v>85</v>
      </c>
      <c r="R484" t="s">
        <v>85</v>
      </c>
      <c r="S484" t="s">
        <v>85</v>
      </c>
      <c r="T484" t="s">
        <v>85</v>
      </c>
      <c r="U484" t="s">
        <v>85</v>
      </c>
      <c r="V484" t="s">
        <v>85</v>
      </c>
      <c r="W484" t="s">
        <v>85</v>
      </c>
      <c r="X484" t="s">
        <v>85</v>
      </c>
      <c r="Y484" t="s">
        <v>85</v>
      </c>
      <c r="Z484" t="s">
        <v>85</v>
      </c>
      <c r="AA484" t="s">
        <v>85</v>
      </c>
      <c r="AB484" t="s">
        <v>85</v>
      </c>
      <c r="AC484" t="s">
        <v>85</v>
      </c>
      <c r="AD484" t="s">
        <v>85</v>
      </c>
      <c r="AE484" t="b">
        <v>0</v>
      </c>
    </row>
    <row r="485" spans="1:31" x14ac:dyDescent="0.35">
      <c r="A485" t="s">
        <v>85</v>
      </c>
      <c r="B485" t="s">
        <v>11844</v>
      </c>
      <c r="C485" t="s">
        <v>2442</v>
      </c>
      <c r="D485" t="s">
        <v>2468</v>
      </c>
      <c r="E485" t="s">
        <v>2489</v>
      </c>
      <c r="F485" t="s">
        <v>2552</v>
      </c>
      <c r="G485" t="s">
        <v>11753</v>
      </c>
      <c r="H485" t="s">
        <v>3830</v>
      </c>
      <c r="I485" t="s">
        <v>85</v>
      </c>
      <c r="J485" t="s">
        <v>85</v>
      </c>
      <c r="K485" t="s">
        <v>85</v>
      </c>
      <c r="M485" t="s">
        <v>3830</v>
      </c>
      <c r="N485" t="s">
        <v>85</v>
      </c>
      <c r="O485" t="s">
        <v>85</v>
      </c>
      <c r="P485" t="s">
        <v>85</v>
      </c>
      <c r="Q485" t="s">
        <v>85</v>
      </c>
      <c r="R485" t="s">
        <v>85</v>
      </c>
      <c r="S485" t="s">
        <v>85</v>
      </c>
      <c r="T485" t="s">
        <v>85</v>
      </c>
      <c r="U485" t="s">
        <v>85</v>
      </c>
      <c r="V485" t="s">
        <v>85</v>
      </c>
      <c r="W485" t="s">
        <v>85</v>
      </c>
      <c r="X485" t="s">
        <v>85</v>
      </c>
      <c r="Y485" t="s">
        <v>85</v>
      </c>
      <c r="Z485" t="s">
        <v>85</v>
      </c>
      <c r="AA485" t="s">
        <v>85</v>
      </c>
      <c r="AB485" t="s">
        <v>85</v>
      </c>
      <c r="AC485" t="s">
        <v>85</v>
      </c>
      <c r="AD485" t="s">
        <v>85</v>
      </c>
      <c r="AE485" t="b">
        <v>0</v>
      </c>
    </row>
    <row r="486" spans="1:31" x14ac:dyDescent="0.35">
      <c r="A486" t="s">
        <v>85</v>
      </c>
      <c r="B486" t="s">
        <v>11845</v>
      </c>
      <c r="C486" t="s">
        <v>2442</v>
      </c>
      <c r="D486" t="s">
        <v>2468</v>
      </c>
      <c r="E486" t="s">
        <v>2489</v>
      </c>
      <c r="F486" t="s">
        <v>2552</v>
      </c>
      <c r="G486" t="s">
        <v>11753</v>
      </c>
      <c r="H486" t="s">
        <v>3831</v>
      </c>
      <c r="I486" t="s">
        <v>85</v>
      </c>
      <c r="J486" t="s">
        <v>85</v>
      </c>
      <c r="K486" t="s">
        <v>85</v>
      </c>
      <c r="M486" t="s">
        <v>3831</v>
      </c>
      <c r="N486" t="s">
        <v>85</v>
      </c>
      <c r="O486" t="s">
        <v>85</v>
      </c>
      <c r="P486" t="s">
        <v>85</v>
      </c>
      <c r="Q486" t="s">
        <v>85</v>
      </c>
      <c r="R486" t="s">
        <v>85</v>
      </c>
      <c r="S486" t="s">
        <v>85</v>
      </c>
      <c r="T486" t="s">
        <v>85</v>
      </c>
      <c r="U486" t="s">
        <v>85</v>
      </c>
      <c r="V486" t="s">
        <v>85</v>
      </c>
      <c r="W486" t="s">
        <v>85</v>
      </c>
      <c r="X486" t="s">
        <v>85</v>
      </c>
      <c r="Y486" t="s">
        <v>85</v>
      </c>
      <c r="Z486" t="s">
        <v>85</v>
      </c>
      <c r="AA486" t="s">
        <v>85</v>
      </c>
      <c r="AB486" t="s">
        <v>85</v>
      </c>
      <c r="AC486" t="s">
        <v>85</v>
      </c>
      <c r="AD486" t="s">
        <v>85</v>
      </c>
      <c r="AE486" t="b">
        <v>0</v>
      </c>
    </row>
    <row r="487" spans="1:31" x14ac:dyDescent="0.35">
      <c r="A487" t="s">
        <v>85</v>
      </c>
      <c r="B487" t="s">
        <v>11846</v>
      </c>
      <c r="C487" t="s">
        <v>2442</v>
      </c>
      <c r="D487" t="s">
        <v>2468</v>
      </c>
      <c r="E487" t="s">
        <v>2489</v>
      </c>
      <c r="F487" t="s">
        <v>2552</v>
      </c>
      <c r="G487" t="s">
        <v>3832</v>
      </c>
      <c r="H487" t="s">
        <v>85</v>
      </c>
      <c r="I487" t="s">
        <v>85</v>
      </c>
      <c r="J487" t="s">
        <v>85</v>
      </c>
      <c r="K487" t="s">
        <v>85</v>
      </c>
      <c r="M487" t="s">
        <v>3832</v>
      </c>
      <c r="N487" t="s">
        <v>85</v>
      </c>
      <c r="O487" t="s">
        <v>85</v>
      </c>
      <c r="P487" t="s">
        <v>85</v>
      </c>
      <c r="Q487" t="s">
        <v>85</v>
      </c>
      <c r="R487" t="s">
        <v>85</v>
      </c>
      <c r="S487" t="s">
        <v>85</v>
      </c>
      <c r="T487" t="s">
        <v>85</v>
      </c>
      <c r="U487" t="s">
        <v>85</v>
      </c>
      <c r="V487" t="s">
        <v>85</v>
      </c>
      <c r="W487" t="s">
        <v>85</v>
      </c>
      <c r="X487" t="s">
        <v>85</v>
      </c>
      <c r="Y487" t="s">
        <v>85</v>
      </c>
      <c r="Z487" t="s">
        <v>85</v>
      </c>
      <c r="AA487" t="s">
        <v>85</v>
      </c>
      <c r="AB487" t="s">
        <v>85</v>
      </c>
      <c r="AC487" t="s">
        <v>85</v>
      </c>
      <c r="AD487" t="s">
        <v>85</v>
      </c>
      <c r="AE487" t="b">
        <v>0</v>
      </c>
    </row>
    <row r="488" spans="1:31" x14ac:dyDescent="0.35">
      <c r="A488" t="s">
        <v>85</v>
      </c>
      <c r="B488" t="s">
        <v>11847</v>
      </c>
      <c r="C488" t="s">
        <v>2442</v>
      </c>
      <c r="D488" t="s">
        <v>2468</v>
      </c>
      <c r="E488" t="s">
        <v>2489</v>
      </c>
      <c r="F488" t="s">
        <v>2497</v>
      </c>
      <c r="G488" t="s">
        <v>85</v>
      </c>
      <c r="H488" t="s">
        <v>85</v>
      </c>
      <c r="I488" t="s">
        <v>85</v>
      </c>
      <c r="J488" t="s">
        <v>85</v>
      </c>
      <c r="K488" t="s">
        <v>85</v>
      </c>
      <c r="M488" t="s">
        <v>2497</v>
      </c>
      <c r="N488" t="s">
        <v>85</v>
      </c>
      <c r="O488" t="s">
        <v>85</v>
      </c>
      <c r="P488" t="s">
        <v>85</v>
      </c>
      <c r="Q488" t="s">
        <v>85</v>
      </c>
      <c r="R488" t="s">
        <v>85</v>
      </c>
      <c r="S488" t="s">
        <v>85</v>
      </c>
      <c r="T488" t="s">
        <v>85</v>
      </c>
      <c r="U488" t="s">
        <v>85</v>
      </c>
      <c r="V488" t="s">
        <v>85</v>
      </c>
      <c r="W488" t="s">
        <v>85</v>
      </c>
      <c r="X488" t="s">
        <v>85</v>
      </c>
      <c r="Y488" t="s">
        <v>11054</v>
      </c>
      <c r="Z488" t="s">
        <v>85</v>
      </c>
      <c r="AA488" t="s">
        <v>85</v>
      </c>
      <c r="AB488" t="s">
        <v>85</v>
      </c>
      <c r="AC488" t="s">
        <v>85</v>
      </c>
      <c r="AD488" t="s">
        <v>85</v>
      </c>
      <c r="AE488" t="b">
        <v>0</v>
      </c>
    </row>
    <row r="489" spans="1:31" x14ac:dyDescent="0.35">
      <c r="A489" t="s">
        <v>85</v>
      </c>
      <c r="B489" t="s">
        <v>11848</v>
      </c>
      <c r="C489" t="s">
        <v>2442</v>
      </c>
      <c r="D489" t="s">
        <v>2468</v>
      </c>
      <c r="E489" t="s">
        <v>2489</v>
      </c>
      <c r="F489" t="s">
        <v>2497</v>
      </c>
      <c r="G489" t="s">
        <v>2498</v>
      </c>
      <c r="H489" t="s">
        <v>85</v>
      </c>
      <c r="I489" t="s">
        <v>85</v>
      </c>
      <c r="J489" t="s">
        <v>85</v>
      </c>
      <c r="K489" t="s">
        <v>85</v>
      </c>
      <c r="M489" t="s">
        <v>2498</v>
      </c>
      <c r="N489" t="s">
        <v>85</v>
      </c>
      <c r="O489" t="s">
        <v>11849</v>
      </c>
      <c r="P489" t="s">
        <v>85</v>
      </c>
      <c r="Q489" t="s">
        <v>85</v>
      </c>
      <c r="R489" t="s">
        <v>85</v>
      </c>
      <c r="S489" t="s">
        <v>85</v>
      </c>
      <c r="T489" t="s">
        <v>85</v>
      </c>
      <c r="U489" t="s">
        <v>85</v>
      </c>
      <c r="V489" t="s">
        <v>85</v>
      </c>
      <c r="W489" t="s">
        <v>85</v>
      </c>
      <c r="X489" t="s">
        <v>85</v>
      </c>
      <c r="Y489" t="s">
        <v>11850</v>
      </c>
      <c r="Z489" t="s">
        <v>85</v>
      </c>
      <c r="AA489" t="s">
        <v>85</v>
      </c>
      <c r="AB489" t="s">
        <v>85</v>
      </c>
      <c r="AC489" t="s">
        <v>85</v>
      </c>
      <c r="AD489" t="s">
        <v>85</v>
      </c>
      <c r="AE489" t="b">
        <v>0</v>
      </c>
    </row>
    <row r="490" spans="1:31" x14ac:dyDescent="0.35">
      <c r="A490" t="s">
        <v>85</v>
      </c>
      <c r="B490" t="s">
        <v>11851</v>
      </c>
      <c r="C490" t="s">
        <v>2442</v>
      </c>
      <c r="D490" t="s">
        <v>2468</v>
      </c>
      <c r="E490" t="s">
        <v>2489</v>
      </c>
      <c r="F490" t="s">
        <v>2497</v>
      </c>
      <c r="G490" t="s">
        <v>2504</v>
      </c>
      <c r="H490" t="s">
        <v>85</v>
      </c>
      <c r="I490" t="s">
        <v>85</v>
      </c>
      <c r="J490" t="s">
        <v>85</v>
      </c>
      <c r="K490" t="s">
        <v>85</v>
      </c>
      <c r="M490" t="s">
        <v>2504</v>
      </c>
      <c r="N490" t="s">
        <v>85</v>
      </c>
      <c r="O490" t="s">
        <v>8150</v>
      </c>
      <c r="P490" t="s">
        <v>85</v>
      </c>
      <c r="Q490" t="s">
        <v>85</v>
      </c>
      <c r="R490" t="s">
        <v>85</v>
      </c>
      <c r="S490" t="s">
        <v>85</v>
      </c>
      <c r="T490" t="s">
        <v>85</v>
      </c>
      <c r="U490" t="s">
        <v>85</v>
      </c>
      <c r="V490" t="s">
        <v>85</v>
      </c>
      <c r="W490" t="s">
        <v>85</v>
      </c>
      <c r="X490" t="s">
        <v>85</v>
      </c>
      <c r="Y490" t="s">
        <v>11852</v>
      </c>
      <c r="Z490" t="s">
        <v>85</v>
      </c>
      <c r="AA490" t="s">
        <v>85</v>
      </c>
      <c r="AB490" t="s">
        <v>85</v>
      </c>
      <c r="AC490" t="s">
        <v>85</v>
      </c>
      <c r="AD490" t="s">
        <v>85</v>
      </c>
      <c r="AE490" t="b">
        <v>0</v>
      </c>
    </row>
    <row r="491" spans="1:31" x14ac:dyDescent="0.35">
      <c r="A491" t="s">
        <v>85</v>
      </c>
      <c r="B491" t="s">
        <v>11853</v>
      </c>
      <c r="C491" t="s">
        <v>2442</v>
      </c>
      <c r="D491" t="s">
        <v>2468</v>
      </c>
      <c r="E491" t="s">
        <v>2489</v>
      </c>
      <c r="F491" t="s">
        <v>2497</v>
      </c>
      <c r="G491" t="s">
        <v>2510</v>
      </c>
      <c r="H491" t="s">
        <v>85</v>
      </c>
      <c r="I491" t="s">
        <v>85</v>
      </c>
      <c r="J491" t="s">
        <v>85</v>
      </c>
      <c r="K491" t="s">
        <v>85</v>
      </c>
      <c r="M491" t="s">
        <v>2510</v>
      </c>
      <c r="N491" t="s">
        <v>85</v>
      </c>
      <c r="O491" t="s">
        <v>8157</v>
      </c>
      <c r="P491" t="s">
        <v>85</v>
      </c>
      <c r="Q491" t="s">
        <v>85</v>
      </c>
      <c r="R491" t="s">
        <v>85</v>
      </c>
      <c r="S491" t="s">
        <v>85</v>
      </c>
      <c r="T491" t="s">
        <v>85</v>
      </c>
      <c r="U491" t="s">
        <v>85</v>
      </c>
      <c r="V491" t="s">
        <v>85</v>
      </c>
      <c r="W491" t="s">
        <v>85</v>
      </c>
      <c r="X491" t="s">
        <v>85</v>
      </c>
      <c r="Y491" t="s">
        <v>11854</v>
      </c>
      <c r="Z491" t="s">
        <v>85</v>
      </c>
      <c r="AA491" t="s">
        <v>85</v>
      </c>
      <c r="AB491" t="s">
        <v>85</v>
      </c>
      <c r="AC491" t="s">
        <v>85</v>
      </c>
      <c r="AD491" t="s">
        <v>85</v>
      </c>
      <c r="AE491" t="b">
        <v>0</v>
      </c>
    </row>
    <row r="492" spans="1:31" x14ac:dyDescent="0.35">
      <c r="A492" t="s">
        <v>85</v>
      </c>
      <c r="B492" t="s">
        <v>11855</v>
      </c>
      <c r="C492" t="s">
        <v>2442</v>
      </c>
      <c r="D492" t="s">
        <v>2468</v>
      </c>
      <c r="E492" t="s">
        <v>2489</v>
      </c>
      <c r="F492" t="s">
        <v>2497</v>
      </c>
      <c r="G492" t="s">
        <v>2513</v>
      </c>
      <c r="H492" t="s">
        <v>85</v>
      </c>
      <c r="I492" t="s">
        <v>85</v>
      </c>
      <c r="J492" t="s">
        <v>85</v>
      </c>
      <c r="K492" t="s">
        <v>85</v>
      </c>
      <c r="M492" t="s">
        <v>2513</v>
      </c>
      <c r="N492" t="s">
        <v>85</v>
      </c>
      <c r="O492" t="s">
        <v>8158</v>
      </c>
      <c r="P492" t="s">
        <v>85</v>
      </c>
      <c r="Q492" t="s">
        <v>85</v>
      </c>
      <c r="R492" t="s">
        <v>85</v>
      </c>
      <c r="S492" t="s">
        <v>85</v>
      </c>
      <c r="T492" t="s">
        <v>85</v>
      </c>
      <c r="U492" t="s">
        <v>85</v>
      </c>
      <c r="V492" t="s">
        <v>85</v>
      </c>
      <c r="W492" t="s">
        <v>85</v>
      </c>
      <c r="X492" t="s">
        <v>85</v>
      </c>
      <c r="Y492" t="s">
        <v>11856</v>
      </c>
      <c r="Z492" t="s">
        <v>85</v>
      </c>
      <c r="AA492" t="s">
        <v>85</v>
      </c>
      <c r="AB492" t="s">
        <v>85</v>
      </c>
      <c r="AC492" t="s">
        <v>85</v>
      </c>
      <c r="AD492" t="s">
        <v>85</v>
      </c>
      <c r="AE492" t="b">
        <v>0</v>
      </c>
    </row>
    <row r="493" spans="1:31" x14ac:dyDescent="0.35">
      <c r="A493" t="s">
        <v>85</v>
      </c>
      <c r="B493" t="s">
        <v>11857</v>
      </c>
      <c r="C493" t="s">
        <v>2442</v>
      </c>
      <c r="D493" t="s">
        <v>2468</v>
      </c>
      <c r="E493" t="s">
        <v>2489</v>
      </c>
      <c r="F493" t="s">
        <v>2497</v>
      </c>
      <c r="G493" t="s">
        <v>2519</v>
      </c>
      <c r="H493" t="s">
        <v>85</v>
      </c>
      <c r="I493" t="s">
        <v>85</v>
      </c>
      <c r="J493" t="s">
        <v>85</v>
      </c>
      <c r="K493" t="s">
        <v>85</v>
      </c>
      <c r="M493" t="s">
        <v>2519</v>
      </c>
      <c r="N493" t="s">
        <v>85</v>
      </c>
      <c r="O493" t="s">
        <v>11858</v>
      </c>
      <c r="P493" t="s">
        <v>85</v>
      </c>
      <c r="Q493" t="s">
        <v>85</v>
      </c>
      <c r="R493" t="s">
        <v>85</v>
      </c>
      <c r="S493" t="s">
        <v>85</v>
      </c>
      <c r="T493" t="s">
        <v>85</v>
      </c>
      <c r="U493" t="s">
        <v>85</v>
      </c>
      <c r="V493" t="s">
        <v>85</v>
      </c>
      <c r="W493" t="s">
        <v>85</v>
      </c>
      <c r="X493" t="s">
        <v>85</v>
      </c>
      <c r="Y493" t="s">
        <v>11859</v>
      </c>
      <c r="Z493" t="s">
        <v>85</v>
      </c>
      <c r="AA493" t="s">
        <v>85</v>
      </c>
      <c r="AB493" t="s">
        <v>85</v>
      </c>
      <c r="AC493" t="s">
        <v>85</v>
      </c>
      <c r="AD493" t="s">
        <v>85</v>
      </c>
      <c r="AE493" t="b">
        <v>0</v>
      </c>
    </row>
    <row r="494" spans="1:31" x14ac:dyDescent="0.35">
      <c r="A494" t="s">
        <v>85</v>
      </c>
      <c r="B494" t="s">
        <v>11860</v>
      </c>
      <c r="C494" t="s">
        <v>2442</v>
      </c>
      <c r="D494" t="s">
        <v>2468</v>
      </c>
      <c r="E494" t="s">
        <v>2489</v>
      </c>
      <c r="F494" t="s">
        <v>2497</v>
      </c>
      <c r="G494" t="s">
        <v>2525</v>
      </c>
      <c r="H494" t="s">
        <v>85</v>
      </c>
      <c r="I494" t="s">
        <v>85</v>
      </c>
      <c r="J494" t="s">
        <v>85</v>
      </c>
      <c r="K494" t="s">
        <v>85</v>
      </c>
      <c r="M494" t="s">
        <v>2525</v>
      </c>
      <c r="N494" t="s">
        <v>85</v>
      </c>
      <c r="O494" t="s">
        <v>11861</v>
      </c>
      <c r="P494" t="s">
        <v>8162</v>
      </c>
      <c r="Q494" t="s">
        <v>85</v>
      </c>
      <c r="R494" t="s">
        <v>85</v>
      </c>
      <c r="S494" t="s">
        <v>85</v>
      </c>
      <c r="T494" t="s">
        <v>85</v>
      </c>
      <c r="U494" t="s">
        <v>85</v>
      </c>
      <c r="V494" t="s">
        <v>85</v>
      </c>
      <c r="W494" t="s">
        <v>85</v>
      </c>
      <c r="X494" t="s">
        <v>85</v>
      </c>
      <c r="Y494" t="s">
        <v>11862</v>
      </c>
      <c r="Z494" t="s">
        <v>85</v>
      </c>
      <c r="AA494" t="s">
        <v>85</v>
      </c>
      <c r="AB494" t="s">
        <v>85</v>
      </c>
      <c r="AC494" t="s">
        <v>85</v>
      </c>
      <c r="AD494" t="s">
        <v>85</v>
      </c>
      <c r="AE494" t="b">
        <v>0</v>
      </c>
    </row>
    <row r="495" spans="1:31" x14ac:dyDescent="0.35">
      <c r="A495" t="s">
        <v>85</v>
      </c>
      <c r="B495" t="s">
        <v>11863</v>
      </c>
      <c r="C495" t="s">
        <v>2442</v>
      </c>
      <c r="D495" t="s">
        <v>2468</v>
      </c>
      <c r="E495" t="s">
        <v>2489</v>
      </c>
      <c r="F495" t="s">
        <v>2497</v>
      </c>
      <c r="G495" t="s">
        <v>2528</v>
      </c>
      <c r="H495" t="s">
        <v>85</v>
      </c>
      <c r="I495" t="s">
        <v>85</v>
      </c>
      <c r="J495" t="s">
        <v>85</v>
      </c>
      <c r="K495" t="s">
        <v>85</v>
      </c>
      <c r="M495" t="s">
        <v>2528</v>
      </c>
      <c r="N495" t="s">
        <v>85</v>
      </c>
      <c r="O495" t="s">
        <v>2529</v>
      </c>
      <c r="P495" t="s">
        <v>85</v>
      </c>
      <c r="Q495" t="s">
        <v>85</v>
      </c>
      <c r="R495" t="s">
        <v>85</v>
      </c>
      <c r="S495" t="s">
        <v>85</v>
      </c>
      <c r="T495" t="s">
        <v>85</v>
      </c>
      <c r="U495" t="s">
        <v>85</v>
      </c>
      <c r="V495" t="s">
        <v>85</v>
      </c>
      <c r="W495" t="s">
        <v>85</v>
      </c>
      <c r="X495" t="s">
        <v>85</v>
      </c>
      <c r="Y495" t="s">
        <v>11864</v>
      </c>
      <c r="Z495" t="s">
        <v>85</v>
      </c>
      <c r="AA495" t="s">
        <v>85</v>
      </c>
      <c r="AB495" t="s">
        <v>85</v>
      </c>
      <c r="AC495" t="s">
        <v>85</v>
      </c>
      <c r="AD495" t="s">
        <v>85</v>
      </c>
      <c r="AE495" t="b">
        <v>0</v>
      </c>
    </row>
    <row r="496" spans="1:31" x14ac:dyDescent="0.35">
      <c r="A496" t="s">
        <v>85</v>
      </c>
      <c r="B496" t="s">
        <v>11865</v>
      </c>
      <c r="C496" t="s">
        <v>2442</v>
      </c>
      <c r="D496" t="s">
        <v>2468</v>
      </c>
      <c r="E496" t="s">
        <v>2489</v>
      </c>
      <c r="F496" t="s">
        <v>2497</v>
      </c>
      <c r="G496" t="s">
        <v>2538</v>
      </c>
      <c r="H496" t="s">
        <v>85</v>
      </c>
      <c r="I496" t="s">
        <v>85</v>
      </c>
      <c r="J496" t="s">
        <v>85</v>
      </c>
      <c r="K496" t="s">
        <v>85</v>
      </c>
      <c r="M496" t="s">
        <v>2538</v>
      </c>
      <c r="N496" t="s">
        <v>85</v>
      </c>
      <c r="O496" t="s">
        <v>8164</v>
      </c>
      <c r="P496" t="s">
        <v>8165</v>
      </c>
      <c r="Q496" t="s">
        <v>85</v>
      </c>
      <c r="R496" t="s">
        <v>85</v>
      </c>
      <c r="S496" t="s">
        <v>85</v>
      </c>
      <c r="T496" t="s">
        <v>85</v>
      </c>
      <c r="U496" t="s">
        <v>85</v>
      </c>
      <c r="V496" t="s">
        <v>85</v>
      </c>
      <c r="W496" t="s">
        <v>85</v>
      </c>
      <c r="X496" t="s">
        <v>85</v>
      </c>
      <c r="Y496" t="s">
        <v>11866</v>
      </c>
      <c r="Z496" t="s">
        <v>85</v>
      </c>
      <c r="AA496" t="s">
        <v>85</v>
      </c>
      <c r="AB496" t="s">
        <v>85</v>
      </c>
      <c r="AC496" t="s">
        <v>85</v>
      </c>
      <c r="AD496" t="s">
        <v>85</v>
      </c>
      <c r="AE496" t="b">
        <v>0</v>
      </c>
    </row>
    <row r="497" spans="1:31" x14ac:dyDescent="0.35">
      <c r="A497" t="s">
        <v>85</v>
      </c>
      <c r="B497" t="s">
        <v>11867</v>
      </c>
      <c r="C497" t="s">
        <v>2442</v>
      </c>
      <c r="D497" t="s">
        <v>2468</v>
      </c>
      <c r="E497" t="s">
        <v>2489</v>
      </c>
      <c r="F497" t="s">
        <v>2497</v>
      </c>
      <c r="G497" t="s">
        <v>2541</v>
      </c>
      <c r="H497" t="s">
        <v>85</v>
      </c>
      <c r="I497" t="s">
        <v>85</v>
      </c>
      <c r="J497" t="s">
        <v>85</v>
      </c>
      <c r="K497" t="s">
        <v>85</v>
      </c>
      <c r="M497" t="s">
        <v>2541</v>
      </c>
      <c r="N497" t="s">
        <v>85</v>
      </c>
      <c r="O497" t="s">
        <v>8166</v>
      </c>
      <c r="P497" t="s">
        <v>85</v>
      </c>
      <c r="Q497" t="s">
        <v>85</v>
      </c>
      <c r="R497" t="s">
        <v>85</v>
      </c>
      <c r="S497" t="s">
        <v>85</v>
      </c>
      <c r="T497" t="s">
        <v>85</v>
      </c>
      <c r="U497" t="s">
        <v>85</v>
      </c>
      <c r="V497" t="s">
        <v>85</v>
      </c>
      <c r="W497" t="s">
        <v>85</v>
      </c>
      <c r="X497" t="s">
        <v>85</v>
      </c>
      <c r="Y497" t="s">
        <v>11868</v>
      </c>
      <c r="Z497" t="s">
        <v>85</v>
      </c>
      <c r="AA497" t="s">
        <v>85</v>
      </c>
      <c r="AB497" t="s">
        <v>85</v>
      </c>
      <c r="AC497" t="s">
        <v>85</v>
      </c>
      <c r="AD497" t="s">
        <v>85</v>
      </c>
      <c r="AE497" t="b">
        <v>0</v>
      </c>
    </row>
    <row r="498" spans="1:31" x14ac:dyDescent="0.35">
      <c r="A498" t="s">
        <v>85</v>
      </c>
      <c r="B498" t="s">
        <v>11869</v>
      </c>
      <c r="C498" t="s">
        <v>2442</v>
      </c>
      <c r="D498" t="s">
        <v>2468</v>
      </c>
      <c r="E498" t="s">
        <v>2489</v>
      </c>
      <c r="F498" t="s">
        <v>2497</v>
      </c>
      <c r="G498" t="s">
        <v>2544</v>
      </c>
      <c r="H498" t="s">
        <v>85</v>
      </c>
      <c r="I498" t="s">
        <v>85</v>
      </c>
      <c r="J498" t="s">
        <v>85</v>
      </c>
      <c r="K498" t="s">
        <v>85</v>
      </c>
      <c r="M498" t="s">
        <v>2544</v>
      </c>
      <c r="N498" t="s">
        <v>85</v>
      </c>
      <c r="O498" t="s">
        <v>8167</v>
      </c>
      <c r="P498" t="s">
        <v>85</v>
      </c>
      <c r="Q498" t="s">
        <v>85</v>
      </c>
      <c r="R498" t="s">
        <v>85</v>
      </c>
      <c r="S498" t="s">
        <v>85</v>
      </c>
      <c r="T498" t="s">
        <v>85</v>
      </c>
      <c r="U498" t="s">
        <v>85</v>
      </c>
      <c r="V498" t="s">
        <v>85</v>
      </c>
      <c r="W498" t="s">
        <v>85</v>
      </c>
      <c r="X498" t="s">
        <v>85</v>
      </c>
      <c r="Y498" t="s">
        <v>11870</v>
      </c>
      <c r="Z498" t="s">
        <v>85</v>
      </c>
      <c r="AA498" t="s">
        <v>85</v>
      </c>
      <c r="AB498" t="s">
        <v>85</v>
      </c>
      <c r="AC498" t="s">
        <v>85</v>
      </c>
      <c r="AD498" t="s">
        <v>85</v>
      </c>
      <c r="AE498" t="b">
        <v>0</v>
      </c>
    </row>
    <row r="499" spans="1:31" x14ac:dyDescent="0.35">
      <c r="A499" t="s">
        <v>85</v>
      </c>
      <c r="B499" t="s">
        <v>11871</v>
      </c>
      <c r="C499" t="s">
        <v>2442</v>
      </c>
      <c r="D499" t="s">
        <v>11872</v>
      </c>
      <c r="E499" t="s">
        <v>85</v>
      </c>
      <c r="F499" t="s">
        <v>85</v>
      </c>
      <c r="G499" t="s">
        <v>85</v>
      </c>
      <c r="H499" t="s">
        <v>85</v>
      </c>
      <c r="I499" t="s">
        <v>85</v>
      </c>
      <c r="J499" t="s">
        <v>85</v>
      </c>
      <c r="K499" t="s">
        <v>85</v>
      </c>
      <c r="M499" t="s">
        <v>11872</v>
      </c>
      <c r="N499" t="s">
        <v>85</v>
      </c>
      <c r="O499" t="s">
        <v>85</v>
      </c>
      <c r="P499" t="s">
        <v>85</v>
      </c>
      <c r="Q499" t="s">
        <v>85</v>
      </c>
      <c r="R499" t="s">
        <v>85</v>
      </c>
      <c r="S499" t="s">
        <v>85</v>
      </c>
      <c r="T499" t="s">
        <v>85</v>
      </c>
      <c r="U499" t="s">
        <v>85</v>
      </c>
      <c r="V499" t="s">
        <v>85</v>
      </c>
      <c r="W499" t="s">
        <v>85</v>
      </c>
      <c r="X499" t="s">
        <v>85</v>
      </c>
      <c r="Y499" t="s">
        <v>11873</v>
      </c>
      <c r="Z499" t="s">
        <v>85</v>
      </c>
      <c r="AA499" t="s">
        <v>85</v>
      </c>
      <c r="AB499" t="s">
        <v>85</v>
      </c>
      <c r="AC499" t="s">
        <v>85</v>
      </c>
      <c r="AD499" t="s">
        <v>85</v>
      </c>
      <c r="AE499" t="b">
        <v>0</v>
      </c>
    </row>
    <row r="500" spans="1:31" x14ac:dyDescent="0.35">
      <c r="A500" t="s">
        <v>85</v>
      </c>
      <c r="B500" t="s">
        <v>11874</v>
      </c>
      <c r="C500" t="s">
        <v>2442</v>
      </c>
      <c r="D500" t="s">
        <v>11872</v>
      </c>
      <c r="E500" t="s">
        <v>11875</v>
      </c>
      <c r="F500" t="s">
        <v>85</v>
      </c>
      <c r="G500" t="s">
        <v>85</v>
      </c>
      <c r="H500" t="s">
        <v>85</v>
      </c>
      <c r="I500" t="s">
        <v>85</v>
      </c>
      <c r="J500" t="s">
        <v>85</v>
      </c>
      <c r="K500" t="s">
        <v>85</v>
      </c>
      <c r="M500" t="s">
        <v>11875</v>
      </c>
      <c r="N500" t="s">
        <v>85</v>
      </c>
      <c r="O500" t="s">
        <v>85</v>
      </c>
      <c r="P500" t="s">
        <v>85</v>
      </c>
      <c r="Q500" t="s">
        <v>85</v>
      </c>
      <c r="R500" t="s">
        <v>85</v>
      </c>
      <c r="S500" t="s">
        <v>85</v>
      </c>
      <c r="T500" t="s">
        <v>85</v>
      </c>
      <c r="U500" t="s">
        <v>85</v>
      </c>
      <c r="V500" t="s">
        <v>85</v>
      </c>
      <c r="W500" t="s">
        <v>85</v>
      </c>
      <c r="X500" t="s">
        <v>85</v>
      </c>
      <c r="Y500" t="s">
        <v>11873</v>
      </c>
      <c r="Z500" t="s">
        <v>85</v>
      </c>
      <c r="AA500" t="s">
        <v>85</v>
      </c>
      <c r="AB500" t="s">
        <v>85</v>
      </c>
      <c r="AC500" t="s">
        <v>85</v>
      </c>
      <c r="AD500" t="s">
        <v>85</v>
      </c>
      <c r="AE500" t="b">
        <v>0</v>
      </c>
    </row>
    <row r="501" spans="1:31" x14ac:dyDescent="0.35">
      <c r="A501" t="s">
        <v>85</v>
      </c>
      <c r="B501" t="s">
        <v>11876</v>
      </c>
      <c r="C501" t="s">
        <v>2442</v>
      </c>
      <c r="D501" t="s">
        <v>11872</v>
      </c>
      <c r="E501" t="s">
        <v>11875</v>
      </c>
      <c r="F501" t="s">
        <v>2557</v>
      </c>
      <c r="G501" t="s">
        <v>2557</v>
      </c>
      <c r="H501" t="s">
        <v>85</v>
      </c>
      <c r="I501" t="s">
        <v>85</v>
      </c>
      <c r="J501" t="s">
        <v>85</v>
      </c>
      <c r="K501" t="s">
        <v>85</v>
      </c>
      <c r="M501" t="s">
        <v>2557</v>
      </c>
      <c r="N501" t="s">
        <v>85</v>
      </c>
      <c r="O501" t="s">
        <v>8168</v>
      </c>
      <c r="P501" t="s">
        <v>85</v>
      </c>
      <c r="Q501" t="s">
        <v>85</v>
      </c>
      <c r="R501" t="s">
        <v>85</v>
      </c>
      <c r="S501" t="s">
        <v>85</v>
      </c>
      <c r="T501" t="s">
        <v>85</v>
      </c>
      <c r="U501" t="s">
        <v>85</v>
      </c>
      <c r="V501" t="s">
        <v>85</v>
      </c>
      <c r="W501" t="s">
        <v>85</v>
      </c>
      <c r="X501" t="s">
        <v>85</v>
      </c>
      <c r="Y501" t="s">
        <v>11877</v>
      </c>
      <c r="Z501" t="s">
        <v>85</v>
      </c>
      <c r="AA501" t="s">
        <v>85</v>
      </c>
      <c r="AB501" t="s">
        <v>85</v>
      </c>
      <c r="AC501" t="s">
        <v>85</v>
      </c>
      <c r="AD501" t="s">
        <v>85</v>
      </c>
      <c r="AE501" t="b">
        <v>0</v>
      </c>
    </row>
    <row r="502" spans="1:31" x14ac:dyDescent="0.35">
      <c r="A502" t="s">
        <v>85</v>
      </c>
      <c r="B502" t="s">
        <v>11878</v>
      </c>
      <c r="C502" t="s">
        <v>2442</v>
      </c>
      <c r="D502" t="s">
        <v>11872</v>
      </c>
      <c r="E502" t="s">
        <v>11875</v>
      </c>
      <c r="F502" t="s">
        <v>2557</v>
      </c>
      <c r="G502" t="s">
        <v>2690</v>
      </c>
      <c r="H502" t="s">
        <v>85</v>
      </c>
      <c r="I502" t="s">
        <v>85</v>
      </c>
      <c r="J502" t="s">
        <v>85</v>
      </c>
      <c r="K502" t="s">
        <v>85</v>
      </c>
      <c r="M502" t="s">
        <v>2690</v>
      </c>
      <c r="N502" t="s">
        <v>85</v>
      </c>
      <c r="O502" t="s">
        <v>2692</v>
      </c>
      <c r="P502" t="s">
        <v>85</v>
      </c>
      <c r="Q502" t="s">
        <v>85</v>
      </c>
      <c r="R502" t="s">
        <v>85</v>
      </c>
      <c r="S502" t="s">
        <v>85</v>
      </c>
      <c r="T502" t="s">
        <v>85</v>
      </c>
      <c r="U502" t="s">
        <v>85</v>
      </c>
      <c r="V502" t="s">
        <v>85</v>
      </c>
      <c r="W502" t="s">
        <v>85</v>
      </c>
      <c r="X502" t="s">
        <v>85</v>
      </c>
      <c r="Y502" t="s">
        <v>11879</v>
      </c>
      <c r="Z502" t="s">
        <v>85</v>
      </c>
      <c r="AA502" t="s">
        <v>85</v>
      </c>
      <c r="AB502" t="s">
        <v>85</v>
      </c>
      <c r="AC502" t="s">
        <v>85</v>
      </c>
      <c r="AD502" t="s">
        <v>85</v>
      </c>
      <c r="AE502" t="b">
        <v>0</v>
      </c>
    </row>
    <row r="503" spans="1:31" x14ac:dyDescent="0.35">
      <c r="A503" t="s">
        <v>85</v>
      </c>
      <c r="B503" t="s">
        <v>11880</v>
      </c>
      <c r="C503" t="s">
        <v>2442</v>
      </c>
      <c r="D503" t="s">
        <v>11872</v>
      </c>
      <c r="E503" t="s">
        <v>2556</v>
      </c>
      <c r="F503" t="s">
        <v>85</v>
      </c>
      <c r="G503" t="s">
        <v>85</v>
      </c>
      <c r="H503" t="s">
        <v>85</v>
      </c>
      <c r="I503" t="s">
        <v>85</v>
      </c>
      <c r="J503" t="s">
        <v>85</v>
      </c>
      <c r="K503" t="s">
        <v>85</v>
      </c>
      <c r="M503" t="s">
        <v>2556</v>
      </c>
      <c r="N503" t="s">
        <v>85</v>
      </c>
      <c r="O503" t="s">
        <v>85</v>
      </c>
      <c r="P503" t="s">
        <v>85</v>
      </c>
      <c r="Q503" t="s">
        <v>85</v>
      </c>
      <c r="R503" t="s">
        <v>85</v>
      </c>
      <c r="S503" t="s">
        <v>85</v>
      </c>
      <c r="T503" t="s">
        <v>85</v>
      </c>
      <c r="U503" t="s">
        <v>85</v>
      </c>
      <c r="V503" t="s">
        <v>85</v>
      </c>
      <c r="W503" t="s">
        <v>85</v>
      </c>
      <c r="X503" t="s">
        <v>85</v>
      </c>
      <c r="Y503" t="s">
        <v>11054</v>
      </c>
      <c r="Z503" t="s">
        <v>85</v>
      </c>
      <c r="AA503" t="s">
        <v>85</v>
      </c>
      <c r="AB503" t="s">
        <v>85</v>
      </c>
      <c r="AC503" t="s">
        <v>85</v>
      </c>
      <c r="AD503" t="s">
        <v>85</v>
      </c>
      <c r="AE503" t="b">
        <v>0</v>
      </c>
    </row>
    <row r="504" spans="1:31" x14ac:dyDescent="0.35">
      <c r="A504" t="s">
        <v>85</v>
      </c>
      <c r="B504" t="s">
        <v>11881</v>
      </c>
      <c r="C504" t="s">
        <v>2442</v>
      </c>
      <c r="D504" t="s">
        <v>11872</v>
      </c>
      <c r="E504" t="s">
        <v>2556</v>
      </c>
      <c r="F504" t="s">
        <v>2569</v>
      </c>
      <c r="G504" t="s">
        <v>85</v>
      </c>
      <c r="H504" t="s">
        <v>85</v>
      </c>
      <c r="I504" t="s">
        <v>85</v>
      </c>
      <c r="J504" t="s">
        <v>85</v>
      </c>
      <c r="K504" t="s">
        <v>85</v>
      </c>
      <c r="M504" t="s">
        <v>2569</v>
      </c>
      <c r="N504" t="s">
        <v>85</v>
      </c>
      <c r="O504" t="s">
        <v>85</v>
      </c>
      <c r="P504" t="s">
        <v>85</v>
      </c>
      <c r="Q504" t="s">
        <v>85</v>
      </c>
      <c r="R504" t="s">
        <v>85</v>
      </c>
      <c r="S504" t="s">
        <v>85</v>
      </c>
      <c r="T504" t="s">
        <v>85</v>
      </c>
      <c r="U504" t="s">
        <v>85</v>
      </c>
      <c r="V504" t="s">
        <v>85</v>
      </c>
      <c r="W504" t="s">
        <v>85</v>
      </c>
      <c r="X504" t="s">
        <v>85</v>
      </c>
      <c r="Y504" t="s">
        <v>11054</v>
      </c>
      <c r="Z504" t="s">
        <v>85</v>
      </c>
      <c r="AA504" t="s">
        <v>85</v>
      </c>
      <c r="AB504" t="s">
        <v>85</v>
      </c>
      <c r="AC504" t="s">
        <v>85</v>
      </c>
      <c r="AD504" t="s">
        <v>85</v>
      </c>
      <c r="AE504" t="b">
        <v>0</v>
      </c>
    </row>
    <row r="505" spans="1:31" x14ac:dyDescent="0.35">
      <c r="A505" t="s">
        <v>85</v>
      </c>
      <c r="B505" t="s">
        <v>11882</v>
      </c>
      <c r="C505" t="s">
        <v>2442</v>
      </c>
      <c r="D505" t="s">
        <v>11872</v>
      </c>
      <c r="E505" t="s">
        <v>2556</v>
      </c>
      <c r="F505" t="s">
        <v>2569</v>
      </c>
      <c r="G505" t="s">
        <v>2570</v>
      </c>
      <c r="H505" t="s">
        <v>85</v>
      </c>
      <c r="I505" t="s">
        <v>85</v>
      </c>
      <c r="J505" t="s">
        <v>85</v>
      </c>
      <c r="K505" t="s">
        <v>85</v>
      </c>
      <c r="M505" t="s">
        <v>2570</v>
      </c>
      <c r="N505" t="s">
        <v>85</v>
      </c>
      <c r="O505" t="s">
        <v>8179</v>
      </c>
      <c r="P505" t="s">
        <v>85</v>
      </c>
      <c r="Q505" t="s">
        <v>85</v>
      </c>
      <c r="R505" t="s">
        <v>85</v>
      </c>
      <c r="S505" t="s">
        <v>85</v>
      </c>
      <c r="T505" t="s">
        <v>85</v>
      </c>
      <c r="U505" t="s">
        <v>85</v>
      </c>
      <c r="V505" t="s">
        <v>85</v>
      </c>
      <c r="W505" t="s">
        <v>85</v>
      </c>
      <c r="X505" t="s">
        <v>85</v>
      </c>
      <c r="Y505" t="s">
        <v>11883</v>
      </c>
      <c r="Z505" t="s">
        <v>85</v>
      </c>
      <c r="AA505" t="s">
        <v>85</v>
      </c>
      <c r="AB505" t="s">
        <v>85</v>
      </c>
      <c r="AC505" t="s">
        <v>85</v>
      </c>
      <c r="AD505" t="s">
        <v>85</v>
      </c>
      <c r="AE505" t="b">
        <v>0</v>
      </c>
    </row>
    <row r="506" spans="1:31" x14ac:dyDescent="0.35">
      <c r="A506" t="s">
        <v>85</v>
      </c>
      <c r="B506" t="s">
        <v>11884</v>
      </c>
      <c r="C506" t="s">
        <v>2442</v>
      </c>
      <c r="D506" t="s">
        <v>11872</v>
      </c>
      <c r="E506" t="s">
        <v>2556</v>
      </c>
      <c r="F506" t="s">
        <v>2569</v>
      </c>
      <c r="G506" t="s">
        <v>2572</v>
      </c>
      <c r="H506" t="s">
        <v>85</v>
      </c>
      <c r="I506" t="s">
        <v>85</v>
      </c>
      <c r="J506" t="s">
        <v>85</v>
      </c>
      <c r="K506" t="s">
        <v>85</v>
      </c>
      <c r="M506" t="s">
        <v>2572</v>
      </c>
      <c r="N506" t="s">
        <v>85</v>
      </c>
      <c r="O506" t="s">
        <v>2573</v>
      </c>
      <c r="P506" t="s">
        <v>85</v>
      </c>
      <c r="Q506" t="s">
        <v>85</v>
      </c>
      <c r="R506" t="s">
        <v>85</v>
      </c>
      <c r="S506" t="s">
        <v>85</v>
      </c>
      <c r="T506" t="s">
        <v>85</v>
      </c>
      <c r="U506" t="s">
        <v>85</v>
      </c>
      <c r="V506" t="s">
        <v>85</v>
      </c>
      <c r="W506" t="s">
        <v>85</v>
      </c>
      <c r="X506" t="s">
        <v>85</v>
      </c>
      <c r="Y506" t="s">
        <v>11885</v>
      </c>
      <c r="Z506" t="s">
        <v>85</v>
      </c>
      <c r="AA506" t="s">
        <v>85</v>
      </c>
      <c r="AB506" t="s">
        <v>85</v>
      </c>
      <c r="AC506" t="s">
        <v>85</v>
      </c>
      <c r="AD506" t="s">
        <v>85</v>
      </c>
      <c r="AE506" t="b">
        <v>0</v>
      </c>
    </row>
    <row r="507" spans="1:31" x14ac:dyDescent="0.35">
      <c r="A507" t="s">
        <v>85</v>
      </c>
      <c r="B507" t="s">
        <v>11886</v>
      </c>
      <c r="C507" t="s">
        <v>2442</v>
      </c>
      <c r="D507" t="s">
        <v>11872</v>
      </c>
      <c r="E507" t="s">
        <v>2556</v>
      </c>
      <c r="F507" t="s">
        <v>2569</v>
      </c>
      <c r="G507" t="s">
        <v>2577</v>
      </c>
      <c r="H507" t="s">
        <v>85</v>
      </c>
      <c r="I507" t="s">
        <v>85</v>
      </c>
      <c r="J507" t="s">
        <v>85</v>
      </c>
      <c r="K507" t="s">
        <v>85</v>
      </c>
      <c r="M507" t="s">
        <v>2577</v>
      </c>
      <c r="N507" t="s">
        <v>85</v>
      </c>
      <c r="O507" t="s">
        <v>8182</v>
      </c>
      <c r="P507" t="s">
        <v>85</v>
      </c>
      <c r="Q507" t="s">
        <v>85</v>
      </c>
      <c r="R507" t="s">
        <v>85</v>
      </c>
      <c r="S507" t="s">
        <v>85</v>
      </c>
      <c r="T507" t="s">
        <v>85</v>
      </c>
      <c r="U507" t="s">
        <v>85</v>
      </c>
      <c r="V507" t="s">
        <v>85</v>
      </c>
      <c r="W507" t="s">
        <v>85</v>
      </c>
      <c r="X507" t="s">
        <v>85</v>
      </c>
      <c r="Y507" t="s">
        <v>11887</v>
      </c>
      <c r="Z507" t="s">
        <v>85</v>
      </c>
      <c r="AA507" t="s">
        <v>85</v>
      </c>
      <c r="AB507" t="s">
        <v>85</v>
      </c>
      <c r="AC507" t="s">
        <v>85</v>
      </c>
      <c r="AD507" t="s">
        <v>85</v>
      </c>
      <c r="AE507" t="b">
        <v>0</v>
      </c>
    </row>
    <row r="508" spans="1:31" x14ac:dyDescent="0.35">
      <c r="A508" t="s">
        <v>85</v>
      </c>
      <c r="B508" t="s">
        <v>11888</v>
      </c>
      <c r="C508" t="s">
        <v>2442</v>
      </c>
      <c r="D508" t="s">
        <v>11872</v>
      </c>
      <c r="E508" t="s">
        <v>2556</v>
      </c>
      <c r="F508" t="s">
        <v>2569</v>
      </c>
      <c r="G508" t="s">
        <v>2579</v>
      </c>
      <c r="H508" t="s">
        <v>85</v>
      </c>
      <c r="I508" t="s">
        <v>85</v>
      </c>
      <c r="J508" t="s">
        <v>85</v>
      </c>
      <c r="K508" t="s">
        <v>85</v>
      </c>
      <c r="M508" t="s">
        <v>2579</v>
      </c>
      <c r="N508" t="s">
        <v>85</v>
      </c>
      <c r="O508" t="s">
        <v>8184</v>
      </c>
      <c r="P508" t="s">
        <v>85</v>
      </c>
      <c r="Q508" t="s">
        <v>85</v>
      </c>
      <c r="R508" t="s">
        <v>85</v>
      </c>
      <c r="S508" t="s">
        <v>85</v>
      </c>
      <c r="T508" t="s">
        <v>85</v>
      </c>
      <c r="U508" t="s">
        <v>85</v>
      </c>
      <c r="V508" t="s">
        <v>85</v>
      </c>
      <c r="W508" t="s">
        <v>85</v>
      </c>
      <c r="X508" t="s">
        <v>85</v>
      </c>
      <c r="Y508" t="s">
        <v>11889</v>
      </c>
      <c r="Z508" t="s">
        <v>85</v>
      </c>
      <c r="AA508" t="s">
        <v>85</v>
      </c>
      <c r="AB508" t="s">
        <v>85</v>
      </c>
      <c r="AC508" t="s">
        <v>85</v>
      </c>
      <c r="AD508" t="s">
        <v>85</v>
      </c>
      <c r="AE508" t="b">
        <v>0</v>
      </c>
    </row>
    <row r="509" spans="1:31" x14ac:dyDescent="0.35">
      <c r="A509" t="s">
        <v>85</v>
      </c>
      <c r="B509" t="s">
        <v>11890</v>
      </c>
      <c r="C509" t="s">
        <v>2442</v>
      </c>
      <c r="D509" t="s">
        <v>11872</v>
      </c>
      <c r="E509" t="s">
        <v>2556</v>
      </c>
      <c r="F509" t="s">
        <v>2569</v>
      </c>
      <c r="G509" t="s">
        <v>2582</v>
      </c>
      <c r="H509" t="s">
        <v>85</v>
      </c>
      <c r="I509" t="s">
        <v>85</v>
      </c>
      <c r="J509" t="s">
        <v>85</v>
      </c>
      <c r="K509" t="s">
        <v>85</v>
      </c>
      <c r="M509" t="s">
        <v>2582</v>
      </c>
      <c r="N509" t="s">
        <v>85</v>
      </c>
      <c r="O509" t="s">
        <v>11891</v>
      </c>
      <c r="P509" t="s">
        <v>11892</v>
      </c>
      <c r="Q509" t="s">
        <v>85</v>
      </c>
      <c r="R509" t="s">
        <v>85</v>
      </c>
      <c r="S509" t="s">
        <v>85</v>
      </c>
      <c r="T509" t="s">
        <v>85</v>
      </c>
      <c r="U509" t="s">
        <v>85</v>
      </c>
      <c r="V509" t="s">
        <v>85</v>
      </c>
      <c r="W509" t="s">
        <v>85</v>
      </c>
      <c r="X509" t="s">
        <v>85</v>
      </c>
      <c r="Y509" t="s">
        <v>11893</v>
      </c>
      <c r="Z509" t="s">
        <v>85</v>
      </c>
      <c r="AA509" t="s">
        <v>85</v>
      </c>
      <c r="AB509" t="s">
        <v>85</v>
      </c>
      <c r="AC509" t="s">
        <v>85</v>
      </c>
      <c r="AD509" t="s">
        <v>85</v>
      </c>
      <c r="AE509" t="b">
        <v>0</v>
      </c>
    </row>
    <row r="510" spans="1:31" x14ac:dyDescent="0.35">
      <c r="A510" t="s">
        <v>85</v>
      </c>
      <c r="B510" t="s">
        <v>11894</v>
      </c>
      <c r="C510" t="s">
        <v>2442</v>
      </c>
      <c r="D510" t="s">
        <v>11872</v>
      </c>
      <c r="E510" t="s">
        <v>2556</v>
      </c>
      <c r="F510" t="s">
        <v>2569</v>
      </c>
      <c r="G510" t="s">
        <v>8189</v>
      </c>
      <c r="H510" t="s">
        <v>85</v>
      </c>
      <c r="I510" t="s">
        <v>85</v>
      </c>
      <c r="J510" t="s">
        <v>85</v>
      </c>
      <c r="K510" t="s">
        <v>85</v>
      </c>
      <c r="M510" t="s">
        <v>8189</v>
      </c>
      <c r="N510" t="s">
        <v>85</v>
      </c>
      <c r="O510" t="s">
        <v>8190</v>
      </c>
      <c r="P510" t="s">
        <v>8191</v>
      </c>
      <c r="Q510" t="s">
        <v>85</v>
      </c>
      <c r="R510" t="s">
        <v>85</v>
      </c>
      <c r="S510" t="s">
        <v>85</v>
      </c>
      <c r="T510" t="s">
        <v>85</v>
      </c>
      <c r="U510" t="s">
        <v>85</v>
      </c>
      <c r="V510" t="s">
        <v>85</v>
      </c>
      <c r="W510" t="s">
        <v>85</v>
      </c>
      <c r="X510" t="s">
        <v>85</v>
      </c>
      <c r="Y510" t="s">
        <v>11895</v>
      </c>
      <c r="Z510" t="s">
        <v>85</v>
      </c>
      <c r="AA510" t="s">
        <v>85</v>
      </c>
      <c r="AB510" t="s">
        <v>85</v>
      </c>
      <c r="AC510" t="s">
        <v>85</v>
      </c>
      <c r="AD510" t="s">
        <v>85</v>
      </c>
      <c r="AE510" t="b">
        <v>0</v>
      </c>
    </row>
    <row r="511" spans="1:31" x14ac:dyDescent="0.35">
      <c r="A511" t="s">
        <v>85</v>
      </c>
      <c r="B511" t="s">
        <v>11896</v>
      </c>
      <c r="C511" t="s">
        <v>2442</v>
      </c>
      <c r="D511" t="s">
        <v>11872</v>
      </c>
      <c r="E511" t="s">
        <v>2556</v>
      </c>
      <c r="F511" t="s">
        <v>2569</v>
      </c>
      <c r="G511" t="s">
        <v>2585</v>
      </c>
      <c r="H511" t="s">
        <v>85</v>
      </c>
      <c r="I511" t="s">
        <v>85</v>
      </c>
      <c r="J511" t="s">
        <v>85</v>
      </c>
      <c r="K511" t="s">
        <v>85</v>
      </c>
      <c r="M511" t="s">
        <v>2585</v>
      </c>
      <c r="N511" t="s">
        <v>85</v>
      </c>
      <c r="O511" t="s">
        <v>2587</v>
      </c>
      <c r="P511" t="s">
        <v>8191</v>
      </c>
      <c r="Q511" t="s">
        <v>85</v>
      </c>
      <c r="R511" t="s">
        <v>85</v>
      </c>
      <c r="S511" t="s">
        <v>85</v>
      </c>
      <c r="T511" t="s">
        <v>85</v>
      </c>
      <c r="U511" t="s">
        <v>85</v>
      </c>
      <c r="V511" t="s">
        <v>85</v>
      </c>
      <c r="W511" t="s">
        <v>85</v>
      </c>
      <c r="X511" t="s">
        <v>85</v>
      </c>
      <c r="Y511" t="s">
        <v>11897</v>
      </c>
      <c r="Z511" t="s">
        <v>85</v>
      </c>
      <c r="AA511" t="s">
        <v>85</v>
      </c>
      <c r="AB511" t="s">
        <v>85</v>
      </c>
      <c r="AC511" t="s">
        <v>85</v>
      </c>
      <c r="AD511" t="s">
        <v>85</v>
      </c>
      <c r="AE511" t="b">
        <v>0</v>
      </c>
    </row>
    <row r="512" spans="1:31" x14ac:dyDescent="0.35">
      <c r="A512" t="s">
        <v>85</v>
      </c>
      <c r="B512" t="s">
        <v>11898</v>
      </c>
      <c r="C512" t="s">
        <v>2442</v>
      </c>
      <c r="D512" t="s">
        <v>11872</v>
      </c>
      <c r="E512" t="s">
        <v>2556</v>
      </c>
      <c r="F512" t="s">
        <v>2569</v>
      </c>
      <c r="G512" t="s">
        <v>2588</v>
      </c>
      <c r="H512" t="s">
        <v>85</v>
      </c>
      <c r="I512" t="s">
        <v>85</v>
      </c>
      <c r="J512" t="s">
        <v>85</v>
      </c>
      <c r="K512" t="s">
        <v>85</v>
      </c>
      <c r="M512" t="s">
        <v>2588</v>
      </c>
      <c r="N512" t="s">
        <v>85</v>
      </c>
      <c r="O512" t="s">
        <v>2590</v>
      </c>
      <c r="P512" t="s">
        <v>8191</v>
      </c>
      <c r="Q512" t="s">
        <v>85</v>
      </c>
      <c r="R512" t="s">
        <v>85</v>
      </c>
      <c r="S512" t="s">
        <v>85</v>
      </c>
      <c r="T512" t="s">
        <v>85</v>
      </c>
      <c r="U512" t="s">
        <v>85</v>
      </c>
      <c r="V512" t="s">
        <v>85</v>
      </c>
      <c r="W512" t="s">
        <v>85</v>
      </c>
      <c r="X512" t="s">
        <v>85</v>
      </c>
      <c r="Y512" t="s">
        <v>11899</v>
      </c>
      <c r="Z512" t="s">
        <v>85</v>
      </c>
      <c r="AA512" t="s">
        <v>85</v>
      </c>
      <c r="AB512" t="s">
        <v>85</v>
      </c>
      <c r="AC512" t="s">
        <v>85</v>
      </c>
      <c r="AD512" t="s">
        <v>85</v>
      </c>
      <c r="AE512" t="b">
        <v>0</v>
      </c>
    </row>
    <row r="513" spans="1:31" x14ac:dyDescent="0.35">
      <c r="A513" t="s">
        <v>85</v>
      </c>
      <c r="B513" t="s">
        <v>11900</v>
      </c>
      <c r="C513" t="s">
        <v>2442</v>
      </c>
      <c r="D513" t="s">
        <v>11872</v>
      </c>
      <c r="E513" t="s">
        <v>2556</v>
      </c>
      <c r="F513" t="s">
        <v>2569</v>
      </c>
      <c r="G513" t="s">
        <v>2591</v>
      </c>
      <c r="H513" t="s">
        <v>85</v>
      </c>
      <c r="I513" t="s">
        <v>85</v>
      </c>
      <c r="J513" t="s">
        <v>85</v>
      </c>
      <c r="K513" t="s">
        <v>85</v>
      </c>
      <c r="M513" t="s">
        <v>2591</v>
      </c>
      <c r="N513" t="s">
        <v>85</v>
      </c>
      <c r="O513" t="s">
        <v>2592</v>
      </c>
      <c r="P513" t="s">
        <v>8191</v>
      </c>
      <c r="Q513" t="s">
        <v>85</v>
      </c>
      <c r="R513" t="s">
        <v>85</v>
      </c>
      <c r="S513" t="s">
        <v>85</v>
      </c>
      <c r="T513" t="s">
        <v>85</v>
      </c>
      <c r="U513" t="s">
        <v>85</v>
      </c>
      <c r="V513" t="s">
        <v>85</v>
      </c>
      <c r="W513" t="s">
        <v>85</v>
      </c>
      <c r="X513" t="s">
        <v>85</v>
      </c>
      <c r="Y513" t="s">
        <v>11901</v>
      </c>
      <c r="Z513" t="s">
        <v>85</v>
      </c>
      <c r="AA513" t="s">
        <v>85</v>
      </c>
      <c r="AB513" t="s">
        <v>85</v>
      </c>
      <c r="AC513" t="s">
        <v>85</v>
      </c>
      <c r="AD513" t="s">
        <v>85</v>
      </c>
      <c r="AE513" t="b">
        <v>0</v>
      </c>
    </row>
    <row r="514" spans="1:31" x14ac:dyDescent="0.35">
      <c r="A514" t="s">
        <v>85</v>
      </c>
      <c r="B514" t="s">
        <v>11902</v>
      </c>
      <c r="C514" t="s">
        <v>2442</v>
      </c>
      <c r="D514" t="s">
        <v>11872</v>
      </c>
      <c r="E514" t="s">
        <v>2556</v>
      </c>
      <c r="F514" t="s">
        <v>2569</v>
      </c>
      <c r="G514" t="s">
        <v>2593</v>
      </c>
      <c r="H514" t="s">
        <v>85</v>
      </c>
      <c r="I514" t="s">
        <v>85</v>
      </c>
      <c r="J514" t="s">
        <v>85</v>
      </c>
      <c r="K514" t="s">
        <v>85</v>
      </c>
      <c r="M514" t="s">
        <v>2593</v>
      </c>
      <c r="N514" t="s">
        <v>85</v>
      </c>
      <c r="O514" t="s">
        <v>2594</v>
      </c>
      <c r="P514" t="s">
        <v>8191</v>
      </c>
      <c r="Q514" t="s">
        <v>85</v>
      </c>
      <c r="R514" t="s">
        <v>85</v>
      </c>
      <c r="S514" t="s">
        <v>85</v>
      </c>
      <c r="T514" t="s">
        <v>85</v>
      </c>
      <c r="U514" t="s">
        <v>85</v>
      </c>
      <c r="V514" t="s">
        <v>85</v>
      </c>
      <c r="W514" t="s">
        <v>85</v>
      </c>
      <c r="X514" t="s">
        <v>85</v>
      </c>
      <c r="Y514" t="s">
        <v>11903</v>
      </c>
      <c r="Z514" t="s">
        <v>85</v>
      </c>
      <c r="AA514" t="s">
        <v>85</v>
      </c>
      <c r="AB514" t="s">
        <v>85</v>
      </c>
      <c r="AC514" t="s">
        <v>85</v>
      </c>
      <c r="AD514" t="s">
        <v>85</v>
      </c>
      <c r="AE514" t="b">
        <v>0</v>
      </c>
    </row>
    <row r="515" spans="1:31" x14ac:dyDescent="0.35">
      <c r="A515" t="s">
        <v>85</v>
      </c>
      <c r="B515" t="s">
        <v>11904</v>
      </c>
      <c r="C515" t="s">
        <v>2442</v>
      </c>
      <c r="D515" t="s">
        <v>11872</v>
      </c>
      <c r="E515" t="s">
        <v>2556</v>
      </c>
      <c r="F515" t="s">
        <v>2569</v>
      </c>
      <c r="G515" t="s">
        <v>2598</v>
      </c>
      <c r="H515" t="s">
        <v>85</v>
      </c>
      <c r="I515" t="s">
        <v>85</v>
      </c>
      <c r="J515" t="s">
        <v>85</v>
      </c>
      <c r="K515" t="s">
        <v>85</v>
      </c>
      <c r="M515" t="s">
        <v>2598</v>
      </c>
      <c r="N515" t="s">
        <v>85</v>
      </c>
      <c r="O515" t="s">
        <v>8193</v>
      </c>
      <c r="P515" t="s">
        <v>8194</v>
      </c>
      <c r="Q515" t="s">
        <v>85</v>
      </c>
      <c r="R515" t="s">
        <v>85</v>
      </c>
      <c r="S515" t="s">
        <v>85</v>
      </c>
      <c r="T515" t="s">
        <v>85</v>
      </c>
      <c r="U515" t="s">
        <v>85</v>
      </c>
      <c r="V515" t="s">
        <v>85</v>
      </c>
      <c r="W515" t="s">
        <v>85</v>
      </c>
      <c r="X515" t="s">
        <v>85</v>
      </c>
      <c r="Y515" t="s">
        <v>11905</v>
      </c>
      <c r="Z515" t="s">
        <v>85</v>
      </c>
      <c r="AA515" t="s">
        <v>85</v>
      </c>
      <c r="AB515" t="s">
        <v>85</v>
      </c>
      <c r="AC515" t="s">
        <v>85</v>
      </c>
      <c r="AD515" t="s">
        <v>85</v>
      </c>
      <c r="AE515" t="b">
        <v>0</v>
      </c>
    </row>
    <row r="516" spans="1:31" x14ac:dyDescent="0.35">
      <c r="A516" t="s">
        <v>85</v>
      </c>
      <c r="B516" t="s">
        <v>11906</v>
      </c>
      <c r="C516" t="s">
        <v>2442</v>
      </c>
      <c r="D516" t="s">
        <v>11872</v>
      </c>
      <c r="E516" t="s">
        <v>2556</v>
      </c>
      <c r="F516" t="s">
        <v>2569</v>
      </c>
      <c r="G516" t="s">
        <v>2574</v>
      </c>
      <c r="H516" t="s">
        <v>85</v>
      </c>
      <c r="I516" t="s">
        <v>85</v>
      </c>
      <c r="J516" t="s">
        <v>85</v>
      </c>
      <c r="K516" t="s">
        <v>85</v>
      </c>
      <c r="M516" t="s">
        <v>2574</v>
      </c>
      <c r="N516" t="s">
        <v>85</v>
      </c>
      <c r="O516" t="s">
        <v>2576</v>
      </c>
      <c r="P516" t="s">
        <v>8196</v>
      </c>
      <c r="Q516" t="s">
        <v>85</v>
      </c>
      <c r="R516" t="s">
        <v>85</v>
      </c>
      <c r="S516" t="s">
        <v>85</v>
      </c>
      <c r="T516" t="s">
        <v>85</v>
      </c>
      <c r="U516" t="s">
        <v>85</v>
      </c>
      <c r="V516" t="s">
        <v>85</v>
      </c>
      <c r="W516" t="s">
        <v>85</v>
      </c>
      <c r="X516" t="s">
        <v>85</v>
      </c>
      <c r="Y516" t="s">
        <v>11907</v>
      </c>
      <c r="Z516" t="s">
        <v>85</v>
      </c>
      <c r="AA516" t="s">
        <v>85</v>
      </c>
      <c r="AB516" t="s">
        <v>85</v>
      </c>
      <c r="AC516" t="s">
        <v>85</v>
      </c>
      <c r="AD516" t="s">
        <v>85</v>
      </c>
      <c r="AE516" t="b">
        <v>0</v>
      </c>
    </row>
    <row r="517" spans="1:31" x14ac:dyDescent="0.35">
      <c r="A517" t="s">
        <v>85</v>
      </c>
      <c r="B517" t="s">
        <v>11908</v>
      </c>
      <c r="C517" t="s">
        <v>2442</v>
      </c>
      <c r="D517" t="s">
        <v>11872</v>
      </c>
      <c r="E517" t="s">
        <v>2556</v>
      </c>
      <c r="F517" t="s">
        <v>2569</v>
      </c>
      <c r="G517" t="s">
        <v>2595</v>
      </c>
      <c r="H517" t="s">
        <v>85</v>
      </c>
      <c r="I517" t="s">
        <v>85</v>
      </c>
      <c r="J517" t="s">
        <v>85</v>
      </c>
      <c r="K517" t="s">
        <v>85</v>
      </c>
      <c r="M517" t="s">
        <v>2595</v>
      </c>
      <c r="N517" t="s">
        <v>85</v>
      </c>
      <c r="O517" t="s">
        <v>8198</v>
      </c>
      <c r="P517" t="s">
        <v>8199</v>
      </c>
      <c r="Q517" t="s">
        <v>85</v>
      </c>
      <c r="R517" t="s">
        <v>85</v>
      </c>
      <c r="S517" t="s">
        <v>85</v>
      </c>
      <c r="T517" t="s">
        <v>85</v>
      </c>
      <c r="U517" t="s">
        <v>85</v>
      </c>
      <c r="V517" t="s">
        <v>85</v>
      </c>
      <c r="W517" t="s">
        <v>85</v>
      </c>
      <c r="X517" t="s">
        <v>85</v>
      </c>
      <c r="Y517" t="s">
        <v>11909</v>
      </c>
      <c r="Z517" t="s">
        <v>85</v>
      </c>
      <c r="AA517" t="s">
        <v>85</v>
      </c>
      <c r="AB517" t="s">
        <v>85</v>
      </c>
      <c r="AC517" t="s">
        <v>85</v>
      </c>
      <c r="AD517" t="s">
        <v>85</v>
      </c>
      <c r="AE517" t="b">
        <v>0</v>
      </c>
    </row>
    <row r="518" spans="1:31" x14ac:dyDescent="0.35">
      <c r="A518" t="s">
        <v>85</v>
      </c>
      <c r="B518" t="s">
        <v>11910</v>
      </c>
      <c r="C518" t="s">
        <v>2442</v>
      </c>
      <c r="D518" t="s">
        <v>11872</v>
      </c>
      <c r="E518" t="s">
        <v>2556</v>
      </c>
      <c r="F518" t="s">
        <v>2569</v>
      </c>
      <c r="G518" t="s">
        <v>8201</v>
      </c>
      <c r="H518" t="s">
        <v>85</v>
      </c>
      <c r="I518" t="s">
        <v>85</v>
      </c>
      <c r="J518" t="s">
        <v>85</v>
      </c>
      <c r="K518" t="s">
        <v>85</v>
      </c>
      <c r="M518" t="s">
        <v>8201</v>
      </c>
      <c r="N518" t="s">
        <v>85</v>
      </c>
      <c r="O518" t="s">
        <v>8202</v>
      </c>
      <c r="P518" t="s">
        <v>8203</v>
      </c>
      <c r="Q518" t="s">
        <v>85</v>
      </c>
      <c r="R518" t="s">
        <v>85</v>
      </c>
      <c r="S518" t="s">
        <v>85</v>
      </c>
      <c r="T518" t="s">
        <v>85</v>
      </c>
      <c r="U518" t="s">
        <v>85</v>
      </c>
      <c r="V518" t="s">
        <v>85</v>
      </c>
      <c r="W518" t="s">
        <v>85</v>
      </c>
      <c r="X518" t="s">
        <v>85</v>
      </c>
      <c r="Y518" t="s">
        <v>11911</v>
      </c>
      <c r="Z518" t="s">
        <v>85</v>
      </c>
      <c r="AA518" t="s">
        <v>85</v>
      </c>
      <c r="AB518" t="s">
        <v>85</v>
      </c>
      <c r="AC518" t="s">
        <v>85</v>
      </c>
      <c r="AD518" t="s">
        <v>85</v>
      </c>
      <c r="AE518" t="b">
        <v>0</v>
      </c>
    </row>
    <row r="519" spans="1:31" x14ac:dyDescent="0.35">
      <c r="A519" t="s">
        <v>85</v>
      </c>
      <c r="B519" t="s">
        <v>11912</v>
      </c>
      <c r="C519" t="s">
        <v>2442</v>
      </c>
      <c r="D519" t="s">
        <v>11872</v>
      </c>
      <c r="E519" t="s">
        <v>2556</v>
      </c>
      <c r="F519" t="s">
        <v>2569</v>
      </c>
      <c r="G519" t="s">
        <v>11913</v>
      </c>
      <c r="H519" t="s">
        <v>85</v>
      </c>
      <c r="I519" t="s">
        <v>85</v>
      </c>
      <c r="J519" t="s">
        <v>85</v>
      </c>
      <c r="K519" t="s">
        <v>85</v>
      </c>
      <c r="M519" t="s">
        <v>11913</v>
      </c>
      <c r="N519" t="s">
        <v>85</v>
      </c>
      <c r="O519" t="s">
        <v>85</v>
      </c>
      <c r="P519" t="s">
        <v>85</v>
      </c>
      <c r="Q519" t="s">
        <v>85</v>
      </c>
      <c r="R519" t="s">
        <v>85</v>
      </c>
      <c r="S519" t="s">
        <v>85</v>
      </c>
      <c r="T519" t="s">
        <v>85</v>
      </c>
      <c r="U519" t="s">
        <v>85</v>
      </c>
      <c r="V519" t="s">
        <v>85</v>
      </c>
      <c r="W519" t="s">
        <v>85</v>
      </c>
      <c r="X519" t="s">
        <v>85</v>
      </c>
      <c r="Y519" t="s">
        <v>10916</v>
      </c>
      <c r="Z519" t="s">
        <v>85</v>
      </c>
      <c r="AA519" t="s">
        <v>85</v>
      </c>
      <c r="AB519" t="s">
        <v>85</v>
      </c>
      <c r="AC519" t="s">
        <v>85</v>
      </c>
      <c r="AD519" t="s">
        <v>85</v>
      </c>
      <c r="AE519" t="b">
        <v>0</v>
      </c>
    </row>
    <row r="520" spans="1:31" x14ac:dyDescent="0.35">
      <c r="A520" t="s">
        <v>85</v>
      </c>
      <c r="B520" t="s">
        <v>11914</v>
      </c>
      <c r="C520" t="s">
        <v>2442</v>
      </c>
      <c r="D520" t="s">
        <v>2468</v>
      </c>
      <c r="E520" t="s">
        <v>2469</v>
      </c>
      <c r="F520" t="s">
        <v>2693</v>
      </c>
      <c r="G520" t="s">
        <v>2693</v>
      </c>
      <c r="H520" t="s">
        <v>85</v>
      </c>
      <c r="I520" t="s">
        <v>85</v>
      </c>
      <c r="J520" t="s">
        <v>85</v>
      </c>
      <c r="K520" t="s">
        <v>85</v>
      </c>
      <c r="M520" t="s">
        <v>2693</v>
      </c>
      <c r="N520" t="s">
        <v>85</v>
      </c>
      <c r="O520" t="s">
        <v>2694</v>
      </c>
      <c r="P520" t="s">
        <v>8204</v>
      </c>
      <c r="Q520" t="s">
        <v>85</v>
      </c>
      <c r="R520" t="s">
        <v>85</v>
      </c>
      <c r="S520" t="s">
        <v>85</v>
      </c>
      <c r="T520" t="s">
        <v>85</v>
      </c>
      <c r="U520" t="s">
        <v>85</v>
      </c>
      <c r="V520" t="s">
        <v>85</v>
      </c>
      <c r="W520" t="s">
        <v>85</v>
      </c>
      <c r="X520" t="s">
        <v>85</v>
      </c>
      <c r="Y520" t="s">
        <v>11915</v>
      </c>
      <c r="Z520" t="s">
        <v>85</v>
      </c>
      <c r="AA520" t="s">
        <v>85</v>
      </c>
      <c r="AB520" t="s">
        <v>85</v>
      </c>
      <c r="AC520" t="s">
        <v>85</v>
      </c>
      <c r="AD520" t="s">
        <v>85</v>
      </c>
      <c r="AE520" t="b">
        <v>0</v>
      </c>
    </row>
    <row r="521" spans="1:31" x14ac:dyDescent="0.35">
      <c r="A521" t="s">
        <v>85</v>
      </c>
      <c r="B521" t="s">
        <v>11916</v>
      </c>
      <c r="C521" t="s">
        <v>2442</v>
      </c>
      <c r="D521" t="s">
        <v>2468</v>
      </c>
      <c r="E521" t="s">
        <v>11917</v>
      </c>
      <c r="F521" t="s">
        <v>85</v>
      </c>
      <c r="G521" t="s">
        <v>85</v>
      </c>
      <c r="H521" t="s">
        <v>85</v>
      </c>
      <c r="I521" t="s">
        <v>85</v>
      </c>
      <c r="J521" t="s">
        <v>85</v>
      </c>
      <c r="K521" t="s">
        <v>85</v>
      </c>
      <c r="M521" t="s">
        <v>11917</v>
      </c>
      <c r="N521" t="s">
        <v>85</v>
      </c>
      <c r="O521" t="s">
        <v>85</v>
      </c>
      <c r="P521" t="s">
        <v>85</v>
      </c>
      <c r="Q521" t="s">
        <v>85</v>
      </c>
      <c r="R521" t="s">
        <v>85</v>
      </c>
      <c r="S521" t="s">
        <v>85</v>
      </c>
      <c r="T521" t="s">
        <v>85</v>
      </c>
      <c r="U521" t="s">
        <v>85</v>
      </c>
      <c r="V521" t="s">
        <v>85</v>
      </c>
      <c r="W521" t="s">
        <v>85</v>
      </c>
      <c r="X521" t="s">
        <v>85</v>
      </c>
      <c r="Y521" t="s">
        <v>85</v>
      </c>
      <c r="Z521" t="s">
        <v>85</v>
      </c>
      <c r="AA521" t="s">
        <v>85</v>
      </c>
      <c r="AB521" t="s">
        <v>85</v>
      </c>
      <c r="AC521" t="s">
        <v>85</v>
      </c>
      <c r="AD521" t="s">
        <v>85</v>
      </c>
      <c r="AE521" t="b">
        <v>0</v>
      </c>
    </row>
    <row r="522" spans="1:31" x14ac:dyDescent="0.35">
      <c r="A522" t="s">
        <v>85</v>
      </c>
      <c r="B522" t="s">
        <v>11918</v>
      </c>
      <c r="C522" t="s">
        <v>2442</v>
      </c>
      <c r="D522" t="s">
        <v>2468</v>
      </c>
      <c r="E522" t="s">
        <v>11917</v>
      </c>
      <c r="F522" t="s">
        <v>2654</v>
      </c>
      <c r="G522" t="s">
        <v>85</v>
      </c>
      <c r="H522" t="s">
        <v>85</v>
      </c>
      <c r="I522" t="s">
        <v>85</v>
      </c>
      <c r="J522" t="s">
        <v>85</v>
      </c>
      <c r="K522" t="s">
        <v>85</v>
      </c>
      <c r="M522" t="s">
        <v>2654</v>
      </c>
      <c r="N522" t="s">
        <v>85</v>
      </c>
      <c r="O522" t="s">
        <v>11919</v>
      </c>
      <c r="P522" t="s">
        <v>11920</v>
      </c>
      <c r="Q522" t="s">
        <v>85</v>
      </c>
      <c r="R522" t="s">
        <v>85</v>
      </c>
      <c r="S522" t="s">
        <v>85</v>
      </c>
      <c r="T522" t="s">
        <v>85</v>
      </c>
      <c r="U522" t="s">
        <v>85</v>
      </c>
      <c r="V522" t="s">
        <v>85</v>
      </c>
      <c r="W522" t="s">
        <v>85</v>
      </c>
      <c r="X522" t="s">
        <v>85</v>
      </c>
      <c r="Y522" t="s">
        <v>11921</v>
      </c>
      <c r="Z522" t="s">
        <v>85</v>
      </c>
      <c r="AA522" t="s">
        <v>85</v>
      </c>
      <c r="AB522" t="s">
        <v>85</v>
      </c>
      <c r="AC522" t="s">
        <v>85</v>
      </c>
      <c r="AD522" t="s">
        <v>85</v>
      </c>
      <c r="AE522" t="b">
        <v>0</v>
      </c>
    </row>
    <row r="523" spans="1:31" x14ac:dyDescent="0.35">
      <c r="A523" t="s">
        <v>85</v>
      </c>
      <c r="B523" t="s">
        <v>11922</v>
      </c>
      <c r="C523" t="s">
        <v>2442</v>
      </c>
      <c r="D523" t="s">
        <v>2468</v>
      </c>
      <c r="E523" t="s">
        <v>11917</v>
      </c>
      <c r="F523" t="s">
        <v>2656</v>
      </c>
      <c r="G523" t="s">
        <v>85</v>
      </c>
      <c r="H523" t="s">
        <v>85</v>
      </c>
      <c r="I523" t="s">
        <v>85</v>
      </c>
      <c r="J523" t="s">
        <v>85</v>
      </c>
      <c r="K523" t="s">
        <v>85</v>
      </c>
      <c r="M523" t="s">
        <v>2656</v>
      </c>
      <c r="N523" t="s">
        <v>85</v>
      </c>
      <c r="O523" t="s">
        <v>2657</v>
      </c>
      <c r="P523" t="s">
        <v>85</v>
      </c>
      <c r="Q523" t="s">
        <v>85</v>
      </c>
      <c r="R523" t="s">
        <v>85</v>
      </c>
      <c r="S523" t="s">
        <v>85</v>
      </c>
      <c r="T523" t="s">
        <v>85</v>
      </c>
      <c r="U523" t="s">
        <v>85</v>
      </c>
      <c r="V523" t="s">
        <v>85</v>
      </c>
      <c r="W523" t="s">
        <v>85</v>
      </c>
      <c r="X523" t="s">
        <v>85</v>
      </c>
      <c r="Y523" t="s">
        <v>11923</v>
      </c>
      <c r="Z523" t="s">
        <v>85</v>
      </c>
      <c r="AA523" t="s">
        <v>85</v>
      </c>
      <c r="AB523" t="s">
        <v>85</v>
      </c>
      <c r="AC523" t="s">
        <v>85</v>
      </c>
      <c r="AD523" t="s">
        <v>85</v>
      </c>
      <c r="AE523" t="b">
        <v>0</v>
      </c>
    </row>
    <row r="524" spans="1:31" x14ac:dyDescent="0.35">
      <c r="A524" t="s">
        <v>85</v>
      </c>
      <c r="B524" t="s">
        <v>11924</v>
      </c>
      <c r="C524" t="s">
        <v>2442</v>
      </c>
      <c r="D524" t="s">
        <v>2600</v>
      </c>
      <c r="E524" t="s">
        <v>85</v>
      </c>
      <c r="F524" t="s">
        <v>85</v>
      </c>
      <c r="G524" t="s">
        <v>85</v>
      </c>
      <c r="H524" t="s">
        <v>85</v>
      </c>
      <c r="I524" t="s">
        <v>85</v>
      </c>
      <c r="J524" t="s">
        <v>85</v>
      </c>
      <c r="K524" t="s">
        <v>85</v>
      </c>
      <c r="M524" t="s">
        <v>2600</v>
      </c>
      <c r="N524" t="s">
        <v>85</v>
      </c>
      <c r="O524" t="s">
        <v>85</v>
      </c>
      <c r="P524" t="s">
        <v>85</v>
      </c>
      <c r="Q524" t="s">
        <v>85</v>
      </c>
      <c r="R524" t="s">
        <v>85</v>
      </c>
      <c r="S524" t="s">
        <v>85</v>
      </c>
      <c r="T524" t="s">
        <v>85</v>
      </c>
      <c r="U524" t="s">
        <v>85</v>
      </c>
      <c r="V524" t="s">
        <v>85</v>
      </c>
      <c r="W524" t="s">
        <v>85</v>
      </c>
      <c r="X524" t="s">
        <v>85</v>
      </c>
      <c r="Y524" t="s">
        <v>11054</v>
      </c>
      <c r="Z524" t="s">
        <v>85</v>
      </c>
      <c r="AA524" t="s">
        <v>85</v>
      </c>
      <c r="AB524" t="s">
        <v>85</v>
      </c>
      <c r="AC524" t="s">
        <v>85</v>
      </c>
      <c r="AD524" t="s">
        <v>85</v>
      </c>
      <c r="AE524" t="b">
        <v>0</v>
      </c>
    </row>
    <row r="525" spans="1:31" x14ac:dyDescent="0.35">
      <c r="A525" t="s">
        <v>85</v>
      </c>
      <c r="B525" t="s">
        <v>11925</v>
      </c>
      <c r="C525" t="s">
        <v>2442</v>
      </c>
      <c r="D525" t="s">
        <v>2600</v>
      </c>
      <c r="E525" t="s">
        <v>2605</v>
      </c>
      <c r="F525" t="s">
        <v>85</v>
      </c>
      <c r="G525" t="s">
        <v>85</v>
      </c>
      <c r="H525" t="s">
        <v>85</v>
      </c>
      <c r="I525" t="s">
        <v>85</v>
      </c>
      <c r="J525" t="s">
        <v>85</v>
      </c>
      <c r="K525" t="s">
        <v>85</v>
      </c>
      <c r="M525" t="s">
        <v>2605</v>
      </c>
      <c r="N525" t="s">
        <v>85</v>
      </c>
      <c r="O525" t="s">
        <v>2604</v>
      </c>
      <c r="P525" t="s">
        <v>85</v>
      </c>
      <c r="Q525" t="s">
        <v>85</v>
      </c>
      <c r="R525" t="s">
        <v>85</v>
      </c>
      <c r="S525" t="s">
        <v>85</v>
      </c>
      <c r="T525" t="s">
        <v>85</v>
      </c>
      <c r="U525" t="s">
        <v>85</v>
      </c>
      <c r="V525" t="s">
        <v>85</v>
      </c>
      <c r="W525" t="s">
        <v>85</v>
      </c>
      <c r="X525" t="s">
        <v>85</v>
      </c>
      <c r="Y525" t="s">
        <v>11926</v>
      </c>
      <c r="Z525" t="s">
        <v>85</v>
      </c>
      <c r="AA525" t="s">
        <v>85</v>
      </c>
      <c r="AB525" t="s">
        <v>85</v>
      </c>
      <c r="AC525" t="s">
        <v>85</v>
      </c>
      <c r="AD525" t="s">
        <v>85</v>
      </c>
      <c r="AE525" t="b">
        <v>0</v>
      </c>
    </row>
    <row r="526" spans="1:31" x14ac:dyDescent="0.35">
      <c r="A526" t="s">
        <v>85</v>
      </c>
      <c r="B526" t="s">
        <v>11927</v>
      </c>
      <c r="C526" t="s">
        <v>2442</v>
      </c>
      <c r="D526" t="s">
        <v>2600</v>
      </c>
      <c r="E526" t="s">
        <v>2614</v>
      </c>
      <c r="F526" t="s">
        <v>85</v>
      </c>
      <c r="G526" t="s">
        <v>85</v>
      </c>
      <c r="H526" t="s">
        <v>85</v>
      </c>
      <c r="I526" t="s">
        <v>85</v>
      </c>
      <c r="J526" t="s">
        <v>85</v>
      </c>
      <c r="K526" t="s">
        <v>85</v>
      </c>
      <c r="M526" t="s">
        <v>2614</v>
      </c>
      <c r="N526" t="s">
        <v>85</v>
      </c>
      <c r="O526" t="s">
        <v>85</v>
      </c>
      <c r="P526" t="s">
        <v>85</v>
      </c>
      <c r="Q526" t="s">
        <v>85</v>
      </c>
      <c r="R526" t="s">
        <v>85</v>
      </c>
      <c r="S526" t="s">
        <v>85</v>
      </c>
      <c r="T526" t="s">
        <v>85</v>
      </c>
      <c r="U526" t="s">
        <v>85</v>
      </c>
      <c r="V526" t="s">
        <v>85</v>
      </c>
      <c r="W526" t="s">
        <v>85</v>
      </c>
      <c r="X526" t="s">
        <v>85</v>
      </c>
      <c r="Y526" t="s">
        <v>11873</v>
      </c>
      <c r="Z526" t="s">
        <v>85</v>
      </c>
      <c r="AA526" t="s">
        <v>85</v>
      </c>
      <c r="AB526" t="s">
        <v>85</v>
      </c>
      <c r="AC526" t="s">
        <v>85</v>
      </c>
      <c r="AD526" t="s">
        <v>85</v>
      </c>
      <c r="AE526" t="b">
        <v>0</v>
      </c>
    </row>
    <row r="527" spans="1:31" x14ac:dyDescent="0.35">
      <c r="A527" t="s">
        <v>85</v>
      </c>
      <c r="B527" t="s">
        <v>11928</v>
      </c>
      <c r="C527" t="s">
        <v>2442</v>
      </c>
      <c r="D527" t="s">
        <v>2600</v>
      </c>
      <c r="E527" t="s">
        <v>2614</v>
      </c>
      <c r="F527" t="s">
        <v>11929</v>
      </c>
      <c r="G527" t="s">
        <v>85</v>
      </c>
      <c r="H527" t="s">
        <v>85</v>
      </c>
      <c r="I527" t="s">
        <v>85</v>
      </c>
      <c r="J527" t="s">
        <v>85</v>
      </c>
      <c r="K527" t="s">
        <v>85</v>
      </c>
      <c r="M527" t="s">
        <v>11929</v>
      </c>
      <c r="N527" t="s">
        <v>85</v>
      </c>
      <c r="O527" t="s">
        <v>85</v>
      </c>
      <c r="P527" t="s">
        <v>85</v>
      </c>
      <c r="Q527" t="s">
        <v>85</v>
      </c>
      <c r="R527" t="s">
        <v>85</v>
      </c>
      <c r="S527" t="s">
        <v>85</v>
      </c>
      <c r="T527" t="s">
        <v>85</v>
      </c>
      <c r="U527" t="s">
        <v>85</v>
      </c>
      <c r="V527" t="s">
        <v>85</v>
      </c>
      <c r="W527" t="s">
        <v>85</v>
      </c>
      <c r="X527" t="s">
        <v>85</v>
      </c>
      <c r="Y527" t="s">
        <v>11873</v>
      </c>
      <c r="Z527" t="s">
        <v>85</v>
      </c>
      <c r="AA527" t="s">
        <v>85</v>
      </c>
      <c r="AB527" t="s">
        <v>85</v>
      </c>
      <c r="AC527" t="s">
        <v>85</v>
      </c>
      <c r="AD527" t="s">
        <v>85</v>
      </c>
      <c r="AE527" t="b">
        <v>0</v>
      </c>
    </row>
    <row r="528" spans="1:31" x14ac:dyDescent="0.35">
      <c r="A528" t="s">
        <v>85</v>
      </c>
      <c r="B528" t="s">
        <v>11930</v>
      </c>
      <c r="C528" t="s">
        <v>2442</v>
      </c>
      <c r="D528" t="s">
        <v>2600</v>
      </c>
      <c r="E528" t="s">
        <v>2614</v>
      </c>
      <c r="F528" t="s">
        <v>11929</v>
      </c>
      <c r="G528" t="s">
        <v>11931</v>
      </c>
      <c r="H528" t="s">
        <v>85</v>
      </c>
      <c r="I528" t="s">
        <v>85</v>
      </c>
      <c r="J528" t="s">
        <v>85</v>
      </c>
      <c r="K528" t="s">
        <v>85</v>
      </c>
      <c r="M528" t="s">
        <v>11931</v>
      </c>
      <c r="N528" t="s">
        <v>85</v>
      </c>
      <c r="O528" t="s">
        <v>85</v>
      </c>
      <c r="P528" t="s">
        <v>85</v>
      </c>
      <c r="Q528" t="s">
        <v>85</v>
      </c>
      <c r="R528" t="s">
        <v>85</v>
      </c>
      <c r="S528" t="s">
        <v>85</v>
      </c>
      <c r="T528" t="s">
        <v>85</v>
      </c>
      <c r="U528" t="s">
        <v>85</v>
      </c>
      <c r="V528" t="s">
        <v>85</v>
      </c>
      <c r="W528" t="s">
        <v>85</v>
      </c>
      <c r="X528" t="s">
        <v>85</v>
      </c>
      <c r="Y528" t="s">
        <v>85</v>
      </c>
      <c r="Z528" t="s">
        <v>85</v>
      </c>
      <c r="AA528" t="s">
        <v>85</v>
      </c>
      <c r="AB528" t="s">
        <v>85</v>
      </c>
      <c r="AC528" t="s">
        <v>85</v>
      </c>
      <c r="AD528" t="s">
        <v>85</v>
      </c>
      <c r="AE528" t="b">
        <v>0</v>
      </c>
    </row>
    <row r="529" spans="1:31" x14ac:dyDescent="0.35">
      <c r="A529" t="s">
        <v>85</v>
      </c>
      <c r="B529" t="s">
        <v>11932</v>
      </c>
      <c r="C529" t="s">
        <v>2442</v>
      </c>
      <c r="D529" t="s">
        <v>2600</v>
      </c>
      <c r="E529" t="s">
        <v>2614</v>
      </c>
      <c r="F529" t="s">
        <v>11929</v>
      </c>
      <c r="G529" t="s">
        <v>11931</v>
      </c>
      <c r="H529" t="s">
        <v>668</v>
      </c>
      <c r="I529" t="s">
        <v>85</v>
      </c>
      <c r="J529" t="s">
        <v>85</v>
      </c>
      <c r="K529" t="s">
        <v>85</v>
      </c>
      <c r="M529" t="s">
        <v>668</v>
      </c>
      <c r="N529" t="s">
        <v>85</v>
      </c>
      <c r="O529" t="s">
        <v>2626</v>
      </c>
      <c r="P529" t="s">
        <v>8216</v>
      </c>
      <c r="Q529" t="s">
        <v>85</v>
      </c>
      <c r="R529" t="s">
        <v>85</v>
      </c>
      <c r="S529" t="s">
        <v>85</v>
      </c>
      <c r="T529" t="s">
        <v>85</v>
      </c>
      <c r="U529" t="s">
        <v>85</v>
      </c>
      <c r="V529" t="s">
        <v>85</v>
      </c>
      <c r="W529" t="s">
        <v>85</v>
      </c>
      <c r="X529" t="s">
        <v>85</v>
      </c>
      <c r="Y529" t="s">
        <v>85</v>
      </c>
      <c r="Z529" t="s">
        <v>85</v>
      </c>
      <c r="AA529" t="s">
        <v>85</v>
      </c>
      <c r="AB529" t="s">
        <v>85</v>
      </c>
      <c r="AC529" t="s">
        <v>85</v>
      </c>
      <c r="AD529" t="s">
        <v>85</v>
      </c>
      <c r="AE529" t="b">
        <v>0</v>
      </c>
    </row>
    <row r="530" spans="1:31" x14ac:dyDescent="0.35">
      <c r="A530" t="s">
        <v>85</v>
      </c>
      <c r="B530" t="s">
        <v>11933</v>
      </c>
      <c r="C530" t="s">
        <v>2442</v>
      </c>
      <c r="D530" t="s">
        <v>2600</v>
      </c>
      <c r="E530" t="s">
        <v>2614</v>
      </c>
      <c r="F530" t="s">
        <v>11929</v>
      </c>
      <c r="G530" t="s">
        <v>11931</v>
      </c>
      <c r="H530" t="s">
        <v>11934</v>
      </c>
      <c r="I530" t="s">
        <v>85</v>
      </c>
      <c r="J530" t="s">
        <v>85</v>
      </c>
      <c r="K530" t="s">
        <v>85</v>
      </c>
      <c r="M530" t="s">
        <v>11934</v>
      </c>
      <c r="N530" t="s">
        <v>85</v>
      </c>
      <c r="O530" t="s">
        <v>2629</v>
      </c>
      <c r="P530" t="s">
        <v>8216</v>
      </c>
      <c r="Q530" t="s">
        <v>85</v>
      </c>
      <c r="R530" t="s">
        <v>85</v>
      </c>
      <c r="S530" t="s">
        <v>85</v>
      </c>
      <c r="T530" t="s">
        <v>85</v>
      </c>
      <c r="U530" t="s">
        <v>85</v>
      </c>
      <c r="V530" t="s">
        <v>85</v>
      </c>
      <c r="W530" t="s">
        <v>85</v>
      </c>
      <c r="X530" t="s">
        <v>85</v>
      </c>
      <c r="Y530" t="s">
        <v>85</v>
      </c>
      <c r="Z530" t="s">
        <v>85</v>
      </c>
      <c r="AA530" t="s">
        <v>85</v>
      </c>
      <c r="AB530" t="s">
        <v>85</v>
      </c>
      <c r="AC530" t="s">
        <v>85</v>
      </c>
      <c r="AD530" t="s">
        <v>85</v>
      </c>
      <c r="AE530" t="b">
        <v>0</v>
      </c>
    </row>
    <row r="531" spans="1:31" x14ac:dyDescent="0.35">
      <c r="A531" t="s">
        <v>85</v>
      </c>
      <c r="B531" t="s">
        <v>11935</v>
      </c>
      <c r="C531" t="s">
        <v>2442</v>
      </c>
      <c r="D531" t="s">
        <v>2600</v>
      </c>
      <c r="E531" t="s">
        <v>2614</v>
      </c>
      <c r="F531" t="s">
        <v>11929</v>
      </c>
      <c r="G531" t="s">
        <v>11936</v>
      </c>
      <c r="H531" t="s">
        <v>85</v>
      </c>
      <c r="I531" t="s">
        <v>85</v>
      </c>
      <c r="J531" t="s">
        <v>85</v>
      </c>
      <c r="K531" t="s">
        <v>85</v>
      </c>
      <c r="M531" t="s">
        <v>11936</v>
      </c>
      <c r="N531" t="s">
        <v>85</v>
      </c>
      <c r="O531" t="s">
        <v>85</v>
      </c>
      <c r="P531" t="s">
        <v>85</v>
      </c>
      <c r="Q531" t="s">
        <v>85</v>
      </c>
      <c r="R531" t="s">
        <v>85</v>
      </c>
      <c r="S531" t="s">
        <v>85</v>
      </c>
      <c r="T531" t="s">
        <v>85</v>
      </c>
      <c r="U531" t="s">
        <v>85</v>
      </c>
      <c r="V531" t="s">
        <v>85</v>
      </c>
      <c r="W531" t="s">
        <v>85</v>
      </c>
      <c r="X531" t="s">
        <v>85</v>
      </c>
      <c r="Y531" t="s">
        <v>85</v>
      </c>
      <c r="Z531" t="s">
        <v>85</v>
      </c>
      <c r="AA531" t="s">
        <v>85</v>
      </c>
      <c r="AB531" t="s">
        <v>85</v>
      </c>
      <c r="AC531" t="s">
        <v>85</v>
      </c>
      <c r="AD531" t="s">
        <v>85</v>
      </c>
      <c r="AE531" t="b">
        <v>0</v>
      </c>
    </row>
    <row r="532" spans="1:31" x14ac:dyDescent="0.35">
      <c r="A532" t="s">
        <v>85</v>
      </c>
      <c r="B532" t="s">
        <v>11937</v>
      </c>
      <c r="C532" t="s">
        <v>2442</v>
      </c>
      <c r="D532" t="s">
        <v>2600</v>
      </c>
      <c r="E532" t="s">
        <v>2614</v>
      </c>
      <c r="F532" t="s">
        <v>11929</v>
      </c>
      <c r="G532" t="s">
        <v>11936</v>
      </c>
      <c r="H532" t="s">
        <v>668</v>
      </c>
      <c r="I532" t="s">
        <v>85</v>
      </c>
      <c r="J532" t="s">
        <v>85</v>
      </c>
      <c r="K532" t="s">
        <v>85</v>
      </c>
      <c r="M532" t="s">
        <v>668</v>
      </c>
      <c r="N532" t="s">
        <v>85</v>
      </c>
      <c r="O532" t="s">
        <v>8218</v>
      </c>
      <c r="P532" t="s">
        <v>8216</v>
      </c>
      <c r="Q532" t="s">
        <v>85</v>
      </c>
      <c r="R532" t="s">
        <v>85</v>
      </c>
      <c r="S532" t="s">
        <v>85</v>
      </c>
      <c r="T532" t="s">
        <v>85</v>
      </c>
      <c r="U532" t="s">
        <v>85</v>
      </c>
      <c r="V532" t="s">
        <v>85</v>
      </c>
      <c r="W532" t="s">
        <v>85</v>
      </c>
      <c r="X532" t="s">
        <v>85</v>
      </c>
      <c r="Y532" t="s">
        <v>85</v>
      </c>
      <c r="Z532" t="s">
        <v>85</v>
      </c>
      <c r="AA532" t="s">
        <v>85</v>
      </c>
      <c r="AB532" t="s">
        <v>85</v>
      </c>
      <c r="AC532" t="s">
        <v>85</v>
      </c>
      <c r="AD532" t="s">
        <v>85</v>
      </c>
      <c r="AE532" t="b">
        <v>0</v>
      </c>
    </row>
    <row r="533" spans="1:31" x14ac:dyDescent="0.35">
      <c r="A533" t="s">
        <v>85</v>
      </c>
      <c r="B533" t="s">
        <v>11938</v>
      </c>
      <c r="C533" t="s">
        <v>2442</v>
      </c>
      <c r="D533" t="s">
        <v>2600</v>
      </c>
      <c r="E533" t="s">
        <v>2614</v>
      </c>
      <c r="F533" t="s">
        <v>11929</v>
      </c>
      <c r="G533" t="s">
        <v>11936</v>
      </c>
      <c r="H533" t="s">
        <v>11934</v>
      </c>
      <c r="I533" t="s">
        <v>85</v>
      </c>
      <c r="J533" t="s">
        <v>85</v>
      </c>
      <c r="K533" t="s">
        <v>85</v>
      </c>
      <c r="M533" t="s">
        <v>11934</v>
      </c>
      <c r="N533" t="s">
        <v>85</v>
      </c>
      <c r="O533" t="s">
        <v>2635</v>
      </c>
      <c r="P533" t="s">
        <v>8216</v>
      </c>
      <c r="Q533" t="s">
        <v>85</v>
      </c>
      <c r="R533" t="s">
        <v>85</v>
      </c>
      <c r="S533" t="s">
        <v>85</v>
      </c>
      <c r="T533" t="s">
        <v>85</v>
      </c>
      <c r="U533" t="s">
        <v>85</v>
      </c>
      <c r="V533" t="s">
        <v>85</v>
      </c>
      <c r="W533" t="s">
        <v>85</v>
      </c>
      <c r="X533" t="s">
        <v>85</v>
      </c>
      <c r="Y533" t="s">
        <v>85</v>
      </c>
      <c r="Z533" t="s">
        <v>85</v>
      </c>
      <c r="AA533" t="s">
        <v>85</v>
      </c>
      <c r="AB533" t="s">
        <v>85</v>
      </c>
      <c r="AC533" t="s">
        <v>85</v>
      </c>
      <c r="AD533" t="s">
        <v>85</v>
      </c>
      <c r="AE533" t="b">
        <v>0</v>
      </c>
    </row>
    <row r="534" spans="1:31" x14ac:dyDescent="0.35">
      <c r="A534" t="s">
        <v>85</v>
      </c>
      <c r="B534" t="s">
        <v>11939</v>
      </c>
      <c r="C534" t="s">
        <v>2442</v>
      </c>
      <c r="D534" t="s">
        <v>2600</v>
      </c>
      <c r="E534" t="s">
        <v>11940</v>
      </c>
      <c r="F534" t="s">
        <v>11929</v>
      </c>
      <c r="G534" t="s">
        <v>11941</v>
      </c>
      <c r="H534" t="s">
        <v>85</v>
      </c>
      <c r="I534" t="s">
        <v>85</v>
      </c>
      <c r="J534" t="s">
        <v>85</v>
      </c>
      <c r="K534" t="s">
        <v>85</v>
      </c>
      <c r="M534" t="s">
        <v>11941</v>
      </c>
      <c r="N534" t="s">
        <v>85</v>
      </c>
      <c r="O534" t="s">
        <v>2659</v>
      </c>
      <c r="P534" t="s">
        <v>8216</v>
      </c>
      <c r="Q534" t="s">
        <v>85</v>
      </c>
      <c r="R534" t="s">
        <v>85</v>
      </c>
      <c r="S534" t="s">
        <v>85</v>
      </c>
      <c r="T534" t="s">
        <v>85</v>
      </c>
      <c r="U534" t="s">
        <v>85</v>
      </c>
      <c r="V534" t="s">
        <v>85</v>
      </c>
      <c r="W534" t="s">
        <v>85</v>
      </c>
      <c r="X534" t="s">
        <v>85</v>
      </c>
      <c r="Y534" t="s">
        <v>11942</v>
      </c>
      <c r="Z534" t="s">
        <v>85</v>
      </c>
      <c r="AA534" t="s">
        <v>85</v>
      </c>
      <c r="AB534" t="s">
        <v>85</v>
      </c>
      <c r="AC534" t="s">
        <v>85</v>
      </c>
      <c r="AD534" t="s">
        <v>85</v>
      </c>
      <c r="AE534" t="b">
        <v>0</v>
      </c>
    </row>
    <row r="535" spans="1:31" x14ac:dyDescent="0.35">
      <c r="A535" t="s">
        <v>85</v>
      </c>
      <c r="B535" t="s">
        <v>11943</v>
      </c>
      <c r="C535" t="s">
        <v>2442</v>
      </c>
      <c r="D535" t="s">
        <v>2600</v>
      </c>
      <c r="E535" t="s">
        <v>2614</v>
      </c>
      <c r="F535" t="s">
        <v>11944</v>
      </c>
      <c r="G535" t="s">
        <v>85</v>
      </c>
      <c r="H535" t="s">
        <v>85</v>
      </c>
      <c r="I535" t="s">
        <v>85</v>
      </c>
      <c r="J535" t="s">
        <v>85</v>
      </c>
      <c r="K535" t="s">
        <v>85</v>
      </c>
      <c r="M535" t="s">
        <v>11944</v>
      </c>
      <c r="N535" t="s">
        <v>85</v>
      </c>
      <c r="O535" t="s">
        <v>85</v>
      </c>
      <c r="P535" t="s">
        <v>85</v>
      </c>
      <c r="Q535" t="s">
        <v>85</v>
      </c>
      <c r="R535" t="s">
        <v>85</v>
      </c>
      <c r="S535" t="s">
        <v>85</v>
      </c>
      <c r="T535" t="s">
        <v>85</v>
      </c>
      <c r="U535" t="s">
        <v>85</v>
      </c>
      <c r="V535" t="s">
        <v>85</v>
      </c>
      <c r="W535" t="s">
        <v>85</v>
      </c>
      <c r="X535" t="s">
        <v>85</v>
      </c>
      <c r="Y535" t="s">
        <v>85</v>
      </c>
      <c r="Z535" t="s">
        <v>85</v>
      </c>
      <c r="AA535" t="s">
        <v>85</v>
      </c>
      <c r="AB535" t="s">
        <v>85</v>
      </c>
      <c r="AC535" t="s">
        <v>85</v>
      </c>
      <c r="AD535" t="s">
        <v>85</v>
      </c>
      <c r="AE535" t="b">
        <v>0</v>
      </c>
    </row>
    <row r="536" spans="1:31" x14ac:dyDescent="0.35">
      <c r="A536" t="s">
        <v>85</v>
      </c>
      <c r="B536" t="s">
        <v>11945</v>
      </c>
      <c r="C536" t="s">
        <v>2442</v>
      </c>
      <c r="D536" t="s">
        <v>2600</v>
      </c>
      <c r="E536" t="s">
        <v>2671</v>
      </c>
      <c r="F536" t="s">
        <v>85</v>
      </c>
      <c r="G536" t="s">
        <v>85</v>
      </c>
      <c r="H536" t="s">
        <v>85</v>
      </c>
      <c r="I536" t="s">
        <v>85</v>
      </c>
      <c r="J536" t="s">
        <v>85</v>
      </c>
      <c r="K536" t="s">
        <v>85</v>
      </c>
      <c r="M536" t="s">
        <v>2671</v>
      </c>
      <c r="N536" t="s">
        <v>85</v>
      </c>
      <c r="O536" t="s">
        <v>11946</v>
      </c>
      <c r="P536" t="s">
        <v>8216</v>
      </c>
      <c r="Q536" t="s">
        <v>85</v>
      </c>
      <c r="R536" t="s">
        <v>85</v>
      </c>
      <c r="S536" t="s">
        <v>85</v>
      </c>
      <c r="T536" t="s">
        <v>85</v>
      </c>
      <c r="U536" t="s">
        <v>85</v>
      </c>
      <c r="V536" t="s">
        <v>85</v>
      </c>
      <c r="W536" t="s">
        <v>85</v>
      </c>
      <c r="X536" t="s">
        <v>85</v>
      </c>
      <c r="Y536" t="s">
        <v>11947</v>
      </c>
      <c r="Z536" t="s">
        <v>85</v>
      </c>
      <c r="AA536" t="s">
        <v>85</v>
      </c>
      <c r="AB536" t="s">
        <v>85</v>
      </c>
      <c r="AC536" t="s">
        <v>85</v>
      </c>
      <c r="AD536" t="s">
        <v>85</v>
      </c>
      <c r="AE536" t="b">
        <v>0</v>
      </c>
    </row>
    <row r="537" spans="1:31" x14ac:dyDescent="0.35">
      <c r="A537" t="s">
        <v>85</v>
      </c>
      <c r="B537" t="s">
        <v>11948</v>
      </c>
      <c r="C537" t="s">
        <v>2442</v>
      </c>
      <c r="D537" t="s">
        <v>2600</v>
      </c>
      <c r="E537" t="s">
        <v>11940</v>
      </c>
      <c r="F537" t="s">
        <v>85</v>
      </c>
      <c r="G537" t="s">
        <v>85</v>
      </c>
      <c r="H537" t="s">
        <v>85</v>
      </c>
      <c r="I537" t="s">
        <v>85</v>
      </c>
      <c r="J537" t="s">
        <v>85</v>
      </c>
      <c r="K537" t="s">
        <v>85</v>
      </c>
      <c r="M537" t="s">
        <v>11940</v>
      </c>
      <c r="N537" t="s">
        <v>85</v>
      </c>
      <c r="O537" t="s">
        <v>85</v>
      </c>
      <c r="P537" t="s">
        <v>85</v>
      </c>
      <c r="Q537" t="s">
        <v>85</v>
      </c>
      <c r="R537" t="s">
        <v>85</v>
      </c>
      <c r="S537" t="s">
        <v>85</v>
      </c>
      <c r="T537" t="s">
        <v>85</v>
      </c>
      <c r="U537" t="s">
        <v>85</v>
      </c>
      <c r="V537" t="s">
        <v>85</v>
      </c>
      <c r="W537" t="s">
        <v>85</v>
      </c>
      <c r="X537" t="s">
        <v>85</v>
      </c>
      <c r="Y537" t="s">
        <v>11873</v>
      </c>
      <c r="Z537" t="s">
        <v>85</v>
      </c>
      <c r="AA537" t="s">
        <v>85</v>
      </c>
      <c r="AB537" t="s">
        <v>85</v>
      </c>
      <c r="AC537" t="s">
        <v>85</v>
      </c>
      <c r="AD537" t="s">
        <v>85</v>
      </c>
      <c r="AE537" t="b">
        <v>0</v>
      </c>
    </row>
    <row r="538" spans="1:31" x14ac:dyDescent="0.35">
      <c r="A538" t="s">
        <v>85</v>
      </c>
      <c r="B538" t="s">
        <v>11949</v>
      </c>
      <c r="C538" t="s">
        <v>2442</v>
      </c>
      <c r="D538" t="s">
        <v>2600</v>
      </c>
      <c r="E538" t="s">
        <v>11940</v>
      </c>
      <c r="F538" t="s">
        <v>11950</v>
      </c>
      <c r="G538" t="s">
        <v>85</v>
      </c>
      <c r="H538" t="s">
        <v>85</v>
      </c>
      <c r="I538" t="s">
        <v>85</v>
      </c>
      <c r="J538" t="s">
        <v>85</v>
      </c>
      <c r="K538" t="s">
        <v>85</v>
      </c>
      <c r="M538" t="s">
        <v>11950</v>
      </c>
      <c r="N538" t="s">
        <v>85</v>
      </c>
      <c r="O538" t="s">
        <v>85</v>
      </c>
      <c r="P538" t="s">
        <v>85</v>
      </c>
      <c r="Q538" t="s">
        <v>85</v>
      </c>
      <c r="R538" t="s">
        <v>85</v>
      </c>
      <c r="S538" t="s">
        <v>85</v>
      </c>
      <c r="T538" t="s">
        <v>85</v>
      </c>
      <c r="U538" t="s">
        <v>85</v>
      </c>
      <c r="V538" t="s">
        <v>85</v>
      </c>
      <c r="W538" t="s">
        <v>85</v>
      </c>
      <c r="X538" t="s">
        <v>85</v>
      </c>
      <c r="Y538" t="s">
        <v>85</v>
      </c>
      <c r="Z538" t="s">
        <v>85</v>
      </c>
      <c r="AA538" t="s">
        <v>85</v>
      </c>
      <c r="AB538" t="s">
        <v>85</v>
      </c>
      <c r="AC538" t="s">
        <v>85</v>
      </c>
      <c r="AD538" t="s">
        <v>85</v>
      </c>
      <c r="AE538" t="b">
        <v>0</v>
      </c>
    </row>
    <row r="539" spans="1:31" x14ac:dyDescent="0.35">
      <c r="A539" t="s">
        <v>85</v>
      </c>
      <c r="B539" t="s">
        <v>11951</v>
      </c>
      <c r="C539" t="s">
        <v>2442</v>
      </c>
      <c r="D539" t="s">
        <v>2600</v>
      </c>
      <c r="E539" t="s">
        <v>11940</v>
      </c>
      <c r="F539" t="s">
        <v>11950</v>
      </c>
      <c r="G539" t="s">
        <v>2684</v>
      </c>
      <c r="H539" t="s">
        <v>85</v>
      </c>
      <c r="I539" t="s">
        <v>85</v>
      </c>
      <c r="J539" t="s">
        <v>85</v>
      </c>
      <c r="K539" t="s">
        <v>85</v>
      </c>
      <c r="M539" t="s">
        <v>2684</v>
      </c>
      <c r="N539" t="s">
        <v>85</v>
      </c>
      <c r="O539" t="s">
        <v>11952</v>
      </c>
      <c r="P539" t="s">
        <v>11953</v>
      </c>
      <c r="Q539" t="s">
        <v>85</v>
      </c>
      <c r="R539" t="s">
        <v>85</v>
      </c>
      <c r="S539" t="s">
        <v>85</v>
      </c>
      <c r="T539" t="s">
        <v>85</v>
      </c>
      <c r="U539" t="s">
        <v>85</v>
      </c>
      <c r="V539" t="s">
        <v>85</v>
      </c>
      <c r="W539" t="s">
        <v>85</v>
      </c>
      <c r="X539" t="s">
        <v>85</v>
      </c>
      <c r="Y539" t="s">
        <v>11954</v>
      </c>
      <c r="Z539" t="s">
        <v>85</v>
      </c>
      <c r="AA539" t="s">
        <v>85</v>
      </c>
      <c r="AB539" t="s">
        <v>85</v>
      </c>
      <c r="AC539" t="s">
        <v>85</v>
      </c>
      <c r="AD539" t="s">
        <v>85</v>
      </c>
      <c r="AE539" t="b">
        <v>0</v>
      </c>
    </row>
    <row r="540" spans="1:31" x14ac:dyDescent="0.35">
      <c r="A540" t="s">
        <v>85</v>
      </c>
      <c r="B540" t="s">
        <v>11955</v>
      </c>
      <c r="C540" t="s">
        <v>2442</v>
      </c>
      <c r="D540" t="s">
        <v>2600</v>
      </c>
      <c r="E540" t="s">
        <v>11940</v>
      </c>
      <c r="F540" t="s">
        <v>11950</v>
      </c>
      <c r="G540" t="s">
        <v>2687</v>
      </c>
      <c r="H540" t="s">
        <v>85</v>
      </c>
      <c r="I540" t="s">
        <v>85</v>
      </c>
      <c r="J540" t="s">
        <v>85</v>
      </c>
      <c r="K540" t="s">
        <v>85</v>
      </c>
      <c r="M540" t="s">
        <v>2687</v>
      </c>
      <c r="N540" t="s">
        <v>85</v>
      </c>
      <c r="O540" t="s">
        <v>11956</v>
      </c>
      <c r="P540" t="s">
        <v>11957</v>
      </c>
      <c r="Q540" t="s">
        <v>85</v>
      </c>
      <c r="R540" t="s">
        <v>85</v>
      </c>
      <c r="S540" t="s">
        <v>85</v>
      </c>
      <c r="T540" t="s">
        <v>85</v>
      </c>
      <c r="U540" t="s">
        <v>85</v>
      </c>
      <c r="V540" t="s">
        <v>85</v>
      </c>
      <c r="W540" t="s">
        <v>85</v>
      </c>
      <c r="X540" t="s">
        <v>85</v>
      </c>
      <c r="Y540" t="s">
        <v>11958</v>
      </c>
      <c r="Z540" t="s">
        <v>85</v>
      </c>
      <c r="AA540" t="s">
        <v>85</v>
      </c>
      <c r="AB540" t="s">
        <v>85</v>
      </c>
      <c r="AC540" t="s">
        <v>85</v>
      </c>
      <c r="AD540" t="s">
        <v>85</v>
      </c>
      <c r="AE540" t="b">
        <v>0</v>
      </c>
    </row>
    <row r="541" spans="1:31" x14ac:dyDescent="0.35">
      <c r="A541" t="s">
        <v>85</v>
      </c>
      <c r="B541" t="s">
        <v>11959</v>
      </c>
      <c r="C541" t="s">
        <v>2442</v>
      </c>
      <c r="D541" t="s">
        <v>2600</v>
      </c>
      <c r="E541" t="s">
        <v>11940</v>
      </c>
      <c r="F541" t="s">
        <v>11960</v>
      </c>
      <c r="G541" t="s">
        <v>85</v>
      </c>
      <c r="H541" t="s">
        <v>85</v>
      </c>
      <c r="I541" t="s">
        <v>85</v>
      </c>
      <c r="J541" t="s">
        <v>85</v>
      </c>
      <c r="K541" t="s">
        <v>85</v>
      </c>
      <c r="M541" t="s">
        <v>11960</v>
      </c>
      <c r="N541" t="s">
        <v>85</v>
      </c>
      <c r="O541" t="s">
        <v>85</v>
      </c>
      <c r="P541" t="s">
        <v>85</v>
      </c>
      <c r="Q541" t="s">
        <v>85</v>
      </c>
      <c r="R541" t="s">
        <v>85</v>
      </c>
      <c r="S541" t="s">
        <v>85</v>
      </c>
      <c r="T541" t="s">
        <v>85</v>
      </c>
      <c r="U541" t="s">
        <v>85</v>
      </c>
      <c r="V541" t="s">
        <v>85</v>
      </c>
      <c r="W541" t="s">
        <v>85</v>
      </c>
      <c r="X541" t="s">
        <v>85</v>
      </c>
      <c r="Y541" t="s">
        <v>85</v>
      </c>
      <c r="Z541" t="s">
        <v>85</v>
      </c>
      <c r="AA541" t="s">
        <v>85</v>
      </c>
      <c r="AB541" t="s">
        <v>85</v>
      </c>
      <c r="AC541" t="s">
        <v>85</v>
      </c>
      <c r="AD541" t="s">
        <v>85</v>
      </c>
      <c r="AE541" t="b">
        <v>0</v>
      </c>
    </row>
    <row r="542" spans="1:31" x14ac:dyDescent="0.35">
      <c r="A542" t="s">
        <v>85</v>
      </c>
      <c r="B542" t="s">
        <v>11961</v>
      </c>
      <c r="C542" t="s">
        <v>2442</v>
      </c>
      <c r="D542" t="s">
        <v>2600</v>
      </c>
      <c r="E542" t="s">
        <v>11940</v>
      </c>
      <c r="F542" t="s">
        <v>11960</v>
      </c>
      <c r="G542" t="s">
        <v>2678</v>
      </c>
      <c r="H542" t="s">
        <v>85</v>
      </c>
      <c r="I542" t="s">
        <v>85</v>
      </c>
      <c r="J542" t="s">
        <v>85</v>
      </c>
      <c r="K542" t="s">
        <v>85</v>
      </c>
      <c r="M542" t="s">
        <v>2678</v>
      </c>
      <c r="N542" t="s">
        <v>85</v>
      </c>
      <c r="O542" t="s">
        <v>11962</v>
      </c>
      <c r="P542" t="s">
        <v>11963</v>
      </c>
      <c r="Q542" t="s">
        <v>85</v>
      </c>
      <c r="R542" t="s">
        <v>85</v>
      </c>
      <c r="S542" t="s">
        <v>85</v>
      </c>
      <c r="T542" t="s">
        <v>85</v>
      </c>
      <c r="U542" t="s">
        <v>85</v>
      </c>
      <c r="V542" t="s">
        <v>85</v>
      </c>
      <c r="W542" t="s">
        <v>85</v>
      </c>
      <c r="X542" t="s">
        <v>85</v>
      </c>
      <c r="Y542" t="s">
        <v>11964</v>
      </c>
      <c r="Z542" t="s">
        <v>85</v>
      </c>
      <c r="AA542" t="s">
        <v>85</v>
      </c>
      <c r="AB542" t="s">
        <v>85</v>
      </c>
      <c r="AC542" t="s">
        <v>85</v>
      </c>
      <c r="AD542" t="s">
        <v>85</v>
      </c>
      <c r="AE542" t="b">
        <v>0</v>
      </c>
    </row>
    <row r="543" spans="1:31" x14ac:dyDescent="0.35">
      <c r="A543" t="s">
        <v>85</v>
      </c>
      <c r="B543" t="s">
        <v>11965</v>
      </c>
      <c r="C543" t="s">
        <v>2442</v>
      </c>
      <c r="D543" t="s">
        <v>2600</v>
      </c>
      <c r="E543" t="s">
        <v>11940</v>
      </c>
      <c r="F543" t="s">
        <v>11960</v>
      </c>
      <c r="G543" t="s">
        <v>2681</v>
      </c>
      <c r="H543" t="s">
        <v>85</v>
      </c>
      <c r="I543" t="s">
        <v>85</v>
      </c>
      <c r="J543" t="s">
        <v>85</v>
      </c>
      <c r="K543" t="s">
        <v>85</v>
      </c>
      <c r="M543" t="s">
        <v>2681</v>
      </c>
      <c r="N543" t="s">
        <v>85</v>
      </c>
      <c r="O543" t="s">
        <v>11966</v>
      </c>
      <c r="P543" t="s">
        <v>11957</v>
      </c>
      <c r="Q543" t="s">
        <v>85</v>
      </c>
      <c r="R543" t="s">
        <v>85</v>
      </c>
      <c r="S543" t="s">
        <v>85</v>
      </c>
      <c r="T543" t="s">
        <v>85</v>
      </c>
      <c r="U543" t="s">
        <v>85</v>
      </c>
      <c r="V543" t="s">
        <v>85</v>
      </c>
      <c r="W543" t="s">
        <v>85</v>
      </c>
      <c r="X543" t="s">
        <v>85</v>
      </c>
      <c r="Y543" t="s">
        <v>11967</v>
      </c>
      <c r="Z543" t="s">
        <v>85</v>
      </c>
      <c r="AA543" t="s">
        <v>85</v>
      </c>
      <c r="AB543" t="s">
        <v>85</v>
      </c>
      <c r="AC543" t="s">
        <v>85</v>
      </c>
      <c r="AD543" t="s">
        <v>85</v>
      </c>
      <c r="AE543" t="b">
        <v>0</v>
      </c>
    </row>
    <row r="544" spans="1:31" x14ac:dyDescent="0.35">
      <c r="A544" t="s">
        <v>85</v>
      </c>
      <c r="B544" t="s">
        <v>11968</v>
      </c>
      <c r="C544" t="s">
        <v>2442</v>
      </c>
      <c r="D544" t="s">
        <v>2531</v>
      </c>
      <c r="E544" t="s">
        <v>2660</v>
      </c>
      <c r="F544" t="s">
        <v>2666</v>
      </c>
      <c r="G544" t="s">
        <v>85</v>
      </c>
      <c r="H544" t="s">
        <v>85</v>
      </c>
      <c r="I544" t="s">
        <v>85</v>
      </c>
      <c r="J544" t="s">
        <v>85</v>
      </c>
      <c r="K544" t="s">
        <v>85</v>
      </c>
      <c r="M544" t="s">
        <v>2666</v>
      </c>
      <c r="N544" t="s">
        <v>85</v>
      </c>
      <c r="O544" t="s">
        <v>8248</v>
      </c>
      <c r="P544" t="s">
        <v>85</v>
      </c>
      <c r="Q544" t="s">
        <v>85</v>
      </c>
      <c r="R544" t="s">
        <v>85</v>
      </c>
      <c r="S544" t="s">
        <v>85</v>
      </c>
      <c r="T544" t="s">
        <v>85</v>
      </c>
      <c r="U544" t="s">
        <v>85</v>
      </c>
      <c r="V544" t="s">
        <v>85</v>
      </c>
      <c r="W544" t="s">
        <v>85</v>
      </c>
      <c r="X544" t="s">
        <v>85</v>
      </c>
      <c r="Y544" t="s">
        <v>11712</v>
      </c>
      <c r="Z544" t="s">
        <v>85</v>
      </c>
      <c r="AA544" t="s">
        <v>85</v>
      </c>
      <c r="AB544" t="s">
        <v>85</v>
      </c>
      <c r="AC544" t="s">
        <v>85</v>
      </c>
      <c r="AD544" t="s">
        <v>85</v>
      </c>
      <c r="AE544" t="b">
        <v>0</v>
      </c>
    </row>
    <row r="545" spans="1:31" x14ac:dyDescent="0.35">
      <c r="A545" t="s">
        <v>85</v>
      </c>
      <c r="B545" t="s">
        <v>11969</v>
      </c>
      <c r="C545" t="s">
        <v>2442</v>
      </c>
      <c r="D545" t="s">
        <v>2531</v>
      </c>
      <c r="E545" t="s">
        <v>2660</v>
      </c>
      <c r="F545" t="s">
        <v>2669</v>
      </c>
      <c r="G545" t="s">
        <v>85</v>
      </c>
      <c r="H545" t="s">
        <v>85</v>
      </c>
      <c r="I545" t="s">
        <v>85</v>
      </c>
      <c r="J545" t="s">
        <v>85</v>
      </c>
      <c r="K545" t="s">
        <v>85</v>
      </c>
      <c r="M545" t="s">
        <v>2669</v>
      </c>
      <c r="N545" t="s">
        <v>85</v>
      </c>
      <c r="O545" t="s">
        <v>8250</v>
      </c>
      <c r="P545" t="s">
        <v>85</v>
      </c>
      <c r="Q545" t="s">
        <v>85</v>
      </c>
      <c r="R545" t="s">
        <v>85</v>
      </c>
      <c r="S545" t="s">
        <v>85</v>
      </c>
      <c r="T545" t="s">
        <v>85</v>
      </c>
      <c r="U545" t="s">
        <v>85</v>
      </c>
      <c r="V545" t="s">
        <v>85</v>
      </c>
      <c r="W545" t="s">
        <v>85</v>
      </c>
      <c r="X545" t="s">
        <v>85</v>
      </c>
      <c r="Y545" t="s">
        <v>11709</v>
      </c>
      <c r="Z545" t="s">
        <v>85</v>
      </c>
      <c r="AA545" t="s">
        <v>85</v>
      </c>
      <c r="AB545" t="s">
        <v>85</v>
      </c>
      <c r="AC545" t="s">
        <v>85</v>
      </c>
      <c r="AD545" t="s">
        <v>85</v>
      </c>
      <c r="AE545" t="b">
        <v>0</v>
      </c>
    </row>
    <row r="546" spans="1:31" x14ac:dyDescent="0.35">
      <c r="A546" t="s">
        <v>85</v>
      </c>
      <c r="B546" t="s">
        <v>11970</v>
      </c>
      <c r="C546" t="s">
        <v>2442</v>
      </c>
      <c r="D546" t="s">
        <v>2695</v>
      </c>
      <c r="E546" t="s">
        <v>85</v>
      </c>
      <c r="F546" t="s">
        <v>85</v>
      </c>
      <c r="G546" t="s">
        <v>85</v>
      </c>
      <c r="H546" t="s">
        <v>85</v>
      </c>
      <c r="I546" t="s">
        <v>85</v>
      </c>
      <c r="J546" t="s">
        <v>85</v>
      </c>
      <c r="K546" t="s">
        <v>85</v>
      </c>
      <c r="M546" t="s">
        <v>2695</v>
      </c>
      <c r="N546" t="s">
        <v>85</v>
      </c>
      <c r="O546" t="s">
        <v>85</v>
      </c>
      <c r="P546" t="s">
        <v>85</v>
      </c>
      <c r="Q546" t="s">
        <v>85</v>
      </c>
      <c r="R546" t="s">
        <v>85</v>
      </c>
      <c r="S546" t="s">
        <v>85</v>
      </c>
      <c r="T546" t="s">
        <v>85</v>
      </c>
      <c r="U546" t="s">
        <v>85</v>
      </c>
      <c r="V546" t="s">
        <v>85</v>
      </c>
      <c r="W546" t="s">
        <v>85</v>
      </c>
      <c r="X546" t="s">
        <v>85</v>
      </c>
      <c r="Y546" t="s">
        <v>11054</v>
      </c>
      <c r="Z546" t="s">
        <v>85</v>
      </c>
      <c r="AA546" t="s">
        <v>85</v>
      </c>
      <c r="AB546" t="s">
        <v>85</v>
      </c>
      <c r="AC546" t="s">
        <v>85</v>
      </c>
      <c r="AD546" t="s">
        <v>85</v>
      </c>
      <c r="AE546" t="b">
        <v>0</v>
      </c>
    </row>
    <row r="547" spans="1:31" x14ac:dyDescent="0.35">
      <c r="A547" t="s">
        <v>85</v>
      </c>
      <c r="B547" t="s">
        <v>11971</v>
      </c>
      <c r="C547" t="s">
        <v>2442</v>
      </c>
      <c r="D547" t="s">
        <v>2695</v>
      </c>
      <c r="E547" t="s">
        <v>2696</v>
      </c>
      <c r="F547" t="s">
        <v>85</v>
      </c>
      <c r="G547" t="s">
        <v>85</v>
      </c>
      <c r="H547" t="s">
        <v>85</v>
      </c>
      <c r="I547" t="s">
        <v>85</v>
      </c>
      <c r="J547" t="s">
        <v>85</v>
      </c>
      <c r="K547" t="s">
        <v>85</v>
      </c>
      <c r="M547" t="s">
        <v>2696</v>
      </c>
      <c r="N547" t="s">
        <v>85</v>
      </c>
      <c r="O547" t="s">
        <v>85</v>
      </c>
      <c r="P547" t="s">
        <v>85</v>
      </c>
      <c r="Q547" t="s">
        <v>85</v>
      </c>
      <c r="R547" t="s">
        <v>85</v>
      </c>
      <c r="S547" t="s">
        <v>85</v>
      </c>
      <c r="T547" t="s">
        <v>85</v>
      </c>
      <c r="U547" t="s">
        <v>85</v>
      </c>
      <c r="V547" t="s">
        <v>85</v>
      </c>
      <c r="W547" t="s">
        <v>85</v>
      </c>
      <c r="X547" t="s">
        <v>85</v>
      </c>
      <c r="Y547" t="s">
        <v>11054</v>
      </c>
      <c r="Z547" t="s">
        <v>85</v>
      </c>
      <c r="AA547" t="s">
        <v>85</v>
      </c>
      <c r="AB547" t="s">
        <v>85</v>
      </c>
      <c r="AC547" t="s">
        <v>85</v>
      </c>
      <c r="AD547" t="s">
        <v>85</v>
      </c>
      <c r="AE547" t="b">
        <v>0</v>
      </c>
    </row>
    <row r="548" spans="1:31" x14ac:dyDescent="0.35">
      <c r="A548" t="s">
        <v>85</v>
      </c>
      <c r="B548" t="s">
        <v>11972</v>
      </c>
      <c r="C548" t="s">
        <v>2442</v>
      </c>
      <c r="D548" t="s">
        <v>2695</v>
      </c>
      <c r="E548" t="s">
        <v>2696</v>
      </c>
      <c r="F548" t="s">
        <v>2697</v>
      </c>
      <c r="G548" t="s">
        <v>85</v>
      </c>
      <c r="H548" t="s">
        <v>85</v>
      </c>
      <c r="I548" t="s">
        <v>85</v>
      </c>
      <c r="J548" t="s">
        <v>85</v>
      </c>
      <c r="K548" t="s">
        <v>85</v>
      </c>
      <c r="M548" t="s">
        <v>2697</v>
      </c>
      <c r="N548" t="s">
        <v>85</v>
      </c>
      <c r="O548" t="s">
        <v>8256</v>
      </c>
      <c r="P548" t="s">
        <v>8257</v>
      </c>
      <c r="Q548" t="s">
        <v>85</v>
      </c>
      <c r="R548" t="s">
        <v>85</v>
      </c>
      <c r="S548" t="s">
        <v>85</v>
      </c>
      <c r="T548" t="s">
        <v>85</v>
      </c>
      <c r="U548" t="s">
        <v>85</v>
      </c>
      <c r="V548" t="s">
        <v>85</v>
      </c>
      <c r="W548" t="s">
        <v>85</v>
      </c>
      <c r="X548" t="s">
        <v>85</v>
      </c>
      <c r="Y548" t="s">
        <v>11973</v>
      </c>
      <c r="Z548" t="s">
        <v>85</v>
      </c>
      <c r="AA548" t="s">
        <v>85</v>
      </c>
      <c r="AB548" t="s">
        <v>85</v>
      </c>
      <c r="AC548" t="s">
        <v>85</v>
      </c>
      <c r="AD548" t="s">
        <v>85</v>
      </c>
      <c r="AE548" t="b">
        <v>0</v>
      </c>
    </row>
    <row r="549" spans="1:31" x14ac:dyDescent="0.35">
      <c r="A549" t="s">
        <v>85</v>
      </c>
      <c r="B549" t="s">
        <v>11974</v>
      </c>
      <c r="C549" t="s">
        <v>2442</v>
      </c>
      <c r="D549" t="s">
        <v>2695</v>
      </c>
      <c r="E549" t="s">
        <v>2696</v>
      </c>
      <c r="F549" t="s">
        <v>2700</v>
      </c>
      <c r="G549" t="s">
        <v>85</v>
      </c>
      <c r="H549" t="s">
        <v>85</v>
      </c>
      <c r="I549" t="s">
        <v>85</v>
      </c>
      <c r="J549" t="s">
        <v>85</v>
      </c>
      <c r="K549" t="s">
        <v>85</v>
      </c>
      <c r="M549" t="s">
        <v>2700</v>
      </c>
      <c r="N549" t="s">
        <v>85</v>
      </c>
      <c r="O549" t="s">
        <v>8259</v>
      </c>
      <c r="P549" t="s">
        <v>85</v>
      </c>
      <c r="Q549" t="s">
        <v>85</v>
      </c>
      <c r="R549" t="s">
        <v>85</v>
      </c>
      <c r="S549" t="s">
        <v>85</v>
      </c>
      <c r="T549" t="s">
        <v>85</v>
      </c>
      <c r="U549" t="s">
        <v>85</v>
      </c>
      <c r="V549" t="s">
        <v>85</v>
      </c>
      <c r="W549" t="s">
        <v>85</v>
      </c>
      <c r="X549" t="s">
        <v>85</v>
      </c>
      <c r="Y549" t="s">
        <v>11975</v>
      </c>
      <c r="Z549" t="s">
        <v>85</v>
      </c>
      <c r="AA549" t="s">
        <v>85</v>
      </c>
      <c r="AB549" t="s">
        <v>85</v>
      </c>
      <c r="AC549" t="s">
        <v>85</v>
      </c>
      <c r="AD549" t="s">
        <v>85</v>
      </c>
      <c r="AE549" t="b">
        <v>0</v>
      </c>
    </row>
    <row r="550" spans="1:31" x14ac:dyDescent="0.35">
      <c r="A550" t="s">
        <v>85</v>
      </c>
      <c r="B550" t="s">
        <v>11976</v>
      </c>
      <c r="C550" t="s">
        <v>2442</v>
      </c>
      <c r="D550" t="s">
        <v>2695</v>
      </c>
      <c r="E550" t="s">
        <v>2696</v>
      </c>
      <c r="F550" t="s">
        <v>2703</v>
      </c>
      <c r="G550" t="s">
        <v>85</v>
      </c>
      <c r="H550" t="s">
        <v>85</v>
      </c>
      <c r="I550" t="s">
        <v>85</v>
      </c>
      <c r="J550" t="s">
        <v>85</v>
      </c>
      <c r="K550" t="s">
        <v>85</v>
      </c>
      <c r="M550" t="s">
        <v>2703</v>
      </c>
      <c r="N550" t="s">
        <v>85</v>
      </c>
      <c r="O550" t="s">
        <v>8260</v>
      </c>
      <c r="P550" t="s">
        <v>85</v>
      </c>
      <c r="Q550" t="s">
        <v>85</v>
      </c>
      <c r="R550" t="s">
        <v>85</v>
      </c>
      <c r="S550" t="s">
        <v>85</v>
      </c>
      <c r="T550" t="s">
        <v>85</v>
      </c>
      <c r="U550" t="s">
        <v>85</v>
      </c>
      <c r="V550" t="s">
        <v>85</v>
      </c>
      <c r="W550" t="s">
        <v>85</v>
      </c>
      <c r="X550" t="s">
        <v>85</v>
      </c>
      <c r="Y550" t="s">
        <v>11977</v>
      </c>
      <c r="Z550" t="s">
        <v>85</v>
      </c>
      <c r="AA550" t="s">
        <v>85</v>
      </c>
      <c r="AB550" t="s">
        <v>85</v>
      </c>
      <c r="AC550" t="s">
        <v>85</v>
      </c>
      <c r="AD550" t="s">
        <v>85</v>
      </c>
      <c r="AE550" t="b">
        <v>0</v>
      </c>
    </row>
    <row r="551" spans="1:31" x14ac:dyDescent="0.35">
      <c r="A551" t="s">
        <v>85</v>
      </c>
      <c r="B551" t="s">
        <v>11978</v>
      </c>
      <c r="C551" t="s">
        <v>2442</v>
      </c>
      <c r="D551" t="s">
        <v>2695</v>
      </c>
      <c r="E551" t="s">
        <v>2696</v>
      </c>
      <c r="F551" t="s">
        <v>8261</v>
      </c>
      <c r="G551" t="s">
        <v>85</v>
      </c>
      <c r="H551" t="s">
        <v>85</v>
      </c>
      <c r="I551" t="s">
        <v>85</v>
      </c>
      <c r="J551" t="s">
        <v>85</v>
      </c>
      <c r="K551" t="s">
        <v>85</v>
      </c>
      <c r="M551" t="s">
        <v>8261</v>
      </c>
      <c r="N551" t="s">
        <v>85</v>
      </c>
      <c r="O551" t="s">
        <v>8262</v>
      </c>
      <c r="P551" t="s">
        <v>85</v>
      </c>
      <c r="Q551" t="s">
        <v>85</v>
      </c>
      <c r="R551" t="s">
        <v>85</v>
      </c>
      <c r="S551" t="s">
        <v>85</v>
      </c>
      <c r="T551" t="s">
        <v>85</v>
      </c>
      <c r="U551" t="s">
        <v>85</v>
      </c>
      <c r="V551" t="s">
        <v>85</v>
      </c>
      <c r="W551" t="s">
        <v>85</v>
      </c>
      <c r="X551" t="s">
        <v>85</v>
      </c>
      <c r="Y551" t="s">
        <v>11979</v>
      </c>
      <c r="Z551" t="s">
        <v>85</v>
      </c>
      <c r="AA551" t="s">
        <v>85</v>
      </c>
      <c r="AB551" t="s">
        <v>85</v>
      </c>
      <c r="AC551" t="s">
        <v>85</v>
      </c>
      <c r="AD551" t="s">
        <v>85</v>
      </c>
      <c r="AE551" t="b">
        <v>0</v>
      </c>
    </row>
    <row r="552" spans="1:31" x14ac:dyDescent="0.35">
      <c r="A552" t="s">
        <v>85</v>
      </c>
      <c r="B552" t="s">
        <v>11980</v>
      </c>
      <c r="C552" t="s">
        <v>2442</v>
      </c>
      <c r="D552" t="s">
        <v>2695</v>
      </c>
      <c r="E552" t="s">
        <v>2696</v>
      </c>
      <c r="F552" t="s">
        <v>2716</v>
      </c>
      <c r="G552" t="s">
        <v>85</v>
      </c>
      <c r="H552" t="s">
        <v>85</v>
      </c>
      <c r="I552" t="s">
        <v>85</v>
      </c>
      <c r="J552" t="s">
        <v>85</v>
      </c>
      <c r="K552" t="s">
        <v>85</v>
      </c>
      <c r="M552" t="s">
        <v>2716</v>
      </c>
      <c r="N552" t="s">
        <v>85</v>
      </c>
      <c r="O552" t="s">
        <v>8264</v>
      </c>
      <c r="P552" t="s">
        <v>8265</v>
      </c>
      <c r="Q552" t="s">
        <v>85</v>
      </c>
      <c r="R552" t="s">
        <v>85</v>
      </c>
      <c r="S552" t="s">
        <v>85</v>
      </c>
      <c r="T552" t="s">
        <v>85</v>
      </c>
      <c r="U552" t="s">
        <v>85</v>
      </c>
      <c r="V552" t="s">
        <v>85</v>
      </c>
      <c r="W552" t="s">
        <v>85</v>
      </c>
      <c r="X552" t="s">
        <v>85</v>
      </c>
      <c r="Y552" t="s">
        <v>11981</v>
      </c>
      <c r="Z552" t="s">
        <v>85</v>
      </c>
      <c r="AA552" t="s">
        <v>85</v>
      </c>
      <c r="AB552" t="s">
        <v>85</v>
      </c>
      <c r="AC552" t="s">
        <v>85</v>
      </c>
      <c r="AD552" t="s">
        <v>85</v>
      </c>
      <c r="AE552" t="b">
        <v>0</v>
      </c>
    </row>
    <row r="553" spans="1:31" x14ac:dyDescent="0.35">
      <c r="A553" t="s">
        <v>85</v>
      </c>
      <c r="B553" t="s">
        <v>11982</v>
      </c>
      <c r="C553" t="s">
        <v>2442</v>
      </c>
      <c r="D553" t="s">
        <v>2695</v>
      </c>
      <c r="E553" t="s">
        <v>2708</v>
      </c>
      <c r="F553" t="s">
        <v>85</v>
      </c>
      <c r="G553" t="s">
        <v>85</v>
      </c>
      <c r="H553" t="s">
        <v>85</v>
      </c>
      <c r="I553" t="s">
        <v>85</v>
      </c>
      <c r="J553" t="s">
        <v>85</v>
      </c>
      <c r="K553" t="s">
        <v>85</v>
      </c>
      <c r="M553" t="s">
        <v>2708</v>
      </c>
      <c r="N553" t="s">
        <v>85</v>
      </c>
      <c r="O553" t="s">
        <v>85</v>
      </c>
      <c r="P553" t="s">
        <v>85</v>
      </c>
      <c r="Q553" t="s">
        <v>85</v>
      </c>
      <c r="R553" t="s">
        <v>85</v>
      </c>
      <c r="S553" t="s">
        <v>85</v>
      </c>
      <c r="T553" t="s">
        <v>85</v>
      </c>
      <c r="U553" t="s">
        <v>85</v>
      </c>
      <c r="V553" t="s">
        <v>85</v>
      </c>
      <c r="W553" t="s">
        <v>85</v>
      </c>
      <c r="X553" t="s">
        <v>85</v>
      </c>
      <c r="Y553" t="s">
        <v>11054</v>
      </c>
      <c r="Z553" t="s">
        <v>85</v>
      </c>
      <c r="AA553" t="s">
        <v>85</v>
      </c>
      <c r="AB553" t="s">
        <v>85</v>
      </c>
      <c r="AC553" t="s">
        <v>85</v>
      </c>
      <c r="AD553" t="s">
        <v>85</v>
      </c>
      <c r="AE553" t="b">
        <v>0</v>
      </c>
    </row>
    <row r="554" spans="1:31" x14ac:dyDescent="0.35">
      <c r="A554" t="s">
        <v>85</v>
      </c>
      <c r="B554" t="s">
        <v>11983</v>
      </c>
      <c r="C554" t="s">
        <v>2442</v>
      </c>
      <c r="D554" t="s">
        <v>2695</v>
      </c>
      <c r="E554" t="s">
        <v>2708</v>
      </c>
      <c r="F554" t="s">
        <v>2709</v>
      </c>
      <c r="G554" t="s">
        <v>85</v>
      </c>
      <c r="H554" t="s">
        <v>85</v>
      </c>
      <c r="I554" t="s">
        <v>85</v>
      </c>
      <c r="J554" t="s">
        <v>85</v>
      </c>
      <c r="K554" t="s">
        <v>85</v>
      </c>
      <c r="M554" t="s">
        <v>2709</v>
      </c>
      <c r="N554" t="s">
        <v>85</v>
      </c>
      <c r="O554" t="s">
        <v>11984</v>
      </c>
      <c r="P554" t="s">
        <v>11721</v>
      </c>
      <c r="Q554" t="s">
        <v>85</v>
      </c>
      <c r="R554" t="s">
        <v>85</v>
      </c>
      <c r="S554" t="s">
        <v>85</v>
      </c>
      <c r="T554" t="s">
        <v>85</v>
      </c>
      <c r="U554" t="s">
        <v>85</v>
      </c>
      <c r="V554" t="s">
        <v>85</v>
      </c>
      <c r="W554" t="s">
        <v>85</v>
      </c>
      <c r="X554" t="s">
        <v>85</v>
      </c>
      <c r="Y554" t="s">
        <v>11985</v>
      </c>
      <c r="Z554" t="s">
        <v>85</v>
      </c>
      <c r="AA554" t="s">
        <v>85</v>
      </c>
      <c r="AB554" t="s">
        <v>85</v>
      </c>
      <c r="AC554" t="s">
        <v>85</v>
      </c>
      <c r="AD554" t="s">
        <v>85</v>
      </c>
      <c r="AE554" t="b">
        <v>0</v>
      </c>
    </row>
    <row r="555" spans="1:31" x14ac:dyDescent="0.35">
      <c r="A555" t="s">
        <v>85</v>
      </c>
      <c r="B555" t="s">
        <v>11986</v>
      </c>
      <c r="C555" t="s">
        <v>2442</v>
      </c>
      <c r="D555" t="s">
        <v>2695</v>
      </c>
      <c r="E555" t="s">
        <v>2708</v>
      </c>
      <c r="F555" t="s">
        <v>11987</v>
      </c>
      <c r="G555" t="s">
        <v>85</v>
      </c>
      <c r="H555" t="s">
        <v>85</v>
      </c>
      <c r="I555" t="s">
        <v>85</v>
      </c>
      <c r="J555" t="s">
        <v>85</v>
      </c>
      <c r="K555" t="s">
        <v>85</v>
      </c>
      <c r="M555" t="s">
        <v>11987</v>
      </c>
      <c r="N555" t="s">
        <v>85</v>
      </c>
      <c r="O555" t="s">
        <v>85</v>
      </c>
      <c r="P555" t="s">
        <v>85</v>
      </c>
      <c r="Q555" t="s">
        <v>85</v>
      </c>
      <c r="R555" t="s">
        <v>85</v>
      </c>
      <c r="S555" t="s">
        <v>85</v>
      </c>
      <c r="T555" t="s">
        <v>85</v>
      </c>
      <c r="U555" t="s">
        <v>85</v>
      </c>
      <c r="V555" t="s">
        <v>85</v>
      </c>
      <c r="W555" t="s">
        <v>85</v>
      </c>
      <c r="X555" t="s">
        <v>85</v>
      </c>
      <c r="Y555" t="s">
        <v>10916</v>
      </c>
      <c r="Z555" t="s">
        <v>85</v>
      </c>
      <c r="AA555" t="s">
        <v>85</v>
      </c>
      <c r="AB555" t="s">
        <v>85</v>
      </c>
      <c r="AC555" t="s">
        <v>85</v>
      </c>
      <c r="AD555" t="s">
        <v>85</v>
      </c>
      <c r="AE555" t="b">
        <v>0</v>
      </c>
    </row>
    <row r="556" spans="1:31" x14ac:dyDescent="0.35">
      <c r="A556" t="s">
        <v>85</v>
      </c>
      <c r="B556" t="s">
        <v>11988</v>
      </c>
      <c r="C556" t="s">
        <v>2442</v>
      </c>
      <c r="D556" t="s">
        <v>2695</v>
      </c>
      <c r="E556" t="s">
        <v>2708</v>
      </c>
      <c r="F556" t="s">
        <v>8270</v>
      </c>
      <c r="G556" t="s">
        <v>85</v>
      </c>
      <c r="H556" t="s">
        <v>85</v>
      </c>
      <c r="I556" t="s">
        <v>85</v>
      </c>
      <c r="J556" t="s">
        <v>85</v>
      </c>
      <c r="K556" t="s">
        <v>85</v>
      </c>
      <c r="M556" t="s">
        <v>8270</v>
      </c>
      <c r="N556" t="s">
        <v>85</v>
      </c>
      <c r="O556" t="s">
        <v>8271</v>
      </c>
      <c r="P556" t="s">
        <v>11721</v>
      </c>
      <c r="Q556" t="s">
        <v>85</v>
      </c>
      <c r="R556" t="s">
        <v>85</v>
      </c>
      <c r="S556" t="s">
        <v>85</v>
      </c>
      <c r="T556" t="s">
        <v>85</v>
      </c>
      <c r="U556" t="s">
        <v>85</v>
      </c>
      <c r="V556" t="s">
        <v>85</v>
      </c>
      <c r="W556" t="s">
        <v>85</v>
      </c>
      <c r="X556" t="s">
        <v>85</v>
      </c>
      <c r="Y556" t="s">
        <v>11989</v>
      </c>
      <c r="Z556" t="s">
        <v>85</v>
      </c>
      <c r="AA556" t="s">
        <v>85</v>
      </c>
      <c r="AB556" t="s">
        <v>85</v>
      </c>
      <c r="AC556" t="s">
        <v>85</v>
      </c>
      <c r="AD556" t="s">
        <v>85</v>
      </c>
      <c r="AE556" t="b">
        <v>0</v>
      </c>
    </row>
    <row r="557" spans="1:31" x14ac:dyDescent="0.35">
      <c r="A557" t="s">
        <v>85</v>
      </c>
      <c r="B557" t="s">
        <v>11990</v>
      </c>
      <c r="C557" t="s">
        <v>2442</v>
      </c>
      <c r="D557" t="s">
        <v>2695</v>
      </c>
      <c r="E557" t="s">
        <v>2708</v>
      </c>
      <c r="F557" t="s">
        <v>8274</v>
      </c>
      <c r="G557" t="s">
        <v>85</v>
      </c>
      <c r="H557" t="s">
        <v>85</v>
      </c>
      <c r="I557" t="s">
        <v>85</v>
      </c>
      <c r="J557" t="s">
        <v>85</v>
      </c>
      <c r="K557" t="s">
        <v>85</v>
      </c>
      <c r="M557" t="s">
        <v>8274</v>
      </c>
      <c r="N557" t="s">
        <v>85</v>
      </c>
      <c r="O557" t="s">
        <v>8275</v>
      </c>
      <c r="P557" t="s">
        <v>11991</v>
      </c>
      <c r="Q557" t="s">
        <v>85</v>
      </c>
      <c r="R557" t="s">
        <v>85</v>
      </c>
      <c r="S557" t="s">
        <v>85</v>
      </c>
      <c r="T557" t="s">
        <v>85</v>
      </c>
      <c r="U557" t="s">
        <v>85</v>
      </c>
      <c r="V557" t="s">
        <v>85</v>
      </c>
      <c r="W557" t="s">
        <v>85</v>
      </c>
      <c r="X557" t="s">
        <v>85</v>
      </c>
      <c r="Y557" t="s">
        <v>11992</v>
      </c>
      <c r="Z557" t="s">
        <v>85</v>
      </c>
      <c r="AA557" t="s">
        <v>85</v>
      </c>
      <c r="AB557" t="s">
        <v>85</v>
      </c>
      <c r="AC557" t="s">
        <v>85</v>
      </c>
      <c r="AD557" t="s">
        <v>85</v>
      </c>
      <c r="AE557" t="b">
        <v>0</v>
      </c>
    </row>
    <row r="558" spans="1:31" x14ac:dyDescent="0.35">
      <c r="A558" t="s">
        <v>85</v>
      </c>
      <c r="B558" t="s">
        <v>11993</v>
      </c>
      <c r="C558" t="s">
        <v>10905</v>
      </c>
      <c r="D558" t="s">
        <v>10907</v>
      </c>
      <c r="E558" t="s">
        <v>11143</v>
      </c>
      <c r="F558" t="s">
        <v>11994</v>
      </c>
      <c r="G558" t="s">
        <v>11995</v>
      </c>
      <c r="H558" t="s">
        <v>11996</v>
      </c>
      <c r="I558" t="s">
        <v>85</v>
      </c>
      <c r="J558" t="s">
        <v>85</v>
      </c>
      <c r="K558" t="s">
        <v>85</v>
      </c>
      <c r="M558" t="s">
        <v>11996</v>
      </c>
      <c r="N558" t="s">
        <v>11997</v>
      </c>
      <c r="O558" t="s">
        <v>11998</v>
      </c>
      <c r="P558" t="s">
        <v>85</v>
      </c>
      <c r="Q558" t="s">
        <v>85</v>
      </c>
      <c r="R558" t="s">
        <v>11999</v>
      </c>
      <c r="S558" t="s">
        <v>85</v>
      </c>
      <c r="T558" t="s">
        <v>85</v>
      </c>
      <c r="U558" t="s">
        <v>85</v>
      </c>
      <c r="V558" t="s">
        <v>85</v>
      </c>
      <c r="W558" t="s">
        <v>85</v>
      </c>
      <c r="X558" t="s">
        <v>85</v>
      </c>
      <c r="Y558" t="s">
        <v>85</v>
      </c>
      <c r="Z558" t="s">
        <v>85</v>
      </c>
      <c r="AA558" t="s">
        <v>85</v>
      </c>
      <c r="AB558" t="s">
        <v>85</v>
      </c>
      <c r="AC558" t="s">
        <v>85</v>
      </c>
      <c r="AD558" t="s">
        <v>85</v>
      </c>
      <c r="AE558" t="s">
        <v>16656</v>
      </c>
    </row>
    <row r="559" spans="1:31" x14ac:dyDescent="0.35">
      <c r="A559" t="s">
        <v>85</v>
      </c>
      <c r="B559" t="s">
        <v>12000</v>
      </c>
      <c r="C559" t="s">
        <v>10905</v>
      </c>
      <c r="D559" t="s">
        <v>10907</v>
      </c>
      <c r="E559" t="s">
        <v>11143</v>
      </c>
      <c r="F559" t="s">
        <v>11994</v>
      </c>
      <c r="G559" t="s">
        <v>11995</v>
      </c>
      <c r="H559" t="s">
        <v>12001</v>
      </c>
      <c r="I559" t="s">
        <v>85</v>
      </c>
      <c r="J559" t="s">
        <v>85</v>
      </c>
      <c r="K559" t="s">
        <v>85</v>
      </c>
      <c r="M559" t="s">
        <v>12001</v>
      </c>
      <c r="N559" t="s">
        <v>12002</v>
      </c>
      <c r="O559" t="s">
        <v>12003</v>
      </c>
      <c r="P559" t="s">
        <v>85</v>
      </c>
      <c r="Q559" t="s">
        <v>85</v>
      </c>
      <c r="R559" t="s">
        <v>12004</v>
      </c>
      <c r="S559" t="s">
        <v>85</v>
      </c>
      <c r="T559" t="s">
        <v>85</v>
      </c>
      <c r="U559" t="s">
        <v>85</v>
      </c>
      <c r="V559" t="s">
        <v>85</v>
      </c>
      <c r="W559" t="s">
        <v>85</v>
      </c>
      <c r="X559" t="s">
        <v>85</v>
      </c>
      <c r="Y559" t="s">
        <v>85</v>
      </c>
      <c r="Z559" t="s">
        <v>85</v>
      </c>
      <c r="AA559" t="s">
        <v>85</v>
      </c>
      <c r="AB559" t="s">
        <v>85</v>
      </c>
      <c r="AC559" t="s">
        <v>85</v>
      </c>
      <c r="AD559" t="s">
        <v>85</v>
      </c>
      <c r="AE559" t="s">
        <v>16656</v>
      </c>
    </row>
    <row r="560" spans="1:31" x14ac:dyDescent="0.35">
      <c r="A560" t="s">
        <v>85</v>
      </c>
      <c r="B560" t="s">
        <v>12005</v>
      </c>
      <c r="C560" t="s">
        <v>10905</v>
      </c>
      <c r="D560" t="s">
        <v>10907</v>
      </c>
      <c r="E560" t="s">
        <v>11143</v>
      </c>
      <c r="F560" t="s">
        <v>11994</v>
      </c>
      <c r="G560" t="s">
        <v>11995</v>
      </c>
      <c r="H560" t="s">
        <v>12006</v>
      </c>
      <c r="I560" t="s">
        <v>85</v>
      </c>
      <c r="J560" t="s">
        <v>85</v>
      </c>
      <c r="K560" t="s">
        <v>85</v>
      </c>
      <c r="M560" t="s">
        <v>12006</v>
      </c>
      <c r="N560" t="s">
        <v>12007</v>
      </c>
      <c r="O560" t="s">
        <v>12008</v>
      </c>
      <c r="P560" t="s">
        <v>85</v>
      </c>
      <c r="Q560" t="s">
        <v>85</v>
      </c>
      <c r="R560" t="s">
        <v>12009</v>
      </c>
      <c r="S560" t="s">
        <v>85</v>
      </c>
      <c r="T560" t="s">
        <v>85</v>
      </c>
      <c r="U560" t="s">
        <v>85</v>
      </c>
      <c r="V560" t="s">
        <v>85</v>
      </c>
      <c r="W560" t="s">
        <v>85</v>
      </c>
      <c r="X560" t="s">
        <v>85</v>
      </c>
      <c r="Y560" t="s">
        <v>85</v>
      </c>
      <c r="Z560" t="s">
        <v>85</v>
      </c>
      <c r="AA560" t="s">
        <v>85</v>
      </c>
      <c r="AB560" t="s">
        <v>85</v>
      </c>
      <c r="AC560" t="s">
        <v>85</v>
      </c>
      <c r="AD560" t="s">
        <v>85</v>
      </c>
      <c r="AE560" t="s">
        <v>16656</v>
      </c>
    </row>
    <row r="561" spans="1:31" x14ac:dyDescent="0.35">
      <c r="A561" t="s">
        <v>85</v>
      </c>
      <c r="B561" t="s">
        <v>12010</v>
      </c>
      <c r="C561" t="s">
        <v>10905</v>
      </c>
      <c r="D561" t="s">
        <v>10907</v>
      </c>
      <c r="E561" t="s">
        <v>11143</v>
      </c>
      <c r="F561" t="s">
        <v>11994</v>
      </c>
      <c r="G561" t="s">
        <v>11995</v>
      </c>
      <c r="H561" t="s">
        <v>12011</v>
      </c>
      <c r="I561" t="s">
        <v>85</v>
      </c>
      <c r="J561" t="s">
        <v>85</v>
      </c>
      <c r="K561" t="s">
        <v>85</v>
      </c>
      <c r="M561" t="s">
        <v>12011</v>
      </c>
      <c r="N561" t="s">
        <v>12012</v>
      </c>
      <c r="O561" t="s">
        <v>12013</v>
      </c>
      <c r="P561" t="s">
        <v>85</v>
      </c>
      <c r="Q561" t="s">
        <v>85</v>
      </c>
      <c r="R561" t="s">
        <v>12014</v>
      </c>
      <c r="S561" t="s">
        <v>85</v>
      </c>
      <c r="T561" t="s">
        <v>85</v>
      </c>
      <c r="U561" t="s">
        <v>85</v>
      </c>
      <c r="V561" t="s">
        <v>85</v>
      </c>
      <c r="W561" t="s">
        <v>85</v>
      </c>
      <c r="X561" t="s">
        <v>85</v>
      </c>
      <c r="Y561" t="s">
        <v>85</v>
      </c>
      <c r="Z561" t="s">
        <v>85</v>
      </c>
      <c r="AA561" t="s">
        <v>85</v>
      </c>
      <c r="AB561" t="s">
        <v>85</v>
      </c>
      <c r="AC561" t="s">
        <v>85</v>
      </c>
      <c r="AD561" t="s">
        <v>85</v>
      </c>
      <c r="AE561" t="s">
        <v>16656</v>
      </c>
    </row>
    <row r="562" spans="1:31" x14ac:dyDescent="0.35">
      <c r="A562" t="s">
        <v>85</v>
      </c>
      <c r="B562" t="s">
        <v>12015</v>
      </c>
      <c r="C562" t="s">
        <v>10905</v>
      </c>
      <c r="D562" t="s">
        <v>10907</v>
      </c>
      <c r="E562" t="s">
        <v>11143</v>
      </c>
      <c r="F562" t="s">
        <v>11994</v>
      </c>
      <c r="G562" t="s">
        <v>11995</v>
      </c>
      <c r="H562" t="s">
        <v>12016</v>
      </c>
      <c r="I562" t="s">
        <v>85</v>
      </c>
      <c r="J562" t="s">
        <v>85</v>
      </c>
      <c r="K562" t="s">
        <v>85</v>
      </c>
      <c r="M562" t="s">
        <v>12016</v>
      </c>
      <c r="N562" t="s">
        <v>12017</v>
      </c>
      <c r="O562" t="s">
        <v>85</v>
      </c>
      <c r="P562" t="s">
        <v>85</v>
      </c>
      <c r="Q562" t="s">
        <v>85</v>
      </c>
      <c r="R562" t="s">
        <v>85</v>
      </c>
      <c r="S562" t="s">
        <v>85</v>
      </c>
      <c r="T562" t="s">
        <v>85</v>
      </c>
      <c r="U562" t="s">
        <v>85</v>
      </c>
      <c r="V562" t="s">
        <v>85</v>
      </c>
      <c r="W562" t="s">
        <v>85</v>
      </c>
      <c r="X562" t="s">
        <v>85</v>
      </c>
      <c r="Y562" t="s">
        <v>85</v>
      </c>
      <c r="Z562" t="s">
        <v>85</v>
      </c>
      <c r="AA562" t="s">
        <v>85</v>
      </c>
      <c r="AB562" t="s">
        <v>85</v>
      </c>
      <c r="AC562" t="s">
        <v>85</v>
      </c>
      <c r="AD562" t="s">
        <v>85</v>
      </c>
      <c r="AE562" t="s">
        <v>16656</v>
      </c>
    </row>
    <row r="563" spans="1:31" x14ac:dyDescent="0.35">
      <c r="A563" t="s">
        <v>85</v>
      </c>
      <c r="B563" t="s">
        <v>12080</v>
      </c>
      <c r="C563" t="s">
        <v>10905</v>
      </c>
      <c r="D563" t="s">
        <v>10907</v>
      </c>
      <c r="E563" t="s">
        <v>11143</v>
      </c>
      <c r="F563" t="s">
        <v>11994</v>
      </c>
      <c r="G563" t="s">
        <v>11995</v>
      </c>
      <c r="H563" t="s">
        <v>2807</v>
      </c>
      <c r="I563" t="s">
        <v>85</v>
      </c>
      <c r="J563" t="s">
        <v>85</v>
      </c>
      <c r="K563" t="s">
        <v>85</v>
      </c>
      <c r="M563" t="s">
        <v>2807</v>
      </c>
      <c r="N563" t="s">
        <v>12081</v>
      </c>
      <c r="O563" t="s">
        <v>85</v>
      </c>
      <c r="P563" t="s">
        <v>85</v>
      </c>
      <c r="Q563" t="s">
        <v>85</v>
      </c>
      <c r="R563" t="s">
        <v>85</v>
      </c>
      <c r="S563" t="s">
        <v>85</v>
      </c>
      <c r="T563" t="s">
        <v>85</v>
      </c>
      <c r="W563" t="s">
        <v>85</v>
      </c>
      <c r="X563" t="s">
        <v>85</v>
      </c>
      <c r="Y563" t="s">
        <v>85</v>
      </c>
      <c r="Z563" t="s">
        <v>85</v>
      </c>
      <c r="AA563" t="s">
        <v>85</v>
      </c>
      <c r="AB563" t="s">
        <v>85</v>
      </c>
      <c r="AC563" t="s">
        <v>85</v>
      </c>
      <c r="AD563" t="s">
        <v>85</v>
      </c>
      <c r="AE563" t="s">
        <v>16656</v>
      </c>
    </row>
    <row r="564" spans="1:31" x14ac:dyDescent="0.35">
      <c r="A564" t="s">
        <v>85</v>
      </c>
      <c r="B564" t="s">
        <v>15112</v>
      </c>
      <c r="C564" t="s">
        <v>10905</v>
      </c>
      <c r="D564" t="s">
        <v>10907</v>
      </c>
      <c r="E564" t="s">
        <v>11143</v>
      </c>
      <c r="F564" t="s">
        <v>11994</v>
      </c>
      <c r="G564" t="s">
        <v>11995</v>
      </c>
      <c r="H564" t="s">
        <v>2807</v>
      </c>
      <c r="I564" t="s">
        <v>12019</v>
      </c>
      <c r="J564" t="s">
        <v>85</v>
      </c>
      <c r="K564" t="s">
        <v>85</v>
      </c>
      <c r="M564" t="s">
        <v>12019</v>
      </c>
      <c r="O564" t="s">
        <v>85</v>
      </c>
      <c r="P564" t="s">
        <v>85</v>
      </c>
      <c r="Q564" t="s">
        <v>85</v>
      </c>
      <c r="R564" t="s">
        <v>85</v>
      </c>
      <c r="S564" t="s">
        <v>85</v>
      </c>
      <c r="T564" t="s">
        <v>85</v>
      </c>
      <c r="W564" t="s">
        <v>85</v>
      </c>
      <c r="X564" t="s">
        <v>85</v>
      </c>
      <c r="Y564" t="s">
        <v>85</v>
      </c>
      <c r="Z564" t="s">
        <v>85</v>
      </c>
      <c r="AA564" t="s">
        <v>85</v>
      </c>
      <c r="AB564" t="s">
        <v>85</v>
      </c>
      <c r="AC564" t="s">
        <v>85</v>
      </c>
      <c r="AD564" t="s">
        <v>85</v>
      </c>
      <c r="AE564" t="s">
        <v>12019</v>
      </c>
    </row>
    <row r="565" spans="1:31" x14ac:dyDescent="0.35">
      <c r="A565" t="s">
        <v>85</v>
      </c>
      <c r="B565" t="s">
        <v>12023</v>
      </c>
      <c r="C565" t="s">
        <v>10905</v>
      </c>
      <c r="D565" t="s">
        <v>10907</v>
      </c>
      <c r="E565" t="s">
        <v>11143</v>
      </c>
      <c r="F565" t="s">
        <v>11994</v>
      </c>
      <c r="G565" t="s">
        <v>11995</v>
      </c>
      <c r="H565" t="s">
        <v>2807</v>
      </c>
      <c r="I565" t="s">
        <v>12019</v>
      </c>
      <c r="J565" t="s">
        <v>15526</v>
      </c>
      <c r="K565" t="s">
        <v>85</v>
      </c>
      <c r="M565" t="s">
        <v>15526</v>
      </c>
      <c r="N565" t="s">
        <v>20363</v>
      </c>
      <c r="O565" t="s">
        <v>85</v>
      </c>
      <c r="P565" t="s">
        <v>85</v>
      </c>
      <c r="Q565" t="s">
        <v>85</v>
      </c>
      <c r="R565" t="s">
        <v>85</v>
      </c>
      <c r="S565" t="s">
        <v>85</v>
      </c>
      <c r="T565" t="s">
        <v>85</v>
      </c>
      <c r="W565" t="s">
        <v>85</v>
      </c>
      <c r="X565" t="s">
        <v>85</v>
      </c>
      <c r="Y565" t="s">
        <v>85</v>
      </c>
      <c r="Z565" t="s">
        <v>85</v>
      </c>
      <c r="AA565" t="s">
        <v>85</v>
      </c>
      <c r="AB565" t="s">
        <v>85</v>
      </c>
      <c r="AC565" t="s">
        <v>85</v>
      </c>
      <c r="AD565" t="s">
        <v>85</v>
      </c>
      <c r="AE565" t="s">
        <v>16656</v>
      </c>
    </row>
    <row r="566" spans="1:31" x14ac:dyDescent="0.35">
      <c r="A566" t="s">
        <v>85</v>
      </c>
      <c r="B566" t="s">
        <v>12018</v>
      </c>
      <c r="C566" t="s">
        <v>10905</v>
      </c>
      <c r="D566" t="s">
        <v>10907</v>
      </c>
      <c r="E566" t="s">
        <v>11143</v>
      </c>
      <c r="F566" t="s">
        <v>11994</v>
      </c>
      <c r="G566" t="s">
        <v>11995</v>
      </c>
      <c r="H566" t="s">
        <v>2807</v>
      </c>
      <c r="I566" t="s">
        <v>12019</v>
      </c>
      <c r="J566" t="s">
        <v>15527</v>
      </c>
      <c r="K566" t="s">
        <v>85</v>
      </c>
      <c r="M566" t="s">
        <v>15527</v>
      </c>
      <c r="N566" t="s">
        <v>20364</v>
      </c>
      <c r="O566" t="s">
        <v>85</v>
      </c>
      <c r="P566" t="s">
        <v>85</v>
      </c>
      <c r="Q566" t="s">
        <v>85</v>
      </c>
      <c r="R566" t="s">
        <v>85</v>
      </c>
      <c r="S566" t="s">
        <v>12021</v>
      </c>
      <c r="T566" t="s">
        <v>85</v>
      </c>
      <c r="W566" t="s">
        <v>85</v>
      </c>
      <c r="X566" t="s">
        <v>85</v>
      </c>
      <c r="Y566" t="s">
        <v>85</v>
      </c>
      <c r="Z566" t="s">
        <v>85</v>
      </c>
      <c r="AA566" t="s">
        <v>85</v>
      </c>
      <c r="AB566" t="s">
        <v>12022</v>
      </c>
      <c r="AC566" t="s">
        <v>12020</v>
      </c>
      <c r="AD566" t="s">
        <v>85</v>
      </c>
      <c r="AE566" t="s">
        <v>16656</v>
      </c>
    </row>
    <row r="567" spans="1:31" x14ac:dyDescent="0.35">
      <c r="A567" t="s">
        <v>85</v>
      </c>
      <c r="B567" t="s">
        <v>12033</v>
      </c>
      <c r="C567" t="s">
        <v>10905</v>
      </c>
      <c r="D567" t="s">
        <v>10907</v>
      </c>
      <c r="E567" t="s">
        <v>11143</v>
      </c>
      <c r="F567" t="s">
        <v>11994</v>
      </c>
      <c r="G567" t="s">
        <v>11995</v>
      </c>
      <c r="H567" t="s">
        <v>2807</v>
      </c>
      <c r="I567" t="s">
        <v>10597</v>
      </c>
      <c r="J567" t="s">
        <v>85</v>
      </c>
      <c r="K567" t="s">
        <v>85</v>
      </c>
      <c r="M567" t="s">
        <v>10597</v>
      </c>
      <c r="O567" t="s">
        <v>85</v>
      </c>
      <c r="P567" t="s">
        <v>85</v>
      </c>
      <c r="Q567" t="s">
        <v>85</v>
      </c>
      <c r="R567" t="s">
        <v>85</v>
      </c>
      <c r="S567" t="s">
        <v>85</v>
      </c>
      <c r="T567" t="s">
        <v>85</v>
      </c>
      <c r="W567" t="s">
        <v>85</v>
      </c>
      <c r="X567" t="s">
        <v>85</v>
      </c>
      <c r="Y567" t="s">
        <v>85</v>
      </c>
      <c r="Z567" t="s">
        <v>85</v>
      </c>
      <c r="AA567" t="s">
        <v>85</v>
      </c>
      <c r="AB567" t="s">
        <v>85</v>
      </c>
      <c r="AC567" t="s">
        <v>85</v>
      </c>
      <c r="AD567" t="s">
        <v>85</v>
      </c>
      <c r="AE567" t="s">
        <v>16656</v>
      </c>
    </row>
    <row r="568" spans="1:31" x14ac:dyDescent="0.35">
      <c r="B568" t="s">
        <v>14700</v>
      </c>
      <c r="C568" t="s">
        <v>10905</v>
      </c>
      <c r="D568" t="s">
        <v>10907</v>
      </c>
      <c r="E568" t="s">
        <v>11143</v>
      </c>
      <c r="F568" t="s">
        <v>11994</v>
      </c>
      <c r="G568" t="s">
        <v>11995</v>
      </c>
      <c r="H568" t="s">
        <v>2807</v>
      </c>
      <c r="I568" t="s">
        <v>10597</v>
      </c>
      <c r="J568" t="s">
        <v>15528</v>
      </c>
      <c r="K568" t="s">
        <v>15529</v>
      </c>
      <c r="M568" t="s">
        <v>15529</v>
      </c>
      <c r="N568" t="s">
        <v>20365</v>
      </c>
      <c r="AD568" t="s">
        <v>85</v>
      </c>
      <c r="AE568" t="s">
        <v>16656</v>
      </c>
    </row>
    <row r="569" spans="1:31" x14ac:dyDescent="0.35">
      <c r="B569" t="s">
        <v>15530</v>
      </c>
      <c r="C569" t="s">
        <v>10905</v>
      </c>
      <c r="D569" t="s">
        <v>10907</v>
      </c>
      <c r="E569" t="s">
        <v>11143</v>
      </c>
      <c r="F569" t="s">
        <v>11994</v>
      </c>
      <c r="G569" t="s">
        <v>11995</v>
      </c>
      <c r="H569" t="s">
        <v>2807</v>
      </c>
      <c r="I569" t="s">
        <v>10597</v>
      </c>
      <c r="J569" t="s">
        <v>15528</v>
      </c>
      <c r="K569" t="s">
        <v>15531</v>
      </c>
      <c r="M569" t="s">
        <v>15531</v>
      </c>
      <c r="AD569" t="s">
        <v>85</v>
      </c>
      <c r="AE569" t="s">
        <v>15531</v>
      </c>
    </row>
    <row r="570" spans="1:31" x14ac:dyDescent="0.35">
      <c r="B570" t="s">
        <v>15532</v>
      </c>
      <c r="C570" t="s">
        <v>10905</v>
      </c>
      <c r="D570" t="s">
        <v>10907</v>
      </c>
      <c r="E570" t="s">
        <v>11143</v>
      </c>
      <c r="F570" t="s">
        <v>11994</v>
      </c>
      <c r="G570" t="s">
        <v>11995</v>
      </c>
      <c r="H570" t="s">
        <v>2807</v>
      </c>
      <c r="I570" t="s">
        <v>10597</v>
      </c>
      <c r="J570" t="s">
        <v>15528</v>
      </c>
      <c r="K570" t="s">
        <v>15531</v>
      </c>
      <c r="L570" t="s">
        <v>15533</v>
      </c>
      <c r="M570" t="s">
        <v>15533</v>
      </c>
      <c r="N570" t="s">
        <v>20366</v>
      </c>
      <c r="AD570" t="s">
        <v>85</v>
      </c>
      <c r="AE570" t="s">
        <v>16656</v>
      </c>
    </row>
    <row r="571" spans="1:31" x14ac:dyDescent="0.35">
      <c r="A571" t="s">
        <v>85</v>
      </c>
      <c r="B571" t="s">
        <v>12050</v>
      </c>
      <c r="C571" t="s">
        <v>10905</v>
      </c>
      <c r="D571" t="s">
        <v>10907</v>
      </c>
      <c r="E571" t="s">
        <v>11143</v>
      </c>
      <c r="F571" t="s">
        <v>11994</v>
      </c>
      <c r="G571" t="s">
        <v>11995</v>
      </c>
      <c r="H571" t="s">
        <v>2807</v>
      </c>
      <c r="I571" t="s">
        <v>10604</v>
      </c>
      <c r="J571" t="s">
        <v>85</v>
      </c>
      <c r="K571" t="s">
        <v>85</v>
      </c>
      <c r="M571" t="s">
        <v>10604</v>
      </c>
      <c r="O571" t="s">
        <v>85</v>
      </c>
      <c r="P571" t="s">
        <v>85</v>
      </c>
      <c r="Q571" t="s">
        <v>85</v>
      </c>
      <c r="R571" t="s">
        <v>85</v>
      </c>
      <c r="S571" t="s">
        <v>85</v>
      </c>
      <c r="T571" t="s">
        <v>85</v>
      </c>
      <c r="V571" t="s">
        <v>85</v>
      </c>
      <c r="W571" t="s">
        <v>85</v>
      </c>
      <c r="X571" t="s">
        <v>85</v>
      </c>
      <c r="Y571" t="s">
        <v>85</v>
      </c>
      <c r="Z571" t="s">
        <v>85</v>
      </c>
      <c r="AA571" t="s">
        <v>85</v>
      </c>
      <c r="AB571" t="s">
        <v>85</v>
      </c>
      <c r="AC571" t="s">
        <v>85</v>
      </c>
      <c r="AD571" t="s">
        <v>85</v>
      </c>
      <c r="AE571" t="s">
        <v>10604</v>
      </c>
    </row>
    <row r="572" spans="1:31" x14ac:dyDescent="0.35">
      <c r="B572" t="s">
        <v>20039</v>
      </c>
      <c r="C572" t="s">
        <v>10905</v>
      </c>
      <c r="D572" t="s">
        <v>10907</v>
      </c>
      <c r="E572" t="s">
        <v>11143</v>
      </c>
      <c r="F572" t="s">
        <v>11994</v>
      </c>
      <c r="G572" t="s">
        <v>11995</v>
      </c>
      <c r="H572" t="s">
        <v>2807</v>
      </c>
      <c r="I572" t="s">
        <v>10604</v>
      </c>
      <c r="J572" t="s">
        <v>15534</v>
      </c>
      <c r="K572" t="s">
        <v>15535</v>
      </c>
      <c r="M572" t="s">
        <v>15535</v>
      </c>
      <c r="N572" t="s">
        <v>20367</v>
      </c>
      <c r="AD572" t="s">
        <v>85</v>
      </c>
      <c r="AE572" t="s">
        <v>16656</v>
      </c>
    </row>
    <row r="573" spans="1:31" x14ac:dyDescent="0.35">
      <c r="B573" t="s">
        <v>15536</v>
      </c>
      <c r="C573" t="s">
        <v>10905</v>
      </c>
      <c r="D573" t="s">
        <v>10907</v>
      </c>
      <c r="E573" t="s">
        <v>11143</v>
      </c>
      <c r="F573" t="s">
        <v>11994</v>
      </c>
      <c r="G573" t="s">
        <v>11995</v>
      </c>
      <c r="H573" t="s">
        <v>2807</v>
      </c>
      <c r="I573" t="s">
        <v>10604</v>
      </c>
      <c r="J573" t="s">
        <v>15537</v>
      </c>
      <c r="M573" t="s">
        <v>15537</v>
      </c>
      <c r="AD573" t="s">
        <v>85</v>
      </c>
      <c r="AE573" t="s">
        <v>15537</v>
      </c>
    </row>
    <row r="574" spans="1:31" x14ac:dyDescent="0.35">
      <c r="B574" t="s">
        <v>15538</v>
      </c>
      <c r="C574" t="s">
        <v>10905</v>
      </c>
      <c r="D574" t="s">
        <v>10907</v>
      </c>
      <c r="E574" t="s">
        <v>11143</v>
      </c>
      <c r="F574" t="s">
        <v>11994</v>
      </c>
      <c r="G574" t="s">
        <v>11995</v>
      </c>
      <c r="H574" t="s">
        <v>2807</v>
      </c>
      <c r="I574" t="s">
        <v>10604</v>
      </c>
      <c r="J574" t="s">
        <v>15537</v>
      </c>
      <c r="K574" t="s">
        <v>15539</v>
      </c>
      <c r="M574" t="s">
        <v>15539</v>
      </c>
      <c r="N574" t="s">
        <v>20368</v>
      </c>
      <c r="AD574" t="s">
        <v>85</v>
      </c>
      <c r="AE574" t="s">
        <v>16656</v>
      </c>
    </row>
    <row r="575" spans="1:31" x14ac:dyDescent="0.35">
      <c r="B575" t="s">
        <v>15540</v>
      </c>
      <c r="C575" t="s">
        <v>10905</v>
      </c>
      <c r="D575" t="s">
        <v>10907</v>
      </c>
      <c r="E575" t="s">
        <v>11143</v>
      </c>
      <c r="F575" t="s">
        <v>11994</v>
      </c>
      <c r="G575" t="s">
        <v>11995</v>
      </c>
      <c r="H575" t="s">
        <v>2807</v>
      </c>
      <c r="I575" t="s">
        <v>10604</v>
      </c>
      <c r="J575" t="s">
        <v>15541</v>
      </c>
      <c r="M575" t="s">
        <v>15541</v>
      </c>
      <c r="AD575" t="s">
        <v>85</v>
      </c>
      <c r="AE575" t="s">
        <v>16656</v>
      </c>
    </row>
    <row r="576" spans="1:31" x14ac:dyDescent="0.35">
      <c r="B576" t="s">
        <v>15542</v>
      </c>
      <c r="C576" t="s">
        <v>10905</v>
      </c>
      <c r="D576" t="s">
        <v>10907</v>
      </c>
      <c r="E576" t="s">
        <v>11143</v>
      </c>
      <c r="F576" t="s">
        <v>11994</v>
      </c>
      <c r="G576" t="s">
        <v>11995</v>
      </c>
      <c r="H576" t="s">
        <v>2807</v>
      </c>
      <c r="I576" t="s">
        <v>10604</v>
      </c>
      <c r="J576" t="s">
        <v>15541</v>
      </c>
      <c r="K576" t="s">
        <v>15543</v>
      </c>
      <c r="M576" t="s">
        <v>15543</v>
      </c>
      <c r="AD576" t="s">
        <v>85</v>
      </c>
      <c r="AE576" t="s">
        <v>15543</v>
      </c>
    </row>
    <row r="577" spans="1:31" x14ac:dyDescent="0.35">
      <c r="B577" t="s">
        <v>15544</v>
      </c>
      <c r="C577" t="s">
        <v>10905</v>
      </c>
      <c r="D577" t="s">
        <v>10907</v>
      </c>
      <c r="E577" t="s">
        <v>11143</v>
      </c>
      <c r="F577" t="s">
        <v>11994</v>
      </c>
      <c r="G577" t="s">
        <v>11995</v>
      </c>
      <c r="H577" t="s">
        <v>2807</v>
      </c>
      <c r="I577" t="s">
        <v>10604</v>
      </c>
      <c r="J577" t="s">
        <v>15545</v>
      </c>
      <c r="K577" t="s">
        <v>15546</v>
      </c>
      <c r="M577" t="s">
        <v>15546</v>
      </c>
      <c r="N577" t="s">
        <v>20369</v>
      </c>
      <c r="AD577" t="s">
        <v>85</v>
      </c>
      <c r="AE577" t="s">
        <v>16656</v>
      </c>
    </row>
    <row r="578" spans="1:31" x14ac:dyDescent="0.35">
      <c r="B578" t="s">
        <v>15547</v>
      </c>
      <c r="C578" t="s">
        <v>10905</v>
      </c>
      <c r="D578" t="s">
        <v>10907</v>
      </c>
      <c r="E578" t="s">
        <v>11143</v>
      </c>
      <c r="F578" t="s">
        <v>11994</v>
      </c>
      <c r="G578" t="s">
        <v>11995</v>
      </c>
      <c r="H578" t="s">
        <v>2807</v>
      </c>
      <c r="I578" t="s">
        <v>10604</v>
      </c>
      <c r="J578" t="s">
        <v>15548</v>
      </c>
      <c r="K578" t="s">
        <v>15549</v>
      </c>
      <c r="M578" t="s">
        <v>15549</v>
      </c>
      <c r="N578" t="s">
        <v>20370</v>
      </c>
      <c r="AD578" t="s">
        <v>85</v>
      </c>
      <c r="AE578" t="s">
        <v>16656</v>
      </c>
    </row>
    <row r="579" spans="1:31" x14ac:dyDescent="0.35">
      <c r="B579" t="s">
        <v>15550</v>
      </c>
      <c r="C579" t="s">
        <v>10905</v>
      </c>
      <c r="D579" t="s">
        <v>10907</v>
      </c>
      <c r="E579" t="s">
        <v>11143</v>
      </c>
      <c r="F579" t="s">
        <v>11994</v>
      </c>
      <c r="G579" t="s">
        <v>11995</v>
      </c>
      <c r="H579" t="s">
        <v>2807</v>
      </c>
      <c r="I579" t="s">
        <v>10604</v>
      </c>
      <c r="J579" t="s">
        <v>15548</v>
      </c>
      <c r="M579" t="s">
        <v>15548</v>
      </c>
      <c r="AD579" t="s">
        <v>85</v>
      </c>
      <c r="AE579" t="s">
        <v>15548</v>
      </c>
    </row>
    <row r="580" spans="1:31" x14ac:dyDescent="0.35">
      <c r="B580" t="s">
        <v>14691</v>
      </c>
      <c r="C580" t="s">
        <v>10905</v>
      </c>
      <c r="D580" t="s">
        <v>10907</v>
      </c>
      <c r="E580" t="s">
        <v>11143</v>
      </c>
      <c r="F580" t="s">
        <v>11994</v>
      </c>
      <c r="G580" t="s">
        <v>11995</v>
      </c>
      <c r="H580" t="s">
        <v>2807</v>
      </c>
      <c r="I580" t="s">
        <v>10604</v>
      </c>
      <c r="J580" t="s">
        <v>15551</v>
      </c>
      <c r="M580" t="s">
        <v>15551</v>
      </c>
      <c r="AD580" t="s">
        <v>85</v>
      </c>
      <c r="AE580" t="s">
        <v>16656</v>
      </c>
    </row>
    <row r="581" spans="1:31" x14ac:dyDescent="0.35">
      <c r="B581" t="s">
        <v>15552</v>
      </c>
      <c r="C581" t="s">
        <v>10905</v>
      </c>
      <c r="D581" t="s">
        <v>10907</v>
      </c>
      <c r="E581" t="s">
        <v>11143</v>
      </c>
      <c r="F581" t="s">
        <v>11994</v>
      </c>
      <c r="G581" t="s">
        <v>11995</v>
      </c>
      <c r="H581" t="s">
        <v>2807</v>
      </c>
      <c r="I581" t="s">
        <v>10604</v>
      </c>
      <c r="J581" t="s">
        <v>15553</v>
      </c>
      <c r="M581" t="s">
        <v>15553</v>
      </c>
      <c r="N581" t="s">
        <v>20371</v>
      </c>
      <c r="AD581" t="s">
        <v>85</v>
      </c>
      <c r="AE581" t="s">
        <v>16656</v>
      </c>
    </row>
    <row r="582" spans="1:31" x14ac:dyDescent="0.35">
      <c r="A582" t="s">
        <v>85</v>
      </c>
      <c r="B582" t="s">
        <v>12034</v>
      </c>
      <c r="C582" t="s">
        <v>10905</v>
      </c>
      <c r="D582" t="s">
        <v>10907</v>
      </c>
      <c r="E582" t="s">
        <v>11143</v>
      </c>
      <c r="F582" t="s">
        <v>11994</v>
      </c>
      <c r="G582" t="s">
        <v>11995</v>
      </c>
      <c r="H582" t="s">
        <v>2807</v>
      </c>
      <c r="I582" t="s">
        <v>10604</v>
      </c>
      <c r="J582" t="s">
        <v>15554</v>
      </c>
      <c r="K582" t="s">
        <v>85</v>
      </c>
      <c r="M582" t="s">
        <v>15554</v>
      </c>
      <c r="N582" t="s">
        <v>20372</v>
      </c>
      <c r="O582" t="s">
        <v>85</v>
      </c>
      <c r="P582" t="s">
        <v>85</v>
      </c>
      <c r="Q582" t="s">
        <v>85</v>
      </c>
      <c r="R582" t="s">
        <v>85</v>
      </c>
      <c r="S582" t="s">
        <v>12036</v>
      </c>
      <c r="T582" t="s">
        <v>85</v>
      </c>
      <c r="V582" t="s">
        <v>85</v>
      </c>
      <c r="W582" t="s">
        <v>85</v>
      </c>
      <c r="X582" t="s">
        <v>85</v>
      </c>
      <c r="Y582" t="s">
        <v>85</v>
      </c>
      <c r="Z582" t="s">
        <v>85</v>
      </c>
      <c r="AA582" t="s">
        <v>85</v>
      </c>
      <c r="AB582" t="s">
        <v>12037</v>
      </c>
      <c r="AC582" t="s">
        <v>12035</v>
      </c>
      <c r="AD582" t="s">
        <v>85</v>
      </c>
      <c r="AE582" t="s">
        <v>16656</v>
      </c>
    </row>
    <row r="583" spans="1:31" x14ac:dyDescent="0.35">
      <c r="B583" t="s">
        <v>14687</v>
      </c>
      <c r="C583" t="s">
        <v>10905</v>
      </c>
      <c r="D583" t="s">
        <v>10907</v>
      </c>
      <c r="E583" t="s">
        <v>11143</v>
      </c>
      <c r="F583" t="s">
        <v>11994</v>
      </c>
      <c r="G583" t="s">
        <v>11995</v>
      </c>
      <c r="H583" t="s">
        <v>2807</v>
      </c>
      <c r="I583" t="s">
        <v>10604</v>
      </c>
      <c r="J583" t="s">
        <v>15555</v>
      </c>
      <c r="M583" t="s">
        <v>15555</v>
      </c>
      <c r="N583" t="s">
        <v>20373</v>
      </c>
      <c r="AD583" t="s">
        <v>85</v>
      </c>
      <c r="AE583" t="s">
        <v>16656</v>
      </c>
    </row>
    <row r="584" spans="1:31" x14ac:dyDescent="0.35">
      <c r="B584" t="s">
        <v>15556</v>
      </c>
      <c r="C584" t="s">
        <v>10905</v>
      </c>
      <c r="D584" t="s">
        <v>10907</v>
      </c>
      <c r="E584" t="s">
        <v>11143</v>
      </c>
      <c r="F584" t="s">
        <v>11994</v>
      </c>
      <c r="G584" t="s">
        <v>11995</v>
      </c>
      <c r="H584" t="s">
        <v>2807</v>
      </c>
      <c r="I584" t="s">
        <v>10604</v>
      </c>
      <c r="J584" t="s">
        <v>20040</v>
      </c>
      <c r="M584" t="s">
        <v>20040</v>
      </c>
      <c r="N584" t="s">
        <v>20374</v>
      </c>
      <c r="AD584" t="s">
        <v>85</v>
      </c>
      <c r="AE584" t="s">
        <v>16656</v>
      </c>
    </row>
    <row r="585" spans="1:31" x14ac:dyDescent="0.35">
      <c r="B585" t="s">
        <v>14690</v>
      </c>
      <c r="C585" t="s">
        <v>10905</v>
      </c>
      <c r="D585" t="s">
        <v>10907</v>
      </c>
      <c r="E585" t="s">
        <v>11143</v>
      </c>
      <c r="F585" t="s">
        <v>11994</v>
      </c>
      <c r="G585" t="s">
        <v>11995</v>
      </c>
      <c r="H585" t="s">
        <v>2807</v>
      </c>
      <c r="I585" t="s">
        <v>10604</v>
      </c>
      <c r="J585" t="s">
        <v>15557</v>
      </c>
      <c r="M585" t="s">
        <v>15557</v>
      </c>
      <c r="N585" t="s">
        <v>20375</v>
      </c>
      <c r="AD585" t="s">
        <v>85</v>
      </c>
      <c r="AE585" t="s">
        <v>16656</v>
      </c>
    </row>
    <row r="586" spans="1:31" x14ac:dyDescent="0.35">
      <c r="B586" t="s">
        <v>15149</v>
      </c>
      <c r="C586" t="s">
        <v>10905</v>
      </c>
      <c r="D586" t="s">
        <v>10907</v>
      </c>
      <c r="E586" t="s">
        <v>11143</v>
      </c>
      <c r="F586" t="s">
        <v>11994</v>
      </c>
      <c r="G586" t="s">
        <v>11995</v>
      </c>
      <c r="H586" t="s">
        <v>2807</v>
      </c>
      <c r="I586" t="s">
        <v>10604</v>
      </c>
      <c r="J586" t="s">
        <v>15558</v>
      </c>
      <c r="M586" t="s">
        <v>15558</v>
      </c>
      <c r="N586" t="s">
        <v>20376</v>
      </c>
      <c r="AD586" t="s">
        <v>85</v>
      </c>
      <c r="AE586" t="s">
        <v>16656</v>
      </c>
    </row>
    <row r="587" spans="1:31" x14ac:dyDescent="0.35">
      <c r="B587" t="s">
        <v>14689</v>
      </c>
      <c r="C587" t="s">
        <v>10905</v>
      </c>
      <c r="D587" t="s">
        <v>10907</v>
      </c>
      <c r="E587" t="s">
        <v>11143</v>
      </c>
      <c r="F587" t="s">
        <v>11994</v>
      </c>
      <c r="G587" t="s">
        <v>11995</v>
      </c>
      <c r="H587" t="s">
        <v>2807</v>
      </c>
      <c r="I587" t="s">
        <v>10604</v>
      </c>
      <c r="J587" t="s">
        <v>15559</v>
      </c>
      <c r="M587" t="s">
        <v>15559</v>
      </c>
      <c r="N587" t="s">
        <v>20377</v>
      </c>
      <c r="AD587" t="s">
        <v>85</v>
      </c>
      <c r="AE587" t="s">
        <v>16656</v>
      </c>
    </row>
    <row r="588" spans="1:31" x14ac:dyDescent="0.35">
      <c r="A588" t="s">
        <v>85</v>
      </c>
      <c r="B588" t="s">
        <v>12038</v>
      </c>
      <c r="C588" t="s">
        <v>10905</v>
      </c>
      <c r="D588" t="s">
        <v>10907</v>
      </c>
      <c r="E588" t="s">
        <v>11143</v>
      </c>
      <c r="F588" t="s">
        <v>11994</v>
      </c>
      <c r="G588" t="s">
        <v>11995</v>
      </c>
      <c r="H588" t="s">
        <v>2807</v>
      </c>
      <c r="I588" t="s">
        <v>10604</v>
      </c>
      <c r="J588" t="s">
        <v>12039</v>
      </c>
      <c r="K588" t="s">
        <v>85</v>
      </c>
      <c r="M588" t="s">
        <v>12039</v>
      </c>
      <c r="O588" t="s">
        <v>85</v>
      </c>
      <c r="P588" t="s">
        <v>85</v>
      </c>
      <c r="Q588" t="s">
        <v>85</v>
      </c>
      <c r="R588" t="s">
        <v>85</v>
      </c>
      <c r="S588" t="s">
        <v>12040</v>
      </c>
      <c r="T588" t="s">
        <v>85</v>
      </c>
      <c r="V588" t="s">
        <v>85</v>
      </c>
      <c r="W588" t="s">
        <v>85</v>
      </c>
      <c r="X588" t="s">
        <v>85</v>
      </c>
      <c r="Y588" t="s">
        <v>85</v>
      </c>
      <c r="Z588" t="s">
        <v>85</v>
      </c>
      <c r="AA588" t="s">
        <v>85</v>
      </c>
      <c r="AB588" t="s">
        <v>12041</v>
      </c>
      <c r="AC588" t="s">
        <v>12039</v>
      </c>
      <c r="AD588" t="s">
        <v>85</v>
      </c>
      <c r="AE588" t="s">
        <v>12039</v>
      </c>
    </row>
    <row r="589" spans="1:31" x14ac:dyDescent="0.35">
      <c r="A589" t="s">
        <v>85</v>
      </c>
      <c r="B589" t="s">
        <v>15560</v>
      </c>
      <c r="C589" t="s">
        <v>10905</v>
      </c>
      <c r="D589" t="s">
        <v>10907</v>
      </c>
      <c r="E589" t="s">
        <v>11143</v>
      </c>
      <c r="F589" t="s">
        <v>11994</v>
      </c>
      <c r="G589" t="s">
        <v>11995</v>
      </c>
      <c r="H589" t="s">
        <v>2807</v>
      </c>
      <c r="I589" t="s">
        <v>10604</v>
      </c>
      <c r="J589" t="s">
        <v>12039</v>
      </c>
      <c r="K589" t="s">
        <v>15561</v>
      </c>
      <c r="M589" t="s">
        <v>15561</v>
      </c>
      <c r="O589" t="s">
        <v>85</v>
      </c>
      <c r="P589" t="s">
        <v>85</v>
      </c>
      <c r="Q589" t="s">
        <v>85</v>
      </c>
      <c r="R589" t="s">
        <v>85</v>
      </c>
      <c r="S589" t="s">
        <v>12040</v>
      </c>
      <c r="T589" t="s">
        <v>85</v>
      </c>
      <c r="V589" t="s">
        <v>85</v>
      </c>
      <c r="W589" t="s">
        <v>85</v>
      </c>
      <c r="X589" t="s">
        <v>85</v>
      </c>
      <c r="Y589" t="s">
        <v>85</v>
      </c>
      <c r="Z589" t="s">
        <v>85</v>
      </c>
      <c r="AA589" t="s">
        <v>85</v>
      </c>
      <c r="AB589" t="s">
        <v>12041</v>
      </c>
      <c r="AC589" t="s">
        <v>12039</v>
      </c>
      <c r="AD589" t="s">
        <v>85</v>
      </c>
      <c r="AE589" t="s">
        <v>16656</v>
      </c>
    </row>
    <row r="590" spans="1:31" x14ac:dyDescent="0.35">
      <c r="A590" t="s">
        <v>85</v>
      </c>
      <c r="B590" t="s">
        <v>15562</v>
      </c>
      <c r="C590" t="s">
        <v>10905</v>
      </c>
      <c r="D590" t="s">
        <v>10907</v>
      </c>
      <c r="E590" t="s">
        <v>11143</v>
      </c>
      <c r="F590" t="s">
        <v>11994</v>
      </c>
      <c r="G590" t="s">
        <v>11995</v>
      </c>
      <c r="H590" t="s">
        <v>2807</v>
      </c>
      <c r="I590" t="s">
        <v>10604</v>
      </c>
      <c r="J590" t="s">
        <v>12039</v>
      </c>
      <c r="K590" t="s">
        <v>15563</v>
      </c>
      <c r="M590" t="s">
        <v>15563</v>
      </c>
      <c r="N590" t="s">
        <v>20378</v>
      </c>
      <c r="O590" t="s">
        <v>85</v>
      </c>
      <c r="P590" t="s">
        <v>85</v>
      </c>
      <c r="Q590" t="s">
        <v>85</v>
      </c>
      <c r="R590" t="s">
        <v>85</v>
      </c>
      <c r="S590" t="s">
        <v>12040</v>
      </c>
      <c r="T590" t="s">
        <v>85</v>
      </c>
      <c r="V590" t="s">
        <v>85</v>
      </c>
      <c r="W590" t="s">
        <v>85</v>
      </c>
      <c r="X590" t="s">
        <v>85</v>
      </c>
      <c r="Y590" t="s">
        <v>85</v>
      </c>
      <c r="Z590" t="s">
        <v>85</v>
      </c>
      <c r="AA590" t="s">
        <v>85</v>
      </c>
      <c r="AB590" t="s">
        <v>12041</v>
      </c>
      <c r="AC590" t="s">
        <v>12039</v>
      </c>
      <c r="AD590" t="s">
        <v>85</v>
      </c>
      <c r="AE590" t="s">
        <v>16656</v>
      </c>
    </row>
    <row r="591" spans="1:31" x14ac:dyDescent="0.35">
      <c r="A591" t="s">
        <v>85</v>
      </c>
      <c r="B591" t="s">
        <v>15564</v>
      </c>
      <c r="C591" t="s">
        <v>10905</v>
      </c>
      <c r="D591" t="s">
        <v>10907</v>
      </c>
      <c r="E591" t="s">
        <v>11143</v>
      </c>
      <c r="F591" t="s">
        <v>11994</v>
      </c>
      <c r="G591" t="s">
        <v>11995</v>
      </c>
      <c r="H591" t="s">
        <v>2807</v>
      </c>
      <c r="I591" t="s">
        <v>10604</v>
      </c>
      <c r="J591" t="s">
        <v>15565</v>
      </c>
      <c r="K591" t="s">
        <v>15566</v>
      </c>
      <c r="M591" t="s">
        <v>15566</v>
      </c>
      <c r="N591" t="s">
        <v>20379</v>
      </c>
      <c r="O591" t="s">
        <v>85</v>
      </c>
      <c r="P591" t="s">
        <v>85</v>
      </c>
      <c r="Q591" t="s">
        <v>85</v>
      </c>
      <c r="R591" t="s">
        <v>85</v>
      </c>
      <c r="S591" t="s">
        <v>85</v>
      </c>
      <c r="T591" t="s">
        <v>85</v>
      </c>
      <c r="U591" t="s">
        <v>15567</v>
      </c>
      <c r="W591" t="s">
        <v>85</v>
      </c>
      <c r="X591" t="s">
        <v>85</v>
      </c>
      <c r="Y591" t="s">
        <v>85</v>
      </c>
      <c r="Z591" t="s">
        <v>85</v>
      </c>
      <c r="AA591" t="s">
        <v>85</v>
      </c>
      <c r="AB591" t="s">
        <v>85</v>
      </c>
      <c r="AC591" t="s">
        <v>12048</v>
      </c>
      <c r="AD591" t="s">
        <v>15567</v>
      </c>
      <c r="AE591" t="s">
        <v>16656</v>
      </c>
    </row>
    <row r="592" spans="1:31" x14ac:dyDescent="0.35">
      <c r="A592" t="s">
        <v>85</v>
      </c>
      <c r="B592" t="s">
        <v>12045</v>
      </c>
      <c r="C592" t="s">
        <v>10905</v>
      </c>
      <c r="D592" t="s">
        <v>10907</v>
      </c>
      <c r="E592" t="s">
        <v>11143</v>
      </c>
      <c r="F592" t="s">
        <v>11994</v>
      </c>
      <c r="G592" t="s">
        <v>11995</v>
      </c>
      <c r="H592" t="s">
        <v>2807</v>
      </c>
      <c r="I592" t="s">
        <v>10604</v>
      </c>
      <c r="J592" t="s">
        <v>12046</v>
      </c>
      <c r="K592" t="s">
        <v>85</v>
      </c>
      <c r="M592" t="s">
        <v>12046</v>
      </c>
      <c r="N592" t="s">
        <v>20380</v>
      </c>
      <c r="O592" t="s">
        <v>85</v>
      </c>
      <c r="P592" t="s">
        <v>85</v>
      </c>
      <c r="Q592" t="s">
        <v>85</v>
      </c>
      <c r="R592" t="s">
        <v>85</v>
      </c>
      <c r="S592" t="s">
        <v>85</v>
      </c>
      <c r="T592" t="s">
        <v>85</v>
      </c>
      <c r="U592" t="s">
        <v>20381</v>
      </c>
      <c r="V592" t="s">
        <v>12047</v>
      </c>
      <c r="W592" t="s">
        <v>85</v>
      </c>
      <c r="X592" t="s">
        <v>85</v>
      </c>
      <c r="Y592" t="s">
        <v>85</v>
      </c>
      <c r="Z592" t="s">
        <v>85</v>
      </c>
      <c r="AA592" t="s">
        <v>85</v>
      </c>
      <c r="AB592" t="s">
        <v>85</v>
      </c>
      <c r="AC592" t="s">
        <v>12048</v>
      </c>
      <c r="AD592" t="s">
        <v>16877</v>
      </c>
      <c r="AE592" t="s">
        <v>12046</v>
      </c>
    </row>
    <row r="593" spans="1:31" x14ac:dyDescent="0.35">
      <c r="B593" t="s">
        <v>15568</v>
      </c>
      <c r="C593" t="s">
        <v>10905</v>
      </c>
      <c r="D593" t="s">
        <v>10907</v>
      </c>
      <c r="E593" t="s">
        <v>11143</v>
      </c>
      <c r="F593" t="s">
        <v>11994</v>
      </c>
      <c r="G593" t="s">
        <v>11995</v>
      </c>
      <c r="H593" t="s">
        <v>2807</v>
      </c>
      <c r="I593" t="s">
        <v>10604</v>
      </c>
      <c r="J593" t="s">
        <v>15569</v>
      </c>
      <c r="M593" t="s">
        <v>15569</v>
      </c>
      <c r="U593" t="s">
        <v>15572</v>
      </c>
      <c r="AD593" t="s">
        <v>85</v>
      </c>
      <c r="AE593" t="s">
        <v>16656</v>
      </c>
    </row>
    <row r="594" spans="1:31" x14ac:dyDescent="0.35">
      <c r="B594" t="s">
        <v>20041</v>
      </c>
      <c r="C594" t="s">
        <v>10905</v>
      </c>
      <c r="D594" t="s">
        <v>10907</v>
      </c>
      <c r="E594" t="s">
        <v>11143</v>
      </c>
      <c r="F594" t="s">
        <v>11994</v>
      </c>
      <c r="G594" t="s">
        <v>11995</v>
      </c>
      <c r="H594" t="s">
        <v>2807</v>
      </c>
      <c r="I594" t="s">
        <v>10604</v>
      </c>
      <c r="J594" t="s">
        <v>15569</v>
      </c>
      <c r="K594" t="s">
        <v>15570</v>
      </c>
      <c r="M594" t="s">
        <v>15570</v>
      </c>
      <c r="U594" t="s">
        <v>15572</v>
      </c>
      <c r="AD594" t="s">
        <v>85</v>
      </c>
      <c r="AE594" t="s">
        <v>15570</v>
      </c>
    </row>
    <row r="595" spans="1:31" x14ac:dyDescent="0.35">
      <c r="B595" t="s">
        <v>20042</v>
      </c>
      <c r="C595" t="s">
        <v>10905</v>
      </c>
      <c r="D595" t="s">
        <v>10907</v>
      </c>
      <c r="E595" t="s">
        <v>11143</v>
      </c>
      <c r="F595" t="s">
        <v>11994</v>
      </c>
      <c r="G595" t="s">
        <v>11995</v>
      </c>
      <c r="H595" t="s">
        <v>2807</v>
      </c>
      <c r="I595" t="s">
        <v>10604</v>
      </c>
      <c r="J595" t="s">
        <v>15569</v>
      </c>
      <c r="K595" t="s">
        <v>15570</v>
      </c>
      <c r="L595" t="s">
        <v>15571</v>
      </c>
      <c r="M595" t="s">
        <v>15571</v>
      </c>
      <c r="N595" t="s">
        <v>20382</v>
      </c>
      <c r="U595" t="s">
        <v>15572</v>
      </c>
      <c r="AD595" t="s">
        <v>21465</v>
      </c>
      <c r="AE595" t="s">
        <v>16656</v>
      </c>
    </row>
    <row r="596" spans="1:31" x14ac:dyDescent="0.35">
      <c r="B596" t="s">
        <v>15573</v>
      </c>
      <c r="C596" t="s">
        <v>10905</v>
      </c>
      <c r="D596" t="s">
        <v>10907</v>
      </c>
      <c r="E596" t="s">
        <v>11143</v>
      </c>
      <c r="F596" t="s">
        <v>11994</v>
      </c>
      <c r="G596" t="s">
        <v>11995</v>
      </c>
      <c r="H596" t="s">
        <v>2807</v>
      </c>
      <c r="I596" t="s">
        <v>10604</v>
      </c>
      <c r="J596" t="s">
        <v>15569</v>
      </c>
      <c r="K596" t="s">
        <v>15574</v>
      </c>
      <c r="L596" t="s">
        <v>16657</v>
      </c>
      <c r="M596" t="s">
        <v>16657</v>
      </c>
      <c r="N596" t="s">
        <v>20383</v>
      </c>
      <c r="U596" t="s">
        <v>15572</v>
      </c>
      <c r="AD596" t="s">
        <v>20043</v>
      </c>
      <c r="AE596" t="s">
        <v>16656</v>
      </c>
    </row>
    <row r="597" spans="1:31" x14ac:dyDescent="0.35">
      <c r="B597" t="s">
        <v>14698</v>
      </c>
      <c r="C597" t="s">
        <v>10905</v>
      </c>
      <c r="D597" t="s">
        <v>10907</v>
      </c>
      <c r="E597" t="s">
        <v>11143</v>
      </c>
      <c r="F597" t="s">
        <v>11994</v>
      </c>
      <c r="G597" t="s">
        <v>11995</v>
      </c>
      <c r="H597" t="s">
        <v>2807</v>
      </c>
      <c r="I597" t="s">
        <v>10604</v>
      </c>
      <c r="J597" t="s">
        <v>12049</v>
      </c>
      <c r="M597" t="s">
        <v>12049</v>
      </c>
      <c r="U597" t="s">
        <v>12049</v>
      </c>
      <c r="AD597" t="s">
        <v>12049</v>
      </c>
      <c r="AE597" t="s">
        <v>12049</v>
      </c>
    </row>
    <row r="598" spans="1:31" x14ac:dyDescent="0.35">
      <c r="B598" t="s">
        <v>20044</v>
      </c>
      <c r="C598" t="s">
        <v>10905</v>
      </c>
      <c r="D598" t="s">
        <v>10907</v>
      </c>
      <c r="E598" t="s">
        <v>11143</v>
      </c>
      <c r="F598" t="s">
        <v>11994</v>
      </c>
      <c r="G598" t="s">
        <v>11995</v>
      </c>
      <c r="H598" t="s">
        <v>2807</v>
      </c>
      <c r="I598" t="s">
        <v>10604</v>
      </c>
      <c r="J598" t="s">
        <v>15576</v>
      </c>
      <c r="M598" t="s">
        <v>15576</v>
      </c>
      <c r="U598" t="s">
        <v>15578</v>
      </c>
      <c r="AD598" t="s">
        <v>85</v>
      </c>
      <c r="AE598" t="s">
        <v>15576</v>
      </c>
    </row>
    <row r="599" spans="1:31" x14ac:dyDescent="0.35">
      <c r="B599" t="s">
        <v>15575</v>
      </c>
      <c r="C599" t="s">
        <v>10905</v>
      </c>
      <c r="D599" t="s">
        <v>10907</v>
      </c>
      <c r="E599" t="s">
        <v>11143</v>
      </c>
      <c r="F599" t="s">
        <v>11994</v>
      </c>
      <c r="G599" t="s">
        <v>11995</v>
      </c>
      <c r="H599" t="s">
        <v>2807</v>
      </c>
      <c r="I599" t="s">
        <v>10604</v>
      </c>
      <c r="J599" t="s">
        <v>15576</v>
      </c>
      <c r="K599" t="s">
        <v>15577</v>
      </c>
      <c r="M599" t="s">
        <v>15577</v>
      </c>
      <c r="N599" t="s">
        <v>20384</v>
      </c>
      <c r="U599" t="s">
        <v>15578</v>
      </c>
      <c r="AD599" t="s">
        <v>15578</v>
      </c>
      <c r="AE599" t="s">
        <v>16656</v>
      </c>
    </row>
    <row r="600" spans="1:31" x14ac:dyDescent="0.35">
      <c r="B600" t="s">
        <v>14703</v>
      </c>
      <c r="C600" t="s">
        <v>10905</v>
      </c>
      <c r="D600" t="s">
        <v>10907</v>
      </c>
      <c r="E600" t="s">
        <v>11143</v>
      </c>
      <c r="F600" t="s">
        <v>11994</v>
      </c>
      <c r="G600" t="s">
        <v>11995</v>
      </c>
      <c r="H600" t="s">
        <v>2807</v>
      </c>
      <c r="I600" t="s">
        <v>10604</v>
      </c>
      <c r="J600" t="s">
        <v>15579</v>
      </c>
      <c r="M600" t="s">
        <v>15579</v>
      </c>
      <c r="N600" t="s">
        <v>20385</v>
      </c>
      <c r="AD600" t="s">
        <v>85</v>
      </c>
      <c r="AE600" t="s">
        <v>16656</v>
      </c>
    </row>
    <row r="601" spans="1:31" x14ac:dyDescent="0.35">
      <c r="B601" t="s">
        <v>20045</v>
      </c>
      <c r="C601" t="s">
        <v>10905</v>
      </c>
      <c r="D601" t="s">
        <v>10907</v>
      </c>
      <c r="E601" t="s">
        <v>11143</v>
      </c>
      <c r="F601" t="s">
        <v>11994</v>
      </c>
      <c r="G601" t="s">
        <v>11995</v>
      </c>
      <c r="H601" t="s">
        <v>2807</v>
      </c>
      <c r="I601" t="s">
        <v>10604</v>
      </c>
      <c r="J601" t="s">
        <v>15579</v>
      </c>
      <c r="K601" t="s">
        <v>15580</v>
      </c>
      <c r="M601" t="s">
        <v>15580</v>
      </c>
      <c r="N601" t="s">
        <v>15581</v>
      </c>
      <c r="AD601" t="s">
        <v>85</v>
      </c>
      <c r="AE601" t="s">
        <v>16656</v>
      </c>
    </row>
    <row r="602" spans="1:31" x14ac:dyDescent="0.35">
      <c r="B602" t="s">
        <v>15582</v>
      </c>
      <c r="C602" t="s">
        <v>10905</v>
      </c>
      <c r="D602" t="s">
        <v>10907</v>
      </c>
      <c r="E602" t="s">
        <v>11143</v>
      </c>
      <c r="F602" t="s">
        <v>11994</v>
      </c>
      <c r="G602" t="s">
        <v>11995</v>
      </c>
      <c r="H602" t="s">
        <v>2807</v>
      </c>
      <c r="I602" t="s">
        <v>10604</v>
      </c>
      <c r="J602" t="s">
        <v>15579</v>
      </c>
      <c r="K602" t="s">
        <v>15583</v>
      </c>
      <c r="M602" t="s">
        <v>15583</v>
      </c>
      <c r="N602" t="s">
        <v>15585</v>
      </c>
      <c r="AD602" t="s">
        <v>85</v>
      </c>
      <c r="AE602" t="s">
        <v>15583</v>
      </c>
    </row>
    <row r="603" spans="1:31" x14ac:dyDescent="0.35">
      <c r="B603" t="s">
        <v>20046</v>
      </c>
      <c r="C603" t="s">
        <v>10905</v>
      </c>
      <c r="D603" t="s">
        <v>10907</v>
      </c>
      <c r="E603" t="s">
        <v>11143</v>
      </c>
      <c r="F603" t="s">
        <v>11994</v>
      </c>
      <c r="G603" t="s">
        <v>11995</v>
      </c>
      <c r="H603" t="s">
        <v>2807</v>
      </c>
      <c r="I603" t="s">
        <v>10604</v>
      </c>
      <c r="J603" t="s">
        <v>15579</v>
      </c>
      <c r="K603" t="s">
        <v>15583</v>
      </c>
      <c r="L603" t="s">
        <v>15584</v>
      </c>
      <c r="M603" t="s">
        <v>15584</v>
      </c>
      <c r="N603" t="s">
        <v>15583</v>
      </c>
      <c r="AD603" t="s">
        <v>85</v>
      </c>
      <c r="AE603" t="s">
        <v>16656</v>
      </c>
    </row>
    <row r="604" spans="1:31" x14ac:dyDescent="0.35">
      <c r="B604" t="s">
        <v>20047</v>
      </c>
      <c r="C604" t="s">
        <v>10905</v>
      </c>
      <c r="D604" t="s">
        <v>10907</v>
      </c>
      <c r="E604" t="s">
        <v>11143</v>
      </c>
      <c r="F604" t="s">
        <v>11994</v>
      </c>
      <c r="G604" t="s">
        <v>11995</v>
      </c>
      <c r="H604" t="s">
        <v>2807</v>
      </c>
      <c r="I604" t="s">
        <v>10604</v>
      </c>
      <c r="J604" t="s">
        <v>15586</v>
      </c>
      <c r="M604" t="s">
        <v>15586</v>
      </c>
      <c r="AD604" t="s">
        <v>85</v>
      </c>
      <c r="AE604" t="s">
        <v>15586</v>
      </c>
    </row>
    <row r="605" spans="1:31" x14ac:dyDescent="0.35">
      <c r="B605" t="s">
        <v>14704</v>
      </c>
      <c r="C605" t="s">
        <v>10905</v>
      </c>
      <c r="D605" t="s">
        <v>10907</v>
      </c>
      <c r="E605" t="s">
        <v>11143</v>
      </c>
      <c r="F605" t="s">
        <v>11994</v>
      </c>
      <c r="G605" t="s">
        <v>11995</v>
      </c>
      <c r="H605" t="s">
        <v>2807</v>
      </c>
      <c r="I605" t="s">
        <v>10604</v>
      </c>
      <c r="J605" t="s">
        <v>15586</v>
      </c>
      <c r="K605" t="s">
        <v>15587</v>
      </c>
      <c r="M605" t="s">
        <v>15587</v>
      </c>
      <c r="N605" t="s">
        <v>20386</v>
      </c>
      <c r="AD605" t="s">
        <v>85</v>
      </c>
      <c r="AE605" t="s">
        <v>16656</v>
      </c>
    </row>
    <row r="606" spans="1:31" x14ac:dyDescent="0.35">
      <c r="B606" t="s">
        <v>15588</v>
      </c>
      <c r="C606" t="s">
        <v>10905</v>
      </c>
      <c r="D606" t="s">
        <v>10907</v>
      </c>
      <c r="E606" t="s">
        <v>11143</v>
      </c>
      <c r="F606" t="s">
        <v>11994</v>
      </c>
      <c r="G606" t="s">
        <v>11995</v>
      </c>
      <c r="H606" t="s">
        <v>2807</v>
      </c>
      <c r="I606" t="s">
        <v>10604</v>
      </c>
      <c r="J606" t="s">
        <v>15586</v>
      </c>
      <c r="K606" t="s">
        <v>15589</v>
      </c>
      <c r="M606" t="s">
        <v>15589</v>
      </c>
      <c r="N606" t="s">
        <v>20387</v>
      </c>
      <c r="AD606" t="s">
        <v>85</v>
      </c>
      <c r="AE606" t="s">
        <v>16656</v>
      </c>
    </row>
    <row r="607" spans="1:31" x14ac:dyDescent="0.35">
      <c r="A607" t="s">
        <v>85</v>
      </c>
      <c r="B607" t="s">
        <v>12069</v>
      </c>
      <c r="C607" t="s">
        <v>10905</v>
      </c>
      <c r="D607" t="s">
        <v>10907</v>
      </c>
      <c r="E607" t="s">
        <v>11143</v>
      </c>
      <c r="F607" t="s">
        <v>11994</v>
      </c>
      <c r="G607" t="s">
        <v>11995</v>
      </c>
      <c r="H607" t="s">
        <v>2807</v>
      </c>
      <c r="I607" t="s">
        <v>12052</v>
      </c>
      <c r="J607" t="s">
        <v>85</v>
      </c>
      <c r="K607" t="s">
        <v>85</v>
      </c>
      <c r="M607" t="s">
        <v>12052</v>
      </c>
      <c r="O607" t="s">
        <v>85</v>
      </c>
      <c r="P607" t="s">
        <v>85</v>
      </c>
      <c r="Q607" t="s">
        <v>85</v>
      </c>
      <c r="R607" t="s">
        <v>85</v>
      </c>
      <c r="S607" t="s">
        <v>85</v>
      </c>
      <c r="T607" t="s">
        <v>85</v>
      </c>
      <c r="V607" t="s">
        <v>12070</v>
      </c>
      <c r="W607" t="s">
        <v>85</v>
      </c>
      <c r="X607" t="s">
        <v>85</v>
      </c>
      <c r="Y607" t="s">
        <v>85</v>
      </c>
      <c r="Z607" t="s">
        <v>85</v>
      </c>
      <c r="AA607" t="s">
        <v>85</v>
      </c>
      <c r="AB607" t="s">
        <v>85</v>
      </c>
      <c r="AC607" t="s">
        <v>85</v>
      </c>
      <c r="AD607" t="s">
        <v>85</v>
      </c>
      <c r="AE607" t="s">
        <v>16656</v>
      </c>
    </row>
    <row r="608" spans="1:31" x14ac:dyDescent="0.35">
      <c r="A608" t="s">
        <v>85</v>
      </c>
      <c r="B608" t="s">
        <v>15283</v>
      </c>
      <c r="C608" t="s">
        <v>10905</v>
      </c>
      <c r="D608" t="s">
        <v>10907</v>
      </c>
      <c r="E608" t="s">
        <v>11143</v>
      </c>
      <c r="F608" t="s">
        <v>11994</v>
      </c>
      <c r="G608" t="s">
        <v>11995</v>
      </c>
      <c r="H608" t="s">
        <v>2807</v>
      </c>
      <c r="I608" t="s">
        <v>12052</v>
      </c>
      <c r="J608" t="s">
        <v>15590</v>
      </c>
      <c r="K608" t="s">
        <v>85</v>
      </c>
      <c r="M608" t="s">
        <v>15590</v>
      </c>
      <c r="N608" t="s">
        <v>16878</v>
      </c>
      <c r="O608" t="s">
        <v>85</v>
      </c>
      <c r="P608" t="s">
        <v>85</v>
      </c>
      <c r="Q608" t="s">
        <v>85</v>
      </c>
      <c r="R608" t="s">
        <v>85</v>
      </c>
      <c r="S608" t="s">
        <v>85</v>
      </c>
      <c r="T608" t="s">
        <v>85</v>
      </c>
      <c r="U608" t="s">
        <v>12053</v>
      </c>
      <c r="V608" t="s">
        <v>85</v>
      </c>
      <c r="W608" t="s">
        <v>85</v>
      </c>
      <c r="X608" t="s">
        <v>85</v>
      </c>
      <c r="Y608" t="s">
        <v>85</v>
      </c>
      <c r="Z608" t="s">
        <v>85</v>
      </c>
      <c r="AA608" t="s">
        <v>85</v>
      </c>
      <c r="AB608" t="s">
        <v>85</v>
      </c>
      <c r="AC608" t="s">
        <v>12054</v>
      </c>
      <c r="AD608" t="s">
        <v>12053</v>
      </c>
      <c r="AE608" t="s">
        <v>15590</v>
      </c>
    </row>
    <row r="609" spans="1:31" x14ac:dyDescent="0.35">
      <c r="A609" t="s">
        <v>85</v>
      </c>
      <c r="B609" t="s">
        <v>15104</v>
      </c>
      <c r="C609" t="s">
        <v>10905</v>
      </c>
      <c r="D609" t="s">
        <v>10907</v>
      </c>
      <c r="E609" t="s">
        <v>11143</v>
      </c>
      <c r="F609" t="s">
        <v>11994</v>
      </c>
      <c r="G609" t="s">
        <v>11995</v>
      </c>
      <c r="H609" t="s">
        <v>2807</v>
      </c>
      <c r="I609" t="s">
        <v>12052</v>
      </c>
      <c r="J609" t="s">
        <v>15590</v>
      </c>
      <c r="K609" t="s">
        <v>20048</v>
      </c>
      <c r="M609" t="s">
        <v>20048</v>
      </c>
      <c r="N609" t="s">
        <v>20388</v>
      </c>
      <c r="O609" t="s">
        <v>85</v>
      </c>
      <c r="P609" t="s">
        <v>85</v>
      </c>
      <c r="Q609" t="s">
        <v>85</v>
      </c>
      <c r="R609" t="s">
        <v>85</v>
      </c>
      <c r="S609" t="s">
        <v>85</v>
      </c>
      <c r="T609" t="s">
        <v>85</v>
      </c>
      <c r="U609" t="s">
        <v>12053</v>
      </c>
      <c r="V609" t="s">
        <v>85</v>
      </c>
      <c r="W609" t="s">
        <v>85</v>
      </c>
      <c r="X609" t="s">
        <v>85</v>
      </c>
      <c r="Y609" t="s">
        <v>85</v>
      </c>
      <c r="Z609" t="s">
        <v>85</v>
      </c>
      <c r="AA609" t="s">
        <v>85</v>
      </c>
      <c r="AB609" t="s">
        <v>85</v>
      </c>
      <c r="AC609" t="s">
        <v>12054</v>
      </c>
      <c r="AD609" t="s">
        <v>12053</v>
      </c>
      <c r="AE609" t="s">
        <v>16656</v>
      </c>
    </row>
    <row r="610" spans="1:31" x14ac:dyDescent="0.35">
      <c r="A610" t="s">
        <v>85</v>
      </c>
      <c r="B610" t="s">
        <v>12051</v>
      </c>
      <c r="C610" t="s">
        <v>10905</v>
      </c>
      <c r="D610" t="s">
        <v>10907</v>
      </c>
      <c r="E610" t="s">
        <v>11143</v>
      </c>
      <c r="F610" t="s">
        <v>11994</v>
      </c>
      <c r="G610" t="s">
        <v>11995</v>
      </c>
      <c r="H610" t="s">
        <v>2807</v>
      </c>
      <c r="I610" t="s">
        <v>12052</v>
      </c>
      <c r="J610" t="s">
        <v>15590</v>
      </c>
      <c r="K610" t="s">
        <v>15591</v>
      </c>
      <c r="M610" t="s">
        <v>15591</v>
      </c>
      <c r="N610" t="s">
        <v>20389</v>
      </c>
      <c r="O610" t="s">
        <v>85</v>
      </c>
      <c r="P610" t="s">
        <v>85</v>
      </c>
      <c r="Q610" t="s">
        <v>85</v>
      </c>
      <c r="R610" t="s">
        <v>85</v>
      </c>
      <c r="S610" t="s">
        <v>85</v>
      </c>
      <c r="T610" t="s">
        <v>85</v>
      </c>
      <c r="U610" t="s">
        <v>12053</v>
      </c>
      <c r="V610" t="s">
        <v>85</v>
      </c>
      <c r="W610" t="s">
        <v>85</v>
      </c>
      <c r="X610" t="s">
        <v>85</v>
      </c>
      <c r="Y610" t="s">
        <v>85</v>
      </c>
      <c r="Z610" t="s">
        <v>85</v>
      </c>
      <c r="AA610" t="s">
        <v>85</v>
      </c>
      <c r="AB610" t="s">
        <v>85</v>
      </c>
      <c r="AC610" t="s">
        <v>12054</v>
      </c>
      <c r="AD610" t="s">
        <v>12053</v>
      </c>
      <c r="AE610" t="s">
        <v>16656</v>
      </c>
    </row>
    <row r="611" spans="1:31" x14ac:dyDescent="0.35">
      <c r="A611" t="s">
        <v>85</v>
      </c>
      <c r="B611" t="s">
        <v>12055</v>
      </c>
      <c r="C611" t="s">
        <v>10905</v>
      </c>
      <c r="D611" t="s">
        <v>10907</v>
      </c>
      <c r="E611" t="s">
        <v>11143</v>
      </c>
      <c r="F611" t="s">
        <v>11994</v>
      </c>
      <c r="G611" t="s">
        <v>11995</v>
      </c>
      <c r="H611" t="s">
        <v>2807</v>
      </c>
      <c r="I611" t="s">
        <v>12052</v>
      </c>
      <c r="J611" t="s">
        <v>12056</v>
      </c>
      <c r="K611" t="s">
        <v>85</v>
      </c>
      <c r="M611" t="s">
        <v>12056</v>
      </c>
      <c r="O611" t="s">
        <v>85</v>
      </c>
      <c r="P611" t="s">
        <v>85</v>
      </c>
      <c r="Q611" t="s">
        <v>85</v>
      </c>
      <c r="R611" t="s">
        <v>85</v>
      </c>
      <c r="S611" t="s">
        <v>12057</v>
      </c>
      <c r="T611" t="s">
        <v>85</v>
      </c>
      <c r="U611" t="s">
        <v>12058</v>
      </c>
      <c r="V611" t="s">
        <v>12059</v>
      </c>
      <c r="W611" t="s">
        <v>85</v>
      </c>
      <c r="X611" t="s">
        <v>85</v>
      </c>
      <c r="Y611" t="s">
        <v>85</v>
      </c>
      <c r="Z611" t="s">
        <v>85</v>
      </c>
      <c r="AA611" t="s">
        <v>85</v>
      </c>
      <c r="AB611" t="s">
        <v>12060</v>
      </c>
      <c r="AC611" t="s">
        <v>12056</v>
      </c>
      <c r="AD611" t="s">
        <v>16884</v>
      </c>
      <c r="AE611" t="s">
        <v>12056</v>
      </c>
    </row>
    <row r="612" spans="1:31" x14ac:dyDescent="0.35">
      <c r="B612" t="s">
        <v>20049</v>
      </c>
      <c r="C612" t="s">
        <v>10905</v>
      </c>
      <c r="D612" t="s">
        <v>10907</v>
      </c>
      <c r="E612" t="s">
        <v>11143</v>
      </c>
      <c r="F612" t="s">
        <v>11994</v>
      </c>
      <c r="G612" t="s">
        <v>11995</v>
      </c>
      <c r="H612" t="s">
        <v>2807</v>
      </c>
      <c r="I612" t="s">
        <v>12052</v>
      </c>
      <c r="J612" t="s">
        <v>20050</v>
      </c>
      <c r="M612" t="s">
        <v>20050</v>
      </c>
      <c r="AD612" t="s">
        <v>85</v>
      </c>
      <c r="AE612" t="s">
        <v>20050</v>
      </c>
    </row>
    <row r="613" spans="1:31" x14ac:dyDescent="0.35">
      <c r="A613" t="s">
        <v>85</v>
      </c>
      <c r="B613" t="s">
        <v>12061</v>
      </c>
      <c r="C613" t="s">
        <v>10905</v>
      </c>
      <c r="D613" t="s">
        <v>10907</v>
      </c>
      <c r="E613" t="s">
        <v>11143</v>
      </c>
      <c r="F613" t="s">
        <v>11994</v>
      </c>
      <c r="G613" t="s">
        <v>11995</v>
      </c>
      <c r="H613" t="s">
        <v>2807</v>
      </c>
      <c r="I613" t="s">
        <v>12052</v>
      </c>
      <c r="J613" t="s">
        <v>20050</v>
      </c>
      <c r="K613" t="s">
        <v>15592</v>
      </c>
      <c r="M613" t="s">
        <v>15592</v>
      </c>
      <c r="N613" t="s">
        <v>20390</v>
      </c>
      <c r="O613" t="s">
        <v>85</v>
      </c>
      <c r="P613" t="s">
        <v>85</v>
      </c>
      <c r="Q613" t="s">
        <v>85</v>
      </c>
      <c r="R613" t="s">
        <v>85</v>
      </c>
      <c r="S613" t="s">
        <v>12063</v>
      </c>
      <c r="T613" t="s">
        <v>85</v>
      </c>
      <c r="W613" t="s">
        <v>85</v>
      </c>
      <c r="X613" t="s">
        <v>85</v>
      </c>
      <c r="Y613" t="s">
        <v>85</v>
      </c>
      <c r="Z613" t="s">
        <v>85</v>
      </c>
      <c r="AA613" t="s">
        <v>85</v>
      </c>
      <c r="AB613" t="s">
        <v>12064</v>
      </c>
      <c r="AC613" t="s">
        <v>12062</v>
      </c>
      <c r="AD613" t="s">
        <v>85</v>
      </c>
      <c r="AE613" t="s">
        <v>16656</v>
      </c>
    </row>
    <row r="614" spans="1:31" x14ac:dyDescent="0.35">
      <c r="B614" t="s">
        <v>15593</v>
      </c>
      <c r="C614" t="s">
        <v>10905</v>
      </c>
      <c r="D614" t="s">
        <v>10907</v>
      </c>
      <c r="E614" t="s">
        <v>11143</v>
      </c>
      <c r="F614" t="s">
        <v>11994</v>
      </c>
      <c r="G614" t="s">
        <v>11995</v>
      </c>
      <c r="H614" t="s">
        <v>2807</v>
      </c>
      <c r="I614" t="s">
        <v>12052</v>
      </c>
      <c r="J614" t="s">
        <v>15594</v>
      </c>
      <c r="K614" t="s">
        <v>20051</v>
      </c>
      <c r="M614" t="s">
        <v>20051</v>
      </c>
      <c r="N614" t="s">
        <v>20391</v>
      </c>
      <c r="U614" t="s">
        <v>15595</v>
      </c>
      <c r="AD614" t="s">
        <v>15595</v>
      </c>
      <c r="AE614" t="s">
        <v>16656</v>
      </c>
    </row>
    <row r="615" spans="1:31" x14ac:dyDescent="0.35">
      <c r="B615" t="s">
        <v>14696</v>
      </c>
      <c r="C615" t="s">
        <v>10905</v>
      </c>
      <c r="D615" t="s">
        <v>10907</v>
      </c>
      <c r="E615" t="s">
        <v>11143</v>
      </c>
      <c r="F615" t="s">
        <v>11994</v>
      </c>
      <c r="G615" t="s">
        <v>11995</v>
      </c>
      <c r="H615" t="s">
        <v>2807</v>
      </c>
      <c r="I615" t="s">
        <v>12052</v>
      </c>
      <c r="J615" t="s">
        <v>15596</v>
      </c>
      <c r="K615" t="s">
        <v>15597</v>
      </c>
      <c r="M615" t="s">
        <v>15597</v>
      </c>
      <c r="N615" t="s">
        <v>20392</v>
      </c>
      <c r="U615" t="s">
        <v>15596</v>
      </c>
      <c r="AD615" t="s">
        <v>15596</v>
      </c>
      <c r="AE615" t="s">
        <v>16656</v>
      </c>
    </row>
    <row r="616" spans="1:31" x14ac:dyDescent="0.35">
      <c r="B616" t="s">
        <v>20052</v>
      </c>
      <c r="C616" t="s">
        <v>10905</v>
      </c>
      <c r="D616" t="s">
        <v>10907</v>
      </c>
      <c r="E616" t="s">
        <v>11143</v>
      </c>
      <c r="F616" t="s">
        <v>11994</v>
      </c>
      <c r="G616" t="s">
        <v>11995</v>
      </c>
      <c r="H616" t="s">
        <v>2807</v>
      </c>
      <c r="I616" t="s">
        <v>12052</v>
      </c>
      <c r="J616" t="s">
        <v>15598</v>
      </c>
      <c r="M616" t="s">
        <v>15598</v>
      </c>
      <c r="AD616" t="s">
        <v>85</v>
      </c>
      <c r="AE616" t="s">
        <v>16656</v>
      </c>
    </row>
    <row r="617" spans="1:31" x14ac:dyDescent="0.35">
      <c r="B617" t="s">
        <v>14699</v>
      </c>
      <c r="C617" t="s">
        <v>10905</v>
      </c>
      <c r="D617" t="s">
        <v>10907</v>
      </c>
      <c r="E617" t="s">
        <v>11143</v>
      </c>
      <c r="F617" t="s">
        <v>11994</v>
      </c>
      <c r="G617" t="s">
        <v>11995</v>
      </c>
      <c r="H617" t="s">
        <v>2807</v>
      </c>
      <c r="I617" t="s">
        <v>12052</v>
      </c>
      <c r="J617" t="s">
        <v>15598</v>
      </c>
      <c r="K617" t="s">
        <v>15599</v>
      </c>
      <c r="M617" t="s">
        <v>15599</v>
      </c>
      <c r="N617" t="s">
        <v>20393</v>
      </c>
      <c r="AD617" t="s">
        <v>85</v>
      </c>
      <c r="AE617" t="s">
        <v>16656</v>
      </c>
    </row>
    <row r="618" spans="1:31" x14ac:dyDescent="0.35">
      <c r="B618" t="s">
        <v>15600</v>
      </c>
      <c r="C618" t="s">
        <v>10905</v>
      </c>
      <c r="D618" t="s">
        <v>10907</v>
      </c>
      <c r="E618" t="s">
        <v>11143</v>
      </c>
      <c r="F618" t="s">
        <v>11994</v>
      </c>
      <c r="G618" t="s">
        <v>11995</v>
      </c>
      <c r="H618" t="s">
        <v>2807</v>
      </c>
      <c r="I618" t="s">
        <v>12052</v>
      </c>
      <c r="J618" t="s">
        <v>15598</v>
      </c>
      <c r="K618" t="s">
        <v>20053</v>
      </c>
      <c r="M618" t="s">
        <v>20053</v>
      </c>
      <c r="N618" t="s">
        <v>20394</v>
      </c>
      <c r="AD618" t="s">
        <v>85</v>
      </c>
      <c r="AE618" t="s">
        <v>16656</v>
      </c>
    </row>
    <row r="619" spans="1:31" x14ac:dyDescent="0.35">
      <c r="A619" t="s">
        <v>85</v>
      </c>
      <c r="B619" t="s">
        <v>12065</v>
      </c>
      <c r="C619" t="s">
        <v>10905</v>
      </c>
      <c r="D619" t="s">
        <v>10907</v>
      </c>
      <c r="E619" t="s">
        <v>11143</v>
      </c>
      <c r="F619" t="s">
        <v>11994</v>
      </c>
      <c r="G619" t="s">
        <v>11995</v>
      </c>
      <c r="H619" t="s">
        <v>2807</v>
      </c>
      <c r="I619" t="s">
        <v>12052</v>
      </c>
      <c r="J619" t="s">
        <v>15598</v>
      </c>
      <c r="K619" t="s">
        <v>15601</v>
      </c>
      <c r="M619" t="s">
        <v>15601</v>
      </c>
      <c r="N619" t="s">
        <v>20395</v>
      </c>
      <c r="O619" t="s">
        <v>85</v>
      </c>
      <c r="P619" t="s">
        <v>85</v>
      </c>
      <c r="Q619" t="s">
        <v>85</v>
      </c>
      <c r="R619" t="s">
        <v>85</v>
      </c>
      <c r="S619" t="s">
        <v>85</v>
      </c>
      <c r="T619" t="s">
        <v>85</v>
      </c>
      <c r="U619" t="s">
        <v>12066</v>
      </c>
      <c r="V619" t="s">
        <v>12067</v>
      </c>
      <c r="W619" t="s">
        <v>85</v>
      </c>
      <c r="X619" t="s">
        <v>85</v>
      </c>
      <c r="Y619" t="s">
        <v>85</v>
      </c>
      <c r="Z619" t="s">
        <v>85</v>
      </c>
      <c r="AA619" t="s">
        <v>85</v>
      </c>
      <c r="AB619" t="s">
        <v>85</v>
      </c>
      <c r="AC619" t="s">
        <v>12068</v>
      </c>
      <c r="AD619" t="s">
        <v>12066</v>
      </c>
      <c r="AE619" t="s">
        <v>16656</v>
      </c>
    </row>
    <row r="620" spans="1:31" x14ac:dyDescent="0.35">
      <c r="A620" t="s">
        <v>85</v>
      </c>
      <c r="B620" t="s">
        <v>15602</v>
      </c>
      <c r="C620" t="s">
        <v>10905</v>
      </c>
      <c r="D620" t="s">
        <v>10907</v>
      </c>
      <c r="E620" t="s">
        <v>11143</v>
      </c>
      <c r="F620" t="s">
        <v>11994</v>
      </c>
      <c r="G620" t="s">
        <v>11995</v>
      </c>
      <c r="H620" t="s">
        <v>2807</v>
      </c>
      <c r="I620" t="s">
        <v>12052</v>
      </c>
      <c r="J620" t="s">
        <v>15598</v>
      </c>
      <c r="K620" t="s">
        <v>20054</v>
      </c>
      <c r="M620" t="s">
        <v>20054</v>
      </c>
      <c r="N620" t="s">
        <v>20396</v>
      </c>
      <c r="O620" t="s">
        <v>85</v>
      </c>
      <c r="P620" t="s">
        <v>85</v>
      </c>
      <c r="Q620" t="s">
        <v>85</v>
      </c>
      <c r="R620" t="s">
        <v>85</v>
      </c>
      <c r="S620" t="s">
        <v>85</v>
      </c>
      <c r="T620" t="s">
        <v>85</v>
      </c>
      <c r="U620" t="s">
        <v>12066</v>
      </c>
      <c r="V620" t="s">
        <v>12067</v>
      </c>
      <c r="W620" t="s">
        <v>85</v>
      </c>
      <c r="X620" t="s">
        <v>85</v>
      </c>
      <c r="Y620" t="s">
        <v>85</v>
      </c>
      <c r="Z620" t="s">
        <v>85</v>
      </c>
      <c r="AA620" t="s">
        <v>85</v>
      </c>
      <c r="AB620" t="s">
        <v>85</v>
      </c>
      <c r="AC620" t="s">
        <v>12068</v>
      </c>
      <c r="AD620" t="s">
        <v>12066</v>
      </c>
      <c r="AE620" t="s">
        <v>16656</v>
      </c>
    </row>
    <row r="621" spans="1:31" x14ac:dyDescent="0.35">
      <c r="A621" t="s">
        <v>85</v>
      </c>
      <c r="B621" t="s">
        <v>12073</v>
      </c>
      <c r="C621" t="s">
        <v>10905</v>
      </c>
      <c r="D621" t="s">
        <v>10907</v>
      </c>
      <c r="E621" t="s">
        <v>11143</v>
      </c>
      <c r="F621" t="s">
        <v>11994</v>
      </c>
      <c r="G621" t="s">
        <v>11995</v>
      </c>
      <c r="H621" t="s">
        <v>2807</v>
      </c>
      <c r="I621" t="s">
        <v>1085</v>
      </c>
      <c r="J621" t="s">
        <v>85</v>
      </c>
      <c r="K621" t="s">
        <v>85</v>
      </c>
      <c r="M621" t="s">
        <v>1085</v>
      </c>
      <c r="O621" t="s">
        <v>85</v>
      </c>
      <c r="P621" t="s">
        <v>85</v>
      </c>
      <c r="Q621" t="s">
        <v>85</v>
      </c>
      <c r="R621" t="s">
        <v>85</v>
      </c>
      <c r="S621" t="s">
        <v>85</v>
      </c>
      <c r="T621" t="s">
        <v>85</v>
      </c>
      <c r="V621" t="s">
        <v>85</v>
      </c>
      <c r="W621" t="s">
        <v>85</v>
      </c>
      <c r="X621" t="s">
        <v>85</v>
      </c>
      <c r="Y621" t="s">
        <v>85</v>
      </c>
      <c r="Z621" t="s">
        <v>85</v>
      </c>
      <c r="AA621" t="s">
        <v>85</v>
      </c>
      <c r="AB621" t="s">
        <v>85</v>
      </c>
      <c r="AC621" t="s">
        <v>85</v>
      </c>
      <c r="AD621" t="s">
        <v>85</v>
      </c>
      <c r="AE621" t="s">
        <v>1085</v>
      </c>
    </row>
    <row r="622" spans="1:31" x14ac:dyDescent="0.35">
      <c r="A622" t="s">
        <v>85</v>
      </c>
      <c r="B622" t="s">
        <v>12071</v>
      </c>
      <c r="C622" t="s">
        <v>10905</v>
      </c>
      <c r="D622" t="s">
        <v>10907</v>
      </c>
      <c r="E622" t="s">
        <v>11143</v>
      </c>
      <c r="F622" t="s">
        <v>11994</v>
      </c>
      <c r="G622" t="s">
        <v>11995</v>
      </c>
      <c r="H622" t="s">
        <v>2807</v>
      </c>
      <c r="I622" t="s">
        <v>1085</v>
      </c>
      <c r="J622" t="s">
        <v>12072</v>
      </c>
      <c r="K622" t="s">
        <v>85</v>
      </c>
      <c r="M622" t="s">
        <v>12072</v>
      </c>
      <c r="O622" t="s">
        <v>85</v>
      </c>
      <c r="P622" t="s">
        <v>85</v>
      </c>
      <c r="Q622" t="s">
        <v>85</v>
      </c>
      <c r="R622" t="s">
        <v>85</v>
      </c>
      <c r="S622" t="s">
        <v>85</v>
      </c>
      <c r="T622" t="s">
        <v>85</v>
      </c>
      <c r="V622" t="s">
        <v>85</v>
      </c>
      <c r="W622" t="s">
        <v>85</v>
      </c>
      <c r="X622" t="s">
        <v>85</v>
      </c>
      <c r="Y622" t="s">
        <v>85</v>
      </c>
      <c r="Z622" t="s">
        <v>85</v>
      </c>
      <c r="AA622" t="s">
        <v>85</v>
      </c>
      <c r="AB622" t="s">
        <v>85</v>
      </c>
      <c r="AC622" t="s">
        <v>12072</v>
      </c>
      <c r="AD622" t="s">
        <v>85</v>
      </c>
      <c r="AE622" t="s">
        <v>12072</v>
      </c>
    </row>
    <row r="623" spans="1:31" x14ac:dyDescent="0.35">
      <c r="B623" t="s">
        <v>15603</v>
      </c>
      <c r="C623" t="s">
        <v>10905</v>
      </c>
      <c r="D623" t="s">
        <v>10907</v>
      </c>
      <c r="E623" t="s">
        <v>11143</v>
      </c>
      <c r="F623" t="s">
        <v>11994</v>
      </c>
      <c r="G623" t="s">
        <v>11995</v>
      </c>
      <c r="H623" t="s">
        <v>2807</v>
      </c>
      <c r="I623" t="s">
        <v>1085</v>
      </c>
      <c r="J623" t="s">
        <v>15604</v>
      </c>
      <c r="M623" t="s">
        <v>15604</v>
      </c>
      <c r="AD623" t="s">
        <v>85</v>
      </c>
      <c r="AE623" t="s">
        <v>16658</v>
      </c>
    </row>
    <row r="624" spans="1:31" x14ac:dyDescent="0.35">
      <c r="B624" t="s">
        <v>15605</v>
      </c>
      <c r="C624" t="s">
        <v>10905</v>
      </c>
      <c r="D624" t="s">
        <v>10907</v>
      </c>
      <c r="E624" t="s">
        <v>11143</v>
      </c>
      <c r="F624" t="s">
        <v>11994</v>
      </c>
      <c r="G624" t="s">
        <v>11995</v>
      </c>
      <c r="H624" t="s">
        <v>2807</v>
      </c>
      <c r="I624" t="s">
        <v>1085</v>
      </c>
      <c r="J624" t="s">
        <v>15606</v>
      </c>
      <c r="M624" t="s">
        <v>15606</v>
      </c>
      <c r="AD624" t="s">
        <v>85</v>
      </c>
      <c r="AE624" t="s">
        <v>15606</v>
      </c>
    </row>
    <row r="625" spans="1:31" x14ac:dyDescent="0.35">
      <c r="B625" t="s">
        <v>15607</v>
      </c>
      <c r="C625" t="s">
        <v>10905</v>
      </c>
      <c r="D625" t="s">
        <v>10907</v>
      </c>
      <c r="E625" t="s">
        <v>11143</v>
      </c>
      <c r="F625" t="s">
        <v>11994</v>
      </c>
      <c r="G625" t="s">
        <v>11995</v>
      </c>
      <c r="H625" t="s">
        <v>2807</v>
      </c>
      <c r="I625" t="s">
        <v>15608</v>
      </c>
      <c r="J625" t="s">
        <v>15609</v>
      </c>
      <c r="M625" t="s">
        <v>15609</v>
      </c>
      <c r="N625" t="s">
        <v>16659</v>
      </c>
      <c r="U625" t="s">
        <v>15612</v>
      </c>
      <c r="AD625" t="s">
        <v>85</v>
      </c>
      <c r="AE625" t="s">
        <v>15609</v>
      </c>
    </row>
    <row r="626" spans="1:31" x14ac:dyDescent="0.35">
      <c r="B626" t="s">
        <v>15610</v>
      </c>
      <c r="C626" t="s">
        <v>10905</v>
      </c>
      <c r="D626" t="s">
        <v>10907</v>
      </c>
      <c r="E626" t="s">
        <v>11143</v>
      </c>
      <c r="F626" t="s">
        <v>11994</v>
      </c>
      <c r="G626" t="s">
        <v>11995</v>
      </c>
      <c r="H626" t="s">
        <v>2807</v>
      </c>
      <c r="I626" t="s">
        <v>15608</v>
      </c>
      <c r="J626" t="s">
        <v>15609</v>
      </c>
      <c r="K626" t="s">
        <v>15611</v>
      </c>
      <c r="M626" t="s">
        <v>15611</v>
      </c>
      <c r="N626" t="s">
        <v>20397</v>
      </c>
      <c r="U626" t="s">
        <v>15612</v>
      </c>
      <c r="AD626" t="s">
        <v>15612</v>
      </c>
      <c r="AE626" t="s">
        <v>16656</v>
      </c>
    </row>
    <row r="627" spans="1:31" x14ac:dyDescent="0.35">
      <c r="B627" t="s">
        <v>14701</v>
      </c>
      <c r="C627" t="s">
        <v>10905</v>
      </c>
      <c r="D627" t="s">
        <v>10907</v>
      </c>
      <c r="E627" t="s">
        <v>11143</v>
      </c>
      <c r="F627" t="s">
        <v>11994</v>
      </c>
      <c r="G627" t="s">
        <v>11995</v>
      </c>
      <c r="H627" t="s">
        <v>2807</v>
      </c>
      <c r="I627" t="s">
        <v>15608</v>
      </c>
      <c r="J627" t="s">
        <v>15609</v>
      </c>
      <c r="K627" t="s">
        <v>16660</v>
      </c>
      <c r="M627" t="s">
        <v>16660</v>
      </c>
      <c r="N627" t="s">
        <v>20398</v>
      </c>
      <c r="U627" t="s">
        <v>15612</v>
      </c>
      <c r="AD627" t="s">
        <v>15612</v>
      </c>
      <c r="AE627" t="s">
        <v>16656</v>
      </c>
    </row>
    <row r="628" spans="1:31" x14ac:dyDescent="0.35">
      <c r="B628" t="s">
        <v>14702</v>
      </c>
      <c r="C628" t="s">
        <v>10905</v>
      </c>
      <c r="D628" t="s">
        <v>10907</v>
      </c>
      <c r="E628" t="s">
        <v>11143</v>
      </c>
      <c r="F628" t="s">
        <v>11994</v>
      </c>
      <c r="G628" t="s">
        <v>11995</v>
      </c>
      <c r="H628" t="s">
        <v>2807</v>
      </c>
      <c r="I628" t="s">
        <v>15608</v>
      </c>
      <c r="M628" t="s">
        <v>15608</v>
      </c>
      <c r="AD628" t="s">
        <v>85</v>
      </c>
      <c r="AE628" t="s">
        <v>16656</v>
      </c>
    </row>
    <row r="629" spans="1:31" x14ac:dyDescent="0.35">
      <c r="B629" t="s">
        <v>14685</v>
      </c>
      <c r="C629" t="s">
        <v>10905</v>
      </c>
      <c r="D629" t="s">
        <v>10907</v>
      </c>
      <c r="E629" t="s">
        <v>11143</v>
      </c>
      <c r="F629" t="s">
        <v>11994</v>
      </c>
      <c r="G629" t="s">
        <v>11995</v>
      </c>
      <c r="H629" t="s">
        <v>2807</v>
      </c>
      <c r="I629" t="s">
        <v>836</v>
      </c>
      <c r="J629" t="s">
        <v>15613</v>
      </c>
      <c r="K629" t="s">
        <v>15614</v>
      </c>
      <c r="M629" t="s">
        <v>15614</v>
      </c>
      <c r="N629" t="s">
        <v>20399</v>
      </c>
      <c r="AD629" t="s">
        <v>85</v>
      </c>
      <c r="AE629" t="s">
        <v>16656</v>
      </c>
    </row>
    <row r="630" spans="1:31" x14ac:dyDescent="0.35">
      <c r="B630" t="s">
        <v>15615</v>
      </c>
      <c r="C630" t="s">
        <v>10905</v>
      </c>
      <c r="D630" t="s">
        <v>10907</v>
      </c>
      <c r="E630" t="s">
        <v>11143</v>
      </c>
      <c r="F630" t="s">
        <v>11994</v>
      </c>
      <c r="G630" t="s">
        <v>11995</v>
      </c>
      <c r="H630" t="s">
        <v>2807</v>
      </c>
      <c r="I630" t="s">
        <v>836</v>
      </c>
      <c r="J630" t="s">
        <v>10547</v>
      </c>
      <c r="K630" t="s">
        <v>15616</v>
      </c>
      <c r="L630" t="s">
        <v>15617</v>
      </c>
      <c r="M630" t="s">
        <v>15617</v>
      </c>
      <c r="N630" t="s">
        <v>20400</v>
      </c>
      <c r="AD630" t="s">
        <v>85</v>
      </c>
      <c r="AE630" t="s">
        <v>16656</v>
      </c>
    </row>
    <row r="631" spans="1:31" x14ac:dyDescent="0.35">
      <c r="A631" t="s">
        <v>85</v>
      </c>
      <c r="B631" t="s">
        <v>12032</v>
      </c>
      <c r="C631" t="s">
        <v>10905</v>
      </c>
      <c r="D631" t="s">
        <v>10907</v>
      </c>
      <c r="E631" t="s">
        <v>11143</v>
      </c>
      <c r="F631" t="s">
        <v>11994</v>
      </c>
      <c r="G631" t="s">
        <v>11995</v>
      </c>
      <c r="H631" t="s">
        <v>12025</v>
      </c>
      <c r="I631" t="s">
        <v>12026</v>
      </c>
      <c r="J631" t="s">
        <v>85</v>
      </c>
      <c r="K631" t="s">
        <v>85</v>
      </c>
      <c r="M631" t="s">
        <v>12026</v>
      </c>
      <c r="O631" t="s">
        <v>85</v>
      </c>
      <c r="P631" t="s">
        <v>85</v>
      </c>
      <c r="Q631" t="s">
        <v>85</v>
      </c>
      <c r="R631" t="s">
        <v>85</v>
      </c>
      <c r="S631" t="s">
        <v>85</v>
      </c>
      <c r="T631" t="s">
        <v>85</v>
      </c>
      <c r="W631" t="s">
        <v>85</v>
      </c>
      <c r="X631" t="s">
        <v>85</v>
      </c>
      <c r="Y631" t="s">
        <v>85</v>
      </c>
      <c r="Z631" t="s">
        <v>85</v>
      </c>
      <c r="AA631" t="s">
        <v>85</v>
      </c>
      <c r="AB631" t="s">
        <v>85</v>
      </c>
      <c r="AC631" t="s">
        <v>85</v>
      </c>
      <c r="AD631" t="s">
        <v>85</v>
      </c>
      <c r="AE631" t="s">
        <v>12026</v>
      </c>
    </row>
    <row r="632" spans="1:31" x14ac:dyDescent="0.35">
      <c r="A632" t="s">
        <v>85</v>
      </c>
      <c r="B632" t="s">
        <v>12024</v>
      </c>
      <c r="C632" t="s">
        <v>10905</v>
      </c>
      <c r="D632" t="s">
        <v>10907</v>
      </c>
      <c r="E632" t="s">
        <v>11143</v>
      </c>
      <c r="F632" t="s">
        <v>11994</v>
      </c>
      <c r="G632" t="s">
        <v>11995</v>
      </c>
      <c r="H632" t="s">
        <v>12025</v>
      </c>
      <c r="I632" t="s">
        <v>12026</v>
      </c>
      <c r="J632" t="s">
        <v>12027</v>
      </c>
      <c r="K632" t="s">
        <v>85</v>
      </c>
      <c r="M632" t="s">
        <v>12027</v>
      </c>
      <c r="O632" t="s">
        <v>85</v>
      </c>
      <c r="P632" t="s">
        <v>85</v>
      </c>
      <c r="Q632" t="s">
        <v>85</v>
      </c>
      <c r="R632" t="s">
        <v>85</v>
      </c>
      <c r="S632" t="s">
        <v>12028</v>
      </c>
      <c r="T632" t="s">
        <v>85</v>
      </c>
      <c r="V632" t="s">
        <v>85</v>
      </c>
      <c r="W632" t="s">
        <v>85</v>
      </c>
      <c r="X632" t="s">
        <v>85</v>
      </c>
      <c r="Y632" t="s">
        <v>85</v>
      </c>
      <c r="Z632" t="s">
        <v>85</v>
      </c>
      <c r="AA632" t="s">
        <v>85</v>
      </c>
      <c r="AB632" t="s">
        <v>12029</v>
      </c>
      <c r="AC632" t="s">
        <v>12027</v>
      </c>
      <c r="AD632" t="s">
        <v>85</v>
      </c>
      <c r="AE632" t="s">
        <v>12027</v>
      </c>
    </row>
    <row r="633" spans="1:31" x14ac:dyDescent="0.35">
      <c r="A633" t="s">
        <v>85</v>
      </c>
      <c r="B633" t="s">
        <v>12030</v>
      </c>
      <c r="C633" t="s">
        <v>10905</v>
      </c>
      <c r="D633" t="s">
        <v>10907</v>
      </c>
      <c r="E633" t="s">
        <v>11143</v>
      </c>
      <c r="F633" t="s">
        <v>11994</v>
      </c>
      <c r="G633" t="s">
        <v>11995</v>
      </c>
      <c r="H633" t="s">
        <v>12025</v>
      </c>
      <c r="I633" t="s">
        <v>12026</v>
      </c>
      <c r="J633" t="s">
        <v>15618</v>
      </c>
      <c r="K633" t="s">
        <v>85</v>
      </c>
      <c r="M633" t="s">
        <v>15618</v>
      </c>
      <c r="N633" t="s">
        <v>20401</v>
      </c>
      <c r="O633" t="s">
        <v>85</v>
      </c>
      <c r="P633" t="s">
        <v>85</v>
      </c>
      <c r="Q633" t="s">
        <v>85</v>
      </c>
      <c r="R633" t="s">
        <v>85</v>
      </c>
      <c r="S633" t="s">
        <v>12028</v>
      </c>
      <c r="T633" t="s">
        <v>85</v>
      </c>
      <c r="V633" t="s">
        <v>85</v>
      </c>
      <c r="W633" t="s">
        <v>85</v>
      </c>
      <c r="X633" t="s">
        <v>85</v>
      </c>
      <c r="Y633" t="s">
        <v>85</v>
      </c>
      <c r="Z633" t="s">
        <v>85</v>
      </c>
      <c r="AA633" t="s">
        <v>85</v>
      </c>
      <c r="AB633" t="s">
        <v>12029</v>
      </c>
      <c r="AC633" t="s">
        <v>12031</v>
      </c>
      <c r="AD633" t="s">
        <v>85</v>
      </c>
      <c r="AE633" t="s">
        <v>16656</v>
      </c>
    </row>
    <row r="634" spans="1:31" x14ac:dyDescent="0.35">
      <c r="B634" t="s">
        <v>15619</v>
      </c>
      <c r="C634" t="s">
        <v>10905</v>
      </c>
      <c r="D634" t="s">
        <v>10907</v>
      </c>
      <c r="E634" t="s">
        <v>11143</v>
      </c>
      <c r="F634" t="s">
        <v>11994</v>
      </c>
      <c r="G634" t="s">
        <v>11995</v>
      </c>
      <c r="H634" t="s">
        <v>12025</v>
      </c>
      <c r="I634" t="s">
        <v>15620</v>
      </c>
      <c r="J634" t="s">
        <v>15621</v>
      </c>
      <c r="M634" t="s">
        <v>15621</v>
      </c>
      <c r="AD634" t="s">
        <v>85</v>
      </c>
      <c r="AE634" t="s">
        <v>15621</v>
      </c>
    </row>
    <row r="635" spans="1:31" x14ac:dyDescent="0.35">
      <c r="B635" t="s">
        <v>15622</v>
      </c>
      <c r="C635" t="s">
        <v>10905</v>
      </c>
      <c r="D635" t="s">
        <v>10907</v>
      </c>
      <c r="E635" t="s">
        <v>11143</v>
      </c>
      <c r="F635" t="s">
        <v>11994</v>
      </c>
      <c r="G635" t="s">
        <v>11995</v>
      </c>
      <c r="H635" t="s">
        <v>12025</v>
      </c>
      <c r="I635" t="s">
        <v>15620</v>
      </c>
      <c r="J635" t="s">
        <v>15621</v>
      </c>
      <c r="K635" t="s">
        <v>20055</v>
      </c>
      <c r="M635" t="s">
        <v>20055</v>
      </c>
      <c r="N635" t="s">
        <v>20402</v>
      </c>
      <c r="AD635" t="s">
        <v>85</v>
      </c>
      <c r="AE635" t="s">
        <v>16656</v>
      </c>
    </row>
    <row r="636" spans="1:31" x14ac:dyDescent="0.35">
      <c r="B636" t="s">
        <v>15623</v>
      </c>
      <c r="C636" t="s">
        <v>10905</v>
      </c>
      <c r="D636" t="s">
        <v>10907</v>
      </c>
      <c r="E636" t="s">
        <v>11143</v>
      </c>
      <c r="F636" t="s">
        <v>11994</v>
      </c>
      <c r="G636" t="s">
        <v>11995</v>
      </c>
      <c r="H636" t="s">
        <v>12025</v>
      </c>
      <c r="I636" t="s">
        <v>15624</v>
      </c>
      <c r="M636" t="s">
        <v>15624</v>
      </c>
      <c r="N636" t="s">
        <v>16919</v>
      </c>
      <c r="AD636" t="s">
        <v>85</v>
      </c>
      <c r="AE636" t="s">
        <v>15624</v>
      </c>
    </row>
    <row r="637" spans="1:31" x14ac:dyDescent="0.35">
      <c r="B637" t="s">
        <v>15625</v>
      </c>
      <c r="C637" t="s">
        <v>10905</v>
      </c>
      <c r="D637" t="s">
        <v>10907</v>
      </c>
      <c r="E637" t="s">
        <v>11143</v>
      </c>
      <c r="F637" t="s">
        <v>11994</v>
      </c>
      <c r="G637" t="s">
        <v>11995</v>
      </c>
      <c r="H637" t="s">
        <v>12025</v>
      </c>
      <c r="I637" t="s">
        <v>15624</v>
      </c>
      <c r="J637" t="s">
        <v>15626</v>
      </c>
      <c r="M637" t="s">
        <v>15626</v>
      </c>
      <c r="N637" t="s">
        <v>20403</v>
      </c>
      <c r="AD637" t="s">
        <v>85</v>
      </c>
      <c r="AE637" t="s">
        <v>16656</v>
      </c>
    </row>
    <row r="638" spans="1:31" x14ac:dyDescent="0.35">
      <c r="B638" t="s">
        <v>15627</v>
      </c>
      <c r="C638" t="s">
        <v>10905</v>
      </c>
      <c r="D638" t="s">
        <v>10907</v>
      </c>
      <c r="E638" t="s">
        <v>11143</v>
      </c>
      <c r="F638" t="s">
        <v>11994</v>
      </c>
      <c r="G638" t="s">
        <v>11995</v>
      </c>
      <c r="H638" t="s">
        <v>12025</v>
      </c>
      <c r="I638" t="s">
        <v>15628</v>
      </c>
      <c r="J638" t="s">
        <v>15629</v>
      </c>
      <c r="M638" t="s">
        <v>15629</v>
      </c>
      <c r="AD638" t="s">
        <v>85</v>
      </c>
      <c r="AE638" t="s">
        <v>15629</v>
      </c>
    </row>
    <row r="639" spans="1:31" x14ac:dyDescent="0.35">
      <c r="B639" t="s">
        <v>15631</v>
      </c>
      <c r="C639" t="s">
        <v>10905</v>
      </c>
      <c r="D639" t="s">
        <v>10907</v>
      </c>
      <c r="E639" t="s">
        <v>11143</v>
      </c>
      <c r="F639" t="s">
        <v>11994</v>
      </c>
      <c r="G639" t="s">
        <v>11995</v>
      </c>
      <c r="H639" t="s">
        <v>12025</v>
      </c>
      <c r="I639" t="s">
        <v>15630</v>
      </c>
      <c r="J639" t="s">
        <v>20056</v>
      </c>
      <c r="M639" t="s">
        <v>20056</v>
      </c>
      <c r="N639" t="s">
        <v>20404</v>
      </c>
      <c r="AD639" t="s">
        <v>85</v>
      </c>
      <c r="AE639" t="s">
        <v>16656</v>
      </c>
    </row>
    <row r="640" spans="1:31" x14ac:dyDescent="0.35">
      <c r="B640" t="s">
        <v>14688</v>
      </c>
      <c r="C640" t="s">
        <v>10905</v>
      </c>
      <c r="D640" t="s">
        <v>10907</v>
      </c>
      <c r="E640" t="s">
        <v>11143</v>
      </c>
      <c r="F640" t="s">
        <v>11994</v>
      </c>
      <c r="G640" t="s">
        <v>11995</v>
      </c>
      <c r="H640" t="s">
        <v>12025</v>
      </c>
      <c r="I640" t="s">
        <v>15630</v>
      </c>
      <c r="J640" t="s">
        <v>15632</v>
      </c>
      <c r="M640" t="s">
        <v>15632</v>
      </c>
      <c r="N640" t="s">
        <v>20405</v>
      </c>
      <c r="AD640" t="s">
        <v>85</v>
      </c>
      <c r="AE640" t="s">
        <v>16656</v>
      </c>
    </row>
    <row r="641" spans="1:31" x14ac:dyDescent="0.35">
      <c r="A641" t="s">
        <v>85</v>
      </c>
      <c r="B641" t="s">
        <v>12042</v>
      </c>
      <c r="C641" t="s">
        <v>10905</v>
      </c>
      <c r="D641" t="s">
        <v>10907</v>
      </c>
      <c r="E641" t="s">
        <v>11143</v>
      </c>
      <c r="F641" t="s">
        <v>11994</v>
      </c>
      <c r="G641" t="s">
        <v>11995</v>
      </c>
      <c r="H641" t="s">
        <v>12025</v>
      </c>
      <c r="I641" t="s">
        <v>10604</v>
      </c>
      <c r="J641" t="s">
        <v>12043</v>
      </c>
      <c r="K641" t="s">
        <v>85</v>
      </c>
      <c r="M641" t="s">
        <v>12043</v>
      </c>
      <c r="N641" t="s">
        <v>16661</v>
      </c>
      <c r="O641" t="s">
        <v>85</v>
      </c>
      <c r="P641" t="s">
        <v>85</v>
      </c>
      <c r="Q641" t="s">
        <v>85</v>
      </c>
      <c r="R641" t="s">
        <v>85</v>
      </c>
      <c r="S641" t="s">
        <v>85</v>
      </c>
      <c r="T641" t="s">
        <v>85</v>
      </c>
      <c r="V641" t="s">
        <v>85</v>
      </c>
      <c r="W641" t="s">
        <v>85</v>
      </c>
      <c r="X641" t="s">
        <v>85</v>
      </c>
      <c r="Y641" t="s">
        <v>85</v>
      </c>
      <c r="Z641" t="s">
        <v>85</v>
      </c>
      <c r="AA641" t="s">
        <v>85</v>
      </c>
      <c r="AB641" t="s">
        <v>12044</v>
      </c>
      <c r="AC641" t="s">
        <v>12043</v>
      </c>
      <c r="AD641" t="s">
        <v>85</v>
      </c>
      <c r="AE641" t="s">
        <v>12043</v>
      </c>
    </row>
    <row r="642" spans="1:31" x14ac:dyDescent="0.35">
      <c r="B642" t="s">
        <v>14692</v>
      </c>
      <c r="C642" t="s">
        <v>10905</v>
      </c>
      <c r="D642" t="s">
        <v>10907</v>
      </c>
      <c r="E642" t="s">
        <v>11143</v>
      </c>
      <c r="F642" t="s">
        <v>11994</v>
      </c>
      <c r="G642" t="s">
        <v>11995</v>
      </c>
      <c r="H642" t="s">
        <v>12025</v>
      </c>
      <c r="I642" t="s">
        <v>10604</v>
      </c>
      <c r="J642" t="s">
        <v>12043</v>
      </c>
      <c r="K642" t="s">
        <v>15633</v>
      </c>
      <c r="M642" t="s">
        <v>15633</v>
      </c>
      <c r="N642" t="s">
        <v>16662</v>
      </c>
      <c r="AD642" t="s">
        <v>85</v>
      </c>
      <c r="AE642" t="s">
        <v>16656</v>
      </c>
    </row>
    <row r="643" spans="1:31" x14ac:dyDescent="0.35">
      <c r="B643" t="s">
        <v>15634</v>
      </c>
      <c r="C643" t="s">
        <v>10905</v>
      </c>
      <c r="D643" t="s">
        <v>10907</v>
      </c>
      <c r="E643" t="s">
        <v>11143</v>
      </c>
      <c r="F643" t="s">
        <v>11994</v>
      </c>
      <c r="G643" t="s">
        <v>11995</v>
      </c>
      <c r="H643" t="s">
        <v>12025</v>
      </c>
      <c r="I643" t="s">
        <v>15635</v>
      </c>
      <c r="J643" t="s">
        <v>15636</v>
      </c>
      <c r="M643" t="s">
        <v>15636</v>
      </c>
      <c r="AD643" t="s">
        <v>85</v>
      </c>
      <c r="AE643" t="s">
        <v>15636</v>
      </c>
    </row>
    <row r="644" spans="1:31" x14ac:dyDescent="0.35">
      <c r="B644" t="s">
        <v>15637</v>
      </c>
      <c r="C644" t="s">
        <v>10905</v>
      </c>
      <c r="D644" t="s">
        <v>10907</v>
      </c>
      <c r="E644" t="s">
        <v>11143</v>
      </c>
      <c r="F644" t="s">
        <v>11994</v>
      </c>
      <c r="G644" t="s">
        <v>11995</v>
      </c>
      <c r="H644" t="s">
        <v>12025</v>
      </c>
      <c r="I644" t="s">
        <v>15635</v>
      </c>
      <c r="J644" t="s">
        <v>15638</v>
      </c>
      <c r="M644" t="s">
        <v>15638</v>
      </c>
      <c r="AD644" t="s">
        <v>85</v>
      </c>
      <c r="AE644" t="s">
        <v>15638</v>
      </c>
    </row>
    <row r="645" spans="1:31" x14ac:dyDescent="0.35">
      <c r="B645" t="s">
        <v>14695</v>
      </c>
      <c r="C645" t="s">
        <v>10905</v>
      </c>
      <c r="D645" t="s">
        <v>10907</v>
      </c>
      <c r="E645" t="s">
        <v>11143</v>
      </c>
      <c r="F645" t="s">
        <v>11994</v>
      </c>
      <c r="G645" t="s">
        <v>11995</v>
      </c>
      <c r="H645" t="s">
        <v>12025</v>
      </c>
      <c r="I645" t="s">
        <v>15639</v>
      </c>
      <c r="J645" t="s">
        <v>15640</v>
      </c>
      <c r="M645" t="s">
        <v>15640</v>
      </c>
      <c r="N645" t="s">
        <v>20406</v>
      </c>
      <c r="AD645" t="s">
        <v>85</v>
      </c>
      <c r="AE645" t="s">
        <v>16656</v>
      </c>
    </row>
    <row r="646" spans="1:31" x14ac:dyDescent="0.35">
      <c r="B646" t="s">
        <v>14694</v>
      </c>
      <c r="C646" t="s">
        <v>10905</v>
      </c>
      <c r="D646" t="s">
        <v>10907</v>
      </c>
      <c r="E646" t="s">
        <v>11143</v>
      </c>
      <c r="F646" t="s">
        <v>11994</v>
      </c>
      <c r="G646" t="s">
        <v>11995</v>
      </c>
      <c r="H646" t="s">
        <v>12025</v>
      </c>
      <c r="I646" t="s">
        <v>15639</v>
      </c>
      <c r="M646" t="s">
        <v>15639</v>
      </c>
      <c r="AD646" t="s">
        <v>85</v>
      </c>
      <c r="AE646" t="s">
        <v>15639</v>
      </c>
    </row>
    <row r="647" spans="1:31" x14ac:dyDescent="0.35">
      <c r="A647" t="s">
        <v>85</v>
      </c>
      <c r="B647" t="s">
        <v>12079</v>
      </c>
      <c r="C647" t="s">
        <v>10905</v>
      </c>
      <c r="D647" t="s">
        <v>10907</v>
      </c>
      <c r="E647" t="s">
        <v>11143</v>
      </c>
      <c r="F647" t="s">
        <v>11994</v>
      </c>
      <c r="G647" t="s">
        <v>11995</v>
      </c>
      <c r="H647" t="s">
        <v>12025</v>
      </c>
      <c r="I647" t="s">
        <v>12075</v>
      </c>
      <c r="J647" t="s">
        <v>85</v>
      </c>
      <c r="K647" t="s">
        <v>85</v>
      </c>
      <c r="M647" t="s">
        <v>12075</v>
      </c>
      <c r="O647" t="s">
        <v>85</v>
      </c>
      <c r="P647" t="s">
        <v>85</v>
      </c>
      <c r="Q647" t="s">
        <v>85</v>
      </c>
      <c r="R647" t="s">
        <v>85</v>
      </c>
      <c r="S647" t="s">
        <v>85</v>
      </c>
      <c r="T647" t="s">
        <v>85</v>
      </c>
      <c r="V647" t="s">
        <v>85</v>
      </c>
      <c r="W647" t="s">
        <v>85</v>
      </c>
      <c r="X647" t="s">
        <v>85</v>
      </c>
      <c r="Y647" t="s">
        <v>85</v>
      </c>
      <c r="Z647" t="s">
        <v>85</v>
      </c>
      <c r="AA647" t="s">
        <v>85</v>
      </c>
      <c r="AB647" t="s">
        <v>12078</v>
      </c>
      <c r="AC647" t="s">
        <v>12075</v>
      </c>
      <c r="AD647" t="s">
        <v>85</v>
      </c>
      <c r="AE647" t="s">
        <v>12075</v>
      </c>
    </row>
    <row r="648" spans="1:31" x14ac:dyDescent="0.35">
      <c r="B648" t="s">
        <v>14693</v>
      </c>
      <c r="C648" t="s">
        <v>10905</v>
      </c>
      <c r="D648" t="s">
        <v>10907</v>
      </c>
      <c r="E648" t="s">
        <v>11143</v>
      </c>
      <c r="F648" t="s">
        <v>11994</v>
      </c>
      <c r="G648" t="s">
        <v>11995</v>
      </c>
      <c r="H648" t="s">
        <v>12025</v>
      </c>
      <c r="I648" t="s">
        <v>12075</v>
      </c>
      <c r="J648" t="s">
        <v>15641</v>
      </c>
      <c r="M648" t="s">
        <v>15641</v>
      </c>
      <c r="AD648" t="s">
        <v>85</v>
      </c>
      <c r="AE648" t="s">
        <v>15641</v>
      </c>
    </row>
    <row r="649" spans="1:31" x14ac:dyDescent="0.35">
      <c r="A649" t="s">
        <v>85</v>
      </c>
      <c r="B649" t="s">
        <v>12074</v>
      </c>
      <c r="C649" t="s">
        <v>10905</v>
      </c>
      <c r="D649" t="s">
        <v>10907</v>
      </c>
      <c r="E649" t="s">
        <v>11143</v>
      </c>
      <c r="F649" t="s">
        <v>11994</v>
      </c>
      <c r="G649" t="s">
        <v>11995</v>
      </c>
      <c r="H649" t="s">
        <v>12025</v>
      </c>
      <c r="I649" t="s">
        <v>12075</v>
      </c>
      <c r="J649" t="s">
        <v>3411</v>
      </c>
      <c r="K649" t="s">
        <v>85</v>
      </c>
      <c r="M649" t="s">
        <v>3411</v>
      </c>
      <c r="O649" t="s">
        <v>85</v>
      </c>
      <c r="P649" t="s">
        <v>85</v>
      </c>
      <c r="Q649" t="s">
        <v>85</v>
      </c>
      <c r="R649" t="s">
        <v>85</v>
      </c>
      <c r="S649" t="s">
        <v>85</v>
      </c>
      <c r="T649" t="s">
        <v>85</v>
      </c>
      <c r="U649" t="s">
        <v>12076</v>
      </c>
      <c r="V649" t="s">
        <v>12077</v>
      </c>
      <c r="W649" t="s">
        <v>85</v>
      </c>
      <c r="X649" t="s">
        <v>85</v>
      </c>
      <c r="Y649" t="s">
        <v>85</v>
      </c>
      <c r="Z649" t="s">
        <v>85</v>
      </c>
      <c r="AA649" t="s">
        <v>85</v>
      </c>
      <c r="AB649" t="s">
        <v>12078</v>
      </c>
      <c r="AC649" t="s">
        <v>3411</v>
      </c>
      <c r="AD649" t="s">
        <v>12076</v>
      </c>
      <c r="AE649" t="s">
        <v>3411</v>
      </c>
    </row>
    <row r="650" spans="1:31" x14ac:dyDescent="0.35">
      <c r="A650" t="s">
        <v>85</v>
      </c>
      <c r="B650" t="s">
        <v>15106</v>
      </c>
      <c r="C650" t="s">
        <v>10905</v>
      </c>
      <c r="D650" t="s">
        <v>10907</v>
      </c>
      <c r="E650" t="s">
        <v>11143</v>
      </c>
      <c r="F650" t="s">
        <v>11994</v>
      </c>
      <c r="G650" t="s">
        <v>11995</v>
      </c>
      <c r="H650" t="s">
        <v>12025</v>
      </c>
      <c r="I650" t="s">
        <v>12075</v>
      </c>
      <c r="J650" t="s">
        <v>3411</v>
      </c>
      <c r="K650" t="s">
        <v>15642</v>
      </c>
      <c r="M650" t="s">
        <v>15642</v>
      </c>
      <c r="N650" t="s">
        <v>20407</v>
      </c>
      <c r="O650" t="s">
        <v>85</v>
      </c>
      <c r="P650" t="s">
        <v>85</v>
      </c>
      <c r="Q650" t="s">
        <v>85</v>
      </c>
      <c r="R650" t="s">
        <v>85</v>
      </c>
      <c r="S650" t="s">
        <v>85</v>
      </c>
      <c r="T650" t="s">
        <v>85</v>
      </c>
      <c r="U650" t="s">
        <v>12076</v>
      </c>
      <c r="V650" t="s">
        <v>12077</v>
      </c>
      <c r="W650" t="s">
        <v>85</v>
      </c>
      <c r="X650" t="s">
        <v>85</v>
      </c>
      <c r="Y650" t="s">
        <v>85</v>
      </c>
      <c r="Z650" t="s">
        <v>85</v>
      </c>
      <c r="AA650" t="s">
        <v>85</v>
      </c>
      <c r="AB650" t="s">
        <v>12078</v>
      </c>
      <c r="AC650" t="s">
        <v>3411</v>
      </c>
      <c r="AD650" t="s">
        <v>20057</v>
      </c>
      <c r="AE650" t="s">
        <v>16656</v>
      </c>
    </row>
    <row r="651" spans="1:31" x14ac:dyDescent="0.35">
      <c r="A651" t="s">
        <v>85</v>
      </c>
      <c r="B651" t="s">
        <v>12083</v>
      </c>
      <c r="C651" t="s">
        <v>10905</v>
      </c>
      <c r="D651" t="s">
        <v>10907</v>
      </c>
      <c r="E651" t="s">
        <v>11143</v>
      </c>
      <c r="F651" t="s">
        <v>11994</v>
      </c>
      <c r="G651" t="s">
        <v>11995</v>
      </c>
      <c r="H651" t="s">
        <v>11061</v>
      </c>
      <c r="I651" t="s">
        <v>85</v>
      </c>
      <c r="J651" t="s">
        <v>85</v>
      </c>
      <c r="K651" t="s">
        <v>85</v>
      </c>
      <c r="M651" t="s">
        <v>11061</v>
      </c>
      <c r="O651" t="s">
        <v>85</v>
      </c>
      <c r="P651" t="s">
        <v>85</v>
      </c>
      <c r="Q651" t="s">
        <v>85</v>
      </c>
      <c r="R651" t="s">
        <v>85</v>
      </c>
      <c r="S651" t="s">
        <v>85</v>
      </c>
      <c r="T651" t="s">
        <v>85</v>
      </c>
      <c r="V651" t="s">
        <v>85</v>
      </c>
      <c r="W651" t="s">
        <v>85</v>
      </c>
      <c r="X651" t="s">
        <v>85</v>
      </c>
      <c r="Y651" t="s">
        <v>85</v>
      </c>
      <c r="Z651" t="s">
        <v>85</v>
      </c>
      <c r="AA651" t="s">
        <v>85</v>
      </c>
      <c r="AB651" t="s">
        <v>85</v>
      </c>
      <c r="AC651" t="s">
        <v>85</v>
      </c>
      <c r="AD651" t="s">
        <v>85</v>
      </c>
      <c r="AE651" t="s">
        <v>16656</v>
      </c>
    </row>
    <row r="652" spans="1:31" x14ac:dyDescent="0.35">
      <c r="B652" t="s">
        <v>14684</v>
      </c>
      <c r="C652" t="s">
        <v>10905</v>
      </c>
      <c r="D652" t="s">
        <v>10907</v>
      </c>
      <c r="E652" t="s">
        <v>11143</v>
      </c>
      <c r="F652" t="s">
        <v>11994</v>
      </c>
      <c r="G652" t="s">
        <v>11995</v>
      </c>
      <c r="H652" t="s">
        <v>11061</v>
      </c>
      <c r="I652" t="s">
        <v>10466</v>
      </c>
      <c r="J652" t="s">
        <v>2032</v>
      </c>
      <c r="M652" t="s">
        <v>2032</v>
      </c>
      <c r="AD652" t="s">
        <v>85</v>
      </c>
      <c r="AE652" t="s">
        <v>2032</v>
      </c>
    </row>
    <row r="653" spans="1:31" x14ac:dyDescent="0.35">
      <c r="B653" t="s">
        <v>20848</v>
      </c>
      <c r="C653" t="s">
        <v>10905</v>
      </c>
      <c r="D653" t="s">
        <v>10907</v>
      </c>
      <c r="E653" t="s">
        <v>11143</v>
      </c>
      <c r="F653" t="s">
        <v>11994</v>
      </c>
      <c r="G653" t="s">
        <v>11995</v>
      </c>
      <c r="H653" t="s">
        <v>11061</v>
      </c>
      <c r="I653" t="s">
        <v>15613</v>
      </c>
      <c r="J653" t="s">
        <v>2080</v>
      </c>
      <c r="M653" t="s">
        <v>2080</v>
      </c>
      <c r="N653" t="s">
        <v>20849</v>
      </c>
      <c r="AD653" t="s">
        <v>85</v>
      </c>
      <c r="AE653" t="s">
        <v>2080</v>
      </c>
    </row>
    <row r="654" spans="1:31" x14ac:dyDescent="0.35">
      <c r="B654" t="s">
        <v>14683</v>
      </c>
      <c r="C654" t="s">
        <v>10905</v>
      </c>
      <c r="D654" t="s">
        <v>10907</v>
      </c>
      <c r="E654" t="s">
        <v>11143</v>
      </c>
      <c r="F654" t="s">
        <v>11994</v>
      </c>
      <c r="G654" t="s">
        <v>11995</v>
      </c>
      <c r="H654" t="s">
        <v>11061</v>
      </c>
      <c r="I654" t="s">
        <v>15613</v>
      </c>
      <c r="J654" t="s">
        <v>2080</v>
      </c>
      <c r="K654" t="s">
        <v>15643</v>
      </c>
      <c r="M654" t="s">
        <v>15643</v>
      </c>
      <c r="N654" t="s">
        <v>21466</v>
      </c>
      <c r="AD654" t="s">
        <v>85</v>
      </c>
      <c r="AE654" t="s">
        <v>16656</v>
      </c>
    </row>
    <row r="655" spans="1:31" x14ac:dyDescent="0.35">
      <c r="B655" t="s">
        <v>15644</v>
      </c>
      <c r="C655" t="s">
        <v>10905</v>
      </c>
      <c r="D655" t="s">
        <v>10907</v>
      </c>
      <c r="E655" t="s">
        <v>11143</v>
      </c>
      <c r="F655" t="s">
        <v>11994</v>
      </c>
      <c r="G655" t="s">
        <v>11995</v>
      </c>
      <c r="H655" t="s">
        <v>11061</v>
      </c>
      <c r="I655" t="s">
        <v>15613</v>
      </c>
      <c r="J655" t="s">
        <v>2080</v>
      </c>
      <c r="K655" t="s">
        <v>15645</v>
      </c>
      <c r="M655" t="s">
        <v>15645</v>
      </c>
      <c r="N655" t="s">
        <v>21467</v>
      </c>
      <c r="AD655" t="s">
        <v>85</v>
      </c>
      <c r="AE655" t="s">
        <v>16656</v>
      </c>
    </row>
    <row r="656" spans="1:31" x14ac:dyDescent="0.35">
      <c r="B656" t="s">
        <v>14686</v>
      </c>
      <c r="C656" t="s">
        <v>10905</v>
      </c>
      <c r="D656" t="s">
        <v>10907</v>
      </c>
      <c r="E656" t="s">
        <v>11143</v>
      </c>
      <c r="F656" t="s">
        <v>11994</v>
      </c>
      <c r="G656" t="s">
        <v>11995</v>
      </c>
      <c r="H656" t="s">
        <v>11061</v>
      </c>
      <c r="I656" t="s">
        <v>15646</v>
      </c>
      <c r="J656" t="s">
        <v>2078</v>
      </c>
      <c r="M656" t="s">
        <v>2078</v>
      </c>
      <c r="N656" t="s">
        <v>14595</v>
      </c>
      <c r="AD656" t="s">
        <v>85</v>
      </c>
      <c r="AE656" t="s">
        <v>2078</v>
      </c>
    </row>
    <row r="657" spans="1:31" x14ac:dyDescent="0.35">
      <c r="B657" t="s">
        <v>16663</v>
      </c>
      <c r="C657" t="s">
        <v>10905</v>
      </c>
      <c r="D657" t="s">
        <v>10907</v>
      </c>
      <c r="E657" t="s">
        <v>11143</v>
      </c>
      <c r="F657" t="s">
        <v>11994</v>
      </c>
      <c r="G657" t="s">
        <v>11995</v>
      </c>
      <c r="H657" t="s">
        <v>11061</v>
      </c>
      <c r="I657" t="s">
        <v>836</v>
      </c>
      <c r="J657" t="s">
        <v>12082</v>
      </c>
      <c r="K657" t="s">
        <v>16664</v>
      </c>
      <c r="M657" t="s">
        <v>16664</v>
      </c>
      <c r="N657" t="s">
        <v>21468</v>
      </c>
      <c r="AD657" t="s">
        <v>85</v>
      </c>
      <c r="AE657" t="s">
        <v>16656</v>
      </c>
    </row>
    <row r="658" spans="1:31" x14ac:dyDescent="0.35">
      <c r="B658" t="s">
        <v>14697</v>
      </c>
      <c r="C658" t="s">
        <v>10905</v>
      </c>
      <c r="D658" t="s">
        <v>10907</v>
      </c>
      <c r="E658" t="s">
        <v>11143</v>
      </c>
      <c r="F658" t="s">
        <v>11994</v>
      </c>
      <c r="G658" t="s">
        <v>11995</v>
      </c>
      <c r="H658" t="s">
        <v>11061</v>
      </c>
      <c r="I658" t="s">
        <v>836</v>
      </c>
      <c r="J658" t="s">
        <v>12082</v>
      </c>
      <c r="K658" t="s">
        <v>15647</v>
      </c>
      <c r="M658" t="s">
        <v>15647</v>
      </c>
      <c r="N658" t="s">
        <v>21469</v>
      </c>
      <c r="AD658" t="s">
        <v>85</v>
      </c>
      <c r="AE658" t="s">
        <v>16656</v>
      </c>
    </row>
    <row r="659" spans="1:31" x14ac:dyDescent="0.35">
      <c r="B659" t="s">
        <v>16665</v>
      </c>
      <c r="C659" t="s">
        <v>10905</v>
      </c>
      <c r="D659" t="s">
        <v>10907</v>
      </c>
      <c r="E659" t="s">
        <v>11143</v>
      </c>
      <c r="F659" t="s">
        <v>11994</v>
      </c>
      <c r="G659" t="s">
        <v>11995</v>
      </c>
      <c r="H659" t="s">
        <v>11061</v>
      </c>
      <c r="I659" t="s">
        <v>836</v>
      </c>
      <c r="J659" t="s">
        <v>12082</v>
      </c>
      <c r="K659" t="s">
        <v>16666</v>
      </c>
      <c r="M659" t="s">
        <v>16666</v>
      </c>
      <c r="N659" t="s">
        <v>21470</v>
      </c>
      <c r="AD659" t="s">
        <v>85</v>
      </c>
      <c r="AE659" t="s">
        <v>16656</v>
      </c>
    </row>
    <row r="660" spans="1:31" x14ac:dyDescent="0.35">
      <c r="B660" t="s">
        <v>15648</v>
      </c>
      <c r="C660" t="s">
        <v>10905</v>
      </c>
      <c r="D660" t="s">
        <v>10907</v>
      </c>
      <c r="E660" t="s">
        <v>11143</v>
      </c>
      <c r="F660" t="s">
        <v>11994</v>
      </c>
      <c r="G660" t="s">
        <v>11995</v>
      </c>
      <c r="H660" t="s">
        <v>11061</v>
      </c>
      <c r="I660" t="s">
        <v>836</v>
      </c>
      <c r="J660" t="s">
        <v>12082</v>
      </c>
      <c r="K660" t="s">
        <v>15649</v>
      </c>
      <c r="M660" t="s">
        <v>15649</v>
      </c>
      <c r="N660" t="s">
        <v>21471</v>
      </c>
      <c r="AD660" t="s">
        <v>85</v>
      </c>
      <c r="AE660" t="s">
        <v>16656</v>
      </c>
    </row>
    <row r="661" spans="1:31" x14ac:dyDescent="0.35">
      <c r="B661" t="s">
        <v>14731</v>
      </c>
      <c r="C661" t="s">
        <v>10905</v>
      </c>
      <c r="D661" t="s">
        <v>10907</v>
      </c>
      <c r="E661" t="s">
        <v>11143</v>
      </c>
      <c r="F661" t="s">
        <v>11994</v>
      </c>
      <c r="G661" t="s">
        <v>11995</v>
      </c>
      <c r="H661" t="s">
        <v>11061</v>
      </c>
      <c r="I661" t="s">
        <v>836</v>
      </c>
      <c r="J661" t="s">
        <v>12082</v>
      </c>
      <c r="M661" t="s">
        <v>12082</v>
      </c>
      <c r="N661" t="s">
        <v>20855</v>
      </c>
      <c r="AD661" t="s">
        <v>85</v>
      </c>
      <c r="AE661" t="s">
        <v>12082</v>
      </c>
    </row>
    <row r="662" spans="1:31" x14ac:dyDescent="0.35">
      <c r="A662" t="s">
        <v>85</v>
      </c>
      <c r="B662" t="s">
        <v>15650</v>
      </c>
      <c r="C662" t="s">
        <v>10905</v>
      </c>
      <c r="D662" t="s">
        <v>10907</v>
      </c>
      <c r="E662" t="s">
        <v>11143</v>
      </c>
      <c r="F662" t="s">
        <v>11994</v>
      </c>
      <c r="G662" t="s">
        <v>11995</v>
      </c>
      <c r="H662" t="s">
        <v>12084</v>
      </c>
      <c r="M662" t="s">
        <v>12084</v>
      </c>
      <c r="O662" t="s">
        <v>85</v>
      </c>
      <c r="P662" t="s">
        <v>85</v>
      </c>
      <c r="Q662" t="s">
        <v>85</v>
      </c>
      <c r="R662" t="s">
        <v>85</v>
      </c>
      <c r="T662" t="s">
        <v>85</v>
      </c>
      <c r="W662" t="s">
        <v>85</v>
      </c>
      <c r="X662" t="s">
        <v>85</v>
      </c>
      <c r="Y662" t="s">
        <v>85</v>
      </c>
      <c r="Z662" t="s">
        <v>85</v>
      </c>
      <c r="AA662" t="s">
        <v>85</v>
      </c>
      <c r="AC662" t="s">
        <v>85</v>
      </c>
      <c r="AD662" t="s">
        <v>85</v>
      </c>
      <c r="AE662" t="s">
        <v>12084</v>
      </c>
    </row>
    <row r="663" spans="1:31" x14ac:dyDescent="0.35">
      <c r="A663" t="s">
        <v>85</v>
      </c>
      <c r="B663" t="s">
        <v>12234</v>
      </c>
      <c r="C663" t="s">
        <v>10905</v>
      </c>
      <c r="D663" t="s">
        <v>10907</v>
      </c>
      <c r="E663" t="s">
        <v>11143</v>
      </c>
      <c r="F663" t="s">
        <v>11994</v>
      </c>
      <c r="G663" t="s">
        <v>11995</v>
      </c>
      <c r="H663" t="s">
        <v>12084</v>
      </c>
      <c r="I663" t="s">
        <v>15651</v>
      </c>
      <c r="J663" t="s">
        <v>697</v>
      </c>
      <c r="K663" t="s">
        <v>12235</v>
      </c>
      <c r="M663" t="s">
        <v>12235</v>
      </c>
      <c r="O663" t="s">
        <v>85</v>
      </c>
      <c r="P663" t="s">
        <v>85</v>
      </c>
      <c r="Q663" t="s">
        <v>85</v>
      </c>
      <c r="R663" t="s">
        <v>85</v>
      </c>
      <c r="S663" t="s">
        <v>12236</v>
      </c>
      <c r="T663" t="s">
        <v>85</v>
      </c>
      <c r="U663" t="s">
        <v>698</v>
      </c>
      <c r="V663" t="s">
        <v>12237</v>
      </c>
      <c r="W663" t="s">
        <v>85</v>
      </c>
      <c r="X663" t="s">
        <v>85</v>
      </c>
      <c r="Y663" t="s">
        <v>85</v>
      </c>
      <c r="Z663" t="s">
        <v>85</v>
      </c>
      <c r="AA663" t="s">
        <v>85</v>
      </c>
      <c r="AB663" t="s">
        <v>12238</v>
      </c>
      <c r="AC663" t="s">
        <v>85</v>
      </c>
      <c r="AD663" t="s">
        <v>16973</v>
      </c>
      <c r="AE663" t="s">
        <v>12235</v>
      </c>
    </row>
    <row r="664" spans="1:31" x14ac:dyDescent="0.35">
      <c r="A664" t="s">
        <v>85</v>
      </c>
      <c r="B664" t="s">
        <v>15652</v>
      </c>
      <c r="C664" t="s">
        <v>10905</v>
      </c>
      <c r="D664" t="s">
        <v>10907</v>
      </c>
      <c r="E664" t="s">
        <v>11143</v>
      </c>
      <c r="F664" t="s">
        <v>11994</v>
      </c>
      <c r="G664" t="s">
        <v>11995</v>
      </c>
      <c r="H664" t="s">
        <v>12084</v>
      </c>
      <c r="I664" t="s">
        <v>15651</v>
      </c>
      <c r="J664" t="s">
        <v>697</v>
      </c>
      <c r="K664" t="s">
        <v>12235</v>
      </c>
      <c r="L664" t="s">
        <v>15653</v>
      </c>
      <c r="M664" t="s">
        <v>15653</v>
      </c>
      <c r="N664" t="s">
        <v>20408</v>
      </c>
      <c r="O664" t="s">
        <v>85</v>
      </c>
      <c r="P664" t="s">
        <v>85</v>
      </c>
      <c r="Q664" t="s">
        <v>85</v>
      </c>
      <c r="R664" t="s">
        <v>85</v>
      </c>
      <c r="S664" t="s">
        <v>12236</v>
      </c>
      <c r="T664" t="s">
        <v>85</v>
      </c>
      <c r="U664" t="s">
        <v>698</v>
      </c>
      <c r="V664" t="s">
        <v>12237</v>
      </c>
      <c r="W664" t="s">
        <v>85</v>
      </c>
      <c r="X664" t="s">
        <v>85</v>
      </c>
      <c r="Y664" t="s">
        <v>85</v>
      </c>
      <c r="Z664" t="s">
        <v>85</v>
      </c>
      <c r="AA664" t="s">
        <v>85</v>
      </c>
      <c r="AB664" t="s">
        <v>12238</v>
      </c>
      <c r="AC664" t="s">
        <v>85</v>
      </c>
      <c r="AD664" t="s">
        <v>16973</v>
      </c>
      <c r="AE664" t="s">
        <v>16656</v>
      </c>
    </row>
    <row r="665" spans="1:31" x14ac:dyDescent="0.35">
      <c r="A665" t="s">
        <v>85</v>
      </c>
      <c r="B665" t="s">
        <v>14760</v>
      </c>
      <c r="C665" t="s">
        <v>10905</v>
      </c>
      <c r="D665" t="s">
        <v>10907</v>
      </c>
      <c r="E665" t="s">
        <v>11143</v>
      </c>
      <c r="F665" t="s">
        <v>11994</v>
      </c>
      <c r="G665" t="s">
        <v>11995</v>
      </c>
      <c r="H665" t="s">
        <v>12084</v>
      </c>
      <c r="I665" t="s">
        <v>15651</v>
      </c>
      <c r="J665" t="s">
        <v>697</v>
      </c>
      <c r="K665" t="s">
        <v>15654</v>
      </c>
      <c r="L665" t="s">
        <v>15655</v>
      </c>
      <c r="M665" t="s">
        <v>15655</v>
      </c>
      <c r="N665" t="s">
        <v>20409</v>
      </c>
      <c r="O665" t="s">
        <v>85</v>
      </c>
      <c r="P665" t="s">
        <v>85</v>
      </c>
      <c r="Q665" t="s">
        <v>85</v>
      </c>
      <c r="R665" t="s">
        <v>85</v>
      </c>
      <c r="S665" t="s">
        <v>12236</v>
      </c>
      <c r="T665" t="s">
        <v>85</v>
      </c>
      <c r="U665" t="s">
        <v>698</v>
      </c>
      <c r="V665" t="s">
        <v>12237</v>
      </c>
      <c r="W665" t="s">
        <v>85</v>
      </c>
      <c r="X665" t="s">
        <v>85</v>
      </c>
      <c r="Y665" t="s">
        <v>85</v>
      </c>
      <c r="Z665" t="s">
        <v>85</v>
      </c>
      <c r="AA665" t="s">
        <v>85</v>
      </c>
      <c r="AC665" t="s">
        <v>85</v>
      </c>
      <c r="AD665" t="s">
        <v>16979</v>
      </c>
      <c r="AE665" t="s">
        <v>16656</v>
      </c>
    </row>
    <row r="666" spans="1:31" x14ac:dyDescent="0.35">
      <c r="A666" t="s">
        <v>85</v>
      </c>
      <c r="B666" t="s">
        <v>15656</v>
      </c>
      <c r="C666" t="s">
        <v>10905</v>
      </c>
      <c r="D666" t="s">
        <v>10907</v>
      </c>
      <c r="E666" t="s">
        <v>11143</v>
      </c>
      <c r="F666" t="s">
        <v>11994</v>
      </c>
      <c r="G666" t="s">
        <v>11995</v>
      </c>
      <c r="H666" t="s">
        <v>12084</v>
      </c>
      <c r="I666" t="s">
        <v>15651</v>
      </c>
      <c r="J666" t="s">
        <v>697</v>
      </c>
      <c r="K666" t="s">
        <v>15654</v>
      </c>
      <c r="L666" t="s">
        <v>20058</v>
      </c>
      <c r="M666" t="s">
        <v>20058</v>
      </c>
      <c r="N666" t="s">
        <v>20410</v>
      </c>
      <c r="O666" t="s">
        <v>85</v>
      </c>
      <c r="P666" t="s">
        <v>85</v>
      </c>
      <c r="Q666" t="s">
        <v>85</v>
      </c>
      <c r="R666" t="s">
        <v>85</v>
      </c>
      <c r="S666" t="s">
        <v>12236</v>
      </c>
      <c r="T666" t="s">
        <v>85</v>
      </c>
      <c r="U666" t="s">
        <v>698</v>
      </c>
      <c r="V666" t="s">
        <v>12237</v>
      </c>
      <c r="W666" t="s">
        <v>85</v>
      </c>
      <c r="X666" t="s">
        <v>85</v>
      </c>
      <c r="Y666" t="s">
        <v>85</v>
      </c>
      <c r="Z666" t="s">
        <v>85</v>
      </c>
      <c r="AA666" t="s">
        <v>85</v>
      </c>
      <c r="AC666" t="s">
        <v>85</v>
      </c>
      <c r="AD666" t="s">
        <v>16979</v>
      </c>
      <c r="AE666" t="s">
        <v>16656</v>
      </c>
    </row>
    <row r="667" spans="1:31" x14ac:dyDescent="0.35">
      <c r="A667" t="s">
        <v>85</v>
      </c>
      <c r="B667" t="s">
        <v>14759</v>
      </c>
      <c r="C667" t="s">
        <v>10905</v>
      </c>
      <c r="D667" t="s">
        <v>10907</v>
      </c>
      <c r="E667" t="s">
        <v>11143</v>
      </c>
      <c r="F667" t="s">
        <v>11994</v>
      </c>
      <c r="G667" t="s">
        <v>11995</v>
      </c>
      <c r="H667" t="s">
        <v>12084</v>
      </c>
      <c r="I667" t="s">
        <v>15651</v>
      </c>
      <c r="J667" t="s">
        <v>697</v>
      </c>
      <c r="K667" t="s">
        <v>15654</v>
      </c>
      <c r="M667" t="s">
        <v>15654</v>
      </c>
      <c r="O667" t="s">
        <v>85</v>
      </c>
      <c r="P667" t="s">
        <v>85</v>
      </c>
      <c r="Q667" t="s">
        <v>85</v>
      </c>
      <c r="R667" t="s">
        <v>85</v>
      </c>
      <c r="S667" t="s">
        <v>12236</v>
      </c>
      <c r="T667" t="s">
        <v>85</v>
      </c>
      <c r="U667" t="s">
        <v>698</v>
      </c>
      <c r="V667" t="s">
        <v>12237</v>
      </c>
      <c r="W667" t="s">
        <v>85</v>
      </c>
      <c r="X667" t="s">
        <v>85</v>
      </c>
      <c r="Y667" t="s">
        <v>85</v>
      </c>
      <c r="Z667" t="s">
        <v>85</v>
      </c>
      <c r="AA667" t="s">
        <v>85</v>
      </c>
      <c r="AC667" t="s">
        <v>85</v>
      </c>
      <c r="AD667" t="s">
        <v>16979</v>
      </c>
      <c r="AE667" t="s">
        <v>15654</v>
      </c>
    </row>
    <row r="668" spans="1:31" x14ac:dyDescent="0.35">
      <c r="A668" t="s">
        <v>85</v>
      </c>
      <c r="B668" t="s">
        <v>14762</v>
      </c>
      <c r="C668" t="s">
        <v>10905</v>
      </c>
      <c r="D668" t="s">
        <v>10907</v>
      </c>
      <c r="E668" t="s">
        <v>11143</v>
      </c>
      <c r="F668" t="s">
        <v>11994</v>
      </c>
      <c r="G668" t="s">
        <v>11995</v>
      </c>
      <c r="H668" t="s">
        <v>12084</v>
      </c>
      <c r="I668" t="s">
        <v>15651</v>
      </c>
      <c r="J668" t="s">
        <v>728</v>
      </c>
      <c r="K668" t="s">
        <v>14614</v>
      </c>
      <c r="M668" t="s">
        <v>14614</v>
      </c>
      <c r="O668" t="s">
        <v>85</v>
      </c>
      <c r="P668" t="s">
        <v>85</v>
      </c>
      <c r="Q668" t="s">
        <v>85</v>
      </c>
      <c r="R668" t="s">
        <v>85</v>
      </c>
      <c r="S668" t="s">
        <v>12236</v>
      </c>
      <c r="T668" t="s">
        <v>85</v>
      </c>
      <c r="U668" t="s">
        <v>15657</v>
      </c>
      <c r="V668" t="s">
        <v>12237</v>
      </c>
      <c r="W668" t="s">
        <v>85</v>
      </c>
      <c r="X668" t="s">
        <v>85</v>
      </c>
      <c r="Y668" t="s">
        <v>85</v>
      </c>
      <c r="Z668" t="s">
        <v>85</v>
      </c>
      <c r="AA668" t="s">
        <v>85</v>
      </c>
      <c r="AB668" t="s">
        <v>15658</v>
      </c>
      <c r="AC668" t="s">
        <v>85</v>
      </c>
      <c r="AD668" t="s">
        <v>16984</v>
      </c>
      <c r="AE668" t="s">
        <v>14614</v>
      </c>
    </row>
    <row r="669" spans="1:31" x14ac:dyDescent="0.35">
      <c r="A669" t="s">
        <v>85</v>
      </c>
      <c r="B669" t="s">
        <v>12169</v>
      </c>
      <c r="C669" t="s">
        <v>10905</v>
      </c>
      <c r="D669" t="s">
        <v>10907</v>
      </c>
      <c r="E669" t="s">
        <v>11143</v>
      </c>
      <c r="F669" t="s">
        <v>11994</v>
      </c>
      <c r="G669" t="s">
        <v>11995</v>
      </c>
      <c r="H669" t="s">
        <v>12084</v>
      </c>
      <c r="I669" t="s">
        <v>15659</v>
      </c>
      <c r="J669" t="s">
        <v>85</v>
      </c>
      <c r="K669" t="s">
        <v>85</v>
      </c>
      <c r="M669" t="s">
        <v>15659</v>
      </c>
      <c r="O669" t="s">
        <v>85</v>
      </c>
      <c r="P669" t="s">
        <v>85</v>
      </c>
      <c r="Q669" t="s">
        <v>85</v>
      </c>
      <c r="R669" t="s">
        <v>85</v>
      </c>
      <c r="S669" t="s">
        <v>85</v>
      </c>
      <c r="T669" t="s">
        <v>85</v>
      </c>
      <c r="V669" t="s">
        <v>85</v>
      </c>
      <c r="W669" t="s">
        <v>85</v>
      </c>
      <c r="X669" t="s">
        <v>85</v>
      </c>
      <c r="Y669" t="s">
        <v>85</v>
      </c>
      <c r="Z669" t="s">
        <v>85</v>
      </c>
      <c r="AA669" t="s">
        <v>85</v>
      </c>
      <c r="AB669" t="s">
        <v>85</v>
      </c>
      <c r="AC669" t="s">
        <v>85</v>
      </c>
      <c r="AD669" t="s">
        <v>85</v>
      </c>
      <c r="AE669" t="s">
        <v>16656</v>
      </c>
    </row>
    <row r="670" spans="1:31" x14ac:dyDescent="0.35">
      <c r="A670" t="s">
        <v>85</v>
      </c>
      <c r="B670" t="s">
        <v>15660</v>
      </c>
      <c r="C670" t="s">
        <v>10905</v>
      </c>
      <c r="D670" t="s">
        <v>10907</v>
      </c>
      <c r="E670" t="s">
        <v>11143</v>
      </c>
      <c r="F670" t="s">
        <v>11994</v>
      </c>
      <c r="G670" t="s">
        <v>11995</v>
      </c>
      <c r="H670" t="s">
        <v>12084</v>
      </c>
      <c r="I670" t="s">
        <v>15659</v>
      </c>
      <c r="J670" t="s">
        <v>15661</v>
      </c>
      <c r="M670" t="s">
        <v>15661</v>
      </c>
      <c r="O670" t="s">
        <v>85</v>
      </c>
      <c r="P670" t="s">
        <v>85</v>
      </c>
      <c r="Q670" t="s">
        <v>85</v>
      </c>
      <c r="R670" t="s">
        <v>85</v>
      </c>
      <c r="S670" t="s">
        <v>12085</v>
      </c>
      <c r="T670" t="s">
        <v>85</v>
      </c>
      <c r="V670" t="s">
        <v>85</v>
      </c>
      <c r="W670" t="s">
        <v>85</v>
      </c>
      <c r="X670" t="s">
        <v>85</v>
      </c>
      <c r="Y670" t="s">
        <v>85</v>
      </c>
      <c r="Z670" t="s">
        <v>85</v>
      </c>
      <c r="AA670" t="s">
        <v>85</v>
      </c>
      <c r="AB670" t="s">
        <v>12086</v>
      </c>
      <c r="AC670" t="s">
        <v>15661</v>
      </c>
      <c r="AD670" t="s">
        <v>85</v>
      </c>
      <c r="AE670" t="s">
        <v>15661</v>
      </c>
    </row>
    <row r="671" spans="1:31" x14ac:dyDescent="0.35">
      <c r="A671" t="s">
        <v>85</v>
      </c>
      <c r="B671" t="s">
        <v>15107</v>
      </c>
      <c r="C671" t="s">
        <v>10905</v>
      </c>
      <c r="D671" t="s">
        <v>10907</v>
      </c>
      <c r="E671" t="s">
        <v>11143</v>
      </c>
      <c r="F671" t="s">
        <v>11994</v>
      </c>
      <c r="G671" t="s">
        <v>11995</v>
      </c>
      <c r="H671" t="s">
        <v>12084</v>
      </c>
      <c r="I671" t="s">
        <v>15659</v>
      </c>
      <c r="J671" t="s">
        <v>15661</v>
      </c>
      <c r="K671" t="s">
        <v>15662</v>
      </c>
      <c r="M671" t="s">
        <v>15662</v>
      </c>
      <c r="O671" t="s">
        <v>85</v>
      </c>
      <c r="P671" t="s">
        <v>85</v>
      </c>
      <c r="Q671" t="s">
        <v>85</v>
      </c>
      <c r="R671" t="s">
        <v>85</v>
      </c>
      <c r="S671" t="s">
        <v>12085</v>
      </c>
      <c r="T671" t="s">
        <v>85</v>
      </c>
      <c r="V671" t="s">
        <v>85</v>
      </c>
      <c r="W671" t="s">
        <v>85</v>
      </c>
      <c r="X671" t="s">
        <v>85</v>
      </c>
      <c r="Y671" t="s">
        <v>85</v>
      </c>
      <c r="Z671" t="s">
        <v>85</v>
      </c>
      <c r="AA671" t="s">
        <v>85</v>
      </c>
      <c r="AB671" t="s">
        <v>12086</v>
      </c>
      <c r="AC671" t="s">
        <v>15661</v>
      </c>
      <c r="AD671" t="s">
        <v>85</v>
      </c>
      <c r="AE671" t="s">
        <v>16656</v>
      </c>
    </row>
    <row r="672" spans="1:31" x14ac:dyDescent="0.35">
      <c r="A672" t="s">
        <v>85</v>
      </c>
      <c r="B672" t="s">
        <v>15284</v>
      </c>
      <c r="C672" t="s">
        <v>10905</v>
      </c>
      <c r="D672" t="s">
        <v>10907</v>
      </c>
      <c r="E672" t="s">
        <v>11143</v>
      </c>
      <c r="F672" t="s">
        <v>11994</v>
      </c>
      <c r="G672" t="s">
        <v>11995</v>
      </c>
      <c r="H672" t="s">
        <v>12084</v>
      </c>
      <c r="I672" t="s">
        <v>15659</v>
      </c>
      <c r="J672" t="s">
        <v>820</v>
      </c>
      <c r="K672" t="s">
        <v>15663</v>
      </c>
      <c r="M672" t="s">
        <v>15663</v>
      </c>
      <c r="O672" t="s">
        <v>85</v>
      </c>
      <c r="P672" t="s">
        <v>85</v>
      </c>
      <c r="Q672" t="s">
        <v>85</v>
      </c>
      <c r="R672" t="s">
        <v>85</v>
      </c>
      <c r="S672" t="s">
        <v>12151</v>
      </c>
      <c r="T672" t="s">
        <v>85</v>
      </c>
      <c r="U672" t="s">
        <v>821</v>
      </c>
      <c r="V672" t="s">
        <v>85</v>
      </c>
      <c r="W672" t="s">
        <v>85</v>
      </c>
      <c r="X672" t="s">
        <v>85</v>
      </c>
      <c r="Y672" t="s">
        <v>85</v>
      </c>
      <c r="Z672" t="s">
        <v>85</v>
      </c>
      <c r="AA672" t="s">
        <v>85</v>
      </c>
      <c r="AB672" t="s">
        <v>12096</v>
      </c>
      <c r="AC672" t="s">
        <v>12150</v>
      </c>
      <c r="AD672" t="s">
        <v>16994</v>
      </c>
      <c r="AE672" t="s">
        <v>15663</v>
      </c>
    </row>
    <row r="673" spans="1:31" x14ac:dyDescent="0.35">
      <c r="A673" t="s">
        <v>85</v>
      </c>
      <c r="B673" t="s">
        <v>14755</v>
      </c>
      <c r="C673" t="s">
        <v>10905</v>
      </c>
      <c r="D673" t="s">
        <v>10907</v>
      </c>
      <c r="E673" t="s">
        <v>11143</v>
      </c>
      <c r="F673" t="s">
        <v>11994</v>
      </c>
      <c r="G673" t="s">
        <v>11995</v>
      </c>
      <c r="H673" t="s">
        <v>12084</v>
      </c>
      <c r="I673" t="s">
        <v>15659</v>
      </c>
      <c r="J673" t="s">
        <v>820</v>
      </c>
      <c r="K673" t="s">
        <v>15664</v>
      </c>
      <c r="M673" t="s">
        <v>15664</v>
      </c>
      <c r="N673" t="s">
        <v>15665</v>
      </c>
      <c r="O673" t="s">
        <v>85</v>
      </c>
      <c r="P673" t="s">
        <v>85</v>
      </c>
      <c r="Q673" t="s">
        <v>85</v>
      </c>
      <c r="R673" t="s">
        <v>85</v>
      </c>
      <c r="S673" t="s">
        <v>12151</v>
      </c>
      <c r="T673" t="s">
        <v>85</v>
      </c>
      <c r="U673" t="s">
        <v>821</v>
      </c>
      <c r="V673" t="s">
        <v>85</v>
      </c>
      <c r="W673" t="s">
        <v>85</v>
      </c>
      <c r="X673" t="s">
        <v>85</v>
      </c>
      <c r="Y673" t="s">
        <v>85</v>
      </c>
      <c r="Z673" t="s">
        <v>85</v>
      </c>
      <c r="AA673" t="s">
        <v>85</v>
      </c>
      <c r="AB673" t="s">
        <v>15666</v>
      </c>
      <c r="AC673" t="s">
        <v>12150</v>
      </c>
      <c r="AD673" t="s">
        <v>821</v>
      </c>
      <c r="AE673" t="s">
        <v>16656</v>
      </c>
    </row>
    <row r="674" spans="1:31" x14ac:dyDescent="0.35">
      <c r="A674" t="s">
        <v>85</v>
      </c>
      <c r="B674" t="s">
        <v>15667</v>
      </c>
      <c r="C674" t="s">
        <v>10905</v>
      </c>
      <c r="D674" t="s">
        <v>10907</v>
      </c>
      <c r="E674" t="s">
        <v>11143</v>
      </c>
      <c r="F674" t="s">
        <v>11994</v>
      </c>
      <c r="G674" t="s">
        <v>11995</v>
      </c>
      <c r="H674" t="s">
        <v>12084</v>
      </c>
      <c r="I674" t="s">
        <v>15659</v>
      </c>
      <c r="J674" t="s">
        <v>820</v>
      </c>
      <c r="K674" t="s">
        <v>20059</v>
      </c>
      <c r="M674" t="s">
        <v>20059</v>
      </c>
      <c r="N674" t="s">
        <v>20411</v>
      </c>
      <c r="O674" t="s">
        <v>85</v>
      </c>
      <c r="P674" t="s">
        <v>85</v>
      </c>
      <c r="Q674" t="s">
        <v>85</v>
      </c>
      <c r="R674" t="s">
        <v>85</v>
      </c>
      <c r="S674" t="s">
        <v>12151</v>
      </c>
      <c r="T674" t="s">
        <v>85</v>
      </c>
      <c r="U674" t="s">
        <v>821</v>
      </c>
      <c r="V674" t="s">
        <v>85</v>
      </c>
      <c r="W674" t="s">
        <v>85</v>
      </c>
      <c r="X674" t="s">
        <v>85</v>
      </c>
      <c r="Y674" t="s">
        <v>85</v>
      </c>
      <c r="Z674" t="s">
        <v>85</v>
      </c>
      <c r="AA674" t="s">
        <v>85</v>
      </c>
      <c r="AB674" t="s">
        <v>15666</v>
      </c>
      <c r="AC674" t="s">
        <v>12150</v>
      </c>
      <c r="AD674" t="s">
        <v>821</v>
      </c>
      <c r="AE674" t="s">
        <v>16656</v>
      </c>
    </row>
    <row r="675" spans="1:31" x14ac:dyDescent="0.35">
      <c r="A675" t="s">
        <v>85</v>
      </c>
      <c r="B675" t="s">
        <v>12149</v>
      </c>
      <c r="C675" t="s">
        <v>10905</v>
      </c>
      <c r="D675" t="s">
        <v>10907</v>
      </c>
      <c r="E675" t="s">
        <v>11143</v>
      </c>
      <c r="F675" t="s">
        <v>11994</v>
      </c>
      <c r="G675" t="s">
        <v>11995</v>
      </c>
      <c r="H675" t="s">
        <v>12084</v>
      </c>
      <c r="I675" t="s">
        <v>15659</v>
      </c>
      <c r="J675" t="s">
        <v>820</v>
      </c>
      <c r="K675" t="s">
        <v>15668</v>
      </c>
      <c r="M675" t="s">
        <v>15668</v>
      </c>
      <c r="O675" t="s">
        <v>85</v>
      </c>
      <c r="P675" t="s">
        <v>85</v>
      </c>
      <c r="Q675" t="s">
        <v>85</v>
      </c>
      <c r="R675" t="s">
        <v>85</v>
      </c>
      <c r="S675" t="s">
        <v>12151</v>
      </c>
      <c r="T675" t="s">
        <v>85</v>
      </c>
      <c r="U675" t="s">
        <v>821</v>
      </c>
      <c r="V675" t="s">
        <v>85</v>
      </c>
      <c r="W675" t="s">
        <v>85</v>
      </c>
      <c r="X675" t="s">
        <v>85</v>
      </c>
      <c r="Y675" t="s">
        <v>85</v>
      </c>
      <c r="Z675" t="s">
        <v>85</v>
      </c>
      <c r="AA675" t="s">
        <v>85</v>
      </c>
      <c r="AB675" t="s">
        <v>12096</v>
      </c>
      <c r="AC675" t="s">
        <v>12150</v>
      </c>
      <c r="AD675" t="s">
        <v>17001</v>
      </c>
      <c r="AE675" t="s">
        <v>15668</v>
      </c>
    </row>
    <row r="676" spans="1:31" x14ac:dyDescent="0.35">
      <c r="A676" t="s">
        <v>85</v>
      </c>
      <c r="B676" t="s">
        <v>12087</v>
      </c>
      <c r="C676" t="s">
        <v>10905</v>
      </c>
      <c r="D676" t="s">
        <v>10907</v>
      </c>
      <c r="E676" t="s">
        <v>11143</v>
      </c>
      <c r="F676" t="s">
        <v>11994</v>
      </c>
      <c r="G676" t="s">
        <v>11995</v>
      </c>
      <c r="H676" t="s">
        <v>12084</v>
      </c>
      <c r="I676" t="s">
        <v>15659</v>
      </c>
      <c r="J676" t="s">
        <v>15669</v>
      </c>
      <c r="K676" t="s">
        <v>85</v>
      </c>
      <c r="M676" t="s">
        <v>15669</v>
      </c>
      <c r="O676" t="s">
        <v>85</v>
      </c>
      <c r="P676" t="s">
        <v>85</v>
      </c>
      <c r="Q676" t="s">
        <v>85</v>
      </c>
      <c r="R676" t="s">
        <v>85</v>
      </c>
      <c r="T676" t="s">
        <v>85</v>
      </c>
      <c r="V676" t="s">
        <v>85</v>
      </c>
      <c r="W676" t="s">
        <v>85</v>
      </c>
      <c r="X676" t="s">
        <v>85</v>
      </c>
      <c r="Y676" t="s">
        <v>85</v>
      </c>
      <c r="Z676" t="s">
        <v>85</v>
      </c>
      <c r="AA676" t="s">
        <v>85</v>
      </c>
      <c r="AB676" t="s">
        <v>85</v>
      </c>
      <c r="AC676" t="s">
        <v>12088</v>
      </c>
      <c r="AD676" t="s">
        <v>85</v>
      </c>
      <c r="AE676" t="s">
        <v>15669</v>
      </c>
    </row>
    <row r="677" spans="1:31" x14ac:dyDescent="0.35">
      <c r="B677" t="s">
        <v>15670</v>
      </c>
      <c r="C677" t="s">
        <v>10905</v>
      </c>
      <c r="D677" t="s">
        <v>10907</v>
      </c>
      <c r="E677" t="s">
        <v>11143</v>
      </c>
      <c r="F677" t="s">
        <v>11994</v>
      </c>
      <c r="G677" t="s">
        <v>11995</v>
      </c>
      <c r="H677" t="s">
        <v>12084</v>
      </c>
      <c r="I677" t="s">
        <v>15659</v>
      </c>
      <c r="J677" t="s">
        <v>15669</v>
      </c>
      <c r="K677" t="s">
        <v>20060</v>
      </c>
      <c r="M677" t="s">
        <v>20060</v>
      </c>
      <c r="N677" t="s">
        <v>20412</v>
      </c>
      <c r="O677" t="s">
        <v>85</v>
      </c>
      <c r="P677" t="s">
        <v>85</v>
      </c>
      <c r="Q677" t="s">
        <v>85</v>
      </c>
      <c r="R677" t="s">
        <v>85</v>
      </c>
      <c r="T677" t="s">
        <v>85</v>
      </c>
      <c r="V677" t="s">
        <v>85</v>
      </c>
      <c r="W677" t="s">
        <v>85</v>
      </c>
      <c r="X677" t="s">
        <v>85</v>
      </c>
      <c r="Y677" t="s">
        <v>85</v>
      </c>
      <c r="Z677" t="s">
        <v>85</v>
      </c>
      <c r="AA677" t="s">
        <v>85</v>
      </c>
      <c r="AB677" t="s">
        <v>85</v>
      </c>
      <c r="AC677" t="s">
        <v>12088</v>
      </c>
      <c r="AD677" t="s">
        <v>85</v>
      </c>
      <c r="AE677" t="s">
        <v>16656</v>
      </c>
    </row>
    <row r="678" spans="1:31" x14ac:dyDescent="0.35">
      <c r="B678" t="s">
        <v>15671</v>
      </c>
      <c r="C678" t="s">
        <v>10905</v>
      </c>
      <c r="D678" t="s">
        <v>10907</v>
      </c>
      <c r="E678" t="s">
        <v>11143</v>
      </c>
      <c r="F678" t="s">
        <v>11994</v>
      </c>
      <c r="G678" t="s">
        <v>11995</v>
      </c>
      <c r="H678" t="s">
        <v>12084</v>
      </c>
      <c r="I678" t="s">
        <v>15659</v>
      </c>
      <c r="J678" t="s">
        <v>15669</v>
      </c>
      <c r="K678" t="s">
        <v>20061</v>
      </c>
      <c r="M678" t="s">
        <v>20061</v>
      </c>
      <c r="N678" t="s">
        <v>20413</v>
      </c>
      <c r="O678" t="s">
        <v>85</v>
      </c>
      <c r="P678" t="s">
        <v>85</v>
      </c>
      <c r="Q678" t="s">
        <v>85</v>
      </c>
      <c r="R678" t="s">
        <v>85</v>
      </c>
      <c r="T678" t="s">
        <v>85</v>
      </c>
      <c r="V678" t="s">
        <v>85</v>
      </c>
      <c r="W678" t="s">
        <v>85</v>
      </c>
      <c r="X678" t="s">
        <v>85</v>
      </c>
      <c r="Y678" t="s">
        <v>85</v>
      </c>
      <c r="Z678" t="s">
        <v>85</v>
      </c>
      <c r="AA678" t="s">
        <v>85</v>
      </c>
      <c r="AB678" t="s">
        <v>85</v>
      </c>
      <c r="AC678" t="s">
        <v>12088</v>
      </c>
      <c r="AD678" t="s">
        <v>85</v>
      </c>
      <c r="AE678" t="s">
        <v>16656</v>
      </c>
    </row>
    <row r="679" spans="1:31" x14ac:dyDescent="0.35">
      <c r="A679" t="s">
        <v>85</v>
      </c>
      <c r="B679" t="s">
        <v>15672</v>
      </c>
      <c r="C679" t="s">
        <v>10905</v>
      </c>
      <c r="D679" t="s">
        <v>10907</v>
      </c>
      <c r="E679" t="s">
        <v>11143</v>
      </c>
      <c r="F679" t="s">
        <v>11994</v>
      </c>
      <c r="G679" t="s">
        <v>11995</v>
      </c>
      <c r="H679" t="s">
        <v>12084</v>
      </c>
      <c r="I679" t="s">
        <v>15659</v>
      </c>
      <c r="J679" t="s">
        <v>15673</v>
      </c>
      <c r="M679" t="s">
        <v>15673</v>
      </c>
      <c r="N679" t="s">
        <v>20414</v>
      </c>
      <c r="O679" t="s">
        <v>85</v>
      </c>
      <c r="P679" t="s">
        <v>85</v>
      </c>
      <c r="Q679" t="s">
        <v>85</v>
      </c>
      <c r="R679" t="s">
        <v>85</v>
      </c>
      <c r="T679" t="s">
        <v>85</v>
      </c>
      <c r="V679" t="s">
        <v>85</v>
      </c>
      <c r="W679" t="s">
        <v>85</v>
      </c>
      <c r="X679" t="s">
        <v>85</v>
      </c>
      <c r="Y679" t="s">
        <v>85</v>
      </c>
      <c r="Z679" t="s">
        <v>85</v>
      </c>
      <c r="AA679" t="s">
        <v>85</v>
      </c>
      <c r="AB679" t="s">
        <v>12091</v>
      </c>
      <c r="AC679" t="s">
        <v>12090</v>
      </c>
      <c r="AD679" t="s">
        <v>85</v>
      </c>
      <c r="AE679" t="s">
        <v>15673</v>
      </c>
    </row>
    <row r="680" spans="1:31" x14ac:dyDescent="0.35">
      <c r="A680" t="s">
        <v>85</v>
      </c>
      <c r="B680" t="s">
        <v>12089</v>
      </c>
      <c r="C680" t="s">
        <v>10905</v>
      </c>
      <c r="D680" t="s">
        <v>10907</v>
      </c>
      <c r="E680" t="s">
        <v>11143</v>
      </c>
      <c r="F680" t="s">
        <v>11994</v>
      </c>
      <c r="G680" t="s">
        <v>11995</v>
      </c>
      <c r="H680" t="s">
        <v>12084</v>
      </c>
      <c r="I680" t="s">
        <v>15659</v>
      </c>
      <c r="J680" t="s">
        <v>15673</v>
      </c>
      <c r="K680" t="s">
        <v>15674</v>
      </c>
      <c r="M680" t="s">
        <v>15674</v>
      </c>
      <c r="N680" t="s">
        <v>20415</v>
      </c>
      <c r="O680" t="s">
        <v>85</v>
      </c>
      <c r="P680" t="s">
        <v>85</v>
      </c>
      <c r="Q680" t="s">
        <v>85</v>
      </c>
      <c r="R680" t="s">
        <v>85</v>
      </c>
      <c r="T680" t="s">
        <v>85</v>
      </c>
      <c r="V680" t="s">
        <v>85</v>
      </c>
      <c r="W680" t="s">
        <v>85</v>
      </c>
      <c r="X680" t="s">
        <v>85</v>
      </c>
      <c r="Y680" t="s">
        <v>85</v>
      </c>
      <c r="Z680" t="s">
        <v>85</v>
      </c>
      <c r="AA680" t="s">
        <v>85</v>
      </c>
      <c r="AB680" t="s">
        <v>12091</v>
      </c>
      <c r="AC680" t="s">
        <v>12090</v>
      </c>
      <c r="AD680" t="s">
        <v>85</v>
      </c>
      <c r="AE680" t="s">
        <v>16656</v>
      </c>
    </row>
    <row r="681" spans="1:31" x14ac:dyDescent="0.35">
      <c r="A681" t="s">
        <v>85</v>
      </c>
      <c r="B681" t="s">
        <v>12092</v>
      </c>
      <c r="C681" t="s">
        <v>10905</v>
      </c>
      <c r="D681" t="s">
        <v>10907</v>
      </c>
      <c r="E681" t="s">
        <v>11143</v>
      </c>
      <c r="F681" t="s">
        <v>11994</v>
      </c>
      <c r="G681" t="s">
        <v>11995</v>
      </c>
      <c r="H681" t="s">
        <v>12084</v>
      </c>
      <c r="I681" t="s">
        <v>15659</v>
      </c>
      <c r="J681" t="s">
        <v>12093</v>
      </c>
      <c r="K681" t="s">
        <v>85</v>
      </c>
      <c r="M681" t="s">
        <v>12093</v>
      </c>
      <c r="N681" t="s">
        <v>20416</v>
      </c>
      <c r="O681" t="s">
        <v>85</v>
      </c>
      <c r="P681" t="s">
        <v>85</v>
      </c>
      <c r="Q681" t="s">
        <v>85</v>
      </c>
      <c r="R681" t="s">
        <v>85</v>
      </c>
      <c r="T681" t="s">
        <v>85</v>
      </c>
      <c r="V681" t="s">
        <v>85</v>
      </c>
      <c r="W681" t="s">
        <v>85</v>
      </c>
      <c r="X681" t="s">
        <v>85</v>
      </c>
      <c r="Y681" t="s">
        <v>85</v>
      </c>
      <c r="Z681" t="s">
        <v>85</v>
      </c>
      <c r="AA681" t="s">
        <v>85</v>
      </c>
      <c r="AB681" t="s">
        <v>12094</v>
      </c>
      <c r="AC681" t="s">
        <v>12093</v>
      </c>
      <c r="AD681" t="s">
        <v>85</v>
      </c>
      <c r="AE681" t="s">
        <v>16656</v>
      </c>
    </row>
    <row r="682" spans="1:31" x14ac:dyDescent="0.35">
      <c r="A682" t="s">
        <v>85</v>
      </c>
      <c r="B682" t="s">
        <v>15675</v>
      </c>
      <c r="C682" t="s">
        <v>10905</v>
      </c>
      <c r="D682" t="s">
        <v>10907</v>
      </c>
      <c r="E682" t="s">
        <v>11143</v>
      </c>
      <c r="F682" t="s">
        <v>11994</v>
      </c>
      <c r="G682" t="s">
        <v>11995</v>
      </c>
      <c r="H682" t="s">
        <v>12084</v>
      </c>
      <c r="I682" t="s">
        <v>15659</v>
      </c>
      <c r="J682" t="s">
        <v>21472</v>
      </c>
      <c r="K682" t="s">
        <v>15677</v>
      </c>
      <c r="L682" t="s">
        <v>15676</v>
      </c>
      <c r="M682" t="s">
        <v>15676</v>
      </c>
      <c r="N682" t="s">
        <v>15676</v>
      </c>
      <c r="O682" t="s">
        <v>85</v>
      </c>
      <c r="P682" t="s">
        <v>85</v>
      </c>
      <c r="Q682" t="s">
        <v>85</v>
      </c>
      <c r="R682" t="s">
        <v>85</v>
      </c>
      <c r="S682" t="s">
        <v>12099</v>
      </c>
      <c r="T682" t="s">
        <v>85</v>
      </c>
      <c r="U682" t="s">
        <v>21473</v>
      </c>
      <c r="V682" t="s">
        <v>12100</v>
      </c>
      <c r="W682" t="s">
        <v>85</v>
      </c>
      <c r="X682" t="s">
        <v>85</v>
      </c>
      <c r="Y682" t="s">
        <v>85</v>
      </c>
      <c r="Z682" t="s">
        <v>85</v>
      </c>
      <c r="AA682" t="s">
        <v>85</v>
      </c>
      <c r="AB682" t="s">
        <v>12101</v>
      </c>
      <c r="AC682" t="s">
        <v>9473</v>
      </c>
      <c r="AD682" t="s">
        <v>20858</v>
      </c>
      <c r="AE682" t="s">
        <v>16656</v>
      </c>
    </row>
    <row r="683" spans="1:31" x14ac:dyDescent="0.35">
      <c r="A683" t="s">
        <v>85</v>
      </c>
      <c r="B683" t="s">
        <v>15164</v>
      </c>
      <c r="C683" t="s">
        <v>10905</v>
      </c>
      <c r="D683" t="s">
        <v>10907</v>
      </c>
      <c r="E683" t="s">
        <v>11143</v>
      </c>
      <c r="F683" t="s">
        <v>11994</v>
      </c>
      <c r="G683" t="s">
        <v>11995</v>
      </c>
      <c r="H683" t="s">
        <v>12084</v>
      </c>
      <c r="I683" t="s">
        <v>15659</v>
      </c>
      <c r="J683" t="s">
        <v>21472</v>
      </c>
      <c r="K683" t="s">
        <v>15677</v>
      </c>
      <c r="M683" t="s">
        <v>15677</v>
      </c>
      <c r="N683" t="s">
        <v>15677</v>
      </c>
      <c r="O683" t="s">
        <v>85</v>
      </c>
      <c r="P683" t="s">
        <v>85</v>
      </c>
      <c r="Q683" t="s">
        <v>85</v>
      </c>
      <c r="R683" t="s">
        <v>85</v>
      </c>
      <c r="S683" t="s">
        <v>12099</v>
      </c>
      <c r="T683" t="s">
        <v>85</v>
      </c>
      <c r="U683" t="s">
        <v>21473</v>
      </c>
      <c r="V683" t="s">
        <v>12100</v>
      </c>
      <c r="W683" t="s">
        <v>85</v>
      </c>
      <c r="X683" t="s">
        <v>85</v>
      </c>
      <c r="Y683" t="s">
        <v>85</v>
      </c>
      <c r="Z683" t="s">
        <v>85</v>
      </c>
      <c r="AA683" t="s">
        <v>85</v>
      </c>
      <c r="AB683" t="s">
        <v>12101</v>
      </c>
      <c r="AC683" t="s">
        <v>9473</v>
      </c>
      <c r="AD683" t="s">
        <v>20858</v>
      </c>
      <c r="AE683" t="s">
        <v>15677</v>
      </c>
    </row>
    <row r="684" spans="1:31" x14ac:dyDescent="0.35">
      <c r="A684" t="s">
        <v>85</v>
      </c>
      <c r="B684" t="s">
        <v>12097</v>
      </c>
      <c r="C684" t="s">
        <v>10905</v>
      </c>
      <c r="D684" t="s">
        <v>10907</v>
      </c>
      <c r="E684" t="s">
        <v>11143</v>
      </c>
      <c r="F684" t="s">
        <v>11994</v>
      </c>
      <c r="G684" t="s">
        <v>11995</v>
      </c>
      <c r="H684" t="s">
        <v>12084</v>
      </c>
      <c r="I684" t="s">
        <v>15659</v>
      </c>
      <c r="J684" t="s">
        <v>840</v>
      </c>
      <c r="K684" t="s">
        <v>15678</v>
      </c>
      <c r="L684" t="s">
        <v>15680</v>
      </c>
      <c r="M684" t="s">
        <v>15680</v>
      </c>
      <c r="N684" t="s">
        <v>20417</v>
      </c>
      <c r="O684" t="s">
        <v>85</v>
      </c>
      <c r="P684" t="s">
        <v>85</v>
      </c>
      <c r="Q684" t="s">
        <v>85</v>
      </c>
      <c r="R684" t="s">
        <v>85</v>
      </c>
      <c r="S684" t="s">
        <v>85</v>
      </c>
      <c r="T684" t="s">
        <v>85</v>
      </c>
      <c r="U684" t="s">
        <v>841</v>
      </c>
      <c r="V684" t="s">
        <v>85</v>
      </c>
      <c r="W684" t="s">
        <v>85</v>
      </c>
      <c r="X684" t="s">
        <v>85</v>
      </c>
      <c r="Y684" t="s">
        <v>85</v>
      </c>
      <c r="Z684" t="s">
        <v>85</v>
      </c>
      <c r="AA684" t="s">
        <v>85</v>
      </c>
      <c r="AB684" t="s">
        <v>12098</v>
      </c>
      <c r="AC684" t="s">
        <v>15679</v>
      </c>
      <c r="AD684" t="s">
        <v>841</v>
      </c>
      <c r="AE684" t="s">
        <v>16656</v>
      </c>
    </row>
    <row r="685" spans="1:31" x14ac:dyDescent="0.35">
      <c r="A685" t="s">
        <v>85</v>
      </c>
      <c r="B685" t="s">
        <v>14959</v>
      </c>
      <c r="C685" t="s">
        <v>10905</v>
      </c>
      <c r="D685" t="s">
        <v>10907</v>
      </c>
      <c r="E685" t="s">
        <v>11143</v>
      </c>
      <c r="F685" t="s">
        <v>11994</v>
      </c>
      <c r="G685" t="s">
        <v>11995</v>
      </c>
      <c r="H685" t="s">
        <v>12084</v>
      </c>
      <c r="I685" t="s">
        <v>15659</v>
      </c>
      <c r="J685" t="s">
        <v>840</v>
      </c>
      <c r="K685" t="s">
        <v>15678</v>
      </c>
      <c r="M685" t="s">
        <v>15678</v>
      </c>
      <c r="N685" t="s">
        <v>20418</v>
      </c>
      <c r="O685" t="s">
        <v>85</v>
      </c>
      <c r="P685" t="s">
        <v>85</v>
      </c>
      <c r="Q685" t="s">
        <v>85</v>
      </c>
      <c r="R685" t="s">
        <v>85</v>
      </c>
      <c r="S685" t="s">
        <v>85</v>
      </c>
      <c r="T685" t="s">
        <v>85</v>
      </c>
      <c r="U685" t="s">
        <v>841</v>
      </c>
      <c r="V685" t="s">
        <v>85</v>
      </c>
      <c r="W685" t="s">
        <v>85</v>
      </c>
      <c r="X685" t="s">
        <v>85</v>
      </c>
      <c r="Y685" t="s">
        <v>85</v>
      </c>
      <c r="Z685" t="s">
        <v>85</v>
      </c>
      <c r="AA685" t="s">
        <v>85</v>
      </c>
      <c r="AB685" t="s">
        <v>12098</v>
      </c>
      <c r="AC685" t="s">
        <v>15679</v>
      </c>
      <c r="AD685" t="s">
        <v>841</v>
      </c>
      <c r="AE685" t="s">
        <v>15678</v>
      </c>
    </row>
    <row r="686" spans="1:31" x14ac:dyDescent="0.35">
      <c r="A686" t="s">
        <v>85</v>
      </c>
      <c r="B686" t="s">
        <v>15681</v>
      </c>
      <c r="C686" t="s">
        <v>10905</v>
      </c>
      <c r="D686" t="s">
        <v>10907</v>
      </c>
      <c r="E686" t="s">
        <v>11143</v>
      </c>
      <c r="F686" t="s">
        <v>11994</v>
      </c>
      <c r="G686" t="s">
        <v>11995</v>
      </c>
      <c r="H686" t="s">
        <v>12084</v>
      </c>
      <c r="I686" t="s">
        <v>15659</v>
      </c>
      <c r="J686" t="s">
        <v>840</v>
      </c>
      <c r="K686" t="s">
        <v>9473</v>
      </c>
      <c r="L686" t="s">
        <v>15682</v>
      </c>
      <c r="M686" t="s">
        <v>15682</v>
      </c>
      <c r="N686" t="s">
        <v>20419</v>
      </c>
      <c r="O686" t="s">
        <v>85</v>
      </c>
      <c r="P686" t="s">
        <v>85</v>
      </c>
      <c r="Q686" t="s">
        <v>85</v>
      </c>
      <c r="R686" t="s">
        <v>85</v>
      </c>
      <c r="S686" t="s">
        <v>12099</v>
      </c>
      <c r="T686" t="s">
        <v>85</v>
      </c>
      <c r="U686" t="s">
        <v>841</v>
      </c>
      <c r="V686" t="s">
        <v>12100</v>
      </c>
      <c r="W686" t="s">
        <v>85</v>
      </c>
      <c r="X686" t="s">
        <v>85</v>
      </c>
      <c r="Y686" t="s">
        <v>85</v>
      </c>
      <c r="Z686" t="s">
        <v>85</v>
      </c>
      <c r="AA686" t="s">
        <v>85</v>
      </c>
      <c r="AB686" t="s">
        <v>12101</v>
      </c>
      <c r="AC686" t="s">
        <v>9473</v>
      </c>
      <c r="AD686" t="s">
        <v>17018</v>
      </c>
      <c r="AE686" t="s">
        <v>16656</v>
      </c>
    </row>
    <row r="687" spans="1:31" x14ac:dyDescent="0.35">
      <c r="A687" t="s">
        <v>85</v>
      </c>
      <c r="B687" t="s">
        <v>15683</v>
      </c>
      <c r="C687" t="s">
        <v>10905</v>
      </c>
      <c r="D687" t="s">
        <v>10907</v>
      </c>
      <c r="E687" t="s">
        <v>11143</v>
      </c>
      <c r="F687" t="s">
        <v>11994</v>
      </c>
      <c r="G687" t="s">
        <v>11995</v>
      </c>
      <c r="H687" t="s">
        <v>12084</v>
      </c>
      <c r="I687" t="s">
        <v>15659</v>
      </c>
      <c r="J687" t="s">
        <v>840</v>
      </c>
      <c r="K687" t="s">
        <v>9473</v>
      </c>
      <c r="L687" t="s">
        <v>15684</v>
      </c>
      <c r="M687" t="s">
        <v>15684</v>
      </c>
      <c r="N687" t="s">
        <v>20420</v>
      </c>
      <c r="O687" t="s">
        <v>85</v>
      </c>
      <c r="P687" t="s">
        <v>85</v>
      </c>
      <c r="Q687" t="s">
        <v>85</v>
      </c>
      <c r="R687" t="s">
        <v>85</v>
      </c>
      <c r="S687" t="s">
        <v>12099</v>
      </c>
      <c r="T687" t="s">
        <v>85</v>
      </c>
      <c r="U687" t="s">
        <v>841</v>
      </c>
      <c r="V687" t="s">
        <v>12100</v>
      </c>
      <c r="W687" t="s">
        <v>85</v>
      </c>
      <c r="X687" t="s">
        <v>85</v>
      </c>
      <c r="Y687" t="s">
        <v>85</v>
      </c>
      <c r="Z687" t="s">
        <v>85</v>
      </c>
      <c r="AA687" t="s">
        <v>85</v>
      </c>
      <c r="AB687" t="s">
        <v>12101</v>
      </c>
      <c r="AC687" t="s">
        <v>9473</v>
      </c>
      <c r="AD687" t="s">
        <v>17018</v>
      </c>
      <c r="AE687" t="s">
        <v>16656</v>
      </c>
    </row>
    <row r="688" spans="1:31" x14ac:dyDescent="0.35">
      <c r="A688" t="s">
        <v>85</v>
      </c>
      <c r="B688" t="s">
        <v>15110</v>
      </c>
      <c r="C688" t="s">
        <v>10905</v>
      </c>
      <c r="D688" t="s">
        <v>10907</v>
      </c>
      <c r="E688" t="s">
        <v>11143</v>
      </c>
      <c r="F688" t="s">
        <v>11994</v>
      </c>
      <c r="G688" t="s">
        <v>11995</v>
      </c>
      <c r="H688" t="s">
        <v>12084</v>
      </c>
      <c r="I688" t="s">
        <v>15659</v>
      </c>
      <c r="J688" t="s">
        <v>840</v>
      </c>
      <c r="K688" t="s">
        <v>9473</v>
      </c>
      <c r="M688" t="s">
        <v>9473</v>
      </c>
      <c r="N688" t="s">
        <v>15685</v>
      </c>
      <c r="O688" t="s">
        <v>85</v>
      </c>
      <c r="P688" t="s">
        <v>85</v>
      </c>
      <c r="Q688" t="s">
        <v>85</v>
      </c>
      <c r="R688" t="s">
        <v>85</v>
      </c>
      <c r="S688" t="s">
        <v>12099</v>
      </c>
      <c r="T688" t="s">
        <v>85</v>
      </c>
      <c r="U688" t="s">
        <v>841</v>
      </c>
      <c r="V688" t="s">
        <v>12100</v>
      </c>
      <c r="W688" t="s">
        <v>85</v>
      </c>
      <c r="X688" t="s">
        <v>85</v>
      </c>
      <c r="Y688" t="s">
        <v>85</v>
      </c>
      <c r="Z688" t="s">
        <v>85</v>
      </c>
      <c r="AA688" t="s">
        <v>85</v>
      </c>
      <c r="AB688" t="s">
        <v>12101</v>
      </c>
      <c r="AC688" t="s">
        <v>9473</v>
      </c>
      <c r="AD688" t="s">
        <v>17018</v>
      </c>
      <c r="AE688" t="s">
        <v>9473</v>
      </c>
    </row>
    <row r="689" spans="1:31" x14ac:dyDescent="0.35">
      <c r="A689" t="s">
        <v>85</v>
      </c>
      <c r="B689" t="s">
        <v>14852</v>
      </c>
      <c r="C689" t="s">
        <v>10905</v>
      </c>
      <c r="D689" t="s">
        <v>10907</v>
      </c>
      <c r="E689" t="s">
        <v>11143</v>
      </c>
      <c r="F689" t="s">
        <v>11994</v>
      </c>
      <c r="G689" t="s">
        <v>11995</v>
      </c>
      <c r="H689" t="s">
        <v>12084</v>
      </c>
      <c r="I689" t="s">
        <v>15659</v>
      </c>
      <c r="J689" t="s">
        <v>840</v>
      </c>
      <c r="K689" t="s">
        <v>20421</v>
      </c>
      <c r="M689" t="s">
        <v>20421</v>
      </c>
      <c r="N689" t="s">
        <v>20422</v>
      </c>
      <c r="O689" t="s">
        <v>85</v>
      </c>
      <c r="P689" t="s">
        <v>85</v>
      </c>
      <c r="Q689" t="s">
        <v>85</v>
      </c>
      <c r="R689" t="s">
        <v>85</v>
      </c>
      <c r="S689" t="s">
        <v>85</v>
      </c>
      <c r="T689" t="s">
        <v>85</v>
      </c>
      <c r="U689" t="s">
        <v>841</v>
      </c>
      <c r="V689" t="s">
        <v>12100</v>
      </c>
      <c r="W689" t="s">
        <v>85</v>
      </c>
      <c r="X689" t="s">
        <v>85</v>
      </c>
      <c r="Y689" t="s">
        <v>85</v>
      </c>
      <c r="Z689" t="s">
        <v>85</v>
      </c>
      <c r="AA689" t="s">
        <v>85</v>
      </c>
      <c r="AC689" t="s">
        <v>12103</v>
      </c>
      <c r="AD689" t="s">
        <v>20423</v>
      </c>
      <c r="AE689" t="s">
        <v>20421</v>
      </c>
    </row>
    <row r="690" spans="1:31" x14ac:dyDescent="0.35">
      <c r="A690" t="s">
        <v>85</v>
      </c>
      <c r="B690" t="s">
        <v>15686</v>
      </c>
      <c r="C690" t="s">
        <v>10905</v>
      </c>
      <c r="D690" t="s">
        <v>10907</v>
      </c>
      <c r="E690" t="s">
        <v>11143</v>
      </c>
      <c r="F690" t="s">
        <v>11994</v>
      </c>
      <c r="G690" t="s">
        <v>11995</v>
      </c>
      <c r="H690" t="s">
        <v>12084</v>
      </c>
      <c r="I690" t="s">
        <v>15659</v>
      </c>
      <c r="J690" t="s">
        <v>840</v>
      </c>
      <c r="K690" t="s">
        <v>20421</v>
      </c>
      <c r="L690" t="s">
        <v>20424</v>
      </c>
      <c r="M690" t="s">
        <v>20424</v>
      </c>
      <c r="N690" t="s">
        <v>20425</v>
      </c>
      <c r="O690" t="s">
        <v>85</v>
      </c>
      <c r="P690" t="s">
        <v>85</v>
      </c>
      <c r="Q690" t="s">
        <v>85</v>
      </c>
      <c r="R690" t="s">
        <v>85</v>
      </c>
      <c r="S690" t="s">
        <v>85</v>
      </c>
      <c r="T690" t="s">
        <v>85</v>
      </c>
      <c r="U690" t="s">
        <v>841</v>
      </c>
      <c r="V690" t="s">
        <v>12100</v>
      </c>
      <c r="W690" t="s">
        <v>85</v>
      </c>
      <c r="X690" t="s">
        <v>85</v>
      </c>
      <c r="Y690" t="s">
        <v>85</v>
      </c>
      <c r="Z690" t="s">
        <v>85</v>
      </c>
      <c r="AA690" t="s">
        <v>85</v>
      </c>
      <c r="AC690" t="s">
        <v>12103</v>
      </c>
      <c r="AD690" t="s">
        <v>20423</v>
      </c>
      <c r="AE690" t="s">
        <v>16656</v>
      </c>
    </row>
    <row r="691" spans="1:31" x14ac:dyDescent="0.35">
      <c r="A691" t="s">
        <v>85</v>
      </c>
      <c r="B691" t="s">
        <v>12102</v>
      </c>
      <c r="C691" t="s">
        <v>10905</v>
      </c>
      <c r="D691" t="s">
        <v>10907</v>
      </c>
      <c r="E691" t="s">
        <v>11143</v>
      </c>
      <c r="F691" t="s">
        <v>11994</v>
      </c>
      <c r="G691" t="s">
        <v>11995</v>
      </c>
      <c r="H691" t="s">
        <v>12084</v>
      </c>
      <c r="I691" t="s">
        <v>15659</v>
      </c>
      <c r="J691" t="s">
        <v>840</v>
      </c>
      <c r="K691" t="s">
        <v>12103</v>
      </c>
      <c r="M691" t="s">
        <v>12103</v>
      </c>
      <c r="N691" t="s">
        <v>15687</v>
      </c>
      <c r="O691" t="s">
        <v>85</v>
      </c>
      <c r="P691" t="s">
        <v>85</v>
      </c>
      <c r="Q691" t="s">
        <v>85</v>
      </c>
      <c r="R691" t="s">
        <v>85</v>
      </c>
      <c r="S691" t="s">
        <v>85</v>
      </c>
      <c r="T691" t="s">
        <v>85</v>
      </c>
      <c r="U691" t="s">
        <v>841</v>
      </c>
      <c r="V691" t="s">
        <v>12100</v>
      </c>
      <c r="W691" t="s">
        <v>85</v>
      </c>
      <c r="X691" t="s">
        <v>85</v>
      </c>
      <c r="Y691" t="s">
        <v>85</v>
      </c>
      <c r="Z691" t="s">
        <v>85</v>
      </c>
      <c r="AA691" t="s">
        <v>85</v>
      </c>
      <c r="AB691" t="s">
        <v>12104</v>
      </c>
      <c r="AC691" t="s">
        <v>12103</v>
      </c>
      <c r="AD691" t="s">
        <v>17030</v>
      </c>
      <c r="AE691" t="s">
        <v>12103</v>
      </c>
    </row>
    <row r="692" spans="1:31" x14ac:dyDescent="0.35">
      <c r="A692" t="s">
        <v>85</v>
      </c>
      <c r="B692" t="s">
        <v>15688</v>
      </c>
      <c r="C692" t="s">
        <v>10905</v>
      </c>
      <c r="D692" t="s">
        <v>10907</v>
      </c>
      <c r="E692" t="s">
        <v>11143</v>
      </c>
      <c r="F692" t="s">
        <v>11994</v>
      </c>
      <c r="G692" t="s">
        <v>11995</v>
      </c>
      <c r="H692" t="s">
        <v>12084</v>
      </c>
      <c r="I692" t="s">
        <v>15659</v>
      </c>
      <c r="J692" t="s">
        <v>840</v>
      </c>
      <c r="K692" t="s">
        <v>12103</v>
      </c>
      <c r="L692" t="s">
        <v>15689</v>
      </c>
      <c r="M692" t="s">
        <v>15689</v>
      </c>
      <c r="N692" t="s">
        <v>20426</v>
      </c>
      <c r="O692" t="s">
        <v>85</v>
      </c>
      <c r="P692" t="s">
        <v>85</v>
      </c>
      <c r="Q692" t="s">
        <v>85</v>
      </c>
      <c r="R692" t="s">
        <v>85</v>
      </c>
      <c r="S692" t="s">
        <v>85</v>
      </c>
      <c r="T692" t="s">
        <v>85</v>
      </c>
      <c r="U692" t="s">
        <v>841</v>
      </c>
      <c r="V692" t="s">
        <v>12100</v>
      </c>
      <c r="W692" t="s">
        <v>85</v>
      </c>
      <c r="X692" t="s">
        <v>85</v>
      </c>
      <c r="Y692" t="s">
        <v>85</v>
      </c>
      <c r="Z692" t="s">
        <v>85</v>
      </c>
      <c r="AA692" t="s">
        <v>85</v>
      </c>
      <c r="AB692" t="s">
        <v>12104</v>
      </c>
      <c r="AC692" t="s">
        <v>12103</v>
      </c>
      <c r="AD692" t="s">
        <v>17030</v>
      </c>
      <c r="AE692" t="s">
        <v>16656</v>
      </c>
    </row>
    <row r="693" spans="1:31" x14ac:dyDescent="0.35">
      <c r="A693" t="s">
        <v>85</v>
      </c>
      <c r="B693" t="s">
        <v>15690</v>
      </c>
      <c r="C693" t="s">
        <v>10905</v>
      </c>
      <c r="D693" t="s">
        <v>10907</v>
      </c>
      <c r="E693" t="s">
        <v>11143</v>
      </c>
      <c r="F693" t="s">
        <v>11994</v>
      </c>
      <c r="G693" t="s">
        <v>11995</v>
      </c>
      <c r="H693" t="s">
        <v>12084</v>
      </c>
      <c r="I693" t="s">
        <v>15659</v>
      </c>
      <c r="J693" t="s">
        <v>840</v>
      </c>
      <c r="K693" t="s">
        <v>12103</v>
      </c>
      <c r="L693" t="s">
        <v>15691</v>
      </c>
      <c r="M693" t="s">
        <v>15691</v>
      </c>
      <c r="N693" t="s">
        <v>15691</v>
      </c>
      <c r="O693" t="s">
        <v>85</v>
      </c>
      <c r="P693" t="s">
        <v>85</v>
      </c>
      <c r="Q693" t="s">
        <v>85</v>
      </c>
      <c r="R693" t="s">
        <v>85</v>
      </c>
      <c r="S693" t="s">
        <v>85</v>
      </c>
      <c r="T693" t="s">
        <v>85</v>
      </c>
      <c r="U693" t="s">
        <v>841</v>
      </c>
      <c r="V693" t="s">
        <v>12100</v>
      </c>
      <c r="W693" t="s">
        <v>85</v>
      </c>
      <c r="X693" t="s">
        <v>85</v>
      </c>
      <c r="Y693" t="s">
        <v>85</v>
      </c>
      <c r="Z693" t="s">
        <v>85</v>
      </c>
      <c r="AA693" t="s">
        <v>85</v>
      </c>
      <c r="AB693" t="s">
        <v>12104</v>
      </c>
      <c r="AC693" t="s">
        <v>12103</v>
      </c>
      <c r="AD693" t="s">
        <v>17030</v>
      </c>
      <c r="AE693" t="s">
        <v>16656</v>
      </c>
    </row>
    <row r="694" spans="1:31" x14ac:dyDescent="0.35">
      <c r="A694" t="s">
        <v>85</v>
      </c>
      <c r="B694" t="s">
        <v>14849</v>
      </c>
      <c r="C694" t="s">
        <v>10905</v>
      </c>
      <c r="D694" t="s">
        <v>10907</v>
      </c>
      <c r="E694" t="s">
        <v>11143</v>
      </c>
      <c r="F694" t="s">
        <v>11994</v>
      </c>
      <c r="G694" t="s">
        <v>11995</v>
      </c>
      <c r="H694" t="s">
        <v>12084</v>
      </c>
      <c r="I694" t="s">
        <v>15659</v>
      </c>
      <c r="J694" t="s">
        <v>840</v>
      </c>
      <c r="K694" t="s">
        <v>15692</v>
      </c>
      <c r="M694" t="s">
        <v>15692</v>
      </c>
      <c r="N694" t="s">
        <v>20427</v>
      </c>
      <c r="O694" t="s">
        <v>85</v>
      </c>
      <c r="P694" t="s">
        <v>85</v>
      </c>
      <c r="Q694" t="s">
        <v>85</v>
      </c>
      <c r="R694" t="s">
        <v>85</v>
      </c>
      <c r="S694" t="s">
        <v>85</v>
      </c>
      <c r="T694" t="s">
        <v>85</v>
      </c>
      <c r="U694" t="s">
        <v>841</v>
      </c>
      <c r="V694" t="s">
        <v>12100</v>
      </c>
      <c r="W694" t="s">
        <v>85</v>
      </c>
      <c r="X694" t="s">
        <v>85</v>
      </c>
      <c r="Y694" t="s">
        <v>85</v>
      </c>
      <c r="Z694" t="s">
        <v>85</v>
      </c>
      <c r="AA694" t="s">
        <v>85</v>
      </c>
      <c r="AB694" t="s">
        <v>85</v>
      </c>
      <c r="AC694" t="s">
        <v>12106</v>
      </c>
      <c r="AD694" t="s">
        <v>841</v>
      </c>
      <c r="AE694" t="s">
        <v>16656</v>
      </c>
    </row>
    <row r="695" spans="1:31" x14ac:dyDescent="0.35">
      <c r="A695" t="s">
        <v>85</v>
      </c>
      <c r="B695" t="s">
        <v>14848</v>
      </c>
      <c r="C695" t="s">
        <v>10905</v>
      </c>
      <c r="D695" t="s">
        <v>10907</v>
      </c>
      <c r="E695" t="s">
        <v>11143</v>
      </c>
      <c r="F695" t="s">
        <v>11994</v>
      </c>
      <c r="G695" t="s">
        <v>11995</v>
      </c>
      <c r="H695" t="s">
        <v>12084</v>
      </c>
      <c r="I695" t="s">
        <v>15659</v>
      </c>
      <c r="J695" t="s">
        <v>840</v>
      </c>
      <c r="K695" t="s">
        <v>15693</v>
      </c>
      <c r="L695" t="s">
        <v>15694</v>
      </c>
      <c r="M695" t="s">
        <v>15694</v>
      </c>
      <c r="N695" t="s">
        <v>20428</v>
      </c>
      <c r="O695" t="s">
        <v>85</v>
      </c>
      <c r="P695" t="s">
        <v>85</v>
      </c>
      <c r="Q695" t="s">
        <v>85</v>
      </c>
      <c r="R695" t="s">
        <v>85</v>
      </c>
      <c r="S695" t="s">
        <v>85</v>
      </c>
      <c r="T695" t="s">
        <v>85</v>
      </c>
      <c r="U695" t="s">
        <v>841</v>
      </c>
      <c r="V695" t="s">
        <v>12100</v>
      </c>
      <c r="W695" t="s">
        <v>85</v>
      </c>
      <c r="X695" t="s">
        <v>85</v>
      </c>
      <c r="Y695" t="s">
        <v>85</v>
      </c>
      <c r="Z695" t="s">
        <v>85</v>
      </c>
      <c r="AA695" t="s">
        <v>85</v>
      </c>
      <c r="AB695" t="s">
        <v>12317</v>
      </c>
      <c r="AC695" t="s">
        <v>12106</v>
      </c>
      <c r="AD695" t="s">
        <v>17036</v>
      </c>
      <c r="AE695" t="s">
        <v>16656</v>
      </c>
    </row>
    <row r="696" spans="1:31" x14ac:dyDescent="0.35">
      <c r="A696" t="s">
        <v>85</v>
      </c>
      <c r="B696" t="s">
        <v>14847</v>
      </c>
      <c r="C696" t="s">
        <v>10905</v>
      </c>
      <c r="D696" t="s">
        <v>10907</v>
      </c>
      <c r="E696" t="s">
        <v>11143</v>
      </c>
      <c r="F696" t="s">
        <v>11994</v>
      </c>
      <c r="G696" t="s">
        <v>11995</v>
      </c>
      <c r="H696" t="s">
        <v>12084</v>
      </c>
      <c r="I696" t="s">
        <v>15659</v>
      </c>
      <c r="J696" t="s">
        <v>840</v>
      </c>
      <c r="K696" t="s">
        <v>15693</v>
      </c>
      <c r="M696" t="s">
        <v>15693</v>
      </c>
      <c r="N696" t="s">
        <v>15695</v>
      </c>
      <c r="O696" t="s">
        <v>85</v>
      </c>
      <c r="P696" t="s">
        <v>85</v>
      </c>
      <c r="Q696" t="s">
        <v>85</v>
      </c>
      <c r="R696" t="s">
        <v>85</v>
      </c>
      <c r="S696" t="s">
        <v>85</v>
      </c>
      <c r="T696" t="s">
        <v>85</v>
      </c>
      <c r="U696" t="s">
        <v>841</v>
      </c>
      <c r="V696" t="s">
        <v>12100</v>
      </c>
      <c r="W696" t="s">
        <v>85</v>
      </c>
      <c r="X696" t="s">
        <v>85</v>
      </c>
      <c r="Y696" t="s">
        <v>85</v>
      </c>
      <c r="Z696" t="s">
        <v>85</v>
      </c>
      <c r="AA696" t="s">
        <v>85</v>
      </c>
      <c r="AB696" t="s">
        <v>12317</v>
      </c>
      <c r="AC696" t="s">
        <v>12106</v>
      </c>
      <c r="AD696" t="s">
        <v>17036</v>
      </c>
      <c r="AE696" t="s">
        <v>15693</v>
      </c>
    </row>
    <row r="697" spans="1:31" x14ac:dyDescent="0.35">
      <c r="A697" t="s">
        <v>85</v>
      </c>
      <c r="B697" t="s">
        <v>14846</v>
      </c>
      <c r="C697" t="s">
        <v>10905</v>
      </c>
      <c r="D697" t="s">
        <v>10907</v>
      </c>
      <c r="E697" t="s">
        <v>11143</v>
      </c>
      <c r="F697" t="s">
        <v>11994</v>
      </c>
      <c r="G697" t="s">
        <v>11995</v>
      </c>
      <c r="H697" t="s">
        <v>12084</v>
      </c>
      <c r="I697" t="s">
        <v>15659</v>
      </c>
      <c r="J697" t="s">
        <v>840</v>
      </c>
      <c r="K697" t="s">
        <v>15696</v>
      </c>
      <c r="L697" t="s">
        <v>15697</v>
      </c>
      <c r="M697" t="s">
        <v>15697</v>
      </c>
      <c r="N697" t="s">
        <v>20429</v>
      </c>
      <c r="O697" t="s">
        <v>85</v>
      </c>
      <c r="P697" t="s">
        <v>85</v>
      </c>
      <c r="Q697" t="s">
        <v>85</v>
      </c>
      <c r="R697" t="s">
        <v>85</v>
      </c>
      <c r="S697" t="s">
        <v>85</v>
      </c>
      <c r="T697" t="s">
        <v>85</v>
      </c>
      <c r="U697" t="s">
        <v>841</v>
      </c>
      <c r="V697" t="s">
        <v>12100</v>
      </c>
      <c r="W697" t="s">
        <v>85</v>
      </c>
      <c r="X697" t="s">
        <v>85</v>
      </c>
      <c r="Y697" t="s">
        <v>85</v>
      </c>
      <c r="Z697" t="s">
        <v>85</v>
      </c>
      <c r="AA697" t="s">
        <v>85</v>
      </c>
      <c r="AB697" t="s">
        <v>15698</v>
      </c>
      <c r="AC697" t="s">
        <v>12106</v>
      </c>
      <c r="AD697" t="s">
        <v>17045</v>
      </c>
      <c r="AE697" t="s">
        <v>16656</v>
      </c>
    </row>
    <row r="698" spans="1:31" x14ac:dyDescent="0.35">
      <c r="A698" t="s">
        <v>85</v>
      </c>
      <c r="B698" t="s">
        <v>14845</v>
      </c>
      <c r="C698" t="s">
        <v>10905</v>
      </c>
      <c r="D698" t="s">
        <v>10907</v>
      </c>
      <c r="E698" t="s">
        <v>11143</v>
      </c>
      <c r="F698" t="s">
        <v>11994</v>
      </c>
      <c r="G698" t="s">
        <v>11995</v>
      </c>
      <c r="H698" t="s">
        <v>12084</v>
      </c>
      <c r="I698" t="s">
        <v>15659</v>
      </c>
      <c r="J698" t="s">
        <v>840</v>
      </c>
      <c r="K698" t="s">
        <v>15696</v>
      </c>
      <c r="M698" t="s">
        <v>15696</v>
      </c>
      <c r="N698" t="s">
        <v>15699</v>
      </c>
      <c r="O698" t="s">
        <v>85</v>
      </c>
      <c r="P698" t="s">
        <v>85</v>
      </c>
      <c r="Q698" t="s">
        <v>85</v>
      </c>
      <c r="R698" t="s">
        <v>85</v>
      </c>
      <c r="S698" t="s">
        <v>85</v>
      </c>
      <c r="T698" t="s">
        <v>85</v>
      </c>
      <c r="U698" t="s">
        <v>841</v>
      </c>
      <c r="V698" t="s">
        <v>12100</v>
      </c>
      <c r="W698" t="s">
        <v>85</v>
      </c>
      <c r="X698" t="s">
        <v>85</v>
      </c>
      <c r="Y698" t="s">
        <v>85</v>
      </c>
      <c r="Z698" t="s">
        <v>85</v>
      </c>
      <c r="AA698" t="s">
        <v>85</v>
      </c>
      <c r="AB698" t="s">
        <v>15700</v>
      </c>
      <c r="AC698" t="s">
        <v>12106</v>
      </c>
      <c r="AD698" t="s">
        <v>17045</v>
      </c>
      <c r="AE698" t="s">
        <v>15696</v>
      </c>
    </row>
    <row r="699" spans="1:31" x14ac:dyDescent="0.35">
      <c r="A699" t="s">
        <v>85</v>
      </c>
      <c r="B699" t="s">
        <v>14851</v>
      </c>
      <c r="C699" t="s">
        <v>10905</v>
      </c>
      <c r="D699" t="s">
        <v>10907</v>
      </c>
      <c r="E699" t="s">
        <v>11143</v>
      </c>
      <c r="F699" t="s">
        <v>11994</v>
      </c>
      <c r="G699" t="s">
        <v>11995</v>
      </c>
      <c r="H699" t="s">
        <v>12084</v>
      </c>
      <c r="I699" t="s">
        <v>15659</v>
      </c>
      <c r="J699" t="s">
        <v>840</v>
      </c>
      <c r="K699" t="s">
        <v>15701</v>
      </c>
      <c r="M699" t="s">
        <v>15701</v>
      </c>
      <c r="N699" t="s">
        <v>15702</v>
      </c>
      <c r="O699" t="s">
        <v>85</v>
      </c>
      <c r="P699" t="s">
        <v>85</v>
      </c>
      <c r="Q699" t="s">
        <v>85</v>
      </c>
      <c r="R699" t="s">
        <v>85</v>
      </c>
      <c r="S699" t="s">
        <v>85</v>
      </c>
      <c r="T699" t="s">
        <v>85</v>
      </c>
      <c r="U699" t="s">
        <v>841</v>
      </c>
      <c r="V699" t="s">
        <v>12100</v>
      </c>
      <c r="W699" t="s">
        <v>85</v>
      </c>
      <c r="X699" t="s">
        <v>85</v>
      </c>
      <c r="Y699" t="s">
        <v>85</v>
      </c>
      <c r="Z699" t="s">
        <v>85</v>
      </c>
      <c r="AA699" t="s">
        <v>85</v>
      </c>
      <c r="AB699" t="s">
        <v>85</v>
      </c>
      <c r="AC699" t="s">
        <v>12106</v>
      </c>
      <c r="AD699" t="s">
        <v>17051</v>
      </c>
      <c r="AE699" t="s">
        <v>15701</v>
      </c>
    </row>
    <row r="700" spans="1:31" x14ac:dyDescent="0.35">
      <c r="A700" t="s">
        <v>85</v>
      </c>
      <c r="B700" t="s">
        <v>15703</v>
      </c>
      <c r="C700" t="s">
        <v>10905</v>
      </c>
      <c r="D700" t="s">
        <v>10907</v>
      </c>
      <c r="E700" t="s">
        <v>11143</v>
      </c>
      <c r="F700" t="s">
        <v>11994</v>
      </c>
      <c r="G700" t="s">
        <v>11995</v>
      </c>
      <c r="H700" t="s">
        <v>12084</v>
      </c>
      <c r="I700" t="s">
        <v>15659</v>
      </c>
      <c r="J700" t="s">
        <v>840</v>
      </c>
      <c r="K700" t="s">
        <v>15701</v>
      </c>
      <c r="L700" t="s">
        <v>15704</v>
      </c>
      <c r="M700" t="s">
        <v>15704</v>
      </c>
      <c r="N700" t="s">
        <v>15705</v>
      </c>
      <c r="O700" t="s">
        <v>85</v>
      </c>
      <c r="P700" t="s">
        <v>85</v>
      </c>
      <c r="Q700" t="s">
        <v>85</v>
      </c>
      <c r="R700" t="s">
        <v>85</v>
      </c>
      <c r="S700" t="s">
        <v>85</v>
      </c>
      <c r="T700" t="s">
        <v>85</v>
      </c>
      <c r="U700" t="s">
        <v>841</v>
      </c>
      <c r="V700" t="s">
        <v>12100</v>
      </c>
      <c r="W700" t="s">
        <v>85</v>
      </c>
      <c r="X700" t="s">
        <v>85</v>
      </c>
      <c r="Y700" t="s">
        <v>85</v>
      </c>
      <c r="Z700" t="s">
        <v>85</v>
      </c>
      <c r="AA700" t="s">
        <v>85</v>
      </c>
      <c r="AB700" t="s">
        <v>85</v>
      </c>
      <c r="AC700" t="s">
        <v>12106</v>
      </c>
      <c r="AD700" t="s">
        <v>17051</v>
      </c>
      <c r="AE700" t="s">
        <v>16656</v>
      </c>
    </row>
    <row r="701" spans="1:31" x14ac:dyDescent="0.35">
      <c r="A701" t="s">
        <v>85</v>
      </c>
      <c r="B701" t="s">
        <v>12107</v>
      </c>
      <c r="C701" t="s">
        <v>10905</v>
      </c>
      <c r="D701" t="s">
        <v>10907</v>
      </c>
      <c r="E701" t="s">
        <v>11143</v>
      </c>
      <c r="F701" t="s">
        <v>11994</v>
      </c>
      <c r="G701" t="s">
        <v>11995</v>
      </c>
      <c r="H701" t="s">
        <v>12084</v>
      </c>
      <c r="I701" t="s">
        <v>15659</v>
      </c>
      <c r="J701" t="s">
        <v>840</v>
      </c>
      <c r="K701" t="s">
        <v>12108</v>
      </c>
      <c r="M701" t="s">
        <v>12108</v>
      </c>
      <c r="N701" t="s">
        <v>15706</v>
      </c>
      <c r="O701" t="s">
        <v>85</v>
      </c>
      <c r="P701" t="s">
        <v>85</v>
      </c>
      <c r="Q701" t="s">
        <v>85</v>
      </c>
      <c r="R701" t="s">
        <v>85</v>
      </c>
      <c r="S701" t="s">
        <v>85</v>
      </c>
      <c r="T701" t="s">
        <v>85</v>
      </c>
      <c r="U701" t="s">
        <v>841</v>
      </c>
      <c r="V701" t="s">
        <v>12100</v>
      </c>
      <c r="W701" t="s">
        <v>85</v>
      </c>
      <c r="X701" t="s">
        <v>85</v>
      </c>
      <c r="Y701" t="s">
        <v>85</v>
      </c>
      <c r="Z701" t="s">
        <v>85</v>
      </c>
      <c r="AA701" t="s">
        <v>85</v>
      </c>
      <c r="AB701" t="s">
        <v>85</v>
      </c>
      <c r="AC701" t="s">
        <v>12108</v>
      </c>
      <c r="AD701" t="s">
        <v>17059</v>
      </c>
      <c r="AE701" t="s">
        <v>12108</v>
      </c>
    </row>
    <row r="702" spans="1:31" x14ac:dyDescent="0.35">
      <c r="A702" t="s">
        <v>85</v>
      </c>
      <c r="B702" t="s">
        <v>15111</v>
      </c>
      <c r="C702" t="s">
        <v>10905</v>
      </c>
      <c r="D702" t="s">
        <v>10907</v>
      </c>
      <c r="E702" t="s">
        <v>11143</v>
      </c>
      <c r="F702" t="s">
        <v>11994</v>
      </c>
      <c r="G702" t="s">
        <v>11995</v>
      </c>
      <c r="H702" t="s">
        <v>12084</v>
      </c>
      <c r="I702" t="s">
        <v>15659</v>
      </c>
      <c r="J702" t="s">
        <v>840</v>
      </c>
      <c r="K702" t="s">
        <v>15707</v>
      </c>
      <c r="L702" t="s">
        <v>15708</v>
      </c>
      <c r="M702" t="s">
        <v>15708</v>
      </c>
      <c r="N702" t="s">
        <v>20430</v>
      </c>
      <c r="O702" t="s">
        <v>85</v>
      </c>
      <c r="P702" t="s">
        <v>85</v>
      </c>
      <c r="Q702" t="s">
        <v>85</v>
      </c>
      <c r="R702" t="s">
        <v>85</v>
      </c>
      <c r="S702" t="s">
        <v>12110</v>
      </c>
      <c r="T702" t="s">
        <v>85</v>
      </c>
      <c r="U702" t="s">
        <v>841</v>
      </c>
      <c r="V702" t="s">
        <v>12100</v>
      </c>
      <c r="W702" t="s">
        <v>85</v>
      </c>
      <c r="X702" t="s">
        <v>85</v>
      </c>
      <c r="Y702" t="s">
        <v>85</v>
      </c>
      <c r="Z702" t="s">
        <v>85</v>
      </c>
      <c r="AA702" t="s">
        <v>85</v>
      </c>
      <c r="AC702" t="s">
        <v>2109</v>
      </c>
      <c r="AD702" t="s">
        <v>17068</v>
      </c>
      <c r="AE702" t="s">
        <v>16656</v>
      </c>
    </row>
    <row r="703" spans="1:31" x14ac:dyDescent="0.35">
      <c r="A703" t="s">
        <v>85</v>
      </c>
      <c r="B703" t="s">
        <v>14850</v>
      </c>
      <c r="C703" t="s">
        <v>10905</v>
      </c>
      <c r="D703" t="s">
        <v>10907</v>
      </c>
      <c r="E703" t="s">
        <v>11143</v>
      </c>
      <c r="F703" t="s">
        <v>11994</v>
      </c>
      <c r="G703" t="s">
        <v>11995</v>
      </c>
      <c r="H703" t="s">
        <v>12084</v>
      </c>
      <c r="I703" t="s">
        <v>15659</v>
      </c>
      <c r="J703" t="s">
        <v>840</v>
      </c>
      <c r="K703" t="s">
        <v>15707</v>
      </c>
      <c r="M703" t="s">
        <v>15707</v>
      </c>
      <c r="N703" t="s">
        <v>15709</v>
      </c>
      <c r="O703" t="s">
        <v>85</v>
      </c>
      <c r="P703" t="s">
        <v>85</v>
      </c>
      <c r="Q703" t="s">
        <v>85</v>
      </c>
      <c r="R703" t="s">
        <v>85</v>
      </c>
      <c r="S703" t="s">
        <v>12110</v>
      </c>
      <c r="T703" t="s">
        <v>85</v>
      </c>
      <c r="U703" t="s">
        <v>841</v>
      </c>
      <c r="V703" t="s">
        <v>12100</v>
      </c>
      <c r="W703" t="s">
        <v>85</v>
      </c>
      <c r="X703" t="s">
        <v>85</v>
      </c>
      <c r="Y703" t="s">
        <v>85</v>
      </c>
      <c r="Z703" t="s">
        <v>85</v>
      </c>
      <c r="AA703" t="s">
        <v>85</v>
      </c>
      <c r="AC703" t="s">
        <v>2109</v>
      </c>
      <c r="AD703" t="s">
        <v>17068</v>
      </c>
      <c r="AE703" t="s">
        <v>15707</v>
      </c>
    </row>
    <row r="704" spans="1:31" x14ac:dyDescent="0.35">
      <c r="A704" t="s">
        <v>85</v>
      </c>
      <c r="B704" t="s">
        <v>15172</v>
      </c>
      <c r="C704" t="s">
        <v>10905</v>
      </c>
      <c r="D704" t="s">
        <v>10907</v>
      </c>
      <c r="E704" t="s">
        <v>11143</v>
      </c>
      <c r="F704" t="s">
        <v>11994</v>
      </c>
      <c r="G704" t="s">
        <v>11995</v>
      </c>
      <c r="H704" t="s">
        <v>12084</v>
      </c>
      <c r="I704" t="s">
        <v>15659</v>
      </c>
      <c r="J704" t="s">
        <v>840</v>
      </c>
      <c r="K704" t="s">
        <v>15710</v>
      </c>
      <c r="L704" t="s">
        <v>15716</v>
      </c>
      <c r="M704" t="s">
        <v>15716</v>
      </c>
      <c r="N704" t="s">
        <v>21474</v>
      </c>
      <c r="O704" t="s">
        <v>85</v>
      </c>
      <c r="P704" t="s">
        <v>85</v>
      </c>
      <c r="Q704" t="s">
        <v>85</v>
      </c>
      <c r="R704" t="s">
        <v>85</v>
      </c>
      <c r="S704" t="s">
        <v>12110</v>
      </c>
      <c r="T704" t="s">
        <v>85</v>
      </c>
      <c r="U704" t="s">
        <v>841</v>
      </c>
      <c r="V704" t="s">
        <v>12100</v>
      </c>
      <c r="W704" t="s">
        <v>85</v>
      </c>
      <c r="X704" t="s">
        <v>85</v>
      </c>
      <c r="Y704" t="s">
        <v>85</v>
      </c>
      <c r="Z704" t="s">
        <v>85</v>
      </c>
      <c r="AA704" t="s">
        <v>85</v>
      </c>
      <c r="AB704" t="s">
        <v>12111</v>
      </c>
      <c r="AC704" t="s">
        <v>2109</v>
      </c>
      <c r="AD704" t="s">
        <v>17076</v>
      </c>
      <c r="AE704" t="s">
        <v>16656</v>
      </c>
    </row>
    <row r="705" spans="1:31" x14ac:dyDescent="0.35">
      <c r="B705" t="s">
        <v>21475</v>
      </c>
      <c r="C705" t="s">
        <v>10905</v>
      </c>
      <c r="D705" t="s">
        <v>10907</v>
      </c>
      <c r="E705" t="s">
        <v>11143</v>
      </c>
      <c r="F705" t="s">
        <v>11994</v>
      </c>
      <c r="G705" t="s">
        <v>11995</v>
      </c>
      <c r="H705" t="s">
        <v>12084</v>
      </c>
      <c r="I705" t="s">
        <v>15659</v>
      </c>
      <c r="J705" t="s">
        <v>840</v>
      </c>
      <c r="K705" t="s">
        <v>2109</v>
      </c>
      <c r="L705" t="s">
        <v>21476</v>
      </c>
      <c r="M705" t="s">
        <v>21476</v>
      </c>
      <c r="N705" t="s">
        <v>21477</v>
      </c>
      <c r="O705" t="s">
        <v>85</v>
      </c>
      <c r="P705" t="s">
        <v>85</v>
      </c>
      <c r="Q705" t="s">
        <v>85</v>
      </c>
      <c r="R705" t="s">
        <v>85</v>
      </c>
      <c r="S705" t="s">
        <v>12110</v>
      </c>
      <c r="T705" t="s">
        <v>85</v>
      </c>
      <c r="U705" t="s">
        <v>841</v>
      </c>
      <c r="V705" t="s">
        <v>12100</v>
      </c>
      <c r="W705" t="s">
        <v>85</v>
      </c>
      <c r="X705" t="s">
        <v>85</v>
      </c>
      <c r="Y705" t="s">
        <v>85</v>
      </c>
      <c r="Z705" t="s">
        <v>85</v>
      </c>
      <c r="AA705" t="s">
        <v>85</v>
      </c>
      <c r="AB705" t="s">
        <v>12111</v>
      </c>
      <c r="AC705" t="s">
        <v>2109</v>
      </c>
      <c r="AD705" t="s">
        <v>20877</v>
      </c>
      <c r="AE705" t="s">
        <v>16656</v>
      </c>
    </row>
    <row r="706" spans="1:31" x14ac:dyDescent="0.35">
      <c r="A706" t="s">
        <v>85</v>
      </c>
      <c r="B706" t="s">
        <v>15171</v>
      </c>
      <c r="C706" t="s">
        <v>10905</v>
      </c>
      <c r="D706" t="s">
        <v>10907</v>
      </c>
      <c r="E706" t="s">
        <v>11143</v>
      </c>
      <c r="F706" t="s">
        <v>11994</v>
      </c>
      <c r="G706" t="s">
        <v>11995</v>
      </c>
      <c r="H706" t="s">
        <v>12084</v>
      </c>
      <c r="I706" t="s">
        <v>15659</v>
      </c>
      <c r="J706" t="s">
        <v>840</v>
      </c>
      <c r="K706" t="s">
        <v>15710</v>
      </c>
      <c r="L706" t="s">
        <v>15711</v>
      </c>
      <c r="M706" t="s">
        <v>15711</v>
      </c>
      <c r="N706" t="s">
        <v>15712</v>
      </c>
      <c r="O706" t="s">
        <v>85</v>
      </c>
      <c r="P706" t="s">
        <v>85</v>
      </c>
      <c r="Q706" t="s">
        <v>85</v>
      </c>
      <c r="R706" t="s">
        <v>85</v>
      </c>
      <c r="S706" t="s">
        <v>12110</v>
      </c>
      <c r="T706" t="s">
        <v>85</v>
      </c>
      <c r="U706" t="s">
        <v>841</v>
      </c>
      <c r="V706" t="s">
        <v>12100</v>
      </c>
      <c r="W706" t="s">
        <v>85</v>
      </c>
      <c r="X706" t="s">
        <v>85</v>
      </c>
      <c r="Y706" t="s">
        <v>85</v>
      </c>
      <c r="Z706" t="s">
        <v>85</v>
      </c>
      <c r="AA706" t="s">
        <v>85</v>
      </c>
      <c r="AB706" t="s">
        <v>12111</v>
      </c>
      <c r="AC706" t="s">
        <v>2109</v>
      </c>
      <c r="AD706" t="s">
        <v>17076</v>
      </c>
      <c r="AE706" t="s">
        <v>16656</v>
      </c>
    </row>
    <row r="707" spans="1:31" x14ac:dyDescent="0.35">
      <c r="A707" t="s">
        <v>85</v>
      </c>
      <c r="B707" t="s">
        <v>15713</v>
      </c>
      <c r="C707" t="s">
        <v>10905</v>
      </c>
      <c r="D707" t="s">
        <v>10907</v>
      </c>
      <c r="E707" t="s">
        <v>11143</v>
      </c>
      <c r="F707" t="s">
        <v>11994</v>
      </c>
      <c r="G707" t="s">
        <v>11995</v>
      </c>
      <c r="H707" t="s">
        <v>12084</v>
      </c>
      <c r="I707" t="s">
        <v>15659</v>
      </c>
      <c r="J707" t="s">
        <v>840</v>
      </c>
      <c r="K707" t="s">
        <v>15710</v>
      </c>
      <c r="L707" t="s">
        <v>15714</v>
      </c>
      <c r="M707" t="s">
        <v>15714</v>
      </c>
      <c r="N707" t="s">
        <v>21478</v>
      </c>
      <c r="O707" t="s">
        <v>85</v>
      </c>
      <c r="P707" t="s">
        <v>85</v>
      </c>
      <c r="Q707" t="s">
        <v>85</v>
      </c>
      <c r="R707" t="s">
        <v>85</v>
      </c>
      <c r="S707" t="s">
        <v>12110</v>
      </c>
      <c r="T707" t="s">
        <v>85</v>
      </c>
      <c r="U707" t="s">
        <v>841</v>
      </c>
      <c r="V707" t="s">
        <v>12100</v>
      </c>
      <c r="W707" t="s">
        <v>85</v>
      </c>
      <c r="X707" t="s">
        <v>85</v>
      </c>
      <c r="Y707" t="s">
        <v>85</v>
      </c>
      <c r="Z707" t="s">
        <v>85</v>
      </c>
      <c r="AA707" t="s">
        <v>85</v>
      </c>
      <c r="AB707" t="s">
        <v>12111</v>
      </c>
      <c r="AC707" t="s">
        <v>2109</v>
      </c>
      <c r="AD707" t="s">
        <v>17076</v>
      </c>
      <c r="AE707" t="s">
        <v>16656</v>
      </c>
    </row>
    <row r="708" spans="1:31" x14ac:dyDescent="0.35">
      <c r="A708" t="s">
        <v>85</v>
      </c>
      <c r="B708" t="s">
        <v>15170</v>
      </c>
      <c r="C708" t="s">
        <v>10905</v>
      </c>
      <c r="D708" t="s">
        <v>10907</v>
      </c>
      <c r="E708" t="s">
        <v>11143</v>
      </c>
      <c r="F708" t="s">
        <v>11994</v>
      </c>
      <c r="G708" t="s">
        <v>11995</v>
      </c>
      <c r="H708" t="s">
        <v>12084</v>
      </c>
      <c r="I708" t="s">
        <v>15659</v>
      </c>
      <c r="J708" t="s">
        <v>840</v>
      </c>
      <c r="K708" t="s">
        <v>15710</v>
      </c>
      <c r="L708" t="s">
        <v>20062</v>
      </c>
      <c r="M708" t="s">
        <v>20062</v>
      </c>
      <c r="N708" t="s">
        <v>21479</v>
      </c>
      <c r="O708" t="s">
        <v>85</v>
      </c>
      <c r="P708" t="s">
        <v>85</v>
      </c>
      <c r="Q708" t="s">
        <v>85</v>
      </c>
      <c r="R708" t="s">
        <v>85</v>
      </c>
      <c r="S708" t="s">
        <v>12110</v>
      </c>
      <c r="T708" t="s">
        <v>85</v>
      </c>
      <c r="U708" t="s">
        <v>841</v>
      </c>
      <c r="V708" t="s">
        <v>12100</v>
      </c>
      <c r="W708" t="s">
        <v>85</v>
      </c>
      <c r="X708" t="s">
        <v>85</v>
      </c>
      <c r="Y708" t="s">
        <v>85</v>
      </c>
      <c r="Z708" t="s">
        <v>85</v>
      </c>
      <c r="AA708" t="s">
        <v>85</v>
      </c>
      <c r="AB708" t="s">
        <v>12111</v>
      </c>
      <c r="AC708" t="s">
        <v>2109</v>
      </c>
      <c r="AD708" t="s">
        <v>17076</v>
      </c>
      <c r="AE708" t="s">
        <v>16656</v>
      </c>
    </row>
    <row r="709" spans="1:31" x14ac:dyDescent="0.35">
      <c r="A709" t="s">
        <v>85</v>
      </c>
      <c r="B709" t="s">
        <v>15113</v>
      </c>
      <c r="C709" t="s">
        <v>10905</v>
      </c>
      <c r="D709" t="s">
        <v>10907</v>
      </c>
      <c r="E709" t="s">
        <v>11143</v>
      </c>
      <c r="F709" t="s">
        <v>11994</v>
      </c>
      <c r="G709" t="s">
        <v>11995</v>
      </c>
      <c r="H709" t="s">
        <v>12084</v>
      </c>
      <c r="I709" t="s">
        <v>15659</v>
      </c>
      <c r="J709" t="s">
        <v>840</v>
      </c>
      <c r="K709" t="s">
        <v>15710</v>
      </c>
      <c r="L709" t="s">
        <v>20063</v>
      </c>
      <c r="M709" t="s">
        <v>20063</v>
      </c>
      <c r="N709" t="s">
        <v>20431</v>
      </c>
      <c r="O709" t="s">
        <v>85</v>
      </c>
      <c r="P709" t="s">
        <v>85</v>
      </c>
      <c r="Q709" t="s">
        <v>85</v>
      </c>
      <c r="R709" t="s">
        <v>85</v>
      </c>
      <c r="S709" t="s">
        <v>12110</v>
      </c>
      <c r="T709" t="s">
        <v>85</v>
      </c>
      <c r="U709" t="s">
        <v>841</v>
      </c>
      <c r="V709" t="s">
        <v>12100</v>
      </c>
      <c r="W709" t="s">
        <v>85</v>
      </c>
      <c r="X709" t="s">
        <v>85</v>
      </c>
      <c r="Y709" t="s">
        <v>85</v>
      </c>
      <c r="Z709" t="s">
        <v>85</v>
      </c>
      <c r="AA709" t="s">
        <v>85</v>
      </c>
      <c r="AB709" t="s">
        <v>12111</v>
      </c>
      <c r="AC709" t="s">
        <v>2109</v>
      </c>
      <c r="AD709" t="s">
        <v>17076</v>
      </c>
      <c r="AE709" t="s">
        <v>16656</v>
      </c>
    </row>
    <row r="710" spans="1:31" x14ac:dyDescent="0.35">
      <c r="A710" t="s">
        <v>85</v>
      </c>
      <c r="B710" t="s">
        <v>15169</v>
      </c>
      <c r="C710" t="s">
        <v>10905</v>
      </c>
      <c r="D710" t="s">
        <v>10907</v>
      </c>
      <c r="E710" t="s">
        <v>11143</v>
      </c>
      <c r="F710" t="s">
        <v>11994</v>
      </c>
      <c r="G710" t="s">
        <v>11995</v>
      </c>
      <c r="H710" t="s">
        <v>12084</v>
      </c>
      <c r="I710" t="s">
        <v>15659</v>
      </c>
      <c r="J710" t="s">
        <v>840</v>
      </c>
      <c r="K710" t="s">
        <v>15710</v>
      </c>
      <c r="L710" t="s">
        <v>15715</v>
      </c>
      <c r="M710" t="s">
        <v>15715</v>
      </c>
      <c r="N710" t="s">
        <v>21480</v>
      </c>
      <c r="O710" t="s">
        <v>85</v>
      </c>
      <c r="P710" t="s">
        <v>85</v>
      </c>
      <c r="Q710" t="s">
        <v>85</v>
      </c>
      <c r="R710" t="s">
        <v>85</v>
      </c>
      <c r="S710" t="s">
        <v>12110</v>
      </c>
      <c r="T710" t="s">
        <v>85</v>
      </c>
      <c r="U710" t="s">
        <v>841</v>
      </c>
      <c r="V710" t="s">
        <v>12100</v>
      </c>
      <c r="W710" t="s">
        <v>85</v>
      </c>
      <c r="X710" t="s">
        <v>85</v>
      </c>
      <c r="Y710" t="s">
        <v>85</v>
      </c>
      <c r="Z710" t="s">
        <v>85</v>
      </c>
      <c r="AA710" t="s">
        <v>85</v>
      </c>
      <c r="AB710" t="s">
        <v>12111</v>
      </c>
      <c r="AC710" t="s">
        <v>2109</v>
      </c>
      <c r="AD710" t="s">
        <v>17076</v>
      </c>
      <c r="AE710" t="s">
        <v>16656</v>
      </c>
    </row>
    <row r="711" spans="1:31" x14ac:dyDescent="0.35">
      <c r="A711" t="s">
        <v>85</v>
      </c>
      <c r="B711" t="s">
        <v>15173</v>
      </c>
      <c r="C711" t="s">
        <v>10905</v>
      </c>
      <c r="D711" t="s">
        <v>10907</v>
      </c>
      <c r="E711" t="s">
        <v>11143</v>
      </c>
      <c r="F711" t="s">
        <v>11994</v>
      </c>
      <c r="G711" t="s">
        <v>11995</v>
      </c>
      <c r="H711" t="s">
        <v>12084</v>
      </c>
      <c r="I711" t="s">
        <v>15659</v>
      </c>
      <c r="J711" t="s">
        <v>840</v>
      </c>
      <c r="K711" t="s">
        <v>15710</v>
      </c>
      <c r="L711" t="s">
        <v>20064</v>
      </c>
      <c r="M711" t="s">
        <v>20064</v>
      </c>
      <c r="N711" t="s">
        <v>20432</v>
      </c>
      <c r="O711" t="s">
        <v>85</v>
      </c>
      <c r="P711" t="s">
        <v>85</v>
      </c>
      <c r="Q711" t="s">
        <v>85</v>
      </c>
      <c r="R711" t="s">
        <v>85</v>
      </c>
      <c r="S711" t="s">
        <v>12110</v>
      </c>
      <c r="T711" t="s">
        <v>85</v>
      </c>
      <c r="U711" t="s">
        <v>841</v>
      </c>
      <c r="V711" t="s">
        <v>12100</v>
      </c>
      <c r="W711" t="s">
        <v>85</v>
      </c>
      <c r="X711" t="s">
        <v>85</v>
      </c>
      <c r="Y711" t="s">
        <v>85</v>
      </c>
      <c r="Z711" t="s">
        <v>85</v>
      </c>
      <c r="AA711" t="s">
        <v>85</v>
      </c>
      <c r="AB711" t="s">
        <v>12111</v>
      </c>
      <c r="AC711" t="s">
        <v>2109</v>
      </c>
      <c r="AD711" t="s">
        <v>17076</v>
      </c>
      <c r="AE711" t="s">
        <v>16656</v>
      </c>
    </row>
    <row r="712" spans="1:31" x14ac:dyDescent="0.35">
      <c r="A712" t="s">
        <v>85</v>
      </c>
      <c r="B712" t="s">
        <v>12109</v>
      </c>
      <c r="C712" t="s">
        <v>10905</v>
      </c>
      <c r="D712" t="s">
        <v>10907</v>
      </c>
      <c r="E712" t="s">
        <v>11143</v>
      </c>
      <c r="F712" t="s">
        <v>11994</v>
      </c>
      <c r="G712" t="s">
        <v>11995</v>
      </c>
      <c r="H712" t="s">
        <v>12084</v>
      </c>
      <c r="I712" t="s">
        <v>15659</v>
      </c>
      <c r="J712" t="s">
        <v>840</v>
      </c>
      <c r="K712" t="s">
        <v>15710</v>
      </c>
      <c r="M712" t="s">
        <v>15710</v>
      </c>
      <c r="N712" t="s">
        <v>20872</v>
      </c>
      <c r="O712" t="s">
        <v>85</v>
      </c>
      <c r="P712" t="s">
        <v>85</v>
      </c>
      <c r="Q712" t="s">
        <v>85</v>
      </c>
      <c r="R712" t="s">
        <v>85</v>
      </c>
      <c r="S712" t="s">
        <v>12110</v>
      </c>
      <c r="T712" t="s">
        <v>85</v>
      </c>
      <c r="U712" t="s">
        <v>841</v>
      </c>
      <c r="V712" t="s">
        <v>12100</v>
      </c>
      <c r="W712" t="s">
        <v>85</v>
      </c>
      <c r="X712" t="s">
        <v>85</v>
      </c>
      <c r="Y712" t="s">
        <v>85</v>
      </c>
      <c r="Z712" t="s">
        <v>85</v>
      </c>
      <c r="AA712" t="s">
        <v>85</v>
      </c>
      <c r="AB712" t="s">
        <v>12111</v>
      </c>
      <c r="AC712" t="s">
        <v>2109</v>
      </c>
      <c r="AD712" t="s">
        <v>17076</v>
      </c>
      <c r="AE712" t="s">
        <v>15710</v>
      </c>
    </row>
    <row r="713" spans="1:31" x14ac:dyDescent="0.35">
      <c r="B713" t="s">
        <v>20875</v>
      </c>
      <c r="C713" t="s">
        <v>10905</v>
      </c>
      <c r="D713" t="s">
        <v>10907</v>
      </c>
      <c r="E713" t="s">
        <v>11143</v>
      </c>
      <c r="F713" t="s">
        <v>11994</v>
      </c>
      <c r="G713" t="s">
        <v>11995</v>
      </c>
      <c r="H713" t="s">
        <v>12084</v>
      </c>
      <c r="I713" t="s">
        <v>15659</v>
      </c>
      <c r="J713" t="s">
        <v>840</v>
      </c>
      <c r="K713" t="s">
        <v>2109</v>
      </c>
      <c r="M713" t="s">
        <v>2109</v>
      </c>
      <c r="N713" t="s">
        <v>20876</v>
      </c>
      <c r="O713" t="s">
        <v>85</v>
      </c>
      <c r="P713" t="s">
        <v>85</v>
      </c>
      <c r="Q713" t="s">
        <v>85</v>
      </c>
      <c r="R713" t="s">
        <v>85</v>
      </c>
      <c r="S713" t="s">
        <v>12110</v>
      </c>
      <c r="T713" t="s">
        <v>85</v>
      </c>
      <c r="U713" t="s">
        <v>841</v>
      </c>
      <c r="V713" t="s">
        <v>12100</v>
      </c>
      <c r="W713" t="s">
        <v>85</v>
      </c>
      <c r="X713" t="s">
        <v>85</v>
      </c>
      <c r="Y713" t="s">
        <v>85</v>
      </c>
      <c r="Z713" t="s">
        <v>85</v>
      </c>
      <c r="AA713" t="s">
        <v>85</v>
      </c>
      <c r="AB713" t="s">
        <v>12111</v>
      </c>
      <c r="AC713" t="s">
        <v>2109</v>
      </c>
      <c r="AD713" t="s">
        <v>20877</v>
      </c>
      <c r="AE713" t="s">
        <v>2109</v>
      </c>
    </row>
    <row r="714" spans="1:31" x14ac:dyDescent="0.35">
      <c r="A714" t="s">
        <v>85</v>
      </c>
      <c r="B714" t="s">
        <v>15717</v>
      </c>
      <c r="C714" t="s">
        <v>10905</v>
      </c>
      <c r="D714" t="s">
        <v>10907</v>
      </c>
      <c r="E714" t="s">
        <v>11143</v>
      </c>
      <c r="F714" t="s">
        <v>11994</v>
      </c>
      <c r="G714" t="s">
        <v>11995</v>
      </c>
      <c r="H714" t="s">
        <v>12084</v>
      </c>
      <c r="I714" t="s">
        <v>15659</v>
      </c>
      <c r="J714" t="s">
        <v>15718</v>
      </c>
      <c r="M714" t="s">
        <v>15718</v>
      </c>
      <c r="O714" t="s">
        <v>85</v>
      </c>
      <c r="P714" t="s">
        <v>85</v>
      </c>
      <c r="Q714" t="s">
        <v>85</v>
      </c>
      <c r="R714" t="s">
        <v>85</v>
      </c>
      <c r="T714" t="s">
        <v>85</v>
      </c>
      <c r="W714" t="s">
        <v>85</v>
      </c>
      <c r="X714" t="s">
        <v>85</v>
      </c>
      <c r="Y714" t="s">
        <v>85</v>
      </c>
      <c r="Z714" t="s">
        <v>85</v>
      </c>
      <c r="AA714" t="s">
        <v>85</v>
      </c>
      <c r="AC714" t="s">
        <v>2109</v>
      </c>
      <c r="AD714" t="s">
        <v>85</v>
      </c>
      <c r="AE714" t="s">
        <v>15718</v>
      </c>
    </row>
    <row r="715" spans="1:31" x14ac:dyDescent="0.35">
      <c r="A715" t="s">
        <v>85</v>
      </c>
      <c r="B715" t="s">
        <v>14843</v>
      </c>
      <c r="C715" t="s">
        <v>10905</v>
      </c>
      <c r="D715" t="s">
        <v>10907</v>
      </c>
      <c r="E715" t="s">
        <v>11143</v>
      </c>
      <c r="F715" t="s">
        <v>11994</v>
      </c>
      <c r="G715" t="s">
        <v>11995</v>
      </c>
      <c r="H715" t="s">
        <v>12084</v>
      </c>
      <c r="I715" t="s">
        <v>15659</v>
      </c>
      <c r="J715" t="s">
        <v>12328</v>
      </c>
      <c r="K715" t="s">
        <v>15719</v>
      </c>
      <c r="M715" t="s">
        <v>15719</v>
      </c>
      <c r="O715" t="s">
        <v>85</v>
      </c>
      <c r="P715" t="s">
        <v>85</v>
      </c>
      <c r="Q715" t="s">
        <v>85</v>
      </c>
      <c r="R715" t="s">
        <v>85</v>
      </c>
      <c r="S715" t="s">
        <v>12110</v>
      </c>
      <c r="T715" t="s">
        <v>85</v>
      </c>
      <c r="V715" t="s">
        <v>12100</v>
      </c>
      <c r="W715" t="s">
        <v>85</v>
      </c>
      <c r="X715" t="s">
        <v>85</v>
      </c>
      <c r="Y715" t="s">
        <v>85</v>
      </c>
      <c r="Z715" t="s">
        <v>85</v>
      </c>
      <c r="AA715" t="s">
        <v>85</v>
      </c>
      <c r="AC715" t="s">
        <v>2109</v>
      </c>
      <c r="AD715" t="s">
        <v>85</v>
      </c>
      <c r="AE715" t="s">
        <v>15719</v>
      </c>
    </row>
    <row r="716" spans="1:31" x14ac:dyDescent="0.35">
      <c r="A716" t="s">
        <v>85</v>
      </c>
      <c r="B716" t="s">
        <v>14844</v>
      </c>
      <c r="C716" t="s">
        <v>10905</v>
      </c>
      <c r="D716" t="s">
        <v>10907</v>
      </c>
      <c r="E716" t="s">
        <v>11143</v>
      </c>
      <c r="F716" t="s">
        <v>11994</v>
      </c>
      <c r="G716" t="s">
        <v>11995</v>
      </c>
      <c r="H716" t="s">
        <v>12084</v>
      </c>
      <c r="I716" t="s">
        <v>15659</v>
      </c>
      <c r="J716" t="s">
        <v>12328</v>
      </c>
      <c r="K716" t="s">
        <v>8575</v>
      </c>
      <c r="M716" t="s">
        <v>8575</v>
      </c>
      <c r="O716" t="s">
        <v>85</v>
      </c>
      <c r="P716" t="s">
        <v>85</v>
      </c>
      <c r="Q716" t="s">
        <v>85</v>
      </c>
      <c r="R716" t="s">
        <v>85</v>
      </c>
      <c r="S716" t="s">
        <v>12110</v>
      </c>
      <c r="T716" t="s">
        <v>85</v>
      </c>
      <c r="V716" t="s">
        <v>12100</v>
      </c>
      <c r="W716" t="s">
        <v>85</v>
      </c>
      <c r="X716" t="s">
        <v>85</v>
      </c>
      <c r="Y716" t="s">
        <v>85</v>
      </c>
      <c r="Z716" t="s">
        <v>85</v>
      </c>
      <c r="AA716" t="s">
        <v>85</v>
      </c>
      <c r="AC716" t="s">
        <v>2109</v>
      </c>
      <c r="AD716" t="s">
        <v>85</v>
      </c>
      <c r="AE716" t="s">
        <v>8575</v>
      </c>
    </row>
    <row r="717" spans="1:31" x14ac:dyDescent="0.35">
      <c r="A717" t="s">
        <v>85</v>
      </c>
      <c r="B717" t="s">
        <v>12117</v>
      </c>
      <c r="C717" t="s">
        <v>10905</v>
      </c>
      <c r="D717" t="s">
        <v>10907</v>
      </c>
      <c r="E717" t="s">
        <v>11143</v>
      </c>
      <c r="F717" t="s">
        <v>11994</v>
      </c>
      <c r="G717" t="s">
        <v>11995</v>
      </c>
      <c r="H717" t="s">
        <v>12084</v>
      </c>
      <c r="I717" t="s">
        <v>15659</v>
      </c>
      <c r="J717" t="s">
        <v>15720</v>
      </c>
      <c r="K717" t="s">
        <v>21481</v>
      </c>
      <c r="L717" t="s">
        <v>21482</v>
      </c>
      <c r="M717" t="s">
        <v>21482</v>
      </c>
      <c r="N717" t="s">
        <v>12118</v>
      </c>
      <c r="O717" t="s">
        <v>85</v>
      </c>
      <c r="P717" t="s">
        <v>85</v>
      </c>
      <c r="Q717" t="s">
        <v>85</v>
      </c>
      <c r="R717" t="s">
        <v>85</v>
      </c>
      <c r="S717" t="s">
        <v>12119</v>
      </c>
      <c r="T717" t="s">
        <v>85</v>
      </c>
      <c r="U717" t="s">
        <v>849</v>
      </c>
      <c r="V717" t="s">
        <v>12115</v>
      </c>
      <c r="W717" t="s">
        <v>85</v>
      </c>
      <c r="X717" t="s">
        <v>85</v>
      </c>
      <c r="Y717" t="s">
        <v>85</v>
      </c>
      <c r="Z717" t="s">
        <v>85</v>
      </c>
      <c r="AA717" t="s">
        <v>85</v>
      </c>
      <c r="AB717" t="s">
        <v>12120</v>
      </c>
      <c r="AC717" t="s">
        <v>12118</v>
      </c>
      <c r="AD717" t="s">
        <v>21483</v>
      </c>
      <c r="AE717" t="s">
        <v>16656</v>
      </c>
    </row>
    <row r="718" spans="1:31" x14ac:dyDescent="0.35">
      <c r="A718" t="s">
        <v>85</v>
      </c>
      <c r="B718" t="s">
        <v>15187</v>
      </c>
      <c r="C718" t="s">
        <v>10905</v>
      </c>
      <c r="D718" t="s">
        <v>10907</v>
      </c>
      <c r="E718" t="s">
        <v>11143</v>
      </c>
      <c r="F718" t="s">
        <v>11994</v>
      </c>
      <c r="G718" t="s">
        <v>11995</v>
      </c>
      <c r="H718" t="s">
        <v>12084</v>
      </c>
      <c r="I718" t="s">
        <v>15659</v>
      </c>
      <c r="J718" t="s">
        <v>15720</v>
      </c>
      <c r="K718" t="s">
        <v>21481</v>
      </c>
      <c r="L718" t="s">
        <v>21484</v>
      </c>
      <c r="M718" t="s">
        <v>21484</v>
      </c>
      <c r="N718" t="s">
        <v>21485</v>
      </c>
      <c r="O718" t="s">
        <v>85</v>
      </c>
      <c r="P718" t="s">
        <v>85</v>
      </c>
      <c r="Q718" t="s">
        <v>85</v>
      </c>
      <c r="R718" t="s">
        <v>85</v>
      </c>
      <c r="S718" t="s">
        <v>12113</v>
      </c>
      <c r="T718" t="s">
        <v>85</v>
      </c>
      <c r="U718" t="s">
        <v>12114</v>
      </c>
      <c r="V718" t="s">
        <v>12115</v>
      </c>
      <c r="W718" t="s">
        <v>85</v>
      </c>
      <c r="X718" t="s">
        <v>85</v>
      </c>
      <c r="Y718" t="s">
        <v>85</v>
      </c>
      <c r="Z718" t="s">
        <v>85</v>
      </c>
      <c r="AA718" t="s">
        <v>85</v>
      </c>
      <c r="AB718" t="s">
        <v>12116</v>
      </c>
      <c r="AC718" t="s">
        <v>12112</v>
      </c>
      <c r="AD718" t="s">
        <v>21486</v>
      </c>
      <c r="AE718" t="s">
        <v>16656</v>
      </c>
    </row>
    <row r="719" spans="1:31" x14ac:dyDescent="0.35">
      <c r="A719" t="s">
        <v>85</v>
      </c>
      <c r="B719" t="s">
        <v>15114</v>
      </c>
      <c r="C719" t="s">
        <v>10905</v>
      </c>
      <c r="D719" t="s">
        <v>10907</v>
      </c>
      <c r="E719" t="s">
        <v>11143</v>
      </c>
      <c r="F719" t="s">
        <v>11994</v>
      </c>
      <c r="G719" t="s">
        <v>11995</v>
      </c>
      <c r="H719" t="s">
        <v>12084</v>
      </c>
      <c r="I719" t="s">
        <v>15659</v>
      </c>
      <c r="J719" t="s">
        <v>15720</v>
      </c>
      <c r="K719" t="s">
        <v>12112</v>
      </c>
      <c r="M719" t="s">
        <v>12112</v>
      </c>
      <c r="O719" t="s">
        <v>85</v>
      </c>
      <c r="P719" t="s">
        <v>85</v>
      </c>
      <c r="Q719" t="s">
        <v>85</v>
      </c>
      <c r="R719" t="s">
        <v>85</v>
      </c>
      <c r="S719" t="s">
        <v>12113</v>
      </c>
      <c r="T719" t="s">
        <v>85</v>
      </c>
      <c r="U719" t="s">
        <v>12114</v>
      </c>
      <c r="V719" t="s">
        <v>12115</v>
      </c>
      <c r="W719" t="s">
        <v>85</v>
      </c>
      <c r="X719" t="s">
        <v>85</v>
      </c>
      <c r="Y719" t="s">
        <v>85</v>
      </c>
      <c r="Z719" t="s">
        <v>85</v>
      </c>
      <c r="AA719" t="s">
        <v>85</v>
      </c>
      <c r="AB719" t="s">
        <v>12116</v>
      </c>
      <c r="AC719" t="s">
        <v>12112</v>
      </c>
      <c r="AD719" t="s">
        <v>12114</v>
      </c>
      <c r="AE719" t="s">
        <v>12112</v>
      </c>
    </row>
    <row r="720" spans="1:31" x14ac:dyDescent="0.35">
      <c r="A720" t="s">
        <v>85</v>
      </c>
      <c r="B720" t="s">
        <v>15721</v>
      </c>
      <c r="C720" t="s">
        <v>10905</v>
      </c>
      <c r="D720" t="s">
        <v>10907</v>
      </c>
      <c r="E720" t="s">
        <v>11143</v>
      </c>
      <c r="F720" t="s">
        <v>11994</v>
      </c>
      <c r="G720" t="s">
        <v>11995</v>
      </c>
      <c r="H720" t="s">
        <v>12084</v>
      </c>
      <c r="I720" t="s">
        <v>15659</v>
      </c>
      <c r="J720" t="s">
        <v>15720</v>
      </c>
      <c r="K720" t="s">
        <v>15722</v>
      </c>
      <c r="M720" t="s">
        <v>15722</v>
      </c>
      <c r="N720" t="s">
        <v>20433</v>
      </c>
      <c r="O720" t="s">
        <v>85</v>
      </c>
      <c r="P720" t="s">
        <v>85</v>
      </c>
      <c r="Q720" t="s">
        <v>85</v>
      </c>
      <c r="R720" t="s">
        <v>85</v>
      </c>
      <c r="T720" t="s">
        <v>85</v>
      </c>
      <c r="U720" t="s">
        <v>849</v>
      </c>
      <c r="W720" t="s">
        <v>85</v>
      </c>
      <c r="X720" t="s">
        <v>85</v>
      </c>
      <c r="Y720" t="s">
        <v>85</v>
      </c>
      <c r="Z720" t="s">
        <v>85</v>
      </c>
      <c r="AA720" t="s">
        <v>85</v>
      </c>
      <c r="AC720" t="s">
        <v>12118</v>
      </c>
      <c r="AD720" t="s">
        <v>20882</v>
      </c>
      <c r="AE720" t="s">
        <v>15722</v>
      </c>
    </row>
    <row r="721" spans="1:31" x14ac:dyDescent="0.35">
      <c r="A721" t="s">
        <v>85</v>
      </c>
      <c r="B721" t="s">
        <v>15723</v>
      </c>
      <c r="C721" t="s">
        <v>10905</v>
      </c>
      <c r="D721" t="s">
        <v>10907</v>
      </c>
      <c r="E721" t="s">
        <v>11143</v>
      </c>
      <c r="F721" t="s">
        <v>11994</v>
      </c>
      <c r="G721" t="s">
        <v>11995</v>
      </c>
      <c r="H721" t="s">
        <v>12084</v>
      </c>
      <c r="I721" t="s">
        <v>15659</v>
      </c>
      <c r="J721" t="s">
        <v>15724</v>
      </c>
      <c r="M721" t="s">
        <v>15724</v>
      </c>
      <c r="O721" t="s">
        <v>85</v>
      </c>
      <c r="P721" t="s">
        <v>85</v>
      </c>
      <c r="Q721" t="s">
        <v>85</v>
      </c>
      <c r="R721" t="s">
        <v>85</v>
      </c>
      <c r="T721" t="s">
        <v>85</v>
      </c>
      <c r="W721" t="s">
        <v>85</v>
      </c>
      <c r="X721" t="s">
        <v>85</v>
      </c>
      <c r="Y721" t="s">
        <v>85</v>
      </c>
      <c r="Z721" t="s">
        <v>85</v>
      </c>
      <c r="AA721" t="s">
        <v>85</v>
      </c>
      <c r="AC721" t="s">
        <v>2141</v>
      </c>
      <c r="AD721" t="s">
        <v>85</v>
      </c>
      <c r="AE721" t="s">
        <v>15724</v>
      </c>
    </row>
    <row r="722" spans="1:31" x14ac:dyDescent="0.35">
      <c r="A722" t="s">
        <v>85</v>
      </c>
      <c r="B722" t="s">
        <v>12121</v>
      </c>
      <c r="C722" t="s">
        <v>10905</v>
      </c>
      <c r="D722" t="s">
        <v>10907</v>
      </c>
      <c r="E722" t="s">
        <v>11143</v>
      </c>
      <c r="F722" t="s">
        <v>11994</v>
      </c>
      <c r="G722" t="s">
        <v>11995</v>
      </c>
      <c r="H722" t="s">
        <v>12084</v>
      </c>
      <c r="I722" t="s">
        <v>15659</v>
      </c>
      <c r="J722" t="s">
        <v>854</v>
      </c>
      <c r="K722" t="s">
        <v>2141</v>
      </c>
      <c r="M722" t="s">
        <v>2141</v>
      </c>
      <c r="O722" t="s">
        <v>85</v>
      </c>
      <c r="P722" t="s">
        <v>85</v>
      </c>
      <c r="Q722" t="s">
        <v>85</v>
      </c>
      <c r="R722" t="s">
        <v>85</v>
      </c>
      <c r="S722" t="s">
        <v>12122</v>
      </c>
      <c r="T722" t="s">
        <v>85</v>
      </c>
      <c r="U722" t="s">
        <v>12123</v>
      </c>
      <c r="V722" t="s">
        <v>12124</v>
      </c>
      <c r="W722" t="s">
        <v>85</v>
      </c>
      <c r="X722" t="s">
        <v>85</v>
      </c>
      <c r="Y722" t="s">
        <v>85</v>
      </c>
      <c r="Z722" t="s">
        <v>85</v>
      </c>
      <c r="AA722" t="s">
        <v>85</v>
      </c>
      <c r="AB722" t="s">
        <v>12125</v>
      </c>
      <c r="AC722" t="s">
        <v>2141</v>
      </c>
      <c r="AD722" t="s">
        <v>17113</v>
      </c>
      <c r="AE722" t="s">
        <v>2141</v>
      </c>
    </row>
    <row r="723" spans="1:31" x14ac:dyDescent="0.35">
      <c r="A723" t="s">
        <v>85</v>
      </c>
      <c r="B723" t="s">
        <v>16667</v>
      </c>
      <c r="C723" t="s">
        <v>10905</v>
      </c>
      <c r="D723" t="s">
        <v>10907</v>
      </c>
      <c r="E723" t="s">
        <v>11143</v>
      </c>
      <c r="F723" t="s">
        <v>11994</v>
      </c>
      <c r="G723" t="s">
        <v>11995</v>
      </c>
      <c r="H723" t="s">
        <v>12084</v>
      </c>
      <c r="I723" t="s">
        <v>15659</v>
      </c>
      <c r="J723" t="s">
        <v>854</v>
      </c>
      <c r="K723" t="s">
        <v>2141</v>
      </c>
      <c r="L723" t="s">
        <v>20434</v>
      </c>
      <c r="M723" t="s">
        <v>20434</v>
      </c>
      <c r="N723" t="s">
        <v>16668</v>
      </c>
      <c r="O723" t="s">
        <v>85</v>
      </c>
      <c r="P723" t="s">
        <v>85</v>
      </c>
      <c r="Q723" t="s">
        <v>85</v>
      </c>
      <c r="R723" t="s">
        <v>85</v>
      </c>
      <c r="S723" t="s">
        <v>12122</v>
      </c>
      <c r="T723" t="s">
        <v>85</v>
      </c>
      <c r="U723" t="s">
        <v>12123</v>
      </c>
      <c r="V723" t="s">
        <v>12124</v>
      </c>
      <c r="W723" t="s">
        <v>85</v>
      </c>
      <c r="X723" t="s">
        <v>85</v>
      </c>
      <c r="Y723" t="s">
        <v>85</v>
      </c>
      <c r="Z723" t="s">
        <v>85</v>
      </c>
      <c r="AA723" t="s">
        <v>85</v>
      </c>
      <c r="AB723" t="s">
        <v>12125</v>
      </c>
      <c r="AC723" t="s">
        <v>2141</v>
      </c>
      <c r="AD723" t="s">
        <v>12123</v>
      </c>
      <c r="AE723" t="s">
        <v>20434</v>
      </c>
    </row>
    <row r="724" spans="1:31" x14ac:dyDescent="0.35">
      <c r="A724" t="s">
        <v>85</v>
      </c>
      <c r="B724" t="s">
        <v>14836</v>
      </c>
      <c r="C724" t="s">
        <v>10905</v>
      </c>
      <c r="D724" t="s">
        <v>10907</v>
      </c>
      <c r="E724" t="s">
        <v>11143</v>
      </c>
      <c r="F724" t="s">
        <v>11994</v>
      </c>
      <c r="G724" t="s">
        <v>11995</v>
      </c>
      <c r="H724" t="s">
        <v>12084</v>
      </c>
      <c r="I724" t="s">
        <v>15659</v>
      </c>
      <c r="J724" t="s">
        <v>854</v>
      </c>
      <c r="K724" t="s">
        <v>15725</v>
      </c>
      <c r="M724" t="s">
        <v>15725</v>
      </c>
      <c r="O724" t="s">
        <v>85</v>
      </c>
      <c r="P724" t="s">
        <v>85</v>
      </c>
      <c r="Q724" t="s">
        <v>85</v>
      </c>
      <c r="R724" t="s">
        <v>85</v>
      </c>
      <c r="S724" t="s">
        <v>12128</v>
      </c>
      <c r="T724" t="s">
        <v>85</v>
      </c>
      <c r="U724" t="s">
        <v>12123</v>
      </c>
      <c r="V724" t="s">
        <v>12124</v>
      </c>
      <c r="W724" t="s">
        <v>85</v>
      </c>
      <c r="X724" t="s">
        <v>85</v>
      </c>
      <c r="Y724" t="s">
        <v>85</v>
      </c>
      <c r="Z724" t="s">
        <v>85</v>
      </c>
      <c r="AA724" t="s">
        <v>85</v>
      </c>
      <c r="AB724" t="s">
        <v>12129</v>
      </c>
      <c r="AC724" t="s">
        <v>12127</v>
      </c>
      <c r="AD724" t="s">
        <v>17121</v>
      </c>
      <c r="AE724" t="s">
        <v>15725</v>
      </c>
    </row>
    <row r="725" spans="1:31" x14ac:dyDescent="0.35">
      <c r="A725" t="s">
        <v>85</v>
      </c>
      <c r="B725" t="s">
        <v>15115</v>
      </c>
      <c r="C725" t="s">
        <v>10905</v>
      </c>
      <c r="D725" t="s">
        <v>10907</v>
      </c>
      <c r="E725" t="s">
        <v>11143</v>
      </c>
      <c r="F725" t="s">
        <v>11994</v>
      </c>
      <c r="G725" t="s">
        <v>11995</v>
      </c>
      <c r="H725" t="s">
        <v>12084</v>
      </c>
      <c r="I725" t="s">
        <v>15659</v>
      </c>
      <c r="J725" t="s">
        <v>854</v>
      </c>
      <c r="K725" t="s">
        <v>12127</v>
      </c>
      <c r="L725" t="s">
        <v>15726</v>
      </c>
      <c r="M725" t="s">
        <v>15726</v>
      </c>
      <c r="O725" t="s">
        <v>85</v>
      </c>
      <c r="P725" t="s">
        <v>85</v>
      </c>
      <c r="Q725" t="s">
        <v>85</v>
      </c>
      <c r="R725" t="s">
        <v>85</v>
      </c>
      <c r="S725" t="s">
        <v>12128</v>
      </c>
      <c r="T725" t="s">
        <v>85</v>
      </c>
      <c r="U725" t="s">
        <v>12123</v>
      </c>
      <c r="V725" t="s">
        <v>12124</v>
      </c>
      <c r="W725" t="s">
        <v>85</v>
      </c>
      <c r="X725" t="s">
        <v>85</v>
      </c>
      <c r="Y725" t="s">
        <v>85</v>
      </c>
      <c r="Z725" t="s">
        <v>85</v>
      </c>
      <c r="AA725" t="s">
        <v>85</v>
      </c>
      <c r="AC725" t="s">
        <v>12127</v>
      </c>
      <c r="AD725" t="s">
        <v>17129</v>
      </c>
      <c r="AE725" t="s">
        <v>16656</v>
      </c>
    </row>
    <row r="726" spans="1:31" x14ac:dyDescent="0.35">
      <c r="A726" t="s">
        <v>85</v>
      </c>
      <c r="B726" t="s">
        <v>12126</v>
      </c>
      <c r="C726" t="s">
        <v>10905</v>
      </c>
      <c r="D726" t="s">
        <v>10907</v>
      </c>
      <c r="E726" t="s">
        <v>11143</v>
      </c>
      <c r="F726" t="s">
        <v>11994</v>
      </c>
      <c r="G726" t="s">
        <v>11995</v>
      </c>
      <c r="H726" t="s">
        <v>12084</v>
      </c>
      <c r="I726" t="s">
        <v>15659</v>
      </c>
      <c r="J726" t="s">
        <v>854</v>
      </c>
      <c r="K726" t="s">
        <v>12127</v>
      </c>
      <c r="M726" t="s">
        <v>12127</v>
      </c>
      <c r="O726" t="s">
        <v>85</v>
      </c>
      <c r="P726" t="s">
        <v>85</v>
      </c>
      <c r="Q726" t="s">
        <v>85</v>
      </c>
      <c r="R726" t="s">
        <v>85</v>
      </c>
      <c r="S726" t="s">
        <v>12128</v>
      </c>
      <c r="T726" t="s">
        <v>85</v>
      </c>
      <c r="U726" t="s">
        <v>12123</v>
      </c>
      <c r="V726" t="s">
        <v>12124</v>
      </c>
      <c r="W726" t="s">
        <v>85</v>
      </c>
      <c r="X726" t="s">
        <v>85</v>
      </c>
      <c r="Y726" t="s">
        <v>85</v>
      </c>
      <c r="Z726" t="s">
        <v>85</v>
      </c>
      <c r="AA726" t="s">
        <v>85</v>
      </c>
      <c r="AC726" t="s">
        <v>12127</v>
      </c>
      <c r="AD726" t="s">
        <v>17129</v>
      </c>
      <c r="AE726" t="s">
        <v>12127</v>
      </c>
    </row>
    <row r="727" spans="1:31" x14ac:dyDescent="0.35">
      <c r="A727" t="s">
        <v>85</v>
      </c>
      <c r="B727" t="s">
        <v>12130</v>
      </c>
      <c r="C727" t="s">
        <v>10905</v>
      </c>
      <c r="D727" t="s">
        <v>10907</v>
      </c>
      <c r="E727" t="s">
        <v>11143</v>
      </c>
      <c r="F727" t="s">
        <v>11994</v>
      </c>
      <c r="G727" t="s">
        <v>11995</v>
      </c>
      <c r="H727" t="s">
        <v>12084</v>
      </c>
      <c r="I727" t="s">
        <v>15659</v>
      </c>
      <c r="J727" t="s">
        <v>854</v>
      </c>
      <c r="K727" t="s">
        <v>12131</v>
      </c>
      <c r="M727" t="s">
        <v>12131</v>
      </c>
      <c r="O727" t="s">
        <v>85</v>
      </c>
      <c r="P727" t="s">
        <v>85</v>
      </c>
      <c r="Q727" t="s">
        <v>85</v>
      </c>
      <c r="R727" t="s">
        <v>85</v>
      </c>
      <c r="S727" t="s">
        <v>85</v>
      </c>
      <c r="T727" t="s">
        <v>85</v>
      </c>
      <c r="U727" t="s">
        <v>12123</v>
      </c>
      <c r="V727" t="s">
        <v>12124</v>
      </c>
      <c r="W727" t="s">
        <v>85</v>
      </c>
      <c r="X727" t="s">
        <v>85</v>
      </c>
      <c r="Y727" t="s">
        <v>85</v>
      </c>
      <c r="Z727" t="s">
        <v>85</v>
      </c>
      <c r="AA727" t="s">
        <v>85</v>
      </c>
      <c r="AC727" t="s">
        <v>12131</v>
      </c>
      <c r="AD727" t="s">
        <v>17134</v>
      </c>
      <c r="AE727" t="s">
        <v>12131</v>
      </c>
    </row>
    <row r="728" spans="1:31" x14ac:dyDescent="0.35">
      <c r="A728" t="s">
        <v>85</v>
      </c>
      <c r="B728" t="s">
        <v>12132</v>
      </c>
      <c r="C728" t="s">
        <v>10905</v>
      </c>
      <c r="D728" t="s">
        <v>10907</v>
      </c>
      <c r="E728" t="s">
        <v>11143</v>
      </c>
      <c r="F728" t="s">
        <v>11994</v>
      </c>
      <c r="G728" t="s">
        <v>11995</v>
      </c>
      <c r="H728" t="s">
        <v>12084</v>
      </c>
      <c r="I728" t="s">
        <v>15659</v>
      </c>
      <c r="J728" t="s">
        <v>854</v>
      </c>
      <c r="K728" t="s">
        <v>12133</v>
      </c>
      <c r="M728" t="s">
        <v>12133</v>
      </c>
      <c r="O728" t="s">
        <v>85</v>
      </c>
      <c r="P728" t="s">
        <v>85</v>
      </c>
      <c r="Q728" t="s">
        <v>85</v>
      </c>
      <c r="R728" t="s">
        <v>85</v>
      </c>
      <c r="S728" t="s">
        <v>12134</v>
      </c>
      <c r="T728" t="s">
        <v>85</v>
      </c>
      <c r="U728" t="s">
        <v>12123</v>
      </c>
      <c r="V728" t="s">
        <v>12124</v>
      </c>
      <c r="W728" t="s">
        <v>85</v>
      </c>
      <c r="X728" t="s">
        <v>85</v>
      </c>
      <c r="Y728" t="s">
        <v>85</v>
      </c>
      <c r="AA728" t="s">
        <v>85</v>
      </c>
      <c r="AB728" t="s">
        <v>12334</v>
      </c>
      <c r="AC728" t="s">
        <v>12133</v>
      </c>
      <c r="AD728" t="s">
        <v>17140</v>
      </c>
      <c r="AE728" t="s">
        <v>12133</v>
      </c>
    </row>
    <row r="729" spans="1:31" x14ac:dyDescent="0.35">
      <c r="A729" t="s">
        <v>85</v>
      </c>
      <c r="B729" t="s">
        <v>12135</v>
      </c>
      <c r="C729" t="s">
        <v>10905</v>
      </c>
      <c r="D729" t="s">
        <v>10907</v>
      </c>
      <c r="E729" t="s">
        <v>11143</v>
      </c>
      <c r="F729" t="s">
        <v>11994</v>
      </c>
      <c r="G729" t="s">
        <v>11995</v>
      </c>
      <c r="H729" t="s">
        <v>12084</v>
      </c>
      <c r="I729" t="s">
        <v>15659</v>
      </c>
      <c r="J729" t="s">
        <v>854</v>
      </c>
      <c r="K729" t="s">
        <v>2145</v>
      </c>
      <c r="M729" t="s">
        <v>2145</v>
      </c>
      <c r="O729" t="s">
        <v>85</v>
      </c>
      <c r="P729" t="s">
        <v>85</v>
      </c>
      <c r="Q729" t="s">
        <v>85</v>
      </c>
      <c r="R729" t="s">
        <v>85</v>
      </c>
      <c r="S729" t="s">
        <v>12136</v>
      </c>
      <c r="T729" t="s">
        <v>85</v>
      </c>
      <c r="U729" t="s">
        <v>12123</v>
      </c>
      <c r="V729" t="s">
        <v>12124</v>
      </c>
      <c r="W729" t="s">
        <v>85</v>
      </c>
      <c r="X729" t="s">
        <v>85</v>
      </c>
      <c r="Y729" t="s">
        <v>85</v>
      </c>
      <c r="Z729" t="s">
        <v>85</v>
      </c>
      <c r="AA729" t="s">
        <v>85</v>
      </c>
      <c r="AB729" t="s">
        <v>12137</v>
      </c>
      <c r="AC729" t="s">
        <v>2145</v>
      </c>
      <c r="AD729" t="s">
        <v>17148</v>
      </c>
      <c r="AE729" t="s">
        <v>2145</v>
      </c>
    </row>
    <row r="730" spans="1:31" x14ac:dyDescent="0.35">
      <c r="A730" t="s">
        <v>85</v>
      </c>
      <c r="B730" t="s">
        <v>15727</v>
      </c>
      <c r="C730" t="s">
        <v>10905</v>
      </c>
      <c r="D730" t="s">
        <v>10907</v>
      </c>
      <c r="E730" t="s">
        <v>11143</v>
      </c>
      <c r="F730" t="s">
        <v>11994</v>
      </c>
      <c r="G730" t="s">
        <v>11995</v>
      </c>
      <c r="H730" t="s">
        <v>12084</v>
      </c>
      <c r="I730" t="s">
        <v>15659</v>
      </c>
      <c r="J730" t="s">
        <v>854</v>
      </c>
      <c r="K730" t="s">
        <v>2145</v>
      </c>
      <c r="L730" t="s">
        <v>15728</v>
      </c>
      <c r="M730" t="s">
        <v>15728</v>
      </c>
      <c r="O730" t="s">
        <v>85</v>
      </c>
      <c r="P730" t="s">
        <v>85</v>
      </c>
      <c r="Q730" t="s">
        <v>85</v>
      </c>
      <c r="R730" t="s">
        <v>85</v>
      </c>
      <c r="S730" t="s">
        <v>12136</v>
      </c>
      <c r="T730" t="s">
        <v>85</v>
      </c>
      <c r="U730" t="s">
        <v>12123</v>
      </c>
      <c r="V730" t="s">
        <v>12124</v>
      </c>
      <c r="W730" t="s">
        <v>85</v>
      </c>
      <c r="X730" t="s">
        <v>85</v>
      </c>
      <c r="Y730" t="s">
        <v>85</v>
      </c>
      <c r="Z730" t="s">
        <v>85</v>
      </c>
      <c r="AA730" t="s">
        <v>85</v>
      </c>
      <c r="AB730" t="s">
        <v>12137</v>
      </c>
      <c r="AC730" t="s">
        <v>2145</v>
      </c>
      <c r="AD730" t="s">
        <v>17148</v>
      </c>
      <c r="AE730" t="s">
        <v>15728</v>
      </c>
    </row>
    <row r="731" spans="1:31" x14ac:dyDescent="0.35">
      <c r="A731" t="s">
        <v>85</v>
      </c>
      <c r="B731" t="s">
        <v>12138</v>
      </c>
      <c r="C731" t="s">
        <v>10905</v>
      </c>
      <c r="D731" t="s">
        <v>10907</v>
      </c>
      <c r="E731" t="s">
        <v>11143</v>
      </c>
      <c r="F731" t="s">
        <v>11994</v>
      </c>
      <c r="G731" t="s">
        <v>11995</v>
      </c>
      <c r="H731" t="s">
        <v>12084</v>
      </c>
      <c r="I731" t="s">
        <v>15659</v>
      </c>
      <c r="J731" t="s">
        <v>857</v>
      </c>
      <c r="K731" t="s">
        <v>12139</v>
      </c>
      <c r="M731" t="s">
        <v>12139</v>
      </c>
      <c r="O731" t="s">
        <v>85</v>
      </c>
      <c r="P731" t="s">
        <v>85</v>
      </c>
      <c r="Q731" t="s">
        <v>85</v>
      </c>
      <c r="R731" t="s">
        <v>85</v>
      </c>
      <c r="S731" t="s">
        <v>12140</v>
      </c>
      <c r="T731" t="s">
        <v>85</v>
      </c>
      <c r="U731" t="s">
        <v>12141</v>
      </c>
      <c r="V731" t="s">
        <v>12142</v>
      </c>
      <c r="W731" t="s">
        <v>85</v>
      </c>
      <c r="X731" t="s">
        <v>85</v>
      </c>
      <c r="Y731" t="s">
        <v>85</v>
      </c>
      <c r="Z731" t="s">
        <v>85</v>
      </c>
      <c r="AA731" t="s">
        <v>85</v>
      </c>
      <c r="AB731" t="s">
        <v>12143</v>
      </c>
      <c r="AC731" t="s">
        <v>12139</v>
      </c>
      <c r="AD731" t="s">
        <v>17158</v>
      </c>
      <c r="AE731" t="s">
        <v>12139</v>
      </c>
    </row>
    <row r="732" spans="1:31" x14ac:dyDescent="0.35">
      <c r="A732" t="s">
        <v>85</v>
      </c>
      <c r="B732" t="s">
        <v>15250</v>
      </c>
      <c r="C732" t="s">
        <v>10905</v>
      </c>
      <c r="D732" t="s">
        <v>10907</v>
      </c>
      <c r="E732" t="s">
        <v>11143</v>
      </c>
      <c r="F732" t="s">
        <v>11994</v>
      </c>
      <c r="G732" t="s">
        <v>11995</v>
      </c>
      <c r="H732" t="s">
        <v>12084</v>
      </c>
      <c r="I732" t="s">
        <v>15659</v>
      </c>
      <c r="J732" t="s">
        <v>860</v>
      </c>
      <c r="K732" t="s">
        <v>15729</v>
      </c>
      <c r="M732" t="s">
        <v>15729</v>
      </c>
      <c r="N732" t="s">
        <v>20435</v>
      </c>
      <c r="O732" t="s">
        <v>85</v>
      </c>
      <c r="P732" t="s">
        <v>85</v>
      </c>
      <c r="Q732" t="s">
        <v>85</v>
      </c>
      <c r="R732" t="s">
        <v>85</v>
      </c>
      <c r="S732" t="s">
        <v>85</v>
      </c>
      <c r="T732" t="s">
        <v>85</v>
      </c>
      <c r="U732" t="s">
        <v>861</v>
      </c>
      <c r="V732" t="s">
        <v>12145</v>
      </c>
      <c r="W732" t="s">
        <v>85</v>
      </c>
      <c r="X732" t="s">
        <v>85</v>
      </c>
      <c r="Y732" t="s">
        <v>85</v>
      </c>
      <c r="Z732" t="s">
        <v>85</v>
      </c>
      <c r="AA732" t="s">
        <v>85</v>
      </c>
      <c r="AB732" t="s">
        <v>12343</v>
      </c>
      <c r="AC732" t="s">
        <v>2150</v>
      </c>
      <c r="AD732" t="s">
        <v>85</v>
      </c>
      <c r="AE732" t="s">
        <v>16656</v>
      </c>
    </row>
    <row r="733" spans="1:31" x14ac:dyDescent="0.35">
      <c r="A733" t="s">
        <v>85</v>
      </c>
      <c r="B733" t="s">
        <v>15730</v>
      </c>
      <c r="C733" t="s">
        <v>10905</v>
      </c>
      <c r="D733" t="s">
        <v>10907</v>
      </c>
      <c r="E733" t="s">
        <v>11143</v>
      </c>
      <c r="F733" t="s">
        <v>11994</v>
      </c>
      <c r="G733" t="s">
        <v>11995</v>
      </c>
      <c r="H733" t="s">
        <v>12084</v>
      </c>
      <c r="I733" t="s">
        <v>15659</v>
      </c>
      <c r="J733" t="s">
        <v>860</v>
      </c>
      <c r="K733" t="s">
        <v>15731</v>
      </c>
      <c r="L733" t="s">
        <v>15732</v>
      </c>
      <c r="M733" t="s">
        <v>15732</v>
      </c>
      <c r="N733" t="s">
        <v>21487</v>
      </c>
      <c r="O733" t="s">
        <v>85</v>
      </c>
      <c r="P733" t="s">
        <v>85</v>
      </c>
      <c r="Q733" t="s">
        <v>85</v>
      </c>
      <c r="R733" t="s">
        <v>85</v>
      </c>
      <c r="S733" t="s">
        <v>85</v>
      </c>
      <c r="T733" t="s">
        <v>85</v>
      </c>
      <c r="U733" t="s">
        <v>861</v>
      </c>
      <c r="V733" t="s">
        <v>12145</v>
      </c>
      <c r="W733" t="s">
        <v>85</v>
      </c>
      <c r="X733" t="s">
        <v>85</v>
      </c>
      <c r="Y733" t="s">
        <v>85</v>
      </c>
      <c r="Z733" t="s">
        <v>85</v>
      </c>
      <c r="AA733" t="s">
        <v>85</v>
      </c>
      <c r="AC733" t="s">
        <v>2150</v>
      </c>
      <c r="AD733" t="s">
        <v>20065</v>
      </c>
      <c r="AE733" t="s">
        <v>16656</v>
      </c>
    </row>
    <row r="734" spans="1:31" x14ac:dyDescent="0.35">
      <c r="A734" t="s">
        <v>85</v>
      </c>
      <c r="B734" t="s">
        <v>15733</v>
      </c>
      <c r="C734" t="s">
        <v>10905</v>
      </c>
      <c r="D734" t="s">
        <v>10907</v>
      </c>
      <c r="E734" t="s">
        <v>11143</v>
      </c>
      <c r="F734" t="s">
        <v>11994</v>
      </c>
      <c r="G734" t="s">
        <v>11995</v>
      </c>
      <c r="H734" t="s">
        <v>12084</v>
      </c>
      <c r="I734" t="s">
        <v>15659</v>
      </c>
      <c r="J734" t="s">
        <v>860</v>
      </c>
      <c r="K734" t="s">
        <v>15731</v>
      </c>
      <c r="M734" t="s">
        <v>15731</v>
      </c>
      <c r="N734" t="s">
        <v>20893</v>
      </c>
      <c r="O734" t="s">
        <v>85</v>
      </c>
      <c r="P734" t="s">
        <v>85</v>
      </c>
      <c r="Q734" t="s">
        <v>85</v>
      </c>
      <c r="R734" t="s">
        <v>85</v>
      </c>
      <c r="S734" t="s">
        <v>85</v>
      </c>
      <c r="T734" t="s">
        <v>85</v>
      </c>
      <c r="U734" t="s">
        <v>861</v>
      </c>
      <c r="V734" t="s">
        <v>12145</v>
      </c>
      <c r="W734" t="s">
        <v>85</v>
      </c>
      <c r="X734" t="s">
        <v>85</v>
      </c>
      <c r="Y734" t="s">
        <v>85</v>
      </c>
      <c r="Z734" t="s">
        <v>85</v>
      </c>
      <c r="AA734" t="s">
        <v>85</v>
      </c>
      <c r="AC734" t="s">
        <v>2150</v>
      </c>
      <c r="AD734" t="s">
        <v>85</v>
      </c>
      <c r="AE734" t="s">
        <v>15731</v>
      </c>
    </row>
    <row r="735" spans="1:31" x14ac:dyDescent="0.35">
      <c r="A735" t="s">
        <v>85</v>
      </c>
      <c r="B735" t="s">
        <v>14833</v>
      </c>
      <c r="C735" t="s">
        <v>10905</v>
      </c>
      <c r="D735" t="s">
        <v>10907</v>
      </c>
      <c r="E735" t="s">
        <v>11143</v>
      </c>
      <c r="F735" t="s">
        <v>11994</v>
      </c>
      <c r="G735" t="s">
        <v>11995</v>
      </c>
      <c r="H735" t="s">
        <v>12084</v>
      </c>
      <c r="I735" t="s">
        <v>15659</v>
      </c>
      <c r="J735" t="s">
        <v>860</v>
      </c>
      <c r="K735" t="s">
        <v>15734</v>
      </c>
      <c r="M735" t="s">
        <v>15734</v>
      </c>
      <c r="N735" t="s">
        <v>20436</v>
      </c>
      <c r="O735" t="s">
        <v>85</v>
      </c>
      <c r="P735" t="s">
        <v>85</v>
      </c>
      <c r="Q735" t="s">
        <v>85</v>
      </c>
      <c r="R735" t="s">
        <v>85</v>
      </c>
      <c r="S735" t="s">
        <v>85</v>
      </c>
      <c r="T735" t="s">
        <v>85</v>
      </c>
      <c r="U735" t="s">
        <v>861</v>
      </c>
      <c r="V735" t="s">
        <v>12145</v>
      </c>
      <c r="W735" t="s">
        <v>85</v>
      </c>
      <c r="X735" t="s">
        <v>85</v>
      </c>
      <c r="Y735" t="s">
        <v>85</v>
      </c>
      <c r="Z735" t="s">
        <v>85</v>
      </c>
      <c r="AA735" t="s">
        <v>85</v>
      </c>
      <c r="AB735" t="s">
        <v>12343</v>
      </c>
      <c r="AC735" t="s">
        <v>2150</v>
      </c>
      <c r="AD735" t="s">
        <v>861</v>
      </c>
      <c r="AE735" t="s">
        <v>16656</v>
      </c>
    </row>
    <row r="736" spans="1:31" x14ac:dyDescent="0.35">
      <c r="A736" t="s">
        <v>85</v>
      </c>
      <c r="B736" t="s">
        <v>15735</v>
      </c>
      <c r="C736" t="s">
        <v>10905</v>
      </c>
      <c r="D736" t="s">
        <v>10907</v>
      </c>
      <c r="E736" t="s">
        <v>11143</v>
      </c>
      <c r="F736" t="s">
        <v>11994</v>
      </c>
      <c r="G736" t="s">
        <v>11995</v>
      </c>
      <c r="H736" t="s">
        <v>12084</v>
      </c>
      <c r="I736" t="s">
        <v>15659</v>
      </c>
      <c r="J736" t="s">
        <v>860</v>
      </c>
      <c r="K736" t="s">
        <v>15737</v>
      </c>
      <c r="L736" t="s">
        <v>20437</v>
      </c>
      <c r="M736" t="s">
        <v>20437</v>
      </c>
      <c r="N736" t="s">
        <v>20438</v>
      </c>
      <c r="O736" t="s">
        <v>85</v>
      </c>
      <c r="P736" t="s">
        <v>85</v>
      </c>
      <c r="Q736" t="s">
        <v>85</v>
      </c>
      <c r="R736" t="s">
        <v>85</v>
      </c>
      <c r="S736" t="s">
        <v>85</v>
      </c>
      <c r="T736" t="s">
        <v>85</v>
      </c>
      <c r="U736" t="s">
        <v>861</v>
      </c>
      <c r="V736" t="s">
        <v>12145</v>
      </c>
      <c r="W736" t="s">
        <v>85</v>
      </c>
      <c r="X736" t="s">
        <v>85</v>
      </c>
      <c r="Y736" t="s">
        <v>85</v>
      </c>
      <c r="Z736" t="s">
        <v>85</v>
      </c>
      <c r="AA736" t="s">
        <v>85</v>
      </c>
      <c r="AC736" t="s">
        <v>2150</v>
      </c>
      <c r="AD736" t="s">
        <v>861</v>
      </c>
      <c r="AE736" t="s">
        <v>16656</v>
      </c>
    </row>
    <row r="737" spans="1:31" x14ac:dyDescent="0.35">
      <c r="A737" t="s">
        <v>85</v>
      </c>
      <c r="B737" t="s">
        <v>15736</v>
      </c>
      <c r="C737" t="s">
        <v>10905</v>
      </c>
      <c r="D737" t="s">
        <v>10907</v>
      </c>
      <c r="E737" t="s">
        <v>11143</v>
      </c>
      <c r="F737" t="s">
        <v>11994</v>
      </c>
      <c r="G737" t="s">
        <v>11995</v>
      </c>
      <c r="H737" t="s">
        <v>12084</v>
      </c>
      <c r="I737" t="s">
        <v>15659</v>
      </c>
      <c r="J737" t="s">
        <v>860</v>
      </c>
      <c r="K737" t="s">
        <v>15731</v>
      </c>
      <c r="L737" t="s">
        <v>21488</v>
      </c>
      <c r="M737" t="s">
        <v>21488</v>
      </c>
      <c r="N737" t="s">
        <v>21489</v>
      </c>
      <c r="O737" t="s">
        <v>85</v>
      </c>
      <c r="P737" t="s">
        <v>85</v>
      </c>
      <c r="Q737" t="s">
        <v>85</v>
      </c>
      <c r="R737" t="s">
        <v>85</v>
      </c>
      <c r="S737" t="s">
        <v>85</v>
      </c>
      <c r="T737" t="s">
        <v>85</v>
      </c>
      <c r="U737" t="s">
        <v>861</v>
      </c>
      <c r="V737" t="s">
        <v>12145</v>
      </c>
      <c r="W737" t="s">
        <v>85</v>
      </c>
      <c r="X737" t="s">
        <v>85</v>
      </c>
      <c r="Y737" t="s">
        <v>85</v>
      </c>
      <c r="Z737" t="s">
        <v>85</v>
      </c>
      <c r="AA737" t="s">
        <v>85</v>
      </c>
      <c r="AC737" t="s">
        <v>2150</v>
      </c>
      <c r="AD737" t="s">
        <v>20065</v>
      </c>
      <c r="AE737" t="s">
        <v>16656</v>
      </c>
    </row>
    <row r="738" spans="1:31" x14ac:dyDescent="0.35">
      <c r="B738" t="s">
        <v>21490</v>
      </c>
      <c r="C738" t="s">
        <v>10905</v>
      </c>
      <c r="D738" t="s">
        <v>10907</v>
      </c>
      <c r="E738" t="s">
        <v>11143</v>
      </c>
      <c r="F738" t="s">
        <v>11994</v>
      </c>
      <c r="G738" t="s">
        <v>11995</v>
      </c>
      <c r="H738" t="s">
        <v>12084</v>
      </c>
      <c r="I738" t="s">
        <v>15659</v>
      </c>
      <c r="J738" t="s">
        <v>860</v>
      </c>
      <c r="K738" t="s">
        <v>15731</v>
      </c>
      <c r="L738" t="s">
        <v>21491</v>
      </c>
      <c r="M738" t="s">
        <v>21491</v>
      </c>
      <c r="N738" t="s">
        <v>21492</v>
      </c>
      <c r="O738" t="s">
        <v>85</v>
      </c>
      <c r="P738" t="s">
        <v>85</v>
      </c>
      <c r="Q738" t="s">
        <v>85</v>
      </c>
      <c r="R738" t="s">
        <v>85</v>
      </c>
      <c r="S738" t="s">
        <v>85</v>
      </c>
      <c r="T738" t="s">
        <v>85</v>
      </c>
      <c r="U738" t="s">
        <v>861</v>
      </c>
      <c r="V738" t="s">
        <v>12145</v>
      </c>
      <c r="W738" t="s">
        <v>85</v>
      </c>
      <c r="X738" t="s">
        <v>85</v>
      </c>
      <c r="Y738" t="s">
        <v>85</v>
      </c>
      <c r="Z738" t="s">
        <v>85</v>
      </c>
      <c r="AA738" t="s">
        <v>85</v>
      </c>
      <c r="AC738" t="s">
        <v>2150</v>
      </c>
      <c r="AD738" t="s">
        <v>20065</v>
      </c>
      <c r="AE738" t="s">
        <v>16656</v>
      </c>
    </row>
    <row r="739" spans="1:31" x14ac:dyDescent="0.35">
      <c r="A739" t="s">
        <v>85</v>
      </c>
      <c r="B739" t="s">
        <v>12144</v>
      </c>
      <c r="C739" t="s">
        <v>10905</v>
      </c>
      <c r="D739" t="s">
        <v>10907</v>
      </c>
      <c r="E739" t="s">
        <v>11143</v>
      </c>
      <c r="F739" t="s">
        <v>11994</v>
      </c>
      <c r="G739" t="s">
        <v>11995</v>
      </c>
      <c r="H739" t="s">
        <v>12084</v>
      </c>
      <c r="I739" t="s">
        <v>15659</v>
      </c>
      <c r="J739" t="s">
        <v>860</v>
      </c>
      <c r="K739" t="s">
        <v>2150</v>
      </c>
      <c r="M739" t="s">
        <v>2150</v>
      </c>
      <c r="N739" t="s">
        <v>20439</v>
      </c>
      <c r="O739" t="s">
        <v>85</v>
      </c>
      <c r="P739" t="s">
        <v>85</v>
      </c>
      <c r="Q739" t="s">
        <v>85</v>
      </c>
      <c r="R739" t="s">
        <v>85</v>
      </c>
      <c r="S739" t="s">
        <v>85</v>
      </c>
      <c r="T739" t="s">
        <v>85</v>
      </c>
      <c r="U739" t="s">
        <v>861</v>
      </c>
      <c r="V739" t="s">
        <v>12145</v>
      </c>
      <c r="W739" t="s">
        <v>85</v>
      </c>
      <c r="X739" t="s">
        <v>85</v>
      </c>
      <c r="Y739" t="s">
        <v>85</v>
      </c>
      <c r="Z739" t="s">
        <v>85</v>
      </c>
      <c r="AA739" t="s">
        <v>85</v>
      </c>
      <c r="AB739" t="s">
        <v>12146</v>
      </c>
      <c r="AC739" t="s">
        <v>2150</v>
      </c>
      <c r="AD739" t="s">
        <v>17181</v>
      </c>
      <c r="AE739" t="s">
        <v>2150</v>
      </c>
    </row>
    <row r="740" spans="1:31" x14ac:dyDescent="0.35">
      <c r="A740" t="s">
        <v>85</v>
      </c>
      <c r="B740" t="s">
        <v>16669</v>
      </c>
      <c r="C740" t="s">
        <v>10905</v>
      </c>
      <c r="D740" t="s">
        <v>10907</v>
      </c>
      <c r="E740" t="s">
        <v>11143</v>
      </c>
      <c r="F740" t="s">
        <v>11994</v>
      </c>
      <c r="G740" t="s">
        <v>11995</v>
      </c>
      <c r="H740" t="s">
        <v>12084</v>
      </c>
      <c r="I740" t="s">
        <v>15659</v>
      </c>
      <c r="J740" t="s">
        <v>860</v>
      </c>
      <c r="K740" t="s">
        <v>2150</v>
      </c>
      <c r="L740" t="s">
        <v>16670</v>
      </c>
      <c r="M740" t="s">
        <v>16670</v>
      </c>
      <c r="U740" t="s">
        <v>861</v>
      </c>
      <c r="AD740" t="s">
        <v>17181</v>
      </c>
      <c r="AE740" t="s">
        <v>16656</v>
      </c>
    </row>
    <row r="741" spans="1:31" x14ac:dyDescent="0.35">
      <c r="A741" t="s">
        <v>85</v>
      </c>
      <c r="B741" t="s">
        <v>12147</v>
      </c>
      <c r="C741" t="s">
        <v>10905</v>
      </c>
      <c r="D741" t="s">
        <v>10907</v>
      </c>
      <c r="E741" t="s">
        <v>11143</v>
      </c>
      <c r="F741" t="s">
        <v>11994</v>
      </c>
      <c r="G741" t="s">
        <v>11995</v>
      </c>
      <c r="H741" t="s">
        <v>12084</v>
      </c>
      <c r="I741" t="s">
        <v>15659</v>
      </c>
      <c r="J741" t="s">
        <v>20895</v>
      </c>
      <c r="K741" t="s">
        <v>85</v>
      </c>
      <c r="M741" t="s">
        <v>20895</v>
      </c>
      <c r="O741" t="s">
        <v>85</v>
      </c>
      <c r="P741" t="s">
        <v>85</v>
      </c>
      <c r="Q741" t="s">
        <v>85</v>
      </c>
      <c r="R741" t="s">
        <v>85</v>
      </c>
      <c r="S741" t="s">
        <v>12095</v>
      </c>
      <c r="T741" t="s">
        <v>85</v>
      </c>
      <c r="V741" t="s">
        <v>85</v>
      </c>
      <c r="W741" t="s">
        <v>85</v>
      </c>
      <c r="X741" t="s">
        <v>85</v>
      </c>
      <c r="Y741" t="s">
        <v>85</v>
      </c>
      <c r="Z741" t="s">
        <v>85</v>
      </c>
      <c r="AA741" t="s">
        <v>85</v>
      </c>
      <c r="AB741" t="s">
        <v>12096</v>
      </c>
      <c r="AC741" t="s">
        <v>8580</v>
      </c>
      <c r="AD741" t="s">
        <v>85</v>
      </c>
      <c r="AE741" t="s">
        <v>20895</v>
      </c>
    </row>
    <row r="742" spans="1:31" x14ac:dyDescent="0.35">
      <c r="B742" t="s">
        <v>20899</v>
      </c>
      <c r="C742" t="s">
        <v>10905</v>
      </c>
      <c r="D742" t="s">
        <v>10907</v>
      </c>
      <c r="E742" t="s">
        <v>11143</v>
      </c>
      <c r="F742" t="s">
        <v>11994</v>
      </c>
      <c r="G742" t="s">
        <v>11995</v>
      </c>
      <c r="H742" t="s">
        <v>12084</v>
      </c>
      <c r="I742" t="s">
        <v>15659</v>
      </c>
      <c r="J742" t="s">
        <v>20440</v>
      </c>
      <c r="M742" t="s">
        <v>20440</v>
      </c>
      <c r="O742" t="s">
        <v>85</v>
      </c>
      <c r="P742" t="s">
        <v>85</v>
      </c>
      <c r="Q742" t="s">
        <v>85</v>
      </c>
      <c r="R742" t="s">
        <v>85</v>
      </c>
      <c r="S742" t="s">
        <v>85</v>
      </c>
      <c r="T742" t="s">
        <v>85</v>
      </c>
      <c r="V742" t="s">
        <v>85</v>
      </c>
      <c r="W742" t="s">
        <v>85</v>
      </c>
      <c r="X742" t="s">
        <v>85</v>
      </c>
      <c r="Y742" t="s">
        <v>85</v>
      </c>
      <c r="Z742" t="s">
        <v>85</v>
      </c>
      <c r="AA742" t="s">
        <v>85</v>
      </c>
      <c r="AB742" t="s">
        <v>85</v>
      </c>
      <c r="AC742" t="s">
        <v>12148</v>
      </c>
      <c r="AD742" t="s">
        <v>85</v>
      </c>
      <c r="AE742" t="s">
        <v>20440</v>
      </c>
    </row>
    <row r="743" spans="1:31" x14ac:dyDescent="0.35">
      <c r="A743" t="s">
        <v>85</v>
      </c>
      <c r="B743" t="s">
        <v>15117</v>
      </c>
      <c r="C743" t="s">
        <v>10905</v>
      </c>
      <c r="D743" t="s">
        <v>10907</v>
      </c>
      <c r="E743" t="s">
        <v>11143</v>
      </c>
      <c r="F743" t="s">
        <v>11994</v>
      </c>
      <c r="G743" t="s">
        <v>11995</v>
      </c>
      <c r="H743" t="s">
        <v>12084</v>
      </c>
      <c r="I743" t="s">
        <v>15659</v>
      </c>
      <c r="J743" t="s">
        <v>20440</v>
      </c>
      <c r="K743" t="s">
        <v>21493</v>
      </c>
      <c r="M743" t="s">
        <v>21493</v>
      </c>
      <c r="O743" t="s">
        <v>85</v>
      </c>
      <c r="P743" t="s">
        <v>85</v>
      </c>
      <c r="Q743" t="s">
        <v>85</v>
      </c>
      <c r="R743" t="s">
        <v>85</v>
      </c>
      <c r="S743" t="s">
        <v>85</v>
      </c>
      <c r="T743" t="s">
        <v>85</v>
      </c>
      <c r="V743" t="s">
        <v>85</v>
      </c>
      <c r="W743" t="s">
        <v>85</v>
      </c>
      <c r="X743" t="s">
        <v>85</v>
      </c>
      <c r="Y743" t="s">
        <v>85</v>
      </c>
      <c r="Z743" t="s">
        <v>85</v>
      </c>
      <c r="AA743" t="s">
        <v>85</v>
      </c>
      <c r="AB743" t="s">
        <v>85</v>
      </c>
      <c r="AC743" t="s">
        <v>12148</v>
      </c>
      <c r="AD743" t="s">
        <v>85</v>
      </c>
      <c r="AE743" t="s">
        <v>16656</v>
      </c>
    </row>
    <row r="744" spans="1:31" x14ac:dyDescent="0.35">
      <c r="A744" t="s">
        <v>85</v>
      </c>
      <c r="B744" t="s">
        <v>14771</v>
      </c>
      <c r="C744" t="s">
        <v>10905</v>
      </c>
      <c r="D744" t="s">
        <v>10907</v>
      </c>
      <c r="E744" t="s">
        <v>11143</v>
      </c>
      <c r="F744" t="s">
        <v>11994</v>
      </c>
      <c r="G744" t="s">
        <v>11995</v>
      </c>
      <c r="H744" t="s">
        <v>12084</v>
      </c>
      <c r="I744" t="s">
        <v>15659</v>
      </c>
      <c r="J744" t="s">
        <v>866</v>
      </c>
      <c r="K744" t="s">
        <v>8579</v>
      </c>
      <c r="M744" t="s">
        <v>8579</v>
      </c>
      <c r="O744" t="s">
        <v>85</v>
      </c>
      <c r="P744" t="s">
        <v>85</v>
      </c>
      <c r="Q744" t="s">
        <v>85</v>
      </c>
      <c r="R744" t="s">
        <v>85</v>
      </c>
      <c r="S744" t="s">
        <v>85</v>
      </c>
      <c r="T744" t="s">
        <v>85</v>
      </c>
      <c r="U744" t="s">
        <v>867</v>
      </c>
      <c r="V744" t="s">
        <v>85</v>
      </c>
      <c r="W744" t="s">
        <v>85</v>
      </c>
      <c r="X744" t="s">
        <v>85</v>
      </c>
      <c r="Y744" t="s">
        <v>85</v>
      </c>
      <c r="Z744" t="s">
        <v>85</v>
      </c>
      <c r="AA744" t="s">
        <v>85</v>
      </c>
      <c r="AB744" t="s">
        <v>85</v>
      </c>
      <c r="AD744" t="s">
        <v>17190</v>
      </c>
      <c r="AE744" t="s">
        <v>8579</v>
      </c>
    </row>
    <row r="745" spans="1:31" x14ac:dyDescent="0.35">
      <c r="A745" t="s">
        <v>85</v>
      </c>
      <c r="B745" t="s">
        <v>15285</v>
      </c>
      <c r="C745" t="s">
        <v>10905</v>
      </c>
      <c r="D745" t="s">
        <v>10907</v>
      </c>
      <c r="E745" t="s">
        <v>11143</v>
      </c>
      <c r="F745" t="s">
        <v>11994</v>
      </c>
      <c r="G745" t="s">
        <v>11995</v>
      </c>
      <c r="H745" t="s">
        <v>12084</v>
      </c>
      <c r="I745" t="s">
        <v>15659</v>
      </c>
      <c r="J745" t="s">
        <v>15738</v>
      </c>
      <c r="K745" t="s">
        <v>85</v>
      </c>
      <c r="M745" t="s">
        <v>15738</v>
      </c>
      <c r="O745" t="s">
        <v>85</v>
      </c>
      <c r="P745" t="s">
        <v>85</v>
      </c>
      <c r="Q745" t="s">
        <v>85</v>
      </c>
      <c r="R745" t="s">
        <v>85</v>
      </c>
      <c r="S745" t="s">
        <v>85</v>
      </c>
      <c r="T745" t="s">
        <v>85</v>
      </c>
      <c r="V745" t="s">
        <v>85</v>
      </c>
      <c r="W745" t="s">
        <v>85</v>
      </c>
      <c r="X745" t="s">
        <v>85</v>
      </c>
      <c r="Y745" t="s">
        <v>85</v>
      </c>
      <c r="Z745" t="s">
        <v>85</v>
      </c>
      <c r="AA745" t="s">
        <v>85</v>
      </c>
      <c r="AB745" t="s">
        <v>85</v>
      </c>
      <c r="AC745" t="s">
        <v>85</v>
      </c>
      <c r="AD745" t="s">
        <v>85</v>
      </c>
      <c r="AE745" t="s">
        <v>16656</v>
      </c>
    </row>
    <row r="746" spans="1:31" x14ac:dyDescent="0.35">
      <c r="A746" t="s">
        <v>85</v>
      </c>
      <c r="B746" t="s">
        <v>15118</v>
      </c>
      <c r="C746" t="s">
        <v>10905</v>
      </c>
      <c r="D746" t="s">
        <v>10907</v>
      </c>
      <c r="E746" t="s">
        <v>11143</v>
      </c>
      <c r="F746" t="s">
        <v>11994</v>
      </c>
      <c r="G746" t="s">
        <v>11995</v>
      </c>
      <c r="H746" t="s">
        <v>12084</v>
      </c>
      <c r="I746" t="s">
        <v>15659</v>
      </c>
      <c r="J746" t="s">
        <v>863</v>
      </c>
      <c r="K746" t="s">
        <v>9477</v>
      </c>
      <c r="L746" t="s">
        <v>15739</v>
      </c>
      <c r="M746" t="s">
        <v>15739</v>
      </c>
      <c r="N746" t="s">
        <v>20441</v>
      </c>
      <c r="O746" t="s">
        <v>85</v>
      </c>
      <c r="P746" t="s">
        <v>85</v>
      </c>
      <c r="Q746" t="s">
        <v>85</v>
      </c>
      <c r="R746" t="s">
        <v>85</v>
      </c>
      <c r="S746" t="s">
        <v>12153</v>
      </c>
      <c r="T746" t="s">
        <v>85</v>
      </c>
      <c r="U746" t="s">
        <v>864</v>
      </c>
      <c r="V746" t="s">
        <v>12154</v>
      </c>
      <c r="W746" t="s">
        <v>85</v>
      </c>
      <c r="X746" t="s">
        <v>85</v>
      </c>
      <c r="Y746" t="s">
        <v>85</v>
      </c>
      <c r="Z746" t="s">
        <v>85</v>
      </c>
      <c r="AA746" t="s">
        <v>85</v>
      </c>
      <c r="AB746" t="s">
        <v>12155</v>
      </c>
      <c r="AC746" t="s">
        <v>9477</v>
      </c>
      <c r="AD746" t="s">
        <v>17199</v>
      </c>
      <c r="AE746" t="s">
        <v>16656</v>
      </c>
    </row>
    <row r="747" spans="1:31" x14ac:dyDescent="0.35">
      <c r="A747" t="s">
        <v>85</v>
      </c>
      <c r="B747" t="s">
        <v>12156</v>
      </c>
      <c r="C747" t="s">
        <v>10905</v>
      </c>
      <c r="D747" t="s">
        <v>10907</v>
      </c>
      <c r="E747" t="s">
        <v>11143</v>
      </c>
      <c r="F747" t="s">
        <v>11994</v>
      </c>
      <c r="G747" t="s">
        <v>11995</v>
      </c>
      <c r="H747" t="s">
        <v>12084</v>
      </c>
      <c r="I747" t="s">
        <v>15659</v>
      </c>
      <c r="J747" t="s">
        <v>863</v>
      </c>
      <c r="K747" t="s">
        <v>9477</v>
      </c>
      <c r="L747" t="s">
        <v>12157</v>
      </c>
      <c r="M747" t="s">
        <v>12157</v>
      </c>
      <c r="O747" t="s">
        <v>85</v>
      </c>
      <c r="P747" t="s">
        <v>85</v>
      </c>
      <c r="Q747" t="s">
        <v>85</v>
      </c>
      <c r="R747" t="s">
        <v>85</v>
      </c>
      <c r="S747" t="s">
        <v>12153</v>
      </c>
      <c r="T747" t="s">
        <v>85</v>
      </c>
      <c r="U747" t="s">
        <v>864</v>
      </c>
      <c r="V747" t="s">
        <v>12154</v>
      </c>
      <c r="W747" t="s">
        <v>85</v>
      </c>
      <c r="X747" t="s">
        <v>85</v>
      </c>
      <c r="Y747" t="s">
        <v>85</v>
      </c>
      <c r="Z747" t="s">
        <v>85</v>
      </c>
      <c r="AA747" t="s">
        <v>85</v>
      </c>
      <c r="AB747" t="s">
        <v>12155</v>
      </c>
      <c r="AC747" t="s">
        <v>12157</v>
      </c>
      <c r="AD747" t="s">
        <v>85</v>
      </c>
      <c r="AE747" t="s">
        <v>16656</v>
      </c>
    </row>
    <row r="748" spans="1:31" x14ac:dyDescent="0.35">
      <c r="A748" t="s">
        <v>85</v>
      </c>
      <c r="B748" t="s">
        <v>12152</v>
      </c>
      <c r="C748" t="s">
        <v>10905</v>
      </c>
      <c r="D748" t="s">
        <v>10907</v>
      </c>
      <c r="E748" t="s">
        <v>11143</v>
      </c>
      <c r="F748" t="s">
        <v>11994</v>
      </c>
      <c r="G748" t="s">
        <v>11995</v>
      </c>
      <c r="H748" t="s">
        <v>12084</v>
      </c>
      <c r="I748" t="s">
        <v>15659</v>
      </c>
      <c r="J748" t="s">
        <v>863</v>
      </c>
      <c r="K748" t="s">
        <v>9477</v>
      </c>
      <c r="M748" t="s">
        <v>9477</v>
      </c>
      <c r="N748" t="s">
        <v>12166</v>
      </c>
      <c r="O748" t="s">
        <v>85</v>
      </c>
      <c r="P748" t="s">
        <v>85</v>
      </c>
      <c r="Q748" t="s">
        <v>85</v>
      </c>
      <c r="R748" t="s">
        <v>85</v>
      </c>
      <c r="S748" t="s">
        <v>12153</v>
      </c>
      <c r="T748" t="s">
        <v>85</v>
      </c>
      <c r="U748" t="s">
        <v>864</v>
      </c>
      <c r="V748" t="s">
        <v>12154</v>
      </c>
      <c r="W748" t="s">
        <v>85</v>
      </c>
      <c r="X748" t="s">
        <v>85</v>
      </c>
      <c r="Y748" t="s">
        <v>85</v>
      </c>
      <c r="Z748" t="s">
        <v>85</v>
      </c>
      <c r="AA748" t="s">
        <v>85</v>
      </c>
      <c r="AB748" t="s">
        <v>12155</v>
      </c>
      <c r="AC748" t="s">
        <v>9477</v>
      </c>
      <c r="AD748" t="s">
        <v>17199</v>
      </c>
      <c r="AE748" t="s">
        <v>9477</v>
      </c>
    </row>
    <row r="749" spans="1:31" x14ac:dyDescent="0.35">
      <c r="A749" t="s">
        <v>85</v>
      </c>
      <c r="B749" t="s">
        <v>12158</v>
      </c>
      <c r="C749" t="s">
        <v>10905</v>
      </c>
      <c r="D749" t="s">
        <v>10907</v>
      </c>
      <c r="E749" t="s">
        <v>11143</v>
      </c>
      <c r="F749" t="s">
        <v>11994</v>
      </c>
      <c r="G749" t="s">
        <v>11995</v>
      </c>
      <c r="H749" t="s">
        <v>12084</v>
      </c>
      <c r="I749" t="s">
        <v>15659</v>
      </c>
      <c r="J749" t="s">
        <v>863</v>
      </c>
      <c r="K749" t="s">
        <v>15740</v>
      </c>
      <c r="M749" t="s">
        <v>15740</v>
      </c>
      <c r="N749" t="s">
        <v>12159</v>
      </c>
      <c r="O749" t="s">
        <v>85</v>
      </c>
      <c r="P749" t="s">
        <v>85</v>
      </c>
      <c r="Q749" t="s">
        <v>85</v>
      </c>
      <c r="R749" t="s">
        <v>85</v>
      </c>
      <c r="S749" t="s">
        <v>12160</v>
      </c>
      <c r="T749" t="s">
        <v>85</v>
      </c>
      <c r="U749" t="s">
        <v>864</v>
      </c>
      <c r="V749" t="s">
        <v>12154</v>
      </c>
      <c r="W749" t="s">
        <v>85</v>
      </c>
      <c r="X749" t="s">
        <v>85</v>
      </c>
      <c r="Y749" t="s">
        <v>85</v>
      </c>
      <c r="Z749" t="s">
        <v>85</v>
      </c>
      <c r="AA749" t="s">
        <v>85</v>
      </c>
      <c r="AB749" t="s">
        <v>12161</v>
      </c>
      <c r="AC749" t="s">
        <v>12159</v>
      </c>
      <c r="AD749" t="s">
        <v>864</v>
      </c>
      <c r="AE749" t="s">
        <v>16656</v>
      </c>
    </row>
    <row r="750" spans="1:31" x14ac:dyDescent="0.35">
      <c r="A750" t="s">
        <v>85</v>
      </c>
      <c r="B750" t="s">
        <v>14820</v>
      </c>
      <c r="C750" t="s">
        <v>10905</v>
      </c>
      <c r="D750" t="s">
        <v>10907</v>
      </c>
      <c r="E750" t="s">
        <v>11143</v>
      </c>
      <c r="F750" t="s">
        <v>11994</v>
      </c>
      <c r="G750" t="s">
        <v>11995</v>
      </c>
      <c r="H750" t="s">
        <v>12084</v>
      </c>
      <c r="I750" t="s">
        <v>15659</v>
      </c>
      <c r="J750" t="s">
        <v>863</v>
      </c>
      <c r="K750" t="s">
        <v>15741</v>
      </c>
      <c r="L750" t="s">
        <v>15742</v>
      </c>
      <c r="M750" t="s">
        <v>15742</v>
      </c>
      <c r="N750" t="s">
        <v>20442</v>
      </c>
      <c r="O750" t="s">
        <v>85</v>
      </c>
      <c r="P750" t="s">
        <v>85</v>
      </c>
      <c r="Q750" t="s">
        <v>85</v>
      </c>
      <c r="R750" t="s">
        <v>85</v>
      </c>
      <c r="S750" t="s">
        <v>85</v>
      </c>
      <c r="T750" t="s">
        <v>85</v>
      </c>
      <c r="U750" t="s">
        <v>864</v>
      </c>
      <c r="V750" t="s">
        <v>12154</v>
      </c>
      <c r="W750" t="s">
        <v>85</v>
      </c>
      <c r="X750" t="s">
        <v>85</v>
      </c>
      <c r="Y750" t="s">
        <v>85</v>
      </c>
      <c r="Z750" t="s">
        <v>85</v>
      </c>
      <c r="AA750" t="s">
        <v>85</v>
      </c>
      <c r="AB750" t="s">
        <v>12163</v>
      </c>
      <c r="AC750" t="s">
        <v>12162</v>
      </c>
      <c r="AD750" t="s">
        <v>864</v>
      </c>
      <c r="AE750" t="s">
        <v>16656</v>
      </c>
    </row>
    <row r="751" spans="1:31" x14ac:dyDescent="0.35">
      <c r="A751" t="s">
        <v>85</v>
      </c>
      <c r="B751" t="s">
        <v>15119</v>
      </c>
      <c r="C751" t="s">
        <v>10905</v>
      </c>
      <c r="D751" t="s">
        <v>10907</v>
      </c>
      <c r="E751" t="s">
        <v>11143</v>
      </c>
      <c r="F751" t="s">
        <v>11994</v>
      </c>
      <c r="G751" t="s">
        <v>11995</v>
      </c>
      <c r="H751" t="s">
        <v>12084</v>
      </c>
      <c r="I751" t="s">
        <v>15659</v>
      </c>
      <c r="J751" t="s">
        <v>863</v>
      </c>
      <c r="K751" t="s">
        <v>12165</v>
      </c>
      <c r="L751" t="s">
        <v>20066</v>
      </c>
      <c r="M751" t="s">
        <v>20066</v>
      </c>
      <c r="N751" t="s">
        <v>20443</v>
      </c>
      <c r="O751" t="s">
        <v>85</v>
      </c>
      <c r="P751" t="s">
        <v>85</v>
      </c>
      <c r="Q751" t="s">
        <v>85</v>
      </c>
      <c r="R751" t="s">
        <v>85</v>
      </c>
      <c r="S751" t="s">
        <v>85</v>
      </c>
      <c r="T751" t="s">
        <v>85</v>
      </c>
      <c r="U751" t="s">
        <v>864</v>
      </c>
      <c r="V751" t="s">
        <v>12154</v>
      </c>
      <c r="W751" t="s">
        <v>85</v>
      </c>
      <c r="X751" t="s">
        <v>85</v>
      </c>
      <c r="Y751" t="s">
        <v>85</v>
      </c>
      <c r="Z751" t="s">
        <v>85</v>
      </c>
      <c r="AA751" t="s">
        <v>85</v>
      </c>
      <c r="AB751" t="s">
        <v>85</v>
      </c>
      <c r="AC751" t="s">
        <v>12165</v>
      </c>
      <c r="AD751" t="s">
        <v>17204</v>
      </c>
      <c r="AE751" t="s">
        <v>16656</v>
      </c>
    </row>
    <row r="752" spans="1:31" x14ac:dyDescent="0.35">
      <c r="A752" t="s">
        <v>85</v>
      </c>
      <c r="B752" t="s">
        <v>12164</v>
      </c>
      <c r="C752" t="s">
        <v>10905</v>
      </c>
      <c r="D752" t="s">
        <v>10907</v>
      </c>
      <c r="E752" t="s">
        <v>11143</v>
      </c>
      <c r="F752" t="s">
        <v>11994</v>
      </c>
      <c r="G752" t="s">
        <v>11995</v>
      </c>
      <c r="H752" t="s">
        <v>12084</v>
      </c>
      <c r="I752" t="s">
        <v>15659</v>
      </c>
      <c r="J752" t="s">
        <v>863</v>
      </c>
      <c r="K752" t="s">
        <v>12165</v>
      </c>
      <c r="M752" t="s">
        <v>12165</v>
      </c>
      <c r="O752" t="s">
        <v>85</v>
      </c>
      <c r="P752" t="s">
        <v>85</v>
      </c>
      <c r="Q752" t="s">
        <v>85</v>
      </c>
      <c r="R752" t="s">
        <v>85</v>
      </c>
      <c r="S752" t="s">
        <v>85</v>
      </c>
      <c r="T752" t="s">
        <v>85</v>
      </c>
      <c r="U752" t="s">
        <v>864</v>
      </c>
      <c r="V752" t="s">
        <v>12154</v>
      </c>
      <c r="W752" t="s">
        <v>85</v>
      </c>
      <c r="X752" t="s">
        <v>85</v>
      </c>
      <c r="Y752" t="s">
        <v>85</v>
      </c>
      <c r="Z752" t="s">
        <v>85</v>
      </c>
      <c r="AA752" t="s">
        <v>85</v>
      </c>
      <c r="AB752" t="s">
        <v>85</v>
      </c>
      <c r="AC752" t="s">
        <v>12165</v>
      </c>
      <c r="AD752" t="s">
        <v>17204</v>
      </c>
      <c r="AE752" t="s">
        <v>12165</v>
      </c>
    </row>
    <row r="753" spans="1:31" x14ac:dyDescent="0.35">
      <c r="A753" t="s">
        <v>85</v>
      </c>
      <c r="B753" t="s">
        <v>12167</v>
      </c>
      <c r="C753" t="s">
        <v>10905</v>
      </c>
      <c r="D753" t="s">
        <v>10907</v>
      </c>
      <c r="E753" t="s">
        <v>11143</v>
      </c>
      <c r="F753" t="s">
        <v>11994</v>
      </c>
      <c r="G753" t="s">
        <v>11995</v>
      </c>
      <c r="H753" t="s">
        <v>12084</v>
      </c>
      <c r="I753" t="s">
        <v>15659</v>
      </c>
      <c r="J753" t="s">
        <v>863</v>
      </c>
      <c r="K753" t="s">
        <v>15743</v>
      </c>
      <c r="M753" t="s">
        <v>15743</v>
      </c>
      <c r="O753" t="s">
        <v>85</v>
      </c>
      <c r="P753" t="s">
        <v>85</v>
      </c>
      <c r="Q753" t="s">
        <v>85</v>
      </c>
      <c r="R753" t="s">
        <v>85</v>
      </c>
      <c r="S753" t="s">
        <v>85</v>
      </c>
      <c r="T753" t="s">
        <v>85</v>
      </c>
      <c r="U753" t="s">
        <v>864</v>
      </c>
      <c r="V753" t="s">
        <v>12154</v>
      </c>
      <c r="W753" t="s">
        <v>85</v>
      </c>
      <c r="X753" t="s">
        <v>85</v>
      </c>
      <c r="Y753" t="s">
        <v>85</v>
      </c>
      <c r="Z753" t="s">
        <v>85</v>
      </c>
      <c r="AA753" t="s">
        <v>85</v>
      </c>
      <c r="AB753" t="s">
        <v>85</v>
      </c>
      <c r="AC753" t="s">
        <v>12168</v>
      </c>
      <c r="AD753" t="s">
        <v>17211</v>
      </c>
      <c r="AE753" t="s">
        <v>15743</v>
      </c>
    </row>
    <row r="754" spans="1:31" x14ac:dyDescent="0.35">
      <c r="A754" t="s">
        <v>85</v>
      </c>
      <c r="B754" t="s">
        <v>14821</v>
      </c>
      <c r="C754" t="s">
        <v>10905</v>
      </c>
      <c r="D754" t="s">
        <v>10907</v>
      </c>
      <c r="E754" t="s">
        <v>11143</v>
      </c>
      <c r="F754" t="s">
        <v>11994</v>
      </c>
      <c r="G754" t="s">
        <v>11995</v>
      </c>
      <c r="H754" t="s">
        <v>12084</v>
      </c>
      <c r="I754" t="s">
        <v>15659</v>
      </c>
      <c r="J754" t="s">
        <v>863</v>
      </c>
      <c r="K754" t="s">
        <v>2163</v>
      </c>
      <c r="L754" t="s">
        <v>15744</v>
      </c>
      <c r="M754" t="s">
        <v>15744</v>
      </c>
      <c r="O754" t="s">
        <v>85</v>
      </c>
      <c r="P754" t="s">
        <v>85</v>
      </c>
      <c r="Q754" t="s">
        <v>85</v>
      </c>
      <c r="R754" t="s">
        <v>85</v>
      </c>
      <c r="S754" t="s">
        <v>12160</v>
      </c>
      <c r="T754" t="s">
        <v>85</v>
      </c>
      <c r="U754" t="s">
        <v>864</v>
      </c>
      <c r="V754" t="s">
        <v>12154</v>
      </c>
      <c r="W754" t="s">
        <v>85</v>
      </c>
      <c r="X754" t="s">
        <v>85</v>
      </c>
      <c r="Y754" t="s">
        <v>85</v>
      </c>
      <c r="Z754" t="s">
        <v>85</v>
      </c>
      <c r="AA754" t="s">
        <v>85</v>
      </c>
      <c r="AB754" t="s">
        <v>12096</v>
      </c>
      <c r="AC754" t="s">
        <v>2163</v>
      </c>
      <c r="AD754" t="s">
        <v>17219</v>
      </c>
      <c r="AE754" t="s">
        <v>16656</v>
      </c>
    </row>
    <row r="755" spans="1:31" x14ac:dyDescent="0.35">
      <c r="A755" t="s">
        <v>85</v>
      </c>
      <c r="B755" t="s">
        <v>15120</v>
      </c>
      <c r="C755" t="s">
        <v>10905</v>
      </c>
      <c r="D755" t="s">
        <v>10907</v>
      </c>
      <c r="E755" t="s">
        <v>11143</v>
      </c>
      <c r="F755" t="s">
        <v>11994</v>
      </c>
      <c r="G755" t="s">
        <v>11995</v>
      </c>
      <c r="H755" t="s">
        <v>12084</v>
      </c>
      <c r="I755" t="s">
        <v>15659</v>
      </c>
      <c r="J755" t="s">
        <v>863</v>
      </c>
      <c r="K755" t="s">
        <v>2163</v>
      </c>
      <c r="L755" t="s">
        <v>15745</v>
      </c>
      <c r="M755" t="s">
        <v>15745</v>
      </c>
      <c r="O755" t="s">
        <v>85</v>
      </c>
      <c r="P755" t="s">
        <v>85</v>
      </c>
      <c r="Q755" t="s">
        <v>85</v>
      </c>
      <c r="R755" t="s">
        <v>85</v>
      </c>
      <c r="S755" t="s">
        <v>12160</v>
      </c>
      <c r="T755" t="s">
        <v>85</v>
      </c>
      <c r="U755" t="s">
        <v>864</v>
      </c>
      <c r="V755" t="s">
        <v>12154</v>
      </c>
      <c r="W755" t="s">
        <v>85</v>
      </c>
      <c r="X755" t="s">
        <v>85</v>
      </c>
      <c r="Y755" t="s">
        <v>85</v>
      </c>
      <c r="Z755" t="s">
        <v>85</v>
      </c>
      <c r="AA755" t="s">
        <v>85</v>
      </c>
      <c r="AC755" t="s">
        <v>2163</v>
      </c>
      <c r="AD755" t="s">
        <v>17219</v>
      </c>
      <c r="AE755" t="s">
        <v>16656</v>
      </c>
    </row>
    <row r="756" spans="1:31" x14ac:dyDescent="0.35">
      <c r="A756" t="s">
        <v>85</v>
      </c>
      <c r="B756" t="s">
        <v>15229</v>
      </c>
      <c r="C756" t="s">
        <v>10905</v>
      </c>
      <c r="D756" t="s">
        <v>10907</v>
      </c>
      <c r="E756" t="s">
        <v>11143</v>
      </c>
      <c r="F756" t="s">
        <v>11994</v>
      </c>
      <c r="G756" t="s">
        <v>11995</v>
      </c>
      <c r="H756" t="s">
        <v>12084</v>
      </c>
      <c r="I756" t="s">
        <v>15659</v>
      </c>
      <c r="J756" t="s">
        <v>863</v>
      </c>
      <c r="K756" t="s">
        <v>2163</v>
      </c>
      <c r="L756" t="s">
        <v>20067</v>
      </c>
      <c r="M756" t="s">
        <v>20067</v>
      </c>
      <c r="N756" t="s">
        <v>20444</v>
      </c>
      <c r="O756" t="s">
        <v>85</v>
      </c>
      <c r="P756" t="s">
        <v>85</v>
      </c>
      <c r="Q756" t="s">
        <v>85</v>
      </c>
      <c r="R756" t="s">
        <v>85</v>
      </c>
      <c r="S756" t="s">
        <v>12160</v>
      </c>
      <c r="T756" t="s">
        <v>85</v>
      </c>
      <c r="U756" t="s">
        <v>864</v>
      </c>
      <c r="V756" t="s">
        <v>12154</v>
      </c>
      <c r="W756" t="s">
        <v>85</v>
      </c>
      <c r="X756" t="s">
        <v>85</v>
      </c>
      <c r="Y756" t="s">
        <v>85</v>
      </c>
      <c r="Z756" t="s">
        <v>85</v>
      </c>
      <c r="AA756" t="s">
        <v>85</v>
      </c>
      <c r="AB756" t="s">
        <v>12096</v>
      </c>
      <c r="AC756" t="s">
        <v>2163</v>
      </c>
      <c r="AD756" t="s">
        <v>17219</v>
      </c>
      <c r="AE756" t="s">
        <v>16656</v>
      </c>
    </row>
    <row r="757" spans="1:31" x14ac:dyDescent="0.35">
      <c r="A757" t="s">
        <v>85</v>
      </c>
      <c r="B757" t="s">
        <v>15230</v>
      </c>
      <c r="C757" t="s">
        <v>10905</v>
      </c>
      <c r="D757" t="s">
        <v>10907</v>
      </c>
      <c r="E757" t="s">
        <v>11143</v>
      </c>
      <c r="F757" t="s">
        <v>11994</v>
      </c>
      <c r="G757" t="s">
        <v>11995</v>
      </c>
      <c r="H757" t="s">
        <v>12084</v>
      </c>
      <c r="I757" t="s">
        <v>15659</v>
      </c>
      <c r="J757" t="s">
        <v>863</v>
      </c>
      <c r="K757" t="s">
        <v>2163</v>
      </c>
      <c r="L757" t="s">
        <v>15746</v>
      </c>
      <c r="M757" t="s">
        <v>15746</v>
      </c>
      <c r="O757" t="s">
        <v>85</v>
      </c>
      <c r="P757" t="s">
        <v>85</v>
      </c>
      <c r="Q757" t="s">
        <v>85</v>
      </c>
      <c r="R757" t="s">
        <v>85</v>
      </c>
      <c r="S757" t="s">
        <v>12160</v>
      </c>
      <c r="T757" t="s">
        <v>85</v>
      </c>
      <c r="U757" t="s">
        <v>864</v>
      </c>
      <c r="V757" t="s">
        <v>12154</v>
      </c>
      <c r="W757" t="s">
        <v>85</v>
      </c>
      <c r="X757" t="s">
        <v>85</v>
      </c>
      <c r="Y757" t="s">
        <v>85</v>
      </c>
      <c r="Z757" t="s">
        <v>85</v>
      </c>
      <c r="AA757" t="s">
        <v>85</v>
      </c>
      <c r="AB757" t="s">
        <v>12096</v>
      </c>
      <c r="AC757" t="s">
        <v>2163</v>
      </c>
      <c r="AD757" t="s">
        <v>17219</v>
      </c>
      <c r="AE757" t="s">
        <v>16656</v>
      </c>
    </row>
    <row r="758" spans="1:31" x14ac:dyDescent="0.35">
      <c r="A758" t="s">
        <v>85</v>
      </c>
      <c r="B758" t="s">
        <v>15747</v>
      </c>
      <c r="C758" t="s">
        <v>10905</v>
      </c>
      <c r="D758" t="s">
        <v>10907</v>
      </c>
      <c r="E758" t="s">
        <v>11143</v>
      </c>
      <c r="F758" t="s">
        <v>11994</v>
      </c>
      <c r="G758" t="s">
        <v>11995</v>
      </c>
      <c r="H758" t="s">
        <v>12084</v>
      </c>
      <c r="I758" t="s">
        <v>15659</v>
      </c>
      <c r="J758" t="s">
        <v>863</v>
      </c>
      <c r="K758" t="s">
        <v>2163</v>
      </c>
      <c r="M758" t="s">
        <v>2163</v>
      </c>
      <c r="O758" t="s">
        <v>85</v>
      </c>
      <c r="P758" t="s">
        <v>85</v>
      </c>
      <c r="Q758" t="s">
        <v>85</v>
      </c>
      <c r="R758" t="s">
        <v>85</v>
      </c>
      <c r="S758" t="s">
        <v>12160</v>
      </c>
      <c r="T758" t="s">
        <v>85</v>
      </c>
      <c r="U758" t="s">
        <v>864</v>
      </c>
      <c r="V758" t="s">
        <v>12154</v>
      </c>
      <c r="W758" t="s">
        <v>85</v>
      </c>
      <c r="X758" t="s">
        <v>85</v>
      </c>
      <c r="Y758" t="s">
        <v>85</v>
      </c>
      <c r="Z758" t="s">
        <v>85</v>
      </c>
      <c r="AA758" t="s">
        <v>85</v>
      </c>
      <c r="AB758" t="s">
        <v>12096</v>
      </c>
      <c r="AC758" t="s">
        <v>2163</v>
      </c>
      <c r="AD758" t="s">
        <v>17219</v>
      </c>
      <c r="AE758" t="s">
        <v>2163</v>
      </c>
    </row>
    <row r="759" spans="1:31" x14ac:dyDescent="0.35">
      <c r="A759" t="s">
        <v>85</v>
      </c>
      <c r="B759" t="s">
        <v>14868</v>
      </c>
      <c r="C759" t="s">
        <v>10905</v>
      </c>
      <c r="D759" t="s">
        <v>10907</v>
      </c>
      <c r="E759" t="s">
        <v>11143</v>
      </c>
      <c r="F759" t="s">
        <v>11994</v>
      </c>
      <c r="G759" t="s">
        <v>11995</v>
      </c>
      <c r="H759" t="s">
        <v>12084</v>
      </c>
      <c r="I759" t="s">
        <v>12305</v>
      </c>
      <c r="J759" t="s">
        <v>863</v>
      </c>
      <c r="K759" t="s">
        <v>15748</v>
      </c>
      <c r="M759" t="s">
        <v>15748</v>
      </c>
      <c r="O759" t="s">
        <v>85</v>
      </c>
      <c r="P759" t="s">
        <v>85</v>
      </c>
      <c r="Q759" t="s">
        <v>85</v>
      </c>
      <c r="R759" t="s">
        <v>85</v>
      </c>
      <c r="T759" t="s">
        <v>85</v>
      </c>
      <c r="U759" t="s">
        <v>864</v>
      </c>
      <c r="V759" t="s">
        <v>12154</v>
      </c>
      <c r="W759" t="s">
        <v>85</v>
      </c>
      <c r="X759" t="s">
        <v>85</v>
      </c>
      <c r="Y759" t="s">
        <v>85</v>
      </c>
      <c r="Z759" t="s">
        <v>85</v>
      </c>
      <c r="AA759" t="s">
        <v>85</v>
      </c>
      <c r="AB759" t="s">
        <v>15749</v>
      </c>
      <c r="AC759" t="s">
        <v>12157</v>
      </c>
      <c r="AD759" t="s">
        <v>17227</v>
      </c>
      <c r="AE759" t="s">
        <v>15748</v>
      </c>
    </row>
    <row r="760" spans="1:31" x14ac:dyDescent="0.35">
      <c r="A760" t="s">
        <v>85</v>
      </c>
      <c r="B760" t="s">
        <v>15750</v>
      </c>
      <c r="C760" t="s">
        <v>10905</v>
      </c>
      <c r="D760" t="s">
        <v>10907</v>
      </c>
      <c r="E760" t="s">
        <v>11143</v>
      </c>
      <c r="F760" t="s">
        <v>11994</v>
      </c>
      <c r="G760" t="s">
        <v>11995</v>
      </c>
      <c r="H760" t="s">
        <v>12084</v>
      </c>
      <c r="I760" t="s">
        <v>12305</v>
      </c>
      <c r="J760" t="s">
        <v>863</v>
      </c>
      <c r="K760" t="s">
        <v>15748</v>
      </c>
      <c r="L760" t="s">
        <v>20068</v>
      </c>
      <c r="M760" t="s">
        <v>20068</v>
      </c>
      <c r="N760" t="s">
        <v>20445</v>
      </c>
      <c r="O760" t="s">
        <v>85</v>
      </c>
      <c r="P760" t="s">
        <v>85</v>
      </c>
      <c r="Q760" t="s">
        <v>85</v>
      </c>
      <c r="R760" t="s">
        <v>85</v>
      </c>
      <c r="T760" t="s">
        <v>85</v>
      </c>
      <c r="U760" t="s">
        <v>864</v>
      </c>
      <c r="V760" t="s">
        <v>12154</v>
      </c>
      <c r="W760" t="s">
        <v>85</v>
      </c>
      <c r="X760" t="s">
        <v>85</v>
      </c>
      <c r="Y760" t="s">
        <v>85</v>
      </c>
      <c r="Z760" t="s">
        <v>85</v>
      </c>
      <c r="AA760" t="s">
        <v>85</v>
      </c>
      <c r="AB760" t="s">
        <v>15749</v>
      </c>
      <c r="AC760" t="s">
        <v>12157</v>
      </c>
      <c r="AD760" t="s">
        <v>17227</v>
      </c>
      <c r="AE760" t="s">
        <v>16656</v>
      </c>
    </row>
    <row r="761" spans="1:31" x14ac:dyDescent="0.35">
      <c r="A761" t="s">
        <v>85</v>
      </c>
      <c r="B761" t="s">
        <v>12170</v>
      </c>
      <c r="C761" t="s">
        <v>10905</v>
      </c>
      <c r="D761" t="s">
        <v>10907</v>
      </c>
      <c r="E761" t="s">
        <v>11143</v>
      </c>
      <c r="F761" t="s">
        <v>11994</v>
      </c>
      <c r="G761" t="s">
        <v>11995</v>
      </c>
      <c r="H761" t="s">
        <v>12084</v>
      </c>
      <c r="I761" t="s">
        <v>15751</v>
      </c>
      <c r="J761" t="s">
        <v>15752</v>
      </c>
      <c r="K761" t="s">
        <v>8557</v>
      </c>
      <c r="M761" t="s">
        <v>8557</v>
      </c>
      <c r="O761" t="s">
        <v>85</v>
      </c>
      <c r="P761" t="s">
        <v>85</v>
      </c>
      <c r="Q761" t="s">
        <v>85</v>
      </c>
      <c r="R761" t="s">
        <v>85</v>
      </c>
      <c r="S761" t="s">
        <v>12171</v>
      </c>
      <c r="T761" t="s">
        <v>85</v>
      </c>
      <c r="U761" t="s">
        <v>12172</v>
      </c>
      <c r="V761" t="s">
        <v>12173</v>
      </c>
      <c r="W761" t="s">
        <v>85</v>
      </c>
      <c r="X761" t="s">
        <v>85</v>
      </c>
      <c r="Y761" t="s">
        <v>85</v>
      </c>
      <c r="Z761" t="s">
        <v>85</v>
      </c>
      <c r="AA761" t="s">
        <v>85</v>
      </c>
      <c r="AB761" t="s">
        <v>12174</v>
      </c>
      <c r="AC761" t="s">
        <v>8557</v>
      </c>
      <c r="AD761" t="s">
        <v>17235</v>
      </c>
      <c r="AE761" t="s">
        <v>8557</v>
      </c>
    </row>
    <row r="762" spans="1:31" x14ac:dyDescent="0.35">
      <c r="A762" t="s">
        <v>85</v>
      </c>
      <c r="B762" t="s">
        <v>14753</v>
      </c>
      <c r="C762" t="s">
        <v>10905</v>
      </c>
      <c r="D762" t="s">
        <v>10907</v>
      </c>
      <c r="E762" t="s">
        <v>11143</v>
      </c>
      <c r="F762" t="s">
        <v>11994</v>
      </c>
      <c r="G762" t="s">
        <v>11995</v>
      </c>
      <c r="H762" t="s">
        <v>12084</v>
      </c>
      <c r="I762" t="s">
        <v>15751</v>
      </c>
      <c r="J762" t="s">
        <v>15752</v>
      </c>
      <c r="K762" t="s">
        <v>15753</v>
      </c>
      <c r="M762" t="s">
        <v>15753</v>
      </c>
      <c r="O762" t="s">
        <v>85</v>
      </c>
      <c r="P762" t="s">
        <v>85</v>
      </c>
      <c r="Q762" t="s">
        <v>85</v>
      </c>
      <c r="R762" t="s">
        <v>85</v>
      </c>
      <c r="S762" t="s">
        <v>12171</v>
      </c>
      <c r="T762" t="s">
        <v>85</v>
      </c>
      <c r="U762" t="s">
        <v>12172</v>
      </c>
      <c r="V762" t="s">
        <v>12173</v>
      </c>
      <c r="W762" t="s">
        <v>85</v>
      </c>
      <c r="X762" t="s">
        <v>85</v>
      </c>
      <c r="Y762" t="s">
        <v>85</v>
      </c>
      <c r="Z762" t="s">
        <v>85</v>
      </c>
      <c r="AA762" t="s">
        <v>85</v>
      </c>
      <c r="AB762" t="s">
        <v>15754</v>
      </c>
      <c r="AC762" t="s">
        <v>8557</v>
      </c>
      <c r="AD762" t="s">
        <v>17244</v>
      </c>
      <c r="AE762" t="s">
        <v>15753</v>
      </c>
    </row>
    <row r="763" spans="1:31" x14ac:dyDescent="0.35">
      <c r="A763" t="s">
        <v>85</v>
      </c>
      <c r="B763" t="s">
        <v>14754</v>
      </c>
      <c r="C763" t="s">
        <v>10905</v>
      </c>
      <c r="D763" t="s">
        <v>10907</v>
      </c>
      <c r="E763" t="s">
        <v>11143</v>
      </c>
      <c r="F763" t="s">
        <v>11994</v>
      </c>
      <c r="G763" t="s">
        <v>11995</v>
      </c>
      <c r="H763" t="s">
        <v>12084</v>
      </c>
      <c r="I763" t="s">
        <v>15751</v>
      </c>
      <c r="J763" t="s">
        <v>15752</v>
      </c>
      <c r="K763" t="s">
        <v>15755</v>
      </c>
      <c r="M763" t="s">
        <v>15755</v>
      </c>
      <c r="O763" t="s">
        <v>85</v>
      </c>
      <c r="P763" t="s">
        <v>85</v>
      </c>
      <c r="Q763" t="s">
        <v>85</v>
      </c>
      <c r="R763" t="s">
        <v>85</v>
      </c>
      <c r="S763" t="s">
        <v>12171</v>
      </c>
      <c r="T763" t="s">
        <v>85</v>
      </c>
      <c r="U763" t="s">
        <v>12172</v>
      </c>
      <c r="V763" t="s">
        <v>12173</v>
      </c>
      <c r="W763" t="s">
        <v>85</v>
      </c>
      <c r="X763" t="s">
        <v>85</v>
      </c>
      <c r="Y763" t="s">
        <v>85</v>
      </c>
      <c r="Z763" t="s">
        <v>85</v>
      </c>
      <c r="AA763" t="s">
        <v>85</v>
      </c>
      <c r="AB763" t="s">
        <v>12174</v>
      </c>
      <c r="AC763" t="s">
        <v>8557</v>
      </c>
      <c r="AD763" t="s">
        <v>17252</v>
      </c>
      <c r="AE763" t="s">
        <v>15755</v>
      </c>
    </row>
    <row r="764" spans="1:31" x14ac:dyDescent="0.35">
      <c r="A764" t="s">
        <v>85</v>
      </c>
      <c r="B764" t="s">
        <v>15756</v>
      </c>
      <c r="C764" t="s">
        <v>10905</v>
      </c>
      <c r="D764" t="s">
        <v>10907</v>
      </c>
      <c r="E764" t="s">
        <v>11143</v>
      </c>
      <c r="F764" t="s">
        <v>11994</v>
      </c>
      <c r="G764" t="s">
        <v>11995</v>
      </c>
      <c r="H764" t="s">
        <v>12084</v>
      </c>
      <c r="I764" t="s">
        <v>15751</v>
      </c>
      <c r="J764" t="s">
        <v>941</v>
      </c>
      <c r="K764" t="s">
        <v>15757</v>
      </c>
      <c r="L764" t="s">
        <v>15758</v>
      </c>
      <c r="M764" t="s">
        <v>15758</v>
      </c>
      <c r="N764" t="s">
        <v>20446</v>
      </c>
      <c r="O764" t="s">
        <v>85</v>
      </c>
      <c r="P764" t="s">
        <v>85</v>
      </c>
      <c r="Q764" t="s">
        <v>85</v>
      </c>
      <c r="R764" t="s">
        <v>85</v>
      </c>
      <c r="S764" t="s">
        <v>85</v>
      </c>
      <c r="T764" t="s">
        <v>85</v>
      </c>
      <c r="U764" t="s">
        <v>942</v>
      </c>
      <c r="V764" t="s">
        <v>12176</v>
      </c>
      <c r="W764" t="s">
        <v>85</v>
      </c>
      <c r="X764" t="s">
        <v>85</v>
      </c>
      <c r="Y764" t="s">
        <v>85</v>
      </c>
      <c r="Z764" t="s">
        <v>85</v>
      </c>
      <c r="AA764" t="s">
        <v>85</v>
      </c>
      <c r="AC764" t="s">
        <v>16671</v>
      </c>
      <c r="AD764" t="s">
        <v>942</v>
      </c>
      <c r="AE764" t="s">
        <v>16656</v>
      </c>
    </row>
    <row r="765" spans="1:31" x14ac:dyDescent="0.35">
      <c r="A765" t="s">
        <v>85</v>
      </c>
      <c r="B765" t="s">
        <v>15759</v>
      </c>
      <c r="C765" t="s">
        <v>10905</v>
      </c>
      <c r="D765" t="s">
        <v>10907</v>
      </c>
      <c r="E765" t="s">
        <v>11143</v>
      </c>
      <c r="F765" t="s">
        <v>11994</v>
      </c>
      <c r="G765" t="s">
        <v>11995</v>
      </c>
      <c r="H765" t="s">
        <v>12084</v>
      </c>
      <c r="I765" t="s">
        <v>15751</v>
      </c>
      <c r="J765" t="s">
        <v>941</v>
      </c>
      <c r="K765" t="s">
        <v>15757</v>
      </c>
      <c r="M765" t="s">
        <v>15757</v>
      </c>
      <c r="O765" t="s">
        <v>85</v>
      </c>
      <c r="P765" t="s">
        <v>85</v>
      </c>
      <c r="Q765" t="s">
        <v>85</v>
      </c>
      <c r="R765" t="s">
        <v>85</v>
      </c>
      <c r="S765" t="s">
        <v>85</v>
      </c>
      <c r="T765" t="s">
        <v>85</v>
      </c>
      <c r="U765" t="s">
        <v>942</v>
      </c>
      <c r="V765" t="s">
        <v>12176</v>
      </c>
      <c r="W765" t="s">
        <v>85</v>
      </c>
      <c r="X765" t="s">
        <v>85</v>
      </c>
      <c r="Y765" t="s">
        <v>85</v>
      </c>
      <c r="Z765" t="s">
        <v>85</v>
      </c>
      <c r="AA765" t="s">
        <v>85</v>
      </c>
      <c r="AC765" t="s">
        <v>16671</v>
      </c>
      <c r="AD765" t="s">
        <v>942</v>
      </c>
      <c r="AE765" t="s">
        <v>15757</v>
      </c>
    </row>
    <row r="766" spans="1:31" x14ac:dyDescent="0.35">
      <c r="A766" t="s">
        <v>85</v>
      </c>
      <c r="B766" t="s">
        <v>12175</v>
      </c>
      <c r="C766" t="s">
        <v>10905</v>
      </c>
      <c r="D766" t="s">
        <v>10907</v>
      </c>
      <c r="E766" t="s">
        <v>11143</v>
      </c>
      <c r="F766" t="s">
        <v>11994</v>
      </c>
      <c r="G766" t="s">
        <v>11995</v>
      </c>
      <c r="H766" t="s">
        <v>12084</v>
      </c>
      <c r="I766" t="s">
        <v>15751</v>
      </c>
      <c r="J766" t="s">
        <v>941</v>
      </c>
      <c r="K766" t="s">
        <v>16672</v>
      </c>
      <c r="M766" t="s">
        <v>16672</v>
      </c>
      <c r="N766" t="s">
        <v>20447</v>
      </c>
      <c r="O766" t="s">
        <v>85</v>
      </c>
      <c r="P766" t="s">
        <v>85</v>
      </c>
      <c r="Q766" t="s">
        <v>85</v>
      </c>
      <c r="R766" t="s">
        <v>85</v>
      </c>
      <c r="S766" t="s">
        <v>85</v>
      </c>
      <c r="T766" t="s">
        <v>85</v>
      </c>
      <c r="U766" t="s">
        <v>942</v>
      </c>
      <c r="V766" t="s">
        <v>12176</v>
      </c>
      <c r="W766" t="s">
        <v>85</v>
      </c>
      <c r="X766" t="s">
        <v>85</v>
      </c>
      <c r="Y766" t="s">
        <v>85</v>
      </c>
      <c r="Z766" t="s">
        <v>85</v>
      </c>
      <c r="AA766" t="s">
        <v>85</v>
      </c>
      <c r="AB766" t="s">
        <v>12177</v>
      </c>
      <c r="AC766" t="s">
        <v>16671</v>
      </c>
      <c r="AD766" t="s">
        <v>20069</v>
      </c>
      <c r="AE766" t="s">
        <v>16656</v>
      </c>
    </row>
    <row r="767" spans="1:31" x14ac:dyDescent="0.35">
      <c r="A767" t="s">
        <v>85</v>
      </c>
      <c r="B767" t="s">
        <v>14769</v>
      </c>
      <c r="C767" t="s">
        <v>10905</v>
      </c>
      <c r="D767" t="s">
        <v>10907</v>
      </c>
      <c r="E767" t="s">
        <v>11143</v>
      </c>
      <c r="F767" t="s">
        <v>11994</v>
      </c>
      <c r="G767" t="s">
        <v>11995</v>
      </c>
      <c r="H767" t="s">
        <v>12084</v>
      </c>
      <c r="I767" t="s">
        <v>15751</v>
      </c>
      <c r="J767" t="s">
        <v>961</v>
      </c>
      <c r="K767" t="s">
        <v>15760</v>
      </c>
      <c r="M767" t="s">
        <v>15760</v>
      </c>
      <c r="O767" t="s">
        <v>85</v>
      </c>
      <c r="P767" t="s">
        <v>85</v>
      </c>
      <c r="Q767" t="s">
        <v>85</v>
      </c>
      <c r="R767" t="s">
        <v>85</v>
      </c>
      <c r="S767" t="s">
        <v>85</v>
      </c>
      <c r="T767" t="s">
        <v>85</v>
      </c>
      <c r="U767" t="s">
        <v>962</v>
      </c>
      <c r="V767" t="s">
        <v>85</v>
      </c>
      <c r="W767" t="s">
        <v>85</v>
      </c>
      <c r="X767" t="s">
        <v>85</v>
      </c>
      <c r="Y767" t="s">
        <v>85</v>
      </c>
      <c r="Z767" t="s">
        <v>85</v>
      </c>
      <c r="AA767" t="s">
        <v>85</v>
      </c>
      <c r="AB767" t="s">
        <v>15761</v>
      </c>
      <c r="AC767" t="s">
        <v>85</v>
      </c>
      <c r="AD767" t="s">
        <v>20070</v>
      </c>
      <c r="AE767" t="s">
        <v>16656</v>
      </c>
    </row>
    <row r="768" spans="1:31" x14ac:dyDescent="0.35">
      <c r="A768" t="s">
        <v>85</v>
      </c>
      <c r="B768" t="s">
        <v>15178</v>
      </c>
      <c r="C768" t="s">
        <v>10905</v>
      </c>
      <c r="D768" t="s">
        <v>10907</v>
      </c>
      <c r="E768" t="s">
        <v>11143</v>
      </c>
      <c r="F768" t="s">
        <v>11994</v>
      </c>
      <c r="G768" t="s">
        <v>11995</v>
      </c>
      <c r="H768" t="s">
        <v>12084</v>
      </c>
      <c r="I768" t="s">
        <v>15751</v>
      </c>
      <c r="J768" t="s">
        <v>961</v>
      </c>
      <c r="K768" t="s">
        <v>16673</v>
      </c>
      <c r="L768" t="s">
        <v>20071</v>
      </c>
      <c r="M768" t="s">
        <v>20071</v>
      </c>
      <c r="N768" t="s">
        <v>20448</v>
      </c>
      <c r="O768" t="s">
        <v>85</v>
      </c>
      <c r="P768" t="s">
        <v>85</v>
      </c>
      <c r="Q768" t="s">
        <v>85</v>
      </c>
      <c r="R768" t="s">
        <v>85</v>
      </c>
      <c r="S768" t="s">
        <v>85</v>
      </c>
      <c r="T768" t="s">
        <v>85</v>
      </c>
      <c r="U768" t="s">
        <v>962</v>
      </c>
      <c r="V768" t="s">
        <v>85</v>
      </c>
      <c r="W768" t="s">
        <v>85</v>
      </c>
      <c r="X768" t="s">
        <v>85</v>
      </c>
      <c r="Y768" t="s">
        <v>85</v>
      </c>
      <c r="Z768" t="s">
        <v>85</v>
      </c>
      <c r="AA768" t="s">
        <v>85</v>
      </c>
      <c r="AB768" t="s">
        <v>85</v>
      </c>
      <c r="AC768" t="s">
        <v>85</v>
      </c>
      <c r="AD768" t="s">
        <v>20072</v>
      </c>
      <c r="AE768" t="s">
        <v>16656</v>
      </c>
    </row>
    <row r="769" spans="1:31" x14ac:dyDescent="0.35">
      <c r="A769" t="s">
        <v>85</v>
      </c>
      <c r="B769" t="s">
        <v>15121</v>
      </c>
      <c r="C769" t="s">
        <v>10905</v>
      </c>
      <c r="D769" t="s">
        <v>10907</v>
      </c>
      <c r="E769" t="s">
        <v>11143</v>
      </c>
      <c r="F769" t="s">
        <v>11994</v>
      </c>
      <c r="G769" t="s">
        <v>11995</v>
      </c>
      <c r="H769" t="s">
        <v>12084</v>
      </c>
      <c r="I769" t="s">
        <v>15751</v>
      </c>
      <c r="J769" t="s">
        <v>961</v>
      </c>
      <c r="K769" t="s">
        <v>16673</v>
      </c>
      <c r="L769" t="s">
        <v>16674</v>
      </c>
      <c r="M769" t="s">
        <v>16674</v>
      </c>
      <c r="O769" t="s">
        <v>85</v>
      </c>
      <c r="P769" t="s">
        <v>85</v>
      </c>
      <c r="Q769" t="s">
        <v>85</v>
      </c>
      <c r="R769" t="s">
        <v>85</v>
      </c>
      <c r="S769" t="s">
        <v>85</v>
      </c>
      <c r="T769" t="s">
        <v>85</v>
      </c>
      <c r="U769" t="s">
        <v>962</v>
      </c>
      <c r="V769" t="s">
        <v>85</v>
      </c>
      <c r="W769" t="s">
        <v>85</v>
      </c>
      <c r="X769" t="s">
        <v>85</v>
      </c>
      <c r="Y769" t="s">
        <v>85</v>
      </c>
      <c r="Z769" t="s">
        <v>85</v>
      </c>
      <c r="AA769" t="s">
        <v>85</v>
      </c>
      <c r="AB769" t="s">
        <v>85</v>
      </c>
      <c r="AC769" t="s">
        <v>85</v>
      </c>
      <c r="AD769" t="s">
        <v>17267</v>
      </c>
      <c r="AE769" t="s">
        <v>16674</v>
      </c>
    </row>
    <row r="770" spans="1:31" x14ac:dyDescent="0.35">
      <c r="A770" t="s">
        <v>85</v>
      </c>
      <c r="B770" t="s">
        <v>15762</v>
      </c>
      <c r="C770" t="s">
        <v>10905</v>
      </c>
      <c r="D770" t="s">
        <v>10907</v>
      </c>
      <c r="E770" t="s">
        <v>11143</v>
      </c>
      <c r="F770" t="s">
        <v>11994</v>
      </c>
      <c r="G770" t="s">
        <v>11995</v>
      </c>
      <c r="H770" t="s">
        <v>12084</v>
      </c>
      <c r="I770" t="s">
        <v>15751</v>
      </c>
      <c r="J770" t="s">
        <v>961</v>
      </c>
      <c r="K770" t="s">
        <v>16673</v>
      </c>
      <c r="L770" t="s">
        <v>16675</v>
      </c>
      <c r="M770" t="s">
        <v>16675</v>
      </c>
      <c r="N770" t="s">
        <v>20449</v>
      </c>
      <c r="O770" t="s">
        <v>85</v>
      </c>
      <c r="P770" t="s">
        <v>85</v>
      </c>
      <c r="Q770" t="s">
        <v>85</v>
      </c>
      <c r="R770" t="s">
        <v>85</v>
      </c>
      <c r="S770" t="s">
        <v>85</v>
      </c>
      <c r="T770" t="s">
        <v>85</v>
      </c>
      <c r="U770" t="s">
        <v>962</v>
      </c>
      <c r="V770" t="s">
        <v>85</v>
      </c>
      <c r="W770" t="s">
        <v>85</v>
      </c>
      <c r="X770" t="s">
        <v>85</v>
      </c>
      <c r="Y770" t="s">
        <v>85</v>
      </c>
      <c r="Z770" t="s">
        <v>85</v>
      </c>
      <c r="AA770" t="s">
        <v>85</v>
      </c>
      <c r="AB770" t="s">
        <v>85</v>
      </c>
      <c r="AC770" t="s">
        <v>85</v>
      </c>
      <c r="AD770" t="s">
        <v>17267</v>
      </c>
      <c r="AE770" t="s">
        <v>16656</v>
      </c>
    </row>
    <row r="771" spans="1:31" x14ac:dyDescent="0.35">
      <c r="A771" t="s">
        <v>85</v>
      </c>
      <c r="B771" t="s">
        <v>14770</v>
      </c>
      <c r="C771" t="s">
        <v>10905</v>
      </c>
      <c r="D771" t="s">
        <v>10907</v>
      </c>
      <c r="E771" t="s">
        <v>11143</v>
      </c>
      <c r="F771" t="s">
        <v>11994</v>
      </c>
      <c r="G771" t="s">
        <v>11995</v>
      </c>
      <c r="H771" t="s">
        <v>12084</v>
      </c>
      <c r="I771" t="s">
        <v>15751</v>
      </c>
      <c r="J771" t="s">
        <v>961</v>
      </c>
      <c r="K771" t="s">
        <v>16673</v>
      </c>
      <c r="M771" t="s">
        <v>16673</v>
      </c>
      <c r="O771" t="s">
        <v>85</v>
      </c>
      <c r="P771" t="s">
        <v>85</v>
      </c>
      <c r="Q771" t="s">
        <v>85</v>
      </c>
      <c r="R771" t="s">
        <v>85</v>
      </c>
      <c r="S771" t="s">
        <v>85</v>
      </c>
      <c r="T771" t="s">
        <v>85</v>
      </c>
      <c r="U771" t="s">
        <v>962</v>
      </c>
      <c r="V771" t="s">
        <v>85</v>
      </c>
      <c r="W771" t="s">
        <v>85</v>
      </c>
      <c r="X771" t="s">
        <v>85</v>
      </c>
      <c r="Y771" t="s">
        <v>85</v>
      </c>
      <c r="Z771" t="s">
        <v>85</v>
      </c>
      <c r="AA771" t="s">
        <v>85</v>
      </c>
      <c r="AB771" t="s">
        <v>85</v>
      </c>
      <c r="AC771" t="s">
        <v>85</v>
      </c>
      <c r="AD771" t="s">
        <v>85</v>
      </c>
      <c r="AE771" t="s">
        <v>16673</v>
      </c>
    </row>
    <row r="772" spans="1:31" x14ac:dyDescent="0.35">
      <c r="A772" t="s">
        <v>85</v>
      </c>
      <c r="B772" t="s">
        <v>15180</v>
      </c>
      <c r="C772" t="s">
        <v>10905</v>
      </c>
      <c r="D772" t="s">
        <v>10907</v>
      </c>
      <c r="E772" t="s">
        <v>11143</v>
      </c>
      <c r="F772" t="s">
        <v>11994</v>
      </c>
      <c r="G772" t="s">
        <v>11995</v>
      </c>
      <c r="H772" t="s">
        <v>12084</v>
      </c>
      <c r="I772" t="s">
        <v>15751</v>
      </c>
      <c r="J772" t="s">
        <v>961</v>
      </c>
      <c r="K772" t="s">
        <v>16674</v>
      </c>
      <c r="L772" t="s">
        <v>16676</v>
      </c>
      <c r="M772" t="s">
        <v>16676</v>
      </c>
      <c r="O772" t="s">
        <v>85</v>
      </c>
      <c r="P772" t="s">
        <v>85</v>
      </c>
      <c r="Q772" t="s">
        <v>85</v>
      </c>
      <c r="R772" t="s">
        <v>85</v>
      </c>
      <c r="S772" t="s">
        <v>85</v>
      </c>
      <c r="T772" t="s">
        <v>85</v>
      </c>
      <c r="U772" t="s">
        <v>962</v>
      </c>
      <c r="V772" t="s">
        <v>85</v>
      </c>
      <c r="W772" t="s">
        <v>85</v>
      </c>
      <c r="X772" t="s">
        <v>85</v>
      </c>
      <c r="Y772" t="s">
        <v>85</v>
      </c>
      <c r="Z772" t="s">
        <v>85</v>
      </c>
      <c r="AA772" t="s">
        <v>85</v>
      </c>
      <c r="AB772" t="s">
        <v>85</v>
      </c>
      <c r="AC772" t="s">
        <v>85</v>
      </c>
      <c r="AD772" t="s">
        <v>17267</v>
      </c>
      <c r="AE772" t="s">
        <v>16656</v>
      </c>
    </row>
    <row r="773" spans="1:31" x14ac:dyDescent="0.35">
      <c r="A773" t="s">
        <v>85</v>
      </c>
      <c r="B773" t="s">
        <v>15179</v>
      </c>
      <c r="C773" t="s">
        <v>10905</v>
      </c>
      <c r="D773" t="s">
        <v>10907</v>
      </c>
      <c r="E773" t="s">
        <v>11143</v>
      </c>
      <c r="F773" t="s">
        <v>11994</v>
      </c>
      <c r="G773" t="s">
        <v>11995</v>
      </c>
      <c r="H773" t="s">
        <v>12084</v>
      </c>
      <c r="I773" t="s">
        <v>15751</v>
      </c>
      <c r="J773" t="s">
        <v>961</v>
      </c>
      <c r="K773" t="s">
        <v>16674</v>
      </c>
      <c r="L773" t="s">
        <v>16677</v>
      </c>
      <c r="M773" t="s">
        <v>16677</v>
      </c>
      <c r="N773" t="s">
        <v>20450</v>
      </c>
      <c r="O773" t="s">
        <v>85</v>
      </c>
      <c r="P773" t="s">
        <v>85</v>
      </c>
      <c r="Q773" t="s">
        <v>85</v>
      </c>
      <c r="R773" t="s">
        <v>85</v>
      </c>
      <c r="S773" t="s">
        <v>85</v>
      </c>
      <c r="T773" t="s">
        <v>85</v>
      </c>
      <c r="U773" t="s">
        <v>962</v>
      </c>
      <c r="V773" t="s">
        <v>85</v>
      </c>
      <c r="W773" t="s">
        <v>85</v>
      </c>
      <c r="X773" t="s">
        <v>85</v>
      </c>
      <c r="Y773" t="s">
        <v>85</v>
      </c>
      <c r="Z773" t="s">
        <v>85</v>
      </c>
      <c r="AA773" t="s">
        <v>85</v>
      </c>
      <c r="AB773" t="s">
        <v>85</v>
      </c>
      <c r="AC773" t="s">
        <v>85</v>
      </c>
      <c r="AD773" t="s">
        <v>17267</v>
      </c>
      <c r="AE773" t="s">
        <v>16656</v>
      </c>
    </row>
    <row r="774" spans="1:31" x14ac:dyDescent="0.35">
      <c r="A774" t="s">
        <v>85</v>
      </c>
      <c r="B774" t="s">
        <v>14841</v>
      </c>
      <c r="C774" t="s">
        <v>10905</v>
      </c>
      <c r="D774" t="s">
        <v>10907</v>
      </c>
      <c r="E774" t="s">
        <v>11143</v>
      </c>
      <c r="F774" t="s">
        <v>11994</v>
      </c>
      <c r="G774" t="s">
        <v>11995</v>
      </c>
      <c r="H774" t="s">
        <v>12084</v>
      </c>
      <c r="I774" t="s">
        <v>15751</v>
      </c>
      <c r="J774" t="s">
        <v>978</v>
      </c>
      <c r="K774" t="s">
        <v>15763</v>
      </c>
      <c r="M774" t="s">
        <v>15763</v>
      </c>
      <c r="O774" t="s">
        <v>85</v>
      </c>
      <c r="P774" t="s">
        <v>85</v>
      </c>
      <c r="Q774" t="s">
        <v>85</v>
      </c>
      <c r="R774" t="s">
        <v>85</v>
      </c>
      <c r="S774" t="s">
        <v>85</v>
      </c>
      <c r="T774" t="s">
        <v>85</v>
      </c>
      <c r="U774" t="s">
        <v>979</v>
      </c>
      <c r="V774" t="s">
        <v>85</v>
      </c>
      <c r="W774" t="s">
        <v>85</v>
      </c>
      <c r="X774" t="s">
        <v>85</v>
      </c>
      <c r="Y774" t="s">
        <v>85</v>
      </c>
      <c r="Z774" t="s">
        <v>85</v>
      </c>
      <c r="AA774" t="s">
        <v>85</v>
      </c>
      <c r="AB774" t="s">
        <v>12527</v>
      </c>
      <c r="AC774" t="s">
        <v>85</v>
      </c>
      <c r="AD774" t="s">
        <v>17281</v>
      </c>
      <c r="AE774" t="s">
        <v>15763</v>
      </c>
    </row>
    <row r="775" spans="1:31" x14ac:dyDescent="0.35">
      <c r="A775" t="s">
        <v>85</v>
      </c>
      <c r="B775" t="s">
        <v>14839</v>
      </c>
      <c r="C775" t="s">
        <v>10905</v>
      </c>
      <c r="D775" t="s">
        <v>10907</v>
      </c>
      <c r="E775" t="s">
        <v>11143</v>
      </c>
      <c r="F775" t="s">
        <v>11994</v>
      </c>
      <c r="G775" t="s">
        <v>11995</v>
      </c>
      <c r="H775" t="s">
        <v>12084</v>
      </c>
      <c r="I775" t="s">
        <v>15751</v>
      </c>
      <c r="J775" t="s">
        <v>15764</v>
      </c>
      <c r="K775" t="s">
        <v>15765</v>
      </c>
      <c r="M775" t="s">
        <v>15765</v>
      </c>
      <c r="O775" t="s">
        <v>85</v>
      </c>
      <c r="P775" t="s">
        <v>85</v>
      </c>
      <c r="Q775" t="s">
        <v>85</v>
      </c>
      <c r="R775" t="s">
        <v>85</v>
      </c>
      <c r="S775" t="s">
        <v>85</v>
      </c>
      <c r="T775" t="s">
        <v>85</v>
      </c>
      <c r="U775" t="s">
        <v>15766</v>
      </c>
      <c r="V775" t="s">
        <v>85</v>
      </c>
      <c r="W775" t="s">
        <v>85</v>
      </c>
      <c r="X775" t="s">
        <v>85</v>
      </c>
      <c r="Y775" t="s">
        <v>85</v>
      </c>
      <c r="Z775" t="s">
        <v>85</v>
      </c>
      <c r="AA775" t="s">
        <v>85</v>
      </c>
      <c r="AB775" t="s">
        <v>15767</v>
      </c>
      <c r="AC775" t="s">
        <v>85</v>
      </c>
      <c r="AD775" t="s">
        <v>17290</v>
      </c>
      <c r="AE775" t="s">
        <v>15765</v>
      </c>
    </row>
    <row r="776" spans="1:31" x14ac:dyDescent="0.35">
      <c r="A776" t="s">
        <v>85</v>
      </c>
      <c r="B776" t="s">
        <v>15768</v>
      </c>
      <c r="C776" t="s">
        <v>10905</v>
      </c>
      <c r="D776" t="s">
        <v>10907</v>
      </c>
      <c r="E776" t="s">
        <v>11143</v>
      </c>
      <c r="F776" t="s">
        <v>11994</v>
      </c>
      <c r="G776" t="s">
        <v>11995</v>
      </c>
      <c r="H776" t="s">
        <v>12084</v>
      </c>
      <c r="I776" t="s">
        <v>15751</v>
      </c>
      <c r="J776" t="s">
        <v>15764</v>
      </c>
      <c r="K776" t="s">
        <v>15765</v>
      </c>
      <c r="L776" t="s">
        <v>20073</v>
      </c>
      <c r="M776" t="s">
        <v>20073</v>
      </c>
      <c r="N776" t="s">
        <v>20451</v>
      </c>
      <c r="O776" t="s">
        <v>85</v>
      </c>
      <c r="P776" t="s">
        <v>85</v>
      </c>
      <c r="Q776" t="s">
        <v>85</v>
      </c>
      <c r="R776" t="s">
        <v>85</v>
      </c>
      <c r="S776" t="s">
        <v>85</v>
      </c>
      <c r="T776" t="s">
        <v>85</v>
      </c>
      <c r="U776" t="s">
        <v>15766</v>
      </c>
      <c r="V776" t="s">
        <v>85</v>
      </c>
      <c r="W776" t="s">
        <v>85</v>
      </c>
      <c r="X776" t="s">
        <v>85</v>
      </c>
      <c r="Y776" t="s">
        <v>85</v>
      </c>
      <c r="Z776" t="s">
        <v>85</v>
      </c>
      <c r="AA776" t="s">
        <v>85</v>
      </c>
      <c r="AB776" t="s">
        <v>15767</v>
      </c>
      <c r="AC776" t="s">
        <v>85</v>
      </c>
      <c r="AD776" t="s">
        <v>17290</v>
      </c>
      <c r="AE776" t="s">
        <v>16656</v>
      </c>
    </row>
    <row r="777" spans="1:31" x14ac:dyDescent="0.35">
      <c r="A777" t="s">
        <v>85</v>
      </c>
      <c r="B777" t="s">
        <v>15769</v>
      </c>
      <c r="C777" t="s">
        <v>10905</v>
      </c>
      <c r="D777" t="s">
        <v>10907</v>
      </c>
      <c r="E777" t="s">
        <v>11143</v>
      </c>
      <c r="F777" t="s">
        <v>11994</v>
      </c>
      <c r="G777" t="s">
        <v>11995</v>
      </c>
      <c r="H777" t="s">
        <v>12084</v>
      </c>
      <c r="I777" t="s">
        <v>15751</v>
      </c>
      <c r="J777" t="s">
        <v>974</v>
      </c>
      <c r="K777" t="s">
        <v>20452</v>
      </c>
      <c r="M777" t="s">
        <v>20452</v>
      </c>
      <c r="O777" t="s">
        <v>85</v>
      </c>
      <c r="P777" t="s">
        <v>85</v>
      </c>
      <c r="Q777" t="s">
        <v>85</v>
      </c>
      <c r="R777" t="s">
        <v>85</v>
      </c>
      <c r="S777" t="s">
        <v>85</v>
      </c>
      <c r="T777" t="s">
        <v>85</v>
      </c>
      <c r="U777" t="s">
        <v>975</v>
      </c>
      <c r="V777" t="s">
        <v>12179</v>
      </c>
      <c r="W777" t="s">
        <v>85</v>
      </c>
      <c r="X777" t="s">
        <v>85</v>
      </c>
      <c r="Y777" t="s">
        <v>85</v>
      </c>
      <c r="Z777" t="s">
        <v>85</v>
      </c>
      <c r="AA777" t="s">
        <v>85</v>
      </c>
      <c r="AC777" t="s">
        <v>12178</v>
      </c>
      <c r="AD777" t="s">
        <v>17299</v>
      </c>
      <c r="AE777" t="s">
        <v>20452</v>
      </c>
    </row>
    <row r="778" spans="1:31" x14ac:dyDescent="0.35">
      <c r="A778" t="s">
        <v>85</v>
      </c>
      <c r="B778" t="s">
        <v>15770</v>
      </c>
      <c r="C778" t="s">
        <v>10905</v>
      </c>
      <c r="D778" t="s">
        <v>10907</v>
      </c>
      <c r="E778" t="s">
        <v>11143</v>
      </c>
      <c r="F778" t="s">
        <v>11994</v>
      </c>
      <c r="G778" t="s">
        <v>11995</v>
      </c>
      <c r="H778" t="s">
        <v>12084</v>
      </c>
      <c r="I778" t="s">
        <v>15751</v>
      </c>
      <c r="J778" t="s">
        <v>974</v>
      </c>
      <c r="K778" t="s">
        <v>20452</v>
      </c>
      <c r="L778" t="s">
        <v>20453</v>
      </c>
      <c r="M778" t="s">
        <v>20453</v>
      </c>
      <c r="N778" t="s">
        <v>20454</v>
      </c>
      <c r="O778" t="s">
        <v>85</v>
      </c>
      <c r="P778" t="s">
        <v>85</v>
      </c>
      <c r="Q778" t="s">
        <v>85</v>
      </c>
      <c r="R778" t="s">
        <v>85</v>
      </c>
      <c r="S778" t="s">
        <v>85</v>
      </c>
      <c r="T778" t="s">
        <v>85</v>
      </c>
      <c r="U778" t="s">
        <v>975</v>
      </c>
      <c r="V778" t="s">
        <v>12179</v>
      </c>
      <c r="W778" t="s">
        <v>85</v>
      </c>
      <c r="X778" t="s">
        <v>85</v>
      </c>
      <c r="Y778" t="s">
        <v>85</v>
      </c>
      <c r="Z778" t="s">
        <v>85</v>
      </c>
      <c r="AA778" t="s">
        <v>85</v>
      </c>
      <c r="AC778" t="s">
        <v>12178</v>
      </c>
      <c r="AD778" t="s">
        <v>17299</v>
      </c>
      <c r="AE778" t="s">
        <v>16656</v>
      </c>
    </row>
    <row r="779" spans="1:31" x14ac:dyDescent="0.35">
      <c r="A779" t="s">
        <v>85</v>
      </c>
      <c r="B779" t="s">
        <v>15226</v>
      </c>
      <c r="C779" t="s">
        <v>10905</v>
      </c>
      <c r="D779" t="s">
        <v>10907</v>
      </c>
      <c r="E779" t="s">
        <v>11143</v>
      </c>
      <c r="F779" t="s">
        <v>11994</v>
      </c>
      <c r="G779" t="s">
        <v>11995</v>
      </c>
      <c r="H779" t="s">
        <v>12084</v>
      </c>
      <c r="I779" t="s">
        <v>15751</v>
      </c>
      <c r="J779" t="s">
        <v>974</v>
      </c>
      <c r="K779" t="s">
        <v>20455</v>
      </c>
      <c r="M779" t="s">
        <v>20455</v>
      </c>
      <c r="N779" t="s">
        <v>20456</v>
      </c>
      <c r="O779" t="s">
        <v>85</v>
      </c>
      <c r="P779" t="s">
        <v>85</v>
      </c>
      <c r="Q779" t="s">
        <v>85</v>
      </c>
      <c r="R779" t="s">
        <v>85</v>
      </c>
      <c r="S779" t="s">
        <v>85</v>
      </c>
      <c r="T779" t="s">
        <v>85</v>
      </c>
      <c r="U779" t="s">
        <v>975</v>
      </c>
      <c r="V779" t="s">
        <v>12179</v>
      </c>
      <c r="W779" t="s">
        <v>85</v>
      </c>
      <c r="X779" t="s">
        <v>85</v>
      </c>
      <c r="Y779" t="s">
        <v>85</v>
      </c>
      <c r="Z779" t="s">
        <v>85</v>
      </c>
      <c r="AA779" t="s">
        <v>85</v>
      </c>
      <c r="AC779" t="s">
        <v>12178</v>
      </c>
      <c r="AD779" t="s">
        <v>975</v>
      </c>
      <c r="AE779" t="s">
        <v>16656</v>
      </c>
    </row>
    <row r="780" spans="1:31" x14ac:dyDescent="0.35">
      <c r="A780" t="s">
        <v>85</v>
      </c>
      <c r="B780" t="s">
        <v>12183</v>
      </c>
      <c r="C780" t="s">
        <v>10905</v>
      </c>
      <c r="D780" t="s">
        <v>10907</v>
      </c>
      <c r="E780" t="s">
        <v>11143</v>
      </c>
      <c r="F780" t="s">
        <v>11994</v>
      </c>
      <c r="G780" t="s">
        <v>11995</v>
      </c>
      <c r="H780" t="s">
        <v>12084</v>
      </c>
      <c r="I780" t="s">
        <v>15751</v>
      </c>
      <c r="J780" t="s">
        <v>1011</v>
      </c>
      <c r="K780" t="s">
        <v>16678</v>
      </c>
      <c r="M780" t="s">
        <v>16678</v>
      </c>
      <c r="N780" t="s">
        <v>20457</v>
      </c>
      <c r="O780" t="s">
        <v>85</v>
      </c>
      <c r="P780" t="s">
        <v>85</v>
      </c>
      <c r="Q780" t="s">
        <v>85</v>
      </c>
      <c r="R780" t="s">
        <v>85</v>
      </c>
      <c r="S780" t="s">
        <v>85</v>
      </c>
      <c r="T780" t="s">
        <v>85</v>
      </c>
      <c r="U780" t="s">
        <v>1012</v>
      </c>
      <c r="V780" t="s">
        <v>85</v>
      </c>
      <c r="W780" t="s">
        <v>85</v>
      </c>
      <c r="X780" t="s">
        <v>85</v>
      </c>
      <c r="Y780" t="s">
        <v>85</v>
      </c>
      <c r="Z780" t="s">
        <v>85</v>
      </c>
      <c r="AA780" t="s">
        <v>85</v>
      </c>
      <c r="AB780" t="s">
        <v>15771</v>
      </c>
      <c r="AC780" t="s">
        <v>85</v>
      </c>
      <c r="AD780" t="s">
        <v>21494</v>
      </c>
      <c r="AE780" t="s">
        <v>16656</v>
      </c>
    </row>
    <row r="781" spans="1:31" x14ac:dyDescent="0.35">
      <c r="A781" t="s">
        <v>85</v>
      </c>
      <c r="B781" t="s">
        <v>14861</v>
      </c>
      <c r="C781" t="s">
        <v>10905</v>
      </c>
      <c r="D781" t="s">
        <v>10907</v>
      </c>
      <c r="E781" t="s">
        <v>11143</v>
      </c>
      <c r="F781" t="s">
        <v>11994</v>
      </c>
      <c r="G781" t="s">
        <v>11995</v>
      </c>
      <c r="H781" t="s">
        <v>12084</v>
      </c>
      <c r="I781" t="s">
        <v>12350</v>
      </c>
      <c r="J781" t="s">
        <v>941</v>
      </c>
      <c r="M781" t="s">
        <v>941</v>
      </c>
      <c r="O781" t="s">
        <v>85</v>
      </c>
      <c r="P781" t="s">
        <v>85</v>
      </c>
      <c r="Q781" t="s">
        <v>85</v>
      </c>
      <c r="R781" t="s">
        <v>85</v>
      </c>
      <c r="S781" t="s">
        <v>85</v>
      </c>
      <c r="T781" t="s">
        <v>85</v>
      </c>
      <c r="U781" t="s">
        <v>942</v>
      </c>
      <c r="V781" t="s">
        <v>12176</v>
      </c>
      <c r="W781" t="s">
        <v>85</v>
      </c>
      <c r="X781" t="s">
        <v>85</v>
      </c>
      <c r="Y781" t="s">
        <v>85</v>
      </c>
      <c r="Z781" t="s">
        <v>85</v>
      </c>
      <c r="AA781" t="s">
        <v>85</v>
      </c>
      <c r="AB781" t="s">
        <v>15772</v>
      </c>
      <c r="AD781" t="s">
        <v>942</v>
      </c>
      <c r="AE781" t="s">
        <v>941</v>
      </c>
    </row>
    <row r="782" spans="1:31" x14ac:dyDescent="0.35">
      <c r="A782" t="s">
        <v>85</v>
      </c>
      <c r="B782" t="s">
        <v>12228</v>
      </c>
      <c r="C782" t="s">
        <v>10905</v>
      </c>
      <c r="D782" t="s">
        <v>10907</v>
      </c>
      <c r="E782" t="s">
        <v>11143</v>
      </c>
      <c r="F782" t="s">
        <v>11994</v>
      </c>
      <c r="G782" t="s">
        <v>11995</v>
      </c>
      <c r="H782" t="s">
        <v>12084</v>
      </c>
      <c r="I782" t="s">
        <v>15773</v>
      </c>
      <c r="J782" t="s">
        <v>85</v>
      </c>
      <c r="K782" t="s">
        <v>85</v>
      </c>
      <c r="M782" t="s">
        <v>15773</v>
      </c>
      <c r="O782" t="s">
        <v>85</v>
      </c>
      <c r="P782" t="s">
        <v>85</v>
      </c>
      <c r="Q782" t="s">
        <v>85</v>
      </c>
      <c r="R782" t="s">
        <v>85</v>
      </c>
      <c r="S782" t="s">
        <v>85</v>
      </c>
      <c r="T782" t="s">
        <v>85</v>
      </c>
      <c r="V782" t="s">
        <v>10719</v>
      </c>
      <c r="W782" t="s">
        <v>85</v>
      </c>
      <c r="X782" t="s">
        <v>85</v>
      </c>
      <c r="Y782" t="s">
        <v>85</v>
      </c>
      <c r="Z782" t="s">
        <v>85</v>
      </c>
      <c r="AA782" t="s">
        <v>85</v>
      </c>
      <c r="AB782" t="s">
        <v>15774</v>
      </c>
      <c r="AC782" t="s">
        <v>85</v>
      </c>
      <c r="AD782" t="s">
        <v>85</v>
      </c>
      <c r="AE782" t="s">
        <v>16656</v>
      </c>
    </row>
    <row r="783" spans="1:31" x14ac:dyDescent="0.35">
      <c r="A783" t="s">
        <v>85</v>
      </c>
      <c r="B783" t="s">
        <v>14818</v>
      </c>
      <c r="C783" t="s">
        <v>10905</v>
      </c>
      <c r="D783" t="s">
        <v>10907</v>
      </c>
      <c r="E783" t="s">
        <v>11143</v>
      </c>
      <c r="F783" t="s">
        <v>11994</v>
      </c>
      <c r="G783" t="s">
        <v>11995</v>
      </c>
      <c r="H783" t="s">
        <v>12084</v>
      </c>
      <c r="I783" t="s">
        <v>15773</v>
      </c>
      <c r="J783" t="s">
        <v>21495</v>
      </c>
      <c r="K783" t="s">
        <v>20903</v>
      </c>
      <c r="M783" t="s">
        <v>20903</v>
      </c>
      <c r="O783" t="s">
        <v>85</v>
      </c>
      <c r="P783" t="s">
        <v>85</v>
      </c>
      <c r="Q783" t="s">
        <v>85</v>
      </c>
      <c r="R783" t="s">
        <v>85</v>
      </c>
      <c r="T783" t="s">
        <v>85</v>
      </c>
      <c r="U783" t="s">
        <v>4532</v>
      </c>
      <c r="W783" t="s">
        <v>85</v>
      </c>
      <c r="X783" t="s">
        <v>85</v>
      </c>
      <c r="Y783" t="s">
        <v>85</v>
      </c>
      <c r="Z783" t="s">
        <v>85</v>
      </c>
      <c r="AA783" t="s">
        <v>85</v>
      </c>
      <c r="AC783" t="s">
        <v>12191</v>
      </c>
      <c r="AD783" t="s">
        <v>20074</v>
      </c>
      <c r="AE783" t="s">
        <v>20903</v>
      </c>
    </row>
    <row r="784" spans="1:31" x14ac:dyDescent="0.35">
      <c r="A784" t="s">
        <v>85</v>
      </c>
      <c r="B784" t="s">
        <v>15775</v>
      </c>
      <c r="C784" t="s">
        <v>10905</v>
      </c>
      <c r="D784" t="s">
        <v>10907</v>
      </c>
      <c r="E784" t="s">
        <v>11143</v>
      </c>
      <c r="F784" t="s">
        <v>11994</v>
      </c>
      <c r="G784" t="s">
        <v>11995</v>
      </c>
      <c r="H784" t="s">
        <v>12084</v>
      </c>
      <c r="I784" t="s">
        <v>15773</v>
      </c>
      <c r="J784" t="s">
        <v>21495</v>
      </c>
      <c r="K784" t="s">
        <v>20903</v>
      </c>
      <c r="L784" t="s">
        <v>21496</v>
      </c>
      <c r="M784" t="s">
        <v>21496</v>
      </c>
      <c r="O784" t="s">
        <v>85</v>
      </c>
      <c r="P784" t="s">
        <v>85</v>
      </c>
      <c r="Q784" t="s">
        <v>85</v>
      </c>
      <c r="R784" t="s">
        <v>85</v>
      </c>
      <c r="T784" t="s">
        <v>85</v>
      </c>
      <c r="U784" t="s">
        <v>4532</v>
      </c>
      <c r="W784" t="s">
        <v>85</v>
      </c>
      <c r="X784" t="s">
        <v>85</v>
      </c>
      <c r="Y784" t="s">
        <v>85</v>
      </c>
      <c r="Z784" t="s">
        <v>85</v>
      </c>
      <c r="AA784" t="s">
        <v>85</v>
      </c>
      <c r="AC784" t="s">
        <v>12191</v>
      </c>
      <c r="AD784" t="s">
        <v>20074</v>
      </c>
      <c r="AE784" t="s">
        <v>16656</v>
      </c>
    </row>
    <row r="785" spans="1:31" x14ac:dyDescent="0.35">
      <c r="A785" t="s">
        <v>85</v>
      </c>
      <c r="B785" t="s">
        <v>14756</v>
      </c>
      <c r="C785" t="s">
        <v>10905</v>
      </c>
      <c r="D785" t="s">
        <v>10907</v>
      </c>
      <c r="E785" t="s">
        <v>11143</v>
      </c>
      <c r="F785" t="s">
        <v>11994</v>
      </c>
      <c r="G785" t="s">
        <v>11995</v>
      </c>
      <c r="H785" t="s">
        <v>12084</v>
      </c>
      <c r="I785" t="s">
        <v>15773</v>
      </c>
      <c r="J785" t="s">
        <v>21495</v>
      </c>
      <c r="K785" t="s">
        <v>20909</v>
      </c>
      <c r="M785" t="s">
        <v>20909</v>
      </c>
      <c r="O785" t="s">
        <v>85</v>
      </c>
      <c r="P785" t="s">
        <v>85</v>
      </c>
      <c r="Q785" t="s">
        <v>85</v>
      </c>
      <c r="R785" t="s">
        <v>85</v>
      </c>
      <c r="S785" t="s">
        <v>85</v>
      </c>
      <c r="T785" t="s">
        <v>85</v>
      </c>
      <c r="U785" t="s">
        <v>4532</v>
      </c>
      <c r="W785" t="s">
        <v>85</v>
      </c>
      <c r="X785" t="s">
        <v>85</v>
      </c>
      <c r="Y785" t="s">
        <v>85</v>
      </c>
      <c r="Z785" t="s">
        <v>85</v>
      </c>
      <c r="AA785" t="s">
        <v>85</v>
      </c>
      <c r="AB785" t="s">
        <v>12096</v>
      </c>
      <c r="AD785" t="s">
        <v>17312</v>
      </c>
      <c r="AE785" t="s">
        <v>20909</v>
      </c>
    </row>
    <row r="786" spans="1:31" x14ac:dyDescent="0.35">
      <c r="A786" t="s">
        <v>85</v>
      </c>
      <c r="B786" t="s">
        <v>14757</v>
      </c>
      <c r="C786" t="s">
        <v>10905</v>
      </c>
      <c r="D786" t="s">
        <v>10907</v>
      </c>
      <c r="E786" t="s">
        <v>11143</v>
      </c>
      <c r="F786" t="s">
        <v>11994</v>
      </c>
      <c r="G786" t="s">
        <v>11995</v>
      </c>
      <c r="H786" t="s">
        <v>12084</v>
      </c>
      <c r="I786" t="s">
        <v>15773</v>
      </c>
      <c r="J786" t="s">
        <v>21495</v>
      </c>
      <c r="K786" t="s">
        <v>20914</v>
      </c>
      <c r="M786" t="s">
        <v>20914</v>
      </c>
      <c r="O786" t="s">
        <v>85</v>
      </c>
      <c r="P786" t="s">
        <v>85</v>
      </c>
      <c r="Q786" t="s">
        <v>85</v>
      </c>
      <c r="R786" t="s">
        <v>85</v>
      </c>
      <c r="S786" t="s">
        <v>85</v>
      </c>
      <c r="T786" t="s">
        <v>85</v>
      </c>
      <c r="U786" t="s">
        <v>4532</v>
      </c>
      <c r="W786" t="s">
        <v>85</v>
      </c>
      <c r="X786" t="s">
        <v>85</v>
      </c>
      <c r="Y786" t="s">
        <v>85</v>
      </c>
      <c r="Z786" t="s">
        <v>85</v>
      </c>
      <c r="AA786" t="s">
        <v>85</v>
      </c>
      <c r="AD786" t="s">
        <v>17315</v>
      </c>
      <c r="AE786" t="s">
        <v>20914</v>
      </c>
    </row>
    <row r="787" spans="1:31" x14ac:dyDescent="0.35">
      <c r="A787" t="s">
        <v>85</v>
      </c>
      <c r="B787" t="s">
        <v>14758</v>
      </c>
      <c r="C787" t="s">
        <v>10905</v>
      </c>
      <c r="D787" t="s">
        <v>10907</v>
      </c>
      <c r="E787" t="s">
        <v>11143</v>
      </c>
      <c r="F787" t="s">
        <v>11994</v>
      </c>
      <c r="G787" t="s">
        <v>11995</v>
      </c>
      <c r="H787" t="s">
        <v>12084</v>
      </c>
      <c r="I787" t="s">
        <v>15773</v>
      </c>
      <c r="J787" t="s">
        <v>1034</v>
      </c>
      <c r="K787" t="s">
        <v>15776</v>
      </c>
      <c r="M787" t="s">
        <v>15776</v>
      </c>
      <c r="O787" t="s">
        <v>85</v>
      </c>
      <c r="P787" t="s">
        <v>85</v>
      </c>
      <c r="Q787" t="s">
        <v>85</v>
      </c>
      <c r="R787" t="s">
        <v>85</v>
      </c>
      <c r="S787" t="s">
        <v>85</v>
      </c>
      <c r="T787" t="s">
        <v>85</v>
      </c>
      <c r="U787" t="s">
        <v>1035</v>
      </c>
      <c r="V787" t="s">
        <v>12186</v>
      </c>
      <c r="W787" t="s">
        <v>85</v>
      </c>
      <c r="X787" t="s">
        <v>85</v>
      </c>
      <c r="Y787" t="s">
        <v>85</v>
      </c>
      <c r="Z787" t="s">
        <v>85</v>
      </c>
      <c r="AA787" t="s">
        <v>85</v>
      </c>
      <c r="AC787" t="s">
        <v>15776</v>
      </c>
      <c r="AD787" t="s">
        <v>17319</v>
      </c>
      <c r="AE787" t="s">
        <v>15776</v>
      </c>
    </row>
    <row r="788" spans="1:31" x14ac:dyDescent="0.35">
      <c r="A788" t="s">
        <v>85</v>
      </c>
      <c r="B788" t="s">
        <v>15140</v>
      </c>
      <c r="C788" t="s">
        <v>10905</v>
      </c>
      <c r="D788" t="s">
        <v>10907</v>
      </c>
      <c r="E788" t="s">
        <v>11143</v>
      </c>
      <c r="F788" t="s">
        <v>11994</v>
      </c>
      <c r="G788" t="s">
        <v>11995</v>
      </c>
      <c r="H788" t="s">
        <v>12084</v>
      </c>
      <c r="I788" t="s">
        <v>15773</v>
      </c>
      <c r="J788" t="s">
        <v>1037</v>
      </c>
      <c r="K788" t="s">
        <v>15777</v>
      </c>
      <c r="M788" t="s">
        <v>15777</v>
      </c>
      <c r="N788" t="s">
        <v>15778</v>
      </c>
      <c r="O788" t="s">
        <v>85</v>
      </c>
      <c r="P788" t="s">
        <v>85</v>
      </c>
      <c r="Q788" t="s">
        <v>85</v>
      </c>
      <c r="R788" t="s">
        <v>85</v>
      </c>
      <c r="S788" t="s">
        <v>85</v>
      </c>
      <c r="T788" t="s">
        <v>85</v>
      </c>
      <c r="U788" t="s">
        <v>1057</v>
      </c>
      <c r="V788" t="s">
        <v>12186</v>
      </c>
      <c r="W788" t="s">
        <v>85</v>
      </c>
      <c r="X788" t="s">
        <v>85</v>
      </c>
      <c r="Y788" t="s">
        <v>85</v>
      </c>
      <c r="Z788" t="s">
        <v>85</v>
      </c>
      <c r="AA788" t="s">
        <v>85</v>
      </c>
      <c r="AB788" t="s">
        <v>15779</v>
      </c>
      <c r="AC788" t="s">
        <v>12185</v>
      </c>
      <c r="AD788" t="s">
        <v>1057</v>
      </c>
      <c r="AE788" t="s">
        <v>16656</v>
      </c>
    </row>
    <row r="789" spans="1:31" x14ac:dyDescent="0.35">
      <c r="A789" t="s">
        <v>85</v>
      </c>
      <c r="B789" t="s">
        <v>15780</v>
      </c>
      <c r="C789" t="s">
        <v>10905</v>
      </c>
      <c r="D789" t="s">
        <v>10907</v>
      </c>
      <c r="E789" t="s">
        <v>11143</v>
      </c>
      <c r="F789" t="s">
        <v>11994</v>
      </c>
      <c r="G789" t="s">
        <v>11995</v>
      </c>
      <c r="H789" t="s">
        <v>12084</v>
      </c>
      <c r="I789" t="s">
        <v>15773</v>
      </c>
      <c r="J789" t="s">
        <v>1037</v>
      </c>
      <c r="K789" t="s">
        <v>12185</v>
      </c>
      <c r="L789" t="s">
        <v>15781</v>
      </c>
      <c r="M789" t="s">
        <v>15781</v>
      </c>
      <c r="N789" t="s">
        <v>20458</v>
      </c>
      <c r="O789" t="s">
        <v>85</v>
      </c>
      <c r="P789" t="s">
        <v>85</v>
      </c>
      <c r="Q789" t="s">
        <v>85</v>
      </c>
      <c r="R789" t="s">
        <v>85</v>
      </c>
      <c r="S789" t="s">
        <v>85</v>
      </c>
      <c r="T789" t="s">
        <v>85</v>
      </c>
      <c r="U789" t="s">
        <v>1057</v>
      </c>
      <c r="V789" t="s">
        <v>12186</v>
      </c>
      <c r="W789" t="s">
        <v>85</v>
      </c>
      <c r="X789" t="s">
        <v>85</v>
      </c>
      <c r="Y789" t="s">
        <v>85</v>
      </c>
      <c r="Z789" t="s">
        <v>85</v>
      </c>
      <c r="AA789" t="s">
        <v>85</v>
      </c>
      <c r="AB789" t="s">
        <v>12187</v>
      </c>
      <c r="AC789" t="s">
        <v>12185</v>
      </c>
      <c r="AD789" t="s">
        <v>17328</v>
      </c>
      <c r="AE789" t="s">
        <v>16656</v>
      </c>
    </row>
    <row r="790" spans="1:31" x14ac:dyDescent="0.35">
      <c r="A790" t="s">
        <v>85</v>
      </c>
      <c r="B790" t="s">
        <v>15232</v>
      </c>
      <c r="C790" t="s">
        <v>10905</v>
      </c>
      <c r="D790" t="s">
        <v>10907</v>
      </c>
      <c r="E790" t="s">
        <v>11143</v>
      </c>
      <c r="F790" t="s">
        <v>11994</v>
      </c>
      <c r="G790" t="s">
        <v>11995</v>
      </c>
      <c r="H790" t="s">
        <v>12084</v>
      </c>
      <c r="I790" t="s">
        <v>15773</v>
      </c>
      <c r="J790" t="s">
        <v>1037</v>
      </c>
      <c r="K790" t="s">
        <v>12185</v>
      </c>
      <c r="L790" t="s">
        <v>15782</v>
      </c>
      <c r="M790" t="s">
        <v>15782</v>
      </c>
      <c r="O790" t="s">
        <v>85</v>
      </c>
      <c r="P790" t="s">
        <v>85</v>
      </c>
      <c r="Q790" t="s">
        <v>85</v>
      </c>
      <c r="R790" t="s">
        <v>85</v>
      </c>
      <c r="S790" t="s">
        <v>85</v>
      </c>
      <c r="T790" t="s">
        <v>85</v>
      </c>
      <c r="U790" t="s">
        <v>1057</v>
      </c>
      <c r="V790" t="s">
        <v>12186</v>
      </c>
      <c r="W790" t="s">
        <v>85</v>
      </c>
      <c r="X790" t="s">
        <v>85</v>
      </c>
      <c r="Y790" t="s">
        <v>85</v>
      </c>
      <c r="Z790" t="s">
        <v>85</v>
      </c>
      <c r="AA790" t="s">
        <v>85</v>
      </c>
      <c r="AB790" t="s">
        <v>12187</v>
      </c>
      <c r="AC790" t="s">
        <v>12185</v>
      </c>
      <c r="AD790" t="s">
        <v>17328</v>
      </c>
      <c r="AE790" t="s">
        <v>16656</v>
      </c>
    </row>
    <row r="791" spans="1:31" x14ac:dyDescent="0.35">
      <c r="A791" t="s">
        <v>85</v>
      </c>
      <c r="B791" t="s">
        <v>12184</v>
      </c>
      <c r="C791" t="s">
        <v>10905</v>
      </c>
      <c r="D791" t="s">
        <v>10907</v>
      </c>
      <c r="E791" t="s">
        <v>11143</v>
      </c>
      <c r="F791" t="s">
        <v>11994</v>
      </c>
      <c r="G791" t="s">
        <v>11995</v>
      </c>
      <c r="H791" t="s">
        <v>12084</v>
      </c>
      <c r="I791" t="s">
        <v>15773</v>
      </c>
      <c r="J791" t="s">
        <v>1037</v>
      </c>
      <c r="K791" t="s">
        <v>12185</v>
      </c>
      <c r="M791" t="s">
        <v>12185</v>
      </c>
      <c r="O791" t="s">
        <v>85</v>
      </c>
      <c r="P791" t="s">
        <v>85</v>
      </c>
      <c r="Q791" t="s">
        <v>85</v>
      </c>
      <c r="R791" t="s">
        <v>85</v>
      </c>
      <c r="S791" t="s">
        <v>85</v>
      </c>
      <c r="T791" t="s">
        <v>85</v>
      </c>
      <c r="U791" t="s">
        <v>1057</v>
      </c>
      <c r="V791" t="s">
        <v>12186</v>
      </c>
      <c r="W791" t="s">
        <v>85</v>
      </c>
      <c r="X791" t="s">
        <v>85</v>
      </c>
      <c r="Y791" t="s">
        <v>85</v>
      </c>
      <c r="Z791" t="s">
        <v>85</v>
      </c>
      <c r="AA791" t="s">
        <v>85</v>
      </c>
      <c r="AB791" t="s">
        <v>12187</v>
      </c>
      <c r="AC791" t="s">
        <v>12185</v>
      </c>
      <c r="AD791" t="s">
        <v>17328</v>
      </c>
      <c r="AE791" t="s">
        <v>12185</v>
      </c>
    </row>
    <row r="792" spans="1:31" x14ac:dyDescent="0.35">
      <c r="A792" t="s">
        <v>85</v>
      </c>
      <c r="B792" t="s">
        <v>12188</v>
      </c>
      <c r="C792" t="s">
        <v>10905</v>
      </c>
      <c r="D792" t="s">
        <v>10907</v>
      </c>
      <c r="E792" t="s">
        <v>11143</v>
      </c>
      <c r="F792" t="s">
        <v>11994</v>
      </c>
      <c r="G792" t="s">
        <v>11995</v>
      </c>
      <c r="H792" t="s">
        <v>12084</v>
      </c>
      <c r="I792" t="s">
        <v>15773</v>
      </c>
      <c r="J792" t="s">
        <v>1037</v>
      </c>
      <c r="K792" t="s">
        <v>12189</v>
      </c>
      <c r="M792" t="s">
        <v>12189</v>
      </c>
      <c r="O792" t="s">
        <v>85</v>
      </c>
      <c r="P792" t="s">
        <v>85</v>
      </c>
      <c r="Q792" t="s">
        <v>85</v>
      </c>
      <c r="R792" t="s">
        <v>85</v>
      </c>
      <c r="S792" t="s">
        <v>85</v>
      </c>
      <c r="T792" t="s">
        <v>85</v>
      </c>
      <c r="U792" t="s">
        <v>1057</v>
      </c>
      <c r="V792" t="s">
        <v>12186</v>
      </c>
      <c r="W792" t="s">
        <v>85</v>
      </c>
      <c r="X792" t="s">
        <v>85</v>
      </c>
      <c r="Y792" t="s">
        <v>85</v>
      </c>
      <c r="Z792" t="s">
        <v>85</v>
      </c>
      <c r="AA792" t="s">
        <v>85</v>
      </c>
      <c r="AB792" t="s">
        <v>12187</v>
      </c>
      <c r="AC792" t="s">
        <v>12189</v>
      </c>
      <c r="AD792" t="s">
        <v>17336</v>
      </c>
      <c r="AE792" t="s">
        <v>12189</v>
      </c>
    </row>
    <row r="793" spans="1:31" x14ac:dyDescent="0.35">
      <c r="A793" t="s">
        <v>85</v>
      </c>
      <c r="B793" t="s">
        <v>15783</v>
      </c>
      <c r="C793" t="s">
        <v>10905</v>
      </c>
      <c r="D793" t="s">
        <v>10907</v>
      </c>
      <c r="E793" t="s">
        <v>11143</v>
      </c>
      <c r="F793" t="s">
        <v>11994</v>
      </c>
      <c r="G793" t="s">
        <v>11995</v>
      </c>
      <c r="H793" t="s">
        <v>12084</v>
      </c>
      <c r="I793" t="s">
        <v>15773</v>
      </c>
      <c r="J793" t="s">
        <v>1037</v>
      </c>
      <c r="K793" t="s">
        <v>12189</v>
      </c>
      <c r="L793" t="s">
        <v>20075</v>
      </c>
      <c r="M793" t="s">
        <v>20075</v>
      </c>
      <c r="N793" t="s">
        <v>20459</v>
      </c>
      <c r="O793" t="s">
        <v>85</v>
      </c>
      <c r="P793" t="s">
        <v>85</v>
      </c>
      <c r="Q793" t="s">
        <v>85</v>
      </c>
      <c r="R793" t="s">
        <v>85</v>
      </c>
      <c r="S793" t="s">
        <v>85</v>
      </c>
      <c r="T793" t="s">
        <v>85</v>
      </c>
      <c r="U793" t="s">
        <v>1057</v>
      </c>
      <c r="V793" t="s">
        <v>12186</v>
      </c>
      <c r="W793" t="s">
        <v>85</v>
      </c>
      <c r="X793" t="s">
        <v>85</v>
      </c>
      <c r="Y793" t="s">
        <v>85</v>
      </c>
      <c r="Z793" t="s">
        <v>85</v>
      </c>
      <c r="AA793" t="s">
        <v>85</v>
      </c>
      <c r="AB793" t="s">
        <v>12187</v>
      </c>
      <c r="AC793" t="s">
        <v>12189</v>
      </c>
      <c r="AD793" t="s">
        <v>17336</v>
      </c>
      <c r="AE793" t="s">
        <v>16656</v>
      </c>
    </row>
    <row r="794" spans="1:31" x14ac:dyDescent="0.35">
      <c r="A794" t="s">
        <v>85</v>
      </c>
      <c r="B794" t="s">
        <v>14822</v>
      </c>
      <c r="C794" t="s">
        <v>10905</v>
      </c>
      <c r="D794" t="s">
        <v>10907</v>
      </c>
      <c r="E794" t="s">
        <v>11143</v>
      </c>
      <c r="F794" t="s">
        <v>11994</v>
      </c>
      <c r="G794" t="s">
        <v>11995</v>
      </c>
      <c r="H794" t="s">
        <v>12084</v>
      </c>
      <c r="I794" t="s">
        <v>15773</v>
      </c>
      <c r="J794" t="s">
        <v>1037</v>
      </c>
      <c r="K794" t="s">
        <v>15784</v>
      </c>
      <c r="M794" t="s">
        <v>15784</v>
      </c>
      <c r="O794" t="s">
        <v>85</v>
      </c>
      <c r="P794" t="s">
        <v>85</v>
      </c>
      <c r="Q794" t="s">
        <v>85</v>
      </c>
      <c r="R794" t="s">
        <v>85</v>
      </c>
      <c r="S794" t="s">
        <v>85</v>
      </c>
      <c r="T794" t="s">
        <v>85</v>
      </c>
      <c r="U794" t="s">
        <v>1057</v>
      </c>
      <c r="V794" t="s">
        <v>12186</v>
      </c>
      <c r="W794" t="s">
        <v>85</v>
      </c>
      <c r="X794" t="s">
        <v>85</v>
      </c>
      <c r="Y794" t="s">
        <v>85</v>
      </c>
      <c r="Z794" t="s">
        <v>85</v>
      </c>
      <c r="AA794" t="s">
        <v>85</v>
      </c>
      <c r="AB794" t="s">
        <v>12187</v>
      </c>
      <c r="AD794" t="s">
        <v>20919</v>
      </c>
      <c r="AE794" t="s">
        <v>15784</v>
      </c>
    </row>
    <row r="795" spans="1:31" x14ac:dyDescent="0.35">
      <c r="A795" t="s">
        <v>85</v>
      </c>
      <c r="B795" t="s">
        <v>14764</v>
      </c>
      <c r="C795" t="s">
        <v>10905</v>
      </c>
      <c r="D795" t="s">
        <v>10907</v>
      </c>
      <c r="E795" t="s">
        <v>11143</v>
      </c>
      <c r="F795" t="s">
        <v>11994</v>
      </c>
      <c r="G795" t="s">
        <v>11995</v>
      </c>
      <c r="H795" t="s">
        <v>12084</v>
      </c>
      <c r="I795" t="s">
        <v>15773</v>
      </c>
      <c r="J795" t="s">
        <v>1037</v>
      </c>
      <c r="K795" t="s">
        <v>15785</v>
      </c>
      <c r="M795" t="s">
        <v>15785</v>
      </c>
      <c r="O795" t="s">
        <v>85</v>
      </c>
      <c r="P795" t="s">
        <v>85</v>
      </c>
      <c r="Q795" t="s">
        <v>85</v>
      </c>
      <c r="R795" t="s">
        <v>85</v>
      </c>
      <c r="S795" t="s">
        <v>85</v>
      </c>
      <c r="T795" t="s">
        <v>85</v>
      </c>
      <c r="U795" t="s">
        <v>1057</v>
      </c>
      <c r="V795" t="s">
        <v>12186</v>
      </c>
      <c r="W795" t="s">
        <v>85</v>
      </c>
      <c r="X795" t="s">
        <v>85</v>
      </c>
      <c r="Y795" t="s">
        <v>85</v>
      </c>
      <c r="Z795" t="s">
        <v>85</v>
      </c>
      <c r="AA795" t="s">
        <v>85</v>
      </c>
      <c r="AB795" t="s">
        <v>12187</v>
      </c>
      <c r="AC795" t="s">
        <v>12189</v>
      </c>
      <c r="AD795" t="s">
        <v>17343</v>
      </c>
      <c r="AE795" t="s">
        <v>15785</v>
      </c>
    </row>
    <row r="796" spans="1:31" x14ac:dyDescent="0.35">
      <c r="A796" t="s">
        <v>85</v>
      </c>
      <c r="B796" t="s">
        <v>12190</v>
      </c>
      <c r="C796" t="s">
        <v>10905</v>
      </c>
      <c r="D796" t="s">
        <v>10907</v>
      </c>
      <c r="E796" t="s">
        <v>11143</v>
      </c>
      <c r="F796" t="s">
        <v>11994</v>
      </c>
      <c r="G796" t="s">
        <v>11995</v>
      </c>
      <c r="H796" t="s">
        <v>12084</v>
      </c>
      <c r="I796" t="s">
        <v>15773</v>
      </c>
      <c r="J796" t="s">
        <v>1031</v>
      </c>
      <c r="K796" t="s">
        <v>15786</v>
      </c>
      <c r="M796" t="s">
        <v>15786</v>
      </c>
      <c r="O796" t="s">
        <v>85</v>
      </c>
      <c r="P796" t="s">
        <v>85</v>
      </c>
      <c r="Q796" t="s">
        <v>85</v>
      </c>
      <c r="R796" t="s">
        <v>85</v>
      </c>
      <c r="T796" t="s">
        <v>85</v>
      </c>
      <c r="U796" t="s">
        <v>1032</v>
      </c>
      <c r="W796" t="s">
        <v>85</v>
      </c>
      <c r="X796" t="s">
        <v>85</v>
      </c>
      <c r="Y796" t="s">
        <v>85</v>
      </c>
      <c r="Z796" t="s">
        <v>85</v>
      </c>
      <c r="AA796" t="s">
        <v>85</v>
      </c>
      <c r="AB796" t="s">
        <v>15787</v>
      </c>
      <c r="AC796" t="s">
        <v>12191</v>
      </c>
      <c r="AD796" t="s">
        <v>17348</v>
      </c>
      <c r="AE796" t="s">
        <v>15786</v>
      </c>
    </row>
    <row r="797" spans="1:31" x14ac:dyDescent="0.35">
      <c r="A797" t="s">
        <v>85</v>
      </c>
      <c r="B797" t="s">
        <v>15150</v>
      </c>
      <c r="C797" t="s">
        <v>10905</v>
      </c>
      <c r="D797" t="s">
        <v>10907</v>
      </c>
      <c r="E797" t="s">
        <v>11143</v>
      </c>
      <c r="F797" t="s">
        <v>11994</v>
      </c>
      <c r="G797" t="s">
        <v>11995</v>
      </c>
      <c r="H797" t="s">
        <v>12084</v>
      </c>
      <c r="I797" t="s">
        <v>15773</v>
      </c>
      <c r="J797" t="s">
        <v>1040</v>
      </c>
      <c r="K797" t="s">
        <v>16679</v>
      </c>
      <c r="M797" t="s">
        <v>16679</v>
      </c>
      <c r="N797" t="s">
        <v>20460</v>
      </c>
      <c r="O797" t="s">
        <v>85</v>
      </c>
      <c r="P797" t="s">
        <v>85</v>
      </c>
      <c r="Q797" t="s">
        <v>85</v>
      </c>
      <c r="R797" t="s">
        <v>85</v>
      </c>
      <c r="S797" t="s">
        <v>85</v>
      </c>
      <c r="T797" t="s">
        <v>85</v>
      </c>
      <c r="U797" t="s">
        <v>4523</v>
      </c>
      <c r="V797" t="s">
        <v>12193</v>
      </c>
      <c r="W797" t="s">
        <v>85</v>
      </c>
      <c r="X797" t="s">
        <v>85</v>
      </c>
      <c r="Y797" t="s">
        <v>85</v>
      </c>
      <c r="Z797" t="s">
        <v>85</v>
      </c>
      <c r="AA797" t="s">
        <v>85</v>
      </c>
      <c r="AC797" t="s">
        <v>12196</v>
      </c>
      <c r="AD797" t="s">
        <v>17371</v>
      </c>
      <c r="AE797" t="s">
        <v>16656</v>
      </c>
    </row>
    <row r="798" spans="1:31" x14ac:dyDescent="0.35">
      <c r="A798" t="s">
        <v>85</v>
      </c>
      <c r="B798" t="s">
        <v>12195</v>
      </c>
      <c r="C798" t="s">
        <v>10905</v>
      </c>
      <c r="D798" t="s">
        <v>10907</v>
      </c>
      <c r="E798" t="s">
        <v>11143</v>
      </c>
      <c r="F798" t="s">
        <v>11994</v>
      </c>
      <c r="G798" t="s">
        <v>11995</v>
      </c>
      <c r="H798" t="s">
        <v>12084</v>
      </c>
      <c r="I798" t="s">
        <v>15773</v>
      </c>
      <c r="J798" t="s">
        <v>1040</v>
      </c>
      <c r="K798" t="s">
        <v>15788</v>
      </c>
      <c r="M798" t="s">
        <v>15788</v>
      </c>
      <c r="N798" t="s">
        <v>20461</v>
      </c>
      <c r="O798" t="s">
        <v>85</v>
      </c>
      <c r="P798" t="s">
        <v>85</v>
      </c>
      <c r="Q798" t="s">
        <v>85</v>
      </c>
      <c r="R798" t="s">
        <v>85</v>
      </c>
      <c r="S798" t="s">
        <v>85</v>
      </c>
      <c r="T798" t="s">
        <v>85</v>
      </c>
      <c r="U798" t="s">
        <v>4523</v>
      </c>
      <c r="V798" t="s">
        <v>12193</v>
      </c>
      <c r="W798" t="s">
        <v>85</v>
      </c>
      <c r="X798" t="s">
        <v>85</v>
      </c>
      <c r="Y798" t="s">
        <v>85</v>
      </c>
      <c r="Z798" t="s">
        <v>85</v>
      </c>
      <c r="AA798" t="s">
        <v>85</v>
      </c>
      <c r="AB798" t="s">
        <v>12199</v>
      </c>
      <c r="AC798" t="s">
        <v>12196</v>
      </c>
      <c r="AD798" t="s">
        <v>17354</v>
      </c>
      <c r="AE798" t="s">
        <v>15788</v>
      </c>
    </row>
    <row r="799" spans="1:31" x14ac:dyDescent="0.35">
      <c r="A799" t="s">
        <v>85</v>
      </c>
      <c r="B799" t="s">
        <v>12197</v>
      </c>
      <c r="C799" t="s">
        <v>10905</v>
      </c>
      <c r="D799" t="s">
        <v>10907</v>
      </c>
      <c r="E799" t="s">
        <v>11143</v>
      </c>
      <c r="F799" t="s">
        <v>11994</v>
      </c>
      <c r="G799" t="s">
        <v>11995</v>
      </c>
      <c r="H799" t="s">
        <v>12084</v>
      </c>
      <c r="I799" t="s">
        <v>15773</v>
      </c>
      <c r="J799" t="s">
        <v>1040</v>
      </c>
      <c r="K799" t="s">
        <v>15789</v>
      </c>
      <c r="M799" t="s">
        <v>15789</v>
      </c>
      <c r="N799" t="s">
        <v>20462</v>
      </c>
      <c r="O799" t="s">
        <v>85</v>
      </c>
      <c r="P799" t="s">
        <v>85</v>
      </c>
      <c r="Q799" t="s">
        <v>85</v>
      </c>
      <c r="R799" t="s">
        <v>85</v>
      </c>
      <c r="S799" t="s">
        <v>85</v>
      </c>
      <c r="T799" t="s">
        <v>85</v>
      </c>
      <c r="U799" t="s">
        <v>4523</v>
      </c>
      <c r="V799" t="s">
        <v>12193</v>
      </c>
      <c r="W799" t="s">
        <v>85</v>
      </c>
      <c r="X799" t="s">
        <v>85</v>
      </c>
      <c r="Y799" t="s">
        <v>85</v>
      </c>
      <c r="Z799" t="s">
        <v>85</v>
      </c>
      <c r="AA799" t="s">
        <v>85</v>
      </c>
      <c r="AB799" t="s">
        <v>12199</v>
      </c>
      <c r="AC799" t="s">
        <v>12198</v>
      </c>
      <c r="AD799" t="s">
        <v>17362</v>
      </c>
      <c r="AE799" t="s">
        <v>15789</v>
      </c>
    </row>
    <row r="800" spans="1:31" x14ac:dyDescent="0.35">
      <c r="A800" t="s">
        <v>85</v>
      </c>
      <c r="B800" t="s">
        <v>12200</v>
      </c>
      <c r="C800" t="s">
        <v>10905</v>
      </c>
      <c r="D800" t="s">
        <v>10907</v>
      </c>
      <c r="E800" t="s">
        <v>11143</v>
      </c>
      <c r="F800" t="s">
        <v>11994</v>
      </c>
      <c r="G800" t="s">
        <v>11995</v>
      </c>
      <c r="H800" t="s">
        <v>12084</v>
      </c>
      <c r="I800" t="s">
        <v>15773</v>
      </c>
      <c r="J800" t="s">
        <v>1040</v>
      </c>
      <c r="K800" t="s">
        <v>15790</v>
      </c>
      <c r="L800" t="s">
        <v>12201</v>
      </c>
      <c r="M800" t="s">
        <v>12201</v>
      </c>
      <c r="N800" t="s">
        <v>20463</v>
      </c>
      <c r="O800" t="s">
        <v>85</v>
      </c>
      <c r="P800" t="s">
        <v>85</v>
      </c>
      <c r="Q800" t="s">
        <v>85</v>
      </c>
      <c r="R800" t="s">
        <v>85</v>
      </c>
      <c r="S800" t="s">
        <v>85</v>
      </c>
      <c r="T800" t="s">
        <v>85</v>
      </c>
      <c r="U800" t="s">
        <v>4523</v>
      </c>
      <c r="V800" t="s">
        <v>12193</v>
      </c>
      <c r="W800" t="s">
        <v>85</v>
      </c>
      <c r="X800" t="s">
        <v>85</v>
      </c>
      <c r="Y800" t="s">
        <v>85</v>
      </c>
      <c r="Z800" t="s">
        <v>85</v>
      </c>
      <c r="AA800" t="s">
        <v>85</v>
      </c>
      <c r="AB800" t="s">
        <v>12199</v>
      </c>
      <c r="AC800" t="s">
        <v>12201</v>
      </c>
      <c r="AD800" t="s">
        <v>20076</v>
      </c>
      <c r="AE800" t="s">
        <v>16656</v>
      </c>
    </row>
    <row r="801" spans="1:31" x14ac:dyDescent="0.35">
      <c r="A801" t="s">
        <v>85</v>
      </c>
      <c r="B801" t="s">
        <v>15791</v>
      </c>
      <c r="C801" t="s">
        <v>10905</v>
      </c>
      <c r="D801" t="s">
        <v>10907</v>
      </c>
      <c r="E801" t="s">
        <v>11143</v>
      </c>
      <c r="F801" t="s">
        <v>11994</v>
      </c>
      <c r="G801" t="s">
        <v>11995</v>
      </c>
      <c r="H801" t="s">
        <v>12084</v>
      </c>
      <c r="I801" t="s">
        <v>15773</v>
      </c>
      <c r="J801" t="s">
        <v>1040</v>
      </c>
      <c r="K801" t="s">
        <v>15792</v>
      </c>
      <c r="M801" t="s">
        <v>15792</v>
      </c>
      <c r="N801" t="s">
        <v>20464</v>
      </c>
      <c r="O801" t="s">
        <v>85</v>
      </c>
      <c r="P801" t="s">
        <v>85</v>
      </c>
      <c r="Q801" t="s">
        <v>85</v>
      </c>
      <c r="R801" t="s">
        <v>85</v>
      </c>
      <c r="S801" t="s">
        <v>12192</v>
      </c>
      <c r="T801" t="s">
        <v>85</v>
      </c>
      <c r="U801" t="s">
        <v>4523</v>
      </c>
      <c r="V801" t="s">
        <v>12193</v>
      </c>
      <c r="W801" t="s">
        <v>85</v>
      </c>
      <c r="X801" t="s">
        <v>85</v>
      </c>
      <c r="Y801" t="s">
        <v>85</v>
      </c>
      <c r="Z801" t="s">
        <v>85</v>
      </c>
      <c r="AA801" t="s">
        <v>85</v>
      </c>
      <c r="AC801" t="s">
        <v>12191</v>
      </c>
      <c r="AD801" t="s">
        <v>17366</v>
      </c>
      <c r="AE801" t="s">
        <v>15792</v>
      </c>
    </row>
    <row r="802" spans="1:31" x14ac:dyDescent="0.35">
      <c r="A802" t="s">
        <v>85</v>
      </c>
      <c r="B802" t="s">
        <v>14814</v>
      </c>
      <c r="C802" t="s">
        <v>10905</v>
      </c>
      <c r="D802" t="s">
        <v>10907</v>
      </c>
      <c r="E802" t="s">
        <v>11143</v>
      </c>
      <c r="F802" t="s">
        <v>11994</v>
      </c>
      <c r="G802" t="s">
        <v>11995</v>
      </c>
      <c r="H802" t="s">
        <v>12084</v>
      </c>
      <c r="I802" t="s">
        <v>15773</v>
      </c>
      <c r="J802" t="s">
        <v>1040</v>
      </c>
      <c r="K802" t="s">
        <v>12191</v>
      </c>
      <c r="M802" t="s">
        <v>12191</v>
      </c>
      <c r="N802" t="s">
        <v>20465</v>
      </c>
      <c r="O802" t="s">
        <v>85</v>
      </c>
      <c r="P802" t="s">
        <v>85</v>
      </c>
      <c r="Q802" t="s">
        <v>85</v>
      </c>
      <c r="R802" t="s">
        <v>85</v>
      </c>
      <c r="S802" t="s">
        <v>12192</v>
      </c>
      <c r="T802" t="s">
        <v>85</v>
      </c>
      <c r="U802" t="s">
        <v>4523</v>
      </c>
      <c r="V802" t="s">
        <v>12193</v>
      </c>
      <c r="W802" t="s">
        <v>85</v>
      </c>
      <c r="X802" t="s">
        <v>85</v>
      </c>
      <c r="Y802" t="s">
        <v>85</v>
      </c>
      <c r="Z802" t="s">
        <v>85</v>
      </c>
      <c r="AA802" t="s">
        <v>85</v>
      </c>
      <c r="AC802" t="s">
        <v>12191</v>
      </c>
      <c r="AD802" t="s">
        <v>17371</v>
      </c>
      <c r="AE802" t="s">
        <v>12191</v>
      </c>
    </row>
    <row r="803" spans="1:31" x14ac:dyDescent="0.35">
      <c r="A803" t="s">
        <v>85</v>
      </c>
      <c r="B803" t="s">
        <v>14904</v>
      </c>
      <c r="C803" t="s">
        <v>10905</v>
      </c>
      <c r="D803" t="s">
        <v>10907</v>
      </c>
      <c r="E803" t="s">
        <v>11143</v>
      </c>
      <c r="F803" t="s">
        <v>11994</v>
      </c>
      <c r="G803" t="s">
        <v>11995</v>
      </c>
      <c r="H803" t="s">
        <v>12084</v>
      </c>
      <c r="I803" t="s">
        <v>15773</v>
      </c>
      <c r="J803" t="s">
        <v>15793</v>
      </c>
      <c r="K803" t="s">
        <v>20466</v>
      </c>
      <c r="M803" t="s">
        <v>20466</v>
      </c>
      <c r="N803" t="s">
        <v>20467</v>
      </c>
      <c r="O803" t="s">
        <v>85</v>
      </c>
      <c r="P803" t="s">
        <v>85</v>
      </c>
      <c r="Q803" t="s">
        <v>85</v>
      </c>
      <c r="R803" t="s">
        <v>85</v>
      </c>
      <c r="S803" t="s">
        <v>85</v>
      </c>
      <c r="T803" t="s">
        <v>85</v>
      </c>
      <c r="U803" t="s">
        <v>808</v>
      </c>
      <c r="W803" t="s">
        <v>85</v>
      </c>
      <c r="X803" t="s">
        <v>85</v>
      </c>
      <c r="Y803" t="s">
        <v>85</v>
      </c>
      <c r="Z803" t="s">
        <v>85</v>
      </c>
      <c r="AA803" t="s">
        <v>85</v>
      </c>
      <c r="AD803" t="s">
        <v>808</v>
      </c>
      <c r="AE803" t="s">
        <v>16656</v>
      </c>
    </row>
    <row r="804" spans="1:31" x14ac:dyDescent="0.35">
      <c r="A804" t="s">
        <v>85</v>
      </c>
      <c r="B804" t="s">
        <v>12204</v>
      </c>
      <c r="C804" t="s">
        <v>10905</v>
      </c>
      <c r="D804" t="s">
        <v>10907</v>
      </c>
      <c r="E804" t="s">
        <v>11143</v>
      </c>
      <c r="F804" t="s">
        <v>11994</v>
      </c>
      <c r="G804" t="s">
        <v>11995</v>
      </c>
      <c r="H804" t="s">
        <v>12084</v>
      </c>
      <c r="I804" t="s">
        <v>15773</v>
      </c>
      <c r="J804" t="s">
        <v>15794</v>
      </c>
      <c r="K804" t="s">
        <v>16680</v>
      </c>
      <c r="M804" t="s">
        <v>16680</v>
      </c>
      <c r="N804" t="s">
        <v>16681</v>
      </c>
      <c r="O804" t="s">
        <v>85</v>
      </c>
      <c r="P804" t="s">
        <v>85</v>
      </c>
      <c r="Q804" t="s">
        <v>85</v>
      </c>
      <c r="R804" t="s">
        <v>85</v>
      </c>
      <c r="S804" t="s">
        <v>85</v>
      </c>
      <c r="T804" t="s">
        <v>85</v>
      </c>
      <c r="U804" t="s">
        <v>1025</v>
      </c>
      <c r="V804" t="s">
        <v>12205</v>
      </c>
      <c r="W804" t="s">
        <v>85</v>
      </c>
      <c r="X804" t="s">
        <v>85</v>
      </c>
      <c r="Y804" t="s">
        <v>85</v>
      </c>
      <c r="Z804" t="s">
        <v>85</v>
      </c>
      <c r="AA804" t="s">
        <v>85</v>
      </c>
      <c r="AB804" t="s">
        <v>12206</v>
      </c>
      <c r="AC804" t="s">
        <v>16682</v>
      </c>
      <c r="AD804" t="s">
        <v>17376</v>
      </c>
      <c r="AE804" t="s">
        <v>16680</v>
      </c>
    </row>
    <row r="805" spans="1:31" x14ac:dyDescent="0.35">
      <c r="A805" t="s">
        <v>85</v>
      </c>
      <c r="B805" t="s">
        <v>14840</v>
      </c>
      <c r="C805" t="s">
        <v>10905</v>
      </c>
      <c r="D805" t="s">
        <v>10907</v>
      </c>
      <c r="E805" t="s">
        <v>11143</v>
      </c>
      <c r="F805" t="s">
        <v>11994</v>
      </c>
      <c r="G805" t="s">
        <v>11995</v>
      </c>
      <c r="H805" t="s">
        <v>12084</v>
      </c>
      <c r="I805" t="s">
        <v>15773</v>
      </c>
      <c r="J805" t="s">
        <v>15794</v>
      </c>
      <c r="K805" t="s">
        <v>15795</v>
      </c>
      <c r="M805" t="s">
        <v>15795</v>
      </c>
      <c r="N805" t="s">
        <v>15796</v>
      </c>
      <c r="O805" t="s">
        <v>85</v>
      </c>
      <c r="P805" t="s">
        <v>85</v>
      </c>
      <c r="Q805" t="s">
        <v>85</v>
      </c>
      <c r="R805" t="s">
        <v>85</v>
      </c>
      <c r="S805" t="s">
        <v>85</v>
      </c>
      <c r="T805" t="s">
        <v>85</v>
      </c>
      <c r="U805" t="s">
        <v>1025</v>
      </c>
      <c r="V805" t="s">
        <v>12205</v>
      </c>
      <c r="W805" t="s">
        <v>85</v>
      </c>
      <c r="X805" t="s">
        <v>85</v>
      </c>
      <c r="Y805" t="s">
        <v>85</v>
      </c>
      <c r="Z805" t="s">
        <v>85</v>
      </c>
      <c r="AA805" t="s">
        <v>85</v>
      </c>
      <c r="AB805" t="s">
        <v>15797</v>
      </c>
      <c r="AC805" t="s">
        <v>16682</v>
      </c>
      <c r="AD805" t="s">
        <v>17385</v>
      </c>
      <c r="AE805" t="s">
        <v>15795</v>
      </c>
    </row>
    <row r="806" spans="1:31" x14ac:dyDescent="0.35">
      <c r="A806" t="s">
        <v>85</v>
      </c>
      <c r="B806" t="s">
        <v>15125</v>
      </c>
      <c r="C806" t="s">
        <v>10905</v>
      </c>
      <c r="D806" t="s">
        <v>10907</v>
      </c>
      <c r="E806" t="s">
        <v>11143</v>
      </c>
      <c r="F806" t="s">
        <v>11994</v>
      </c>
      <c r="G806" t="s">
        <v>11995</v>
      </c>
      <c r="H806" t="s">
        <v>12084</v>
      </c>
      <c r="I806" t="s">
        <v>15773</v>
      </c>
      <c r="J806" t="s">
        <v>1047</v>
      </c>
      <c r="K806" t="s">
        <v>12208</v>
      </c>
      <c r="L806" t="s">
        <v>15798</v>
      </c>
      <c r="M806" t="s">
        <v>15798</v>
      </c>
      <c r="O806" t="s">
        <v>85</v>
      </c>
      <c r="P806" t="s">
        <v>85</v>
      </c>
      <c r="Q806" t="s">
        <v>85</v>
      </c>
      <c r="R806" t="s">
        <v>85</v>
      </c>
      <c r="S806" t="s">
        <v>12209</v>
      </c>
      <c r="T806" t="s">
        <v>85</v>
      </c>
      <c r="U806" t="s">
        <v>1048</v>
      </c>
      <c r="V806" t="s">
        <v>12210</v>
      </c>
      <c r="W806" t="s">
        <v>85</v>
      </c>
      <c r="X806" t="s">
        <v>85</v>
      </c>
      <c r="Y806" t="s">
        <v>85</v>
      </c>
      <c r="Z806" t="s">
        <v>85</v>
      </c>
      <c r="AA806" t="s">
        <v>85</v>
      </c>
      <c r="AB806" t="s">
        <v>12211</v>
      </c>
      <c r="AC806" t="s">
        <v>12208</v>
      </c>
      <c r="AD806" t="s">
        <v>17394</v>
      </c>
      <c r="AE806" t="s">
        <v>16656</v>
      </c>
    </row>
    <row r="807" spans="1:31" x14ac:dyDescent="0.35">
      <c r="A807" t="s">
        <v>85</v>
      </c>
      <c r="B807" t="s">
        <v>12207</v>
      </c>
      <c r="C807" t="s">
        <v>10905</v>
      </c>
      <c r="D807" t="s">
        <v>10907</v>
      </c>
      <c r="E807" t="s">
        <v>11143</v>
      </c>
      <c r="F807" t="s">
        <v>11994</v>
      </c>
      <c r="G807" t="s">
        <v>11995</v>
      </c>
      <c r="H807" t="s">
        <v>12084</v>
      </c>
      <c r="I807" t="s">
        <v>15773</v>
      </c>
      <c r="J807" t="s">
        <v>1047</v>
      </c>
      <c r="K807" t="s">
        <v>12208</v>
      </c>
      <c r="M807" t="s">
        <v>12208</v>
      </c>
      <c r="O807" t="s">
        <v>85</v>
      </c>
      <c r="P807" t="s">
        <v>85</v>
      </c>
      <c r="Q807" t="s">
        <v>85</v>
      </c>
      <c r="R807" t="s">
        <v>85</v>
      </c>
      <c r="S807" t="s">
        <v>12209</v>
      </c>
      <c r="T807" t="s">
        <v>85</v>
      </c>
      <c r="U807" t="s">
        <v>1048</v>
      </c>
      <c r="V807" t="s">
        <v>12210</v>
      </c>
      <c r="W807" t="s">
        <v>85</v>
      </c>
      <c r="X807" t="s">
        <v>85</v>
      </c>
      <c r="Y807" t="s">
        <v>85</v>
      </c>
      <c r="Z807" t="s">
        <v>85</v>
      </c>
      <c r="AA807" t="s">
        <v>85</v>
      </c>
      <c r="AB807" t="s">
        <v>12211</v>
      </c>
      <c r="AC807" t="s">
        <v>12208</v>
      </c>
      <c r="AD807" t="s">
        <v>17394</v>
      </c>
      <c r="AE807" t="s">
        <v>12208</v>
      </c>
    </row>
    <row r="808" spans="1:31" x14ac:dyDescent="0.35">
      <c r="A808" t="s">
        <v>85</v>
      </c>
      <c r="B808" t="s">
        <v>12220</v>
      </c>
      <c r="C808" t="s">
        <v>10905</v>
      </c>
      <c r="D808" t="s">
        <v>10907</v>
      </c>
      <c r="E808" t="s">
        <v>11143</v>
      </c>
      <c r="F808" t="s">
        <v>11994</v>
      </c>
      <c r="G808" t="s">
        <v>11995</v>
      </c>
      <c r="H808" t="s">
        <v>12084</v>
      </c>
      <c r="I808" t="s">
        <v>15773</v>
      </c>
      <c r="J808" t="s">
        <v>1050</v>
      </c>
      <c r="K808" t="s">
        <v>15799</v>
      </c>
      <c r="M808" t="s">
        <v>15799</v>
      </c>
      <c r="N808" t="s">
        <v>12221</v>
      </c>
      <c r="O808" t="s">
        <v>85</v>
      </c>
      <c r="P808" t="s">
        <v>85</v>
      </c>
      <c r="Q808" t="s">
        <v>85</v>
      </c>
      <c r="R808" t="s">
        <v>85</v>
      </c>
      <c r="S808" t="s">
        <v>85</v>
      </c>
      <c r="T808" t="s">
        <v>85</v>
      </c>
      <c r="U808" t="s">
        <v>1051</v>
      </c>
      <c r="V808" t="s">
        <v>12214</v>
      </c>
      <c r="W808" t="s">
        <v>85</v>
      </c>
      <c r="X808" t="s">
        <v>85</v>
      </c>
      <c r="Y808" t="s">
        <v>85</v>
      </c>
      <c r="Z808" t="s">
        <v>85</v>
      </c>
      <c r="AA808" t="s">
        <v>85</v>
      </c>
      <c r="AB808" t="s">
        <v>12222</v>
      </c>
      <c r="AC808" t="s">
        <v>12221</v>
      </c>
      <c r="AD808" t="s">
        <v>1051</v>
      </c>
      <c r="AE808" t="s">
        <v>16656</v>
      </c>
    </row>
    <row r="809" spans="1:31" x14ac:dyDescent="0.35">
      <c r="A809" t="s">
        <v>85</v>
      </c>
      <c r="B809" t="s">
        <v>15800</v>
      </c>
      <c r="C809" t="s">
        <v>10905</v>
      </c>
      <c r="D809" t="s">
        <v>10907</v>
      </c>
      <c r="E809" t="s">
        <v>11143</v>
      </c>
      <c r="F809" t="s">
        <v>11994</v>
      </c>
      <c r="G809" t="s">
        <v>11995</v>
      </c>
      <c r="H809" t="s">
        <v>12084</v>
      </c>
      <c r="I809" t="s">
        <v>15773</v>
      </c>
      <c r="J809" t="s">
        <v>1050</v>
      </c>
      <c r="K809" t="s">
        <v>15801</v>
      </c>
      <c r="M809" t="s">
        <v>15801</v>
      </c>
      <c r="O809" t="s">
        <v>85</v>
      </c>
      <c r="P809" t="s">
        <v>85</v>
      </c>
      <c r="Q809" t="s">
        <v>85</v>
      </c>
      <c r="R809" t="s">
        <v>85</v>
      </c>
      <c r="S809" t="s">
        <v>85</v>
      </c>
      <c r="T809" t="s">
        <v>85</v>
      </c>
      <c r="U809" t="s">
        <v>1051</v>
      </c>
      <c r="V809" t="s">
        <v>12214</v>
      </c>
      <c r="W809" t="s">
        <v>85</v>
      </c>
      <c r="X809" t="s">
        <v>85</v>
      </c>
      <c r="Y809" t="s">
        <v>85</v>
      </c>
      <c r="Z809" t="s">
        <v>85</v>
      </c>
      <c r="AA809" t="s">
        <v>85</v>
      </c>
      <c r="AB809" t="s">
        <v>12222</v>
      </c>
      <c r="AC809" t="s">
        <v>12221</v>
      </c>
      <c r="AD809" t="s">
        <v>1051</v>
      </c>
      <c r="AE809" t="s">
        <v>16656</v>
      </c>
    </row>
    <row r="810" spans="1:31" x14ac:dyDescent="0.35">
      <c r="A810" t="s">
        <v>85</v>
      </c>
      <c r="B810" t="s">
        <v>15802</v>
      </c>
      <c r="C810" t="s">
        <v>10905</v>
      </c>
      <c r="D810" t="s">
        <v>10907</v>
      </c>
      <c r="E810" t="s">
        <v>11143</v>
      </c>
      <c r="F810" t="s">
        <v>11994</v>
      </c>
      <c r="G810" t="s">
        <v>11995</v>
      </c>
      <c r="H810" t="s">
        <v>12084</v>
      </c>
      <c r="I810" t="s">
        <v>15773</v>
      </c>
      <c r="J810" t="s">
        <v>1050</v>
      </c>
      <c r="K810" t="s">
        <v>15803</v>
      </c>
      <c r="L810" t="s">
        <v>20077</v>
      </c>
      <c r="M810" t="s">
        <v>20077</v>
      </c>
      <c r="N810" t="s">
        <v>20468</v>
      </c>
      <c r="O810" t="s">
        <v>85</v>
      </c>
      <c r="P810" t="s">
        <v>85</v>
      </c>
      <c r="Q810" t="s">
        <v>85</v>
      </c>
      <c r="R810" t="s">
        <v>85</v>
      </c>
      <c r="S810" t="s">
        <v>12213</v>
      </c>
      <c r="T810" t="s">
        <v>85</v>
      </c>
      <c r="U810" t="s">
        <v>1051</v>
      </c>
      <c r="V810" t="s">
        <v>12214</v>
      </c>
      <c r="W810" t="s">
        <v>85</v>
      </c>
      <c r="X810" t="s">
        <v>85</v>
      </c>
      <c r="Y810" t="s">
        <v>85</v>
      </c>
      <c r="Z810" t="s">
        <v>85</v>
      </c>
      <c r="AA810" t="s">
        <v>85</v>
      </c>
      <c r="AC810" t="s">
        <v>12219</v>
      </c>
      <c r="AD810" t="s">
        <v>85</v>
      </c>
      <c r="AE810" t="s">
        <v>16656</v>
      </c>
    </row>
    <row r="811" spans="1:31" x14ac:dyDescent="0.35">
      <c r="B811" t="s">
        <v>16683</v>
      </c>
      <c r="C811" t="s">
        <v>10905</v>
      </c>
      <c r="D811" t="s">
        <v>10907</v>
      </c>
      <c r="E811" t="s">
        <v>11143</v>
      </c>
      <c r="F811" t="s">
        <v>11994</v>
      </c>
      <c r="G811" t="s">
        <v>11995</v>
      </c>
      <c r="H811" t="s">
        <v>12084</v>
      </c>
      <c r="I811" t="s">
        <v>15773</v>
      </c>
      <c r="J811" t="s">
        <v>1050</v>
      </c>
      <c r="K811" t="s">
        <v>15803</v>
      </c>
      <c r="L811" t="s">
        <v>16684</v>
      </c>
      <c r="M811" t="s">
        <v>16684</v>
      </c>
      <c r="N811" t="s">
        <v>20469</v>
      </c>
      <c r="AD811" t="s">
        <v>85</v>
      </c>
      <c r="AE811" t="s">
        <v>16656</v>
      </c>
    </row>
    <row r="812" spans="1:31" x14ac:dyDescent="0.35">
      <c r="B812" t="s">
        <v>16685</v>
      </c>
      <c r="C812" t="s">
        <v>10905</v>
      </c>
      <c r="D812" t="s">
        <v>10907</v>
      </c>
      <c r="E812" t="s">
        <v>11143</v>
      </c>
      <c r="F812" t="s">
        <v>11994</v>
      </c>
      <c r="G812" t="s">
        <v>11995</v>
      </c>
      <c r="H812" t="s">
        <v>12084</v>
      </c>
      <c r="I812" t="s">
        <v>15773</v>
      </c>
      <c r="J812" t="s">
        <v>1050</v>
      </c>
      <c r="K812" t="s">
        <v>15803</v>
      </c>
      <c r="L812" t="s">
        <v>20078</v>
      </c>
      <c r="M812" t="s">
        <v>20078</v>
      </c>
      <c r="N812" t="s">
        <v>20470</v>
      </c>
      <c r="AD812" t="s">
        <v>85</v>
      </c>
      <c r="AE812" t="s">
        <v>16656</v>
      </c>
    </row>
    <row r="813" spans="1:31" x14ac:dyDescent="0.35">
      <c r="A813" t="s">
        <v>85</v>
      </c>
      <c r="B813" t="s">
        <v>14901</v>
      </c>
      <c r="C813" t="s">
        <v>10905</v>
      </c>
      <c r="D813" t="s">
        <v>10907</v>
      </c>
      <c r="E813" t="s">
        <v>11143</v>
      </c>
      <c r="F813" t="s">
        <v>11994</v>
      </c>
      <c r="G813" t="s">
        <v>11995</v>
      </c>
      <c r="H813" t="s">
        <v>12084</v>
      </c>
      <c r="I813" t="s">
        <v>15773</v>
      </c>
      <c r="J813" t="s">
        <v>1050</v>
      </c>
      <c r="K813" t="s">
        <v>15803</v>
      </c>
      <c r="L813" t="s">
        <v>15804</v>
      </c>
      <c r="M813" t="s">
        <v>15804</v>
      </c>
      <c r="O813" t="s">
        <v>85</v>
      </c>
      <c r="P813" t="s">
        <v>85</v>
      </c>
      <c r="Q813" t="s">
        <v>85</v>
      </c>
      <c r="R813" t="s">
        <v>85</v>
      </c>
      <c r="S813" t="s">
        <v>12213</v>
      </c>
      <c r="T813" t="s">
        <v>85</v>
      </c>
      <c r="U813" t="s">
        <v>1051</v>
      </c>
      <c r="V813" t="s">
        <v>12214</v>
      </c>
      <c r="W813" t="s">
        <v>85</v>
      </c>
      <c r="X813" t="s">
        <v>85</v>
      </c>
      <c r="Y813" t="s">
        <v>85</v>
      </c>
      <c r="Z813" t="s">
        <v>85</v>
      </c>
      <c r="AA813" t="s">
        <v>85</v>
      </c>
      <c r="AC813" t="s">
        <v>12219</v>
      </c>
      <c r="AD813" t="s">
        <v>17400</v>
      </c>
      <c r="AE813" t="s">
        <v>16656</v>
      </c>
    </row>
    <row r="814" spans="1:31" x14ac:dyDescent="0.35">
      <c r="A814" t="s">
        <v>85</v>
      </c>
      <c r="B814" t="s">
        <v>14900</v>
      </c>
      <c r="C814" t="s">
        <v>10905</v>
      </c>
      <c r="D814" t="s">
        <v>10907</v>
      </c>
      <c r="E814" t="s">
        <v>11143</v>
      </c>
      <c r="F814" t="s">
        <v>11994</v>
      </c>
      <c r="G814" t="s">
        <v>11995</v>
      </c>
      <c r="H814" t="s">
        <v>12084</v>
      </c>
      <c r="I814" t="s">
        <v>15773</v>
      </c>
      <c r="J814" t="s">
        <v>1050</v>
      </c>
      <c r="K814" t="s">
        <v>15803</v>
      </c>
      <c r="M814" t="s">
        <v>15803</v>
      </c>
      <c r="O814" t="s">
        <v>85</v>
      </c>
      <c r="P814" t="s">
        <v>85</v>
      </c>
      <c r="Q814" t="s">
        <v>85</v>
      </c>
      <c r="R814" t="s">
        <v>85</v>
      </c>
      <c r="S814" t="s">
        <v>12213</v>
      </c>
      <c r="T814" t="s">
        <v>85</v>
      </c>
      <c r="U814" t="s">
        <v>1051</v>
      </c>
      <c r="V814" t="s">
        <v>12214</v>
      </c>
      <c r="W814" t="s">
        <v>85</v>
      </c>
      <c r="X814" t="s">
        <v>85</v>
      </c>
      <c r="Y814" t="s">
        <v>85</v>
      </c>
      <c r="Z814" t="s">
        <v>85</v>
      </c>
      <c r="AA814" t="s">
        <v>85</v>
      </c>
      <c r="AC814" t="s">
        <v>12216</v>
      </c>
      <c r="AD814" t="s">
        <v>17400</v>
      </c>
      <c r="AE814" t="s">
        <v>15803</v>
      </c>
    </row>
    <row r="815" spans="1:31" x14ac:dyDescent="0.35">
      <c r="A815" t="s">
        <v>85</v>
      </c>
      <c r="B815" t="s">
        <v>15806</v>
      </c>
      <c r="C815" t="s">
        <v>10905</v>
      </c>
      <c r="D815" t="s">
        <v>10907</v>
      </c>
      <c r="E815" t="s">
        <v>11143</v>
      </c>
      <c r="F815" t="s">
        <v>11994</v>
      </c>
      <c r="G815" t="s">
        <v>11995</v>
      </c>
      <c r="H815" t="s">
        <v>12084</v>
      </c>
      <c r="I815" t="s">
        <v>15773</v>
      </c>
      <c r="J815" t="s">
        <v>1050</v>
      </c>
      <c r="K815" t="s">
        <v>15807</v>
      </c>
      <c r="M815" t="s">
        <v>15807</v>
      </c>
      <c r="O815" t="s">
        <v>85</v>
      </c>
      <c r="P815" t="s">
        <v>85</v>
      </c>
      <c r="Q815" t="s">
        <v>85</v>
      </c>
      <c r="R815" t="s">
        <v>85</v>
      </c>
      <c r="T815" t="s">
        <v>85</v>
      </c>
      <c r="U815" t="s">
        <v>1051</v>
      </c>
      <c r="W815" t="s">
        <v>85</v>
      </c>
      <c r="X815" t="s">
        <v>85</v>
      </c>
      <c r="Y815" t="s">
        <v>85</v>
      </c>
      <c r="Z815" t="s">
        <v>85</v>
      </c>
      <c r="AA815" t="s">
        <v>85</v>
      </c>
      <c r="AC815" t="s">
        <v>12216</v>
      </c>
      <c r="AD815" t="s">
        <v>17408</v>
      </c>
      <c r="AE815" t="s">
        <v>15807</v>
      </c>
    </row>
    <row r="816" spans="1:31" x14ac:dyDescent="0.35">
      <c r="A816" t="s">
        <v>85</v>
      </c>
      <c r="B816" t="s">
        <v>12212</v>
      </c>
      <c r="C816" t="s">
        <v>10905</v>
      </c>
      <c r="D816" t="s">
        <v>10907</v>
      </c>
      <c r="E816" t="s">
        <v>11143</v>
      </c>
      <c r="F816" t="s">
        <v>11994</v>
      </c>
      <c r="G816" t="s">
        <v>11995</v>
      </c>
      <c r="H816" t="s">
        <v>12084</v>
      </c>
      <c r="I816" t="s">
        <v>15773</v>
      </c>
      <c r="J816" t="s">
        <v>1050</v>
      </c>
      <c r="K816" t="s">
        <v>16686</v>
      </c>
      <c r="M816" t="s">
        <v>16686</v>
      </c>
      <c r="O816" t="s">
        <v>85</v>
      </c>
      <c r="P816" t="s">
        <v>85</v>
      </c>
      <c r="Q816" t="s">
        <v>85</v>
      </c>
      <c r="R816" t="s">
        <v>85</v>
      </c>
      <c r="S816" t="s">
        <v>12213</v>
      </c>
      <c r="T816" t="s">
        <v>85</v>
      </c>
      <c r="U816" t="s">
        <v>1051</v>
      </c>
      <c r="V816" t="s">
        <v>12214</v>
      </c>
      <c r="W816" t="s">
        <v>85</v>
      </c>
      <c r="X816" t="s">
        <v>85</v>
      </c>
      <c r="Y816" t="s">
        <v>85</v>
      </c>
      <c r="Z816" t="s">
        <v>85</v>
      </c>
      <c r="AA816" t="s">
        <v>85</v>
      </c>
      <c r="AC816" t="s">
        <v>12216</v>
      </c>
      <c r="AD816" t="s">
        <v>17416</v>
      </c>
      <c r="AE816" t="s">
        <v>16686</v>
      </c>
    </row>
    <row r="817" spans="1:31" x14ac:dyDescent="0.35">
      <c r="A817" t="s">
        <v>85</v>
      </c>
      <c r="B817" t="s">
        <v>15808</v>
      </c>
      <c r="C817" t="s">
        <v>10905</v>
      </c>
      <c r="D817" t="s">
        <v>10907</v>
      </c>
      <c r="E817" t="s">
        <v>11143</v>
      </c>
      <c r="F817" t="s">
        <v>11994</v>
      </c>
      <c r="G817" t="s">
        <v>11995</v>
      </c>
      <c r="H817" t="s">
        <v>12084</v>
      </c>
      <c r="I817" t="s">
        <v>15773</v>
      </c>
      <c r="J817" t="s">
        <v>1050</v>
      </c>
      <c r="K817" t="s">
        <v>16687</v>
      </c>
      <c r="M817" t="s">
        <v>16687</v>
      </c>
      <c r="N817" t="s">
        <v>20471</v>
      </c>
      <c r="O817" t="s">
        <v>85</v>
      </c>
      <c r="P817" t="s">
        <v>85</v>
      </c>
      <c r="Q817" t="s">
        <v>85</v>
      </c>
      <c r="R817" t="s">
        <v>85</v>
      </c>
      <c r="S817" t="s">
        <v>12213</v>
      </c>
      <c r="T817" t="s">
        <v>85</v>
      </c>
      <c r="U817" t="s">
        <v>1051</v>
      </c>
      <c r="V817" t="s">
        <v>12214</v>
      </c>
      <c r="W817" t="s">
        <v>85</v>
      </c>
      <c r="X817" t="s">
        <v>85</v>
      </c>
      <c r="Y817" t="s">
        <v>85</v>
      </c>
      <c r="Z817" t="s">
        <v>85</v>
      </c>
      <c r="AA817" t="s">
        <v>85</v>
      </c>
      <c r="AC817" t="s">
        <v>12216</v>
      </c>
      <c r="AD817" t="s">
        <v>17416</v>
      </c>
      <c r="AE817" t="s">
        <v>16656</v>
      </c>
    </row>
    <row r="818" spans="1:31" x14ac:dyDescent="0.35">
      <c r="A818" t="s">
        <v>85</v>
      </c>
      <c r="B818" t="s">
        <v>12217</v>
      </c>
      <c r="C818" t="s">
        <v>10905</v>
      </c>
      <c r="D818" t="s">
        <v>10907</v>
      </c>
      <c r="E818" t="s">
        <v>11143</v>
      </c>
      <c r="F818" t="s">
        <v>11994</v>
      </c>
      <c r="G818" t="s">
        <v>11995</v>
      </c>
      <c r="H818" t="s">
        <v>12084</v>
      </c>
      <c r="I818" t="s">
        <v>15773</v>
      </c>
      <c r="J818" t="s">
        <v>1050</v>
      </c>
      <c r="K818" t="s">
        <v>16688</v>
      </c>
      <c r="M818" t="s">
        <v>16688</v>
      </c>
      <c r="N818" t="s">
        <v>12218</v>
      </c>
      <c r="O818" t="s">
        <v>85</v>
      </c>
      <c r="P818" t="s">
        <v>85</v>
      </c>
      <c r="Q818" t="s">
        <v>85</v>
      </c>
      <c r="R818" t="s">
        <v>85</v>
      </c>
      <c r="S818" t="s">
        <v>12213</v>
      </c>
      <c r="T818" t="s">
        <v>85</v>
      </c>
      <c r="U818" t="s">
        <v>1051</v>
      </c>
      <c r="V818" t="s">
        <v>12214</v>
      </c>
      <c r="W818" t="s">
        <v>85</v>
      </c>
      <c r="X818" t="s">
        <v>85</v>
      </c>
      <c r="Y818" t="s">
        <v>85</v>
      </c>
      <c r="Z818" t="s">
        <v>85</v>
      </c>
      <c r="AA818" t="s">
        <v>85</v>
      </c>
      <c r="AC818" t="s">
        <v>12219</v>
      </c>
      <c r="AD818" t="s">
        <v>17423</v>
      </c>
      <c r="AE818" t="s">
        <v>16688</v>
      </c>
    </row>
    <row r="819" spans="1:31" x14ac:dyDescent="0.35">
      <c r="A819" t="s">
        <v>85</v>
      </c>
      <c r="B819" t="s">
        <v>12225</v>
      </c>
      <c r="C819" t="s">
        <v>10905</v>
      </c>
      <c r="D819" t="s">
        <v>10907</v>
      </c>
      <c r="E819" t="s">
        <v>11143</v>
      </c>
      <c r="F819" t="s">
        <v>11994</v>
      </c>
      <c r="G819" t="s">
        <v>11995</v>
      </c>
      <c r="H819" t="s">
        <v>12084</v>
      </c>
      <c r="I819" t="s">
        <v>15773</v>
      </c>
      <c r="J819" t="s">
        <v>1050</v>
      </c>
      <c r="K819" t="s">
        <v>12226</v>
      </c>
      <c r="M819" t="s">
        <v>12226</v>
      </c>
      <c r="O819" t="s">
        <v>85</v>
      </c>
      <c r="P819" t="s">
        <v>85</v>
      </c>
      <c r="Q819" t="s">
        <v>85</v>
      </c>
      <c r="R819" t="s">
        <v>85</v>
      </c>
      <c r="S819" t="s">
        <v>85</v>
      </c>
      <c r="T819" t="s">
        <v>85</v>
      </c>
      <c r="U819" t="s">
        <v>1051</v>
      </c>
      <c r="V819" t="s">
        <v>12214</v>
      </c>
      <c r="W819" t="s">
        <v>85</v>
      </c>
      <c r="X819" t="s">
        <v>85</v>
      </c>
      <c r="Y819" t="s">
        <v>85</v>
      </c>
      <c r="Z819" t="s">
        <v>85</v>
      </c>
      <c r="AA819" t="s">
        <v>85</v>
      </c>
      <c r="AB819" t="s">
        <v>12222</v>
      </c>
      <c r="AC819" t="s">
        <v>12227</v>
      </c>
      <c r="AD819" t="s">
        <v>17432</v>
      </c>
      <c r="AE819" t="s">
        <v>12226</v>
      </c>
    </row>
    <row r="820" spans="1:31" x14ac:dyDescent="0.35">
      <c r="A820" t="s">
        <v>85</v>
      </c>
      <c r="B820" t="s">
        <v>14830</v>
      </c>
      <c r="C820" t="s">
        <v>10905</v>
      </c>
      <c r="D820" t="s">
        <v>10907</v>
      </c>
      <c r="E820" t="s">
        <v>11143</v>
      </c>
      <c r="F820" t="s">
        <v>11994</v>
      </c>
      <c r="G820" t="s">
        <v>11995</v>
      </c>
      <c r="H820" t="s">
        <v>12084</v>
      </c>
      <c r="I820" t="s">
        <v>15773</v>
      </c>
      <c r="J820" t="s">
        <v>1050</v>
      </c>
      <c r="K820" t="s">
        <v>15809</v>
      </c>
      <c r="M820" t="s">
        <v>15809</v>
      </c>
      <c r="O820" t="s">
        <v>85</v>
      </c>
      <c r="P820" t="s">
        <v>85</v>
      </c>
      <c r="Q820" t="s">
        <v>85</v>
      </c>
      <c r="R820" t="s">
        <v>85</v>
      </c>
      <c r="S820" t="s">
        <v>85</v>
      </c>
      <c r="T820" t="s">
        <v>85</v>
      </c>
      <c r="U820" t="s">
        <v>1051</v>
      </c>
      <c r="V820" t="s">
        <v>12214</v>
      </c>
      <c r="W820" t="s">
        <v>85</v>
      </c>
      <c r="X820" t="s">
        <v>85</v>
      </c>
      <c r="Y820" t="s">
        <v>85</v>
      </c>
      <c r="Z820" t="s">
        <v>85</v>
      </c>
      <c r="AA820" t="s">
        <v>85</v>
      </c>
      <c r="AC820" t="s">
        <v>12227</v>
      </c>
      <c r="AD820" t="s">
        <v>17439</v>
      </c>
      <c r="AE820" t="s">
        <v>15809</v>
      </c>
    </row>
    <row r="821" spans="1:31" x14ac:dyDescent="0.35">
      <c r="A821" t="s">
        <v>85</v>
      </c>
      <c r="B821" t="s">
        <v>14829</v>
      </c>
      <c r="C821" t="s">
        <v>10905</v>
      </c>
      <c r="D821" t="s">
        <v>10907</v>
      </c>
      <c r="E821" t="s">
        <v>11143</v>
      </c>
      <c r="F821" t="s">
        <v>11994</v>
      </c>
      <c r="G821" t="s">
        <v>11995</v>
      </c>
      <c r="H821" t="s">
        <v>12084</v>
      </c>
      <c r="I821" t="s">
        <v>15773</v>
      </c>
      <c r="J821" t="s">
        <v>1050</v>
      </c>
      <c r="K821" t="s">
        <v>14515</v>
      </c>
      <c r="M821" t="s">
        <v>14515</v>
      </c>
      <c r="N821" t="s">
        <v>15810</v>
      </c>
      <c r="O821" t="s">
        <v>85</v>
      </c>
      <c r="P821" t="s">
        <v>85</v>
      </c>
      <c r="Q821" t="s">
        <v>85</v>
      </c>
      <c r="R821" t="s">
        <v>85</v>
      </c>
      <c r="S821" t="s">
        <v>85</v>
      </c>
      <c r="T821" t="s">
        <v>85</v>
      </c>
      <c r="U821" t="s">
        <v>1051</v>
      </c>
      <c r="V821" t="s">
        <v>12214</v>
      </c>
      <c r="W821" t="s">
        <v>85</v>
      </c>
      <c r="X821" t="s">
        <v>85</v>
      </c>
      <c r="Y821" t="s">
        <v>85</v>
      </c>
      <c r="Z821" t="s">
        <v>85</v>
      </c>
      <c r="AA821" t="s">
        <v>85</v>
      </c>
      <c r="AB821" t="s">
        <v>12222</v>
      </c>
      <c r="AC821" t="s">
        <v>12227</v>
      </c>
      <c r="AD821" t="s">
        <v>17447</v>
      </c>
      <c r="AE821" t="s">
        <v>14515</v>
      </c>
    </row>
    <row r="822" spans="1:31" x14ac:dyDescent="0.35">
      <c r="A822" t="s">
        <v>85</v>
      </c>
      <c r="B822" t="s">
        <v>15811</v>
      </c>
      <c r="C822" t="s">
        <v>10905</v>
      </c>
      <c r="D822" t="s">
        <v>10907</v>
      </c>
      <c r="E822" t="s">
        <v>11143</v>
      </c>
      <c r="F822" t="s">
        <v>11994</v>
      </c>
      <c r="G822" t="s">
        <v>11995</v>
      </c>
      <c r="H822" t="s">
        <v>12084</v>
      </c>
      <c r="I822" t="s">
        <v>15773</v>
      </c>
      <c r="J822" t="s">
        <v>1050</v>
      </c>
      <c r="K822" t="s">
        <v>15812</v>
      </c>
      <c r="M822" t="s">
        <v>15812</v>
      </c>
      <c r="O822" t="s">
        <v>85</v>
      </c>
      <c r="P822" t="s">
        <v>85</v>
      </c>
      <c r="Q822" t="s">
        <v>85</v>
      </c>
      <c r="R822" t="s">
        <v>85</v>
      </c>
      <c r="S822" t="s">
        <v>85</v>
      </c>
      <c r="T822" t="s">
        <v>85</v>
      </c>
      <c r="U822" t="s">
        <v>1051</v>
      </c>
      <c r="W822" t="s">
        <v>85</v>
      </c>
      <c r="X822" t="s">
        <v>85</v>
      </c>
      <c r="Y822" t="s">
        <v>85</v>
      </c>
      <c r="Z822" t="s">
        <v>85</v>
      </c>
      <c r="AA822" t="s">
        <v>85</v>
      </c>
      <c r="AC822" t="s">
        <v>12227</v>
      </c>
      <c r="AD822" t="s">
        <v>17455</v>
      </c>
      <c r="AE822" t="s">
        <v>15812</v>
      </c>
    </row>
    <row r="823" spans="1:31" x14ac:dyDescent="0.35">
      <c r="B823" t="s">
        <v>16689</v>
      </c>
      <c r="C823" t="s">
        <v>10905</v>
      </c>
      <c r="D823" t="s">
        <v>10907</v>
      </c>
      <c r="E823" t="s">
        <v>11143</v>
      </c>
      <c r="F823" t="s">
        <v>11994</v>
      </c>
      <c r="G823" t="s">
        <v>11995</v>
      </c>
      <c r="H823" t="s">
        <v>12084</v>
      </c>
      <c r="I823" t="s">
        <v>15773</v>
      </c>
      <c r="J823" t="s">
        <v>1071</v>
      </c>
      <c r="K823" t="s">
        <v>16690</v>
      </c>
      <c r="L823" t="s">
        <v>16691</v>
      </c>
      <c r="M823" t="s">
        <v>16691</v>
      </c>
      <c r="AD823" t="s">
        <v>85</v>
      </c>
      <c r="AE823" t="s">
        <v>16656</v>
      </c>
    </row>
    <row r="824" spans="1:31" x14ac:dyDescent="0.35">
      <c r="A824" t="s">
        <v>85</v>
      </c>
      <c r="B824" t="s">
        <v>14823</v>
      </c>
      <c r="C824" t="s">
        <v>10905</v>
      </c>
      <c r="D824" t="s">
        <v>10907</v>
      </c>
      <c r="E824" t="s">
        <v>11143</v>
      </c>
      <c r="F824" t="s">
        <v>11994</v>
      </c>
      <c r="G824" t="s">
        <v>11995</v>
      </c>
      <c r="H824" t="s">
        <v>12084</v>
      </c>
      <c r="I824" t="s">
        <v>15773</v>
      </c>
      <c r="J824" t="s">
        <v>1071</v>
      </c>
      <c r="K824" t="s">
        <v>16690</v>
      </c>
      <c r="L824" t="s">
        <v>15813</v>
      </c>
      <c r="M824" t="s">
        <v>15813</v>
      </c>
      <c r="O824" t="s">
        <v>85</v>
      </c>
      <c r="P824" t="s">
        <v>85</v>
      </c>
      <c r="Q824" t="s">
        <v>85</v>
      </c>
      <c r="R824" t="s">
        <v>85</v>
      </c>
      <c r="S824" t="s">
        <v>85</v>
      </c>
      <c r="T824" t="s">
        <v>85</v>
      </c>
      <c r="U824" t="s">
        <v>1072</v>
      </c>
      <c r="W824" t="s">
        <v>85</v>
      </c>
      <c r="X824" t="s">
        <v>85</v>
      </c>
      <c r="Y824" t="s">
        <v>85</v>
      </c>
      <c r="Z824" t="s">
        <v>85</v>
      </c>
      <c r="AA824" t="s">
        <v>85</v>
      </c>
      <c r="AB824" t="s">
        <v>15814</v>
      </c>
      <c r="AC824" t="s">
        <v>12227</v>
      </c>
      <c r="AD824" t="s">
        <v>20079</v>
      </c>
      <c r="AE824" t="s">
        <v>16656</v>
      </c>
    </row>
    <row r="825" spans="1:31" x14ac:dyDescent="0.35">
      <c r="A825" t="s">
        <v>85</v>
      </c>
      <c r="B825" t="s">
        <v>15815</v>
      </c>
      <c r="C825" t="s">
        <v>10905</v>
      </c>
      <c r="D825" t="s">
        <v>10907</v>
      </c>
      <c r="E825" t="s">
        <v>11143</v>
      </c>
      <c r="F825" t="s">
        <v>11994</v>
      </c>
      <c r="G825" t="s">
        <v>11995</v>
      </c>
      <c r="H825" t="s">
        <v>12084</v>
      </c>
      <c r="I825" t="s">
        <v>12363</v>
      </c>
      <c r="J825" t="s">
        <v>15816</v>
      </c>
      <c r="M825" t="s">
        <v>15816</v>
      </c>
      <c r="N825" t="s">
        <v>85</v>
      </c>
      <c r="O825" t="s">
        <v>85</v>
      </c>
      <c r="P825" t="s">
        <v>85</v>
      </c>
      <c r="Q825" t="s">
        <v>85</v>
      </c>
      <c r="R825" t="s">
        <v>85</v>
      </c>
      <c r="S825" t="s">
        <v>12209</v>
      </c>
      <c r="T825" t="s">
        <v>85</v>
      </c>
      <c r="V825" t="s">
        <v>12210</v>
      </c>
      <c r="W825" t="s">
        <v>85</v>
      </c>
      <c r="X825" t="s">
        <v>85</v>
      </c>
      <c r="Y825" t="s">
        <v>85</v>
      </c>
      <c r="Z825" t="s">
        <v>85</v>
      </c>
      <c r="AA825" t="s">
        <v>85</v>
      </c>
      <c r="AB825" t="s">
        <v>12211</v>
      </c>
      <c r="AC825" t="s">
        <v>12208</v>
      </c>
      <c r="AD825" t="s">
        <v>85</v>
      </c>
      <c r="AE825" t="s">
        <v>15816</v>
      </c>
    </row>
    <row r="826" spans="1:31" x14ac:dyDescent="0.35">
      <c r="A826" t="s">
        <v>85</v>
      </c>
      <c r="B826" t="s">
        <v>15128</v>
      </c>
      <c r="C826" t="s">
        <v>10905</v>
      </c>
      <c r="D826" t="s">
        <v>10907</v>
      </c>
      <c r="E826" t="s">
        <v>11143</v>
      </c>
      <c r="F826" t="s">
        <v>11994</v>
      </c>
      <c r="G826" t="s">
        <v>11995</v>
      </c>
      <c r="H826" t="s">
        <v>12084</v>
      </c>
      <c r="I826" t="s">
        <v>12363</v>
      </c>
      <c r="J826" t="s">
        <v>1047</v>
      </c>
      <c r="K826" t="s">
        <v>15817</v>
      </c>
      <c r="M826" t="s">
        <v>15817</v>
      </c>
      <c r="N826" t="s">
        <v>85</v>
      </c>
      <c r="O826" t="s">
        <v>85</v>
      </c>
      <c r="P826" t="s">
        <v>85</v>
      </c>
      <c r="Q826" t="s">
        <v>85</v>
      </c>
      <c r="R826" t="s">
        <v>85</v>
      </c>
      <c r="S826" t="s">
        <v>12209</v>
      </c>
      <c r="T826" t="s">
        <v>85</v>
      </c>
      <c r="U826" t="s">
        <v>1048</v>
      </c>
      <c r="V826" t="s">
        <v>12210</v>
      </c>
      <c r="W826" t="s">
        <v>85</v>
      </c>
      <c r="X826" t="s">
        <v>85</v>
      </c>
      <c r="Y826" t="s">
        <v>85</v>
      </c>
      <c r="Z826" t="s">
        <v>85</v>
      </c>
      <c r="AA826" t="s">
        <v>85</v>
      </c>
      <c r="AB826" t="s">
        <v>12211</v>
      </c>
      <c r="AC826" t="s">
        <v>12208</v>
      </c>
      <c r="AD826" t="s">
        <v>1048</v>
      </c>
      <c r="AE826" t="s">
        <v>16656</v>
      </c>
    </row>
    <row r="827" spans="1:31" x14ac:dyDescent="0.35">
      <c r="A827" t="s">
        <v>85</v>
      </c>
      <c r="B827" t="s">
        <v>14864</v>
      </c>
      <c r="C827" t="s">
        <v>10905</v>
      </c>
      <c r="D827" t="s">
        <v>10907</v>
      </c>
      <c r="E827" t="s">
        <v>11143</v>
      </c>
      <c r="F827" t="s">
        <v>11994</v>
      </c>
      <c r="G827" t="s">
        <v>11995</v>
      </c>
      <c r="H827" t="s">
        <v>12084</v>
      </c>
      <c r="I827" t="s">
        <v>12363</v>
      </c>
      <c r="J827" t="s">
        <v>1047</v>
      </c>
      <c r="M827" t="s">
        <v>1047</v>
      </c>
      <c r="N827" t="s">
        <v>85</v>
      </c>
      <c r="O827" t="s">
        <v>85</v>
      </c>
      <c r="P827" t="s">
        <v>85</v>
      </c>
      <c r="Q827" t="s">
        <v>85</v>
      </c>
      <c r="R827" t="s">
        <v>85</v>
      </c>
      <c r="S827" t="s">
        <v>12209</v>
      </c>
      <c r="T827" t="s">
        <v>85</v>
      </c>
      <c r="U827" t="s">
        <v>1048</v>
      </c>
      <c r="V827" t="s">
        <v>12210</v>
      </c>
      <c r="W827" t="s">
        <v>85</v>
      </c>
      <c r="X827" t="s">
        <v>85</v>
      </c>
      <c r="Y827" t="s">
        <v>85</v>
      </c>
      <c r="Z827" t="s">
        <v>85</v>
      </c>
      <c r="AA827" t="s">
        <v>85</v>
      </c>
      <c r="AB827" t="s">
        <v>12211</v>
      </c>
      <c r="AC827" t="s">
        <v>12208</v>
      </c>
      <c r="AD827" t="s">
        <v>1048</v>
      </c>
      <c r="AE827" t="s">
        <v>1047</v>
      </c>
    </row>
    <row r="828" spans="1:31" x14ac:dyDescent="0.35">
      <c r="A828" t="s">
        <v>85</v>
      </c>
      <c r="B828" t="s">
        <v>12265</v>
      </c>
      <c r="C828" t="s">
        <v>10905</v>
      </c>
      <c r="D828" t="s">
        <v>10907</v>
      </c>
      <c r="E828" t="s">
        <v>11143</v>
      </c>
      <c r="F828" t="s">
        <v>11994</v>
      </c>
      <c r="G828" t="s">
        <v>11995</v>
      </c>
      <c r="H828" t="s">
        <v>12084</v>
      </c>
      <c r="I828" t="s">
        <v>15818</v>
      </c>
      <c r="J828" t="s">
        <v>85</v>
      </c>
      <c r="K828" t="s">
        <v>85</v>
      </c>
      <c r="M828" t="s">
        <v>15818</v>
      </c>
      <c r="N828" t="s">
        <v>85</v>
      </c>
      <c r="O828" t="s">
        <v>85</v>
      </c>
      <c r="P828" t="s">
        <v>85</v>
      </c>
      <c r="Q828" t="s">
        <v>85</v>
      </c>
      <c r="R828" t="s">
        <v>85</v>
      </c>
      <c r="S828" t="s">
        <v>85</v>
      </c>
      <c r="T828" t="s">
        <v>85</v>
      </c>
      <c r="V828" t="s">
        <v>85</v>
      </c>
      <c r="W828" t="s">
        <v>85</v>
      </c>
      <c r="X828" t="s">
        <v>85</v>
      </c>
      <c r="Y828" t="s">
        <v>85</v>
      </c>
      <c r="Z828" t="s">
        <v>85</v>
      </c>
      <c r="AA828" t="s">
        <v>85</v>
      </c>
      <c r="AB828" t="s">
        <v>85</v>
      </c>
      <c r="AC828" t="s">
        <v>85</v>
      </c>
      <c r="AD828" t="s">
        <v>85</v>
      </c>
      <c r="AE828" t="s">
        <v>16656</v>
      </c>
    </row>
    <row r="829" spans="1:31" x14ac:dyDescent="0.35">
      <c r="A829" t="s">
        <v>85</v>
      </c>
      <c r="B829" t="s">
        <v>14858</v>
      </c>
      <c r="C829" t="s">
        <v>10905</v>
      </c>
      <c r="D829" t="s">
        <v>10907</v>
      </c>
      <c r="E829" t="s">
        <v>11143</v>
      </c>
      <c r="F829" t="s">
        <v>11994</v>
      </c>
      <c r="G829" t="s">
        <v>11995</v>
      </c>
      <c r="H829" t="s">
        <v>12084</v>
      </c>
      <c r="I829" t="s">
        <v>15818</v>
      </c>
      <c r="J829" t="s">
        <v>1126</v>
      </c>
      <c r="K829" t="s">
        <v>15819</v>
      </c>
      <c r="M829" t="s">
        <v>15819</v>
      </c>
      <c r="N829" t="s">
        <v>16692</v>
      </c>
      <c r="O829" t="s">
        <v>85</v>
      </c>
      <c r="P829" t="s">
        <v>85</v>
      </c>
      <c r="Q829" t="s">
        <v>85</v>
      </c>
      <c r="R829" t="s">
        <v>85</v>
      </c>
      <c r="S829" t="s">
        <v>12373</v>
      </c>
      <c r="T829" t="s">
        <v>85</v>
      </c>
      <c r="U829" t="s">
        <v>4512</v>
      </c>
      <c r="V829" t="s">
        <v>12256</v>
      </c>
      <c r="W829" t="s">
        <v>85</v>
      </c>
      <c r="X829" t="s">
        <v>85</v>
      </c>
      <c r="Y829" t="s">
        <v>85</v>
      </c>
      <c r="Z829" t="s">
        <v>85</v>
      </c>
      <c r="AA829" t="s">
        <v>85</v>
      </c>
      <c r="AB829" t="s">
        <v>12233</v>
      </c>
      <c r="AC829" t="s">
        <v>1118</v>
      </c>
      <c r="AD829" t="s">
        <v>4512</v>
      </c>
      <c r="AE829" t="s">
        <v>16656</v>
      </c>
    </row>
    <row r="830" spans="1:31" x14ac:dyDescent="0.35">
      <c r="A830" t="s">
        <v>85</v>
      </c>
      <c r="B830" t="s">
        <v>12229</v>
      </c>
      <c r="C830" t="s">
        <v>10905</v>
      </c>
      <c r="D830" t="s">
        <v>10907</v>
      </c>
      <c r="E830" t="s">
        <v>11143</v>
      </c>
      <c r="F830" t="s">
        <v>11994</v>
      </c>
      <c r="G830" t="s">
        <v>11995</v>
      </c>
      <c r="H830" t="s">
        <v>12084</v>
      </c>
      <c r="I830" t="s">
        <v>15818</v>
      </c>
      <c r="J830" t="s">
        <v>1126</v>
      </c>
      <c r="K830" t="s">
        <v>16693</v>
      </c>
      <c r="M830" t="s">
        <v>16693</v>
      </c>
      <c r="N830" t="s">
        <v>20943</v>
      </c>
      <c r="O830" t="s">
        <v>85</v>
      </c>
      <c r="P830" t="s">
        <v>85</v>
      </c>
      <c r="Q830" t="s">
        <v>85</v>
      </c>
      <c r="R830" t="s">
        <v>85</v>
      </c>
      <c r="S830" t="s">
        <v>12231</v>
      </c>
      <c r="T830" t="s">
        <v>85</v>
      </c>
      <c r="U830" t="s">
        <v>4512</v>
      </c>
      <c r="V830" t="s">
        <v>12232</v>
      </c>
      <c r="W830" t="s">
        <v>85</v>
      </c>
      <c r="X830" t="s">
        <v>85</v>
      </c>
      <c r="Y830" t="s">
        <v>85</v>
      </c>
      <c r="Z830" t="s">
        <v>85</v>
      </c>
      <c r="AA830" t="s">
        <v>85</v>
      </c>
      <c r="AC830" t="s">
        <v>12230</v>
      </c>
      <c r="AD830" t="s">
        <v>17475</v>
      </c>
      <c r="AE830" t="s">
        <v>16693</v>
      </c>
    </row>
    <row r="831" spans="1:31" x14ac:dyDescent="0.35">
      <c r="A831" t="s">
        <v>85</v>
      </c>
      <c r="B831" t="s">
        <v>14857</v>
      </c>
      <c r="C831" t="s">
        <v>10905</v>
      </c>
      <c r="D831" t="s">
        <v>10907</v>
      </c>
      <c r="E831" t="s">
        <v>11143</v>
      </c>
      <c r="F831" t="s">
        <v>11994</v>
      </c>
      <c r="G831" t="s">
        <v>11995</v>
      </c>
      <c r="H831" t="s">
        <v>12084</v>
      </c>
      <c r="I831" t="s">
        <v>15818</v>
      </c>
      <c r="J831" t="s">
        <v>937</v>
      </c>
      <c r="K831" t="s">
        <v>15821</v>
      </c>
      <c r="M831" t="s">
        <v>15821</v>
      </c>
      <c r="N831" t="s">
        <v>21497</v>
      </c>
      <c r="O831" t="s">
        <v>85</v>
      </c>
      <c r="P831" t="s">
        <v>85</v>
      </c>
      <c r="Q831" t="s">
        <v>85</v>
      </c>
      <c r="R831" t="s">
        <v>85</v>
      </c>
      <c r="S831" t="s">
        <v>85</v>
      </c>
      <c r="T831" t="s">
        <v>85</v>
      </c>
      <c r="U831" t="s">
        <v>873</v>
      </c>
      <c r="V831" t="s">
        <v>12239</v>
      </c>
      <c r="W831" t="s">
        <v>85</v>
      </c>
      <c r="X831" t="s">
        <v>85</v>
      </c>
      <c r="Y831" t="s">
        <v>85</v>
      </c>
      <c r="Z831" t="s">
        <v>85</v>
      </c>
      <c r="AA831" t="s">
        <v>85</v>
      </c>
      <c r="AB831" t="s">
        <v>12240</v>
      </c>
      <c r="AC831" t="s">
        <v>12241</v>
      </c>
      <c r="AD831" t="s">
        <v>85</v>
      </c>
      <c r="AE831" t="s">
        <v>16656</v>
      </c>
    </row>
    <row r="832" spans="1:31" x14ac:dyDescent="0.35">
      <c r="A832" t="s">
        <v>85</v>
      </c>
      <c r="B832" t="s">
        <v>16694</v>
      </c>
      <c r="C832" t="s">
        <v>10905</v>
      </c>
      <c r="D832" t="s">
        <v>10907</v>
      </c>
      <c r="E832" t="s">
        <v>11143</v>
      </c>
      <c r="F832" t="s">
        <v>11994</v>
      </c>
      <c r="G832" t="s">
        <v>11995</v>
      </c>
      <c r="H832" t="s">
        <v>12084</v>
      </c>
      <c r="I832" t="s">
        <v>15818</v>
      </c>
      <c r="J832" t="s">
        <v>937</v>
      </c>
      <c r="K832" t="s">
        <v>16695</v>
      </c>
      <c r="M832" t="s">
        <v>16695</v>
      </c>
      <c r="N832" t="s">
        <v>20946</v>
      </c>
      <c r="O832" t="s">
        <v>85</v>
      </c>
      <c r="P832" t="s">
        <v>85</v>
      </c>
      <c r="Q832" t="s">
        <v>85</v>
      </c>
      <c r="R832" t="s">
        <v>85</v>
      </c>
      <c r="S832" t="s">
        <v>85</v>
      </c>
      <c r="T832" t="s">
        <v>85</v>
      </c>
      <c r="U832" t="s">
        <v>873</v>
      </c>
      <c r="V832" t="s">
        <v>12239</v>
      </c>
      <c r="W832" t="s">
        <v>85</v>
      </c>
      <c r="X832" t="s">
        <v>85</v>
      </c>
      <c r="Y832" t="s">
        <v>85</v>
      </c>
      <c r="Z832" t="s">
        <v>85</v>
      </c>
      <c r="AA832" t="s">
        <v>85</v>
      </c>
      <c r="AB832" t="s">
        <v>12240</v>
      </c>
      <c r="AC832" t="s">
        <v>12241</v>
      </c>
      <c r="AD832" t="s">
        <v>17482</v>
      </c>
      <c r="AE832" t="s">
        <v>16695</v>
      </c>
    </row>
    <row r="833" spans="1:31" x14ac:dyDescent="0.35">
      <c r="A833" t="s">
        <v>85</v>
      </c>
      <c r="B833" t="s">
        <v>16696</v>
      </c>
      <c r="C833" t="s">
        <v>10905</v>
      </c>
      <c r="D833" t="s">
        <v>10907</v>
      </c>
      <c r="E833" t="s">
        <v>11143</v>
      </c>
      <c r="F833" t="s">
        <v>11994</v>
      </c>
      <c r="G833" t="s">
        <v>11995</v>
      </c>
      <c r="H833" t="s">
        <v>12084</v>
      </c>
      <c r="I833" t="s">
        <v>15818</v>
      </c>
      <c r="J833" t="s">
        <v>937</v>
      </c>
      <c r="K833" t="s">
        <v>16695</v>
      </c>
      <c r="L833" t="s">
        <v>16697</v>
      </c>
      <c r="M833" t="s">
        <v>16697</v>
      </c>
      <c r="N833" t="s">
        <v>21498</v>
      </c>
      <c r="O833" t="s">
        <v>85</v>
      </c>
      <c r="P833" t="s">
        <v>85</v>
      </c>
      <c r="Q833" t="s">
        <v>85</v>
      </c>
      <c r="R833" t="s">
        <v>85</v>
      </c>
      <c r="S833" t="s">
        <v>85</v>
      </c>
      <c r="T833" t="s">
        <v>85</v>
      </c>
      <c r="U833" t="s">
        <v>873</v>
      </c>
      <c r="V833" t="s">
        <v>12239</v>
      </c>
      <c r="W833" t="s">
        <v>85</v>
      </c>
      <c r="X833" t="s">
        <v>85</v>
      </c>
      <c r="Y833" t="s">
        <v>85</v>
      </c>
      <c r="Z833" t="s">
        <v>85</v>
      </c>
      <c r="AA833" t="s">
        <v>85</v>
      </c>
      <c r="AB833" t="s">
        <v>12240</v>
      </c>
      <c r="AC833" t="s">
        <v>12241</v>
      </c>
      <c r="AD833" t="s">
        <v>17482</v>
      </c>
      <c r="AE833" t="s">
        <v>16656</v>
      </c>
    </row>
    <row r="834" spans="1:31" x14ac:dyDescent="0.35">
      <c r="A834" t="s">
        <v>85</v>
      </c>
      <c r="B834" t="s">
        <v>15136</v>
      </c>
      <c r="C834" t="s">
        <v>10905</v>
      </c>
      <c r="D834" t="s">
        <v>10907</v>
      </c>
      <c r="E834" t="s">
        <v>11143</v>
      </c>
      <c r="F834" t="s">
        <v>11994</v>
      </c>
      <c r="G834" t="s">
        <v>11995</v>
      </c>
      <c r="H834" t="s">
        <v>12084</v>
      </c>
      <c r="I834" t="s">
        <v>15818</v>
      </c>
      <c r="J834" t="s">
        <v>876</v>
      </c>
      <c r="K834" t="s">
        <v>16698</v>
      </c>
      <c r="L834" t="s">
        <v>16699</v>
      </c>
      <c r="M834" t="s">
        <v>16699</v>
      </c>
      <c r="N834" t="s">
        <v>16700</v>
      </c>
      <c r="O834" t="s">
        <v>85</v>
      </c>
      <c r="P834" t="s">
        <v>85</v>
      </c>
      <c r="Q834" t="s">
        <v>85</v>
      </c>
      <c r="R834" t="s">
        <v>85</v>
      </c>
      <c r="S834" t="s">
        <v>12247</v>
      </c>
      <c r="T834" t="s">
        <v>85</v>
      </c>
      <c r="U834" t="s">
        <v>12243</v>
      </c>
      <c r="W834" t="s">
        <v>85</v>
      </c>
      <c r="X834" t="s">
        <v>85</v>
      </c>
      <c r="Y834" t="s">
        <v>85</v>
      </c>
      <c r="Z834" t="s">
        <v>85</v>
      </c>
      <c r="AA834" t="s">
        <v>85</v>
      </c>
      <c r="AD834" t="s">
        <v>17576</v>
      </c>
      <c r="AE834" t="s">
        <v>16656</v>
      </c>
    </row>
    <row r="835" spans="1:31" x14ac:dyDescent="0.35">
      <c r="A835" t="s">
        <v>85</v>
      </c>
      <c r="B835" t="s">
        <v>14813</v>
      </c>
      <c r="C835" t="s">
        <v>10905</v>
      </c>
      <c r="D835" t="s">
        <v>10907</v>
      </c>
      <c r="E835" t="s">
        <v>11143</v>
      </c>
      <c r="F835" t="s">
        <v>11994</v>
      </c>
      <c r="G835" t="s">
        <v>11995</v>
      </c>
      <c r="H835" t="s">
        <v>12084</v>
      </c>
      <c r="I835" t="s">
        <v>15818</v>
      </c>
      <c r="J835" t="s">
        <v>876</v>
      </c>
      <c r="K835" t="s">
        <v>16698</v>
      </c>
      <c r="L835" t="s">
        <v>20080</v>
      </c>
      <c r="M835" t="s">
        <v>20080</v>
      </c>
      <c r="O835" t="s">
        <v>85</v>
      </c>
      <c r="P835" t="s">
        <v>85</v>
      </c>
      <c r="Q835" t="s">
        <v>85</v>
      </c>
      <c r="R835" t="s">
        <v>85</v>
      </c>
      <c r="S835" t="s">
        <v>12247</v>
      </c>
      <c r="T835" t="s">
        <v>85</v>
      </c>
      <c r="U835" t="s">
        <v>12243</v>
      </c>
      <c r="W835" t="s">
        <v>85</v>
      </c>
      <c r="X835" t="s">
        <v>85</v>
      </c>
      <c r="Y835" t="s">
        <v>85</v>
      </c>
      <c r="Z835" t="s">
        <v>85</v>
      </c>
      <c r="AA835" t="s">
        <v>85</v>
      </c>
      <c r="AD835" t="s">
        <v>17497</v>
      </c>
      <c r="AE835" t="s">
        <v>16656</v>
      </c>
    </row>
    <row r="836" spans="1:31" x14ac:dyDescent="0.35">
      <c r="A836" t="s">
        <v>85</v>
      </c>
      <c r="B836" t="s">
        <v>15135</v>
      </c>
      <c r="C836" t="s">
        <v>10905</v>
      </c>
      <c r="D836" t="s">
        <v>10907</v>
      </c>
      <c r="E836" t="s">
        <v>11143</v>
      </c>
      <c r="F836" t="s">
        <v>11994</v>
      </c>
      <c r="G836" t="s">
        <v>11995</v>
      </c>
      <c r="H836" t="s">
        <v>12084</v>
      </c>
      <c r="I836" t="s">
        <v>15818</v>
      </c>
      <c r="J836" t="s">
        <v>876</v>
      </c>
      <c r="K836" t="s">
        <v>16698</v>
      </c>
      <c r="L836" t="s">
        <v>16701</v>
      </c>
      <c r="M836" t="s">
        <v>16701</v>
      </c>
      <c r="O836" t="s">
        <v>85</v>
      </c>
      <c r="P836" t="s">
        <v>85</v>
      </c>
      <c r="Q836" t="s">
        <v>85</v>
      </c>
      <c r="R836" t="s">
        <v>85</v>
      </c>
      <c r="S836" t="s">
        <v>12247</v>
      </c>
      <c r="T836" t="s">
        <v>85</v>
      </c>
      <c r="U836" t="s">
        <v>12243</v>
      </c>
      <c r="W836" t="s">
        <v>85</v>
      </c>
      <c r="X836" t="s">
        <v>85</v>
      </c>
      <c r="Y836" t="s">
        <v>85</v>
      </c>
      <c r="Z836" t="s">
        <v>85</v>
      </c>
      <c r="AA836" t="s">
        <v>85</v>
      </c>
      <c r="AD836" t="s">
        <v>17497</v>
      </c>
      <c r="AE836" t="s">
        <v>16656</v>
      </c>
    </row>
    <row r="837" spans="1:31" x14ac:dyDescent="0.35">
      <c r="A837" t="s">
        <v>85</v>
      </c>
      <c r="B837" t="s">
        <v>15137</v>
      </c>
      <c r="C837" t="s">
        <v>10905</v>
      </c>
      <c r="D837" t="s">
        <v>10907</v>
      </c>
      <c r="E837" t="s">
        <v>11143</v>
      </c>
      <c r="F837" t="s">
        <v>11994</v>
      </c>
      <c r="G837" t="s">
        <v>11995</v>
      </c>
      <c r="H837" t="s">
        <v>12084</v>
      </c>
      <c r="I837" t="s">
        <v>15818</v>
      </c>
      <c r="J837" t="s">
        <v>876</v>
      </c>
      <c r="K837" t="s">
        <v>16698</v>
      </c>
      <c r="L837" t="s">
        <v>16702</v>
      </c>
      <c r="M837" t="s">
        <v>16702</v>
      </c>
      <c r="N837" t="s">
        <v>16703</v>
      </c>
      <c r="O837" t="s">
        <v>85</v>
      </c>
      <c r="P837" t="s">
        <v>85</v>
      </c>
      <c r="Q837" t="s">
        <v>85</v>
      </c>
      <c r="R837" t="s">
        <v>85</v>
      </c>
      <c r="S837" t="s">
        <v>12247</v>
      </c>
      <c r="T837" t="s">
        <v>85</v>
      </c>
      <c r="U837" t="s">
        <v>12243</v>
      </c>
      <c r="W837" t="s">
        <v>85</v>
      </c>
      <c r="X837" t="s">
        <v>85</v>
      </c>
      <c r="Y837" t="s">
        <v>85</v>
      </c>
      <c r="Z837" t="s">
        <v>85</v>
      </c>
      <c r="AA837" t="s">
        <v>85</v>
      </c>
      <c r="AD837" t="s">
        <v>17576</v>
      </c>
      <c r="AE837" t="s">
        <v>16656</v>
      </c>
    </row>
    <row r="838" spans="1:31" x14ac:dyDescent="0.35">
      <c r="A838" t="s">
        <v>85</v>
      </c>
      <c r="B838" t="s">
        <v>15138</v>
      </c>
      <c r="C838" t="s">
        <v>10905</v>
      </c>
      <c r="D838" t="s">
        <v>10907</v>
      </c>
      <c r="E838" t="s">
        <v>11143</v>
      </c>
      <c r="F838" t="s">
        <v>11994</v>
      </c>
      <c r="G838" t="s">
        <v>11995</v>
      </c>
      <c r="H838" t="s">
        <v>12084</v>
      </c>
      <c r="I838" t="s">
        <v>15818</v>
      </c>
      <c r="J838" t="s">
        <v>876</v>
      </c>
      <c r="K838" t="s">
        <v>16698</v>
      </c>
      <c r="L838" t="s">
        <v>16704</v>
      </c>
      <c r="M838" t="s">
        <v>16704</v>
      </c>
      <c r="O838" t="s">
        <v>85</v>
      </c>
      <c r="P838" t="s">
        <v>85</v>
      </c>
      <c r="Q838" t="s">
        <v>85</v>
      </c>
      <c r="R838" t="s">
        <v>85</v>
      </c>
      <c r="S838" t="s">
        <v>12247</v>
      </c>
      <c r="T838" t="s">
        <v>85</v>
      </c>
      <c r="U838" t="s">
        <v>12243</v>
      </c>
      <c r="W838" t="s">
        <v>85</v>
      </c>
      <c r="X838" t="s">
        <v>85</v>
      </c>
      <c r="Y838" t="s">
        <v>85</v>
      </c>
      <c r="Z838" t="s">
        <v>85</v>
      </c>
      <c r="AA838" t="s">
        <v>85</v>
      </c>
      <c r="AD838" t="s">
        <v>17497</v>
      </c>
      <c r="AE838" t="s">
        <v>16656</v>
      </c>
    </row>
    <row r="839" spans="1:31" x14ac:dyDescent="0.35">
      <c r="A839" t="s">
        <v>85</v>
      </c>
      <c r="B839" t="s">
        <v>14763</v>
      </c>
      <c r="C839" t="s">
        <v>10905</v>
      </c>
      <c r="D839" t="s">
        <v>10907</v>
      </c>
      <c r="E839" t="s">
        <v>11143</v>
      </c>
      <c r="F839" t="s">
        <v>11994</v>
      </c>
      <c r="G839" t="s">
        <v>11995</v>
      </c>
      <c r="H839" t="s">
        <v>12084</v>
      </c>
      <c r="I839" t="s">
        <v>15818</v>
      </c>
      <c r="J839" t="s">
        <v>876</v>
      </c>
      <c r="K839" t="s">
        <v>16698</v>
      </c>
      <c r="L839" t="s">
        <v>16705</v>
      </c>
      <c r="M839" t="s">
        <v>16705</v>
      </c>
      <c r="O839" t="s">
        <v>85</v>
      </c>
      <c r="P839" t="s">
        <v>85</v>
      </c>
      <c r="Q839" t="s">
        <v>85</v>
      </c>
      <c r="R839" t="s">
        <v>85</v>
      </c>
      <c r="S839" t="s">
        <v>12247</v>
      </c>
      <c r="T839" t="s">
        <v>85</v>
      </c>
      <c r="U839" t="s">
        <v>12243</v>
      </c>
      <c r="V839" t="s">
        <v>12244</v>
      </c>
      <c r="W839" t="s">
        <v>85</v>
      </c>
      <c r="X839" t="s">
        <v>85</v>
      </c>
      <c r="Y839" t="s">
        <v>85</v>
      </c>
      <c r="Z839" t="s">
        <v>85</v>
      </c>
      <c r="AA839" t="s">
        <v>85</v>
      </c>
      <c r="AB839" t="s">
        <v>15822</v>
      </c>
      <c r="AD839" t="s">
        <v>17490</v>
      </c>
      <c r="AE839" t="s">
        <v>16705</v>
      </c>
    </row>
    <row r="840" spans="1:31" x14ac:dyDescent="0.35">
      <c r="A840" t="s">
        <v>85</v>
      </c>
      <c r="B840" t="s">
        <v>12246</v>
      </c>
      <c r="C840" t="s">
        <v>10905</v>
      </c>
      <c r="D840" t="s">
        <v>10907</v>
      </c>
      <c r="E840" t="s">
        <v>11143</v>
      </c>
      <c r="F840" t="s">
        <v>11994</v>
      </c>
      <c r="G840" t="s">
        <v>11995</v>
      </c>
      <c r="H840" t="s">
        <v>12084</v>
      </c>
      <c r="I840" t="s">
        <v>15818</v>
      </c>
      <c r="J840" t="s">
        <v>876</v>
      </c>
      <c r="K840" t="s">
        <v>16698</v>
      </c>
      <c r="L840" t="s">
        <v>16706</v>
      </c>
      <c r="M840" t="s">
        <v>16706</v>
      </c>
      <c r="N840" t="s">
        <v>16706</v>
      </c>
      <c r="O840" t="s">
        <v>85</v>
      </c>
      <c r="P840" t="s">
        <v>85</v>
      </c>
      <c r="Q840" t="s">
        <v>85</v>
      </c>
      <c r="R840" t="s">
        <v>85</v>
      </c>
      <c r="S840" t="s">
        <v>12247</v>
      </c>
      <c r="T840" t="s">
        <v>85</v>
      </c>
      <c r="U840" t="s">
        <v>12243</v>
      </c>
      <c r="V840" t="s">
        <v>12244</v>
      </c>
      <c r="W840" t="s">
        <v>85</v>
      </c>
      <c r="X840" t="s">
        <v>85</v>
      </c>
      <c r="Y840" t="s">
        <v>85</v>
      </c>
      <c r="Z840" t="s">
        <v>85</v>
      </c>
      <c r="AA840" t="s">
        <v>85</v>
      </c>
      <c r="AB840" t="s">
        <v>12245</v>
      </c>
      <c r="AC840" t="s">
        <v>16707</v>
      </c>
      <c r="AD840" t="s">
        <v>17497</v>
      </c>
      <c r="AE840" t="s">
        <v>16706</v>
      </c>
    </row>
    <row r="841" spans="1:31" x14ac:dyDescent="0.35">
      <c r="B841" t="s">
        <v>15823</v>
      </c>
      <c r="C841" t="s">
        <v>10905</v>
      </c>
      <c r="D841" t="s">
        <v>10907</v>
      </c>
      <c r="E841" t="s">
        <v>11143</v>
      </c>
      <c r="F841" t="s">
        <v>11994</v>
      </c>
      <c r="G841" t="s">
        <v>11995</v>
      </c>
      <c r="H841" t="s">
        <v>12084</v>
      </c>
      <c r="I841" t="s">
        <v>15818</v>
      </c>
      <c r="J841" t="s">
        <v>755</v>
      </c>
      <c r="K841" t="s">
        <v>16708</v>
      </c>
      <c r="M841" t="s">
        <v>16708</v>
      </c>
      <c r="U841" t="s">
        <v>4475</v>
      </c>
      <c r="AD841" t="s">
        <v>17505</v>
      </c>
      <c r="AE841" t="s">
        <v>16708</v>
      </c>
    </row>
    <row r="842" spans="1:31" x14ac:dyDescent="0.35">
      <c r="A842" t="s">
        <v>85</v>
      </c>
      <c r="B842" t="s">
        <v>14815</v>
      </c>
      <c r="C842" t="s">
        <v>10905</v>
      </c>
      <c r="D842" t="s">
        <v>10907</v>
      </c>
      <c r="E842" t="s">
        <v>11143</v>
      </c>
      <c r="F842" t="s">
        <v>11994</v>
      </c>
      <c r="G842" t="s">
        <v>11995</v>
      </c>
      <c r="H842" t="s">
        <v>12084</v>
      </c>
      <c r="I842" t="s">
        <v>15818</v>
      </c>
      <c r="J842" t="s">
        <v>15824</v>
      </c>
      <c r="K842" t="s">
        <v>15825</v>
      </c>
      <c r="M842" t="s">
        <v>15825</v>
      </c>
      <c r="N842" t="s">
        <v>85</v>
      </c>
      <c r="O842" t="s">
        <v>85</v>
      </c>
      <c r="P842" t="s">
        <v>85</v>
      </c>
      <c r="Q842" t="s">
        <v>85</v>
      </c>
      <c r="R842" t="s">
        <v>85</v>
      </c>
      <c r="S842" t="s">
        <v>85</v>
      </c>
      <c r="T842" t="s">
        <v>85</v>
      </c>
      <c r="U842" t="s">
        <v>879</v>
      </c>
      <c r="W842" t="s">
        <v>85</v>
      </c>
      <c r="X842" t="s">
        <v>85</v>
      </c>
      <c r="Y842" t="s">
        <v>85</v>
      </c>
      <c r="Z842" t="s">
        <v>85</v>
      </c>
      <c r="AA842" t="s">
        <v>85</v>
      </c>
      <c r="AC842" t="s">
        <v>12248</v>
      </c>
      <c r="AD842" t="s">
        <v>17513</v>
      </c>
      <c r="AE842" t="s">
        <v>15825</v>
      </c>
    </row>
    <row r="843" spans="1:31" x14ac:dyDescent="0.35">
      <c r="A843" t="s">
        <v>85</v>
      </c>
      <c r="B843" t="s">
        <v>20472</v>
      </c>
      <c r="C843" t="s">
        <v>10905</v>
      </c>
      <c r="D843" t="s">
        <v>10907</v>
      </c>
      <c r="E843" t="s">
        <v>11143</v>
      </c>
      <c r="F843" t="s">
        <v>11994</v>
      </c>
      <c r="G843" t="s">
        <v>11995</v>
      </c>
      <c r="H843" t="s">
        <v>12084</v>
      </c>
      <c r="I843" t="s">
        <v>15818</v>
      </c>
      <c r="J843" t="s">
        <v>1153</v>
      </c>
      <c r="K843" t="s">
        <v>16709</v>
      </c>
      <c r="M843" t="s">
        <v>16709</v>
      </c>
      <c r="O843" t="s">
        <v>85</v>
      </c>
      <c r="P843" t="s">
        <v>85</v>
      </c>
      <c r="Q843" t="s">
        <v>85</v>
      </c>
      <c r="R843" t="s">
        <v>85</v>
      </c>
      <c r="S843" t="s">
        <v>85</v>
      </c>
      <c r="T843" t="s">
        <v>85</v>
      </c>
      <c r="U843" t="s">
        <v>879</v>
      </c>
      <c r="V843" t="s">
        <v>12249</v>
      </c>
      <c r="W843" t="s">
        <v>85</v>
      </c>
      <c r="X843" t="s">
        <v>85</v>
      </c>
      <c r="Y843" t="s">
        <v>85</v>
      </c>
      <c r="Z843" t="s">
        <v>85</v>
      </c>
      <c r="AA843" t="s">
        <v>85</v>
      </c>
      <c r="AB843" t="s">
        <v>15826</v>
      </c>
      <c r="AC843" t="s">
        <v>12248</v>
      </c>
      <c r="AD843" t="s">
        <v>17522</v>
      </c>
      <c r="AE843" t="s">
        <v>16709</v>
      </c>
    </row>
    <row r="844" spans="1:31" x14ac:dyDescent="0.35">
      <c r="A844" t="s">
        <v>85</v>
      </c>
      <c r="B844" t="s">
        <v>14854</v>
      </c>
      <c r="C844" t="s">
        <v>10905</v>
      </c>
      <c r="D844" t="s">
        <v>10907</v>
      </c>
      <c r="E844" t="s">
        <v>11143</v>
      </c>
      <c r="F844" t="s">
        <v>11994</v>
      </c>
      <c r="G844" t="s">
        <v>11995</v>
      </c>
      <c r="H844" t="s">
        <v>12084</v>
      </c>
      <c r="I844" t="s">
        <v>15818</v>
      </c>
      <c r="J844" t="s">
        <v>1153</v>
      </c>
      <c r="K844" t="s">
        <v>20081</v>
      </c>
      <c r="M844" t="s">
        <v>20081</v>
      </c>
      <c r="N844" t="s">
        <v>20473</v>
      </c>
      <c r="O844" t="s">
        <v>85</v>
      </c>
      <c r="P844" t="s">
        <v>85</v>
      </c>
      <c r="Q844" t="s">
        <v>85</v>
      </c>
      <c r="R844" t="s">
        <v>85</v>
      </c>
      <c r="S844" t="s">
        <v>85</v>
      </c>
      <c r="T844" t="s">
        <v>85</v>
      </c>
      <c r="U844" t="s">
        <v>879</v>
      </c>
      <c r="V844" t="s">
        <v>12249</v>
      </c>
      <c r="W844" t="s">
        <v>85</v>
      </c>
      <c r="X844" t="s">
        <v>85</v>
      </c>
      <c r="Y844" t="s">
        <v>85</v>
      </c>
      <c r="Z844" t="s">
        <v>85</v>
      </c>
      <c r="AA844" t="s">
        <v>85</v>
      </c>
      <c r="AB844" t="s">
        <v>15826</v>
      </c>
      <c r="AC844" t="s">
        <v>12248</v>
      </c>
      <c r="AD844" t="s">
        <v>17522</v>
      </c>
      <c r="AE844" t="s">
        <v>16656</v>
      </c>
    </row>
    <row r="845" spans="1:31" x14ac:dyDescent="0.35">
      <c r="A845" t="s">
        <v>85</v>
      </c>
      <c r="B845" t="s">
        <v>14855</v>
      </c>
      <c r="C845" t="s">
        <v>10905</v>
      </c>
      <c r="D845" t="s">
        <v>10907</v>
      </c>
      <c r="E845" t="s">
        <v>11143</v>
      </c>
      <c r="F845" t="s">
        <v>11994</v>
      </c>
      <c r="G845" t="s">
        <v>11995</v>
      </c>
      <c r="H845" t="s">
        <v>12084</v>
      </c>
      <c r="I845" t="s">
        <v>15818</v>
      </c>
      <c r="J845" t="s">
        <v>9362</v>
      </c>
      <c r="K845" t="s">
        <v>16710</v>
      </c>
      <c r="M845" t="s">
        <v>16710</v>
      </c>
      <c r="O845" t="s">
        <v>85</v>
      </c>
      <c r="P845" t="s">
        <v>85</v>
      </c>
      <c r="Q845" t="s">
        <v>85</v>
      </c>
      <c r="R845" t="s">
        <v>85</v>
      </c>
      <c r="S845" t="s">
        <v>12250</v>
      </c>
      <c r="T845" t="s">
        <v>85</v>
      </c>
      <c r="U845" t="s">
        <v>9363</v>
      </c>
      <c r="V845" t="s">
        <v>12251</v>
      </c>
      <c r="W845" t="s">
        <v>85</v>
      </c>
      <c r="X845" t="s">
        <v>85</v>
      </c>
      <c r="Y845" t="s">
        <v>85</v>
      </c>
      <c r="Z845" t="s">
        <v>85</v>
      </c>
      <c r="AA845" t="s">
        <v>85</v>
      </c>
      <c r="AB845" t="s">
        <v>15827</v>
      </c>
      <c r="AC845" t="s">
        <v>15828</v>
      </c>
      <c r="AD845" t="s">
        <v>17529</v>
      </c>
      <c r="AE845" t="s">
        <v>16710</v>
      </c>
    </row>
    <row r="846" spans="1:31" x14ac:dyDescent="0.35">
      <c r="A846" t="s">
        <v>85</v>
      </c>
      <c r="B846" t="s">
        <v>14856</v>
      </c>
      <c r="C846" t="s">
        <v>10905</v>
      </c>
      <c r="D846" t="s">
        <v>10907</v>
      </c>
      <c r="E846" t="s">
        <v>11143</v>
      </c>
      <c r="F846" t="s">
        <v>11994</v>
      </c>
      <c r="G846" t="s">
        <v>11995</v>
      </c>
      <c r="H846" t="s">
        <v>12084</v>
      </c>
      <c r="I846" t="s">
        <v>15818</v>
      </c>
      <c r="J846" t="s">
        <v>16711</v>
      </c>
      <c r="K846" t="s">
        <v>16712</v>
      </c>
      <c r="M846" t="s">
        <v>16712</v>
      </c>
      <c r="N846" t="s">
        <v>16713</v>
      </c>
      <c r="O846" t="s">
        <v>85</v>
      </c>
      <c r="P846" t="s">
        <v>85</v>
      </c>
      <c r="Q846" t="s">
        <v>85</v>
      </c>
      <c r="R846" t="s">
        <v>85</v>
      </c>
      <c r="S846" t="s">
        <v>12250</v>
      </c>
      <c r="T846" t="s">
        <v>85</v>
      </c>
      <c r="U846" t="s">
        <v>1144</v>
      </c>
      <c r="V846" t="s">
        <v>12251</v>
      </c>
      <c r="W846" t="s">
        <v>85</v>
      </c>
      <c r="X846" t="s">
        <v>85</v>
      </c>
      <c r="Y846" t="s">
        <v>85</v>
      </c>
      <c r="Z846" t="s">
        <v>85</v>
      </c>
      <c r="AA846" t="s">
        <v>85</v>
      </c>
      <c r="AC846" t="s">
        <v>16714</v>
      </c>
      <c r="AD846" t="s">
        <v>1144</v>
      </c>
      <c r="AE846" t="s">
        <v>16656</v>
      </c>
    </row>
    <row r="847" spans="1:31" x14ac:dyDescent="0.35">
      <c r="A847" t="s">
        <v>85</v>
      </c>
      <c r="B847" t="s">
        <v>15192</v>
      </c>
      <c r="C847" t="s">
        <v>10905</v>
      </c>
      <c r="D847" t="s">
        <v>10907</v>
      </c>
      <c r="E847" t="s">
        <v>11143</v>
      </c>
      <c r="F847" t="s">
        <v>11994</v>
      </c>
      <c r="G847" t="s">
        <v>11995</v>
      </c>
      <c r="H847" t="s">
        <v>12084</v>
      </c>
      <c r="I847" t="s">
        <v>15818</v>
      </c>
      <c r="J847" t="s">
        <v>1886</v>
      </c>
      <c r="K847" t="s">
        <v>1123</v>
      </c>
      <c r="L847" t="s">
        <v>20082</v>
      </c>
      <c r="M847" t="s">
        <v>20082</v>
      </c>
      <c r="O847" t="s">
        <v>85</v>
      </c>
      <c r="P847" t="s">
        <v>85</v>
      </c>
      <c r="Q847" t="s">
        <v>85</v>
      </c>
      <c r="R847" t="s">
        <v>85</v>
      </c>
      <c r="S847" t="s">
        <v>12254</v>
      </c>
      <c r="T847" t="s">
        <v>85</v>
      </c>
      <c r="U847" t="s">
        <v>12255</v>
      </c>
      <c r="V847" t="s">
        <v>12256</v>
      </c>
      <c r="W847" t="s">
        <v>85</v>
      </c>
      <c r="X847" t="s">
        <v>85</v>
      </c>
      <c r="Y847" t="s">
        <v>85</v>
      </c>
      <c r="Z847" t="s">
        <v>85</v>
      </c>
      <c r="AA847" t="s">
        <v>85</v>
      </c>
      <c r="AB847" t="s">
        <v>12257</v>
      </c>
      <c r="AC847" t="s">
        <v>12252</v>
      </c>
      <c r="AD847" t="s">
        <v>20083</v>
      </c>
      <c r="AE847" t="s">
        <v>16656</v>
      </c>
    </row>
    <row r="848" spans="1:31" x14ac:dyDescent="0.35">
      <c r="A848" t="s">
        <v>85</v>
      </c>
      <c r="B848" t="s">
        <v>12258</v>
      </c>
      <c r="C848" t="s">
        <v>10905</v>
      </c>
      <c r="D848" t="s">
        <v>10907</v>
      </c>
      <c r="E848" t="s">
        <v>11143</v>
      </c>
      <c r="F848" t="s">
        <v>11994</v>
      </c>
      <c r="G848" t="s">
        <v>11995</v>
      </c>
      <c r="H848" t="s">
        <v>12084</v>
      </c>
      <c r="I848" t="s">
        <v>15818</v>
      </c>
      <c r="J848" t="s">
        <v>1886</v>
      </c>
      <c r="K848" t="s">
        <v>1123</v>
      </c>
      <c r="L848" t="s">
        <v>15829</v>
      </c>
      <c r="M848" t="s">
        <v>15829</v>
      </c>
      <c r="N848" t="s">
        <v>12260</v>
      </c>
      <c r="O848" t="s">
        <v>85</v>
      </c>
      <c r="P848" t="s">
        <v>85</v>
      </c>
      <c r="Q848" t="s">
        <v>85</v>
      </c>
      <c r="R848" t="s">
        <v>85</v>
      </c>
      <c r="S848" t="s">
        <v>12254</v>
      </c>
      <c r="T848" t="s">
        <v>85</v>
      </c>
      <c r="U848" t="s">
        <v>12255</v>
      </c>
      <c r="V848" t="s">
        <v>12256</v>
      </c>
      <c r="W848" t="s">
        <v>85</v>
      </c>
      <c r="X848" t="s">
        <v>85</v>
      </c>
      <c r="Y848" t="s">
        <v>85</v>
      </c>
      <c r="Z848" t="s">
        <v>85</v>
      </c>
      <c r="AA848" t="s">
        <v>85</v>
      </c>
      <c r="AB848" t="s">
        <v>12257</v>
      </c>
      <c r="AC848" t="s">
        <v>12259</v>
      </c>
      <c r="AD848" t="s">
        <v>20083</v>
      </c>
      <c r="AE848" t="s">
        <v>16656</v>
      </c>
    </row>
    <row r="849" spans="1:31" x14ac:dyDescent="0.35">
      <c r="A849" t="s">
        <v>85</v>
      </c>
      <c r="B849" t="s">
        <v>15134</v>
      </c>
      <c r="C849" t="s">
        <v>10905</v>
      </c>
      <c r="D849" t="s">
        <v>10907</v>
      </c>
      <c r="E849" t="s">
        <v>11143</v>
      </c>
      <c r="F849" t="s">
        <v>11994</v>
      </c>
      <c r="G849" t="s">
        <v>11995</v>
      </c>
      <c r="H849" t="s">
        <v>12084</v>
      </c>
      <c r="I849" t="s">
        <v>15818</v>
      </c>
      <c r="J849" t="s">
        <v>1886</v>
      </c>
      <c r="K849" t="s">
        <v>1123</v>
      </c>
      <c r="L849" t="s">
        <v>12252</v>
      </c>
      <c r="M849" t="s">
        <v>12252</v>
      </c>
      <c r="N849" t="s">
        <v>12253</v>
      </c>
      <c r="O849" t="s">
        <v>85</v>
      </c>
      <c r="P849" t="s">
        <v>85</v>
      </c>
      <c r="Q849" t="s">
        <v>85</v>
      </c>
      <c r="R849" t="s">
        <v>85</v>
      </c>
      <c r="S849" t="s">
        <v>12254</v>
      </c>
      <c r="T849" t="s">
        <v>85</v>
      </c>
      <c r="U849" t="s">
        <v>12255</v>
      </c>
      <c r="V849" t="s">
        <v>12256</v>
      </c>
      <c r="W849" t="s">
        <v>85</v>
      </c>
      <c r="X849" t="s">
        <v>85</v>
      </c>
      <c r="Y849" t="s">
        <v>85</v>
      </c>
      <c r="Z849" t="s">
        <v>85</v>
      </c>
      <c r="AA849" t="s">
        <v>85</v>
      </c>
      <c r="AB849" t="s">
        <v>12257</v>
      </c>
      <c r="AC849" t="s">
        <v>12252</v>
      </c>
      <c r="AD849" t="s">
        <v>17538</v>
      </c>
      <c r="AE849" t="s">
        <v>12252</v>
      </c>
    </row>
    <row r="850" spans="1:31" x14ac:dyDescent="0.35">
      <c r="A850" t="s">
        <v>85</v>
      </c>
      <c r="B850" t="s">
        <v>16715</v>
      </c>
      <c r="C850" t="s">
        <v>10905</v>
      </c>
      <c r="D850" t="s">
        <v>10907</v>
      </c>
      <c r="E850" t="s">
        <v>11143</v>
      </c>
      <c r="F850" t="s">
        <v>11994</v>
      </c>
      <c r="G850" t="s">
        <v>11995</v>
      </c>
      <c r="H850" t="s">
        <v>12084</v>
      </c>
      <c r="I850" t="s">
        <v>15818</v>
      </c>
      <c r="J850" t="s">
        <v>1886</v>
      </c>
      <c r="K850" t="s">
        <v>1123</v>
      </c>
      <c r="L850" t="s">
        <v>20084</v>
      </c>
      <c r="M850" t="s">
        <v>20084</v>
      </c>
      <c r="N850" t="s">
        <v>20474</v>
      </c>
      <c r="O850" t="s">
        <v>85</v>
      </c>
      <c r="P850" t="s">
        <v>85</v>
      </c>
      <c r="Q850" t="s">
        <v>85</v>
      </c>
      <c r="R850" t="s">
        <v>85</v>
      </c>
      <c r="S850" t="s">
        <v>12254</v>
      </c>
      <c r="T850" t="s">
        <v>85</v>
      </c>
      <c r="U850" t="s">
        <v>12255</v>
      </c>
      <c r="V850" t="s">
        <v>12256</v>
      </c>
      <c r="W850" t="s">
        <v>85</v>
      </c>
      <c r="X850" t="s">
        <v>85</v>
      </c>
      <c r="Y850" t="s">
        <v>85</v>
      </c>
      <c r="Z850" t="s">
        <v>85</v>
      </c>
      <c r="AA850" t="s">
        <v>85</v>
      </c>
      <c r="AB850" t="s">
        <v>12257</v>
      </c>
      <c r="AC850" t="s">
        <v>12252</v>
      </c>
      <c r="AD850" t="s">
        <v>17538</v>
      </c>
      <c r="AE850" t="s">
        <v>16656</v>
      </c>
    </row>
    <row r="851" spans="1:31" x14ac:dyDescent="0.35">
      <c r="A851" t="s">
        <v>85</v>
      </c>
      <c r="B851" t="s">
        <v>16716</v>
      </c>
      <c r="C851" t="s">
        <v>10905</v>
      </c>
      <c r="D851" t="s">
        <v>10907</v>
      </c>
      <c r="E851" t="s">
        <v>11143</v>
      </c>
      <c r="F851" t="s">
        <v>11994</v>
      </c>
      <c r="G851" t="s">
        <v>11995</v>
      </c>
      <c r="H851" t="s">
        <v>12084</v>
      </c>
      <c r="I851" t="s">
        <v>15818</v>
      </c>
      <c r="J851" t="s">
        <v>1886</v>
      </c>
      <c r="K851" t="s">
        <v>1123</v>
      </c>
      <c r="L851" t="s">
        <v>16717</v>
      </c>
      <c r="M851" t="s">
        <v>16717</v>
      </c>
      <c r="N851" t="s">
        <v>20475</v>
      </c>
      <c r="O851" t="s">
        <v>85</v>
      </c>
      <c r="P851" t="s">
        <v>85</v>
      </c>
      <c r="Q851" t="s">
        <v>85</v>
      </c>
      <c r="R851" t="s">
        <v>85</v>
      </c>
      <c r="S851" t="s">
        <v>12254</v>
      </c>
      <c r="T851" t="s">
        <v>85</v>
      </c>
      <c r="U851" t="s">
        <v>12255</v>
      </c>
      <c r="V851" t="s">
        <v>12256</v>
      </c>
      <c r="W851" t="s">
        <v>85</v>
      </c>
      <c r="X851" t="s">
        <v>85</v>
      </c>
      <c r="Y851" t="s">
        <v>85</v>
      </c>
      <c r="Z851" t="s">
        <v>85</v>
      </c>
      <c r="AA851" t="s">
        <v>85</v>
      </c>
      <c r="AB851" t="s">
        <v>12257</v>
      </c>
      <c r="AC851" t="s">
        <v>12252</v>
      </c>
      <c r="AD851" t="s">
        <v>17538</v>
      </c>
      <c r="AE851" t="s">
        <v>16656</v>
      </c>
    </row>
    <row r="852" spans="1:31" x14ac:dyDescent="0.35">
      <c r="A852" t="s">
        <v>85</v>
      </c>
      <c r="B852" t="s">
        <v>15254</v>
      </c>
      <c r="C852" t="s">
        <v>10905</v>
      </c>
      <c r="D852" t="s">
        <v>10907</v>
      </c>
      <c r="E852" t="s">
        <v>11143</v>
      </c>
      <c r="F852" t="s">
        <v>11994</v>
      </c>
      <c r="G852" t="s">
        <v>11995</v>
      </c>
      <c r="H852" t="s">
        <v>12084</v>
      </c>
      <c r="I852" t="s">
        <v>15818</v>
      </c>
      <c r="J852" t="s">
        <v>1141</v>
      </c>
      <c r="K852" t="s">
        <v>15830</v>
      </c>
      <c r="M852" t="s">
        <v>15830</v>
      </c>
      <c r="O852" t="s">
        <v>85</v>
      </c>
      <c r="P852" t="s">
        <v>85</v>
      </c>
      <c r="Q852" t="s">
        <v>85</v>
      </c>
      <c r="R852" t="s">
        <v>85</v>
      </c>
      <c r="T852" t="s">
        <v>85</v>
      </c>
      <c r="U852" t="s">
        <v>4516</v>
      </c>
      <c r="W852" t="s">
        <v>85</v>
      </c>
      <c r="X852" t="s">
        <v>85</v>
      </c>
      <c r="Y852" t="s">
        <v>85</v>
      </c>
      <c r="Z852" t="s">
        <v>85</v>
      </c>
      <c r="AA852" t="s">
        <v>85</v>
      </c>
      <c r="AB852" t="s">
        <v>15831</v>
      </c>
      <c r="AC852" t="s">
        <v>12261</v>
      </c>
      <c r="AD852" t="s">
        <v>4516</v>
      </c>
      <c r="AE852" t="s">
        <v>16656</v>
      </c>
    </row>
    <row r="853" spans="1:31" x14ac:dyDescent="0.35">
      <c r="A853" t="s">
        <v>85</v>
      </c>
      <c r="B853" t="s">
        <v>14881</v>
      </c>
      <c r="C853" t="s">
        <v>10905</v>
      </c>
      <c r="D853" t="s">
        <v>10907</v>
      </c>
      <c r="E853" t="s">
        <v>11143</v>
      </c>
      <c r="F853" t="s">
        <v>11994</v>
      </c>
      <c r="G853" t="s">
        <v>11995</v>
      </c>
      <c r="H853" t="s">
        <v>12084</v>
      </c>
      <c r="I853" t="s">
        <v>15818</v>
      </c>
      <c r="J853" t="s">
        <v>1141</v>
      </c>
      <c r="K853" t="s">
        <v>15832</v>
      </c>
      <c r="M853" t="s">
        <v>15832</v>
      </c>
      <c r="N853" t="s">
        <v>20476</v>
      </c>
      <c r="O853" t="s">
        <v>85</v>
      </c>
      <c r="P853" t="s">
        <v>85</v>
      </c>
      <c r="Q853" t="s">
        <v>85</v>
      </c>
      <c r="R853" t="s">
        <v>85</v>
      </c>
      <c r="T853" t="s">
        <v>85</v>
      </c>
      <c r="U853" t="s">
        <v>4516</v>
      </c>
      <c r="W853" t="s">
        <v>85</v>
      </c>
      <c r="X853" t="s">
        <v>85</v>
      </c>
      <c r="Y853" t="s">
        <v>85</v>
      </c>
      <c r="Z853" t="s">
        <v>85</v>
      </c>
      <c r="AA853" t="s">
        <v>85</v>
      </c>
      <c r="AB853" t="s">
        <v>15831</v>
      </c>
      <c r="AC853" t="s">
        <v>12261</v>
      </c>
      <c r="AD853" t="s">
        <v>4516</v>
      </c>
      <c r="AE853" t="s">
        <v>16656</v>
      </c>
    </row>
    <row r="854" spans="1:31" x14ac:dyDescent="0.35">
      <c r="A854" t="s">
        <v>85</v>
      </c>
      <c r="B854" t="s">
        <v>14882</v>
      </c>
      <c r="C854" t="s">
        <v>10905</v>
      </c>
      <c r="D854" t="s">
        <v>10907</v>
      </c>
      <c r="E854" t="s">
        <v>11143</v>
      </c>
      <c r="F854" t="s">
        <v>11994</v>
      </c>
      <c r="G854" t="s">
        <v>11995</v>
      </c>
      <c r="H854" t="s">
        <v>12084</v>
      </c>
      <c r="I854" t="s">
        <v>15818</v>
      </c>
      <c r="J854" t="s">
        <v>1141</v>
      </c>
      <c r="K854" t="s">
        <v>1140</v>
      </c>
      <c r="L854" t="s">
        <v>16718</v>
      </c>
      <c r="M854" t="s">
        <v>16718</v>
      </c>
      <c r="N854" t="s">
        <v>20477</v>
      </c>
      <c r="O854" t="s">
        <v>85</v>
      </c>
      <c r="P854" t="s">
        <v>85</v>
      </c>
      <c r="Q854" t="s">
        <v>85</v>
      </c>
      <c r="R854" t="s">
        <v>85</v>
      </c>
      <c r="T854" t="s">
        <v>85</v>
      </c>
      <c r="U854" t="s">
        <v>4516</v>
      </c>
      <c r="W854" t="s">
        <v>85</v>
      </c>
      <c r="X854" t="s">
        <v>85</v>
      </c>
      <c r="Y854" t="s">
        <v>85</v>
      </c>
      <c r="Z854" t="s">
        <v>85</v>
      </c>
      <c r="AA854" t="s">
        <v>85</v>
      </c>
      <c r="AB854" t="s">
        <v>15831</v>
      </c>
      <c r="AC854" t="s">
        <v>12261</v>
      </c>
      <c r="AD854" t="s">
        <v>17550</v>
      </c>
      <c r="AE854" t="s">
        <v>16656</v>
      </c>
    </row>
    <row r="855" spans="1:31" x14ac:dyDescent="0.35">
      <c r="A855" t="s">
        <v>85</v>
      </c>
      <c r="B855" t="s">
        <v>14834</v>
      </c>
      <c r="C855" t="s">
        <v>10905</v>
      </c>
      <c r="D855" t="s">
        <v>10907</v>
      </c>
      <c r="E855" t="s">
        <v>11143</v>
      </c>
      <c r="F855" t="s">
        <v>11994</v>
      </c>
      <c r="G855" t="s">
        <v>11995</v>
      </c>
      <c r="H855" t="s">
        <v>12084</v>
      </c>
      <c r="I855" t="s">
        <v>15818</v>
      </c>
      <c r="J855" t="s">
        <v>1141</v>
      </c>
      <c r="K855" t="s">
        <v>1140</v>
      </c>
      <c r="L855" t="s">
        <v>16719</v>
      </c>
      <c r="M855" t="s">
        <v>16719</v>
      </c>
      <c r="O855" t="s">
        <v>85</v>
      </c>
      <c r="P855" t="s">
        <v>85</v>
      </c>
      <c r="Q855" t="s">
        <v>85</v>
      </c>
      <c r="R855" t="s">
        <v>85</v>
      </c>
      <c r="T855" t="s">
        <v>85</v>
      </c>
      <c r="U855" t="s">
        <v>4516</v>
      </c>
      <c r="W855" t="s">
        <v>85</v>
      </c>
      <c r="X855" t="s">
        <v>85</v>
      </c>
      <c r="Y855" t="s">
        <v>85</v>
      </c>
      <c r="Z855" t="s">
        <v>85</v>
      </c>
      <c r="AA855" t="s">
        <v>85</v>
      </c>
      <c r="AB855" t="s">
        <v>15831</v>
      </c>
      <c r="AC855" t="s">
        <v>12261</v>
      </c>
      <c r="AD855" t="s">
        <v>17544</v>
      </c>
      <c r="AE855" t="s">
        <v>16719</v>
      </c>
    </row>
    <row r="856" spans="1:31" x14ac:dyDescent="0.35">
      <c r="B856" t="s">
        <v>21499</v>
      </c>
      <c r="C856" t="s">
        <v>10905</v>
      </c>
      <c r="D856" t="s">
        <v>10907</v>
      </c>
      <c r="E856" t="s">
        <v>11143</v>
      </c>
      <c r="F856" t="s">
        <v>11994</v>
      </c>
      <c r="G856" t="s">
        <v>11995</v>
      </c>
      <c r="H856" t="s">
        <v>12084</v>
      </c>
      <c r="I856" t="s">
        <v>15818</v>
      </c>
      <c r="J856" t="s">
        <v>1141</v>
      </c>
      <c r="K856" t="s">
        <v>1140</v>
      </c>
      <c r="L856" t="s">
        <v>21500</v>
      </c>
      <c r="M856" t="s">
        <v>21500</v>
      </c>
      <c r="N856" t="s">
        <v>21501</v>
      </c>
      <c r="O856" t="s">
        <v>85</v>
      </c>
      <c r="P856" t="s">
        <v>85</v>
      </c>
      <c r="Q856" t="s">
        <v>85</v>
      </c>
      <c r="R856" t="s">
        <v>85</v>
      </c>
      <c r="T856" t="s">
        <v>85</v>
      </c>
      <c r="U856" t="s">
        <v>4516</v>
      </c>
      <c r="W856" t="s">
        <v>85</v>
      </c>
      <c r="X856" t="s">
        <v>85</v>
      </c>
      <c r="Y856" t="s">
        <v>85</v>
      </c>
      <c r="Z856" t="s">
        <v>85</v>
      </c>
      <c r="AA856" t="s">
        <v>85</v>
      </c>
      <c r="AB856" t="s">
        <v>15831</v>
      </c>
      <c r="AC856" t="s">
        <v>12261</v>
      </c>
      <c r="AD856" t="s">
        <v>17544</v>
      </c>
      <c r="AE856" t="s">
        <v>16656</v>
      </c>
    </row>
    <row r="857" spans="1:31" x14ac:dyDescent="0.35">
      <c r="B857" t="s">
        <v>16720</v>
      </c>
      <c r="C857" t="s">
        <v>10905</v>
      </c>
      <c r="D857" t="s">
        <v>10907</v>
      </c>
      <c r="E857" t="s">
        <v>11143</v>
      </c>
      <c r="F857" t="s">
        <v>11994</v>
      </c>
      <c r="G857" t="s">
        <v>11995</v>
      </c>
      <c r="H857" t="s">
        <v>12084</v>
      </c>
      <c r="I857" t="s">
        <v>15818</v>
      </c>
      <c r="J857" t="s">
        <v>1141</v>
      </c>
      <c r="K857" t="s">
        <v>1140</v>
      </c>
      <c r="L857" t="s">
        <v>20085</v>
      </c>
      <c r="M857" t="s">
        <v>20085</v>
      </c>
      <c r="N857" t="s">
        <v>20478</v>
      </c>
      <c r="U857" t="s">
        <v>4516</v>
      </c>
      <c r="AD857" t="s">
        <v>17550</v>
      </c>
      <c r="AE857" t="s">
        <v>16656</v>
      </c>
    </row>
    <row r="858" spans="1:31" x14ac:dyDescent="0.35">
      <c r="A858" t="s">
        <v>85</v>
      </c>
      <c r="B858" t="s">
        <v>15833</v>
      </c>
      <c r="C858" t="s">
        <v>10905</v>
      </c>
      <c r="D858" t="s">
        <v>10907</v>
      </c>
      <c r="E858" t="s">
        <v>11143</v>
      </c>
      <c r="F858" t="s">
        <v>11994</v>
      </c>
      <c r="G858" t="s">
        <v>11995</v>
      </c>
      <c r="H858" t="s">
        <v>12084</v>
      </c>
      <c r="I858" t="s">
        <v>15818</v>
      </c>
      <c r="J858" t="s">
        <v>1141</v>
      </c>
      <c r="K858" t="s">
        <v>1140</v>
      </c>
      <c r="L858" t="s">
        <v>20086</v>
      </c>
      <c r="M858" t="s">
        <v>20086</v>
      </c>
      <c r="N858" t="s">
        <v>20479</v>
      </c>
      <c r="O858" t="s">
        <v>85</v>
      </c>
      <c r="P858" t="s">
        <v>85</v>
      </c>
      <c r="Q858" t="s">
        <v>85</v>
      </c>
      <c r="R858" t="s">
        <v>85</v>
      </c>
      <c r="T858" t="s">
        <v>85</v>
      </c>
      <c r="U858" t="s">
        <v>4516</v>
      </c>
      <c r="W858" t="s">
        <v>85</v>
      </c>
      <c r="X858" t="s">
        <v>85</v>
      </c>
      <c r="Y858" t="s">
        <v>85</v>
      </c>
      <c r="Z858" t="s">
        <v>85</v>
      </c>
      <c r="AA858" t="s">
        <v>85</v>
      </c>
      <c r="AB858" t="s">
        <v>15831</v>
      </c>
      <c r="AC858" t="s">
        <v>12261</v>
      </c>
      <c r="AD858" t="s">
        <v>17544</v>
      </c>
      <c r="AE858" t="s">
        <v>16656</v>
      </c>
    </row>
    <row r="859" spans="1:31" x14ac:dyDescent="0.35">
      <c r="A859" t="s">
        <v>85</v>
      </c>
      <c r="B859" t="s">
        <v>14963</v>
      </c>
      <c r="C859" t="s">
        <v>10905</v>
      </c>
      <c r="D859" t="s">
        <v>10907</v>
      </c>
      <c r="E859" t="s">
        <v>11143</v>
      </c>
      <c r="F859" t="s">
        <v>11994</v>
      </c>
      <c r="G859" t="s">
        <v>11995</v>
      </c>
      <c r="H859" t="s">
        <v>12084</v>
      </c>
      <c r="I859" t="s">
        <v>15818</v>
      </c>
      <c r="J859" t="s">
        <v>1141</v>
      </c>
      <c r="K859" t="s">
        <v>1140</v>
      </c>
      <c r="M859" t="s">
        <v>1140</v>
      </c>
      <c r="O859" t="s">
        <v>85</v>
      </c>
      <c r="P859" t="s">
        <v>85</v>
      </c>
      <c r="Q859" t="s">
        <v>85</v>
      </c>
      <c r="R859" t="s">
        <v>85</v>
      </c>
      <c r="T859" t="s">
        <v>85</v>
      </c>
      <c r="U859" t="s">
        <v>4516</v>
      </c>
      <c r="W859" t="s">
        <v>85</v>
      </c>
      <c r="X859" t="s">
        <v>85</v>
      </c>
      <c r="Y859" t="s">
        <v>85</v>
      </c>
      <c r="Z859" t="s">
        <v>85</v>
      </c>
      <c r="AA859" t="s">
        <v>85</v>
      </c>
      <c r="AB859" t="s">
        <v>15831</v>
      </c>
      <c r="AC859" t="s">
        <v>12261</v>
      </c>
      <c r="AD859" t="s">
        <v>17550</v>
      </c>
      <c r="AE859" t="s">
        <v>1140</v>
      </c>
    </row>
    <row r="860" spans="1:31" x14ac:dyDescent="0.35">
      <c r="A860" t="s">
        <v>85</v>
      </c>
      <c r="B860" t="s">
        <v>15139</v>
      </c>
      <c r="C860" t="s">
        <v>10905</v>
      </c>
      <c r="D860" t="s">
        <v>10907</v>
      </c>
      <c r="E860" t="s">
        <v>11143</v>
      </c>
      <c r="F860" t="s">
        <v>11994</v>
      </c>
      <c r="G860" t="s">
        <v>11995</v>
      </c>
      <c r="H860" t="s">
        <v>12084</v>
      </c>
      <c r="I860" t="s">
        <v>15818</v>
      </c>
      <c r="J860" t="s">
        <v>15834</v>
      </c>
      <c r="K860" t="s">
        <v>16721</v>
      </c>
      <c r="M860" t="s">
        <v>16721</v>
      </c>
      <c r="O860" t="s">
        <v>85</v>
      </c>
      <c r="P860" t="s">
        <v>85</v>
      </c>
      <c r="Q860" t="s">
        <v>85</v>
      </c>
      <c r="R860" t="s">
        <v>85</v>
      </c>
      <c r="S860" t="s">
        <v>12262</v>
      </c>
      <c r="T860" t="s">
        <v>85</v>
      </c>
      <c r="U860" t="s">
        <v>1108</v>
      </c>
      <c r="V860" t="s">
        <v>12263</v>
      </c>
      <c r="W860" t="s">
        <v>85</v>
      </c>
      <c r="X860" t="s">
        <v>85</v>
      </c>
      <c r="Y860" t="s">
        <v>85</v>
      </c>
      <c r="Z860" t="s">
        <v>85</v>
      </c>
      <c r="AA860" t="s">
        <v>85</v>
      </c>
      <c r="AC860" t="s">
        <v>12261</v>
      </c>
      <c r="AD860" t="s">
        <v>17555</v>
      </c>
      <c r="AE860" t="s">
        <v>16656</v>
      </c>
    </row>
    <row r="861" spans="1:31" x14ac:dyDescent="0.35">
      <c r="A861" t="s">
        <v>85</v>
      </c>
      <c r="B861" t="s">
        <v>14835</v>
      </c>
      <c r="C861" t="s">
        <v>10905</v>
      </c>
      <c r="D861" t="s">
        <v>10907</v>
      </c>
      <c r="E861" t="s">
        <v>11143</v>
      </c>
      <c r="F861" t="s">
        <v>11994</v>
      </c>
      <c r="G861" t="s">
        <v>11995</v>
      </c>
      <c r="H861" t="s">
        <v>12084</v>
      </c>
      <c r="I861" t="s">
        <v>15818</v>
      </c>
      <c r="J861" t="s">
        <v>15834</v>
      </c>
      <c r="K861" t="s">
        <v>15835</v>
      </c>
      <c r="M861" t="s">
        <v>15835</v>
      </c>
      <c r="O861" t="s">
        <v>85</v>
      </c>
      <c r="P861" t="s">
        <v>85</v>
      </c>
      <c r="Q861" t="s">
        <v>85</v>
      </c>
      <c r="R861" t="s">
        <v>85</v>
      </c>
      <c r="S861" t="s">
        <v>12262</v>
      </c>
      <c r="T861" t="s">
        <v>85</v>
      </c>
      <c r="U861" t="s">
        <v>1108</v>
      </c>
      <c r="V861" t="s">
        <v>12263</v>
      </c>
      <c r="W861" t="s">
        <v>85</v>
      </c>
      <c r="X861" t="s">
        <v>85</v>
      </c>
      <c r="Y861" t="s">
        <v>85</v>
      </c>
      <c r="Z861" t="s">
        <v>85</v>
      </c>
      <c r="AA861" t="s">
        <v>85</v>
      </c>
      <c r="AC861" t="s">
        <v>12261</v>
      </c>
      <c r="AD861" t="s">
        <v>17555</v>
      </c>
      <c r="AE861" t="s">
        <v>15835</v>
      </c>
    </row>
    <row r="862" spans="1:31" x14ac:dyDescent="0.35">
      <c r="A862" t="s">
        <v>85</v>
      </c>
      <c r="B862" t="s">
        <v>14883</v>
      </c>
      <c r="C862" t="s">
        <v>10905</v>
      </c>
      <c r="D862" t="s">
        <v>10907</v>
      </c>
      <c r="E862" t="s">
        <v>11143</v>
      </c>
      <c r="F862" t="s">
        <v>11994</v>
      </c>
      <c r="G862" t="s">
        <v>11995</v>
      </c>
      <c r="H862" t="s">
        <v>12084</v>
      </c>
      <c r="I862" t="s">
        <v>15818</v>
      </c>
      <c r="J862" t="s">
        <v>1131</v>
      </c>
      <c r="K862" t="s">
        <v>15836</v>
      </c>
      <c r="M862" t="s">
        <v>15836</v>
      </c>
      <c r="N862" t="s">
        <v>15837</v>
      </c>
      <c r="O862" t="s">
        <v>85</v>
      </c>
      <c r="P862" t="s">
        <v>85</v>
      </c>
      <c r="Q862" t="s">
        <v>85</v>
      </c>
      <c r="R862" t="s">
        <v>85</v>
      </c>
      <c r="S862" t="s">
        <v>12379</v>
      </c>
      <c r="T862" t="s">
        <v>85</v>
      </c>
      <c r="U862" t="s">
        <v>1132</v>
      </c>
      <c r="V862" t="s">
        <v>12263</v>
      </c>
      <c r="W862" t="s">
        <v>85</v>
      </c>
      <c r="X862" t="s">
        <v>85</v>
      </c>
      <c r="Y862" t="s">
        <v>85</v>
      </c>
      <c r="Z862" t="s">
        <v>85</v>
      </c>
      <c r="AA862" t="s">
        <v>85</v>
      </c>
      <c r="AB862" t="s">
        <v>12264</v>
      </c>
      <c r="AC862" t="s">
        <v>1131</v>
      </c>
      <c r="AD862" t="s">
        <v>1132</v>
      </c>
      <c r="AE862" t="s">
        <v>16656</v>
      </c>
    </row>
    <row r="863" spans="1:31" x14ac:dyDescent="0.35">
      <c r="A863" t="s">
        <v>85</v>
      </c>
      <c r="B863" t="s">
        <v>14884</v>
      </c>
      <c r="C863" t="s">
        <v>10905</v>
      </c>
      <c r="D863" t="s">
        <v>10907</v>
      </c>
      <c r="E863" t="s">
        <v>11143</v>
      </c>
      <c r="F863" t="s">
        <v>11994</v>
      </c>
      <c r="G863" t="s">
        <v>11995</v>
      </c>
      <c r="H863" t="s">
        <v>12084</v>
      </c>
      <c r="I863" t="s">
        <v>15818</v>
      </c>
      <c r="J863" t="s">
        <v>1131</v>
      </c>
      <c r="K863" t="s">
        <v>16722</v>
      </c>
      <c r="L863" t="s">
        <v>16723</v>
      </c>
      <c r="M863" t="s">
        <v>16723</v>
      </c>
      <c r="N863" t="s">
        <v>16724</v>
      </c>
      <c r="O863" t="s">
        <v>85</v>
      </c>
      <c r="P863" t="s">
        <v>85</v>
      </c>
      <c r="Q863" t="s">
        <v>85</v>
      </c>
      <c r="R863" t="s">
        <v>85</v>
      </c>
      <c r="S863" t="s">
        <v>12262</v>
      </c>
      <c r="T863" t="s">
        <v>85</v>
      </c>
      <c r="U863" t="s">
        <v>1132</v>
      </c>
      <c r="V863" t="s">
        <v>12263</v>
      </c>
      <c r="W863" t="s">
        <v>85</v>
      </c>
      <c r="X863" t="s">
        <v>85</v>
      </c>
      <c r="Y863" t="s">
        <v>85</v>
      </c>
      <c r="Z863" t="s">
        <v>85</v>
      </c>
      <c r="AA863" t="s">
        <v>85</v>
      </c>
      <c r="AB863" t="s">
        <v>12264</v>
      </c>
      <c r="AC863" t="s">
        <v>16725</v>
      </c>
      <c r="AD863" t="s">
        <v>17562</v>
      </c>
      <c r="AE863" t="s">
        <v>16723</v>
      </c>
    </row>
    <row r="864" spans="1:31" x14ac:dyDescent="0.35">
      <c r="A864" t="s">
        <v>85</v>
      </c>
      <c r="B864" t="s">
        <v>15838</v>
      </c>
      <c r="C864" t="s">
        <v>10905</v>
      </c>
      <c r="D864" t="s">
        <v>10907</v>
      </c>
      <c r="E864" t="s">
        <v>11143</v>
      </c>
      <c r="F864" t="s">
        <v>11994</v>
      </c>
      <c r="G864" t="s">
        <v>11995</v>
      </c>
      <c r="H864" t="s">
        <v>12084</v>
      </c>
      <c r="I864" t="s">
        <v>15818</v>
      </c>
      <c r="J864" t="s">
        <v>1131</v>
      </c>
      <c r="K864" t="s">
        <v>16722</v>
      </c>
      <c r="L864" t="s">
        <v>16726</v>
      </c>
      <c r="M864" t="s">
        <v>16726</v>
      </c>
      <c r="O864" t="s">
        <v>85</v>
      </c>
      <c r="P864" t="s">
        <v>85</v>
      </c>
      <c r="Q864" t="s">
        <v>85</v>
      </c>
      <c r="R864" t="s">
        <v>85</v>
      </c>
      <c r="T864" t="s">
        <v>85</v>
      </c>
      <c r="U864" t="s">
        <v>1132</v>
      </c>
      <c r="W864" t="s">
        <v>85</v>
      </c>
      <c r="X864" t="s">
        <v>85</v>
      </c>
      <c r="Y864" t="s">
        <v>85</v>
      </c>
      <c r="Z864" t="s">
        <v>85</v>
      </c>
      <c r="AA864" t="s">
        <v>85</v>
      </c>
      <c r="AC864" t="s">
        <v>16725</v>
      </c>
      <c r="AD864" t="s">
        <v>17562</v>
      </c>
      <c r="AE864" t="s">
        <v>16656</v>
      </c>
    </row>
    <row r="865" spans="1:31" x14ac:dyDescent="0.35">
      <c r="A865" t="s">
        <v>85</v>
      </c>
      <c r="B865" t="s">
        <v>15839</v>
      </c>
      <c r="C865" t="s">
        <v>10905</v>
      </c>
      <c r="D865" t="s">
        <v>10907</v>
      </c>
      <c r="E865" t="s">
        <v>11143</v>
      </c>
      <c r="F865" t="s">
        <v>11994</v>
      </c>
      <c r="G865" t="s">
        <v>11995</v>
      </c>
      <c r="H865" t="s">
        <v>12084</v>
      </c>
      <c r="I865" t="s">
        <v>15818</v>
      </c>
      <c r="J865" t="s">
        <v>1112</v>
      </c>
      <c r="K865" t="s">
        <v>15840</v>
      </c>
      <c r="M865" t="s">
        <v>15840</v>
      </c>
      <c r="O865" t="s">
        <v>85</v>
      </c>
      <c r="P865" t="s">
        <v>85</v>
      </c>
      <c r="Q865" t="s">
        <v>85</v>
      </c>
      <c r="R865" t="s">
        <v>85</v>
      </c>
      <c r="T865" t="s">
        <v>85</v>
      </c>
      <c r="U865" t="s">
        <v>15841</v>
      </c>
      <c r="W865" t="s">
        <v>85</v>
      </c>
      <c r="X865" t="s">
        <v>85</v>
      </c>
      <c r="Y865" t="s">
        <v>85</v>
      </c>
      <c r="Z865" t="s">
        <v>85</v>
      </c>
      <c r="AA865" t="s">
        <v>85</v>
      </c>
      <c r="AC865" t="s">
        <v>16725</v>
      </c>
      <c r="AD865" t="s">
        <v>85</v>
      </c>
      <c r="AE865" t="s">
        <v>15840</v>
      </c>
    </row>
    <row r="866" spans="1:31" x14ac:dyDescent="0.35">
      <c r="A866" t="s">
        <v>85</v>
      </c>
      <c r="B866" t="s">
        <v>15842</v>
      </c>
      <c r="C866" t="s">
        <v>10905</v>
      </c>
      <c r="D866" t="s">
        <v>10907</v>
      </c>
      <c r="E866" t="s">
        <v>11143</v>
      </c>
      <c r="F866" t="s">
        <v>11994</v>
      </c>
      <c r="G866" t="s">
        <v>11995</v>
      </c>
      <c r="H866" t="s">
        <v>12084</v>
      </c>
      <c r="I866" t="s">
        <v>15818</v>
      </c>
      <c r="J866" t="s">
        <v>1112</v>
      </c>
      <c r="K866" t="s">
        <v>15840</v>
      </c>
      <c r="L866" t="s">
        <v>20087</v>
      </c>
      <c r="M866" t="s">
        <v>20087</v>
      </c>
      <c r="O866" t="s">
        <v>85</v>
      </c>
      <c r="P866" t="s">
        <v>85</v>
      </c>
      <c r="Q866" t="s">
        <v>85</v>
      </c>
      <c r="R866" t="s">
        <v>85</v>
      </c>
      <c r="T866" t="s">
        <v>85</v>
      </c>
      <c r="U866" t="s">
        <v>15841</v>
      </c>
      <c r="W866" t="s">
        <v>85</v>
      </c>
      <c r="X866" t="s">
        <v>85</v>
      </c>
      <c r="Y866" t="s">
        <v>85</v>
      </c>
      <c r="Z866" t="s">
        <v>85</v>
      </c>
      <c r="AA866" t="s">
        <v>85</v>
      </c>
      <c r="AC866" t="s">
        <v>16725</v>
      </c>
      <c r="AD866" t="s">
        <v>20088</v>
      </c>
      <c r="AE866" t="s">
        <v>16656</v>
      </c>
    </row>
    <row r="867" spans="1:31" x14ac:dyDescent="0.35">
      <c r="A867" t="s">
        <v>85</v>
      </c>
      <c r="B867" t="s">
        <v>14862</v>
      </c>
      <c r="C867" t="s">
        <v>10905</v>
      </c>
      <c r="D867" t="s">
        <v>10907</v>
      </c>
      <c r="E867" t="s">
        <v>11143</v>
      </c>
      <c r="F867" t="s">
        <v>11994</v>
      </c>
      <c r="G867" t="s">
        <v>11995</v>
      </c>
      <c r="H867" t="s">
        <v>12084</v>
      </c>
      <c r="I867" t="s">
        <v>12371</v>
      </c>
      <c r="J867" t="s">
        <v>876</v>
      </c>
      <c r="K867" t="s">
        <v>16698</v>
      </c>
      <c r="M867" t="s">
        <v>16698</v>
      </c>
      <c r="N867" t="s">
        <v>85</v>
      </c>
      <c r="O867" t="s">
        <v>85</v>
      </c>
      <c r="P867" t="s">
        <v>85</v>
      </c>
      <c r="Q867" t="s">
        <v>85</v>
      </c>
      <c r="R867" t="s">
        <v>85</v>
      </c>
      <c r="S867" t="s">
        <v>12242</v>
      </c>
      <c r="T867" t="s">
        <v>85</v>
      </c>
      <c r="U867" t="s">
        <v>12243</v>
      </c>
      <c r="V867" t="s">
        <v>12244</v>
      </c>
      <c r="W867" t="s">
        <v>85</v>
      </c>
      <c r="X867" t="s">
        <v>85</v>
      </c>
      <c r="Y867" t="s">
        <v>85</v>
      </c>
      <c r="Z867" t="s">
        <v>85</v>
      </c>
      <c r="AA867" t="s">
        <v>85</v>
      </c>
      <c r="AB867" t="s">
        <v>15843</v>
      </c>
      <c r="AC867" t="s">
        <v>16703</v>
      </c>
      <c r="AD867" t="s">
        <v>17576</v>
      </c>
      <c r="AE867" t="s">
        <v>16698</v>
      </c>
    </row>
    <row r="868" spans="1:31" x14ac:dyDescent="0.35">
      <c r="A868" t="s">
        <v>85</v>
      </c>
      <c r="B868" t="s">
        <v>12267</v>
      </c>
      <c r="C868" t="s">
        <v>10905</v>
      </c>
      <c r="D868" t="s">
        <v>10907</v>
      </c>
      <c r="E868" t="s">
        <v>11143</v>
      </c>
      <c r="F868" t="s">
        <v>11994</v>
      </c>
      <c r="G868" t="s">
        <v>11995</v>
      </c>
      <c r="H868" t="s">
        <v>12084</v>
      </c>
      <c r="I868" t="s">
        <v>15844</v>
      </c>
      <c r="J868" t="s">
        <v>739</v>
      </c>
      <c r="M868" t="s">
        <v>739</v>
      </c>
      <c r="N868" t="s">
        <v>85</v>
      </c>
      <c r="O868" t="s">
        <v>85</v>
      </c>
      <c r="P868" t="s">
        <v>85</v>
      </c>
      <c r="Q868" t="s">
        <v>85</v>
      </c>
      <c r="R868" t="s">
        <v>85</v>
      </c>
      <c r="S868" t="s">
        <v>85</v>
      </c>
      <c r="T868" t="s">
        <v>85</v>
      </c>
      <c r="U868" t="s">
        <v>741</v>
      </c>
      <c r="V868" t="s">
        <v>85</v>
      </c>
      <c r="W868" t="s">
        <v>85</v>
      </c>
      <c r="X868" t="s">
        <v>85</v>
      </c>
      <c r="Y868" t="s">
        <v>85</v>
      </c>
      <c r="Z868" t="s">
        <v>85</v>
      </c>
      <c r="AA868" t="s">
        <v>85</v>
      </c>
      <c r="AB868" t="s">
        <v>85</v>
      </c>
      <c r="AC868" t="s">
        <v>85</v>
      </c>
      <c r="AD868" t="s">
        <v>741</v>
      </c>
      <c r="AE868" t="s">
        <v>739</v>
      </c>
    </row>
    <row r="869" spans="1:31" x14ac:dyDescent="0.35">
      <c r="A869" t="s">
        <v>85</v>
      </c>
      <c r="B869" t="s">
        <v>12294</v>
      </c>
      <c r="C869" t="s">
        <v>10905</v>
      </c>
      <c r="D869" t="s">
        <v>10907</v>
      </c>
      <c r="E869" t="s">
        <v>11143</v>
      </c>
      <c r="F869" t="s">
        <v>11994</v>
      </c>
      <c r="G869" t="s">
        <v>11995</v>
      </c>
      <c r="H869" t="s">
        <v>12084</v>
      </c>
      <c r="I869" t="s">
        <v>15845</v>
      </c>
      <c r="J869" t="s">
        <v>85</v>
      </c>
      <c r="K869" t="s">
        <v>85</v>
      </c>
      <c r="M869" t="s">
        <v>15845</v>
      </c>
      <c r="N869" t="s">
        <v>85</v>
      </c>
      <c r="O869" t="s">
        <v>85</v>
      </c>
      <c r="P869" t="s">
        <v>85</v>
      </c>
      <c r="Q869" t="s">
        <v>85</v>
      </c>
      <c r="R869" t="s">
        <v>85</v>
      </c>
      <c r="S869" t="s">
        <v>85</v>
      </c>
      <c r="T869" t="s">
        <v>85</v>
      </c>
      <c r="V869" t="s">
        <v>85</v>
      </c>
      <c r="W869" t="s">
        <v>85</v>
      </c>
      <c r="X869" t="s">
        <v>85</v>
      </c>
      <c r="Y869" t="s">
        <v>85</v>
      </c>
      <c r="Z869" t="s">
        <v>85</v>
      </c>
      <c r="AA869" t="s">
        <v>85</v>
      </c>
      <c r="AB869" t="s">
        <v>85</v>
      </c>
      <c r="AC869" t="s">
        <v>85</v>
      </c>
      <c r="AD869" t="s">
        <v>85</v>
      </c>
      <c r="AE869" t="s">
        <v>16656</v>
      </c>
    </row>
    <row r="870" spans="1:31" x14ac:dyDescent="0.35">
      <c r="A870" t="s">
        <v>85</v>
      </c>
      <c r="B870" t="s">
        <v>14962</v>
      </c>
      <c r="C870" t="s">
        <v>10905</v>
      </c>
      <c r="D870" t="s">
        <v>10907</v>
      </c>
      <c r="E870" t="s">
        <v>11143</v>
      </c>
      <c r="F870" t="s">
        <v>11994</v>
      </c>
      <c r="G870" t="s">
        <v>11995</v>
      </c>
      <c r="H870" t="s">
        <v>12084</v>
      </c>
      <c r="I870" t="s">
        <v>15845</v>
      </c>
      <c r="J870" t="s">
        <v>1239</v>
      </c>
      <c r="K870" t="s">
        <v>15846</v>
      </c>
      <c r="M870" t="s">
        <v>15846</v>
      </c>
      <c r="N870" t="s">
        <v>15847</v>
      </c>
      <c r="O870" t="s">
        <v>85</v>
      </c>
      <c r="P870" t="s">
        <v>85</v>
      </c>
      <c r="Q870" t="s">
        <v>85</v>
      </c>
      <c r="R870" t="s">
        <v>85</v>
      </c>
      <c r="S870" t="s">
        <v>12270</v>
      </c>
      <c r="T870" t="s">
        <v>85</v>
      </c>
      <c r="U870" t="s">
        <v>1240</v>
      </c>
      <c r="V870" t="s">
        <v>12271</v>
      </c>
      <c r="W870" t="s">
        <v>85</v>
      </c>
      <c r="X870" t="s">
        <v>85</v>
      </c>
      <c r="Y870" t="s">
        <v>85</v>
      </c>
      <c r="Z870" t="s">
        <v>85</v>
      </c>
      <c r="AA870" t="s">
        <v>85</v>
      </c>
      <c r="AC870" t="s">
        <v>12269</v>
      </c>
      <c r="AD870" t="s">
        <v>17585</v>
      </c>
      <c r="AE870" t="s">
        <v>15846</v>
      </c>
    </row>
    <row r="871" spans="1:31" x14ac:dyDescent="0.35">
      <c r="A871" t="s">
        <v>85</v>
      </c>
      <c r="B871" t="s">
        <v>15848</v>
      </c>
      <c r="C871" t="s">
        <v>10905</v>
      </c>
      <c r="D871" t="s">
        <v>10907</v>
      </c>
      <c r="E871" t="s">
        <v>11143</v>
      </c>
      <c r="F871" t="s">
        <v>11994</v>
      </c>
      <c r="G871" t="s">
        <v>11995</v>
      </c>
      <c r="H871" t="s">
        <v>12084</v>
      </c>
      <c r="I871" t="s">
        <v>15845</v>
      </c>
      <c r="J871" t="s">
        <v>1239</v>
      </c>
      <c r="K871" t="s">
        <v>15846</v>
      </c>
      <c r="L871" t="s">
        <v>15849</v>
      </c>
      <c r="M871" t="s">
        <v>15849</v>
      </c>
      <c r="N871" t="s">
        <v>15850</v>
      </c>
      <c r="O871" t="s">
        <v>85</v>
      </c>
      <c r="P871" t="s">
        <v>85</v>
      </c>
      <c r="Q871" t="s">
        <v>85</v>
      </c>
      <c r="R871" t="s">
        <v>85</v>
      </c>
      <c r="S871" t="s">
        <v>12270</v>
      </c>
      <c r="T871" t="s">
        <v>85</v>
      </c>
      <c r="U871" t="s">
        <v>1240</v>
      </c>
      <c r="V871" t="s">
        <v>12271</v>
      </c>
      <c r="W871" t="s">
        <v>85</v>
      </c>
      <c r="X871" t="s">
        <v>85</v>
      </c>
      <c r="Y871" t="s">
        <v>85</v>
      </c>
      <c r="Z871" t="s">
        <v>85</v>
      </c>
      <c r="AA871" t="s">
        <v>85</v>
      </c>
      <c r="AC871" t="s">
        <v>12269</v>
      </c>
      <c r="AD871" t="s">
        <v>17585</v>
      </c>
      <c r="AE871" t="s">
        <v>16656</v>
      </c>
    </row>
    <row r="872" spans="1:31" x14ac:dyDescent="0.35">
      <c r="A872" t="s">
        <v>85</v>
      </c>
      <c r="B872" t="s">
        <v>12268</v>
      </c>
      <c r="C872" t="s">
        <v>10905</v>
      </c>
      <c r="D872" t="s">
        <v>10907</v>
      </c>
      <c r="E872" t="s">
        <v>11143</v>
      </c>
      <c r="F872" t="s">
        <v>11994</v>
      </c>
      <c r="G872" t="s">
        <v>11995</v>
      </c>
      <c r="H872" t="s">
        <v>12084</v>
      </c>
      <c r="I872" t="s">
        <v>15845</v>
      </c>
      <c r="J872" t="s">
        <v>15851</v>
      </c>
      <c r="K872" t="s">
        <v>15852</v>
      </c>
      <c r="L872" t="s">
        <v>15853</v>
      </c>
      <c r="M872" t="s">
        <v>15853</v>
      </c>
      <c r="O872" t="s">
        <v>85</v>
      </c>
      <c r="P872" t="s">
        <v>85</v>
      </c>
      <c r="Q872" t="s">
        <v>85</v>
      </c>
      <c r="R872" t="s">
        <v>85</v>
      </c>
      <c r="S872" t="s">
        <v>12270</v>
      </c>
      <c r="T872" t="s">
        <v>85</v>
      </c>
      <c r="V872" t="s">
        <v>12271</v>
      </c>
      <c r="W872" t="s">
        <v>85</v>
      </c>
      <c r="X872" t="s">
        <v>85</v>
      </c>
      <c r="Y872" t="s">
        <v>85</v>
      </c>
      <c r="Z872" t="s">
        <v>85</v>
      </c>
      <c r="AA872" t="s">
        <v>85</v>
      </c>
      <c r="AB872" t="s">
        <v>15854</v>
      </c>
      <c r="AC872" t="s">
        <v>12269</v>
      </c>
      <c r="AD872" t="s">
        <v>85</v>
      </c>
      <c r="AE872" t="s">
        <v>16656</v>
      </c>
    </row>
    <row r="873" spans="1:31" x14ac:dyDescent="0.35">
      <c r="A873" t="s">
        <v>85</v>
      </c>
      <c r="B873" t="s">
        <v>15855</v>
      </c>
      <c r="C873" t="s">
        <v>10905</v>
      </c>
      <c r="D873" t="s">
        <v>10907</v>
      </c>
      <c r="E873" t="s">
        <v>11143</v>
      </c>
      <c r="F873" t="s">
        <v>11994</v>
      </c>
      <c r="G873" t="s">
        <v>11995</v>
      </c>
      <c r="H873" t="s">
        <v>12084</v>
      </c>
      <c r="I873" t="s">
        <v>15845</v>
      </c>
      <c r="J873" t="s">
        <v>15851</v>
      </c>
      <c r="K873" t="s">
        <v>15852</v>
      </c>
      <c r="M873" t="s">
        <v>15852</v>
      </c>
      <c r="O873" t="s">
        <v>85</v>
      </c>
      <c r="P873" t="s">
        <v>85</v>
      </c>
      <c r="Q873" t="s">
        <v>85</v>
      </c>
      <c r="R873" t="s">
        <v>85</v>
      </c>
      <c r="S873" t="s">
        <v>12270</v>
      </c>
      <c r="T873" t="s">
        <v>85</v>
      </c>
      <c r="V873" t="s">
        <v>12271</v>
      </c>
      <c r="W873" t="s">
        <v>85</v>
      </c>
      <c r="X873" t="s">
        <v>85</v>
      </c>
      <c r="Y873" t="s">
        <v>85</v>
      </c>
      <c r="Z873" t="s">
        <v>85</v>
      </c>
      <c r="AA873" t="s">
        <v>85</v>
      </c>
      <c r="AB873" t="s">
        <v>15854</v>
      </c>
      <c r="AC873" t="s">
        <v>12269</v>
      </c>
      <c r="AD873" t="s">
        <v>85</v>
      </c>
      <c r="AE873" t="s">
        <v>15852</v>
      </c>
    </row>
    <row r="874" spans="1:31" x14ac:dyDescent="0.35">
      <c r="A874" t="s">
        <v>85</v>
      </c>
      <c r="B874" t="s">
        <v>12272</v>
      </c>
      <c r="C874" t="s">
        <v>10905</v>
      </c>
      <c r="D874" t="s">
        <v>10907</v>
      </c>
      <c r="E874" t="s">
        <v>11143</v>
      </c>
      <c r="F874" t="s">
        <v>11994</v>
      </c>
      <c r="G874" t="s">
        <v>11995</v>
      </c>
      <c r="H874" t="s">
        <v>12084</v>
      </c>
      <c r="I874" t="s">
        <v>15845</v>
      </c>
      <c r="J874" t="s">
        <v>1213</v>
      </c>
      <c r="K874" t="s">
        <v>12273</v>
      </c>
      <c r="M874" t="s">
        <v>12273</v>
      </c>
      <c r="N874" t="s">
        <v>12274</v>
      </c>
      <c r="O874" t="s">
        <v>85</v>
      </c>
      <c r="P874" t="s">
        <v>85</v>
      </c>
      <c r="Q874" t="s">
        <v>85</v>
      </c>
      <c r="R874" t="s">
        <v>85</v>
      </c>
      <c r="S874" t="s">
        <v>85</v>
      </c>
      <c r="T874" t="s">
        <v>85</v>
      </c>
      <c r="U874" t="s">
        <v>1214</v>
      </c>
      <c r="V874" t="s">
        <v>12275</v>
      </c>
      <c r="W874" t="s">
        <v>85</v>
      </c>
      <c r="X874" t="s">
        <v>85</v>
      </c>
      <c r="Y874" t="s">
        <v>85</v>
      </c>
      <c r="Z874" t="s">
        <v>85</v>
      </c>
      <c r="AA874" t="s">
        <v>85</v>
      </c>
      <c r="AB874" t="s">
        <v>12276</v>
      </c>
      <c r="AC874" t="s">
        <v>12273</v>
      </c>
      <c r="AD874" t="s">
        <v>17596</v>
      </c>
      <c r="AE874" t="s">
        <v>12273</v>
      </c>
    </row>
    <row r="875" spans="1:31" x14ac:dyDescent="0.35">
      <c r="A875" t="s">
        <v>85</v>
      </c>
      <c r="B875" t="s">
        <v>15122</v>
      </c>
      <c r="C875" t="s">
        <v>10905</v>
      </c>
      <c r="D875" t="s">
        <v>10907</v>
      </c>
      <c r="E875" t="s">
        <v>11143</v>
      </c>
      <c r="F875" t="s">
        <v>11994</v>
      </c>
      <c r="G875" t="s">
        <v>11995</v>
      </c>
      <c r="H875" t="s">
        <v>12084</v>
      </c>
      <c r="I875" t="s">
        <v>15845</v>
      </c>
      <c r="J875" t="s">
        <v>1213</v>
      </c>
      <c r="K875" t="s">
        <v>15857</v>
      </c>
      <c r="L875" t="s">
        <v>15858</v>
      </c>
      <c r="M875" t="s">
        <v>15858</v>
      </c>
      <c r="O875" t="s">
        <v>85</v>
      </c>
      <c r="P875" t="s">
        <v>85</v>
      </c>
      <c r="Q875" t="s">
        <v>85</v>
      </c>
      <c r="R875" t="s">
        <v>85</v>
      </c>
      <c r="S875" t="s">
        <v>85</v>
      </c>
      <c r="T875" t="s">
        <v>85</v>
      </c>
      <c r="U875" t="s">
        <v>1214</v>
      </c>
      <c r="V875" t="s">
        <v>12275</v>
      </c>
      <c r="W875" t="s">
        <v>85</v>
      </c>
      <c r="X875" t="s">
        <v>85</v>
      </c>
      <c r="Y875" t="s">
        <v>85</v>
      </c>
      <c r="Z875" t="s">
        <v>85</v>
      </c>
      <c r="AA875" t="s">
        <v>85</v>
      </c>
      <c r="AB875" t="s">
        <v>12278</v>
      </c>
      <c r="AC875" t="s">
        <v>15857</v>
      </c>
      <c r="AD875" t="s">
        <v>17606</v>
      </c>
      <c r="AE875" t="s">
        <v>16656</v>
      </c>
    </row>
    <row r="876" spans="1:31" x14ac:dyDescent="0.35">
      <c r="A876" t="s">
        <v>85</v>
      </c>
      <c r="B876" t="s">
        <v>15141</v>
      </c>
      <c r="C876" t="s">
        <v>10905</v>
      </c>
      <c r="D876" t="s">
        <v>10907</v>
      </c>
      <c r="E876" t="s">
        <v>11143</v>
      </c>
      <c r="F876" t="s">
        <v>11994</v>
      </c>
      <c r="G876" t="s">
        <v>11995</v>
      </c>
      <c r="H876" t="s">
        <v>12084</v>
      </c>
      <c r="I876" t="s">
        <v>15845</v>
      </c>
      <c r="J876" t="s">
        <v>1213</v>
      </c>
      <c r="K876" t="s">
        <v>15857</v>
      </c>
      <c r="L876" t="s">
        <v>15859</v>
      </c>
      <c r="M876" t="s">
        <v>15859</v>
      </c>
      <c r="O876" t="s">
        <v>85</v>
      </c>
      <c r="P876" t="s">
        <v>85</v>
      </c>
      <c r="Q876" t="s">
        <v>85</v>
      </c>
      <c r="R876" t="s">
        <v>85</v>
      </c>
      <c r="S876" t="s">
        <v>85</v>
      </c>
      <c r="T876" t="s">
        <v>85</v>
      </c>
      <c r="U876" t="s">
        <v>1214</v>
      </c>
      <c r="V876" t="s">
        <v>12275</v>
      </c>
      <c r="W876" t="s">
        <v>85</v>
      </c>
      <c r="X876" t="s">
        <v>85</v>
      </c>
      <c r="Y876" t="s">
        <v>85</v>
      </c>
      <c r="Z876" t="s">
        <v>85</v>
      </c>
      <c r="AA876" t="s">
        <v>85</v>
      </c>
      <c r="AB876" t="s">
        <v>12278</v>
      </c>
      <c r="AC876" t="s">
        <v>15857</v>
      </c>
      <c r="AD876" t="s">
        <v>17606</v>
      </c>
      <c r="AE876" t="s">
        <v>16656</v>
      </c>
    </row>
    <row r="877" spans="1:31" x14ac:dyDescent="0.35">
      <c r="A877" t="s">
        <v>85</v>
      </c>
      <c r="B877" t="s">
        <v>15860</v>
      </c>
      <c r="C877" t="s">
        <v>10905</v>
      </c>
      <c r="D877" t="s">
        <v>10907</v>
      </c>
      <c r="E877" t="s">
        <v>11143</v>
      </c>
      <c r="F877" t="s">
        <v>11994</v>
      </c>
      <c r="G877" t="s">
        <v>11995</v>
      </c>
      <c r="H877" t="s">
        <v>12084</v>
      </c>
      <c r="I877" t="s">
        <v>15845</v>
      </c>
      <c r="J877" t="s">
        <v>1213</v>
      </c>
      <c r="K877" t="s">
        <v>15857</v>
      </c>
      <c r="L877" t="s">
        <v>15861</v>
      </c>
      <c r="M877" t="s">
        <v>15861</v>
      </c>
      <c r="N877" t="s">
        <v>15862</v>
      </c>
      <c r="O877" t="s">
        <v>85</v>
      </c>
      <c r="P877" t="s">
        <v>85</v>
      </c>
      <c r="Q877" t="s">
        <v>85</v>
      </c>
      <c r="R877" t="s">
        <v>85</v>
      </c>
      <c r="S877" t="s">
        <v>85</v>
      </c>
      <c r="T877" t="s">
        <v>85</v>
      </c>
      <c r="U877" t="s">
        <v>1214</v>
      </c>
      <c r="V877" t="s">
        <v>12275</v>
      </c>
      <c r="W877" t="s">
        <v>85</v>
      </c>
      <c r="X877" t="s">
        <v>85</v>
      </c>
      <c r="Y877" t="s">
        <v>85</v>
      </c>
      <c r="Z877" t="s">
        <v>85</v>
      </c>
      <c r="AA877" t="s">
        <v>85</v>
      </c>
      <c r="AB877" t="s">
        <v>12278</v>
      </c>
      <c r="AC877" t="s">
        <v>15857</v>
      </c>
      <c r="AD877" t="s">
        <v>17606</v>
      </c>
      <c r="AE877" t="s">
        <v>16656</v>
      </c>
    </row>
    <row r="878" spans="1:31" x14ac:dyDescent="0.35">
      <c r="A878" t="s">
        <v>85</v>
      </c>
      <c r="B878" t="s">
        <v>12277</v>
      </c>
      <c r="C878" t="s">
        <v>10905</v>
      </c>
      <c r="D878" t="s">
        <v>10907</v>
      </c>
      <c r="E878" t="s">
        <v>11143</v>
      </c>
      <c r="F878" t="s">
        <v>11994</v>
      </c>
      <c r="G878" t="s">
        <v>11995</v>
      </c>
      <c r="H878" t="s">
        <v>12084</v>
      </c>
      <c r="I878" t="s">
        <v>15845</v>
      </c>
      <c r="J878" t="s">
        <v>1213</v>
      </c>
      <c r="K878" t="s">
        <v>15857</v>
      </c>
      <c r="M878" t="s">
        <v>15857</v>
      </c>
      <c r="N878" t="s">
        <v>15863</v>
      </c>
      <c r="O878" t="s">
        <v>85</v>
      </c>
      <c r="P878" t="s">
        <v>85</v>
      </c>
      <c r="Q878" t="s">
        <v>85</v>
      </c>
      <c r="R878" t="s">
        <v>85</v>
      </c>
      <c r="S878" t="s">
        <v>85</v>
      </c>
      <c r="T878" t="s">
        <v>85</v>
      </c>
      <c r="U878" t="s">
        <v>1214</v>
      </c>
      <c r="V878" t="s">
        <v>12275</v>
      </c>
      <c r="W878" t="s">
        <v>85</v>
      </c>
      <c r="X878" t="s">
        <v>85</v>
      </c>
      <c r="Y878" t="s">
        <v>85</v>
      </c>
      <c r="Z878" t="s">
        <v>85</v>
      </c>
      <c r="AA878" t="s">
        <v>85</v>
      </c>
      <c r="AB878" t="s">
        <v>12278</v>
      </c>
      <c r="AC878" t="s">
        <v>15857</v>
      </c>
      <c r="AD878" t="s">
        <v>17606</v>
      </c>
      <c r="AE878" t="s">
        <v>15857</v>
      </c>
    </row>
    <row r="879" spans="1:31" x14ac:dyDescent="0.35">
      <c r="A879" t="s">
        <v>85</v>
      </c>
      <c r="B879" t="s">
        <v>15123</v>
      </c>
      <c r="C879" t="s">
        <v>10905</v>
      </c>
      <c r="D879" t="s">
        <v>10907</v>
      </c>
      <c r="E879" t="s">
        <v>11143</v>
      </c>
      <c r="F879" t="s">
        <v>11994</v>
      </c>
      <c r="G879" t="s">
        <v>11995</v>
      </c>
      <c r="H879" t="s">
        <v>12084</v>
      </c>
      <c r="I879" t="s">
        <v>15845</v>
      </c>
      <c r="J879" t="s">
        <v>1213</v>
      </c>
      <c r="K879" t="s">
        <v>12280</v>
      </c>
      <c r="L879" t="s">
        <v>15864</v>
      </c>
      <c r="M879" t="s">
        <v>15864</v>
      </c>
      <c r="O879" t="s">
        <v>85</v>
      </c>
      <c r="P879" t="s">
        <v>85</v>
      </c>
      <c r="Q879" t="s">
        <v>85</v>
      </c>
      <c r="R879" t="s">
        <v>85</v>
      </c>
      <c r="S879" t="s">
        <v>85</v>
      </c>
      <c r="T879" t="s">
        <v>85</v>
      </c>
      <c r="U879" t="s">
        <v>1214</v>
      </c>
      <c r="V879" t="s">
        <v>12275</v>
      </c>
      <c r="W879" t="s">
        <v>85</v>
      </c>
      <c r="X879" t="s">
        <v>85</v>
      </c>
      <c r="Y879" t="s">
        <v>85</v>
      </c>
      <c r="Z879" t="s">
        <v>85</v>
      </c>
      <c r="AA879" t="s">
        <v>85</v>
      </c>
      <c r="AB879" t="s">
        <v>12276</v>
      </c>
      <c r="AC879" t="s">
        <v>12280</v>
      </c>
      <c r="AD879" t="s">
        <v>17612</v>
      </c>
      <c r="AE879" t="s">
        <v>16656</v>
      </c>
    </row>
    <row r="880" spans="1:31" x14ac:dyDescent="0.35">
      <c r="A880" t="s">
        <v>85</v>
      </c>
      <c r="B880" t="s">
        <v>15865</v>
      </c>
      <c r="C880" t="s">
        <v>10905</v>
      </c>
      <c r="D880" t="s">
        <v>10907</v>
      </c>
      <c r="E880" t="s">
        <v>11143</v>
      </c>
      <c r="F880" t="s">
        <v>11994</v>
      </c>
      <c r="G880" t="s">
        <v>11995</v>
      </c>
      <c r="H880" t="s">
        <v>12084</v>
      </c>
      <c r="I880" t="s">
        <v>15845</v>
      </c>
      <c r="J880" t="s">
        <v>1213</v>
      </c>
      <c r="K880" t="s">
        <v>12280</v>
      </c>
      <c r="L880" t="s">
        <v>15866</v>
      </c>
      <c r="M880" t="s">
        <v>15866</v>
      </c>
      <c r="O880" t="s">
        <v>85</v>
      </c>
      <c r="P880" t="s">
        <v>85</v>
      </c>
      <c r="Q880" t="s">
        <v>85</v>
      </c>
      <c r="R880" t="s">
        <v>85</v>
      </c>
      <c r="S880" t="s">
        <v>85</v>
      </c>
      <c r="T880" t="s">
        <v>85</v>
      </c>
      <c r="U880" t="s">
        <v>1214</v>
      </c>
      <c r="V880" t="s">
        <v>12275</v>
      </c>
      <c r="W880" t="s">
        <v>85</v>
      </c>
      <c r="X880" t="s">
        <v>85</v>
      </c>
      <c r="Y880" t="s">
        <v>85</v>
      </c>
      <c r="Z880" t="s">
        <v>85</v>
      </c>
      <c r="AA880" t="s">
        <v>85</v>
      </c>
      <c r="AB880" t="s">
        <v>12276</v>
      </c>
      <c r="AC880" t="s">
        <v>12280</v>
      </c>
      <c r="AD880" t="s">
        <v>17612</v>
      </c>
      <c r="AE880" t="s">
        <v>16656</v>
      </c>
    </row>
    <row r="881" spans="1:31" x14ac:dyDescent="0.35">
      <c r="A881" t="s">
        <v>85</v>
      </c>
      <c r="B881" t="s">
        <v>15281</v>
      </c>
      <c r="C881" t="s">
        <v>10905</v>
      </c>
      <c r="D881" t="s">
        <v>10907</v>
      </c>
      <c r="E881" t="s">
        <v>11143</v>
      </c>
      <c r="F881" t="s">
        <v>11994</v>
      </c>
      <c r="G881" t="s">
        <v>11995</v>
      </c>
      <c r="H881" t="s">
        <v>12084</v>
      </c>
      <c r="I881" t="s">
        <v>15845</v>
      </c>
      <c r="J881" t="s">
        <v>1213</v>
      </c>
      <c r="K881" t="s">
        <v>12280</v>
      </c>
      <c r="L881" t="s">
        <v>15867</v>
      </c>
      <c r="M881" t="s">
        <v>15867</v>
      </c>
      <c r="N881" t="s">
        <v>20480</v>
      </c>
      <c r="O881" t="s">
        <v>85</v>
      </c>
      <c r="P881" t="s">
        <v>85</v>
      </c>
      <c r="Q881" t="s">
        <v>85</v>
      </c>
      <c r="R881" t="s">
        <v>85</v>
      </c>
      <c r="S881" t="s">
        <v>85</v>
      </c>
      <c r="T881" t="s">
        <v>85</v>
      </c>
      <c r="U881" t="s">
        <v>1214</v>
      </c>
      <c r="V881" t="s">
        <v>12275</v>
      </c>
      <c r="W881" t="s">
        <v>85</v>
      </c>
      <c r="X881" t="s">
        <v>85</v>
      </c>
      <c r="Y881" t="s">
        <v>85</v>
      </c>
      <c r="Z881" t="s">
        <v>85</v>
      </c>
      <c r="AA881" t="s">
        <v>85</v>
      </c>
      <c r="AB881" t="s">
        <v>12276</v>
      </c>
      <c r="AC881" t="s">
        <v>12280</v>
      </c>
      <c r="AD881" t="s">
        <v>17612</v>
      </c>
      <c r="AE881" t="s">
        <v>16656</v>
      </c>
    </row>
    <row r="882" spans="1:31" x14ac:dyDescent="0.35">
      <c r="A882" t="s">
        <v>85</v>
      </c>
      <c r="B882" t="s">
        <v>16727</v>
      </c>
      <c r="C882" t="s">
        <v>10905</v>
      </c>
      <c r="D882" t="s">
        <v>10907</v>
      </c>
      <c r="E882" t="s">
        <v>11143</v>
      </c>
      <c r="F882" t="s">
        <v>11994</v>
      </c>
      <c r="G882" t="s">
        <v>11995</v>
      </c>
      <c r="H882" t="s">
        <v>12084</v>
      </c>
      <c r="I882" t="s">
        <v>15845</v>
      </c>
      <c r="J882" t="s">
        <v>1213</v>
      </c>
      <c r="K882" t="s">
        <v>12280</v>
      </c>
      <c r="M882" t="s">
        <v>12280</v>
      </c>
      <c r="N882" t="s">
        <v>12281</v>
      </c>
      <c r="O882" t="s">
        <v>85</v>
      </c>
      <c r="P882" t="s">
        <v>85</v>
      </c>
      <c r="Q882" t="s">
        <v>85</v>
      </c>
      <c r="R882" t="s">
        <v>85</v>
      </c>
      <c r="S882" t="s">
        <v>85</v>
      </c>
      <c r="T882" t="s">
        <v>85</v>
      </c>
      <c r="U882" t="s">
        <v>1214</v>
      </c>
      <c r="V882" t="s">
        <v>12275</v>
      </c>
      <c r="W882" t="s">
        <v>85</v>
      </c>
      <c r="X882" t="s">
        <v>85</v>
      </c>
      <c r="Y882" t="s">
        <v>85</v>
      </c>
      <c r="Z882" t="s">
        <v>85</v>
      </c>
      <c r="AA882" t="s">
        <v>85</v>
      </c>
      <c r="AB882" t="s">
        <v>12276</v>
      </c>
      <c r="AC882" t="s">
        <v>12280</v>
      </c>
      <c r="AD882" t="s">
        <v>17612</v>
      </c>
      <c r="AE882" t="s">
        <v>12280</v>
      </c>
    </row>
    <row r="883" spans="1:31" x14ac:dyDescent="0.35">
      <c r="A883" t="s">
        <v>85</v>
      </c>
      <c r="B883" t="s">
        <v>16728</v>
      </c>
      <c r="C883" t="s">
        <v>10905</v>
      </c>
      <c r="D883" t="s">
        <v>10907</v>
      </c>
      <c r="E883" t="s">
        <v>11143</v>
      </c>
      <c r="F883" t="s">
        <v>11994</v>
      </c>
      <c r="G883" t="s">
        <v>11995</v>
      </c>
      <c r="H883" t="s">
        <v>12084</v>
      </c>
      <c r="I883" t="s">
        <v>15845</v>
      </c>
      <c r="J883" t="s">
        <v>1213</v>
      </c>
      <c r="K883" t="s">
        <v>16729</v>
      </c>
      <c r="M883" t="s">
        <v>16729</v>
      </c>
      <c r="N883" t="s">
        <v>16730</v>
      </c>
      <c r="O883" t="s">
        <v>85</v>
      </c>
      <c r="P883" t="s">
        <v>85</v>
      </c>
      <c r="Q883" t="s">
        <v>85</v>
      </c>
      <c r="R883" t="s">
        <v>85</v>
      </c>
      <c r="S883" t="s">
        <v>85</v>
      </c>
      <c r="T883" t="s">
        <v>85</v>
      </c>
      <c r="U883" t="s">
        <v>1214</v>
      </c>
      <c r="V883" t="s">
        <v>12275</v>
      </c>
      <c r="W883" t="s">
        <v>85</v>
      </c>
      <c r="X883" t="s">
        <v>85</v>
      </c>
      <c r="Y883" t="s">
        <v>85</v>
      </c>
      <c r="Z883" t="s">
        <v>85</v>
      </c>
      <c r="AA883" t="s">
        <v>85</v>
      </c>
      <c r="AB883" t="s">
        <v>12276</v>
      </c>
      <c r="AC883" t="s">
        <v>12280</v>
      </c>
      <c r="AD883" t="s">
        <v>85</v>
      </c>
      <c r="AE883" t="s">
        <v>16729</v>
      </c>
    </row>
    <row r="884" spans="1:31" x14ac:dyDescent="0.35">
      <c r="A884" t="s">
        <v>85</v>
      </c>
      <c r="B884" t="s">
        <v>12279</v>
      </c>
      <c r="C884" t="s">
        <v>10905</v>
      </c>
      <c r="D884" t="s">
        <v>10907</v>
      </c>
      <c r="E884" t="s">
        <v>11143</v>
      </c>
      <c r="F884" t="s">
        <v>11994</v>
      </c>
      <c r="G884" t="s">
        <v>11995</v>
      </c>
      <c r="H884" t="s">
        <v>12084</v>
      </c>
      <c r="I884" t="s">
        <v>15845</v>
      </c>
      <c r="J884" t="s">
        <v>1213</v>
      </c>
      <c r="K884" t="s">
        <v>16729</v>
      </c>
      <c r="L884" t="s">
        <v>16731</v>
      </c>
      <c r="M884" t="s">
        <v>16731</v>
      </c>
      <c r="N884" t="s">
        <v>20089</v>
      </c>
      <c r="O884" t="s">
        <v>85</v>
      </c>
      <c r="P884" t="s">
        <v>85</v>
      </c>
      <c r="Q884" t="s">
        <v>85</v>
      </c>
      <c r="R884" t="s">
        <v>85</v>
      </c>
      <c r="S884" t="s">
        <v>85</v>
      </c>
      <c r="T884" t="s">
        <v>85</v>
      </c>
      <c r="U884" t="s">
        <v>1214</v>
      </c>
      <c r="V884" t="s">
        <v>12275</v>
      </c>
      <c r="W884" t="s">
        <v>85</v>
      </c>
      <c r="X884" t="s">
        <v>85</v>
      </c>
      <c r="Y884" t="s">
        <v>85</v>
      </c>
      <c r="Z884" t="s">
        <v>85</v>
      </c>
      <c r="AA884" t="s">
        <v>85</v>
      </c>
      <c r="AB884" t="s">
        <v>12276</v>
      </c>
      <c r="AC884" t="s">
        <v>12280</v>
      </c>
      <c r="AD884" t="s">
        <v>20090</v>
      </c>
      <c r="AE884" t="s">
        <v>16656</v>
      </c>
    </row>
    <row r="885" spans="1:31" x14ac:dyDescent="0.35">
      <c r="A885" t="s">
        <v>85</v>
      </c>
      <c r="B885" t="s">
        <v>12282</v>
      </c>
      <c r="C885" t="s">
        <v>10905</v>
      </c>
      <c r="D885" t="s">
        <v>10907</v>
      </c>
      <c r="E885" t="s">
        <v>11143</v>
      </c>
      <c r="F885" t="s">
        <v>11994</v>
      </c>
      <c r="G885" t="s">
        <v>11995</v>
      </c>
      <c r="H885" t="s">
        <v>12084</v>
      </c>
      <c r="I885" t="s">
        <v>15845</v>
      </c>
      <c r="J885" t="s">
        <v>1213</v>
      </c>
      <c r="K885" t="s">
        <v>12283</v>
      </c>
      <c r="M885" t="s">
        <v>12283</v>
      </c>
      <c r="N885" t="s">
        <v>12284</v>
      </c>
      <c r="O885" t="s">
        <v>85</v>
      </c>
      <c r="P885" t="s">
        <v>85</v>
      </c>
      <c r="Q885" t="s">
        <v>85</v>
      </c>
      <c r="R885" t="s">
        <v>85</v>
      </c>
      <c r="S885" t="s">
        <v>85</v>
      </c>
      <c r="T885" t="s">
        <v>85</v>
      </c>
      <c r="U885" t="s">
        <v>1214</v>
      </c>
      <c r="V885" t="s">
        <v>12275</v>
      </c>
      <c r="W885" t="s">
        <v>85</v>
      </c>
      <c r="X885" t="s">
        <v>85</v>
      </c>
      <c r="Y885" t="s">
        <v>85</v>
      </c>
      <c r="Z885" t="s">
        <v>85</v>
      </c>
      <c r="AA885" t="s">
        <v>85</v>
      </c>
      <c r="AB885" t="s">
        <v>85</v>
      </c>
      <c r="AC885" t="s">
        <v>12283</v>
      </c>
      <c r="AD885" t="s">
        <v>85</v>
      </c>
      <c r="AE885" t="s">
        <v>12283</v>
      </c>
    </row>
    <row r="886" spans="1:31" x14ac:dyDescent="0.35">
      <c r="A886" t="s">
        <v>85</v>
      </c>
      <c r="B886" t="s">
        <v>15868</v>
      </c>
      <c r="C886" t="s">
        <v>10905</v>
      </c>
      <c r="D886" t="s">
        <v>10907</v>
      </c>
      <c r="E886" t="s">
        <v>11143</v>
      </c>
      <c r="F886" t="s">
        <v>11994</v>
      </c>
      <c r="G886" t="s">
        <v>11995</v>
      </c>
      <c r="H886" t="s">
        <v>12084</v>
      </c>
      <c r="I886" t="s">
        <v>15845</v>
      </c>
      <c r="J886" t="s">
        <v>1213</v>
      </c>
      <c r="K886" t="s">
        <v>12283</v>
      </c>
      <c r="L886" t="s">
        <v>20091</v>
      </c>
      <c r="M886" t="s">
        <v>20091</v>
      </c>
      <c r="O886" t="s">
        <v>85</v>
      </c>
      <c r="P886" t="s">
        <v>85</v>
      </c>
      <c r="Q886" t="s">
        <v>85</v>
      </c>
      <c r="R886" t="s">
        <v>85</v>
      </c>
      <c r="S886" t="s">
        <v>85</v>
      </c>
      <c r="T886" t="s">
        <v>85</v>
      </c>
      <c r="U886" t="s">
        <v>1214</v>
      </c>
      <c r="V886" t="s">
        <v>12275</v>
      </c>
      <c r="W886" t="s">
        <v>85</v>
      </c>
      <c r="X886" t="s">
        <v>85</v>
      </c>
      <c r="Y886" t="s">
        <v>85</v>
      </c>
      <c r="Z886" t="s">
        <v>85</v>
      </c>
      <c r="AA886" t="s">
        <v>85</v>
      </c>
      <c r="AB886" t="s">
        <v>85</v>
      </c>
      <c r="AC886" t="s">
        <v>12283</v>
      </c>
      <c r="AD886" t="s">
        <v>20092</v>
      </c>
      <c r="AE886" t="s">
        <v>16656</v>
      </c>
    </row>
    <row r="887" spans="1:31" x14ac:dyDescent="0.35">
      <c r="A887" t="s">
        <v>85</v>
      </c>
      <c r="B887" t="s">
        <v>14812</v>
      </c>
      <c r="C887" t="s">
        <v>10905</v>
      </c>
      <c r="D887" t="s">
        <v>10907</v>
      </c>
      <c r="E887" t="s">
        <v>11143</v>
      </c>
      <c r="F887" t="s">
        <v>11994</v>
      </c>
      <c r="G887" t="s">
        <v>11995</v>
      </c>
      <c r="H887" t="s">
        <v>12084</v>
      </c>
      <c r="I887" t="s">
        <v>15845</v>
      </c>
      <c r="J887" t="s">
        <v>1213</v>
      </c>
      <c r="K887" t="s">
        <v>15869</v>
      </c>
      <c r="M887" t="s">
        <v>15869</v>
      </c>
      <c r="O887" t="s">
        <v>85</v>
      </c>
      <c r="P887" t="s">
        <v>85</v>
      </c>
      <c r="Q887" t="s">
        <v>85</v>
      </c>
      <c r="R887" t="s">
        <v>85</v>
      </c>
      <c r="S887" t="s">
        <v>85</v>
      </c>
      <c r="T887" t="s">
        <v>85</v>
      </c>
      <c r="U887" t="s">
        <v>1214</v>
      </c>
      <c r="W887" t="s">
        <v>85</v>
      </c>
      <c r="X887" t="s">
        <v>85</v>
      </c>
      <c r="Y887" t="s">
        <v>85</v>
      </c>
      <c r="Z887" t="s">
        <v>85</v>
      </c>
      <c r="AA887" t="s">
        <v>85</v>
      </c>
      <c r="AB887" t="s">
        <v>85</v>
      </c>
      <c r="AC887" t="s">
        <v>12283</v>
      </c>
      <c r="AD887" t="s">
        <v>17633</v>
      </c>
      <c r="AE887" t="s">
        <v>15869</v>
      </c>
    </row>
    <row r="888" spans="1:31" x14ac:dyDescent="0.35">
      <c r="A888" t="s">
        <v>85</v>
      </c>
      <c r="B888" t="s">
        <v>12285</v>
      </c>
      <c r="C888" t="s">
        <v>10905</v>
      </c>
      <c r="D888" t="s">
        <v>10907</v>
      </c>
      <c r="E888" t="s">
        <v>11143</v>
      </c>
      <c r="F888" t="s">
        <v>11994</v>
      </c>
      <c r="G888" t="s">
        <v>11995</v>
      </c>
      <c r="H888" t="s">
        <v>12084</v>
      </c>
      <c r="I888" t="s">
        <v>15845</v>
      </c>
      <c r="J888" t="s">
        <v>12286</v>
      </c>
      <c r="K888" t="s">
        <v>85</v>
      </c>
      <c r="M888" t="s">
        <v>12286</v>
      </c>
      <c r="N888" t="s">
        <v>12287</v>
      </c>
      <c r="O888" t="s">
        <v>85</v>
      </c>
      <c r="P888" t="s">
        <v>85</v>
      </c>
      <c r="Q888" t="s">
        <v>85</v>
      </c>
      <c r="R888" t="s">
        <v>85</v>
      </c>
      <c r="S888" t="s">
        <v>85</v>
      </c>
      <c r="T888" t="s">
        <v>85</v>
      </c>
      <c r="U888" t="s">
        <v>1214</v>
      </c>
      <c r="V888" t="s">
        <v>85</v>
      </c>
      <c r="W888" t="s">
        <v>85</v>
      </c>
      <c r="X888" t="s">
        <v>85</v>
      </c>
      <c r="Y888" t="s">
        <v>85</v>
      </c>
      <c r="Z888" t="s">
        <v>85</v>
      </c>
      <c r="AA888" t="s">
        <v>85</v>
      </c>
      <c r="AB888" t="s">
        <v>85</v>
      </c>
      <c r="AC888" t="s">
        <v>12288</v>
      </c>
      <c r="AD888" t="s">
        <v>85</v>
      </c>
      <c r="AE888" t="s">
        <v>16656</v>
      </c>
    </row>
    <row r="889" spans="1:31" x14ac:dyDescent="0.35">
      <c r="A889" t="s">
        <v>85</v>
      </c>
      <c r="B889" t="s">
        <v>14837</v>
      </c>
      <c r="C889" t="s">
        <v>10905</v>
      </c>
      <c r="D889" t="s">
        <v>10907</v>
      </c>
      <c r="E889" t="s">
        <v>11143</v>
      </c>
      <c r="F889" t="s">
        <v>11994</v>
      </c>
      <c r="G889" t="s">
        <v>11995</v>
      </c>
      <c r="H889" t="s">
        <v>12084</v>
      </c>
      <c r="I889" t="s">
        <v>15845</v>
      </c>
      <c r="J889" t="s">
        <v>1216</v>
      </c>
      <c r="K889" t="s">
        <v>15870</v>
      </c>
      <c r="M889" t="s">
        <v>15870</v>
      </c>
      <c r="O889" t="s">
        <v>85</v>
      </c>
      <c r="P889" t="s">
        <v>85</v>
      </c>
      <c r="Q889" t="s">
        <v>85</v>
      </c>
      <c r="R889" t="s">
        <v>85</v>
      </c>
      <c r="S889" t="s">
        <v>85</v>
      </c>
      <c r="T889" t="s">
        <v>85</v>
      </c>
      <c r="U889" t="s">
        <v>1217</v>
      </c>
      <c r="W889" t="s">
        <v>85</v>
      </c>
      <c r="X889" t="s">
        <v>85</v>
      </c>
      <c r="Y889" t="s">
        <v>85</v>
      </c>
      <c r="Z889" t="s">
        <v>85</v>
      </c>
      <c r="AA889" t="s">
        <v>85</v>
      </c>
      <c r="AB889" t="s">
        <v>15871</v>
      </c>
      <c r="AD889" t="s">
        <v>1217</v>
      </c>
      <c r="AE889" t="s">
        <v>15870</v>
      </c>
    </row>
    <row r="890" spans="1:31" x14ac:dyDescent="0.35">
      <c r="A890" t="s">
        <v>85</v>
      </c>
      <c r="B890" t="s">
        <v>15872</v>
      </c>
      <c r="C890" t="s">
        <v>10905</v>
      </c>
      <c r="D890" t="s">
        <v>10907</v>
      </c>
      <c r="E890" t="s">
        <v>11143</v>
      </c>
      <c r="F890" t="s">
        <v>11994</v>
      </c>
      <c r="G890" t="s">
        <v>11995</v>
      </c>
      <c r="H890" t="s">
        <v>12084</v>
      </c>
      <c r="I890" t="s">
        <v>15845</v>
      </c>
      <c r="J890" t="s">
        <v>1216</v>
      </c>
      <c r="K890" t="s">
        <v>15870</v>
      </c>
      <c r="L890" t="s">
        <v>15873</v>
      </c>
      <c r="M890" t="s">
        <v>15873</v>
      </c>
      <c r="O890" t="s">
        <v>85</v>
      </c>
      <c r="P890" t="s">
        <v>85</v>
      </c>
      <c r="Q890" t="s">
        <v>85</v>
      </c>
      <c r="R890" t="s">
        <v>85</v>
      </c>
      <c r="S890" t="s">
        <v>85</v>
      </c>
      <c r="T890" t="s">
        <v>85</v>
      </c>
      <c r="U890" t="s">
        <v>1217</v>
      </c>
      <c r="W890" t="s">
        <v>85</v>
      </c>
      <c r="X890" t="s">
        <v>85</v>
      </c>
      <c r="Y890" t="s">
        <v>85</v>
      </c>
      <c r="Z890" t="s">
        <v>85</v>
      </c>
      <c r="AA890" t="s">
        <v>85</v>
      </c>
      <c r="AB890" t="s">
        <v>15871</v>
      </c>
      <c r="AD890" t="s">
        <v>20093</v>
      </c>
      <c r="AE890" t="s">
        <v>16656</v>
      </c>
    </row>
    <row r="891" spans="1:31" x14ac:dyDescent="0.35">
      <c r="A891" t="s">
        <v>85</v>
      </c>
      <c r="B891" t="s">
        <v>15255</v>
      </c>
      <c r="C891" t="s">
        <v>10905</v>
      </c>
      <c r="D891" t="s">
        <v>10907</v>
      </c>
      <c r="E891" t="s">
        <v>11143</v>
      </c>
      <c r="F891" t="s">
        <v>11994</v>
      </c>
      <c r="G891" t="s">
        <v>11995</v>
      </c>
      <c r="H891" t="s">
        <v>12084</v>
      </c>
      <c r="I891" t="s">
        <v>15845</v>
      </c>
      <c r="J891" t="s">
        <v>1216</v>
      </c>
      <c r="K891" t="s">
        <v>15874</v>
      </c>
      <c r="M891" t="s">
        <v>15874</v>
      </c>
      <c r="O891" t="s">
        <v>85</v>
      </c>
      <c r="P891" t="s">
        <v>85</v>
      </c>
      <c r="Q891" t="s">
        <v>85</v>
      </c>
      <c r="R891" t="s">
        <v>85</v>
      </c>
      <c r="S891" t="s">
        <v>85</v>
      </c>
      <c r="T891" t="s">
        <v>85</v>
      </c>
      <c r="U891" t="s">
        <v>1217</v>
      </c>
      <c r="W891" t="s">
        <v>85</v>
      </c>
      <c r="X891" t="s">
        <v>85</v>
      </c>
      <c r="Y891" t="s">
        <v>85</v>
      </c>
      <c r="Z891" t="s">
        <v>85</v>
      </c>
      <c r="AA891" t="s">
        <v>85</v>
      </c>
      <c r="AB891" t="s">
        <v>15871</v>
      </c>
      <c r="AD891" t="s">
        <v>17648</v>
      </c>
      <c r="AE891" t="s">
        <v>15874</v>
      </c>
    </row>
    <row r="892" spans="1:31" x14ac:dyDescent="0.35">
      <c r="A892" t="s">
        <v>85</v>
      </c>
      <c r="B892" t="s">
        <v>14827</v>
      </c>
      <c r="C892" t="s">
        <v>10905</v>
      </c>
      <c r="D892" t="s">
        <v>10907</v>
      </c>
      <c r="E892" t="s">
        <v>11143</v>
      </c>
      <c r="F892" t="s">
        <v>11994</v>
      </c>
      <c r="G892" t="s">
        <v>11995</v>
      </c>
      <c r="H892" t="s">
        <v>12084</v>
      </c>
      <c r="I892" t="s">
        <v>15845</v>
      </c>
      <c r="J892" t="s">
        <v>1219</v>
      </c>
      <c r="K892" t="s">
        <v>12180</v>
      </c>
      <c r="L892" t="s">
        <v>12182</v>
      </c>
      <c r="M892" t="s">
        <v>12182</v>
      </c>
      <c r="O892" t="s">
        <v>85</v>
      </c>
      <c r="P892" t="s">
        <v>85</v>
      </c>
      <c r="Q892" t="s">
        <v>85</v>
      </c>
      <c r="R892" t="s">
        <v>85</v>
      </c>
      <c r="S892" t="s">
        <v>85</v>
      </c>
      <c r="T892" t="s">
        <v>85</v>
      </c>
      <c r="U892" t="s">
        <v>1220</v>
      </c>
      <c r="W892" t="s">
        <v>85</v>
      </c>
      <c r="X892" t="s">
        <v>85</v>
      </c>
      <c r="Y892" t="s">
        <v>85</v>
      </c>
      <c r="Z892" t="s">
        <v>85</v>
      </c>
      <c r="AA892" t="s">
        <v>85</v>
      </c>
      <c r="AB892" t="s">
        <v>15875</v>
      </c>
      <c r="AC892" t="s">
        <v>12290</v>
      </c>
      <c r="AD892" t="s">
        <v>17656</v>
      </c>
      <c r="AE892" t="s">
        <v>16656</v>
      </c>
    </row>
    <row r="893" spans="1:31" x14ac:dyDescent="0.35">
      <c r="A893" t="s">
        <v>85</v>
      </c>
      <c r="B893" t="s">
        <v>15876</v>
      </c>
      <c r="C893" t="s">
        <v>10905</v>
      </c>
      <c r="D893" t="s">
        <v>10907</v>
      </c>
      <c r="E893" t="s">
        <v>11143</v>
      </c>
      <c r="F893" t="s">
        <v>11994</v>
      </c>
      <c r="G893" t="s">
        <v>11995</v>
      </c>
      <c r="H893" t="s">
        <v>12084</v>
      </c>
      <c r="I893" t="s">
        <v>15845</v>
      </c>
      <c r="J893" t="s">
        <v>1219</v>
      </c>
      <c r="K893" t="s">
        <v>12180</v>
      </c>
      <c r="L893" t="s">
        <v>15877</v>
      </c>
      <c r="M893" t="s">
        <v>15877</v>
      </c>
      <c r="O893" t="s">
        <v>85</v>
      </c>
      <c r="P893" t="s">
        <v>85</v>
      </c>
      <c r="Q893" t="s">
        <v>85</v>
      </c>
      <c r="R893" t="s">
        <v>85</v>
      </c>
      <c r="S893" t="s">
        <v>85</v>
      </c>
      <c r="T893" t="s">
        <v>85</v>
      </c>
      <c r="U893" t="s">
        <v>1220</v>
      </c>
      <c r="W893" t="s">
        <v>85</v>
      </c>
      <c r="X893" t="s">
        <v>85</v>
      </c>
      <c r="Y893" t="s">
        <v>85</v>
      </c>
      <c r="Z893" t="s">
        <v>85</v>
      </c>
      <c r="AA893" t="s">
        <v>85</v>
      </c>
      <c r="AB893" t="s">
        <v>15875</v>
      </c>
      <c r="AC893" t="s">
        <v>12290</v>
      </c>
      <c r="AD893" t="s">
        <v>1220</v>
      </c>
      <c r="AE893" t="s">
        <v>16656</v>
      </c>
    </row>
    <row r="894" spans="1:31" x14ac:dyDescent="0.35">
      <c r="A894" t="s">
        <v>85</v>
      </c>
      <c r="B894" t="s">
        <v>15878</v>
      </c>
      <c r="C894" t="s">
        <v>10905</v>
      </c>
      <c r="D894" t="s">
        <v>10907</v>
      </c>
      <c r="E894" t="s">
        <v>11143</v>
      </c>
      <c r="F894" t="s">
        <v>11994</v>
      </c>
      <c r="G894" t="s">
        <v>11995</v>
      </c>
      <c r="H894" t="s">
        <v>12084</v>
      </c>
      <c r="I894" t="s">
        <v>15845</v>
      </c>
      <c r="J894" t="s">
        <v>1219</v>
      </c>
      <c r="K894" t="s">
        <v>12180</v>
      </c>
      <c r="L894" t="s">
        <v>15879</v>
      </c>
      <c r="M894" t="s">
        <v>15879</v>
      </c>
      <c r="O894" t="s">
        <v>85</v>
      </c>
      <c r="P894" t="s">
        <v>85</v>
      </c>
      <c r="Q894" t="s">
        <v>85</v>
      </c>
      <c r="R894" t="s">
        <v>85</v>
      </c>
      <c r="S894" t="s">
        <v>85</v>
      </c>
      <c r="T894" t="s">
        <v>85</v>
      </c>
      <c r="U894" t="s">
        <v>1220</v>
      </c>
      <c r="W894" t="s">
        <v>85</v>
      </c>
      <c r="X894" t="s">
        <v>85</v>
      </c>
      <c r="Y894" t="s">
        <v>85</v>
      </c>
      <c r="Z894" t="s">
        <v>85</v>
      </c>
      <c r="AA894" t="s">
        <v>85</v>
      </c>
      <c r="AB894" t="s">
        <v>15875</v>
      </c>
      <c r="AC894" t="s">
        <v>12290</v>
      </c>
      <c r="AD894" t="s">
        <v>17656</v>
      </c>
      <c r="AE894" t="s">
        <v>16656</v>
      </c>
    </row>
    <row r="895" spans="1:31" x14ac:dyDescent="0.35">
      <c r="A895" t="s">
        <v>85</v>
      </c>
      <c r="B895" t="s">
        <v>14826</v>
      </c>
      <c r="C895" t="s">
        <v>10905</v>
      </c>
      <c r="D895" t="s">
        <v>10907</v>
      </c>
      <c r="E895" t="s">
        <v>11143</v>
      </c>
      <c r="F895" t="s">
        <v>11994</v>
      </c>
      <c r="G895" t="s">
        <v>11995</v>
      </c>
      <c r="H895" t="s">
        <v>12084</v>
      </c>
      <c r="I895" t="s">
        <v>15845</v>
      </c>
      <c r="J895" t="s">
        <v>1219</v>
      </c>
      <c r="K895" t="s">
        <v>12180</v>
      </c>
      <c r="M895" t="s">
        <v>12180</v>
      </c>
      <c r="O895" t="s">
        <v>85</v>
      </c>
      <c r="P895" t="s">
        <v>85</v>
      </c>
      <c r="Q895" t="s">
        <v>85</v>
      </c>
      <c r="R895" t="s">
        <v>85</v>
      </c>
      <c r="S895" t="s">
        <v>85</v>
      </c>
      <c r="T895" t="s">
        <v>85</v>
      </c>
      <c r="U895" t="s">
        <v>1220</v>
      </c>
      <c r="W895" t="s">
        <v>85</v>
      </c>
      <c r="X895" t="s">
        <v>85</v>
      </c>
      <c r="Y895" t="s">
        <v>85</v>
      </c>
      <c r="Z895" t="s">
        <v>85</v>
      </c>
      <c r="AA895" t="s">
        <v>85</v>
      </c>
      <c r="AB895" t="s">
        <v>15875</v>
      </c>
      <c r="AC895" t="s">
        <v>12290</v>
      </c>
      <c r="AD895" t="s">
        <v>17656</v>
      </c>
      <c r="AE895" t="s">
        <v>12180</v>
      </c>
    </row>
    <row r="896" spans="1:31" x14ac:dyDescent="0.35">
      <c r="A896" t="s">
        <v>85</v>
      </c>
      <c r="B896" t="s">
        <v>15143</v>
      </c>
      <c r="C896" t="s">
        <v>10905</v>
      </c>
      <c r="D896" t="s">
        <v>10907</v>
      </c>
      <c r="E896" t="s">
        <v>11143</v>
      </c>
      <c r="F896" t="s">
        <v>11994</v>
      </c>
      <c r="G896" t="s">
        <v>11995</v>
      </c>
      <c r="H896" t="s">
        <v>12084</v>
      </c>
      <c r="I896" t="s">
        <v>15845</v>
      </c>
      <c r="J896" t="s">
        <v>1223</v>
      </c>
      <c r="K896" t="s">
        <v>15880</v>
      </c>
      <c r="L896" t="s">
        <v>15881</v>
      </c>
      <c r="M896" t="s">
        <v>15881</v>
      </c>
      <c r="O896" t="s">
        <v>85</v>
      </c>
      <c r="P896" t="s">
        <v>85</v>
      </c>
      <c r="Q896" t="s">
        <v>85</v>
      </c>
      <c r="R896" t="s">
        <v>85</v>
      </c>
      <c r="S896" t="s">
        <v>85</v>
      </c>
      <c r="T896" t="s">
        <v>85</v>
      </c>
      <c r="U896" t="s">
        <v>1224</v>
      </c>
      <c r="W896" t="s">
        <v>85</v>
      </c>
      <c r="X896" t="s">
        <v>85</v>
      </c>
      <c r="Y896" t="s">
        <v>85</v>
      </c>
      <c r="Z896" t="s">
        <v>85</v>
      </c>
      <c r="AA896" t="s">
        <v>85</v>
      </c>
      <c r="AB896" t="s">
        <v>15882</v>
      </c>
      <c r="AC896" t="s">
        <v>12290</v>
      </c>
      <c r="AD896" t="s">
        <v>17664</v>
      </c>
      <c r="AE896" t="s">
        <v>16656</v>
      </c>
    </row>
    <row r="897" spans="1:31" x14ac:dyDescent="0.35">
      <c r="A897" t="s">
        <v>85</v>
      </c>
      <c r="B897" t="s">
        <v>14825</v>
      </c>
      <c r="C897" t="s">
        <v>10905</v>
      </c>
      <c r="D897" t="s">
        <v>10907</v>
      </c>
      <c r="E897" t="s">
        <v>11143</v>
      </c>
      <c r="F897" t="s">
        <v>11994</v>
      </c>
      <c r="G897" t="s">
        <v>11995</v>
      </c>
      <c r="H897" t="s">
        <v>12084</v>
      </c>
      <c r="I897" t="s">
        <v>15845</v>
      </c>
      <c r="J897" t="s">
        <v>1223</v>
      </c>
      <c r="K897" t="s">
        <v>15880</v>
      </c>
      <c r="M897" t="s">
        <v>15880</v>
      </c>
      <c r="O897" t="s">
        <v>85</v>
      </c>
      <c r="P897" t="s">
        <v>85</v>
      </c>
      <c r="Q897" t="s">
        <v>85</v>
      </c>
      <c r="R897" t="s">
        <v>85</v>
      </c>
      <c r="S897" t="s">
        <v>85</v>
      </c>
      <c r="T897" t="s">
        <v>85</v>
      </c>
      <c r="U897" t="s">
        <v>1224</v>
      </c>
      <c r="W897" t="s">
        <v>85</v>
      </c>
      <c r="X897" t="s">
        <v>85</v>
      </c>
      <c r="Y897" t="s">
        <v>85</v>
      </c>
      <c r="Z897" t="s">
        <v>85</v>
      </c>
      <c r="AA897" t="s">
        <v>85</v>
      </c>
      <c r="AB897" t="s">
        <v>15882</v>
      </c>
      <c r="AC897" t="s">
        <v>12290</v>
      </c>
      <c r="AD897" t="s">
        <v>17664</v>
      </c>
      <c r="AE897" t="s">
        <v>15880</v>
      </c>
    </row>
    <row r="898" spans="1:31" x14ac:dyDescent="0.35">
      <c r="A898" t="s">
        <v>85</v>
      </c>
      <c r="B898" t="s">
        <v>15144</v>
      </c>
      <c r="C898" t="s">
        <v>10905</v>
      </c>
      <c r="D898" t="s">
        <v>10907</v>
      </c>
      <c r="E898" t="s">
        <v>11143</v>
      </c>
      <c r="F898" t="s">
        <v>11994</v>
      </c>
      <c r="G898" t="s">
        <v>11995</v>
      </c>
      <c r="H898" t="s">
        <v>12084</v>
      </c>
      <c r="I898" t="s">
        <v>15845</v>
      </c>
      <c r="J898" t="s">
        <v>1226</v>
      </c>
      <c r="K898" t="s">
        <v>12290</v>
      </c>
      <c r="L898" t="s">
        <v>15883</v>
      </c>
      <c r="M898" t="s">
        <v>15883</v>
      </c>
      <c r="O898" t="s">
        <v>85</v>
      </c>
      <c r="P898" t="s">
        <v>85</v>
      </c>
      <c r="Q898" t="s">
        <v>85</v>
      </c>
      <c r="R898" t="s">
        <v>85</v>
      </c>
      <c r="S898" t="s">
        <v>85</v>
      </c>
      <c r="T898" t="s">
        <v>85</v>
      </c>
      <c r="U898" t="s">
        <v>12292</v>
      </c>
      <c r="V898" t="s">
        <v>12293</v>
      </c>
      <c r="W898" t="s">
        <v>85</v>
      </c>
      <c r="X898" t="s">
        <v>85</v>
      </c>
      <c r="Y898" t="s">
        <v>85</v>
      </c>
      <c r="Z898" t="s">
        <v>85</v>
      </c>
      <c r="AA898" t="s">
        <v>85</v>
      </c>
      <c r="AB898" t="s">
        <v>85</v>
      </c>
      <c r="AC898" t="s">
        <v>12290</v>
      </c>
      <c r="AD898" t="s">
        <v>17673</v>
      </c>
      <c r="AE898" t="s">
        <v>16656</v>
      </c>
    </row>
    <row r="899" spans="1:31" x14ac:dyDescent="0.35">
      <c r="A899" t="s">
        <v>85</v>
      </c>
      <c r="B899" t="s">
        <v>15884</v>
      </c>
      <c r="C899" t="s">
        <v>10905</v>
      </c>
      <c r="D899" t="s">
        <v>10907</v>
      </c>
      <c r="E899" t="s">
        <v>11143</v>
      </c>
      <c r="F899" t="s">
        <v>11994</v>
      </c>
      <c r="G899" t="s">
        <v>11995</v>
      </c>
      <c r="H899" t="s">
        <v>12084</v>
      </c>
      <c r="I899" t="s">
        <v>15845</v>
      </c>
      <c r="J899" t="s">
        <v>1226</v>
      </c>
      <c r="K899" t="s">
        <v>12290</v>
      </c>
      <c r="L899" t="s">
        <v>20094</v>
      </c>
      <c r="M899" t="s">
        <v>20094</v>
      </c>
      <c r="O899" t="s">
        <v>85</v>
      </c>
      <c r="P899" t="s">
        <v>85</v>
      </c>
      <c r="Q899" t="s">
        <v>85</v>
      </c>
      <c r="R899" t="s">
        <v>85</v>
      </c>
      <c r="S899" t="s">
        <v>85</v>
      </c>
      <c r="T899" t="s">
        <v>85</v>
      </c>
      <c r="U899" t="s">
        <v>12292</v>
      </c>
      <c r="V899" t="s">
        <v>12293</v>
      </c>
      <c r="W899" t="s">
        <v>85</v>
      </c>
      <c r="X899" t="s">
        <v>85</v>
      </c>
      <c r="Y899" t="s">
        <v>85</v>
      </c>
      <c r="Z899" t="s">
        <v>85</v>
      </c>
      <c r="AA899" t="s">
        <v>85</v>
      </c>
      <c r="AB899" t="s">
        <v>85</v>
      </c>
      <c r="AC899" t="s">
        <v>12290</v>
      </c>
      <c r="AD899" t="s">
        <v>17673</v>
      </c>
      <c r="AE899" t="s">
        <v>16656</v>
      </c>
    </row>
    <row r="900" spans="1:31" x14ac:dyDescent="0.35">
      <c r="A900" t="s">
        <v>85</v>
      </c>
      <c r="B900" t="s">
        <v>12289</v>
      </c>
      <c r="C900" t="s">
        <v>10905</v>
      </c>
      <c r="D900" t="s">
        <v>10907</v>
      </c>
      <c r="E900" t="s">
        <v>11143</v>
      </c>
      <c r="F900" t="s">
        <v>11994</v>
      </c>
      <c r="G900" t="s">
        <v>11995</v>
      </c>
      <c r="H900" t="s">
        <v>12084</v>
      </c>
      <c r="I900" t="s">
        <v>15845</v>
      </c>
      <c r="J900" t="s">
        <v>1226</v>
      </c>
      <c r="K900" t="s">
        <v>12290</v>
      </c>
      <c r="M900" t="s">
        <v>12290</v>
      </c>
      <c r="N900" t="s">
        <v>12291</v>
      </c>
      <c r="O900" t="s">
        <v>85</v>
      </c>
      <c r="P900" t="s">
        <v>85</v>
      </c>
      <c r="Q900" t="s">
        <v>85</v>
      </c>
      <c r="R900" t="s">
        <v>85</v>
      </c>
      <c r="S900" t="s">
        <v>85</v>
      </c>
      <c r="T900" t="s">
        <v>85</v>
      </c>
      <c r="U900" t="s">
        <v>12292</v>
      </c>
      <c r="V900" t="s">
        <v>12293</v>
      </c>
      <c r="W900" t="s">
        <v>85</v>
      </c>
      <c r="X900" t="s">
        <v>85</v>
      </c>
      <c r="Y900" t="s">
        <v>85</v>
      </c>
      <c r="Z900" t="s">
        <v>85</v>
      </c>
      <c r="AA900" t="s">
        <v>85</v>
      </c>
      <c r="AB900" t="s">
        <v>85</v>
      </c>
      <c r="AC900" t="s">
        <v>12290</v>
      </c>
      <c r="AD900" t="s">
        <v>17673</v>
      </c>
      <c r="AE900" t="s">
        <v>12290</v>
      </c>
    </row>
    <row r="901" spans="1:31" x14ac:dyDescent="0.35">
      <c r="A901" t="s">
        <v>85</v>
      </c>
      <c r="B901" t="s">
        <v>12301</v>
      </c>
      <c r="C901" t="s">
        <v>10905</v>
      </c>
      <c r="D901" t="s">
        <v>10907</v>
      </c>
      <c r="E901" t="s">
        <v>11143</v>
      </c>
      <c r="F901" t="s">
        <v>11994</v>
      </c>
      <c r="G901" t="s">
        <v>11995</v>
      </c>
      <c r="H901" t="s">
        <v>12084</v>
      </c>
      <c r="I901" t="s">
        <v>15885</v>
      </c>
      <c r="J901" t="s">
        <v>85</v>
      </c>
      <c r="K901" t="s">
        <v>85</v>
      </c>
      <c r="M901" t="s">
        <v>15885</v>
      </c>
      <c r="N901" t="s">
        <v>85</v>
      </c>
      <c r="O901" t="s">
        <v>85</v>
      </c>
      <c r="P901" t="s">
        <v>85</v>
      </c>
      <c r="Q901" t="s">
        <v>85</v>
      </c>
      <c r="R901" t="s">
        <v>85</v>
      </c>
      <c r="S901" t="s">
        <v>85</v>
      </c>
      <c r="T901" t="s">
        <v>85</v>
      </c>
      <c r="V901" t="s">
        <v>85</v>
      </c>
      <c r="W901" t="s">
        <v>85</v>
      </c>
      <c r="X901" t="s">
        <v>85</v>
      </c>
      <c r="Y901" t="s">
        <v>85</v>
      </c>
      <c r="Z901" t="s">
        <v>85</v>
      </c>
      <c r="AA901" t="s">
        <v>85</v>
      </c>
      <c r="AB901" t="s">
        <v>85</v>
      </c>
      <c r="AC901" t="s">
        <v>85</v>
      </c>
      <c r="AD901" t="s">
        <v>85</v>
      </c>
      <c r="AE901" t="s">
        <v>16656</v>
      </c>
    </row>
    <row r="902" spans="1:31" x14ac:dyDescent="0.35">
      <c r="A902" t="s">
        <v>85</v>
      </c>
      <c r="B902" t="s">
        <v>15001</v>
      </c>
      <c r="C902" t="s">
        <v>10905</v>
      </c>
      <c r="D902" t="s">
        <v>10907</v>
      </c>
      <c r="E902" t="s">
        <v>11143</v>
      </c>
      <c r="F902" t="s">
        <v>11994</v>
      </c>
      <c r="G902" t="s">
        <v>11995</v>
      </c>
      <c r="H902" t="s">
        <v>12084</v>
      </c>
      <c r="I902" t="s">
        <v>15885</v>
      </c>
      <c r="J902" t="s">
        <v>1336</v>
      </c>
      <c r="K902" t="s">
        <v>15886</v>
      </c>
      <c r="M902" t="s">
        <v>15886</v>
      </c>
      <c r="O902" t="s">
        <v>85</v>
      </c>
      <c r="P902" t="s">
        <v>85</v>
      </c>
      <c r="Q902" t="s">
        <v>85</v>
      </c>
      <c r="R902" t="s">
        <v>85</v>
      </c>
      <c r="S902" t="s">
        <v>12297</v>
      </c>
      <c r="T902" t="s">
        <v>85</v>
      </c>
      <c r="U902" t="s">
        <v>21502</v>
      </c>
      <c r="V902" t="s">
        <v>12298</v>
      </c>
      <c r="W902" t="s">
        <v>85</v>
      </c>
      <c r="X902" t="s">
        <v>85</v>
      </c>
      <c r="Y902" t="s">
        <v>85</v>
      </c>
      <c r="Z902" t="s">
        <v>85</v>
      </c>
      <c r="AA902" t="s">
        <v>85</v>
      </c>
      <c r="AD902" t="s">
        <v>20954</v>
      </c>
      <c r="AE902" t="s">
        <v>15886</v>
      </c>
    </row>
    <row r="903" spans="1:31" x14ac:dyDescent="0.35">
      <c r="B903" t="s">
        <v>20956</v>
      </c>
      <c r="C903" t="s">
        <v>10905</v>
      </c>
      <c r="D903" t="s">
        <v>10907</v>
      </c>
      <c r="E903" t="s">
        <v>11143</v>
      </c>
      <c r="F903" t="s">
        <v>11994</v>
      </c>
      <c r="G903" t="s">
        <v>11995</v>
      </c>
      <c r="H903" t="s">
        <v>12084</v>
      </c>
      <c r="I903" t="s">
        <v>15885</v>
      </c>
      <c r="J903" t="s">
        <v>1336</v>
      </c>
      <c r="K903" t="s">
        <v>15856</v>
      </c>
      <c r="M903" t="s">
        <v>15856</v>
      </c>
      <c r="O903" t="s">
        <v>85</v>
      </c>
      <c r="P903" t="s">
        <v>85</v>
      </c>
      <c r="Q903" t="s">
        <v>85</v>
      </c>
      <c r="R903" t="s">
        <v>85</v>
      </c>
      <c r="S903" t="s">
        <v>12297</v>
      </c>
      <c r="T903" t="s">
        <v>85</v>
      </c>
      <c r="U903" t="s">
        <v>21502</v>
      </c>
      <c r="V903" t="s">
        <v>12298</v>
      </c>
      <c r="W903" t="s">
        <v>85</v>
      </c>
      <c r="X903" t="s">
        <v>85</v>
      </c>
      <c r="Y903" t="s">
        <v>85</v>
      </c>
      <c r="Z903" t="s">
        <v>85</v>
      </c>
      <c r="AA903" t="s">
        <v>85</v>
      </c>
      <c r="AD903" t="s">
        <v>20957</v>
      </c>
      <c r="AE903" t="s">
        <v>15856</v>
      </c>
    </row>
    <row r="904" spans="1:31" x14ac:dyDescent="0.35">
      <c r="A904" t="s">
        <v>85</v>
      </c>
      <c r="B904" t="s">
        <v>12295</v>
      </c>
      <c r="C904" t="s">
        <v>10905</v>
      </c>
      <c r="D904" t="s">
        <v>10907</v>
      </c>
      <c r="E904" t="s">
        <v>11143</v>
      </c>
      <c r="F904" t="s">
        <v>11994</v>
      </c>
      <c r="G904" t="s">
        <v>11995</v>
      </c>
      <c r="H904" t="s">
        <v>12084</v>
      </c>
      <c r="I904" t="s">
        <v>15885</v>
      </c>
      <c r="J904" t="s">
        <v>8570</v>
      </c>
      <c r="K904" t="s">
        <v>12296</v>
      </c>
      <c r="M904" t="s">
        <v>12296</v>
      </c>
      <c r="N904" t="s">
        <v>20962</v>
      </c>
      <c r="O904" t="s">
        <v>85</v>
      </c>
      <c r="P904" t="s">
        <v>85</v>
      </c>
      <c r="Q904" t="s">
        <v>85</v>
      </c>
      <c r="R904" t="s">
        <v>85</v>
      </c>
      <c r="S904" t="s">
        <v>12297</v>
      </c>
      <c r="T904" t="s">
        <v>85</v>
      </c>
      <c r="U904" t="s">
        <v>1505</v>
      </c>
      <c r="V904" t="s">
        <v>12298</v>
      </c>
      <c r="W904" t="s">
        <v>85</v>
      </c>
      <c r="X904" t="s">
        <v>85</v>
      </c>
      <c r="Y904" t="s">
        <v>85</v>
      </c>
      <c r="Z904" t="s">
        <v>85</v>
      </c>
      <c r="AA904" t="s">
        <v>85</v>
      </c>
      <c r="AB904" t="s">
        <v>12299</v>
      </c>
      <c r="AC904" t="s">
        <v>12300</v>
      </c>
      <c r="AD904" t="s">
        <v>17689</v>
      </c>
      <c r="AE904" t="s">
        <v>12296</v>
      </c>
    </row>
    <row r="905" spans="1:31" x14ac:dyDescent="0.35">
      <c r="B905" t="s">
        <v>20965</v>
      </c>
      <c r="C905" t="s">
        <v>10905</v>
      </c>
      <c r="D905" t="s">
        <v>10907</v>
      </c>
      <c r="E905" t="s">
        <v>11143</v>
      </c>
      <c r="F905" t="s">
        <v>11994</v>
      </c>
      <c r="G905" t="s">
        <v>11995</v>
      </c>
      <c r="H905" t="s">
        <v>12084</v>
      </c>
      <c r="I905" t="s">
        <v>15885</v>
      </c>
      <c r="J905" t="s">
        <v>20966</v>
      </c>
      <c r="M905" t="s">
        <v>20966</v>
      </c>
      <c r="N905" t="s">
        <v>20967</v>
      </c>
      <c r="AD905" t="s">
        <v>85</v>
      </c>
      <c r="AE905" t="s">
        <v>20966</v>
      </c>
    </row>
    <row r="906" spans="1:31" x14ac:dyDescent="0.35">
      <c r="B906" t="s">
        <v>21503</v>
      </c>
      <c r="C906" t="s">
        <v>10905</v>
      </c>
      <c r="D906" t="s">
        <v>10907</v>
      </c>
      <c r="E906" t="s">
        <v>11143</v>
      </c>
      <c r="F906" t="s">
        <v>11994</v>
      </c>
      <c r="G906" t="s">
        <v>11995</v>
      </c>
      <c r="H906" t="s">
        <v>12084</v>
      </c>
      <c r="I906" t="s">
        <v>15885</v>
      </c>
      <c r="J906" t="s">
        <v>20966</v>
      </c>
      <c r="K906" t="s">
        <v>21504</v>
      </c>
      <c r="M906" t="s">
        <v>21504</v>
      </c>
      <c r="N906" t="s">
        <v>21505</v>
      </c>
      <c r="AD906" t="s">
        <v>85</v>
      </c>
      <c r="AE906" t="s">
        <v>16656</v>
      </c>
    </row>
    <row r="907" spans="1:31" x14ac:dyDescent="0.35">
      <c r="A907" t="s">
        <v>85</v>
      </c>
      <c r="B907" t="s">
        <v>14832</v>
      </c>
      <c r="C907" t="s">
        <v>10905</v>
      </c>
      <c r="D907" t="s">
        <v>10907</v>
      </c>
      <c r="E907" t="s">
        <v>11143</v>
      </c>
      <c r="F907" t="s">
        <v>11994</v>
      </c>
      <c r="G907" t="s">
        <v>11995</v>
      </c>
      <c r="H907" t="s">
        <v>12084</v>
      </c>
      <c r="I907" t="s">
        <v>15887</v>
      </c>
      <c r="J907" t="s">
        <v>85</v>
      </c>
      <c r="K907" t="s">
        <v>85</v>
      </c>
      <c r="M907" t="s">
        <v>15887</v>
      </c>
      <c r="N907" t="s">
        <v>85</v>
      </c>
      <c r="O907" t="s">
        <v>85</v>
      </c>
      <c r="P907" t="s">
        <v>85</v>
      </c>
      <c r="Q907" t="s">
        <v>85</v>
      </c>
      <c r="R907" t="s">
        <v>85</v>
      </c>
      <c r="S907" t="s">
        <v>85</v>
      </c>
      <c r="T907" t="s">
        <v>85</v>
      </c>
      <c r="V907" t="s">
        <v>85</v>
      </c>
      <c r="W907" t="s">
        <v>85</v>
      </c>
      <c r="X907" t="s">
        <v>85</v>
      </c>
      <c r="Y907" t="s">
        <v>85</v>
      </c>
      <c r="Z907" t="s">
        <v>85</v>
      </c>
      <c r="AA907" t="s">
        <v>85</v>
      </c>
      <c r="AB907" t="s">
        <v>85</v>
      </c>
      <c r="AC907" t="s">
        <v>12302</v>
      </c>
      <c r="AD907" t="s">
        <v>85</v>
      </c>
      <c r="AE907" t="s">
        <v>16656</v>
      </c>
    </row>
    <row r="908" spans="1:31" x14ac:dyDescent="0.35">
      <c r="A908" t="s">
        <v>85</v>
      </c>
      <c r="B908" t="s">
        <v>14831</v>
      </c>
      <c r="C908" t="s">
        <v>10905</v>
      </c>
      <c r="D908" t="s">
        <v>10907</v>
      </c>
      <c r="E908" t="s">
        <v>11143</v>
      </c>
      <c r="F908" t="s">
        <v>11994</v>
      </c>
      <c r="G908" t="s">
        <v>11995</v>
      </c>
      <c r="H908" t="s">
        <v>12084</v>
      </c>
      <c r="I908" t="s">
        <v>20972</v>
      </c>
      <c r="J908" t="s">
        <v>85</v>
      </c>
      <c r="K908" t="s">
        <v>85</v>
      </c>
      <c r="M908" t="s">
        <v>20972</v>
      </c>
      <c r="N908" t="s">
        <v>15888</v>
      </c>
      <c r="O908" t="s">
        <v>85</v>
      </c>
      <c r="P908" t="s">
        <v>85</v>
      </c>
      <c r="Q908" t="s">
        <v>85</v>
      </c>
      <c r="R908" t="s">
        <v>85</v>
      </c>
      <c r="S908" t="s">
        <v>85</v>
      </c>
      <c r="T908" t="s">
        <v>85</v>
      </c>
      <c r="V908" t="s">
        <v>85</v>
      </c>
      <c r="W908" t="s">
        <v>85</v>
      </c>
      <c r="X908" t="s">
        <v>85</v>
      </c>
      <c r="Y908" t="s">
        <v>85</v>
      </c>
      <c r="Z908" t="s">
        <v>85</v>
      </c>
      <c r="AA908" t="s">
        <v>85</v>
      </c>
      <c r="AB908" t="s">
        <v>85</v>
      </c>
      <c r="AC908" t="s">
        <v>12302</v>
      </c>
      <c r="AD908" t="s">
        <v>85</v>
      </c>
      <c r="AE908" t="s">
        <v>20972</v>
      </c>
    </row>
    <row r="909" spans="1:31" x14ac:dyDescent="0.35">
      <c r="A909" t="s">
        <v>85</v>
      </c>
      <c r="B909" t="s">
        <v>14853</v>
      </c>
      <c r="C909" t="s">
        <v>10905</v>
      </c>
      <c r="D909" t="s">
        <v>10907</v>
      </c>
      <c r="E909" t="s">
        <v>11143</v>
      </c>
      <c r="F909" t="s">
        <v>11994</v>
      </c>
      <c r="G909" t="s">
        <v>11995</v>
      </c>
      <c r="H909" t="s">
        <v>12084</v>
      </c>
      <c r="I909" t="s">
        <v>15889</v>
      </c>
      <c r="J909" t="s">
        <v>15890</v>
      </c>
      <c r="K909" t="s">
        <v>16732</v>
      </c>
      <c r="M909" t="s">
        <v>16732</v>
      </c>
      <c r="N909" t="s">
        <v>21506</v>
      </c>
      <c r="O909" t="s">
        <v>85</v>
      </c>
      <c r="P909" t="s">
        <v>85</v>
      </c>
      <c r="Q909" t="s">
        <v>85</v>
      </c>
      <c r="R909" t="s">
        <v>85</v>
      </c>
      <c r="S909" t="s">
        <v>85</v>
      </c>
      <c r="T909" t="s">
        <v>85</v>
      </c>
      <c r="U909" t="s">
        <v>15891</v>
      </c>
      <c r="V909" t="s">
        <v>85</v>
      </c>
      <c r="W909" t="s">
        <v>85</v>
      </c>
      <c r="X909" t="s">
        <v>85</v>
      </c>
      <c r="Y909" t="s">
        <v>85</v>
      </c>
      <c r="Z909" t="s">
        <v>85</v>
      </c>
      <c r="AA909" t="s">
        <v>85</v>
      </c>
      <c r="AB909" t="s">
        <v>85</v>
      </c>
      <c r="AC909" t="s">
        <v>12302</v>
      </c>
      <c r="AD909" t="s">
        <v>21507</v>
      </c>
      <c r="AE909" t="s">
        <v>16656</v>
      </c>
    </row>
    <row r="910" spans="1:31" x14ac:dyDescent="0.35">
      <c r="A910" t="s">
        <v>85</v>
      </c>
      <c r="B910" t="s">
        <v>15892</v>
      </c>
      <c r="C910" t="s">
        <v>10905</v>
      </c>
      <c r="D910" t="s">
        <v>10907</v>
      </c>
      <c r="E910" t="s">
        <v>11143</v>
      </c>
      <c r="F910" t="s">
        <v>11994</v>
      </c>
      <c r="G910" t="s">
        <v>11995</v>
      </c>
      <c r="H910" t="s">
        <v>12084</v>
      </c>
      <c r="I910" t="s">
        <v>15889</v>
      </c>
      <c r="J910" t="s">
        <v>1242</v>
      </c>
      <c r="K910" t="s">
        <v>15893</v>
      </c>
      <c r="M910" t="s">
        <v>15893</v>
      </c>
      <c r="O910" t="s">
        <v>85</v>
      </c>
      <c r="P910" t="s">
        <v>85</v>
      </c>
      <c r="Q910" t="s">
        <v>85</v>
      </c>
      <c r="R910" t="s">
        <v>85</v>
      </c>
      <c r="S910" t="s">
        <v>12373</v>
      </c>
      <c r="T910" t="s">
        <v>85</v>
      </c>
      <c r="U910" t="s">
        <v>1243</v>
      </c>
      <c r="V910" t="s">
        <v>12256</v>
      </c>
      <c r="W910" t="s">
        <v>85</v>
      </c>
      <c r="X910" t="s">
        <v>85</v>
      </c>
      <c r="Y910" t="s">
        <v>85</v>
      </c>
      <c r="Z910" t="s">
        <v>85</v>
      </c>
      <c r="AA910" t="s">
        <v>85</v>
      </c>
      <c r="AC910" t="s">
        <v>1118</v>
      </c>
      <c r="AD910" t="s">
        <v>17696</v>
      </c>
      <c r="AE910" t="s">
        <v>15893</v>
      </c>
    </row>
    <row r="911" spans="1:31" x14ac:dyDescent="0.35">
      <c r="A911" t="s">
        <v>85</v>
      </c>
      <c r="B911" t="s">
        <v>15894</v>
      </c>
      <c r="C911" t="s">
        <v>10905</v>
      </c>
      <c r="D911" t="s">
        <v>10907</v>
      </c>
      <c r="E911" t="s">
        <v>11143</v>
      </c>
      <c r="F911" t="s">
        <v>11994</v>
      </c>
      <c r="G911" t="s">
        <v>11995</v>
      </c>
      <c r="H911" t="s">
        <v>12084</v>
      </c>
      <c r="I911" t="s">
        <v>15889</v>
      </c>
      <c r="J911" t="s">
        <v>1242</v>
      </c>
      <c r="K911" t="s">
        <v>15893</v>
      </c>
      <c r="L911" t="s">
        <v>15895</v>
      </c>
      <c r="M911" t="s">
        <v>15895</v>
      </c>
      <c r="O911" t="s">
        <v>85</v>
      </c>
      <c r="P911" t="s">
        <v>85</v>
      </c>
      <c r="Q911" t="s">
        <v>85</v>
      </c>
      <c r="R911" t="s">
        <v>85</v>
      </c>
      <c r="S911" t="s">
        <v>12373</v>
      </c>
      <c r="T911" t="s">
        <v>85</v>
      </c>
      <c r="U911" t="s">
        <v>1243</v>
      </c>
      <c r="V911" t="s">
        <v>12256</v>
      </c>
      <c r="W911" t="s">
        <v>85</v>
      </c>
      <c r="X911" t="s">
        <v>85</v>
      </c>
      <c r="Y911" t="s">
        <v>85</v>
      </c>
      <c r="Z911" t="s">
        <v>85</v>
      </c>
      <c r="AA911" t="s">
        <v>85</v>
      </c>
      <c r="AC911" t="s">
        <v>1118</v>
      </c>
      <c r="AD911" t="s">
        <v>17696</v>
      </c>
      <c r="AE911" t="s">
        <v>16656</v>
      </c>
    </row>
    <row r="912" spans="1:31" x14ac:dyDescent="0.35">
      <c r="A912" t="s">
        <v>85</v>
      </c>
      <c r="B912" t="s">
        <v>15896</v>
      </c>
      <c r="C912" t="s">
        <v>10905</v>
      </c>
      <c r="D912" t="s">
        <v>10907</v>
      </c>
      <c r="E912" t="s">
        <v>11143</v>
      </c>
      <c r="F912" t="s">
        <v>11994</v>
      </c>
      <c r="G912" t="s">
        <v>11995</v>
      </c>
      <c r="H912" t="s">
        <v>12084</v>
      </c>
      <c r="I912" t="s">
        <v>15889</v>
      </c>
      <c r="J912" t="s">
        <v>1312</v>
      </c>
      <c r="K912" t="s">
        <v>15897</v>
      </c>
      <c r="M912" t="s">
        <v>15897</v>
      </c>
      <c r="O912" t="s">
        <v>85</v>
      </c>
      <c r="P912" t="s">
        <v>85</v>
      </c>
      <c r="Q912" t="s">
        <v>85</v>
      </c>
      <c r="R912" t="s">
        <v>85</v>
      </c>
      <c r="U912" t="s">
        <v>1313</v>
      </c>
      <c r="W912" t="s">
        <v>85</v>
      </c>
      <c r="X912" t="s">
        <v>85</v>
      </c>
      <c r="Y912" t="s">
        <v>85</v>
      </c>
      <c r="Z912" t="s">
        <v>85</v>
      </c>
      <c r="AA912" t="s">
        <v>85</v>
      </c>
      <c r="AC912" t="s">
        <v>1118</v>
      </c>
      <c r="AD912" t="s">
        <v>85</v>
      </c>
      <c r="AE912" t="s">
        <v>15897</v>
      </c>
    </row>
    <row r="913" spans="1:31" x14ac:dyDescent="0.35">
      <c r="A913" t="s">
        <v>85</v>
      </c>
      <c r="B913" t="s">
        <v>15898</v>
      </c>
      <c r="C913" t="s">
        <v>10905</v>
      </c>
      <c r="D913" t="s">
        <v>10907</v>
      </c>
      <c r="E913" t="s">
        <v>11143</v>
      </c>
      <c r="F913" t="s">
        <v>11994</v>
      </c>
      <c r="G913" t="s">
        <v>11995</v>
      </c>
      <c r="H913" t="s">
        <v>12084</v>
      </c>
      <c r="I913" t="s">
        <v>15889</v>
      </c>
      <c r="J913" t="s">
        <v>1312</v>
      </c>
      <c r="K913" t="s">
        <v>15897</v>
      </c>
      <c r="L913" t="s">
        <v>15899</v>
      </c>
      <c r="M913" t="s">
        <v>15899</v>
      </c>
      <c r="O913" t="s">
        <v>85</v>
      </c>
      <c r="P913" t="s">
        <v>85</v>
      </c>
      <c r="Q913" t="s">
        <v>85</v>
      </c>
      <c r="R913" t="s">
        <v>85</v>
      </c>
      <c r="U913" t="s">
        <v>1313</v>
      </c>
      <c r="W913" t="s">
        <v>85</v>
      </c>
      <c r="X913" t="s">
        <v>85</v>
      </c>
      <c r="Y913" t="s">
        <v>85</v>
      </c>
      <c r="Z913" t="s">
        <v>85</v>
      </c>
      <c r="AA913" t="s">
        <v>85</v>
      </c>
      <c r="AC913" t="s">
        <v>1118</v>
      </c>
      <c r="AD913" t="s">
        <v>1313</v>
      </c>
      <c r="AE913" t="s">
        <v>16656</v>
      </c>
    </row>
    <row r="914" spans="1:31" x14ac:dyDescent="0.35">
      <c r="A914" t="s">
        <v>85</v>
      </c>
      <c r="B914" t="s">
        <v>14961</v>
      </c>
      <c r="C914" t="s">
        <v>10905</v>
      </c>
      <c r="D914" t="s">
        <v>10907</v>
      </c>
      <c r="E914" t="s">
        <v>11143</v>
      </c>
      <c r="F914" t="s">
        <v>11994</v>
      </c>
      <c r="G914" t="s">
        <v>11995</v>
      </c>
      <c r="H914" t="s">
        <v>12084</v>
      </c>
      <c r="I914" t="s">
        <v>15889</v>
      </c>
      <c r="J914" t="s">
        <v>1312</v>
      </c>
      <c r="K914" t="s">
        <v>15900</v>
      </c>
      <c r="M914" t="s">
        <v>15900</v>
      </c>
      <c r="O914" t="s">
        <v>85</v>
      </c>
      <c r="P914" t="s">
        <v>85</v>
      </c>
      <c r="Q914" t="s">
        <v>85</v>
      </c>
      <c r="R914" t="s">
        <v>85</v>
      </c>
      <c r="U914" t="s">
        <v>1313</v>
      </c>
      <c r="W914" t="s">
        <v>85</v>
      </c>
      <c r="X914" t="s">
        <v>85</v>
      </c>
      <c r="Y914" t="s">
        <v>85</v>
      </c>
      <c r="Z914" t="s">
        <v>85</v>
      </c>
      <c r="AA914" t="s">
        <v>85</v>
      </c>
      <c r="AC914" t="s">
        <v>1118</v>
      </c>
      <c r="AD914" t="s">
        <v>17712</v>
      </c>
      <c r="AE914" t="s">
        <v>15900</v>
      </c>
    </row>
    <row r="915" spans="1:31" x14ac:dyDescent="0.35">
      <c r="A915" t="s">
        <v>85</v>
      </c>
      <c r="B915" t="s">
        <v>16733</v>
      </c>
      <c r="C915" t="s">
        <v>10905</v>
      </c>
      <c r="D915" t="s">
        <v>10907</v>
      </c>
      <c r="E915" t="s">
        <v>11143</v>
      </c>
      <c r="F915" t="s">
        <v>11994</v>
      </c>
      <c r="G915" t="s">
        <v>11995</v>
      </c>
      <c r="H915" t="s">
        <v>12304</v>
      </c>
      <c r="I915" t="s">
        <v>15901</v>
      </c>
      <c r="J915" t="s">
        <v>697</v>
      </c>
      <c r="K915" t="s">
        <v>16734</v>
      </c>
      <c r="M915" t="s">
        <v>16734</v>
      </c>
      <c r="O915" t="s">
        <v>85</v>
      </c>
      <c r="P915" t="s">
        <v>85</v>
      </c>
      <c r="Q915" t="s">
        <v>85</v>
      </c>
      <c r="R915" t="s">
        <v>85</v>
      </c>
      <c r="S915" t="s">
        <v>12236</v>
      </c>
      <c r="T915" t="s">
        <v>85</v>
      </c>
      <c r="U915" t="s">
        <v>698</v>
      </c>
      <c r="V915" t="s">
        <v>12237</v>
      </c>
      <c r="W915" t="s">
        <v>85</v>
      </c>
      <c r="X915" t="s">
        <v>85</v>
      </c>
      <c r="Y915" t="s">
        <v>85</v>
      </c>
      <c r="Z915" t="s">
        <v>85</v>
      </c>
      <c r="AA915" t="s">
        <v>85</v>
      </c>
      <c r="AB915" t="s">
        <v>12238</v>
      </c>
      <c r="AC915" t="s">
        <v>85</v>
      </c>
      <c r="AD915" t="s">
        <v>17720</v>
      </c>
      <c r="AE915" t="s">
        <v>16734</v>
      </c>
    </row>
    <row r="916" spans="1:31" x14ac:dyDescent="0.35">
      <c r="A916" t="s">
        <v>85</v>
      </c>
      <c r="B916" t="s">
        <v>16735</v>
      </c>
      <c r="C916" t="s">
        <v>10905</v>
      </c>
      <c r="D916" t="s">
        <v>10907</v>
      </c>
      <c r="E916" t="s">
        <v>11143</v>
      </c>
      <c r="F916" t="s">
        <v>11994</v>
      </c>
      <c r="G916" t="s">
        <v>11995</v>
      </c>
      <c r="H916" t="s">
        <v>12304</v>
      </c>
      <c r="I916" t="s">
        <v>15901</v>
      </c>
      <c r="J916" t="s">
        <v>697</v>
      </c>
      <c r="K916" t="s">
        <v>15902</v>
      </c>
      <c r="M916" t="s">
        <v>15902</v>
      </c>
      <c r="O916" t="s">
        <v>85</v>
      </c>
      <c r="P916" t="s">
        <v>85</v>
      </c>
      <c r="Q916" t="s">
        <v>85</v>
      </c>
      <c r="R916" t="s">
        <v>85</v>
      </c>
      <c r="S916" t="s">
        <v>12236</v>
      </c>
      <c r="T916" t="s">
        <v>85</v>
      </c>
      <c r="U916" t="s">
        <v>698</v>
      </c>
      <c r="V916" t="s">
        <v>12237</v>
      </c>
      <c r="W916" t="s">
        <v>85</v>
      </c>
      <c r="X916" t="s">
        <v>85</v>
      </c>
      <c r="Y916" t="s">
        <v>85</v>
      </c>
      <c r="Z916" t="s">
        <v>85</v>
      </c>
      <c r="AA916" t="s">
        <v>85</v>
      </c>
      <c r="AB916" t="s">
        <v>12238</v>
      </c>
      <c r="AC916" t="s">
        <v>85</v>
      </c>
      <c r="AD916" t="s">
        <v>85</v>
      </c>
      <c r="AE916" t="s">
        <v>16656</v>
      </c>
    </row>
    <row r="917" spans="1:31" x14ac:dyDescent="0.35">
      <c r="A917" t="s">
        <v>85</v>
      </c>
      <c r="B917" t="s">
        <v>14873</v>
      </c>
      <c r="C917" t="s">
        <v>10905</v>
      </c>
      <c r="D917" t="s">
        <v>10907</v>
      </c>
      <c r="E917" t="s">
        <v>11143</v>
      </c>
      <c r="F917" t="s">
        <v>11994</v>
      </c>
      <c r="G917" t="s">
        <v>11995</v>
      </c>
      <c r="H917" t="s">
        <v>12304</v>
      </c>
      <c r="I917" t="s">
        <v>15901</v>
      </c>
      <c r="J917" t="s">
        <v>728</v>
      </c>
      <c r="K917" t="s">
        <v>15903</v>
      </c>
      <c r="M917" t="s">
        <v>15903</v>
      </c>
      <c r="O917" t="s">
        <v>85</v>
      </c>
      <c r="P917" t="s">
        <v>85</v>
      </c>
      <c r="Q917" t="s">
        <v>85</v>
      </c>
      <c r="R917" t="s">
        <v>85</v>
      </c>
      <c r="S917" t="s">
        <v>12236</v>
      </c>
      <c r="T917" t="s">
        <v>85</v>
      </c>
      <c r="U917" t="s">
        <v>15657</v>
      </c>
      <c r="V917" t="s">
        <v>12237</v>
      </c>
      <c r="W917" t="s">
        <v>85</v>
      </c>
      <c r="X917" t="s">
        <v>85</v>
      </c>
      <c r="Y917" t="s">
        <v>85</v>
      </c>
      <c r="Z917" t="s">
        <v>85</v>
      </c>
      <c r="AA917" t="s">
        <v>85</v>
      </c>
      <c r="AB917" t="s">
        <v>15658</v>
      </c>
      <c r="AC917" t="s">
        <v>85</v>
      </c>
      <c r="AD917" t="s">
        <v>15657</v>
      </c>
      <c r="AE917" t="s">
        <v>16656</v>
      </c>
    </row>
    <row r="918" spans="1:31" x14ac:dyDescent="0.35">
      <c r="A918" t="s">
        <v>85</v>
      </c>
      <c r="B918" t="s">
        <v>12348</v>
      </c>
      <c r="C918" t="s">
        <v>10905</v>
      </c>
      <c r="D918" t="s">
        <v>10907</v>
      </c>
      <c r="E918" t="s">
        <v>11143</v>
      </c>
      <c r="F918" t="s">
        <v>11994</v>
      </c>
      <c r="G918" t="s">
        <v>11995</v>
      </c>
      <c r="H918" t="s">
        <v>12304</v>
      </c>
      <c r="I918" t="s">
        <v>12305</v>
      </c>
      <c r="J918" t="s">
        <v>85</v>
      </c>
      <c r="K918" t="s">
        <v>85</v>
      </c>
      <c r="M918" t="s">
        <v>12305</v>
      </c>
      <c r="N918" t="s">
        <v>85</v>
      </c>
      <c r="O918" t="s">
        <v>85</v>
      </c>
      <c r="P918" t="s">
        <v>85</v>
      </c>
      <c r="Q918" t="s">
        <v>85</v>
      </c>
      <c r="R918" t="s">
        <v>85</v>
      </c>
      <c r="S918" t="s">
        <v>85</v>
      </c>
      <c r="T918" t="s">
        <v>85</v>
      </c>
      <c r="V918" t="s">
        <v>85</v>
      </c>
      <c r="W918" t="s">
        <v>85</v>
      </c>
      <c r="X918" t="s">
        <v>85</v>
      </c>
      <c r="Y918" t="s">
        <v>85</v>
      </c>
      <c r="Z918" t="s">
        <v>85</v>
      </c>
      <c r="AA918" t="s">
        <v>85</v>
      </c>
      <c r="AB918" t="s">
        <v>85</v>
      </c>
      <c r="AC918" t="s">
        <v>85</v>
      </c>
      <c r="AD918" t="s">
        <v>85</v>
      </c>
      <c r="AE918" t="s">
        <v>16656</v>
      </c>
    </row>
    <row r="919" spans="1:31" x14ac:dyDescent="0.35">
      <c r="A919" t="s">
        <v>85</v>
      </c>
      <c r="B919" t="s">
        <v>12303</v>
      </c>
      <c r="C919" t="s">
        <v>10905</v>
      </c>
      <c r="D919" t="s">
        <v>10907</v>
      </c>
      <c r="E919" t="s">
        <v>11143</v>
      </c>
      <c r="F919" t="s">
        <v>11994</v>
      </c>
      <c r="G919" t="s">
        <v>11995</v>
      </c>
      <c r="H919" t="s">
        <v>12304</v>
      </c>
      <c r="I919" t="s">
        <v>12305</v>
      </c>
      <c r="J919" t="s">
        <v>820</v>
      </c>
      <c r="K919" t="s">
        <v>12306</v>
      </c>
      <c r="M919" t="s">
        <v>12306</v>
      </c>
      <c r="N919" t="s">
        <v>85</v>
      </c>
      <c r="O919" t="s">
        <v>85</v>
      </c>
      <c r="P919" t="s">
        <v>85</v>
      </c>
      <c r="Q919" t="s">
        <v>85</v>
      </c>
      <c r="R919" t="s">
        <v>85</v>
      </c>
      <c r="S919" t="s">
        <v>12307</v>
      </c>
      <c r="T919" t="s">
        <v>85</v>
      </c>
      <c r="U919" t="s">
        <v>821</v>
      </c>
      <c r="V919" t="s">
        <v>12308</v>
      </c>
      <c r="W919" t="s">
        <v>85</v>
      </c>
      <c r="X919" t="s">
        <v>85</v>
      </c>
      <c r="Y919" t="s">
        <v>85</v>
      </c>
      <c r="Z919" t="s">
        <v>85</v>
      </c>
      <c r="AA919" t="s">
        <v>85</v>
      </c>
      <c r="AB919" t="s">
        <v>12309</v>
      </c>
      <c r="AC919" t="s">
        <v>12310</v>
      </c>
      <c r="AD919" t="s">
        <v>17728</v>
      </c>
      <c r="AE919" t="s">
        <v>12306</v>
      </c>
    </row>
    <row r="920" spans="1:31" x14ac:dyDescent="0.35">
      <c r="B920" t="s">
        <v>15109</v>
      </c>
      <c r="C920" t="s">
        <v>10905</v>
      </c>
      <c r="D920" t="s">
        <v>10907</v>
      </c>
      <c r="E920" t="s">
        <v>11143</v>
      </c>
      <c r="F920" t="s">
        <v>11994</v>
      </c>
      <c r="G920" t="s">
        <v>11995</v>
      </c>
      <c r="H920" t="s">
        <v>12304</v>
      </c>
      <c r="I920" t="s">
        <v>12305</v>
      </c>
      <c r="J920" t="s">
        <v>820</v>
      </c>
      <c r="K920" t="s">
        <v>15904</v>
      </c>
      <c r="M920" t="s">
        <v>15904</v>
      </c>
      <c r="N920" t="s">
        <v>20481</v>
      </c>
      <c r="U920" t="s">
        <v>821</v>
      </c>
      <c r="AD920" t="s">
        <v>821</v>
      </c>
      <c r="AE920" t="s">
        <v>16656</v>
      </c>
    </row>
    <row r="921" spans="1:31" x14ac:dyDescent="0.35">
      <c r="B921" t="s">
        <v>14775</v>
      </c>
      <c r="C921" t="s">
        <v>10905</v>
      </c>
      <c r="D921" t="s">
        <v>10907</v>
      </c>
      <c r="E921" t="s">
        <v>11143</v>
      </c>
      <c r="F921" t="s">
        <v>11994</v>
      </c>
      <c r="G921" t="s">
        <v>11995</v>
      </c>
      <c r="H921" t="s">
        <v>12304</v>
      </c>
      <c r="I921" t="s">
        <v>12305</v>
      </c>
      <c r="J921" t="s">
        <v>820</v>
      </c>
      <c r="M921" t="s">
        <v>820</v>
      </c>
      <c r="U921" t="s">
        <v>821</v>
      </c>
      <c r="AD921" t="s">
        <v>821</v>
      </c>
      <c r="AE921" t="s">
        <v>820</v>
      </c>
    </row>
    <row r="922" spans="1:31" x14ac:dyDescent="0.35">
      <c r="A922" t="s">
        <v>85</v>
      </c>
      <c r="B922" t="s">
        <v>12311</v>
      </c>
      <c r="C922" t="s">
        <v>10905</v>
      </c>
      <c r="D922" t="s">
        <v>10907</v>
      </c>
      <c r="E922" t="s">
        <v>11143</v>
      </c>
      <c r="F922" t="s">
        <v>11994</v>
      </c>
      <c r="G922" t="s">
        <v>11995</v>
      </c>
      <c r="H922" t="s">
        <v>12304</v>
      </c>
      <c r="I922" t="s">
        <v>12305</v>
      </c>
      <c r="J922" t="s">
        <v>840</v>
      </c>
      <c r="K922" t="s">
        <v>85</v>
      </c>
      <c r="M922" t="s">
        <v>840</v>
      </c>
      <c r="N922" t="s">
        <v>16736</v>
      </c>
      <c r="O922" t="s">
        <v>85</v>
      </c>
      <c r="P922" t="s">
        <v>85</v>
      </c>
      <c r="Q922" t="s">
        <v>85</v>
      </c>
      <c r="R922" t="s">
        <v>85</v>
      </c>
      <c r="S922" t="s">
        <v>12312</v>
      </c>
      <c r="T922" t="s">
        <v>85</v>
      </c>
      <c r="U922" t="s">
        <v>841</v>
      </c>
      <c r="V922" t="s">
        <v>12100</v>
      </c>
      <c r="W922" t="s">
        <v>85</v>
      </c>
      <c r="X922" t="s">
        <v>85</v>
      </c>
      <c r="Y922" t="s">
        <v>85</v>
      </c>
      <c r="Z922" t="s">
        <v>85</v>
      </c>
      <c r="AA922" t="s">
        <v>85</v>
      </c>
      <c r="AB922" t="s">
        <v>12313</v>
      </c>
      <c r="AC922" t="s">
        <v>840</v>
      </c>
      <c r="AD922" t="s">
        <v>841</v>
      </c>
      <c r="AE922" t="s">
        <v>840</v>
      </c>
    </row>
    <row r="923" spans="1:31" x14ac:dyDescent="0.35">
      <c r="A923" t="s">
        <v>85</v>
      </c>
      <c r="B923" t="s">
        <v>14876</v>
      </c>
      <c r="C923" t="s">
        <v>10905</v>
      </c>
      <c r="D923" t="s">
        <v>10907</v>
      </c>
      <c r="E923" t="s">
        <v>11143</v>
      </c>
      <c r="F923" t="s">
        <v>11994</v>
      </c>
      <c r="G923" t="s">
        <v>11995</v>
      </c>
      <c r="H923" t="s">
        <v>12304</v>
      </c>
      <c r="I923" t="s">
        <v>12305</v>
      </c>
      <c r="J923" t="s">
        <v>840</v>
      </c>
      <c r="K923" t="s">
        <v>15905</v>
      </c>
      <c r="M923" t="s">
        <v>15905</v>
      </c>
      <c r="N923" t="s">
        <v>15906</v>
      </c>
      <c r="O923" t="s">
        <v>85</v>
      </c>
      <c r="P923" t="s">
        <v>85</v>
      </c>
      <c r="Q923" t="s">
        <v>85</v>
      </c>
      <c r="R923" t="s">
        <v>85</v>
      </c>
      <c r="S923" t="s">
        <v>85</v>
      </c>
      <c r="T923" t="s">
        <v>85</v>
      </c>
      <c r="U923" t="s">
        <v>841</v>
      </c>
      <c r="V923" t="s">
        <v>12100</v>
      </c>
      <c r="W923" t="s">
        <v>85</v>
      </c>
      <c r="X923" t="s">
        <v>85</v>
      </c>
      <c r="Y923" t="s">
        <v>85</v>
      </c>
      <c r="Z923" t="s">
        <v>85</v>
      </c>
      <c r="AA923" t="s">
        <v>85</v>
      </c>
      <c r="AB923" t="s">
        <v>85</v>
      </c>
      <c r="AC923" t="s">
        <v>12323</v>
      </c>
      <c r="AD923" t="s">
        <v>85</v>
      </c>
      <c r="AE923" t="s">
        <v>16656</v>
      </c>
    </row>
    <row r="924" spans="1:31" x14ac:dyDescent="0.35">
      <c r="A924" t="s">
        <v>85</v>
      </c>
      <c r="B924" t="s">
        <v>16737</v>
      </c>
      <c r="C924" t="s">
        <v>10905</v>
      </c>
      <c r="D924" t="s">
        <v>10907</v>
      </c>
      <c r="E924" t="s">
        <v>11143</v>
      </c>
      <c r="F924" t="s">
        <v>11994</v>
      </c>
      <c r="G924" t="s">
        <v>11995</v>
      </c>
      <c r="H924" t="s">
        <v>12304</v>
      </c>
      <c r="I924" t="s">
        <v>12305</v>
      </c>
      <c r="J924" t="s">
        <v>840</v>
      </c>
      <c r="K924" t="s">
        <v>16738</v>
      </c>
      <c r="M924" t="s">
        <v>16738</v>
      </c>
      <c r="N924" t="s">
        <v>16739</v>
      </c>
      <c r="O924" t="s">
        <v>85</v>
      </c>
      <c r="P924" t="s">
        <v>85</v>
      </c>
      <c r="Q924" t="s">
        <v>85</v>
      </c>
      <c r="R924" t="s">
        <v>85</v>
      </c>
      <c r="S924" t="s">
        <v>85</v>
      </c>
      <c r="T924" t="s">
        <v>85</v>
      </c>
      <c r="U924" t="s">
        <v>841</v>
      </c>
      <c r="V924" t="s">
        <v>12100</v>
      </c>
      <c r="W924" t="s">
        <v>85</v>
      </c>
      <c r="X924" t="s">
        <v>85</v>
      </c>
      <c r="Y924" t="s">
        <v>85</v>
      </c>
      <c r="Z924" t="s">
        <v>85</v>
      </c>
      <c r="AA924" t="s">
        <v>85</v>
      </c>
      <c r="AB924" t="s">
        <v>85</v>
      </c>
      <c r="AC924" t="s">
        <v>12323</v>
      </c>
      <c r="AD924" t="s">
        <v>841</v>
      </c>
      <c r="AE924" t="s">
        <v>16656</v>
      </c>
    </row>
    <row r="925" spans="1:31" x14ac:dyDescent="0.35">
      <c r="B925" t="s">
        <v>16740</v>
      </c>
      <c r="C925" t="s">
        <v>10905</v>
      </c>
      <c r="D925" t="s">
        <v>10907</v>
      </c>
      <c r="E925" t="s">
        <v>11143</v>
      </c>
      <c r="F925" t="s">
        <v>11994</v>
      </c>
      <c r="G925" t="s">
        <v>11995</v>
      </c>
      <c r="H925" t="s">
        <v>12304</v>
      </c>
      <c r="I925" t="s">
        <v>12305</v>
      </c>
      <c r="J925" t="s">
        <v>840</v>
      </c>
      <c r="K925" t="s">
        <v>16741</v>
      </c>
      <c r="M925" t="s">
        <v>16741</v>
      </c>
      <c r="N925" t="s">
        <v>16742</v>
      </c>
      <c r="AD925" t="s">
        <v>85</v>
      </c>
      <c r="AE925" t="s">
        <v>16656</v>
      </c>
    </row>
    <row r="926" spans="1:31" x14ac:dyDescent="0.35">
      <c r="A926" t="s">
        <v>85</v>
      </c>
      <c r="B926" t="s">
        <v>12105</v>
      </c>
      <c r="C926" t="s">
        <v>10905</v>
      </c>
      <c r="D926" t="s">
        <v>10907</v>
      </c>
      <c r="E926" t="s">
        <v>11143</v>
      </c>
      <c r="F926" t="s">
        <v>11994</v>
      </c>
      <c r="G926" t="s">
        <v>11995</v>
      </c>
      <c r="H926" t="s">
        <v>12304</v>
      </c>
      <c r="I926" t="s">
        <v>12305</v>
      </c>
      <c r="J926" t="s">
        <v>840</v>
      </c>
      <c r="K926" t="s">
        <v>12106</v>
      </c>
      <c r="M926" t="s">
        <v>12106</v>
      </c>
      <c r="N926" t="s">
        <v>15907</v>
      </c>
      <c r="O926" t="s">
        <v>85</v>
      </c>
      <c r="P926" t="s">
        <v>85</v>
      </c>
      <c r="Q926" t="s">
        <v>85</v>
      </c>
      <c r="R926" t="s">
        <v>85</v>
      </c>
      <c r="S926" t="s">
        <v>85</v>
      </c>
      <c r="T926" t="s">
        <v>85</v>
      </c>
      <c r="U926" t="s">
        <v>841</v>
      </c>
      <c r="V926" t="s">
        <v>12100</v>
      </c>
      <c r="W926" t="s">
        <v>85</v>
      </c>
      <c r="X926" t="s">
        <v>85</v>
      </c>
      <c r="Y926" t="s">
        <v>85</v>
      </c>
      <c r="Z926" t="s">
        <v>85</v>
      </c>
      <c r="AA926" t="s">
        <v>85</v>
      </c>
      <c r="AB926" t="s">
        <v>85</v>
      </c>
      <c r="AC926" t="s">
        <v>12106</v>
      </c>
      <c r="AD926" t="s">
        <v>841</v>
      </c>
      <c r="AE926" t="s">
        <v>16656</v>
      </c>
    </row>
    <row r="927" spans="1:31" x14ac:dyDescent="0.35">
      <c r="A927" t="s">
        <v>85</v>
      </c>
      <c r="B927" t="s">
        <v>15147</v>
      </c>
      <c r="C927" t="s">
        <v>10905</v>
      </c>
      <c r="D927" t="s">
        <v>10907</v>
      </c>
      <c r="E927" s="586" t="s">
        <v>11143</v>
      </c>
      <c r="F927" t="s">
        <v>11994</v>
      </c>
      <c r="G927" t="s">
        <v>11995</v>
      </c>
      <c r="H927" t="s">
        <v>12304</v>
      </c>
      <c r="I927" t="s">
        <v>12305</v>
      </c>
      <c r="J927" t="s">
        <v>840</v>
      </c>
      <c r="K927" t="s">
        <v>12315</v>
      </c>
      <c r="L927" t="s">
        <v>20095</v>
      </c>
      <c r="M927" t="s">
        <v>20095</v>
      </c>
      <c r="N927" t="s">
        <v>20482</v>
      </c>
      <c r="O927" t="s">
        <v>85</v>
      </c>
      <c r="P927" t="s">
        <v>85</v>
      </c>
      <c r="Q927" t="s">
        <v>85</v>
      </c>
      <c r="R927" t="s">
        <v>85</v>
      </c>
      <c r="S927" t="s">
        <v>12312</v>
      </c>
      <c r="T927" t="s">
        <v>85</v>
      </c>
      <c r="U927" t="s">
        <v>841</v>
      </c>
      <c r="V927" t="s">
        <v>12100</v>
      </c>
      <c r="W927" t="s">
        <v>85</v>
      </c>
      <c r="X927" t="s">
        <v>85</v>
      </c>
      <c r="Y927" t="s">
        <v>85</v>
      </c>
      <c r="Z927" t="s">
        <v>85</v>
      </c>
      <c r="AA927" t="s">
        <v>85</v>
      </c>
      <c r="AB927" t="s">
        <v>12313</v>
      </c>
      <c r="AC927" t="s">
        <v>12315</v>
      </c>
      <c r="AD927" t="s">
        <v>841</v>
      </c>
      <c r="AE927" t="s">
        <v>16656</v>
      </c>
    </row>
    <row r="928" spans="1:31" x14ac:dyDescent="0.35">
      <c r="A928" t="s">
        <v>85</v>
      </c>
      <c r="B928" t="s">
        <v>15908</v>
      </c>
      <c r="C928" t="s">
        <v>10905</v>
      </c>
      <c r="D928" t="s">
        <v>10907</v>
      </c>
      <c r="E928" s="586" t="s">
        <v>11143</v>
      </c>
      <c r="F928" t="s">
        <v>11994</v>
      </c>
      <c r="G928" t="s">
        <v>11995</v>
      </c>
      <c r="H928" t="s">
        <v>12304</v>
      </c>
      <c r="I928" t="s">
        <v>12305</v>
      </c>
      <c r="J928" t="s">
        <v>840</v>
      </c>
      <c r="K928" t="s">
        <v>12315</v>
      </c>
      <c r="L928" t="s">
        <v>15909</v>
      </c>
      <c r="M928" t="s">
        <v>15909</v>
      </c>
      <c r="O928" t="s">
        <v>85</v>
      </c>
      <c r="P928" t="s">
        <v>85</v>
      </c>
      <c r="Q928" t="s">
        <v>85</v>
      </c>
      <c r="R928" t="s">
        <v>85</v>
      </c>
      <c r="S928" t="s">
        <v>12312</v>
      </c>
      <c r="T928" t="s">
        <v>85</v>
      </c>
      <c r="U928" t="s">
        <v>841</v>
      </c>
      <c r="V928" t="s">
        <v>12100</v>
      </c>
      <c r="W928" t="s">
        <v>85</v>
      </c>
      <c r="X928" t="s">
        <v>85</v>
      </c>
      <c r="Y928" t="s">
        <v>85</v>
      </c>
      <c r="Z928" t="s">
        <v>85</v>
      </c>
      <c r="AA928" t="s">
        <v>85</v>
      </c>
      <c r="AB928" t="s">
        <v>12313</v>
      </c>
      <c r="AC928" t="s">
        <v>12315</v>
      </c>
      <c r="AD928" t="s">
        <v>841</v>
      </c>
      <c r="AE928" t="s">
        <v>16656</v>
      </c>
    </row>
    <row r="929" spans="1:31" x14ac:dyDescent="0.35">
      <c r="A929" t="s">
        <v>85</v>
      </c>
      <c r="B929" t="s">
        <v>15167</v>
      </c>
      <c r="C929" t="s">
        <v>10905</v>
      </c>
      <c r="D929" t="s">
        <v>10907</v>
      </c>
      <c r="E929" t="s">
        <v>11143</v>
      </c>
      <c r="F929" t="s">
        <v>11994</v>
      </c>
      <c r="G929" t="s">
        <v>11995</v>
      </c>
      <c r="H929" t="s">
        <v>12304</v>
      </c>
      <c r="I929" t="s">
        <v>12305</v>
      </c>
      <c r="J929" t="s">
        <v>840</v>
      </c>
      <c r="K929" t="s">
        <v>12315</v>
      </c>
      <c r="L929" t="s">
        <v>15910</v>
      </c>
      <c r="M929" t="s">
        <v>15910</v>
      </c>
      <c r="N929" t="s">
        <v>20483</v>
      </c>
      <c r="O929" t="s">
        <v>85</v>
      </c>
      <c r="P929" t="s">
        <v>85</v>
      </c>
      <c r="Q929" t="s">
        <v>85</v>
      </c>
      <c r="R929" t="s">
        <v>85</v>
      </c>
      <c r="S929" t="s">
        <v>12312</v>
      </c>
      <c r="T929" t="s">
        <v>85</v>
      </c>
      <c r="U929" t="s">
        <v>841</v>
      </c>
      <c r="V929" t="s">
        <v>12100</v>
      </c>
      <c r="W929" t="s">
        <v>85</v>
      </c>
      <c r="X929" t="s">
        <v>85</v>
      </c>
      <c r="Y929" t="s">
        <v>85</v>
      </c>
      <c r="Z929" t="s">
        <v>85</v>
      </c>
      <c r="AA929" t="s">
        <v>85</v>
      </c>
      <c r="AB929" t="s">
        <v>12313</v>
      </c>
      <c r="AC929" t="s">
        <v>12315</v>
      </c>
      <c r="AD929" t="s">
        <v>17749</v>
      </c>
      <c r="AE929" t="s">
        <v>16656</v>
      </c>
    </row>
    <row r="930" spans="1:31" x14ac:dyDescent="0.35">
      <c r="A930" t="s">
        <v>85</v>
      </c>
      <c r="B930" t="s">
        <v>12314</v>
      </c>
      <c r="C930" t="s">
        <v>10905</v>
      </c>
      <c r="D930" t="s">
        <v>10907</v>
      </c>
      <c r="E930" t="s">
        <v>11143</v>
      </c>
      <c r="F930" t="s">
        <v>11994</v>
      </c>
      <c r="G930" t="s">
        <v>11995</v>
      </c>
      <c r="H930" t="s">
        <v>12304</v>
      </c>
      <c r="I930" t="s">
        <v>12305</v>
      </c>
      <c r="J930" t="s">
        <v>840</v>
      </c>
      <c r="K930" t="s">
        <v>12315</v>
      </c>
      <c r="M930" t="s">
        <v>12315</v>
      </c>
      <c r="N930" t="s">
        <v>12316</v>
      </c>
      <c r="O930" t="s">
        <v>85</v>
      </c>
      <c r="P930" t="s">
        <v>85</v>
      </c>
      <c r="Q930" t="s">
        <v>85</v>
      </c>
      <c r="R930" t="s">
        <v>85</v>
      </c>
      <c r="S930" t="s">
        <v>12312</v>
      </c>
      <c r="T930" t="s">
        <v>85</v>
      </c>
      <c r="U930" t="s">
        <v>841</v>
      </c>
      <c r="V930" t="s">
        <v>12100</v>
      </c>
      <c r="W930" t="s">
        <v>85</v>
      </c>
      <c r="X930" t="s">
        <v>85</v>
      </c>
      <c r="Y930" t="s">
        <v>85</v>
      </c>
      <c r="Z930" t="s">
        <v>85</v>
      </c>
      <c r="AA930" t="s">
        <v>85</v>
      </c>
      <c r="AB930" t="s">
        <v>12313</v>
      </c>
      <c r="AC930" t="s">
        <v>12315</v>
      </c>
      <c r="AD930" t="s">
        <v>17749</v>
      </c>
      <c r="AE930" t="s">
        <v>12315</v>
      </c>
    </row>
    <row r="931" spans="1:31" x14ac:dyDescent="0.35">
      <c r="A931" t="s">
        <v>85</v>
      </c>
      <c r="B931" t="s">
        <v>15163</v>
      </c>
      <c r="C931" t="s">
        <v>10905</v>
      </c>
      <c r="D931" t="s">
        <v>10907</v>
      </c>
      <c r="E931" t="s">
        <v>11143</v>
      </c>
      <c r="F931" t="s">
        <v>11994</v>
      </c>
      <c r="G931" t="s">
        <v>11995</v>
      </c>
      <c r="H931" t="s">
        <v>12304</v>
      </c>
      <c r="I931" t="s">
        <v>12305</v>
      </c>
      <c r="J931" t="s">
        <v>840</v>
      </c>
      <c r="K931" t="s">
        <v>15911</v>
      </c>
      <c r="M931" t="s">
        <v>15911</v>
      </c>
      <c r="N931" t="s">
        <v>20484</v>
      </c>
      <c r="O931" t="s">
        <v>85</v>
      </c>
      <c r="P931" t="s">
        <v>85</v>
      </c>
      <c r="Q931" t="s">
        <v>85</v>
      </c>
      <c r="R931" t="s">
        <v>85</v>
      </c>
      <c r="S931" t="s">
        <v>12312</v>
      </c>
      <c r="T931" t="s">
        <v>85</v>
      </c>
      <c r="U931" t="s">
        <v>841</v>
      </c>
      <c r="V931" t="s">
        <v>12100</v>
      </c>
      <c r="W931" t="s">
        <v>85</v>
      </c>
      <c r="X931" t="s">
        <v>85</v>
      </c>
      <c r="Y931" t="s">
        <v>85</v>
      </c>
      <c r="Z931" t="s">
        <v>85</v>
      </c>
      <c r="AA931" t="s">
        <v>85</v>
      </c>
      <c r="AC931" t="s">
        <v>840</v>
      </c>
      <c r="AD931" t="s">
        <v>841</v>
      </c>
      <c r="AE931" t="s">
        <v>16656</v>
      </c>
    </row>
    <row r="932" spans="1:31" x14ac:dyDescent="0.35">
      <c r="A932" t="s">
        <v>85</v>
      </c>
      <c r="B932" t="s">
        <v>12318</v>
      </c>
      <c r="C932" t="s">
        <v>10905</v>
      </c>
      <c r="D932" t="s">
        <v>10907</v>
      </c>
      <c r="E932" t="s">
        <v>11143</v>
      </c>
      <c r="F932" t="s">
        <v>11994</v>
      </c>
      <c r="G932" t="s">
        <v>11995</v>
      </c>
      <c r="H932" t="s">
        <v>12304</v>
      </c>
      <c r="I932" t="s">
        <v>12305</v>
      </c>
      <c r="J932" t="s">
        <v>840</v>
      </c>
      <c r="K932" t="s">
        <v>12319</v>
      </c>
      <c r="M932" t="s">
        <v>12319</v>
      </c>
      <c r="N932" t="s">
        <v>12320</v>
      </c>
      <c r="O932" t="s">
        <v>85</v>
      </c>
      <c r="P932" t="s">
        <v>85</v>
      </c>
      <c r="Q932" t="s">
        <v>85</v>
      </c>
      <c r="R932" t="s">
        <v>85</v>
      </c>
      <c r="S932" t="s">
        <v>12321</v>
      </c>
      <c r="T932" t="s">
        <v>85</v>
      </c>
      <c r="U932" t="s">
        <v>841</v>
      </c>
      <c r="V932" t="s">
        <v>12100</v>
      </c>
      <c r="W932" t="s">
        <v>85</v>
      </c>
      <c r="X932" t="s">
        <v>85</v>
      </c>
      <c r="Y932" t="s">
        <v>85</v>
      </c>
      <c r="Z932" t="s">
        <v>85</v>
      </c>
      <c r="AA932" t="s">
        <v>85</v>
      </c>
      <c r="AB932" t="s">
        <v>12317</v>
      </c>
      <c r="AC932" t="s">
        <v>12319</v>
      </c>
      <c r="AD932" t="s">
        <v>17757</v>
      </c>
      <c r="AE932" t="s">
        <v>12319</v>
      </c>
    </row>
    <row r="933" spans="1:31" x14ac:dyDescent="0.35">
      <c r="A933" t="s">
        <v>85</v>
      </c>
      <c r="B933" t="s">
        <v>14875</v>
      </c>
      <c r="C933" t="s">
        <v>10905</v>
      </c>
      <c r="D933" t="s">
        <v>10907</v>
      </c>
      <c r="E933" t="s">
        <v>11143</v>
      </c>
      <c r="F933" t="s">
        <v>11994</v>
      </c>
      <c r="G933" t="s">
        <v>11995</v>
      </c>
      <c r="H933" t="s">
        <v>12304</v>
      </c>
      <c r="I933" t="s">
        <v>12305</v>
      </c>
      <c r="J933" t="s">
        <v>840</v>
      </c>
      <c r="K933" t="s">
        <v>15912</v>
      </c>
      <c r="M933" t="s">
        <v>15912</v>
      </c>
      <c r="N933" t="s">
        <v>20096</v>
      </c>
      <c r="O933" t="s">
        <v>85</v>
      </c>
      <c r="P933" t="s">
        <v>85</v>
      </c>
      <c r="Q933" t="s">
        <v>85</v>
      </c>
      <c r="R933" t="s">
        <v>85</v>
      </c>
      <c r="S933" t="s">
        <v>85</v>
      </c>
      <c r="T933" t="s">
        <v>85</v>
      </c>
      <c r="U933" t="s">
        <v>841</v>
      </c>
      <c r="V933" t="s">
        <v>12100</v>
      </c>
      <c r="W933" t="s">
        <v>85</v>
      </c>
      <c r="X933" t="s">
        <v>85</v>
      </c>
      <c r="Y933" t="s">
        <v>85</v>
      </c>
      <c r="Z933" t="s">
        <v>85</v>
      </c>
      <c r="AA933" t="s">
        <v>85</v>
      </c>
      <c r="AB933" t="s">
        <v>15913</v>
      </c>
      <c r="AC933" t="s">
        <v>12323</v>
      </c>
      <c r="AD933" t="s">
        <v>841</v>
      </c>
      <c r="AE933" t="s">
        <v>16656</v>
      </c>
    </row>
    <row r="934" spans="1:31" x14ac:dyDescent="0.35">
      <c r="A934" t="s">
        <v>85</v>
      </c>
      <c r="B934" t="s">
        <v>14842</v>
      </c>
      <c r="C934" t="s">
        <v>10905</v>
      </c>
      <c r="D934" t="s">
        <v>10907</v>
      </c>
      <c r="E934" t="s">
        <v>11143</v>
      </c>
      <c r="F934" t="s">
        <v>11994</v>
      </c>
      <c r="G934" t="s">
        <v>11995</v>
      </c>
      <c r="H934" t="s">
        <v>12304</v>
      </c>
      <c r="I934" t="s">
        <v>12305</v>
      </c>
      <c r="J934" t="s">
        <v>840</v>
      </c>
      <c r="K934" t="s">
        <v>15914</v>
      </c>
      <c r="M934" t="s">
        <v>15914</v>
      </c>
      <c r="N934" t="s">
        <v>15915</v>
      </c>
      <c r="O934" t="s">
        <v>85</v>
      </c>
      <c r="P934" t="s">
        <v>85</v>
      </c>
      <c r="Q934" t="s">
        <v>85</v>
      </c>
      <c r="R934" t="s">
        <v>85</v>
      </c>
      <c r="S934" t="s">
        <v>12110</v>
      </c>
      <c r="T934" t="s">
        <v>85</v>
      </c>
      <c r="U934" t="s">
        <v>841</v>
      </c>
      <c r="V934" t="s">
        <v>12100</v>
      </c>
      <c r="W934" t="s">
        <v>85</v>
      </c>
      <c r="X934" t="s">
        <v>85</v>
      </c>
      <c r="Y934" t="s">
        <v>85</v>
      </c>
      <c r="Z934" t="s">
        <v>85</v>
      </c>
      <c r="AA934" t="s">
        <v>85</v>
      </c>
      <c r="AC934" t="s">
        <v>2109</v>
      </c>
      <c r="AD934" t="s">
        <v>17766</v>
      </c>
      <c r="AE934" t="s">
        <v>15914</v>
      </c>
    </row>
    <row r="935" spans="1:31" x14ac:dyDescent="0.35">
      <c r="A935" t="s">
        <v>85</v>
      </c>
      <c r="B935" t="s">
        <v>14874</v>
      </c>
      <c r="C935" t="s">
        <v>10905</v>
      </c>
      <c r="D935" t="s">
        <v>10907</v>
      </c>
      <c r="E935" t="s">
        <v>11143</v>
      </c>
      <c r="F935" t="s">
        <v>11994</v>
      </c>
      <c r="G935" t="s">
        <v>11995</v>
      </c>
      <c r="H935" t="s">
        <v>12304</v>
      </c>
      <c r="I935" t="s">
        <v>12305</v>
      </c>
      <c r="J935" t="s">
        <v>840</v>
      </c>
      <c r="K935" t="s">
        <v>15916</v>
      </c>
      <c r="L935" t="s">
        <v>15917</v>
      </c>
      <c r="M935" t="s">
        <v>15917</v>
      </c>
      <c r="N935" t="s">
        <v>20485</v>
      </c>
      <c r="O935" t="s">
        <v>85</v>
      </c>
      <c r="P935" t="s">
        <v>85</v>
      </c>
      <c r="Q935" t="s">
        <v>85</v>
      </c>
      <c r="R935" t="s">
        <v>85</v>
      </c>
      <c r="S935" t="s">
        <v>85</v>
      </c>
      <c r="T935" t="s">
        <v>85</v>
      </c>
      <c r="U935" t="s">
        <v>841</v>
      </c>
      <c r="V935" t="s">
        <v>12100</v>
      </c>
      <c r="W935" t="s">
        <v>85</v>
      </c>
      <c r="X935" t="s">
        <v>85</v>
      </c>
      <c r="Y935" t="s">
        <v>85</v>
      </c>
      <c r="Z935" t="s">
        <v>85</v>
      </c>
      <c r="AA935" t="s">
        <v>85</v>
      </c>
      <c r="AB935" t="s">
        <v>85</v>
      </c>
      <c r="AC935" t="s">
        <v>12323</v>
      </c>
      <c r="AD935" t="s">
        <v>17774</v>
      </c>
      <c r="AE935" t="s">
        <v>16656</v>
      </c>
    </row>
    <row r="936" spans="1:31" x14ac:dyDescent="0.35">
      <c r="A936" t="s">
        <v>85</v>
      </c>
      <c r="B936" t="s">
        <v>14863</v>
      </c>
      <c r="C936" t="s">
        <v>10905</v>
      </c>
      <c r="D936" t="s">
        <v>10907</v>
      </c>
      <c r="E936" t="s">
        <v>11143</v>
      </c>
      <c r="F936" t="s">
        <v>11994</v>
      </c>
      <c r="G936" t="s">
        <v>11995</v>
      </c>
      <c r="H936" t="s">
        <v>12304</v>
      </c>
      <c r="I936" t="s">
        <v>12305</v>
      </c>
      <c r="J936" t="s">
        <v>840</v>
      </c>
      <c r="K936" t="s">
        <v>15916</v>
      </c>
      <c r="M936" t="s">
        <v>15916</v>
      </c>
      <c r="N936" t="s">
        <v>15918</v>
      </c>
      <c r="O936" t="s">
        <v>85</v>
      </c>
      <c r="P936" t="s">
        <v>85</v>
      </c>
      <c r="Q936" t="s">
        <v>85</v>
      </c>
      <c r="R936" t="s">
        <v>85</v>
      </c>
      <c r="S936" t="s">
        <v>85</v>
      </c>
      <c r="T936" t="s">
        <v>85</v>
      </c>
      <c r="U936" t="s">
        <v>841</v>
      </c>
      <c r="V936" t="s">
        <v>12100</v>
      </c>
      <c r="W936" t="s">
        <v>85</v>
      </c>
      <c r="X936" t="s">
        <v>85</v>
      </c>
      <c r="Y936" t="s">
        <v>85</v>
      </c>
      <c r="Z936" t="s">
        <v>85</v>
      </c>
      <c r="AA936" t="s">
        <v>85</v>
      </c>
      <c r="AB936" t="s">
        <v>85</v>
      </c>
      <c r="AC936" t="s">
        <v>12323</v>
      </c>
      <c r="AD936" t="s">
        <v>17774</v>
      </c>
      <c r="AE936" t="s">
        <v>15916</v>
      </c>
    </row>
    <row r="937" spans="1:31" x14ac:dyDescent="0.35">
      <c r="A937" t="s">
        <v>85</v>
      </c>
      <c r="B937" t="s">
        <v>12325</v>
      </c>
      <c r="C937" t="s">
        <v>10905</v>
      </c>
      <c r="D937" t="s">
        <v>10907</v>
      </c>
      <c r="E937" t="s">
        <v>11143</v>
      </c>
      <c r="F937" t="s">
        <v>11994</v>
      </c>
      <c r="G937" t="s">
        <v>11995</v>
      </c>
      <c r="H937" t="s">
        <v>12304</v>
      </c>
      <c r="I937" t="s">
        <v>12305</v>
      </c>
      <c r="J937" t="s">
        <v>840</v>
      </c>
      <c r="K937" t="s">
        <v>12323</v>
      </c>
      <c r="L937" t="s">
        <v>15919</v>
      </c>
      <c r="M937" t="s">
        <v>15919</v>
      </c>
      <c r="N937" t="s">
        <v>12347</v>
      </c>
      <c r="O937" t="s">
        <v>85</v>
      </c>
      <c r="P937" t="s">
        <v>85</v>
      </c>
      <c r="Q937" t="s">
        <v>85</v>
      </c>
      <c r="R937" t="s">
        <v>85</v>
      </c>
      <c r="S937" t="s">
        <v>85</v>
      </c>
      <c r="T937" t="s">
        <v>85</v>
      </c>
      <c r="U937" t="s">
        <v>841</v>
      </c>
      <c r="V937" t="s">
        <v>12100</v>
      </c>
      <c r="W937" t="s">
        <v>85</v>
      </c>
      <c r="X937" t="s">
        <v>85</v>
      </c>
      <c r="Y937" t="s">
        <v>85</v>
      </c>
      <c r="Z937" t="s">
        <v>85</v>
      </c>
      <c r="AA937" t="s">
        <v>85</v>
      </c>
      <c r="AB937" t="s">
        <v>85</v>
      </c>
      <c r="AC937" t="s">
        <v>12326</v>
      </c>
      <c r="AD937" t="s">
        <v>85</v>
      </c>
      <c r="AE937" t="s">
        <v>16656</v>
      </c>
    </row>
    <row r="938" spans="1:31" x14ac:dyDescent="0.35">
      <c r="A938" t="s">
        <v>85</v>
      </c>
      <c r="B938" t="s">
        <v>15176</v>
      </c>
      <c r="C938" t="s">
        <v>10905</v>
      </c>
      <c r="D938" t="s">
        <v>10907</v>
      </c>
      <c r="E938" t="s">
        <v>11143</v>
      </c>
      <c r="F938" t="s">
        <v>11994</v>
      </c>
      <c r="G938" t="s">
        <v>11995</v>
      </c>
      <c r="H938" t="s">
        <v>12304</v>
      </c>
      <c r="I938" t="s">
        <v>12305</v>
      </c>
      <c r="J938" t="s">
        <v>840</v>
      </c>
      <c r="K938" t="s">
        <v>12323</v>
      </c>
      <c r="L938" t="s">
        <v>15920</v>
      </c>
      <c r="M938" t="s">
        <v>15920</v>
      </c>
      <c r="N938" t="s">
        <v>15921</v>
      </c>
      <c r="O938" t="s">
        <v>85</v>
      </c>
      <c r="P938" t="s">
        <v>85</v>
      </c>
      <c r="Q938" t="s">
        <v>85</v>
      </c>
      <c r="R938" t="s">
        <v>85</v>
      </c>
      <c r="S938" t="s">
        <v>85</v>
      </c>
      <c r="T938" t="s">
        <v>85</v>
      </c>
      <c r="U938" t="s">
        <v>841</v>
      </c>
      <c r="V938" t="s">
        <v>12100</v>
      </c>
      <c r="W938" t="s">
        <v>85</v>
      </c>
      <c r="X938" t="s">
        <v>85</v>
      </c>
      <c r="Y938" t="s">
        <v>85</v>
      </c>
      <c r="Z938" t="s">
        <v>85</v>
      </c>
      <c r="AA938" t="s">
        <v>85</v>
      </c>
      <c r="AB938" t="s">
        <v>85</v>
      </c>
      <c r="AC938" t="s">
        <v>12323</v>
      </c>
      <c r="AD938" t="s">
        <v>85</v>
      </c>
      <c r="AE938" t="s">
        <v>16656</v>
      </c>
    </row>
    <row r="939" spans="1:31" x14ac:dyDescent="0.35">
      <c r="A939" t="s">
        <v>85</v>
      </c>
      <c r="B939" t="s">
        <v>15175</v>
      </c>
      <c r="C939" t="s">
        <v>10905</v>
      </c>
      <c r="D939" t="s">
        <v>10907</v>
      </c>
      <c r="E939" t="s">
        <v>11143</v>
      </c>
      <c r="F939" t="s">
        <v>11994</v>
      </c>
      <c r="G939" t="s">
        <v>11995</v>
      </c>
      <c r="H939" t="s">
        <v>12304</v>
      </c>
      <c r="I939" t="s">
        <v>12305</v>
      </c>
      <c r="J939" t="s">
        <v>840</v>
      </c>
      <c r="K939" t="s">
        <v>12323</v>
      </c>
      <c r="L939" t="s">
        <v>15922</v>
      </c>
      <c r="M939" t="s">
        <v>15922</v>
      </c>
      <c r="N939" t="s">
        <v>20486</v>
      </c>
      <c r="O939" t="s">
        <v>85</v>
      </c>
      <c r="P939" t="s">
        <v>85</v>
      </c>
      <c r="Q939" t="s">
        <v>85</v>
      </c>
      <c r="R939" t="s">
        <v>85</v>
      </c>
      <c r="S939" t="s">
        <v>85</v>
      </c>
      <c r="T939" t="s">
        <v>85</v>
      </c>
      <c r="U939" t="s">
        <v>841</v>
      </c>
      <c r="V939" t="s">
        <v>12100</v>
      </c>
      <c r="W939" t="s">
        <v>85</v>
      </c>
      <c r="X939" t="s">
        <v>85</v>
      </c>
      <c r="Y939" t="s">
        <v>85</v>
      </c>
      <c r="Z939" t="s">
        <v>85</v>
      </c>
      <c r="AA939" t="s">
        <v>85</v>
      </c>
      <c r="AB939" t="s">
        <v>85</v>
      </c>
      <c r="AC939" t="s">
        <v>12323</v>
      </c>
      <c r="AD939" t="s">
        <v>85</v>
      </c>
      <c r="AE939" t="s">
        <v>16656</v>
      </c>
    </row>
    <row r="940" spans="1:31" x14ac:dyDescent="0.35">
      <c r="A940" t="s">
        <v>85</v>
      </c>
      <c r="B940" t="s">
        <v>12322</v>
      </c>
      <c r="C940" t="s">
        <v>10905</v>
      </c>
      <c r="D940" t="s">
        <v>10907</v>
      </c>
      <c r="E940" t="s">
        <v>11143</v>
      </c>
      <c r="F940" t="s">
        <v>11994</v>
      </c>
      <c r="G940" t="s">
        <v>11995</v>
      </c>
      <c r="H940" t="s">
        <v>12304</v>
      </c>
      <c r="I940" t="s">
        <v>12305</v>
      </c>
      <c r="J940" t="s">
        <v>840</v>
      </c>
      <c r="K940" t="s">
        <v>12323</v>
      </c>
      <c r="M940" t="s">
        <v>12323</v>
      </c>
      <c r="N940" t="s">
        <v>12324</v>
      </c>
      <c r="O940" t="s">
        <v>85</v>
      </c>
      <c r="P940" t="s">
        <v>85</v>
      </c>
      <c r="Q940" t="s">
        <v>85</v>
      </c>
      <c r="R940" t="s">
        <v>85</v>
      </c>
      <c r="S940" t="s">
        <v>85</v>
      </c>
      <c r="T940" t="s">
        <v>85</v>
      </c>
      <c r="U940" t="s">
        <v>841</v>
      </c>
      <c r="V940" t="s">
        <v>12100</v>
      </c>
      <c r="W940" t="s">
        <v>85</v>
      </c>
      <c r="X940" t="s">
        <v>85</v>
      </c>
      <c r="Y940" t="s">
        <v>85</v>
      </c>
      <c r="Z940" t="s">
        <v>85</v>
      </c>
      <c r="AA940" t="s">
        <v>85</v>
      </c>
      <c r="AB940" t="s">
        <v>85</v>
      </c>
      <c r="AC940" t="s">
        <v>12323</v>
      </c>
      <c r="AD940" t="s">
        <v>85</v>
      </c>
      <c r="AE940" t="s">
        <v>16656</v>
      </c>
    </row>
    <row r="941" spans="1:31" x14ac:dyDescent="0.35">
      <c r="A941" t="s">
        <v>85</v>
      </c>
      <c r="B941" t="s">
        <v>12327</v>
      </c>
      <c r="C941" t="s">
        <v>10905</v>
      </c>
      <c r="D941" t="s">
        <v>10907</v>
      </c>
      <c r="E941" t="s">
        <v>11143</v>
      </c>
      <c r="F941" t="s">
        <v>11994</v>
      </c>
      <c r="G941" t="s">
        <v>11995</v>
      </c>
      <c r="H941" t="s">
        <v>12304</v>
      </c>
      <c r="I941" t="s">
        <v>12305</v>
      </c>
      <c r="J941" t="s">
        <v>12328</v>
      </c>
      <c r="K941" t="s">
        <v>85</v>
      </c>
      <c r="M941" t="s">
        <v>12328</v>
      </c>
      <c r="O941" t="s">
        <v>85</v>
      </c>
      <c r="P941" t="s">
        <v>85</v>
      </c>
      <c r="Q941" t="s">
        <v>85</v>
      </c>
      <c r="R941" t="s">
        <v>85</v>
      </c>
      <c r="S941" t="s">
        <v>12329</v>
      </c>
      <c r="T941" t="s">
        <v>85</v>
      </c>
      <c r="V941" t="s">
        <v>12330</v>
      </c>
      <c r="W941" t="s">
        <v>85</v>
      </c>
      <c r="X941" t="s">
        <v>85</v>
      </c>
      <c r="Y941" t="s">
        <v>85</v>
      </c>
      <c r="Z941" t="s">
        <v>85</v>
      </c>
      <c r="AA941" t="s">
        <v>85</v>
      </c>
      <c r="AB941" t="s">
        <v>85</v>
      </c>
      <c r="AC941" t="s">
        <v>12328</v>
      </c>
      <c r="AD941" t="s">
        <v>85</v>
      </c>
      <c r="AE941" t="s">
        <v>12328</v>
      </c>
    </row>
    <row r="942" spans="1:31" x14ac:dyDescent="0.35">
      <c r="A942" t="s">
        <v>85</v>
      </c>
      <c r="B942" t="s">
        <v>15923</v>
      </c>
      <c r="C942" t="s">
        <v>10905</v>
      </c>
      <c r="D942" t="s">
        <v>10907</v>
      </c>
      <c r="E942" t="s">
        <v>11143</v>
      </c>
      <c r="F942" t="s">
        <v>11994</v>
      </c>
      <c r="G942" t="s">
        <v>11995</v>
      </c>
      <c r="H942" t="s">
        <v>12304</v>
      </c>
      <c r="I942" t="s">
        <v>12305</v>
      </c>
      <c r="J942" t="s">
        <v>15720</v>
      </c>
      <c r="M942" t="s">
        <v>15720</v>
      </c>
      <c r="N942" t="s">
        <v>85</v>
      </c>
      <c r="O942" t="s">
        <v>85</v>
      </c>
      <c r="P942" t="s">
        <v>85</v>
      </c>
      <c r="Q942" t="s">
        <v>85</v>
      </c>
      <c r="R942" t="s">
        <v>85</v>
      </c>
      <c r="S942" t="s">
        <v>12113</v>
      </c>
      <c r="T942" t="s">
        <v>85</v>
      </c>
      <c r="U942" t="s">
        <v>12114</v>
      </c>
      <c r="V942" t="s">
        <v>12115</v>
      </c>
      <c r="W942" t="s">
        <v>85</v>
      </c>
      <c r="X942" t="s">
        <v>85</v>
      </c>
      <c r="Y942" t="s">
        <v>85</v>
      </c>
      <c r="Z942" t="s">
        <v>85</v>
      </c>
      <c r="AA942" t="s">
        <v>85</v>
      </c>
      <c r="AB942" t="s">
        <v>15924</v>
      </c>
      <c r="AC942" t="s">
        <v>12112</v>
      </c>
      <c r="AD942" t="s">
        <v>85</v>
      </c>
      <c r="AE942" t="s">
        <v>15720</v>
      </c>
    </row>
    <row r="943" spans="1:31" x14ac:dyDescent="0.35">
      <c r="A943" t="s">
        <v>85</v>
      </c>
      <c r="B943" t="s">
        <v>15925</v>
      </c>
      <c r="C943" t="s">
        <v>10905</v>
      </c>
      <c r="D943" t="s">
        <v>10907</v>
      </c>
      <c r="E943" t="s">
        <v>11143</v>
      </c>
      <c r="F943" t="s">
        <v>11994</v>
      </c>
      <c r="G943" t="s">
        <v>11995</v>
      </c>
      <c r="H943" t="s">
        <v>12304</v>
      </c>
      <c r="I943" t="s">
        <v>12305</v>
      </c>
      <c r="J943" t="s">
        <v>15720</v>
      </c>
      <c r="K943" t="s">
        <v>15926</v>
      </c>
      <c r="L943" t="s">
        <v>15927</v>
      </c>
      <c r="M943" t="s">
        <v>15927</v>
      </c>
      <c r="N943" t="s">
        <v>85</v>
      </c>
      <c r="O943" t="s">
        <v>85</v>
      </c>
      <c r="P943" t="s">
        <v>85</v>
      </c>
      <c r="Q943" t="s">
        <v>85</v>
      </c>
      <c r="R943" t="s">
        <v>85</v>
      </c>
      <c r="S943" t="s">
        <v>12113</v>
      </c>
      <c r="T943" t="s">
        <v>85</v>
      </c>
      <c r="U943" t="s">
        <v>12114</v>
      </c>
      <c r="V943" t="s">
        <v>12115</v>
      </c>
      <c r="W943" t="s">
        <v>85</v>
      </c>
      <c r="X943" t="s">
        <v>85</v>
      </c>
      <c r="Y943" t="s">
        <v>85</v>
      </c>
      <c r="Z943" t="s">
        <v>85</v>
      </c>
      <c r="AA943" t="s">
        <v>85</v>
      </c>
      <c r="AB943" t="s">
        <v>15924</v>
      </c>
      <c r="AC943" t="s">
        <v>12112</v>
      </c>
      <c r="AD943" t="s">
        <v>17792</v>
      </c>
      <c r="AE943" t="s">
        <v>16656</v>
      </c>
    </row>
    <row r="944" spans="1:31" x14ac:dyDescent="0.35">
      <c r="A944" t="s">
        <v>85</v>
      </c>
      <c r="B944" t="s">
        <v>14877</v>
      </c>
      <c r="C944" t="s">
        <v>10905</v>
      </c>
      <c r="D944" t="s">
        <v>10907</v>
      </c>
      <c r="E944" t="s">
        <v>11143</v>
      </c>
      <c r="F944" t="s">
        <v>11994</v>
      </c>
      <c r="G944" t="s">
        <v>11995</v>
      </c>
      <c r="H944" t="s">
        <v>12304</v>
      </c>
      <c r="I944" t="s">
        <v>12305</v>
      </c>
      <c r="J944" t="s">
        <v>15720</v>
      </c>
      <c r="K944" t="s">
        <v>15926</v>
      </c>
      <c r="M944" t="s">
        <v>15926</v>
      </c>
      <c r="N944" t="s">
        <v>85</v>
      </c>
      <c r="O944" t="s">
        <v>85</v>
      </c>
      <c r="P944" t="s">
        <v>85</v>
      </c>
      <c r="Q944" t="s">
        <v>85</v>
      </c>
      <c r="R944" t="s">
        <v>85</v>
      </c>
      <c r="S944" t="s">
        <v>12113</v>
      </c>
      <c r="T944" t="s">
        <v>85</v>
      </c>
      <c r="U944" t="s">
        <v>12114</v>
      </c>
      <c r="V944" t="s">
        <v>12115</v>
      </c>
      <c r="W944" t="s">
        <v>85</v>
      </c>
      <c r="X944" t="s">
        <v>85</v>
      </c>
      <c r="Y944" t="s">
        <v>85</v>
      </c>
      <c r="Z944" t="s">
        <v>85</v>
      </c>
      <c r="AA944" t="s">
        <v>85</v>
      </c>
      <c r="AB944" t="s">
        <v>15924</v>
      </c>
      <c r="AC944" t="s">
        <v>12112</v>
      </c>
      <c r="AD944" t="s">
        <v>17792</v>
      </c>
      <c r="AE944" t="s">
        <v>15926</v>
      </c>
    </row>
    <row r="945" spans="1:31" x14ac:dyDescent="0.35">
      <c r="A945" t="s">
        <v>85</v>
      </c>
      <c r="B945" t="s">
        <v>14878</v>
      </c>
      <c r="C945" t="s">
        <v>10905</v>
      </c>
      <c r="D945" t="s">
        <v>10907</v>
      </c>
      <c r="E945" t="s">
        <v>11143</v>
      </c>
      <c r="F945" t="s">
        <v>11994</v>
      </c>
      <c r="G945" t="s">
        <v>11995</v>
      </c>
      <c r="H945" t="s">
        <v>12304</v>
      </c>
      <c r="I945" t="s">
        <v>12305</v>
      </c>
      <c r="J945" t="s">
        <v>15720</v>
      </c>
      <c r="K945" t="s">
        <v>15928</v>
      </c>
      <c r="M945" t="s">
        <v>15928</v>
      </c>
      <c r="N945" t="s">
        <v>20487</v>
      </c>
      <c r="O945" t="s">
        <v>85</v>
      </c>
      <c r="P945" t="s">
        <v>85</v>
      </c>
      <c r="Q945" t="s">
        <v>85</v>
      </c>
      <c r="R945" t="s">
        <v>85</v>
      </c>
      <c r="S945" t="s">
        <v>12113</v>
      </c>
      <c r="T945" t="s">
        <v>85</v>
      </c>
      <c r="U945" t="s">
        <v>12114</v>
      </c>
      <c r="V945" t="s">
        <v>12115</v>
      </c>
      <c r="W945" t="s">
        <v>85</v>
      </c>
      <c r="X945" t="s">
        <v>85</v>
      </c>
      <c r="Y945" t="s">
        <v>85</v>
      </c>
      <c r="Z945" t="s">
        <v>85</v>
      </c>
      <c r="AA945" t="s">
        <v>85</v>
      </c>
      <c r="AC945" t="s">
        <v>12112</v>
      </c>
      <c r="AD945" t="s">
        <v>12114</v>
      </c>
      <c r="AE945" t="s">
        <v>16656</v>
      </c>
    </row>
    <row r="946" spans="1:31" x14ac:dyDescent="0.35">
      <c r="A946" t="s">
        <v>85</v>
      </c>
      <c r="B946" t="s">
        <v>14895</v>
      </c>
      <c r="C946" t="s">
        <v>10905</v>
      </c>
      <c r="D946" t="s">
        <v>10907</v>
      </c>
      <c r="E946" t="s">
        <v>11143</v>
      </c>
      <c r="F946" t="s">
        <v>11994</v>
      </c>
      <c r="G946" t="s">
        <v>11995</v>
      </c>
      <c r="H946" t="s">
        <v>12304</v>
      </c>
      <c r="I946" t="s">
        <v>12305</v>
      </c>
      <c r="J946" t="s">
        <v>15720</v>
      </c>
      <c r="K946" t="s">
        <v>15929</v>
      </c>
      <c r="M946" t="s">
        <v>15929</v>
      </c>
      <c r="N946" t="s">
        <v>15930</v>
      </c>
      <c r="O946" t="s">
        <v>85</v>
      </c>
      <c r="P946" t="s">
        <v>85</v>
      </c>
      <c r="Q946" t="s">
        <v>85</v>
      </c>
      <c r="R946" t="s">
        <v>85</v>
      </c>
      <c r="S946" t="s">
        <v>12113</v>
      </c>
      <c r="T946" t="s">
        <v>85</v>
      </c>
      <c r="U946" t="s">
        <v>12114</v>
      </c>
      <c r="V946" t="s">
        <v>12115</v>
      </c>
      <c r="W946" t="s">
        <v>85</v>
      </c>
      <c r="X946" t="s">
        <v>85</v>
      </c>
      <c r="Y946" t="s">
        <v>85</v>
      </c>
      <c r="Z946" t="s">
        <v>85</v>
      </c>
      <c r="AA946" t="s">
        <v>85</v>
      </c>
      <c r="AB946" t="s">
        <v>15931</v>
      </c>
      <c r="AC946" t="s">
        <v>12112</v>
      </c>
      <c r="AD946" t="s">
        <v>12114</v>
      </c>
      <c r="AE946" t="s">
        <v>16656</v>
      </c>
    </row>
    <row r="947" spans="1:31" x14ac:dyDescent="0.35">
      <c r="A947" t="s">
        <v>85</v>
      </c>
      <c r="B947" t="s">
        <v>14880</v>
      </c>
      <c r="C947" t="s">
        <v>10905</v>
      </c>
      <c r="D947" t="s">
        <v>10907</v>
      </c>
      <c r="E947" t="s">
        <v>11143</v>
      </c>
      <c r="F947" t="s">
        <v>11994</v>
      </c>
      <c r="G947" t="s">
        <v>11995</v>
      </c>
      <c r="H947" t="s">
        <v>12304</v>
      </c>
      <c r="I947" t="s">
        <v>12305</v>
      </c>
      <c r="J947" t="s">
        <v>845</v>
      </c>
      <c r="K947" t="s">
        <v>85</v>
      </c>
      <c r="M947" t="s">
        <v>845</v>
      </c>
      <c r="O947" t="s">
        <v>85</v>
      </c>
      <c r="P947" t="s">
        <v>85</v>
      </c>
      <c r="Q947" t="s">
        <v>85</v>
      </c>
      <c r="R947" t="s">
        <v>85</v>
      </c>
      <c r="S947" t="s">
        <v>12329</v>
      </c>
      <c r="T947" t="s">
        <v>85</v>
      </c>
      <c r="U947" t="s">
        <v>846</v>
      </c>
      <c r="V947" t="s">
        <v>12330</v>
      </c>
      <c r="W947" t="s">
        <v>85</v>
      </c>
      <c r="X947" t="s">
        <v>85</v>
      </c>
      <c r="Y947" t="s">
        <v>85</v>
      </c>
      <c r="Z947" t="s">
        <v>85</v>
      </c>
      <c r="AA947" t="s">
        <v>85</v>
      </c>
      <c r="AB947" t="s">
        <v>15932</v>
      </c>
      <c r="AC947" t="s">
        <v>12328</v>
      </c>
      <c r="AD947" t="s">
        <v>846</v>
      </c>
      <c r="AE947" t="s">
        <v>845</v>
      </c>
    </row>
    <row r="948" spans="1:31" x14ac:dyDescent="0.35">
      <c r="A948" t="s">
        <v>85</v>
      </c>
      <c r="B948" t="s">
        <v>12331</v>
      </c>
      <c r="C948" t="s">
        <v>10905</v>
      </c>
      <c r="D948" t="s">
        <v>10907</v>
      </c>
      <c r="E948" t="s">
        <v>11143</v>
      </c>
      <c r="F948" t="s">
        <v>11994</v>
      </c>
      <c r="G948" t="s">
        <v>11995</v>
      </c>
      <c r="H948" t="s">
        <v>12304</v>
      </c>
      <c r="I948" t="s">
        <v>12305</v>
      </c>
      <c r="J948" t="s">
        <v>854</v>
      </c>
      <c r="K948" t="s">
        <v>12332</v>
      </c>
      <c r="M948" t="s">
        <v>12332</v>
      </c>
      <c r="N948" t="s">
        <v>85</v>
      </c>
      <c r="O948" t="s">
        <v>85</v>
      </c>
      <c r="P948" t="s">
        <v>85</v>
      </c>
      <c r="Q948" t="s">
        <v>85</v>
      </c>
      <c r="R948" t="s">
        <v>85</v>
      </c>
      <c r="S948" t="s">
        <v>12333</v>
      </c>
      <c r="T948" t="s">
        <v>85</v>
      </c>
      <c r="U948" t="s">
        <v>12123</v>
      </c>
      <c r="V948" t="s">
        <v>12124</v>
      </c>
      <c r="W948" t="s">
        <v>85</v>
      </c>
      <c r="X948" t="s">
        <v>85</v>
      </c>
      <c r="Y948" t="s">
        <v>85</v>
      </c>
      <c r="Z948" t="s">
        <v>85</v>
      </c>
      <c r="AA948" t="s">
        <v>85</v>
      </c>
      <c r="AB948" t="s">
        <v>12334</v>
      </c>
      <c r="AC948" t="s">
        <v>12332</v>
      </c>
      <c r="AD948" t="s">
        <v>17805</v>
      </c>
      <c r="AE948" t="s">
        <v>12332</v>
      </c>
    </row>
    <row r="949" spans="1:31" x14ac:dyDescent="0.35">
      <c r="A949" t="s">
        <v>85</v>
      </c>
      <c r="B949" t="s">
        <v>12335</v>
      </c>
      <c r="C949" t="s">
        <v>10905</v>
      </c>
      <c r="D949" t="s">
        <v>10907</v>
      </c>
      <c r="E949" t="s">
        <v>11143</v>
      </c>
      <c r="F949" t="s">
        <v>11994</v>
      </c>
      <c r="G949" t="s">
        <v>11995</v>
      </c>
      <c r="H949" t="s">
        <v>12304</v>
      </c>
      <c r="I949" t="s">
        <v>12305</v>
      </c>
      <c r="J949" t="s">
        <v>854</v>
      </c>
      <c r="K949" t="s">
        <v>20097</v>
      </c>
      <c r="M949" t="s">
        <v>20097</v>
      </c>
      <c r="N949" t="s">
        <v>20488</v>
      </c>
      <c r="O949" t="s">
        <v>85</v>
      </c>
      <c r="P949" t="s">
        <v>85</v>
      </c>
      <c r="Q949" t="s">
        <v>85</v>
      </c>
      <c r="R949" t="s">
        <v>85</v>
      </c>
      <c r="S949" t="s">
        <v>12337</v>
      </c>
      <c r="T949" t="s">
        <v>85</v>
      </c>
      <c r="U949" t="s">
        <v>12123</v>
      </c>
      <c r="V949" t="s">
        <v>12124</v>
      </c>
      <c r="W949" t="s">
        <v>85</v>
      </c>
      <c r="X949" t="s">
        <v>85</v>
      </c>
      <c r="Y949" t="s">
        <v>85</v>
      </c>
      <c r="Z949" t="s">
        <v>85</v>
      </c>
      <c r="AA949" t="s">
        <v>85</v>
      </c>
      <c r="AB949" t="s">
        <v>85</v>
      </c>
      <c r="AC949" t="s">
        <v>12336</v>
      </c>
      <c r="AD949" t="s">
        <v>12123</v>
      </c>
      <c r="AE949" t="s">
        <v>16656</v>
      </c>
    </row>
    <row r="950" spans="1:31" x14ac:dyDescent="0.35">
      <c r="A950" t="s">
        <v>85</v>
      </c>
      <c r="B950" t="s">
        <v>12338</v>
      </c>
      <c r="C950" t="s">
        <v>10905</v>
      </c>
      <c r="D950" t="s">
        <v>10907</v>
      </c>
      <c r="E950" t="s">
        <v>11143</v>
      </c>
      <c r="F950" t="s">
        <v>11994</v>
      </c>
      <c r="G950" t="s">
        <v>11995</v>
      </c>
      <c r="H950" t="s">
        <v>12304</v>
      </c>
      <c r="I950" t="s">
        <v>12305</v>
      </c>
      <c r="J950" t="s">
        <v>860</v>
      </c>
      <c r="K950" t="s">
        <v>12339</v>
      </c>
      <c r="M950" t="s">
        <v>12339</v>
      </c>
      <c r="N950" t="s">
        <v>85</v>
      </c>
      <c r="O950" t="s">
        <v>85</v>
      </c>
      <c r="P950" t="s">
        <v>85</v>
      </c>
      <c r="Q950" t="s">
        <v>85</v>
      </c>
      <c r="R950" t="s">
        <v>85</v>
      </c>
      <c r="S950" t="s">
        <v>12340</v>
      </c>
      <c r="T950" t="s">
        <v>85</v>
      </c>
      <c r="U950" t="s">
        <v>861</v>
      </c>
      <c r="V950" t="s">
        <v>12145</v>
      </c>
      <c r="W950" t="s">
        <v>85</v>
      </c>
      <c r="X950" t="s">
        <v>85</v>
      </c>
      <c r="Y950" t="s">
        <v>85</v>
      </c>
      <c r="Z950" t="s">
        <v>85</v>
      </c>
      <c r="AA950" t="s">
        <v>85</v>
      </c>
      <c r="AB950" t="s">
        <v>12341</v>
      </c>
      <c r="AC950" t="s">
        <v>12339</v>
      </c>
      <c r="AD950" t="s">
        <v>85</v>
      </c>
      <c r="AE950" t="s">
        <v>16656</v>
      </c>
    </row>
    <row r="951" spans="1:31" x14ac:dyDescent="0.35">
      <c r="A951" t="s">
        <v>85</v>
      </c>
      <c r="B951" t="s">
        <v>14865</v>
      </c>
      <c r="C951" t="s">
        <v>10905</v>
      </c>
      <c r="D951" t="s">
        <v>10907</v>
      </c>
      <c r="E951" t="s">
        <v>11143</v>
      </c>
      <c r="F951" t="s">
        <v>11994</v>
      </c>
      <c r="G951" t="s">
        <v>11995</v>
      </c>
      <c r="H951" t="s">
        <v>12304</v>
      </c>
      <c r="I951" t="s">
        <v>12305</v>
      </c>
      <c r="J951" t="s">
        <v>860</v>
      </c>
      <c r="K951" t="s">
        <v>16743</v>
      </c>
      <c r="M951" t="s">
        <v>16743</v>
      </c>
      <c r="N951" t="s">
        <v>85</v>
      </c>
      <c r="O951" t="s">
        <v>85</v>
      </c>
      <c r="P951" t="s">
        <v>85</v>
      </c>
      <c r="Q951" t="s">
        <v>85</v>
      </c>
      <c r="R951" t="s">
        <v>85</v>
      </c>
      <c r="S951" t="s">
        <v>85</v>
      </c>
      <c r="T951" t="s">
        <v>85</v>
      </c>
      <c r="U951" t="s">
        <v>861</v>
      </c>
      <c r="V951" t="s">
        <v>12145</v>
      </c>
      <c r="W951" t="s">
        <v>85</v>
      </c>
      <c r="X951" t="s">
        <v>85</v>
      </c>
      <c r="Y951" t="s">
        <v>85</v>
      </c>
      <c r="Z951" t="s">
        <v>85</v>
      </c>
      <c r="AA951" t="s">
        <v>85</v>
      </c>
      <c r="AC951" t="s">
        <v>12342</v>
      </c>
      <c r="AD951" t="s">
        <v>17814</v>
      </c>
      <c r="AE951" t="s">
        <v>16743</v>
      </c>
    </row>
    <row r="952" spans="1:31" x14ac:dyDescent="0.35">
      <c r="A952" t="s">
        <v>85</v>
      </c>
      <c r="B952" t="s">
        <v>14885</v>
      </c>
      <c r="C952" t="s">
        <v>10905</v>
      </c>
      <c r="D952" t="s">
        <v>10907</v>
      </c>
      <c r="E952" t="s">
        <v>11143</v>
      </c>
      <c r="F952" t="s">
        <v>11994</v>
      </c>
      <c r="G952" t="s">
        <v>11995</v>
      </c>
      <c r="H952" t="s">
        <v>12304</v>
      </c>
      <c r="I952" t="s">
        <v>12305</v>
      </c>
      <c r="J952" t="s">
        <v>860</v>
      </c>
      <c r="K952" t="s">
        <v>15934</v>
      </c>
      <c r="M952" t="s">
        <v>15934</v>
      </c>
      <c r="N952" t="s">
        <v>15933</v>
      </c>
      <c r="O952" t="s">
        <v>85</v>
      </c>
      <c r="P952" t="s">
        <v>85</v>
      </c>
      <c r="Q952" t="s">
        <v>85</v>
      </c>
      <c r="R952" t="s">
        <v>85</v>
      </c>
      <c r="S952" t="s">
        <v>85</v>
      </c>
      <c r="T952" t="s">
        <v>85</v>
      </c>
      <c r="U952" t="s">
        <v>861</v>
      </c>
      <c r="V952" t="s">
        <v>12145</v>
      </c>
      <c r="W952" t="s">
        <v>85</v>
      </c>
      <c r="X952" t="s">
        <v>85</v>
      </c>
      <c r="Y952" t="s">
        <v>85</v>
      </c>
      <c r="Z952" t="s">
        <v>85</v>
      </c>
      <c r="AA952" t="s">
        <v>85</v>
      </c>
      <c r="AB952" t="s">
        <v>12343</v>
      </c>
      <c r="AC952" t="s">
        <v>12342</v>
      </c>
      <c r="AD952" t="s">
        <v>861</v>
      </c>
      <c r="AE952" t="s">
        <v>16656</v>
      </c>
    </row>
    <row r="953" spans="1:31" x14ac:dyDescent="0.35">
      <c r="A953" t="s">
        <v>85</v>
      </c>
      <c r="B953" t="s">
        <v>14903</v>
      </c>
      <c r="C953" t="s">
        <v>10905</v>
      </c>
      <c r="D953" t="s">
        <v>10907</v>
      </c>
      <c r="E953" t="s">
        <v>11143</v>
      </c>
      <c r="F953" t="s">
        <v>11994</v>
      </c>
      <c r="G953" t="s">
        <v>11995</v>
      </c>
      <c r="H953" t="s">
        <v>12304</v>
      </c>
      <c r="I953" t="s">
        <v>12305</v>
      </c>
      <c r="J953" t="s">
        <v>860</v>
      </c>
      <c r="K953" t="s">
        <v>15737</v>
      </c>
      <c r="M953" t="s">
        <v>15737</v>
      </c>
      <c r="N953" t="s">
        <v>85</v>
      </c>
      <c r="O953" t="s">
        <v>85</v>
      </c>
      <c r="P953" t="s">
        <v>85</v>
      </c>
      <c r="Q953" t="s">
        <v>85</v>
      </c>
      <c r="R953" t="s">
        <v>85</v>
      </c>
      <c r="S953" t="s">
        <v>12340</v>
      </c>
      <c r="T953" t="s">
        <v>85</v>
      </c>
      <c r="U953" t="s">
        <v>861</v>
      </c>
      <c r="V953" t="s">
        <v>12145</v>
      </c>
      <c r="W953" t="s">
        <v>85</v>
      </c>
      <c r="X953" t="s">
        <v>85</v>
      </c>
      <c r="Y953" t="s">
        <v>85</v>
      </c>
      <c r="Z953" t="s">
        <v>85</v>
      </c>
      <c r="AA953" t="s">
        <v>85</v>
      </c>
      <c r="AC953" t="s">
        <v>12339</v>
      </c>
      <c r="AD953" t="s">
        <v>17177</v>
      </c>
      <c r="AE953" t="s">
        <v>15737</v>
      </c>
    </row>
    <row r="954" spans="1:31" x14ac:dyDescent="0.35">
      <c r="A954" t="s">
        <v>85</v>
      </c>
      <c r="B954" t="s">
        <v>14866</v>
      </c>
      <c r="C954" t="s">
        <v>10905</v>
      </c>
      <c r="D954" t="s">
        <v>10907</v>
      </c>
      <c r="E954" t="s">
        <v>11143</v>
      </c>
      <c r="F954" t="s">
        <v>11994</v>
      </c>
      <c r="G954" t="s">
        <v>11995</v>
      </c>
      <c r="H954" t="s">
        <v>12304</v>
      </c>
      <c r="I954" t="s">
        <v>12305</v>
      </c>
      <c r="J954" t="s">
        <v>860</v>
      </c>
      <c r="M954" t="s">
        <v>860</v>
      </c>
      <c r="N954" t="s">
        <v>85</v>
      </c>
      <c r="O954" t="s">
        <v>85</v>
      </c>
      <c r="P954" t="s">
        <v>85</v>
      </c>
      <c r="Q954" t="s">
        <v>85</v>
      </c>
      <c r="R954" t="s">
        <v>85</v>
      </c>
      <c r="S954" t="s">
        <v>85</v>
      </c>
      <c r="T954" t="s">
        <v>85</v>
      </c>
      <c r="U954" t="s">
        <v>861</v>
      </c>
      <c r="V954" t="s">
        <v>12145</v>
      </c>
      <c r="W954" t="s">
        <v>85</v>
      </c>
      <c r="X954" t="s">
        <v>85</v>
      </c>
      <c r="Y954" t="s">
        <v>85</v>
      </c>
      <c r="Z954" t="s">
        <v>85</v>
      </c>
      <c r="AA954" t="s">
        <v>85</v>
      </c>
      <c r="AB954" t="s">
        <v>12343</v>
      </c>
      <c r="AC954" t="s">
        <v>12342</v>
      </c>
      <c r="AD954" t="s">
        <v>861</v>
      </c>
      <c r="AE954" t="s">
        <v>860</v>
      </c>
    </row>
    <row r="955" spans="1:31" x14ac:dyDescent="0.35">
      <c r="B955" t="s">
        <v>16744</v>
      </c>
      <c r="C955" t="s">
        <v>10905</v>
      </c>
      <c r="D955" t="s">
        <v>10907</v>
      </c>
      <c r="E955" t="s">
        <v>11143</v>
      </c>
      <c r="F955" t="s">
        <v>11994</v>
      </c>
      <c r="G955" t="s">
        <v>11995</v>
      </c>
      <c r="H955" t="s">
        <v>12304</v>
      </c>
      <c r="I955" t="s">
        <v>12305</v>
      </c>
      <c r="J955" t="s">
        <v>863</v>
      </c>
      <c r="K955" t="s">
        <v>16745</v>
      </c>
      <c r="M955" t="s">
        <v>16745</v>
      </c>
      <c r="N955" t="s">
        <v>16746</v>
      </c>
      <c r="AD955" t="s">
        <v>85</v>
      </c>
      <c r="AE955" t="s">
        <v>16656</v>
      </c>
    </row>
    <row r="956" spans="1:31" x14ac:dyDescent="0.35">
      <c r="A956" t="s">
        <v>85</v>
      </c>
      <c r="B956" t="s">
        <v>14888</v>
      </c>
      <c r="C956" t="s">
        <v>10905</v>
      </c>
      <c r="D956" t="s">
        <v>10907</v>
      </c>
      <c r="E956" t="s">
        <v>11143</v>
      </c>
      <c r="F956" t="s">
        <v>11994</v>
      </c>
      <c r="G956" t="s">
        <v>11995</v>
      </c>
      <c r="H956" t="s">
        <v>12304</v>
      </c>
      <c r="I956" t="s">
        <v>12305</v>
      </c>
      <c r="J956" t="s">
        <v>863</v>
      </c>
      <c r="K956" t="s">
        <v>15741</v>
      </c>
      <c r="M956" t="s">
        <v>15741</v>
      </c>
      <c r="N956" t="s">
        <v>20489</v>
      </c>
      <c r="O956" t="s">
        <v>85</v>
      </c>
      <c r="P956" t="s">
        <v>85</v>
      </c>
      <c r="Q956" t="s">
        <v>85</v>
      </c>
      <c r="R956" t="s">
        <v>85</v>
      </c>
      <c r="S956" t="s">
        <v>85</v>
      </c>
      <c r="T956" t="s">
        <v>85</v>
      </c>
      <c r="U956" t="s">
        <v>864</v>
      </c>
      <c r="V956" t="s">
        <v>12154</v>
      </c>
      <c r="W956" t="s">
        <v>85</v>
      </c>
      <c r="X956" t="s">
        <v>85</v>
      </c>
      <c r="Y956" t="s">
        <v>85</v>
      </c>
      <c r="Z956" t="s">
        <v>85</v>
      </c>
      <c r="AA956" t="s">
        <v>85</v>
      </c>
      <c r="AC956" t="s">
        <v>12162</v>
      </c>
      <c r="AD956" t="s">
        <v>864</v>
      </c>
      <c r="AE956" t="s">
        <v>16656</v>
      </c>
    </row>
    <row r="957" spans="1:31" x14ac:dyDescent="0.35">
      <c r="A957" t="s">
        <v>85</v>
      </c>
      <c r="B957" t="s">
        <v>12344</v>
      </c>
      <c r="C957" t="s">
        <v>10905</v>
      </c>
      <c r="D957" t="s">
        <v>10907</v>
      </c>
      <c r="E957" t="s">
        <v>11143</v>
      </c>
      <c r="F957" t="s">
        <v>11994</v>
      </c>
      <c r="G957" t="s">
        <v>11995</v>
      </c>
      <c r="H957" t="s">
        <v>12304</v>
      </c>
      <c r="I957" t="s">
        <v>12305</v>
      </c>
      <c r="J957" t="s">
        <v>863</v>
      </c>
      <c r="K957" t="s">
        <v>20098</v>
      </c>
      <c r="M957" t="s">
        <v>20098</v>
      </c>
      <c r="N957" t="s">
        <v>85</v>
      </c>
      <c r="O957" t="s">
        <v>85</v>
      </c>
      <c r="P957" t="s">
        <v>85</v>
      </c>
      <c r="Q957" t="s">
        <v>85</v>
      </c>
      <c r="R957" t="s">
        <v>85</v>
      </c>
      <c r="S957" t="s">
        <v>12346</v>
      </c>
      <c r="T957" t="s">
        <v>85</v>
      </c>
      <c r="U957" t="s">
        <v>864</v>
      </c>
      <c r="V957" t="s">
        <v>12154</v>
      </c>
      <c r="W957" t="s">
        <v>85</v>
      </c>
      <c r="X957" t="s">
        <v>85</v>
      </c>
      <c r="Y957" t="s">
        <v>85</v>
      </c>
      <c r="Z957" t="s">
        <v>85</v>
      </c>
      <c r="AA957" t="s">
        <v>85</v>
      </c>
      <c r="AB957" t="s">
        <v>85</v>
      </c>
      <c r="AC957" t="s">
        <v>12345</v>
      </c>
      <c r="AD957" t="s">
        <v>20099</v>
      </c>
      <c r="AE957" t="s">
        <v>16656</v>
      </c>
    </row>
    <row r="958" spans="1:31" x14ac:dyDescent="0.35">
      <c r="A958" t="s">
        <v>85</v>
      </c>
      <c r="B958" t="s">
        <v>14869</v>
      </c>
      <c r="C958" t="s">
        <v>10905</v>
      </c>
      <c r="D958" t="s">
        <v>10907</v>
      </c>
      <c r="E958" t="s">
        <v>11143</v>
      </c>
      <c r="F958" t="s">
        <v>11994</v>
      </c>
      <c r="G958" t="s">
        <v>11995</v>
      </c>
      <c r="H958" t="s">
        <v>12304</v>
      </c>
      <c r="I958" t="s">
        <v>12305</v>
      </c>
      <c r="J958" t="s">
        <v>863</v>
      </c>
      <c r="M958" t="s">
        <v>863</v>
      </c>
      <c r="N958" t="s">
        <v>85</v>
      </c>
      <c r="O958" t="s">
        <v>85</v>
      </c>
      <c r="P958" t="s">
        <v>85</v>
      </c>
      <c r="Q958" t="s">
        <v>85</v>
      </c>
      <c r="R958" t="s">
        <v>85</v>
      </c>
      <c r="S958" t="s">
        <v>12346</v>
      </c>
      <c r="T958" t="s">
        <v>85</v>
      </c>
      <c r="U958" t="s">
        <v>864</v>
      </c>
      <c r="V958" t="s">
        <v>12154</v>
      </c>
      <c r="W958" t="s">
        <v>85</v>
      </c>
      <c r="X958" t="s">
        <v>85</v>
      </c>
      <c r="Y958" t="s">
        <v>85</v>
      </c>
      <c r="Z958" t="s">
        <v>85</v>
      </c>
      <c r="AA958" t="s">
        <v>85</v>
      </c>
      <c r="AB958" t="s">
        <v>85</v>
      </c>
      <c r="AC958" t="s">
        <v>12345</v>
      </c>
      <c r="AD958" t="s">
        <v>864</v>
      </c>
      <c r="AE958" t="s">
        <v>863</v>
      </c>
    </row>
    <row r="959" spans="1:31" x14ac:dyDescent="0.35">
      <c r="A959" t="s">
        <v>85</v>
      </c>
      <c r="B959" t="s">
        <v>12359</v>
      </c>
      <c r="C959" t="s">
        <v>10905</v>
      </c>
      <c r="D959" t="s">
        <v>10907</v>
      </c>
      <c r="E959" t="s">
        <v>11143</v>
      </c>
      <c r="F959" t="s">
        <v>11994</v>
      </c>
      <c r="G959" t="s">
        <v>11995</v>
      </c>
      <c r="H959" t="s">
        <v>12304</v>
      </c>
      <c r="I959" t="s">
        <v>12350</v>
      </c>
      <c r="J959" t="s">
        <v>85</v>
      </c>
      <c r="K959" t="s">
        <v>85</v>
      </c>
      <c r="M959" t="s">
        <v>12350</v>
      </c>
      <c r="N959" t="s">
        <v>85</v>
      </c>
      <c r="O959" t="s">
        <v>85</v>
      </c>
      <c r="P959" t="s">
        <v>85</v>
      </c>
      <c r="Q959" t="s">
        <v>85</v>
      </c>
      <c r="R959" t="s">
        <v>85</v>
      </c>
      <c r="S959" t="s">
        <v>85</v>
      </c>
      <c r="T959" t="s">
        <v>85</v>
      </c>
      <c r="V959" t="s">
        <v>85</v>
      </c>
      <c r="W959" t="s">
        <v>85</v>
      </c>
      <c r="X959" t="s">
        <v>85</v>
      </c>
      <c r="Y959" t="s">
        <v>85</v>
      </c>
      <c r="Z959" t="s">
        <v>85</v>
      </c>
      <c r="AA959" t="s">
        <v>85</v>
      </c>
      <c r="AB959" t="s">
        <v>85</v>
      </c>
      <c r="AC959" t="s">
        <v>85</v>
      </c>
      <c r="AD959" t="s">
        <v>85</v>
      </c>
      <c r="AE959" t="s">
        <v>16656</v>
      </c>
    </row>
    <row r="960" spans="1:31" x14ac:dyDescent="0.35">
      <c r="A960" t="s">
        <v>85</v>
      </c>
      <c r="B960" t="s">
        <v>12355</v>
      </c>
      <c r="C960" t="s">
        <v>10905</v>
      </c>
      <c r="D960" t="s">
        <v>10907</v>
      </c>
      <c r="E960" t="s">
        <v>11143</v>
      </c>
      <c r="F960" t="s">
        <v>11994</v>
      </c>
      <c r="G960" t="s">
        <v>11995</v>
      </c>
      <c r="H960" t="s">
        <v>12304</v>
      </c>
      <c r="I960" t="s">
        <v>12350</v>
      </c>
      <c r="J960" t="s">
        <v>920</v>
      </c>
      <c r="K960" t="s">
        <v>12356</v>
      </c>
      <c r="M960" t="s">
        <v>12356</v>
      </c>
      <c r="N960" t="s">
        <v>920</v>
      </c>
      <c r="O960" t="s">
        <v>85</v>
      </c>
      <c r="P960" t="s">
        <v>85</v>
      </c>
      <c r="Q960" t="s">
        <v>85</v>
      </c>
      <c r="R960" t="s">
        <v>85</v>
      </c>
      <c r="S960" t="s">
        <v>12357</v>
      </c>
      <c r="T960" t="s">
        <v>85</v>
      </c>
      <c r="U960" t="s">
        <v>921</v>
      </c>
      <c r="V960" t="s">
        <v>12358</v>
      </c>
      <c r="W960" t="s">
        <v>85</v>
      </c>
      <c r="X960" t="s">
        <v>85</v>
      </c>
      <c r="Y960" t="s">
        <v>85</v>
      </c>
      <c r="Z960" t="s">
        <v>85</v>
      </c>
      <c r="AA960" t="s">
        <v>85</v>
      </c>
      <c r="AB960" t="s">
        <v>85</v>
      </c>
      <c r="AC960" t="s">
        <v>12356</v>
      </c>
      <c r="AD960" t="s">
        <v>85</v>
      </c>
      <c r="AE960" t="s">
        <v>16656</v>
      </c>
    </row>
    <row r="961" spans="1:31" x14ac:dyDescent="0.35">
      <c r="B961" t="s">
        <v>14774</v>
      </c>
      <c r="C961" t="s">
        <v>10905</v>
      </c>
      <c r="D961" t="s">
        <v>10907</v>
      </c>
      <c r="E961" t="s">
        <v>11143</v>
      </c>
      <c r="F961" t="s">
        <v>11994</v>
      </c>
      <c r="G961" t="s">
        <v>11995</v>
      </c>
      <c r="H961" t="s">
        <v>12304</v>
      </c>
      <c r="I961" t="s">
        <v>12350</v>
      </c>
      <c r="J961" t="s">
        <v>920</v>
      </c>
      <c r="M961" t="s">
        <v>920</v>
      </c>
      <c r="U961" t="s">
        <v>921</v>
      </c>
      <c r="AD961" t="s">
        <v>921</v>
      </c>
      <c r="AE961" t="s">
        <v>920</v>
      </c>
    </row>
    <row r="962" spans="1:31" x14ac:dyDescent="0.35">
      <c r="B962" t="s">
        <v>14773</v>
      </c>
      <c r="C962" t="s">
        <v>10905</v>
      </c>
      <c r="D962" t="s">
        <v>10907</v>
      </c>
      <c r="E962" t="s">
        <v>11143</v>
      </c>
      <c r="F962" t="s">
        <v>11994</v>
      </c>
      <c r="G962" t="s">
        <v>11995</v>
      </c>
      <c r="H962" t="s">
        <v>12304</v>
      </c>
      <c r="I962" t="s">
        <v>12350</v>
      </c>
      <c r="J962" t="s">
        <v>15935</v>
      </c>
      <c r="K962" t="s">
        <v>15936</v>
      </c>
      <c r="M962" t="s">
        <v>15936</v>
      </c>
      <c r="N962" t="s">
        <v>20490</v>
      </c>
      <c r="U962" t="s">
        <v>1725</v>
      </c>
      <c r="AD962" t="s">
        <v>1725</v>
      </c>
      <c r="AE962" t="s">
        <v>16656</v>
      </c>
    </row>
    <row r="963" spans="1:31" x14ac:dyDescent="0.35">
      <c r="B963" t="s">
        <v>15937</v>
      </c>
      <c r="C963" t="s">
        <v>10905</v>
      </c>
      <c r="D963" t="s">
        <v>10907</v>
      </c>
      <c r="E963" t="s">
        <v>11143</v>
      </c>
      <c r="F963" t="s">
        <v>11994</v>
      </c>
      <c r="G963" t="s">
        <v>11995</v>
      </c>
      <c r="H963" t="s">
        <v>12304</v>
      </c>
      <c r="I963" t="s">
        <v>12350</v>
      </c>
      <c r="J963" t="s">
        <v>15935</v>
      </c>
      <c r="K963" t="s">
        <v>20100</v>
      </c>
      <c r="M963" t="s">
        <v>20100</v>
      </c>
      <c r="U963" t="s">
        <v>1725</v>
      </c>
      <c r="AD963" t="s">
        <v>1725</v>
      </c>
      <c r="AE963" t="s">
        <v>16656</v>
      </c>
    </row>
    <row r="964" spans="1:31" x14ac:dyDescent="0.35">
      <c r="B964" t="s">
        <v>14772</v>
      </c>
      <c r="C964" t="s">
        <v>10905</v>
      </c>
      <c r="D964" t="s">
        <v>10907</v>
      </c>
      <c r="E964" t="s">
        <v>11143</v>
      </c>
      <c r="F964" t="s">
        <v>11994</v>
      </c>
      <c r="G964" t="s">
        <v>11995</v>
      </c>
      <c r="H964" t="s">
        <v>12304</v>
      </c>
      <c r="I964" t="s">
        <v>12350</v>
      </c>
      <c r="J964" t="s">
        <v>15935</v>
      </c>
      <c r="M964" t="s">
        <v>15935</v>
      </c>
      <c r="U964" t="s">
        <v>1725</v>
      </c>
      <c r="AB964" t="s">
        <v>15938</v>
      </c>
      <c r="AD964" t="s">
        <v>85</v>
      </c>
      <c r="AE964" t="s">
        <v>15935</v>
      </c>
    </row>
    <row r="965" spans="1:31" x14ac:dyDescent="0.35">
      <c r="A965" t="s">
        <v>85</v>
      </c>
      <c r="B965" t="s">
        <v>15939</v>
      </c>
      <c r="C965" t="s">
        <v>10905</v>
      </c>
      <c r="D965" t="s">
        <v>10907</v>
      </c>
      <c r="E965" t="s">
        <v>11143</v>
      </c>
      <c r="F965" t="s">
        <v>11994</v>
      </c>
      <c r="G965" t="s">
        <v>11995</v>
      </c>
      <c r="H965" t="s">
        <v>12304</v>
      </c>
      <c r="I965" t="s">
        <v>15940</v>
      </c>
      <c r="J965" t="s">
        <v>1823</v>
      </c>
      <c r="K965" t="s">
        <v>85</v>
      </c>
      <c r="M965" t="s">
        <v>1823</v>
      </c>
      <c r="O965" t="s">
        <v>85</v>
      </c>
      <c r="P965" t="s">
        <v>85</v>
      </c>
      <c r="Q965" t="s">
        <v>85</v>
      </c>
      <c r="R965" t="s">
        <v>85</v>
      </c>
      <c r="T965" t="s">
        <v>85</v>
      </c>
      <c r="U965" t="s">
        <v>1823</v>
      </c>
      <c r="W965" t="s">
        <v>85</v>
      </c>
      <c r="X965" t="s">
        <v>85</v>
      </c>
      <c r="Y965" t="s">
        <v>85</v>
      </c>
      <c r="Z965" t="s">
        <v>85</v>
      </c>
      <c r="AA965" t="s">
        <v>85</v>
      </c>
      <c r="AC965" t="s">
        <v>12351</v>
      </c>
      <c r="AD965" t="s">
        <v>85</v>
      </c>
      <c r="AE965" t="s">
        <v>16656</v>
      </c>
    </row>
    <row r="966" spans="1:31" x14ac:dyDescent="0.35">
      <c r="A966" t="s">
        <v>85</v>
      </c>
      <c r="B966" t="s">
        <v>15941</v>
      </c>
      <c r="C966" t="s">
        <v>10905</v>
      </c>
      <c r="D966" t="s">
        <v>10907</v>
      </c>
      <c r="E966" t="s">
        <v>11143</v>
      </c>
      <c r="F966" t="s">
        <v>11994</v>
      </c>
      <c r="G966" t="s">
        <v>11995</v>
      </c>
      <c r="H966" t="s">
        <v>12304</v>
      </c>
      <c r="I966" t="s">
        <v>15940</v>
      </c>
      <c r="J966" t="s">
        <v>1823</v>
      </c>
      <c r="K966" t="s">
        <v>15942</v>
      </c>
      <c r="L966" t="s">
        <v>15943</v>
      </c>
      <c r="M966" t="s">
        <v>15943</v>
      </c>
      <c r="N966" t="s">
        <v>20491</v>
      </c>
      <c r="O966" t="s">
        <v>85</v>
      </c>
      <c r="P966" t="s">
        <v>85</v>
      </c>
      <c r="Q966" t="s">
        <v>85</v>
      </c>
      <c r="R966" t="s">
        <v>85</v>
      </c>
      <c r="T966" t="s">
        <v>85</v>
      </c>
      <c r="U966" t="s">
        <v>1823</v>
      </c>
      <c r="W966" t="s">
        <v>85</v>
      </c>
      <c r="X966" t="s">
        <v>85</v>
      </c>
      <c r="Y966" t="s">
        <v>85</v>
      </c>
      <c r="Z966" t="s">
        <v>85</v>
      </c>
      <c r="AA966" t="s">
        <v>85</v>
      </c>
      <c r="AC966" t="s">
        <v>12351</v>
      </c>
      <c r="AD966" t="s">
        <v>15942</v>
      </c>
      <c r="AE966" t="s">
        <v>16656</v>
      </c>
    </row>
    <row r="967" spans="1:31" x14ac:dyDescent="0.35">
      <c r="A967" t="s">
        <v>85</v>
      </c>
      <c r="B967" t="s">
        <v>15944</v>
      </c>
      <c r="C967" t="s">
        <v>10905</v>
      </c>
      <c r="D967" t="s">
        <v>10907</v>
      </c>
      <c r="E967" t="s">
        <v>11143</v>
      </c>
      <c r="F967" t="s">
        <v>11994</v>
      </c>
      <c r="G967" t="s">
        <v>11995</v>
      </c>
      <c r="H967" t="s">
        <v>12304</v>
      </c>
      <c r="I967" t="s">
        <v>15940</v>
      </c>
      <c r="J967" t="s">
        <v>1823</v>
      </c>
      <c r="K967" t="s">
        <v>15942</v>
      </c>
      <c r="M967" t="s">
        <v>15942</v>
      </c>
      <c r="O967" t="s">
        <v>85</v>
      </c>
      <c r="P967" t="s">
        <v>85</v>
      </c>
      <c r="Q967" t="s">
        <v>85</v>
      </c>
      <c r="R967" t="s">
        <v>85</v>
      </c>
      <c r="T967" t="s">
        <v>85</v>
      </c>
      <c r="U967" t="s">
        <v>1823</v>
      </c>
      <c r="W967" t="s">
        <v>85</v>
      </c>
      <c r="X967" t="s">
        <v>85</v>
      </c>
      <c r="Y967" t="s">
        <v>85</v>
      </c>
      <c r="Z967" t="s">
        <v>85</v>
      </c>
      <c r="AA967" t="s">
        <v>85</v>
      </c>
      <c r="AC967" t="s">
        <v>12351</v>
      </c>
      <c r="AD967" t="s">
        <v>85</v>
      </c>
      <c r="AE967" t="s">
        <v>15942</v>
      </c>
    </row>
    <row r="968" spans="1:31" x14ac:dyDescent="0.35">
      <c r="A968" t="s">
        <v>85</v>
      </c>
      <c r="B968" t="s">
        <v>12349</v>
      </c>
      <c r="C968" t="s">
        <v>10905</v>
      </c>
      <c r="D968" t="s">
        <v>10907</v>
      </c>
      <c r="E968" t="s">
        <v>11143</v>
      </c>
      <c r="F968" t="s">
        <v>11994</v>
      </c>
      <c r="G968" t="s">
        <v>11995</v>
      </c>
      <c r="H968" t="s">
        <v>12304</v>
      </c>
      <c r="I968" t="s">
        <v>15940</v>
      </c>
      <c r="J968" t="s">
        <v>12351</v>
      </c>
      <c r="K968" t="s">
        <v>85</v>
      </c>
      <c r="M968" t="s">
        <v>12351</v>
      </c>
      <c r="O968" t="s">
        <v>85</v>
      </c>
      <c r="P968" t="s">
        <v>85</v>
      </c>
      <c r="Q968" t="s">
        <v>85</v>
      </c>
      <c r="R968" t="s">
        <v>85</v>
      </c>
      <c r="S968" t="s">
        <v>12353</v>
      </c>
      <c r="T968" t="s">
        <v>85</v>
      </c>
      <c r="U968" t="s">
        <v>12352</v>
      </c>
      <c r="V968" t="s">
        <v>12354</v>
      </c>
      <c r="W968" t="s">
        <v>85</v>
      </c>
      <c r="X968" t="s">
        <v>85</v>
      </c>
      <c r="Y968" t="s">
        <v>85</v>
      </c>
      <c r="Z968" t="s">
        <v>85</v>
      </c>
      <c r="AA968" t="s">
        <v>85</v>
      </c>
      <c r="AB968" t="s">
        <v>15945</v>
      </c>
      <c r="AC968" t="s">
        <v>12351</v>
      </c>
      <c r="AD968" t="s">
        <v>12352</v>
      </c>
      <c r="AE968" t="s">
        <v>12351</v>
      </c>
    </row>
    <row r="969" spans="1:31" x14ac:dyDescent="0.35">
      <c r="A969" t="s">
        <v>85</v>
      </c>
      <c r="B969" t="s">
        <v>14819</v>
      </c>
      <c r="C969" t="s">
        <v>10905</v>
      </c>
      <c r="D969" t="s">
        <v>10907</v>
      </c>
      <c r="E969" t="s">
        <v>11143</v>
      </c>
      <c r="F969" t="s">
        <v>11994</v>
      </c>
      <c r="G969" t="s">
        <v>11995</v>
      </c>
      <c r="H969" t="s">
        <v>12304</v>
      </c>
      <c r="I969" t="s">
        <v>15940</v>
      </c>
      <c r="J969" t="s">
        <v>4499</v>
      </c>
      <c r="K969" t="s">
        <v>20977</v>
      </c>
      <c r="M969" t="s">
        <v>20977</v>
      </c>
      <c r="O969" t="s">
        <v>85</v>
      </c>
      <c r="P969" t="s">
        <v>85</v>
      </c>
      <c r="Q969" t="s">
        <v>85</v>
      </c>
      <c r="R969" t="s">
        <v>85</v>
      </c>
      <c r="S969" t="s">
        <v>85</v>
      </c>
      <c r="T969" t="s">
        <v>85</v>
      </c>
      <c r="U969" t="s">
        <v>4500</v>
      </c>
      <c r="W969" t="s">
        <v>85</v>
      </c>
      <c r="X969" t="s">
        <v>85</v>
      </c>
      <c r="Y969" t="s">
        <v>85</v>
      </c>
      <c r="Z969" t="s">
        <v>85</v>
      </c>
      <c r="AA969" t="s">
        <v>85</v>
      </c>
      <c r="AD969" t="s">
        <v>20978</v>
      </c>
      <c r="AE969" t="s">
        <v>20977</v>
      </c>
    </row>
    <row r="970" spans="1:31" x14ac:dyDescent="0.35">
      <c r="A970" t="s">
        <v>85</v>
      </c>
      <c r="B970" t="s">
        <v>14960</v>
      </c>
      <c r="C970" t="s">
        <v>10905</v>
      </c>
      <c r="D970" t="s">
        <v>10907</v>
      </c>
      <c r="E970" t="s">
        <v>11143</v>
      </c>
      <c r="F970" t="s">
        <v>11994</v>
      </c>
      <c r="G970" t="s">
        <v>11995</v>
      </c>
      <c r="H970" t="s">
        <v>12304</v>
      </c>
      <c r="I970" t="s">
        <v>15940</v>
      </c>
      <c r="J970" t="s">
        <v>961</v>
      </c>
      <c r="M970" t="s">
        <v>961</v>
      </c>
      <c r="N970" t="s">
        <v>85</v>
      </c>
      <c r="O970" t="s">
        <v>85</v>
      </c>
      <c r="P970" t="s">
        <v>85</v>
      </c>
      <c r="Q970" t="s">
        <v>85</v>
      </c>
      <c r="R970" t="s">
        <v>85</v>
      </c>
      <c r="S970" t="s">
        <v>85</v>
      </c>
      <c r="T970" t="s">
        <v>85</v>
      </c>
      <c r="U970" t="s">
        <v>962</v>
      </c>
      <c r="V970" t="s">
        <v>85</v>
      </c>
      <c r="W970" t="s">
        <v>85</v>
      </c>
      <c r="X970" t="s">
        <v>85</v>
      </c>
      <c r="Y970" t="s">
        <v>85</v>
      </c>
      <c r="Z970" t="s">
        <v>85</v>
      </c>
      <c r="AA970" t="s">
        <v>85</v>
      </c>
      <c r="AB970" t="s">
        <v>15761</v>
      </c>
      <c r="AC970" t="s">
        <v>85</v>
      </c>
      <c r="AD970" t="s">
        <v>962</v>
      </c>
      <c r="AE970" t="s">
        <v>961</v>
      </c>
    </row>
    <row r="971" spans="1:31" x14ac:dyDescent="0.35">
      <c r="A971" t="s">
        <v>85</v>
      </c>
      <c r="B971" t="s">
        <v>20492</v>
      </c>
      <c r="C971" t="s">
        <v>10905</v>
      </c>
      <c r="D971" t="s">
        <v>10907</v>
      </c>
      <c r="E971" t="s">
        <v>11143</v>
      </c>
      <c r="F971" t="s">
        <v>11994</v>
      </c>
      <c r="G971" t="s">
        <v>11995</v>
      </c>
      <c r="H971" t="s">
        <v>12304</v>
      </c>
      <c r="I971" t="s">
        <v>15940</v>
      </c>
      <c r="J971" t="s">
        <v>1312</v>
      </c>
      <c r="K971" t="s">
        <v>15946</v>
      </c>
      <c r="M971" t="s">
        <v>15946</v>
      </c>
      <c r="N971" t="s">
        <v>85</v>
      </c>
      <c r="O971" t="s">
        <v>85</v>
      </c>
      <c r="P971" t="s">
        <v>85</v>
      </c>
      <c r="Q971" t="s">
        <v>85</v>
      </c>
      <c r="R971" t="s">
        <v>85</v>
      </c>
      <c r="S971" t="s">
        <v>85</v>
      </c>
      <c r="T971" t="s">
        <v>85</v>
      </c>
      <c r="U971" t="s">
        <v>1313</v>
      </c>
      <c r="V971" t="s">
        <v>85</v>
      </c>
      <c r="W971" t="s">
        <v>85</v>
      </c>
      <c r="X971" t="s">
        <v>85</v>
      </c>
      <c r="Y971" t="s">
        <v>85</v>
      </c>
      <c r="Z971" t="s">
        <v>85</v>
      </c>
      <c r="AA971" t="s">
        <v>85</v>
      </c>
      <c r="AB971" t="s">
        <v>85</v>
      </c>
      <c r="AC971" t="s">
        <v>85</v>
      </c>
      <c r="AD971" t="s">
        <v>17848</v>
      </c>
      <c r="AE971" t="s">
        <v>15946</v>
      </c>
    </row>
    <row r="972" spans="1:31" x14ac:dyDescent="0.35">
      <c r="A972" t="s">
        <v>85</v>
      </c>
      <c r="B972" t="s">
        <v>14824</v>
      </c>
      <c r="C972" t="s">
        <v>10905</v>
      </c>
      <c r="D972" t="s">
        <v>10907</v>
      </c>
      <c r="E972" t="s">
        <v>11143</v>
      </c>
      <c r="F972" t="s">
        <v>11994</v>
      </c>
      <c r="G972" t="s">
        <v>11995</v>
      </c>
      <c r="H972" t="s">
        <v>12304</v>
      </c>
      <c r="I972" t="s">
        <v>15940</v>
      </c>
      <c r="J972" t="s">
        <v>20101</v>
      </c>
      <c r="M972" t="s">
        <v>20101</v>
      </c>
      <c r="N972" t="s">
        <v>85</v>
      </c>
      <c r="O972" t="s">
        <v>85</v>
      </c>
      <c r="P972" t="s">
        <v>85</v>
      </c>
      <c r="Q972" t="s">
        <v>85</v>
      </c>
      <c r="R972" t="s">
        <v>85</v>
      </c>
      <c r="S972" t="s">
        <v>85</v>
      </c>
      <c r="T972" t="s">
        <v>85</v>
      </c>
      <c r="U972" t="s">
        <v>1976</v>
      </c>
      <c r="V972" t="s">
        <v>85</v>
      </c>
      <c r="W972" t="s">
        <v>85</v>
      </c>
      <c r="X972" t="s">
        <v>85</v>
      </c>
      <c r="Y972" t="s">
        <v>85</v>
      </c>
      <c r="Z972" t="s">
        <v>85</v>
      </c>
      <c r="AA972" t="s">
        <v>85</v>
      </c>
      <c r="AB972" t="s">
        <v>85</v>
      </c>
      <c r="AC972" t="s">
        <v>85</v>
      </c>
      <c r="AD972" t="s">
        <v>1976</v>
      </c>
      <c r="AE972" t="s">
        <v>20101</v>
      </c>
    </row>
    <row r="973" spans="1:31" x14ac:dyDescent="0.35">
      <c r="A973" t="s">
        <v>85</v>
      </c>
      <c r="B973" t="s">
        <v>12361</v>
      </c>
      <c r="C973" t="s">
        <v>10905</v>
      </c>
      <c r="D973" t="s">
        <v>10907</v>
      </c>
      <c r="E973" t="s">
        <v>11143</v>
      </c>
      <c r="F973" t="s">
        <v>11994</v>
      </c>
      <c r="G973" t="s">
        <v>11995</v>
      </c>
      <c r="H973" t="s">
        <v>12304</v>
      </c>
      <c r="I973" t="s">
        <v>12363</v>
      </c>
      <c r="J973" t="s">
        <v>85</v>
      </c>
      <c r="K973" t="s">
        <v>85</v>
      </c>
      <c r="M973" t="s">
        <v>12363</v>
      </c>
      <c r="N973" t="s">
        <v>85</v>
      </c>
      <c r="O973" t="s">
        <v>85</v>
      </c>
      <c r="P973" t="s">
        <v>85</v>
      </c>
      <c r="Q973" t="s">
        <v>85</v>
      </c>
      <c r="R973" t="s">
        <v>85</v>
      </c>
      <c r="S973" t="s">
        <v>85</v>
      </c>
      <c r="T973" t="s">
        <v>85</v>
      </c>
      <c r="V973" t="s">
        <v>85</v>
      </c>
      <c r="W973" t="s">
        <v>85</v>
      </c>
      <c r="X973" t="s">
        <v>85</v>
      </c>
      <c r="Y973" t="s">
        <v>85</v>
      </c>
      <c r="Z973" t="s">
        <v>85</v>
      </c>
      <c r="AA973" t="s">
        <v>85</v>
      </c>
      <c r="AB973" t="s">
        <v>85</v>
      </c>
      <c r="AC973" t="s">
        <v>85</v>
      </c>
      <c r="AD973" t="s">
        <v>85</v>
      </c>
      <c r="AE973" t="s">
        <v>16656</v>
      </c>
    </row>
    <row r="974" spans="1:31" x14ac:dyDescent="0.35">
      <c r="A974" t="s">
        <v>85</v>
      </c>
      <c r="B974" t="s">
        <v>14870</v>
      </c>
      <c r="C974" t="s">
        <v>10905</v>
      </c>
      <c r="D974" t="s">
        <v>10907</v>
      </c>
      <c r="E974" t="s">
        <v>11143</v>
      </c>
      <c r="F974" t="s">
        <v>11994</v>
      </c>
      <c r="G974" t="s">
        <v>11995</v>
      </c>
      <c r="H974" t="s">
        <v>12304</v>
      </c>
      <c r="I974" t="s">
        <v>12363</v>
      </c>
      <c r="J974" t="s">
        <v>1053</v>
      </c>
      <c r="K974" t="s">
        <v>21508</v>
      </c>
      <c r="M974" t="s">
        <v>21508</v>
      </c>
      <c r="N974" t="s">
        <v>85</v>
      </c>
      <c r="O974" t="s">
        <v>85</v>
      </c>
      <c r="P974" t="s">
        <v>85</v>
      </c>
      <c r="Q974" t="s">
        <v>85</v>
      </c>
      <c r="R974" t="s">
        <v>85</v>
      </c>
      <c r="S974" t="s">
        <v>85</v>
      </c>
      <c r="T974" t="s">
        <v>85</v>
      </c>
      <c r="U974" t="s">
        <v>4532</v>
      </c>
      <c r="W974" t="s">
        <v>85</v>
      </c>
      <c r="X974" t="s">
        <v>85</v>
      </c>
      <c r="Y974" t="s">
        <v>85</v>
      </c>
      <c r="Z974" t="s">
        <v>85</v>
      </c>
      <c r="AA974" t="s">
        <v>85</v>
      </c>
      <c r="AD974" t="s">
        <v>4532</v>
      </c>
      <c r="AE974" t="s">
        <v>16656</v>
      </c>
    </row>
    <row r="975" spans="1:31" x14ac:dyDescent="0.35">
      <c r="A975" t="s">
        <v>85</v>
      </c>
      <c r="B975" t="s">
        <v>14892</v>
      </c>
      <c r="C975" t="s">
        <v>10905</v>
      </c>
      <c r="D975" t="s">
        <v>10907</v>
      </c>
      <c r="E975" t="s">
        <v>11143</v>
      </c>
      <c r="F975" t="s">
        <v>11994</v>
      </c>
      <c r="G975" t="s">
        <v>11995</v>
      </c>
      <c r="H975" t="s">
        <v>12304</v>
      </c>
      <c r="I975" t="s">
        <v>12363</v>
      </c>
      <c r="J975" t="s">
        <v>1391</v>
      </c>
      <c r="K975" t="s">
        <v>1391</v>
      </c>
      <c r="M975" t="s">
        <v>1391</v>
      </c>
      <c r="N975" t="s">
        <v>85</v>
      </c>
      <c r="O975" t="s">
        <v>85</v>
      </c>
      <c r="P975" t="s">
        <v>85</v>
      </c>
      <c r="Q975" t="s">
        <v>85</v>
      </c>
      <c r="R975" t="s">
        <v>85</v>
      </c>
      <c r="S975" t="s">
        <v>12364</v>
      </c>
      <c r="T975" t="s">
        <v>85</v>
      </c>
      <c r="U975" t="s">
        <v>1392</v>
      </c>
      <c r="V975" t="s">
        <v>12214</v>
      </c>
      <c r="W975" t="s">
        <v>85</v>
      </c>
      <c r="X975" t="s">
        <v>85</v>
      </c>
      <c r="Y975" t="s">
        <v>85</v>
      </c>
      <c r="Z975" t="s">
        <v>85</v>
      </c>
      <c r="AA975" t="s">
        <v>85</v>
      </c>
      <c r="AC975" t="s">
        <v>1050</v>
      </c>
      <c r="AD975" t="s">
        <v>85</v>
      </c>
      <c r="AE975" t="s">
        <v>16656</v>
      </c>
    </row>
    <row r="976" spans="1:31" x14ac:dyDescent="0.35">
      <c r="A976" t="s">
        <v>85</v>
      </c>
      <c r="B976" t="s">
        <v>15947</v>
      </c>
      <c r="C976" t="s">
        <v>10905</v>
      </c>
      <c r="D976" t="s">
        <v>10907</v>
      </c>
      <c r="E976" t="s">
        <v>11143</v>
      </c>
      <c r="F976" t="s">
        <v>11994</v>
      </c>
      <c r="G976" t="s">
        <v>11995</v>
      </c>
      <c r="H976" t="s">
        <v>12304</v>
      </c>
      <c r="I976" t="s">
        <v>12363</v>
      </c>
      <c r="J976" t="s">
        <v>1391</v>
      </c>
      <c r="K976" t="s">
        <v>15948</v>
      </c>
      <c r="M976" t="s">
        <v>15948</v>
      </c>
      <c r="O976" t="s">
        <v>85</v>
      </c>
      <c r="P976" t="s">
        <v>85</v>
      </c>
      <c r="Q976" t="s">
        <v>85</v>
      </c>
      <c r="R976" t="s">
        <v>85</v>
      </c>
      <c r="S976" t="s">
        <v>12364</v>
      </c>
      <c r="T976" t="s">
        <v>85</v>
      </c>
      <c r="U976" t="s">
        <v>1392</v>
      </c>
      <c r="V976" t="s">
        <v>12214</v>
      </c>
      <c r="W976" t="s">
        <v>85</v>
      </c>
      <c r="X976" t="s">
        <v>85</v>
      </c>
      <c r="Y976" t="s">
        <v>85</v>
      </c>
      <c r="Z976" t="s">
        <v>85</v>
      </c>
      <c r="AA976" t="s">
        <v>85</v>
      </c>
      <c r="AC976" t="s">
        <v>1050</v>
      </c>
      <c r="AD976" t="s">
        <v>20989</v>
      </c>
      <c r="AE976" t="s">
        <v>15948</v>
      </c>
    </row>
    <row r="977" spans="1:31" x14ac:dyDescent="0.35">
      <c r="A977" t="s">
        <v>85</v>
      </c>
      <c r="B977" t="s">
        <v>15949</v>
      </c>
      <c r="C977" t="s">
        <v>10905</v>
      </c>
      <c r="D977" t="s">
        <v>10907</v>
      </c>
      <c r="E977" t="s">
        <v>11143</v>
      </c>
      <c r="F977" t="s">
        <v>11994</v>
      </c>
      <c r="G977" t="s">
        <v>11995</v>
      </c>
      <c r="H977" t="s">
        <v>12304</v>
      </c>
      <c r="I977" t="s">
        <v>12363</v>
      </c>
      <c r="J977" t="s">
        <v>1391</v>
      </c>
      <c r="K977" t="s">
        <v>15948</v>
      </c>
      <c r="L977" t="s">
        <v>15950</v>
      </c>
      <c r="M977" t="s">
        <v>15950</v>
      </c>
      <c r="O977" t="s">
        <v>85</v>
      </c>
      <c r="P977" t="s">
        <v>85</v>
      </c>
      <c r="Q977" t="s">
        <v>85</v>
      </c>
      <c r="R977" t="s">
        <v>85</v>
      </c>
      <c r="S977" t="s">
        <v>12364</v>
      </c>
      <c r="T977" t="s">
        <v>85</v>
      </c>
      <c r="U977" t="s">
        <v>1392</v>
      </c>
      <c r="V977" t="s">
        <v>12214</v>
      </c>
      <c r="W977" t="s">
        <v>85</v>
      </c>
      <c r="X977" t="s">
        <v>85</v>
      </c>
      <c r="Y977" t="s">
        <v>85</v>
      </c>
      <c r="Z977" t="s">
        <v>85</v>
      </c>
      <c r="AA977" t="s">
        <v>85</v>
      </c>
      <c r="AC977" t="s">
        <v>1050</v>
      </c>
      <c r="AD977" t="s">
        <v>20989</v>
      </c>
      <c r="AE977" t="s">
        <v>16656</v>
      </c>
    </row>
    <row r="978" spans="1:31" x14ac:dyDescent="0.35">
      <c r="A978" t="s">
        <v>85</v>
      </c>
      <c r="B978" t="s">
        <v>15951</v>
      </c>
      <c r="C978" t="s">
        <v>10905</v>
      </c>
      <c r="D978" t="s">
        <v>10907</v>
      </c>
      <c r="E978" t="s">
        <v>11143</v>
      </c>
      <c r="F978" t="s">
        <v>11994</v>
      </c>
      <c r="G978" t="s">
        <v>11995</v>
      </c>
      <c r="H978" t="s">
        <v>12304</v>
      </c>
      <c r="I978" t="s">
        <v>12363</v>
      </c>
      <c r="J978" t="s">
        <v>1391</v>
      </c>
      <c r="K978" t="s">
        <v>15948</v>
      </c>
      <c r="L978" t="s">
        <v>15952</v>
      </c>
      <c r="M978" t="s">
        <v>15952</v>
      </c>
      <c r="O978" t="s">
        <v>85</v>
      </c>
      <c r="P978" t="s">
        <v>85</v>
      </c>
      <c r="Q978" t="s">
        <v>85</v>
      </c>
      <c r="R978" t="s">
        <v>85</v>
      </c>
      <c r="S978" t="s">
        <v>12364</v>
      </c>
      <c r="T978" t="s">
        <v>85</v>
      </c>
      <c r="U978" t="s">
        <v>1392</v>
      </c>
      <c r="V978" t="s">
        <v>12214</v>
      </c>
      <c r="W978" t="s">
        <v>85</v>
      </c>
      <c r="X978" t="s">
        <v>85</v>
      </c>
      <c r="Y978" t="s">
        <v>85</v>
      </c>
      <c r="Z978" t="s">
        <v>85</v>
      </c>
      <c r="AA978" t="s">
        <v>85</v>
      </c>
      <c r="AC978" t="s">
        <v>1050</v>
      </c>
      <c r="AD978" t="s">
        <v>85</v>
      </c>
      <c r="AE978" t="s">
        <v>16656</v>
      </c>
    </row>
    <row r="979" spans="1:31" x14ac:dyDescent="0.35">
      <c r="A979" t="s">
        <v>85</v>
      </c>
      <c r="B979" t="s">
        <v>16747</v>
      </c>
      <c r="C979" t="s">
        <v>10905</v>
      </c>
      <c r="D979" t="s">
        <v>10907</v>
      </c>
      <c r="E979" t="s">
        <v>11143</v>
      </c>
      <c r="F979" t="s">
        <v>11994</v>
      </c>
      <c r="G979" t="s">
        <v>11995</v>
      </c>
      <c r="H979" t="s">
        <v>12304</v>
      </c>
      <c r="I979" t="s">
        <v>12363</v>
      </c>
      <c r="J979" t="s">
        <v>1391</v>
      </c>
      <c r="K979" t="s">
        <v>15948</v>
      </c>
      <c r="L979" t="s">
        <v>16748</v>
      </c>
      <c r="M979" t="s">
        <v>16748</v>
      </c>
      <c r="U979" t="s">
        <v>1392</v>
      </c>
      <c r="AD979" t="s">
        <v>20989</v>
      </c>
      <c r="AE979" t="s">
        <v>16656</v>
      </c>
    </row>
    <row r="980" spans="1:31" x14ac:dyDescent="0.35">
      <c r="A980" t="s">
        <v>85</v>
      </c>
      <c r="B980" t="s">
        <v>16749</v>
      </c>
      <c r="C980" t="s">
        <v>10905</v>
      </c>
      <c r="D980" t="s">
        <v>10907</v>
      </c>
      <c r="E980" t="s">
        <v>11143</v>
      </c>
      <c r="F980" t="s">
        <v>11994</v>
      </c>
      <c r="G980" t="s">
        <v>11995</v>
      </c>
      <c r="H980" t="s">
        <v>12304</v>
      </c>
      <c r="I980" t="s">
        <v>12363</v>
      </c>
      <c r="J980" t="s">
        <v>1391</v>
      </c>
      <c r="K980" t="s">
        <v>15948</v>
      </c>
      <c r="L980" t="s">
        <v>16750</v>
      </c>
      <c r="M980" t="s">
        <v>16750</v>
      </c>
      <c r="U980" t="s">
        <v>1392</v>
      </c>
      <c r="AD980" t="s">
        <v>20989</v>
      </c>
      <c r="AE980" t="s">
        <v>16656</v>
      </c>
    </row>
    <row r="981" spans="1:31" x14ac:dyDescent="0.35">
      <c r="A981" t="s">
        <v>85</v>
      </c>
      <c r="B981" t="s">
        <v>14893</v>
      </c>
      <c r="C981" t="s">
        <v>10905</v>
      </c>
      <c r="D981" t="s">
        <v>10907</v>
      </c>
      <c r="E981" t="s">
        <v>11143</v>
      </c>
      <c r="F981" t="s">
        <v>11994</v>
      </c>
      <c r="G981" t="s">
        <v>11995</v>
      </c>
      <c r="H981" t="s">
        <v>12304</v>
      </c>
      <c r="I981" t="s">
        <v>12363</v>
      </c>
      <c r="J981" t="s">
        <v>1391</v>
      </c>
      <c r="K981" t="s">
        <v>16751</v>
      </c>
      <c r="M981" t="s">
        <v>16751</v>
      </c>
      <c r="N981" t="s">
        <v>85</v>
      </c>
      <c r="O981" t="s">
        <v>85</v>
      </c>
      <c r="P981" t="s">
        <v>85</v>
      </c>
      <c r="Q981" t="s">
        <v>85</v>
      </c>
      <c r="R981" t="s">
        <v>85</v>
      </c>
      <c r="S981" t="s">
        <v>12364</v>
      </c>
      <c r="T981" t="s">
        <v>85</v>
      </c>
      <c r="U981" t="s">
        <v>1392</v>
      </c>
      <c r="V981" t="s">
        <v>12214</v>
      </c>
      <c r="W981" t="s">
        <v>85</v>
      </c>
      <c r="X981" t="s">
        <v>85</v>
      </c>
      <c r="Y981" t="s">
        <v>85</v>
      </c>
      <c r="Z981" t="s">
        <v>85</v>
      </c>
      <c r="AA981" t="s">
        <v>85</v>
      </c>
      <c r="AB981" t="s">
        <v>15953</v>
      </c>
      <c r="AC981" t="s">
        <v>1050</v>
      </c>
      <c r="AD981" t="s">
        <v>20997</v>
      </c>
      <c r="AE981" t="s">
        <v>16751</v>
      </c>
    </row>
    <row r="982" spans="1:31" x14ac:dyDescent="0.35">
      <c r="A982" t="s">
        <v>85</v>
      </c>
      <c r="B982" t="s">
        <v>12202</v>
      </c>
      <c r="C982" t="s">
        <v>10905</v>
      </c>
      <c r="D982" t="s">
        <v>10907</v>
      </c>
      <c r="E982" t="s">
        <v>11143</v>
      </c>
      <c r="F982" t="s">
        <v>11994</v>
      </c>
      <c r="G982" t="s">
        <v>11995</v>
      </c>
      <c r="H982" t="s">
        <v>12304</v>
      </c>
      <c r="I982" t="s">
        <v>12363</v>
      </c>
      <c r="J982" t="s">
        <v>1040</v>
      </c>
      <c r="K982" t="s">
        <v>15955</v>
      </c>
      <c r="M982" t="s">
        <v>15955</v>
      </c>
      <c r="N982" t="s">
        <v>20493</v>
      </c>
      <c r="O982" t="s">
        <v>85</v>
      </c>
      <c r="P982" t="s">
        <v>85</v>
      </c>
      <c r="Q982" t="s">
        <v>85</v>
      </c>
      <c r="R982" t="s">
        <v>85</v>
      </c>
      <c r="S982" t="s">
        <v>12192</v>
      </c>
      <c r="T982" t="s">
        <v>85</v>
      </c>
      <c r="U982" t="s">
        <v>4523</v>
      </c>
      <c r="V982" t="s">
        <v>12193</v>
      </c>
      <c r="W982" t="s">
        <v>85</v>
      </c>
      <c r="X982" t="s">
        <v>85</v>
      </c>
      <c r="Y982" t="s">
        <v>85</v>
      </c>
      <c r="Z982" t="s">
        <v>85</v>
      </c>
      <c r="AA982" t="s">
        <v>85</v>
      </c>
      <c r="AB982" t="s">
        <v>12194</v>
      </c>
      <c r="AC982" t="s">
        <v>12203</v>
      </c>
      <c r="AD982" t="s">
        <v>4523</v>
      </c>
      <c r="AE982" t="s">
        <v>16656</v>
      </c>
    </row>
    <row r="983" spans="1:31" x14ac:dyDescent="0.35">
      <c r="A983" t="s">
        <v>85</v>
      </c>
      <c r="B983" t="s">
        <v>14768</v>
      </c>
      <c r="C983" t="s">
        <v>10905</v>
      </c>
      <c r="D983" t="s">
        <v>10907</v>
      </c>
      <c r="E983" t="s">
        <v>11143</v>
      </c>
      <c r="F983" t="s">
        <v>11994</v>
      </c>
      <c r="G983" t="s">
        <v>11995</v>
      </c>
      <c r="H983" t="s">
        <v>12304</v>
      </c>
      <c r="I983" t="s">
        <v>12363</v>
      </c>
      <c r="J983" t="s">
        <v>1040</v>
      </c>
      <c r="K983" t="s">
        <v>12360</v>
      </c>
      <c r="M983" t="s">
        <v>12360</v>
      </c>
      <c r="O983" t="s">
        <v>85</v>
      </c>
      <c r="P983" t="s">
        <v>85</v>
      </c>
      <c r="Q983" t="s">
        <v>85</v>
      </c>
      <c r="R983" t="s">
        <v>85</v>
      </c>
      <c r="S983" t="s">
        <v>12192</v>
      </c>
      <c r="T983" t="s">
        <v>85</v>
      </c>
      <c r="U983" t="s">
        <v>4523</v>
      </c>
      <c r="V983" t="s">
        <v>12193</v>
      </c>
      <c r="W983" t="s">
        <v>85</v>
      </c>
      <c r="X983" t="s">
        <v>85</v>
      </c>
      <c r="Y983" t="s">
        <v>85</v>
      </c>
      <c r="Z983" t="s">
        <v>85</v>
      </c>
      <c r="AA983" t="s">
        <v>85</v>
      </c>
      <c r="AC983" t="s">
        <v>12203</v>
      </c>
      <c r="AD983" t="s">
        <v>17853</v>
      </c>
      <c r="AE983" t="s">
        <v>12360</v>
      </c>
    </row>
    <row r="984" spans="1:31" x14ac:dyDescent="0.35">
      <c r="A984" t="s">
        <v>85</v>
      </c>
      <c r="B984" t="s">
        <v>15085</v>
      </c>
      <c r="C984" t="s">
        <v>10905</v>
      </c>
      <c r="D984" t="s">
        <v>10907</v>
      </c>
      <c r="E984" t="s">
        <v>11143</v>
      </c>
      <c r="F984" t="s">
        <v>11994</v>
      </c>
      <c r="G984" t="s">
        <v>11995</v>
      </c>
      <c r="H984" t="s">
        <v>12304</v>
      </c>
      <c r="I984" t="s">
        <v>12363</v>
      </c>
      <c r="J984" t="s">
        <v>1050</v>
      </c>
      <c r="K984" t="s">
        <v>85</v>
      </c>
      <c r="M984" t="s">
        <v>1050</v>
      </c>
      <c r="N984" t="s">
        <v>85</v>
      </c>
      <c r="O984" t="s">
        <v>85</v>
      </c>
      <c r="P984" t="s">
        <v>85</v>
      </c>
      <c r="Q984" t="s">
        <v>85</v>
      </c>
      <c r="R984" t="s">
        <v>85</v>
      </c>
      <c r="S984" t="s">
        <v>12364</v>
      </c>
      <c r="T984" t="s">
        <v>85</v>
      </c>
      <c r="U984" t="s">
        <v>1051</v>
      </c>
      <c r="V984" t="s">
        <v>12214</v>
      </c>
      <c r="W984" t="s">
        <v>85</v>
      </c>
      <c r="X984" t="s">
        <v>85</v>
      </c>
      <c r="Y984" t="s">
        <v>85</v>
      </c>
      <c r="Z984" t="s">
        <v>85</v>
      </c>
      <c r="AA984" t="s">
        <v>85</v>
      </c>
      <c r="AC984" t="s">
        <v>1050</v>
      </c>
      <c r="AD984" t="s">
        <v>1051</v>
      </c>
      <c r="AE984" t="s">
        <v>1050</v>
      </c>
    </row>
    <row r="985" spans="1:31" x14ac:dyDescent="0.35">
      <c r="A985" t="s">
        <v>85</v>
      </c>
      <c r="B985" t="s">
        <v>15086</v>
      </c>
      <c r="C985" t="s">
        <v>10905</v>
      </c>
      <c r="D985" t="s">
        <v>10907</v>
      </c>
      <c r="E985" t="s">
        <v>11143</v>
      </c>
      <c r="F985" t="s">
        <v>11994</v>
      </c>
      <c r="G985" t="s">
        <v>11995</v>
      </c>
      <c r="H985" t="s">
        <v>12304</v>
      </c>
      <c r="I985" t="s">
        <v>12363</v>
      </c>
      <c r="J985" t="s">
        <v>1050</v>
      </c>
      <c r="K985" t="s">
        <v>15956</v>
      </c>
      <c r="M985" t="s">
        <v>15956</v>
      </c>
      <c r="N985" t="s">
        <v>20494</v>
      </c>
      <c r="O985" t="s">
        <v>85</v>
      </c>
      <c r="P985" t="s">
        <v>85</v>
      </c>
      <c r="Q985" t="s">
        <v>85</v>
      </c>
      <c r="R985" t="s">
        <v>85</v>
      </c>
      <c r="S985" t="s">
        <v>12364</v>
      </c>
      <c r="T985" t="s">
        <v>85</v>
      </c>
      <c r="U985" t="s">
        <v>1051</v>
      </c>
      <c r="V985" t="s">
        <v>12214</v>
      </c>
      <c r="W985" t="s">
        <v>85</v>
      </c>
      <c r="X985" t="s">
        <v>85</v>
      </c>
      <c r="Y985" t="s">
        <v>85</v>
      </c>
      <c r="Z985" t="s">
        <v>85</v>
      </c>
      <c r="AA985" t="s">
        <v>85</v>
      </c>
      <c r="AC985" t="s">
        <v>1050</v>
      </c>
      <c r="AD985" t="s">
        <v>1051</v>
      </c>
      <c r="AE985" t="s">
        <v>16656</v>
      </c>
    </row>
    <row r="986" spans="1:31" x14ac:dyDescent="0.35">
      <c r="B986" t="s">
        <v>16752</v>
      </c>
      <c r="C986" t="s">
        <v>10905</v>
      </c>
      <c r="D986" t="s">
        <v>10907</v>
      </c>
      <c r="E986" t="s">
        <v>11143</v>
      </c>
      <c r="F986" t="s">
        <v>11994</v>
      </c>
      <c r="G986" t="s">
        <v>11995</v>
      </c>
      <c r="H986" t="s">
        <v>12304</v>
      </c>
      <c r="I986" t="s">
        <v>12363</v>
      </c>
      <c r="J986" t="s">
        <v>1050</v>
      </c>
      <c r="K986" t="s">
        <v>16753</v>
      </c>
      <c r="M986" t="s">
        <v>16753</v>
      </c>
      <c r="N986" t="s">
        <v>20495</v>
      </c>
      <c r="U986" t="s">
        <v>1051</v>
      </c>
      <c r="AD986" t="s">
        <v>1051</v>
      </c>
      <c r="AE986" t="s">
        <v>16656</v>
      </c>
    </row>
    <row r="987" spans="1:31" x14ac:dyDescent="0.35">
      <c r="A987" t="s">
        <v>85</v>
      </c>
      <c r="B987" t="s">
        <v>14867</v>
      </c>
      <c r="C987" t="s">
        <v>10905</v>
      </c>
      <c r="D987" t="s">
        <v>10907</v>
      </c>
      <c r="E987" t="s">
        <v>11143</v>
      </c>
      <c r="F987" t="s">
        <v>11994</v>
      </c>
      <c r="G987" t="s">
        <v>11995</v>
      </c>
      <c r="H987" t="s">
        <v>12304</v>
      </c>
      <c r="I987" t="s">
        <v>12363</v>
      </c>
      <c r="J987" t="s">
        <v>1050</v>
      </c>
      <c r="K987" t="s">
        <v>15957</v>
      </c>
      <c r="M987" t="s">
        <v>15957</v>
      </c>
      <c r="O987" t="s">
        <v>85</v>
      </c>
      <c r="P987" t="s">
        <v>85</v>
      </c>
      <c r="Q987" t="s">
        <v>85</v>
      </c>
      <c r="R987" t="s">
        <v>85</v>
      </c>
      <c r="S987" t="s">
        <v>12364</v>
      </c>
      <c r="T987" t="s">
        <v>85</v>
      </c>
      <c r="U987" t="s">
        <v>1051</v>
      </c>
      <c r="V987" t="s">
        <v>12214</v>
      </c>
      <c r="W987" t="s">
        <v>85</v>
      </c>
      <c r="X987" t="s">
        <v>85</v>
      </c>
      <c r="Y987" t="s">
        <v>85</v>
      </c>
      <c r="Z987" t="s">
        <v>85</v>
      </c>
      <c r="AA987" t="s">
        <v>85</v>
      </c>
      <c r="AC987" t="s">
        <v>1050</v>
      </c>
      <c r="AD987" t="s">
        <v>85</v>
      </c>
      <c r="AE987" t="s">
        <v>15957</v>
      </c>
    </row>
    <row r="988" spans="1:31" x14ac:dyDescent="0.35">
      <c r="A988" t="s">
        <v>85</v>
      </c>
      <c r="B988" t="s">
        <v>15958</v>
      </c>
      <c r="C988" t="s">
        <v>10905</v>
      </c>
      <c r="D988" t="s">
        <v>10907</v>
      </c>
      <c r="E988" t="s">
        <v>11143</v>
      </c>
      <c r="F988" t="s">
        <v>11994</v>
      </c>
      <c r="G988" t="s">
        <v>11995</v>
      </c>
      <c r="H988" t="s">
        <v>12304</v>
      </c>
      <c r="I988" t="s">
        <v>12363</v>
      </c>
      <c r="J988" t="s">
        <v>1050</v>
      </c>
      <c r="K988" t="s">
        <v>15957</v>
      </c>
      <c r="L988" t="s">
        <v>20102</v>
      </c>
      <c r="M988" t="s">
        <v>20102</v>
      </c>
      <c r="N988" t="s">
        <v>20496</v>
      </c>
      <c r="O988" t="s">
        <v>85</v>
      </c>
      <c r="P988" t="s">
        <v>85</v>
      </c>
      <c r="Q988" t="s">
        <v>85</v>
      </c>
      <c r="R988" t="s">
        <v>85</v>
      </c>
      <c r="S988" t="s">
        <v>12364</v>
      </c>
      <c r="T988" t="s">
        <v>85</v>
      </c>
      <c r="U988" t="s">
        <v>1051</v>
      </c>
      <c r="V988" t="s">
        <v>12214</v>
      </c>
      <c r="W988" t="s">
        <v>85</v>
      </c>
      <c r="X988" t="s">
        <v>85</v>
      </c>
      <c r="Y988" t="s">
        <v>85</v>
      </c>
      <c r="Z988" t="s">
        <v>85</v>
      </c>
      <c r="AA988" t="s">
        <v>85</v>
      </c>
      <c r="AC988" t="s">
        <v>1050</v>
      </c>
      <c r="AD988" t="s">
        <v>85</v>
      </c>
      <c r="AE988" t="s">
        <v>16656</v>
      </c>
    </row>
    <row r="989" spans="1:31" x14ac:dyDescent="0.35">
      <c r="B989" t="s">
        <v>15959</v>
      </c>
      <c r="C989" t="s">
        <v>10905</v>
      </c>
      <c r="D989" t="s">
        <v>10907</v>
      </c>
      <c r="E989" t="s">
        <v>11143</v>
      </c>
      <c r="F989" t="s">
        <v>11994</v>
      </c>
      <c r="G989" t="s">
        <v>11995</v>
      </c>
      <c r="H989" t="s">
        <v>12304</v>
      </c>
      <c r="I989" t="s">
        <v>12363</v>
      </c>
      <c r="J989" t="s">
        <v>1050</v>
      </c>
      <c r="K989" t="s">
        <v>15960</v>
      </c>
      <c r="M989" t="s">
        <v>15960</v>
      </c>
      <c r="U989" t="s">
        <v>1051</v>
      </c>
      <c r="AD989" t="s">
        <v>20103</v>
      </c>
      <c r="AE989" t="s">
        <v>16656</v>
      </c>
    </row>
    <row r="990" spans="1:31" x14ac:dyDescent="0.35">
      <c r="A990" t="s">
        <v>85</v>
      </c>
      <c r="B990" t="s">
        <v>14902</v>
      </c>
      <c r="C990" t="s">
        <v>10905</v>
      </c>
      <c r="D990" t="s">
        <v>10907</v>
      </c>
      <c r="E990" t="s">
        <v>11143</v>
      </c>
      <c r="F990" t="s">
        <v>11994</v>
      </c>
      <c r="G990" t="s">
        <v>11995</v>
      </c>
      <c r="H990" t="s">
        <v>12304</v>
      </c>
      <c r="I990" t="s">
        <v>12363</v>
      </c>
      <c r="J990" t="s">
        <v>1050</v>
      </c>
      <c r="K990" t="s">
        <v>15961</v>
      </c>
      <c r="M990" t="s">
        <v>15961</v>
      </c>
      <c r="N990" t="s">
        <v>85</v>
      </c>
      <c r="O990" t="s">
        <v>85</v>
      </c>
      <c r="P990" t="s">
        <v>85</v>
      </c>
      <c r="Q990" t="s">
        <v>85</v>
      </c>
      <c r="R990" t="s">
        <v>85</v>
      </c>
      <c r="S990" t="s">
        <v>12213</v>
      </c>
      <c r="T990" t="s">
        <v>85</v>
      </c>
      <c r="U990" t="s">
        <v>1051</v>
      </c>
      <c r="V990" t="s">
        <v>12214</v>
      </c>
      <c r="W990" t="s">
        <v>85</v>
      </c>
      <c r="X990" t="s">
        <v>85</v>
      </c>
      <c r="Y990" t="s">
        <v>85</v>
      </c>
      <c r="Z990" t="s">
        <v>85</v>
      </c>
      <c r="AA990" t="s">
        <v>85</v>
      </c>
      <c r="AC990" t="s">
        <v>12224</v>
      </c>
      <c r="AD990" t="s">
        <v>20103</v>
      </c>
      <c r="AE990" t="s">
        <v>16656</v>
      </c>
    </row>
    <row r="991" spans="1:31" x14ac:dyDescent="0.35">
      <c r="A991" t="s">
        <v>85</v>
      </c>
      <c r="B991" t="s">
        <v>12223</v>
      </c>
      <c r="C991" t="s">
        <v>10905</v>
      </c>
      <c r="D991" t="s">
        <v>10907</v>
      </c>
      <c r="E991" t="s">
        <v>11143</v>
      </c>
      <c r="F991" t="s">
        <v>11994</v>
      </c>
      <c r="G991" t="s">
        <v>11995</v>
      </c>
      <c r="H991" t="s">
        <v>12304</v>
      </c>
      <c r="I991" t="s">
        <v>12363</v>
      </c>
      <c r="J991" t="s">
        <v>1050</v>
      </c>
      <c r="K991" t="s">
        <v>15962</v>
      </c>
      <c r="M991" t="s">
        <v>15962</v>
      </c>
      <c r="N991" t="s">
        <v>20497</v>
      </c>
      <c r="O991" t="s">
        <v>85</v>
      </c>
      <c r="P991" t="s">
        <v>85</v>
      </c>
      <c r="Q991" t="s">
        <v>85</v>
      </c>
      <c r="R991" t="s">
        <v>85</v>
      </c>
      <c r="S991" t="s">
        <v>12213</v>
      </c>
      <c r="T991" t="s">
        <v>85</v>
      </c>
      <c r="U991" t="s">
        <v>1051</v>
      </c>
      <c r="V991" t="s">
        <v>12214</v>
      </c>
      <c r="W991" t="s">
        <v>85</v>
      </c>
      <c r="X991" t="s">
        <v>85</v>
      </c>
      <c r="Y991" t="s">
        <v>85</v>
      </c>
      <c r="Z991" t="s">
        <v>85</v>
      </c>
      <c r="AA991" t="s">
        <v>85</v>
      </c>
      <c r="AB991" t="s">
        <v>12215</v>
      </c>
      <c r="AC991" t="s">
        <v>12224</v>
      </c>
      <c r="AD991" t="s">
        <v>1051</v>
      </c>
      <c r="AE991" t="s">
        <v>16656</v>
      </c>
    </row>
    <row r="992" spans="1:31" x14ac:dyDescent="0.35">
      <c r="A992" t="s">
        <v>85</v>
      </c>
      <c r="B992" t="s">
        <v>12362</v>
      </c>
      <c r="C992" t="s">
        <v>10905</v>
      </c>
      <c r="D992" t="s">
        <v>10907</v>
      </c>
      <c r="E992" t="s">
        <v>11143</v>
      </c>
      <c r="F992" t="s">
        <v>11994</v>
      </c>
      <c r="G992" t="s">
        <v>11995</v>
      </c>
      <c r="H992" t="s">
        <v>12304</v>
      </c>
      <c r="I992" t="s">
        <v>12363</v>
      </c>
      <c r="J992" t="s">
        <v>1050</v>
      </c>
      <c r="K992" t="s">
        <v>15805</v>
      </c>
      <c r="M992" t="s">
        <v>15805</v>
      </c>
      <c r="N992" t="s">
        <v>20498</v>
      </c>
      <c r="O992" t="s">
        <v>85</v>
      </c>
      <c r="P992" t="s">
        <v>85</v>
      </c>
      <c r="Q992" t="s">
        <v>85</v>
      </c>
      <c r="R992" t="s">
        <v>85</v>
      </c>
      <c r="S992" t="s">
        <v>12364</v>
      </c>
      <c r="T992" t="s">
        <v>85</v>
      </c>
      <c r="U992" t="s">
        <v>1051</v>
      </c>
      <c r="V992" t="s">
        <v>12214</v>
      </c>
      <c r="W992" t="s">
        <v>85</v>
      </c>
      <c r="X992" t="s">
        <v>85</v>
      </c>
      <c r="Y992" t="s">
        <v>85</v>
      </c>
      <c r="Z992" t="s">
        <v>85</v>
      </c>
      <c r="AA992" t="s">
        <v>85</v>
      </c>
      <c r="AC992" t="s">
        <v>1050</v>
      </c>
      <c r="AD992" t="s">
        <v>1051</v>
      </c>
      <c r="AE992" t="s">
        <v>16656</v>
      </c>
    </row>
    <row r="993" spans="1:31" x14ac:dyDescent="0.35">
      <c r="A993" t="s">
        <v>85</v>
      </c>
      <c r="B993" t="s">
        <v>15087</v>
      </c>
      <c r="C993" t="s">
        <v>10905</v>
      </c>
      <c r="D993" t="s">
        <v>10907</v>
      </c>
      <c r="E993" t="s">
        <v>11143</v>
      </c>
      <c r="F993" t="s">
        <v>11994</v>
      </c>
      <c r="G993" t="s">
        <v>11995</v>
      </c>
      <c r="H993" t="s">
        <v>12304</v>
      </c>
      <c r="I993" t="s">
        <v>12363</v>
      </c>
      <c r="J993" t="s">
        <v>1050</v>
      </c>
      <c r="K993" t="s">
        <v>12365</v>
      </c>
      <c r="M993" t="s">
        <v>12365</v>
      </c>
      <c r="N993" t="s">
        <v>15963</v>
      </c>
      <c r="O993" t="s">
        <v>85</v>
      </c>
      <c r="P993" t="s">
        <v>85</v>
      </c>
      <c r="Q993" t="s">
        <v>85</v>
      </c>
      <c r="R993" t="s">
        <v>85</v>
      </c>
      <c r="S993" t="s">
        <v>12366</v>
      </c>
      <c r="T993" t="s">
        <v>85</v>
      </c>
      <c r="U993" t="s">
        <v>1051</v>
      </c>
      <c r="V993" t="s">
        <v>12214</v>
      </c>
      <c r="W993" t="s">
        <v>85</v>
      </c>
      <c r="X993" t="s">
        <v>85</v>
      </c>
      <c r="Y993" t="s">
        <v>85</v>
      </c>
      <c r="Z993" t="s">
        <v>85</v>
      </c>
      <c r="AA993" t="s">
        <v>85</v>
      </c>
      <c r="AB993" t="s">
        <v>85</v>
      </c>
      <c r="AC993" t="s">
        <v>12365</v>
      </c>
      <c r="AD993" t="s">
        <v>17867</v>
      </c>
      <c r="AE993" t="s">
        <v>12365</v>
      </c>
    </row>
    <row r="994" spans="1:31" x14ac:dyDescent="0.35">
      <c r="A994" t="s">
        <v>85</v>
      </c>
      <c r="B994" t="s">
        <v>15257</v>
      </c>
      <c r="C994" t="s">
        <v>10905</v>
      </c>
      <c r="D994" t="s">
        <v>10907</v>
      </c>
      <c r="E994" t="s">
        <v>11143</v>
      </c>
      <c r="F994" t="s">
        <v>11994</v>
      </c>
      <c r="G994" t="s">
        <v>11995</v>
      </c>
      <c r="H994" t="s">
        <v>12304</v>
      </c>
      <c r="I994" t="s">
        <v>12363</v>
      </c>
      <c r="J994" t="s">
        <v>1050</v>
      </c>
      <c r="K994" t="s">
        <v>15964</v>
      </c>
      <c r="L994" t="s">
        <v>15965</v>
      </c>
      <c r="M994" t="s">
        <v>15965</v>
      </c>
      <c r="N994" t="s">
        <v>20499</v>
      </c>
      <c r="O994" t="s">
        <v>85</v>
      </c>
      <c r="P994" t="s">
        <v>85</v>
      </c>
      <c r="Q994" t="s">
        <v>85</v>
      </c>
      <c r="R994" t="s">
        <v>85</v>
      </c>
      <c r="S994" t="s">
        <v>12366</v>
      </c>
      <c r="T994" t="s">
        <v>85</v>
      </c>
      <c r="U994" t="s">
        <v>1051</v>
      </c>
      <c r="V994" t="s">
        <v>12214</v>
      </c>
      <c r="W994" t="s">
        <v>85</v>
      </c>
      <c r="X994" t="s">
        <v>85</v>
      </c>
      <c r="Y994" t="s">
        <v>85</v>
      </c>
      <c r="Z994" t="s">
        <v>85</v>
      </c>
      <c r="AA994" t="s">
        <v>85</v>
      </c>
      <c r="AB994" t="s">
        <v>85</v>
      </c>
      <c r="AC994" t="s">
        <v>12365</v>
      </c>
      <c r="AD994" t="s">
        <v>85</v>
      </c>
      <c r="AE994" t="s">
        <v>16656</v>
      </c>
    </row>
    <row r="995" spans="1:31" x14ac:dyDescent="0.35">
      <c r="A995" t="s">
        <v>85</v>
      </c>
      <c r="B995" t="s">
        <v>15256</v>
      </c>
      <c r="C995" t="s">
        <v>10905</v>
      </c>
      <c r="D995" t="s">
        <v>10907</v>
      </c>
      <c r="E995" t="s">
        <v>11143</v>
      </c>
      <c r="F995" t="s">
        <v>11994</v>
      </c>
      <c r="G995" t="s">
        <v>11995</v>
      </c>
      <c r="H995" t="s">
        <v>12304</v>
      </c>
      <c r="I995" t="s">
        <v>12363</v>
      </c>
      <c r="J995" t="s">
        <v>1050</v>
      </c>
      <c r="K995" t="s">
        <v>15964</v>
      </c>
      <c r="M995" t="s">
        <v>15964</v>
      </c>
      <c r="N995" t="s">
        <v>20104</v>
      </c>
      <c r="O995" t="s">
        <v>85</v>
      </c>
      <c r="P995" t="s">
        <v>85</v>
      </c>
      <c r="Q995" t="s">
        <v>85</v>
      </c>
      <c r="R995" t="s">
        <v>85</v>
      </c>
      <c r="S995" t="s">
        <v>12366</v>
      </c>
      <c r="T995" t="s">
        <v>85</v>
      </c>
      <c r="U995" t="s">
        <v>1051</v>
      </c>
      <c r="V995" t="s">
        <v>12214</v>
      </c>
      <c r="W995" t="s">
        <v>85</v>
      </c>
      <c r="X995" t="s">
        <v>85</v>
      </c>
      <c r="Y995" t="s">
        <v>85</v>
      </c>
      <c r="Z995" t="s">
        <v>85</v>
      </c>
      <c r="AA995" t="s">
        <v>85</v>
      </c>
      <c r="AB995" t="s">
        <v>85</v>
      </c>
      <c r="AC995" t="s">
        <v>12365</v>
      </c>
      <c r="AD995" t="s">
        <v>85</v>
      </c>
      <c r="AE995" t="s">
        <v>16656</v>
      </c>
    </row>
    <row r="996" spans="1:31" x14ac:dyDescent="0.35">
      <c r="A996" t="s">
        <v>85</v>
      </c>
      <c r="B996" t="s">
        <v>12367</v>
      </c>
      <c r="C996" t="s">
        <v>10905</v>
      </c>
      <c r="D996" t="s">
        <v>10907</v>
      </c>
      <c r="E996" t="s">
        <v>11143</v>
      </c>
      <c r="F996" t="s">
        <v>11994</v>
      </c>
      <c r="G996" t="s">
        <v>11995</v>
      </c>
      <c r="H996" t="s">
        <v>12304</v>
      </c>
      <c r="I996" t="s">
        <v>12363</v>
      </c>
      <c r="J996" t="s">
        <v>1050</v>
      </c>
      <c r="K996" t="s">
        <v>12368</v>
      </c>
      <c r="M996" t="s">
        <v>12368</v>
      </c>
      <c r="N996" t="s">
        <v>85</v>
      </c>
      <c r="O996" t="s">
        <v>85</v>
      </c>
      <c r="P996" t="s">
        <v>85</v>
      </c>
      <c r="Q996" t="s">
        <v>85</v>
      </c>
      <c r="R996" t="s">
        <v>85</v>
      </c>
      <c r="S996" t="s">
        <v>12369</v>
      </c>
      <c r="T996" t="s">
        <v>85</v>
      </c>
      <c r="U996" t="s">
        <v>1051</v>
      </c>
      <c r="V996" t="s">
        <v>12214</v>
      </c>
      <c r="W996" t="s">
        <v>85</v>
      </c>
      <c r="X996" t="s">
        <v>85</v>
      </c>
      <c r="Y996" t="s">
        <v>85</v>
      </c>
      <c r="Z996" t="s">
        <v>85</v>
      </c>
      <c r="AA996" t="s">
        <v>85</v>
      </c>
      <c r="AB996" t="s">
        <v>85</v>
      </c>
      <c r="AC996" t="s">
        <v>12368</v>
      </c>
      <c r="AD996" t="s">
        <v>1051</v>
      </c>
      <c r="AE996" t="s">
        <v>16656</v>
      </c>
    </row>
    <row r="997" spans="1:31" x14ac:dyDescent="0.35">
      <c r="A997" t="s">
        <v>85</v>
      </c>
      <c r="B997" t="s">
        <v>16754</v>
      </c>
      <c r="C997" t="s">
        <v>10905</v>
      </c>
      <c r="D997" t="s">
        <v>10907</v>
      </c>
      <c r="E997" t="s">
        <v>11143</v>
      </c>
      <c r="F997" t="s">
        <v>11994</v>
      </c>
      <c r="G997" t="s">
        <v>11995</v>
      </c>
      <c r="H997" t="s">
        <v>12304</v>
      </c>
      <c r="I997" t="s">
        <v>12363</v>
      </c>
      <c r="J997" t="s">
        <v>16755</v>
      </c>
      <c r="M997" t="s">
        <v>16755</v>
      </c>
      <c r="U997" t="s">
        <v>16756</v>
      </c>
      <c r="AC997" t="s">
        <v>12368</v>
      </c>
      <c r="AD997" t="s">
        <v>85</v>
      </c>
      <c r="AE997" t="s">
        <v>16656</v>
      </c>
    </row>
    <row r="998" spans="1:31" x14ac:dyDescent="0.35">
      <c r="A998" t="s">
        <v>85</v>
      </c>
      <c r="B998" t="s">
        <v>16757</v>
      </c>
      <c r="C998" t="s">
        <v>10905</v>
      </c>
      <c r="D998" t="s">
        <v>10907</v>
      </c>
      <c r="E998" t="s">
        <v>11143</v>
      </c>
      <c r="F998" t="s">
        <v>11994</v>
      </c>
      <c r="G998" t="s">
        <v>11995</v>
      </c>
      <c r="H998" t="s">
        <v>12304</v>
      </c>
      <c r="I998" t="s">
        <v>12363</v>
      </c>
      <c r="J998" t="s">
        <v>16755</v>
      </c>
      <c r="K998" t="s">
        <v>21010</v>
      </c>
      <c r="M998" t="s">
        <v>21010</v>
      </c>
      <c r="U998" t="s">
        <v>16756</v>
      </c>
      <c r="AC998" t="s">
        <v>12368</v>
      </c>
      <c r="AD998" t="s">
        <v>21011</v>
      </c>
      <c r="AE998" t="s">
        <v>21010</v>
      </c>
    </row>
    <row r="999" spans="1:31" x14ac:dyDescent="0.35">
      <c r="A999" t="s">
        <v>85</v>
      </c>
      <c r="B999" t="s">
        <v>14891</v>
      </c>
      <c r="C999" t="s">
        <v>10905</v>
      </c>
      <c r="D999" t="s">
        <v>10907</v>
      </c>
      <c r="E999" t="s">
        <v>11143</v>
      </c>
      <c r="F999" t="s">
        <v>11994</v>
      </c>
      <c r="G999" t="s">
        <v>11995</v>
      </c>
      <c r="H999" t="s">
        <v>12304</v>
      </c>
      <c r="I999" t="s">
        <v>12363</v>
      </c>
      <c r="J999" t="s">
        <v>1071</v>
      </c>
      <c r="K999" t="s">
        <v>15966</v>
      </c>
      <c r="M999" t="s">
        <v>15966</v>
      </c>
      <c r="N999" t="s">
        <v>20500</v>
      </c>
      <c r="O999" t="s">
        <v>85</v>
      </c>
      <c r="P999" t="s">
        <v>85</v>
      </c>
      <c r="Q999" t="s">
        <v>85</v>
      </c>
      <c r="R999" t="s">
        <v>85</v>
      </c>
      <c r="S999" t="s">
        <v>85</v>
      </c>
      <c r="T999" t="s">
        <v>85</v>
      </c>
      <c r="U999" t="s">
        <v>1072</v>
      </c>
      <c r="W999" t="s">
        <v>85</v>
      </c>
      <c r="X999" t="s">
        <v>85</v>
      </c>
      <c r="Y999" t="s">
        <v>85</v>
      </c>
      <c r="Z999" t="s">
        <v>85</v>
      </c>
      <c r="AA999" t="s">
        <v>85</v>
      </c>
      <c r="AC999" t="s">
        <v>12227</v>
      </c>
      <c r="AD999" t="s">
        <v>1072</v>
      </c>
      <c r="AE999" t="s">
        <v>16656</v>
      </c>
    </row>
    <row r="1000" spans="1:31" x14ac:dyDescent="0.35">
      <c r="A1000" t="s">
        <v>85</v>
      </c>
      <c r="B1000" t="s">
        <v>14889</v>
      </c>
      <c r="C1000" t="s">
        <v>10905</v>
      </c>
      <c r="D1000" t="s">
        <v>10907</v>
      </c>
      <c r="E1000" t="s">
        <v>11143</v>
      </c>
      <c r="F1000" t="s">
        <v>11994</v>
      </c>
      <c r="G1000" t="s">
        <v>11995</v>
      </c>
      <c r="H1000" t="s">
        <v>12304</v>
      </c>
      <c r="I1000" t="s">
        <v>12363</v>
      </c>
      <c r="J1000" t="s">
        <v>15967</v>
      </c>
      <c r="K1000" t="s">
        <v>15968</v>
      </c>
      <c r="L1000" t="s">
        <v>15969</v>
      </c>
      <c r="M1000" t="s">
        <v>15969</v>
      </c>
      <c r="N1000" t="s">
        <v>20501</v>
      </c>
      <c r="O1000" t="s">
        <v>85</v>
      </c>
      <c r="P1000" t="s">
        <v>85</v>
      </c>
      <c r="Q1000" t="s">
        <v>85</v>
      </c>
      <c r="R1000" t="s">
        <v>85</v>
      </c>
      <c r="S1000" t="s">
        <v>12364</v>
      </c>
      <c r="T1000" t="s">
        <v>85</v>
      </c>
      <c r="U1000" t="s">
        <v>15970</v>
      </c>
      <c r="V1000" t="s">
        <v>12214</v>
      </c>
      <c r="W1000" t="s">
        <v>85</v>
      </c>
      <c r="X1000" t="s">
        <v>85</v>
      </c>
      <c r="Y1000" t="s">
        <v>85</v>
      </c>
      <c r="Z1000" t="s">
        <v>85</v>
      </c>
      <c r="AA1000" t="s">
        <v>85</v>
      </c>
      <c r="AC1000" t="s">
        <v>1050</v>
      </c>
      <c r="AD1000" t="s">
        <v>15970</v>
      </c>
      <c r="AE1000" t="s">
        <v>16656</v>
      </c>
    </row>
    <row r="1001" spans="1:31" x14ac:dyDescent="0.35">
      <c r="A1001" t="s">
        <v>85</v>
      </c>
      <c r="B1001" t="s">
        <v>14890</v>
      </c>
      <c r="C1001" t="s">
        <v>10905</v>
      </c>
      <c r="D1001" t="s">
        <v>10907</v>
      </c>
      <c r="E1001" t="s">
        <v>11143</v>
      </c>
      <c r="F1001" t="s">
        <v>11994</v>
      </c>
      <c r="G1001" t="s">
        <v>11995</v>
      </c>
      <c r="H1001" t="s">
        <v>12304</v>
      </c>
      <c r="I1001" t="s">
        <v>12363</v>
      </c>
      <c r="J1001" t="s">
        <v>15967</v>
      </c>
      <c r="K1001" t="s">
        <v>15968</v>
      </c>
      <c r="L1001" t="s">
        <v>15971</v>
      </c>
      <c r="M1001" t="s">
        <v>15971</v>
      </c>
      <c r="N1001" t="s">
        <v>20502</v>
      </c>
      <c r="O1001" t="s">
        <v>85</v>
      </c>
      <c r="P1001" t="s">
        <v>85</v>
      </c>
      <c r="Q1001" t="s">
        <v>85</v>
      </c>
      <c r="R1001" t="s">
        <v>85</v>
      </c>
      <c r="S1001" t="s">
        <v>12364</v>
      </c>
      <c r="T1001" t="s">
        <v>85</v>
      </c>
      <c r="U1001" t="s">
        <v>15970</v>
      </c>
      <c r="V1001" t="s">
        <v>12214</v>
      </c>
      <c r="W1001" t="s">
        <v>85</v>
      </c>
      <c r="X1001" t="s">
        <v>85</v>
      </c>
      <c r="Y1001" t="s">
        <v>85</v>
      </c>
      <c r="Z1001" t="s">
        <v>85</v>
      </c>
      <c r="AA1001" t="s">
        <v>85</v>
      </c>
      <c r="AC1001" t="s">
        <v>1050</v>
      </c>
      <c r="AD1001" t="s">
        <v>15970</v>
      </c>
      <c r="AE1001" t="s">
        <v>16656</v>
      </c>
    </row>
    <row r="1002" spans="1:31" x14ac:dyDescent="0.35">
      <c r="A1002" t="s">
        <v>85</v>
      </c>
      <c r="B1002" t="s">
        <v>15231</v>
      </c>
      <c r="C1002" t="s">
        <v>10905</v>
      </c>
      <c r="D1002" t="s">
        <v>10907</v>
      </c>
      <c r="E1002" t="s">
        <v>11143</v>
      </c>
      <c r="F1002" t="s">
        <v>11994</v>
      </c>
      <c r="G1002" t="s">
        <v>11995</v>
      </c>
      <c r="H1002" t="s">
        <v>12304</v>
      </c>
      <c r="I1002" t="s">
        <v>12363</v>
      </c>
      <c r="J1002" t="s">
        <v>15967</v>
      </c>
      <c r="K1002" t="s">
        <v>15968</v>
      </c>
      <c r="M1002" t="s">
        <v>15968</v>
      </c>
      <c r="N1002" t="s">
        <v>20503</v>
      </c>
      <c r="O1002" t="s">
        <v>85</v>
      </c>
      <c r="P1002" t="s">
        <v>85</v>
      </c>
      <c r="Q1002" t="s">
        <v>85</v>
      </c>
      <c r="R1002" t="s">
        <v>85</v>
      </c>
      <c r="S1002" t="s">
        <v>12364</v>
      </c>
      <c r="T1002" t="s">
        <v>85</v>
      </c>
      <c r="U1002" t="s">
        <v>15970</v>
      </c>
      <c r="V1002" t="s">
        <v>12214</v>
      </c>
      <c r="W1002" t="s">
        <v>85</v>
      </c>
      <c r="X1002" t="s">
        <v>85</v>
      </c>
      <c r="Y1002" t="s">
        <v>85</v>
      </c>
      <c r="Z1002" t="s">
        <v>85</v>
      </c>
      <c r="AA1002" t="s">
        <v>85</v>
      </c>
      <c r="AB1002" t="s">
        <v>15972</v>
      </c>
      <c r="AC1002" t="s">
        <v>1050</v>
      </c>
      <c r="AD1002" t="s">
        <v>15970</v>
      </c>
      <c r="AE1002" t="s">
        <v>16656</v>
      </c>
    </row>
    <row r="1003" spans="1:31" x14ac:dyDescent="0.35">
      <c r="A1003" t="s">
        <v>85</v>
      </c>
      <c r="B1003" t="s">
        <v>12390</v>
      </c>
      <c r="C1003" t="s">
        <v>10905</v>
      </c>
      <c r="D1003" t="s">
        <v>10907</v>
      </c>
      <c r="E1003" t="s">
        <v>11143</v>
      </c>
      <c r="F1003" t="s">
        <v>11994</v>
      </c>
      <c r="G1003" t="s">
        <v>11995</v>
      </c>
      <c r="H1003" t="s">
        <v>12304</v>
      </c>
      <c r="I1003" t="s">
        <v>12371</v>
      </c>
      <c r="J1003" t="s">
        <v>85</v>
      </c>
      <c r="K1003" t="s">
        <v>85</v>
      </c>
      <c r="M1003" t="s">
        <v>12371</v>
      </c>
      <c r="N1003" t="s">
        <v>85</v>
      </c>
      <c r="O1003" t="s">
        <v>85</v>
      </c>
      <c r="P1003" t="s">
        <v>85</v>
      </c>
      <c r="Q1003" t="s">
        <v>85</v>
      </c>
      <c r="R1003" t="s">
        <v>85</v>
      </c>
      <c r="S1003" t="s">
        <v>85</v>
      </c>
      <c r="T1003" t="s">
        <v>85</v>
      </c>
      <c r="V1003" t="s">
        <v>85</v>
      </c>
      <c r="W1003" t="s">
        <v>85</v>
      </c>
      <c r="X1003" t="s">
        <v>85</v>
      </c>
      <c r="Y1003" t="s">
        <v>85</v>
      </c>
      <c r="Z1003" t="s">
        <v>85</v>
      </c>
      <c r="AA1003" t="s">
        <v>85</v>
      </c>
      <c r="AB1003" t="s">
        <v>85</v>
      </c>
      <c r="AC1003" t="s">
        <v>85</v>
      </c>
      <c r="AD1003" t="s">
        <v>85</v>
      </c>
      <c r="AE1003" t="s">
        <v>16656</v>
      </c>
    </row>
    <row r="1004" spans="1:31" x14ac:dyDescent="0.35">
      <c r="A1004" t="s">
        <v>85</v>
      </c>
      <c r="B1004" t="s">
        <v>14860</v>
      </c>
      <c r="C1004" t="s">
        <v>10905</v>
      </c>
      <c r="D1004" t="s">
        <v>10907</v>
      </c>
      <c r="E1004" t="s">
        <v>11143</v>
      </c>
      <c r="F1004" t="s">
        <v>11994</v>
      </c>
      <c r="G1004" t="s">
        <v>11995</v>
      </c>
      <c r="H1004" t="s">
        <v>12304</v>
      </c>
      <c r="I1004" t="s">
        <v>12371</v>
      </c>
      <c r="J1004" t="s">
        <v>1126</v>
      </c>
      <c r="K1004" t="s">
        <v>85</v>
      </c>
      <c r="M1004" t="s">
        <v>1126</v>
      </c>
      <c r="N1004" t="s">
        <v>21017</v>
      </c>
      <c r="O1004" t="s">
        <v>85</v>
      </c>
      <c r="P1004" t="s">
        <v>85</v>
      </c>
      <c r="Q1004" t="s">
        <v>85</v>
      </c>
      <c r="R1004" t="s">
        <v>85</v>
      </c>
      <c r="S1004" t="s">
        <v>12373</v>
      </c>
      <c r="T1004" t="s">
        <v>85</v>
      </c>
      <c r="U1004" t="s">
        <v>4512</v>
      </c>
      <c r="V1004" t="s">
        <v>12256</v>
      </c>
      <c r="W1004" t="s">
        <v>85</v>
      </c>
      <c r="X1004" t="s">
        <v>85</v>
      </c>
      <c r="Y1004" t="s">
        <v>85</v>
      </c>
      <c r="Z1004" t="s">
        <v>85</v>
      </c>
      <c r="AA1004" t="s">
        <v>85</v>
      </c>
      <c r="AC1004" t="s">
        <v>1118</v>
      </c>
      <c r="AD1004" t="s">
        <v>4512</v>
      </c>
      <c r="AE1004" t="s">
        <v>1126</v>
      </c>
    </row>
    <row r="1005" spans="1:31" x14ac:dyDescent="0.35">
      <c r="A1005" t="s">
        <v>85</v>
      </c>
      <c r="B1005" t="s">
        <v>14859</v>
      </c>
      <c r="C1005" t="s">
        <v>10905</v>
      </c>
      <c r="D1005" t="s">
        <v>10907</v>
      </c>
      <c r="E1005" t="s">
        <v>11143</v>
      </c>
      <c r="F1005" t="s">
        <v>11994</v>
      </c>
      <c r="G1005" t="s">
        <v>11995</v>
      </c>
      <c r="H1005" t="s">
        <v>12304</v>
      </c>
      <c r="I1005" t="s">
        <v>12371</v>
      </c>
      <c r="J1005" t="s">
        <v>1126</v>
      </c>
      <c r="K1005" t="s">
        <v>15820</v>
      </c>
      <c r="M1005" t="s">
        <v>15820</v>
      </c>
      <c r="N1005" t="s">
        <v>21020</v>
      </c>
      <c r="O1005" t="s">
        <v>85</v>
      </c>
      <c r="P1005" t="s">
        <v>85</v>
      </c>
      <c r="Q1005" t="s">
        <v>85</v>
      </c>
      <c r="R1005" t="s">
        <v>85</v>
      </c>
      <c r="S1005" t="s">
        <v>12373</v>
      </c>
      <c r="T1005" t="s">
        <v>85</v>
      </c>
      <c r="U1005" t="s">
        <v>4512</v>
      </c>
      <c r="V1005" t="s">
        <v>12256</v>
      </c>
      <c r="W1005" t="s">
        <v>85</v>
      </c>
      <c r="X1005" t="s">
        <v>85</v>
      </c>
      <c r="Y1005" t="s">
        <v>85</v>
      </c>
      <c r="Z1005" t="s">
        <v>85</v>
      </c>
      <c r="AA1005" t="s">
        <v>85</v>
      </c>
      <c r="AC1005" t="s">
        <v>1118</v>
      </c>
      <c r="AD1005" t="s">
        <v>17876</v>
      </c>
      <c r="AE1005" t="s">
        <v>15820</v>
      </c>
    </row>
    <row r="1006" spans="1:31" x14ac:dyDescent="0.35">
      <c r="A1006" t="s">
        <v>85</v>
      </c>
      <c r="B1006" t="s">
        <v>14761</v>
      </c>
      <c r="C1006" t="s">
        <v>10905</v>
      </c>
      <c r="D1006" t="s">
        <v>10907</v>
      </c>
      <c r="E1006" t="s">
        <v>11143</v>
      </c>
      <c r="F1006" t="s">
        <v>11994</v>
      </c>
      <c r="G1006" t="s">
        <v>11995</v>
      </c>
      <c r="H1006" t="s">
        <v>12304</v>
      </c>
      <c r="I1006" t="s">
        <v>12371</v>
      </c>
      <c r="J1006" t="s">
        <v>937</v>
      </c>
      <c r="K1006" t="s">
        <v>15973</v>
      </c>
      <c r="M1006" t="s">
        <v>15973</v>
      </c>
      <c r="O1006" t="s">
        <v>85</v>
      </c>
      <c r="P1006" t="s">
        <v>85</v>
      </c>
      <c r="Q1006" t="s">
        <v>85</v>
      </c>
      <c r="R1006" t="s">
        <v>85</v>
      </c>
      <c r="S1006" t="s">
        <v>85</v>
      </c>
      <c r="T1006" t="s">
        <v>85</v>
      </c>
      <c r="U1006" t="s">
        <v>873</v>
      </c>
      <c r="V1006" t="s">
        <v>12239</v>
      </c>
      <c r="W1006" t="s">
        <v>85</v>
      </c>
      <c r="X1006" t="s">
        <v>85</v>
      </c>
      <c r="Y1006" t="s">
        <v>85</v>
      </c>
      <c r="Z1006" t="s">
        <v>85</v>
      </c>
      <c r="AA1006" t="s">
        <v>85</v>
      </c>
      <c r="AC1006" t="s">
        <v>12241</v>
      </c>
      <c r="AD1006" t="s">
        <v>17882</v>
      </c>
      <c r="AE1006" t="s">
        <v>15973</v>
      </c>
    </row>
    <row r="1007" spans="1:31" x14ac:dyDescent="0.35">
      <c r="A1007" t="s">
        <v>85</v>
      </c>
      <c r="B1007" t="s">
        <v>15185</v>
      </c>
      <c r="C1007" t="s">
        <v>10905</v>
      </c>
      <c r="D1007" t="s">
        <v>10907</v>
      </c>
      <c r="E1007" t="s">
        <v>11143</v>
      </c>
      <c r="F1007" t="s">
        <v>11994</v>
      </c>
      <c r="G1007" t="s">
        <v>11995</v>
      </c>
      <c r="H1007" t="s">
        <v>12304</v>
      </c>
      <c r="I1007" t="s">
        <v>12371</v>
      </c>
      <c r="J1007" t="s">
        <v>16711</v>
      </c>
      <c r="K1007" t="s">
        <v>16758</v>
      </c>
      <c r="M1007" t="s">
        <v>16758</v>
      </c>
      <c r="N1007" t="s">
        <v>20504</v>
      </c>
      <c r="O1007" t="s">
        <v>85</v>
      </c>
      <c r="P1007" t="s">
        <v>85</v>
      </c>
      <c r="Q1007" t="s">
        <v>85</v>
      </c>
      <c r="R1007" t="s">
        <v>85</v>
      </c>
      <c r="S1007" t="s">
        <v>12250</v>
      </c>
      <c r="T1007" t="s">
        <v>85</v>
      </c>
      <c r="U1007" t="s">
        <v>1144</v>
      </c>
      <c r="V1007" t="s">
        <v>12251</v>
      </c>
      <c r="W1007" t="s">
        <v>85</v>
      </c>
      <c r="X1007" t="s">
        <v>85</v>
      </c>
      <c r="Y1007" t="s">
        <v>85</v>
      </c>
      <c r="Z1007" t="s">
        <v>85</v>
      </c>
      <c r="AA1007" t="s">
        <v>85</v>
      </c>
      <c r="AC1007" t="s">
        <v>16714</v>
      </c>
      <c r="AD1007" t="s">
        <v>19180</v>
      </c>
      <c r="AE1007" t="s">
        <v>16656</v>
      </c>
    </row>
    <row r="1008" spans="1:31" x14ac:dyDescent="0.35">
      <c r="A1008" t="s">
        <v>85</v>
      </c>
      <c r="B1008" t="s">
        <v>14879</v>
      </c>
      <c r="C1008" t="s">
        <v>10905</v>
      </c>
      <c r="D1008" t="s">
        <v>10907</v>
      </c>
      <c r="E1008" t="s">
        <v>11143</v>
      </c>
      <c r="F1008" t="s">
        <v>11994</v>
      </c>
      <c r="G1008" t="s">
        <v>11995</v>
      </c>
      <c r="H1008" t="s">
        <v>12304</v>
      </c>
      <c r="I1008" t="s">
        <v>12371</v>
      </c>
      <c r="J1008" t="s">
        <v>706</v>
      </c>
      <c r="M1008" t="s">
        <v>706</v>
      </c>
      <c r="O1008" t="s">
        <v>85</v>
      </c>
      <c r="P1008" t="s">
        <v>85</v>
      </c>
      <c r="Q1008" t="s">
        <v>85</v>
      </c>
      <c r="R1008" t="s">
        <v>85</v>
      </c>
      <c r="S1008" t="s">
        <v>12254</v>
      </c>
      <c r="T1008" t="s">
        <v>85</v>
      </c>
      <c r="V1008" t="s">
        <v>12256</v>
      </c>
      <c r="W1008" t="s">
        <v>85</v>
      </c>
      <c r="X1008" t="s">
        <v>85</v>
      </c>
      <c r="Y1008" t="s">
        <v>85</v>
      </c>
      <c r="Z1008" t="s">
        <v>85</v>
      </c>
      <c r="AA1008" t="s">
        <v>85</v>
      </c>
      <c r="AC1008" t="s">
        <v>12252</v>
      </c>
      <c r="AD1008" t="s">
        <v>85</v>
      </c>
      <c r="AE1008" t="s">
        <v>706</v>
      </c>
    </row>
    <row r="1009" spans="1:31" x14ac:dyDescent="0.35">
      <c r="A1009" t="s">
        <v>85</v>
      </c>
      <c r="B1009" t="s">
        <v>12370</v>
      </c>
      <c r="C1009" t="s">
        <v>10905</v>
      </c>
      <c r="D1009" t="s">
        <v>10907</v>
      </c>
      <c r="E1009" t="s">
        <v>11143</v>
      </c>
      <c r="F1009" t="s">
        <v>11994</v>
      </c>
      <c r="G1009" t="s">
        <v>11995</v>
      </c>
      <c r="H1009" t="s">
        <v>12304</v>
      </c>
      <c r="I1009" t="s">
        <v>12371</v>
      </c>
      <c r="J1009" t="s">
        <v>1886</v>
      </c>
      <c r="K1009" t="s">
        <v>1118</v>
      </c>
      <c r="M1009" t="s">
        <v>1118</v>
      </c>
      <c r="N1009" t="s">
        <v>12372</v>
      </c>
      <c r="O1009" t="s">
        <v>85</v>
      </c>
      <c r="P1009" t="s">
        <v>85</v>
      </c>
      <c r="Q1009" t="s">
        <v>85</v>
      </c>
      <c r="R1009" t="s">
        <v>85</v>
      </c>
      <c r="S1009" t="s">
        <v>12373</v>
      </c>
      <c r="T1009" t="s">
        <v>85</v>
      </c>
      <c r="U1009" t="s">
        <v>12255</v>
      </c>
      <c r="V1009" t="s">
        <v>12256</v>
      </c>
      <c r="W1009" t="s">
        <v>85</v>
      </c>
      <c r="X1009" t="s">
        <v>85</v>
      </c>
      <c r="Y1009" t="s">
        <v>85</v>
      </c>
      <c r="Z1009" t="s">
        <v>85</v>
      </c>
      <c r="AA1009" t="s">
        <v>85</v>
      </c>
      <c r="AB1009" t="s">
        <v>12374</v>
      </c>
      <c r="AC1009" t="s">
        <v>1118</v>
      </c>
      <c r="AD1009" t="s">
        <v>12255</v>
      </c>
      <c r="AE1009" t="s">
        <v>1118</v>
      </c>
    </row>
    <row r="1010" spans="1:31" x14ac:dyDescent="0.35">
      <c r="A1010" t="s">
        <v>85</v>
      </c>
      <c r="B1010" t="s">
        <v>12375</v>
      </c>
      <c r="C1010" t="s">
        <v>10905</v>
      </c>
      <c r="D1010" t="s">
        <v>10907</v>
      </c>
      <c r="E1010" t="s">
        <v>11143</v>
      </c>
      <c r="F1010" t="s">
        <v>11994</v>
      </c>
      <c r="G1010" t="s">
        <v>11995</v>
      </c>
      <c r="H1010" t="s">
        <v>12304</v>
      </c>
      <c r="I1010" t="s">
        <v>12371</v>
      </c>
      <c r="J1010" t="s">
        <v>1886</v>
      </c>
      <c r="K1010" t="s">
        <v>12376</v>
      </c>
      <c r="M1010" t="s">
        <v>12376</v>
      </c>
      <c r="O1010" t="s">
        <v>85</v>
      </c>
      <c r="P1010" t="s">
        <v>85</v>
      </c>
      <c r="Q1010" t="s">
        <v>85</v>
      </c>
      <c r="R1010" t="s">
        <v>85</v>
      </c>
      <c r="S1010" t="s">
        <v>12373</v>
      </c>
      <c r="T1010" t="s">
        <v>85</v>
      </c>
      <c r="U1010" t="s">
        <v>12255</v>
      </c>
      <c r="V1010" t="s">
        <v>12256</v>
      </c>
      <c r="W1010" t="s">
        <v>85</v>
      </c>
      <c r="X1010" t="s">
        <v>85</v>
      </c>
      <c r="Y1010" t="s">
        <v>85</v>
      </c>
      <c r="Z1010" t="s">
        <v>85</v>
      </c>
      <c r="AA1010" t="s">
        <v>85</v>
      </c>
      <c r="AB1010" t="s">
        <v>85</v>
      </c>
      <c r="AC1010" t="s">
        <v>12376</v>
      </c>
      <c r="AD1010" t="s">
        <v>85</v>
      </c>
      <c r="AE1010" t="s">
        <v>12376</v>
      </c>
    </row>
    <row r="1011" spans="1:31" x14ac:dyDescent="0.35">
      <c r="A1011" t="s">
        <v>85</v>
      </c>
      <c r="B1011" t="s">
        <v>15974</v>
      </c>
      <c r="C1011" t="s">
        <v>10905</v>
      </c>
      <c r="D1011" t="s">
        <v>10907</v>
      </c>
      <c r="E1011" t="s">
        <v>11143</v>
      </c>
      <c r="F1011" t="s">
        <v>11994</v>
      </c>
      <c r="G1011" t="s">
        <v>11995</v>
      </c>
      <c r="H1011" t="s">
        <v>12304</v>
      </c>
      <c r="I1011" t="s">
        <v>12371</v>
      </c>
      <c r="J1011" t="s">
        <v>1886</v>
      </c>
      <c r="K1011" t="s">
        <v>12376</v>
      </c>
      <c r="L1011" t="s">
        <v>15975</v>
      </c>
      <c r="M1011" t="s">
        <v>15975</v>
      </c>
      <c r="N1011" t="s">
        <v>20505</v>
      </c>
      <c r="O1011" t="s">
        <v>85</v>
      </c>
      <c r="P1011" t="s">
        <v>85</v>
      </c>
      <c r="Q1011" t="s">
        <v>85</v>
      </c>
      <c r="R1011" t="s">
        <v>85</v>
      </c>
      <c r="S1011" t="s">
        <v>12373</v>
      </c>
      <c r="T1011" t="s">
        <v>85</v>
      </c>
      <c r="U1011" t="s">
        <v>12255</v>
      </c>
      <c r="V1011" t="s">
        <v>12256</v>
      </c>
      <c r="W1011" t="s">
        <v>85</v>
      </c>
      <c r="X1011" t="s">
        <v>85</v>
      </c>
      <c r="Y1011" t="s">
        <v>85</v>
      </c>
      <c r="Z1011" t="s">
        <v>85</v>
      </c>
      <c r="AA1011" t="s">
        <v>85</v>
      </c>
      <c r="AB1011" t="s">
        <v>85</v>
      </c>
      <c r="AC1011" t="s">
        <v>12376</v>
      </c>
      <c r="AD1011" t="s">
        <v>20105</v>
      </c>
      <c r="AE1011" t="s">
        <v>16656</v>
      </c>
    </row>
    <row r="1012" spans="1:31" x14ac:dyDescent="0.35">
      <c r="A1012" t="s">
        <v>85</v>
      </c>
      <c r="B1012" t="s">
        <v>15976</v>
      </c>
      <c r="C1012" t="s">
        <v>10905</v>
      </c>
      <c r="D1012" t="s">
        <v>10907</v>
      </c>
      <c r="E1012" t="s">
        <v>11143</v>
      </c>
      <c r="F1012" t="s">
        <v>11994</v>
      </c>
      <c r="G1012" t="s">
        <v>11995</v>
      </c>
      <c r="H1012" t="s">
        <v>12304</v>
      </c>
      <c r="I1012" t="s">
        <v>12371</v>
      </c>
      <c r="J1012" t="s">
        <v>1886</v>
      </c>
      <c r="K1012" t="s">
        <v>15977</v>
      </c>
      <c r="M1012" t="s">
        <v>15977</v>
      </c>
      <c r="O1012" t="s">
        <v>85</v>
      </c>
      <c r="P1012" t="s">
        <v>85</v>
      </c>
      <c r="Q1012" t="s">
        <v>85</v>
      </c>
      <c r="R1012" t="s">
        <v>85</v>
      </c>
      <c r="S1012" t="s">
        <v>12373</v>
      </c>
      <c r="T1012" t="s">
        <v>85</v>
      </c>
      <c r="U1012" t="s">
        <v>12255</v>
      </c>
      <c r="V1012" t="s">
        <v>12256</v>
      </c>
      <c r="W1012" t="s">
        <v>85</v>
      </c>
      <c r="X1012" t="s">
        <v>85</v>
      </c>
      <c r="Y1012" t="s">
        <v>85</v>
      </c>
      <c r="Z1012" t="s">
        <v>85</v>
      </c>
      <c r="AA1012" t="s">
        <v>85</v>
      </c>
      <c r="AB1012" t="s">
        <v>85</v>
      </c>
      <c r="AC1012" t="s">
        <v>12376</v>
      </c>
      <c r="AD1012" t="s">
        <v>17910</v>
      </c>
      <c r="AE1012" t="s">
        <v>15977</v>
      </c>
    </row>
    <row r="1013" spans="1:31" x14ac:dyDescent="0.35">
      <c r="A1013" t="s">
        <v>85</v>
      </c>
      <c r="B1013" t="s">
        <v>14871</v>
      </c>
      <c r="C1013" t="s">
        <v>10905</v>
      </c>
      <c r="D1013" t="s">
        <v>10907</v>
      </c>
      <c r="E1013" t="s">
        <v>11143</v>
      </c>
      <c r="F1013" t="s">
        <v>11994</v>
      </c>
      <c r="G1013" t="s">
        <v>11995</v>
      </c>
      <c r="H1013" t="s">
        <v>12304</v>
      </c>
      <c r="I1013" t="s">
        <v>12371</v>
      </c>
      <c r="J1013" t="s">
        <v>1137</v>
      </c>
      <c r="K1013" t="s">
        <v>15978</v>
      </c>
      <c r="M1013" t="s">
        <v>15978</v>
      </c>
      <c r="N1013" t="s">
        <v>20506</v>
      </c>
      <c r="O1013" t="s">
        <v>85</v>
      </c>
      <c r="P1013" t="s">
        <v>85</v>
      </c>
      <c r="Q1013" t="s">
        <v>85</v>
      </c>
      <c r="R1013" t="s">
        <v>85</v>
      </c>
      <c r="T1013" t="s">
        <v>85</v>
      </c>
      <c r="U1013" t="s">
        <v>1138</v>
      </c>
      <c r="W1013" t="s">
        <v>85</v>
      </c>
      <c r="X1013" t="s">
        <v>85</v>
      </c>
      <c r="Y1013" t="s">
        <v>85</v>
      </c>
      <c r="Z1013" t="s">
        <v>85</v>
      </c>
      <c r="AA1013" t="s">
        <v>85</v>
      </c>
      <c r="AB1013" t="s">
        <v>15979</v>
      </c>
      <c r="AC1013" t="s">
        <v>12261</v>
      </c>
      <c r="AD1013" t="s">
        <v>1138</v>
      </c>
      <c r="AE1013" t="s">
        <v>16656</v>
      </c>
    </row>
    <row r="1014" spans="1:31" x14ac:dyDescent="0.35">
      <c r="A1014" t="s">
        <v>85</v>
      </c>
      <c r="B1014" t="s">
        <v>15980</v>
      </c>
      <c r="C1014" t="s">
        <v>10905</v>
      </c>
      <c r="D1014" t="s">
        <v>10907</v>
      </c>
      <c r="E1014" t="s">
        <v>11143</v>
      </c>
      <c r="F1014" t="s">
        <v>11994</v>
      </c>
      <c r="G1014" t="s">
        <v>11995</v>
      </c>
      <c r="H1014" t="s">
        <v>12304</v>
      </c>
      <c r="I1014" t="s">
        <v>12371</v>
      </c>
      <c r="J1014" t="s">
        <v>15834</v>
      </c>
      <c r="K1014" t="s">
        <v>85</v>
      </c>
      <c r="M1014" t="s">
        <v>15834</v>
      </c>
      <c r="O1014" t="s">
        <v>85</v>
      </c>
      <c r="P1014" t="s">
        <v>85</v>
      </c>
      <c r="Q1014" t="s">
        <v>85</v>
      </c>
      <c r="R1014" t="s">
        <v>85</v>
      </c>
      <c r="T1014" t="s">
        <v>85</v>
      </c>
      <c r="U1014" t="s">
        <v>1108</v>
      </c>
      <c r="W1014" t="s">
        <v>85</v>
      </c>
      <c r="X1014" t="s">
        <v>85</v>
      </c>
      <c r="Y1014" t="s">
        <v>85</v>
      </c>
      <c r="Z1014" t="s">
        <v>85</v>
      </c>
      <c r="AA1014" t="s">
        <v>85</v>
      </c>
      <c r="AB1014" t="s">
        <v>15981</v>
      </c>
      <c r="AC1014" t="s">
        <v>1131</v>
      </c>
      <c r="AD1014" t="s">
        <v>1108</v>
      </c>
      <c r="AE1014" t="s">
        <v>15834</v>
      </c>
    </row>
    <row r="1015" spans="1:31" x14ac:dyDescent="0.35">
      <c r="A1015" t="s">
        <v>85</v>
      </c>
      <c r="B1015" t="s">
        <v>12377</v>
      </c>
      <c r="C1015" t="s">
        <v>10905</v>
      </c>
      <c r="D1015" t="s">
        <v>10907</v>
      </c>
      <c r="E1015" t="s">
        <v>11143</v>
      </c>
      <c r="F1015" t="s">
        <v>11994</v>
      </c>
      <c r="G1015" t="s">
        <v>11995</v>
      </c>
      <c r="H1015" t="s">
        <v>12304</v>
      </c>
      <c r="I1015" t="s">
        <v>12371</v>
      </c>
      <c r="J1015" t="s">
        <v>1131</v>
      </c>
      <c r="K1015" t="s">
        <v>85</v>
      </c>
      <c r="M1015" t="s">
        <v>1131</v>
      </c>
      <c r="N1015" t="s">
        <v>12378</v>
      </c>
      <c r="O1015" t="s">
        <v>85</v>
      </c>
      <c r="P1015" t="s">
        <v>85</v>
      </c>
      <c r="Q1015" t="s">
        <v>85</v>
      </c>
      <c r="R1015" t="s">
        <v>85</v>
      </c>
      <c r="S1015" t="s">
        <v>12379</v>
      </c>
      <c r="T1015" t="s">
        <v>85</v>
      </c>
      <c r="U1015" t="s">
        <v>1132</v>
      </c>
      <c r="V1015" t="s">
        <v>12263</v>
      </c>
      <c r="W1015" t="s">
        <v>85</v>
      </c>
      <c r="X1015" t="s">
        <v>85</v>
      </c>
      <c r="Y1015" t="s">
        <v>85</v>
      </c>
      <c r="Z1015" t="s">
        <v>85</v>
      </c>
      <c r="AA1015" t="s">
        <v>85</v>
      </c>
      <c r="AB1015" t="s">
        <v>15981</v>
      </c>
      <c r="AC1015" t="s">
        <v>1131</v>
      </c>
      <c r="AD1015" t="s">
        <v>1132</v>
      </c>
      <c r="AE1015" t="s">
        <v>1131</v>
      </c>
    </row>
    <row r="1016" spans="1:31" x14ac:dyDescent="0.35">
      <c r="A1016" t="s">
        <v>85</v>
      </c>
      <c r="B1016" t="s">
        <v>12380</v>
      </c>
      <c r="C1016" t="s">
        <v>10905</v>
      </c>
      <c r="D1016" t="s">
        <v>10907</v>
      </c>
      <c r="E1016" t="s">
        <v>11143</v>
      </c>
      <c r="F1016" t="s">
        <v>11994</v>
      </c>
      <c r="G1016" t="s">
        <v>11995</v>
      </c>
      <c r="H1016" t="s">
        <v>12304</v>
      </c>
      <c r="I1016" t="s">
        <v>12371</v>
      </c>
      <c r="J1016" t="s">
        <v>1131</v>
      </c>
      <c r="K1016" t="s">
        <v>12381</v>
      </c>
      <c r="M1016" t="s">
        <v>12381</v>
      </c>
      <c r="N1016" t="s">
        <v>12382</v>
      </c>
      <c r="O1016" t="s">
        <v>85</v>
      </c>
      <c r="P1016" t="s">
        <v>85</v>
      </c>
      <c r="Q1016" t="s">
        <v>85</v>
      </c>
      <c r="R1016" t="s">
        <v>85</v>
      </c>
      <c r="S1016" t="s">
        <v>12383</v>
      </c>
      <c r="T1016" t="s">
        <v>85</v>
      </c>
      <c r="U1016" t="s">
        <v>1132</v>
      </c>
      <c r="V1016" t="s">
        <v>12263</v>
      </c>
      <c r="W1016" t="s">
        <v>85</v>
      </c>
      <c r="X1016" t="s">
        <v>85</v>
      </c>
      <c r="Y1016" t="s">
        <v>85</v>
      </c>
      <c r="Z1016" t="s">
        <v>85</v>
      </c>
      <c r="AA1016" t="s">
        <v>85</v>
      </c>
      <c r="AB1016" t="s">
        <v>85</v>
      </c>
      <c r="AC1016" t="s">
        <v>12381</v>
      </c>
      <c r="AD1016" t="s">
        <v>17924</v>
      </c>
      <c r="AE1016" t="s">
        <v>12381</v>
      </c>
    </row>
    <row r="1017" spans="1:31" x14ac:dyDescent="0.35">
      <c r="A1017" t="s">
        <v>85</v>
      </c>
      <c r="B1017" t="s">
        <v>12384</v>
      </c>
      <c r="C1017" t="s">
        <v>10905</v>
      </c>
      <c r="D1017" t="s">
        <v>10907</v>
      </c>
      <c r="E1017" t="s">
        <v>11143</v>
      </c>
      <c r="F1017" t="s">
        <v>11994</v>
      </c>
      <c r="G1017" t="s">
        <v>11995</v>
      </c>
      <c r="H1017" t="s">
        <v>12304</v>
      </c>
      <c r="I1017" t="s">
        <v>12371</v>
      </c>
      <c r="J1017" t="s">
        <v>1131</v>
      </c>
      <c r="K1017" t="s">
        <v>16722</v>
      </c>
      <c r="L1017" t="s">
        <v>16759</v>
      </c>
      <c r="M1017" t="s">
        <v>16759</v>
      </c>
      <c r="N1017" t="s">
        <v>20507</v>
      </c>
      <c r="O1017" t="s">
        <v>85</v>
      </c>
      <c r="P1017" t="s">
        <v>85</v>
      </c>
      <c r="Q1017" t="s">
        <v>85</v>
      </c>
      <c r="R1017" t="s">
        <v>85</v>
      </c>
      <c r="S1017" t="s">
        <v>12385</v>
      </c>
      <c r="T1017" t="s">
        <v>85</v>
      </c>
      <c r="U1017" t="s">
        <v>1132</v>
      </c>
      <c r="V1017" t="s">
        <v>12263</v>
      </c>
      <c r="W1017" t="s">
        <v>85</v>
      </c>
      <c r="X1017" t="s">
        <v>85</v>
      </c>
      <c r="Y1017" t="s">
        <v>85</v>
      </c>
      <c r="Z1017" t="s">
        <v>85</v>
      </c>
      <c r="AA1017" t="s">
        <v>85</v>
      </c>
      <c r="AB1017" t="s">
        <v>12386</v>
      </c>
      <c r="AC1017" t="s">
        <v>16759</v>
      </c>
      <c r="AD1017" t="s">
        <v>20106</v>
      </c>
      <c r="AE1017" t="s">
        <v>16656</v>
      </c>
    </row>
    <row r="1018" spans="1:31" x14ac:dyDescent="0.35">
      <c r="A1018" t="s">
        <v>85</v>
      </c>
      <c r="B1018" t="s">
        <v>12387</v>
      </c>
      <c r="C1018" t="s">
        <v>10905</v>
      </c>
      <c r="D1018" t="s">
        <v>10907</v>
      </c>
      <c r="E1018" t="s">
        <v>11143</v>
      </c>
      <c r="F1018" t="s">
        <v>11994</v>
      </c>
      <c r="G1018" t="s">
        <v>11995</v>
      </c>
      <c r="H1018" t="s">
        <v>12304</v>
      </c>
      <c r="I1018" t="s">
        <v>12371</v>
      </c>
      <c r="J1018" t="s">
        <v>12388</v>
      </c>
      <c r="K1018" t="s">
        <v>85</v>
      </c>
      <c r="M1018" t="s">
        <v>12388</v>
      </c>
      <c r="N1018" t="s">
        <v>85</v>
      </c>
      <c r="O1018" t="s">
        <v>85</v>
      </c>
      <c r="P1018" t="s">
        <v>85</v>
      </c>
      <c r="Q1018" t="s">
        <v>85</v>
      </c>
      <c r="R1018" t="s">
        <v>85</v>
      </c>
      <c r="S1018" t="s">
        <v>12389</v>
      </c>
      <c r="T1018" t="s">
        <v>85</v>
      </c>
      <c r="V1018" t="s">
        <v>85</v>
      </c>
      <c r="W1018" t="s">
        <v>85</v>
      </c>
      <c r="X1018" t="s">
        <v>85</v>
      </c>
      <c r="Y1018" t="s">
        <v>85</v>
      </c>
      <c r="Z1018" t="s">
        <v>85</v>
      </c>
      <c r="AA1018" t="s">
        <v>85</v>
      </c>
      <c r="AB1018" t="s">
        <v>85</v>
      </c>
      <c r="AC1018" t="s">
        <v>12388</v>
      </c>
      <c r="AD1018" t="s">
        <v>85</v>
      </c>
      <c r="AE1018" t="s">
        <v>12388</v>
      </c>
    </row>
    <row r="1019" spans="1:31" x14ac:dyDescent="0.35">
      <c r="A1019" t="s">
        <v>85</v>
      </c>
      <c r="B1019" t="s">
        <v>12404</v>
      </c>
      <c r="C1019" t="s">
        <v>10905</v>
      </c>
      <c r="D1019" t="s">
        <v>10907</v>
      </c>
      <c r="E1019" t="s">
        <v>11143</v>
      </c>
      <c r="F1019" t="s">
        <v>11994</v>
      </c>
      <c r="G1019" t="s">
        <v>11995</v>
      </c>
      <c r="H1019" t="s">
        <v>12304</v>
      </c>
      <c r="I1019" t="s">
        <v>12392</v>
      </c>
      <c r="J1019" t="s">
        <v>85</v>
      </c>
      <c r="K1019" t="s">
        <v>85</v>
      </c>
      <c r="M1019" t="s">
        <v>12392</v>
      </c>
      <c r="N1019" t="s">
        <v>85</v>
      </c>
      <c r="O1019" t="s">
        <v>85</v>
      </c>
      <c r="P1019" t="s">
        <v>85</v>
      </c>
      <c r="Q1019" t="s">
        <v>85</v>
      </c>
      <c r="R1019" t="s">
        <v>85</v>
      </c>
      <c r="S1019" t="s">
        <v>85</v>
      </c>
      <c r="T1019" t="s">
        <v>85</v>
      </c>
      <c r="V1019" t="s">
        <v>85</v>
      </c>
      <c r="W1019" t="s">
        <v>85</v>
      </c>
      <c r="X1019" t="s">
        <v>85</v>
      </c>
      <c r="Y1019" t="s">
        <v>85</v>
      </c>
      <c r="Z1019" t="s">
        <v>85</v>
      </c>
      <c r="AA1019" t="s">
        <v>85</v>
      </c>
      <c r="AB1019" t="s">
        <v>85</v>
      </c>
      <c r="AC1019" t="s">
        <v>85</v>
      </c>
      <c r="AD1019" t="s">
        <v>85</v>
      </c>
      <c r="AE1019" t="s">
        <v>16656</v>
      </c>
    </row>
    <row r="1020" spans="1:31" x14ac:dyDescent="0.35">
      <c r="A1020" t="s">
        <v>85</v>
      </c>
      <c r="B1020" t="s">
        <v>14872</v>
      </c>
      <c r="C1020" t="s">
        <v>10905</v>
      </c>
      <c r="D1020" t="s">
        <v>10907</v>
      </c>
      <c r="E1020" t="s">
        <v>11143</v>
      </c>
      <c r="F1020" t="s">
        <v>11994</v>
      </c>
      <c r="G1020" t="s">
        <v>11995</v>
      </c>
      <c r="H1020" t="s">
        <v>12304</v>
      </c>
      <c r="I1020" t="s">
        <v>12392</v>
      </c>
      <c r="J1020" t="s">
        <v>1213</v>
      </c>
      <c r="K1020" t="s">
        <v>15982</v>
      </c>
      <c r="M1020" t="s">
        <v>15982</v>
      </c>
      <c r="N1020" t="s">
        <v>20508</v>
      </c>
      <c r="O1020" t="s">
        <v>85</v>
      </c>
      <c r="P1020" t="s">
        <v>85</v>
      </c>
      <c r="Q1020" t="s">
        <v>85</v>
      </c>
      <c r="R1020" t="s">
        <v>85</v>
      </c>
      <c r="S1020" t="s">
        <v>12398</v>
      </c>
      <c r="T1020" t="s">
        <v>85</v>
      </c>
      <c r="U1020" t="s">
        <v>1214</v>
      </c>
      <c r="V1020" t="s">
        <v>12275</v>
      </c>
      <c r="W1020" t="s">
        <v>85</v>
      </c>
      <c r="X1020" t="s">
        <v>85</v>
      </c>
      <c r="Y1020" t="s">
        <v>85</v>
      </c>
      <c r="Z1020" t="s">
        <v>85</v>
      </c>
      <c r="AA1020" t="s">
        <v>85</v>
      </c>
      <c r="AB1020" t="s">
        <v>12276</v>
      </c>
      <c r="AC1020" t="s">
        <v>12399</v>
      </c>
      <c r="AD1020" t="s">
        <v>21032</v>
      </c>
      <c r="AE1020" t="s">
        <v>15982</v>
      </c>
    </row>
    <row r="1021" spans="1:31" x14ac:dyDescent="0.35">
      <c r="A1021" t="s">
        <v>85</v>
      </c>
      <c r="B1021" t="s">
        <v>12391</v>
      </c>
      <c r="C1021" t="s">
        <v>10905</v>
      </c>
      <c r="D1021" t="s">
        <v>10907</v>
      </c>
      <c r="E1021" t="s">
        <v>11143</v>
      </c>
      <c r="F1021" t="s">
        <v>11994</v>
      </c>
      <c r="G1021" t="s">
        <v>11995</v>
      </c>
      <c r="H1021" t="s">
        <v>12304</v>
      </c>
      <c r="I1021" t="s">
        <v>12392</v>
      </c>
      <c r="J1021" t="s">
        <v>1213</v>
      </c>
      <c r="K1021" t="s">
        <v>12393</v>
      </c>
      <c r="M1021" t="s">
        <v>12393</v>
      </c>
      <c r="N1021" t="s">
        <v>12394</v>
      </c>
      <c r="O1021" t="s">
        <v>85</v>
      </c>
      <c r="P1021" t="s">
        <v>85</v>
      </c>
      <c r="Q1021" t="s">
        <v>85</v>
      </c>
      <c r="R1021" t="s">
        <v>85</v>
      </c>
      <c r="S1021" t="s">
        <v>12395</v>
      </c>
      <c r="T1021" t="s">
        <v>85</v>
      </c>
      <c r="U1021" t="s">
        <v>1214</v>
      </c>
      <c r="V1021" t="s">
        <v>12275</v>
      </c>
      <c r="W1021" t="s">
        <v>85</v>
      </c>
      <c r="X1021" t="s">
        <v>85</v>
      </c>
      <c r="Y1021" t="s">
        <v>85</v>
      </c>
      <c r="Z1021" t="s">
        <v>85</v>
      </c>
      <c r="AA1021" t="s">
        <v>85</v>
      </c>
      <c r="AB1021" t="s">
        <v>12276</v>
      </c>
      <c r="AC1021" t="s">
        <v>12393</v>
      </c>
      <c r="AD1021" t="s">
        <v>17938</v>
      </c>
      <c r="AE1021" t="s">
        <v>12393</v>
      </c>
    </row>
    <row r="1022" spans="1:31" x14ac:dyDescent="0.35">
      <c r="A1022" t="s">
        <v>85</v>
      </c>
      <c r="B1022" t="s">
        <v>12396</v>
      </c>
      <c r="C1022" t="s">
        <v>10905</v>
      </c>
      <c r="D1022" t="s">
        <v>10907</v>
      </c>
      <c r="E1022" t="s">
        <v>11143</v>
      </c>
      <c r="F1022" t="s">
        <v>11994</v>
      </c>
      <c r="G1022" t="s">
        <v>11995</v>
      </c>
      <c r="H1022" t="s">
        <v>12304</v>
      </c>
      <c r="I1022" t="s">
        <v>12392</v>
      </c>
      <c r="J1022" t="s">
        <v>1213</v>
      </c>
      <c r="K1022" t="s">
        <v>12397</v>
      </c>
      <c r="M1022" t="s">
        <v>12397</v>
      </c>
      <c r="N1022" t="s">
        <v>17948</v>
      </c>
      <c r="O1022" t="s">
        <v>85</v>
      </c>
      <c r="P1022" t="s">
        <v>85</v>
      </c>
      <c r="Q1022" t="s">
        <v>85</v>
      </c>
      <c r="R1022" t="s">
        <v>85</v>
      </c>
      <c r="S1022" t="s">
        <v>12398</v>
      </c>
      <c r="T1022" t="s">
        <v>85</v>
      </c>
      <c r="U1022" t="s">
        <v>1214</v>
      </c>
      <c r="V1022" t="s">
        <v>12275</v>
      </c>
      <c r="W1022" t="s">
        <v>85</v>
      </c>
      <c r="X1022" t="s">
        <v>85</v>
      </c>
      <c r="Y1022" t="s">
        <v>85</v>
      </c>
      <c r="Z1022" t="s">
        <v>85</v>
      </c>
      <c r="AA1022" t="s">
        <v>85</v>
      </c>
      <c r="AC1022" t="s">
        <v>12399</v>
      </c>
      <c r="AD1022" t="s">
        <v>17949</v>
      </c>
      <c r="AE1022" t="s">
        <v>12397</v>
      </c>
    </row>
    <row r="1023" spans="1:31" x14ac:dyDescent="0.35">
      <c r="A1023" t="s">
        <v>85</v>
      </c>
      <c r="B1023" t="s">
        <v>15983</v>
      </c>
      <c r="C1023" t="s">
        <v>10905</v>
      </c>
      <c r="D1023" t="s">
        <v>10907</v>
      </c>
      <c r="E1023" t="s">
        <v>11143</v>
      </c>
      <c r="F1023" t="s">
        <v>11994</v>
      </c>
      <c r="G1023" t="s">
        <v>11995</v>
      </c>
      <c r="H1023" t="s">
        <v>12304</v>
      </c>
      <c r="I1023" t="s">
        <v>12392</v>
      </c>
      <c r="J1023" t="s">
        <v>1213</v>
      </c>
      <c r="K1023" t="s">
        <v>12397</v>
      </c>
      <c r="L1023" t="s">
        <v>16760</v>
      </c>
      <c r="M1023" t="s">
        <v>16760</v>
      </c>
      <c r="O1023" t="s">
        <v>85</v>
      </c>
      <c r="P1023" t="s">
        <v>85</v>
      </c>
      <c r="Q1023" t="s">
        <v>85</v>
      </c>
      <c r="R1023" t="s">
        <v>85</v>
      </c>
      <c r="S1023" t="s">
        <v>12398</v>
      </c>
      <c r="T1023" t="s">
        <v>85</v>
      </c>
      <c r="U1023" t="s">
        <v>1214</v>
      </c>
      <c r="V1023" t="s">
        <v>12275</v>
      </c>
      <c r="W1023" t="s">
        <v>85</v>
      </c>
      <c r="X1023" t="s">
        <v>85</v>
      </c>
      <c r="Y1023" t="s">
        <v>85</v>
      </c>
      <c r="Z1023" t="s">
        <v>85</v>
      </c>
      <c r="AA1023" t="s">
        <v>85</v>
      </c>
      <c r="AC1023" t="s">
        <v>12399</v>
      </c>
      <c r="AD1023" t="s">
        <v>17949</v>
      </c>
      <c r="AE1023" t="s">
        <v>16656</v>
      </c>
    </row>
    <row r="1024" spans="1:31" x14ac:dyDescent="0.35">
      <c r="A1024" t="s">
        <v>85</v>
      </c>
      <c r="B1024" t="s">
        <v>15984</v>
      </c>
      <c r="C1024" t="s">
        <v>10905</v>
      </c>
      <c r="D1024" t="s">
        <v>10907</v>
      </c>
      <c r="E1024" t="s">
        <v>11143</v>
      </c>
      <c r="F1024" t="s">
        <v>11994</v>
      </c>
      <c r="G1024" t="s">
        <v>11995</v>
      </c>
      <c r="H1024" t="s">
        <v>12304</v>
      </c>
      <c r="I1024" t="s">
        <v>12392</v>
      </c>
      <c r="J1024" t="s">
        <v>1213</v>
      </c>
      <c r="K1024" t="s">
        <v>12397</v>
      </c>
      <c r="L1024" t="s">
        <v>20107</v>
      </c>
      <c r="M1024" t="s">
        <v>20107</v>
      </c>
      <c r="N1024" t="s">
        <v>20509</v>
      </c>
      <c r="O1024" t="s">
        <v>85</v>
      </c>
      <c r="P1024" t="s">
        <v>85</v>
      </c>
      <c r="Q1024" t="s">
        <v>85</v>
      </c>
      <c r="R1024" t="s">
        <v>85</v>
      </c>
      <c r="S1024" t="s">
        <v>12398</v>
      </c>
      <c r="T1024" t="s">
        <v>85</v>
      </c>
      <c r="U1024" t="s">
        <v>1214</v>
      </c>
      <c r="V1024" t="s">
        <v>12275</v>
      </c>
      <c r="W1024" t="s">
        <v>85</v>
      </c>
      <c r="X1024" t="s">
        <v>85</v>
      </c>
      <c r="Y1024" t="s">
        <v>85</v>
      </c>
      <c r="Z1024" t="s">
        <v>85</v>
      </c>
      <c r="AA1024" t="s">
        <v>85</v>
      </c>
      <c r="AC1024" t="s">
        <v>12399</v>
      </c>
      <c r="AD1024" t="s">
        <v>17949</v>
      </c>
      <c r="AE1024" t="s">
        <v>16656</v>
      </c>
    </row>
    <row r="1025" spans="1:31" x14ac:dyDescent="0.35">
      <c r="A1025" t="s">
        <v>85</v>
      </c>
      <c r="B1025" t="s">
        <v>14838</v>
      </c>
      <c r="C1025" t="s">
        <v>10905</v>
      </c>
      <c r="D1025" t="s">
        <v>10907</v>
      </c>
      <c r="E1025" t="s">
        <v>11143</v>
      </c>
      <c r="F1025" t="s">
        <v>11994</v>
      </c>
      <c r="G1025" t="s">
        <v>11995</v>
      </c>
      <c r="H1025" t="s">
        <v>12304</v>
      </c>
      <c r="I1025" t="s">
        <v>12392</v>
      </c>
      <c r="J1025" t="s">
        <v>13726</v>
      </c>
      <c r="M1025" t="s">
        <v>13726</v>
      </c>
      <c r="O1025" t="s">
        <v>85</v>
      </c>
      <c r="P1025" t="s">
        <v>85</v>
      </c>
      <c r="Q1025" t="s">
        <v>85</v>
      </c>
      <c r="R1025" t="s">
        <v>85</v>
      </c>
      <c r="S1025" t="s">
        <v>85</v>
      </c>
      <c r="T1025" t="s">
        <v>85</v>
      </c>
      <c r="U1025" t="s">
        <v>13727</v>
      </c>
      <c r="W1025" t="s">
        <v>85</v>
      </c>
      <c r="X1025" t="s">
        <v>85</v>
      </c>
      <c r="Y1025" t="s">
        <v>85</v>
      </c>
      <c r="Z1025" t="s">
        <v>85</v>
      </c>
      <c r="AA1025" t="s">
        <v>85</v>
      </c>
      <c r="AB1025" t="s">
        <v>15985</v>
      </c>
      <c r="AD1025" t="s">
        <v>85</v>
      </c>
      <c r="AE1025" t="s">
        <v>16656</v>
      </c>
    </row>
    <row r="1026" spans="1:31" x14ac:dyDescent="0.35">
      <c r="A1026" t="s">
        <v>85</v>
      </c>
      <c r="B1026" t="s">
        <v>15986</v>
      </c>
      <c r="C1026" t="s">
        <v>10905</v>
      </c>
      <c r="D1026" t="s">
        <v>10907</v>
      </c>
      <c r="E1026" t="s">
        <v>11143</v>
      </c>
      <c r="F1026" t="s">
        <v>11994</v>
      </c>
      <c r="G1026" t="s">
        <v>11995</v>
      </c>
      <c r="H1026" t="s">
        <v>12304</v>
      </c>
      <c r="I1026" t="s">
        <v>12392</v>
      </c>
      <c r="J1026" t="s">
        <v>13727</v>
      </c>
      <c r="K1026" t="s">
        <v>15987</v>
      </c>
      <c r="M1026" t="s">
        <v>15987</v>
      </c>
      <c r="O1026" t="s">
        <v>85</v>
      </c>
      <c r="P1026" t="s">
        <v>85</v>
      </c>
      <c r="Q1026" t="s">
        <v>85</v>
      </c>
      <c r="R1026" t="s">
        <v>85</v>
      </c>
      <c r="S1026" t="s">
        <v>85</v>
      </c>
      <c r="T1026" t="s">
        <v>85</v>
      </c>
      <c r="U1026" t="s">
        <v>13727</v>
      </c>
      <c r="W1026" t="s">
        <v>85</v>
      </c>
      <c r="X1026" t="s">
        <v>85</v>
      </c>
      <c r="Y1026" t="s">
        <v>85</v>
      </c>
      <c r="Z1026" t="s">
        <v>85</v>
      </c>
      <c r="AA1026" t="s">
        <v>85</v>
      </c>
      <c r="AB1026" t="s">
        <v>15871</v>
      </c>
      <c r="AD1026" t="s">
        <v>15987</v>
      </c>
      <c r="AE1026" t="s">
        <v>15987</v>
      </c>
    </row>
    <row r="1027" spans="1:31" x14ac:dyDescent="0.35">
      <c r="A1027" t="s">
        <v>85</v>
      </c>
      <c r="B1027" t="s">
        <v>15988</v>
      </c>
      <c r="C1027" t="s">
        <v>10905</v>
      </c>
      <c r="D1027" t="s">
        <v>10907</v>
      </c>
      <c r="E1027" t="s">
        <v>11143</v>
      </c>
      <c r="F1027" t="s">
        <v>11994</v>
      </c>
      <c r="G1027" t="s">
        <v>11995</v>
      </c>
      <c r="H1027" t="s">
        <v>12304</v>
      </c>
      <c r="I1027" t="s">
        <v>12392</v>
      </c>
      <c r="J1027" t="s">
        <v>13727</v>
      </c>
      <c r="K1027" t="s">
        <v>15989</v>
      </c>
      <c r="M1027" t="s">
        <v>15989</v>
      </c>
      <c r="O1027" t="s">
        <v>85</v>
      </c>
      <c r="P1027" t="s">
        <v>85</v>
      </c>
      <c r="Q1027" t="s">
        <v>85</v>
      </c>
      <c r="R1027" t="s">
        <v>85</v>
      </c>
      <c r="S1027" t="s">
        <v>85</v>
      </c>
      <c r="T1027" t="s">
        <v>85</v>
      </c>
      <c r="U1027" t="s">
        <v>13727</v>
      </c>
      <c r="W1027" t="s">
        <v>85</v>
      </c>
      <c r="X1027" t="s">
        <v>85</v>
      </c>
      <c r="Y1027" t="s">
        <v>85</v>
      </c>
      <c r="Z1027" t="s">
        <v>85</v>
      </c>
      <c r="AA1027" t="s">
        <v>85</v>
      </c>
      <c r="AB1027" t="s">
        <v>15871</v>
      </c>
      <c r="AD1027" t="s">
        <v>15989</v>
      </c>
      <c r="AE1027" t="s">
        <v>15989</v>
      </c>
    </row>
    <row r="1028" spans="1:31" x14ac:dyDescent="0.35">
      <c r="A1028" t="s">
        <v>85</v>
      </c>
      <c r="B1028" t="s">
        <v>15990</v>
      </c>
      <c r="C1028" t="s">
        <v>10905</v>
      </c>
      <c r="D1028" t="s">
        <v>10907</v>
      </c>
      <c r="E1028" t="s">
        <v>11143</v>
      </c>
      <c r="F1028" t="s">
        <v>11994</v>
      </c>
      <c r="G1028" t="s">
        <v>11995</v>
      </c>
      <c r="H1028" t="s">
        <v>12304</v>
      </c>
      <c r="I1028" t="s">
        <v>12392</v>
      </c>
      <c r="J1028" t="s">
        <v>1216</v>
      </c>
      <c r="K1028" t="s">
        <v>15991</v>
      </c>
      <c r="M1028" t="s">
        <v>15991</v>
      </c>
      <c r="O1028" t="s">
        <v>85</v>
      </c>
      <c r="P1028" t="s">
        <v>85</v>
      </c>
      <c r="Q1028" t="s">
        <v>85</v>
      </c>
      <c r="R1028" t="s">
        <v>85</v>
      </c>
      <c r="S1028" t="s">
        <v>85</v>
      </c>
      <c r="T1028" t="s">
        <v>85</v>
      </c>
      <c r="U1028" t="s">
        <v>1217</v>
      </c>
      <c r="W1028" t="s">
        <v>85</v>
      </c>
      <c r="X1028" t="s">
        <v>85</v>
      </c>
      <c r="Y1028" t="s">
        <v>85</v>
      </c>
      <c r="Z1028" t="s">
        <v>85</v>
      </c>
      <c r="AA1028" t="s">
        <v>85</v>
      </c>
      <c r="AB1028" t="s">
        <v>15871</v>
      </c>
      <c r="AD1028" t="s">
        <v>17969</v>
      </c>
      <c r="AE1028" t="s">
        <v>15991</v>
      </c>
    </row>
    <row r="1029" spans="1:31" x14ac:dyDescent="0.35">
      <c r="A1029" t="s">
        <v>85</v>
      </c>
      <c r="B1029" t="s">
        <v>12400</v>
      </c>
      <c r="C1029" t="s">
        <v>10905</v>
      </c>
      <c r="D1029" t="s">
        <v>10907</v>
      </c>
      <c r="E1029" t="s">
        <v>11143</v>
      </c>
      <c r="F1029" t="s">
        <v>11994</v>
      </c>
      <c r="G1029" t="s">
        <v>11995</v>
      </c>
      <c r="H1029" t="s">
        <v>12304</v>
      </c>
      <c r="I1029" t="s">
        <v>12392</v>
      </c>
      <c r="J1029" t="s">
        <v>1219</v>
      </c>
      <c r="K1029" t="s">
        <v>85</v>
      </c>
      <c r="M1029" t="s">
        <v>1219</v>
      </c>
      <c r="N1029" t="s">
        <v>12401</v>
      </c>
      <c r="O1029" t="s">
        <v>85</v>
      </c>
      <c r="P1029" t="s">
        <v>85</v>
      </c>
      <c r="Q1029" t="s">
        <v>85</v>
      </c>
      <c r="R1029" t="s">
        <v>85</v>
      </c>
      <c r="S1029" t="s">
        <v>12402</v>
      </c>
      <c r="T1029" t="s">
        <v>85</v>
      </c>
      <c r="U1029" t="s">
        <v>1220</v>
      </c>
      <c r="V1029" t="s">
        <v>12181</v>
      </c>
      <c r="W1029" t="s">
        <v>85</v>
      </c>
      <c r="X1029" t="s">
        <v>85</v>
      </c>
      <c r="Y1029" t="s">
        <v>85</v>
      </c>
      <c r="Z1029" t="s">
        <v>85</v>
      </c>
      <c r="AA1029" t="s">
        <v>85</v>
      </c>
      <c r="AB1029" t="s">
        <v>12403</v>
      </c>
      <c r="AC1029" t="s">
        <v>1219</v>
      </c>
      <c r="AD1029" t="s">
        <v>1220</v>
      </c>
      <c r="AE1029" t="s">
        <v>1219</v>
      </c>
    </row>
    <row r="1030" spans="1:31" x14ac:dyDescent="0.35">
      <c r="A1030" t="s">
        <v>85</v>
      </c>
      <c r="B1030" t="s">
        <v>15992</v>
      </c>
      <c r="C1030" t="s">
        <v>10905</v>
      </c>
      <c r="D1030" t="s">
        <v>10907</v>
      </c>
      <c r="E1030" t="s">
        <v>11143</v>
      </c>
      <c r="F1030" t="s">
        <v>11994</v>
      </c>
      <c r="G1030" t="s">
        <v>11995</v>
      </c>
      <c r="H1030" t="s">
        <v>12304</v>
      </c>
      <c r="I1030" t="s">
        <v>12392</v>
      </c>
      <c r="J1030" t="s">
        <v>1219</v>
      </c>
      <c r="K1030" t="s">
        <v>15993</v>
      </c>
      <c r="M1030" t="s">
        <v>15993</v>
      </c>
      <c r="N1030" t="s">
        <v>15994</v>
      </c>
      <c r="O1030" t="s">
        <v>85</v>
      </c>
      <c r="P1030" t="s">
        <v>85</v>
      </c>
      <c r="Q1030" t="s">
        <v>85</v>
      </c>
      <c r="R1030" t="s">
        <v>85</v>
      </c>
      <c r="T1030" t="s">
        <v>85</v>
      </c>
      <c r="U1030" t="s">
        <v>1220</v>
      </c>
      <c r="W1030" t="s">
        <v>85</v>
      </c>
      <c r="X1030" t="s">
        <v>85</v>
      </c>
      <c r="Y1030" t="s">
        <v>85</v>
      </c>
      <c r="Z1030" t="s">
        <v>85</v>
      </c>
      <c r="AA1030" t="s">
        <v>85</v>
      </c>
      <c r="AB1030" t="s">
        <v>12403</v>
      </c>
      <c r="AC1030" t="s">
        <v>1219</v>
      </c>
      <c r="AD1030" t="s">
        <v>85</v>
      </c>
      <c r="AE1030" t="s">
        <v>16656</v>
      </c>
    </row>
    <row r="1031" spans="1:31" x14ac:dyDescent="0.35">
      <c r="A1031" t="s">
        <v>85</v>
      </c>
      <c r="B1031" t="s">
        <v>14897</v>
      </c>
      <c r="C1031" t="s">
        <v>10905</v>
      </c>
      <c r="D1031" t="s">
        <v>10907</v>
      </c>
      <c r="E1031" t="s">
        <v>11143</v>
      </c>
      <c r="F1031" t="s">
        <v>11994</v>
      </c>
      <c r="G1031" t="s">
        <v>11995</v>
      </c>
      <c r="H1031" t="s">
        <v>12304</v>
      </c>
      <c r="I1031" t="s">
        <v>15995</v>
      </c>
      <c r="J1031" t="s">
        <v>15996</v>
      </c>
      <c r="K1031" t="s">
        <v>15997</v>
      </c>
      <c r="M1031" t="s">
        <v>15997</v>
      </c>
      <c r="N1031" t="s">
        <v>20510</v>
      </c>
      <c r="O1031" t="s">
        <v>85</v>
      </c>
      <c r="P1031" t="s">
        <v>85</v>
      </c>
      <c r="Q1031" t="s">
        <v>85</v>
      </c>
      <c r="R1031" t="s">
        <v>85</v>
      </c>
      <c r="S1031" t="s">
        <v>85</v>
      </c>
      <c r="T1031" t="s">
        <v>85</v>
      </c>
      <c r="U1031" t="s">
        <v>15998</v>
      </c>
      <c r="V1031" t="s">
        <v>85</v>
      </c>
      <c r="W1031" t="s">
        <v>85</v>
      </c>
      <c r="X1031" t="s">
        <v>85</v>
      </c>
      <c r="Y1031" t="s">
        <v>85</v>
      </c>
      <c r="Z1031" t="s">
        <v>85</v>
      </c>
      <c r="AA1031" t="s">
        <v>85</v>
      </c>
      <c r="AB1031" t="s">
        <v>85</v>
      </c>
      <c r="AC1031" t="s">
        <v>85</v>
      </c>
      <c r="AD1031" t="s">
        <v>85</v>
      </c>
      <c r="AE1031" t="s">
        <v>16656</v>
      </c>
    </row>
    <row r="1032" spans="1:31" x14ac:dyDescent="0.35">
      <c r="A1032" t="s">
        <v>85</v>
      </c>
      <c r="B1032" t="s">
        <v>14896</v>
      </c>
      <c r="C1032" t="s">
        <v>10905</v>
      </c>
      <c r="D1032" t="s">
        <v>10907</v>
      </c>
      <c r="E1032" t="s">
        <v>11143</v>
      </c>
      <c r="F1032" t="s">
        <v>11994</v>
      </c>
      <c r="G1032" t="s">
        <v>11995</v>
      </c>
      <c r="H1032" t="s">
        <v>12304</v>
      </c>
      <c r="I1032" t="s">
        <v>15995</v>
      </c>
      <c r="J1032" t="s">
        <v>15996</v>
      </c>
      <c r="K1032" t="s">
        <v>16761</v>
      </c>
      <c r="M1032" t="s">
        <v>16761</v>
      </c>
      <c r="N1032" t="s">
        <v>85</v>
      </c>
      <c r="O1032" t="s">
        <v>85</v>
      </c>
      <c r="P1032" t="s">
        <v>85</v>
      </c>
      <c r="Q1032" t="s">
        <v>85</v>
      </c>
      <c r="R1032" t="s">
        <v>85</v>
      </c>
      <c r="S1032" t="s">
        <v>85</v>
      </c>
      <c r="T1032" t="s">
        <v>85</v>
      </c>
      <c r="U1032" t="s">
        <v>15998</v>
      </c>
      <c r="V1032" t="s">
        <v>85</v>
      </c>
      <c r="W1032" t="s">
        <v>85</v>
      </c>
      <c r="X1032" t="s">
        <v>85</v>
      </c>
      <c r="Y1032" t="s">
        <v>85</v>
      </c>
      <c r="Z1032" t="s">
        <v>85</v>
      </c>
      <c r="AA1032" t="s">
        <v>85</v>
      </c>
      <c r="AB1032" t="s">
        <v>85</v>
      </c>
      <c r="AC1032" t="s">
        <v>85</v>
      </c>
      <c r="AD1032" t="s">
        <v>21038</v>
      </c>
      <c r="AE1032" t="s">
        <v>16761</v>
      </c>
    </row>
    <row r="1033" spans="1:31" x14ac:dyDescent="0.35">
      <c r="A1033" t="s">
        <v>85</v>
      </c>
      <c r="B1033" t="s">
        <v>15999</v>
      </c>
      <c r="C1033" t="s">
        <v>10905</v>
      </c>
      <c r="D1033" t="s">
        <v>10907</v>
      </c>
      <c r="E1033" t="s">
        <v>11143</v>
      </c>
      <c r="F1033" t="s">
        <v>11994</v>
      </c>
      <c r="G1033" t="s">
        <v>11995</v>
      </c>
      <c r="H1033" t="s">
        <v>12304</v>
      </c>
      <c r="I1033" t="s">
        <v>15995</v>
      </c>
      <c r="J1033" t="s">
        <v>15996</v>
      </c>
      <c r="K1033" t="s">
        <v>16761</v>
      </c>
      <c r="L1033" t="s">
        <v>16762</v>
      </c>
      <c r="M1033" t="s">
        <v>16762</v>
      </c>
      <c r="N1033" t="s">
        <v>20511</v>
      </c>
      <c r="O1033" t="s">
        <v>85</v>
      </c>
      <c r="P1033" t="s">
        <v>85</v>
      </c>
      <c r="Q1033" t="s">
        <v>85</v>
      </c>
      <c r="R1033" t="s">
        <v>85</v>
      </c>
      <c r="S1033" t="s">
        <v>85</v>
      </c>
      <c r="T1033" t="s">
        <v>85</v>
      </c>
      <c r="U1033" t="s">
        <v>15998</v>
      </c>
      <c r="V1033" t="s">
        <v>85</v>
      </c>
      <c r="W1033" t="s">
        <v>85</v>
      </c>
      <c r="X1033" t="s">
        <v>85</v>
      </c>
      <c r="Y1033" t="s">
        <v>85</v>
      </c>
      <c r="Z1033" t="s">
        <v>85</v>
      </c>
      <c r="AA1033" t="s">
        <v>85</v>
      </c>
      <c r="AB1033" t="s">
        <v>85</v>
      </c>
      <c r="AC1033" t="s">
        <v>85</v>
      </c>
      <c r="AD1033" t="s">
        <v>21038</v>
      </c>
      <c r="AE1033" t="s">
        <v>16656</v>
      </c>
    </row>
    <row r="1034" spans="1:31" x14ac:dyDescent="0.35">
      <c r="A1034" t="s">
        <v>85</v>
      </c>
      <c r="B1034" t="s">
        <v>15260</v>
      </c>
      <c r="C1034" t="s">
        <v>10905</v>
      </c>
      <c r="D1034" t="s">
        <v>10907</v>
      </c>
      <c r="E1034" t="s">
        <v>11143</v>
      </c>
      <c r="F1034" t="s">
        <v>11994</v>
      </c>
      <c r="G1034" t="s">
        <v>11995</v>
      </c>
      <c r="H1034" t="s">
        <v>12304</v>
      </c>
      <c r="I1034" t="s">
        <v>15995</v>
      </c>
      <c r="J1034" t="s">
        <v>1859</v>
      </c>
      <c r="K1034" t="s">
        <v>16000</v>
      </c>
      <c r="L1034" t="s">
        <v>20108</v>
      </c>
      <c r="M1034" t="s">
        <v>20108</v>
      </c>
      <c r="N1034" t="s">
        <v>16001</v>
      </c>
      <c r="O1034" t="s">
        <v>85</v>
      </c>
      <c r="P1034" t="s">
        <v>85</v>
      </c>
      <c r="Q1034" t="s">
        <v>85</v>
      </c>
      <c r="R1034" t="s">
        <v>85</v>
      </c>
      <c r="S1034" t="s">
        <v>85</v>
      </c>
      <c r="T1034" t="s">
        <v>85</v>
      </c>
      <c r="U1034" t="s">
        <v>1859</v>
      </c>
      <c r="V1034" t="s">
        <v>85</v>
      </c>
      <c r="W1034" t="s">
        <v>85</v>
      </c>
      <c r="X1034" t="s">
        <v>85</v>
      </c>
      <c r="Y1034" t="s">
        <v>85</v>
      </c>
      <c r="Z1034" t="s">
        <v>85</v>
      </c>
      <c r="AA1034" t="s">
        <v>85</v>
      </c>
      <c r="AB1034" t="s">
        <v>85</v>
      </c>
      <c r="AC1034" t="s">
        <v>85</v>
      </c>
      <c r="AD1034" t="s">
        <v>20109</v>
      </c>
      <c r="AE1034" t="s">
        <v>16656</v>
      </c>
    </row>
    <row r="1035" spans="1:31" x14ac:dyDescent="0.35">
      <c r="A1035" t="s">
        <v>85</v>
      </c>
      <c r="B1035" t="s">
        <v>15259</v>
      </c>
      <c r="C1035" t="s">
        <v>10905</v>
      </c>
      <c r="D1035" t="s">
        <v>10907</v>
      </c>
      <c r="E1035" t="s">
        <v>11143</v>
      </c>
      <c r="F1035" t="s">
        <v>11994</v>
      </c>
      <c r="G1035" t="s">
        <v>11995</v>
      </c>
      <c r="H1035" t="s">
        <v>12304</v>
      </c>
      <c r="I1035" t="s">
        <v>15995</v>
      </c>
      <c r="J1035" t="s">
        <v>1859</v>
      </c>
      <c r="K1035" t="s">
        <v>16000</v>
      </c>
      <c r="M1035" t="s">
        <v>16000</v>
      </c>
      <c r="N1035" t="s">
        <v>85</v>
      </c>
      <c r="O1035" t="s">
        <v>85</v>
      </c>
      <c r="P1035" t="s">
        <v>85</v>
      </c>
      <c r="Q1035" t="s">
        <v>85</v>
      </c>
      <c r="R1035" t="s">
        <v>85</v>
      </c>
      <c r="S1035" t="s">
        <v>85</v>
      </c>
      <c r="T1035" t="s">
        <v>85</v>
      </c>
      <c r="U1035" t="s">
        <v>1859</v>
      </c>
      <c r="V1035" t="s">
        <v>85</v>
      </c>
      <c r="W1035" t="s">
        <v>85</v>
      </c>
      <c r="X1035" t="s">
        <v>85</v>
      </c>
      <c r="Y1035" t="s">
        <v>85</v>
      </c>
      <c r="Z1035" t="s">
        <v>85</v>
      </c>
      <c r="AA1035" t="s">
        <v>85</v>
      </c>
      <c r="AB1035" t="s">
        <v>85</v>
      </c>
      <c r="AC1035" t="s">
        <v>85</v>
      </c>
      <c r="AD1035" t="s">
        <v>85</v>
      </c>
      <c r="AE1035" t="s">
        <v>16656</v>
      </c>
    </row>
    <row r="1036" spans="1:31" x14ac:dyDescent="0.35">
      <c r="A1036" t="s">
        <v>85</v>
      </c>
      <c r="B1036" t="s">
        <v>15258</v>
      </c>
      <c r="C1036" t="s">
        <v>10905</v>
      </c>
      <c r="D1036" t="s">
        <v>10907</v>
      </c>
      <c r="E1036" t="s">
        <v>11143</v>
      </c>
      <c r="F1036" t="s">
        <v>11994</v>
      </c>
      <c r="G1036" t="s">
        <v>11995</v>
      </c>
      <c r="H1036" t="s">
        <v>12304</v>
      </c>
      <c r="I1036" t="s">
        <v>15995</v>
      </c>
      <c r="J1036" t="s">
        <v>1859</v>
      </c>
      <c r="M1036" t="s">
        <v>1859</v>
      </c>
      <c r="N1036" t="s">
        <v>85</v>
      </c>
      <c r="O1036" t="s">
        <v>85</v>
      </c>
      <c r="P1036" t="s">
        <v>85</v>
      </c>
      <c r="Q1036" t="s">
        <v>85</v>
      </c>
      <c r="R1036" t="s">
        <v>85</v>
      </c>
      <c r="S1036" t="s">
        <v>85</v>
      </c>
      <c r="T1036" t="s">
        <v>85</v>
      </c>
      <c r="U1036" t="s">
        <v>1859</v>
      </c>
      <c r="V1036" t="s">
        <v>85</v>
      </c>
      <c r="W1036" t="s">
        <v>85</v>
      </c>
      <c r="X1036" t="s">
        <v>85</v>
      </c>
      <c r="Y1036" t="s">
        <v>85</v>
      </c>
      <c r="Z1036" t="s">
        <v>85</v>
      </c>
      <c r="AA1036" t="s">
        <v>85</v>
      </c>
      <c r="AB1036" t="s">
        <v>85</v>
      </c>
      <c r="AC1036" t="s">
        <v>85</v>
      </c>
      <c r="AD1036" t="s">
        <v>85</v>
      </c>
      <c r="AE1036" t="s">
        <v>16656</v>
      </c>
    </row>
    <row r="1037" spans="1:31" x14ac:dyDescent="0.35">
      <c r="A1037" t="s">
        <v>85</v>
      </c>
      <c r="B1037" t="s">
        <v>14886</v>
      </c>
      <c r="C1037" t="s">
        <v>10905</v>
      </c>
      <c r="D1037" t="s">
        <v>10907</v>
      </c>
      <c r="E1037" t="s">
        <v>11143</v>
      </c>
      <c r="F1037" t="s">
        <v>11994</v>
      </c>
      <c r="G1037" t="s">
        <v>11995</v>
      </c>
      <c r="H1037" t="s">
        <v>12304</v>
      </c>
      <c r="I1037" t="s">
        <v>15995</v>
      </c>
      <c r="J1037" t="s">
        <v>16002</v>
      </c>
      <c r="K1037" t="s">
        <v>21044</v>
      </c>
      <c r="M1037" t="s">
        <v>21044</v>
      </c>
      <c r="N1037" t="s">
        <v>85</v>
      </c>
      <c r="O1037" t="s">
        <v>85</v>
      </c>
      <c r="P1037" t="s">
        <v>85</v>
      </c>
      <c r="Q1037" t="s">
        <v>85</v>
      </c>
      <c r="R1037" t="s">
        <v>85</v>
      </c>
      <c r="S1037" t="s">
        <v>85</v>
      </c>
      <c r="T1037" t="s">
        <v>85</v>
      </c>
      <c r="U1037" t="s">
        <v>1922</v>
      </c>
      <c r="V1037" t="s">
        <v>85</v>
      </c>
      <c r="W1037" t="s">
        <v>85</v>
      </c>
      <c r="X1037" t="s">
        <v>85</v>
      </c>
      <c r="Y1037" t="s">
        <v>85</v>
      </c>
      <c r="Z1037" t="s">
        <v>85</v>
      </c>
      <c r="AA1037" t="s">
        <v>85</v>
      </c>
      <c r="AB1037" t="s">
        <v>85</v>
      </c>
      <c r="AC1037" t="s">
        <v>85</v>
      </c>
      <c r="AD1037" t="s">
        <v>21045</v>
      </c>
      <c r="AE1037" t="s">
        <v>21044</v>
      </c>
    </row>
    <row r="1038" spans="1:31" x14ac:dyDescent="0.35">
      <c r="A1038" t="s">
        <v>85</v>
      </c>
      <c r="B1038" t="s">
        <v>14887</v>
      </c>
      <c r="C1038" t="s">
        <v>10905</v>
      </c>
      <c r="D1038" t="s">
        <v>10907</v>
      </c>
      <c r="E1038" t="s">
        <v>11143</v>
      </c>
      <c r="F1038" t="s">
        <v>11994</v>
      </c>
      <c r="G1038" t="s">
        <v>11995</v>
      </c>
      <c r="H1038" t="s">
        <v>12304</v>
      </c>
      <c r="I1038" t="s">
        <v>15995</v>
      </c>
      <c r="J1038" t="s">
        <v>16002</v>
      </c>
      <c r="K1038" t="s">
        <v>16003</v>
      </c>
      <c r="M1038" t="s">
        <v>16003</v>
      </c>
      <c r="N1038" t="s">
        <v>85</v>
      </c>
      <c r="O1038" t="s">
        <v>85</v>
      </c>
      <c r="P1038" t="s">
        <v>85</v>
      </c>
      <c r="Q1038" t="s">
        <v>85</v>
      </c>
      <c r="R1038" t="s">
        <v>85</v>
      </c>
      <c r="S1038" t="s">
        <v>85</v>
      </c>
      <c r="T1038" t="s">
        <v>85</v>
      </c>
      <c r="U1038" t="s">
        <v>1922</v>
      </c>
      <c r="V1038" t="s">
        <v>85</v>
      </c>
      <c r="W1038" t="s">
        <v>85</v>
      </c>
      <c r="X1038" t="s">
        <v>85</v>
      </c>
      <c r="Y1038" t="s">
        <v>85</v>
      </c>
      <c r="Z1038" t="s">
        <v>85</v>
      </c>
      <c r="AA1038" t="s">
        <v>85</v>
      </c>
      <c r="AB1038" t="s">
        <v>85</v>
      </c>
      <c r="AC1038" t="s">
        <v>85</v>
      </c>
      <c r="AD1038" t="s">
        <v>21050</v>
      </c>
      <c r="AE1038" t="s">
        <v>16003</v>
      </c>
    </row>
    <row r="1039" spans="1:31" x14ac:dyDescent="0.35">
      <c r="A1039" t="s">
        <v>85</v>
      </c>
      <c r="B1039" t="s">
        <v>14894</v>
      </c>
      <c r="C1039" t="s">
        <v>10905</v>
      </c>
      <c r="D1039" t="s">
        <v>10907</v>
      </c>
      <c r="E1039" t="s">
        <v>11143</v>
      </c>
      <c r="F1039" t="s">
        <v>11994</v>
      </c>
      <c r="G1039" t="s">
        <v>11995</v>
      </c>
      <c r="H1039" t="s">
        <v>12304</v>
      </c>
      <c r="I1039" t="s">
        <v>15995</v>
      </c>
      <c r="J1039" t="s">
        <v>1205</v>
      </c>
      <c r="M1039" t="s">
        <v>1205</v>
      </c>
      <c r="N1039" t="s">
        <v>85</v>
      </c>
      <c r="O1039" t="s">
        <v>85</v>
      </c>
      <c r="P1039" t="s">
        <v>85</v>
      </c>
      <c r="Q1039" t="s">
        <v>85</v>
      </c>
      <c r="R1039" t="s">
        <v>85</v>
      </c>
      <c r="S1039" t="s">
        <v>85</v>
      </c>
      <c r="T1039" t="s">
        <v>85</v>
      </c>
      <c r="U1039" t="s">
        <v>4551</v>
      </c>
      <c r="V1039" t="s">
        <v>85</v>
      </c>
      <c r="W1039" t="s">
        <v>85</v>
      </c>
      <c r="X1039" t="s">
        <v>85</v>
      </c>
      <c r="Y1039" t="s">
        <v>85</v>
      </c>
      <c r="Z1039" t="s">
        <v>85</v>
      </c>
      <c r="AA1039" t="s">
        <v>85</v>
      </c>
      <c r="AB1039" t="s">
        <v>85</v>
      </c>
      <c r="AC1039" t="s">
        <v>85</v>
      </c>
      <c r="AD1039" t="s">
        <v>4551</v>
      </c>
      <c r="AE1039" t="s">
        <v>1205</v>
      </c>
    </row>
    <row r="1040" spans="1:31" x14ac:dyDescent="0.35">
      <c r="A1040" t="s">
        <v>85</v>
      </c>
      <c r="B1040" t="s">
        <v>16004</v>
      </c>
      <c r="C1040" t="s">
        <v>10905</v>
      </c>
      <c r="D1040" t="s">
        <v>10907</v>
      </c>
      <c r="E1040" t="s">
        <v>11143</v>
      </c>
      <c r="F1040" t="s">
        <v>11994</v>
      </c>
      <c r="G1040" t="s">
        <v>11995</v>
      </c>
      <c r="H1040" t="s">
        <v>12304</v>
      </c>
      <c r="I1040" t="s">
        <v>16005</v>
      </c>
      <c r="J1040" t="s">
        <v>20512</v>
      </c>
      <c r="M1040" t="s">
        <v>20512</v>
      </c>
      <c r="N1040" t="s">
        <v>85</v>
      </c>
      <c r="O1040" t="s">
        <v>85</v>
      </c>
      <c r="P1040" t="s">
        <v>85</v>
      </c>
      <c r="Q1040" t="s">
        <v>85</v>
      </c>
      <c r="R1040" t="s">
        <v>85</v>
      </c>
      <c r="S1040" t="s">
        <v>85</v>
      </c>
      <c r="T1040" t="s">
        <v>85</v>
      </c>
      <c r="U1040" t="s">
        <v>16006</v>
      </c>
      <c r="V1040" t="s">
        <v>85</v>
      </c>
      <c r="W1040" t="s">
        <v>85</v>
      </c>
      <c r="X1040" t="s">
        <v>85</v>
      </c>
      <c r="Y1040" t="s">
        <v>85</v>
      </c>
      <c r="Z1040" t="s">
        <v>85</v>
      </c>
      <c r="AA1040" t="s">
        <v>85</v>
      </c>
      <c r="AB1040" t="s">
        <v>85</v>
      </c>
      <c r="AC1040" t="s">
        <v>12302</v>
      </c>
      <c r="AD1040" t="s">
        <v>16006</v>
      </c>
      <c r="AE1040" t="s">
        <v>20512</v>
      </c>
    </row>
    <row r="1041" spans="1:31" x14ac:dyDescent="0.35">
      <c r="A1041" t="s">
        <v>85</v>
      </c>
      <c r="B1041" t="s">
        <v>14828</v>
      </c>
      <c r="C1041" t="s">
        <v>10905</v>
      </c>
      <c r="D1041" t="s">
        <v>10907</v>
      </c>
      <c r="E1041" t="s">
        <v>11143</v>
      </c>
      <c r="F1041" t="s">
        <v>11994</v>
      </c>
      <c r="G1041" t="s">
        <v>11995</v>
      </c>
      <c r="H1041" t="s">
        <v>12304</v>
      </c>
      <c r="I1041" t="s">
        <v>16005</v>
      </c>
      <c r="J1041" t="s">
        <v>1408</v>
      </c>
      <c r="K1041" t="s">
        <v>16007</v>
      </c>
      <c r="L1041" t="s">
        <v>16008</v>
      </c>
      <c r="M1041" t="s">
        <v>16008</v>
      </c>
      <c r="N1041" t="s">
        <v>85</v>
      </c>
      <c r="O1041" t="s">
        <v>85</v>
      </c>
      <c r="P1041" t="s">
        <v>85</v>
      </c>
      <c r="Q1041" t="s">
        <v>85</v>
      </c>
      <c r="R1041" t="s">
        <v>85</v>
      </c>
      <c r="S1041" t="s">
        <v>85</v>
      </c>
      <c r="T1041" t="s">
        <v>85</v>
      </c>
      <c r="U1041" t="s">
        <v>1409</v>
      </c>
      <c r="V1041" t="s">
        <v>85</v>
      </c>
      <c r="W1041" t="s">
        <v>85</v>
      </c>
      <c r="X1041" t="s">
        <v>85</v>
      </c>
      <c r="Y1041" t="s">
        <v>85</v>
      </c>
      <c r="Z1041" t="s">
        <v>85</v>
      </c>
      <c r="AA1041" t="s">
        <v>85</v>
      </c>
      <c r="AB1041" t="s">
        <v>85</v>
      </c>
      <c r="AC1041" t="s">
        <v>12302</v>
      </c>
      <c r="AD1041" t="s">
        <v>17991</v>
      </c>
      <c r="AE1041" t="s">
        <v>16008</v>
      </c>
    </row>
    <row r="1042" spans="1:31" x14ac:dyDescent="0.35">
      <c r="A1042" t="s">
        <v>85</v>
      </c>
      <c r="B1042" t="s">
        <v>14817</v>
      </c>
      <c r="C1042" t="s">
        <v>10905</v>
      </c>
      <c r="D1042" t="s">
        <v>10907</v>
      </c>
      <c r="E1042" t="s">
        <v>11143</v>
      </c>
      <c r="F1042" t="s">
        <v>11994</v>
      </c>
      <c r="G1042" t="s">
        <v>11995</v>
      </c>
      <c r="H1042" t="s">
        <v>12304</v>
      </c>
      <c r="I1042" t="s">
        <v>16005</v>
      </c>
      <c r="J1042" t="s">
        <v>1408</v>
      </c>
      <c r="K1042" t="s">
        <v>16007</v>
      </c>
      <c r="L1042" t="s">
        <v>20513</v>
      </c>
      <c r="M1042" t="s">
        <v>20513</v>
      </c>
      <c r="N1042" t="s">
        <v>16009</v>
      </c>
      <c r="O1042" t="s">
        <v>85</v>
      </c>
      <c r="P1042" t="s">
        <v>85</v>
      </c>
      <c r="Q1042" t="s">
        <v>85</v>
      </c>
      <c r="R1042" t="s">
        <v>85</v>
      </c>
      <c r="S1042" t="s">
        <v>85</v>
      </c>
      <c r="T1042" t="s">
        <v>85</v>
      </c>
      <c r="U1042" t="s">
        <v>1409</v>
      </c>
      <c r="V1042" t="s">
        <v>85</v>
      </c>
      <c r="W1042" t="s">
        <v>85</v>
      </c>
      <c r="X1042" t="s">
        <v>85</v>
      </c>
      <c r="Y1042" t="s">
        <v>85</v>
      </c>
      <c r="Z1042" t="s">
        <v>85</v>
      </c>
      <c r="AA1042" t="s">
        <v>85</v>
      </c>
      <c r="AB1042" t="s">
        <v>85</v>
      </c>
      <c r="AC1042" t="s">
        <v>12302</v>
      </c>
      <c r="AD1042" t="s">
        <v>17999</v>
      </c>
      <c r="AE1042" t="s">
        <v>16656</v>
      </c>
    </row>
    <row r="1043" spans="1:31" x14ac:dyDescent="0.35">
      <c r="A1043" t="s">
        <v>85</v>
      </c>
      <c r="B1043" t="s">
        <v>16010</v>
      </c>
      <c r="C1043" t="s">
        <v>10905</v>
      </c>
      <c r="D1043" t="s">
        <v>10907</v>
      </c>
      <c r="E1043" t="s">
        <v>11143</v>
      </c>
      <c r="F1043" t="s">
        <v>11994</v>
      </c>
      <c r="G1043" t="s">
        <v>11995</v>
      </c>
      <c r="H1043" t="s">
        <v>12304</v>
      </c>
      <c r="I1043" t="s">
        <v>16005</v>
      </c>
      <c r="J1043" t="s">
        <v>1408</v>
      </c>
      <c r="K1043" t="s">
        <v>16007</v>
      </c>
      <c r="L1043" t="s">
        <v>20110</v>
      </c>
      <c r="M1043" t="s">
        <v>20110</v>
      </c>
      <c r="N1043" t="s">
        <v>20514</v>
      </c>
      <c r="O1043" t="s">
        <v>85</v>
      </c>
      <c r="P1043" t="s">
        <v>85</v>
      </c>
      <c r="Q1043" t="s">
        <v>85</v>
      </c>
      <c r="R1043" t="s">
        <v>85</v>
      </c>
      <c r="S1043" t="s">
        <v>85</v>
      </c>
      <c r="T1043" t="s">
        <v>85</v>
      </c>
      <c r="U1043" t="s">
        <v>1409</v>
      </c>
      <c r="V1043" t="s">
        <v>85</v>
      </c>
      <c r="W1043" t="s">
        <v>85</v>
      </c>
      <c r="X1043" t="s">
        <v>85</v>
      </c>
      <c r="Y1043" t="s">
        <v>85</v>
      </c>
      <c r="Z1043" t="s">
        <v>85</v>
      </c>
      <c r="AA1043" t="s">
        <v>85</v>
      </c>
      <c r="AB1043" t="s">
        <v>85</v>
      </c>
      <c r="AC1043" t="s">
        <v>12302</v>
      </c>
      <c r="AD1043" t="s">
        <v>17999</v>
      </c>
      <c r="AE1043" t="s">
        <v>16656</v>
      </c>
    </row>
    <row r="1044" spans="1:31" x14ac:dyDescent="0.35">
      <c r="A1044" t="s">
        <v>85</v>
      </c>
      <c r="B1044" t="s">
        <v>14816</v>
      </c>
      <c r="C1044" t="s">
        <v>10905</v>
      </c>
      <c r="D1044" t="s">
        <v>10907</v>
      </c>
      <c r="E1044" t="s">
        <v>11143</v>
      </c>
      <c r="F1044" t="s">
        <v>11994</v>
      </c>
      <c r="G1044" t="s">
        <v>11995</v>
      </c>
      <c r="H1044" t="s">
        <v>12304</v>
      </c>
      <c r="I1044" t="s">
        <v>16005</v>
      </c>
      <c r="J1044" t="s">
        <v>1408</v>
      </c>
      <c r="K1044" t="s">
        <v>16007</v>
      </c>
      <c r="M1044" t="s">
        <v>16007</v>
      </c>
      <c r="N1044" t="s">
        <v>85</v>
      </c>
      <c r="O1044" t="s">
        <v>85</v>
      </c>
      <c r="P1044" t="s">
        <v>85</v>
      </c>
      <c r="Q1044" t="s">
        <v>85</v>
      </c>
      <c r="R1044" t="s">
        <v>85</v>
      </c>
      <c r="S1044" t="s">
        <v>85</v>
      </c>
      <c r="T1044" t="s">
        <v>85</v>
      </c>
      <c r="U1044" t="s">
        <v>1409</v>
      </c>
      <c r="V1044" t="s">
        <v>85</v>
      </c>
      <c r="W1044" t="s">
        <v>85</v>
      </c>
      <c r="X1044" t="s">
        <v>85</v>
      </c>
      <c r="Y1044" t="s">
        <v>85</v>
      </c>
      <c r="Z1044" t="s">
        <v>85</v>
      </c>
      <c r="AA1044" t="s">
        <v>85</v>
      </c>
      <c r="AB1044" t="s">
        <v>85</v>
      </c>
      <c r="AC1044" t="s">
        <v>12302</v>
      </c>
      <c r="AD1044" t="s">
        <v>17999</v>
      </c>
      <c r="AE1044" t="s">
        <v>16007</v>
      </c>
    </row>
    <row r="1045" spans="1:31" x14ac:dyDescent="0.35">
      <c r="A1045" t="s">
        <v>85</v>
      </c>
      <c r="B1045" t="s">
        <v>15151</v>
      </c>
      <c r="C1045" t="s">
        <v>10905</v>
      </c>
      <c r="D1045" t="s">
        <v>10907</v>
      </c>
      <c r="E1045" t="s">
        <v>11143</v>
      </c>
      <c r="F1045" t="s">
        <v>11994</v>
      </c>
      <c r="G1045" t="s">
        <v>11995</v>
      </c>
      <c r="H1045" t="s">
        <v>12304</v>
      </c>
      <c r="I1045" t="s">
        <v>16005</v>
      </c>
      <c r="J1045" t="s">
        <v>1287</v>
      </c>
      <c r="K1045" t="s">
        <v>16011</v>
      </c>
      <c r="L1045" t="s">
        <v>16012</v>
      </c>
      <c r="M1045" t="s">
        <v>16012</v>
      </c>
      <c r="N1045" t="s">
        <v>85</v>
      </c>
      <c r="O1045" t="s">
        <v>85</v>
      </c>
      <c r="P1045" t="s">
        <v>85</v>
      </c>
      <c r="Q1045" t="s">
        <v>85</v>
      </c>
      <c r="R1045" t="s">
        <v>85</v>
      </c>
      <c r="S1045" t="s">
        <v>85</v>
      </c>
      <c r="T1045" t="s">
        <v>85</v>
      </c>
      <c r="U1045" t="s">
        <v>1288</v>
      </c>
      <c r="V1045" t="s">
        <v>85</v>
      </c>
      <c r="W1045" t="s">
        <v>85</v>
      </c>
      <c r="X1045" t="s">
        <v>85</v>
      </c>
      <c r="Y1045" t="s">
        <v>85</v>
      </c>
      <c r="Z1045" t="s">
        <v>85</v>
      </c>
      <c r="AA1045" t="s">
        <v>85</v>
      </c>
      <c r="AB1045" t="s">
        <v>85</v>
      </c>
      <c r="AC1045" t="s">
        <v>12302</v>
      </c>
      <c r="AD1045" t="s">
        <v>18006</v>
      </c>
      <c r="AE1045" t="s">
        <v>16656</v>
      </c>
    </row>
    <row r="1046" spans="1:31" x14ac:dyDescent="0.35">
      <c r="A1046" t="s">
        <v>85</v>
      </c>
      <c r="B1046" t="s">
        <v>14898</v>
      </c>
      <c r="C1046" t="s">
        <v>10905</v>
      </c>
      <c r="D1046" t="s">
        <v>10907</v>
      </c>
      <c r="E1046" t="s">
        <v>11143</v>
      </c>
      <c r="F1046" t="s">
        <v>11994</v>
      </c>
      <c r="G1046" t="s">
        <v>11995</v>
      </c>
      <c r="H1046" t="s">
        <v>12304</v>
      </c>
      <c r="I1046" t="s">
        <v>16005</v>
      </c>
      <c r="J1046" t="s">
        <v>1287</v>
      </c>
      <c r="K1046" t="s">
        <v>16011</v>
      </c>
      <c r="M1046" t="s">
        <v>16011</v>
      </c>
      <c r="N1046" t="s">
        <v>85</v>
      </c>
      <c r="O1046" t="s">
        <v>85</v>
      </c>
      <c r="P1046" t="s">
        <v>85</v>
      </c>
      <c r="Q1046" t="s">
        <v>85</v>
      </c>
      <c r="R1046" t="s">
        <v>85</v>
      </c>
      <c r="S1046" t="s">
        <v>85</v>
      </c>
      <c r="T1046" t="s">
        <v>85</v>
      </c>
      <c r="U1046" t="s">
        <v>1288</v>
      </c>
      <c r="V1046" t="s">
        <v>85</v>
      </c>
      <c r="W1046" t="s">
        <v>85</v>
      </c>
      <c r="X1046" t="s">
        <v>85</v>
      </c>
      <c r="Y1046" t="s">
        <v>85</v>
      </c>
      <c r="Z1046" t="s">
        <v>85</v>
      </c>
      <c r="AA1046" t="s">
        <v>85</v>
      </c>
      <c r="AB1046" t="s">
        <v>85</v>
      </c>
      <c r="AC1046" t="s">
        <v>12302</v>
      </c>
      <c r="AD1046" t="s">
        <v>18006</v>
      </c>
      <c r="AE1046" t="s">
        <v>16011</v>
      </c>
    </row>
    <row r="1047" spans="1:31" x14ac:dyDescent="0.35">
      <c r="A1047" t="s">
        <v>85</v>
      </c>
      <c r="B1047" t="s">
        <v>15262</v>
      </c>
      <c r="C1047" t="s">
        <v>10905</v>
      </c>
      <c r="D1047" t="s">
        <v>10907</v>
      </c>
      <c r="E1047" t="s">
        <v>11143</v>
      </c>
      <c r="F1047" t="s">
        <v>11994</v>
      </c>
      <c r="G1047" t="s">
        <v>11995</v>
      </c>
      <c r="H1047" t="s">
        <v>12304</v>
      </c>
      <c r="I1047" t="s">
        <v>16005</v>
      </c>
      <c r="J1047" t="s">
        <v>16013</v>
      </c>
      <c r="K1047" t="s">
        <v>16014</v>
      </c>
      <c r="L1047" t="s">
        <v>16015</v>
      </c>
      <c r="M1047" t="s">
        <v>16015</v>
      </c>
      <c r="O1047" t="s">
        <v>85</v>
      </c>
      <c r="P1047" t="s">
        <v>85</v>
      </c>
      <c r="Q1047" t="s">
        <v>85</v>
      </c>
      <c r="R1047" t="s">
        <v>85</v>
      </c>
      <c r="S1047" t="s">
        <v>85</v>
      </c>
      <c r="T1047" t="s">
        <v>85</v>
      </c>
      <c r="U1047" t="s">
        <v>1480</v>
      </c>
      <c r="V1047" t="s">
        <v>85</v>
      </c>
      <c r="W1047" t="s">
        <v>85</v>
      </c>
      <c r="X1047" t="s">
        <v>85</v>
      </c>
      <c r="Y1047" t="s">
        <v>85</v>
      </c>
      <c r="Z1047" t="s">
        <v>85</v>
      </c>
      <c r="AA1047" t="s">
        <v>85</v>
      </c>
      <c r="AB1047" t="s">
        <v>85</v>
      </c>
      <c r="AC1047" t="s">
        <v>12302</v>
      </c>
      <c r="AD1047" t="s">
        <v>21059</v>
      </c>
      <c r="AE1047" t="s">
        <v>16656</v>
      </c>
    </row>
    <row r="1048" spans="1:31" x14ac:dyDescent="0.35">
      <c r="A1048" t="s">
        <v>85</v>
      </c>
      <c r="B1048" t="s">
        <v>15261</v>
      </c>
      <c r="C1048" t="s">
        <v>10905</v>
      </c>
      <c r="D1048" t="s">
        <v>10907</v>
      </c>
      <c r="E1048" t="s">
        <v>11143</v>
      </c>
      <c r="F1048" t="s">
        <v>11994</v>
      </c>
      <c r="G1048" t="s">
        <v>11995</v>
      </c>
      <c r="H1048" t="s">
        <v>12304</v>
      </c>
      <c r="I1048" t="s">
        <v>16005</v>
      </c>
      <c r="J1048" t="s">
        <v>16013</v>
      </c>
      <c r="K1048" t="s">
        <v>16014</v>
      </c>
      <c r="M1048" t="s">
        <v>16014</v>
      </c>
      <c r="O1048" t="s">
        <v>85</v>
      </c>
      <c r="P1048" t="s">
        <v>85</v>
      </c>
      <c r="Q1048" t="s">
        <v>85</v>
      </c>
      <c r="R1048" t="s">
        <v>85</v>
      </c>
      <c r="S1048" t="s">
        <v>85</v>
      </c>
      <c r="T1048" t="s">
        <v>85</v>
      </c>
      <c r="U1048" t="s">
        <v>1480</v>
      </c>
      <c r="V1048" t="s">
        <v>85</v>
      </c>
      <c r="W1048" t="s">
        <v>85</v>
      </c>
      <c r="X1048" t="s">
        <v>85</v>
      </c>
      <c r="Y1048" t="s">
        <v>85</v>
      </c>
      <c r="Z1048" t="s">
        <v>85</v>
      </c>
      <c r="AA1048" t="s">
        <v>85</v>
      </c>
      <c r="AB1048" t="s">
        <v>85</v>
      </c>
      <c r="AC1048" t="s">
        <v>12302</v>
      </c>
      <c r="AD1048" t="s">
        <v>21059</v>
      </c>
      <c r="AE1048" t="s">
        <v>16014</v>
      </c>
    </row>
    <row r="1049" spans="1:31" x14ac:dyDescent="0.35">
      <c r="A1049" t="s">
        <v>85</v>
      </c>
      <c r="B1049" t="s">
        <v>15152</v>
      </c>
      <c r="C1049" t="s">
        <v>10905</v>
      </c>
      <c r="D1049" t="s">
        <v>10907</v>
      </c>
      <c r="E1049" t="s">
        <v>11143</v>
      </c>
      <c r="F1049" t="s">
        <v>11994</v>
      </c>
      <c r="G1049" t="s">
        <v>11995</v>
      </c>
      <c r="H1049" t="s">
        <v>12304</v>
      </c>
      <c r="I1049" t="s">
        <v>16005</v>
      </c>
      <c r="J1049" t="s">
        <v>16013</v>
      </c>
      <c r="K1049" t="s">
        <v>16016</v>
      </c>
      <c r="M1049" t="s">
        <v>16016</v>
      </c>
      <c r="O1049" t="s">
        <v>85</v>
      </c>
      <c r="P1049" t="s">
        <v>85</v>
      </c>
      <c r="Q1049" t="s">
        <v>85</v>
      </c>
      <c r="R1049" t="s">
        <v>85</v>
      </c>
      <c r="S1049" t="s">
        <v>85</v>
      </c>
      <c r="T1049" t="s">
        <v>85</v>
      </c>
      <c r="U1049" t="s">
        <v>1480</v>
      </c>
      <c r="V1049" t="s">
        <v>85</v>
      </c>
      <c r="W1049" t="s">
        <v>85</v>
      </c>
      <c r="X1049" t="s">
        <v>85</v>
      </c>
      <c r="Y1049" t="s">
        <v>85</v>
      </c>
      <c r="Z1049" t="s">
        <v>85</v>
      </c>
      <c r="AA1049" t="s">
        <v>85</v>
      </c>
      <c r="AB1049" t="s">
        <v>85</v>
      </c>
      <c r="AC1049" t="s">
        <v>12302</v>
      </c>
      <c r="AD1049" t="s">
        <v>1480</v>
      </c>
      <c r="AE1049" t="s">
        <v>16656</v>
      </c>
    </row>
    <row r="1050" spans="1:31" x14ac:dyDescent="0.35">
      <c r="A1050" t="s">
        <v>85</v>
      </c>
      <c r="B1050" t="s">
        <v>14899</v>
      </c>
      <c r="C1050" t="s">
        <v>10905</v>
      </c>
      <c r="D1050" t="s">
        <v>10907</v>
      </c>
      <c r="E1050" t="s">
        <v>11143</v>
      </c>
      <c r="F1050" t="s">
        <v>11994</v>
      </c>
      <c r="G1050" t="s">
        <v>11995</v>
      </c>
      <c r="H1050" t="s">
        <v>12304</v>
      </c>
      <c r="I1050" t="s">
        <v>16005</v>
      </c>
      <c r="J1050" t="s">
        <v>16013</v>
      </c>
      <c r="M1050" t="s">
        <v>16013</v>
      </c>
      <c r="N1050" t="s">
        <v>18015</v>
      </c>
      <c r="O1050" t="s">
        <v>85</v>
      </c>
      <c r="P1050" t="s">
        <v>85</v>
      </c>
      <c r="Q1050" t="s">
        <v>85</v>
      </c>
      <c r="R1050" t="s">
        <v>85</v>
      </c>
      <c r="S1050" t="s">
        <v>85</v>
      </c>
      <c r="T1050" t="s">
        <v>85</v>
      </c>
      <c r="U1050" t="s">
        <v>1480</v>
      </c>
      <c r="V1050" t="s">
        <v>85</v>
      </c>
      <c r="W1050" t="s">
        <v>85</v>
      </c>
      <c r="X1050" t="s">
        <v>85</v>
      </c>
      <c r="Y1050" t="s">
        <v>85</v>
      </c>
      <c r="Z1050" t="s">
        <v>85</v>
      </c>
      <c r="AA1050" t="s">
        <v>85</v>
      </c>
      <c r="AB1050" t="s">
        <v>85</v>
      </c>
      <c r="AC1050" t="s">
        <v>12302</v>
      </c>
      <c r="AD1050" t="s">
        <v>1480</v>
      </c>
      <c r="AE1050" t="s">
        <v>16013</v>
      </c>
    </row>
    <row r="1051" spans="1:31" x14ac:dyDescent="0.35">
      <c r="A1051" t="s">
        <v>85</v>
      </c>
      <c r="B1051" t="s">
        <v>12665</v>
      </c>
      <c r="C1051" t="s">
        <v>10905</v>
      </c>
      <c r="D1051" t="s">
        <v>10907</v>
      </c>
      <c r="E1051" t="s">
        <v>11143</v>
      </c>
      <c r="F1051" t="s">
        <v>11994</v>
      </c>
      <c r="G1051" t="s">
        <v>11995</v>
      </c>
      <c r="H1051" t="s">
        <v>12666</v>
      </c>
      <c r="I1051" t="s">
        <v>85</v>
      </c>
      <c r="J1051" t="s">
        <v>85</v>
      </c>
      <c r="K1051" t="s">
        <v>85</v>
      </c>
      <c r="M1051" t="s">
        <v>12666</v>
      </c>
      <c r="N1051" t="s">
        <v>85</v>
      </c>
      <c r="O1051" t="s">
        <v>85</v>
      </c>
      <c r="P1051" t="s">
        <v>85</v>
      </c>
      <c r="Q1051" t="s">
        <v>85</v>
      </c>
      <c r="R1051" t="s">
        <v>85</v>
      </c>
      <c r="T1051" t="s">
        <v>85</v>
      </c>
      <c r="V1051" t="s">
        <v>85</v>
      </c>
      <c r="W1051" t="s">
        <v>85</v>
      </c>
      <c r="X1051" t="s">
        <v>85</v>
      </c>
      <c r="Y1051" t="s">
        <v>85</v>
      </c>
      <c r="Z1051" t="s">
        <v>85</v>
      </c>
      <c r="AA1051" t="s">
        <v>85</v>
      </c>
      <c r="AC1051" t="s">
        <v>85</v>
      </c>
      <c r="AD1051" t="s">
        <v>85</v>
      </c>
      <c r="AE1051" t="s">
        <v>16656</v>
      </c>
    </row>
    <row r="1052" spans="1:31" x14ac:dyDescent="0.35">
      <c r="A1052" t="s">
        <v>85</v>
      </c>
      <c r="B1052" t="s">
        <v>12532</v>
      </c>
      <c r="C1052" t="s">
        <v>10905</v>
      </c>
      <c r="D1052" t="s">
        <v>10907</v>
      </c>
      <c r="E1052" t="s">
        <v>11143</v>
      </c>
      <c r="F1052" t="s">
        <v>11994</v>
      </c>
      <c r="G1052" t="s">
        <v>11995</v>
      </c>
      <c r="H1052" t="s">
        <v>12406</v>
      </c>
      <c r="I1052" t="s">
        <v>85</v>
      </c>
      <c r="J1052" t="s">
        <v>85</v>
      </c>
      <c r="K1052" t="s">
        <v>85</v>
      </c>
      <c r="M1052" t="s">
        <v>12406</v>
      </c>
      <c r="N1052" t="s">
        <v>85</v>
      </c>
      <c r="O1052" t="s">
        <v>85</v>
      </c>
      <c r="P1052" t="s">
        <v>85</v>
      </c>
      <c r="Q1052" t="s">
        <v>85</v>
      </c>
      <c r="R1052" t="s">
        <v>85</v>
      </c>
      <c r="S1052" t="s">
        <v>85</v>
      </c>
      <c r="T1052" t="s">
        <v>85</v>
      </c>
      <c r="V1052" t="s">
        <v>85</v>
      </c>
      <c r="W1052" t="s">
        <v>85</v>
      </c>
      <c r="X1052" t="s">
        <v>85</v>
      </c>
      <c r="Y1052" t="s">
        <v>85</v>
      </c>
      <c r="Z1052" t="s">
        <v>85</v>
      </c>
      <c r="AA1052" t="s">
        <v>85</v>
      </c>
      <c r="AB1052" t="s">
        <v>85</v>
      </c>
      <c r="AC1052" t="s">
        <v>85</v>
      </c>
      <c r="AD1052" t="s">
        <v>85</v>
      </c>
      <c r="AE1052" t="s">
        <v>16656</v>
      </c>
    </row>
    <row r="1053" spans="1:31" x14ac:dyDescent="0.35">
      <c r="A1053" t="s">
        <v>85</v>
      </c>
      <c r="B1053" t="s">
        <v>12412</v>
      </c>
      <c r="C1053" t="s">
        <v>10905</v>
      </c>
      <c r="D1053" t="s">
        <v>10907</v>
      </c>
      <c r="E1053" t="s">
        <v>11143</v>
      </c>
      <c r="F1053" t="s">
        <v>11994</v>
      </c>
      <c r="G1053" t="s">
        <v>11995</v>
      </c>
      <c r="H1053" t="s">
        <v>12406</v>
      </c>
      <c r="I1053" t="s">
        <v>12413</v>
      </c>
      <c r="J1053" t="s">
        <v>85</v>
      </c>
      <c r="K1053" t="s">
        <v>85</v>
      </c>
      <c r="M1053" t="s">
        <v>12413</v>
      </c>
      <c r="N1053" t="s">
        <v>85</v>
      </c>
      <c r="O1053" t="s">
        <v>85</v>
      </c>
      <c r="P1053" t="s">
        <v>85</v>
      </c>
      <c r="Q1053" t="s">
        <v>85</v>
      </c>
      <c r="R1053" t="s">
        <v>85</v>
      </c>
      <c r="S1053" t="s">
        <v>85</v>
      </c>
      <c r="T1053" t="s">
        <v>85</v>
      </c>
      <c r="V1053" t="s">
        <v>85</v>
      </c>
      <c r="W1053" t="s">
        <v>85</v>
      </c>
      <c r="X1053" t="s">
        <v>85</v>
      </c>
      <c r="Y1053" t="s">
        <v>85</v>
      </c>
      <c r="Z1053" t="s">
        <v>85</v>
      </c>
      <c r="AA1053" t="s">
        <v>85</v>
      </c>
      <c r="AB1053" t="s">
        <v>85</v>
      </c>
      <c r="AC1053" t="s">
        <v>85</v>
      </c>
      <c r="AD1053" t="s">
        <v>85</v>
      </c>
      <c r="AE1053" t="s">
        <v>16656</v>
      </c>
    </row>
    <row r="1054" spans="1:31" x14ac:dyDescent="0.35">
      <c r="A1054" t="s">
        <v>85</v>
      </c>
      <c r="B1054" t="s">
        <v>12405</v>
      </c>
      <c r="C1054" t="s">
        <v>10905</v>
      </c>
      <c r="D1054" t="s">
        <v>10907</v>
      </c>
      <c r="E1054" t="s">
        <v>11143</v>
      </c>
      <c r="F1054" t="s">
        <v>11994</v>
      </c>
      <c r="G1054" t="s">
        <v>11995</v>
      </c>
      <c r="H1054" t="s">
        <v>12406</v>
      </c>
      <c r="I1054" t="s">
        <v>12413</v>
      </c>
      <c r="J1054" t="s">
        <v>2164</v>
      </c>
      <c r="K1054" t="s">
        <v>85</v>
      </c>
      <c r="M1054" t="s">
        <v>2164</v>
      </c>
      <c r="O1054" t="s">
        <v>85</v>
      </c>
      <c r="P1054" t="s">
        <v>85</v>
      </c>
      <c r="Q1054" t="s">
        <v>85</v>
      </c>
      <c r="R1054" t="s">
        <v>85</v>
      </c>
      <c r="S1054" t="s">
        <v>12407</v>
      </c>
      <c r="T1054" t="s">
        <v>85</v>
      </c>
      <c r="U1054" t="s">
        <v>12408</v>
      </c>
      <c r="V1054" t="s">
        <v>12409</v>
      </c>
      <c r="W1054" t="s">
        <v>85</v>
      </c>
      <c r="X1054" t="s">
        <v>85</v>
      </c>
      <c r="Y1054" t="s">
        <v>85</v>
      </c>
      <c r="Z1054" t="s">
        <v>85</v>
      </c>
      <c r="AA1054" t="s">
        <v>85</v>
      </c>
      <c r="AB1054" t="s">
        <v>12410</v>
      </c>
      <c r="AC1054" t="s">
        <v>12411</v>
      </c>
      <c r="AD1054" t="s">
        <v>12408</v>
      </c>
      <c r="AE1054" t="s">
        <v>2164</v>
      </c>
    </row>
    <row r="1055" spans="1:31" x14ac:dyDescent="0.35">
      <c r="B1055" t="s">
        <v>20111</v>
      </c>
      <c r="C1055" t="s">
        <v>10905</v>
      </c>
      <c r="D1055" t="s">
        <v>10907</v>
      </c>
      <c r="E1055" t="s">
        <v>11143</v>
      </c>
      <c r="F1055" t="s">
        <v>11994</v>
      </c>
      <c r="G1055" t="s">
        <v>11995</v>
      </c>
      <c r="H1055" t="s">
        <v>12406</v>
      </c>
      <c r="I1055" t="s">
        <v>12413</v>
      </c>
      <c r="J1055" t="s">
        <v>2164</v>
      </c>
      <c r="K1055" t="s">
        <v>20112</v>
      </c>
      <c r="M1055" t="s">
        <v>20112</v>
      </c>
      <c r="U1055" t="s">
        <v>12408</v>
      </c>
      <c r="AD1055" t="s">
        <v>12408</v>
      </c>
      <c r="AE1055" t="s">
        <v>16656</v>
      </c>
    </row>
    <row r="1056" spans="1:31" x14ac:dyDescent="0.35">
      <c r="B1056" t="s">
        <v>15059</v>
      </c>
      <c r="C1056" t="s">
        <v>10905</v>
      </c>
      <c r="D1056" t="s">
        <v>10907</v>
      </c>
      <c r="E1056" t="s">
        <v>11143</v>
      </c>
      <c r="F1056" t="s">
        <v>11994</v>
      </c>
      <c r="G1056" t="s">
        <v>11995</v>
      </c>
      <c r="H1056" t="s">
        <v>12406</v>
      </c>
      <c r="I1056" t="s">
        <v>12413</v>
      </c>
      <c r="J1056" t="s">
        <v>2164</v>
      </c>
      <c r="K1056" t="s">
        <v>21509</v>
      </c>
      <c r="M1056" t="s">
        <v>21509</v>
      </c>
      <c r="U1056" t="s">
        <v>12408</v>
      </c>
      <c r="AD1056" t="s">
        <v>12408</v>
      </c>
      <c r="AE1056" t="s">
        <v>16656</v>
      </c>
    </row>
    <row r="1057" spans="1:31" x14ac:dyDescent="0.35">
      <c r="B1057" t="s">
        <v>16017</v>
      </c>
      <c r="C1057" t="s">
        <v>10905</v>
      </c>
      <c r="D1057" t="s">
        <v>10907</v>
      </c>
      <c r="E1057" t="s">
        <v>11143</v>
      </c>
      <c r="F1057" t="s">
        <v>11994</v>
      </c>
      <c r="G1057" t="s">
        <v>11995</v>
      </c>
      <c r="H1057" t="s">
        <v>12406</v>
      </c>
      <c r="I1057" t="s">
        <v>12413</v>
      </c>
      <c r="J1057" t="s">
        <v>2164</v>
      </c>
      <c r="K1057" t="s">
        <v>21510</v>
      </c>
      <c r="M1057" t="s">
        <v>21510</v>
      </c>
      <c r="N1057" t="s">
        <v>20515</v>
      </c>
      <c r="U1057" t="s">
        <v>12408</v>
      </c>
      <c r="AD1057" t="s">
        <v>12408</v>
      </c>
      <c r="AE1057" t="s">
        <v>16656</v>
      </c>
    </row>
    <row r="1058" spans="1:31" x14ac:dyDescent="0.35">
      <c r="B1058" t="s">
        <v>15060</v>
      </c>
      <c r="C1058" t="s">
        <v>10905</v>
      </c>
      <c r="D1058" t="s">
        <v>10907</v>
      </c>
      <c r="E1058" t="s">
        <v>11143</v>
      </c>
      <c r="F1058" t="s">
        <v>11994</v>
      </c>
      <c r="G1058" t="s">
        <v>11995</v>
      </c>
      <c r="H1058" t="s">
        <v>12406</v>
      </c>
      <c r="I1058" t="s">
        <v>12413</v>
      </c>
      <c r="J1058" t="s">
        <v>2164</v>
      </c>
      <c r="K1058" t="s">
        <v>16018</v>
      </c>
      <c r="M1058" t="s">
        <v>16018</v>
      </c>
      <c r="U1058" t="s">
        <v>12408</v>
      </c>
      <c r="AD1058" t="s">
        <v>85</v>
      </c>
      <c r="AE1058" t="s">
        <v>16656</v>
      </c>
    </row>
    <row r="1059" spans="1:31" x14ac:dyDescent="0.35">
      <c r="B1059" t="s">
        <v>15061</v>
      </c>
      <c r="C1059" t="s">
        <v>10905</v>
      </c>
      <c r="D1059" t="s">
        <v>10907</v>
      </c>
      <c r="E1059" t="s">
        <v>11143</v>
      </c>
      <c r="F1059" t="s">
        <v>11994</v>
      </c>
      <c r="G1059" t="s">
        <v>11995</v>
      </c>
      <c r="H1059" t="s">
        <v>12406</v>
      </c>
      <c r="I1059" t="s">
        <v>12413</v>
      </c>
      <c r="J1059" t="s">
        <v>2164</v>
      </c>
      <c r="K1059" t="s">
        <v>16019</v>
      </c>
      <c r="M1059" t="s">
        <v>16019</v>
      </c>
      <c r="U1059" t="s">
        <v>12408</v>
      </c>
      <c r="AD1059" t="s">
        <v>85</v>
      </c>
      <c r="AE1059" t="s">
        <v>16656</v>
      </c>
    </row>
    <row r="1060" spans="1:31" x14ac:dyDescent="0.35">
      <c r="B1060" t="s">
        <v>15062</v>
      </c>
      <c r="C1060" t="s">
        <v>10905</v>
      </c>
      <c r="D1060" t="s">
        <v>10907</v>
      </c>
      <c r="E1060" t="s">
        <v>11143</v>
      </c>
      <c r="F1060" t="s">
        <v>11994</v>
      </c>
      <c r="G1060" t="s">
        <v>11995</v>
      </c>
      <c r="H1060" t="s">
        <v>12406</v>
      </c>
      <c r="I1060" t="s">
        <v>12413</v>
      </c>
      <c r="J1060" t="s">
        <v>16020</v>
      </c>
      <c r="M1060" t="s">
        <v>16020</v>
      </c>
      <c r="N1060" t="s">
        <v>16021</v>
      </c>
      <c r="AD1060" t="s">
        <v>85</v>
      </c>
      <c r="AE1060" t="s">
        <v>16020</v>
      </c>
    </row>
    <row r="1061" spans="1:31" x14ac:dyDescent="0.35">
      <c r="B1061" t="s">
        <v>16022</v>
      </c>
      <c r="C1061" t="s">
        <v>10905</v>
      </c>
      <c r="D1061" t="s">
        <v>10907</v>
      </c>
      <c r="E1061" t="s">
        <v>11143</v>
      </c>
      <c r="F1061" t="s">
        <v>11994</v>
      </c>
      <c r="G1061" t="s">
        <v>11995</v>
      </c>
      <c r="H1061" t="s">
        <v>12406</v>
      </c>
      <c r="I1061" t="s">
        <v>12413</v>
      </c>
      <c r="J1061" t="s">
        <v>16020</v>
      </c>
      <c r="K1061" t="s">
        <v>16023</v>
      </c>
      <c r="M1061" t="s">
        <v>16023</v>
      </c>
      <c r="N1061" t="s">
        <v>16024</v>
      </c>
      <c r="AD1061" t="s">
        <v>85</v>
      </c>
      <c r="AE1061" t="s">
        <v>16656</v>
      </c>
    </row>
    <row r="1062" spans="1:31" x14ac:dyDescent="0.35">
      <c r="B1062" t="s">
        <v>15063</v>
      </c>
      <c r="C1062" t="s">
        <v>10905</v>
      </c>
      <c r="D1062" t="s">
        <v>10907</v>
      </c>
      <c r="E1062" t="s">
        <v>11143</v>
      </c>
      <c r="F1062" t="s">
        <v>11994</v>
      </c>
      <c r="G1062" t="s">
        <v>11995</v>
      </c>
      <c r="H1062" t="s">
        <v>12406</v>
      </c>
      <c r="I1062" t="s">
        <v>12413</v>
      </c>
      <c r="J1062" t="s">
        <v>16025</v>
      </c>
      <c r="M1062" t="s">
        <v>16025</v>
      </c>
      <c r="AD1062" t="s">
        <v>85</v>
      </c>
      <c r="AE1062" t="s">
        <v>16025</v>
      </c>
    </row>
    <row r="1063" spans="1:31" x14ac:dyDescent="0.35">
      <c r="B1063" t="s">
        <v>15065</v>
      </c>
      <c r="C1063" t="s">
        <v>10905</v>
      </c>
      <c r="D1063" t="s">
        <v>10907</v>
      </c>
      <c r="E1063" t="s">
        <v>11143</v>
      </c>
      <c r="F1063" t="s">
        <v>11994</v>
      </c>
      <c r="G1063" t="s">
        <v>11995</v>
      </c>
      <c r="H1063" t="s">
        <v>12406</v>
      </c>
      <c r="I1063" t="s">
        <v>12413</v>
      </c>
      <c r="J1063" t="s">
        <v>16026</v>
      </c>
      <c r="K1063" t="s">
        <v>16027</v>
      </c>
      <c r="M1063" t="s">
        <v>16027</v>
      </c>
      <c r="U1063" t="s">
        <v>16026</v>
      </c>
      <c r="AD1063" t="s">
        <v>85</v>
      </c>
      <c r="AE1063" t="s">
        <v>16656</v>
      </c>
    </row>
    <row r="1064" spans="1:31" x14ac:dyDescent="0.35">
      <c r="B1064" t="s">
        <v>16028</v>
      </c>
      <c r="C1064" t="s">
        <v>10905</v>
      </c>
      <c r="D1064" t="s">
        <v>10907</v>
      </c>
      <c r="E1064" t="s">
        <v>11143</v>
      </c>
      <c r="F1064" t="s">
        <v>11994</v>
      </c>
      <c r="G1064" t="s">
        <v>11995</v>
      </c>
      <c r="H1064" t="s">
        <v>12406</v>
      </c>
      <c r="I1064" t="s">
        <v>12413</v>
      </c>
      <c r="J1064" t="s">
        <v>16026</v>
      </c>
      <c r="K1064" t="s">
        <v>16027</v>
      </c>
      <c r="L1064" t="s">
        <v>16029</v>
      </c>
      <c r="M1064" t="s">
        <v>16029</v>
      </c>
      <c r="U1064" t="s">
        <v>16026</v>
      </c>
      <c r="AD1064" t="s">
        <v>85</v>
      </c>
      <c r="AE1064" t="s">
        <v>16656</v>
      </c>
    </row>
    <row r="1065" spans="1:31" x14ac:dyDescent="0.35">
      <c r="B1065" t="s">
        <v>15066</v>
      </c>
      <c r="C1065" t="s">
        <v>10905</v>
      </c>
      <c r="D1065" t="s">
        <v>10907</v>
      </c>
      <c r="E1065" t="s">
        <v>11143</v>
      </c>
      <c r="F1065" t="s">
        <v>11994</v>
      </c>
      <c r="G1065" t="s">
        <v>11995</v>
      </c>
      <c r="H1065" t="s">
        <v>12406</v>
      </c>
      <c r="I1065" t="s">
        <v>12413</v>
      </c>
      <c r="J1065" t="s">
        <v>16026</v>
      </c>
      <c r="K1065" t="s">
        <v>16030</v>
      </c>
      <c r="M1065" t="s">
        <v>16030</v>
      </c>
      <c r="U1065" t="s">
        <v>16026</v>
      </c>
      <c r="AD1065" t="s">
        <v>85</v>
      </c>
      <c r="AE1065" t="s">
        <v>16656</v>
      </c>
    </row>
    <row r="1066" spans="1:31" x14ac:dyDescent="0.35">
      <c r="B1066" t="s">
        <v>16031</v>
      </c>
      <c r="C1066" t="s">
        <v>10905</v>
      </c>
      <c r="D1066" t="s">
        <v>10907</v>
      </c>
      <c r="E1066" t="s">
        <v>11143</v>
      </c>
      <c r="F1066" t="s">
        <v>11994</v>
      </c>
      <c r="G1066" t="s">
        <v>11995</v>
      </c>
      <c r="H1066" t="s">
        <v>12406</v>
      </c>
      <c r="I1066" t="s">
        <v>12413</v>
      </c>
      <c r="J1066" t="s">
        <v>16026</v>
      </c>
      <c r="K1066" t="s">
        <v>16030</v>
      </c>
      <c r="L1066" t="s">
        <v>16032</v>
      </c>
      <c r="M1066" t="s">
        <v>16032</v>
      </c>
      <c r="U1066" t="s">
        <v>16026</v>
      </c>
      <c r="AD1066" t="s">
        <v>85</v>
      </c>
      <c r="AE1066" t="s">
        <v>16656</v>
      </c>
    </row>
    <row r="1067" spans="1:31" x14ac:dyDescent="0.35">
      <c r="B1067" t="s">
        <v>15064</v>
      </c>
      <c r="C1067" t="s">
        <v>10905</v>
      </c>
      <c r="D1067" t="s">
        <v>10907</v>
      </c>
      <c r="E1067" t="s">
        <v>11143</v>
      </c>
      <c r="F1067" t="s">
        <v>11994</v>
      </c>
      <c r="G1067" t="s">
        <v>11995</v>
      </c>
      <c r="H1067" t="s">
        <v>12406</v>
      </c>
      <c r="I1067" t="s">
        <v>12413</v>
      </c>
      <c r="J1067" t="s">
        <v>16026</v>
      </c>
      <c r="M1067" t="s">
        <v>16026</v>
      </c>
      <c r="U1067" t="s">
        <v>16026</v>
      </c>
      <c r="AD1067" t="s">
        <v>85</v>
      </c>
      <c r="AE1067" t="s">
        <v>16656</v>
      </c>
    </row>
    <row r="1068" spans="1:31" x14ac:dyDescent="0.35">
      <c r="A1068" t="s">
        <v>85</v>
      </c>
      <c r="B1068" t="s">
        <v>16033</v>
      </c>
      <c r="C1068" t="s">
        <v>10905</v>
      </c>
      <c r="D1068" t="s">
        <v>10907</v>
      </c>
      <c r="E1068" t="s">
        <v>11143</v>
      </c>
      <c r="F1068" t="s">
        <v>11994</v>
      </c>
      <c r="G1068" t="s">
        <v>11995</v>
      </c>
      <c r="H1068" t="s">
        <v>12406</v>
      </c>
      <c r="I1068" t="s">
        <v>12413</v>
      </c>
      <c r="J1068" t="s">
        <v>16034</v>
      </c>
      <c r="K1068" t="s">
        <v>85</v>
      </c>
      <c r="M1068" t="s">
        <v>16034</v>
      </c>
      <c r="O1068" t="s">
        <v>85</v>
      </c>
      <c r="P1068" t="s">
        <v>85</v>
      </c>
      <c r="Q1068" t="s">
        <v>85</v>
      </c>
      <c r="R1068" t="s">
        <v>85</v>
      </c>
      <c r="T1068" t="s">
        <v>85</v>
      </c>
      <c r="U1068" t="s">
        <v>16035</v>
      </c>
      <c r="W1068" t="s">
        <v>85</v>
      </c>
      <c r="X1068" t="s">
        <v>85</v>
      </c>
      <c r="Y1068" t="s">
        <v>85</v>
      </c>
      <c r="Z1068" t="s">
        <v>85</v>
      </c>
      <c r="AA1068" t="s">
        <v>85</v>
      </c>
      <c r="AD1068" t="s">
        <v>16035</v>
      </c>
      <c r="AE1068" t="s">
        <v>16034</v>
      </c>
    </row>
    <row r="1069" spans="1:31" x14ac:dyDescent="0.35">
      <c r="A1069" t="s">
        <v>85</v>
      </c>
      <c r="B1069" t="s">
        <v>16036</v>
      </c>
      <c r="C1069" t="s">
        <v>10905</v>
      </c>
      <c r="D1069" t="s">
        <v>10907</v>
      </c>
      <c r="E1069" t="s">
        <v>11143</v>
      </c>
      <c r="F1069" t="s">
        <v>11994</v>
      </c>
      <c r="G1069" t="s">
        <v>11995</v>
      </c>
      <c r="H1069" t="s">
        <v>12406</v>
      </c>
      <c r="I1069" t="s">
        <v>12413</v>
      </c>
      <c r="J1069" t="s">
        <v>16034</v>
      </c>
      <c r="K1069" t="s">
        <v>16037</v>
      </c>
      <c r="M1069" t="s">
        <v>16037</v>
      </c>
      <c r="O1069" t="s">
        <v>85</v>
      </c>
      <c r="P1069" t="s">
        <v>85</v>
      </c>
      <c r="Q1069" t="s">
        <v>85</v>
      </c>
      <c r="R1069" t="s">
        <v>85</v>
      </c>
      <c r="T1069" t="s">
        <v>85</v>
      </c>
      <c r="U1069" t="s">
        <v>16035</v>
      </c>
      <c r="W1069" t="s">
        <v>85</v>
      </c>
      <c r="X1069" t="s">
        <v>85</v>
      </c>
      <c r="Y1069" t="s">
        <v>85</v>
      </c>
      <c r="Z1069" t="s">
        <v>85</v>
      </c>
      <c r="AA1069" t="s">
        <v>85</v>
      </c>
      <c r="AD1069" t="s">
        <v>16035</v>
      </c>
      <c r="AE1069" t="s">
        <v>16656</v>
      </c>
    </row>
    <row r="1070" spans="1:31" x14ac:dyDescent="0.35">
      <c r="B1070" t="s">
        <v>15068</v>
      </c>
      <c r="C1070" t="s">
        <v>10905</v>
      </c>
      <c r="D1070" t="s">
        <v>10907</v>
      </c>
      <c r="E1070" t="s">
        <v>11143</v>
      </c>
      <c r="F1070" t="s">
        <v>11994</v>
      </c>
      <c r="G1070" t="s">
        <v>11995</v>
      </c>
      <c r="H1070" t="s">
        <v>12406</v>
      </c>
      <c r="I1070" t="s">
        <v>12413</v>
      </c>
      <c r="J1070" t="s">
        <v>12520</v>
      </c>
      <c r="M1070" t="s">
        <v>12520</v>
      </c>
      <c r="U1070" t="s">
        <v>12520</v>
      </c>
      <c r="AD1070" t="s">
        <v>12520</v>
      </c>
      <c r="AE1070" t="s">
        <v>12520</v>
      </c>
    </row>
    <row r="1071" spans="1:31" x14ac:dyDescent="0.35">
      <c r="B1071" t="s">
        <v>15067</v>
      </c>
      <c r="C1071" t="s">
        <v>10905</v>
      </c>
      <c r="D1071" t="s">
        <v>10907</v>
      </c>
      <c r="E1071" t="s">
        <v>11143</v>
      </c>
      <c r="F1071" t="s">
        <v>11994</v>
      </c>
      <c r="G1071" t="s">
        <v>11995</v>
      </c>
      <c r="H1071" t="s">
        <v>12406</v>
      </c>
      <c r="I1071" t="s">
        <v>12413</v>
      </c>
      <c r="J1071" t="s">
        <v>16038</v>
      </c>
      <c r="M1071" t="s">
        <v>16038</v>
      </c>
      <c r="N1071" t="s">
        <v>12521</v>
      </c>
      <c r="U1071" t="s">
        <v>16038</v>
      </c>
      <c r="AD1071" t="s">
        <v>16038</v>
      </c>
      <c r="AE1071" t="s">
        <v>16038</v>
      </c>
    </row>
    <row r="1072" spans="1:31" x14ac:dyDescent="0.35">
      <c r="B1072" t="s">
        <v>15154</v>
      </c>
      <c r="C1072" t="s">
        <v>10905</v>
      </c>
      <c r="D1072" t="s">
        <v>10907</v>
      </c>
      <c r="E1072" t="s">
        <v>11143</v>
      </c>
      <c r="F1072" t="s">
        <v>11994</v>
      </c>
      <c r="G1072" t="s">
        <v>11995</v>
      </c>
      <c r="H1072" t="s">
        <v>12406</v>
      </c>
      <c r="I1072" t="s">
        <v>12413</v>
      </c>
      <c r="J1072" t="s">
        <v>16039</v>
      </c>
      <c r="K1072" t="s">
        <v>16040</v>
      </c>
      <c r="M1072" t="s">
        <v>16040</v>
      </c>
      <c r="N1072" t="s">
        <v>20516</v>
      </c>
      <c r="U1072" t="s">
        <v>16039</v>
      </c>
      <c r="AD1072" t="s">
        <v>16039</v>
      </c>
      <c r="AE1072" t="s">
        <v>16656</v>
      </c>
    </row>
    <row r="1073" spans="1:31" x14ac:dyDescent="0.35">
      <c r="B1073" t="s">
        <v>15070</v>
      </c>
      <c r="C1073" t="s">
        <v>10905</v>
      </c>
      <c r="D1073" t="s">
        <v>10907</v>
      </c>
      <c r="E1073" t="s">
        <v>11143</v>
      </c>
      <c r="F1073" t="s">
        <v>11994</v>
      </c>
      <c r="G1073" t="s">
        <v>11995</v>
      </c>
      <c r="H1073" t="s">
        <v>12406</v>
      </c>
      <c r="I1073" t="s">
        <v>12413</v>
      </c>
      <c r="J1073" t="s">
        <v>16039</v>
      </c>
      <c r="K1073" t="s">
        <v>16041</v>
      </c>
      <c r="M1073" t="s">
        <v>16041</v>
      </c>
      <c r="N1073" t="s">
        <v>20517</v>
      </c>
      <c r="U1073" t="s">
        <v>16039</v>
      </c>
      <c r="AD1073" t="s">
        <v>16039</v>
      </c>
      <c r="AE1073" t="s">
        <v>16656</v>
      </c>
    </row>
    <row r="1074" spans="1:31" x14ac:dyDescent="0.35">
      <c r="B1074" t="s">
        <v>15069</v>
      </c>
      <c r="C1074" t="s">
        <v>10905</v>
      </c>
      <c r="D1074" t="s">
        <v>10907</v>
      </c>
      <c r="E1074" t="s">
        <v>11143</v>
      </c>
      <c r="F1074" t="s">
        <v>11994</v>
      </c>
      <c r="G1074" t="s">
        <v>11995</v>
      </c>
      <c r="H1074" t="s">
        <v>12406</v>
      </c>
      <c r="I1074" t="s">
        <v>12413</v>
      </c>
      <c r="J1074" t="s">
        <v>16039</v>
      </c>
      <c r="M1074" t="s">
        <v>16039</v>
      </c>
      <c r="U1074" t="s">
        <v>16039</v>
      </c>
      <c r="AD1074" t="s">
        <v>85</v>
      </c>
      <c r="AE1074" t="s">
        <v>16039</v>
      </c>
    </row>
    <row r="1075" spans="1:31" x14ac:dyDescent="0.35">
      <c r="B1075" t="s">
        <v>15071</v>
      </c>
      <c r="C1075" t="s">
        <v>10905</v>
      </c>
      <c r="D1075" t="s">
        <v>10907</v>
      </c>
      <c r="E1075" t="s">
        <v>11143</v>
      </c>
      <c r="F1075" t="s">
        <v>11994</v>
      </c>
      <c r="G1075" t="s">
        <v>11995</v>
      </c>
      <c r="H1075" t="s">
        <v>12406</v>
      </c>
      <c r="I1075" t="s">
        <v>12413</v>
      </c>
      <c r="J1075" t="s">
        <v>16042</v>
      </c>
      <c r="M1075" t="s">
        <v>16042</v>
      </c>
      <c r="U1075" t="s">
        <v>16042</v>
      </c>
      <c r="AD1075" t="s">
        <v>16042</v>
      </c>
      <c r="AE1075" t="s">
        <v>16042</v>
      </c>
    </row>
    <row r="1076" spans="1:31" x14ac:dyDescent="0.35">
      <c r="A1076" t="s">
        <v>85</v>
      </c>
      <c r="B1076" t="s">
        <v>12456</v>
      </c>
      <c r="C1076" t="s">
        <v>10905</v>
      </c>
      <c r="D1076" t="s">
        <v>10907</v>
      </c>
      <c r="E1076" t="s">
        <v>11143</v>
      </c>
      <c r="F1076" t="s">
        <v>11994</v>
      </c>
      <c r="G1076" t="s">
        <v>11995</v>
      </c>
      <c r="H1076" t="s">
        <v>12406</v>
      </c>
      <c r="I1076" t="s">
        <v>12414</v>
      </c>
      <c r="J1076" t="s">
        <v>85</v>
      </c>
      <c r="K1076" t="s">
        <v>85</v>
      </c>
      <c r="M1076" t="s">
        <v>12414</v>
      </c>
      <c r="N1076" t="s">
        <v>85</v>
      </c>
      <c r="O1076" t="s">
        <v>85</v>
      </c>
      <c r="P1076" t="s">
        <v>85</v>
      </c>
      <c r="Q1076" t="s">
        <v>85</v>
      </c>
      <c r="R1076" t="s">
        <v>85</v>
      </c>
      <c r="S1076" t="s">
        <v>85</v>
      </c>
      <c r="T1076" t="s">
        <v>85</v>
      </c>
      <c r="V1076" t="s">
        <v>85</v>
      </c>
      <c r="W1076" t="s">
        <v>85</v>
      </c>
      <c r="X1076" t="s">
        <v>85</v>
      </c>
      <c r="Y1076" t="s">
        <v>85</v>
      </c>
      <c r="Z1076" t="s">
        <v>85</v>
      </c>
      <c r="AA1076" t="s">
        <v>85</v>
      </c>
      <c r="AB1076" t="s">
        <v>85</v>
      </c>
      <c r="AC1076" t="s">
        <v>85</v>
      </c>
      <c r="AD1076" t="s">
        <v>85</v>
      </c>
      <c r="AE1076" t="s">
        <v>16656</v>
      </c>
    </row>
    <row r="1077" spans="1:31" x14ac:dyDescent="0.35">
      <c r="B1077" t="s">
        <v>14917</v>
      </c>
      <c r="C1077" t="s">
        <v>10905</v>
      </c>
      <c r="D1077" t="s">
        <v>10907</v>
      </c>
      <c r="E1077" t="s">
        <v>11143</v>
      </c>
      <c r="F1077" t="s">
        <v>11994</v>
      </c>
      <c r="G1077" t="s">
        <v>11995</v>
      </c>
      <c r="H1077" t="s">
        <v>12406</v>
      </c>
      <c r="I1077" t="s">
        <v>12414</v>
      </c>
      <c r="J1077" t="s">
        <v>16043</v>
      </c>
      <c r="M1077" t="s">
        <v>16043</v>
      </c>
      <c r="AD1077" t="s">
        <v>85</v>
      </c>
      <c r="AE1077" t="s">
        <v>16043</v>
      </c>
    </row>
    <row r="1078" spans="1:31" x14ac:dyDescent="0.35">
      <c r="B1078" t="s">
        <v>15084</v>
      </c>
      <c r="C1078" t="s">
        <v>10905</v>
      </c>
      <c r="D1078" t="s">
        <v>10907</v>
      </c>
      <c r="E1078" t="s">
        <v>11143</v>
      </c>
      <c r="F1078" t="s">
        <v>11994</v>
      </c>
      <c r="G1078" t="s">
        <v>11995</v>
      </c>
      <c r="H1078" t="s">
        <v>12406</v>
      </c>
      <c r="I1078" t="s">
        <v>12414</v>
      </c>
      <c r="J1078" t="s">
        <v>1548</v>
      </c>
      <c r="K1078" t="s">
        <v>15525</v>
      </c>
      <c r="M1078" t="s">
        <v>15525</v>
      </c>
      <c r="N1078" t="s">
        <v>20113</v>
      </c>
      <c r="U1078" t="s">
        <v>1548</v>
      </c>
      <c r="AD1078" t="s">
        <v>1548</v>
      </c>
      <c r="AE1078" t="s">
        <v>16656</v>
      </c>
    </row>
    <row r="1079" spans="1:31" x14ac:dyDescent="0.35">
      <c r="B1079" t="s">
        <v>14919</v>
      </c>
      <c r="C1079" t="s">
        <v>10905</v>
      </c>
      <c r="D1079" t="s">
        <v>10907</v>
      </c>
      <c r="E1079" t="s">
        <v>11143</v>
      </c>
      <c r="F1079" t="s">
        <v>11994</v>
      </c>
      <c r="G1079" t="s">
        <v>11995</v>
      </c>
      <c r="H1079" t="s">
        <v>12406</v>
      </c>
      <c r="I1079" t="s">
        <v>12414</v>
      </c>
      <c r="J1079" t="s">
        <v>1548</v>
      </c>
      <c r="K1079" t="s">
        <v>16044</v>
      </c>
      <c r="M1079" t="s">
        <v>16044</v>
      </c>
      <c r="N1079" t="s">
        <v>20518</v>
      </c>
      <c r="U1079" t="s">
        <v>1548</v>
      </c>
      <c r="AD1079" t="s">
        <v>1548</v>
      </c>
      <c r="AE1079" t="s">
        <v>16656</v>
      </c>
    </row>
    <row r="1080" spans="1:31" x14ac:dyDescent="0.35">
      <c r="B1080" t="s">
        <v>14918</v>
      </c>
      <c r="C1080" t="s">
        <v>10905</v>
      </c>
      <c r="D1080" t="s">
        <v>10907</v>
      </c>
      <c r="E1080" t="s">
        <v>11143</v>
      </c>
      <c r="F1080" t="s">
        <v>11994</v>
      </c>
      <c r="G1080" t="s">
        <v>11995</v>
      </c>
      <c r="H1080" t="s">
        <v>12406</v>
      </c>
      <c r="I1080" t="s">
        <v>12414</v>
      </c>
      <c r="J1080" t="s">
        <v>1548</v>
      </c>
      <c r="M1080" t="s">
        <v>1548</v>
      </c>
      <c r="N1080" t="s">
        <v>18074</v>
      </c>
      <c r="U1080" t="s">
        <v>1548</v>
      </c>
      <c r="AD1080" t="s">
        <v>1548</v>
      </c>
      <c r="AE1080" t="s">
        <v>1548</v>
      </c>
    </row>
    <row r="1081" spans="1:31" x14ac:dyDescent="0.35">
      <c r="B1081" t="s">
        <v>14920</v>
      </c>
      <c r="C1081" t="s">
        <v>10905</v>
      </c>
      <c r="D1081" t="s">
        <v>10907</v>
      </c>
      <c r="E1081" t="s">
        <v>11143</v>
      </c>
      <c r="F1081" t="s">
        <v>11994</v>
      </c>
      <c r="G1081" t="s">
        <v>11995</v>
      </c>
      <c r="H1081" t="s">
        <v>12406</v>
      </c>
      <c r="I1081" t="s">
        <v>12414</v>
      </c>
      <c r="J1081" t="s">
        <v>16045</v>
      </c>
      <c r="M1081" t="s">
        <v>16045</v>
      </c>
      <c r="U1081" t="s">
        <v>16045</v>
      </c>
      <c r="AD1081" t="s">
        <v>16045</v>
      </c>
      <c r="AE1081" t="s">
        <v>16045</v>
      </c>
    </row>
    <row r="1082" spans="1:31" x14ac:dyDescent="0.35">
      <c r="B1082" t="s">
        <v>14921</v>
      </c>
      <c r="C1082" t="s">
        <v>10905</v>
      </c>
      <c r="D1082" t="s">
        <v>10907</v>
      </c>
      <c r="E1082" t="s">
        <v>11143</v>
      </c>
      <c r="F1082" t="s">
        <v>11994</v>
      </c>
      <c r="G1082" t="s">
        <v>11995</v>
      </c>
      <c r="H1082" t="s">
        <v>12406</v>
      </c>
      <c r="I1082" t="s">
        <v>12414</v>
      </c>
      <c r="J1082" t="s">
        <v>16046</v>
      </c>
      <c r="M1082" t="s">
        <v>16046</v>
      </c>
      <c r="U1082" t="s">
        <v>16046</v>
      </c>
      <c r="AD1082" t="s">
        <v>16046</v>
      </c>
      <c r="AE1082" t="s">
        <v>16046</v>
      </c>
    </row>
    <row r="1083" spans="1:31" x14ac:dyDescent="0.35">
      <c r="B1083" t="s">
        <v>14978</v>
      </c>
      <c r="C1083" t="s">
        <v>10905</v>
      </c>
      <c r="D1083" t="s">
        <v>10907</v>
      </c>
      <c r="E1083" t="s">
        <v>11143</v>
      </c>
      <c r="F1083" t="s">
        <v>11994</v>
      </c>
      <c r="G1083" t="s">
        <v>11995</v>
      </c>
      <c r="H1083" t="s">
        <v>12406</v>
      </c>
      <c r="I1083" t="s">
        <v>12414</v>
      </c>
      <c r="J1083" t="s">
        <v>16047</v>
      </c>
      <c r="M1083" t="s">
        <v>16047</v>
      </c>
      <c r="U1083" t="s">
        <v>16047</v>
      </c>
      <c r="AD1083" t="s">
        <v>16047</v>
      </c>
      <c r="AE1083" t="s">
        <v>16047</v>
      </c>
    </row>
    <row r="1084" spans="1:31" x14ac:dyDescent="0.35">
      <c r="B1084" t="s">
        <v>14977</v>
      </c>
      <c r="C1084" t="s">
        <v>10905</v>
      </c>
      <c r="D1084" t="s">
        <v>10907</v>
      </c>
      <c r="E1084" t="s">
        <v>11143</v>
      </c>
      <c r="F1084" t="s">
        <v>11994</v>
      </c>
      <c r="G1084" t="s">
        <v>11995</v>
      </c>
      <c r="H1084" t="s">
        <v>12406</v>
      </c>
      <c r="I1084" t="s">
        <v>12414</v>
      </c>
      <c r="J1084" t="s">
        <v>20519</v>
      </c>
      <c r="M1084" t="s">
        <v>20519</v>
      </c>
      <c r="AD1084" t="s">
        <v>85</v>
      </c>
      <c r="AE1084" t="s">
        <v>20519</v>
      </c>
    </row>
    <row r="1085" spans="1:31" x14ac:dyDescent="0.35">
      <c r="B1085" t="s">
        <v>14980</v>
      </c>
      <c r="C1085" t="s">
        <v>10905</v>
      </c>
      <c r="D1085" t="s">
        <v>10907</v>
      </c>
      <c r="E1085" t="s">
        <v>11143</v>
      </c>
      <c r="F1085" t="s">
        <v>11994</v>
      </c>
      <c r="G1085" t="s">
        <v>11995</v>
      </c>
      <c r="H1085" t="s">
        <v>12406</v>
      </c>
      <c r="I1085" t="s">
        <v>12414</v>
      </c>
      <c r="J1085" t="s">
        <v>16048</v>
      </c>
      <c r="K1085" t="s">
        <v>16049</v>
      </c>
      <c r="M1085" t="s">
        <v>16049</v>
      </c>
      <c r="AD1085" t="s">
        <v>85</v>
      </c>
      <c r="AE1085" t="s">
        <v>16656</v>
      </c>
    </row>
    <row r="1086" spans="1:31" x14ac:dyDescent="0.35">
      <c r="B1086" t="s">
        <v>14979</v>
      </c>
      <c r="C1086" t="s">
        <v>10905</v>
      </c>
      <c r="D1086" t="s">
        <v>10907</v>
      </c>
      <c r="E1086" t="s">
        <v>11143</v>
      </c>
      <c r="F1086" t="s">
        <v>11994</v>
      </c>
      <c r="G1086" t="s">
        <v>11995</v>
      </c>
      <c r="H1086" t="s">
        <v>12406</v>
      </c>
      <c r="I1086" t="s">
        <v>12414</v>
      </c>
      <c r="J1086" t="s">
        <v>16048</v>
      </c>
      <c r="M1086" t="s">
        <v>16048</v>
      </c>
      <c r="AD1086" t="s">
        <v>85</v>
      </c>
      <c r="AE1086" t="s">
        <v>16048</v>
      </c>
    </row>
    <row r="1087" spans="1:31" x14ac:dyDescent="0.35">
      <c r="B1087" t="s">
        <v>14981</v>
      </c>
      <c r="C1087" t="s">
        <v>10905</v>
      </c>
      <c r="D1087" t="s">
        <v>10907</v>
      </c>
      <c r="E1087" t="s">
        <v>11143</v>
      </c>
      <c r="F1087" t="s">
        <v>11994</v>
      </c>
      <c r="G1087" t="s">
        <v>11995</v>
      </c>
      <c r="H1087" t="s">
        <v>12406</v>
      </c>
      <c r="I1087" t="s">
        <v>12414</v>
      </c>
      <c r="J1087" t="s">
        <v>16050</v>
      </c>
      <c r="M1087" t="s">
        <v>16050</v>
      </c>
      <c r="AD1087" t="s">
        <v>85</v>
      </c>
      <c r="AE1087" t="s">
        <v>16050</v>
      </c>
    </row>
    <row r="1088" spans="1:31" x14ac:dyDescent="0.35">
      <c r="B1088" t="s">
        <v>14931</v>
      </c>
      <c r="C1088" t="s">
        <v>10905</v>
      </c>
      <c r="D1088" t="s">
        <v>10907</v>
      </c>
      <c r="E1088" t="s">
        <v>11143</v>
      </c>
      <c r="F1088" t="s">
        <v>11994</v>
      </c>
      <c r="G1088" t="s">
        <v>11995</v>
      </c>
      <c r="H1088" t="s">
        <v>12406</v>
      </c>
      <c r="I1088" t="s">
        <v>12414</v>
      </c>
      <c r="J1088" t="s">
        <v>16051</v>
      </c>
      <c r="K1088" t="s">
        <v>16052</v>
      </c>
      <c r="M1088" t="s">
        <v>16052</v>
      </c>
      <c r="N1088" t="s">
        <v>16053</v>
      </c>
      <c r="AD1088" t="s">
        <v>85</v>
      </c>
      <c r="AE1088" t="s">
        <v>16656</v>
      </c>
    </row>
    <row r="1089" spans="1:31" x14ac:dyDescent="0.35">
      <c r="B1089" t="s">
        <v>14930</v>
      </c>
      <c r="C1089" t="s">
        <v>10905</v>
      </c>
      <c r="D1089" t="s">
        <v>10907</v>
      </c>
      <c r="E1089" t="s">
        <v>11143</v>
      </c>
      <c r="F1089" t="s">
        <v>11994</v>
      </c>
      <c r="G1089" t="s">
        <v>11995</v>
      </c>
      <c r="H1089" t="s">
        <v>12406</v>
      </c>
      <c r="I1089" t="s">
        <v>12414</v>
      </c>
      <c r="J1089" t="s">
        <v>16051</v>
      </c>
      <c r="M1089" t="s">
        <v>16051</v>
      </c>
      <c r="U1089" t="s">
        <v>16051</v>
      </c>
      <c r="AD1089" t="s">
        <v>16051</v>
      </c>
      <c r="AE1089" t="s">
        <v>16051</v>
      </c>
    </row>
    <row r="1090" spans="1:31" x14ac:dyDescent="0.35">
      <c r="B1090" t="s">
        <v>15116</v>
      </c>
      <c r="C1090" t="s">
        <v>10905</v>
      </c>
      <c r="D1090" t="s">
        <v>10907</v>
      </c>
      <c r="E1090" t="s">
        <v>11143</v>
      </c>
      <c r="F1090" t="s">
        <v>11994</v>
      </c>
      <c r="G1090" t="s">
        <v>11995</v>
      </c>
      <c r="H1090" t="s">
        <v>12406</v>
      </c>
      <c r="I1090" t="s">
        <v>12414</v>
      </c>
      <c r="J1090" t="s">
        <v>16054</v>
      </c>
      <c r="K1090" t="s">
        <v>16055</v>
      </c>
      <c r="M1090" t="s">
        <v>16055</v>
      </c>
      <c r="N1090" t="s">
        <v>20520</v>
      </c>
      <c r="U1090" t="s">
        <v>16054</v>
      </c>
      <c r="AD1090" t="s">
        <v>16054</v>
      </c>
      <c r="AE1090" t="s">
        <v>16656</v>
      </c>
    </row>
    <row r="1091" spans="1:31" x14ac:dyDescent="0.35">
      <c r="B1091" t="s">
        <v>14932</v>
      </c>
      <c r="C1091" t="s">
        <v>10905</v>
      </c>
      <c r="D1091" t="s">
        <v>10907</v>
      </c>
      <c r="E1091" t="s">
        <v>11143</v>
      </c>
      <c r="F1091" t="s">
        <v>11994</v>
      </c>
      <c r="G1091" t="s">
        <v>11995</v>
      </c>
      <c r="H1091" t="s">
        <v>12406</v>
      </c>
      <c r="I1091" t="s">
        <v>12414</v>
      </c>
      <c r="J1091" t="s">
        <v>16054</v>
      </c>
      <c r="M1091" t="s">
        <v>16054</v>
      </c>
      <c r="U1091" t="s">
        <v>16054</v>
      </c>
      <c r="AD1091" t="s">
        <v>16054</v>
      </c>
      <c r="AE1091" t="s">
        <v>16054</v>
      </c>
    </row>
    <row r="1092" spans="1:31" x14ac:dyDescent="0.35">
      <c r="A1092" t="s">
        <v>85</v>
      </c>
      <c r="B1092" t="s">
        <v>14922</v>
      </c>
      <c r="C1092" t="s">
        <v>10905</v>
      </c>
      <c r="D1092" t="s">
        <v>10907</v>
      </c>
      <c r="E1092" t="s">
        <v>11143</v>
      </c>
      <c r="F1092" t="s">
        <v>11994</v>
      </c>
      <c r="G1092" t="s">
        <v>11995</v>
      </c>
      <c r="H1092" t="s">
        <v>12406</v>
      </c>
      <c r="I1092" t="s">
        <v>12414</v>
      </c>
      <c r="J1092" t="s">
        <v>4611</v>
      </c>
      <c r="M1092" t="s">
        <v>4611</v>
      </c>
      <c r="N1092" t="s">
        <v>12415</v>
      </c>
      <c r="O1092" t="s">
        <v>85</v>
      </c>
      <c r="P1092" t="s">
        <v>85</v>
      </c>
      <c r="Q1092" t="s">
        <v>85</v>
      </c>
      <c r="R1092" t="s">
        <v>85</v>
      </c>
      <c r="S1092" t="s">
        <v>12416</v>
      </c>
      <c r="T1092" t="s">
        <v>85</v>
      </c>
      <c r="U1092" t="s">
        <v>4611</v>
      </c>
      <c r="V1092" t="s">
        <v>12417</v>
      </c>
      <c r="W1092" t="s">
        <v>85</v>
      </c>
      <c r="X1092" t="s">
        <v>85</v>
      </c>
      <c r="Y1092" t="s">
        <v>85</v>
      </c>
      <c r="Z1092" t="s">
        <v>85</v>
      </c>
      <c r="AA1092" t="s">
        <v>85</v>
      </c>
      <c r="AB1092" t="s">
        <v>12418</v>
      </c>
      <c r="AC1092" t="s">
        <v>4611</v>
      </c>
      <c r="AD1092" t="s">
        <v>4611</v>
      </c>
      <c r="AE1092" t="s">
        <v>4611</v>
      </c>
    </row>
    <row r="1093" spans="1:31" x14ac:dyDescent="0.35">
      <c r="B1093" t="s">
        <v>14933</v>
      </c>
      <c r="C1093" t="s">
        <v>10905</v>
      </c>
      <c r="D1093" t="s">
        <v>10907</v>
      </c>
      <c r="E1093" t="s">
        <v>11143</v>
      </c>
      <c r="F1093" t="s">
        <v>11994</v>
      </c>
      <c r="G1093" t="s">
        <v>11995</v>
      </c>
      <c r="H1093" t="s">
        <v>12406</v>
      </c>
      <c r="I1093" t="s">
        <v>12414</v>
      </c>
      <c r="J1093" t="s">
        <v>1499</v>
      </c>
      <c r="M1093" t="s">
        <v>1499</v>
      </c>
      <c r="U1093" t="s">
        <v>1499</v>
      </c>
      <c r="AD1093" t="s">
        <v>1499</v>
      </c>
      <c r="AE1093" t="s">
        <v>1499</v>
      </c>
    </row>
    <row r="1094" spans="1:31" x14ac:dyDescent="0.35">
      <c r="B1094" t="s">
        <v>14934</v>
      </c>
      <c r="C1094" t="s">
        <v>10905</v>
      </c>
      <c r="D1094" t="s">
        <v>10907</v>
      </c>
      <c r="E1094" t="s">
        <v>11143</v>
      </c>
      <c r="F1094" t="s">
        <v>11994</v>
      </c>
      <c r="G1094" t="s">
        <v>11995</v>
      </c>
      <c r="H1094" t="s">
        <v>12406</v>
      </c>
      <c r="I1094" t="s">
        <v>12414</v>
      </c>
      <c r="J1094" t="s">
        <v>16056</v>
      </c>
      <c r="M1094" t="s">
        <v>16056</v>
      </c>
      <c r="U1094" t="s">
        <v>16056</v>
      </c>
      <c r="AD1094" t="s">
        <v>16056</v>
      </c>
      <c r="AE1094" t="s">
        <v>16056</v>
      </c>
    </row>
    <row r="1095" spans="1:31" x14ac:dyDescent="0.35">
      <c r="A1095" t="s">
        <v>85</v>
      </c>
      <c r="B1095" t="s">
        <v>16057</v>
      </c>
      <c r="C1095" t="s">
        <v>10905</v>
      </c>
      <c r="D1095" t="s">
        <v>10907</v>
      </c>
      <c r="E1095" t="s">
        <v>11143</v>
      </c>
      <c r="F1095" t="s">
        <v>11994</v>
      </c>
      <c r="G1095" t="s">
        <v>11995</v>
      </c>
      <c r="H1095" t="s">
        <v>12406</v>
      </c>
      <c r="I1095" t="s">
        <v>12414</v>
      </c>
      <c r="J1095" t="s">
        <v>16058</v>
      </c>
      <c r="K1095" t="s">
        <v>16059</v>
      </c>
      <c r="M1095" t="s">
        <v>16059</v>
      </c>
      <c r="X1095" t="s">
        <v>85</v>
      </c>
      <c r="Y1095" t="s">
        <v>85</v>
      </c>
      <c r="Z1095" t="s">
        <v>85</v>
      </c>
      <c r="AA1095" t="s">
        <v>85</v>
      </c>
      <c r="AB1095" t="s">
        <v>85</v>
      </c>
      <c r="AC1095" t="s">
        <v>1518</v>
      </c>
      <c r="AD1095" t="s">
        <v>85</v>
      </c>
      <c r="AE1095" t="s">
        <v>16656</v>
      </c>
    </row>
    <row r="1096" spans="1:31" x14ac:dyDescent="0.35">
      <c r="A1096" t="s">
        <v>85</v>
      </c>
      <c r="B1096" t="s">
        <v>16060</v>
      </c>
      <c r="C1096" t="s">
        <v>10905</v>
      </c>
      <c r="D1096" t="s">
        <v>10907</v>
      </c>
      <c r="E1096" t="s">
        <v>11143</v>
      </c>
      <c r="F1096" t="s">
        <v>11994</v>
      </c>
      <c r="G1096" t="s">
        <v>11995</v>
      </c>
      <c r="H1096" t="s">
        <v>12406</v>
      </c>
      <c r="I1096" t="s">
        <v>12414</v>
      </c>
      <c r="J1096" t="s">
        <v>16058</v>
      </c>
      <c r="K1096" t="s">
        <v>85</v>
      </c>
      <c r="M1096" t="s">
        <v>16058</v>
      </c>
      <c r="X1096" t="s">
        <v>85</v>
      </c>
      <c r="Y1096" t="s">
        <v>85</v>
      </c>
      <c r="Z1096" t="s">
        <v>85</v>
      </c>
      <c r="AA1096" t="s">
        <v>85</v>
      </c>
      <c r="AB1096" t="s">
        <v>85</v>
      </c>
      <c r="AC1096" t="s">
        <v>1518</v>
      </c>
      <c r="AD1096" t="s">
        <v>85</v>
      </c>
      <c r="AE1096" t="s">
        <v>16058</v>
      </c>
    </row>
    <row r="1097" spans="1:31" x14ac:dyDescent="0.35">
      <c r="A1097" t="s">
        <v>85</v>
      </c>
      <c r="B1097" t="s">
        <v>12419</v>
      </c>
      <c r="C1097" t="s">
        <v>10905</v>
      </c>
      <c r="D1097" t="s">
        <v>10907</v>
      </c>
      <c r="E1097" t="s">
        <v>11143</v>
      </c>
      <c r="F1097" t="s">
        <v>11994</v>
      </c>
      <c r="G1097" t="s">
        <v>11995</v>
      </c>
      <c r="H1097" t="s">
        <v>12406</v>
      </c>
      <c r="I1097" t="s">
        <v>12414</v>
      </c>
      <c r="J1097" t="s">
        <v>1518</v>
      </c>
      <c r="K1097" t="s">
        <v>85</v>
      </c>
      <c r="M1097" t="s">
        <v>1518</v>
      </c>
      <c r="O1097" t="s">
        <v>85</v>
      </c>
      <c r="P1097" t="s">
        <v>85</v>
      </c>
      <c r="Q1097" t="s">
        <v>85</v>
      </c>
      <c r="R1097" t="s">
        <v>85</v>
      </c>
      <c r="S1097" t="s">
        <v>12420</v>
      </c>
      <c r="T1097" t="s">
        <v>85</v>
      </c>
      <c r="U1097" t="s">
        <v>1518</v>
      </c>
      <c r="V1097" t="s">
        <v>10846</v>
      </c>
      <c r="W1097" t="s">
        <v>85</v>
      </c>
      <c r="X1097" t="s">
        <v>85</v>
      </c>
      <c r="Y1097" t="s">
        <v>85</v>
      </c>
      <c r="Z1097" t="s">
        <v>85</v>
      </c>
      <c r="AA1097" t="s">
        <v>85</v>
      </c>
      <c r="AB1097" t="s">
        <v>85</v>
      </c>
      <c r="AC1097" t="s">
        <v>1518</v>
      </c>
      <c r="AD1097" t="s">
        <v>1518</v>
      </c>
      <c r="AE1097" t="s">
        <v>1518</v>
      </c>
    </row>
    <row r="1098" spans="1:31" x14ac:dyDescent="0.35">
      <c r="B1098" t="s">
        <v>14935</v>
      </c>
      <c r="C1098" t="s">
        <v>10905</v>
      </c>
      <c r="D1098" t="s">
        <v>10907</v>
      </c>
      <c r="E1098" t="s">
        <v>11143</v>
      </c>
      <c r="F1098" t="s">
        <v>11994</v>
      </c>
      <c r="G1098" t="s">
        <v>11995</v>
      </c>
      <c r="H1098" t="s">
        <v>12406</v>
      </c>
      <c r="I1098" t="s">
        <v>12414</v>
      </c>
      <c r="J1098" t="s">
        <v>1518</v>
      </c>
      <c r="K1098" t="s">
        <v>16061</v>
      </c>
      <c r="M1098" t="s">
        <v>16061</v>
      </c>
      <c r="N1098" t="s">
        <v>16062</v>
      </c>
      <c r="U1098" t="s">
        <v>1518</v>
      </c>
      <c r="AD1098" t="s">
        <v>1518</v>
      </c>
      <c r="AE1098" t="s">
        <v>16656</v>
      </c>
    </row>
    <row r="1099" spans="1:31" x14ac:dyDescent="0.35">
      <c r="B1099" t="s">
        <v>14936</v>
      </c>
      <c r="C1099" t="s">
        <v>10905</v>
      </c>
      <c r="D1099" t="s">
        <v>10907</v>
      </c>
      <c r="E1099" t="s">
        <v>11143</v>
      </c>
      <c r="F1099" t="s">
        <v>11994</v>
      </c>
      <c r="G1099" t="s">
        <v>11995</v>
      </c>
      <c r="H1099" t="s">
        <v>12406</v>
      </c>
      <c r="I1099" t="s">
        <v>12414</v>
      </c>
      <c r="J1099" t="s">
        <v>20521</v>
      </c>
      <c r="M1099" t="s">
        <v>20521</v>
      </c>
      <c r="AD1099" t="s">
        <v>85</v>
      </c>
      <c r="AE1099" t="s">
        <v>20521</v>
      </c>
    </row>
    <row r="1100" spans="1:31" x14ac:dyDescent="0.35">
      <c r="B1100" t="s">
        <v>15131</v>
      </c>
      <c r="C1100" t="s">
        <v>10905</v>
      </c>
      <c r="D1100" t="s">
        <v>10907</v>
      </c>
      <c r="E1100" t="s">
        <v>11143</v>
      </c>
      <c r="F1100" t="s">
        <v>11994</v>
      </c>
      <c r="G1100" t="s">
        <v>11995</v>
      </c>
      <c r="H1100" t="s">
        <v>12406</v>
      </c>
      <c r="I1100" t="s">
        <v>12414</v>
      </c>
      <c r="J1100" t="s">
        <v>1353</v>
      </c>
      <c r="K1100" t="s">
        <v>16063</v>
      </c>
      <c r="L1100" t="s">
        <v>16064</v>
      </c>
      <c r="M1100" t="s">
        <v>16064</v>
      </c>
      <c r="N1100" t="s">
        <v>16763</v>
      </c>
      <c r="U1100" t="s">
        <v>1353</v>
      </c>
      <c r="AD1100" t="s">
        <v>1353</v>
      </c>
      <c r="AE1100" t="s">
        <v>16656</v>
      </c>
    </row>
    <row r="1101" spans="1:31" x14ac:dyDescent="0.35">
      <c r="B1101" t="s">
        <v>15130</v>
      </c>
      <c r="C1101" t="s">
        <v>10905</v>
      </c>
      <c r="D1101" t="s">
        <v>10907</v>
      </c>
      <c r="E1101" t="s">
        <v>11143</v>
      </c>
      <c r="F1101" t="s">
        <v>11994</v>
      </c>
      <c r="G1101" t="s">
        <v>11995</v>
      </c>
      <c r="H1101" t="s">
        <v>12406</v>
      </c>
      <c r="I1101" t="s">
        <v>12414</v>
      </c>
      <c r="J1101" t="s">
        <v>1353</v>
      </c>
      <c r="K1101" t="s">
        <v>16063</v>
      </c>
      <c r="L1101" t="s">
        <v>16065</v>
      </c>
      <c r="M1101" t="s">
        <v>16065</v>
      </c>
      <c r="N1101" t="s">
        <v>20522</v>
      </c>
      <c r="U1101" t="s">
        <v>1353</v>
      </c>
      <c r="AD1101" t="s">
        <v>1353</v>
      </c>
      <c r="AE1101" t="s">
        <v>16656</v>
      </c>
    </row>
    <row r="1102" spans="1:31" x14ac:dyDescent="0.35">
      <c r="B1102" t="s">
        <v>15129</v>
      </c>
      <c r="C1102" t="s">
        <v>10905</v>
      </c>
      <c r="D1102" t="s">
        <v>10907</v>
      </c>
      <c r="E1102" t="s">
        <v>11143</v>
      </c>
      <c r="F1102" t="s">
        <v>11994</v>
      </c>
      <c r="G1102" t="s">
        <v>11995</v>
      </c>
      <c r="H1102" t="s">
        <v>12406</v>
      </c>
      <c r="I1102" t="s">
        <v>12414</v>
      </c>
      <c r="J1102" t="s">
        <v>1353</v>
      </c>
      <c r="K1102" t="s">
        <v>16063</v>
      </c>
      <c r="M1102" t="s">
        <v>16063</v>
      </c>
      <c r="N1102" t="s">
        <v>20523</v>
      </c>
      <c r="U1102" t="s">
        <v>1353</v>
      </c>
      <c r="AD1102" t="s">
        <v>1353</v>
      </c>
      <c r="AE1102" t="s">
        <v>16656</v>
      </c>
    </row>
    <row r="1103" spans="1:31" x14ac:dyDescent="0.35">
      <c r="B1103" t="s">
        <v>14937</v>
      </c>
      <c r="C1103" t="s">
        <v>10905</v>
      </c>
      <c r="D1103" t="s">
        <v>10907</v>
      </c>
      <c r="E1103" t="s">
        <v>11143</v>
      </c>
      <c r="F1103" t="s">
        <v>11994</v>
      </c>
      <c r="G1103" t="s">
        <v>11995</v>
      </c>
      <c r="H1103" t="s">
        <v>12406</v>
      </c>
      <c r="I1103" t="s">
        <v>12414</v>
      </c>
      <c r="J1103" t="s">
        <v>1353</v>
      </c>
      <c r="M1103" t="s">
        <v>1353</v>
      </c>
      <c r="N1103" t="s">
        <v>20524</v>
      </c>
      <c r="O1103" t="s">
        <v>10749</v>
      </c>
      <c r="P1103" t="s">
        <v>85</v>
      </c>
      <c r="Q1103" t="s">
        <v>85</v>
      </c>
      <c r="R1103" t="s">
        <v>85</v>
      </c>
      <c r="S1103" t="s">
        <v>85</v>
      </c>
      <c r="T1103" t="s">
        <v>85</v>
      </c>
      <c r="U1103" t="s">
        <v>1353</v>
      </c>
      <c r="V1103" t="s">
        <v>10750</v>
      </c>
      <c r="W1103" t="s">
        <v>85</v>
      </c>
      <c r="X1103" t="s">
        <v>85</v>
      </c>
      <c r="Y1103" t="s">
        <v>1352</v>
      </c>
      <c r="Z1103" t="s">
        <v>85</v>
      </c>
      <c r="AA1103" t="s">
        <v>10751</v>
      </c>
      <c r="AB1103" t="s">
        <v>10752</v>
      </c>
      <c r="AC1103" t="s">
        <v>85</v>
      </c>
      <c r="AD1103" t="s">
        <v>1353</v>
      </c>
      <c r="AE1103" t="s">
        <v>1353</v>
      </c>
    </row>
    <row r="1104" spans="1:31" x14ac:dyDescent="0.35">
      <c r="B1104" t="s">
        <v>16066</v>
      </c>
      <c r="C1104" t="s">
        <v>10905</v>
      </c>
      <c r="D1104" t="s">
        <v>10907</v>
      </c>
      <c r="E1104" t="s">
        <v>11143</v>
      </c>
      <c r="F1104" t="s">
        <v>11994</v>
      </c>
      <c r="G1104" t="s">
        <v>11995</v>
      </c>
      <c r="H1104" t="s">
        <v>12406</v>
      </c>
      <c r="I1104" t="s">
        <v>12414</v>
      </c>
      <c r="J1104" t="s">
        <v>16067</v>
      </c>
      <c r="M1104" t="s">
        <v>16067</v>
      </c>
      <c r="U1104" t="s">
        <v>16067</v>
      </c>
      <c r="AD1104" t="s">
        <v>16067</v>
      </c>
      <c r="AE1104" t="s">
        <v>16067</v>
      </c>
    </row>
    <row r="1105" spans="1:31" x14ac:dyDescent="0.35">
      <c r="B1105" t="s">
        <v>15142</v>
      </c>
      <c r="C1105" t="s">
        <v>10905</v>
      </c>
      <c r="D1105" t="s">
        <v>10907</v>
      </c>
      <c r="E1105" t="s">
        <v>11143</v>
      </c>
      <c r="F1105" t="s">
        <v>11994</v>
      </c>
      <c r="G1105" t="s">
        <v>11995</v>
      </c>
      <c r="H1105" t="s">
        <v>12406</v>
      </c>
      <c r="I1105" t="s">
        <v>12414</v>
      </c>
      <c r="J1105" t="s">
        <v>16068</v>
      </c>
      <c r="K1105" t="s">
        <v>16069</v>
      </c>
      <c r="M1105" t="s">
        <v>16069</v>
      </c>
      <c r="N1105" t="s">
        <v>16070</v>
      </c>
      <c r="U1105" t="s">
        <v>16068</v>
      </c>
      <c r="AD1105" t="s">
        <v>16068</v>
      </c>
      <c r="AE1105" t="s">
        <v>16656</v>
      </c>
    </row>
    <row r="1106" spans="1:31" x14ac:dyDescent="0.35">
      <c r="B1106" t="s">
        <v>14983</v>
      </c>
      <c r="C1106" t="s">
        <v>10905</v>
      </c>
      <c r="D1106" t="s">
        <v>10907</v>
      </c>
      <c r="E1106" t="s">
        <v>11143</v>
      </c>
      <c r="F1106" t="s">
        <v>11994</v>
      </c>
      <c r="G1106" t="s">
        <v>11995</v>
      </c>
      <c r="H1106" t="s">
        <v>12406</v>
      </c>
      <c r="I1106" t="s">
        <v>12414</v>
      </c>
      <c r="J1106" t="s">
        <v>16068</v>
      </c>
      <c r="M1106" t="s">
        <v>16068</v>
      </c>
      <c r="U1106" t="s">
        <v>16068</v>
      </c>
      <c r="AD1106" t="s">
        <v>16068</v>
      </c>
      <c r="AE1106" t="s">
        <v>16068</v>
      </c>
    </row>
    <row r="1107" spans="1:31" x14ac:dyDescent="0.35">
      <c r="B1107" t="s">
        <v>14984</v>
      </c>
      <c r="C1107" t="s">
        <v>10905</v>
      </c>
      <c r="D1107" t="s">
        <v>10907</v>
      </c>
      <c r="E1107" t="s">
        <v>11143</v>
      </c>
      <c r="F1107" t="s">
        <v>11994</v>
      </c>
      <c r="G1107" t="s">
        <v>11995</v>
      </c>
      <c r="H1107" t="s">
        <v>12406</v>
      </c>
      <c r="I1107" t="s">
        <v>12414</v>
      </c>
      <c r="J1107" t="s">
        <v>16071</v>
      </c>
      <c r="M1107" t="s">
        <v>16071</v>
      </c>
      <c r="U1107" t="s">
        <v>16071</v>
      </c>
      <c r="AD1107" t="s">
        <v>16071</v>
      </c>
      <c r="AE1107" t="s">
        <v>16071</v>
      </c>
    </row>
    <row r="1108" spans="1:31" x14ac:dyDescent="0.35">
      <c r="B1108" t="s">
        <v>14982</v>
      </c>
      <c r="C1108" t="s">
        <v>10905</v>
      </c>
      <c r="D1108" t="s">
        <v>10907</v>
      </c>
      <c r="E1108" t="s">
        <v>11143</v>
      </c>
      <c r="F1108" t="s">
        <v>11994</v>
      </c>
      <c r="G1108" t="s">
        <v>11995</v>
      </c>
      <c r="H1108" t="s">
        <v>12406</v>
      </c>
      <c r="I1108" t="s">
        <v>12414</v>
      </c>
      <c r="J1108" t="s">
        <v>16072</v>
      </c>
      <c r="M1108" t="s">
        <v>16072</v>
      </c>
      <c r="AD1108" t="s">
        <v>85</v>
      </c>
      <c r="AE1108" t="s">
        <v>16072</v>
      </c>
    </row>
    <row r="1109" spans="1:31" x14ac:dyDescent="0.35">
      <c r="B1109" t="s">
        <v>14985</v>
      </c>
      <c r="C1109" t="s">
        <v>10905</v>
      </c>
      <c r="D1109" t="s">
        <v>10907</v>
      </c>
      <c r="E1109" t="s">
        <v>11143</v>
      </c>
      <c r="F1109" t="s">
        <v>11994</v>
      </c>
      <c r="G1109" t="s">
        <v>11995</v>
      </c>
      <c r="H1109" t="s">
        <v>12406</v>
      </c>
      <c r="I1109" t="s">
        <v>12414</v>
      </c>
      <c r="J1109" t="s">
        <v>16073</v>
      </c>
      <c r="M1109" t="s">
        <v>16073</v>
      </c>
      <c r="U1109" t="s">
        <v>16073</v>
      </c>
      <c r="AD1109" t="s">
        <v>16073</v>
      </c>
      <c r="AE1109" t="s">
        <v>16073</v>
      </c>
    </row>
    <row r="1110" spans="1:31" x14ac:dyDescent="0.35">
      <c r="A1110" t="s">
        <v>85</v>
      </c>
      <c r="B1110" t="s">
        <v>12421</v>
      </c>
      <c r="C1110" t="s">
        <v>10905</v>
      </c>
      <c r="D1110" t="s">
        <v>10907</v>
      </c>
      <c r="E1110" t="s">
        <v>11143</v>
      </c>
      <c r="F1110" t="s">
        <v>11994</v>
      </c>
      <c r="G1110" t="s">
        <v>11995</v>
      </c>
      <c r="H1110" t="s">
        <v>12406</v>
      </c>
      <c r="I1110" t="s">
        <v>12414</v>
      </c>
      <c r="J1110" t="s">
        <v>12422</v>
      </c>
      <c r="K1110" t="s">
        <v>85</v>
      </c>
      <c r="M1110" t="s">
        <v>12422</v>
      </c>
      <c r="N1110" t="s">
        <v>12423</v>
      </c>
      <c r="O1110" t="s">
        <v>85</v>
      </c>
      <c r="P1110" t="s">
        <v>85</v>
      </c>
      <c r="Q1110" t="s">
        <v>85</v>
      </c>
      <c r="R1110" t="s">
        <v>85</v>
      </c>
      <c r="S1110" t="s">
        <v>12424</v>
      </c>
      <c r="T1110" t="s">
        <v>85</v>
      </c>
      <c r="U1110" t="s">
        <v>1483</v>
      </c>
      <c r="V1110" t="s">
        <v>10825</v>
      </c>
      <c r="W1110" t="s">
        <v>85</v>
      </c>
      <c r="X1110" t="s">
        <v>85</v>
      </c>
      <c r="Y1110" t="s">
        <v>85</v>
      </c>
      <c r="Z1110" t="s">
        <v>85</v>
      </c>
      <c r="AA1110" t="s">
        <v>85</v>
      </c>
      <c r="AB1110" t="s">
        <v>12425</v>
      </c>
      <c r="AC1110" t="s">
        <v>12422</v>
      </c>
      <c r="AD1110" t="s">
        <v>85</v>
      </c>
      <c r="AE1110" t="s">
        <v>16656</v>
      </c>
    </row>
    <row r="1111" spans="1:31" x14ac:dyDescent="0.35">
      <c r="A1111" t="s">
        <v>85</v>
      </c>
      <c r="B1111" t="s">
        <v>12426</v>
      </c>
      <c r="C1111" t="s">
        <v>10905</v>
      </c>
      <c r="D1111" t="s">
        <v>10907</v>
      </c>
      <c r="E1111" t="s">
        <v>11143</v>
      </c>
      <c r="F1111" t="s">
        <v>11994</v>
      </c>
      <c r="G1111" t="s">
        <v>11995</v>
      </c>
      <c r="H1111" t="s">
        <v>12406</v>
      </c>
      <c r="I1111" t="s">
        <v>12414</v>
      </c>
      <c r="J1111" t="s">
        <v>16074</v>
      </c>
      <c r="K1111" t="s">
        <v>16075</v>
      </c>
      <c r="M1111" t="s">
        <v>16075</v>
      </c>
      <c r="N1111" t="s">
        <v>12427</v>
      </c>
      <c r="O1111" t="s">
        <v>85</v>
      </c>
      <c r="P1111" t="s">
        <v>85</v>
      </c>
      <c r="Q1111" t="s">
        <v>85</v>
      </c>
      <c r="R1111" t="s">
        <v>85</v>
      </c>
      <c r="S1111" t="s">
        <v>12428</v>
      </c>
      <c r="T1111" t="s">
        <v>85</v>
      </c>
      <c r="U1111" t="s">
        <v>12429</v>
      </c>
      <c r="V1111" t="s">
        <v>12430</v>
      </c>
      <c r="W1111" t="s">
        <v>85</v>
      </c>
      <c r="X1111" t="s">
        <v>85</v>
      </c>
      <c r="Y1111" t="s">
        <v>85</v>
      </c>
      <c r="Z1111" t="s">
        <v>85</v>
      </c>
      <c r="AA1111" t="s">
        <v>85</v>
      </c>
      <c r="AB1111" t="s">
        <v>85</v>
      </c>
      <c r="AC1111" t="s">
        <v>12427</v>
      </c>
      <c r="AD1111" t="s">
        <v>12429</v>
      </c>
      <c r="AE1111" t="s">
        <v>16656</v>
      </c>
    </row>
    <row r="1112" spans="1:31" x14ac:dyDescent="0.35">
      <c r="B1112" t="s">
        <v>14924</v>
      </c>
      <c r="C1112" t="s">
        <v>10905</v>
      </c>
      <c r="D1112" t="s">
        <v>10907</v>
      </c>
      <c r="E1112" t="s">
        <v>11143</v>
      </c>
      <c r="F1112" t="s">
        <v>11994</v>
      </c>
      <c r="G1112" t="s">
        <v>11995</v>
      </c>
      <c r="H1112" t="s">
        <v>12406</v>
      </c>
      <c r="I1112" t="s">
        <v>12414</v>
      </c>
      <c r="J1112" t="s">
        <v>16076</v>
      </c>
      <c r="M1112" t="s">
        <v>16076</v>
      </c>
      <c r="U1112" t="s">
        <v>16076</v>
      </c>
      <c r="AD1112" t="s">
        <v>16076</v>
      </c>
      <c r="AE1112" t="s">
        <v>16076</v>
      </c>
    </row>
    <row r="1113" spans="1:31" x14ac:dyDescent="0.35">
      <c r="B1113" t="s">
        <v>14925</v>
      </c>
      <c r="C1113" t="s">
        <v>10905</v>
      </c>
      <c r="D1113" t="s">
        <v>10907</v>
      </c>
      <c r="E1113" t="s">
        <v>11143</v>
      </c>
      <c r="F1113" t="s">
        <v>11994</v>
      </c>
      <c r="G1113" t="s">
        <v>11995</v>
      </c>
      <c r="H1113" t="s">
        <v>12406</v>
      </c>
      <c r="I1113" t="s">
        <v>12414</v>
      </c>
      <c r="J1113" t="s">
        <v>16077</v>
      </c>
      <c r="M1113" t="s">
        <v>16077</v>
      </c>
      <c r="U1113" t="s">
        <v>16077</v>
      </c>
      <c r="AD1113" t="s">
        <v>16077</v>
      </c>
      <c r="AE1113" t="s">
        <v>16077</v>
      </c>
    </row>
    <row r="1114" spans="1:31" x14ac:dyDescent="0.35">
      <c r="B1114" t="s">
        <v>14926</v>
      </c>
      <c r="C1114" t="s">
        <v>10905</v>
      </c>
      <c r="D1114" t="s">
        <v>10907</v>
      </c>
      <c r="E1114" t="s">
        <v>11143</v>
      </c>
      <c r="F1114" t="s">
        <v>11994</v>
      </c>
      <c r="G1114" t="s">
        <v>11995</v>
      </c>
      <c r="H1114" t="s">
        <v>12406</v>
      </c>
      <c r="I1114" t="s">
        <v>12414</v>
      </c>
      <c r="J1114" t="s">
        <v>16078</v>
      </c>
      <c r="M1114" t="s">
        <v>16078</v>
      </c>
      <c r="U1114" t="s">
        <v>16078</v>
      </c>
      <c r="AD1114" t="s">
        <v>16078</v>
      </c>
      <c r="AE1114" t="s">
        <v>16078</v>
      </c>
    </row>
    <row r="1115" spans="1:31" x14ac:dyDescent="0.35">
      <c r="B1115" t="s">
        <v>14927</v>
      </c>
      <c r="C1115" t="s">
        <v>10905</v>
      </c>
      <c r="D1115" t="s">
        <v>10907</v>
      </c>
      <c r="E1115" t="s">
        <v>11143</v>
      </c>
      <c r="F1115" t="s">
        <v>11994</v>
      </c>
      <c r="G1115" t="s">
        <v>11995</v>
      </c>
      <c r="H1115" t="s">
        <v>12406</v>
      </c>
      <c r="I1115" t="s">
        <v>12414</v>
      </c>
      <c r="J1115" t="s">
        <v>16079</v>
      </c>
      <c r="M1115" t="s">
        <v>16079</v>
      </c>
      <c r="U1115" t="s">
        <v>16079</v>
      </c>
      <c r="AD1115" t="s">
        <v>16079</v>
      </c>
      <c r="AE1115" t="s">
        <v>16079</v>
      </c>
    </row>
    <row r="1116" spans="1:31" x14ac:dyDescent="0.35">
      <c r="B1116" t="s">
        <v>14928</v>
      </c>
      <c r="C1116" t="s">
        <v>10905</v>
      </c>
      <c r="D1116" t="s">
        <v>10907</v>
      </c>
      <c r="E1116" t="s">
        <v>11143</v>
      </c>
      <c r="F1116" t="s">
        <v>11994</v>
      </c>
      <c r="G1116" t="s">
        <v>11995</v>
      </c>
      <c r="H1116" t="s">
        <v>12406</v>
      </c>
      <c r="I1116" t="s">
        <v>12414</v>
      </c>
      <c r="J1116" t="s">
        <v>16080</v>
      </c>
      <c r="M1116" t="s">
        <v>16080</v>
      </c>
      <c r="U1116" t="s">
        <v>16080</v>
      </c>
      <c r="AD1116" t="s">
        <v>16080</v>
      </c>
      <c r="AE1116" t="s">
        <v>16080</v>
      </c>
    </row>
    <row r="1117" spans="1:31" x14ac:dyDescent="0.35">
      <c r="B1117" t="s">
        <v>14986</v>
      </c>
      <c r="C1117" t="s">
        <v>10905</v>
      </c>
      <c r="D1117" t="s">
        <v>10907</v>
      </c>
      <c r="E1117" t="s">
        <v>11143</v>
      </c>
      <c r="F1117" t="s">
        <v>11994</v>
      </c>
      <c r="G1117" t="s">
        <v>11995</v>
      </c>
      <c r="H1117" t="s">
        <v>12406</v>
      </c>
      <c r="I1117" t="s">
        <v>12414</v>
      </c>
      <c r="J1117" t="s">
        <v>16081</v>
      </c>
      <c r="M1117" t="s">
        <v>16081</v>
      </c>
      <c r="U1117" t="s">
        <v>16081</v>
      </c>
      <c r="AD1117" t="s">
        <v>16081</v>
      </c>
      <c r="AE1117" t="s">
        <v>16081</v>
      </c>
    </row>
    <row r="1118" spans="1:31" x14ac:dyDescent="0.35">
      <c r="B1118" t="s">
        <v>14987</v>
      </c>
      <c r="C1118" t="s">
        <v>10905</v>
      </c>
      <c r="D1118" t="s">
        <v>10907</v>
      </c>
      <c r="E1118" t="s">
        <v>11143</v>
      </c>
      <c r="F1118" t="s">
        <v>11994</v>
      </c>
      <c r="G1118" t="s">
        <v>11995</v>
      </c>
      <c r="H1118" t="s">
        <v>12406</v>
      </c>
      <c r="I1118" t="s">
        <v>12414</v>
      </c>
      <c r="J1118" t="s">
        <v>16082</v>
      </c>
      <c r="M1118" t="s">
        <v>16082</v>
      </c>
      <c r="U1118" t="s">
        <v>16082</v>
      </c>
      <c r="AD1118" t="s">
        <v>16082</v>
      </c>
      <c r="AE1118" t="s">
        <v>16082</v>
      </c>
    </row>
    <row r="1119" spans="1:31" x14ac:dyDescent="0.35">
      <c r="B1119" t="s">
        <v>15263</v>
      </c>
      <c r="C1119" t="s">
        <v>10905</v>
      </c>
      <c r="D1119" t="s">
        <v>10907</v>
      </c>
      <c r="E1119" t="s">
        <v>11143</v>
      </c>
      <c r="F1119" t="s">
        <v>11994</v>
      </c>
      <c r="G1119" t="s">
        <v>11995</v>
      </c>
      <c r="H1119" t="s">
        <v>12406</v>
      </c>
      <c r="I1119" t="s">
        <v>12414</v>
      </c>
      <c r="J1119" t="s">
        <v>16083</v>
      </c>
      <c r="M1119" t="s">
        <v>16083</v>
      </c>
      <c r="U1119" t="s">
        <v>16083</v>
      </c>
      <c r="AD1119" t="s">
        <v>16083</v>
      </c>
      <c r="AE1119" t="s">
        <v>16083</v>
      </c>
    </row>
    <row r="1120" spans="1:31" x14ac:dyDescent="0.35">
      <c r="B1120" t="s">
        <v>15264</v>
      </c>
      <c r="C1120" t="s">
        <v>10905</v>
      </c>
      <c r="D1120" t="s">
        <v>10907</v>
      </c>
      <c r="E1120" t="s">
        <v>11143</v>
      </c>
      <c r="F1120" t="s">
        <v>11994</v>
      </c>
      <c r="G1120" t="s">
        <v>11995</v>
      </c>
      <c r="H1120" t="s">
        <v>12406</v>
      </c>
      <c r="I1120" t="s">
        <v>12414</v>
      </c>
      <c r="J1120" t="s">
        <v>16084</v>
      </c>
      <c r="M1120" t="s">
        <v>16084</v>
      </c>
      <c r="U1120" t="s">
        <v>16084</v>
      </c>
      <c r="AD1120" t="s">
        <v>16084</v>
      </c>
      <c r="AE1120" t="s">
        <v>16084</v>
      </c>
    </row>
    <row r="1121" spans="1:31" x14ac:dyDescent="0.35">
      <c r="B1121" t="s">
        <v>14988</v>
      </c>
      <c r="C1121" t="s">
        <v>10905</v>
      </c>
      <c r="D1121" t="s">
        <v>10907</v>
      </c>
      <c r="E1121" t="s">
        <v>11143</v>
      </c>
      <c r="F1121" t="s">
        <v>11994</v>
      </c>
      <c r="G1121" t="s">
        <v>11995</v>
      </c>
      <c r="H1121" t="s">
        <v>12406</v>
      </c>
      <c r="I1121" t="s">
        <v>12414</v>
      </c>
      <c r="J1121" t="s">
        <v>16085</v>
      </c>
      <c r="M1121" t="s">
        <v>16085</v>
      </c>
      <c r="U1121" t="s">
        <v>16085</v>
      </c>
      <c r="AD1121" t="s">
        <v>16085</v>
      </c>
      <c r="AE1121" t="s">
        <v>16085</v>
      </c>
    </row>
    <row r="1122" spans="1:31" x14ac:dyDescent="0.35">
      <c r="B1122" t="s">
        <v>15265</v>
      </c>
      <c r="C1122" t="s">
        <v>10905</v>
      </c>
      <c r="D1122" t="s">
        <v>10907</v>
      </c>
      <c r="E1122" t="s">
        <v>11143</v>
      </c>
      <c r="F1122" t="s">
        <v>11994</v>
      </c>
      <c r="G1122" t="s">
        <v>11995</v>
      </c>
      <c r="H1122" t="s">
        <v>12406</v>
      </c>
      <c r="I1122" t="s">
        <v>12414</v>
      </c>
      <c r="J1122" t="s">
        <v>16086</v>
      </c>
      <c r="K1122" t="s">
        <v>16087</v>
      </c>
      <c r="M1122" t="s">
        <v>16087</v>
      </c>
      <c r="N1122" t="s">
        <v>16088</v>
      </c>
      <c r="U1122" t="s">
        <v>16086</v>
      </c>
      <c r="AD1122" t="s">
        <v>16086</v>
      </c>
      <c r="AE1122" t="s">
        <v>16656</v>
      </c>
    </row>
    <row r="1123" spans="1:31" x14ac:dyDescent="0.35">
      <c r="B1123" t="s">
        <v>14929</v>
      </c>
      <c r="C1123" t="s">
        <v>10905</v>
      </c>
      <c r="D1123" t="s">
        <v>10907</v>
      </c>
      <c r="E1123" t="s">
        <v>11143</v>
      </c>
      <c r="F1123" t="s">
        <v>11994</v>
      </c>
      <c r="G1123" t="s">
        <v>11995</v>
      </c>
      <c r="H1123" t="s">
        <v>12406</v>
      </c>
      <c r="I1123" t="s">
        <v>12414</v>
      </c>
      <c r="J1123" t="s">
        <v>16086</v>
      </c>
      <c r="M1123" t="s">
        <v>16086</v>
      </c>
      <c r="U1123" t="s">
        <v>16086</v>
      </c>
      <c r="AD1123" t="s">
        <v>16086</v>
      </c>
      <c r="AE1123" t="s">
        <v>16086</v>
      </c>
    </row>
    <row r="1124" spans="1:31" x14ac:dyDescent="0.35">
      <c r="B1124" t="s">
        <v>14989</v>
      </c>
      <c r="C1124" t="s">
        <v>10905</v>
      </c>
      <c r="D1124" t="s">
        <v>10907</v>
      </c>
      <c r="E1124" t="s">
        <v>11143</v>
      </c>
      <c r="F1124" t="s">
        <v>11994</v>
      </c>
      <c r="G1124" t="s">
        <v>11995</v>
      </c>
      <c r="H1124" t="s">
        <v>12406</v>
      </c>
      <c r="I1124" t="s">
        <v>12414</v>
      </c>
      <c r="J1124" t="s">
        <v>16089</v>
      </c>
      <c r="M1124" t="s">
        <v>16089</v>
      </c>
      <c r="U1124" t="s">
        <v>16089</v>
      </c>
      <c r="AD1124" t="s">
        <v>16089</v>
      </c>
      <c r="AE1124" t="s">
        <v>16089</v>
      </c>
    </row>
    <row r="1125" spans="1:31" x14ac:dyDescent="0.35">
      <c r="B1125" t="s">
        <v>14990</v>
      </c>
      <c r="C1125" t="s">
        <v>10905</v>
      </c>
      <c r="D1125" t="s">
        <v>10907</v>
      </c>
      <c r="E1125" t="s">
        <v>11143</v>
      </c>
      <c r="F1125" t="s">
        <v>11994</v>
      </c>
      <c r="G1125" t="s">
        <v>11995</v>
      </c>
      <c r="H1125" t="s">
        <v>12406</v>
      </c>
      <c r="I1125" t="s">
        <v>12414</v>
      </c>
      <c r="J1125" t="s">
        <v>16090</v>
      </c>
      <c r="M1125" t="s">
        <v>16090</v>
      </c>
      <c r="U1125" t="s">
        <v>16090</v>
      </c>
      <c r="AD1125" t="s">
        <v>16090</v>
      </c>
      <c r="AE1125" t="s">
        <v>16090</v>
      </c>
    </row>
    <row r="1126" spans="1:31" x14ac:dyDescent="0.35">
      <c r="A1126" t="s">
        <v>85</v>
      </c>
      <c r="B1126" t="s">
        <v>12437</v>
      </c>
      <c r="C1126" t="s">
        <v>10905</v>
      </c>
      <c r="D1126" t="s">
        <v>10907</v>
      </c>
      <c r="E1126" t="s">
        <v>11143</v>
      </c>
      <c r="F1126" t="s">
        <v>11994</v>
      </c>
      <c r="G1126" t="s">
        <v>11995</v>
      </c>
      <c r="H1126" t="s">
        <v>12406</v>
      </c>
      <c r="I1126" t="s">
        <v>12414</v>
      </c>
      <c r="J1126" t="s">
        <v>16091</v>
      </c>
      <c r="K1126" t="s">
        <v>16092</v>
      </c>
      <c r="M1126" t="s">
        <v>16092</v>
      </c>
      <c r="N1126" t="s">
        <v>20525</v>
      </c>
      <c r="O1126" t="s">
        <v>85</v>
      </c>
      <c r="P1126" t="s">
        <v>85</v>
      </c>
      <c r="Q1126" t="s">
        <v>85</v>
      </c>
      <c r="R1126" t="s">
        <v>85</v>
      </c>
      <c r="V1126" t="s">
        <v>85</v>
      </c>
      <c r="W1126" t="s">
        <v>85</v>
      </c>
      <c r="X1126" t="s">
        <v>85</v>
      </c>
      <c r="Y1126" t="s">
        <v>85</v>
      </c>
      <c r="Z1126" t="s">
        <v>85</v>
      </c>
      <c r="AA1126" t="s">
        <v>85</v>
      </c>
      <c r="AB1126" t="s">
        <v>85</v>
      </c>
      <c r="AC1126" t="s">
        <v>12438</v>
      </c>
      <c r="AD1126" t="s">
        <v>85</v>
      </c>
      <c r="AE1126" t="s">
        <v>16656</v>
      </c>
    </row>
    <row r="1127" spans="1:31" x14ac:dyDescent="0.35">
      <c r="A1127" t="s">
        <v>85</v>
      </c>
      <c r="B1127" t="s">
        <v>15286</v>
      </c>
      <c r="C1127" t="s">
        <v>10905</v>
      </c>
      <c r="D1127" t="s">
        <v>10907</v>
      </c>
      <c r="E1127" t="s">
        <v>11143</v>
      </c>
      <c r="F1127" t="s">
        <v>11994</v>
      </c>
      <c r="G1127" t="s">
        <v>11995</v>
      </c>
      <c r="H1127" t="s">
        <v>12406</v>
      </c>
      <c r="I1127" t="s">
        <v>12414</v>
      </c>
      <c r="J1127" t="s">
        <v>16091</v>
      </c>
      <c r="M1127" t="s">
        <v>16091</v>
      </c>
      <c r="N1127" t="s">
        <v>12435</v>
      </c>
      <c r="O1127" t="s">
        <v>85</v>
      </c>
      <c r="P1127" t="s">
        <v>85</v>
      </c>
      <c r="Q1127" t="s">
        <v>85</v>
      </c>
      <c r="R1127" t="s">
        <v>85</v>
      </c>
      <c r="V1127" t="s">
        <v>85</v>
      </c>
      <c r="W1127" t="s">
        <v>85</v>
      </c>
      <c r="X1127" t="s">
        <v>85</v>
      </c>
      <c r="Y1127" t="s">
        <v>85</v>
      </c>
      <c r="Z1127" t="s">
        <v>85</v>
      </c>
      <c r="AA1127" t="s">
        <v>85</v>
      </c>
      <c r="AB1127" t="s">
        <v>85</v>
      </c>
      <c r="AC1127" t="s">
        <v>12438</v>
      </c>
      <c r="AD1127" t="s">
        <v>85</v>
      </c>
      <c r="AE1127" t="s">
        <v>16656</v>
      </c>
    </row>
    <row r="1128" spans="1:31" x14ac:dyDescent="0.35">
      <c r="A1128" t="s">
        <v>85</v>
      </c>
      <c r="B1128" t="s">
        <v>16094</v>
      </c>
      <c r="C1128" t="s">
        <v>10905</v>
      </c>
      <c r="D1128" t="s">
        <v>10907</v>
      </c>
      <c r="E1128" t="s">
        <v>11143</v>
      </c>
      <c r="F1128" t="s">
        <v>11994</v>
      </c>
      <c r="G1128" t="s">
        <v>11995</v>
      </c>
      <c r="H1128" t="s">
        <v>12406</v>
      </c>
      <c r="I1128" t="s">
        <v>12414</v>
      </c>
      <c r="J1128" t="s">
        <v>16091</v>
      </c>
      <c r="K1128" t="s">
        <v>16095</v>
      </c>
      <c r="M1128" t="s">
        <v>16095</v>
      </c>
      <c r="N1128" t="s">
        <v>20114</v>
      </c>
      <c r="O1128" t="s">
        <v>85</v>
      </c>
      <c r="P1128" t="s">
        <v>85</v>
      </c>
      <c r="Q1128" t="s">
        <v>85</v>
      </c>
      <c r="R1128" t="s">
        <v>85</v>
      </c>
      <c r="V1128" t="s">
        <v>85</v>
      </c>
      <c r="W1128" t="s">
        <v>85</v>
      </c>
      <c r="X1128" t="s">
        <v>85</v>
      </c>
      <c r="Y1128" t="s">
        <v>85</v>
      </c>
      <c r="Z1128" t="s">
        <v>85</v>
      </c>
      <c r="AA1128" t="s">
        <v>85</v>
      </c>
      <c r="AB1128" t="s">
        <v>85</v>
      </c>
      <c r="AC1128" t="s">
        <v>12436</v>
      </c>
      <c r="AD1128" t="s">
        <v>85</v>
      </c>
      <c r="AE1128" t="s">
        <v>16656</v>
      </c>
    </row>
    <row r="1129" spans="1:31" x14ac:dyDescent="0.35">
      <c r="A1129" t="s">
        <v>85</v>
      </c>
      <c r="B1129" t="s">
        <v>12439</v>
      </c>
      <c r="C1129" t="s">
        <v>10905</v>
      </c>
      <c r="D1129" t="s">
        <v>10907</v>
      </c>
      <c r="E1129" t="s">
        <v>11143</v>
      </c>
      <c r="F1129" t="s">
        <v>11994</v>
      </c>
      <c r="G1129" t="s">
        <v>11995</v>
      </c>
      <c r="H1129" t="s">
        <v>12406</v>
      </c>
      <c r="I1129" t="s">
        <v>12414</v>
      </c>
      <c r="J1129" t="s">
        <v>12440</v>
      </c>
      <c r="K1129" t="s">
        <v>85</v>
      </c>
      <c r="M1129" t="s">
        <v>12440</v>
      </c>
      <c r="N1129" t="s">
        <v>85</v>
      </c>
      <c r="O1129" t="s">
        <v>85</v>
      </c>
      <c r="P1129" t="s">
        <v>85</v>
      </c>
      <c r="Q1129" t="s">
        <v>85</v>
      </c>
      <c r="R1129" t="s">
        <v>85</v>
      </c>
      <c r="S1129" t="s">
        <v>85</v>
      </c>
      <c r="T1129" t="s">
        <v>85</v>
      </c>
      <c r="V1129" t="s">
        <v>85</v>
      </c>
      <c r="W1129" t="s">
        <v>85</v>
      </c>
      <c r="X1129" t="s">
        <v>85</v>
      </c>
      <c r="Y1129" t="s">
        <v>85</v>
      </c>
      <c r="Z1129" t="s">
        <v>85</v>
      </c>
      <c r="AA1129" t="s">
        <v>85</v>
      </c>
      <c r="AB1129" t="s">
        <v>85</v>
      </c>
      <c r="AC1129" t="s">
        <v>12441</v>
      </c>
      <c r="AD1129" t="s">
        <v>85</v>
      </c>
      <c r="AE1129" t="s">
        <v>16656</v>
      </c>
    </row>
    <row r="1130" spans="1:31" x14ac:dyDescent="0.35">
      <c r="B1130" t="s">
        <v>14991</v>
      </c>
      <c r="C1130" t="s">
        <v>10905</v>
      </c>
      <c r="D1130" t="s">
        <v>10907</v>
      </c>
      <c r="E1130" t="s">
        <v>11143</v>
      </c>
      <c r="F1130" t="s">
        <v>11994</v>
      </c>
      <c r="G1130" t="s">
        <v>11995</v>
      </c>
      <c r="H1130" t="s">
        <v>12406</v>
      </c>
      <c r="I1130" t="s">
        <v>12414</v>
      </c>
      <c r="J1130" t="s">
        <v>16096</v>
      </c>
      <c r="M1130" t="s">
        <v>16096</v>
      </c>
      <c r="U1130" t="s">
        <v>16096</v>
      </c>
      <c r="AD1130" t="s">
        <v>16096</v>
      </c>
      <c r="AE1130" t="s">
        <v>16096</v>
      </c>
    </row>
    <row r="1131" spans="1:31" x14ac:dyDescent="0.35">
      <c r="B1131" t="s">
        <v>14992</v>
      </c>
      <c r="C1131" t="s">
        <v>10905</v>
      </c>
      <c r="D1131" t="s">
        <v>10907</v>
      </c>
      <c r="E1131" t="s">
        <v>11143</v>
      </c>
      <c r="F1131" t="s">
        <v>11994</v>
      </c>
      <c r="G1131" t="s">
        <v>11995</v>
      </c>
      <c r="H1131" t="s">
        <v>12406</v>
      </c>
      <c r="I1131" t="s">
        <v>12414</v>
      </c>
      <c r="J1131" t="s">
        <v>16093</v>
      </c>
      <c r="M1131" t="s">
        <v>16093</v>
      </c>
      <c r="U1131" t="s">
        <v>16093</v>
      </c>
      <c r="AD1131" t="s">
        <v>16093</v>
      </c>
      <c r="AE1131" t="s">
        <v>16093</v>
      </c>
    </row>
    <row r="1132" spans="1:31" x14ac:dyDescent="0.35">
      <c r="B1132" t="s">
        <v>14923</v>
      </c>
      <c r="C1132" t="s">
        <v>10905</v>
      </c>
      <c r="D1132" t="s">
        <v>10907</v>
      </c>
      <c r="E1132" t="s">
        <v>11143</v>
      </c>
      <c r="F1132" t="s">
        <v>11994</v>
      </c>
      <c r="G1132" t="s">
        <v>11995</v>
      </c>
      <c r="H1132" t="s">
        <v>12406</v>
      </c>
      <c r="I1132" t="s">
        <v>12414</v>
      </c>
      <c r="J1132" t="s">
        <v>821</v>
      </c>
      <c r="K1132" t="s">
        <v>16097</v>
      </c>
      <c r="M1132" t="s">
        <v>16097</v>
      </c>
      <c r="N1132" t="s">
        <v>20115</v>
      </c>
      <c r="U1132" t="s">
        <v>821</v>
      </c>
      <c r="AD1132" t="s">
        <v>85</v>
      </c>
      <c r="AE1132" t="s">
        <v>16656</v>
      </c>
    </row>
    <row r="1133" spans="1:31" x14ac:dyDescent="0.35">
      <c r="B1133" t="s">
        <v>14938</v>
      </c>
      <c r="C1133" t="s">
        <v>10905</v>
      </c>
      <c r="D1133" t="s">
        <v>10907</v>
      </c>
      <c r="E1133" t="s">
        <v>11143</v>
      </c>
      <c r="F1133" t="s">
        <v>11994</v>
      </c>
      <c r="G1133" t="s">
        <v>11995</v>
      </c>
      <c r="H1133" t="s">
        <v>12406</v>
      </c>
      <c r="I1133" t="s">
        <v>12414</v>
      </c>
      <c r="J1133" t="s">
        <v>16098</v>
      </c>
      <c r="M1133" t="s">
        <v>16098</v>
      </c>
      <c r="AD1133" t="s">
        <v>85</v>
      </c>
      <c r="AE1133" t="s">
        <v>16098</v>
      </c>
    </row>
    <row r="1134" spans="1:31" x14ac:dyDescent="0.35">
      <c r="B1134" t="s">
        <v>14993</v>
      </c>
      <c r="C1134" t="s">
        <v>10905</v>
      </c>
      <c r="D1134" t="s">
        <v>10907</v>
      </c>
      <c r="E1134" t="s">
        <v>11143</v>
      </c>
      <c r="F1134" t="s">
        <v>11994</v>
      </c>
      <c r="G1134" t="s">
        <v>11995</v>
      </c>
      <c r="H1134" t="s">
        <v>12406</v>
      </c>
      <c r="I1134" t="s">
        <v>12414</v>
      </c>
      <c r="J1134" t="s">
        <v>9185</v>
      </c>
      <c r="M1134" t="s">
        <v>9185</v>
      </c>
      <c r="U1134" t="s">
        <v>9185</v>
      </c>
      <c r="AD1134" t="s">
        <v>9185</v>
      </c>
      <c r="AE1134" t="s">
        <v>9185</v>
      </c>
    </row>
    <row r="1135" spans="1:31" x14ac:dyDescent="0.35">
      <c r="B1135" t="s">
        <v>15153</v>
      </c>
      <c r="C1135" t="s">
        <v>10905</v>
      </c>
      <c r="D1135" t="s">
        <v>10907</v>
      </c>
      <c r="E1135" t="s">
        <v>11143</v>
      </c>
      <c r="F1135" t="s">
        <v>11994</v>
      </c>
      <c r="G1135" t="s">
        <v>11995</v>
      </c>
      <c r="H1135" t="s">
        <v>12406</v>
      </c>
      <c r="I1135" t="s">
        <v>12414</v>
      </c>
      <c r="J1135" t="s">
        <v>16099</v>
      </c>
      <c r="K1135" t="s">
        <v>16100</v>
      </c>
      <c r="M1135" t="s">
        <v>16100</v>
      </c>
      <c r="N1135" t="s">
        <v>16101</v>
      </c>
      <c r="U1135" t="s">
        <v>16099</v>
      </c>
      <c r="AD1135" t="s">
        <v>16099</v>
      </c>
      <c r="AE1135" t="s">
        <v>16656</v>
      </c>
    </row>
    <row r="1136" spans="1:31" x14ac:dyDescent="0.35">
      <c r="B1136" t="s">
        <v>14939</v>
      </c>
      <c r="C1136" t="s">
        <v>10905</v>
      </c>
      <c r="D1136" t="s">
        <v>10907</v>
      </c>
      <c r="E1136" t="s">
        <v>11143</v>
      </c>
      <c r="F1136" t="s">
        <v>11994</v>
      </c>
      <c r="G1136" t="s">
        <v>11995</v>
      </c>
      <c r="H1136" t="s">
        <v>12406</v>
      </c>
      <c r="I1136" t="s">
        <v>12414</v>
      </c>
      <c r="J1136" t="s">
        <v>16099</v>
      </c>
      <c r="M1136" t="s">
        <v>16099</v>
      </c>
      <c r="U1136" t="s">
        <v>16099</v>
      </c>
      <c r="AD1136" t="s">
        <v>16099</v>
      </c>
      <c r="AE1136" t="s">
        <v>16099</v>
      </c>
    </row>
    <row r="1137" spans="1:31" x14ac:dyDescent="0.35">
      <c r="B1137" t="s">
        <v>14994</v>
      </c>
      <c r="C1137" t="s">
        <v>10905</v>
      </c>
      <c r="D1137" t="s">
        <v>10907</v>
      </c>
      <c r="E1137" t="s">
        <v>11143</v>
      </c>
      <c r="F1137" t="s">
        <v>11994</v>
      </c>
      <c r="G1137" t="s">
        <v>11995</v>
      </c>
      <c r="H1137" t="s">
        <v>12406</v>
      </c>
      <c r="I1137" t="s">
        <v>12414</v>
      </c>
      <c r="J1137" t="s">
        <v>16102</v>
      </c>
      <c r="M1137" t="s">
        <v>16102</v>
      </c>
      <c r="U1137" t="s">
        <v>16102</v>
      </c>
      <c r="AD1137" t="s">
        <v>16102</v>
      </c>
      <c r="AE1137" t="s">
        <v>16102</v>
      </c>
    </row>
    <row r="1138" spans="1:31" x14ac:dyDescent="0.35">
      <c r="B1138" t="s">
        <v>15266</v>
      </c>
      <c r="C1138" t="s">
        <v>10905</v>
      </c>
      <c r="D1138" t="s">
        <v>10907</v>
      </c>
      <c r="E1138" t="s">
        <v>11143</v>
      </c>
      <c r="F1138" t="s">
        <v>11994</v>
      </c>
      <c r="G1138" t="s">
        <v>11995</v>
      </c>
      <c r="H1138" t="s">
        <v>12406</v>
      </c>
      <c r="I1138" t="s">
        <v>12414</v>
      </c>
      <c r="J1138" t="s">
        <v>16103</v>
      </c>
      <c r="M1138" t="s">
        <v>16103</v>
      </c>
      <c r="U1138" t="s">
        <v>16103</v>
      </c>
      <c r="AD1138" t="s">
        <v>16103</v>
      </c>
      <c r="AE1138" t="s">
        <v>16103</v>
      </c>
    </row>
    <row r="1139" spans="1:31" x14ac:dyDescent="0.35">
      <c r="B1139" t="s">
        <v>16104</v>
      </c>
      <c r="C1139" t="s">
        <v>10905</v>
      </c>
      <c r="D1139" t="s">
        <v>10907</v>
      </c>
      <c r="E1139" t="s">
        <v>11143</v>
      </c>
      <c r="F1139" t="s">
        <v>11994</v>
      </c>
      <c r="G1139" t="s">
        <v>11995</v>
      </c>
      <c r="H1139" t="s">
        <v>12406</v>
      </c>
      <c r="I1139" t="s">
        <v>12414</v>
      </c>
      <c r="J1139" t="s">
        <v>20526</v>
      </c>
      <c r="M1139" t="s">
        <v>20526</v>
      </c>
      <c r="U1139" t="s">
        <v>16105</v>
      </c>
      <c r="AD1139" t="s">
        <v>85</v>
      </c>
      <c r="AE1139" t="s">
        <v>16656</v>
      </c>
    </row>
    <row r="1140" spans="1:31" x14ac:dyDescent="0.35">
      <c r="B1140" t="s">
        <v>14995</v>
      </c>
      <c r="C1140" t="s">
        <v>10905</v>
      </c>
      <c r="D1140" t="s">
        <v>10907</v>
      </c>
      <c r="E1140" t="s">
        <v>11143</v>
      </c>
      <c r="F1140" t="s">
        <v>11994</v>
      </c>
      <c r="G1140" t="s">
        <v>11995</v>
      </c>
      <c r="H1140" t="s">
        <v>12406</v>
      </c>
      <c r="I1140" t="s">
        <v>12414</v>
      </c>
      <c r="J1140" t="s">
        <v>16106</v>
      </c>
      <c r="K1140" t="s">
        <v>16107</v>
      </c>
      <c r="M1140" t="s">
        <v>16107</v>
      </c>
      <c r="AD1140" t="s">
        <v>85</v>
      </c>
      <c r="AE1140" t="s">
        <v>16656</v>
      </c>
    </row>
    <row r="1141" spans="1:31" x14ac:dyDescent="0.35">
      <c r="B1141" t="s">
        <v>14996</v>
      </c>
      <c r="C1141" t="s">
        <v>10905</v>
      </c>
      <c r="D1141" t="s">
        <v>10907</v>
      </c>
      <c r="E1141" t="s">
        <v>11143</v>
      </c>
      <c r="F1141" t="s">
        <v>11994</v>
      </c>
      <c r="G1141" t="s">
        <v>11995</v>
      </c>
      <c r="H1141" t="s">
        <v>12406</v>
      </c>
      <c r="I1141" t="s">
        <v>12414</v>
      </c>
      <c r="J1141" t="s">
        <v>16108</v>
      </c>
      <c r="M1141" t="s">
        <v>16108</v>
      </c>
      <c r="U1141" t="s">
        <v>16108</v>
      </c>
      <c r="AD1141" t="s">
        <v>16108</v>
      </c>
      <c r="AE1141" t="s">
        <v>16108</v>
      </c>
    </row>
    <row r="1142" spans="1:31" x14ac:dyDescent="0.35">
      <c r="B1142" t="s">
        <v>14997</v>
      </c>
      <c r="C1142" t="s">
        <v>10905</v>
      </c>
      <c r="D1142" t="s">
        <v>10907</v>
      </c>
      <c r="E1142" t="s">
        <v>11143</v>
      </c>
      <c r="F1142" t="s">
        <v>11994</v>
      </c>
      <c r="G1142" t="s">
        <v>11995</v>
      </c>
      <c r="H1142" t="s">
        <v>12406</v>
      </c>
      <c r="I1142" t="s">
        <v>12414</v>
      </c>
      <c r="J1142" t="s">
        <v>16109</v>
      </c>
      <c r="M1142" t="s">
        <v>16109</v>
      </c>
      <c r="U1142" t="s">
        <v>16109</v>
      </c>
      <c r="AD1142" t="s">
        <v>16109</v>
      </c>
      <c r="AE1142" t="s">
        <v>16109</v>
      </c>
    </row>
    <row r="1143" spans="1:31" x14ac:dyDescent="0.35">
      <c r="B1143" t="s">
        <v>14998</v>
      </c>
      <c r="C1143" t="s">
        <v>10905</v>
      </c>
      <c r="D1143" t="s">
        <v>10907</v>
      </c>
      <c r="E1143" t="s">
        <v>11143</v>
      </c>
      <c r="F1143" t="s">
        <v>11994</v>
      </c>
      <c r="G1143" t="s">
        <v>11995</v>
      </c>
      <c r="H1143" t="s">
        <v>12406</v>
      </c>
      <c r="I1143" t="s">
        <v>12414</v>
      </c>
      <c r="J1143" t="s">
        <v>16110</v>
      </c>
      <c r="M1143" t="s">
        <v>16110</v>
      </c>
      <c r="U1143" t="s">
        <v>16110</v>
      </c>
      <c r="AD1143" t="s">
        <v>16110</v>
      </c>
      <c r="AE1143" t="s">
        <v>16110</v>
      </c>
    </row>
    <row r="1144" spans="1:31" x14ac:dyDescent="0.35">
      <c r="A1144" t="s">
        <v>85</v>
      </c>
      <c r="B1144" t="s">
        <v>12442</v>
      </c>
      <c r="C1144" t="s">
        <v>10905</v>
      </c>
      <c r="D1144" t="s">
        <v>10907</v>
      </c>
      <c r="E1144" t="s">
        <v>11143</v>
      </c>
      <c r="F1144" t="s">
        <v>11994</v>
      </c>
      <c r="G1144" t="s">
        <v>11995</v>
      </c>
      <c r="H1144" t="s">
        <v>12406</v>
      </c>
      <c r="I1144" t="s">
        <v>12414</v>
      </c>
      <c r="J1144" t="s">
        <v>12443</v>
      </c>
      <c r="K1144" t="s">
        <v>85</v>
      </c>
      <c r="M1144" t="s">
        <v>12443</v>
      </c>
      <c r="N1144" t="s">
        <v>85</v>
      </c>
      <c r="O1144" t="s">
        <v>85</v>
      </c>
      <c r="P1144" t="s">
        <v>85</v>
      </c>
      <c r="Q1144" t="s">
        <v>85</v>
      </c>
      <c r="R1144" t="s">
        <v>85</v>
      </c>
      <c r="S1144" t="s">
        <v>85</v>
      </c>
      <c r="T1144" t="s">
        <v>85</v>
      </c>
      <c r="V1144" t="s">
        <v>85</v>
      </c>
      <c r="W1144" t="s">
        <v>85</v>
      </c>
      <c r="X1144" t="s">
        <v>85</v>
      </c>
      <c r="Y1144" t="s">
        <v>85</v>
      </c>
      <c r="Z1144" t="s">
        <v>85</v>
      </c>
      <c r="AA1144" t="s">
        <v>85</v>
      </c>
      <c r="AB1144" t="s">
        <v>85</v>
      </c>
      <c r="AC1144" t="s">
        <v>12443</v>
      </c>
      <c r="AD1144" t="s">
        <v>85</v>
      </c>
      <c r="AE1144" t="s">
        <v>16656</v>
      </c>
    </row>
    <row r="1145" spans="1:31" x14ac:dyDescent="0.35">
      <c r="B1145" t="s">
        <v>16111</v>
      </c>
      <c r="C1145" t="s">
        <v>10905</v>
      </c>
      <c r="D1145" t="s">
        <v>10907</v>
      </c>
      <c r="E1145" t="s">
        <v>11143</v>
      </c>
      <c r="F1145" t="s">
        <v>11994</v>
      </c>
      <c r="G1145" t="s">
        <v>11995</v>
      </c>
      <c r="H1145" t="s">
        <v>12406</v>
      </c>
      <c r="I1145" t="s">
        <v>12414</v>
      </c>
      <c r="J1145" t="s">
        <v>1477</v>
      </c>
      <c r="K1145" t="s">
        <v>16112</v>
      </c>
      <c r="M1145" t="s">
        <v>16112</v>
      </c>
      <c r="U1145" t="s">
        <v>1477</v>
      </c>
      <c r="AD1145" t="s">
        <v>16112</v>
      </c>
      <c r="AE1145" t="s">
        <v>16112</v>
      </c>
    </row>
    <row r="1146" spans="1:31" x14ac:dyDescent="0.35">
      <c r="B1146" t="s">
        <v>15165</v>
      </c>
      <c r="C1146" t="s">
        <v>10905</v>
      </c>
      <c r="D1146" t="s">
        <v>10907</v>
      </c>
      <c r="E1146" t="s">
        <v>11143</v>
      </c>
      <c r="F1146" t="s">
        <v>11994</v>
      </c>
      <c r="G1146" t="s">
        <v>11995</v>
      </c>
      <c r="H1146" t="s">
        <v>12406</v>
      </c>
      <c r="I1146" t="s">
        <v>12414</v>
      </c>
      <c r="J1146" t="s">
        <v>1477</v>
      </c>
      <c r="K1146" t="s">
        <v>16113</v>
      </c>
      <c r="M1146" t="s">
        <v>16113</v>
      </c>
      <c r="N1146" t="s">
        <v>16114</v>
      </c>
      <c r="U1146" t="s">
        <v>1477</v>
      </c>
      <c r="AD1146" t="s">
        <v>1477</v>
      </c>
      <c r="AE1146" t="s">
        <v>16656</v>
      </c>
    </row>
    <row r="1147" spans="1:31" x14ac:dyDescent="0.35">
      <c r="B1147" t="s">
        <v>14999</v>
      </c>
      <c r="C1147" t="s">
        <v>10905</v>
      </c>
      <c r="D1147" t="s">
        <v>10907</v>
      </c>
      <c r="E1147" t="s">
        <v>11143</v>
      </c>
      <c r="F1147" t="s">
        <v>11994</v>
      </c>
      <c r="G1147" t="s">
        <v>11995</v>
      </c>
      <c r="H1147" t="s">
        <v>12406</v>
      </c>
      <c r="I1147" t="s">
        <v>12414</v>
      </c>
      <c r="J1147" t="s">
        <v>1477</v>
      </c>
      <c r="M1147" t="s">
        <v>1477</v>
      </c>
      <c r="N1147" t="s">
        <v>16115</v>
      </c>
      <c r="U1147" t="s">
        <v>1477</v>
      </c>
      <c r="AD1147" t="s">
        <v>1477</v>
      </c>
      <c r="AE1147" t="s">
        <v>1477</v>
      </c>
    </row>
    <row r="1148" spans="1:31" x14ac:dyDescent="0.35">
      <c r="B1148" t="s">
        <v>15000</v>
      </c>
      <c r="C1148" t="s">
        <v>10905</v>
      </c>
      <c r="D1148" t="s">
        <v>10907</v>
      </c>
      <c r="E1148" t="s">
        <v>11143</v>
      </c>
      <c r="F1148" t="s">
        <v>11994</v>
      </c>
      <c r="G1148" t="s">
        <v>11995</v>
      </c>
      <c r="H1148" t="s">
        <v>12406</v>
      </c>
      <c r="I1148" t="s">
        <v>12414</v>
      </c>
      <c r="J1148" t="s">
        <v>16116</v>
      </c>
      <c r="M1148" t="s">
        <v>16116</v>
      </c>
      <c r="U1148" t="s">
        <v>16116</v>
      </c>
      <c r="AD1148" t="s">
        <v>16116</v>
      </c>
      <c r="AE1148" t="s">
        <v>16116</v>
      </c>
    </row>
    <row r="1149" spans="1:31" x14ac:dyDescent="0.35">
      <c r="B1149" t="s">
        <v>15023</v>
      </c>
      <c r="C1149" t="s">
        <v>10905</v>
      </c>
      <c r="D1149" t="s">
        <v>10907</v>
      </c>
      <c r="E1149" t="s">
        <v>11143</v>
      </c>
      <c r="F1149" t="s">
        <v>11994</v>
      </c>
      <c r="G1149" t="s">
        <v>11995</v>
      </c>
      <c r="H1149" t="s">
        <v>12406</v>
      </c>
      <c r="I1149" t="s">
        <v>12414</v>
      </c>
      <c r="J1149" t="s">
        <v>16117</v>
      </c>
      <c r="M1149" t="s">
        <v>16117</v>
      </c>
      <c r="U1149" t="s">
        <v>16117</v>
      </c>
      <c r="AD1149" t="s">
        <v>16117</v>
      </c>
      <c r="AE1149" t="s">
        <v>16117</v>
      </c>
    </row>
    <row r="1150" spans="1:31" x14ac:dyDescent="0.35">
      <c r="B1150" t="s">
        <v>15166</v>
      </c>
      <c r="C1150" t="s">
        <v>10905</v>
      </c>
      <c r="D1150" t="s">
        <v>10907</v>
      </c>
      <c r="E1150" t="s">
        <v>11143</v>
      </c>
      <c r="F1150" t="s">
        <v>11994</v>
      </c>
      <c r="G1150" t="s">
        <v>11995</v>
      </c>
      <c r="H1150" t="s">
        <v>12406</v>
      </c>
      <c r="I1150" t="s">
        <v>12414</v>
      </c>
      <c r="J1150" t="s">
        <v>16118</v>
      </c>
      <c r="K1150" t="s">
        <v>16119</v>
      </c>
      <c r="M1150" t="s">
        <v>16119</v>
      </c>
      <c r="N1150" t="s">
        <v>20527</v>
      </c>
      <c r="U1150" t="s">
        <v>16118</v>
      </c>
      <c r="AD1150" t="s">
        <v>16118</v>
      </c>
      <c r="AE1150" t="s">
        <v>16656</v>
      </c>
    </row>
    <row r="1151" spans="1:31" x14ac:dyDescent="0.35">
      <c r="B1151" t="s">
        <v>14941</v>
      </c>
      <c r="C1151" t="s">
        <v>10905</v>
      </c>
      <c r="D1151" t="s">
        <v>10907</v>
      </c>
      <c r="E1151" t="s">
        <v>11143</v>
      </c>
      <c r="F1151" t="s">
        <v>11994</v>
      </c>
      <c r="G1151" t="s">
        <v>11995</v>
      </c>
      <c r="H1151" t="s">
        <v>12406</v>
      </c>
      <c r="I1151" t="s">
        <v>12414</v>
      </c>
      <c r="J1151" t="s">
        <v>16118</v>
      </c>
      <c r="K1151" t="s">
        <v>16120</v>
      </c>
      <c r="M1151" t="s">
        <v>16120</v>
      </c>
      <c r="U1151" t="s">
        <v>16118</v>
      </c>
      <c r="AD1151" t="s">
        <v>16120</v>
      </c>
      <c r="AE1151" t="s">
        <v>16120</v>
      </c>
    </row>
    <row r="1152" spans="1:31" x14ac:dyDescent="0.35">
      <c r="B1152" t="s">
        <v>15193</v>
      </c>
      <c r="C1152" t="s">
        <v>10905</v>
      </c>
      <c r="D1152" t="s">
        <v>10907</v>
      </c>
      <c r="E1152" t="s">
        <v>11143</v>
      </c>
      <c r="F1152" t="s">
        <v>11994</v>
      </c>
      <c r="G1152" t="s">
        <v>11995</v>
      </c>
      <c r="H1152" t="s">
        <v>12406</v>
      </c>
      <c r="I1152" t="s">
        <v>12414</v>
      </c>
      <c r="J1152" t="s">
        <v>16118</v>
      </c>
      <c r="K1152" t="s">
        <v>16121</v>
      </c>
      <c r="M1152" t="s">
        <v>16121</v>
      </c>
      <c r="U1152" t="s">
        <v>16118</v>
      </c>
      <c r="AD1152" t="s">
        <v>16118</v>
      </c>
      <c r="AE1152" t="s">
        <v>16656</v>
      </c>
    </row>
    <row r="1153" spans="1:31" x14ac:dyDescent="0.35">
      <c r="B1153" t="s">
        <v>14940</v>
      </c>
      <c r="C1153" t="s">
        <v>10905</v>
      </c>
      <c r="D1153" t="s">
        <v>10907</v>
      </c>
      <c r="E1153" t="s">
        <v>11143</v>
      </c>
      <c r="F1153" t="s">
        <v>11994</v>
      </c>
      <c r="G1153" t="s">
        <v>11995</v>
      </c>
      <c r="H1153" t="s">
        <v>12406</v>
      </c>
      <c r="I1153" t="s">
        <v>12414</v>
      </c>
      <c r="J1153" t="s">
        <v>16118</v>
      </c>
      <c r="M1153" t="s">
        <v>16118</v>
      </c>
      <c r="U1153" t="s">
        <v>16118</v>
      </c>
      <c r="AD1153" t="s">
        <v>16118</v>
      </c>
      <c r="AE1153" t="s">
        <v>16118</v>
      </c>
    </row>
    <row r="1154" spans="1:31" x14ac:dyDescent="0.35">
      <c r="A1154" t="s">
        <v>85</v>
      </c>
      <c r="B1154" t="s">
        <v>12444</v>
      </c>
      <c r="C1154" t="s">
        <v>10905</v>
      </c>
      <c r="D1154" t="s">
        <v>10907</v>
      </c>
      <c r="E1154" t="s">
        <v>11143</v>
      </c>
      <c r="F1154" t="s">
        <v>11994</v>
      </c>
      <c r="G1154" t="s">
        <v>11995</v>
      </c>
      <c r="H1154" t="s">
        <v>12406</v>
      </c>
      <c r="I1154" t="s">
        <v>12414</v>
      </c>
      <c r="J1154" t="s">
        <v>11630</v>
      </c>
      <c r="K1154" t="s">
        <v>12445</v>
      </c>
      <c r="L1154" t="s">
        <v>85</v>
      </c>
      <c r="M1154" t="s">
        <v>12445</v>
      </c>
      <c r="N1154" t="s">
        <v>85</v>
      </c>
      <c r="O1154" t="s">
        <v>85</v>
      </c>
      <c r="P1154" t="s">
        <v>85</v>
      </c>
      <c r="Q1154" t="s">
        <v>85</v>
      </c>
      <c r="R1154" t="s">
        <v>85</v>
      </c>
      <c r="S1154" t="s">
        <v>85</v>
      </c>
      <c r="T1154" t="s">
        <v>85</v>
      </c>
      <c r="V1154" t="s">
        <v>85</v>
      </c>
      <c r="W1154" t="s">
        <v>85</v>
      </c>
      <c r="X1154" t="s">
        <v>85</v>
      </c>
      <c r="Y1154" t="s">
        <v>85</v>
      </c>
      <c r="Z1154" t="s">
        <v>85</v>
      </c>
      <c r="AA1154" t="s">
        <v>85</v>
      </c>
      <c r="AB1154" t="s">
        <v>85</v>
      </c>
      <c r="AC1154" t="s">
        <v>12445</v>
      </c>
      <c r="AD1154" t="s">
        <v>85</v>
      </c>
      <c r="AE1154" t="s">
        <v>12445</v>
      </c>
    </row>
    <row r="1155" spans="1:31" x14ac:dyDescent="0.35">
      <c r="A1155" t="s">
        <v>85</v>
      </c>
      <c r="B1155" t="s">
        <v>12446</v>
      </c>
      <c r="C1155" t="s">
        <v>10905</v>
      </c>
      <c r="D1155" t="s">
        <v>10907</v>
      </c>
      <c r="E1155" t="s">
        <v>11143</v>
      </c>
      <c r="F1155" t="s">
        <v>11994</v>
      </c>
      <c r="G1155" t="s">
        <v>11995</v>
      </c>
      <c r="H1155" t="s">
        <v>12406</v>
      </c>
      <c r="I1155" t="s">
        <v>12414</v>
      </c>
      <c r="J1155" t="s">
        <v>11630</v>
      </c>
      <c r="K1155" t="s">
        <v>12445</v>
      </c>
      <c r="L1155" t="s">
        <v>21511</v>
      </c>
      <c r="M1155" t="s">
        <v>21511</v>
      </c>
      <c r="N1155" t="s">
        <v>16764</v>
      </c>
      <c r="O1155" t="s">
        <v>85</v>
      </c>
      <c r="P1155" t="s">
        <v>85</v>
      </c>
      <c r="Q1155" t="s">
        <v>85</v>
      </c>
      <c r="R1155" t="s">
        <v>85</v>
      </c>
      <c r="S1155" t="s">
        <v>85</v>
      </c>
      <c r="T1155" t="s">
        <v>85</v>
      </c>
      <c r="V1155" t="s">
        <v>85</v>
      </c>
      <c r="W1155" t="s">
        <v>85</v>
      </c>
      <c r="X1155" t="s">
        <v>85</v>
      </c>
      <c r="Y1155" t="s">
        <v>85</v>
      </c>
      <c r="Z1155" t="s">
        <v>85</v>
      </c>
      <c r="AA1155" t="s">
        <v>85</v>
      </c>
      <c r="AB1155" t="s">
        <v>85</v>
      </c>
      <c r="AC1155" t="s">
        <v>12447</v>
      </c>
      <c r="AD1155" t="s">
        <v>85</v>
      </c>
      <c r="AE1155" t="s">
        <v>16656</v>
      </c>
    </row>
    <row r="1156" spans="1:31" x14ac:dyDescent="0.35">
      <c r="A1156" t="s">
        <v>85</v>
      </c>
      <c r="B1156" t="s">
        <v>15267</v>
      </c>
      <c r="C1156" t="s">
        <v>10905</v>
      </c>
      <c r="D1156" t="s">
        <v>10907</v>
      </c>
      <c r="E1156" t="s">
        <v>11143</v>
      </c>
      <c r="F1156" t="s">
        <v>11994</v>
      </c>
      <c r="G1156" t="s">
        <v>11995</v>
      </c>
      <c r="H1156" t="s">
        <v>12406</v>
      </c>
      <c r="I1156" t="s">
        <v>12414</v>
      </c>
      <c r="J1156" t="s">
        <v>11630</v>
      </c>
      <c r="L1156" t="s">
        <v>85</v>
      </c>
      <c r="M1156" t="s">
        <v>11630</v>
      </c>
      <c r="N1156" t="s">
        <v>85</v>
      </c>
      <c r="O1156" t="s">
        <v>85</v>
      </c>
      <c r="P1156" t="s">
        <v>85</v>
      </c>
      <c r="Q1156" t="s">
        <v>85</v>
      </c>
      <c r="R1156" t="s">
        <v>85</v>
      </c>
      <c r="S1156" t="s">
        <v>85</v>
      </c>
      <c r="T1156" t="s">
        <v>85</v>
      </c>
      <c r="V1156" t="s">
        <v>85</v>
      </c>
      <c r="W1156" t="s">
        <v>85</v>
      </c>
      <c r="X1156" t="s">
        <v>85</v>
      </c>
      <c r="Y1156" t="s">
        <v>85</v>
      </c>
      <c r="Z1156" t="s">
        <v>85</v>
      </c>
      <c r="AA1156" t="s">
        <v>85</v>
      </c>
      <c r="AB1156" t="s">
        <v>85</v>
      </c>
      <c r="AC1156" t="s">
        <v>12445</v>
      </c>
      <c r="AD1156" t="s">
        <v>85</v>
      </c>
      <c r="AE1156" t="s">
        <v>11630</v>
      </c>
    </row>
    <row r="1157" spans="1:31" x14ac:dyDescent="0.35">
      <c r="B1157" t="s">
        <v>14965</v>
      </c>
      <c r="C1157" t="s">
        <v>10905</v>
      </c>
      <c r="D1157" t="s">
        <v>10907</v>
      </c>
      <c r="E1157" t="s">
        <v>11143</v>
      </c>
      <c r="F1157" t="s">
        <v>11994</v>
      </c>
      <c r="G1157" t="s">
        <v>11995</v>
      </c>
      <c r="H1157" t="s">
        <v>12406</v>
      </c>
      <c r="I1157" t="s">
        <v>12414</v>
      </c>
      <c r="J1157" t="s">
        <v>16122</v>
      </c>
      <c r="M1157" t="s">
        <v>16122</v>
      </c>
      <c r="AD1157" t="s">
        <v>85</v>
      </c>
      <c r="AE1157" t="s">
        <v>16122</v>
      </c>
    </row>
    <row r="1158" spans="1:31" x14ac:dyDescent="0.35">
      <c r="B1158" t="s">
        <v>15196</v>
      </c>
      <c r="C1158" t="s">
        <v>10905</v>
      </c>
      <c r="D1158" t="s">
        <v>10907</v>
      </c>
      <c r="E1158" t="s">
        <v>11143</v>
      </c>
      <c r="F1158" t="s">
        <v>11994</v>
      </c>
      <c r="G1158" t="s">
        <v>11995</v>
      </c>
      <c r="H1158" t="s">
        <v>12406</v>
      </c>
      <c r="I1158" t="s">
        <v>12414</v>
      </c>
      <c r="J1158" t="s">
        <v>1377</v>
      </c>
      <c r="K1158" t="s">
        <v>16123</v>
      </c>
      <c r="M1158" t="s">
        <v>16123</v>
      </c>
      <c r="N1158" t="s">
        <v>16124</v>
      </c>
      <c r="U1158" t="s">
        <v>1377</v>
      </c>
      <c r="AD1158" t="s">
        <v>85</v>
      </c>
      <c r="AE1158" t="s">
        <v>16656</v>
      </c>
    </row>
    <row r="1159" spans="1:31" x14ac:dyDescent="0.35">
      <c r="B1159" t="s">
        <v>15197</v>
      </c>
      <c r="C1159" t="s">
        <v>10905</v>
      </c>
      <c r="D1159" t="s">
        <v>10907</v>
      </c>
      <c r="E1159" t="s">
        <v>11143</v>
      </c>
      <c r="F1159" t="s">
        <v>11994</v>
      </c>
      <c r="G1159" t="s">
        <v>11995</v>
      </c>
      <c r="H1159" t="s">
        <v>12406</v>
      </c>
      <c r="I1159" t="s">
        <v>12414</v>
      </c>
      <c r="J1159" t="s">
        <v>1377</v>
      </c>
      <c r="K1159" t="s">
        <v>20116</v>
      </c>
      <c r="M1159" t="s">
        <v>20116</v>
      </c>
      <c r="N1159" t="s">
        <v>20528</v>
      </c>
      <c r="U1159" t="s">
        <v>1377</v>
      </c>
      <c r="AD1159" t="s">
        <v>1377</v>
      </c>
      <c r="AE1159" t="s">
        <v>16656</v>
      </c>
    </row>
    <row r="1160" spans="1:31" x14ac:dyDescent="0.35">
      <c r="B1160" t="s">
        <v>16125</v>
      </c>
      <c r="C1160" t="s">
        <v>10905</v>
      </c>
      <c r="D1160" t="s">
        <v>10907</v>
      </c>
      <c r="E1160" t="s">
        <v>11143</v>
      </c>
      <c r="F1160" t="s">
        <v>11994</v>
      </c>
      <c r="G1160" t="s">
        <v>11995</v>
      </c>
      <c r="H1160" t="s">
        <v>12406</v>
      </c>
      <c r="I1160" t="s">
        <v>12414</v>
      </c>
      <c r="J1160" t="s">
        <v>1377</v>
      </c>
      <c r="K1160" t="s">
        <v>16126</v>
      </c>
      <c r="L1160" t="s">
        <v>20117</v>
      </c>
      <c r="M1160" t="s">
        <v>20117</v>
      </c>
      <c r="N1160" t="s">
        <v>20529</v>
      </c>
      <c r="U1160" t="s">
        <v>1377</v>
      </c>
      <c r="AD1160" t="s">
        <v>16126</v>
      </c>
      <c r="AE1160" t="s">
        <v>16656</v>
      </c>
    </row>
    <row r="1161" spans="1:31" x14ac:dyDescent="0.35">
      <c r="B1161" t="s">
        <v>14944</v>
      </c>
      <c r="C1161" t="s">
        <v>10905</v>
      </c>
      <c r="D1161" t="s">
        <v>10907</v>
      </c>
      <c r="E1161" t="s">
        <v>11143</v>
      </c>
      <c r="F1161" t="s">
        <v>11994</v>
      </c>
      <c r="G1161" t="s">
        <v>11995</v>
      </c>
      <c r="H1161" t="s">
        <v>12406</v>
      </c>
      <c r="I1161" t="s">
        <v>12414</v>
      </c>
      <c r="J1161" t="s">
        <v>1377</v>
      </c>
      <c r="K1161" t="s">
        <v>16128</v>
      </c>
      <c r="M1161" t="s">
        <v>16128</v>
      </c>
      <c r="N1161" t="s">
        <v>20530</v>
      </c>
      <c r="U1161" t="s">
        <v>1377</v>
      </c>
      <c r="AD1161" t="s">
        <v>1377</v>
      </c>
      <c r="AE1161" t="s">
        <v>16656</v>
      </c>
    </row>
    <row r="1162" spans="1:31" x14ac:dyDescent="0.35">
      <c r="B1162" t="s">
        <v>14943</v>
      </c>
      <c r="C1162" t="s">
        <v>10905</v>
      </c>
      <c r="D1162" t="s">
        <v>10907</v>
      </c>
      <c r="E1162" t="s">
        <v>11143</v>
      </c>
      <c r="F1162" t="s">
        <v>11994</v>
      </c>
      <c r="G1162" t="s">
        <v>11995</v>
      </c>
      <c r="H1162" t="s">
        <v>12406</v>
      </c>
      <c r="I1162" t="s">
        <v>12414</v>
      </c>
      <c r="J1162" t="s">
        <v>1377</v>
      </c>
      <c r="K1162" t="s">
        <v>16127</v>
      </c>
      <c r="M1162" t="s">
        <v>16127</v>
      </c>
      <c r="N1162" t="s">
        <v>16129</v>
      </c>
      <c r="U1162" t="s">
        <v>1377</v>
      </c>
      <c r="AD1162" t="s">
        <v>1377</v>
      </c>
      <c r="AE1162" t="s">
        <v>16656</v>
      </c>
    </row>
    <row r="1163" spans="1:31" x14ac:dyDescent="0.35">
      <c r="B1163" t="s">
        <v>14942</v>
      </c>
      <c r="C1163" t="s">
        <v>10905</v>
      </c>
      <c r="D1163" t="s">
        <v>10907</v>
      </c>
      <c r="E1163" t="s">
        <v>11143</v>
      </c>
      <c r="F1163" t="s">
        <v>11994</v>
      </c>
      <c r="G1163" t="s">
        <v>11995</v>
      </c>
      <c r="H1163" t="s">
        <v>12406</v>
      </c>
      <c r="I1163" t="s">
        <v>12414</v>
      </c>
      <c r="J1163" t="s">
        <v>1377</v>
      </c>
      <c r="M1163" t="s">
        <v>1377</v>
      </c>
      <c r="U1163" t="s">
        <v>1377</v>
      </c>
      <c r="AD1163" t="s">
        <v>1377</v>
      </c>
      <c r="AE1163" t="s">
        <v>1377</v>
      </c>
    </row>
    <row r="1164" spans="1:31" x14ac:dyDescent="0.35">
      <c r="B1164" t="s">
        <v>16130</v>
      </c>
      <c r="C1164" t="s">
        <v>10905</v>
      </c>
      <c r="D1164" t="s">
        <v>10907</v>
      </c>
      <c r="E1164" t="s">
        <v>11143</v>
      </c>
      <c r="F1164" t="s">
        <v>11994</v>
      </c>
      <c r="G1164" t="s">
        <v>11995</v>
      </c>
      <c r="H1164" t="s">
        <v>12406</v>
      </c>
      <c r="I1164" t="s">
        <v>12414</v>
      </c>
      <c r="J1164" t="s">
        <v>1377</v>
      </c>
      <c r="K1164" t="s">
        <v>16126</v>
      </c>
      <c r="M1164" t="s">
        <v>16126</v>
      </c>
      <c r="U1164" t="s">
        <v>1377</v>
      </c>
      <c r="AD1164" t="s">
        <v>16126</v>
      </c>
      <c r="AE1164" t="s">
        <v>16126</v>
      </c>
    </row>
    <row r="1165" spans="1:31" x14ac:dyDescent="0.35">
      <c r="B1165" t="s">
        <v>14945</v>
      </c>
      <c r="C1165" t="s">
        <v>10905</v>
      </c>
      <c r="D1165" t="s">
        <v>10907</v>
      </c>
      <c r="E1165" t="s">
        <v>11143</v>
      </c>
      <c r="F1165" t="s">
        <v>11994</v>
      </c>
      <c r="G1165" t="s">
        <v>11995</v>
      </c>
      <c r="H1165" t="s">
        <v>12406</v>
      </c>
      <c r="I1165" t="s">
        <v>12414</v>
      </c>
      <c r="J1165" t="s">
        <v>16131</v>
      </c>
      <c r="M1165" t="s">
        <v>16131</v>
      </c>
      <c r="U1165" t="s">
        <v>16131</v>
      </c>
      <c r="AD1165" t="s">
        <v>16131</v>
      </c>
      <c r="AE1165" t="s">
        <v>16131</v>
      </c>
    </row>
    <row r="1166" spans="1:31" x14ac:dyDescent="0.35">
      <c r="B1166" t="s">
        <v>15199</v>
      </c>
      <c r="C1166" t="s">
        <v>10905</v>
      </c>
      <c r="D1166" t="s">
        <v>10907</v>
      </c>
      <c r="E1166" t="s">
        <v>11143</v>
      </c>
      <c r="F1166" t="s">
        <v>11994</v>
      </c>
      <c r="G1166" t="s">
        <v>11995</v>
      </c>
      <c r="H1166" t="s">
        <v>12406</v>
      </c>
      <c r="I1166" t="s">
        <v>12414</v>
      </c>
      <c r="J1166" t="s">
        <v>1483</v>
      </c>
      <c r="K1166" t="s">
        <v>16132</v>
      </c>
      <c r="M1166" t="s">
        <v>16132</v>
      </c>
      <c r="N1166" t="s">
        <v>16133</v>
      </c>
      <c r="U1166" t="s">
        <v>1483</v>
      </c>
      <c r="AD1166" t="s">
        <v>1483</v>
      </c>
      <c r="AE1166" t="s">
        <v>16656</v>
      </c>
    </row>
    <row r="1167" spans="1:31" x14ac:dyDescent="0.35">
      <c r="B1167" t="s">
        <v>15200</v>
      </c>
      <c r="C1167" t="s">
        <v>10905</v>
      </c>
      <c r="D1167" t="s">
        <v>10907</v>
      </c>
      <c r="E1167" t="s">
        <v>11143</v>
      </c>
      <c r="F1167" t="s">
        <v>11994</v>
      </c>
      <c r="G1167" t="s">
        <v>11995</v>
      </c>
      <c r="H1167" t="s">
        <v>12406</v>
      </c>
      <c r="I1167" t="s">
        <v>12414</v>
      </c>
      <c r="J1167" t="s">
        <v>1483</v>
      </c>
      <c r="K1167" t="s">
        <v>20118</v>
      </c>
      <c r="M1167" t="s">
        <v>20118</v>
      </c>
      <c r="N1167" t="s">
        <v>20531</v>
      </c>
      <c r="U1167" t="s">
        <v>1483</v>
      </c>
      <c r="AD1167" t="s">
        <v>85</v>
      </c>
      <c r="AE1167" t="s">
        <v>16656</v>
      </c>
    </row>
    <row r="1168" spans="1:31" x14ac:dyDescent="0.35">
      <c r="B1168" t="s">
        <v>14946</v>
      </c>
      <c r="C1168" t="s">
        <v>10905</v>
      </c>
      <c r="D1168" t="s">
        <v>10907</v>
      </c>
      <c r="E1168" t="s">
        <v>11143</v>
      </c>
      <c r="F1168" t="s">
        <v>11994</v>
      </c>
      <c r="G1168" t="s">
        <v>11995</v>
      </c>
      <c r="H1168" t="s">
        <v>12406</v>
      </c>
      <c r="I1168" t="s">
        <v>12414</v>
      </c>
      <c r="J1168" t="s">
        <v>1483</v>
      </c>
      <c r="M1168" t="s">
        <v>1483</v>
      </c>
      <c r="U1168" t="s">
        <v>1483</v>
      </c>
      <c r="AD1168" t="s">
        <v>1483</v>
      </c>
      <c r="AE1168" t="s">
        <v>1483</v>
      </c>
    </row>
    <row r="1169" spans="1:31" x14ac:dyDescent="0.35">
      <c r="B1169" t="s">
        <v>14964</v>
      </c>
      <c r="C1169" t="s">
        <v>10905</v>
      </c>
      <c r="D1169" t="s">
        <v>10907</v>
      </c>
      <c r="E1169" t="s">
        <v>11143</v>
      </c>
      <c r="F1169" t="s">
        <v>11994</v>
      </c>
      <c r="G1169" t="s">
        <v>11995</v>
      </c>
      <c r="H1169" t="s">
        <v>12406</v>
      </c>
      <c r="I1169" t="s">
        <v>12414</v>
      </c>
      <c r="J1169" t="s">
        <v>16134</v>
      </c>
      <c r="M1169" t="s">
        <v>16134</v>
      </c>
      <c r="U1169" t="s">
        <v>16134</v>
      </c>
      <c r="AD1169" t="s">
        <v>16134</v>
      </c>
      <c r="AE1169" t="s">
        <v>16134</v>
      </c>
    </row>
    <row r="1170" spans="1:31" x14ac:dyDescent="0.35">
      <c r="A1170" t="s">
        <v>85</v>
      </c>
      <c r="B1170" t="s">
        <v>12431</v>
      </c>
      <c r="C1170" t="s">
        <v>10905</v>
      </c>
      <c r="D1170" t="s">
        <v>10907</v>
      </c>
      <c r="E1170" t="s">
        <v>11143</v>
      </c>
      <c r="F1170" t="s">
        <v>11994</v>
      </c>
      <c r="G1170" t="s">
        <v>11995</v>
      </c>
      <c r="H1170" t="s">
        <v>12406</v>
      </c>
      <c r="I1170" t="s">
        <v>12414</v>
      </c>
      <c r="J1170" t="s">
        <v>912</v>
      </c>
      <c r="K1170" t="s">
        <v>85</v>
      </c>
      <c r="M1170" t="s">
        <v>912</v>
      </c>
      <c r="N1170" t="s">
        <v>18386</v>
      </c>
      <c r="O1170" t="s">
        <v>85</v>
      </c>
      <c r="P1170" t="s">
        <v>85</v>
      </c>
      <c r="Q1170" t="s">
        <v>85</v>
      </c>
      <c r="R1170" t="s">
        <v>85</v>
      </c>
      <c r="S1170" t="s">
        <v>12432</v>
      </c>
      <c r="T1170" t="s">
        <v>85</v>
      </c>
      <c r="U1170" t="s">
        <v>912</v>
      </c>
      <c r="V1170" t="s">
        <v>12433</v>
      </c>
      <c r="W1170" t="s">
        <v>85</v>
      </c>
      <c r="X1170" t="s">
        <v>85</v>
      </c>
      <c r="Y1170" t="s">
        <v>85</v>
      </c>
      <c r="Z1170" t="s">
        <v>85</v>
      </c>
      <c r="AA1170" t="s">
        <v>85</v>
      </c>
      <c r="AB1170" t="s">
        <v>12434</v>
      </c>
      <c r="AC1170" t="s">
        <v>8573</v>
      </c>
      <c r="AD1170" t="s">
        <v>912</v>
      </c>
      <c r="AE1170" t="s">
        <v>912</v>
      </c>
    </row>
    <row r="1171" spans="1:31" x14ac:dyDescent="0.35">
      <c r="B1171" t="s">
        <v>15203</v>
      </c>
      <c r="C1171" t="s">
        <v>10905</v>
      </c>
      <c r="D1171" t="s">
        <v>10907</v>
      </c>
      <c r="E1171" t="s">
        <v>11143</v>
      </c>
      <c r="F1171" t="s">
        <v>11994</v>
      </c>
      <c r="G1171" t="s">
        <v>11995</v>
      </c>
      <c r="H1171" t="s">
        <v>12406</v>
      </c>
      <c r="I1171" t="s">
        <v>12414</v>
      </c>
      <c r="J1171" t="s">
        <v>912</v>
      </c>
      <c r="K1171" t="s">
        <v>16135</v>
      </c>
      <c r="M1171" t="s">
        <v>16135</v>
      </c>
      <c r="N1171" t="s">
        <v>20119</v>
      </c>
      <c r="U1171" t="s">
        <v>912</v>
      </c>
      <c r="AD1171" t="s">
        <v>912</v>
      </c>
      <c r="AE1171" t="s">
        <v>16656</v>
      </c>
    </row>
    <row r="1172" spans="1:31" x14ac:dyDescent="0.35">
      <c r="B1172" t="s">
        <v>15168</v>
      </c>
      <c r="C1172" t="s">
        <v>10905</v>
      </c>
      <c r="D1172" t="s">
        <v>10907</v>
      </c>
      <c r="E1172" t="s">
        <v>11143</v>
      </c>
      <c r="F1172" t="s">
        <v>11994</v>
      </c>
      <c r="G1172" t="s">
        <v>11995</v>
      </c>
      <c r="H1172" t="s">
        <v>12406</v>
      </c>
      <c r="I1172" t="s">
        <v>12414</v>
      </c>
      <c r="J1172" t="s">
        <v>912</v>
      </c>
      <c r="K1172" t="s">
        <v>20120</v>
      </c>
      <c r="M1172" t="s">
        <v>20120</v>
      </c>
      <c r="N1172" t="s">
        <v>20532</v>
      </c>
      <c r="U1172" t="s">
        <v>912</v>
      </c>
      <c r="AD1172" t="s">
        <v>912</v>
      </c>
      <c r="AE1172" t="s">
        <v>16656</v>
      </c>
    </row>
    <row r="1173" spans="1:31" x14ac:dyDescent="0.35">
      <c r="B1173" t="s">
        <v>15202</v>
      </c>
      <c r="C1173" t="s">
        <v>10905</v>
      </c>
      <c r="D1173" t="s">
        <v>10907</v>
      </c>
      <c r="E1173" t="s">
        <v>11143</v>
      </c>
      <c r="F1173" t="s">
        <v>11994</v>
      </c>
      <c r="G1173" t="s">
        <v>11995</v>
      </c>
      <c r="H1173" t="s">
        <v>12406</v>
      </c>
      <c r="I1173" t="s">
        <v>12414</v>
      </c>
      <c r="J1173" t="s">
        <v>912</v>
      </c>
      <c r="K1173" t="s">
        <v>16136</v>
      </c>
      <c r="M1173" t="s">
        <v>16136</v>
      </c>
      <c r="N1173" t="s">
        <v>20533</v>
      </c>
      <c r="U1173" t="s">
        <v>912</v>
      </c>
      <c r="AD1173" t="s">
        <v>912</v>
      </c>
      <c r="AE1173" t="s">
        <v>16656</v>
      </c>
    </row>
    <row r="1174" spans="1:31" x14ac:dyDescent="0.35">
      <c r="B1174" t="s">
        <v>14966</v>
      </c>
      <c r="C1174" t="s">
        <v>10905</v>
      </c>
      <c r="D1174" t="s">
        <v>10907</v>
      </c>
      <c r="E1174" t="s">
        <v>11143</v>
      </c>
      <c r="F1174" t="s">
        <v>11994</v>
      </c>
      <c r="G1174" t="s">
        <v>11995</v>
      </c>
      <c r="H1174" t="s">
        <v>12406</v>
      </c>
      <c r="I1174" t="s">
        <v>12414</v>
      </c>
      <c r="J1174" t="s">
        <v>16137</v>
      </c>
      <c r="M1174" t="s">
        <v>16137</v>
      </c>
      <c r="U1174" t="s">
        <v>16137</v>
      </c>
      <c r="AD1174" t="s">
        <v>16137</v>
      </c>
      <c r="AE1174" t="s">
        <v>16137</v>
      </c>
    </row>
    <row r="1175" spans="1:31" x14ac:dyDescent="0.35">
      <c r="B1175" t="s">
        <v>14967</v>
      </c>
      <c r="C1175" t="s">
        <v>10905</v>
      </c>
      <c r="D1175" t="s">
        <v>10907</v>
      </c>
      <c r="E1175" t="s">
        <v>11143</v>
      </c>
      <c r="F1175" t="s">
        <v>11994</v>
      </c>
      <c r="G1175" t="s">
        <v>11995</v>
      </c>
      <c r="H1175" t="s">
        <v>12406</v>
      </c>
      <c r="I1175" t="s">
        <v>12414</v>
      </c>
      <c r="J1175" t="s">
        <v>16138</v>
      </c>
      <c r="M1175" t="s">
        <v>16138</v>
      </c>
      <c r="U1175" t="s">
        <v>16138</v>
      </c>
      <c r="AD1175" t="s">
        <v>16138</v>
      </c>
      <c r="AE1175" t="s">
        <v>16138</v>
      </c>
    </row>
    <row r="1176" spans="1:31" x14ac:dyDescent="0.35">
      <c r="B1176" t="s">
        <v>16139</v>
      </c>
      <c r="C1176" t="s">
        <v>10905</v>
      </c>
      <c r="D1176" t="s">
        <v>10907</v>
      </c>
      <c r="E1176" t="s">
        <v>11143</v>
      </c>
      <c r="F1176" t="s">
        <v>11994</v>
      </c>
      <c r="G1176" t="s">
        <v>11995</v>
      </c>
      <c r="H1176" t="s">
        <v>12406</v>
      </c>
      <c r="I1176" t="s">
        <v>12414</v>
      </c>
      <c r="J1176" t="s">
        <v>16140</v>
      </c>
      <c r="M1176" t="s">
        <v>16140</v>
      </c>
      <c r="U1176" t="s">
        <v>16140</v>
      </c>
      <c r="AD1176" t="s">
        <v>16140</v>
      </c>
      <c r="AE1176" t="s">
        <v>16140</v>
      </c>
    </row>
    <row r="1177" spans="1:31" x14ac:dyDescent="0.35">
      <c r="B1177" t="s">
        <v>16141</v>
      </c>
      <c r="C1177" t="s">
        <v>10905</v>
      </c>
      <c r="D1177" t="s">
        <v>10907</v>
      </c>
      <c r="E1177" t="s">
        <v>11143</v>
      </c>
      <c r="F1177" t="s">
        <v>11994</v>
      </c>
      <c r="G1177" t="s">
        <v>11995</v>
      </c>
      <c r="H1177" t="s">
        <v>12406</v>
      </c>
      <c r="I1177" t="s">
        <v>12414</v>
      </c>
      <c r="J1177" t="s">
        <v>10713</v>
      </c>
      <c r="M1177" t="s">
        <v>10713</v>
      </c>
      <c r="U1177" t="s">
        <v>10713</v>
      </c>
      <c r="AD1177" t="s">
        <v>10713</v>
      </c>
      <c r="AE1177" t="s">
        <v>10713</v>
      </c>
    </row>
    <row r="1178" spans="1:31" x14ac:dyDescent="0.35">
      <c r="B1178" t="s">
        <v>15024</v>
      </c>
      <c r="C1178" t="s">
        <v>10905</v>
      </c>
      <c r="D1178" t="s">
        <v>10907</v>
      </c>
      <c r="E1178" t="s">
        <v>11143</v>
      </c>
      <c r="F1178" t="s">
        <v>11994</v>
      </c>
      <c r="G1178" t="s">
        <v>11995</v>
      </c>
      <c r="H1178" t="s">
        <v>12406</v>
      </c>
      <c r="I1178" t="s">
        <v>12414</v>
      </c>
      <c r="J1178" t="s">
        <v>1419</v>
      </c>
      <c r="M1178" t="s">
        <v>1419</v>
      </c>
      <c r="U1178" t="s">
        <v>1419</v>
      </c>
      <c r="AD1178" t="s">
        <v>1419</v>
      </c>
      <c r="AE1178" t="s">
        <v>1419</v>
      </c>
    </row>
    <row r="1179" spans="1:31" x14ac:dyDescent="0.35">
      <c r="B1179" t="s">
        <v>20121</v>
      </c>
      <c r="C1179" t="s">
        <v>10905</v>
      </c>
      <c r="D1179" t="s">
        <v>10907</v>
      </c>
      <c r="E1179" t="s">
        <v>11143</v>
      </c>
      <c r="F1179" t="s">
        <v>11994</v>
      </c>
      <c r="G1179" t="s">
        <v>11995</v>
      </c>
      <c r="H1179" t="s">
        <v>12406</v>
      </c>
      <c r="I1179" t="s">
        <v>12414</v>
      </c>
      <c r="J1179" t="s">
        <v>20122</v>
      </c>
      <c r="M1179" t="s">
        <v>20122</v>
      </c>
      <c r="N1179" t="s">
        <v>16142</v>
      </c>
      <c r="U1179" t="s">
        <v>20122</v>
      </c>
      <c r="AD1179" t="s">
        <v>20122</v>
      </c>
      <c r="AE1179" t="s">
        <v>20122</v>
      </c>
    </row>
    <row r="1180" spans="1:31" x14ac:dyDescent="0.35">
      <c r="B1180" t="s">
        <v>15174</v>
      </c>
      <c r="C1180" t="s">
        <v>10905</v>
      </c>
      <c r="D1180" t="s">
        <v>10907</v>
      </c>
      <c r="E1180" t="s">
        <v>11143</v>
      </c>
      <c r="F1180" t="s">
        <v>11994</v>
      </c>
      <c r="G1180" t="s">
        <v>11995</v>
      </c>
      <c r="H1180" t="s">
        <v>12406</v>
      </c>
      <c r="I1180" t="s">
        <v>12414</v>
      </c>
      <c r="J1180" t="s">
        <v>16143</v>
      </c>
      <c r="K1180" t="s">
        <v>16144</v>
      </c>
      <c r="M1180" t="s">
        <v>16144</v>
      </c>
      <c r="U1180" t="s">
        <v>16143</v>
      </c>
      <c r="AD1180" t="s">
        <v>16143</v>
      </c>
      <c r="AE1180" t="s">
        <v>16656</v>
      </c>
    </row>
    <row r="1181" spans="1:31" x14ac:dyDescent="0.35">
      <c r="B1181" t="s">
        <v>15025</v>
      </c>
      <c r="C1181" t="s">
        <v>10905</v>
      </c>
      <c r="D1181" t="s">
        <v>10907</v>
      </c>
      <c r="E1181" t="s">
        <v>11143</v>
      </c>
      <c r="F1181" t="s">
        <v>11994</v>
      </c>
      <c r="G1181" t="s">
        <v>11995</v>
      </c>
      <c r="H1181" t="s">
        <v>12406</v>
      </c>
      <c r="I1181" t="s">
        <v>12414</v>
      </c>
      <c r="J1181" t="s">
        <v>16143</v>
      </c>
      <c r="M1181" t="s">
        <v>16143</v>
      </c>
      <c r="U1181" t="s">
        <v>16143</v>
      </c>
      <c r="AD1181" t="s">
        <v>16143</v>
      </c>
      <c r="AE1181" t="s">
        <v>16143</v>
      </c>
    </row>
    <row r="1182" spans="1:31" x14ac:dyDescent="0.35">
      <c r="B1182" t="s">
        <v>15026</v>
      </c>
      <c r="C1182" t="s">
        <v>10905</v>
      </c>
      <c r="D1182" t="s">
        <v>10907</v>
      </c>
      <c r="E1182" t="s">
        <v>11143</v>
      </c>
      <c r="F1182" t="s">
        <v>11994</v>
      </c>
      <c r="G1182" t="s">
        <v>11995</v>
      </c>
      <c r="H1182" t="s">
        <v>12406</v>
      </c>
      <c r="I1182" t="s">
        <v>12414</v>
      </c>
      <c r="J1182" t="s">
        <v>16145</v>
      </c>
      <c r="M1182" t="s">
        <v>16145</v>
      </c>
      <c r="U1182" t="s">
        <v>16145</v>
      </c>
      <c r="AD1182" t="s">
        <v>16145</v>
      </c>
      <c r="AE1182" t="s">
        <v>16145</v>
      </c>
    </row>
    <row r="1183" spans="1:31" x14ac:dyDescent="0.35">
      <c r="B1183" t="s">
        <v>15177</v>
      </c>
      <c r="C1183" t="s">
        <v>10905</v>
      </c>
      <c r="D1183" t="s">
        <v>10907</v>
      </c>
      <c r="E1183" t="s">
        <v>11143</v>
      </c>
      <c r="F1183" t="s">
        <v>11994</v>
      </c>
      <c r="G1183" t="s">
        <v>11995</v>
      </c>
      <c r="H1183" t="s">
        <v>12406</v>
      </c>
      <c r="I1183" t="s">
        <v>12414</v>
      </c>
      <c r="J1183" t="s">
        <v>16146</v>
      </c>
      <c r="K1183" t="s">
        <v>16147</v>
      </c>
      <c r="M1183" t="s">
        <v>16147</v>
      </c>
      <c r="N1183" t="s">
        <v>16148</v>
      </c>
      <c r="U1183" t="s">
        <v>16146</v>
      </c>
      <c r="AD1183" t="s">
        <v>16146</v>
      </c>
      <c r="AE1183" t="s">
        <v>16656</v>
      </c>
    </row>
    <row r="1184" spans="1:31" x14ac:dyDescent="0.35">
      <c r="B1184" t="s">
        <v>15027</v>
      </c>
      <c r="C1184" t="s">
        <v>10905</v>
      </c>
      <c r="D1184" t="s">
        <v>10907</v>
      </c>
      <c r="E1184" t="s">
        <v>11143</v>
      </c>
      <c r="F1184" t="s">
        <v>11994</v>
      </c>
      <c r="G1184" t="s">
        <v>11995</v>
      </c>
      <c r="H1184" t="s">
        <v>12406</v>
      </c>
      <c r="I1184" t="s">
        <v>12414</v>
      </c>
      <c r="J1184" t="s">
        <v>16146</v>
      </c>
      <c r="M1184" t="s">
        <v>16146</v>
      </c>
      <c r="U1184" t="s">
        <v>16146</v>
      </c>
      <c r="AD1184" t="s">
        <v>85</v>
      </c>
      <c r="AE1184" t="s">
        <v>16146</v>
      </c>
    </row>
    <row r="1185" spans="1:31" x14ac:dyDescent="0.35">
      <c r="B1185" t="s">
        <v>14968</v>
      </c>
      <c r="C1185" t="s">
        <v>10905</v>
      </c>
      <c r="D1185" t="s">
        <v>10907</v>
      </c>
      <c r="E1185" t="s">
        <v>11143</v>
      </c>
      <c r="F1185" t="s">
        <v>11994</v>
      </c>
      <c r="G1185" t="s">
        <v>11995</v>
      </c>
      <c r="H1185" t="s">
        <v>12406</v>
      </c>
      <c r="I1185" t="s">
        <v>12414</v>
      </c>
      <c r="J1185" t="s">
        <v>12450</v>
      </c>
      <c r="M1185" t="s">
        <v>12450</v>
      </c>
      <c r="U1185" t="s">
        <v>12450</v>
      </c>
      <c r="AD1185" t="s">
        <v>12450</v>
      </c>
      <c r="AE1185" t="s">
        <v>12450</v>
      </c>
    </row>
    <row r="1186" spans="1:31" x14ac:dyDescent="0.35">
      <c r="B1186" t="s">
        <v>14969</v>
      </c>
      <c r="C1186" t="s">
        <v>10905</v>
      </c>
      <c r="D1186" t="s">
        <v>10907</v>
      </c>
      <c r="E1186" t="s">
        <v>11143</v>
      </c>
      <c r="F1186" t="s">
        <v>11994</v>
      </c>
      <c r="G1186" t="s">
        <v>11995</v>
      </c>
      <c r="H1186" t="s">
        <v>12406</v>
      </c>
      <c r="I1186" t="s">
        <v>12414</v>
      </c>
      <c r="J1186" t="s">
        <v>16149</v>
      </c>
      <c r="M1186" t="s">
        <v>16149</v>
      </c>
      <c r="U1186" t="s">
        <v>16149</v>
      </c>
      <c r="AD1186" t="s">
        <v>16149</v>
      </c>
      <c r="AE1186" t="s">
        <v>16149</v>
      </c>
    </row>
    <row r="1187" spans="1:31" x14ac:dyDescent="0.35">
      <c r="B1187" t="s">
        <v>14970</v>
      </c>
      <c r="C1187" t="s">
        <v>10905</v>
      </c>
      <c r="D1187" t="s">
        <v>10907</v>
      </c>
      <c r="E1187" t="s">
        <v>11143</v>
      </c>
      <c r="F1187" t="s">
        <v>11994</v>
      </c>
      <c r="G1187" t="s">
        <v>11995</v>
      </c>
      <c r="H1187" t="s">
        <v>12406</v>
      </c>
      <c r="I1187" t="s">
        <v>12414</v>
      </c>
      <c r="J1187" t="s">
        <v>16150</v>
      </c>
      <c r="M1187" t="s">
        <v>16150</v>
      </c>
      <c r="U1187" t="s">
        <v>16150</v>
      </c>
      <c r="AD1187" t="s">
        <v>16150</v>
      </c>
      <c r="AE1187" t="s">
        <v>16150</v>
      </c>
    </row>
    <row r="1188" spans="1:31" x14ac:dyDescent="0.35">
      <c r="B1188" t="s">
        <v>16151</v>
      </c>
      <c r="C1188" t="s">
        <v>10905</v>
      </c>
      <c r="D1188" t="s">
        <v>10907</v>
      </c>
      <c r="E1188" t="s">
        <v>11143</v>
      </c>
      <c r="F1188" t="s">
        <v>11994</v>
      </c>
      <c r="G1188" t="s">
        <v>11995</v>
      </c>
      <c r="H1188" t="s">
        <v>12406</v>
      </c>
      <c r="I1188" t="s">
        <v>12414</v>
      </c>
      <c r="J1188" t="s">
        <v>16152</v>
      </c>
      <c r="M1188" t="s">
        <v>16152</v>
      </c>
      <c r="U1188" t="s">
        <v>16152</v>
      </c>
      <c r="AD1188" t="s">
        <v>16152</v>
      </c>
      <c r="AE1188" t="s">
        <v>16152</v>
      </c>
    </row>
    <row r="1189" spans="1:31" x14ac:dyDescent="0.35">
      <c r="B1189" t="s">
        <v>15028</v>
      </c>
      <c r="C1189" t="s">
        <v>10905</v>
      </c>
      <c r="D1189" t="s">
        <v>10907</v>
      </c>
      <c r="E1189" t="s">
        <v>11143</v>
      </c>
      <c r="F1189" t="s">
        <v>11994</v>
      </c>
      <c r="G1189" t="s">
        <v>11995</v>
      </c>
      <c r="H1189" t="s">
        <v>12406</v>
      </c>
      <c r="I1189" t="s">
        <v>12414</v>
      </c>
      <c r="J1189" t="s">
        <v>16153</v>
      </c>
      <c r="M1189" t="s">
        <v>16153</v>
      </c>
      <c r="U1189" t="s">
        <v>16153</v>
      </c>
      <c r="AD1189" t="s">
        <v>16153</v>
      </c>
      <c r="AE1189" t="s">
        <v>16153</v>
      </c>
    </row>
    <row r="1190" spans="1:31" x14ac:dyDescent="0.35">
      <c r="B1190" t="s">
        <v>15224</v>
      </c>
      <c r="C1190" t="s">
        <v>10905</v>
      </c>
      <c r="D1190" t="s">
        <v>10907</v>
      </c>
      <c r="E1190" t="s">
        <v>11143</v>
      </c>
      <c r="F1190" t="s">
        <v>11994</v>
      </c>
      <c r="G1190" t="s">
        <v>11995</v>
      </c>
      <c r="H1190" t="s">
        <v>12406</v>
      </c>
      <c r="I1190" t="s">
        <v>12414</v>
      </c>
      <c r="J1190" t="s">
        <v>12500</v>
      </c>
      <c r="K1190" t="s">
        <v>16154</v>
      </c>
      <c r="M1190" t="s">
        <v>16154</v>
      </c>
      <c r="N1190" t="s">
        <v>16155</v>
      </c>
      <c r="U1190" t="s">
        <v>12500</v>
      </c>
      <c r="AD1190" t="s">
        <v>12500</v>
      </c>
      <c r="AE1190" t="s">
        <v>16656</v>
      </c>
    </row>
    <row r="1191" spans="1:31" x14ac:dyDescent="0.35">
      <c r="B1191" t="s">
        <v>15029</v>
      </c>
      <c r="C1191" t="s">
        <v>10905</v>
      </c>
      <c r="D1191" t="s">
        <v>10907</v>
      </c>
      <c r="E1191" t="s">
        <v>11143</v>
      </c>
      <c r="F1191" t="s">
        <v>11994</v>
      </c>
      <c r="G1191" t="s">
        <v>11995</v>
      </c>
      <c r="H1191" t="s">
        <v>12406</v>
      </c>
      <c r="I1191" t="s">
        <v>12414</v>
      </c>
      <c r="J1191" t="s">
        <v>12500</v>
      </c>
      <c r="M1191" t="s">
        <v>12500</v>
      </c>
      <c r="U1191" t="s">
        <v>12500</v>
      </c>
      <c r="AD1191" t="s">
        <v>12500</v>
      </c>
      <c r="AE1191" t="s">
        <v>12500</v>
      </c>
    </row>
    <row r="1192" spans="1:31" x14ac:dyDescent="0.35">
      <c r="A1192" t="s">
        <v>85</v>
      </c>
      <c r="B1192" t="s">
        <v>12448</v>
      </c>
      <c r="C1192" t="s">
        <v>10905</v>
      </c>
      <c r="D1192" t="s">
        <v>10907</v>
      </c>
      <c r="E1192" t="s">
        <v>11143</v>
      </c>
      <c r="F1192" t="s">
        <v>11994</v>
      </c>
      <c r="G1192" t="s">
        <v>11995</v>
      </c>
      <c r="H1192" t="s">
        <v>12406</v>
      </c>
      <c r="I1192" t="s">
        <v>12414</v>
      </c>
      <c r="J1192" t="s">
        <v>8564</v>
      </c>
      <c r="K1192" t="s">
        <v>85</v>
      </c>
      <c r="M1192" t="s">
        <v>8564</v>
      </c>
      <c r="N1192" t="s">
        <v>20123</v>
      </c>
      <c r="O1192" t="s">
        <v>85</v>
      </c>
      <c r="P1192" t="s">
        <v>85</v>
      </c>
      <c r="Q1192" t="s">
        <v>85</v>
      </c>
      <c r="R1192" t="s">
        <v>85</v>
      </c>
      <c r="S1192" t="s">
        <v>85</v>
      </c>
      <c r="T1192" t="s">
        <v>85</v>
      </c>
      <c r="U1192" t="s">
        <v>20124</v>
      </c>
      <c r="V1192" t="s">
        <v>12451</v>
      </c>
      <c r="W1192" t="s">
        <v>85</v>
      </c>
      <c r="X1192" t="s">
        <v>85</v>
      </c>
      <c r="Y1192" t="s">
        <v>85</v>
      </c>
      <c r="Z1192" t="s">
        <v>85</v>
      </c>
      <c r="AA1192" t="s">
        <v>85</v>
      </c>
      <c r="AB1192" t="s">
        <v>12452</v>
      </c>
      <c r="AC1192" t="s">
        <v>12453</v>
      </c>
      <c r="AD1192" t="s">
        <v>85</v>
      </c>
      <c r="AE1192" t="s">
        <v>16656</v>
      </c>
    </row>
    <row r="1193" spans="1:31" x14ac:dyDescent="0.35">
      <c r="B1193" t="s">
        <v>14971</v>
      </c>
      <c r="C1193" t="s">
        <v>10905</v>
      </c>
      <c r="D1193" t="s">
        <v>10907</v>
      </c>
      <c r="E1193" t="s">
        <v>11143</v>
      </c>
      <c r="F1193" t="s">
        <v>11994</v>
      </c>
      <c r="G1193" t="s">
        <v>11995</v>
      </c>
      <c r="H1193" t="s">
        <v>12406</v>
      </c>
      <c r="I1193" t="s">
        <v>12414</v>
      </c>
      <c r="J1193" t="s">
        <v>1537</v>
      </c>
      <c r="M1193" t="s">
        <v>1537</v>
      </c>
      <c r="U1193" t="s">
        <v>1537</v>
      </c>
      <c r="AD1193" t="s">
        <v>1537</v>
      </c>
      <c r="AE1193" t="s">
        <v>1537</v>
      </c>
    </row>
    <row r="1194" spans="1:31" x14ac:dyDescent="0.35">
      <c r="B1194" t="s">
        <v>14972</v>
      </c>
      <c r="C1194" t="s">
        <v>10905</v>
      </c>
      <c r="D1194" t="s">
        <v>10907</v>
      </c>
      <c r="E1194" t="s">
        <v>11143</v>
      </c>
      <c r="F1194" t="s">
        <v>11994</v>
      </c>
      <c r="G1194" t="s">
        <v>11995</v>
      </c>
      <c r="H1194" t="s">
        <v>12406</v>
      </c>
      <c r="I1194" t="s">
        <v>12414</v>
      </c>
      <c r="J1194" t="s">
        <v>16156</v>
      </c>
      <c r="M1194" t="s">
        <v>16156</v>
      </c>
      <c r="U1194" t="s">
        <v>16156</v>
      </c>
      <c r="AD1194" t="s">
        <v>16156</v>
      </c>
      <c r="AE1194" t="s">
        <v>16156</v>
      </c>
    </row>
    <row r="1195" spans="1:31" x14ac:dyDescent="0.35">
      <c r="B1195" t="s">
        <v>14973</v>
      </c>
      <c r="C1195" t="s">
        <v>10905</v>
      </c>
      <c r="D1195" t="s">
        <v>10907</v>
      </c>
      <c r="E1195" t="s">
        <v>11143</v>
      </c>
      <c r="F1195" t="s">
        <v>11994</v>
      </c>
      <c r="G1195" t="s">
        <v>11995</v>
      </c>
      <c r="H1195" t="s">
        <v>12406</v>
      </c>
      <c r="I1195" t="s">
        <v>12414</v>
      </c>
      <c r="J1195" t="s">
        <v>1428</v>
      </c>
      <c r="M1195" t="s">
        <v>1428</v>
      </c>
      <c r="AD1195" t="s">
        <v>85</v>
      </c>
      <c r="AE1195" t="s">
        <v>1428</v>
      </c>
    </row>
    <row r="1196" spans="1:31" x14ac:dyDescent="0.35">
      <c r="B1196" t="s">
        <v>14976</v>
      </c>
      <c r="C1196" t="s">
        <v>10905</v>
      </c>
      <c r="D1196" t="s">
        <v>10907</v>
      </c>
      <c r="E1196" t="s">
        <v>11143</v>
      </c>
      <c r="F1196" t="s">
        <v>11994</v>
      </c>
      <c r="G1196" t="s">
        <v>11995</v>
      </c>
      <c r="H1196" t="s">
        <v>12406</v>
      </c>
      <c r="I1196" t="s">
        <v>12414</v>
      </c>
      <c r="J1196" t="s">
        <v>16157</v>
      </c>
      <c r="M1196" t="s">
        <v>16157</v>
      </c>
      <c r="AD1196" t="s">
        <v>85</v>
      </c>
      <c r="AE1196" t="s">
        <v>16656</v>
      </c>
    </row>
    <row r="1197" spans="1:31" x14ac:dyDescent="0.35">
      <c r="B1197" t="s">
        <v>15030</v>
      </c>
      <c r="C1197" t="s">
        <v>10905</v>
      </c>
      <c r="D1197" t="s">
        <v>10907</v>
      </c>
      <c r="E1197" t="s">
        <v>11143</v>
      </c>
      <c r="F1197" t="s">
        <v>11994</v>
      </c>
      <c r="G1197" t="s">
        <v>11995</v>
      </c>
      <c r="H1197" t="s">
        <v>12406</v>
      </c>
      <c r="I1197" t="s">
        <v>12414</v>
      </c>
      <c r="J1197" t="s">
        <v>16158</v>
      </c>
      <c r="M1197" t="s">
        <v>16158</v>
      </c>
      <c r="AD1197" t="s">
        <v>85</v>
      </c>
      <c r="AE1197" t="s">
        <v>16158</v>
      </c>
    </row>
    <row r="1198" spans="1:31" x14ac:dyDescent="0.35">
      <c r="B1198" t="s">
        <v>15031</v>
      </c>
      <c r="C1198" t="s">
        <v>10905</v>
      </c>
      <c r="D1198" t="s">
        <v>10907</v>
      </c>
      <c r="E1198" t="s">
        <v>11143</v>
      </c>
      <c r="F1198" t="s">
        <v>11994</v>
      </c>
      <c r="G1198" t="s">
        <v>11995</v>
      </c>
      <c r="H1198" t="s">
        <v>12406</v>
      </c>
      <c r="I1198" t="s">
        <v>12414</v>
      </c>
      <c r="J1198" t="s">
        <v>16159</v>
      </c>
      <c r="M1198" t="s">
        <v>16159</v>
      </c>
      <c r="U1198" t="s">
        <v>16159</v>
      </c>
      <c r="AD1198" t="s">
        <v>16159</v>
      </c>
      <c r="AE1198" t="s">
        <v>16159</v>
      </c>
    </row>
    <row r="1199" spans="1:31" x14ac:dyDescent="0.35">
      <c r="A1199" t="s">
        <v>85</v>
      </c>
      <c r="B1199" t="s">
        <v>16160</v>
      </c>
      <c r="C1199" t="s">
        <v>10905</v>
      </c>
      <c r="D1199" t="s">
        <v>10907</v>
      </c>
      <c r="E1199" t="s">
        <v>11143</v>
      </c>
      <c r="F1199" t="s">
        <v>11994</v>
      </c>
      <c r="G1199" t="s">
        <v>11995</v>
      </c>
      <c r="H1199" t="s">
        <v>12406</v>
      </c>
      <c r="I1199" t="s">
        <v>12414</v>
      </c>
      <c r="J1199" t="s">
        <v>16164</v>
      </c>
      <c r="K1199" t="s">
        <v>21512</v>
      </c>
      <c r="M1199" t="s">
        <v>21512</v>
      </c>
      <c r="N1199" t="s">
        <v>21513</v>
      </c>
      <c r="O1199" t="s">
        <v>85</v>
      </c>
      <c r="P1199" t="s">
        <v>85</v>
      </c>
      <c r="Q1199" t="s">
        <v>85</v>
      </c>
      <c r="R1199" t="s">
        <v>85</v>
      </c>
      <c r="S1199" t="s">
        <v>85</v>
      </c>
      <c r="T1199" t="s">
        <v>85</v>
      </c>
      <c r="V1199" t="s">
        <v>85</v>
      </c>
      <c r="W1199" t="s">
        <v>85</v>
      </c>
      <c r="X1199" t="s">
        <v>85</v>
      </c>
      <c r="Y1199" t="s">
        <v>85</v>
      </c>
      <c r="Z1199" t="s">
        <v>85</v>
      </c>
      <c r="AA1199" t="s">
        <v>85</v>
      </c>
      <c r="AB1199" t="s">
        <v>85</v>
      </c>
      <c r="AC1199" t="s">
        <v>133</v>
      </c>
      <c r="AD1199" t="s">
        <v>85</v>
      </c>
      <c r="AE1199" t="s">
        <v>16656</v>
      </c>
    </row>
    <row r="1200" spans="1:31" x14ac:dyDescent="0.35">
      <c r="A1200" t="s">
        <v>85</v>
      </c>
      <c r="B1200" t="s">
        <v>16162</v>
      </c>
      <c r="C1200" t="s">
        <v>10905</v>
      </c>
      <c r="D1200" t="s">
        <v>10907</v>
      </c>
      <c r="E1200" t="s">
        <v>11143</v>
      </c>
      <c r="F1200" t="s">
        <v>11994</v>
      </c>
      <c r="G1200" t="s">
        <v>11995</v>
      </c>
      <c r="H1200" t="s">
        <v>12406</v>
      </c>
      <c r="I1200" t="s">
        <v>12414</v>
      </c>
      <c r="J1200" t="s">
        <v>16164</v>
      </c>
      <c r="K1200" t="s">
        <v>21514</v>
      </c>
      <c r="M1200" t="s">
        <v>21514</v>
      </c>
      <c r="N1200" t="s">
        <v>16161</v>
      </c>
      <c r="O1200" t="s">
        <v>85</v>
      </c>
      <c r="P1200" t="s">
        <v>85</v>
      </c>
      <c r="Q1200" t="s">
        <v>85</v>
      </c>
      <c r="R1200" t="s">
        <v>85</v>
      </c>
      <c r="S1200" t="s">
        <v>85</v>
      </c>
      <c r="T1200" t="s">
        <v>85</v>
      </c>
      <c r="V1200" t="s">
        <v>85</v>
      </c>
      <c r="W1200" t="s">
        <v>85</v>
      </c>
      <c r="X1200" t="s">
        <v>85</v>
      </c>
      <c r="Y1200" t="s">
        <v>85</v>
      </c>
      <c r="Z1200" t="s">
        <v>85</v>
      </c>
      <c r="AA1200" t="s">
        <v>85</v>
      </c>
      <c r="AB1200" t="s">
        <v>85</v>
      </c>
      <c r="AC1200" t="s">
        <v>133</v>
      </c>
      <c r="AD1200" t="s">
        <v>85</v>
      </c>
      <c r="AE1200" t="s">
        <v>16656</v>
      </c>
    </row>
    <row r="1201" spans="1:31" x14ac:dyDescent="0.35">
      <c r="A1201" t="s">
        <v>85</v>
      </c>
      <c r="B1201" t="s">
        <v>16163</v>
      </c>
      <c r="C1201" t="s">
        <v>10905</v>
      </c>
      <c r="D1201" t="s">
        <v>10907</v>
      </c>
      <c r="E1201" t="s">
        <v>11143</v>
      </c>
      <c r="F1201" t="s">
        <v>11994</v>
      </c>
      <c r="G1201" t="s">
        <v>11995</v>
      </c>
      <c r="H1201" t="s">
        <v>12406</v>
      </c>
      <c r="I1201" t="s">
        <v>12414</v>
      </c>
      <c r="J1201" t="s">
        <v>16164</v>
      </c>
      <c r="K1201" t="s">
        <v>85</v>
      </c>
      <c r="M1201" t="s">
        <v>16164</v>
      </c>
      <c r="O1201" t="s">
        <v>85</v>
      </c>
      <c r="P1201" t="s">
        <v>85</v>
      </c>
      <c r="Q1201" t="s">
        <v>85</v>
      </c>
      <c r="R1201" t="s">
        <v>85</v>
      </c>
      <c r="S1201" t="s">
        <v>85</v>
      </c>
      <c r="T1201" t="s">
        <v>85</v>
      </c>
      <c r="V1201" t="s">
        <v>85</v>
      </c>
      <c r="W1201" t="s">
        <v>85</v>
      </c>
      <c r="X1201" t="s">
        <v>85</v>
      </c>
      <c r="Y1201" t="s">
        <v>85</v>
      </c>
      <c r="Z1201" t="s">
        <v>85</v>
      </c>
      <c r="AA1201" t="s">
        <v>85</v>
      </c>
      <c r="AB1201" t="s">
        <v>85</v>
      </c>
      <c r="AC1201" t="s">
        <v>133</v>
      </c>
      <c r="AD1201" t="s">
        <v>85</v>
      </c>
      <c r="AE1201" t="s">
        <v>16164</v>
      </c>
    </row>
    <row r="1202" spans="1:31" x14ac:dyDescent="0.35">
      <c r="A1202" t="s">
        <v>85</v>
      </c>
      <c r="B1202" t="s">
        <v>12454</v>
      </c>
      <c r="C1202" t="s">
        <v>10905</v>
      </c>
      <c r="D1202" t="s">
        <v>10907</v>
      </c>
      <c r="E1202" t="s">
        <v>11143</v>
      </c>
      <c r="F1202" t="s">
        <v>11994</v>
      </c>
      <c r="G1202" t="s">
        <v>11995</v>
      </c>
      <c r="H1202" t="s">
        <v>12406</v>
      </c>
      <c r="I1202" t="s">
        <v>12414</v>
      </c>
      <c r="J1202" t="s">
        <v>12455</v>
      </c>
      <c r="K1202" t="s">
        <v>85</v>
      </c>
      <c r="M1202" t="s">
        <v>12455</v>
      </c>
      <c r="N1202" t="s">
        <v>85</v>
      </c>
      <c r="O1202" t="s">
        <v>85</v>
      </c>
      <c r="P1202" t="s">
        <v>85</v>
      </c>
      <c r="Q1202" t="s">
        <v>85</v>
      </c>
      <c r="R1202" t="s">
        <v>85</v>
      </c>
      <c r="S1202" t="s">
        <v>85</v>
      </c>
      <c r="T1202" t="s">
        <v>85</v>
      </c>
      <c r="V1202" t="s">
        <v>85</v>
      </c>
      <c r="W1202" t="s">
        <v>85</v>
      </c>
      <c r="X1202" t="s">
        <v>85</v>
      </c>
      <c r="Y1202" t="s">
        <v>85</v>
      </c>
      <c r="Z1202" t="s">
        <v>85</v>
      </c>
      <c r="AA1202" t="s">
        <v>85</v>
      </c>
      <c r="AB1202" t="s">
        <v>85</v>
      </c>
      <c r="AC1202" t="s">
        <v>133</v>
      </c>
      <c r="AD1202" t="s">
        <v>85</v>
      </c>
      <c r="AE1202" t="s">
        <v>16656</v>
      </c>
    </row>
    <row r="1203" spans="1:31" x14ac:dyDescent="0.35">
      <c r="B1203" t="s">
        <v>14975</v>
      </c>
      <c r="C1203" t="s">
        <v>10905</v>
      </c>
      <c r="D1203" t="s">
        <v>10907</v>
      </c>
      <c r="E1203" t="s">
        <v>11143</v>
      </c>
      <c r="F1203" t="s">
        <v>11994</v>
      </c>
      <c r="G1203" t="s">
        <v>11995</v>
      </c>
      <c r="H1203" t="s">
        <v>12406</v>
      </c>
      <c r="I1203" t="s">
        <v>12414</v>
      </c>
      <c r="J1203" t="s">
        <v>16165</v>
      </c>
      <c r="K1203" t="s">
        <v>16166</v>
      </c>
      <c r="M1203" t="s">
        <v>16166</v>
      </c>
      <c r="N1203" t="s">
        <v>16167</v>
      </c>
      <c r="U1203" t="s">
        <v>16165</v>
      </c>
      <c r="AD1203" t="s">
        <v>16165</v>
      </c>
      <c r="AE1203" t="s">
        <v>16656</v>
      </c>
    </row>
    <row r="1204" spans="1:31" x14ac:dyDescent="0.35">
      <c r="B1204" t="s">
        <v>14974</v>
      </c>
      <c r="C1204" t="s">
        <v>10905</v>
      </c>
      <c r="D1204" t="s">
        <v>10907</v>
      </c>
      <c r="E1204" t="s">
        <v>11143</v>
      </c>
      <c r="F1204" t="s">
        <v>11994</v>
      </c>
      <c r="G1204" t="s">
        <v>11995</v>
      </c>
      <c r="H1204" t="s">
        <v>12406</v>
      </c>
      <c r="I1204" t="s">
        <v>12414</v>
      </c>
      <c r="J1204" t="s">
        <v>16165</v>
      </c>
      <c r="M1204" t="s">
        <v>16165</v>
      </c>
      <c r="U1204" t="s">
        <v>16165</v>
      </c>
      <c r="AD1204" t="s">
        <v>16165</v>
      </c>
      <c r="AE1204" t="s">
        <v>16165</v>
      </c>
    </row>
    <row r="1205" spans="1:31" x14ac:dyDescent="0.35">
      <c r="A1205" t="s">
        <v>85</v>
      </c>
      <c r="B1205" t="s">
        <v>12504</v>
      </c>
      <c r="C1205" t="s">
        <v>10905</v>
      </c>
      <c r="D1205" t="s">
        <v>10907</v>
      </c>
      <c r="E1205" t="s">
        <v>11143</v>
      </c>
      <c r="F1205" t="s">
        <v>11994</v>
      </c>
      <c r="G1205" t="s">
        <v>11995</v>
      </c>
      <c r="H1205" t="s">
        <v>12406</v>
      </c>
      <c r="I1205" t="s">
        <v>12457</v>
      </c>
      <c r="J1205" t="s">
        <v>85</v>
      </c>
      <c r="K1205" t="s">
        <v>85</v>
      </c>
      <c r="M1205" t="s">
        <v>12457</v>
      </c>
      <c r="N1205" t="s">
        <v>85</v>
      </c>
      <c r="O1205" t="s">
        <v>85</v>
      </c>
      <c r="P1205" t="s">
        <v>85</v>
      </c>
      <c r="Q1205" t="s">
        <v>85</v>
      </c>
      <c r="R1205" t="s">
        <v>85</v>
      </c>
      <c r="S1205" t="s">
        <v>85</v>
      </c>
      <c r="T1205" t="s">
        <v>85</v>
      </c>
      <c r="V1205" t="s">
        <v>85</v>
      </c>
      <c r="W1205" t="s">
        <v>85</v>
      </c>
      <c r="X1205" t="s">
        <v>85</v>
      </c>
      <c r="Y1205" t="s">
        <v>85</v>
      </c>
      <c r="Z1205" t="s">
        <v>85</v>
      </c>
      <c r="AA1205" t="s">
        <v>85</v>
      </c>
      <c r="AB1205" t="s">
        <v>85</v>
      </c>
      <c r="AC1205" t="s">
        <v>85</v>
      </c>
      <c r="AD1205" t="s">
        <v>85</v>
      </c>
      <c r="AE1205" t="s">
        <v>16656</v>
      </c>
    </row>
    <row r="1206" spans="1:31" x14ac:dyDescent="0.35">
      <c r="A1206" t="s">
        <v>85</v>
      </c>
      <c r="B1206" t="s">
        <v>15089</v>
      </c>
      <c r="C1206" t="s">
        <v>10905</v>
      </c>
      <c r="D1206" t="s">
        <v>10907</v>
      </c>
      <c r="E1206" t="s">
        <v>11143</v>
      </c>
      <c r="F1206" t="s">
        <v>11994</v>
      </c>
      <c r="G1206" t="s">
        <v>11995</v>
      </c>
      <c r="H1206" t="s">
        <v>12406</v>
      </c>
      <c r="I1206" t="s">
        <v>12457</v>
      </c>
      <c r="J1206" t="s">
        <v>1641</v>
      </c>
      <c r="K1206" t="s">
        <v>16168</v>
      </c>
      <c r="M1206" t="s">
        <v>16168</v>
      </c>
      <c r="N1206" t="s">
        <v>16169</v>
      </c>
      <c r="O1206" t="s">
        <v>85</v>
      </c>
      <c r="P1206" t="s">
        <v>85</v>
      </c>
      <c r="Q1206" t="s">
        <v>85</v>
      </c>
      <c r="R1206" t="s">
        <v>85</v>
      </c>
      <c r="S1206" t="s">
        <v>85</v>
      </c>
      <c r="T1206" t="s">
        <v>85</v>
      </c>
      <c r="U1206" t="s">
        <v>1641</v>
      </c>
      <c r="V1206" t="s">
        <v>12460</v>
      </c>
      <c r="W1206" t="s">
        <v>85</v>
      </c>
      <c r="X1206" t="s">
        <v>85</v>
      </c>
      <c r="Y1206" t="s">
        <v>85</v>
      </c>
      <c r="Z1206" t="s">
        <v>85</v>
      </c>
      <c r="AA1206" t="s">
        <v>85</v>
      </c>
      <c r="AB1206" t="s">
        <v>85</v>
      </c>
      <c r="AC1206" t="s">
        <v>1641</v>
      </c>
      <c r="AD1206" t="s">
        <v>1641</v>
      </c>
      <c r="AE1206" t="s">
        <v>16656</v>
      </c>
    </row>
    <row r="1207" spans="1:31" x14ac:dyDescent="0.35">
      <c r="A1207" t="s">
        <v>85</v>
      </c>
      <c r="B1207" t="s">
        <v>15091</v>
      </c>
      <c r="C1207" t="s">
        <v>10905</v>
      </c>
      <c r="D1207" t="s">
        <v>10907</v>
      </c>
      <c r="E1207" t="s">
        <v>11143</v>
      </c>
      <c r="F1207" t="s">
        <v>11994</v>
      </c>
      <c r="G1207" t="s">
        <v>11995</v>
      </c>
      <c r="H1207" t="s">
        <v>12406</v>
      </c>
      <c r="I1207" t="s">
        <v>12457</v>
      </c>
      <c r="J1207" t="s">
        <v>1641</v>
      </c>
      <c r="K1207" t="s">
        <v>16170</v>
      </c>
      <c r="L1207" t="s">
        <v>16171</v>
      </c>
      <c r="M1207" t="s">
        <v>16171</v>
      </c>
      <c r="N1207" t="s">
        <v>20534</v>
      </c>
      <c r="O1207" t="s">
        <v>85</v>
      </c>
      <c r="P1207" t="s">
        <v>85</v>
      </c>
      <c r="Q1207" t="s">
        <v>85</v>
      </c>
      <c r="R1207" t="s">
        <v>85</v>
      </c>
      <c r="S1207" t="s">
        <v>85</v>
      </c>
      <c r="T1207" t="s">
        <v>85</v>
      </c>
      <c r="U1207" t="s">
        <v>1641</v>
      </c>
      <c r="V1207" t="s">
        <v>12460</v>
      </c>
      <c r="W1207" t="s">
        <v>85</v>
      </c>
      <c r="X1207" t="s">
        <v>85</v>
      </c>
      <c r="Y1207" t="s">
        <v>85</v>
      </c>
      <c r="Z1207" t="s">
        <v>85</v>
      </c>
      <c r="AA1207" t="s">
        <v>85</v>
      </c>
      <c r="AB1207" t="s">
        <v>85</v>
      </c>
      <c r="AC1207" t="s">
        <v>1641</v>
      </c>
      <c r="AD1207" t="s">
        <v>16170</v>
      </c>
      <c r="AE1207" t="s">
        <v>16656</v>
      </c>
    </row>
    <row r="1208" spans="1:31" x14ac:dyDescent="0.35">
      <c r="A1208" t="s">
        <v>85</v>
      </c>
      <c r="B1208" t="s">
        <v>15090</v>
      </c>
      <c r="C1208" t="s">
        <v>10905</v>
      </c>
      <c r="D1208" t="s">
        <v>10907</v>
      </c>
      <c r="E1208" t="s">
        <v>11143</v>
      </c>
      <c r="F1208" t="s">
        <v>11994</v>
      </c>
      <c r="G1208" t="s">
        <v>11995</v>
      </c>
      <c r="H1208" t="s">
        <v>12406</v>
      </c>
      <c r="I1208" t="s">
        <v>12457</v>
      </c>
      <c r="J1208" t="s">
        <v>1641</v>
      </c>
      <c r="K1208" t="s">
        <v>16170</v>
      </c>
      <c r="M1208" t="s">
        <v>16170</v>
      </c>
      <c r="N1208" t="s">
        <v>85</v>
      </c>
      <c r="O1208" t="s">
        <v>85</v>
      </c>
      <c r="P1208" t="s">
        <v>85</v>
      </c>
      <c r="Q1208" t="s">
        <v>85</v>
      </c>
      <c r="R1208" t="s">
        <v>85</v>
      </c>
      <c r="S1208" t="s">
        <v>85</v>
      </c>
      <c r="T1208" t="s">
        <v>85</v>
      </c>
      <c r="U1208" t="s">
        <v>1641</v>
      </c>
      <c r="V1208" t="s">
        <v>12460</v>
      </c>
      <c r="W1208" t="s">
        <v>85</v>
      </c>
      <c r="X1208" t="s">
        <v>85</v>
      </c>
      <c r="Y1208" t="s">
        <v>85</v>
      </c>
      <c r="Z1208" t="s">
        <v>85</v>
      </c>
      <c r="AA1208" t="s">
        <v>85</v>
      </c>
      <c r="AB1208" t="s">
        <v>85</v>
      </c>
      <c r="AC1208" t="s">
        <v>1641</v>
      </c>
      <c r="AD1208" t="s">
        <v>85</v>
      </c>
      <c r="AE1208" t="s">
        <v>16656</v>
      </c>
    </row>
    <row r="1209" spans="1:31" x14ac:dyDescent="0.35">
      <c r="A1209" t="s">
        <v>85</v>
      </c>
      <c r="B1209" t="s">
        <v>12459</v>
      </c>
      <c r="C1209" t="s">
        <v>10905</v>
      </c>
      <c r="D1209" t="s">
        <v>10907</v>
      </c>
      <c r="E1209" t="s">
        <v>11143</v>
      </c>
      <c r="F1209" t="s">
        <v>11994</v>
      </c>
      <c r="G1209" t="s">
        <v>11995</v>
      </c>
      <c r="H1209" t="s">
        <v>12406</v>
      </c>
      <c r="I1209" t="s">
        <v>12457</v>
      </c>
      <c r="J1209" t="s">
        <v>1641</v>
      </c>
      <c r="M1209" t="s">
        <v>1641</v>
      </c>
      <c r="N1209" t="s">
        <v>85</v>
      </c>
      <c r="O1209" t="s">
        <v>85</v>
      </c>
      <c r="P1209" t="s">
        <v>85</v>
      </c>
      <c r="Q1209" t="s">
        <v>85</v>
      </c>
      <c r="R1209" t="s">
        <v>85</v>
      </c>
      <c r="S1209" t="s">
        <v>85</v>
      </c>
      <c r="T1209" t="s">
        <v>85</v>
      </c>
      <c r="U1209" t="s">
        <v>1641</v>
      </c>
      <c r="V1209" t="s">
        <v>12460</v>
      </c>
      <c r="W1209" t="s">
        <v>85</v>
      </c>
      <c r="X1209" t="s">
        <v>85</v>
      </c>
      <c r="Y1209" t="s">
        <v>85</v>
      </c>
      <c r="Z1209" t="s">
        <v>85</v>
      </c>
      <c r="AA1209" t="s">
        <v>85</v>
      </c>
      <c r="AB1209" t="s">
        <v>85</v>
      </c>
      <c r="AC1209" t="s">
        <v>1641</v>
      </c>
      <c r="AD1209" t="s">
        <v>1641</v>
      </c>
      <c r="AE1209" t="s">
        <v>1641</v>
      </c>
    </row>
    <row r="1210" spans="1:31" x14ac:dyDescent="0.35">
      <c r="A1210" t="s">
        <v>85</v>
      </c>
      <c r="B1210" t="s">
        <v>15233</v>
      </c>
      <c r="C1210" t="s">
        <v>10905</v>
      </c>
      <c r="D1210" t="s">
        <v>10907</v>
      </c>
      <c r="E1210" t="s">
        <v>11143</v>
      </c>
      <c r="F1210" t="s">
        <v>11994</v>
      </c>
      <c r="G1210" t="s">
        <v>11995</v>
      </c>
      <c r="H1210" t="s">
        <v>12406</v>
      </c>
      <c r="I1210" t="s">
        <v>12457</v>
      </c>
      <c r="J1210" t="s">
        <v>1649</v>
      </c>
      <c r="K1210" t="s">
        <v>85</v>
      </c>
      <c r="M1210" t="s">
        <v>1649</v>
      </c>
      <c r="N1210" t="s">
        <v>85</v>
      </c>
      <c r="O1210" t="s">
        <v>85</v>
      </c>
      <c r="P1210" t="s">
        <v>85</v>
      </c>
      <c r="Q1210" t="s">
        <v>85</v>
      </c>
      <c r="R1210" t="s">
        <v>85</v>
      </c>
      <c r="S1210" t="s">
        <v>12465</v>
      </c>
      <c r="T1210" t="s">
        <v>85</v>
      </c>
      <c r="U1210" t="s">
        <v>1649</v>
      </c>
      <c r="V1210" t="s">
        <v>12466</v>
      </c>
      <c r="W1210" t="s">
        <v>85</v>
      </c>
      <c r="X1210" t="s">
        <v>85</v>
      </c>
      <c r="Y1210" t="s">
        <v>85</v>
      </c>
      <c r="Z1210" t="s">
        <v>85</v>
      </c>
      <c r="AA1210" t="s">
        <v>85</v>
      </c>
      <c r="AB1210" t="s">
        <v>85</v>
      </c>
      <c r="AC1210" t="s">
        <v>1682</v>
      </c>
      <c r="AD1210" t="s">
        <v>85</v>
      </c>
      <c r="AE1210" t="s">
        <v>16656</v>
      </c>
    </row>
    <row r="1211" spans="1:31" x14ac:dyDescent="0.35">
      <c r="A1211" t="s">
        <v>85</v>
      </c>
      <c r="B1211" t="s">
        <v>15235</v>
      </c>
      <c r="C1211" t="s">
        <v>10905</v>
      </c>
      <c r="D1211" t="s">
        <v>10907</v>
      </c>
      <c r="E1211" t="s">
        <v>11143</v>
      </c>
      <c r="F1211" t="s">
        <v>11994</v>
      </c>
      <c r="G1211" t="s">
        <v>11995</v>
      </c>
      <c r="H1211" t="s">
        <v>12406</v>
      </c>
      <c r="I1211" t="s">
        <v>12457</v>
      </c>
      <c r="J1211" t="s">
        <v>1649</v>
      </c>
      <c r="K1211" t="s">
        <v>16172</v>
      </c>
      <c r="L1211" t="s">
        <v>16173</v>
      </c>
      <c r="M1211" t="s">
        <v>16173</v>
      </c>
      <c r="N1211" t="s">
        <v>16174</v>
      </c>
      <c r="O1211" t="s">
        <v>85</v>
      </c>
      <c r="P1211" t="s">
        <v>85</v>
      </c>
      <c r="Q1211" t="s">
        <v>85</v>
      </c>
      <c r="R1211" t="s">
        <v>85</v>
      </c>
      <c r="S1211" t="s">
        <v>12465</v>
      </c>
      <c r="T1211" t="s">
        <v>85</v>
      </c>
      <c r="U1211" t="s">
        <v>1649</v>
      </c>
      <c r="V1211" t="s">
        <v>12466</v>
      </c>
      <c r="W1211" t="s">
        <v>85</v>
      </c>
      <c r="X1211" t="s">
        <v>85</v>
      </c>
      <c r="Y1211" t="s">
        <v>85</v>
      </c>
      <c r="Z1211" t="s">
        <v>85</v>
      </c>
      <c r="AA1211" t="s">
        <v>85</v>
      </c>
      <c r="AB1211" t="s">
        <v>85</v>
      </c>
      <c r="AC1211" t="s">
        <v>1682</v>
      </c>
      <c r="AD1211" t="s">
        <v>16172</v>
      </c>
      <c r="AE1211" t="s">
        <v>16656</v>
      </c>
    </row>
    <row r="1212" spans="1:31" x14ac:dyDescent="0.35">
      <c r="A1212" t="s">
        <v>85</v>
      </c>
      <c r="B1212" t="s">
        <v>15234</v>
      </c>
      <c r="C1212" t="s">
        <v>10905</v>
      </c>
      <c r="D1212" t="s">
        <v>10907</v>
      </c>
      <c r="E1212" t="s">
        <v>11143</v>
      </c>
      <c r="F1212" t="s">
        <v>11994</v>
      </c>
      <c r="G1212" t="s">
        <v>11995</v>
      </c>
      <c r="H1212" t="s">
        <v>12406</v>
      </c>
      <c r="I1212" t="s">
        <v>12457</v>
      </c>
      <c r="J1212" t="s">
        <v>1649</v>
      </c>
      <c r="K1212" t="s">
        <v>16172</v>
      </c>
      <c r="M1212" t="s">
        <v>16172</v>
      </c>
      <c r="N1212" t="s">
        <v>85</v>
      </c>
      <c r="O1212" t="s">
        <v>85</v>
      </c>
      <c r="P1212" t="s">
        <v>85</v>
      </c>
      <c r="Q1212" t="s">
        <v>85</v>
      </c>
      <c r="R1212" t="s">
        <v>85</v>
      </c>
      <c r="S1212" t="s">
        <v>12465</v>
      </c>
      <c r="T1212" t="s">
        <v>85</v>
      </c>
      <c r="U1212" t="s">
        <v>1649</v>
      </c>
      <c r="V1212" t="s">
        <v>12466</v>
      </c>
      <c r="W1212" t="s">
        <v>85</v>
      </c>
      <c r="X1212" t="s">
        <v>85</v>
      </c>
      <c r="Y1212" t="s">
        <v>85</v>
      </c>
      <c r="Z1212" t="s">
        <v>85</v>
      </c>
      <c r="AA1212" t="s">
        <v>85</v>
      </c>
      <c r="AB1212" t="s">
        <v>85</v>
      </c>
      <c r="AC1212" t="s">
        <v>1682</v>
      </c>
      <c r="AD1212" t="s">
        <v>85</v>
      </c>
      <c r="AE1212" t="s">
        <v>16172</v>
      </c>
    </row>
    <row r="1213" spans="1:31" x14ac:dyDescent="0.35">
      <c r="A1213" t="s">
        <v>85</v>
      </c>
      <c r="B1213" t="s">
        <v>15237</v>
      </c>
      <c r="C1213" t="s">
        <v>10905</v>
      </c>
      <c r="D1213" t="s">
        <v>10907</v>
      </c>
      <c r="E1213" t="s">
        <v>11143</v>
      </c>
      <c r="F1213" t="s">
        <v>11994</v>
      </c>
      <c r="G1213" t="s">
        <v>11995</v>
      </c>
      <c r="H1213" t="s">
        <v>12406</v>
      </c>
      <c r="I1213" t="s">
        <v>12457</v>
      </c>
      <c r="J1213" t="s">
        <v>1649</v>
      </c>
      <c r="K1213" t="s">
        <v>16175</v>
      </c>
      <c r="L1213" t="s">
        <v>16176</v>
      </c>
      <c r="M1213" t="s">
        <v>16176</v>
      </c>
      <c r="N1213" t="s">
        <v>85</v>
      </c>
      <c r="O1213" t="s">
        <v>85</v>
      </c>
      <c r="P1213" t="s">
        <v>85</v>
      </c>
      <c r="Q1213" t="s">
        <v>85</v>
      </c>
      <c r="R1213" t="s">
        <v>85</v>
      </c>
      <c r="S1213" t="s">
        <v>12465</v>
      </c>
      <c r="T1213" t="s">
        <v>85</v>
      </c>
      <c r="U1213" t="s">
        <v>1649</v>
      </c>
      <c r="V1213" t="s">
        <v>12466</v>
      </c>
      <c r="W1213" t="s">
        <v>85</v>
      </c>
      <c r="X1213" t="s">
        <v>85</v>
      </c>
      <c r="Y1213" t="s">
        <v>85</v>
      </c>
      <c r="Z1213" t="s">
        <v>85</v>
      </c>
      <c r="AA1213" t="s">
        <v>85</v>
      </c>
      <c r="AB1213" t="s">
        <v>85</v>
      </c>
      <c r="AC1213" t="s">
        <v>1682</v>
      </c>
      <c r="AD1213" t="s">
        <v>16175</v>
      </c>
      <c r="AE1213" t="s">
        <v>16656</v>
      </c>
    </row>
    <row r="1214" spans="1:31" x14ac:dyDescent="0.35">
      <c r="A1214" t="s">
        <v>85</v>
      </c>
      <c r="B1214" t="s">
        <v>15236</v>
      </c>
      <c r="C1214" t="s">
        <v>10905</v>
      </c>
      <c r="D1214" t="s">
        <v>10907</v>
      </c>
      <c r="E1214" t="s">
        <v>11143</v>
      </c>
      <c r="F1214" t="s">
        <v>11994</v>
      </c>
      <c r="G1214" t="s">
        <v>11995</v>
      </c>
      <c r="H1214" t="s">
        <v>12406</v>
      </c>
      <c r="I1214" t="s">
        <v>12457</v>
      </c>
      <c r="J1214" t="s">
        <v>1649</v>
      </c>
      <c r="K1214" t="s">
        <v>16175</v>
      </c>
      <c r="M1214" t="s">
        <v>16175</v>
      </c>
      <c r="N1214" t="s">
        <v>85</v>
      </c>
      <c r="O1214" t="s">
        <v>85</v>
      </c>
      <c r="P1214" t="s">
        <v>85</v>
      </c>
      <c r="Q1214" t="s">
        <v>85</v>
      </c>
      <c r="R1214" t="s">
        <v>85</v>
      </c>
      <c r="S1214" t="s">
        <v>12465</v>
      </c>
      <c r="T1214" t="s">
        <v>85</v>
      </c>
      <c r="U1214" t="s">
        <v>1649</v>
      </c>
      <c r="V1214" t="s">
        <v>12466</v>
      </c>
      <c r="W1214" t="s">
        <v>85</v>
      </c>
      <c r="X1214" t="s">
        <v>85</v>
      </c>
      <c r="Y1214" t="s">
        <v>85</v>
      </c>
      <c r="Z1214" t="s">
        <v>85</v>
      </c>
      <c r="AA1214" t="s">
        <v>85</v>
      </c>
      <c r="AB1214" t="s">
        <v>85</v>
      </c>
      <c r="AC1214" t="s">
        <v>1682</v>
      </c>
      <c r="AD1214" t="s">
        <v>85</v>
      </c>
      <c r="AE1214" t="s">
        <v>16175</v>
      </c>
    </row>
    <row r="1215" spans="1:31" x14ac:dyDescent="0.35">
      <c r="B1215" t="s">
        <v>14705</v>
      </c>
      <c r="C1215" t="s">
        <v>10905</v>
      </c>
      <c r="D1215" t="s">
        <v>10907</v>
      </c>
      <c r="E1215" t="s">
        <v>11143</v>
      </c>
      <c r="F1215" t="s">
        <v>11994</v>
      </c>
      <c r="G1215" t="s">
        <v>11995</v>
      </c>
      <c r="H1215" t="s">
        <v>12406</v>
      </c>
      <c r="I1215" t="s">
        <v>12457</v>
      </c>
      <c r="J1215" t="s">
        <v>1656</v>
      </c>
      <c r="M1215" t="s">
        <v>1656</v>
      </c>
      <c r="U1215" t="s">
        <v>1656</v>
      </c>
      <c r="AD1215" t="s">
        <v>1656</v>
      </c>
      <c r="AE1215" t="s">
        <v>1656</v>
      </c>
    </row>
    <row r="1216" spans="1:31" x14ac:dyDescent="0.35">
      <c r="A1216" t="s">
        <v>85</v>
      </c>
      <c r="B1216" t="s">
        <v>15240</v>
      </c>
      <c r="C1216" t="s">
        <v>10905</v>
      </c>
      <c r="D1216" t="s">
        <v>10907</v>
      </c>
      <c r="E1216" t="s">
        <v>11143</v>
      </c>
      <c r="F1216" t="s">
        <v>11994</v>
      </c>
      <c r="G1216" t="s">
        <v>11995</v>
      </c>
      <c r="H1216" t="s">
        <v>12406</v>
      </c>
      <c r="I1216" t="s">
        <v>12457</v>
      </c>
      <c r="J1216" t="s">
        <v>16177</v>
      </c>
      <c r="K1216" t="s">
        <v>16178</v>
      </c>
      <c r="L1216" t="s">
        <v>16179</v>
      </c>
      <c r="M1216" t="s">
        <v>16179</v>
      </c>
      <c r="N1216" t="s">
        <v>85</v>
      </c>
      <c r="O1216" t="s">
        <v>85</v>
      </c>
      <c r="P1216" t="s">
        <v>85</v>
      </c>
      <c r="Q1216" t="s">
        <v>85</v>
      </c>
      <c r="R1216" t="s">
        <v>85</v>
      </c>
      <c r="S1216" t="s">
        <v>12465</v>
      </c>
      <c r="T1216" t="s">
        <v>85</v>
      </c>
      <c r="U1216" t="s">
        <v>16177</v>
      </c>
      <c r="V1216" t="s">
        <v>12466</v>
      </c>
      <c r="W1216" t="s">
        <v>85</v>
      </c>
      <c r="X1216" t="s">
        <v>85</v>
      </c>
      <c r="Y1216" t="s">
        <v>85</v>
      </c>
      <c r="Z1216" t="s">
        <v>85</v>
      </c>
      <c r="AA1216" t="s">
        <v>85</v>
      </c>
      <c r="AB1216" t="s">
        <v>85</v>
      </c>
      <c r="AC1216" t="s">
        <v>1682</v>
      </c>
      <c r="AD1216" t="s">
        <v>16178</v>
      </c>
      <c r="AE1216" t="s">
        <v>16656</v>
      </c>
    </row>
    <row r="1217" spans="1:31" x14ac:dyDescent="0.35">
      <c r="A1217" t="s">
        <v>85</v>
      </c>
      <c r="B1217" t="s">
        <v>15239</v>
      </c>
      <c r="C1217" t="s">
        <v>10905</v>
      </c>
      <c r="D1217" t="s">
        <v>10907</v>
      </c>
      <c r="E1217" t="s">
        <v>11143</v>
      </c>
      <c r="F1217" t="s">
        <v>11994</v>
      </c>
      <c r="G1217" t="s">
        <v>11995</v>
      </c>
      <c r="H1217" t="s">
        <v>12406</v>
      </c>
      <c r="I1217" t="s">
        <v>12457</v>
      </c>
      <c r="J1217" t="s">
        <v>16177</v>
      </c>
      <c r="K1217" t="s">
        <v>16178</v>
      </c>
      <c r="M1217" t="s">
        <v>16178</v>
      </c>
      <c r="N1217" t="s">
        <v>85</v>
      </c>
      <c r="O1217" t="s">
        <v>85</v>
      </c>
      <c r="P1217" t="s">
        <v>85</v>
      </c>
      <c r="Q1217" t="s">
        <v>85</v>
      </c>
      <c r="R1217" t="s">
        <v>85</v>
      </c>
      <c r="S1217" t="s">
        <v>12465</v>
      </c>
      <c r="T1217" t="s">
        <v>85</v>
      </c>
      <c r="U1217" t="s">
        <v>16177</v>
      </c>
      <c r="V1217" t="s">
        <v>12466</v>
      </c>
      <c r="W1217" t="s">
        <v>85</v>
      </c>
      <c r="X1217" t="s">
        <v>85</v>
      </c>
      <c r="Y1217" t="s">
        <v>85</v>
      </c>
      <c r="Z1217" t="s">
        <v>85</v>
      </c>
      <c r="AA1217" t="s">
        <v>85</v>
      </c>
      <c r="AB1217" t="s">
        <v>85</v>
      </c>
      <c r="AC1217" t="s">
        <v>1682</v>
      </c>
      <c r="AD1217" t="s">
        <v>85</v>
      </c>
      <c r="AE1217" t="s">
        <v>16178</v>
      </c>
    </row>
    <row r="1218" spans="1:31" x14ac:dyDescent="0.35">
      <c r="A1218" t="s">
        <v>85</v>
      </c>
      <c r="B1218" t="s">
        <v>15238</v>
      </c>
      <c r="C1218" t="s">
        <v>10905</v>
      </c>
      <c r="D1218" t="s">
        <v>10907</v>
      </c>
      <c r="E1218" t="s">
        <v>11143</v>
      </c>
      <c r="F1218" t="s">
        <v>11994</v>
      </c>
      <c r="G1218" t="s">
        <v>11995</v>
      </c>
      <c r="H1218" t="s">
        <v>12406</v>
      </c>
      <c r="I1218" t="s">
        <v>12457</v>
      </c>
      <c r="J1218" t="s">
        <v>16177</v>
      </c>
      <c r="M1218" t="s">
        <v>16177</v>
      </c>
      <c r="N1218" t="s">
        <v>85</v>
      </c>
      <c r="O1218" t="s">
        <v>85</v>
      </c>
      <c r="P1218" t="s">
        <v>85</v>
      </c>
      <c r="Q1218" t="s">
        <v>85</v>
      </c>
      <c r="R1218" t="s">
        <v>85</v>
      </c>
      <c r="S1218" t="s">
        <v>12465</v>
      </c>
      <c r="T1218" t="s">
        <v>85</v>
      </c>
      <c r="U1218" t="s">
        <v>16177</v>
      </c>
      <c r="V1218" t="s">
        <v>12466</v>
      </c>
      <c r="W1218" t="s">
        <v>85</v>
      </c>
      <c r="X1218" t="s">
        <v>85</v>
      </c>
      <c r="Y1218" t="s">
        <v>85</v>
      </c>
      <c r="Z1218" t="s">
        <v>85</v>
      </c>
      <c r="AA1218" t="s">
        <v>85</v>
      </c>
      <c r="AB1218" t="s">
        <v>85</v>
      </c>
      <c r="AC1218" t="s">
        <v>1682</v>
      </c>
      <c r="AD1218" t="s">
        <v>85</v>
      </c>
      <c r="AE1218" t="s">
        <v>16656</v>
      </c>
    </row>
    <row r="1219" spans="1:31" x14ac:dyDescent="0.35">
      <c r="A1219" t="s">
        <v>85</v>
      </c>
      <c r="B1219" t="s">
        <v>15243</v>
      </c>
      <c r="C1219" t="s">
        <v>10905</v>
      </c>
      <c r="D1219" t="s">
        <v>10907</v>
      </c>
      <c r="E1219" t="s">
        <v>11143</v>
      </c>
      <c r="F1219" t="s">
        <v>11994</v>
      </c>
      <c r="G1219" t="s">
        <v>11995</v>
      </c>
      <c r="H1219" t="s">
        <v>12406</v>
      </c>
      <c r="I1219" t="s">
        <v>12457</v>
      </c>
      <c r="J1219" t="s">
        <v>1662</v>
      </c>
      <c r="K1219" t="s">
        <v>16180</v>
      </c>
      <c r="L1219" t="s">
        <v>16181</v>
      </c>
      <c r="M1219" t="s">
        <v>16181</v>
      </c>
      <c r="N1219" t="s">
        <v>20535</v>
      </c>
      <c r="O1219" t="s">
        <v>85</v>
      </c>
      <c r="P1219" t="s">
        <v>85</v>
      </c>
      <c r="Q1219" t="s">
        <v>85</v>
      </c>
      <c r="R1219" t="s">
        <v>85</v>
      </c>
      <c r="S1219" t="s">
        <v>12465</v>
      </c>
      <c r="T1219" t="s">
        <v>85</v>
      </c>
      <c r="U1219" t="s">
        <v>1662</v>
      </c>
      <c r="V1219" t="s">
        <v>12466</v>
      </c>
      <c r="W1219" t="s">
        <v>85</v>
      </c>
      <c r="X1219" t="s">
        <v>85</v>
      </c>
      <c r="Y1219" t="s">
        <v>85</v>
      </c>
      <c r="Z1219" t="s">
        <v>85</v>
      </c>
      <c r="AA1219" t="s">
        <v>85</v>
      </c>
      <c r="AB1219" t="s">
        <v>85</v>
      </c>
      <c r="AC1219" t="s">
        <v>1682</v>
      </c>
      <c r="AD1219" t="s">
        <v>16180</v>
      </c>
      <c r="AE1219" t="s">
        <v>16656</v>
      </c>
    </row>
    <row r="1220" spans="1:31" x14ac:dyDescent="0.35">
      <c r="A1220" t="s">
        <v>85</v>
      </c>
      <c r="B1220" t="s">
        <v>15242</v>
      </c>
      <c r="C1220" t="s">
        <v>10905</v>
      </c>
      <c r="D1220" t="s">
        <v>10907</v>
      </c>
      <c r="E1220" t="s">
        <v>11143</v>
      </c>
      <c r="F1220" t="s">
        <v>11994</v>
      </c>
      <c r="G1220" t="s">
        <v>11995</v>
      </c>
      <c r="H1220" t="s">
        <v>12406</v>
      </c>
      <c r="I1220" t="s">
        <v>12457</v>
      </c>
      <c r="J1220" t="s">
        <v>1662</v>
      </c>
      <c r="K1220" t="s">
        <v>16180</v>
      </c>
      <c r="M1220" t="s">
        <v>16180</v>
      </c>
      <c r="N1220" t="s">
        <v>85</v>
      </c>
      <c r="O1220" t="s">
        <v>85</v>
      </c>
      <c r="P1220" t="s">
        <v>85</v>
      </c>
      <c r="Q1220" t="s">
        <v>85</v>
      </c>
      <c r="R1220" t="s">
        <v>85</v>
      </c>
      <c r="S1220" t="s">
        <v>12465</v>
      </c>
      <c r="T1220" t="s">
        <v>85</v>
      </c>
      <c r="U1220" t="s">
        <v>1662</v>
      </c>
      <c r="V1220" t="s">
        <v>12466</v>
      </c>
      <c r="W1220" t="s">
        <v>85</v>
      </c>
      <c r="X1220" t="s">
        <v>85</v>
      </c>
      <c r="Y1220" t="s">
        <v>85</v>
      </c>
      <c r="Z1220" t="s">
        <v>85</v>
      </c>
      <c r="AA1220" t="s">
        <v>85</v>
      </c>
      <c r="AB1220" t="s">
        <v>85</v>
      </c>
      <c r="AC1220" t="s">
        <v>1682</v>
      </c>
      <c r="AD1220" t="s">
        <v>85</v>
      </c>
      <c r="AE1220" t="s">
        <v>16180</v>
      </c>
    </row>
    <row r="1221" spans="1:31" x14ac:dyDescent="0.35">
      <c r="A1221" t="s">
        <v>85</v>
      </c>
      <c r="B1221" t="s">
        <v>15241</v>
      </c>
      <c r="C1221" t="s">
        <v>10905</v>
      </c>
      <c r="D1221" t="s">
        <v>10907</v>
      </c>
      <c r="E1221" t="s">
        <v>11143</v>
      </c>
      <c r="F1221" t="s">
        <v>11994</v>
      </c>
      <c r="G1221" t="s">
        <v>11995</v>
      </c>
      <c r="H1221" t="s">
        <v>12406</v>
      </c>
      <c r="I1221" t="s">
        <v>12457</v>
      </c>
      <c r="J1221" t="s">
        <v>1662</v>
      </c>
      <c r="M1221" t="s">
        <v>1662</v>
      </c>
      <c r="N1221" t="s">
        <v>85</v>
      </c>
      <c r="O1221" t="s">
        <v>85</v>
      </c>
      <c r="P1221" t="s">
        <v>85</v>
      </c>
      <c r="Q1221" t="s">
        <v>85</v>
      </c>
      <c r="R1221" t="s">
        <v>85</v>
      </c>
      <c r="S1221" t="s">
        <v>12465</v>
      </c>
      <c r="T1221" t="s">
        <v>85</v>
      </c>
      <c r="U1221" t="s">
        <v>1662</v>
      </c>
      <c r="V1221" t="s">
        <v>12466</v>
      </c>
      <c r="W1221" t="s">
        <v>85</v>
      </c>
      <c r="X1221" t="s">
        <v>85</v>
      </c>
      <c r="Y1221" t="s">
        <v>85</v>
      </c>
      <c r="Z1221" t="s">
        <v>85</v>
      </c>
      <c r="AA1221" t="s">
        <v>85</v>
      </c>
      <c r="AB1221" t="s">
        <v>85</v>
      </c>
      <c r="AC1221" t="s">
        <v>1682</v>
      </c>
      <c r="AD1221" t="s">
        <v>85</v>
      </c>
      <c r="AE1221" t="s">
        <v>16656</v>
      </c>
    </row>
    <row r="1222" spans="1:31" x14ac:dyDescent="0.35">
      <c r="A1222" t="s">
        <v>85</v>
      </c>
      <c r="B1222" t="s">
        <v>12461</v>
      </c>
      <c r="C1222" t="s">
        <v>10905</v>
      </c>
      <c r="D1222" t="s">
        <v>10907</v>
      </c>
      <c r="E1222" t="s">
        <v>11143</v>
      </c>
      <c r="F1222" t="s">
        <v>11994</v>
      </c>
      <c r="G1222" t="s">
        <v>11995</v>
      </c>
      <c r="H1222" t="s">
        <v>12406</v>
      </c>
      <c r="I1222" t="s">
        <v>12457</v>
      </c>
      <c r="J1222" t="s">
        <v>1670</v>
      </c>
      <c r="K1222" t="s">
        <v>85</v>
      </c>
      <c r="M1222" t="s">
        <v>1670</v>
      </c>
      <c r="O1222" t="s">
        <v>85</v>
      </c>
      <c r="P1222" t="s">
        <v>85</v>
      </c>
      <c r="Q1222" t="s">
        <v>85</v>
      </c>
      <c r="R1222" t="s">
        <v>85</v>
      </c>
      <c r="S1222" t="s">
        <v>12462</v>
      </c>
      <c r="T1222" t="s">
        <v>85</v>
      </c>
      <c r="U1222" t="s">
        <v>19760</v>
      </c>
      <c r="V1222" t="s">
        <v>12463</v>
      </c>
      <c r="W1222" t="s">
        <v>85</v>
      </c>
      <c r="X1222" t="s">
        <v>85</v>
      </c>
      <c r="Y1222" t="s">
        <v>85</v>
      </c>
      <c r="Z1222" t="s">
        <v>85</v>
      </c>
      <c r="AA1222" t="s">
        <v>85</v>
      </c>
      <c r="AB1222" t="s">
        <v>85</v>
      </c>
      <c r="AC1222" t="s">
        <v>1670</v>
      </c>
      <c r="AD1222" t="s">
        <v>19760</v>
      </c>
      <c r="AE1222" t="s">
        <v>1670</v>
      </c>
    </row>
    <row r="1223" spans="1:31" x14ac:dyDescent="0.35">
      <c r="A1223" t="s">
        <v>85</v>
      </c>
      <c r="B1223" t="s">
        <v>15093</v>
      </c>
      <c r="C1223" t="s">
        <v>10905</v>
      </c>
      <c r="D1223" t="s">
        <v>10907</v>
      </c>
      <c r="E1223" t="s">
        <v>11143</v>
      </c>
      <c r="F1223" t="s">
        <v>11994</v>
      </c>
      <c r="G1223" t="s">
        <v>11995</v>
      </c>
      <c r="H1223" t="s">
        <v>12406</v>
      </c>
      <c r="I1223" t="s">
        <v>12457</v>
      </c>
      <c r="J1223" t="s">
        <v>1670</v>
      </c>
      <c r="K1223" t="s">
        <v>16182</v>
      </c>
      <c r="L1223" t="s">
        <v>16183</v>
      </c>
      <c r="M1223" t="s">
        <v>16183</v>
      </c>
      <c r="N1223" t="s">
        <v>16184</v>
      </c>
      <c r="O1223" t="s">
        <v>85</v>
      </c>
      <c r="P1223" t="s">
        <v>85</v>
      </c>
      <c r="Q1223" t="s">
        <v>85</v>
      </c>
      <c r="R1223" t="s">
        <v>85</v>
      </c>
      <c r="S1223" t="s">
        <v>12462</v>
      </c>
      <c r="T1223" t="s">
        <v>85</v>
      </c>
      <c r="U1223" t="s">
        <v>19760</v>
      </c>
      <c r="V1223" t="s">
        <v>12463</v>
      </c>
      <c r="W1223" t="s">
        <v>85</v>
      </c>
      <c r="X1223" t="s">
        <v>85</v>
      </c>
      <c r="Y1223" t="s">
        <v>85</v>
      </c>
      <c r="Z1223" t="s">
        <v>85</v>
      </c>
      <c r="AA1223" t="s">
        <v>85</v>
      </c>
      <c r="AB1223" t="s">
        <v>85</v>
      </c>
      <c r="AC1223" t="s">
        <v>1670</v>
      </c>
      <c r="AD1223" t="s">
        <v>85</v>
      </c>
      <c r="AE1223" t="s">
        <v>16656</v>
      </c>
    </row>
    <row r="1224" spans="1:31" x14ac:dyDescent="0.35">
      <c r="A1224" t="s">
        <v>85</v>
      </c>
      <c r="B1224" t="s">
        <v>15282</v>
      </c>
      <c r="C1224" t="s">
        <v>10905</v>
      </c>
      <c r="D1224" t="s">
        <v>10907</v>
      </c>
      <c r="E1224" t="s">
        <v>11143</v>
      </c>
      <c r="F1224" t="s">
        <v>11994</v>
      </c>
      <c r="G1224" t="s">
        <v>11995</v>
      </c>
      <c r="H1224" t="s">
        <v>12406</v>
      </c>
      <c r="I1224" t="s">
        <v>12457</v>
      </c>
      <c r="J1224" t="s">
        <v>1670</v>
      </c>
      <c r="K1224" t="s">
        <v>16182</v>
      </c>
      <c r="L1224" t="s">
        <v>16185</v>
      </c>
      <c r="M1224" t="s">
        <v>16185</v>
      </c>
      <c r="N1224" t="s">
        <v>20536</v>
      </c>
      <c r="O1224" t="s">
        <v>85</v>
      </c>
      <c r="P1224" t="s">
        <v>85</v>
      </c>
      <c r="Q1224" t="s">
        <v>85</v>
      </c>
      <c r="R1224" t="s">
        <v>85</v>
      </c>
      <c r="S1224" t="s">
        <v>12462</v>
      </c>
      <c r="T1224" t="s">
        <v>85</v>
      </c>
      <c r="U1224" t="s">
        <v>19760</v>
      </c>
      <c r="V1224" t="s">
        <v>12463</v>
      </c>
      <c r="W1224" t="s">
        <v>85</v>
      </c>
      <c r="X1224" t="s">
        <v>85</v>
      </c>
      <c r="Y1224" t="s">
        <v>85</v>
      </c>
      <c r="Z1224" t="s">
        <v>85</v>
      </c>
      <c r="AA1224" t="s">
        <v>85</v>
      </c>
      <c r="AB1224" t="s">
        <v>85</v>
      </c>
      <c r="AC1224" t="s">
        <v>1670</v>
      </c>
      <c r="AD1224" t="s">
        <v>20537</v>
      </c>
      <c r="AE1224" t="s">
        <v>16656</v>
      </c>
    </row>
    <row r="1225" spans="1:31" x14ac:dyDescent="0.35">
      <c r="A1225" t="s">
        <v>85</v>
      </c>
      <c r="B1225" t="s">
        <v>15092</v>
      </c>
      <c r="C1225" t="s">
        <v>10905</v>
      </c>
      <c r="D1225" t="s">
        <v>10907</v>
      </c>
      <c r="E1225" t="s">
        <v>11143</v>
      </c>
      <c r="F1225" t="s">
        <v>11994</v>
      </c>
      <c r="G1225" t="s">
        <v>11995</v>
      </c>
      <c r="H1225" t="s">
        <v>12406</v>
      </c>
      <c r="I1225" t="s">
        <v>12457</v>
      </c>
      <c r="J1225" t="s">
        <v>1670</v>
      </c>
      <c r="K1225" t="s">
        <v>16182</v>
      </c>
      <c r="M1225" t="s">
        <v>16182</v>
      </c>
      <c r="O1225" t="s">
        <v>85</v>
      </c>
      <c r="P1225" t="s">
        <v>85</v>
      </c>
      <c r="Q1225" t="s">
        <v>85</v>
      </c>
      <c r="R1225" t="s">
        <v>85</v>
      </c>
      <c r="S1225" t="s">
        <v>12462</v>
      </c>
      <c r="T1225" t="s">
        <v>85</v>
      </c>
      <c r="U1225" t="s">
        <v>19760</v>
      </c>
      <c r="V1225" t="s">
        <v>12463</v>
      </c>
      <c r="W1225" t="s">
        <v>85</v>
      </c>
      <c r="X1225" t="s">
        <v>85</v>
      </c>
      <c r="Y1225" t="s">
        <v>85</v>
      </c>
      <c r="Z1225" t="s">
        <v>85</v>
      </c>
      <c r="AA1225" t="s">
        <v>85</v>
      </c>
      <c r="AB1225" t="s">
        <v>85</v>
      </c>
      <c r="AC1225" t="s">
        <v>1670</v>
      </c>
      <c r="AD1225" t="s">
        <v>85</v>
      </c>
      <c r="AE1225" t="s">
        <v>16182</v>
      </c>
    </row>
    <row r="1226" spans="1:31" x14ac:dyDescent="0.35">
      <c r="A1226" t="s">
        <v>85</v>
      </c>
      <c r="B1226" t="s">
        <v>15095</v>
      </c>
      <c r="C1226" t="s">
        <v>10905</v>
      </c>
      <c r="D1226" t="s">
        <v>10907</v>
      </c>
      <c r="E1226" t="s">
        <v>11143</v>
      </c>
      <c r="F1226" t="s">
        <v>11994</v>
      </c>
      <c r="G1226" t="s">
        <v>11995</v>
      </c>
      <c r="H1226" t="s">
        <v>12406</v>
      </c>
      <c r="I1226" t="s">
        <v>12457</v>
      </c>
      <c r="J1226" t="s">
        <v>1670</v>
      </c>
      <c r="K1226" t="s">
        <v>16186</v>
      </c>
      <c r="L1226" t="s">
        <v>16187</v>
      </c>
      <c r="M1226" t="s">
        <v>16187</v>
      </c>
      <c r="O1226" t="s">
        <v>85</v>
      </c>
      <c r="P1226" t="s">
        <v>85</v>
      </c>
      <c r="Q1226" t="s">
        <v>85</v>
      </c>
      <c r="R1226" t="s">
        <v>85</v>
      </c>
      <c r="S1226" t="s">
        <v>12462</v>
      </c>
      <c r="T1226" t="s">
        <v>85</v>
      </c>
      <c r="U1226" t="s">
        <v>19760</v>
      </c>
      <c r="V1226" t="s">
        <v>12463</v>
      </c>
      <c r="W1226" t="s">
        <v>85</v>
      </c>
      <c r="X1226" t="s">
        <v>85</v>
      </c>
      <c r="Y1226" t="s">
        <v>85</v>
      </c>
      <c r="Z1226" t="s">
        <v>85</v>
      </c>
      <c r="AA1226" t="s">
        <v>85</v>
      </c>
      <c r="AB1226" t="s">
        <v>85</v>
      </c>
      <c r="AC1226" t="s">
        <v>1670</v>
      </c>
      <c r="AD1226" t="s">
        <v>20538</v>
      </c>
      <c r="AE1226" t="s">
        <v>16656</v>
      </c>
    </row>
    <row r="1227" spans="1:31" x14ac:dyDescent="0.35">
      <c r="A1227" t="s">
        <v>85</v>
      </c>
      <c r="B1227" t="s">
        <v>15094</v>
      </c>
      <c r="C1227" t="s">
        <v>10905</v>
      </c>
      <c r="D1227" t="s">
        <v>10907</v>
      </c>
      <c r="E1227" t="s">
        <v>11143</v>
      </c>
      <c r="F1227" t="s">
        <v>11994</v>
      </c>
      <c r="G1227" t="s">
        <v>11995</v>
      </c>
      <c r="H1227" t="s">
        <v>12406</v>
      </c>
      <c r="I1227" t="s">
        <v>12457</v>
      </c>
      <c r="J1227" t="s">
        <v>1670</v>
      </c>
      <c r="K1227" t="s">
        <v>16186</v>
      </c>
      <c r="M1227" t="s">
        <v>16186</v>
      </c>
      <c r="O1227" t="s">
        <v>85</v>
      </c>
      <c r="P1227" t="s">
        <v>85</v>
      </c>
      <c r="Q1227" t="s">
        <v>85</v>
      </c>
      <c r="R1227" t="s">
        <v>85</v>
      </c>
      <c r="S1227" t="s">
        <v>12462</v>
      </c>
      <c r="T1227" t="s">
        <v>85</v>
      </c>
      <c r="U1227" t="s">
        <v>19760</v>
      </c>
      <c r="V1227" t="s">
        <v>12463</v>
      </c>
      <c r="W1227" t="s">
        <v>85</v>
      </c>
      <c r="X1227" t="s">
        <v>85</v>
      </c>
      <c r="Y1227" t="s">
        <v>85</v>
      </c>
      <c r="Z1227" t="s">
        <v>85</v>
      </c>
      <c r="AA1227" t="s">
        <v>85</v>
      </c>
      <c r="AB1227" t="s">
        <v>85</v>
      </c>
      <c r="AC1227" t="s">
        <v>1670</v>
      </c>
      <c r="AD1227" t="s">
        <v>85</v>
      </c>
      <c r="AE1227" t="s">
        <v>16186</v>
      </c>
    </row>
    <row r="1228" spans="1:31" x14ac:dyDescent="0.35">
      <c r="A1228" t="s">
        <v>85</v>
      </c>
      <c r="B1228" t="s">
        <v>15246</v>
      </c>
      <c r="C1228" t="s">
        <v>10905</v>
      </c>
      <c r="D1228" t="s">
        <v>10907</v>
      </c>
      <c r="E1228" t="s">
        <v>11143</v>
      </c>
      <c r="F1228" t="s">
        <v>11994</v>
      </c>
      <c r="G1228" t="s">
        <v>11995</v>
      </c>
      <c r="H1228" t="s">
        <v>12406</v>
      </c>
      <c r="I1228" t="s">
        <v>12457</v>
      </c>
      <c r="J1228" t="s">
        <v>1672</v>
      </c>
      <c r="K1228" t="s">
        <v>16188</v>
      </c>
      <c r="L1228" t="s">
        <v>16189</v>
      </c>
      <c r="M1228" t="s">
        <v>16189</v>
      </c>
      <c r="N1228" t="s">
        <v>20539</v>
      </c>
      <c r="O1228" t="s">
        <v>85</v>
      </c>
      <c r="P1228" t="s">
        <v>85</v>
      </c>
      <c r="Q1228" t="s">
        <v>85</v>
      </c>
      <c r="R1228" t="s">
        <v>85</v>
      </c>
      <c r="S1228" t="s">
        <v>12465</v>
      </c>
      <c r="T1228" t="s">
        <v>85</v>
      </c>
      <c r="U1228" t="s">
        <v>1672</v>
      </c>
      <c r="V1228" t="s">
        <v>12466</v>
      </c>
      <c r="W1228" t="s">
        <v>85</v>
      </c>
      <c r="X1228" t="s">
        <v>85</v>
      </c>
      <c r="Y1228" t="s">
        <v>85</v>
      </c>
      <c r="Z1228" t="s">
        <v>85</v>
      </c>
      <c r="AA1228" t="s">
        <v>85</v>
      </c>
      <c r="AB1228" t="s">
        <v>85</v>
      </c>
      <c r="AC1228" t="s">
        <v>1682</v>
      </c>
      <c r="AD1228" t="s">
        <v>20125</v>
      </c>
      <c r="AE1228" t="s">
        <v>16656</v>
      </c>
    </row>
    <row r="1229" spans="1:31" x14ac:dyDescent="0.35">
      <c r="A1229" t="s">
        <v>85</v>
      </c>
      <c r="B1229" t="s">
        <v>15245</v>
      </c>
      <c r="C1229" t="s">
        <v>10905</v>
      </c>
      <c r="D1229" t="s">
        <v>10907</v>
      </c>
      <c r="E1229" t="s">
        <v>11143</v>
      </c>
      <c r="F1229" t="s">
        <v>11994</v>
      </c>
      <c r="G1229" t="s">
        <v>11995</v>
      </c>
      <c r="H1229" t="s">
        <v>12406</v>
      </c>
      <c r="I1229" t="s">
        <v>12457</v>
      </c>
      <c r="J1229" t="s">
        <v>1672</v>
      </c>
      <c r="K1229" t="s">
        <v>16188</v>
      </c>
      <c r="M1229" t="s">
        <v>16188</v>
      </c>
      <c r="N1229" t="s">
        <v>85</v>
      </c>
      <c r="O1229" t="s">
        <v>85</v>
      </c>
      <c r="P1229" t="s">
        <v>85</v>
      </c>
      <c r="Q1229" t="s">
        <v>85</v>
      </c>
      <c r="R1229" t="s">
        <v>85</v>
      </c>
      <c r="S1229" t="s">
        <v>12465</v>
      </c>
      <c r="T1229" t="s">
        <v>85</v>
      </c>
      <c r="U1229" t="s">
        <v>1672</v>
      </c>
      <c r="V1229" t="s">
        <v>12466</v>
      </c>
      <c r="W1229" t="s">
        <v>85</v>
      </c>
      <c r="X1229" t="s">
        <v>85</v>
      </c>
      <c r="Y1229" t="s">
        <v>85</v>
      </c>
      <c r="Z1229" t="s">
        <v>85</v>
      </c>
      <c r="AA1229" t="s">
        <v>85</v>
      </c>
      <c r="AB1229" t="s">
        <v>85</v>
      </c>
      <c r="AC1229" t="s">
        <v>1682</v>
      </c>
      <c r="AD1229" t="s">
        <v>85</v>
      </c>
      <c r="AE1229" t="s">
        <v>16656</v>
      </c>
    </row>
    <row r="1230" spans="1:31" x14ac:dyDescent="0.35">
      <c r="A1230" t="s">
        <v>85</v>
      </c>
      <c r="B1230" t="s">
        <v>15244</v>
      </c>
      <c r="C1230" t="s">
        <v>10905</v>
      </c>
      <c r="D1230" t="s">
        <v>10907</v>
      </c>
      <c r="E1230" t="s">
        <v>11143</v>
      </c>
      <c r="F1230" t="s">
        <v>11994</v>
      </c>
      <c r="G1230" t="s">
        <v>11995</v>
      </c>
      <c r="H1230" t="s">
        <v>12406</v>
      </c>
      <c r="I1230" t="s">
        <v>12457</v>
      </c>
      <c r="J1230" t="s">
        <v>1672</v>
      </c>
      <c r="M1230" t="s">
        <v>1672</v>
      </c>
      <c r="N1230" t="s">
        <v>85</v>
      </c>
      <c r="O1230" t="s">
        <v>85</v>
      </c>
      <c r="P1230" t="s">
        <v>85</v>
      </c>
      <c r="Q1230" t="s">
        <v>85</v>
      </c>
      <c r="R1230" t="s">
        <v>85</v>
      </c>
      <c r="S1230" t="s">
        <v>12465</v>
      </c>
      <c r="T1230" t="s">
        <v>85</v>
      </c>
      <c r="U1230" t="s">
        <v>1672</v>
      </c>
      <c r="V1230" t="s">
        <v>12466</v>
      </c>
      <c r="W1230" t="s">
        <v>85</v>
      </c>
      <c r="X1230" t="s">
        <v>85</v>
      </c>
      <c r="Y1230" t="s">
        <v>85</v>
      </c>
      <c r="Z1230" t="s">
        <v>85</v>
      </c>
      <c r="AA1230" t="s">
        <v>85</v>
      </c>
      <c r="AB1230" t="s">
        <v>85</v>
      </c>
      <c r="AC1230" t="s">
        <v>1682</v>
      </c>
      <c r="AD1230" t="s">
        <v>85</v>
      </c>
      <c r="AE1230" t="s">
        <v>16656</v>
      </c>
    </row>
    <row r="1231" spans="1:31" x14ac:dyDescent="0.35">
      <c r="B1231" t="s">
        <v>16190</v>
      </c>
      <c r="C1231" t="s">
        <v>10905</v>
      </c>
      <c r="D1231" t="s">
        <v>10907</v>
      </c>
      <c r="E1231" t="s">
        <v>11143</v>
      </c>
      <c r="F1231" t="s">
        <v>11994</v>
      </c>
      <c r="G1231" t="s">
        <v>11995</v>
      </c>
      <c r="H1231" t="s">
        <v>12406</v>
      </c>
      <c r="I1231" t="s">
        <v>12457</v>
      </c>
      <c r="J1231" t="s">
        <v>1676</v>
      </c>
      <c r="K1231" t="s">
        <v>16191</v>
      </c>
      <c r="M1231" t="s">
        <v>16191</v>
      </c>
      <c r="N1231" t="s">
        <v>20126</v>
      </c>
      <c r="U1231" t="s">
        <v>1676</v>
      </c>
      <c r="AD1231" t="s">
        <v>1676</v>
      </c>
      <c r="AE1231" t="s">
        <v>16656</v>
      </c>
    </row>
    <row r="1232" spans="1:31" x14ac:dyDescent="0.35">
      <c r="B1232" t="s">
        <v>14707</v>
      </c>
      <c r="C1232" t="s">
        <v>10905</v>
      </c>
      <c r="D1232" t="s">
        <v>10907</v>
      </c>
      <c r="E1232" t="s">
        <v>11143</v>
      </c>
      <c r="F1232" t="s">
        <v>11994</v>
      </c>
      <c r="G1232" t="s">
        <v>11995</v>
      </c>
      <c r="H1232" t="s">
        <v>12406</v>
      </c>
      <c r="I1232" t="s">
        <v>12457</v>
      </c>
      <c r="J1232" t="s">
        <v>1676</v>
      </c>
      <c r="K1232" t="s">
        <v>16192</v>
      </c>
      <c r="M1232" t="s">
        <v>16192</v>
      </c>
      <c r="N1232" t="s">
        <v>18575</v>
      </c>
      <c r="U1232" t="s">
        <v>1676</v>
      </c>
      <c r="AD1232" t="s">
        <v>16192</v>
      </c>
      <c r="AE1232" t="s">
        <v>16192</v>
      </c>
    </row>
    <row r="1233" spans="1:31" x14ac:dyDescent="0.35">
      <c r="B1233" t="s">
        <v>14706</v>
      </c>
      <c r="C1233" t="s">
        <v>10905</v>
      </c>
      <c r="D1233" t="s">
        <v>10907</v>
      </c>
      <c r="E1233" t="s">
        <v>11143</v>
      </c>
      <c r="F1233" t="s">
        <v>11994</v>
      </c>
      <c r="G1233" t="s">
        <v>11995</v>
      </c>
      <c r="H1233" t="s">
        <v>12406</v>
      </c>
      <c r="I1233" t="s">
        <v>12457</v>
      </c>
      <c r="J1233" t="s">
        <v>1676</v>
      </c>
      <c r="M1233" t="s">
        <v>1676</v>
      </c>
      <c r="N1233" t="s">
        <v>18584</v>
      </c>
      <c r="U1233" t="s">
        <v>1676</v>
      </c>
      <c r="AD1233" t="s">
        <v>85</v>
      </c>
      <c r="AE1233" t="s">
        <v>1676</v>
      </c>
    </row>
    <row r="1234" spans="1:31" x14ac:dyDescent="0.35">
      <c r="B1234" t="s">
        <v>15096</v>
      </c>
      <c r="C1234" t="s">
        <v>10905</v>
      </c>
      <c r="D1234" t="s">
        <v>10907</v>
      </c>
      <c r="E1234" t="s">
        <v>11143</v>
      </c>
      <c r="F1234" t="s">
        <v>11994</v>
      </c>
      <c r="G1234" t="s">
        <v>11995</v>
      </c>
      <c r="H1234" t="s">
        <v>12406</v>
      </c>
      <c r="I1234" t="s">
        <v>12457</v>
      </c>
      <c r="J1234" t="s">
        <v>1678</v>
      </c>
      <c r="K1234" t="s">
        <v>16193</v>
      </c>
      <c r="L1234" t="s">
        <v>16194</v>
      </c>
      <c r="M1234" t="s">
        <v>16194</v>
      </c>
      <c r="U1234" t="s">
        <v>1678</v>
      </c>
      <c r="AD1234" t="s">
        <v>16193</v>
      </c>
      <c r="AE1234" t="s">
        <v>16656</v>
      </c>
    </row>
    <row r="1235" spans="1:31" x14ac:dyDescent="0.35">
      <c r="B1235" t="s">
        <v>14710</v>
      </c>
      <c r="C1235" t="s">
        <v>10905</v>
      </c>
      <c r="D1235" t="s">
        <v>10907</v>
      </c>
      <c r="E1235" t="s">
        <v>11143</v>
      </c>
      <c r="F1235" t="s">
        <v>11994</v>
      </c>
      <c r="G1235" t="s">
        <v>11995</v>
      </c>
      <c r="H1235" t="s">
        <v>12406</v>
      </c>
      <c r="I1235" t="s">
        <v>12457</v>
      </c>
      <c r="J1235" t="s">
        <v>1678</v>
      </c>
      <c r="K1235" t="s">
        <v>16193</v>
      </c>
      <c r="M1235" t="s">
        <v>16193</v>
      </c>
      <c r="U1235" t="s">
        <v>1678</v>
      </c>
      <c r="AD1235" t="s">
        <v>16193</v>
      </c>
      <c r="AE1235" t="s">
        <v>16193</v>
      </c>
    </row>
    <row r="1236" spans="1:31" x14ac:dyDescent="0.35">
      <c r="B1236" t="s">
        <v>15097</v>
      </c>
      <c r="C1236" t="s">
        <v>10905</v>
      </c>
      <c r="D1236" t="s">
        <v>10907</v>
      </c>
      <c r="E1236" t="s">
        <v>11143</v>
      </c>
      <c r="F1236" t="s">
        <v>11994</v>
      </c>
      <c r="G1236" t="s">
        <v>11995</v>
      </c>
      <c r="H1236" t="s">
        <v>12406</v>
      </c>
      <c r="I1236" t="s">
        <v>12457</v>
      </c>
      <c r="J1236" t="s">
        <v>1678</v>
      </c>
      <c r="K1236" t="s">
        <v>16195</v>
      </c>
      <c r="L1236" t="s">
        <v>16196</v>
      </c>
      <c r="M1236" t="s">
        <v>16196</v>
      </c>
      <c r="U1236" t="s">
        <v>1678</v>
      </c>
      <c r="AD1236" t="s">
        <v>16195</v>
      </c>
      <c r="AE1236" t="s">
        <v>16656</v>
      </c>
    </row>
    <row r="1237" spans="1:31" x14ac:dyDescent="0.35">
      <c r="B1237" t="s">
        <v>14709</v>
      </c>
      <c r="C1237" t="s">
        <v>10905</v>
      </c>
      <c r="D1237" t="s">
        <v>10907</v>
      </c>
      <c r="E1237" t="s">
        <v>11143</v>
      </c>
      <c r="F1237" t="s">
        <v>11994</v>
      </c>
      <c r="G1237" t="s">
        <v>11995</v>
      </c>
      <c r="H1237" t="s">
        <v>12406</v>
      </c>
      <c r="I1237" t="s">
        <v>12457</v>
      </c>
      <c r="J1237" t="s">
        <v>1678</v>
      </c>
      <c r="K1237" t="s">
        <v>16195</v>
      </c>
      <c r="M1237" t="s">
        <v>16195</v>
      </c>
      <c r="U1237" t="s">
        <v>1678</v>
      </c>
      <c r="AD1237" t="s">
        <v>16195</v>
      </c>
      <c r="AE1237" t="s">
        <v>16195</v>
      </c>
    </row>
    <row r="1238" spans="1:31" x14ac:dyDescent="0.35">
      <c r="B1238" t="s">
        <v>14708</v>
      </c>
      <c r="C1238" t="s">
        <v>10905</v>
      </c>
      <c r="D1238" t="s">
        <v>10907</v>
      </c>
      <c r="E1238" t="s">
        <v>11143</v>
      </c>
      <c r="F1238" t="s">
        <v>11994</v>
      </c>
      <c r="G1238" t="s">
        <v>11995</v>
      </c>
      <c r="H1238" t="s">
        <v>12406</v>
      </c>
      <c r="I1238" t="s">
        <v>12457</v>
      </c>
      <c r="J1238" t="s">
        <v>1678</v>
      </c>
      <c r="M1238" t="s">
        <v>1678</v>
      </c>
      <c r="U1238" t="s">
        <v>1678</v>
      </c>
      <c r="AD1238" t="s">
        <v>85</v>
      </c>
      <c r="AE1238" t="s">
        <v>16656</v>
      </c>
    </row>
    <row r="1239" spans="1:31" x14ac:dyDescent="0.35">
      <c r="A1239" t="s">
        <v>85</v>
      </c>
      <c r="B1239" t="s">
        <v>12464</v>
      </c>
      <c r="C1239" t="s">
        <v>10905</v>
      </c>
      <c r="D1239" t="s">
        <v>10907</v>
      </c>
      <c r="E1239" t="s">
        <v>11143</v>
      </c>
      <c r="F1239" t="s">
        <v>11994</v>
      </c>
      <c r="G1239" t="s">
        <v>11995</v>
      </c>
      <c r="H1239" t="s">
        <v>12406</v>
      </c>
      <c r="I1239" t="s">
        <v>12457</v>
      </c>
      <c r="J1239" t="s">
        <v>1682</v>
      </c>
      <c r="K1239" t="s">
        <v>85</v>
      </c>
      <c r="M1239" t="s">
        <v>1682</v>
      </c>
      <c r="N1239" t="s">
        <v>85</v>
      </c>
      <c r="O1239" t="s">
        <v>85</v>
      </c>
      <c r="P1239" t="s">
        <v>85</v>
      </c>
      <c r="Q1239" t="s">
        <v>85</v>
      </c>
      <c r="R1239" t="s">
        <v>85</v>
      </c>
      <c r="S1239" t="s">
        <v>12465</v>
      </c>
      <c r="T1239" t="s">
        <v>85</v>
      </c>
      <c r="U1239" t="s">
        <v>19778</v>
      </c>
      <c r="V1239" t="s">
        <v>12466</v>
      </c>
      <c r="W1239" t="s">
        <v>85</v>
      </c>
      <c r="X1239" t="s">
        <v>85</v>
      </c>
      <c r="Y1239" t="s">
        <v>85</v>
      </c>
      <c r="Z1239" t="s">
        <v>85</v>
      </c>
      <c r="AA1239" t="s">
        <v>85</v>
      </c>
      <c r="AB1239" t="s">
        <v>85</v>
      </c>
      <c r="AC1239" t="s">
        <v>1682</v>
      </c>
      <c r="AD1239" t="s">
        <v>19778</v>
      </c>
      <c r="AE1239" t="s">
        <v>1682</v>
      </c>
    </row>
    <row r="1240" spans="1:31" x14ac:dyDescent="0.35">
      <c r="A1240" t="s">
        <v>85</v>
      </c>
      <c r="B1240" t="s">
        <v>15098</v>
      </c>
      <c r="C1240" t="s">
        <v>10905</v>
      </c>
      <c r="D1240" t="s">
        <v>10907</v>
      </c>
      <c r="E1240" t="s">
        <v>11143</v>
      </c>
      <c r="F1240" t="s">
        <v>11994</v>
      </c>
      <c r="G1240" t="s">
        <v>11995</v>
      </c>
      <c r="H1240" t="s">
        <v>12406</v>
      </c>
      <c r="I1240" t="s">
        <v>12457</v>
      </c>
      <c r="J1240" t="s">
        <v>1682</v>
      </c>
      <c r="K1240" t="s">
        <v>16197</v>
      </c>
      <c r="M1240" t="s">
        <v>16197</v>
      </c>
      <c r="N1240" t="s">
        <v>20540</v>
      </c>
      <c r="O1240" t="s">
        <v>85</v>
      </c>
      <c r="P1240" t="s">
        <v>85</v>
      </c>
      <c r="Q1240" t="s">
        <v>85</v>
      </c>
      <c r="R1240" t="s">
        <v>85</v>
      </c>
      <c r="S1240" t="s">
        <v>12465</v>
      </c>
      <c r="T1240" t="s">
        <v>85</v>
      </c>
      <c r="U1240" t="s">
        <v>19778</v>
      </c>
      <c r="V1240" t="s">
        <v>12466</v>
      </c>
      <c r="W1240" t="s">
        <v>85</v>
      </c>
      <c r="X1240" t="s">
        <v>85</v>
      </c>
      <c r="Y1240" t="s">
        <v>85</v>
      </c>
      <c r="Z1240" t="s">
        <v>85</v>
      </c>
      <c r="AA1240" t="s">
        <v>85</v>
      </c>
      <c r="AB1240" t="s">
        <v>85</v>
      </c>
      <c r="AC1240" t="s">
        <v>1682</v>
      </c>
      <c r="AD1240" t="s">
        <v>19778</v>
      </c>
      <c r="AE1240" t="s">
        <v>16656</v>
      </c>
    </row>
    <row r="1241" spans="1:31" x14ac:dyDescent="0.35">
      <c r="A1241" t="s">
        <v>85</v>
      </c>
      <c r="B1241" t="s">
        <v>16198</v>
      </c>
      <c r="C1241" t="s">
        <v>10905</v>
      </c>
      <c r="D1241" t="s">
        <v>10907</v>
      </c>
      <c r="E1241" t="s">
        <v>11143</v>
      </c>
      <c r="F1241" t="s">
        <v>11994</v>
      </c>
      <c r="G1241" t="s">
        <v>11995</v>
      </c>
      <c r="H1241" t="s">
        <v>12406</v>
      </c>
      <c r="I1241" t="s">
        <v>12457</v>
      </c>
      <c r="J1241" t="s">
        <v>1682</v>
      </c>
      <c r="K1241" t="s">
        <v>16199</v>
      </c>
      <c r="M1241" t="s">
        <v>16199</v>
      </c>
      <c r="O1241" t="s">
        <v>85</v>
      </c>
      <c r="P1241" t="s">
        <v>85</v>
      </c>
      <c r="Q1241" t="s">
        <v>85</v>
      </c>
      <c r="R1241" t="s">
        <v>85</v>
      </c>
      <c r="S1241" t="s">
        <v>12465</v>
      </c>
      <c r="T1241" t="s">
        <v>85</v>
      </c>
      <c r="U1241" t="s">
        <v>19778</v>
      </c>
      <c r="V1241" t="s">
        <v>12466</v>
      </c>
      <c r="W1241" t="s">
        <v>85</v>
      </c>
      <c r="X1241" t="s">
        <v>85</v>
      </c>
      <c r="Y1241" t="s">
        <v>85</v>
      </c>
      <c r="Z1241" t="s">
        <v>85</v>
      </c>
      <c r="AA1241" t="s">
        <v>85</v>
      </c>
      <c r="AB1241" t="s">
        <v>85</v>
      </c>
      <c r="AC1241" t="s">
        <v>1682</v>
      </c>
      <c r="AD1241" t="s">
        <v>20541</v>
      </c>
      <c r="AE1241" t="s">
        <v>16199</v>
      </c>
    </row>
    <row r="1242" spans="1:31" x14ac:dyDescent="0.35">
      <c r="A1242" t="s">
        <v>85</v>
      </c>
      <c r="B1242" t="s">
        <v>16200</v>
      </c>
      <c r="C1242" t="s">
        <v>10905</v>
      </c>
      <c r="D1242" t="s">
        <v>10907</v>
      </c>
      <c r="E1242" t="s">
        <v>11143</v>
      </c>
      <c r="F1242" t="s">
        <v>11994</v>
      </c>
      <c r="G1242" t="s">
        <v>11995</v>
      </c>
      <c r="H1242" t="s">
        <v>12406</v>
      </c>
      <c r="I1242" t="s">
        <v>12457</v>
      </c>
      <c r="J1242" t="s">
        <v>1682</v>
      </c>
      <c r="K1242" t="s">
        <v>16199</v>
      </c>
      <c r="L1242" t="s">
        <v>16201</v>
      </c>
      <c r="M1242" t="s">
        <v>16201</v>
      </c>
      <c r="O1242" t="s">
        <v>85</v>
      </c>
      <c r="P1242" t="s">
        <v>85</v>
      </c>
      <c r="Q1242" t="s">
        <v>85</v>
      </c>
      <c r="R1242" t="s">
        <v>85</v>
      </c>
      <c r="S1242" t="s">
        <v>12465</v>
      </c>
      <c r="T1242" t="s">
        <v>85</v>
      </c>
      <c r="U1242" t="s">
        <v>19778</v>
      </c>
      <c r="V1242" t="s">
        <v>12466</v>
      </c>
      <c r="W1242" t="s">
        <v>85</v>
      </c>
      <c r="X1242" t="s">
        <v>85</v>
      </c>
      <c r="Y1242" t="s">
        <v>85</v>
      </c>
      <c r="Z1242" t="s">
        <v>85</v>
      </c>
      <c r="AA1242" t="s">
        <v>85</v>
      </c>
      <c r="AB1242" t="s">
        <v>85</v>
      </c>
      <c r="AC1242" t="s">
        <v>1682</v>
      </c>
      <c r="AD1242" t="s">
        <v>20541</v>
      </c>
      <c r="AE1242" t="s">
        <v>16656</v>
      </c>
    </row>
    <row r="1243" spans="1:31" x14ac:dyDescent="0.35">
      <c r="A1243" t="s">
        <v>85</v>
      </c>
      <c r="B1243" t="s">
        <v>16202</v>
      </c>
      <c r="C1243" t="s">
        <v>10905</v>
      </c>
      <c r="D1243" t="s">
        <v>10907</v>
      </c>
      <c r="E1243" t="s">
        <v>11143</v>
      </c>
      <c r="F1243" t="s">
        <v>11994</v>
      </c>
      <c r="G1243" t="s">
        <v>11995</v>
      </c>
      <c r="H1243" t="s">
        <v>12406</v>
      </c>
      <c r="I1243" t="s">
        <v>12457</v>
      </c>
      <c r="J1243" t="s">
        <v>1682</v>
      </c>
      <c r="K1243" t="s">
        <v>16199</v>
      </c>
      <c r="L1243" t="s">
        <v>16203</v>
      </c>
      <c r="M1243" t="s">
        <v>16203</v>
      </c>
      <c r="N1243" t="s">
        <v>20542</v>
      </c>
      <c r="O1243" t="s">
        <v>85</v>
      </c>
      <c r="P1243" t="s">
        <v>85</v>
      </c>
      <c r="Q1243" t="s">
        <v>85</v>
      </c>
      <c r="R1243" t="s">
        <v>85</v>
      </c>
      <c r="S1243" t="s">
        <v>12465</v>
      </c>
      <c r="T1243" t="s">
        <v>85</v>
      </c>
      <c r="U1243" t="s">
        <v>19778</v>
      </c>
      <c r="V1243" t="s">
        <v>12466</v>
      </c>
      <c r="W1243" t="s">
        <v>85</v>
      </c>
      <c r="X1243" t="s">
        <v>85</v>
      </c>
      <c r="Y1243" t="s">
        <v>85</v>
      </c>
      <c r="Z1243" t="s">
        <v>85</v>
      </c>
      <c r="AA1243" t="s">
        <v>85</v>
      </c>
      <c r="AB1243" t="s">
        <v>85</v>
      </c>
      <c r="AC1243" t="s">
        <v>1682</v>
      </c>
      <c r="AD1243" t="s">
        <v>20541</v>
      </c>
      <c r="AE1243" t="s">
        <v>16656</v>
      </c>
    </row>
    <row r="1244" spans="1:31" x14ac:dyDescent="0.35">
      <c r="A1244" t="s">
        <v>85</v>
      </c>
      <c r="B1244" t="s">
        <v>12467</v>
      </c>
      <c r="C1244" t="s">
        <v>10905</v>
      </c>
      <c r="D1244" t="s">
        <v>10907</v>
      </c>
      <c r="E1244" t="s">
        <v>11143</v>
      </c>
      <c r="F1244" t="s">
        <v>11994</v>
      </c>
      <c r="G1244" t="s">
        <v>11995</v>
      </c>
      <c r="H1244" t="s">
        <v>12406</v>
      </c>
      <c r="I1244" t="s">
        <v>12457</v>
      </c>
      <c r="J1244" t="s">
        <v>1675</v>
      </c>
      <c r="K1244" t="s">
        <v>85</v>
      </c>
      <c r="M1244" t="s">
        <v>1675</v>
      </c>
      <c r="N1244" t="s">
        <v>85</v>
      </c>
      <c r="O1244" t="s">
        <v>85</v>
      </c>
      <c r="P1244" t="s">
        <v>85</v>
      </c>
      <c r="Q1244" t="s">
        <v>85</v>
      </c>
      <c r="R1244" t="s">
        <v>85</v>
      </c>
      <c r="S1244" t="s">
        <v>12468</v>
      </c>
      <c r="T1244" t="s">
        <v>85</v>
      </c>
      <c r="U1244" t="s">
        <v>19787</v>
      </c>
      <c r="V1244" t="s">
        <v>12469</v>
      </c>
      <c r="W1244" t="s">
        <v>85</v>
      </c>
      <c r="X1244" t="s">
        <v>85</v>
      </c>
      <c r="Y1244" t="s">
        <v>85</v>
      </c>
      <c r="Z1244" t="s">
        <v>85</v>
      </c>
      <c r="AA1244" t="s">
        <v>85</v>
      </c>
      <c r="AB1244" t="s">
        <v>85</v>
      </c>
      <c r="AC1244" t="s">
        <v>1675</v>
      </c>
      <c r="AD1244" t="s">
        <v>19787</v>
      </c>
      <c r="AE1244" t="s">
        <v>1675</v>
      </c>
    </row>
    <row r="1245" spans="1:31" x14ac:dyDescent="0.35">
      <c r="A1245" t="s">
        <v>85</v>
      </c>
      <c r="B1245" t="s">
        <v>15103</v>
      </c>
      <c r="C1245" t="s">
        <v>10905</v>
      </c>
      <c r="D1245" t="s">
        <v>10907</v>
      </c>
      <c r="E1245" t="s">
        <v>11143</v>
      </c>
      <c r="F1245" t="s">
        <v>11994</v>
      </c>
      <c r="G1245" t="s">
        <v>11995</v>
      </c>
      <c r="H1245" t="s">
        <v>12406</v>
      </c>
      <c r="I1245" t="s">
        <v>12457</v>
      </c>
      <c r="J1245" t="s">
        <v>1675</v>
      </c>
      <c r="K1245" t="s">
        <v>16204</v>
      </c>
      <c r="L1245" t="s">
        <v>16205</v>
      </c>
      <c r="M1245" t="s">
        <v>16205</v>
      </c>
      <c r="N1245" t="s">
        <v>85</v>
      </c>
      <c r="O1245" t="s">
        <v>85</v>
      </c>
      <c r="P1245" t="s">
        <v>85</v>
      </c>
      <c r="Q1245" t="s">
        <v>85</v>
      </c>
      <c r="R1245" t="s">
        <v>85</v>
      </c>
      <c r="S1245" t="s">
        <v>12468</v>
      </c>
      <c r="T1245" t="s">
        <v>85</v>
      </c>
      <c r="U1245" t="s">
        <v>19787</v>
      </c>
      <c r="V1245" t="s">
        <v>12469</v>
      </c>
      <c r="W1245" t="s">
        <v>85</v>
      </c>
      <c r="X1245" t="s">
        <v>85</v>
      </c>
      <c r="Y1245" t="s">
        <v>85</v>
      </c>
      <c r="Z1245" t="s">
        <v>85</v>
      </c>
      <c r="AA1245" t="s">
        <v>85</v>
      </c>
      <c r="AB1245" t="s">
        <v>85</v>
      </c>
      <c r="AC1245" t="s">
        <v>1675</v>
      </c>
      <c r="AD1245" t="s">
        <v>20543</v>
      </c>
      <c r="AE1245" t="s">
        <v>16656</v>
      </c>
    </row>
    <row r="1246" spans="1:31" x14ac:dyDescent="0.35">
      <c r="A1246" t="s">
        <v>85</v>
      </c>
      <c r="B1246" t="s">
        <v>15102</v>
      </c>
      <c r="C1246" t="s">
        <v>10905</v>
      </c>
      <c r="D1246" t="s">
        <v>10907</v>
      </c>
      <c r="E1246" t="s">
        <v>11143</v>
      </c>
      <c r="F1246" t="s">
        <v>11994</v>
      </c>
      <c r="G1246" t="s">
        <v>11995</v>
      </c>
      <c r="H1246" t="s">
        <v>12406</v>
      </c>
      <c r="I1246" t="s">
        <v>12457</v>
      </c>
      <c r="J1246" t="s">
        <v>1675</v>
      </c>
      <c r="K1246" t="s">
        <v>16204</v>
      </c>
      <c r="M1246" t="s">
        <v>16204</v>
      </c>
      <c r="N1246" t="s">
        <v>85</v>
      </c>
      <c r="O1246" t="s">
        <v>85</v>
      </c>
      <c r="P1246" t="s">
        <v>85</v>
      </c>
      <c r="Q1246" t="s">
        <v>85</v>
      </c>
      <c r="R1246" t="s">
        <v>85</v>
      </c>
      <c r="S1246" t="s">
        <v>12468</v>
      </c>
      <c r="T1246" t="s">
        <v>85</v>
      </c>
      <c r="U1246" t="s">
        <v>19787</v>
      </c>
      <c r="V1246" t="s">
        <v>12469</v>
      </c>
      <c r="W1246" t="s">
        <v>85</v>
      </c>
      <c r="X1246" t="s">
        <v>85</v>
      </c>
      <c r="Y1246" t="s">
        <v>85</v>
      </c>
      <c r="Z1246" t="s">
        <v>85</v>
      </c>
      <c r="AA1246" t="s">
        <v>85</v>
      </c>
      <c r="AB1246" t="s">
        <v>85</v>
      </c>
      <c r="AC1246" t="s">
        <v>1675</v>
      </c>
      <c r="AD1246" t="s">
        <v>85</v>
      </c>
      <c r="AE1246" t="s">
        <v>16204</v>
      </c>
    </row>
    <row r="1247" spans="1:31" x14ac:dyDescent="0.35">
      <c r="B1247" t="s">
        <v>14711</v>
      </c>
      <c r="C1247" t="s">
        <v>10905</v>
      </c>
      <c r="D1247" t="s">
        <v>10907</v>
      </c>
      <c r="E1247" t="s">
        <v>11143</v>
      </c>
      <c r="F1247" t="s">
        <v>11994</v>
      </c>
      <c r="G1247" t="s">
        <v>11995</v>
      </c>
      <c r="H1247" t="s">
        <v>12406</v>
      </c>
      <c r="I1247" t="s">
        <v>12457</v>
      </c>
      <c r="J1247" t="s">
        <v>1675</v>
      </c>
      <c r="K1247" t="s">
        <v>16206</v>
      </c>
      <c r="M1247" t="s">
        <v>16206</v>
      </c>
      <c r="U1247" t="s">
        <v>1675</v>
      </c>
      <c r="AD1247" t="s">
        <v>16206</v>
      </c>
      <c r="AE1247" t="s">
        <v>16206</v>
      </c>
    </row>
    <row r="1248" spans="1:31" x14ac:dyDescent="0.35">
      <c r="B1248" t="s">
        <v>16207</v>
      </c>
      <c r="C1248" t="s">
        <v>10905</v>
      </c>
      <c r="D1248" t="s">
        <v>10907</v>
      </c>
      <c r="E1248" t="s">
        <v>11143</v>
      </c>
      <c r="F1248" t="s">
        <v>11994</v>
      </c>
      <c r="G1248" t="s">
        <v>11995</v>
      </c>
      <c r="H1248" t="s">
        <v>12406</v>
      </c>
      <c r="I1248" t="s">
        <v>12457</v>
      </c>
      <c r="J1248" t="s">
        <v>1675</v>
      </c>
      <c r="K1248" t="s">
        <v>16206</v>
      </c>
      <c r="L1248" t="s">
        <v>16208</v>
      </c>
      <c r="M1248" t="s">
        <v>16208</v>
      </c>
      <c r="N1248" t="s">
        <v>20544</v>
      </c>
      <c r="U1248" t="s">
        <v>1675</v>
      </c>
      <c r="AD1248" t="s">
        <v>16206</v>
      </c>
      <c r="AE1248" t="s">
        <v>16656</v>
      </c>
    </row>
    <row r="1249" spans="1:31" x14ac:dyDescent="0.35">
      <c r="A1249" t="s">
        <v>85</v>
      </c>
      <c r="B1249" t="s">
        <v>15101</v>
      </c>
      <c r="C1249" t="s">
        <v>10905</v>
      </c>
      <c r="D1249" t="s">
        <v>10907</v>
      </c>
      <c r="E1249" t="s">
        <v>11143</v>
      </c>
      <c r="F1249" t="s">
        <v>11994</v>
      </c>
      <c r="G1249" t="s">
        <v>11995</v>
      </c>
      <c r="H1249" t="s">
        <v>12406</v>
      </c>
      <c r="I1249" t="s">
        <v>12457</v>
      </c>
      <c r="J1249" t="s">
        <v>1675</v>
      </c>
      <c r="K1249" t="s">
        <v>16209</v>
      </c>
      <c r="L1249" t="s">
        <v>16210</v>
      </c>
      <c r="M1249" t="s">
        <v>16210</v>
      </c>
      <c r="N1249" t="s">
        <v>85</v>
      </c>
      <c r="O1249" t="s">
        <v>85</v>
      </c>
      <c r="P1249" t="s">
        <v>85</v>
      </c>
      <c r="Q1249" t="s">
        <v>85</v>
      </c>
      <c r="R1249" t="s">
        <v>85</v>
      </c>
      <c r="S1249" t="s">
        <v>12468</v>
      </c>
      <c r="T1249" t="s">
        <v>85</v>
      </c>
      <c r="U1249" t="s">
        <v>19787</v>
      </c>
      <c r="V1249" t="s">
        <v>12469</v>
      </c>
      <c r="W1249" t="s">
        <v>85</v>
      </c>
      <c r="X1249" t="s">
        <v>85</v>
      </c>
      <c r="Y1249" t="s">
        <v>85</v>
      </c>
      <c r="Z1249" t="s">
        <v>85</v>
      </c>
      <c r="AA1249" t="s">
        <v>85</v>
      </c>
      <c r="AB1249" t="s">
        <v>85</v>
      </c>
      <c r="AC1249" t="s">
        <v>1675</v>
      </c>
      <c r="AD1249" t="s">
        <v>20545</v>
      </c>
      <c r="AE1249" t="s">
        <v>16656</v>
      </c>
    </row>
    <row r="1250" spans="1:31" x14ac:dyDescent="0.35">
      <c r="A1250" t="s">
        <v>85</v>
      </c>
      <c r="B1250" t="s">
        <v>15100</v>
      </c>
      <c r="C1250" t="s">
        <v>10905</v>
      </c>
      <c r="D1250" t="s">
        <v>10907</v>
      </c>
      <c r="E1250" t="s">
        <v>11143</v>
      </c>
      <c r="F1250" t="s">
        <v>11994</v>
      </c>
      <c r="G1250" t="s">
        <v>11995</v>
      </c>
      <c r="H1250" t="s">
        <v>12406</v>
      </c>
      <c r="I1250" t="s">
        <v>12457</v>
      </c>
      <c r="J1250" t="s">
        <v>1675</v>
      </c>
      <c r="K1250" t="s">
        <v>16209</v>
      </c>
      <c r="L1250" t="s">
        <v>16211</v>
      </c>
      <c r="M1250" t="s">
        <v>16211</v>
      </c>
      <c r="N1250" t="s">
        <v>20546</v>
      </c>
      <c r="O1250" t="s">
        <v>85</v>
      </c>
      <c r="P1250" t="s">
        <v>85</v>
      </c>
      <c r="Q1250" t="s">
        <v>85</v>
      </c>
      <c r="R1250" t="s">
        <v>85</v>
      </c>
      <c r="S1250" t="s">
        <v>12468</v>
      </c>
      <c r="T1250" t="s">
        <v>85</v>
      </c>
      <c r="U1250" t="s">
        <v>19787</v>
      </c>
      <c r="V1250" t="s">
        <v>12469</v>
      </c>
      <c r="W1250" t="s">
        <v>85</v>
      </c>
      <c r="X1250" t="s">
        <v>85</v>
      </c>
      <c r="Y1250" t="s">
        <v>85</v>
      </c>
      <c r="Z1250" t="s">
        <v>85</v>
      </c>
      <c r="AA1250" t="s">
        <v>85</v>
      </c>
      <c r="AB1250" t="s">
        <v>85</v>
      </c>
      <c r="AC1250" t="s">
        <v>1675</v>
      </c>
      <c r="AD1250" t="s">
        <v>20545</v>
      </c>
      <c r="AE1250" t="s">
        <v>16656</v>
      </c>
    </row>
    <row r="1251" spans="1:31" x14ac:dyDescent="0.35">
      <c r="A1251" t="s">
        <v>85</v>
      </c>
      <c r="B1251" t="s">
        <v>15099</v>
      </c>
      <c r="C1251" t="s">
        <v>10905</v>
      </c>
      <c r="D1251" t="s">
        <v>10907</v>
      </c>
      <c r="E1251" t="s">
        <v>11143</v>
      </c>
      <c r="F1251" t="s">
        <v>11994</v>
      </c>
      <c r="G1251" t="s">
        <v>11995</v>
      </c>
      <c r="H1251" t="s">
        <v>12406</v>
      </c>
      <c r="I1251" t="s">
        <v>12457</v>
      </c>
      <c r="J1251" t="s">
        <v>1675</v>
      </c>
      <c r="K1251" t="s">
        <v>16209</v>
      </c>
      <c r="M1251" t="s">
        <v>16209</v>
      </c>
      <c r="N1251" t="s">
        <v>85</v>
      </c>
      <c r="O1251" t="s">
        <v>85</v>
      </c>
      <c r="P1251" t="s">
        <v>85</v>
      </c>
      <c r="Q1251" t="s">
        <v>85</v>
      </c>
      <c r="R1251" t="s">
        <v>85</v>
      </c>
      <c r="S1251" t="s">
        <v>12468</v>
      </c>
      <c r="T1251" t="s">
        <v>85</v>
      </c>
      <c r="U1251" t="s">
        <v>19787</v>
      </c>
      <c r="V1251" t="s">
        <v>12469</v>
      </c>
      <c r="W1251" t="s">
        <v>85</v>
      </c>
      <c r="X1251" t="s">
        <v>85</v>
      </c>
      <c r="Y1251" t="s">
        <v>85</v>
      </c>
      <c r="Z1251" t="s">
        <v>85</v>
      </c>
      <c r="AA1251" t="s">
        <v>85</v>
      </c>
      <c r="AB1251" t="s">
        <v>85</v>
      </c>
      <c r="AC1251" t="s">
        <v>1675</v>
      </c>
      <c r="AD1251" t="s">
        <v>85</v>
      </c>
      <c r="AE1251" t="s">
        <v>16209</v>
      </c>
    </row>
    <row r="1252" spans="1:31" x14ac:dyDescent="0.35">
      <c r="B1252" t="s">
        <v>15268</v>
      </c>
      <c r="C1252" t="s">
        <v>10905</v>
      </c>
      <c r="D1252" t="s">
        <v>10907</v>
      </c>
      <c r="E1252" t="s">
        <v>11143</v>
      </c>
      <c r="F1252" t="s">
        <v>11994</v>
      </c>
      <c r="G1252" t="s">
        <v>11995</v>
      </c>
      <c r="H1252" t="s">
        <v>12406</v>
      </c>
      <c r="I1252" t="s">
        <v>12457</v>
      </c>
      <c r="J1252" t="s">
        <v>1698</v>
      </c>
      <c r="K1252" t="s">
        <v>16212</v>
      </c>
      <c r="L1252" t="s">
        <v>16765</v>
      </c>
      <c r="M1252" t="s">
        <v>16765</v>
      </c>
      <c r="N1252" t="s">
        <v>20547</v>
      </c>
      <c r="U1252" t="s">
        <v>1698</v>
      </c>
      <c r="AD1252" t="s">
        <v>16766</v>
      </c>
      <c r="AE1252" t="s">
        <v>16656</v>
      </c>
    </row>
    <row r="1253" spans="1:31" x14ac:dyDescent="0.35">
      <c r="B1253" t="s">
        <v>15073</v>
      </c>
      <c r="C1253" t="s">
        <v>10905</v>
      </c>
      <c r="D1253" t="s">
        <v>10907</v>
      </c>
      <c r="E1253" t="s">
        <v>11143</v>
      </c>
      <c r="F1253" t="s">
        <v>11994</v>
      </c>
      <c r="G1253" t="s">
        <v>11995</v>
      </c>
      <c r="H1253" t="s">
        <v>12406</v>
      </c>
      <c r="I1253" t="s">
        <v>12457</v>
      </c>
      <c r="J1253" t="s">
        <v>1698</v>
      </c>
      <c r="K1253" t="s">
        <v>16766</v>
      </c>
      <c r="M1253" t="s">
        <v>16766</v>
      </c>
      <c r="N1253" t="s">
        <v>18640</v>
      </c>
      <c r="U1253" t="s">
        <v>1698</v>
      </c>
      <c r="AD1253" t="s">
        <v>16766</v>
      </c>
      <c r="AE1253" t="s">
        <v>16766</v>
      </c>
    </row>
    <row r="1254" spans="1:31" x14ac:dyDescent="0.35">
      <c r="B1254" t="s">
        <v>15072</v>
      </c>
      <c r="C1254" t="s">
        <v>10905</v>
      </c>
      <c r="D1254" t="s">
        <v>10907</v>
      </c>
      <c r="E1254" t="s">
        <v>11143</v>
      </c>
      <c r="F1254" t="s">
        <v>11994</v>
      </c>
      <c r="G1254" t="s">
        <v>11995</v>
      </c>
      <c r="H1254" t="s">
        <v>12406</v>
      </c>
      <c r="I1254" t="s">
        <v>12457</v>
      </c>
      <c r="J1254" t="s">
        <v>1698</v>
      </c>
      <c r="M1254" t="s">
        <v>1698</v>
      </c>
      <c r="N1254" t="s">
        <v>20127</v>
      </c>
      <c r="U1254" t="s">
        <v>1698</v>
      </c>
      <c r="AD1254" t="s">
        <v>85</v>
      </c>
      <c r="AE1254" t="s">
        <v>16656</v>
      </c>
    </row>
    <row r="1255" spans="1:31" x14ac:dyDescent="0.35">
      <c r="B1255" t="s">
        <v>14713</v>
      </c>
      <c r="C1255" t="s">
        <v>10905</v>
      </c>
      <c r="D1255" t="s">
        <v>10907</v>
      </c>
      <c r="E1255" t="s">
        <v>11143</v>
      </c>
      <c r="F1255" t="s">
        <v>11994</v>
      </c>
      <c r="G1255" t="s">
        <v>11995</v>
      </c>
      <c r="H1255" t="s">
        <v>12406</v>
      </c>
      <c r="I1255" t="s">
        <v>12457</v>
      </c>
      <c r="J1255" t="s">
        <v>1700</v>
      </c>
      <c r="K1255" t="s">
        <v>16213</v>
      </c>
      <c r="L1255" t="s">
        <v>16214</v>
      </c>
      <c r="M1255" t="s">
        <v>16214</v>
      </c>
      <c r="U1255" t="s">
        <v>1700</v>
      </c>
      <c r="AD1255" t="s">
        <v>16213</v>
      </c>
      <c r="AE1255" t="s">
        <v>16656</v>
      </c>
    </row>
    <row r="1256" spans="1:31" x14ac:dyDescent="0.35">
      <c r="B1256" t="s">
        <v>15184</v>
      </c>
      <c r="C1256" t="s">
        <v>10905</v>
      </c>
      <c r="D1256" t="s">
        <v>10907</v>
      </c>
      <c r="E1256" t="s">
        <v>11143</v>
      </c>
      <c r="F1256" t="s">
        <v>11994</v>
      </c>
      <c r="G1256" t="s">
        <v>11995</v>
      </c>
      <c r="H1256" t="s">
        <v>12406</v>
      </c>
      <c r="I1256" t="s">
        <v>12457</v>
      </c>
      <c r="J1256" t="s">
        <v>1700</v>
      </c>
      <c r="K1256" t="s">
        <v>16213</v>
      </c>
      <c r="M1256" t="s">
        <v>16213</v>
      </c>
      <c r="U1256" t="s">
        <v>1700</v>
      </c>
      <c r="AD1256" t="s">
        <v>16213</v>
      </c>
      <c r="AE1256" t="s">
        <v>16213</v>
      </c>
    </row>
    <row r="1257" spans="1:31" x14ac:dyDescent="0.35">
      <c r="B1257" t="s">
        <v>16215</v>
      </c>
      <c r="C1257" t="s">
        <v>10905</v>
      </c>
      <c r="D1257" t="s">
        <v>10907</v>
      </c>
      <c r="E1257" t="s">
        <v>11143</v>
      </c>
      <c r="F1257" t="s">
        <v>11994</v>
      </c>
      <c r="G1257" t="s">
        <v>11995</v>
      </c>
      <c r="H1257" t="s">
        <v>12406</v>
      </c>
      <c r="I1257" t="s">
        <v>12457</v>
      </c>
      <c r="J1257" t="s">
        <v>1700</v>
      </c>
      <c r="K1257" t="s">
        <v>16216</v>
      </c>
      <c r="M1257" t="s">
        <v>16216</v>
      </c>
      <c r="U1257" t="s">
        <v>1700</v>
      </c>
      <c r="AD1257" t="s">
        <v>1700</v>
      </c>
      <c r="AE1257" t="s">
        <v>16656</v>
      </c>
    </row>
    <row r="1258" spans="1:31" x14ac:dyDescent="0.35">
      <c r="B1258" t="s">
        <v>14712</v>
      </c>
      <c r="C1258" t="s">
        <v>10905</v>
      </c>
      <c r="D1258" t="s">
        <v>10907</v>
      </c>
      <c r="E1258" t="s">
        <v>11143</v>
      </c>
      <c r="F1258" t="s">
        <v>11994</v>
      </c>
      <c r="G1258" t="s">
        <v>11995</v>
      </c>
      <c r="H1258" t="s">
        <v>12406</v>
      </c>
      <c r="I1258" t="s">
        <v>12457</v>
      </c>
      <c r="J1258" t="s">
        <v>1700</v>
      </c>
      <c r="M1258" t="s">
        <v>1700</v>
      </c>
      <c r="U1258" t="s">
        <v>1700</v>
      </c>
      <c r="AD1258" t="s">
        <v>1700</v>
      </c>
      <c r="AE1258" t="s">
        <v>1700</v>
      </c>
    </row>
    <row r="1259" spans="1:31" x14ac:dyDescent="0.35">
      <c r="B1259" t="s">
        <v>15272</v>
      </c>
      <c r="C1259" t="s">
        <v>10905</v>
      </c>
      <c r="D1259" t="s">
        <v>10907</v>
      </c>
      <c r="E1259" t="s">
        <v>11143</v>
      </c>
      <c r="F1259" t="s">
        <v>11994</v>
      </c>
      <c r="G1259" t="s">
        <v>11995</v>
      </c>
      <c r="H1259" t="s">
        <v>12406</v>
      </c>
      <c r="I1259" t="s">
        <v>12457</v>
      </c>
      <c r="J1259" t="s">
        <v>13787</v>
      </c>
      <c r="K1259" t="s">
        <v>16388</v>
      </c>
      <c r="M1259" t="s">
        <v>16388</v>
      </c>
      <c r="U1259" t="s">
        <v>13787</v>
      </c>
      <c r="AD1259" t="s">
        <v>13787</v>
      </c>
      <c r="AE1259" t="s">
        <v>16656</v>
      </c>
    </row>
    <row r="1260" spans="1:31" x14ac:dyDescent="0.35">
      <c r="B1260" t="s">
        <v>15271</v>
      </c>
      <c r="C1260" t="s">
        <v>10905</v>
      </c>
      <c r="D1260" t="s">
        <v>10907</v>
      </c>
      <c r="E1260" t="s">
        <v>11143</v>
      </c>
      <c r="F1260" t="s">
        <v>11994</v>
      </c>
      <c r="G1260" t="s">
        <v>11995</v>
      </c>
      <c r="H1260" t="s">
        <v>12406</v>
      </c>
      <c r="I1260" t="s">
        <v>12457</v>
      </c>
      <c r="J1260" t="s">
        <v>13787</v>
      </c>
      <c r="M1260" t="s">
        <v>13787</v>
      </c>
      <c r="U1260" t="s">
        <v>13787</v>
      </c>
      <c r="AD1260" t="s">
        <v>85</v>
      </c>
      <c r="AE1260" t="s">
        <v>13787</v>
      </c>
    </row>
    <row r="1261" spans="1:31" x14ac:dyDescent="0.35">
      <c r="B1261" t="s">
        <v>16389</v>
      </c>
      <c r="C1261" t="s">
        <v>10905</v>
      </c>
      <c r="D1261" t="s">
        <v>10907</v>
      </c>
      <c r="E1261" t="s">
        <v>11143</v>
      </c>
      <c r="F1261" t="s">
        <v>11994</v>
      </c>
      <c r="G1261" t="s">
        <v>11995</v>
      </c>
      <c r="H1261" t="s">
        <v>12406</v>
      </c>
      <c r="I1261" t="s">
        <v>12457</v>
      </c>
      <c r="J1261" t="s">
        <v>1708</v>
      </c>
      <c r="M1261" t="s">
        <v>1708</v>
      </c>
      <c r="U1261" t="s">
        <v>1708</v>
      </c>
      <c r="AD1261" t="s">
        <v>85</v>
      </c>
      <c r="AE1261" t="s">
        <v>1708</v>
      </c>
    </row>
    <row r="1262" spans="1:31" x14ac:dyDescent="0.35">
      <c r="B1262" t="s">
        <v>16390</v>
      </c>
      <c r="C1262" t="s">
        <v>10905</v>
      </c>
      <c r="D1262" t="s">
        <v>10907</v>
      </c>
      <c r="E1262" t="s">
        <v>11143</v>
      </c>
      <c r="F1262" t="s">
        <v>11994</v>
      </c>
      <c r="G1262" t="s">
        <v>11995</v>
      </c>
      <c r="H1262" t="s">
        <v>12406</v>
      </c>
      <c r="I1262" t="s">
        <v>12457</v>
      </c>
      <c r="J1262" t="s">
        <v>1708</v>
      </c>
      <c r="K1262" t="s">
        <v>16391</v>
      </c>
      <c r="M1262" t="s">
        <v>16391</v>
      </c>
      <c r="U1262" t="s">
        <v>1708</v>
      </c>
      <c r="AD1262" t="s">
        <v>1708</v>
      </c>
      <c r="AE1262" t="s">
        <v>16656</v>
      </c>
    </row>
    <row r="1263" spans="1:31" x14ac:dyDescent="0.35">
      <c r="B1263" t="s">
        <v>16392</v>
      </c>
      <c r="C1263" t="s">
        <v>10905</v>
      </c>
      <c r="D1263" t="s">
        <v>10907</v>
      </c>
      <c r="E1263" t="s">
        <v>11143</v>
      </c>
      <c r="F1263" t="s">
        <v>11994</v>
      </c>
      <c r="G1263" t="s">
        <v>11995</v>
      </c>
      <c r="H1263" t="s">
        <v>12406</v>
      </c>
      <c r="I1263" t="s">
        <v>12457</v>
      </c>
      <c r="J1263" t="s">
        <v>1710</v>
      </c>
      <c r="M1263" t="s">
        <v>1710</v>
      </c>
      <c r="U1263" t="s">
        <v>1710</v>
      </c>
      <c r="AD1263" t="s">
        <v>85</v>
      </c>
      <c r="AE1263" t="s">
        <v>16656</v>
      </c>
    </row>
    <row r="1264" spans="1:31" x14ac:dyDescent="0.35">
      <c r="B1264" t="s">
        <v>16393</v>
      </c>
      <c r="C1264" t="s">
        <v>10905</v>
      </c>
      <c r="D1264" t="s">
        <v>10907</v>
      </c>
      <c r="E1264" t="s">
        <v>11143</v>
      </c>
      <c r="F1264" t="s">
        <v>11994</v>
      </c>
      <c r="G1264" t="s">
        <v>11995</v>
      </c>
      <c r="H1264" t="s">
        <v>12406</v>
      </c>
      <c r="I1264" t="s">
        <v>12457</v>
      </c>
      <c r="J1264" t="s">
        <v>1710</v>
      </c>
      <c r="K1264" t="s">
        <v>16394</v>
      </c>
      <c r="M1264" t="s">
        <v>16394</v>
      </c>
      <c r="U1264" t="s">
        <v>1710</v>
      </c>
      <c r="AD1264" t="s">
        <v>85</v>
      </c>
      <c r="AE1264" t="s">
        <v>16394</v>
      </c>
    </row>
    <row r="1265" spans="1:31" x14ac:dyDescent="0.35">
      <c r="B1265" t="s">
        <v>16395</v>
      </c>
      <c r="C1265" t="s">
        <v>10905</v>
      </c>
      <c r="D1265" t="s">
        <v>10907</v>
      </c>
      <c r="E1265" t="s">
        <v>11143</v>
      </c>
      <c r="F1265" t="s">
        <v>11994</v>
      </c>
      <c r="G1265" t="s">
        <v>11995</v>
      </c>
      <c r="H1265" t="s">
        <v>12406</v>
      </c>
      <c r="I1265" t="s">
        <v>12457</v>
      </c>
      <c r="J1265" t="s">
        <v>1710</v>
      </c>
      <c r="K1265" t="s">
        <v>16394</v>
      </c>
      <c r="L1265" t="s">
        <v>16396</v>
      </c>
      <c r="M1265" t="s">
        <v>16396</v>
      </c>
      <c r="N1265" t="s">
        <v>20548</v>
      </c>
      <c r="U1265" t="s">
        <v>1710</v>
      </c>
      <c r="AD1265" t="s">
        <v>16394</v>
      </c>
      <c r="AE1265" t="s">
        <v>16656</v>
      </c>
    </row>
    <row r="1266" spans="1:31" x14ac:dyDescent="0.35">
      <c r="B1266" t="s">
        <v>15105</v>
      </c>
      <c r="C1266" t="s">
        <v>10905</v>
      </c>
      <c r="D1266" t="s">
        <v>10907</v>
      </c>
      <c r="E1266" t="s">
        <v>11143</v>
      </c>
      <c r="F1266" t="s">
        <v>11994</v>
      </c>
      <c r="G1266" t="s">
        <v>11995</v>
      </c>
      <c r="H1266" t="s">
        <v>12406</v>
      </c>
      <c r="I1266" t="s">
        <v>12457</v>
      </c>
      <c r="J1266" t="s">
        <v>16217</v>
      </c>
      <c r="K1266" t="s">
        <v>16218</v>
      </c>
      <c r="L1266" t="s">
        <v>16219</v>
      </c>
      <c r="M1266" t="s">
        <v>16219</v>
      </c>
      <c r="U1266" t="s">
        <v>16217</v>
      </c>
      <c r="AD1266" t="s">
        <v>16218</v>
      </c>
      <c r="AE1266" t="s">
        <v>16656</v>
      </c>
    </row>
    <row r="1267" spans="1:31" x14ac:dyDescent="0.35">
      <c r="B1267" t="s">
        <v>14715</v>
      </c>
      <c r="C1267" t="s">
        <v>10905</v>
      </c>
      <c r="D1267" t="s">
        <v>10907</v>
      </c>
      <c r="E1267" t="s">
        <v>11143</v>
      </c>
      <c r="F1267" t="s">
        <v>11994</v>
      </c>
      <c r="G1267" t="s">
        <v>11995</v>
      </c>
      <c r="H1267" t="s">
        <v>12406</v>
      </c>
      <c r="I1267" t="s">
        <v>12457</v>
      </c>
      <c r="J1267" t="s">
        <v>16217</v>
      </c>
      <c r="K1267" t="s">
        <v>16218</v>
      </c>
      <c r="M1267" t="s">
        <v>16218</v>
      </c>
      <c r="U1267" t="s">
        <v>16217</v>
      </c>
      <c r="AD1267" t="s">
        <v>16218</v>
      </c>
      <c r="AE1267" t="s">
        <v>16218</v>
      </c>
    </row>
    <row r="1268" spans="1:31" x14ac:dyDescent="0.35">
      <c r="B1268" t="s">
        <v>14714</v>
      </c>
      <c r="C1268" t="s">
        <v>10905</v>
      </c>
      <c r="D1268" t="s">
        <v>10907</v>
      </c>
      <c r="E1268" t="s">
        <v>11143</v>
      </c>
      <c r="F1268" t="s">
        <v>11994</v>
      </c>
      <c r="G1268" t="s">
        <v>11995</v>
      </c>
      <c r="H1268" t="s">
        <v>12406</v>
      </c>
      <c r="I1268" t="s">
        <v>12457</v>
      </c>
      <c r="J1268" t="s">
        <v>16217</v>
      </c>
      <c r="M1268" t="s">
        <v>16217</v>
      </c>
      <c r="U1268" t="s">
        <v>16217</v>
      </c>
      <c r="AD1268" t="s">
        <v>85</v>
      </c>
      <c r="AE1268" t="s">
        <v>16656</v>
      </c>
    </row>
    <row r="1269" spans="1:31" x14ac:dyDescent="0.35">
      <c r="A1269" t="s">
        <v>85</v>
      </c>
      <c r="B1269" t="s">
        <v>16220</v>
      </c>
      <c r="C1269" t="s">
        <v>10905</v>
      </c>
      <c r="D1269" t="s">
        <v>10907</v>
      </c>
      <c r="E1269" t="s">
        <v>11143</v>
      </c>
      <c r="F1269" t="s">
        <v>11994</v>
      </c>
      <c r="G1269" t="s">
        <v>11995</v>
      </c>
      <c r="H1269" t="s">
        <v>12406</v>
      </c>
      <c r="I1269" t="s">
        <v>12457</v>
      </c>
      <c r="J1269" t="s">
        <v>1728</v>
      </c>
      <c r="M1269" t="s">
        <v>1728</v>
      </c>
      <c r="N1269" t="s">
        <v>18663</v>
      </c>
      <c r="O1269" t="s">
        <v>85</v>
      </c>
      <c r="P1269" t="s">
        <v>85</v>
      </c>
      <c r="Q1269" t="s">
        <v>85</v>
      </c>
      <c r="R1269" t="s">
        <v>85</v>
      </c>
      <c r="S1269" t="s">
        <v>12470</v>
      </c>
      <c r="T1269" t="s">
        <v>85</v>
      </c>
      <c r="U1269" t="s">
        <v>1728</v>
      </c>
      <c r="V1269" t="s">
        <v>12471</v>
      </c>
      <c r="W1269" t="s">
        <v>85</v>
      </c>
      <c r="X1269" t="s">
        <v>85</v>
      </c>
      <c r="Y1269" t="s">
        <v>85</v>
      </c>
      <c r="Z1269" t="s">
        <v>85</v>
      </c>
      <c r="AA1269" t="s">
        <v>85</v>
      </c>
      <c r="AB1269" t="s">
        <v>12472</v>
      </c>
      <c r="AC1269" t="s">
        <v>1728</v>
      </c>
      <c r="AD1269" t="s">
        <v>1728</v>
      </c>
      <c r="AE1269" t="s">
        <v>1728</v>
      </c>
    </row>
    <row r="1270" spans="1:31" x14ac:dyDescent="0.35">
      <c r="A1270" t="s">
        <v>85</v>
      </c>
      <c r="B1270" t="s">
        <v>16221</v>
      </c>
      <c r="C1270" t="s">
        <v>10905</v>
      </c>
      <c r="D1270" t="s">
        <v>10907</v>
      </c>
      <c r="E1270" t="s">
        <v>11143</v>
      </c>
      <c r="F1270" t="s">
        <v>11994</v>
      </c>
      <c r="G1270" t="s">
        <v>11995</v>
      </c>
      <c r="H1270" t="s">
        <v>12406</v>
      </c>
      <c r="I1270" t="s">
        <v>12457</v>
      </c>
      <c r="J1270" t="s">
        <v>1728</v>
      </c>
      <c r="K1270" t="s">
        <v>16222</v>
      </c>
      <c r="M1270" t="s">
        <v>16222</v>
      </c>
      <c r="N1270" t="s">
        <v>20128</v>
      </c>
      <c r="O1270" t="s">
        <v>85</v>
      </c>
      <c r="P1270" t="s">
        <v>85</v>
      </c>
      <c r="Q1270" t="s">
        <v>85</v>
      </c>
      <c r="R1270" t="s">
        <v>85</v>
      </c>
      <c r="S1270" t="s">
        <v>12470</v>
      </c>
      <c r="T1270" t="s">
        <v>85</v>
      </c>
      <c r="U1270" t="s">
        <v>1728</v>
      </c>
      <c r="V1270" t="s">
        <v>12471</v>
      </c>
      <c r="W1270" t="s">
        <v>85</v>
      </c>
      <c r="X1270" t="s">
        <v>85</v>
      </c>
      <c r="Y1270" t="s">
        <v>85</v>
      </c>
      <c r="Z1270" t="s">
        <v>85</v>
      </c>
      <c r="AA1270" t="s">
        <v>85</v>
      </c>
      <c r="AB1270" t="s">
        <v>12472</v>
      </c>
      <c r="AC1270" t="s">
        <v>1728</v>
      </c>
      <c r="AD1270" t="s">
        <v>1728</v>
      </c>
      <c r="AE1270" t="s">
        <v>16656</v>
      </c>
    </row>
    <row r="1271" spans="1:31" x14ac:dyDescent="0.35">
      <c r="A1271" t="s">
        <v>85</v>
      </c>
      <c r="B1271" t="s">
        <v>16223</v>
      </c>
      <c r="C1271" t="s">
        <v>10905</v>
      </c>
      <c r="D1271" t="s">
        <v>10907</v>
      </c>
      <c r="E1271" t="s">
        <v>11143</v>
      </c>
      <c r="F1271" t="s">
        <v>11994</v>
      </c>
      <c r="G1271" t="s">
        <v>11995</v>
      </c>
      <c r="H1271" t="s">
        <v>12406</v>
      </c>
      <c r="I1271" t="s">
        <v>12457</v>
      </c>
      <c r="J1271" t="s">
        <v>1728</v>
      </c>
      <c r="K1271" t="s">
        <v>16224</v>
      </c>
      <c r="M1271" t="s">
        <v>16224</v>
      </c>
      <c r="N1271" t="s">
        <v>20549</v>
      </c>
      <c r="O1271" t="s">
        <v>85</v>
      </c>
      <c r="P1271" t="s">
        <v>85</v>
      </c>
      <c r="Q1271" t="s">
        <v>85</v>
      </c>
      <c r="R1271" t="s">
        <v>85</v>
      </c>
      <c r="S1271" t="s">
        <v>12470</v>
      </c>
      <c r="T1271" t="s">
        <v>85</v>
      </c>
      <c r="U1271" t="s">
        <v>1728</v>
      </c>
      <c r="V1271" t="s">
        <v>12471</v>
      </c>
      <c r="W1271" t="s">
        <v>85</v>
      </c>
      <c r="X1271" t="s">
        <v>85</v>
      </c>
      <c r="Y1271" t="s">
        <v>85</v>
      </c>
      <c r="Z1271" t="s">
        <v>85</v>
      </c>
      <c r="AA1271" t="s">
        <v>85</v>
      </c>
      <c r="AB1271" t="s">
        <v>12472</v>
      </c>
      <c r="AC1271" t="s">
        <v>1728</v>
      </c>
      <c r="AD1271" t="s">
        <v>1728</v>
      </c>
      <c r="AE1271" t="s">
        <v>16656</v>
      </c>
    </row>
    <row r="1272" spans="1:31" x14ac:dyDescent="0.35">
      <c r="A1272" t="s">
        <v>85</v>
      </c>
      <c r="B1272" t="s">
        <v>16225</v>
      </c>
      <c r="C1272" t="s">
        <v>10905</v>
      </c>
      <c r="D1272" t="s">
        <v>10907</v>
      </c>
      <c r="E1272" t="s">
        <v>11143</v>
      </c>
      <c r="F1272" t="s">
        <v>11994</v>
      </c>
      <c r="G1272" t="s">
        <v>11995</v>
      </c>
      <c r="H1272" t="s">
        <v>12406</v>
      </c>
      <c r="I1272" t="s">
        <v>12457</v>
      </c>
      <c r="J1272" t="s">
        <v>1728</v>
      </c>
      <c r="K1272" t="s">
        <v>16226</v>
      </c>
      <c r="M1272" t="s">
        <v>16226</v>
      </c>
      <c r="N1272" t="s">
        <v>20129</v>
      </c>
      <c r="O1272" t="s">
        <v>85</v>
      </c>
      <c r="P1272" t="s">
        <v>85</v>
      </c>
      <c r="Q1272" t="s">
        <v>85</v>
      </c>
      <c r="R1272" t="s">
        <v>85</v>
      </c>
      <c r="S1272" t="s">
        <v>12470</v>
      </c>
      <c r="T1272" t="s">
        <v>85</v>
      </c>
      <c r="U1272" t="s">
        <v>1728</v>
      </c>
      <c r="V1272" t="s">
        <v>12471</v>
      </c>
      <c r="W1272" t="s">
        <v>85</v>
      </c>
      <c r="X1272" t="s">
        <v>85</v>
      </c>
      <c r="Y1272" t="s">
        <v>85</v>
      </c>
      <c r="Z1272" t="s">
        <v>85</v>
      </c>
      <c r="AA1272" t="s">
        <v>85</v>
      </c>
      <c r="AB1272" t="s">
        <v>12472</v>
      </c>
      <c r="AC1272" t="s">
        <v>1728</v>
      </c>
      <c r="AD1272" t="s">
        <v>16226</v>
      </c>
      <c r="AE1272" t="s">
        <v>16226</v>
      </c>
    </row>
    <row r="1273" spans="1:31" x14ac:dyDescent="0.35">
      <c r="B1273" t="s">
        <v>15108</v>
      </c>
      <c r="C1273" t="s">
        <v>10905</v>
      </c>
      <c r="D1273" t="s">
        <v>10907</v>
      </c>
      <c r="E1273" t="s">
        <v>11143</v>
      </c>
      <c r="F1273" t="s">
        <v>11994</v>
      </c>
      <c r="G1273" t="s">
        <v>11995</v>
      </c>
      <c r="H1273" t="s">
        <v>12406</v>
      </c>
      <c r="I1273" t="s">
        <v>12457</v>
      </c>
      <c r="J1273" t="s">
        <v>1730</v>
      </c>
      <c r="K1273" t="s">
        <v>16227</v>
      </c>
      <c r="L1273" t="s">
        <v>16228</v>
      </c>
      <c r="M1273" t="s">
        <v>16228</v>
      </c>
      <c r="N1273" t="s">
        <v>16228</v>
      </c>
      <c r="U1273" t="s">
        <v>1730</v>
      </c>
      <c r="AD1273" t="s">
        <v>16227</v>
      </c>
      <c r="AE1273" t="s">
        <v>16656</v>
      </c>
    </row>
    <row r="1274" spans="1:31" x14ac:dyDescent="0.35">
      <c r="B1274" t="s">
        <v>14717</v>
      </c>
      <c r="C1274" t="s">
        <v>10905</v>
      </c>
      <c r="D1274" t="s">
        <v>10907</v>
      </c>
      <c r="E1274" t="s">
        <v>11143</v>
      </c>
      <c r="F1274" t="s">
        <v>11994</v>
      </c>
      <c r="G1274" t="s">
        <v>11995</v>
      </c>
      <c r="H1274" t="s">
        <v>12406</v>
      </c>
      <c r="I1274" t="s">
        <v>12457</v>
      </c>
      <c r="J1274" t="s">
        <v>1730</v>
      </c>
      <c r="K1274" t="s">
        <v>16227</v>
      </c>
      <c r="M1274" t="s">
        <v>16227</v>
      </c>
      <c r="U1274" t="s">
        <v>1730</v>
      </c>
      <c r="AD1274" t="s">
        <v>16227</v>
      </c>
      <c r="AE1274" t="s">
        <v>16227</v>
      </c>
    </row>
    <row r="1275" spans="1:31" x14ac:dyDescent="0.35">
      <c r="B1275" t="s">
        <v>14716</v>
      </c>
      <c r="C1275" t="s">
        <v>10905</v>
      </c>
      <c r="D1275" t="s">
        <v>10907</v>
      </c>
      <c r="E1275" t="s">
        <v>11143</v>
      </c>
      <c r="F1275" t="s">
        <v>11994</v>
      </c>
      <c r="G1275" t="s">
        <v>11995</v>
      </c>
      <c r="H1275" t="s">
        <v>12406</v>
      </c>
      <c r="I1275" t="s">
        <v>12457</v>
      </c>
      <c r="J1275" t="s">
        <v>1730</v>
      </c>
      <c r="M1275" t="s">
        <v>1730</v>
      </c>
      <c r="U1275" t="s">
        <v>1730</v>
      </c>
      <c r="AD1275" t="s">
        <v>85</v>
      </c>
      <c r="AE1275" t="s">
        <v>16656</v>
      </c>
    </row>
    <row r="1276" spans="1:31" x14ac:dyDescent="0.35">
      <c r="B1276" t="s">
        <v>16229</v>
      </c>
      <c r="C1276" t="s">
        <v>10905</v>
      </c>
      <c r="D1276" t="s">
        <v>10907</v>
      </c>
      <c r="E1276" t="s">
        <v>11143</v>
      </c>
      <c r="F1276" t="s">
        <v>11994</v>
      </c>
      <c r="G1276" t="s">
        <v>11995</v>
      </c>
      <c r="H1276" t="s">
        <v>12406</v>
      </c>
      <c r="I1276" t="s">
        <v>12457</v>
      </c>
      <c r="J1276" t="s">
        <v>1734</v>
      </c>
      <c r="K1276" t="s">
        <v>16230</v>
      </c>
      <c r="L1276" t="s">
        <v>16231</v>
      </c>
      <c r="M1276" t="s">
        <v>16231</v>
      </c>
      <c r="U1276" t="s">
        <v>1734</v>
      </c>
      <c r="AD1276" t="s">
        <v>16230</v>
      </c>
      <c r="AE1276" t="s">
        <v>16656</v>
      </c>
    </row>
    <row r="1277" spans="1:31" x14ac:dyDescent="0.35">
      <c r="B1277" t="s">
        <v>16232</v>
      </c>
      <c r="C1277" t="s">
        <v>10905</v>
      </c>
      <c r="D1277" t="s">
        <v>10907</v>
      </c>
      <c r="E1277" t="s">
        <v>11143</v>
      </c>
      <c r="F1277" t="s">
        <v>11994</v>
      </c>
      <c r="G1277" t="s">
        <v>11995</v>
      </c>
      <c r="H1277" t="s">
        <v>12406</v>
      </c>
      <c r="I1277" t="s">
        <v>12457</v>
      </c>
      <c r="J1277" t="s">
        <v>1734</v>
      </c>
      <c r="K1277" t="s">
        <v>16230</v>
      </c>
      <c r="M1277" t="s">
        <v>16230</v>
      </c>
      <c r="U1277" t="s">
        <v>1734</v>
      </c>
      <c r="AD1277" t="s">
        <v>85</v>
      </c>
      <c r="AE1277" t="s">
        <v>16230</v>
      </c>
    </row>
    <row r="1278" spans="1:31" x14ac:dyDescent="0.35">
      <c r="B1278" t="s">
        <v>16233</v>
      </c>
      <c r="C1278" t="s">
        <v>10905</v>
      </c>
      <c r="D1278" t="s">
        <v>10907</v>
      </c>
      <c r="E1278" t="s">
        <v>11143</v>
      </c>
      <c r="F1278" t="s">
        <v>11994</v>
      </c>
      <c r="G1278" t="s">
        <v>11995</v>
      </c>
      <c r="H1278" t="s">
        <v>12406</v>
      </c>
      <c r="I1278" t="s">
        <v>12457</v>
      </c>
      <c r="J1278" t="s">
        <v>1734</v>
      </c>
      <c r="M1278" t="s">
        <v>1734</v>
      </c>
      <c r="U1278" t="s">
        <v>1734</v>
      </c>
      <c r="AD1278" t="s">
        <v>85</v>
      </c>
      <c r="AE1278" t="s">
        <v>16656</v>
      </c>
    </row>
    <row r="1279" spans="1:31" x14ac:dyDescent="0.35">
      <c r="B1279" t="s">
        <v>15186</v>
      </c>
      <c r="C1279" t="s">
        <v>10905</v>
      </c>
      <c r="D1279" t="s">
        <v>10907</v>
      </c>
      <c r="E1279" t="s">
        <v>11143</v>
      </c>
      <c r="F1279" t="s">
        <v>11994</v>
      </c>
      <c r="G1279" t="s">
        <v>11995</v>
      </c>
      <c r="H1279" t="s">
        <v>12406</v>
      </c>
      <c r="I1279" t="s">
        <v>12457</v>
      </c>
      <c r="J1279" t="s">
        <v>1739</v>
      </c>
      <c r="K1279" t="s">
        <v>16234</v>
      </c>
      <c r="L1279" t="s">
        <v>20130</v>
      </c>
      <c r="M1279" t="s">
        <v>20130</v>
      </c>
      <c r="N1279" t="s">
        <v>20550</v>
      </c>
      <c r="U1279" t="s">
        <v>1739</v>
      </c>
      <c r="AD1279" t="s">
        <v>16234</v>
      </c>
      <c r="AE1279" t="s">
        <v>16656</v>
      </c>
    </row>
    <row r="1280" spans="1:31" x14ac:dyDescent="0.35">
      <c r="B1280" t="s">
        <v>16235</v>
      </c>
      <c r="C1280" t="s">
        <v>10905</v>
      </c>
      <c r="D1280" t="s">
        <v>10907</v>
      </c>
      <c r="E1280" t="s">
        <v>11143</v>
      </c>
      <c r="F1280" t="s">
        <v>11994</v>
      </c>
      <c r="G1280" t="s">
        <v>11995</v>
      </c>
      <c r="H1280" t="s">
        <v>12406</v>
      </c>
      <c r="I1280" t="s">
        <v>12457</v>
      </c>
      <c r="J1280" t="s">
        <v>1739</v>
      </c>
      <c r="K1280" t="s">
        <v>16234</v>
      </c>
      <c r="L1280" t="s">
        <v>16236</v>
      </c>
      <c r="M1280" t="s">
        <v>16236</v>
      </c>
      <c r="N1280" t="s">
        <v>20551</v>
      </c>
      <c r="U1280" t="s">
        <v>1739</v>
      </c>
      <c r="AD1280" t="s">
        <v>16234</v>
      </c>
      <c r="AE1280" t="s">
        <v>16656</v>
      </c>
    </row>
    <row r="1281" spans="2:31" x14ac:dyDescent="0.35">
      <c r="B1281" t="s">
        <v>14719</v>
      </c>
      <c r="C1281" t="s">
        <v>10905</v>
      </c>
      <c r="D1281" t="s">
        <v>10907</v>
      </c>
      <c r="E1281" t="s">
        <v>11143</v>
      </c>
      <c r="F1281" t="s">
        <v>11994</v>
      </c>
      <c r="G1281" t="s">
        <v>11995</v>
      </c>
      <c r="H1281" t="s">
        <v>12406</v>
      </c>
      <c r="I1281" t="s">
        <v>12457</v>
      </c>
      <c r="J1281" t="s">
        <v>1739</v>
      </c>
      <c r="K1281" t="s">
        <v>16234</v>
      </c>
      <c r="M1281" t="s">
        <v>16234</v>
      </c>
      <c r="U1281" t="s">
        <v>1739</v>
      </c>
      <c r="AD1281" t="s">
        <v>16234</v>
      </c>
      <c r="AE1281" t="s">
        <v>16234</v>
      </c>
    </row>
    <row r="1282" spans="2:31" x14ac:dyDescent="0.35">
      <c r="B1282" t="s">
        <v>14718</v>
      </c>
      <c r="C1282" t="s">
        <v>10905</v>
      </c>
      <c r="D1282" t="s">
        <v>10907</v>
      </c>
      <c r="E1282" t="s">
        <v>11143</v>
      </c>
      <c r="F1282" t="s">
        <v>11994</v>
      </c>
      <c r="G1282" t="s">
        <v>11995</v>
      </c>
      <c r="H1282" t="s">
        <v>12406</v>
      </c>
      <c r="I1282" t="s">
        <v>12457</v>
      </c>
      <c r="J1282" t="s">
        <v>1739</v>
      </c>
      <c r="M1282" t="s">
        <v>1739</v>
      </c>
      <c r="U1282" t="s">
        <v>1739</v>
      </c>
      <c r="AD1282" t="s">
        <v>1739</v>
      </c>
      <c r="AE1282" t="s">
        <v>1739</v>
      </c>
    </row>
    <row r="1283" spans="2:31" x14ac:dyDescent="0.35">
      <c r="B1283" t="s">
        <v>14720</v>
      </c>
      <c r="C1283" t="s">
        <v>10905</v>
      </c>
      <c r="D1283" t="s">
        <v>10907</v>
      </c>
      <c r="E1283" t="s">
        <v>11143</v>
      </c>
      <c r="F1283" t="s">
        <v>11994</v>
      </c>
      <c r="G1283" t="s">
        <v>11995</v>
      </c>
      <c r="H1283" t="s">
        <v>12406</v>
      </c>
      <c r="I1283" t="s">
        <v>12457</v>
      </c>
      <c r="J1283" t="s">
        <v>16237</v>
      </c>
      <c r="M1283" t="s">
        <v>16237</v>
      </c>
      <c r="U1283" t="s">
        <v>16237</v>
      </c>
      <c r="AD1283" t="s">
        <v>16237</v>
      </c>
      <c r="AE1283" t="s">
        <v>16237</v>
      </c>
    </row>
    <row r="1284" spans="2:31" x14ac:dyDescent="0.35">
      <c r="B1284" t="s">
        <v>14721</v>
      </c>
      <c r="C1284" t="s">
        <v>10905</v>
      </c>
      <c r="D1284" t="s">
        <v>10907</v>
      </c>
      <c r="E1284" t="s">
        <v>11143</v>
      </c>
      <c r="F1284" t="s">
        <v>11994</v>
      </c>
      <c r="G1284" t="s">
        <v>11995</v>
      </c>
      <c r="H1284" t="s">
        <v>12406</v>
      </c>
      <c r="I1284" t="s">
        <v>12457</v>
      </c>
      <c r="J1284" t="s">
        <v>16238</v>
      </c>
      <c r="M1284" t="s">
        <v>16238</v>
      </c>
      <c r="U1284" t="s">
        <v>16238</v>
      </c>
      <c r="AD1284" t="s">
        <v>16238</v>
      </c>
      <c r="AE1284" t="s">
        <v>16238</v>
      </c>
    </row>
    <row r="1285" spans="2:31" x14ac:dyDescent="0.35">
      <c r="B1285" t="s">
        <v>15188</v>
      </c>
      <c r="C1285" t="s">
        <v>10905</v>
      </c>
      <c r="D1285" t="s">
        <v>10907</v>
      </c>
      <c r="E1285" t="s">
        <v>11143</v>
      </c>
      <c r="F1285" t="s">
        <v>11994</v>
      </c>
      <c r="G1285" t="s">
        <v>11995</v>
      </c>
      <c r="H1285" t="s">
        <v>12406</v>
      </c>
      <c r="I1285" t="s">
        <v>12457</v>
      </c>
      <c r="J1285" t="s">
        <v>1762</v>
      </c>
      <c r="K1285" t="s">
        <v>16239</v>
      </c>
      <c r="M1285" t="s">
        <v>16239</v>
      </c>
      <c r="N1285" t="s">
        <v>16240</v>
      </c>
      <c r="U1285" t="s">
        <v>1762</v>
      </c>
      <c r="AD1285" t="s">
        <v>1762</v>
      </c>
      <c r="AE1285" t="s">
        <v>16656</v>
      </c>
    </row>
    <row r="1286" spans="2:31" x14ac:dyDescent="0.35">
      <c r="B1286" t="s">
        <v>15127</v>
      </c>
      <c r="C1286" t="s">
        <v>10905</v>
      </c>
      <c r="D1286" t="s">
        <v>10907</v>
      </c>
      <c r="E1286" t="s">
        <v>11143</v>
      </c>
      <c r="F1286" t="s">
        <v>11994</v>
      </c>
      <c r="G1286" t="s">
        <v>11995</v>
      </c>
      <c r="H1286" t="s">
        <v>12406</v>
      </c>
      <c r="I1286" t="s">
        <v>12457</v>
      </c>
      <c r="J1286" t="s">
        <v>1762</v>
      </c>
      <c r="K1286" t="s">
        <v>16241</v>
      </c>
      <c r="L1286" t="s">
        <v>16242</v>
      </c>
      <c r="M1286" t="s">
        <v>16242</v>
      </c>
      <c r="N1286" t="s">
        <v>16243</v>
      </c>
      <c r="U1286" t="s">
        <v>1762</v>
      </c>
      <c r="AD1286" t="s">
        <v>16241</v>
      </c>
      <c r="AE1286" t="s">
        <v>16656</v>
      </c>
    </row>
    <row r="1287" spans="2:31" x14ac:dyDescent="0.35">
      <c r="B1287" t="s">
        <v>15126</v>
      </c>
      <c r="C1287" t="s">
        <v>10905</v>
      </c>
      <c r="D1287" t="s">
        <v>10907</v>
      </c>
      <c r="E1287" t="s">
        <v>11143</v>
      </c>
      <c r="F1287" t="s">
        <v>11994</v>
      </c>
      <c r="G1287" t="s">
        <v>11995</v>
      </c>
      <c r="H1287" t="s">
        <v>12406</v>
      </c>
      <c r="I1287" t="s">
        <v>12457</v>
      </c>
      <c r="J1287" t="s">
        <v>1762</v>
      </c>
      <c r="K1287" t="s">
        <v>16241</v>
      </c>
      <c r="M1287" t="s">
        <v>16241</v>
      </c>
      <c r="U1287" t="s">
        <v>1762</v>
      </c>
      <c r="AD1287" t="s">
        <v>85</v>
      </c>
      <c r="AE1287" t="s">
        <v>16241</v>
      </c>
    </row>
    <row r="1288" spans="2:31" x14ac:dyDescent="0.35">
      <c r="B1288" t="s">
        <v>14722</v>
      </c>
      <c r="C1288" t="s">
        <v>10905</v>
      </c>
      <c r="D1288" t="s">
        <v>10907</v>
      </c>
      <c r="E1288" t="s">
        <v>11143</v>
      </c>
      <c r="F1288" t="s">
        <v>11994</v>
      </c>
      <c r="G1288" t="s">
        <v>11995</v>
      </c>
      <c r="H1288" t="s">
        <v>12406</v>
      </c>
      <c r="I1288" t="s">
        <v>12457</v>
      </c>
      <c r="J1288" t="s">
        <v>1762</v>
      </c>
      <c r="M1288" t="s">
        <v>1762</v>
      </c>
      <c r="U1288" t="s">
        <v>1762</v>
      </c>
      <c r="AD1288" t="s">
        <v>1762</v>
      </c>
      <c r="AE1288" t="s">
        <v>1762</v>
      </c>
    </row>
    <row r="1289" spans="2:31" x14ac:dyDescent="0.35">
      <c r="B1289" t="s">
        <v>14723</v>
      </c>
      <c r="C1289" t="s">
        <v>10905</v>
      </c>
      <c r="D1289" t="s">
        <v>10907</v>
      </c>
      <c r="E1289" t="s">
        <v>11143</v>
      </c>
      <c r="F1289" t="s">
        <v>11994</v>
      </c>
      <c r="G1289" t="s">
        <v>11995</v>
      </c>
      <c r="H1289" t="s">
        <v>12406</v>
      </c>
      <c r="I1289" t="s">
        <v>12457</v>
      </c>
      <c r="J1289" t="s">
        <v>1769</v>
      </c>
      <c r="M1289" t="s">
        <v>1769</v>
      </c>
      <c r="U1289" t="s">
        <v>1769</v>
      </c>
      <c r="AD1289" t="s">
        <v>1769</v>
      </c>
      <c r="AE1289" t="s">
        <v>1769</v>
      </c>
    </row>
    <row r="1290" spans="2:31" x14ac:dyDescent="0.35">
      <c r="B1290" t="s">
        <v>15189</v>
      </c>
      <c r="C1290" t="s">
        <v>10905</v>
      </c>
      <c r="D1290" t="s">
        <v>10907</v>
      </c>
      <c r="E1290" t="s">
        <v>11143</v>
      </c>
      <c r="F1290" t="s">
        <v>11994</v>
      </c>
      <c r="G1290" t="s">
        <v>11995</v>
      </c>
      <c r="H1290" t="s">
        <v>12406</v>
      </c>
      <c r="I1290" t="s">
        <v>12457</v>
      </c>
      <c r="J1290" t="s">
        <v>16244</v>
      </c>
      <c r="K1290" t="s">
        <v>16245</v>
      </c>
      <c r="L1290" t="s">
        <v>16246</v>
      </c>
      <c r="M1290" t="s">
        <v>16246</v>
      </c>
      <c r="U1290" t="s">
        <v>16244</v>
      </c>
      <c r="AD1290" t="s">
        <v>16245</v>
      </c>
      <c r="AE1290" t="s">
        <v>16656</v>
      </c>
    </row>
    <row r="1291" spans="2:31" x14ac:dyDescent="0.35">
      <c r="B1291" t="s">
        <v>14725</v>
      </c>
      <c r="C1291" t="s">
        <v>10905</v>
      </c>
      <c r="D1291" t="s">
        <v>10907</v>
      </c>
      <c r="E1291" t="s">
        <v>11143</v>
      </c>
      <c r="F1291" t="s">
        <v>11994</v>
      </c>
      <c r="G1291" t="s">
        <v>11995</v>
      </c>
      <c r="H1291" t="s">
        <v>12406</v>
      </c>
      <c r="I1291" t="s">
        <v>12457</v>
      </c>
      <c r="J1291" t="s">
        <v>16244</v>
      </c>
      <c r="K1291" t="s">
        <v>16245</v>
      </c>
      <c r="M1291" t="s">
        <v>16245</v>
      </c>
      <c r="U1291" t="s">
        <v>16244</v>
      </c>
      <c r="AD1291" t="s">
        <v>16245</v>
      </c>
      <c r="AE1291" t="s">
        <v>16245</v>
      </c>
    </row>
    <row r="1292" spans="2:31" x14ac:dyDescent="0.35">
      <c r="B1292" t="s">
        <v>14724</v>
      </c>
      <c r="C1292" t="s">
        <v>10905</v>
      </c>
      <c r="D1292" t="s">
        <v>10907</v>
      </c>
      <c r="E1292" t="s">
        <v>11143</v>
      </c>
      <c r="F1292" t="s">
        <v>11994</v>
      </c>
      <c r="G1292" t="s">
        <v>11995</v>
      </c>
      <c r="H1292" t="s">
        <v>12406</v>
      </c>
      <c r="I1292" t="s">
        <v>12457</v>
      </c>
      <c r="J1292" t="s">
        <v>16244</v>
      </c>
      <c r="M1292" t="s">
        <v>16244</v>
      </c>
      <c r="U1292" t="s">
        <v>16244</v>
      </c>
      <c r="AD1292" t="s">
        <v>16244</v>
      </c>
      <c r="AE1292" t="s">
        <v>16244</v>
      </c>
    </row>
    <row r="1293" spans="2:31" x14ac:dyDescent="0.35">
      <c r="B1293" t="s">
        <v>16412</v>
      </c>
      <c r="C1293" t="s">
        <v>10905</v>
      </c>
      <c r="D1293" t="s">
        <v>10907</v>
      </c>
      <c r="E1293" t="s">
        <v>11143</v>
      </c>
      <c r="F1293" t="s">
        <v>11994</v>
      </c>
      <c r="G1293" t="s">
        <v>11995</v>
      </c>
      <c r="H1293" t="s">
        <v>12406</v>
      </c>
      <c r="I1293" t="s">
        <v>12457</v>
      </c>
      <c r="J1293" t="s">
        <v>16413</v>
      </c>
      <c r="K1293" t="s">
        <v>16414</v>
      </c>
      <c r="M1293" t="s">
        <v>16414</v>
      </c>
      <c r="U1293" t="s">
        <v>16413</v>
      </c>
      <c r="AD1293" t="s">
        <v>16413</v>
      </c>
      <c r="AE1293" t="s">
        <v>16656</v>
      </c>
    </row>
    <row r="1294" spans="2:31" x14ac:dyDescent="0.35">
      <c r="B1294" t="s">
        <v>15146</v>
      </c>
      <c r="C1294" t="s">
        <v>10905</v>
      </c>
      <c r="D1294" t="s">
        <v>10907</v>
      </c>
      <c r="E1294" t="s">
        <v>11143</v>
      </c>
      <c r="F1294" t="s">
        <v>11994</v>
      </c>
      <c r="G1294" t="s">
        <v>11995</v>
      </c>
      <c r="H1294" t="s">
        <v>12406</v>
      </c>
      <c r="I1294" t="s">
        <v>12457</v>
      </c>
      <c r="J1294" t="s">
        <v>16247</v>
      </c>
      <c r="K1294" t="s">
        <v>16248</v>
      </c>
      <c r="L1294" t="s">
        <v>16249</v>
      </c>
      <c r="M1294" t="s">
        <v>16249</v>
      </c>
      <c r="U1294" t="s">
        <v>16247</v>
      </c>
      <c r="AD1294" t="s">
        <v>16248</v>
      </c>
      <c r="AE1294" t="s">
        <v>16656</v>
      </c>
    </row>
    <row r="1295" spans="2:31" x14ac:dyDescent="0.35">
      <c r="B1295" t="s">
        <v>15145</v>
      </c>
      <c r="C1295" t="s">
        <v>10905</v>
      </c>
      <c r="D1295" t="s">
        <v>10907</v>
      </c>
      <c r="E1295" t="s">
        <v>11143</v>
      </c>
      <c r="F1295" t="s">
        <v>11994</v>
      </c>
      <c r="G1295" t="s">
        <v>11995</v>
      </c>
      <c r="H1295" t="s">
        <v>12406</v>
      </c>
      <c r="I1295" t="s">
        <v>12457</v>
      </c>
      <c r="J1295" t="s">
        <v>16247</v>
      </c>
      <c r="K1295" t="s">
        <v>16248</v>
      </c>
      <c r="M1295" t="s">
        <v>16248</v>
      </c>
      <c r="U1295" t="s">
        <v>16247</v>
      </c>
      <c r="AD1295" t="s">
        <v>85</v>
      </c>
      <c r="AE1295" t="s">
        <v>16248</v>
      </c>
    </row>
    <row r="1296" spans="2:31" x14ac:dyDescent="0.35">
      <c r="B1296" t="s">
        <v>14726</v>
      </c>
      <c r="C1296" t="s">
        <v>10905</v>
      </c>
      <c r="D1296" t="s">
        <v>10907</v>
      </c>
      <c r="E1296" t="s">
        <v>11143</v>
      </c>
      <c r="F1296" t="s">
        <v>11994</v>
      </c>
      <c r="G1296" t="s">
        <v>11995</v>
      </c>
      <c r="H1296" t="s">
        <v>12406</v>
      </c>
      <c r="I1296" t="s">
        <v>12457</v>
      </c>
      <c r="J1296" t="s">
        <v>16247</v>
      </c>
      <c r="M1296" t="s">
        <v>16247</v>
      </c>
      <c r="U1296" t="s">
        <v>16247</v>
      </c>
      <c r="AD1296" t="s">
        <v>16247</v>
      </c>
      <c r="AE1296" t="s">
        <v>16247</v>
      </c>
    </row>
    <row r="1297" spans="1:31" x14ac:dyDescent="0.35">
      <c r="B1297" t="s">
        <v>15190</v>
      </c>
      <c r="C1297" t="s">
        <v>10905</v>
      </c>
      <c r="D1297" t="s">
        <v>10907</v>
      </c>
      <c r="E1297" t="s">
        <v>11143</v>
      </c>
      <c r="F1297" t="s">
        <v>11994</v>
      </c>
      <c r="G1297" t="s">
        <v>11995</v>
      </c>
      <c r="H1297" t="s">
        <v>12406</v>
      </c>
      <c r="I1297" t="s">
        <v>12457</v>
      </c>
      <c r="J1297" t="s">
        <v>16250</v>
      </c>
      <c r="K1297" t="s">
        <v>16251</v>
      </c>
      <c r="L1297" t="s">
        <v>16252</v>
      </c>
      <c r="M1297" t="s">
        <v>16252</v>
      </c>
      <c r="U1297" t="s">
        <v>16250</v>
      </c>
      <c r="AD1297" t="s">
        <v>16251</v>
      </c>
      <c r="AE1297" t="s">
        <v>16656</v>
      </c>
    </row>
    <row r="1298" spans="1:31" x14ac:dyDescent="0.35">
      <c r="B1298" t="s">
        <v>14728</v>
      </c>
      <c r="C1298" t="s">
        <v>10905</v>
      </c>
      <c r="D1298" t="s">
        <v>10907</v>
      </c>
      <c r="E1298" t="s">
        <v>11143</v>
      </c>
      <c r="F1298" t="s">
        <v>11994</v>
      </c>
      <c r="G1298" t="s">
        <v>11995</v>
      </c>
      <c r="H1298" t="s">
        <v>12406</v>
      </c>
      <c r="I1298" t="s">
        <v>12457</v>
      </c>
      <c r="J1298" t="s">
        <v>16250</v>
      </c>
      <c r="K1298" t="s">
        <v>16251</v>
      </c>
      <c r="M1298" t="s">
        <v>16251</v>
      </c>
      <c r="U1298" t="s">
        <v>16250</v>
      </c>
      <c r="AD1298" t="s">
        <v>16251</v>
      </c>
      <c r="AE1298" t="s">
        <v>16251</v>
      </c>
    </row>
    <row r="1299" spans="1:31" x14ac:dyDescent="0.35">
      <c r="B1299" t="s">
        <v>14727</v>
      </c>
      <c r="C1299" t="s">
        <v>10905</v>
      </c>
      <c r="D1299" t="s">
        <v>10907</v>
      </c>
      <c r="E1299" t="s">
        <v>11143</v>
      </c>
      <c r="F1299" t="s">
        <v>11994</v>
      </c>
      <c r="G1299" t="s">
        <v>11995</v>
      </c>
      <c r="H1299" t="s">
        <v>12406</v>
      </c>
      <c r="I1299" t="s">
        <v>12457</v>
      </c>
      <c r="J1299" t="s">
        <v>16250</v>
      </c>
      <c r="M1299" t="s">
        <v>16250</v>
      </c>
      <c r="U1299" t="s">
        <v>16250</v>
      </c>
      <c r="AD1299" t="s">
        <v>85</v>
      </c>
      <c r="AE1299" t="s">
        <v>16656</v>
      </c>
    </row>
    <row r="1300" spans="1:31" x14ac:dyDescent="0.35">
      <c r="B1300" t="s">
        <v>15274</v>
      </c>
      <c r="C1300" t="s">
        <v>10905</v>
      </c>
      <c r="D1300" t="s">
        <v>10907</v>
      </c>
      <c r="E1300" t="s">
        <v>11143</v>
      </c>
      <c r="F1300" t="s">
        <v>11994</v>
      </c>
      <c r="G1300" t="s">
        <v>11995</v>
      </c>
      <c r="H1300" t="s">
        <v>12406</v>
      </c>
      <c r="I1300" t="s">
        <v>12457</v>
      </c>
      <c r="J1300" t="s">
        <v>1798</v>
      </c>
      <c r="K1300" t="s">
        <v>16421</v>
      </c>
      <c r="M1300" t="s">
        <v>16421</v>
      </c>
      <c r="U1300" t="s">
        <v>1798</v>
      </c>
      <c r="AD1300" t="s">
        <v>1798</v>
      </c>
      <c r="AE1300" t="s">
        <v>16656</v>
      </c>
    </row>
    <row r="1301" spans="1:31" x14ac:dyDescent="0.35">
      <c r="B1301" t="s">
        <v>15273</v>
      </c>
      <c r="C1301" t="s">
        <v>10905</v>
      </c>
      <c r="D1301" t="s">
        <v>10907</v>
      </c>
      <c r="E1301" t="s">
        <v>11143</v>
      </c>
      <c r="F1301" t="s">
        <v>11994</v>
      </c>
      <c r="G1301" t="s">
        <v>11995</v>
      </c>
      <c r="H1301" t="s">
        <v>12406</v>
      </c>
      <c r="I1301" t="s">
        <v>12457</v>
      </c>
      <c r="J1301" t="s">
        <v>1798</v>
      </c>
      <c r="M1301" t="s">
        <v>1798</v>
      </c>
      <c r="U1301" t="s">
        <v>1798</v>
      </c>
      <c r="AD1301" t="s">
        <v>85</v>
      </c>
      <c r="AE1301" t="s">
        <v>1798</v>
      </c>
    </row>
    <row r="1302" spans="1:31" x14ac:dyDescent="0.35">
      <c r="B1302" t="s">
        <v>14729</v>
      </c>
      <c r="C1302" t="s">
        <v>10905</v>
      </c>
      <c r="D1302" t="s">
        <v>10907</v>
      </c>
      <c r="E1302" t="s">
        <v>11143</v>
      </c>
      <c r="F1302" t="s">
        <v>11994</v>
      </c>
      <c r="G1302" t="s">
        <v>11995</v>
      </c>
      <c r="H1302" t="s">
        <v>12406</v>
      </c>
      <c r="I1302" t="s">
        <v>12457</v>
      </c>
      <c r="J1302" t="s">
        <v>1813</v>
      </c>
      <c r="M1302" t="s">
        <v>1813</v>
      </c>
      <c r="U1302" t="s">
        <v>1813</v>
      </c>
      <c r="AD1302" t="s">
        <v>1813</v>
      </c>
      <c r="AE1302" t="s">
        <v>1813</v>
      </c>
    </row>
    <row r="1303" spans="1:31" x14ac:dyDescent="0.35">
      <c r="B1303" t="s">
        <v>14730</v>
      </c>
      <c r="C1303" t="s">
        <v>10905</v>
      </c>
      <c r="D1303" t="s">
        <v>10907</v>
      </c>
      <c r="E1303" t="s">
        <v>11143</v>
      </c>
      <c r="F1303" t="s">
        <v>11994</v>
      </c>
      <c r="G1303" t="s">
        <v>11995</v>
      </c>
      <c r="H1303" t="s">
        <v>12406</v>
      </c>
      <c r="I1303" t="s">
        <v>12457</v>
      </c>
      <c r="J1303" t="s">
        <v>1638</v>
      </c>
      <c r="M1303" t="s">
        <v>1638</v>
      </c>
      <c r="N1303" t="s">
        <v>21118</v>
      </c>
      <c r="U1303" t="s">
        <v>1638</v>
      </c>
      <c r="AD1303" t="s">
        <v>1638</v>
      </c>
      <c r="AE1303" t="s">
        <v>1638</v>
      </c>
    </row>
    <row r="1304" spans="1:31" x14ac:dyDescent="0.35">
      <c r="B1304" t="s">
        <v>16253</v>
      </c>
      <c r="C1304" t="s">
        <v>10905</v>
      </c>
      <c r="D1304" t="s">
        <v>10907</v>
      </c>
      <c r="E1304" t="s">
        <v>11143</v>
      </c>
      <c r="F1304" t="s">
        <v>11994</v>
      </c>
      <c r="G1304" t="s">
        <v>11995</v>
      </c>
      <c r="H1304" t="s">
        <v>12406</v>
      </c>
      <c r="I1304" t="s">
        <v>12457</v>
      </c>
      <c r="J1304" t="s">
        <v>1638</v>
      </c>
      <c r="K1304" t="s">
        <v>16254</v>
      </c>
      <c r="M1304" t="s">
        <v>16254</v>
      </c>
      <c r="N1304" t="s">
        <v>21121</v>
      </c>
      <c r="U1304" t="s">
        <v>1638</v>
      </c>
      <c r="AD1304" t="s">
        <v>85</v>
      </c>
      <c r="AE1304" t="s">
        <v>16254</v>
      </c>
    </row>
    <row r="1305" spans="1:31" x14ac:dyDescent="0.35">
      <c r="B1305" t="s">
        <v>16255</v>
      </c>
      <c r="C1305" t="s">
        <v>10905</v>
      </c>
      <c r="D1305" t="s">
        <v>10907</v>
      </c>
      <c r="E1305" t="s">
        <v>11143</v>
      </c>
      <c r="F1305" t="s">
        <v>11994</v>
      </c>
      <c r="G1305" t="s">
        <v>11995</v>
      </c>
      <c r="H1305" t="s">
        <v>12406</v>
      </c>
      <c r="I1305" t="s">
        <v>12457</v>
      </c>
      <c r="J1305" t="s">
        <v>1638</v>
      </c>
      <c r="K1305" t="s">
        <v>16254</v>
      </c>
      <c r="L1305" t="s">
        <v>16256</v>
      </c>
      <c r="M1305" t="s">
        <v>16256</v>
      </c>
      <c r="N1305" t="s">
        <v>21515</v>
      </c>
      <c r="U1305" t="s">
        <v>1638</v>
      </c>
      <c r="AD1305" t="s">
        <v>16254</v>
      </c>
      <c r="AE1305" t="s">
        <v>16656</v>
      </c>
    </row>
    <row r="1306" spans="1:31" x14ac:dyDescent="0.35">
      <c r="B1306" t="s">
        <v>16257</v>
      </c>
      <c r="C1306" t="s">
        <v>10905</v>
      </c>
      <c r="D1306" t="s">
        <v>10907</v>
      </c>
      <c r="E1306" t="s">
        <v>11143</v>
      </c>
      <c r="F1306" t="s">
        <v>11994</v>
      </c>
      <c r="G1306" t="s">
        <v>11995</v>
      </c>
      <c r="H1306" t="s">
        <v>12406</v>
      </c>
      <c r="I1306" t="s">
        <v>12457</v>
      </c>
      <c r="J1306" t="s">
        <v>1638</v>
      </c>
      <c r="K1306" t="s">
        <v>16254</v>
      </c>
      <c r="L1306" t="s">
        <v>16767</v>
      </c>
      <c r="M1306" t="s">
        <v>16767</v>
      </c>
      <c r="U1306" t="s">
        <v>1638</v>
      </c>
      <c r="AD1306" t="s">
        <v>16254</v>
      </c>
      <c r="AE1306" t="s">
        <v>16656</v>
      </c>
    </row>
    <row r="1307" spans="1:31" x14ac:dyDescent="0.35">
      <c r="B1307" t="s">
        <v>15088</v>
      </c>
      <c r="C1307" t="s">
        <v>10905</v>
      </c>
      <c r="D1307" t="s">
        <v>10907</v>
      </c>
      <c r="E1307" t="s">
        <v>11143</v>
      </c>
      <c r="F1307" t="s">
        <v>11994</v>
      </c>
      <c r="G1307" t="s">
        <v>11995</v>
      </c>
      <c r="H1307" t="s">
        <v>12406</v>
      </c>
      <c r="I1307" t="s">
        <v>12457</v>
      </c>
      <c r="J1307" t="s">
        <v>16258</v>
      </c>
      <c r="M1307" t="s">
        <v>16258</v>
      </c>
      <c r="U1307" t="s">
        <v>16258</v>
      </c>
      <c r="AD1307" t="s">
        <v>16258</v>
      </c>
      <c r="AE1307" t="s">
        <v>16258</v>
      </c>
    </row>
    <row r="1308" spans="1:31" x14ac:dyDescent="0.35">
      <c r="B1308" t="s">
        <v>16259</v>
      </c>
      <c r="C1308" t="s">
        <v>10905</v>
      </c>
      <c r="D1308" t="s">
        <v>10907</v>
      </c>
      <c r="E1308" t="s">
        <v>11143</v>
      </c>
      <c r="F1308" t="s">
        <v>11994</v>
      </c>
      <c r="G1308" t="s">
        <v>11995</v>
      </c>
      <c r="H1308" t="s">
        <v>12406</v>
      </c>
      <c r="I1308" t="s">
        <v>12457</v>
      </c>
      <c r="J1308" t="s">
        <v>1816</v>
      </c>
      <c r="M1308" t="s">
        <v>1816</v>
      </c>
      <c r="U1308" t="s">
        <v>1816</v>
      </c>
      <c r="AD1308" t="s">
        <v>85</v>
      </c>
      <c r="AE1308" t="s">
        <v>16656</v>
      </c>
    </row>
    <row r="1309" spans="1:31" x14ac:dyDescent="0.35">
      <c r="B1309" t="s">
        <v>16260</v>
      </c>
      <c r="C1309" t="s">
        <v>10905</v>
      </c>
      <c r="D1309" t="s">
        <v>10907</v>
      </c>
      <c r="E1309" t="s">
        <v>11143</v>
      </c>
      <c r="F1309" t="s">
        <v>11994</v>
      </c>
      <c r="G1309" t="s">
        <v>11995</v>
      </c>
      <c r="H1309" t="s">
        <v>12406</v>
      </c>
      <c r="I1309" t="s">
        <v>12457</v>
      </c>
      <c r="J1309" t="s">
        <v>16261</v>
      </c>
      <c r="M1309" t="s">
        <v>16261</v>
      </c>
      <c r="U1309" t="s">
        <v>1816</v>
      </c>
      <c r="AD1309" t="s">
        <v>16261</v>
      </c>
      <c r="AE1309" t="s">
        <v>16261</v>
      </c>
    </row>
    <row r="1310" spans="1:31" x14ac:dyDescent="0.35">
      <c r="B1310" t="s">
        <v>16262</v>
      </c>
      <c r="C1310" t="s">
        <v>10905</v>
      </c>
      <c r="D1310" t="s">
        <v>10907</v>
      </c>
      <c r="E1310" t="s">
        <v>11143</v>
      </c>
      <c r="F1310" t="s">
        <v>11994</v>
      </c>
      <c r="G1310" t="s">
        <v>11995</v>
      </c>
      <c r="H1310" t="s">
        <v>12406</v>
      </c>
      <c r="I1310" t="s">
        <v>12457</v>
      </c>
      <c r="J1310" t="s">
        <v>1821</v>
      </c>
      <c r="M1310" t="s">
        <v>1821</v>
      </c>
      <c r="U1310" t="s">
        <v>1821</v>
      </c>
      <c r="AD1310" t="s">
        <v>1821</v>
      </c>
      <c r="AE1310" t="s">
        <v>1821</v>
      </c>
    </row>
    <row r="1311" spans="1:31" x14ac:dyDescent="0.35">
      <c r="A1311" t="s">
        <v>85</v>
      </c>
      <c r="B1311" t="s">
        <v>12473</v>
      </c>
      <c r="C1311" t="s">
        <v>10905</v>
      </c>
      <c r="D1311" t="s">
        <v>10907</v>
      </c>
      <c r="E1311" t="s">
        <v>11143</v>
      </c>
      <c r="F1311" t="s">
        <v>11994</v>
      </c>
      <c r="G1311" t="s">
        <v>11995</v>
      </c>
      <c r="H1311" t="s">
        <v>12406</v>
      </c>
      <c r="I1311" t="s">
        <v>12457</v>
      </c>
      <c r="J1311" t="s">
        <v>13814</v>
      </c>
      <c r="K1311" t="s">
        <v>12474</v>
      </c>
      <c r="L1311" t="s">
        <v>16263</v>
      </c>
      <c r="M1311" t="s">
        <v>16263</v>
      </c>
      <c r="O1311" t="s">
        <v>85</v>
      </c>
      <c r="P1311" t="s">
        <v>85</v>
      </c>
      <c r="Q1311" t="s">
        <v>85</v>
      </c>
      <c r="R1311" t="s">
        <v>85</v>
      </c>
      <c r="S1311" t="s">
        <v>12475</v>
      </c>
      <c r="T1311" t="s">
        <v>85</v>
      </c>
      <c r="U1311" t="s">
        <v>13814</v>
      </c>
      <c r="V1311" t="s">
        <v>12476</v>
      </c>
      <c r="W1311" t="s">
        <v>85</v>
      </c>
      <c r="X1311" t="s">
        <v>85</v>
      </c>
      <c r="Y1311" t="s">
        <v>85</v>
      </c>
      <c r="Z1311" t="s">
        <v>85</v>
      </c>
      <c r="AA1311" t="s">
        <v>85</v>
      </c>
      <c r="AB1311" t="s">
        <v>85</v>
      </c>
      <c r="AC1311" t="s">
        <v>12474</v>
      </c>
      <c r="AD1311" t="s">
        <v>12474</v>
      </c>
      <c r="AE1311" t="s">
        <v>16656</v>
      </c>
    </row>
    <row r="1312" spans="1:31" x14ac:dyDescent="0.35">
      <c r="A1312" t="s">
        <v>85</v>
      </c>
      <c r="B1312" t="s">
        <v>15148</v>
      </c>
      <c r="C1312" t="s">
        <v>10905</v>
      </c>
      <c r="D1312" t="s">
        <v>10907</v>
      </c>
      <c r="E1312" t="s">
        <v>11143</v>
      </c>
      <c r="F1312" t="s">
        <v>11994</v>
      </c>
      <c r="G1312" t="s">
        <v>11995</v>
      </c>
      <c r="H1312" t="s">
        <v>12406</v>
      </c>
      <c r="I1312" t="s">
        <v>12457</v>
      </c>
      <c r="J1312" t="s">
        <v>13814</v>
      </c>
      <c r="K1312" t="s">
        <v>12474</v>
      </c>
      <c r="L1312" t="s">
        <v>16264</v>
      </c>
      <c r="M1312" t="s">
        <v>16264</v>
      </c>
      <c r="N1312" t="s">
        <v>20552</v>
      </c>
      <c r="O1312" t="s">
        <v>85</v>
      </c>
      <c r="P1312" t="s">
        <v>85</v>
      </c>
      <c r="Q1312" t="s">
        <v>85</v>
      </c>
      <c r="R1312" t="s">
        <v>85</v>
      </c>
      <c r="S1312" t="s">
        <v>12475</v>
      </c>
      <c r="T1312" t="s">
        <v>85</v>
      </c>
      <c r="U1312" t="s">
        <v>13814</v>
      </c>
      <c r="V1312" t="s">
        <v>12476</v>
      </c>
      <c r="W1312" t="s">
        <v>85</v>
      </c>
      <c r="X1312" t="s">
        <v>85</v>
      </c>
      <c r="Y1312" t="s">
        <v>85</v>
      </c>
      <c r="Z1312" t="s">
        <v>85</v>
      </c>
      <c r="AA1312" t="s">
        <v>85</v>
      </c>
      <c r="AB1312" t="s">
        <v>85</v>
      </c>
      <c r="AC1312" t="s">
        <v>12474</v>
      </c>
      <c r="AD1312" t="s">
        <v>12474</v>
      </c>
      <c r="AE1312" t="s">
        <v>16656</v>
      </c>
    </row>
    <row r="1313" spans="1:31" x14ac:dyDescent="0.35">
      <c r="B1313" t="s">
        <v>14732</v>
      </c>
      <c r="C1313" t="s">
        <v>10905</v>
      </c>
      <c r="D1313" t="s">
        <v>10907</v>
      </c>
      <c r="E1313" t="s">
        <v>11143</v>
      </c>
      <c r="F1313" t="s">
        <v>11994</v>
      </c>
      <c r="G1313" t="s">
        <v>11995</v>
      </c>
      <c r="H1313" t="s">
        <v>12406</v>
      </c>
      <c r="I1313" t="s">
        <v>12457</v>
      </c>
      <c r="J1313" t="s">
        <v>13814</v>
      </c>
      <c r="M1313" t="s">
        <v>13814</v>
      </c>
      <c r="U1313" t="s">
        <v>13814</v>
      </c>
      <c r="AD1313" t="s">
        <v>85</v>
      </c>
      <c r="AE1313" t="s">
        <v>16656</v>
      </c>
    </row>
    <row r="1314" spans="1:31" x14ac:dyDescent="0.35">
      <c r="B1314" t="s">
        <v>14733</v>
      </c>
      <c r="C1314" t="s">
        <v>10905</v>
      </c>
      <c r="D1314" t="s">
        <v>10907</v>
      </c>
      <c r="E1314" t="s">
        <v>11143</v>
      </c>
      <c r="F1314" t="s">
        <v>11994</v>
      </c>
      <c r="G1314" t="s">
        <v>11995</v>
      </c>
      <c r="H1314" t="s">
        <v>12406</v>
      </c>
      <c r="I1314" t="s">
        <v>12457</v>
      </c>
      <c r="J1314" t="s">
        <v>16265</v>
      </c>
      <c r="K1314" t="s">
        <v>12474</v>
      </c>
      <c r="M1314" t="s">
        <v>12474</v>
      </c>
      <c r="U1314" t="s">
        <v>13814</v>
      </c>
      <c r="AD1314" t="s">
        <v>12474</v>
      </c>
      <c r="AE1314" t="s">
        <v>12474</v>
      </c>
    </row>
    <row r="1315" spans="1:31" x14ac:dyDescent="0.35">
      <c r="B1315" t="s">
        <v>16422</v>
      </c>
      <c r="C1315" t="s">
        <v>10905</v>
      </c>
      <c r="D1315" t="s">
        <v>10907</v>
      </c>
      <c r="E1315" t="s">
        <v>11143</v>
      </c>
      <c r="F1315" t="s">
        <v>11994</v>
      </c>
      <c r="G1315" t="s">
        <v>11995</v>
      </c>
      <c r="H1315" t="s">
        <v>12406</v>
      </c>
      <c r="I1315" t="s">
        <v>12457</v>
      </c>
      <c r="J1315" t="s">
        <v>16423</v>
      </c>
      <c r="K1315" t="s">
        <v>16424</v>
      </c>
      <c r="L1315" t="s">
        <v>16425</v>
      </c>
      <c r="M1315" t="s">
        <v>16425</v>
      </c>
      <c r="N1315" t="s">
        <v>20553</v>
      </c>
      <c r="U1315" t="s">
        <v>16423</v>
      </c>
      <c r="AD1315" t="s">
        <v>16424</v>
      </c>
      <c r="AE1315" t="s">
        <v>16656</v>
      </c>
    </row>
    <row r="1316" spans="1:31" x14ac:dyDescent="0.35">
      <c r="B1316" t="s">
        <v>15279</v>
      </c>
      <c r="C1316" t="s">
        <v>10905</v>
      </c>
      <c r="D1316" t="s">
        <v>10907</v>
      </c>
      <c r="E1316" t="s">
        <v>11143</v>
      </c>
      <c r="F1316" t="s">
        <v>11994</v>
      </c>
      <c r="G1316" t="s">
        <v>11995</v>
      </c>
      <c r="H1316" t="s">
        <v>12406</v>
      </c>
      <c r="I1316" t="s">
        <v>12457</v>
      </c>
      <c r="J1316" t="s">
        <v>16423</v>
      </c>
      <c r="K1316" t="s">
        <v>16424</v>
      </c>
      <c r="L1316" t="s">
        <v>16426</v>
      </c>
      <c r="M1316" t="s">
        <v>16426</v>
      </c>
      <c r="U1316" t="s">
        <v>16423</v>
      </c>
      <c r="AD1316" t="s">
        <v>16424</v>
      </c>
      <c r="AE1316" t="s">
        <v>16656</v>
      </c>
    </row>
    <row r="1317" spans="1:31" x14ac:dyDescent="0.35">
      <c r="B1317" t="s">
        <v>16427</v>
      </c>
      <c r="C1317" t="s">
        <v>10905</v>
      </c>
      <c r="D1317" t="s">
        <v>10907</v>
      </c>
      <c r="E1317" t="s">
        <v>11143</v>
      </c>
      <c r="F1317" t="s">
        <v>11994</v>
      </c>
      <c r="G1317" t="s">
        <v>11995</v>
      </c>
      <c r="H1317" t="s">
        <v>12406</v>
      </c>
      <c r="I1317" t="s">
        <v>12457</v>
      </c>
      <c r="J1317" t="s">
        <v>16423</v>
      </c>
      <c r="K1317" t="s">
        <v>16424</v>
      </c>
      <c r="L1317" t="s">
        <v>16428</v>
      </c>
      <c r="M1317" t="s">
        <v>16428</v>
      </c>
      <c r="N1317" t="s">
        <v>20554</v>
      </c>
      <c r="U1317" t="s">
        <v>16423</v>
      </c>
      <c r="AD1317" t="s">
        <v>16424</v>
      </c>
      <c r="AE1317" t="s">
        <v>16656</v>
      </c>
    </row>
    <row r="1318" spans="1:31" x14ac:dyDescent="0.35">
      <c r="B1318" t="s">
        <v>15278</v>
      </c>
      <c r="C1318" t="s">
        <v>10905</v>
      </c>
      <c r="D1318" t="s">
        <v>10907</v>
      </c>
      <c r="E1318" t="s">
        <v>11143</v>
      </c>
      <c r="F1318" t="s">
        <v>11994</v>
      </c>
      <c r="G1318" t="s">
        <v>11995</v>
      </c>
      <c r="H1318" t="s">
        <v>12406</v>
      </c>
      <c r="I1318" t="s">
        <v>12457</v>
      </c>
      <c r="J1318" t="s">
        <v>16423</v>
      </c>
      <c r="K1318" t="s">
        <v>16424</v>
      </c>
      <c r="M1318" t="s">
        <v>16424</v>
      </c>
      <c r="U1318" t="s">
        <v>16423</v>
      </c>
      <c r="AD1318" t="s">
        <v>16424</v>
      </c>
      <c r="AE1318" t="s">
        <v>16424</v>
      </c>
    </row>
    <row r="1319" spans="1:31" x14ac:dyDescent="0.35">
      <c r="B1319" t="s">
        <v>15277</v>
      </c>
      <c r="C1319" t="s">
        <v>10905</v>
      </c>
      <c r="D1319" t="s">
        <v>10907</v>
      </c>
      <c r="E1319" t="s">
        <v>11143</v>
      </c>
      <c r="F1319" t="s">
        <v>11994</v>
      </c>
      <c r="G1319" t="s">
        <v>11995</v>
      </c>
      <c r="H1319" t="s">
        <v>12406</v>
      </c>
      <c r="I1319" t="s">
        <v>12457</v>
      </c>
      <c r="J1319" t="s">
        <v>16423</v>
      </c>
      <c r="K1319" t="s">
        <v>20147</v>
      </c>
      <c r="M1319" t="s">
        <v>20147</v>
      </c>
      <c r="N1319" t="s">
        <v>20555</v>
      </c>
      <c r="U1319" t="s">
        <v>16423</v>
      </c>
      <c r="AD1319" t="s">
        <v>16423</v>
      </c>
      <c r="AE1319" t="s">
        <v>16656</v>
      </c>
    </row>
    <row r="1320" spans="1:31" x14ac:dyDescent="0.35">
      <c r="B1320" t="s">
        <v>15276</v>
      </c>
      <c r="C1320" t="s">
        <v>10905</v>
      </c>
      <c r="D1320" t="s">
        <v>10907</v>
      </c>
      <c r="E1320" t="s">
        <v>11143</v>
      </c>
      <c r="F1320" t="s">
        <v>11994</v>
      </c>
      <c r="G1320" t="s">
        <v>11995</v>
      </c>
      <c r="H1320" t="s">
        <v>12406</v>
      </c>
      <c r="I1320" t="s">
        <v>12457</v>
      </c>
      <c r="J1320" t="s">
        <v>16423</v>
      </c>
      <c r="K1320" t="s">
        <v>16429</v>
      </c>
      <c r="M1320" t="s">
        <v>16429</v>
      </c>
      <c r="U1320" t="s">
        <v>16423</v>
      </c>
      <c r="AD1320" t="s">
        <v>16423</v>
      </c>
      <c r="AE1320" t="s">
        <v>16656</v>
      </c>
    </row>
    <row r="1321" spans="1:31" x14ac:dyDescent="0.35">
      <c r="B1321" t="s">
        <v>15275</v>
      </c>
      <c r="C1321" t="s">
        <v>10905</v>
      </c>
      <c r="D1321" t="s">
        <v>10907</v>
      </c>
      <c r="E1321" t="s">
        <v>11143</v>
      </c>
      <c r="F1321" t="s">
        <v>11994</v>
      </c>
      <c r="G1321" t="s">
        <v>11995</v>
      </c>
      <c r="H1321" t="s">
        <v>12406</v>
      </c>
      <c r="I1321" t="s">
        <v>12457</v>
      </c>
      <c r="J1321" t="s">
        <v>16423</v>
      </c>
      <c r="M1321" t="s">
        <v>16423</v>
      </c>
      <c r="U1321" t="s">
        <v>16423</v>
      </c>
      <c r="AD1321" t="s">
        <v>16423</v>
      </c>
      <c r="AE1321" t="s">
        <v>16423</v>
      </c>
    </row>
    <row r="1322" spans="1:31" x14ac:dyDescent="0.35">
      <c r="B1322" t="s">
        <v>14735</v>
      </c>
      <c r="C1322" t="s">
        <v>10905</v>
      </c>
      <c r="D1322" t="s">
        <v>10907</v>
      </c>
      <c r="E1322" t="s">
        <v>11143</v>
      </c>
      <c r="F1322" t="s">
        <v>11994</v>
      </c>
      <c r="G1322" t="s">
        <v>11995</v>
      </c>
      <c r="H1322" t="s">
        <v>12406</v>
      </c>
      <c r="I1322" t="s">
        <v>12457</v>
      </c>
      <c r="J1322" t="s">
        <v>1833</v>
      </c>
      <c r="K1322" t="s">
        <v>16266</v>
      </c>
      <c r="M1322" t="s">
        <v>16266</v>
      </c>
      <c r="U1322" t="s">
        <v>1833</v>
      </c>
      <c r="AD1322" t="s">
        <v>16266</v>
      </c>
      <c r="AE1322" t="s">
        <v>16266</v>
      </c>
    </row>
    <row r="1323" spans="1:31" x14ac:dyDescent="0.35">
      <c r="B1323" t="s">
        <v>14734</v>
      </c>
      <c r="C1323" t="s">
        <v>10905</v>
      </c>
      <c r="D1323" t="s">
        <v>10907</v>
      </c>
      <c r="E1323" t="s">
        <v>11143</v>
      </c>
      <c r="F1323" t="s">
        <v>11994</v>
      </c>
      <c r="G1323" t="s">
        <v>11995</v>
      </c>
      <c r="H1323" t="s">
        <v>12406</v>
      </c>
      <c r="I1323" t="s">
        <v>12457</v>
      </c>
      <c r="J1323" t="s">
        <v>1833</v>
      </c>
      <c r="M1323" t="s">
        <v>1833</v>
      </c>
      <c r="U1323" t="s">
        <v>1833</v>
      </c>
      <c r="AD1323" t="s">
        <v>85</v>
      </c>
      <c r="AE1323" t="s">
        <v>16656</v>
      </c>
    </row>
    <row r="1324" spans="1:31" x14ac:dyDescent="0.35">
      <c r="A1324" t="s">
        <v>85</v>
      </c>
      <c r="B1324" t="s">
        <v>12477</v>
      </c>
      <c r="C1324" t="s">
        <v>10905</v>
      </c>
      <c r="D1324" t="s">
        <v>10907</v>
      </c>
      <c r="E1324" t="s">
        <v>11143</v>
      </c>
      <c r="F1324" t="s">
        <v>11994</v>
      </c>
      <c r="G1324" t="s">
        <v>11995</v>
      </c>
      <c r="H1324" t="s">
        <v>12406</v>
      </c>
      <c r="I1324" t="s">
        <v>12457</v>
      </c>
      <c r="J1324" t="s">
        <v>1835</v>
      </c>
      <c r="K1324" t="s">
        <v>16267</v>
      </c>
      <c r="M1324" t="s">
        <v>16267</v>
      </c>
      <c r="N1324" t="s">
        <v>20556</v>
      </c>
      <c r="O1324" t="s">
        <v>85</v>
      </c>
      <c r="P1324" t="s">
        <v>85</v>
      </c>
      <c r="Q1324" t="s">
        <v>85</v>
      </c>
      <c r="R1324" t="s">
        <v>85</v>
      </c>
      <c r="S1324" t="s">
        <v>12478</v>
      </c>
      <c r="T1324" t="s">
        <v>85</v>
      </c>
      <c r="U1324" t="s">
        <v>1835</v>
      </c>
      <c r="V1324" t="s">
        <v>12479</v>
      </c>
      <c r="W1324" t="s">
        <v>85</v>
      </c>
      <c r="X1324" t="s">
        <v>85</v>
      </c>
      <c r="Y1324" t="s">
        <v>85</v>
      </c>
      <c r="Z1324" t="s">
        <v>85</v>
      </c>
      <c r="AA1324" t="s">
        <v>85</v>
      </c>
      <c r="AB1324" t="s">
        <v>12480</v>
      </c>
      <c r="AC1324" t="s">
        <v>16268</v>
      </c>
      <c r="AD1324" t="s">
        <v>20131</v>
      </c>
      <c r="AE1324" t="s">
        <v>16656</v>
      </c>
    </row>
    <row r="1325" spans="1:31" x14ac:dyDescent="0.35">
      <c r="B1325" t="s">
        <v>14736</v>
      </c>
      <c r="C1325" t="s">
        <v>10905</v>
      </c>
      <c r="D1325" t="s">
        <v>10907</v>
      </c>
      <c r="E1325" t="s">
        <v>11143</v>
      </c>
      <c r="F1325" t="s">
        <v>11994</v>
      </c>
      <c r="G1325" t="s">
        <v>11995</v>
      </c>
      <c r="H1325" t="s">
        <v>12406</v>
      </c>
      <c r="I1325" t="s">
        <v>12457</v>
      </c>
      <c r="J1325" t="s">
        <v>1835</v>
      </c>
      <c r="M1325" t="s">
        <v>1835</v>
      </c>
      <c r="U1325" t="s">
        <v>1835</v>
      </c>
      <c r="AD1325" t="s">
        <v>85</v>
      </c>
      <c r="AE1325" t="s">
        <v>16656</v>
      </c>
    </row>
    <row r="1326" spans="1:31" x14ac:dyDescent="0.35">
      <c r="B1326" t="s">
        <v>16269</v>
      </c>
      <c r="C1326" t="s">
        <v>10905</v>
      </c>
      <c r="D1326" t="s">
        <v>10907</v>
      </c>
      <c r="E1326" t="s">
        <v>11143</v>
      </c>
      <c r="F1326" t="s">
        <v>11994</v>
      </c>
      <c r="G1326" t="s">
        <v>11995</v>
      </c>
      <c r="H1326" t="s">
        <v>12406</v>
      </c>
      <c r="I1326" t="s">
        <v>12457</v>
      </c>
      <c r="J1326" t="s">
        <v>16270</v>
      </c>
      <c r="M1326" t="s">
        <v>16270</v>
      </c>
      <c r="U1326" t="s">
        <v>16270</v>
      </c>
      <c r="AD1326" t="s">
        <v>16270</v>
      </c>
      <c r="AE1326" t="s">
        <v>16270</v>
      </c>
    </row>
    <row r="1327" spans="1:31" x14ac:dyDescent="0.35">
      <c r="B1327" t="s">
        <v>16271</v>
      </c>
      <c r="C1327" t="s">
        <v>10905</v>
      </c>
      <c r="D1327" t="s">
        <v>10907</v>
      </c>
      <c r="E1327" t="s">
        <v>11143</v>
      </c>
      <c r="F1327" t="s">
        <v>11994</v>
      </c>
      <c r="G1327" t="s">
        <v>11995</v>
      </c>
      <c r="H1327" t="s">
        <v>12406</v>
      </c>
      <c r="I1327" t="s">
        <v>12457</v>
      </c>
      <c r="J1327" t="s">
        <v>16272</v>
      </c>
      <c r="K1327" t="s">
        <v>16273</v>
      </c>
      <c r="M1327" t="s">
        <v>16273</v>
      </c>
      <c r="U1327" t="s">
        <v>16272</v>
      </c>
      <c r="AD1327" t="s">
        <v>16272</v>
      </c>
      <c r="AE1327" t="s">
        <v>16656</v>
      </c>
    </row>
    <row r="1328" spans="1:31" x14ac:dyDescent="0.35">
      <c r="B1328" t="s">
        <v>16497</v>
      </c>
      <c r="C1328" t="s">
        <v>10905</v>
      </c>
      <c r="D1328" t="s">
        <v>10907</v>
      </c>
      <c r="E1328" t="s">
        <v>11143</v>
      </c>
      <c r="F1328" t="s">
        <v>11994</v>
      </c>
      <c r="G1328" t="s">
        <v>11995</v>
      </c>
      <c r="H1328" t="s">
        <v>12406</v>
      </c>
      <c r="I1328" t="s">
        <v>12457</v>
      </c>
      <c r="J1328" t="s">
        <v>16498</v>
      </c>
      <c r="K1328" t="s">
        <v>16499</v>
      </c>
      <c r="M1328" t="s">
        <v>16499</v>
      </c>
      <c r="U1328" t="s">
        <v>16498</v>
      </c>
      <c r="AD1328" t="s">
        <v>16499</v>
      </c>
      <c r="AE1328" t="s">
        <v>16499</v>
      </c>
    </row>
    <row r="1329" spans="1:31" x14ac:dyDescent="0.35">
      <c r="B1329" t="s">
        <v>14738</v>
      </c>
      <c r="C1329" t="s">
        <v>10905</v>
      </c>
      <c r="D1329" t="s">
        <v>10907</v>
      </c>
      <c r="E1329" t="s">
        <v>11143</v>
      </c>
      <c r="F1329" t="s">
        <v>11994</v>
      </c>
      <c r="G1329" t="s">
        <v>11995</v>
      </c>
      <c r="H1329" t="s">
        <v>12406</v>
      </c>
      <c r="I1329" t="s">
        <v>12457</v>
      </c>
      <c r="J1329" t="s">
        <v>16274</v>
      </c>
      <c r="M1329" t="s">
        <v>16274</v>
      </c>
      <c r="U1329" t="s">
        <v>16274</v>
      </c>
      <c r="AD1329" t="s">
        <v>16274</v>
      </c>
      <c r="AE1329" t="s">
        <v>16274</v>
      </c>
    </row>
    <row r="1330" spans="1:31" x14ac:dyDescent="0.35">
      <c r="B1330" t="s">
        <v>14740</v>
      </c>
      <c r="C1330" t="s">
        <v>10905</v>
      </c>
      <c r="D1330" t="s">
        <v>10907</v>
      </c>
      <c r="E1330" t="s">
        <v>11143</v>
      </c>
      <c r="F1330" t="s">
        <v>11994</v>
      </c>
      <c r="G1330" t="s">
        <v>11995</v>
      </c>
      <c r="H1330" t="s">
        <v>12406</v>
      </c>
      <c r="I1330" t="s">
        <v>12457</v>
      </c>
      <c r="J1330" t="s">
        <v>1165</v>
      </c>
      <c r="K1330" t="s">
        <v>16275</v>
      </c>
      <c r="L1330" t="s">
        <v>16276</v>
      </c>
      <c r="M1330" t="s">
        <v>16276</v>
      </c>
      <c r="N1330" t="s">
        <v>20557</v>
      </c>
      <c r="U1330" t="s">
        <v>1165</v>
      </c>
      <c r="AD1330" t="s">
        <v>16275</v>
      </c>
      <c r="AE1330" t="s">
        <v>16656</v>
      </c>
    </row>
    <row r="1331" spans="1:31" x14ac:dyDescent="0.35">
      <c r="B1331" t="s">
        <v>16277</v>
      </c>
      <c r="C1331" t="s">
        <v>10905</v>
      </c>
      <c r="D1331" t="s">
        <v>10907</v>
      </c>
      <c r="E1331" t="s">
        <v>11143</v>
      </c>
      <c r="F1331" t="s">
        <v>11994</v>
      </c>
      <c r="G1331" t="s">
        <v>11995</v>
      </c>
      <c r="H1331" t="s">
        <v>12406</v>
      </c>
      <c r="I1331" t="s">
        <v>12457</v>
      </c>
      <c r="J1331" t="s">
        <v>1165</v>
      </c>
      <c r="K1331" t="s">
        <v>16275</v>
      </c>
      <c r="L1331" t="s">
        <v>16278</v>
      </c>
      <c r="M1331" t="s">
        <v>16278</v>
      </c>
      <c r="N1331" t="s">
        <v>20558</v>
      </c>
      <c r="U1331" t="s">
        <v>1165</v>
      </c>
      <c r="AD1331" t="s">
        <v>16275</v>
      </c>
      <c r="AE1331" t="s">
        <v>16656</v>
      </c>
    </row>
    <row r="1332" spans="1:31" x14ac:dyDescent="0.35">
      <c r="B1332" t="s">
        <v>16279</v>
      </c>
      <c r="C1332" t="s">
        <v>10905</v>
      </c>
      <c r="D1332" t="s">
        <v>10907</v>
      </c>
      <c r="E1332" t="s">
        <v>11143</v>
      </c>
      <c r="F1332" t="s">
        <v>11994</v>
      </c>
      <c r="G1332" t="s">
        <v>11995</v>
      </c>
      <c r="H1332" t="s">
        <v>12406</v>
      </c>
      <c r="I1332" t="s">
        <v>12457</v>
      </c>
      <c r="J1332" t="s">
        <v>1165</v>
      </c>
      <c r="K1332" t="s">
        <v>16275</v>
      </c>
      <c r="L1332" t="s">
        <v>16768</v>
      </c>
      <c r="M1332" t="s">
        <v>16768</v>
      </c>
      <c r="N1332" t="s">
        <v>20559</v>
      </c>
      <c r="U1332" t="s">
        <v>1165</v>
      </c>
      <c r="AD1332" t="s">
        <v>20132</v>
      </c>
      <c r="AE1332" t="s">
        <v>16656</v>
      </c>
    </row>
    <row r="1333" spans="1:31" x14ac:dyDescent="0.35">
      <c r="B1333" t="s">
        <v>20133</v>
      </c>
      <c r="C1333" t="s">
        <v>10905</v>
      </c>
      <c r="D1333" t="s">
        <v>10907</v>
      </c>
      <c r="E1333" t="s">
        <v>11143</v>
      </c>
      <c r="F1333" t="s">
        <v>11994</v>
      </c>
      <c r="G1333" t="s">
        <v>11995</v>
      </c>
      <c r="H1333" t="s">
        <v>12406</v>
      </c>
      <c r="I1333" t="s">
        <v>12457</v>
      </c>
      <c r="J1333" t="s">
        <v>1165</v>
      </c>
      <c r="K1333" t="s">
        <v>16275</v>
      </c>
      <c r="L1333" t="s">
        <v>20134</v>
      </c>
      <c r="M1333" t="s">
        <v>20134</v>
      </c>
      <c r="N1333" t="s">
        <v>20560</v>
      </c>
      <c r="U1333" t="s">
        <v>1165</v>
      </c>
      <c r="AD1333" t="s">
        <v>20132</v>
      </c>
      <c r="AE1333" t="s">
        <v>16656</v>
      </c>
    </row>
    <row r="1334" spans="1:31" x14ac:dyDescent="0.35">
      <c r="B1334" t="s">
        <v>14739</v>
      </c>
      <c r="C1334" t="s">
        <v>10905</v>
      </c>
      <c r="D1334" t="s">
        <v>10907</v>
      </c>
      <c r="E1334" t="s">
        <v>11143</v>
      </c>
      <c r="F1334" t="s">
        <v>11994</v>
      </c>
      <c r="G1334" t="s">
        <v>11995</v>
      </c>
      <c r="H1334" t="s">
        <v>12406</v>
      </c>
      <c r="I1334" t="s">
        <v>12457</v>
      </c>
      <c r="J1334" t="s">
        <v>1165</v>
      </c>
      <c r="K1334" t="s">
        <v>16275</v>
      </c>
      <c r="M1334" t="s">
        <v>16275</v>
      </c>
      <c r="U1334" t="s">
        <v>1165</v>
      </c>
      <c r="AD1334" t="s">
        <v>16275</v>
      </c>
      <c r="AE1334" t="s">
        <v>16275</v>
      </c>
    </row>
    <row r="1335" spans="1:31" x14ac:dyDescent="0.35">
      <c r="B1335" t="s">
        <v>14742</v>
      </c>
      <c r="C1335" t="s">
        <v>10905</v>
      </c>
      <c r="D1335" t="s">
        <v>10907</v>
      </c>
      <c r="E1335" t="s">
        <v>11143</v>
      </c>
      <c r="F1335" t="s">
        <v>11994</v>
      </c>
      <c r="G1335" t="s">
        <v>11995</v>
      </c>
      <c r="H1335" t="s">
        <v>12406</v>
      </c>
      <c r="I1335" t="s">
        <v>12457</v>
      </c>
      <c r="J1335" t="s">
        <v>1165</v>
      </c>
      <c r="K1335" t="s">
        <v>16283</v>
      </c>
      <c r="L1335" t="s">
        <v>20135</v>
      </c>
      <c r="M1335" t="s">
        <v>20135</v>
      </c>
      <c r="N1335" t="s">
        <v>20561</v>
      </c>
      <c r="U1335" t="s">
        <v>1165</v>
      </c>
      <c r="AD1335" t="s">
        <v>16283</v>
      </c>
      <c r="AE1335" t="s">
        <v>16656</v>
      </c>
    </row>
    <row r="1336" spans="1:31" x14ac:dyDescent="0.35">
      <c r="B1336" t="s">
        <v>20136</v>
      </c>
      <c r="C1336" t="s">
        <v>10905</v>
      </c>
      <c r="D1336" t="s">
        <v>10907</v>
      </c>
      <c r="E1336" t="s">
        <v>11143</v>
      </c>
      <c r="F1336" t="s">
        <v>11994</v>
      </c>
      <c r="G1336" t="s">
        <v>11995</v>
      </c>
      <c r="H1336" t="s">
        <v>12406</v>
      </c>
      <c r="I1336" t="s">
        <v>12457</v>
      </c>
      <c r="J1336" t="s">
        <v>1165</v>
      </c>
      <c r="K1336" t="s">
        <v>16283</v>
      </c>
      <c r="L1336" t="s">
        <v>16769</v>
      </c>
      <c r="M1336" t="s">
        <v>16769</v>
      </c>
      <c r="N1336" t="s">
        <v>16280</v>
      </c>
      <c r="U1336" t="s">
        <v>1165</v>
      </c>
      <c r="AD1336" t="s">
        <v>16283</v>
      </c>
      <c r="AE1336" t="s">
        <v>16656</v>
      </c>
    </row>
    <row r="1337" spans="1:31" x14ac:dyDescent="0.35">
      <c r="B1337" t="s">
        <v>16281</v>
      </c>
      <c r="C1337" t="s">
        <v>10905</v>
      </c>
      <c r="D1337" t="s">
        <v>10907</v>
      </c>
      <c r="E1337" t="s">
        <v>11143</v>
      </c>
      <c r="F1337" t="s">
        <v>11994</v>
      </c>
      <c r="G1337" t="s">
        <v>11995</v>
      </c>
      <c r="H1337" t="s">
        <v>12406</v>
      </c>
      <c r="I1337" t="s">
        <v>12457</v>
      </c>
      <c r="J1337" t="s">
        <v>1165</v>
      </c>
      <c r="K1337" t="s">
        <v>16283</v>
      </c>
      <c r="L1337" t="s">
        <v>20137</v>
      </c>
      <c r="M1337" t="s">
        <v>20137</v>
      </c>
      <c r="N1337" t="s">
        <v>20562</v>
      </c>
      <c r="U1337" t="s">
        <v>1165</v>
      </c>
      <c r="AD1337" t="s">
        <v>85</v>
      </c>
      <c r="AE1337" t="s">
        <v>16656</v>
      </c>
    </row>
    <row r="1338" spans="1:31" x14ac:dyDescent="0.35">
      <c r="B1338" t="s">
        <v>16282</v>
      </c>
      <c r="C1338" t="s">
        <v>10905</v>
      </c>
      <c r="D1338" t="s">
        <v>10907</v>
      </c>
      <c r="E1338" t="s">
        <v>11143</v>
      </c>
      <c r="F1338" t="s">
        <v>11994</v>
      </c>
      <c r="G1338" t="s">
        <v>11995</v>
      </c>
      <c r="H1338" t="s">
        <v>12406</v>
      </c>
      <c r="I1338" t="s">
        <v>12457</v>
      </c>
      <c r="J1338" t="s">
        <v>1165</v>
      </c>
      <c r="K1338" t="s">
        <v>16283</v>
      </c>
      <c r="L1338" t="s">
        <v>16770</v>
      </c>
      <c r="M1338" t="s">
        <v>16770</v>
      </c>
      <c r="N1338" t="s">
        <v>20138</v>
      </c>
      <c r="U1338" t="s">
        <v>1165</v>
      </c>
      <c r="AD1338" t="s">
        <v>16283</v>
      </c>
      <c r="AE1338" t="s">
        <v>16656</v>
      </c>
    </row>
    <row r="1339" spans="1:31" x14ac:dyDescent="0.35">
      <c r="B1339" t="s">
        <v>14741</v>
      </c>
      <c r="C1339" t="s">
        <v>10905</v>
      </c>
      <c r="D1339" t="s">
        <v>10907</v>
      </c>
      <c r="E1339" t="s">
        <v>11143</v>
      </c>
      <c r="F1339" t="s">
        <v>11994</v>
      </c>
      <c r="G1339" t="s">
        <v>11995</v>
      </c>
      <c r="H1339" t="s">
        <v>12406</v>
      </c>
      <c r="I1339" t="s">
        <v>12457</v>
      </c>
      <c r="J1339" t="s">
        <v>1165</v>
      </c>
      <c r="K1339" t="s">
        <v>16283</v>
      </c>
      <c r="M1339" t="s">
        <v>16283</v>
      </c>
      <c r="U1339" t="s">
        <v>1165</v>
      </c>
      <c r="AD1339" t="s">
        <v>16283</v>
      </c>
      <c r="AE1339" t="s">
        <v>16283</v>
      </c>
    </row>
    <row r="1340" spans="1:31" x14ac:dyDescent="0.35">
      <c r="B1340" t="s">
        <v>14743</v>
      </c>
      <c r="C1340" t="s">
        <v>10905</v>
      </c>
      <c r="D1340" t="s">
        <v>10907</v>
      </c>
      <c r="E1340" t="s">
        <v>11143</v>
      </c>
      <c r="F1340" t="s">
        <v>11994</v>
      </c>
      <c r="G1340" t="s">
        <v>11995</v>
      </c>
      <c r="H1340" t="s">
        <v>12406</v>
      </c>
      <c r="I1340" t="s">
        <v>12457</v>
      </c>
      <c r="J1340" t="s">
        <v>1848</v>
      </c>
      <c r="K1340" t="s">
        <v>16284</v>
      </c>
      <c r="M1340" t="s">
        <v>16284</v>
      </c>
      <c r="N1340" t="s">
        <v>16285</v>
      </c>
      <c r="U1340" t="s">
        <v>1848</v>
      </c>
      <c r="AD1340" t="s">
        <v>85</v>
      </c>
      <c r="AE1340" t="s">
        <v>16656</v>
      </c>
    </row>
    <row r="1341" spans="1:31" x14ac:dyDescent="0.35">
      <c r="B1341" t="s">
        <v>15287</v>
      </c>
      <c r="C1341" t="s">
        <v>10905</v>
      </c>
      <c r="D1341" t="s">
        <v>10907</v>
      </c>
      <c r="E1341" t="s">
        <v>11143</v>
      </c>
      <c r="F1341" t="s">
        <v>11994</v>
      </c>
      <c r="G1341" t="s">
        <v>11995</v>
      </c>
      <c r="H1341" t="s">
        <v>12406</v>
      </c>
      <c r="I1341" t="s">
        <v>12457</v>
      </c>
      <c r="J1341" t="s">
        <v>1848</v>
      </c>
      <c r="M1341" t="s">
        <v>1848</v>
      </c>
      <c r="U1341" t="s">
        <v>1848</v>
      </c>
      <c r="AD1341" t="s">
        <v>85</v>
      </c>
      <c r="AE1341" t="s">
        <v>16656</v>
      </c>
    </row>
    <row r="1342" spans="1:31" x14ac:dyDescent="0.35">
      <c r="A1342" t="s">
        <v>85</v>
      </c>
      <c r="B1342" t="s">
        <v>16287</v>
      </c>
      <c r="C1342" t="s">
        <v>10905</v>
      </c>
      <c r="D1342" t="s">
        <v>10907</v>
      </c>
      <c r="E1342" t="s">
        <v>11143</v>
      </c>
      <c r="F1342" t="s">
        <v>11994</v>
      </c>
      <c r="G1342" t="s">
        <v>11995</v>
      </c>
      <c r="H1342" t="s">
        <v>12406</v>
      </c>
      <c r="I1342" t="s">
        <v>12457</v>
      </c>
      <c r="J1342" t="s">
        <v>16288</v>
      </c>
      <c r="K1342" t="s">
        <v>16289</v>
      </c>
      <c r="L1342" t="s">
        <v>16290</v>
      </c>
      <c r="M1342" t="s">
        <v>16290</v>
      </c>
      <c r="O1342" t="s">
        <v>85</v>
      </c>
      <c r="P1342" t="s">
        <v>85</v>
      </c>
      <c r="Q1342" t="s">
        <v>85</v>
      </c>
      <c r="R1342" t="s">
        <v>85</v>
      </c>
      <c r="T1342" t="s">
        <v>85</v>
      </c>
      <c r="U1342" t="s">
        <v>16291</v>
      </c>
      <c r="W1342" t="s">
        <v>85</v>
      </c>
      <c r="X1342" t="s">
        <v>85</v>
      </c>
      <c r="Y1342" t="s">
        <v>85</v>
      </c>
      <c r="Z1342" t="s">
        <v>85</v>
      </c>
      <c r="AA1342" t="s">
        <v>85</v>
      </c>
      <c r="AC1342" t="s">
        <v>1853</v>
      </c>
      <c r="AD1342" t="s">
        <v>20139</v>
      </c>
      <c r="AE1342" t="s">
        <v>16656</v>
      </c>
    </row>
    <row r="1343" spans="1:31" x14ac:dyDescent="0.35">
      <c r="A1343" t="s">
        <v>85</v>
      </c>
      <c r="B1343" t="s">
        <v>12481</v>
      </c>
      <c r="C1343" t="s">
        <v>10905</v>
      </c>
      <c r="D1343" t="s">
        <v>10907</v>
      </c>
      <c r="E1343" t="s">
        <v>11143</v>
      </c>
      <c r="F1343" t="s">
        <v>11994</v>
      </c>
      <c r="G1343" t="s">
        <v>11995</v>
      </c>
      <c r="H1343" t="s">
        <v>12406</v>
      </c>
      <c r="I1343" t="s">
        <v>12457</v>
      </c>
      <c r="J1343" t="s">
        <v>1853</v>
      </c>
      <c r="K1343" t="s">
        <v>85</v>
      </c>
      <c r="M1343" t="s">
        <v>1853</v>
      </c>
      <c r="N1343" t="s">
        <v>19840</v>
      </c>
      <c r="O1343" t="s">
        <v>85</v>
      </c>
      <c r="P1343" t="s">
        <v>85</v>
      </c>
      <c r="Q1343" t="s">
        <v>85</v>
      </c>
      <c r="R1343" t="s">
        <v>85</v>
      </c>
      <c r="S1343" t="s">
        <v>12482</v>
      </c>
      <c r="T1343" t="s">
        <v>85</v>
      </c>
      <c r="U1343" t="s">
        <v>1853</v>
      </c>
      <c r="V1343" t="s">
        <v>12483</v>
      </c>
      <c r="W1343" t="s">
        <v>85</v>
      </c>
      <c r="X1343" t="s">
        <v>85</v>
      </c>
      <c r="Y1343" t="s">
        <v>85</v>
      </c>
      <c r="Z1343" t="s">
        <v>85</v>
      </c>
      <c r="AA1343" t="s">
        <v>85</v>
      </c>
      <c r="AB1343" t="s">
        <v>12484</v>
      </c>
      <c r="AC1343" t="s">
        <v>1853</v>
      </c>
      <c r="AD1343" t="s">
        <v>1853</v>
      </c>
      <c r="AE1343" t="s">
        <v>1853</v>
      </c>
    </row>
    <row r="1344" spans="1:31" x14ac:dyDescent="0.35">
      <c r="A1344" t="s">
        <v>85</v>
      </c>
      <c r="B1344" t="s">
        <v>15157</v>
      </c>
      <c r="C1344" t="s">
        <v>10905</v>
      </c>
      <c r="D1344" t="s">
        <v>10907</v>
      </c>
      <c r="E1344" t="s">
        <v>11143</v>
      </c>
      <c r="F1344" t="s">
        <v>11994</v>
      </c>
      <c r="G1344" t="s">
        <v>11995</v>
      </c>
      <c r="H1344" t="s">
        <v>12406</v>
      </c>
      <c r="I1344" t="s">
        <v>12457</v>
      </c>
      <c r="J1344" t="s">
        <v>1853</v>
      </c>
      <c r="K1344" t="s">
        <v>16292</v>
      </c>
      <c r="M1344" t="s">
        <v>16292</v>
      </c>
      <c r="N1344" t="s">
        <v>20563</v>
      </c>
      <c r="P1344" t="s">
        <v>85</v>
      </c>
      <c r="Q1344" t="s">
        <v>85</v>
      </c>
      <c r="R1344" t="s">
        <v>85</v>
      </c>
      <c r="S1344" t="s">
        <v>12482</v>
      </c>
      <c r="T1344" t="s">
        <v>85</v>
      </c>
      <c r="U1344" t="s">
        <v>1853</v>
      </c>
      <c r="V1344" t="s">
        <v>12483</v>
      </c>
      <c r="W1344" t="s">
        <v>85</v>
      </c>
      <c r="X1344" t="s">
        <v>85</v>
      </c>
      <c r="Y1344" t="s">
        <v>85</v>
      </c>
      <c r="Z1344" t="s">
        <v>85</v>
      </c>
      <c r="AA1344" t="s">
        <v>85</v>
      </c>
      <c r="AB1344" t="s">
        <v>12484</v>
      </c>
      <c r="AC1344" t="s">
        <v>1853</v>
      </c>
      <c r="AD1344" t="s">
        <v>1853</v>
      </c>
      <c r="AE1344" t="s">
        <v>16656</v>
      </c>
    </row>
    <row r="1345" spans="1:31" x14ac:dyDescent="0.35">
      <c r="A1345" t="s">
        <v>85</v>
      </c>
      <c r="B1345" t="s">
        <v>15159</v>
      </c>
      <c r="C1345" t="s">
        <v>10905</v>
      </c>
      <c r="D1345" t="s">
        <v>10907</v>
      </c>
      <c r="E1345" t="s">
        <v>11143</v>
      </c>
      <c r="F1345" t="s">
        <v>11994</v>
      </c>
      <c r="G1345" t="s">
        <v>11995</v>
      </c>
      <c r="H1345" t="s">
        <v>12406</v>
      </c>
      <c r="I1345" t="s">
        <v>12457</v>
      </c>
      <c r="J1345" t="s">
        <v>1853</v>
      </c>
      <c r="K1345" t="s">
        <v>16293</v>
      </c>
      <c r="M1345" t="s">
        <v>16293</v>
      </c>
      <c r="N1345" t="s">
        <v>20564</v>
      </c>
      <c r="P1345" t="s">
        <v>85</v>
      </c>
      <c r="Q1345" t="s">
        <v>85</v>
      </c>
      <c r="R1345" t="s">
        <v>85</v>
      </c>
      <c r="S1345" t="s">
        <v>12482</v>
      </c>
      <c r="T1345" t="s">
        <v>85</v>
      </c>
      <c r="U1345" t="s">
        <v>1853</v>
      </c>
      <c r="V1345" t="s">
        <v>12483</v>
      </c>
      <c r="W1345" t="s">
        <v>85</v>
      </c>
      <c r="X1345" t="s">
        <v>85</v>
      </c>
      <c r="Y1345" t="s">
        <v>85</v>
      </c>
      <c r="Z1345" t="s">
        <v>85</v>
      </c>
      <c r="AA1345" t="s">
        <v>85</v>
      </c>
      <c r="AB1345" t="s">
        <v>12484</v>
      </c>
      <c r="AC1345" t="s">
        <v>1853</v>
      </c>
      <c r="AD1345" t="s">
        <v>1853</v>
      </c>
      <c r="AE1345" t="s">
        <v>16656</v>
      </c>
    </row>
    <row r="1346" spans="1:31" x14ac:dyDescent="0.35">
      <c r="B1346" t="s">
        <v>15194</v>
      </c>
      <c r="C1346" t="s">
        <v>10905</v>
      </c>
      <c r="D1346" t="s">
        <v>10907</v>
      </c>
      <c r="E1346" t="s">
        <v>11143</v>
      </c>
      <c r="F1346" t="s">
        <v>11994</v>
      </c>
      <c r="G1346" t="s">
        <v>11995</v>
      </c>
      <c r="H1346" t="s">
        <v>12406</v>
      </c>
      <c r="I1346" t="s">
        <v>12457</v>
      </c>
      <c r="J1346" t="s">
        <v>1853</v>
      </c>
      <c r="K1346" t="s">
        <v>16294</v>
      </c>
      <c r="L1346" t="s">
        <v>16295</v>
      </c>
      <c r="M1346" t="s">
        <v>16295</v>
      </c>
      <c r="U1346" t="s">
        <v>1853</v>
      </c>
      <c r="AD1346" t="s">
        <v>16294</v>
      </c>
      <c r="AE1346" t="s">
        <v>16656</v>
      </c>
    </row>
    <row r="1347" spans="1:31" x14ac:dyDescent="0.35">
      <c r="A1347" t="s">
        <v>85</v>
      </c>
      <c r="B1347" t="s">
        <v>15160</v>
      </c>
      <c r="C1347" t="s">
        <v>10905</v>
      </c>
      <c r="D1347" t="s">
        <v>10907</v>
      </c>
      <c r="E1347" t="s">
        <v>11143</v>
      </c>
      <c r="F1347" t="s">
        <v>11994</v>
      </c>
      <c r="G1347" t="s">
        <v>11995</v>
      </c>
      <c r="H1347" t="s">
        <v>12406</v>
      </c>
      <c r="I1347" t="s">
        <v>12457</v>
      </c>
      <c r="J1347" t="s">
        <v>1853</v>
      </c>
      <c r="K1347" t="s">
        <v>16294</v>
      </c>
      <c r="L1347" t="s">
        <v>16296</v>
      </c>
      <c r="M1347" t="s">
        <v>16296</v>
      </c>
      <c r="N1347" t="s">
        <v>20565</v>
      </c>
      <c r="O1347" t="s">
        <v>85</v>
      </c>
      <c r="P1347" t="s">
        <v>85</v>
      </c>
      <c r="Q1347" t="s">
        <v>85</v>
      </c>
      <c r="R1347" t="s">
        <v>85</v>
      </c>
      <c r="S1347" t="s">
        <v>12482</v>
      </c>
      <c r="T1347" t="s">
        <v>85</v>
      </c>
      <c r="U1347" t="s">
        <v>1853</v>
      </c>
      <c r="V1347" t="s">
        <v>12483</v>
      </c>
      <c r="W1347" t="s">
        <v>85</v>
      </c>
      <c r="X1347" t="s">
        <v>85</v>
      </c>
      <c r="Y1347" t="s">
        <v>85</v>
      </c>
      <c r="Z1347" t="s">
        <v>85</v>
      </c>
      <c r="AA1347" t="s">
        <v>85</v>
      </c>
      <c r="AB1347" t="s">
        <v>12484</v>
      </c>
      <c r="AC1347" t="s">
        <v>1853</v>
      </c>
      <c r="AD1347" t="s">
        <v>16294</v>
      </c>
      <c r="AE1347" t="s">
        <v>16656</v>
      </c>
    </row>
    <row r="1348" spans="1:31" x14ac:dyDescent="0.35">
      <c r="A1348" t="s">
        <v>85</v>
      </c>
      <c r="B1348" t="s">
        <v>16297</v>
      </c>
      <c r="C1348" t="s">
        <v>10905</v>
      </c>
      <c r="D1348" t="s">
        <v>10907</v>
      </c>
      <c r="E1348" t="s">
        <v>11143</v>
      </c>
      <c r="F1348" t="s">
        <v>11994</v>
      </c>
      <c r="G1348" t="s">
        <v>11995</v>
      </c>
      <c r="H1348" t="s">
        <v>12406</v>
      </c>
      <c r="I1348" t="s">
        <v>12457</v>
      </c>
      <c r="J1348" t="s">
        <v>1853</v>
      </c>
      <c r="K1348" t="s">
        <v>16294</v>
      </c>
      <c r="L1348" t="s">
        <v>16298</v>
      </c>
      <c r="M1348" t="s">
        <v>16298</v>
      </c>
      <c r="N1348" t="s">
        <v>20566</v>
      </c>
      <c r="O1348" t="s">
        <v>85</v>
      </c>
      <c r="P1348" t="s">
        <v>85</v>
      </c>
      <c r="Q1348" t="s">
        <v>85</v>
      </c>
      <c r="R1348" t="s">
        <v>85</v>
      </c>
      <c r="S1348" t="s">
        <v>12482</v>
      </c>
      <c r="T1348" t="s">
        <v>85</v>
      </c>
      <c r="U1348" t="s">
        <v>1853</v>
      </c>
      <c r="V1348" t="s">
        <v>12483</v>
      </c>
      <c r="W1348" t="s">
        <v>85</v>
      </c>
      <c r="X1348" t="s">
        <v>85</v>
      </c>
      <c r="Y1348" t="s">
        <v>85</v>
      </c>
      <c r="Z1348" t="s">
        <v>85</v>
      </c>
      <c r="AA1348" t="s">
        <v>85</v>
      </c>
      <c r="AB1348" t="s">
        <v>12484</v>
      </c>
      <c r="AC1348" t="s">
        <v>1853</v>
      </c>
      <c r="AD1348" t="s">
        <v>16294</v>
      </c>
      <c r="AE1348" t="s">
        <v>16656</v>
      </c>
    </row>
    <row r="1349" spans="1:31" x14ac:dyDescent="0.35">
      <c r="A1349" t="s">
        <v>85</v>
      </c>
      <c r="B1349" t="s">
        <v>16299</v>
      </c>
      <c r="C1349" t="s">
        <v>10905</v>
      </c>
      <c r="D1349" t="s">
        <v>10907</v>
      </c>
      <c r="E1349" t="s">
        <v>11143</v>
      </c>
      <c r="F1349" t="s">
        <v>11994</v>
      </c>
      <c r="G1349" t="s">
        <v>11995</v>
      </c>
      <c r="H1349" t="s">
        <v>12406</v>
      </c>
      <c r="I1349" t="s">
        <v>12457</v>
      </c>
      <c r="J1349" t="s">
        <v>1853</v>
      </c>
      <c r="K1349" t="s">
        <v>16294</v>
      </c>
      <c r="L1349" t="s">
        <v>20140</v>
      </c>
      <c r="M1349" t="s">
        <v>20140</v>
      </c>
      <c r="N1349" t="s">
        <v>20567</v>
      </c>
      <c r="O1349" t="s">
        <v>85</v>
      </c>
      <c r="P1349" t="s">
        <v>85</v>
      </c>
      <c r="Q1349" t="s">
        <v>85</v>
      </c>
      <c r="R1349" t="s">
        <v>85</v>
      </c>
      <c r="S1349" t="s">
        <v>12482</v>
      </c>
      <c r="T1349" t="s">
        <v>85</v>
      </c>
      <c r="U1349" t="s">
        <v>1853</v>
      </c>
      <c r="V1349" t="s">
        <v>12483</v>
      </c>
      <c r="W1349" t="s">
        <v>85</v>
      </c>
      <c r="X1349" t="s">
        <v>85</v>
      </c>
      <c r="Y1349" t="s">
        <v>85</v>
      </c>
      <c r="Z1349" t="s">
        <v>85</v>
      </c>
      <c r="AA1349" t="s">
        <v>85</v>
      </c>
      <c r="AB1349" t="s">
        <v>12484</v>
      </c>
      <c r="AC1349" t="s">
        <v>1853</v>
      </c>
      <c r="AD1349" t="s">
        <v>16294</v>
      </c>
      <c r="AE1349" t="s">
        <v>16656</v>
      </c>
    </row>
    <row r="1350" spans="1:31" x14ac:dyDescent="0.35">
      <c r="B1350" t="s">
        <v>15161</v>
      </c>
      <c r="C1350" t="s">
        <v>10905</v>
      </c>
      <c r="D1350" t="s">
        <v>10907</v>
      </c>
      <c r="E1350" t="s">
        <v>11143</v>
      </c>
      <c r="F1350" t="s">
        <v>11994</v>
      </c>
      <c r="G1350" t="s">
        <v>11995</v>
      </c>
      <c r="H1350" t="s">
        <v>12406</v>
      </c>
      <c r="I1350" t="s">
        <v>12457</v>
      </c>
      <c r="J1350" t="s">
        <v>1853</v>
      </c>
      <c r="K1350" t="s">
        <v>16294</v>
      </c>
      <c r="M1350" t="s">
        <v>16294</v>
      </c>
      <c r="U1350" t="s">
        <v>1853</v>
      </c>
      <c r="AD1350" t="s">
        <v>16294</v>
      </c>
      <c r="AE1350" t="s">
        <v>16294</v>
      </c>
    </row>
    <row r="1351" spans="1:31" x14ac:dyDescent="0.35">
      <c r="A1351" t="s">
        <v>85</v>
      </c>
      <c r="B1351" t="s">
        <v>15158</v>
      </c>
      <c r="C1351" t="s">
        <v>10905</v>
      </c>
      <c r="D1351" t="s">
        <v>10907</v>
      </c>
      <c r="E1351" t="s">
        <v>11143</v>
      </c>
      <c r="F1351" t="s">
        <v>11994</v>
      </c>
      <c r="G1351" t="s">
        <v>11995</v>
      </c>
      <c r="H1351" t="s">
        <v>12406</v>
      </c>
      <c r="I1351" t="s">
        <v>12457</v>
      </c>
      <c r="J1351" t="s">
        <v>1853</v>
      </c>
      <c r="K1351" t="s">
        <v>16300</v>
      </c>
      <c r="M1351" t="s">
        <v>16300</v>
      </c>
      <c r="N1351" t="s">
        <v>20568</v>
      </c>
      <c r="O1351" t="s">
        <v>85</v>
      </c>
      <c r="P1351" t="s">
        <v>85</v>
      </c>
      <c r="Q1351" t="s">
        <v>85</v>
      </c>
      <c r="R1351" t="s">
        <v>85</v>
      </c>
      <c r="S1351" t="s">
        <v>12482</v>
      </c>
      <c r="T1351" t="s">
        <v>85</v>
      </c>
      <c r="U1351" t="s">
        <v>1853</v>
      </c>
      <c r="V1351" t="s">
        <v>12483</v>
      </c>
      <c r="W1351" t="s">
        <v>85</v>
      </c>
      <c r="X1351" t="s">
        <v>85</v>
      </c>
      <c r="Y1351" t="s">
        <v>85</v>
      </c>
      <c r="Z1351" t="s">
        <v>85</v>
      </c>
      <c r="AA1351" t="s">
        <v>85</v>
      </c>
      <c r="AB1351" t="s">
        <v>12484</v>
      </c>
      <c r="AC1351" t="s">
        <v>1853</v>
      </c>
      <c r="AD1351" t="s">
        <v>1853</v>
      </c>
      <c r="AE1351" t="s">
        <v>16656</v>
      </c>
    </row>
    <row r="1352" spans="1:31" x14ac:dyDescent="0.35">
      <c r="A1352" t="s">
        <v>85</v>
      </c>
      <c r="B1352" t="s">
        <v>15249</v>
      </c>
      <c r="C1352" t="s">
        <v>10905</v>
      </c>
      <c r="D1352" t="s">
        <v>10907</v>
      </c>
      <c r="E1352" t="s">
        <v>11143</v>
      </c>
      <c r="F1352" t="s">
        <v>11994</v>
      </c>
      <c r="G1352" t="s">
        <v>11995</v>
      </c>
      <c r="H1352" t="s">
        <v>12406</v>
      </c>
      <c r="I1352" t="s">
        <v>12457</v>
      </c>
      <c r="J1352" t="s">
        <v>1856</v>
      </c>
      <c r="K1352" t="s">
        <v>85</v>
      </c>
      <c r="M1352" t="s">
        <v>1856</v>
      </c>
      <c r="O1352" t="s">
        <v>85</v>
      </c>
      <c r="P1352" t="s">
        <v>85</v>
      </c>
      <c r="Q1352" t="s">
        <v>85</v>
      </c>
      <c r="R1352" t="s">
        <v>85</v>
      </c>
      <c r="S1352" t="s">
        <v>12482</v>
      </c>
      <c r="T1352" t="s">
        <v>85</v>
      </c>
      <c r="U1352" t="s">
        <v>1856</v>
      </c>
      <c r="V1352" t="s">
        <v>12483</v>
      </c>
      <c r="W1352" t="s">
        <v>85</v>
      </c>
      <c r="X1352" t="s">
        <v>85</v>
      </c>
      <c r="Y1352" t="s">
        <v>85</v>
      </c>
      <c r="Z1352" t="s">
        <v>85</v>
      </c>
      <c r="AA1352" t="s">
        <v>85</v>
      </c>
      <c r="AB1352" t="s">
        <v>12484</v>
      </c>
      <c r="AC1352" t="s">
        <v>1853</v>
      </c>
      <c r="AD1352" t="s">
        <v>1856</v>
      </c>
      <c r="AE1352" t="s">
        <v>1856</v>
      </c>
    </row>
    <row r="1353" spans="1:31" x14ac:dyDescent="0.35">
      <c r="B1353" t="s">
        <v>15253</v>
      </c>
      <c r="C1353" t="s">
        <v>10905</v>
      </c>
      <c r="D1353" t="s">
        <v>10907</v>
      </c>
      <c r="E1353" t="s">
        <v>11143</v>
      </c>
      <c r="F1353" t="s">
        <v>11994</v>
      </c>
      <c r="G1353" t="s">
        <v>11995</v>
      </c>
      <c r="H1353" t="s">
        <v>12406</v>
      </c>
      <c r="I1353" t="s">
        <v>12457</v>
      </c>
      <c r="J1353" t="s">
        <v>1856</v>
      </c>
      <c r="K1353" t="s">
        <v>16301</v>
      </c>
      <c r="M1353" t="s">
        <v>16301</v>
      </c>
      <c r="U1353" t="s">
        <v>16302</v>
      </c>
      <c r="AD1353" t="s">
        <v>16302</v>
      </c>
      <c r="AE1353" t="s">
        <v>16656</v>
      </c>
    </row>
    <row r="1354" spans="1:31" x14ac:dyDescent="0.35">
      <c r="A1354" t="s">
        <v>85</v>
      </c>
      <c r="B1354" t="s">
        <v>15248</v>
      </c>
      <c r="C1354" t="s">
        <v>10905</v>
      </c>
      <c r="D1354" t="s">
        <v>10907</v>
      </c>
      <c r="E1354" t="s">
        <v>11143</v>
      </c>
      <c r="F1354" t="s">
        <v>11994</v>
      </c>
      <c r="G1354" t="s">
        <v>11995</v>
      </c>
      <c r="H1354" t="s">
        <v>12406</v>
      </c>
      <c r="I1354" t="s">
        <v>12457</v>
      </c>
      <c r="J1354" t="s">
        <v>1856</v>
      </c>
      <c r="K1354" t="s">
        <v>16303</v>
      </c>
      <c r="L1354" t="s">
        <v>16304</v>
      </c>
      <c r="M1354" t="s">
        <v>16304</v>
      </c>
      <c r="O1354" t="s">
        <v>85</v>
      </c>
      <c r="P1354" t="s">
        <v>85</v>
      </c>
      <c r="Q1354" t="s">
        <v>85</v>
      </c>
      <c r="R1354" t="s">
        <v>85</v>
      </c>
      <c r="S1354" t="s">
        <v>12482</v>
      </c>
      <c r="T1354" t="s">
        <v>85</v>
      </c>
      <c r="U1354" t="s">
        <v>1856</v>
      </c>
      <c r="V1354" t="s">
        <v>12483</v>
      </c>
      <c r="W1354" t="s">
        <v>85</v>
      </c>
      <c r="X1354" t="s">
        <v>85</v>
      </c>
      <c r="Y1354" t="s">
        <v>85</v>
      </c>
      <c r="Z1354" t="s">
        <v>85</v>
      </c>
      <c r="AA1354" t="s">
        <v>85</v>
      </c>
      <c r="AB1354" t="s">
        <v>12484</v>
      </c>
      <c r="AC1354" t="s">
        <v>1853</v>
      </c>
      <c r="AD1354" t="s">
        <v>16303</v>
      </c>
      <c r="AE1354" t="s">
        <v>16656</v>
      </c>
    </row>
    <row r="1355" spans="1:31" x14ac:dyDescent="0.35">
      <c r="B1355" t="s">
        <v>15247</v>
      </c>
      <c r="C1355" t="s">
        <v>10905</v>
      </c>
      <c r="D1355" t="s">
        <v>10907</v>
      </c>
      <c r="E1355" t="s">
        <v>11143</v>
      </c>
      <c r="F1355" t="s">
        <v>11994</v>
      </c>
      <c r="G1355" t="s">
        <v>11995</v>
      </c>
      <c r="H1355" t="s">
        <v>12406</v>
      </c>
      <c r="I1355" t="s">
        <v>12457</v>
      </c>
      <c r="J1355" t="s">
        <v>1856</v>
      </c>
      <c r="K1355" t="s">
        <v>16303</v>
      </c>
      <c r="M1355" t="s">
        <v>16303</v>
      </c>
      <c r="U1355" t="s">
        <v>16302</v>
      </c>
      <c r="AD1355" t="s">
        <v>85</v>
      </c>
      <c r="AE1355" t="s">
        <v>16303</v>
      </c>
    </row>
    <row r="1356" spans="1:31" x14ac:dyDescent="0.35">
      <c r="B1356" t="s">
        <v>15181</v>
      </c>
      <c r="C1356" t="s">
        <v>10905</v>
      </c>
      <c r="D1356" t="s">
        <v>10907</v>
      </c>
      <c r="E1356" t="s">
        <v>11143</v>
      </c>
      <c r="F1356" t="s">
        <v>11994</v>
      </c>
      <c r="G1356" t="s">
        <v>11995</v>
      </c>
      <c r="H1356" t="s">
        <v>12406</v>
      </c>
      <c r="I1356" t="s">
        <v>12457</v>
      </c>
      <c r="J1356" t="s">
        <v>1877</v>
      </c>
      <c r="K1356" t="s">
        <v>16305</v>
      </c>
      <c r="M1356" t="s">
        <v>16305</v>
      </c>
      <c r="U1356" t="s">
        <v>1877</v>
      </c>
      <c r="AD1356" t="s">
        <v>1877</v>
      </c>
      <c r="AE1356" t="s">
        <v>16656</v>
      </c>
    </row>
    <row r="1357" spans="1:31" x14ac:dyDescent="0.35">
      <c r="B1357" t="s">
        <v>15195</v>
      </c>
      <c r="C1357" t="s">
        <v>10905</v>
      </c>
      <c r="D1357" t="s">
        <v>10907</v>
      </c>
      <c r="E1357" t="s">
        <v>11143</v>
      </c>
      <c r="F1357" t="s">
        <v>11994</v>
      </c>
      <c r="G1357" t="s">
        <v>11995</v>
      </c>
      <c r="H1357" t="s">
        <v>12406</v>
      </c>
      <c r="I1357" t="s">
        <v>12457</v>
      </c>
      <c r="J1357" t="s">
        <v>1877</v>
      </c>
      <c r="K1357" t="s">
        <v>16306</v>
      </c>
      <c r="M1357" t="s">
        <v>16306</v>
      </c>
      <c r="N1357" t="s">
        <v>20569</v>
      </c>
      <c r="U1357" t="s">
        <v>1877</v>
      </c>
      <c r="AD1357" t="s">
        <v>1877</v>
      </c>
      <c r="AE1357" t="s">
        <v>16656</v>
      </c>
    </row>
    <row r="1358" spans="1:31" x14ac:dyDescent="0.35">
      <c r="B1358" t="s">
        <v>16307</v>
      </c>
      <c r="C1358" t="s">
        <v>10905</v>
      </c>
      <c r="D1358" t="s">
        <v>10907</v>
      </c>
      <c r="E1358" t="s">
        <v>11143</v>
      </c>
      <c r="F1358" t="s">
        <v>11994</v>
      </c>
      <c r="G1358" t="s">
        <v>11995</v>
      </c>
      <c r="H1358" t="s">
        <v>12406</v>
      </c>
      <c r="I1358" t="s">
        <v>12457</v>
      </c>
      <c r="J1358" t="s">
        <v>1877</v>
      </c>
      <c r="K1358" t="s">
        <v>16308</v>
      </c>
      <c r="M1358" t="s">
        <v>16308</v>
      </c>
      <c r="N1358" t="s">
        <v>20570</v>
      </c>
      <c r="U1358" t="s">
        <v>1877</v>
      </c>
      <c r="AD1358" t="s">
        <v>1877</v>
      </c>
      <c r="AE1358" t="s">
        <v>16656</v>
      </c>
    </row>
    <row r="1359" spans="1:31" x14ac:dyDescent="0.35">
      <c r="A1359" t="s">
        <v>85</v>
      </c>
      <c r="B1359" t="s">
        <v>16309</v>
      </c>
      <c r="C1359" t="s">
        <v>10905</v>
      </c>
      <c r="D1359" t="s">
        <v>10907</v>
      </c>
      <c r="E1359" t="s">
        <v>11143</v>
      </c>
      <c r="F1359" t="s">
        <v>11994</v>
      </c>
      <c r="G1359" t="s">
        <v>11995</v>
      </c>
      <c r="H1359" t="s">
        <v>12406</v>
      </c>
      <c r="I1359" t="s">
        <v>12457</v>
      </c>
      <c r="J1359" t="s">
        <v>1877</v>
      </c>
      <c r="K1359" t="s">
        <v>16310</v>
      </c>
      <c r="L1359" t="s">
        <v>16312</v>
      </c>
      <c r="M1359" t="s">
        <v>16312</v>
      </c>
      <c r="N1359" t="s">
        <v>20571</v>
      </c>
      <c r="P1359" t="s">
        <v>85</v>
      </c>
      <c r="Q1359" t="s">
        <v>85</v>
      </c>
      <c r="R1359" t="s">
        <v>85</v>
      </c>
      <c r="S1359" t="s">
        <v>12486</v>
      </c>
      <c r="T1359" t="s">
        <v>85</v>
      </c>
      <c r="U1359" t="s">
        <v>1877</v>
      </c>
      <c r="V1359" t="s">
        <v>12487</v>
      </c>
      <c r="W1359" t="s">
        <v>85</v>
      </c>
      <c r="X1359" t="s">
        <v>85</v>
      </c>
      <c r="Y1359" t="s">
        <v>85</v>
      </c>
      <c r="Z1359" t="s">
        <v>85</v>
      </c>
      <c r="AA1359" t="s">
        <v>85</v>
      </c>
      <c r="AB1359" t="s">
        <v>12488</v>
      </c>
      <c r="AC1359" t="s">
        <v>16311</v>
      </c>
      <c r="AD1359" t="s">
        <v>20572</v>
      </c>
      <c r="AE1359" t="s">
        <v>16656</v>
      </c>
    </row>
    <row r="1360" spans="1:31" x14ac:dyDescent="0.35">
      <c r="A1360" t="s">
        <v>85</v>
      </c>
      <c r="B1360" t="s">
        <v>12485</v>
      </c>
      <c r="C1360" t="s">
        <v>10905</v>
      </c>
      <c r="D1360" t="s">
        <v>10907</v>
      </c>
      <c r="E1360" t="s">
        <v>11143</v>
      </c>
      <c r="F1360" t="s">
        <v>11994</v>
      </c>
      <c r="G1360" t="s">
        <v>11995</v>
      </c>
      <c r="H1360" t="s">
        <v>12406</v>
      </c>
      <c r="I1360" t="s">
        <v>12457</v>
      </c>
      <c r="J1360" t="s">
        <v>1877</v>
      </c>
      <c r="K1360" t="s">
        <v>16310</v>
      </c>
      <c r="L1360" t="s">
        <v>16313</v>
      </c>
      <c r="M1360" t="s">
        <v>16313</v>
      </c>
      <c r="N1360" t="s">
        <v>20573</v>
      </c>
      <c r="P1360" t="s">
        <v>85</v>
      </c>
      <c r="Q1360" t="s">
        <v>85</v>
      </c>
      <c r="R1360" t="s">
        <v>85</v>
      </c>
      <c r="S1360" t="s">
        <v>12486</v>
      </c>
      <c r="T1360" t="s">
        <v>85</v>
      </c>
      <c r="U1360" t="s">
        <v>1877</v>
      </c>
      <c r="V1360" t="s">
        <v>12487</v>
      </c>
      <c r="W1360" t="s">
        <v>85</v>
      </c>
      <c r="X1360" t="s">
        <v>85</v>
      </c>
      <c r="Y1360" t="s">
        <v>85</v>
      </c>
      <c r="Z1360" t="s">
        <v>85</v>
      </c>
      <c r="AA1360" t="s">
        <v>85</v>
      </c>
      <c r="AB1360" t="s">
        <v>12488</v>
      </c>
      <c r="AC1360" t="s">
        <v>16311</v>
      </c>
      <c r="AD1360" t="s">
        <v>20572</v>
      </c>
      <c r="AE1360" t="s">
        <v>16656</v>
      </c>
    </row>
    <row r="1361" spans="1:31" x14ac:dyDescent="0.35">
      <c r="A1361" t="s">
        <v>85</v>
      </c>
      <c r="B1361" t="s">
        <v>16314</v>
      </c>
      <c r="C1361" t="s">
        <v>10905</v>
      </c>
      <c r="D1361" t="s">
        <v>10907</v>
      </c>
      <c r="E1361" t="s">
        <v>11143</v>
      </c>
      <c r="F1361" t="s">
        <v>11994</v>
      </c>
      <c r="G1361" t="s">
        <v>11995</v>
      </c>
      <c r="H1361" t="s">
        <v>12406</v>
      </c>
      <c r="I1361" t="s">
        <v>12457</v>
      </c>
      <c r="J1361" t="s">
        <v>1877</v>
      </c>
      <c r="K1361" t="s">
        <v>16315</v>
      </c>
      <c r="L1361" t="s">
        <v>16316</v>
      </c>
      <c r="M1361" t="s">
        <v>16316</v>
      </c>
      <c r="N1361" t="s">
        <v>20574</v>
      </c>
      <c r="P1361" t="s">
        <v>85</v>
      </c>
      <c r="Q1361" t="s">
        <v>85</v>
      </c>
      <c r="R1361" t="s">
        <v>85</v>
      </c>
      <c r="S1361" t="s">
        <v>12486</v>
      </c>
      <c r="T1361" t="s">
        <v>85</v>
      </c>
      <c r="U1361" t="s">
        <v>1877</v>
      </c>
      <c r="V1361" t="s">
        <v>12487</v>
      </c>
      <c r="W1361" t="s">
        <v>85</v>
      </c>
      <c r="X1361" t="s">
        <v>85</v>
      </c>
      <c r="Y1361" t="s">
        <v>85</v>
      </c>
      <c r="Z1361" t="s">
        <v>85</v>
      </c>
      <c r="AA1361" t="s">
        <v>85</v>
      </c>
      <c r="AB1361" t="s">
        <v>12488</v>
      </c>
      <c r="AC1361" t="s">
        <v>16311</v>
      </c>
      <c r="AD1361" t="s">
        <v>16315</v>
      </c>
      <c r="AE1361" t="s">
        <v>16656</v>
      </c>
    </row>
    <row r="1362" spans="1:31" x14ac:dyDescent="0.35">
      <c r="A1362" t="s">
        <v>85</v>
      </c>
      <c r="B1362" t="s">
        <v>16317</v>
      </c>
      <c r="C1362" t="s">
        <v>10905</v>
      </c>
      <c r="D1362" t="s">
        <v>10907</v>
      </c>
      <c r="E1362" t="s">
        <v>11143</v>
      </c>
      <c r="F1362" t="s">
        <v>11994</v>
      </c>
      <c r="G1362" t="s">
        <v>11995</v>
      </c>
      <c r="H1362" t="s">
        <v>12406</v>
      </c>
      <c r="I1362" t="s">
        <v>12457</v>
      </c>
      <c r="J1362" t="s">
        <v>1877</v>
      </c>
      <c r="K1362" t="s">
        <v>16318</v>
      </c>
      <c r="L1362" t="s">
        <v>20141</v>
      </c>
      <c r="M1362" t="s">
        <v>20141</v>
      </c>
      <c r="N1362" t="s">
        <v>20575</v>
      </c>
      <c r="P1362" t="s">
        <v>85</v>
      </c>
      <c r="Q1362" t="s">
        <v>85</v>
      </c>
      <c r="R1362" t="s">
        <v>85</v>
      </c>
      <c r="S1362" t="s">
        <v>12486</v>
      </c>
      <c r="T1362" t="s">
        <v>85</v>
      </c>
      <c r="U1362" t="s">
        <v>1877</v>
      </c>
      <c r="V1362" t="s">
        <v>12487</v>
      </c>
      <c r="W1362" t="s">
        <v>85</v>
      </c>
      <c r="X1362" t="s">
        <v>85</v>
      </c>
      <c r="Y1362" t="s">
        <v>85</v>
      </c>
      <c r="Z1362" t="s">
        <v>85</v>
      </c>
      <c r="AA1362" t="s">
        <v>85</v>
      </c>
      <c r="AB1362" t="s">
        <v>12488</v>
      </c>
      <c r="AC1362" t="s">
        <v>16311</v>
      </c>
      <c r="AD1362" t="s">
        <v>16318</v>
      </c>
      <c r="AE1362" t="s">
        <v>16656</v>
      </c>
    </row>
    <row r="1363" spans="1:31" x14ac:dyDescent="0.35">
      <c r="A1363" t="s">
        <v>85</v>
      </c>
      <c r="B1363" t="s">
        <v>16319</v>
      </c>
      <c r="C1363" t="s">
        <v>10905</v>
      </c>
      <c r="D1363" t="s">
        <v>10907</v>
      </c>
      <c r="E1363" t="s">
        <v>11143</v>
      </c>
      <c r="F1363" t="s">
        <v>11994</v>
      </c>
      <c r="G1363" t="s">
        <v>11995</v>
      </c>
      <c r="H1363" t="s">
        <v>12406</v>
      </c>
      <c r="I1363" t="s">
        <v>12457</v>
      </c>
      <c r="J1363" t="s">
        <v>1877</v>
      </c>
      <c r="K1363" t="s">
        <v>16320</v>
      </c>
      <c r="M1363" t="s">
        <v>16320</v>
      </c>
      <c r="O1363" t="s">
        <v>85</v>
      </c>
      <c r="P1363" t="s">
        <v>85</v>
      </c>
      <c r="Q1363" t="s">
        <v>85</v>
      </c>
      <c r="R1363" t="s">
        <v>85</v>
      </c>
      <c r="S1363" t="s">
        <v>12486</v>
      </c>
      <c r="T1363" t="s">
        <v>85</v>
      </c>
      <c r="U1363" t="s">
        <v>1877</v>
      </c>
      <c r="V1363" t="s">
        <v>12487</v>
      </c>
      <c r="W1363" t="s">
        <v>85</v>
      </c>
      <c r="X1363" t="s">
        <v>85</v>
      </c>
      <c r="Y1363" t="s">
        <v>85</v>
      </c>
      <c r="Z1363" t="s">
        <v>85</v>
      </c>
      <c r="AA1363" t="s">
        <v>85</v>
      </c>
      <c r="AB1363" t="s">
        <v>12488</v>
      </c>
      <c r="AC1363" t="s">
        <v>16311</v>
      </c>
      <c r="AD1363" t="s">
        <v>16320</v>
      </c>
      <c r="AE1363" t="s">
        <v>16771</v>
      </c>
    </row>
    <row r="1364" spans="1:31" x14ac:dyDescent="0.35">
      <c r="B1364" t="s">
        <v>14737</v>
      </c>
      <c r="C1364" t="s">
        <v>10905</v>
      </c>
      <c r="D1364" t="s">
        <v>10907</v>
      </c>
      <c r="E1364" t="s">
        <v>11143</v>
      </c>
      <c r="F1364" t="s">
        <v>11994</v>
      </c>
      <c r="G1364" t="s">
        <v>11995</v>
      </c>
      <c r="H1364" t="s">
        <v>12406</v>
      </c>
      <c r="I1364" t="s">
        <v>12457</v>
      </c>
      <c r="J1364" t="s">
        <v>1877</v>
      </c>
      <c r="M1364" t="s">
        <v>1877</v>
      </c>
      <c r="U1364" t="s">
        <v>1877</v>
      </c>
      <c r="AD1364" t="s">
        <v>1877</v>
      </c>
      <c r="AE1364" t="s">
        <v>16772</v>
      </c>
    </row>
    <row r="1365" spans="1:31" x14ac:dyDescent="0.35">
      <c r="B1365" t="s">
        <v>15270</v>
      </c>
      <c r="C1365" t="s">
        <v>10905</v>
      </c>
      <c r="D1365" t="s">
        <v>10907</v>
      </c>
      <c r="E1365" t="s">
        <v>11143</v>
      </c>
      <c r="F1365" t="s">
        <v>11994</v>
      </c>
      <c r="G1365" t="s">
        <v>11995</v>
      </c>
      <c r="H1365" t="s">
        <v>12406</v>
      </c>
      <c r="I1365" t="s">
        <v>12457</v>
      </c>
      <c r="J1365" t="s">
        <v>1878</v>
      </c>
      <c r="K1365" t="s">
        <v>16321</v>
      </c>
      <c r="M1365" t="s">
        <v>16321</v>
      </c>
      <c r="U1365" t="s">
        <v>1878</v>
      </c>
      <c r="AD1365" t="s">
        <v>1878</v>
      </c>
      <c r="AE1365" t="s">
        <v>16656</v>
      </c>
    </row>
    <row r="1366" spans="1:31" x14ac:dyDescent="0.35">
      <c r="B1366" t="s">
        <v>16322</v>
      </c>
      <c r="C1366" t="s">
        <v>10905</v>
      </c>
      <c r="D1366" t="s">
        <v>10907</v>
      </c>
      <c r="E1366" t="s">
        <v>11143</v>
      </c>
      <c r="F1366" t="s">
        <v>11994</v>
      </c>
      <c r="G1366" t="s">
        <v>11995</v>
      </c>
      <c r="H1366" t="s">
        <v>12406</v>
      </c>
      <c r="I1366" t="s">
        <v>12457</v>
      </c>
      <c r="J1366" t="s">
        <v>1878</v>
      </c>
      <c r="K1366" t="s">
        <v>16323</v>
      </c>
      <c r="L1366" t="s">
        <v>20142</v>
      </c>
      <c r="M1366" t="s">
        <v>20142</v>
      </c>
      <c r="N1366" t="s">
        <v>20576</v>
      </c>
      <c r="U1366" t="s">
        <v>1878</v>
      </c>
      <c r="AD1366" t="s">
        <v>16323</v>
      </c>
      <c r="AE1366" t="s">
        <v>16656</v>
      </c>
    </row>
    <row r="1367" spans="1:31" x14ac:dyDescent="0.35">
      <c r="B1367" t="s">
        <v>15269</v>
      </c>
      <c r="C1367" t="s">
        <v>10905</v>
      </c>
      <c r="D1367" t="s">
        <v>10907</v>
      </c>
      <c r="E1367" t="s">
        <v>11143</v>
      </c>
      <c r="F1367" t="s">
        <v>11994</v>
      </c>
      <c r="G1367" t="s">
        <v>11995</v>
      </c>
      <c r="H1367" t="s">
        <v>12406</v>
      </c>
      <c r="I1367" t="s">
        <v>12457</v>
      </c>
      <c r="J1367" t="s">
        <v>1878</v>
      </c>
      <c r="M1367" t="s">
        <v>1878</v>
      </c>
      <c r="U1367" t="s">
        <v>1878</v>
      </c>
      <c r="AD1367" t="s">
        <v>85</v>
      </c>
      <c r="AE1367" t="s">
        <v>1878</v>
      </c>
    </row>
    <row r="1368" spans="1:31" x14ac:dyDescent="0.35">
      <c r="B1368" t="s">
        <v>15183</v>
      </c>
      <c r="C1368" t="s">
        <v>10905</v>
      </c>
      <c r="D1368" t="s">
        <v>10907</v>
      </c>
      <c r="E1368" t="s">
        <v>11143</v>
      </c>
      <c r="F1368" t="s">
        <v>11994</v>
      </c>
      <c r="G1368" t="s">
        <v>11995</v>
      </c>
      <c r="H1368" t="s">
        <v>12406</v>
      </c>
      <c r="I1368" t="s">
        <v>12457</v>
      </c>
      <c r="J1368" t="s">
        <v>1072</v>
      </c>
      <c r="K1368" t="s">
        <v>16324</v>
      </c>
      <c r="L1368" t="s">
        <v>16325</v>
      </c>
      <c r="M1368" t="s">
        <v>16325</v>
      </c>
      <c r="U1368" t="s">
        <v>1072</v>
      </c>
      <c r="AD1368" t="s">
        <v>16324</v>
      </c>
      <c r="AE1368" t="s">
        <v>16656</v>
      </c>
    </row>
    <row r="1369" spans="1:31" x14ac:dyDescent="0.35">
      <c r="B1369" t="s">
        <v>14744</v>
      </c>
      <c r="C1369" t="s">
        <v>10905</v>
      </c>
      <c r="D1369" t="s">
        <v>10907</v>
      </c>
      <c r="E1369" t="s">
        <v>11143</v>
      </c>
      <c r="F1369" t="s">
        <v>11994</v>
      </c>
      <c r="G1369" t="s">
        <v>11995</v>
      </c>
      <c r="H1369" t="s">
        <v>12406</v>
      </c>
      <c r="I1369" t="s">
        <v>12457</v>
      </c>
      <c r="J1369" t="s">
        <v>1072</v>
      </c>
      <c r="K1369" t="s">
        <v>16324</v>
      </c>
      <c r="M1369" t="s">
        <v>16324</v>
      </c>
      <c r="U1369" t="s">
        <v>1072</v>
      </c>
      <c r="AD1369" t="s">
        <v>16324</v>
      </c>
      <c r="AE1369" t="s">
        <v>16324</v>
      </c>
    </row>
    <row r="1370" spans="1:31" x14ac:dyDescent="0.35">
      <c r="B1370" t="s">
        <v>15182</v>
      </c>
      <c r="C1370" t="s">
        <v>10905</v>
      </c>
      <c r="D1370" t="s">
        <v>10907</v>
      </c>
      <c r="E1370" t="s">
        <v>11143</v>
      </c>
      <c r="F1370" t="s">
        <v>11994</v>
      </c>
      <c r="G1370" t="s">
        <v>11995</v>
      </c>
      <c r="H1370" t="s">
        <v>12406</v>
      </c>
      <c r="I1370" t="s">
        <v>12457</v>
      </c>
      <c r="J1370" t="s">
        <v>1072</v>
      </c>
      <c r="K1370" t="s">
        <v>16326</v>
      </c>
      <c r="M1370" t="s">
        <v>16326</v>
      </c>
      <c r="N1370" t="s">
        <v>16327</v>
      </c>
      <c r="U1370" t="s">
        <v>1072</v>
      </c>
      <c r="AD1370" t="s">
        <v>1072</v>
      </c>
      <c r="AE1370" t="s">
        <v>16656</v>
      </c>
    </row>
    <row r="1371" spans="1:31" x14ac:dyDescent="0.35">
      <c r="A1371" t="s">
        <v>85</v>
      </c>
      <c r="B1371" t="s">
        <v>15191</v>
      </c>
      <c r="C1371" t="s">
        <v>10905</v>
      </c>
      <c r="D1371" t="s">
        <v>10907</v>
      </c>
      <c r="E1371" t="s">
        <v>11143</v>
      </c>
      <c r="F1371" t="s">
        <v>11994</v>
      </c>
      <c r="G1371" t="s">
        <v>11995</v>
      </c>
      <c r="H1371" t="s">
        <v>12406</v>
      </c>
      <c r="I1371" t="s">
        <v>12457</v>
      </c>
      <c r="J1371" t="s">
        <v>971</v>
      </c>
      <c r="K1371" t="s">
        <v>12523</v>
      </c>
      <c r="L1371" t="s">
        <v>16476</v>
      </c>
      <c r="M1371" t="s">
        <v>16476</v>
      </c>
      <c r="N1371" t="s">
        <v>20593</v>
      </c>
      <c r="O1371" t="s">
        <v>85</v>
      </c>
      <c r="P1371" t="s">
        <v>85</v>
      </c>
      <c r="Q1371" t="s">
        <v>85</v>
      </c>
      <c r="R1371" t="s">
        <v>85</v>
      </c>
      <c r="S1371" t="s">
        <v>85</v>
      </c>
      <c r="T1371" t="s">
        <v>85</v>
      </c>
      <c r="U1371" t="s">
        <v>972</v>
      </c>
      <c r="V1371" t="s">
        <v>12524</v>
      </c>
      <c r="W1371" t="s">
        <v>85</v>
      </c>
      <c r="X1371" t="s">
        <v>85</v>
      </c>
      <c r="Y1371" t="s">
        <v>85</v>
      </c>
      <c r="Z1371" t="s">
        <v>85</v>
      </c>
      <c r="AA1371" t="s">
        <v>85</v>
      </c>
      <c r="AB1371" t="s">
        <v>12525</v>
      </c>
      <c r="AC1371" t="s">
        <v>12523</v>
      </c>
      <c r="AD1371" t="s">
        <v>20594</v>
      </c>
      <c r="AE1371" t="s">
        <v>16656</v>
      </c>
    </row>
    <row r="1372" spans="1:31" x14ac:dyDescent="0.35">
      <c r="A1372" t="s">
        <v>85</v>
      </c>
      <c r="B1372" t="s">
        <v>12522</v>
      </c>
      <c r="C1372" t="s">
        <v>10905</v>
      </c>
      <c r="D1372" t="s">
        <v>10907</v>
      </c>
      <c r="E1372" t="s">
        <v>11143</v>
      </c>
      <c r="F1372" t="s">
        <v>11994</v>
      </c>
      <c r="G1372" t="s">
        <v>11995</v>
      </c>
      <c r="H1372" t="s">
        <v>12406</v>
      </c>
      <c r="I1372" t="s">
        <v>12457</v>
      </c>
      <c r="J1372" t="s">
        <v>971</v>
      </c>
      <c r="K1372" t="s">
        <v>12523</v>
      </c>
      <c r="M1372" t="s">
        <v>12523</v>
      </c>
      <c r="N1372" t="s">
        <v>20595</v>
      </c>
      <c r="O1372" t="s">
        <v>85</v>
      </c>
      <c r="P1372" t="s">
        <v>85</v>
      </c>
      <c r="Q1372" t="s">
        <v>85</v>
      </c>
      <c r="R1372" t="s">
        <v>85</v>
      </c>
      <c r="S1372" t="s">
        <v>85</v>
      </c>
      <c r="T1372" t="s">
        <v>85</v>
      </c>
      <c r="U1372" t="s">
        <v>972</v>
      </c>
      <c r="V1372" t="s">
        <v>12524</v>
      </c>
      <c r="W1372" t="s">
        <v>85</v>
      </c>
      <c r="X1372" t="s">
        <v>85</v>
      </c>
      <c r="Y1372" t="s">
        <v>85</v>
      </c>
      <c r="Z1372" t="s">
        <v>85</v>
      </c>
      <c r="AA1372" t="s">
        <v>85</v>
      </c>
      <c r="AB1372" t="s">
        <v>12525</v>
      </c>
      <c r="AC1372" t="s">
        <v>12523</v>
      </c>
      <c r="AD1372" t="s">
        <v>20594</v>
      </c>
      <c r="AE1372" t="s">
        <v>12523</v>
      </c>
    </row>
    <row r="1373" spans="1:31" x14ac:dyDescent="0.35">
      <c r="B1373" t="s">
        <v>16328</v>
      </c>
      <c r="C1373" t="s">
        <v>10905</v>
      </c>
      <c r="D1373" t="s">
        <v>10907</v>
      </c>
      <c r="E1373" t="s">
        <v>11143</v>
      </c>
      <c r="F1373" t="s">
        <v>11994</v>
      </c>
      <c r="G1373" t="s">
        <v>11995</v>
      </c>
      <c r="H1373" t="s">
        <v>12406</v>
      </c>
      <c r="I1373" t="s">
        <v>12457</v>
      </c>
      <c r="J1373" t="s">
        <v>16329</v>
      </c>
      <c r="K1373" t="s">
        <v>16330</v>
      </c>
      <c r="M1373" t="s">
        <v>16330</v>
      </c>
      <c r="U1373" t="s">
        <v>16329</v>
      </c>
      <c r="AD1373" t="s">
        <v>16330</v>
      </c>
      <c r="AE1373" t="s">
        <v>16330</v>
      </c>
    </row>
    <row r="1374" spans="1:31" x14ac:dyDescent="0.35">
      <c r="B1374" t="s">
        <v>16331</v>
      </c>
      <c r="C1374" t="s">
        <v>10905</v>
      </c>
      <c r="D1374" t="s">
        <v>10907</v>
      </c>
      <c r="E1374" t="s">
        <v>11143</v>
      </c>
      <c r="F1374" t="s">
        <v>11994</v>
      </c>
      <c r="G1374" t="s">
        <v>11995</v>
      </c>
      <c r="H1374" t="s">
        <v>12406</v>
      </c>
      <c r="I1374" t="s">
        <v>12457</v>
      </c>
      <c r="J1374" t="s">
        <v>16329</v>
      </c>
      <c r="K1374" t="s">
        <v>16330</v>
      </c>
      <c r="L1374" t="s">
        <v>16332</v>
      </c>
      <c r="M1374" t="s">
        <v>16332</v>
      </c>
      <c r="N1374" t="s">
        <v>20577</v>
      </c>
      <c r="U1374" t="s">
        <v>16329</v>
      </c>
      <c r="AD1374" t="s">
        <v>85</v>
      </c>
      <c r="AE1374" t="s">
        <v>16656</v>
      </c>
    </row>
    <row r="1375" spans="1:31" x14ac:dyDescent="0.35">
      <c r="B1375" t="s">
        <v>16773</v>
      </c>
      <c r="C1375" t="s">
        <v>10905</v>
      </c>
      <c r="D1375" t="s">
        <v>10907</v>
      </c>
      <c r="E1375" t="s">
        <v>11143</v>
      </c>
      <c r="F1375" t="s">
        <v>11994</v>
      </c>
      <c r="G1375" t="s">
        <v>11995</v>
      </c>
      <c r="H1375" t="s">
        <v>12406</v>
      </c>
      <c r="I1375" t="s">
        <v>12457</v>
      </c>
      <c r="J1375" t="s">
        <v>16329</v>
      </c>
      <c r="K1375" t="s">
        <v>16330</v>
      </c>
      <c r="L1375" t="s">
        <v>16774</v>
      </c>
      <c r="M1375" t="s">
        <v>16774</v>
      </c>
      <c r="N1375" t="s">
        <v>20578</v>
      </c>
      <c r="U1375" t="s">
        <v>16329</v>
      </c>
      <c r="AD1375" t="s">
        <v>16330</v>
      </c>
      <c r="AE1375" t="s">
        <v>16656</v>
      </c>
    </row>
    <row r="1376" spans="1:31" x14ac:dyDescent="0.35">
      <c r="B1376" t="s">
        <v>15198</v>
      </c>
      <c r="C1376" t="s">
        <v>10905</v>
      </c>
      <c r="D1376" t="s">
        <v>10907</v>
      </c>
      <c r="E1376" t="s">
        <v>11143</v>
      </c>
      <c r="F1376" t="s">
        <v>11994</v>
      </c>
      <c r="G1376" t="s">
        <v>11995</v>
      </c>
      <c r="H1376" t="s">
        <v>12406</v>
      </c>
      <c r="I1376" t="s">
        <v>12457</v>
      </c>
      <c r="J1376" t="s">
        <v>16329</v>
      </c>
      <c r="K1376" t="s">
        <v>16330</v>
      </c>
      <c r="L1376" t="s">
        <v>16333</v>
      </c>
      <c r="M1376" t="s">
        <v>16333</v>
      </c>
      <c r="U1376" t="s">
        <v>16329</v>
      </c>
      <c r="AD1376" t="s">
        <v>16330</v>
      </c>
      <c r="AE1376" t="s">
        <v>16656</v>
      </c>
    </row>
    <row r="1377" spans="2:31" x14ac:dyDescent="0.35">
      <c r="B1377" t="s">
        <v>16334</v>
      </c>
      <c r="C1377" t="s">
        <v>10905</v>
      </c>
      <c r="D1377" t="s">
        <v>10907</v>
      </c>
      <c r="E1377" t="s">
        <v>11143</v>
      </c>
      <c r="F1377" t="s">
        <v>11994</v>
      </c>
      <c r="G1377" t="s">
        <v>11995</v>
      </c>
      <c r="H1377" t="s">
        <v>12406</v>
      </c>
      <c r="I1377" t="s">
        <v>12457</v>
      </c>
      <c r="J1377" t="s">
        <v>16329</v>
      </c>
      <c r="K1377" t="s">
        <v>16330</v>
      </c>
      <c r="L1377" t="s">
        <v>16335</v>
      </c>
      <c r="M1377" t="s">
        <v>16335</v>
      </c>
      <c r="N1377" t="s">
        <v>20579</v>
      </c>
      <c r="U1377" t="s">
        <v>16329</v>
      </c>
      <c r="AD1377" t="s">
        <v>16330</v>
      </c>
      <c r="AE1377" t="s">
        <v>16656</v>
      </c>
    </row>
    <row r="1378" spans="2:31" x14ac:dyDescent="0.35">
      <c r="B1378" t="s">
        <v>16336</v>
      </c>
      <c r="C1378" t="s">
        <v>10905</v>
      </c>
      <c r="D1378" t="s">
        <v>10907</v>
      </c>
      <c r="E1378" t="s">
        <v>11143</v>
      </c>
      <c r="F1378" t="s">
        <v>11994</v>
      </c>
      <c r="G1378" t="s">
        <v>11995</v>
      </c>
      <c r="H1378" t="s">
        <v>12406</v>
      </c>
      <c r="I1378" t="s">
        <v>12457</v>
      </c>
      <c r="J1378" t="s">
        <v>16329</v>
      </c>
      <c r="K1378" t="s">
        <v>16330</v>
      </c>
      <c r="L1378" t="s">
        <v>16337</v>
      </c>
      <c r="M1378" t="s">
        <v>16337</v>
      </c>
      <c r="N1378" t="s">
        <v>20580</v>
      </c>
      <c r="U1378" t="s">
        <v>16329</v>
      </c>
      <c r="AD1378" t="s">
        <v>16330</v>
      </c>
      <c r="AE1378" t="s">
        <v>16656</v>
      </c>
    </row>
    <row r="1379" spans="2:31" x14ac:dyDescent="0.35">
      <c r="B1379" t="s">
        <v>21134</v>
      </c>
      <c r="C1379" t="s">
        <v>10905</v>
      </c>
      <c r="D1379" t="s">
        <v>10907</v>
      </c>
      <c r="E1379" t="s">
        <v>11143</v>
      </c>
      <c r="F1379" t="s">
        <v>11994</v>
      </c>
      <c r="G1379" t="s">
        <v>11995</v>
      </c>
      <c r="H1379" t="s">
        <v>12406</v>
      </c>
      <c r="I1379" t="s">
        <v>12457</v>
      </c>
      <c r="J1379" t="s">
        <v>16329</v>
      </c>
      <c r="K1379" t="s">
        <v>16775</v>
      </c>
      <c r="M1379" t="s">
        <v>16775</v>
      </c>
      <c r="U1379" t="s">
        <v>16329</v>
      </c>
      <c r="AD1379" t="s">
        <v>16775</v>
      </c>
      <c r="AE1379" t="s">
        <v>16775</v>
      </c>
    </row>
    <row r="1380" spans="2:31" x14ac:dyDescent="0.35">
      <c r="B1380" t="s">
        <v>14747</v>
      </c>
      <c r="C1380" t="s">
        <v>10905</v>
      </c>
      <c r="D1380" t="s">
        <v>10907</v>
      </c>
      <c r="E1380" t="s">
        <v>11143</v>
      </c>
      <c r="F1380" t="s">
        <v>11994</v>
      </c>
      <c r="G1380" t="s">
        <v>11995</v>
      </c>
      <c r="H1380" t="s">
        <v>12406</v>
      </c>
      <c r="I1380" t="s">
        <v>12457</v>
      </c>
      <c r="J1380" t="s">
        <v>16329</v>
      </c>
      <c r="K1380" t="s">
        <v>16338</v>
      </c>
      <c r="M1380" t="s">
        <v>16338</v>
      </c>
      <c r="N1380" t="s">
        <v>20581</v>
      </c>
      <c r="U1380" t="s">
        <v>16329</v>
      </c>
      <c r="AD1380" t="s">
        <v>16329</v>
      </c>
      <c r="AE1380" t="s">
        <v>16656</v>
      </c>
    </row>
    <row r="1381" spans="2:31" x14ac:dyDescent="0.35">
      <c r="B1381" t="s">
        <v>14746</v>
      </c>
      <c r="C1381" t="s">
        <v>10905</v>
      </c>
      <c r="D1381" t="s">
        <v>10907</v>
      </c>
      <c r="E1381" t="s">
        <v>11143</v>
      </c>
      <c r="F1381" t="s">
        <v>11994</v>
      </c>
      <c r="G1381" t="s">
        <v>11995</v>
      </c>
      <c r="H1381" t="s">
        <v>12406</v>
      </c>
      <c r="I1381" t="s">
        <v>12457</v>
      </c>
      <c r="J1381" t="s">
        <v>16329</v>
      </c>
      <c r="K1381" t="s">
        <v>16339</v>
      </c>
      <c r="M1381" t="s">
        <v>16339</v>
      </c>
      <c r="U1381" t="s">
        <v>16329</v>
      </c>
      <c r="AD1381" t="s">
        <v>16339</v>
      </c>
      <c r="AE1381" t="s">
        <v>16339</v>
      </c>
    </row>
    <row r="1382" spans="2:31" x14ac:dyDescent="0.35">
      <c r="B1382" t="s">
        <v>16340</v>
      </c>
      <c r="C1382" t="s">
        <v>10905</v>
      </c>
      <c r="D1382" t="s">
        <v>10907</v>
      </c>
      <c r="E1382" t="s">
        <v>11143</v>
      </c>
      <c r="F1382" t="s">
        <v>11994</v>
      </c>
      <c r="G1382" t="s">
        <v>11995</v>
      </c>
      <c r="H1382" t="s">
        <v>12406</v>
      </c>
      <c r="I1382" t="s">
        <v>12457</v>
      </c>
      <c r="J1382" t="s">
        <v>16329</v>
      </c>
      <c r="K1382" t="s">
        <v>16341</v>
      </c>
      <c r="M1382" t="s">
        <v>16341</v>
      </c>
      <c r="N1382" t="s">
        <v>20582</v>
      </c>
      <c r="U1382" t="s">
        <v>16329</v>
      </c>
      <c r="AD1382" t="s">
        <v>16329</v>
      </c>
      <c r="AE1382" t="s">
        <v>16656</v>
      </c>
    </row>
    <row r="1383" spans="2:31" x14ac:dyDescent="0.35">
      <c r="B1383" t="s">
        <v>14745</v>
      </c>
      <c r="C1383" t="s">
        <v>10905</v>
      </c>
      <c r="D1383" t="s">
        <v>10907</v>
      </c>
      <c r="E1383" t="s">
        <v>11143</v>
      </c>
      <c r="F1383" t="s">
        <v>11994</v>
      </c>
      <c r="G1383" t="s">
        <v>11995</v>
      </c>
      <c r="H1383" t="s">
        <v>12406</v>
      </c>
      <c r="I1383" t="s">
        <v>12457</v>
      </c>
      <c r="J1383" t="s">
        <v>16329</v>
      </c>
      <c r="M1383" t="s">
        <v>16329</v>
      </c>
      <c r="U1383" t="s">
        <v>16329</v>
      </c>
      <c r="AD1383" t="s">
        <v>16329</v>
      </c>
      <c r="AE1383" t="s">
        <v>16329</v>
      </c>
    </row>
    <row r="1384" spans="2:31" x14ac:dyDescent="0.35">
      <c r="B1384" t="s">
        <v>15201</v>
      </c>
      <c r="C1384" t="s">
        <v>10905</v>
      </c>
      <c r="D1384" t="s">
        <v>10907</v>
      </c>
      <c r="E1384" t="s">
        <v>11143</v>
      </c>
      <c r="F1384" t="s">
        <v>11994</v>
      </c>
      <c r="G1384" t="s">
        <v>11995</v>
      </c>
      <c r="H1384" t="s">
        <v>12406</v>
      </c>
      <c r="I1384" t="s">
        <v>12457</v>
      </c>
      <c r="J1384" t="s">
        <v>16342</v>
      </c>
      <c r="K1384" t="s">
        <v>16343</v>
      </c>
      <c r="L1384" t="s">
        <v>16344</v>
      </c>
      <c r="M1384" t="s">
        <v>16344</v>
      </c>
      <c r="U1384" t="s">
        <v>16342</v>
      </c>
      <c r="AD1384" t="s">
        <v>16343</v>
      </c>
      <c r="AE1384" t="s">
        <v>16656</v>
      </c>
    </row>
    <row r="1385" spans="2:31" x14ac:dyDescent="0.35">
      <c r="B1385" t="s">
        <v>15033</v>
      </c>
      <c r="C1385" t="s">
        <v>10905</v>
      </c>
      <c r="D1385" t="s">
        <v>10907</v>
      </c>
      <c r="E1385" t="s">
        <v>11143</v>
      </c>
      <c r="F1385" t="s">
        <v>11994</v>
      </c>
      <c r="G1385" t="s">
        <v>11995</v>
      </c>
      <c r="H1385" t="s">
        <v>12406</v>
      </c>
      <c r="I1385" t="s">
        <v>12457</v>
      </c>
      <c r="J1385" t="s">
        <v>16342</v>
      </c>
      <c r="K1385" t="s">
        <v>16343</v>
      </c>
      <c r="M1385" t="s">
        <v>16343</v>
      </c>
      <c r="U1385" t="s">
        <v>16342</v>
      </c>
      <c r="AD1385" t="s">
        <v>16343</v>
      </c>
      <c r="AE1385" t="s">
        <v>16343</v>
      </c>
    </row>
    <row r="1386" spans="2:31" x14ac:dyDescent="0.35">
      <c r="B1386" t="s">
        <v>15032</v>
      </c>
      <c r="C1386" t="s">
        <v>10905</v>
      </c>
      <c r="D1386" t="s">
        <v>10907</v>
      </c>
      <c r="E1386" t="s">
        <v>11143</v>
      </c>
      <c r="F1386" t="s">
        <v>11994</v>
      </c>
      <c r="G1386" t="s">
        <v>11995</v>
      </c>
      <c r="H1386" t="s">
        <v>12406</v>
      </c>
      <c r="I1386" t="s">
        <v>12457</v>
      </c>
      <c r="J1386" t="s">
        <v>16342</v>
      </c>
      <c r="M1386" t="s">
        <v>16342</v>
      </c>
      <c r="AD1386" t="s">
        <v>85</v>
      </c>
      <c r="AE1386" t="s">
        <v>16656</v>
      </c>
    </row>
    <row r="1387" spans="2:31" x14ac:dyDescent="0.35">
      <c r="B1387" t="s">
        <v>15204</v>
      </c>
      <c r="C1387" t="s">
        <v>10905</v>
      </c>
      <c r="D1387" t="s">
        <v>10907</v>
      </c>
      <c r="E1387" t="s">
        <v>11143</v>
      </c>
      <c r="F1387" t="s">
        <v>11994</v>
      </c>
      <c r="G1387" t="s">
        <v>11995</v>
      </c>
      <c r="H1387" t="s">
        <v>12406</v>
      </c>
      <c r="I1387" t="s">
        <v>12457</v>
      </c>
      <c r="J1387" t="s">
        <v>1896</v>
      </c>
      <c r="K1387" t="s">
        <v>16345</v>
      </c>
      <c r="L1387" t="s">
        <v>16346</v>
      </c>
      <c r="M1387" t="s">
        <v>16346</v>
      </c>
      <c r="U1387" t="s">
        <v>1896</v>
      </c>
      <c r="AD1387" t="s">
        <v>16345</v>
      </c>
      <c r="AE1387" t="s">
        <v>16656</v>
      </c>
    </row>
    <row r="1388" spans="2:31" x14ac:dyDescent="0.35">
      <c r="B1388" t="s">
        <v>14749</v>
      </c>
      <c r="C1388" t="s">
        <v>10905</v>
      </c>
      <c r="D1388" t="s">
        <v>10907</v>
      </c>
      <c r="E1388" t="s">
        <v>11143</v>
      </c>
      <c r="F1388" t="s">
        <v>11994</v>
      </c>
      <c r="G1388" t="s">
        <v>11995</v>
      </c>
      <c r="H1388" t="s">
        <v>12406</v>
      </c>
      <c r="I1388" t="s">
        <v>12457</v>
      </c>
      <c r="J1388" t="s">
        <v>1896</v>
      </c>
      <c r="K1388" t="s">
        <v>16345</v>
      </c>
      <c r="M1388" t="s">
        <v>16345</v>
      </c>
      <c r="U1388" t="s">
        <v>1896</v>
      </c>
      <c r="AD1388" t="s">
        <v>16345</v>
      </c>
      <c r="AE1388" t="s">
        <v>16345</v>
      </c>
    </row>
    <row r="1389" spans="2:31" x14ac:dyDescent="0.35">
      <c r="B1389" t="s">
        <v>14748</v>
      </c>
      <c r="C1389" t="s">
        <v>10905</v>
      </c>
      <c r="D1389" t="s">
        <v>10907</v>
      </c>
      <c r="E1389" t="s">
        <v>11143</v>
      </c>
      <c r="F1389" t="s">
        <v>11994</v>
      </c>
      <c r="G1389" t="s">
        <v>11995</v>
      </c>
      <c r="H1389" t="s">
        <v>12406</v>
      </c>
      <c r="I1389" t="s">
        <v>12457</v>
      </c>
      <c r="J1389" t="s">
        <v>1896</v>
      </c>
      <c r="M1389" t="s">
        <v>1896</v>
      </c>
      <c r="U1389" t="s">
        <v>1896</v>
      </c>
      <c r="AD1389" t="s">
        <v>85</v>
      </c>
      <c r="AE1389" t="s">
        <v>16656</v>
      </c>
    </row>
    <row r="1390" spans="2:31" x14ac:dyDescent="0.35">
      <c r="B1390" t="s">
        <v>16347</v>
      </c>
      <c r="C1390" t="s">
        <v>10905</v>
      </c>
      <c r="D1390" t="s">
        <v>10907</v>
      </c>
      <c r="E1390" t="s">
        <v>11143</v>
      </c>
      <c r="F1390" t="s">
        <v>11994</v>
      </c>
      <c r="G1390" t="s">
        <v>11995</v>
      </c>
      <c r="H1390" t="s">
        <v>12406</v>
      </c>
      <c r="I1390" t="s">
        <v>12457</v>
      </c>
      <c r="J1390" t="s">
        <v>16348</v>
      </c>
      <c r="K1390" t="s">
        <v>12496</v>
      </c>
      <c r="L1390" t="s">
        <v>16349</v>
      </c>
      <c r="M1390" t="s">
        <v>16349</v>
      </c>
      <c r="N1390" t="s">
        <v>20583</v>
      </c>
      <c r="U1390" t="s">
        <v>16348</v>
      </c>
      <c r="AD1390" t="s">
        <v>12496</v>
      </c>
      <c r="AE1390" t="s">
        <v>16656</v>
      </c>
    </row>
    <row r="1391" spans="2:31" x14ac:dyDescent="0.35">
      <c r="B1391" t="s">
        <v>14750</v>
      </c>
      <c r="C1391" t="s">
        <v>10905</v>
      </c>
      <c r="D1391" t="s">
        <v>10907</v>
      </c>
      <c r="E1391" t="s">
        <v>11143</v>
      </c>
      <c r="F1391" t="s">
        <v>11994</v>
      </c>
      <c r="G1391" t="s">
        <v>11995</v>
      </c>
      <c r="H1391" t="s">
        <v>12406</v>
      </c>
      <c r="I1391" t="s">
        <v>12457</v>
      </c>
      <c r="J1391" t="s">
        <v>1900</v>
      </c>
      <c r="M1391" t="s">
        <v>1900</v>
      </c>
      <c r="U1391" t="s">
        <v>1900</v>
      </c>
      <c r="AD1391" t="s">
        <v>1900</v>
      </c>
      <c r="AE1391" t="s">
        <v>1900</v>
      </c>
    </row>
    <row r="1392" spans="2:31" x14ac:dyDescent="0.35">
      <c r="B1392" t="s">
        <v>16350</v>
      </c>
      <c r="C1392" t="s">
        <v>10905</v>
      </c>
      <c r="D1392" t="s">
        <v>10907</v>
      </c>
      <c r="E1392" t="s">
        <v>11143</v>
      </c>
      <c r="F1392" t="s">
        <v>11994</v>
      </c>
      <c r="G1392" t="s">
        <v>11995</v>
      </c>
      <c r="H1392" t="s">
        <v>12406</v>
      </c>
      <c r="I1392" t="s">
        <v>12457</v>
      </c>
      <c r="J1392" t="s">
        <v>1900</v>
      </c>
      <c r="K1392" t="s">
        <v>16776</v>
      </c>
      <c r="M1392" t="s">
        <v>16776</v>
      </c>
      <c r="U1392" t="s">
        <v>1900</v>
      </c>
      <c r="AD1392" t="s">
        <v>85</v>
      </c>
      <c r="AE1392" t="s">
        <v>16776</v>
      </c>
    </row>
    <row r="1393" spans="1:31" x14ac:dyDescent="0.35">
      <c r="B1393" t="s">
        <v>16351</v>
      </c>
      <c r="C1393" t="s">
        <v>10905</v>
      </c>
      <c r="D1393" t="s">
        <v>10907</v>
      </c>
      <c r="E1393" t="s">
        <v>11143</v>
      </c>
      <c r="F1393" t="s">
        <v>11994</v>
      </c>
      <c r="G1393" t="s">
        <v>11995</v>
      </c>
      <c r="H1393" t="s">
        <v>12406</v>
      </c>
      <c r="I1393" t="s">
        <v>12457</v>
      </c>
      <c r="J1393" t="s">
        <v>1900</v>
      </c>
      <c r="K1393" t="s">
        <v>16776</v>
      </c>
      <c r="L1393" t="s">
        <v>16777</v>
      </c>
      <c r="M1393" t="s">
        <v>16777</v>
      </c>
      <c r="N1393" t="s">
        <v>20584</v>
      </c>
      <c r="U1393" t="s">
        <v>1900</v>
      </c>
      <c r="AD1393" t="s">
        <v>16776</v>
      </c>
      <c r="AE1393" t="s">
        <v>16656</v>
      </c>
    </row>
    <row r="1394" spans="1:31" x14ac:dyDescent="0.35">
      <c r="A1394" t="s">
        <v>85</v>
      </c>
      <c r="B1394" t="s">
        <v>12489</v>
      </c>
      <c r="C1394" t="s">
        <v>10905</v>
      </c>
      <c r="D1394" t="s">
        <v>10907</v>
      </c>
      <c r="E1394" t="s">
        <v>11143</v>
      </c>
      <c r="F1394" t="s">
        <v>11994</v>
      </c>
      <c r="G1394" t="s">
        <v>11995</v>
      </c>
      <c r="H1394" t="s">
        <v>12406</v>
      </c>
      <c r="I1394" t="s">
        <v>12457</v>
      </c>
      <c r="J1394" t="s">
        <v>1902</v>
      </c>
      <c r="K1394" t="s">
        <v>85</v>
      </c>
      <c r="M1394" t="s">
        <v>1902</v>
      </c>
      <c r="N1394" t="s">
        <v>12490</v>
      </c>
      <c r="O1394" t="s">
        <v>85</v>
      </c>
      <c r="P1394" t="s">
        <v>85</v>
      </c>
      <c r="Q1394" t="s">
        <v>85</v>
      </c>
      <c r="R1394" t="s">
        <v>85</v>
      </c>
      <c r="S1394" t="s">
        <v>12491</v>
      </c>
      <c r="T1394" t="s">
        <v>85</v>
      </c>
      <c r="U1394" t="s">
        <v>1902</v>
      </c>
      <c r="V1394" t="s">
        <v>12492</v>
      </c>
      <c r="W1394" t="s">
        <v>85</v>
      </c>
      <c r="X1394" t="s">
        <v>85</v>
      </c>
      <c r="Y1394" t="s">
        <v>85</v>
      </c>
      <c r="Z1394" t="s">
        <v>85</v>
      </c>
      <c r="AA1394" t="s">
        <v>85</v>
      </c>
      <c r="AB1394" t="s">
        <v>85</v>
      </c>
      <c r="AC1394" t="s">
        <v>1902</v>
      </c>
      <c r="AD1394" t="s">
        <v>1902</v>
      </c>
      <c r="AE1394" t="s">
        <v>1902</v>
      </c>
    </row>
    <row r="1395" spans="1:31" x14ac:dyDescent="0.35">
      <c r="A1395" t="s">
        <v>85</v>
      </c>
      <c r="B1395" t="s">
        <v>12497</v>
      </c>
      <c r="C1395" t="s">
        <v>10905</v>
      </c>
      <c r="D1395" t="s">
        <v>10907</v>
      </c>
      <c r="E1395" t="s">
        <v>11143</v>
      </c>
      <c r="F1395" t="s">
        <v>11994</v>
      </c>
      <c r="G1395" t="s">
        <v>11995</v>
      </c>
      <c r="H1395" t="s">
        <v>12406</v>
      </c>
      <c r="I1395" t="s">
        <v>12457</v>
      </c>
      <c r="J1395" t="s">
        <v>1902</v>
      </c>
      <c r="K1395" t="s">
        <v>16352</v>
      </c>
      <c r="M1395" t="s">
        <v>16352</v>
      </c>
      <c r="N1395" t="s">
        <v>20143</v>
      </c>
      <c r="O1395" t="s">
        <v>85</v>
      </c>
      <c r="P1395" t="s">
        <v>85</v>
      </c>
      <c r="Q1395" t="s">
        <v>85</v>
      </c>
      <c r="R1395" t="s">
        <v>85</v>
      </c>
      <c r="S1395" t="s">
        <v>12491</v>
      </c>
      <c r="T1395" t="s">
        <v>85</v>
      </c>
      <c r="U1395" t="s">
        <v>1902</v>
      </c>
      <c r="V1395" t="s">
        <v>12492</v>
      </c>
      <c r="W1395" t="s">
        <v>85</v>
      </c>
      <c r="X1395" t="s">
        <v>85</v>
      </c>
      <c r="Y1395" t="s">
        <v>85</v>
      </c>
      <c r="Z1395" t="s">
        <v>85</v>
      </c>
      <c r="AA1395" t="s">
        <v>85</v>
      </c>
      <c r="AB1395" t="s">
        <v>85</v>
      </c>
      <c r="AC1395" t="s">
        <v>12498</v>
      </c>
      <c r="AD1395" t="s">
        <v>1902</v>
      </c>
      <c r="AE1395" t="s">
        <v>16656</v>
      </c>
    </row>
    <row r="1396" spans="1:31" x14ac:dyDescent="0.35">
      <c r="A1396" t="s">
        <v>85</v>
      </c>
      <c r="B1396" t="s">
        <v>15212</v>
      </c>
      <c r="C1396" t="s">
        <v>10905</v>
      </c>
      <c r="D1396" t="s">
        <v>10907</v>
      </c>
      <c r="E1396" t="s">
        <v>11143</v>
      </c>
      <c r="F1396" t="s">
        <v>11994</v>
      </c>
      <c r="G1396" t="s">
        <v>11995</v>
      </c>
      <c r="H1396" t="s">
        <v>12406</v>
      </c>
      <c r="I1396" t="s">
        <v>12457</v>
      </c>
      <c r="J1396" t="s">
        <v>1902</v>
      </c>
      <c r="K1396" t="s">
        <v>12494</v>
      </c>
      <c r="L1396" t="s">
        <v>12498</v>
      </c>
      <c r="M1396" t="s">
        <v>12498</v>
      </c>
      <c r="N1396" t="s">
        <v>12499</v>
      </c>
      <c r="O1396" t="s">
        <v>85</v>
      </c>
      <c r="P1396" t="s">
        <v>85</v>
      </c>
      <c r="Q1396" t="s">
        <v>85</v>
      </c>
      <c r="R1396" t="s">
        <v>85</v>
      </c>
      <c r="S1396" t="s">
        <v>12491</v>
      </c>
      <c r="T1396" t="s">
        <v>85</v>
      </c>
      <c r="U1396" t="s">
        <v>1902</v>
      </c>
      <c r="V1396" t="s">
        <v>12492</v>
      </c>
      <c r="W1396" t="s">
        <v>85</v>
      </c>
      <c r="X1396" t="s">
        <v>85</v>
      </c>
      <c r="Y1396" t="s">
        <v>85</v>
      </c>
      <c r="Z1396" t="s">
        <v>85</v>
      </c>
      <c r="AA1396" t="s">
        <v>85</v>
      </c>
      <c r="AB1396" t="s">
        <v>85</v>
      </c>
      <c r="AC1396" t="s">
        <v>12498</v>
      </c>
      <c r="AD1396" t="s">
        <v>12494</v>
      </c>
      <c r="AE1396" t="s">
        <v>16656</v>
      </c>
    </row>
    <row r="1397" spans="1:31" x14ac:dyDescent="0.35">
      <c r="A1397" t="s">
        <v>85</v>
      </c>
      <c r="B1397" t="s">
        <v>12493</v>
      </c>
      <c r="C1397" t="s">
        <v>10905</v>
      </c>
      <c r="D1397" t="s">
        <v>10907</v>
      </c>
      <c r="E1397" t="s">
        <v>11143</v>
      </c>
      <c r="F1397" t="s">
        <v>11994</v>
      </c>
      <c r="G1397" t="s">
        <v>11995</v>
      </c>
      <c r="H1397" t="s">
        <v>12406</v>
      </c>
      <c r="I1397" t="s">
        <v>12457</v>
      </c>
      <c r="J1397" t="s">
        <v>1902</v>
      </c>
      <c r="K1397" t="s">
        <v>12494</v>
      </c>
      <c r="M1397" t="s">
        <v>12494</v>
      </c>
      <c r="N1397" t="s">
        <v>12495</v>
      </c>
      <c r="O1397" t="s">
        <v>85</v>
      </c>
      <c r="P1397" t="s">
        <v>85</v>
      </c>
      <c r="Q1397" t="s">
        <v>85</v>
      </c>
      <c r="R1397" t="s">
        <v>85</v>
      </c>
      <c r="S1397" t="s">
        <v>85</v>
      </c>
      <c r="T1397" t="s">
        <v>85</v>
      </c>
      <c r="U1397" t="s">
        <v>1902</v>
      </c>
      <c r="V1397" t="s">
        <v>12492</v>
      </c>
      <c r="W1397" t="s">
        <v>85</v>
      </c>
      <c r="X1397" t="s">
        <v>85</v>
      </c>
      <c r="Y1397" t="s">
        <v>85</v>
      </c>
      <c r="Z1397" t="s">
        <v>85</v>
      </c>
      <c r="AA1397" t="s">
        <v>85</v>
      </c>
      <c r="AB1397" t="s">
        <v>85</v>
      </c>
      <c r="AC1397" t="s">
        <v>12496</v>
      </c>
      <c r="AD1397" t="s">
        <v>12494</v>
      </c>
      <c r="AE1397" t="s">
        <v>12494</v>
      </c>
    </row>
    <row r="1398" spans="1:31" x14ac:dyDescent="0.35">
      <c r="B1398" t="s">
        <v>15205</v>
      </c>
      <c r="C1398" t="s">
        <v>10905</v>
      </c>
      <c r="D1398" t="s">
        <v>10907</v>
      </c>
      <c r="E1398" t="s">
        <v>11143</v>
      </c>
      <c r="F1398" t="s">
        <v>11994</v>
      </c>
      <c r="G1398" t="s">
        <v>11995</v>
      </c>
      <c r="H1398" t="s">
        <v>12406</v>
      </c>
      <c r="I1398" t="s">
        <v>12457</v>
      </c>
      <c r="J1398" t="s">
        <v>16353</v>
      </c>
      <c r="K1398" t="s">
        <v>16354</v>
      </c>
      <c r="L1398" t="s">
        <v>16355</v>
      </c>
      <c r="M1398" t="s">
        <v>16355</v>
      </c>
      <c r="U1398" t="s">
        <v>16353</v>
      </c>
      <c r="AD1398" t="s">
        <v>16354</v>
      </c>
      <c r="AE1398" t="s">
        <v>16656</v>
      </c>
    </row>
    <row r="1399" spans="1:31" x14ac:dyDescent="0.35">
      <c r="B1399" t="s">
        <v>15280</v>
      </c>
      <c r="C1399" t="s">
        <v>10905</v>
      </c>
      <c r="D1399" t="s">
        <v>10907</v>
      </c>
      <c r="E1399" t="s">
        <v>11143</v>
      </c>
      <c r="F1399" t="s">
        <v>11994</v>
      </c>
      <c r="G1399" t="s">
        <v>11995</v>
      </c>
      <c r="H1399" t="s">
        <v>12406</v>
      </c>
      <c r="I1399" t="s">
        <v>12457</v>
      </c>
      <c r="J1399" t="s">
        <v>1907</v>
      </c>
      <c r="M1399" t="s">
        <v>1907</v>
      </c>
      <c r="U1399" t="s">
        <v>1907</v>
      </c>
      <c r="AD1399" t="s">
        <v>1907</v>
      </c>
      <c r="AE1399" t="s">
        <v>1907</v>
      </c>
    </row>
    <row r="1400" spans="1:31" x14ac:dyDescent="0.35">
      <c r="B1400" t="s">
        <v>16453</v>
      </c>
      <c r="C1400" t="s">
        <v>10905</v>
      </c>
      <c r="D1400" t="s">
        <v>10907</v>
      </c>
      <c r="E1400" t="s">
        <v>11143</v>
      </c>
      <c r="F1400" t="s">
        <v>11994</v>
      </c>
      <c r="G1400" t="s">
        <v>11995</v>
      </c>
      <c r="H1400" t="s">
        <v>12406</v>
      </c>
      <c r="I1400" t="s">
        <v>12457</v>
      </c>
      <c r="J1400" t="s">
        <v>1907</v>
      </c>
      <c r="K1400" t="s">
        <v>16454</v>
      </c>
      <c r="L1400" t="s">
        <v>16455</v>
      </c>
      <c r="M1400" t="s">
        <v>16455</v>
      </c>
      <c r="U1400" t="s">
        <v>1907</v>
      </c>
      <c r="AD1400" t="s">
        <v>16454</v>
      </c>
      <c r="AE1400" t="s">
        <v>16656</v>
      </c>
    </row>
    <row r="1401" spans="1:31" x14ac:dyDescent="0.35">
      <c r="B1401" t="s">
        <v>21144</v>
      </c>
      <c r="C1401" t="s">
        <v>10905</v>
      </c>
      <c r="D1401" t="s">
        <v>10907</v>
      </c>
      <c r="E1401" t="s">
        <v>11143</v>
      </c>
      <c r="F1401" t="s">
        <v>11994</v>
      </c>
      <c r="G1401" t="s">
        <v>11995</v>
      </c>
      <c r="H1401" t="s">
        <v>12406</v>
      </c>
      <c r="I1401" t="s">
        <v>12457</v>
      </c>
      <c r="J1401" t="s">
        <v>1909</v>
      </c>
      <c r="K1401" t="s">
        <v>21145</v>
      </c>
      <c r="M1401" t="s">
        <v>21145</v>
      </c>
      <c r="U1401" t="s">
        <v>1909</v>
      </c>
      <c r="AD1401" t="s">
        <v>21145</v>
      </c>
      <c r="AE1401" t="s">
        <v>21145</v>
      </c>
    </row>
    <row r="1402" spans="1:31" x14ac:dyDescent="0.35">
      <c r="B1402" t="s">
        <v>21516</v>
      </c>
      <c r="C1402" t="s">
        <v>10905</v>
      </c>
      <c r="D1402" t="s">
        <v>10907</v>
      </c>
      <c r="E1402" t="s">
        <v>11143</v>
      </c>
      <c r="F1402" t="s">
        <v>11994</v>
      </c>
      <c r="G1402" t="s">
        <v>11995</v>
      </c>
      <c r="H1402" t="s">
        <v>12406</v>
      </c>
      <c r="I1402" t="s">
        <v>12457</v>
      </c>
      <c r="J1402" t="s">
        <v>1909</v>
      </c>
      <c r="K1402" t="s">
        <v>21145</v>
      </c>
      <c r="L1402" t="s">
        <v>21517</v>
      </c>
      <c r="M1402" t="s">
        <v>21517</v>
      </c>
      <c r="U1402" t="s">
        <v>1909</v>
      </c>
      <c r="AD1402" t="s">
        <v>21145</v>
      </c>
      <c r="AE1402" t="s">
        <v>16656</v>
      </c>
    </row>
    <row r="1403" spans="1:31" x14ac:dyDescent="0.35">
      <c r="B1403" t="s">
        <v>21151</v>
      </c>
      <c r="C1403" t="s">
        <v>10905</v>
      </c>
      <c r="D1403" t="s">
        <v>10907</v>
      </c>
      <c r="E1403" t="s">
        <v>11143</v>
      </c>
      <c r="F1403" t="s">
        <v>11994</v>
      </c>
      <c r="G1403" t="s">
        <v>11995</v>
      </c>
      <c r="H1403" t="s">
        <v>12406</v>
      </c>
      <c r="I1403" t="s">
        <v>12457</v>
      </c>
      <c r="J1403" t="s">
        <v>1909</v>
      </c>
      <c r="K1403" t="s">
        <v>21152</v>
      </c>
      <c r="M1403" t="s">
        <v>21152</v>
      </c>
      <c r="U1403" t="s">
        <v>1909</v>
      </c>
      <c r="AD1403" t="s">
        <v>21152</v>
      </c>
      <c r="AE1403" t="s">
        <v>21152</v>
      </c>
    </row>
    <row r="1404" spans="1:31" x14ac:dyDescent="0.35">
      <c r="B1404" t="s">
        <v>21518</v>
      </c>
      <c r="C1404" t="s">
        <v>10905</v>
      </c>
      <c r="D1404" t="s">
        <v>10907</v>
      </c>
      <c r="E1404" t="s">
        <v>11143</v>
      </c>
      <c r="F1404" t="s">
        <v>11994</v>
      </c>
      <c r="G1404" t="s">
        <v>11995</v>
      </c>
      <c r="H1404" t="s">
        <v>12406</v>
      </c>
      <c r="I1404" t="s">
        <v>12457</v>
      </c>
      <c r="J1404" t="s">
        <v>1909</v>
      </c>
      <c r="K1404" t="s">
        <v>21152</v>
      </c>
      <c r="L1404" t="s">
        <v>21519</v>
      </c>
      <c r="M1404" t="s">
        <v>21519</v>
      </c>
      <c r="U1404" t="s">
        <v>1909</v>
      </c>
      <c r="AD1404" t="s">
        <v>21152</v>
      </c>
      <c r="AE1404" t="s">
        <v>16656</v>
      </c>
    </row>
    <row r="1405" spans="1:31" x14ac:dyDescent="0.35">
      <c r="B1405" t="s">
        <v>21520</v>
      </c>
      <c r="C1405" t="s">
        <v>10905</v>
      </c>
      <c r="D1405" t="s">
        <v>10907</v>
      </c>
      <c r="E1405" t="s">
        <v>11143</v>
      </c>
      <c r="F1405" t="s">
        <v>11994</v>
      </c>
      <c r="G1405" t="s">
        <v>11995</v>
      </c>
      <c r="H1405" t="s">
        <v>12406</v>
      </c>
      <c r="I1405" t="s">
        <v>12457</v>
      </c>
      <c r="J1405" t="s">
        <v>1909</v>
      </c>
      <c r="M1405" t="s">
        <v>1909</v>
      </c>
      <c r="U1405" t="s">
        <v>1909</v>
      </c>
      <c r="AD1405" t="s">
        <v>85</v>
      </c>
      <c r="AE1405" t="s">
        <v>16656</v>
      </c>
    </row>
    <row r="1406" spans="1:31" x14ac:dyDescent="0.35">
      <c r="B1406" t="s">
        <v>16356</v>
      </c>
      <c r="C1406" t="s">
        <v>10905</v>
      </c>
      <c r="D1406" t="s">
        <v>10907</v>
      </c>
      <c r="E1406" t="s">
        <v>11143</v>
      </c>
      <c r="F1406" t="s">
        <v>11994</v>
      </c>
      <c r="G1406" t="s">
        <v>11995</v>
      </c>
      <c r="H1406" t="s">
        <v>12406</v>
      </c>
      <c r="I1406" t="s">
        <v>12457</v>
      </c>
      <c r="J1406" t="s">
        <v>1848</v>
      </c>
      <c r="K1406" t="s">
        <v>16286</v>
      </c>
      <c r="M1406" t="s">
        <v>16286</v>
      </c>
      <c r="N1406" t="s">
        <v>16357</v>
      </c>
      <c r="U1406" t="s">
        <v>1848</v>
      </c>
      <c r="AD1406" t="s">
        <v>16286</v>
      </c>
      <c r="AE1406" t="s">
        <v>16286</v>
      </c>
    </row>
    <row r="1407" spans="1:31" x14ac:dyDescent="0.35">
      <c r="B1407" t="s">
        <v>21521</v>
      </c>
      <c r="C1407" t="s">
        <v>10905</v>
      </c>
      <c r="D1407" t="s">
        <v>10907</v>
      </c>
      <c r="E1407" t="s">
        <v>11143</v>
      </c>
      <c r="F1407" t="s">
        <v>11994</v>
      </c>
      <c r="G1407" t="s">
        <v>11995</v>
      </c>
      <c r="H1407" t="s">
        <v>12406</v>
      </c>
      <c r="I1407" t="s">
        <v>12457</v>
      </c>
      <c r="J1407" t="s">
        <v>1848</v>
      </c>
      <c r="K1407" t="s">
        <v>21522</v>
      </c>
      <c r="M1407" t="s">
        <v>21522</v>
      </c>
      <c r="N1407" t="s">
        <v>21523</v>
      </c>
      <c r="U1407" t="s">
        <v>1848</v>
      </c>
      <c r="AD1407" t="s">
        <v>16286</v>
      </c>
      <c r="AE1407" t="s">
        <v>16656</v>
      </c>
    </row>
    <row r="1408" spans="1:31" x14ac:dyDescent="0.35">
      <c r="B1408" t="s">
        <v>15207</v>
      </c>
      <c r="C1408" t="s">
        <v>10905</v>
      </c>
      <c r="D1408" t="s">
        <v>10907</v>
      </c>
      <c r="E1408" t="s">
        <v>11143</v>
      </c>
      <c r="F1408" t="s">
        <v>11994</v>
      </c>
      <c r="G1408" t="s">
        <v>11995</v>
      </c>
      <c r="H1408" t="s">
        <v>12406</v>
      </c>
      <c r="I1408" t="s">
        <v>12457</v>
      </c>
      <c r="J1408" t="s">
        <v>1932</v>
      </c>
      <c r="K1408" t="s">
        <v>16358</v>
      </c>
      <c r="M1408" t="s">
        <v>16358</v>
      </c>
      <c r="U1408" t="s">
        <v>1932</v>
      </c>
      <c r="AD1408" t="s">
        <v>1932</v>
      </c>
      <c r="AE1408" t="s">
        <v>16656</v>
      </c>
    </row>
    <row r="1409" spans="1:31" x14ac:dyDescent="0.35">
      <c r="B1409" t="s">
        <v>15221</v>
      </c>
      <c r="C1409" t="s">
        <v>10905</v>
      </c>
      <c r="D1409" t="s">
        <v>10907</v>
      </c>
      <c r="E1409" t="s">
        <v>11143</v>
      </c>
      <c r="F1409" t="s">
        <v>11994</v>
      </c>
      <c r="G1409" t="s">
        <v>11995</v>
      </c>
      <c r="H1409" t="s">
        <v>12406</v>
      </c>
      <c r="I1409" t="s">
        <v>12457</v>
      </c>
      <c r="J1409" t="s">
        <v>1932</v>
      </c>
      <c r="K1409" t="s">
        <v>16359</v>
      </c>
      <c r="L1409" t="s">
        <v>16360</v>
      </c>
      <c r="M1409" t="s">
        <v>16360</v>
      </c>
      <c r="U1409" t="s">
        <v>1932</v>
      </c>
      <c r="AD1409" t="s">
        <v>85</v>
      </c>
      <c r="AE1409" t="s">
        <v>16656</v>
      </c>
    </row>
    <row r="1410" spans="1:31" x14ac:dyDescent="0.35">
      <c r="B1410" t="s">
        <v>14751</v>
      </c>
      <c r="C1410" t="s">
        <v>10905</v>
      </c>
      <c r="D1410" t="s">
        <v>10907</v>
      </c>
      <c r="E1410" t="s">
        <v>11143</v>
      </c>
      <c r="F1410" t="s">
        <v>11994</v>
      </c>
      <c r="G1410" t="s">
        <v>11995</v>
      </c>
      <c r="H1410" t="s">
        <v>12406</v>
      </c>
      <c r="I1410" t="s">
        <v>12457</v>
      </c>
      <c r="J1410" t="s">
        <v>1932</v>
      </c>
      <c r="M1410" t="s">
        <v>1932</v>
      </c>
      <c r="U1410" t="s">
        <v>1932</v>
      </c>
      <c r="AD1410" t="s">
        <v>1932</v>
      </c>
      <c r="AE1410" t="s">
        <v>1932</v>
      </c>
    </row>
    <row r="1411" spans="1:31" x14ac:dyDescent="0.35">
      <c r="B1411" t="s">
        <v>14797</v>
      </c>
      <c r="C1411" t="s">
        <v>10905</v>
      </c>
      <c r="D1411" t="s">
        <v>10907</v>
      </c>
      <c r="E1411" t="s">
        <v>11143</v>
      </c>
      <c r="F1411" t="s">
        <v>11994</v>
      </c>
      <c r="G1411" t="s">
        <v>11995</v>
      </c>
      <c r="H1411" t="s">
        <v>12406</v>
      </c>
      <c r="I1411" t="s">
        <v>12457</v>
      </c>
      <c r="J1411" t="s">
        <v>1940</v>
      </c>
      <c r="K1411" t="s">
        <v>16361</v>
      </c>
      <c r="M1411" t="s">
        <v>16361</v>
      </c>
      <c r="U1411" t="s">
        <v>1940</v>
      </c>
      <c r="AD1411" t="s">
        <v>1940</v>
      </c>
      <c r="AE1411" t="s">
        <v>16656</v>
      </c>
    </row>
    <row r="1412" spans="1:31" x14ac:dyDescent="0.35">
      <c r="B1412" t="s">
        <v>15206</v>
      </c>
      <c r="C1412" t="s">
        <v>10905</v>
      </c>
      <c r="D1412" t="s">
        <v>10907</v>
      </c>
      <c r="E1412" t="s">
        <v>11143</v>
      </c>
      <c r="F1412" t="s">
        <v>11994</v>
      </c>
      <c r="G1412" t="s">
        <v>11995</v>
      </c>
      <c r="H1412" t="s">
        <v>12406</v>
      </c>
      <c r="I1412" t="s">
        <v>12457</v>
      </c>
      <c r="J1412" t="s">
        <v>1940</v>
      </c>
      <c r="K1412" t="s">
        <v>16362</v>
      </c>
      <c r="L1412" t="s">
        <v>16363</v>
      </c>
      <c r="M1412" t="s">
        <v>16363</v>
      </c>
      <c r="U1412" t="s">
        <v>1940</v>
      </c>
      <c r="AD1412" t="s">
        <v>16362</v>
      </c>
      <c r="AE1412" t="s">
        <v>16656</v>
      </c>
    </row>
    <row r="1413" spans="1:31" x14ac:dyDescent="0.35">
      <c r="B1413" t="s">
        <v>15222</v>
      </c>
      <c r="C1413" t="s">
        <v>10905</v>
      </c>
      <c r="D1413" t="s">
        <v>10907</v>
      </c>
      <c r="E1413" t="s">
        <v>11143</v>
      </c>
      <c r="F1413" t="s">
        <v>11994</v>
      </c>
      <c r="G1413" t="s">
        <v>11995</v>
      </c>
      <c r="H1413" t="s">
        <v>12406</v>
      </c>
      <c r="I1413" t="s">
        <v>12457</v>
      </c>
      <c r="J1413" t="s">
        <v>1940</v>
      </c>
      <c r="K1413" t="s">
        <v>16362</v>
      </c>
      <c r="M1413" t="s">
        <v>16362</v>
      </c>
      <c r="U1413" t="s">
        <v>1940</v>
      </c>
      <c r="AD1413" t="s">
        <v>16362</v>
      </c>
      <c r="AE1413" t="s">
        <v>16362</v>
      </c>
    </row>
    <row r="1414" spans="1:31" x14ac:dyDescent="0.35">
      <c r="B1414" t="s">
        <v>16364</v>
      </c>
      <c r="C1414" t="s">
        <v>10905</v>
      </c>
      <c r="D1414" t="s">
        <v>10907</v>
      </c>
      <c r="E1414" t="s">
        <v>11143</v>
      </c>
      <c r="F1414" t="s">
        <v>11994</v>
      </c>
      <c r="G1414" t="s">
        <v>11995</v>
      </c>
      <c r="H1414" t="s">
        <v>12406</v>
      </c>
      <c r="I1414" t="s">
        <v>12457</v>
      </c>
      <c r="J1414" t="s">
        <v>1940</v>
      </c>
      <c r="K1414" t="s">
        <v>16362</v>
      </c>
      <c r="L1414" t="s">
        <v>16365</v>
      </c>
      <c r="M1414" t="s">
        <v>16365</v>
      </c>
      <c r="U1414" t="s">
        <v>1940</v>
      </c>
      <c r="AD1414" t="s">
        <v>16362</v>
      </c>
      <c r="AE1414" t="s">
        <v>16656</v>
      </c>
    </row>
    <row r="1415" spans="1:31" x14ac:dyDescent="0.35">
      <c r="B1415" t="s">
        <v>14798</v>
      </c>
      <c r="C1415" t="s">
        <v>10905</v>
      </c>
      <c r="D1415" t="s">
        <v>10907</v>
      </c>
      <c r="E1415" t="s">
        <v>11143</v>
      </c>
      <c r="F1415" t="s">
        <v>11994</v>
      </c>
      <c r="G1415" t="s">
        <v>11995</v>
      </c>
      <c r="H1415" t="s">
        <v>12406</v>
      </c>
      <c r="I1415" t="s">
        <v>12457</v>
      </c>
      <c r="J1415" t="s">
        <v>1940</v>
      </c>
      <c r="K1415" t="s">
        <v>16366</v>
      </c>
      <c r="M1415" t="s">
        <v>16366</v>
      </c>
      <c r="U1415" t="s">
        <v>1940</v>
      </c>
      <c r="AD1415" t="s">
        <v>16366</v>
      </c>
      <c r="AE1415" t="s">
        <v>16366</v>
      </c>
    </row>
    <row r="1416" spans="1:31" x14ac:dyDescent="0.35">
      <c r="B1416" t="s">
        <v>16367</v>
      </c>
      <c r="C1416" t="s">
        <v>10905</v>
      </c>
      <c r="D1416" t="s">
        <v>10907</v>
      </c>
      <c r="E1416" t="s">
        <v>11143</v>
      </c>
      <c r="F1416" t="s">
        <v>11994</v>
      </c>
      <c r="G1416" t="s">
        <v>11995</v>
      </c>
      <c r="H1416" t="s">
        <v>12406</v>
      </c>
      <c r="I1416" t="s">
        <v>12457</v>
      </c>
      <c r="J1416" t="s">
        <v>1940</v>
      </c>
      <c r="K1416" t="s">
        <v>16366</v>
      </c>
      <c r="L1416" t="s">
        <v>16368</v>
      </c>
      <c r="M1416" t="s">
        <v>16368</v>
      </c>
      <c r="U1416" t="s">
        <v>1940</v>
      </c>
      <c r="AD1416" t="s">
        <v>16366</v>
      </c>
      <c r="AE1416" t="s">
        <v>16656</v>
      </c>
    </row>
    <row r="1417" spans="1:31" x14ac:dyDescent="0.35">
      <c r="B1417" t="s">
        <v>16369</v>
      </c>
      <c r="C1417" t="s">
        <v>10905</v>
      </c>
      <c r="D1417" t="s">
        <v>10907</v>
      </c>
      <c r="E1417" t="s">
        <v>11143</v>
      </c>
      <c r="F1417" t="s">
        <v>11994</v>
      </c>
      <c r="G1417" t="s">
        <v>11995</v>
      </c>
      <c r="H1417" t="s">
        <v>12406</v>
      </c>
      <c r="I1417" t="s">
        <v>12457</v>
      </c>
      <c r="J1417" t="s">
        <v>1940</v>
      </c>
      <c r="K1417" t="s">
        <v>16370</v>
      </c>
      <c r="L1417" t="s">
        <v>16371</v>
      </c>
      <c r="M1417" t="s">
        <v>16371</v>
      </c>
      <c r="U1417" t="s">
        <v>1940</v>
      </c>
      <c r="AD1417" t="s">
        <v>16370</v>
      </c>
      <c r="AE1417" t="s">
        <v>16656</v>
      </c>
    </row>
    <row r="1418" spans="1:31" x14ac:dyDescent="0.35">
      <c r="B1418" t="s">
        <v>14796</v>
      </c>
      <c r="C1418" t="s">
        <v>10905</v>
      </c>
      <c r="D1418" t="s">
        <v>10907</v>
      </c>
      <c r="E1418" t="s">
        <v>11143</v>
      </c>
      <c r="F1418" t="s">
        <v>11994</v>
      </c>
      <c r="G1418" t="s">
        <v>11995</v>
      </c>
      <c r="H1418" t="s">
        <v>12406</v>
      </c>
      <c r="I1418" t="s">
        <v>12457</v>
      </c>
      <c r="J1418" t="s">
        <v>1940</v>
      </c>
      <c r="M1418" t="s">
        <v>1940</v>
      </c>
      <c r="U1418" t="s">
        <v>1940</v>
      </c>
      <c r="AD1418" t="s">
        <v>1940</v>
      </c>
      <c r="AE1418" t="s">
        <v>1940</v>
      </c>
    </row>
    <row r="1419" spans="1:31" x14ac:dyDescent="0.35">
      <c r="B1419" t="s">
        <v>16372</v>
      </c>
      <c r="C1419" t="s">
        <v>10905</v>
      </c>
      <c r="D1419" t="s">
        <v>10907</v>
      </c>
      <c r="E1419" t="s">
        <v>11143</v>
      </c>
      <c r="F1419" t="s">
        <v>11994</v>
      </c>
      <c r="G1419" t="s">
        <v>11995</v>
      </c>
      <c r="H1419" t="s">
        <v>12406</v>
      </c>
      <c r="I1419" t="s">
        <v>12457</v>
      </c>
      <c r="J1419" t="s">
        <v>16373</v>
      </c>
      <c r="K1419" t="s">
        <v>16374</v>
      </c>
      <c r="M1419" t="s">
        <v>16374</v>
      </c>
      <c r="U1419" t="s">
        <v>16375</v>
      </c>
      <c r="AD1419" t="s">
        <v>16375</v>
      </c>
      <c r="AE1419" t="s">
        <v>16656</v>
      </c>
    </row>
    <row r="1420" spans="1:31" x14ac:dyDescent="0.35">
      <c r="B1420" t="s">
        <v>16376</v>
      </c>
      <c r="C1420" t="s">
        <v>10905</v>
      </c>
      <c r="D1420" t="s">
        <v>10907</v>
      </c>
      <c r="E1420" t="s">
        <v>11143</v>
      </c>
      <c r="F1420" t="s">
        <v>11994</v>
      </c>
      <c r="G1420" t="s">
        <v>11995</v>
      </c>
      <c r="H1420" t="s">
        <v>12406</v>
      </c>
      <c r="I1420" t="s">
        <v>12457</v>
      </c>
      <c r="J1420" t="s">
        <v>16377</v>
      </c>
      <c r="M1420" t="s">
        <v>16377</v>
      </c>
      <c r="U1420" t="s">
        <v>16377</v>
      </c>
      <c r="AD1420" t="s">
        <v>16377</v>
      </c>
      <c r="AE1420" t="s">
        <v>16377</v>
      </c>
    </row>
    <row r="1421" spans="1:31" x14ac:dyDescent="0.35">
      <c r="A1421" t="s">
        <v>85</v>
      </c>
      <c r="B1421" t="s">
        <v>16378</v>
      </c>
      <c r="C1421" t="s">
        <v>10905</v>
      </c>
      <c r="D1421" t="s">
        <v>10907</v>
      </c>
      <c r="E1421" t="s">
        <v>11143</v>
      </c>
      <c r="F1421" t="s">
        <v>11994</v>
      </c>
      <c r="G1421" t="s">
        <v>11995</v>
      </c>
      <c r="H1421" t="s">
        <v>12406</v>
      </c>
      <c r="I1421" t="s">
        <v>12457</v>
      </c>
      <c r="J1421" t="s">
        <v>1957</v>
      </c>
      <c r="K1421" t="s">
        <v>85</v>
      </c>
      <c r="M1421" t="s">
        <v>1957</v>
      </c>
      <c r="N1421" t="s">
        <v>85</v>
      </c>
      <c r="O1421" t="s">
        <v>85</v>
      </c>
      <c r="P1421" t="s">
        <v>85</v>
      </c>
      <c r="Q1421" t="s">
        <v>85</v>
      </c>
      <c r="R1421" t="s">
        <v>85</v>
      </c>
      <c r="S1421" t="s">
        <v>12502</v>
      </c>
      <c r="T1421" t="s">
        <v>85</v>
      </c>
      <c r="U1421" t="s">
        <v>1957</v>
      </c>
      <c r="V1421" t="s">
        <v>12503</v>
      </c>
      <c r="W1421" t="s">
        <v>85</v>
      </c>
      <c r="X1421" t="s">
        <v>85</v>
      </c>
      <c r="Y1421" t="s">
        <v>85</v>
      </c>
      <c r="Z1421" t="s">
        <v>85</v>
      </c>
      <c r="AA1421" t="s">
        <v>85</v>
      </c>
      <c r="AB1421" t="s">
        <v>85</v>
      </c>
      <c r="AC1421" t="s">
        <v>1970</v>
      </c>
      <c r="AD1421" t="s">
        <v>85</v>
      </c>
      <c r="AE1421" t="s">
        <v>16656</v>
      </c>
    </row>
    <row r="1422" spans="1:31" x14ac:dyDescent="0.35">
      <c r="A1422" t="s">
        <v>85</v>
      </c>
      <c r="B1422" t="s">
        <v>16379</v>
      </c>
      <c r="C1422" t="s">
        <v>10905</v>
      </c>
      <c r="D1422" t="s">
        <v>10907</v>
      </c>
      <c r="E1422" t="s">
        <v>11143</v>
      </c>
      <c r="F1422" t="s">
        <v>11994</v>
      </c>
      <c r="G1422" t="s">
        <v>11995</v>
      </c>
      <c r="H1422" t="s">
        <v>12406</v>
      </c>
      <c r="I1422" t="s">
        <v>12457</v>
      </c>
      <c r="J1422" t="s">
        <v>1957</v>
      </c>
      <c r="K1422" t="s">
        <v>16380</v>
      </c>
      <c r="L1422" t="s">
        <v>16381</v>
      </c>
      <c r="M1422" t="s">
        <v>16381</v>
      </c>
      <c r="N1422" t="s">
        <v>85</v>
      </c>
      <c r="O1422" t="s">
        <v>85</v>
      </c>
      <c r="P1422" t="s">
        <v>85</v>
      </c>
      <c r="Q1422" t="s">
        <v>85</v>
      </c>
      <c r="R1422" t="s">
        <v>85</v>
      </c>
      <c r="S1422" t="s">
        <v>12502</v>
      </c>
      <c r="T1422" t="s">
        <v>85</v>
      </c>
      <c r="U1422" t="s">
        <v>1957</v>
      </c>
      <c r="V1422" t="s">
        <v>12503</v>
      </c>
      <c r="W1422" t="s">
        <v>85</v>
      </c>
      <c r="X1422" t="s">
        <v>85</v>
      </c>
      <c r="Y1422" t="s">
        <v>85</v>
      </c>
      <c r="Z1422" t="s">
        <v>85</v>
      </c>
      <c r="AA1422" t="s">
        <v>85</v>
      </c>
      <c r="AB1422" t="s">
        <v>85</v>
      </c>
      <c r="AC1422" t="s">
        <v>1970</v>
      </c>
      <c r="AD1422" t="s">
        <v>16380</v>
      </c>
      <c r="AE1422" t="s">
        <v>16656</v>
      </c>
    </row>
    <row r="1423" spans="1:31" x14ac:dyDescent="0.35">
      <c r="A1423" t="s">
        <v>85</v>
      </c>
      <c r="B1423" t="s">
        <v>16382</v>
      </c>
      <c r="C1423" t="s">
        <v>10905</v>
      </c>
      <c r="D1423" t="s">
        <v>10907</v>
      </c>
      <c r="E1423" t="s">
        <v>11143</v>
      </c>
      <c r="F1423" t="s">
        <v>11994</v>
      </c>
      <c r="G1423" t="s">
        <v>11995</v>
      </c>
      <c r="H1423" t="s">
        <v>12406</v>
      </c>
      <c r="I1423" t="s">
        <v>12457</v>
      </c>
      <c r="J1423" t="s">
        <v>1957</v>
      </c>
      <c r="K1423" t="s">
        <v>16380</v>
      </c>
      <c r="M1423" t="s">
        <v>16380</v>
      </c>
      <c r="N1423" t="s">
        <v>85</v>
      </c>
      <c r="O1423" t="s">
        <v>85</v>
      </c>
      <c r="P1423" t="s">
        <v>85</v>
      </c>
      <c r="Q1423" t="s">
        <v>85</v>
      </c>
      <c r="R1423" t="s">
        <v>85</v>
      </c>
      <c r="S1423" t="s">
        <v>12502</v>
      </c>
      <c r="T1423" t="s">
        <v>85</v>
      </c>
      <c r="U1423" t="s">
        <v>1957</v>
      </c>
      <c r="V1423" t="s">
        <v>12503</v>
      </c>
      <c r="W1423" t="s">
        <v>85</v>
      </c>
      <c r="X1423" t="s">
        <v>85</v>
      </c>
      <c r="Y1423" t="s">
        <v>85</v>
      </c>
      <c r="Z1423" t="s">
        <v>85</v>
      </c>
      <c r="AA1423" t="s">
        <v>85</v>
      </c>
      <c r="AB1423" t="s">
        <v>85</v>
      </c>
      <c r="AC1423" t="s">
        <v>1970</v>
      </c>
      <c r="AD1423" t="s">
        <v>85</v>
      </c>
      <c r="AE1423" t="s">
        <v>16380</v>
      </c>
    </row>
    <row r="1424" spans="1:31" x14ac:dyDescent="0.35">
      <c r="A1424" t="s">
        <v>85</v>
      </c>
      <c r="B1424" t="s">
        <v>12501</v>
      </c>
      <c r="C1424" t="s">
        <v>10905</v>
      </c>
      <c r="D1424" t="s">
        <v>10907</v>
      </c>
      <c r="E1424" t="s">
        <v>11143</v>
      </c>
      <c r="F1424" t="s">
        <v>11994</v>
      </c>
      <c r="G1424" t="s">
        <v>11995</v>
      </c>
      <c r="H1424" t="s">
        <v>12406</v>
      </c>
      <c r="I1424" t="s">
        <v>12457</v>
      </c>
      <c r="J1424" t="s">
        <v>1970</v>
      </c>
      <c r="K1424" t="s">
        <v>85</v>
      </c>
      <c r="M1424" t="s">
        <v>1970</v>
      </c>
      <c r="N1424" t="s">
        <v>85</v>
      </c>
      <c r="O1424" t="s">
        <v>85</v>
      </c>
      <c r="P1424" t="s">
        <v>85</v>
      </c>
      <c r="Q1424" t="s">
        <v>85</v>
      </c>
      <c r="R1424" t="s">
        <v>85</v>
      </c>
      <c r="S1424" t="s">
        <v>12502</v>
      </c>
      <c r="T1424" t="s">
        <v>85</v>
      </c>
      <c r="U1424" t="s">
        <v>1970</v>
      </c>
      <c r="V1424" t="s">
        <v>12503</v>
      </c>
      <c r="W1424" t="s">
        <v>85</v>
      </c>
      <c r="X1424" t="s">
        <v>85</v>
      </c>
      <c r="Y1424" t="s">
        <v>85</v>
      </c>
      <c r="Z1424" t="s">
        <v>85</v>
      </c>
      <c r="AA1424" t="s">
        <v>85</v>
      </c>
      <c r="AB1424" t="s">
        <v>85</v>
      </c>
      <c r="AC1424" t="s">
        <v>1970</v>
      </c>
      <c r="AD1424" t="s">
        <v>1970</v>
      </c>
      <c r="AE1424" t="s">
        <v>1970</v>
      </c>
    </row>
    <row r="1425" spans="1:31" x14ac:dyDescent="0.35">
      <c r="A1425" t="s">
        <v>85</v>
      </c>
      <c r="B1425" t="s">
        <v>15208</v>
      </c>
      <c r="C1425" t="s">
        <v>10905</v>
      </c>
      <c r="D1425" t="s">
        <v>10907</v>
      </c>
      <c r="E1425" t="s">
        <v>11143</v>
      </c>
      <c r="F1425" t="s">
        <v>11994</v>
      </c>
      <c r="G1425" t="s">
        <v>11995</v>
      </c>
      <c r="H1425" t="s">
        <v>12406</v>
      </c>
      <c r="I1425" t="s">
        <v>12457</v>
      </c>
      <c r="J1425" t="s">
        <v>1970</v>
      </c>
      <c r="K1425" t="s">
        <v>16383</v>
      </c>
      <c r="M1425" t="s">
        <v>16383</v>
      </c>
      <c r="N1425" t="s">
        <v>85</v>
      </c>
      <c r="O1425" t="s">
        <v>85</v>
      </c>
      <c r="P1425" t="s">
        <v>85</v>
      </c>
      <c r="Q1425" t="s">
        <v>85</v>
      </c>
      <c r="R1425" t="s">
        <v>85</v>
      </c>
      <c r="S1425" t="s">
        <v>12502</v>
      </c>
      <c r="T1425" t="s">
        <v>85</v>
      </c>
      <c r="U1425" t="s">
        <v>1970</v>
      </c>
      <c r="V1425" t="s">
        <v>12503</v>
      </c>
      <c r="W1425" t="s">
        <v>85</v>
      </c>
      <c r="X1425" t="s">
        <v>85</v>
      </c>
      <c r="Y1425" t="s">
        <v>85</v>
      </c>
      <c r="Z1425" t="s">
        <v>85</v>
      </c>
      <c r="AA1425" t="s">
        <v>85</v>
      </c>
      <c r="AB1425" t="s">
        <v>85</v>
      </c>
      <c r="AC1425" t="s">
        <v>1970</v>
      </c>
      <c r="AD1425" t="s">
        <v>1970</v>
      </c>
      <c r="AE1425" t="s">
        <v>16656</v>
      </c>
    </row>
    <row r="1426" spans="1:31" x14ac:dyDescent="0.35">
      <c r="B1426" t="s">
        <v>16384</v>
      </c>
      <c r="C1426" t="s">
        <v>10905</v>
      </c>
      <c r="D1426" t="s">
        <v>10907</v>
      </c>
      <c r="E1426" t="s">
        <v>11143</v>
      </c>
      <c r="F1426" t="s">
        <v>11994</v>
      </c>
      <c r="G1426" t="s">
        <v>11995</v>
      </c>
      <c r="H1426" t="s">
        <v>12406</v>
      </c>
      <c r="I1426" t="s">
        <v>12457</v>
      </c>
      <c r="J1426" t="s">
        <v>1961</v>
      </c>
      <c r="M1426" t="s">
        <v>1961</v>
      </c>
      <c r="U1426" t="s">
        <v>1961</v>
      </c>
      <c r="AD1426" t="s">
        <v>1961</v>
      </c>
      <c r="AE1426" t="s">
        <v>1961</v>
      </c>
    </row>
    <row r="1427" spans="1:31" x14ac:dyDescent="0.35">
      <c r="B1427" t="s">
        <v>14752</v>
      </c>
      <c r="C1427" t="s">
        <v>10905</v>
      </c>
      <c r="D1427" t="s">
        <v>10907</v>
      </c>
      <c r="E1427" t="s">
        <v>11143</v>
      </c>
      <c r="F1427" t="s">
        <v>11994</v>
      </c>
      <c r="G1427" t="s">
        <v>11995</v>
      </c>
      <c r="H1427" t="s">
        <v>12406</v>
      </c>
      <c r="I1427" t="s">
        <v>12457</v>
      </c>
      <c r="J1427" t="s">
        <v>16385</v>
      </c>
      <c r="M1427" t="s">
        <v>16385</v>
      </c>
      <c r="AD1427" t="s">
        <v>85</v>
      </c>
      <c r="AE1427" t="s">
        <v>16385</v>
      </c>
    </row>
    <row r="1428" spans="1:31" x14ac:dyDescent="0.35">
      <c r="B1428" t="s">
        <v>16386</v>
      </c>
      <c r="C1428" t="s">
        <v>10905</v>
      </c>
      <c r="D1428" t="s">
        <v>10907</v>
      </c>
      <c r="E1428" t="s">
        <v>11143</v>
      </c>
      <c r="F1428" t="s">
        <v>11994</v>
      </c>
      <c r="G1428" t="s">
        <v>11995</v>
      </c>
      <c r="H1428" t="s">
        <v>12406</v>
      </c>
      <c r="I1428" t="s">
        <v>12457</v>
      </c>
      <c r="J1428" t="s">
        <v>16387</v>
      </c>
      <c r="M1428" t="s">
        <v>16387</v>
      </c>
      <c r="U1428" t="s">
        <v>16387</v>
      </c>
      <c r="AD1428" t="s">
        <v>16387</v>
      </c>
      <c r="AE1428" t="s">
        <v>16387</v>
      </c>
    </row>
    <row r="1429" spans="1:31" x14ac:dyDescent="0.35">
      <c r="A1429" t="s">
        <v>85</v>
      </c>
      <c r="B1429" t="s">
        <v>12519</v>
      </c>
      <c r="C1429" t="s">
        <v>10905</v>
      </c>
      <c r="D1429" t="s">
        <v>10907</v>
      </c>
      <c r="E1429" t="s">
        <v>11143</v>
      </c>
      <c r="F1429" t="s">
        <v>11994</v>
      </c>
      <c r="G1429" t="s">
        <v>11995</v>
      </c>
      <c r="H1429" t="s">
        <v>12406</v>
      </c>
      <c r="I1429" t="s">
        <v>12506</v>
      </c>
      <c r="J1429" t="s">
        <v>85</v>
      </c>
      <c r="K1429" t="s">
        <v>85</v>
      </c>
      <c r="M1429" t="s">
        <v>12506</v>
      </c>
      <c r="N1429" t="s">
        <v>85</v>
      </c>
      <c r="O1429" t="s">
        <v>85</v>
      </c>
      <c r="P1429" t="s">
        <v>85</v>
      </c>
      <c r="Q1429" t="s">
        <v>85</v>
      </c>
      <c r="R1429" t="s">
        <v>85</v>
      </c>
      <c r="S1429" t="s">
        <v>85</v>
      </c>
      <c r="T1429" t="s">
        <v>85</v>
      </c>
      <c r="V1429" t="s">
        <v>85</v>
      </c>
      <c r="W1429" t="s">
        <v>85</v>
      </c>
      <c r="X1429" t="s">
        <v>85</v>
      </c>
      <c r="Y1429" t="s">
        <v>85</v>
      </c>
      <c r="Z1429" t="s">
        <v>85</v>
      </c>
      <c r="AA1429" t="s">
        <v>85</v>
      </c>
      <c r="AB1429" t="s">
        <v>85</v>
      </c>
      <c r="AC1429" t="s">
        <v>85</v>
      </c>
      <c r="AD1429" t="s">
        <v>85</v>
      </c>
      <c r="AE1429" t="s">
        <v>16656</v>
      </c>
    </row>
    <row r="1430" spans="1:31" x14ac:dyDescent="0.35">
      <c r="B1430" t="s">
        <v>14777</v>
      </c>
      <c r="C1430" t="s">
        <v>10905</v>
      </c>
      <c r="D1430" t="s">
        <v>10907</v>
      </c>
      <c r="E1430" t="s">
        <v>11143</v>
      </c>
      <c r="F1430" t="s">
        <v>11994</v>
      </c>
      <c r="G1430" t="s">
        <v>11995</v>
      </c>
      <c r="H1430" t="s">
        <v>12406</v>
      </c>
      <c r="I1430" t="s">
        <v>12506</v>
      </c>
      <c r="J1430" t="s">
        <v>1395</v>
      </c>
      <c r="M1430" t="s">
        <v>1395</v>
      </c>
      <c r="U1430" t="s">
        <v>1395</v>
      </c>
      <c r="AD1430" t="s">
        <v>1395</v>
      </c>
      <c r="AE1430" t="s">
        <v>1395</v>
      </c>
    </row>
    <row r="1431" spans="1:31" x14ac:dyDescent="0.35">
      <c r="A1431" t="s">
        <v>85</v>
      </c>
      <c r="B1431" t="s">
        <v>12505</v>
      </c>
      <c r="C1431" t="s">
        <v>10905</v>
      </c>
      <c r="D1431" t="s">
        <v>10907</v>
      </c>
      <c r="E1431" t="s">
        <v>11143</v>
      </c>
      <c r="F1431" t="s">
        <v>11994</v>
      </c>
      <c r="G1431" t="s">
        <v>11995</v>
      </c>
      <c r="H1431" t="s">
        <v>12406</v>
      </c>
      <c r="I1431" t="s">
        <v>12506</v>
      </c>
      <c r="J1431" t="s">
        <v>1485</v>
      </c>
      <c r="M1431" t="s">
        <v>1485</v>
      </c>
      <c r="N1431" t="s">
        <v>12507</v>
      </c>
      <c r="O1431" t="s">
        <v>85</v>
      </c>
      <c r="P1431" t="s">
        <v>85</v>
      </c>
      <c r="Q1431" t="s">
        <v>85</v>
      </c>
      <c r="R1431" t="s">
        <v>85</v>
      </c>
      <c r="S1431" t="s">
        <v>12508</v>
      </c>
      <c r="T1431" t="s">
        <v>85</v>
      </c>
      <c r="U1431" t="s">
        <v>1486</v>
      </c>
      <c r="V1431" t="s">
        <v>10831</v>
      </c>
      <c r="W1431" t="s">
        <v>85</v>
      </c>
      <c r="X1431" t="s">
        <v>85</v>
      </c>
      <c r="Y1431" t="s">
        <v>85</v>
      </c>
      <c r="Z1431" t="s">
        <v>85</v>
      </c>
      <c r="AA1431" t="s">
        <v>85</v>
      </c>
      <c r="AB1431" t="s">
        <v>12509</v>
      </c>
      <c r="AC1431" t="s">
        <v>1485</v>
      </c>
      <c r="AD1431" t="s">
        <v>1486</v>
      </c>
      <c r="AE1431" t="s">
        <v>1485</v>
      </c>
    </row>
    <row r="1432" spans="1:31" x14ac:dyDescent="0.35">
      <c r="A1432" t="s">
        <v>85</v>
      </c>
      <c r="B1432" t="s">
        <v>16397</v>
      </c>
      <c r="C1432" t="s">
        <v>10905</v>
      </c>
      <c r="D1432" t="s">
        <v>10907</v>
      </c>
      <c r="E1432" t="s">
        <v>11143</v>
      </c>
      <c r="F1432" t="s">
        <v>11994</v>
      </c>
      <c r="G1432" t="s">
        <v>11995</v>
      </c>
      <c r="H1432" t="s">
        <v>12406</v>
      </c>
      <c r="I1432" t="s">
        <v>12506</v>
      </c>
      <c r="J1432" t="s">
        <v>1485</v>
      </c>
      <c r="K1432" t="s">
        <v>16398</v>
      </c>
      <c r="M1432" t="s">
        <v>16398</v>
      </c>
      <c r="N1432" t="s">
        <v>21168</v>
      </c>
      <c r="O1432" t="s">
        <v>85</v>
      </c>
      <c r="P1432" t="s">
        <v>85</v>
      </c>
      <c r="Q1432" t="s">
        <v>85</v>
      </c>
      <c r="R1432" t="s">
        <v>85</v>
      </c>
      <c r="S1432" t="s">
        <v>12508</v>
      </c>
      <c r="T1432" t="s">
        <v>85</v>
      </c>
      <c r="U1432" t="s">
        <v>1486</v>
      </c>
      <c r="V1432" t="s">
        <v>10831</v>
      </c>
      <c r="W1432" t="s">
        <v>85</v>
      </c>
      <c r="X1432" t="s">
        <v>85</v>
      </c>
      <c r="Y1432" t="s">
        <v>85</v>
      </c>
      <c r="Z1432" t="s">
        <v>85</v>
      </c>
      <c r="AA1432" t="s">
        <v>85</v>
      </c>
      <c r="AB1432" t="s">
        <v>12509</v>
      </c>
      <c r="AC1432" t="s">
        <v>1485</v>
      </c>
      <c r="AD1432" t="s">
        <v>85</v>
      </c>
      <c r="AE1432" t="s">
        <v>16398</v>
      </c>
    </row>
    <row r="1433" spans="1:31" x14ac:dyDescent="0.35">
      <c r="A1433" t="s">
        <v>85</v>
      </c>
      <c r="B1433" t="s">
        <v>16399</v>
      </c>
      <c r="C1433" t="s">
        <v>10905</v>
      </c>
      <c r="D1433" t="s">
        <v>10907</v>
      </c>
      <c r="E1433" t="s">
        <v>11143</v>
      </c>
      <c r="F1433" t="s">
        <v>11994</v>
      </c>
      <c r="G1433" t="s">
        <v>11995</v>
      </c>
      <c r="H1433" t="s">
        <v>12406</v>
      </c>
      <c r="I1433" t="s">
        <v>12506</v>
      </c>
      <c r="J1433" t="s">
        <v>1485</v>
      </c>
      <c r="K1433" t="s">
        <v>16398</v>
      </c>
      <c r="L1433" t="s">
        <v>16400</v>
      </c>
      <c r="M1433" t="s">
        <v>16400</v>
      </c>
      <c r="N1433" t="s">
        <v>21524</v>
      </c>
      <c r="O1433" t="s">
        <v>85</v>
      </c>
      <c r="P1433" t="s">
        <v>85</v>
      </c>
      <c r="Q1433" t="s">
        <v>85</v>
      </c>
      <c r="R1433" t="s">
        <v>85</v>
      </c>
      <c r="S1433" t="s">
        <v>12508</v>
      </c>
      <c r="T1433" t="s">
        <v>85</v>
      </c>
      <c r="U1433" t="s">
        <v>1486</v>
      </c>
      <c r="V1433" t="s">
        <v>10831</v>
      </c>
      <c r="W1433" t="s">
        <v>85</v>
      </c>
      <c r="X1433" t="s">
        <v>85</v>
      </c>
      <c r="Y1433" t="s">
        <v>85</v>
      </c>
      <c r="Z1433" t="s">
        <v>85</v>
      </c>
      <c r="AA1433" t="s">
        <v>85</v>
      </c>
      <c r="AB1433" t="s">
        <v>12509</v>
      </c>
      <c r="AC1433" t="s">
        <v>1485</v>
      </c>
      <c r="AD1433" t="s">
        <v>20144</v>
      </c>
      <c r="AE1433" t="s">
        <v>16656</v>
      </c>
    </row>
    <row r="1434" spans="1:31" x14ac:dyDescent="0.35">
      <c r="B1434" t="s">
        <v>14776</v>
      </c>
      <c r="C1434" t="s">
        <v>10905</v>
      </c>
      <c r="D1434" t="s">
        <v>10907</v>
      </c>
      <c r="E1434" t="s">
        <v>11143</v>
      </c>
      <c r="F1434" t="s">
        <v>11994</v>
      </c>
      <c r="G1434" t="s">
        <v>11995</v>
      </c>
      <c r="H1434" t="s">
        <v>12406</v>
      </c>
      <c r="I1434" t="s">
        <v>12506</v>
      </c>
      <c r="J1434" t="s">
        <v>1485</v>
      </c>
      <c r="K1434" t="s">
        <v>16401</v>
      </c>
      <c r="M1434" t="s">
        <v>16401</v>
      </c>
      <c r="N1434" t="s">
        <v>21525</v>
      </c>
      <c r="U1434" t="s">
        <v>1486</v>
      </c>
      <c r="AD1434" t="s">
        <v>1486</v>
      </c>
      <c r="AE1434" t="s">
        <v>16656</v>
      </c>
    </row>
    <row r="1435" spans="1:31" x14ac:dyDescent="0.35">
      <c r="A1435" t="s">
        <v>85</v>
      </c>
      <c r="B1435" t="s">
        <v>15252</v>
      </c>
      <c r="C1435" t="s">
        <v>10905</v>
      </c>
      <c r="D1435" t="s">
        <v>10907</v>
      </c>
      <c r="E1435" t="s">
        <v>11143</v>
      </c>
      <c r="F1435" t="s">
        <v>11994</v>
      </c>
      <c r="G1435" t="s">
        <v>11995</v>
      </c>
      <c r="H1435" t="s">
        <v>12406</v>
      </c>
      <c r="I1435" t="s">
        <v>12506</v>
      </c>
      <c r="J1435" t="s">
        <v>1485</v>
      </c>
      <c r="K1435" t="s">
        <v>16402</v>
      </c>
      <c r="M1435" t="s">
        <v>16402</v>
      </c>
      <c r="N1435" t="s">
        <v>20585</v>
      </c>
      <c r="O1435" t="s">
        <v>85</v>
      </c>
      <c r="P1435" t="s">
        <v>85</v>
      </c>
      <c r="Q1435" t="s">
        <v>85</v>
      </c>
      <c r="R1435" t="s">
        <v>85</v>
      </c>
      <c r="S1435" t="s">
        <v>85</v>
      </c>
      <c r="T1435" t="s">
        <v>85</v>
      </c>
      <c r="U1435" t="s">
        <v>1486</v>
      </c>
      <c r="W1435" t="s">
        <v>85</v>
      </c>
      <c r="X1435" t="s">
        <v>85</v>
      </c>
      <c r="Y1435" t="s">
        <v>85</v>
      </c>
      <c r="Z1435" t="s">
        <v>85</v>
      </c>
      <c r="AA1435" t="s">
        <v>85</v>
      </c>
      <c r="AB1435" t="s">
        <v>12509</v>
      </c>
      <c r="AD1435" t="s">
        <v>1486</v>
      </c>
      <c r="AE1435" t="s">
        <v>16656</v>
      </c>
    </row>
    <row r="1436" spans="1:31" x14ac:dyDescent="0.35">
      <c r="B1436" t="s">
        <v>20145</v>
      </c>
      <c r="C1436" t="s">
        <v>10905</v>
      </c>
      <c r="D1436" t="s">
        <v>10907</v>
      </c>
      <c r="E1436" t="s">
        <v>11143</v>
      </c>
      <c r="F1436" t="s">
        <v>11994</v>
      </c>
      <c r="G1436" t="s">
        <v>11995</v>
      </c>
      <c r="H1436" t="s">
        <v>12406</v>
      </c>
      <c r="I1436" t="s">
        <v>12506</v>
      </c>
      <c r="J1436" t="s">
        <v>1485</v>
      </c>
      <c r="K1436" t="s">
        <v>16403</v>
      </c>
      <c r="M1436" t="s">
        <v>16403</v>
      </c>
      <c r="N1436" t="s">
        <v>20586</v>
      </c>
      <c r="U1436" t="s">
        <v>1486</v>
      </c>
      <c r="AD1436" t="s">
        <v>1486</v>
      </c>
      <c r="AE1436" t="s">
        <v>16656</v>
      </c>
    </row>
    <row r="1437" spans="1:31" x14ac:dyDescent="0.35">
      <c r="B1437" t="s">
        <v>14778</v>
      </c>
      <c r="C1437" t="s">
        <v>10905</v>
      </c>
      <c r="D1437" t="s">
        <v>10907</v>
      </c>
      <c r="E1437" t="s">
        <v>11143</v>
      </c>
      <c r="F1437" t="s">
        <v>11994</v>
      </c>
      <c r="G1437" t="s">
        <v>11995</v>
      </c>
      <c r="H1437" t="s">
        <v>12406</v>
      </c>
      <c r="I1437" t="s">
        <v>12506</v>
      </c>
      <c r="J1437" t="s">
        <v>16404</v>
      </c>
      <c r="M1437" t="s">
        <v>16404</v>
      </c>
      <c r="U1437" t="s">
        <v>16404</v>
      </c>
      <c r="AD1437" t="s">
        <v>16404</v>
      </c>
      <c r="AE1437" t="s">
        <v>16404</v>
      </c>
    </row>
    <row r="1438" spans="1:31" x14ac:dyDescent="0.35">
      <c r="B1438" t="s">
        <v>14779</v>
      </c>
      <c r="C1438" t="s">
        <v>10905</v>
      </c>
      <c r="D1438" t="s">
        <v>10907</v>
      </c>
      <c r="E1438" t="s">
        <v>11143</v>
      </c>
      <c r="F1438" t="s">
        <v>11994</v>
      </c>
      <c r="G1438" t="s">
        <v>11995</v>
      </c>
      <c r="H1438" t="s">
        <v>12406</v>
      </c>
      <c r="I1438" t="s">
        <v>12506</v>
      </c>
      <c r="J1438" t="s">
        <v>16405</v>
      </c>
      <c r="M1438" t="s">
        <v>16405</v>
      </c>
      <c r="U1438" t="s">
        <v>16405</v>
      </c>
      <c r="AD1438" t="s">
        <v>16405</v>
      </c>
      <c r="AE1438" t="s">
        <v>16405</v>
      </c>
    </row>
    <row r="1439" spans="1:31" x14ac:dyDescent="0.35">
      <c r="B1439" t="s">
        <v>15036</v>
      </c>
      <c r="C1439" t="s">
        <v>10905</v>
      </c>
      <c r="D1439" t="s">
        <v>10907</v>
      </c>
      <c r="E1439" t="s">
        <v>11143</v>
      </c>
      <c r="F1439" t="s">
        <v>11994</v>
      </c>
      <c r="G1439" t="s">
        <v>11995</v>
      </c>
      <c r="H1439" t="s">
        <v>12406</v>
      </c>
      <c r="I1439" t="s">
        <v>12506</v>
      </c>
      <c r="J1439" t="s">
        <v>16406</v>
      </c>
      <c r="K1439" t="s">
        <v>16407</v>
      </c>
      <c r="M1439" t="s">
        <v>16407</v>
      </c>
      <c r="U1439" t="s">
        <v>16406</v>
      </c>
      <c r="AD1439" t="s">
        <v>16407</v>
      </c>
      <c r="AE1439" t="s">
        <v>16407</v>
      </c>
    </row>
    <row r="1440" spans="1:31" x14ac:dyDescent="0.35">
      <c r="B1440" t="s">
        <v>15035</v>
      </c>
      <c r="C1440" t="s">
        <v>10905</v>
      </c>
      <c r="D1440" t="s">
        <v>10907</v>
      </c>
      <c r="E1440" t="s">
        <v>11143</v>
      </c>
      <c r="F1440" t="s">
        <v>11994</v>
      </c>
      <c r="G1440" t="s">
        <v>11995</v>
      </c>
      <c r="H1440" t="s">
        <v>12406</v>
      </c>
      <c r="I1440" t="s">
        <v>12506</v>
      </c>
      <c r="J1440" t="s">
        <v>16406</v>
      </c>
      <c r="M1440" t="s">
        <v>16406</v>
      </c>
      <c r="U1440" t="s">
        <v>16406</v>
      </c>
      <c r="AD1440" t="s">
        <v>85</v>
      </c>
      <c r="AE1440" t="s">
        <v>16656</v>
      </c>
    </row>
    <row r="1441" spans="2:31" x14ac:dyDescent="0.35">
      <c r="B1441" t="s">
        <v>16408</v>
      </c>
      <c r="C1441" t="s">
        <v>10905</v>
      </c>
      <c r="D1441" t="s">
        <v>10907</v>
      </c>
      <c r="E1441" t="s">
        <v>11143</v>
      </c>
      <c r="F1441" t="s">
        <v>11994</v>
      </c>
      <c r="G1441" t="s">
        <v>11995</v>
      </c>
      <c r="H1441" t="s">
        <v>12406</v>
      </c>
      <c r="I1441" t="s">
        <v>12506</v>
      </c>
      <c r="J1441" t="s">
        <v>1760</v>
      </c>
      <c r="K1441" t="s">
        <v>20146</v>
      </c>
      <c r="M1441" t="s">
        <v>20146</v>
      </c>
      <c r="N1441" t="s">
        <v>20587</v>
      </c>
      <c r="U1441" t="s">
        <v>1760</v>
      </c>
      <c r="AD1441" t="s">
        <v>1760</v>
      </c>
      <c r="AE1441" t="s">
        <v>16656</v>
      </c>
    </row>
    <row r="1442" spans="2:31" x14ac:dyDescent="0.35">
      <c r="B1442" t="s">
        <v>15209</v>
      </c>
      <c r="C1442" t="s">
        <v>10905</v>
      </c>
      <c r="D1442" t="s">
        <v>10907</v>
      </c>
      <c r="E1442" t="s">
        <v>11143</v>
      </c>
      <c r="F1442" t="s">
        <v>11994</v>
      </c>
      <c r="G1442" t="s">
        <v>11995</v>
      </c>
      <c r="H1442" t="s">
        <v>12406</v>
      </c>
      <c r="I1442" t="s">
        <v>12506</v>
      </c>
      <c r="J1442" t="s">
        <v>1760</v>
      </c>
      <c r="K1442" t="s">
        <v>16409</v>
      </c>
      <c r="M1442" t="s">
        <v>16409</v>
      </c>
      <c r="U1442" t="s">
        <v>1760</v>
      </c>
      <c r="AD1442" t="s">
        <v>1760</v>
      </c>
      <c r="AE1442" t="s">
        <v>16656</v>
      </c>
    </row>
    <row r="1443" spans="2:31" x14ac:dyDescent="0.35">
      <c r="B1443" t="s">
        <v>14780</v>
      </c>
      <c r="C1443" t="s">
        <v>10905</v>
      </c>
      <c r="D1443" t="s">
        <v>10907</v>
      </c>
      <c r="E1443" t="s">
        <v>11143</v>
      </c>
      <c r="F1443" t="s">
        <v>11994</v>
      </c>
      <c r="G1443" t="s">
        <v>11995</v>
      </c>
      <c r="H1443" t="s">
        <v>12406</v>
      </c>
      <c r="I1443" t="s">
        <v>12506</v>
      </c>
      <c r="J1443" t="s">
        <v>1760</v>
      </c>
      <c r="M1443" t="s">
        <v>1760</v>
      </c>
      <c r="N1443" t="s">
        <v>21179</v>
      </c>
      <c r="U1443" t="s">
        <v>1760</v>
      </c>
      <c r="AD1443" t="s">
        <v>1760</v>
      </c>
      <c r="AE1443" t="s">
        <v>1760</v>
      </c>
    </row>
    <row r="1444" spans="2:31" x14ac:dyDescent="0.35">
      <c r="B1444" t="s">
        <v>15210</v>
      </c>
      <c r="C1444" t="s">
        <v>10905</v>
      </c>
      <c r="D1444" t="s">
        <v>10907</v>
      </c>
      <c r="E1444" t="s">
        <v>11143</v>
      </c>
      <c r="F1444" t="s">
        <v>11994</v>
      </c>
      <c r="G1444" t="s">
        <v>11995</v>
      </c>
      <c r="H1444" t="s">
        <v>12406</v>
      </c>
      <c r="I1444" t="s">
        <v>12506</v>
      </c>
      <c r="J1444" t="s">
        <v>4623</v>
      </c>
      <c r="K1444" t="s">
        <v>16410</v>
      </c>
      <c r="M1444" t="s">
        <v>16410</v>
      </c>
      <c r="N1444" t="s">
        <v>16411</v>
      </c>
      <c r="U1444" t="s">
        <v>4623</v>
      </c>
      <c r="AD1444" t="s">
        <v>4623</v>
      </c>
      <c r="AE1444" t="s">
        <v>16656</v>
      </c>
    </row>
    <row r="1445" spans="2:31" x14ac:dyDescent="0.35">
      <c r="B1445" t="s">
        <v>15080</v>
      </c>
      <c r="C1445" t="s">
        <v>10905</v>
      </c>
      <c r="D1445" t="s">
        <v>10907</v>
      </c>
      <c r="E1445" t="s">
        <v>11143</v>
      </c>
      <c r="F1445" t="s">
        <v>11994</v>
      </c>
      <c r="G1445" t="s">
        <v>11995</v>
      </c>
      <c r="H1445" t="s">
        <v>12406</v>
      </c>
      <c r="I1445" t="s">
        <v>12506</v>
      </c>
      <c r="J1445" t="s">
        <v>4623</v>
      </c>
      <c r="M1445" t="s">
        <v>4623</v>
      </c>
      <c r="U1445" t="s">
        <v>4623</v>
      </c>
      <c r="AD1445" t="s">
        <v>85</v>
      </c>
      <c r="AE1445" t="s">
        <v>4623</v>
      </c>
    </row>
    <row r="1446" spans="2:31" x14ac:dyDescent="0.35">
      <c r="B1446" t="s">
        <v>14782</v>
      </c>
      <c r="C1446" t="s">
        <v>10905</v>
      </c>
      <c r="D1446" t="s">
        <v>10907</v>
      </c>
      <c r="E1446" t="s">
        <v>11143</v>
      </c>
      <c r="F1446" t="s">
        <v>11994</v>
      </c>
      <c r="G1446" t="s">
        <v>11995</v>
      </c>
      <c r="H1446" t="s">
        <v>12406</v>
      </c>
      <c r="I1446" t="s">
        <v>12506</v>
      </c>
      <c r="J1446" t="s">
        <v>16415</v>
      </c>
      <c r="K1446" t="s">
        <v>16416</v>
      </c>
      <c r="M1446" t="s">
        <v>16416</v>
      </c>
      <c r="N1446" t="s">
        <v>16417</v>
      </c>
      <c r="AD1446" t="s">
        <v>85</v>
      </c>
      <c r="AE1446" t="s">
        <v>16656</v>
      </c>
    </row>
    <row r="1447" spans="2:31" x14ac:dyDescent="0.35">
      <c r="B1447" t="s">
        <v>14781</v>
      </c>
      <c r="C1447" t="s">
        <v>10905</v>
      </c>
      <c r="D1447" t="s">
        <v>10907</v>
      </c>
      <c r="E1447" t="s">
        <v>11143</v>
      </c>
      <c r="F1447" t="s">
        <v>11994</v>
      </c>
      <c r="G1447" t="s">
        <v>11995</v>
      </c>
      <c r="H1447" t="s">
        <v>12406</v>
      </c>
      <c r="I1447" t="s">
        <v>12506</v>
      </c>
      <c r="J1447" t="s">
        <v>16415</v>
      </c>
      <c r="M1447" t="s">
        <v>16415</v>
      </c>
      <c r="AD1447" t="s">
        <v>85</v>
      </c>
      <c r="AE1447" t="s">
        <v>16415</v>
      </c>
    </row>
    <row r="1448" spans="2:31" x14ac:dyDescent="0.35">
      <c r="B1448" t="s">
        <v>14783</v>
      </c>
      <c r="C1448" t="s">
        <v>10905</v>
      </c>
      <c r="D1448" t="s">
        <v>10907</v>
      </c>
      <c r="E1448" t="s">
        <v>11143</v>
      </c>
      <c r="F1448" t="s">
        <v>11994</v>
      </c>
      <c r="G1448" t="s">
        <v>11995</v>
      </c>
      <c r="H1448" t="s">
        <v>12406</v>
      </c>
      <c r="I1448" t="s">
        <v>12506</v>
      </c>
      <c r="J1448" t="s">
        <v>1792</v>
      </c>
      <c r="M1448" t="s">
        <v>1792</v>
      </c>
      <c r="U1448" t="s">
        <v>1792</v>
      </c>
      <c r="AD1448" t="s">
        <v>1792</v>
      </c>
      <c r="AE1448" t="s">
        <v>1792</v>
      </c>
    </row>
    <row r="1449" spans="2:31" x14ac:dyDescent="0.35">
      <c r="B1449" t="s">
        <v>15211</v>
      </c>
      <c r="C1449" t="s">
        <v>10905</v>
      </c>
      <c r="D1449" t="s">
        <v>10907</v>
      </c>
      <c r="E1449" t="s">
        <v>11143</v>
      </c>
      <c r="F1449" t="s">
        <v>11994</v>
      </c>
      <c r="G1449" t="s">
        <v>11995</v>
      </c>
      <c r="H1449" t="s">
        <v>12406</v>
      </c>
      <c r="I1449" t="s">
        <v>12506</v>
      </c>
      <c r="J1449" t="s">
        <v>1793</v>
      </c>
      <c r="K1449" t="s">
        <v>16418</v>
      </c>
      <c r="M1449" t="s">
        <v>16418</v>
      </c>
      <c r="N1449" t="s">
        <v>16419</v>
      </c>
      <c r="U1449" t="s">
        <v>1793</v>
      </c>
      <c r="AD1449" t="s">
        <v>1793</v>
      </c>
      <c r="AE1449" t="s">
        <v>16656</v>
      </c>
    </row>
    <row r="1450" spans="2:31" x14ac:dyDescent="0.35">
      <c r="B1450" t="s">
        <v>14784</v>
      </c>
      <c r="C1450" t="s">
        <v>10905</v>
      </c>
      <c r="D1450" t="s">
        <v>10907</v>
      </c>
      <c r="E1450" t="s">
        <v>11143</v>
      </c>
      <c r="F1450" t="s">
        <v>11994</v>
      </c>
      <c r="G1450" t="s">
        <v>11995</v>
      </c>
      <c r="H1450" t="s">
        <v>12406</v>
      </c>
      <c r="I1450" t="s">
        <v>12506</v>
      </c>
      <c r="J1450" t="s">
        <v>1793</v>
      </c>
      <c r="M1450" t="s">
        <v>1793</v>
      </c>
      <c r="U1450" t="s">
        <v>1793</v>
      </c>
      <c r="AD1450" t="s">
        <v>1793</v>
      </c>
      <c r="AE1450" t="s">
        <v>1793</v>
      </c>
    </row>
    <row r="1451" spans="2:31" x14ac:dyDescent="0.35">
      <c r="B1451" t="s">
        <v>15213</v>
      </c>
      <c r="C1451" t="s">
        <v>10905</v>
      </c>
      <c r="D1451" t="s">
        <v>10907</v>
      </c>
      <c r="E1451" t="s">
        <v>11143</v>
      </c>
      <c r="F1451" t="s">
        <v>11994</v>
      </c>
      <c r="G1451" t="s">
        <v>11995</v>
      </c>
      <c r="H1451" t="s">
        <v>12406</v>
      </c>
      <c r="I1451" t="s">
        <v>12506</v>
      </c>
      <c r="J1451" t="s">
        <v>1850</v>
      </c>
      <c r="K1451" t="s">
        <v>21185</v>
      </c>
      <c r="L1451" t="s">
        <v>21526</v>
      </c>
      <c r="M1451" t="s">
        <v>21526</v>
      </c>
      <c r="N1451" t="s">
        <v>21527</v>
      </c>
      <c r="U1451" t="s">
        <v>16420</v>
      </c>
      <c r="AD1451" t="s">
        <v>19031</v>
      </c>
      <c r="AE1451" t="s">
        <v>16656</v>
      </c>
    </row>
    <row r="1452" spans="2:31" x14ac:dyDescent="0.35">
      <c r="B1452" t="s">
        <v>14785</v>
      </c>
      <c r="C1452" t="s">
        <v>10905</v>
      </c>
      <c r="D1452" t="s">
        <v>10907</v>
      </c>
      <c r="E1452" t="s">
        <v>11143</v>
      </c>
      <c r="F1452" t="s">
        <v>11994</v>
      </c>
      <c r="G1452" t="s">
        <v>11995</v>
      </c>
      <c r="H1452" t="s">
        <v>12406</v>
      </c>
      <c r="I1452" t="s">
        <v>12506</v>
      </c>
      <c r="J1452" t="s">
        <v>1850</v>
      </c>
      <c r="K1452" t="s">
        <v>21185</v>
      </c>
      <c r="M1452" t="s">
        <v>21185</v>
      </c>
      <c r="N1452" t="s">
        <v>21186</v>
      </c>
      <c r="U1452" t="s">
        <v>16420</v>
      </c>
      <c r="AD1452" t="s">
        <v>19031</v>
      </c>
      <c r="AE1452" t="s">
        <v>21185</v>
      </c>
    </row>
    <row r="1453" spans="2:31" x14ac:dyDescent="0.35">
      <c r="B1453" t="s">
        <v>14786</v>
      </c>
      <c r="C1453" t="s">
        <v>10905</v>
      </c>
      <c r="D1453" t="s">
        <v>10907</v>
      </c>
      <c r="E1453" t="s">
        <v>11143</v>
      </c>
      <c r="F1453" t="s">
        <v>11994</v>
      </c>
      <c r="G1453" t="s">
        <v>11995</v>
      </c>
      <c r="H1453" t="s">
        <v>12406</v>
      </c>
      <c r="I1453" t="s">
        <v>12506</v>
      </c>
      <c r="J1453" t="s">
        <v>16430</v>
      </c>
      <c r="M1453" t="s">
        <v>16430</v>
      </c>
      <c r="U1453" t="s">
        <v>16430</v>
      </c>
      <c r="AD1453" t="s">
        <v>16430</v>
      </c>
      <c r="AE1453" t="s">
        <v>16430</v>
      </c>
    </row>
    <row r="1454" spans="2:31" x14ac:dyDescent="0.35">
      <c r="B1454" t="s">
        <v>15156</v>
      </c>
      <c r="C1454" t="s">
        <v>10905</v>
      </c>
      <c r="D1454" t="s">
        <v>10907</v>
      </c>
      <c r="E1454" t="s">
        <v>11143</v>
      </c>
      <c r="F1454" t="s">
        <v>11994</v>
      </c>
      <c r="G1454" t="s">
        <v>11995</v>
      </c>
      <c r="H1454" t="s">
        <v>12406</v>
      </c>
      <c r="I1454" t="s">
        <v>12506</v>
      </c>
      <c r="J1454" t="s">
        <v>1850</v>
      </c>
      <c r="K1454" t="s">
        <v>16431</v>
      </c>
      <c r="M1454" t="s">
        <v>16431</v>
      </c>
      <c r="N1454" t="s">
        <v>21528</v>
      </c>
      <c r="U1454" t="s">
        <v>1850</v>
      </c>
      <c r="AD1454" t="s">
        <v>1850</v>
      </c>
      <c r="AE1454" t="s">
        <v>16656</v>
      </c>
    </row>
    <row r="1455" spans="2:31" x14ac:dyDescent="0.35">
      <c r="B1455" t="s">
        <v>15214</v>
      </c>
      <c r="C1455" t="s">
        <v>10905</v>
      </c>
      <c r="D1455" t="s">
        <v>10907</v>
      </c>
      <c r="E1455" t="s">
        <v>11143</v>
      </c>
      <c r="F1455" t="s">
        <v>11994</v>
      </c>
      <c r="G1455" t="s">
        <v>11995</v>
      </c>
      <c r="H1455" t="s">
        <v>12406</v>
      </c>
      <c r="I1455" t="s">
        <v>12506</v>
      </c>
      <c r="J1455" t="s">
        <v>1850</v>
      </c>
      <c r="K1455" t="s">
        <v>16432</v>
      </c>
      <c r="M1455" t="s">
        <v>16432</v>
      </c>
      <c r="N1455" t="s">
        <v>21529</v>
      </c>
      <c r="U1455" t="s">
        <v>1850</v>
      </c>
      <c r="AD1455" t="s">
        <v>1850</v>
      </c>
      <c r="AE1455" t="s">
        <v>16656</v>
      </c>
    </row>
    <row r="1456" spans="2:31" x14ac:dyDescent="0.35">
      <c r="B1456" t="s">
        <v>15155</v>
      </c>
      <c r="C1456" t="s">
        <v>10905</v>
      </c>
      <c r="D1456" t="s">
        <v>10907</v>
      </c>
      <c r="E1456" t="s">
        <v>11143</v>
      </c>
      <c r="F1456" t="s">
        <v>11994</v>
      </c>
      <c r="G1456" t="s">
        <v>11995</v>
      </c>
      <c r="H1456" t="s">
        <v>12406</v>
      </c>
      <c r="I1456" t="s">
        <v>12506</v>
      </c>
      <c r="J1456" t="s">
        <v>1850</v>
      </c>
      <c r="K1456" t="s">
        <v>16433</v>
      </c>
      <c r="M1456" t="s">
        <v>16433</v>
      </c>
      <c r="N1456" t="s">
        <v>21530</v>
      </c>
      <c r="U1456" t="s">
        <v>1850</v>
      </c>
      <c r="AD1456" t="s">
        <v>1850</v>
      </c>
      <c r="AE1456" t="s">
        <v>16656</v>
      </c>
    </row>
    <row r="1457" spans="2:31" x14ac:dyDescent="0.35">
      <c r="B1457" t="s">
        <v>14788</v>
      </c>
      <c r="C1457" t="s">
        <v>10905</v>
      </c>
      <c r="D1457" t="s">
        <v>10907</v>
      </c>
      <c r="E1457" t="s">
        <v>11143</v>
      </c>
      <c r="F1457" t="s">
        <v>11994</v>
      </c>
      <c r="G1457" t="s">
        <v>11995</v>
      </c>
      <c r="H1457" t="s">
        <v>12406</v>
      </c>
      <c r="I1457" t="s">
        <v>12506</v>
      </c>
      <c r="J1457" t="s">
        <v>1850</v>
      </c>
      <c r="K1457" t="s">
        <v>16434</v>
      </c>
      <c r="M1457" t="s">
        <v>16434</v>
      </c>
      <c r="N1457" t="s">
        <v>21192</v>
      </c>
      <c r="U1457" t="s">
        <v>1850</v>
      </c>
      <c r="AD1457" t="s">
        <v>16434</v>
      </c>
      <c r="AE1457" t="s">
        <v>16434</v>
      </c>
    </row>
    <row r="1458" spans="2:31" x14ac:dyDescent="0.35">
      <c r="B1458" t="s">
        <v>14787</v>
      </c>
      <c r="C1458" t="s">
        <v>10905</v>
      </c>
      <c r="D1458" t="s">
        <v>10907</v>
      </c>
      <c r="E1458" t="s">
        <v>11143</v>
      </c>
      <c r="F1458" t="s">
        <v>11994</v>
      </c>
      <c r="G1458" t="s">
        <v>11995</v>
      </c>
      <c r="H1458" t="s">
        <v>12406</v>
      </c>
      <c r="I1458" t="s">
        <v>12506</v>
      </c>
      <c r="J1458" t="s">
        <v>1850</v>
      </c>
      <c r="M1458" t="s">
        <v>1850</v>
      </c>
      <c r="N1458" t="s">
        <v>21195</v>
      </c>
      <c r="U1458" t="s">
        <v>1850</v>
      </c>
      <c r="AD1458" t="s">
        <v>1850</v>
      </c>
      <c r="AE1458" t="s">
        <v>1850</v>
      </c>
    </row>
    <row r="1459" spans="2:31" x14ac:dyDescent="0.35">
      <c r="B1459" t="s">
        <v>14811</v>
      </c>
      <c r="C1459" t="s">
        <v>10905</v>
      </c>
      <c r="D1459" t="s">
        <v>10907</v>
      </c>
      <c r="E1459" t="s">
        <v>11143</v>
      </c>
      <c r="F1459" t="s">
        <v>11994</v>
      </c>
      <c r="G1459" t="s">
        <v>11995</v>
      </c>
      <c r="H1459" t="s">
        <v>12406</v>
      </c>
      <c r="I1459" t="s">
        <v>12506</v>
      </c>
      <c r="J1459" t="s">
        <v>16435</v>
      </c>
      <c r="M1459" t="s">
        <v>16435</v>
      </c>
      <c r="AD1459" t="s">
        <v>85</v>
      </c>
      <c r="AE1459" t="s">
        <v>16435</v>
      </c>
    </row>
    <row r="1460" spans="2:31" x14ac:dyDescent="0.35">
      <c r="B1460" t="s">
        <v>15034</v>
      </c>
      <c r="C1460" t="s">
        <v>10905</v>
      </c>
      <c r="D1460" t="s">
        <v>10907</v>
      </c>
      <c r="E1460" t="s">
        <v>11143</v>
      </c>
      <c r="F1460" t="s">
        <v>11994</v>
      </c>
      <c r="G1460" t="s">
        <v>11995</v>
      </c>
      <c r="H1460" t="s">
        <v>12406</v>
      </c>
      <c r="I1460" t="s">
        <v>12506</v>
      </c>
      <c r="J1460" t="s">
        <v>16436</v>
      </c>
      <c r="M1460" t="s">
        <v>16436</v>
      </c>
      <c r="N1460" t="s">
        <v>16437</v>
      </c>
      <c r="U1460" t="s">
        <v>16436</v>
      </c>
      <c r="AD1460" t="s">
        <v>16436</v>
      </c>
      <c r="AE1460" t="s">
        <v>16436</v>
      </c>
    </row>
    <row r="1461" spans="2:31" x14ac:dyDescent="0.35">
      <c r="B1461" t="s">
        <v>15215</v>
      </c>
      <c r="C1461" t="s">
        <v>10905</v>
      </c>
      <c r="D1461" t="s">
        <v>10907</v>
      </c>
      <c r="E1461" t="s">
        <v>11143</v>
      </c>
      <c r="F1461" t="s">
        <v>11994</v>
      </c>
      <c r="G1461" t="s">
        <v>11995</v>
      </c>
      <c r="H1461" t="s">
        <v>12406</v>
      </c>
      <c r="I1461" t="s">
        <v>12506</v>
      </c>
      <c r="J1461" t="s">
        <v>1392</v>
      </c>
      <c r="K1461" t="s">
        <v>16438</v>
      </c>
      <c r="M1461" t="s">
        <v>16438</v>
      </c>
      <c r="U1461" t="s">
        <v>1392</v>
      </c>
      <c r="AD1461" t="s">
        <v>85</v>
      </c>
      <c r="AE1461" t="s">
        <v>16656</v>
      </c>
    </row>
    <row r="1462" spans="2:31" x14ac:dyDescent="0.35">
      <c r="B1462" t="s">
        <v>15162</v>
      </c>
      <c r="C1462" t="s">
        <v>10905</v>
      </c>
      <c r="D1462" t="s">
        <v>10907</v>
      </c>
      <c r="E1462" t="s">
        <v>11143</v>
      </c>
      <c r="F1462" t="s">
        <v>11994</v>
      </c>
      <c r="G1462" t="s">
        <v>11995</v>
      </c>
      <c r="H1462" t="s">
        <v>12406</v>
      </c>
      <c r="I1462" t="s">
        <v>12506</v>
      </c>
      <c r="J1462" t="s">
        <v>1392</v>
      </c>
      <c r="K1462" t="s">
        <v>16439</v>
      </c>
      <c r="M1462" t="s">
        <v>16439</v>
      </c>
      <c r="U1462" t="s">
        <v>1392</v>
      </c>
      <c r="AD1462" t="s">
        <v>85</v>
      </c>
      <c r="AE1462" t="s">
        <v>16656</v>
      </c>
    </row>
    <row r="1463" spans="2:31" x14ac:dyDescent="0.35">
      <c r="B1463" t="s">
        <v>14789</v>
      </c>
      <c r="C1463" t="s">
        <v>10905</v>
      </c>
      <c r="D1463" t="s">
        <v>10907</v>
      </c>
      <c r="E1463" t="s">
        <v>11143</v>
      </c>
      <c r="F1463" t="s">
        <v>11994</v>
      </c>
      <c r="G1463" t="s">
        <v>11995</v>
      </c>
      <c r="H1463" t="s">
        <v>12406</v>
      </c>
      <c r="I1463" t="s">
        <v>12506</v>
      </c>
      <c r="J1463" t="s">
        <v>1392</v>
      </c>
      <c r="M1463" t="s">
        <v>1392</v>
      </c>
      <c r="U1463" t="s">
        <v>1392</v>
      </c>
      <c r="AD1463" t="s">
        <v>1392</v>
      </c>
      <c r="AE1463" t="s">
        <v>1392</v>
      </c>
    </row>
    <row r="1464" spans="2:31" x14ac:dyDescent="0.35">
      <c r="B1464" t="s">
        <v>15216</v>
      </c>
      <c r="C1464" t="s">
        <v>10905</v>
      </c>
      <c r="D1464" t="s">
        <v>10907</v>
      </c>
      <c r="E1464" t="s">
        <v>11143</v>
      </c>
      <c r="F1464" t="s">
        <v>11994</v>
      </c>
      <c r="G1464" t="s">
        <v>11995</v>
      </c>
      <c r="H1464" t="s">
        <v>12406</v>
      </c>
      <c r="I1464" t="s">
        <v>12506</v>
      </c>
      <c r="J1464" t="s">
        <v>12514</v>
      </c>
      <c r="K1464" t="s">
        <v>20148</v>
      </c>
      <c r="M1464" t="s">
        <v>20148</v>
      </c>
      <c r="N1464" t="s">
        <v>20588</v>
      </c>
      <c r="U1464" t="s">
        <v>12514</v>
      </c>
      <c r="AD1464" t="s">
        <v>12514</v>
      </c>
      <c r="AE1464" t="s">
        <v>16656</v>
      </c>
    </row>
    <row r="1465" spans="2:31" x14ac:dyDescent="0.35">
      <c r="B1465" t="s">
        <v>16440</v>
      </c>
      <c r="C1465" t="s">
        <v>10905</v>
      </c>
      <c r="D1465" t="s">
        <v>10907</v>
      </c>
      <c r="E1465" t="s">
        <v>11143</v>
      </c>
      <c r="F1465" t="s">
        <v>11994</v>
      </c>
      <c r="G1465" t="s">
        <v>11995</v>
      </c>
      <c r="H1465" t="s">
        <v>12406</v>
      </c>
      <c r="I1465" t="s">
        <v>12506</v>
      </c>
      <c r="J1465" t="s">
        <v>12514</v>
      </c>
      <c r="K1465" t="s">
        <v>16441</v>
      </c>
      <c r="L1465" t="s">
        <v>16442</v>
      </c>
      <c r="M1465" t="s">
        <v>16442</v>
      </c>
      <c r="N1465" t="s">
        <v>20589</v>
      </c>
      <c r="U1465" t="s">
        <v>12514</v>
      </c>
      <c r="AD1465" t="s">
        <v>16441</v>
      </c>
      <c r="AE1465" t="s">
        <v>16656</v>
      </c>
    </row>
    <row r="1466" spans="2:31" x14ac:dyDescent="0.35">
      <c r="B1466" t="s">
        <v>16443</v>
      </c>
      <c r="C1466" t="s">
        <v>10905</v>
      </c>
      <c r="D1466" t="s">
        <v>10907</v>
      </c>
      <c r="E1466" t="s">
        <v>11143</v>
      </c>
      <c r="F1466" t="s">
        <v>11994</v>
      </c>
      <c r="G1466" t="s">
        <v>11995</v>
      </c>
      <c r="H1466" t="s">
        <v>12406</v>
      </c>
      <c r="I1466" t="s">
        <v>12506</v>
      </c>
      <c r="J1466" t="s">
        <v>12514</v>
      </c>
      <c r="K1466" t="s">
        <v>16444</v>
      </c>
      <c r="M1466" t="s">
        <v>16444</v>
      </c>
      <c r="N1466" t="s">
        <v>16445</v>
      </c>
      <c r="U1466" t="s">
        <v>12514</v>
      </c>
      <c r="AD1466" t="s">
        <v>12514</v>
      </c>
      <c r="AE1466" t="s">
        <v>16656</v>
      </c>
    </row>
    <row r="1467" spans="2:31" x14ac:dyDescent="0.35">
      <c r="B1467" t="s">
        <v>14790</v>
      </c>
      <c r="C1467" t="s">
        <v>10905</v>
      </c>
      <c r="D1467" t="s">
        <v>10907</v>
      </c>
      <c r="E1467" t="s">
        <v>11143</v>
      </c>
      <c r="F1467" t="s">
        <v>11994</v>
      </c>
      <c r="G1467" t="s">
        <v>11995</v>
      </c>
      <c r="H1467" t="s">
        <v>12406</v>
      </c>
      <c r="I1467" t="s">
        <v>12506</v>
      </c>
      <c r="J1467" t="s">
        <v>12514</v>
      </c>
      <c r="M1467" t="s">
        <v>12514</v>
      </c>
      <c r="N1467" t="s">
        <v>12513</v>
      </c>
      <c r="U1467" t="s">
        <v>12514</v>
      </c>
      <c r="AD1467" t="s">
        <v>12514</v>
      </c>
      <c r="AE1467" t="s">
        <v>12514</v>
      </c>
    </row>
    <row r="1468" spans="2:31" x14ac:dyDescent="0.35">
      <c r="B1468" t="s">
        <v>15217</v>
      </c>
      <c r="C1468" t="s">
        <v>10905</v>
      </c>
      <c r="D1468" t="s">
        <v>10907</v>
      </c>
      <c r="E1468" t="s">
        <v>11143</v>
      </c>
      <c r="F1468" t="s">
        <v>11994</v>
      </c>
      <c r="G1468" t="s">
        <v>11995</v>
      </c>
      <c r="H1468" t="s">
        <v>12406</v>
      </c>
      <c r="I1468" t="s">
        <v>12506</v>
      </c>
      <c r="J1468" t="s">
        <v>16446</v>
      </c>
      <c r="K1468" t="s">
        <v>16447</v>
      </c>
      <c r="M1468" t="s">
        <v>16447</v>
      </c>
      <c r="N1468" t="s">
        <v>16448</v>
      </c>
      <c r="U1468" t="s">
        <v>16446</v>
      </c>
      <c r="AD1468" t="s">
        <v>16446</v>
      </c>
      <c r="AE1468" t="s">
        <v>16656</v>
      </c>
    </row>
    <row r="1469" spans="2:31" x14ac:dyDescent="0.35">
      <c r="B1469" t="s">
        <v>14791</v>
      </c>
      <c r="C1469" t="s">
        <v>10905</v>
      </c>
      <c r="D1469" t="s">
        <v>10907</v>
      </c>
      <c r="E1469" t="s">
        <v>11143</v>
      </c>
      <c r="F1469" t="s">
        <v>11994</v>
      </c>
      <c r="G1469" t="s">
        <v>11995</v>
      </c>
      <c r="H1469" t="s">
        <v>12406</v>
      </c>
      <c r="I1469" t="s">
        <v>12506</v>
      </c>
      <c r="J1469" t="s">
        <v>16446</v>
      </c>
      <c r="M1469" t="s">
        <v>16446</v>
      </c>
      <c r="U1469" t="s">
        <v>16446</v>
      </c>
      <c r="AD1469" t="s">
        <v>85</v>
      </c>
      <c r="AE1469" t="s">
        <v>16446</v>
      </c>
    </row>
    <row r="1470" spans="2:31" x14ac:dyDescent="0.35">
      <c r="B1470" t="s">
        <v>14793</v>
      </c>
      <c r="C1470" t="s">
        <v>10905</v>
      </c>
      <c r="D1470" t="s">
        <v>10907</v>
      </c>
      <c r="E1470" t="s">
        <v>11143</v>
      </c>
      <c r="F1470" t="s">
        <v>11994</v>
      </c>
      <c r="G1470" t="s">
        <v>11995</v>
      </c>
      <c r="H1470" t="s">
        <v>12406</v>
      </c>
      <c r="I1470" t="s">
        <v>12506</v>
      </c>
      <c r="J1470" t="s">
        <v>16449</v>
      </c>
      <c r="K1470" t="s">
        <v>16450</v>
      </c>
      <c r="M1470" t="s">
        <v>16450</v>
      </c>
      <c r="AD1470" t="s">
        <v>85</v>
      </c>
      <c r="AE1470" t="s">
        <v>16450</v>
      </c>
    </row>
    <row r="1471" spans="2:31" x14ac:dyDescent="0.35">
      <c r="B1471" t="s">
        <v>14792</v>
      </c>
      <c r="C1471" t="s">
        <v>10905</v>
      </c>
      <c r="D1471" t="s">
        <v>10907</v>
      </c>
      <c r="E1471" t="s">
        <v>11143</v>
      </c>
      <c r="F1471" t="s">
        <v>11994</v>
      </c>
      <c r="G1471" t="s">
        <v>11995</v>
      </c>
      <c r="H1471" t="s">
        <v>12406</v>
      </c>
      <c r="I1471" t="s">
        <v>12506</v>
      </c>
      <c r="J1471" t="s">
        <v>16449</v>
      </c>
      <c r="M1471" t="s">
        <v>16449</v>
      </c>
      <c r="AD1471" t="s">
        <v>85</v>
      </c>
      <c r="AE1471" t="s">
        <v>16656</v>
      </c>
    </row>
    <row r="1472" spans="2:31" x14ac:dyDescent="0.35">
      <c r="B1472" t="s">
        <v>14794</v>
      </c>
      <c r="C1472" t="s">
        <v>10905</v>
      </c>
      <c r="D1472" t="s">
        <v>10907</v>
      </c>
      <c r="E1472" t="s">
        <v>11143</v>
      </c>
      <c r="F1472" t="s">
        <v>11994</v>
      </c>
      <c r="G1472" t="s">
        <v>11995</v>
      </c>
      <c r="H1472" t="s">
        <v>12406</v>
      </c>
      <c r="I1472" t="s">
        <v>12506</v>
      </c>
      <c r="J1472" t="s">
        <v>16451</v>
      </c>
      <c r="M1472" t="s">
        <v>16451</v>
      </c>
      <c r="U1472" t="s">
        <v>16451</v>
      </c>
      <c r="AD1472" t="s">
        <v>16451</v>
      </c>
      <c r="AE1472" t="s">
        <v>16451</v>
      </c>
    </row>
    <row r="1473" spans="2:31" x14ac:dyDescent="0.35">
      <c r="B1473" t="s">
        <v>14795</v>
      </c>
      <c r="C1473" t="s">
        <v>10905</v>
      </c>
      <c r="D1473" t="s">
        <v>10907</v>
      </c>
      <c r="E1473" t="s">
        <v>11143</v>
      </c>
      <c r="F1473" t="s">
        <v>11994</v>
      </c>
      <c r="G1473" t="s">
        <v>11995</v>
      </c>
      <c r="H1473" t="s">
        <v>12406</v>
      </c>
      <c r="I1473" t="s">
        <v>12506</v>
      </c>
      <c r="J1473" t="s">
        <v>1072</v>
      </c>
      <c r="M1473" t="s">
        <v>1072</v>
      </c>
      <c r="U1473" t="s">
        <v>1072</v>
      </c>
      <c r="AD1473" t="s">
        <v>1072</v>
      </c>
      <c r="AE1473" t="s">
        <v>1072</v>
      </c>
    </row>
    <row r="1474" spans="2:31" x14ac:dyDescent="0.35">
      <c r="B1474" t="s">
        <v>15039</v>
      </c>
      <c r="C1474" t="s">
        <v>10905</v>
      </c>
      <c r="D1474" t="s">
        <v>10907</v>
      </c>
      <c r="E1474" t="s">
        <v>11143</v>
      </c>
      <c r="F1474" t="s">
        <v>11994</v>
      </c>
      <c r="G1474" t="s">
        <v>11995</v>
      </c>
      <c r="H1474" t="s">
        <v>12406</v>
      </c>
      <c r="I1474" t="s">
        <v>12506</v>
      </c>
      <c r="J1474" t="s">
        <v>16353</v>
      </c>
      <c r="K1474" t="s">
        <v>16354</v>
      </c>
      <c r="M1474" t="s">
        <v>16354</v>
      </c>
      <c r="U1474" t="s">
        <v>16353</v>
      </c>
      <c r="AD1474" t="s">
        <v>16354</v>
      </c>
      <c r="AE1474" t="s">
        <v>16354</v>
      </c>
    </row>
    <row r="1475" spans="2:31" x14ac:dyDescent="0.35">
      <c r="B1475" t="s">
        <v>15038</v>
      </c>
      <c r="C1475" t="s">
        <v>10905</v>
      </c>
      <c r="D1475" t="s">
        <v>10907</v>
      </c>
      <c r="E1475" t="s">
        <v>11143</v>
      </c>
      <c r="F1475" t="s">
        <v>11994</v>
      </c>
      <c r="G1475" t="s">
        <v>11995</v>
      </c>
      <c r="H1475" t="s">
        <v>12406</v>
      </c>
      <c r="I1475" t="s">
        <v>12506</v>
      </c>
      <c r="J1475" t="s">
        <v>16353</v>
      </c>
      <c r="M1475" t="s">
        <v>16353</v>
      </c>
      <c r="U1475" t="s">
        <v>16353</v>
      </c>
      <c r="AD1475" t="s">
        <v>85</v>
      </c>
      <c r="AE1475" t="s">
        <v>16656</v>
      </c>
    </row>
    <row r="1476" spans="2:31" x14ac:dyDescent="0.35">
      <c r="B1476" t="s">
        <v>14800</v>
      </c>
      <c r="C1476" t="s">
        <v>10905</v>
      </c>
      <c r="D1476" t="s">
        <v>10907</v>
      </c>
      <c r="E1476" t="s">
        <v>11143</v>
      </c>
      <c r="F1476" t="s">
        <v>11994</v>
      </c>
      <c r="G1476" t="s">
        <v>11995</v>
      </c>
      <c r="H1476" t="s">
        <v>12406</v>
      </c>
      <c r="I1476" t="s">
        <v>12506</v>
      </c>
      <c r="J1476" t="s">
        <v>1914</v>
      </c>
      <c r="K1476" t="s">
        <v>16452</v>
      </c>
      <c r="M1476" t="s">
        <v>16452</v>
      </c>
      <c r="U1476" t="s">
        <v>1914</v>
      </c>
      <c r="AD1476" t="s">
        <v>16452</v>
      </c>
      <c r="AE1476" t="s">
        <v>16452</v>
      </c>
    </row>
    <row r="1477" spans="2:31" x14ac:dyDescent="0.35">
      <c r="B1477" t="s">
        <v>14799</v>
      </c>
      <c r="C1477" t="s">
        <v>10905</v>
      </c>
      <c r="D1477" t="s">
        <v>10907</v>
      </c>
      <c r="E1477" t="s">
        <v>11143</v>
      </c>
      <c r="F1477" t="s">
        <v>11994</v>
      </c>
      <c r="G1477" t="s">
        <v>11995</v>
      </c>
      <c r="H1477" t="s">
        <v>12406</v>
      </c>
      <c r="I1477" t="s">
        <v>12506</v>
      </c>
      <c r="J1477" t="s">
        <v>1914</v>
      </c>
      <c r="M1477" t="s">
        <v>1914</v>
      </c>
      <c r="U1477" t="s">
        <v>1914</v>
      </c>
      <c r="AD1477" t="s">
        <v>85</v>
      </c>
      <c r="AE1477" t="s">
        <v>16656</v>
      </c>
    </row>
    <row r="1478" spans="2:31" x14ac:dyDescent="0.35">
      <c r="B1478" t="s">
        <v>15040</v>
      </c>
      <c r="C1478" t="s">
        <v>10905</v>
      </c>
      <c r="D1478" t="s">
        <v>10907</v>
      </c>
      <c r="E1478" t="s">
        <v>11143</v>
      </c>
      <c r="F1478" t="s">
        <v>11994</v>
      </c>
      <c r="G1478" t="s">
        <v>11995</v>
      </c>
      <c r="H1478" t="s">
        <v>12406</v>
      </c>
      <c r="I1478" t="s">
        <v>12506</v>
      </c>
      <c r="J1478" t="s">
        <v>16456</v>
      </c>
      <c r="M1478" t="s">
        <v>16456</v>
      </c>
      <c r="U1478" t="s">
        <v>16456</v>
      </c>
      <c r="AD1478" t="s">
        <v>16456</v>
      </c>
      <c r="AE1478" t="s">
        <v>16456</v>
      </c>
    </row>
    <row r="1479" spans="2:31" x14ac:dyDescent="0.35">
      <c r="B1479" t="s">
        <v>15225</v>
      </c>
      <c r="C1479" t="s">
        <v>10905</v>
      </c>
      <c r="D1479" t="s">
        <v>10907</v>
      </c>
      <c r="E1479" t="s">
        <v>11143</v>
      </c>
      <c r="F1479" t="s">
        <v>11994</v>
      </c>
      <c r="G1479" t="s">
        <v>11995</v>
      </c>
      <c r="H1479" t="s">
        <v>12406</v>
      </c>
      <c r="I1479" t="s">
        <v>12506</v>
      </c>
      <c r="J1479" t="s">
        <v>1532</v>
      </c>
      <c r="K1479" t="s">
        <v>16457</v>
      </c>
      <c r="M1479" t="s">
        <v>16457</v>
      </c>
      <c r="N1479" t="s">
        <v>16458</v>
      </c>
      <c r="U1479" t="s">
        <v>1532</v>
      </c>
      <c r="AD1479" t="s">
        <v>1532</v>
      </c>
      <c r="AE1479" t="s">
        <v>16656</v>
      </c>
    </row>
    <row r="1480" spans="2:31" x14ac:dyDescent="0.35">
      <c r="B1480" t="s">
        <v>15218</v>
      </c>
      <c r="C1480" t="s">
        <v>10905</v>
      </c>
      <c r="D1480" t="s">
        <v>10907</v>
      </c>
      <c r="E1480" t="s">
        <v>11143</v>
      </c>
      <c r="F1480" t="s">
        <v>11994</v>
      </c>
      <c r="G1480" t="s">
        <v>11995</v>
      </c>
      <c r="H1480" t="s">
        <v>12406</v>
      </c>
      <c r="I1480" t="s">
        <v>12506</v>
      </c>
      <c r="J1480" t="s">
        <v>1532</v>
      </c>
      <c r="K1480" t="s">
        <v>20149</v>
      </c>
      <c r="M1480" t="s">
        <v>20149</v>
      </c>
      <c r="N1480" t="s">
        <v>20590</v>
      </c>
      <c r="U1480" t="s">
        <v>1532</v>
      </c>
      <c r="AD1480" t="s">
        <v>1532</v>
      </c>
      <c r="AE1480" t="s">
        <v>16656</v>
      </c>
    </row>
    <row r="1481" spans="2:31" x14ac:dyDescent="0.35">
      <c r="B1481" t="s">
        <v>14802</v>
      </c>
      <c r="C1481" t="s">
        <v>10905</v>
      </c>
      <c r="D1481" t="s">
        <v>10907</v>
      </c>
      <c r="E1481" t="s">
        <v>11143</v>
      </c>
      <c r="F1481" t="s">
        <v>11994</v>
      </c>
      <c r="G1481" t="s">
        <v>11995</v>
      </c>
      <c r="H1481" t="s">
        <v>12406</v>
      </c>
      <c r="I1481" t="s">
        <v>12506</v>
      </c>
      <c r="J1481" t="s">
        <v>1532</v>
      </c>
      <c r="K1481" t="s">
        <v>16459</v>
      </c>
      <c r="M1481" t="s">
        <v>16459</v>
      </c>
      <c r="U1481" t="s">
        <v>1532</v>
      </c>
      <c r="AD1481" t="s">
        <v>16459</v>
      </c>
      <c r="AE1481" t="s">
        <v>16459</v>
      </c>
    </row>
    <row r="1482" spans="2:31" x14ac:dyDescent="0.35">
      <c r="B1482" t="s">
        <v>14801</v>
      </c>
      <c r="C1482" t="s">
        <v>10905</v>
      </c>
      <c r="D1482" t="s">
        <v>10907</v>
      </c>
      <c r="E1482" t="s">
        <v>11143</v>
      </c>
      <c r="F1482" t="s">
        <v>11994</v>
      </c>
      <c r="G1482" t="s">
        <v>11995</v>
      </c>
      <c r="H1482" t="s">
        <v>12406</v>
      </c>
      <c r="I1482" t="s">
        <v>12506</v>
      </c>
      <c r="J1482" t="s">
        <v>1532</v>
      </c>
      <c r="M1482" t="s">
        <v>1532</v>
      </c>
      <c r="U1482" t="s">
        <v>1532</v>
      </c>
      <c r="AD1482" t="s">
        <v>1532</v>
      </c>
      <c r="AE1482" t="s">
        <v>1532</v>
      </c>
    </row>
    <row r="1483" spans="2:31" x14ac:dyDescent="0.35">
      <c r="B1483" t="s">
        <v>15219</v>
      </c>
      <c r="C1483" t="s">
        <v>10905</v>
      </c>
      <c r="D1483" t="s">
        <v>10907</v>
      </c>
      <c r="E1483" t="s">
        <v>11143</v>
      </c>
      <c r="F1483" t="s">
        <v>11994</v>
      </c>
      <c r="G1483" t="s">
        <v>11995</v>
      </c>
      <c r="H1483" t="s">
        <v>12406</v>
      </c>
      <c r="I1483" t="s">
        <v>12506</v>
      </c>
      <c r="J1483" t="s">
        <v>1527</v>
      </c>
      <c r="K1483" t="s">
        <v>16778</v>
      </c>
      <c r="M1483" t="s">
        <v>16778</v>
      </c>
      <c r="N1483" t="s">
        <v>20591</v>
      </c>
      <c r="U1483" t="s">
        <v>1527</v>
      </c>
      <c r="AD1483" t="s">
        <v>85</v>
      </c>
      <c r="AE1483" t="s">
        <v>16656</v>
      </c>
    </row>
    <row r="1484" spans="2:31" x14ac:dyDescent="0.35">
      <c r="B1484" t="s">
        <v>14803</v>
      </c>
      <c r="C1484" t="s">
        <v>10905</v>
      </c>
      <c r="D1484" t="s">
        <v>10907</v>
      </c>
      <c r="E1484" t="s">
        <v>11143</v>
      </c>
      <c r="F1484" t="s">
        <v>11994</v>
      </c>
      <c r="G1484" t="s">
        <v>11995</v>
      </c>
      <c r="H1484" t="s">
        <v>12406</v>
      </c>
      <c r="I1484" t="s">
        <v>12506</v>
      </c>
      <c r="J1484" t="s">
        <v>1527</v>
      </c>
      <c r="M1484" t="s">
        <v>1527</v>
      </c>
      <c r="U1484" t="s">
        <v>1527</v>
      </c>
      <c r="AD1484" t="s">
        <v>1527</v>
      </c>
      <c r="AE1484" t="s">
        <v>1527</v>
      </c>
    </row>
    <row r="1485" spans="2:31" x14ac:dyDescent="0.35">
      <c r="B1485" t="s">
        <v>14805</v>
      </c>
      <c r="C1485" t="s">
        <v>10905</v>
      </c>
      <c r="D1485" t="s">
        <v>10907</v>
      </c>
      <c r="E1485" t="s">
        <v>11143</v>
      </c>
      <c r="F1485" t="s">
        <v>11994</v>
      </c>
      <c r="G1485" t="s">
        <v>11995</v>
      </c>
      <c r="H1485" t="s">
        <v>12406</v>
      </c>
      <c r="I1485" t="s">
        <v>12506</v>
      </c>
      <c r="J1485" t="s">
        <v>16460</v>
      </c>
      <c r="K1485" t="s">
        <v>16461</v>
      </c>
      <c r="M1485" t="s">
        <v>16461</v>
      </c>
      <c r="N1485" t="s">
        <v>16462</v>
      </c>
      <c r="U1485" t="s">
        <v>16460</v>
      </c>
      <c r="AD1485" t="s">
        <v>16460</v>
      </c>
      <c r="AE1485" t="s">
        <v>16656</v>
      </c>
    </row>
    <row r="1486" spans="2:31" x14ac:dyDescent="0.35">
      <c r="B1486" t="s">
        <v>14804</v>
      </c>
      <c r="C1486" t="s">
        <v>10905</v>
      </c>
      <c r="D1486" t="s">
        <v>10907</v>
      </c>
      <c r="E1486" t="s">
        <v>11143</v>
      </c>
      <c r="F1486" t="s">
        <v>11994</v>
      </c>
      <c r="G1486" t="s">
        <v>11995</v>
      </c>
      <c r="H1486" t="s">
        <v>12406</v>
      </c>
      <c r="I1486" t="s">
        <v>12506</v>
      </c>
      <c r="J1486" t="s">
        <v>16460</v>
      </c>
      <c r="M1486" t="s">
        <v>16460</v>
      </c>
      <c r="U1486" t="s">
        <v>16460</v>
      </c>
      <c r="AD1486" t="s">
        <v>85</v>
      </c>
      <c r="AE1486" t="s">
        <v>16460</v>
      </c>
    </row>
    <row r="1487" spans="2:31" x14ac:dyDescent="0.35">
      <c r="B1487" t="s">
        <v>14806</v>
      </c>
      <c r="C1487" t="s">
        <v>10905</v>
      </c>
      <c r="D1487" t="s">
        <v>10907</v>
      </c>
      <c r="E1487" t="s">
        <v>11143</v>
      </c>
      <c r="F1487" t="s">
        <v>11994</v>
      </c>
      <c r="G1487" t="s">
        <v>11995</v>
      </c>
      <c r="H1487" t="s">
        <v>12406</v>
      </c>
      <c r="I1487" t="s">
        <v>12506</v>
      </c>
      <c r="J1487" t="s">
        <v>16463</v>
      </c>
      <c r="M1487" t="s">
        <v>16463</v>
      </c>
      <c r="U1487" t="s">
        <v>16463</v>
      </c>
      <c r="AD1487" t="s">
        <v>16463</v>
      </c>
      <c r="AE1487" t="s">
        <v>16463</v>
      </c>
    </row>
    <row r="1488" spans="2:31" x14ac:dyDescent="0.35">
      <c r="B1488" t="s">
        <v>16464</v>
      </c>
      <c r="C1488" t="s">
        <v>10905</v>
      </c>
      <c r="D1488" t="s">
        <v>10907</v>
      </c>
      <c r="E1488" t="s">
        <v>11143</v>
      </c>
      <c r="F1488" t="s">
        <v>11994</v>
      </c>
      <c r="G1488" t="s">
        <v>11995</v>
      </c>
      <c r="H1488" t="s">
        <v>12406</v>
      </c>
      <c r="I1488" t="s">
        <v>12506</v>
      </c>
      <c r="J1488" t="s">
        <v>16465</v>
      </c>
      <c r="K1488" t="s">
        <v>16466</v>
      </c>
      <c r="M1488" t="s">
        <v>16466</v>
      </c>
      <c r="AD1488" t="s">
        <v>85</v>
      </c>
      <c r="AE1488" t="s">
        <v>16656</v>
      </c>
    </row>
    <row r="1489" spans="1:31" x14ac:dyDescent="0.35">
      <c r="B1489" t="s">
        <v>15037</v>
      </c>
      <c r="C1489" t="s">
        <v>10905</v>
      </c>
      <c r="D1489" t="s">
        <v>10907</v>
      </c>
      <c r="E1489" t="s">
        <v>11143</v>
      </c>
      <c r="F1489" t="s">
        <v>11994</v>
      </c>
      <c r="G1489" t="s">
        <v>11995</v>
      </c>
      <c r="H1489" t="s">
        <v>12406</v>
      </c>
      <c r="I1489" t="s">
        <v>12506</v>
      </c>
      <c r="J1489" t="s">
        <v>16465</v>
      </c>
      <c r="M1489" t="s">
        <v>16465</v>
      </c>
      <c r="AD1489" t="s">
        <v>85</v>
      </c>
      <c r="AE1489" t="s">
        <v>16656</v>
      </c>
    </row>
    <row r="1490" spans="1:31" x14ac:dyDescent="0.35">
      <c r="A1490" t="s">
        <v>85</v>
      </c>
      <c r="B1490" t="s">
        <v>15220</v>
      </c>
      <c r="C1490" t="s">
        <v>10905</v>
      </c>
      <c r="D1490" t="s">
        <v>10907</v>
      </c>
      <c r="E1490" t="s">
        <v>11143</v>
      </c>
      <c r="F1490" t="s">
        <v>11994</v>
      </c>
      <c r="G1490" t="s">
        <v>11995</v>
      </c>
      <c r="H1490" t="s">
        <v>12406</v>
      </c>
      <c r="I1490" t="s">
        <v>12506</v>
      </c>
      <c r="J1490" t="s">
        <v>1344</v>
      </c>
      <c r="K1490" t="s">
        <v>16467</v>
      </c>
      <c r="M1490" t="s">
        <v>16467</v>
      </c>
      <c r="N1490" t="s">
        <v>16468</v>
      </c>
      <c r="O1490" t="s">
        <v>85</v>
      </c>
      <c r="P1490" t="s">
        <v>85</v>
      </c>
      <c r="Q1490" t="s">
        <v>85</v>
      </c>
      <c r="R1490" t="s">
        <v>85</v>
      </c>
      <c r="S1490" t="s">
        <v>12511</v>
      </c>
      <c r="T1490" t="s">
        <v>85</v>
      </c>
      <c r="U1490" t="s">
        <v>1344</v>
      </c>
      <c r="V1490" t="s">
        <v>10901</v>
      </c>
      <c r="W1490" t="s">
        <v>85</v>
      </c>
      <c r="X1490" t="s">
        <v>85</v>
      </c>
      <c r="Y1490" t="s">
        <v>85</v>
      </c>
      <c r="Z1490" t="s">
        <v>85</v>
      </c>
      <c r="AA1490" t="s">
        <v>85</v>
      </c>
      <c r="AB1490" t="s">
        <v>12512</v>
      </c>
      <c r="AC1490" t="s">
        <v>12510</v>
      </c>
      <c r="AD1490" t="s">
        <v>1344</v>
      </c>
      <c r="AE1490" t="s">
        <v>16656</v>
      </c>
    </row>
    <row r="1491" spans="1:31" x14ac:dyDescent="0.35">
      <c r="B1491" t="s">
        <v>14808</v>
      </c>
      <c r="C1491" t="s">
        <v>10905</v>
      </c>
      <c r="D1491" t="s">
        <v>10907</v>
      </c>
      <c r="E1491" t="s">
        <v>11143</v>
      </c>
      <c r="F1491" t="s">
        <v>11994</v>
      </c>
      <c r="G1491" t="s">
        <v>11995</v>
      </c>
      <c r="H1491" t="s">
        <v>12406</v>
      </c>
      <c r="I1491" t="s">
        <v>12506</v>
      </c>
      <c r="J1491" t="s">
        <v>1344</v>
      </c>
      <c r="K1491" t="s">
        <v>16469</v>
      </c>
      <c r="M1491" t="s">
        <v>16469</v>
      </c>
      <c r="N1491" t="s">
        <v>16470</v>
      </c>
      <c r="U1491" t="s">
        <v>1344</v>
      </c>
      <c r="AD1491" t="s">
        <v>16469</v>
      </c>
      <c r="AE1491" t="s">
        <v>16469</v>
      </c>
    </row>
    <row r="1492" spans="1:31" x14ac:dyDescent="0.35">
      <c r="B1492" t="s">
        <v>14807</v>
      </c>
      <c r="C1492" t="s">
        <v>10905</v>
      </c>
      <c r="D1492" t="s">
        <v>10907</v>
      </c>
      <c r="E1492" t="s">
        <v>11143</v>
      </c>
      <c r="F1492" t="s">
        <v>11994</v>
      </c>
      <c r="G1492" t="s">
        <v>11995</v>
      </c>
      <c r="H1492" t="s">
        <v>12406</v>
      </c>
      <c r="I1492" t="s">
        <v>12506</v>
      </c>
      <c r="J1492" t="s">
        <v>1344</v>
      </c>
      <c r="M1492" t="s">
        <v>1344</v>
      </c>
      <c r="N1492" t="s">
        <v>19156</v>
      </c>
      <c r="U1492" t="s">
        <v>1344</v>
      </c>
      <c r="AD1492" t="s">
        <v>1344</v>
      </c>
      <c r="AE1492" t="s">
        <v>1344</v>
      </c>
    </row>
    <row r="1493" spans="1:31" x14ac:dyDescent="0.35">
      <c r="B1493" t="s">
        <v>15055</v>
      </c>
      <c r="C1493" t="s">
        <v>10905</v>
      </c>
      <c r="D1493" t="s">
        <v>10907</v>
      </c>
      <c r="E1493" t="s">
        <v>11143</v>
      </c>
      <c r="F1493" t="s">
        <v>11994</v>
      </c>
      <c r="G1493" t="s">
        <v>11995</v>
      </c>
      <c r="H1493" t="s">
        <v>12406</v>
      </c>
      <c r="I1493" t="s">
        <v>12506</v>
      </c>
      <c r="J1493" t="s">
        <v>16471</v>
      </c>
      <c r="M1493" t="s">
        <v>16471</v>
      </c>
      <c r="U1493" t="s">
        <v>16471</v>
      </c>
      <c r="AD1493" t="s">
        <v>16471</v>
      </c>
      <c r="AE1493" t="s">
        <v>16471</v>
      </c>
    </row>
    <row r="1494" spans="1:31" x14ac:dyDescent="0.35">
      <c r="A1494" t="s">
        <v>85</v>
      </c>
      <c r="B1494" t="s">
        <v>12515</v>
      </c>
      <c r="C1494" t="s">
        <v>10905</v>
      </c>
      <c r="D1494" t="s">
        <v>10907</v>
      </c>
      <c r="E1494" t="s">
        <v>11143</v>
      </c>
      <c r="F1494" t="s">
        <v>11994</v>
      </c>
      <c r="G1494" t="s">
        <v>11995</v>
      </c>
      <c r="H1494" t="s">
        <v>12406</v>
      </c>
      <c r="I1494" t="s">
        <v>12506</v>
      </c>
      <c r="J1494" t="s">
        <v>12517</v>
      </c>
      <c r="K1494" t="s">
        <v>16472</v>
      </c>
      <c r="M1494" t="s">
        <v>16472</v>
      </c>
      <c r="N1494" t="s">
        <v>16473</v>
      </c>
      <c r="O1494" t="s">
        <v>85</v>
      </c>
      <c r="P1494" t="s">
        <v>85</v>
      </c>
      <c r="Q1494" t="s">
        <v>85</v>
      </c>
      <c r="R1494" t="s">
        <v>85</v>
      </c>
      <c r="S1494" t="s">
        <v>85</v>
      </c>
      <c r="T1494" t="s">
        <v>85</v>
      </c>
      <c r="U1494" t="s">
        <v>12517</v>
      </c>
      <c r="V1494" t="s">
        <v>12518</v>
      </c>
      <c r="W1494" t="s">
        <v>85</v>
      </c>
      <c r="X1494" t="s">
        <v>85</v>
      </c>
      <c r="Y1494" t="s">
        <v>85</v>
      </c>
      <c r="Z1494" t="s">
        <v>85</v>
      </c>
      <c r="AA1494" t="s">
        <v>85</v>
      </c>
      <c r="AB1494" t="s">
        <v>85</v>
      </c>
      <c r="AC1494" t="s">
        <v>12516</v>
      </c>
      <c r="AD1494" t="s">
        <v>12517</v>
      </c>
      <c r="AE1494" t="s">
        <v>16656</v>
      </c>
    </row>
    <row r="1495" spans="1:31" x14ac:dyDescent="0.35">
      <c r="A1495" t="s">
        <v>85</v>
      </c>
      <c r="B1495" t="s">
        <v>16474</v>
      </c>
      <c r="C1495" t="s">
        <v>10905</v>
      </c>
      <c r="D1495" t="s">
        <v>10907</v>
      </c>
      <c r="E1495" t="s">
        <v>11143</v>
      </c>
      <c r="F1495" t="s">
        <v>11994</v>
      </c>
      <c r="G1495" t="s">
        <v>11995</v>
      </c>
      <c r="H1495" t="s">
        <v>12406</v>
      </c>
      <c r="I1495" t="s">
        <v>12506</v>
      </c>
      <c r="J1495" t="s">
        <v>12517</v>
      </c>
      <c r="K1495" t="s">
        <v>16475</v>
      </c>
      <c r="M1495" t="s">
        <v>16475</v>
      </c>
      <c r="O1495" t="s">
        <v>85</v>
      </c>
      <c r="P1495" t="s">
        <v>85</v>
      </c>
      <c r="Q1495" t="s">
        <v>85</v>
      </c>
      <c r="R1495" t="s">
        <v>85</v>
      </c>
      <c r="S1495" t="s">
        <v>85</v>
      </c>
      <c r="T1495" t="s">
        <v>85</v>
      </c>
      <c r="U1495" t="s">
        <v>12517</v>
      </c>
      <c r="V1495" t="s">
        <v>12518</v>
      </c>
      <c r="W1495" t="s">
        <v>85</v>
      </c>
      <c r="X1495" t="s">
        <v>85</v>
      </c>
      <c r="Y1495" t="s">
        <v>85</v>
      </c>
      <c r="Z1495" t="s">
        <v>85</v>
      </c>
      <c r="AA1495" t="s">
        <v>85</v>
      </c>
      <c r="AB1495" t="s">
        <v>85</v>
      </c>
      <c r="AC1495" t="s">
        <v>12516</v>
      </c>
      <c r="AD1495" t="s">
        <v>12517</v>
      </c>
      <c r="AE1495" t="s">
        <v>16656</v>
      </c>
    </row>
    <row r="1496" spans="1:31" x14ac:dyDescent="0.35">
      <c r="B1496" t="s">
        <v>14809</v>
      </c>
      <c r="C1496" t="s">
        <v>10905</v>
      </c>
      <c r="D1496" t="s">
        <v>10907</v>
      </c>
      <c r="E1496" t="s">
        <v>11143</v>
      </c>
      <c r="F1496" t="s">
        <v>11994</v>
      </c>
      <c r="G1496" t="s">
        <v>11995</v>
      </c>
      <c r="H1496" t="s">
        <v>12406</v>
      </c>
      <c r="I1496" t="s">
        <v>12506</v>
      </c>
      <c r="J1496" t="s">
        <v>12517</v>
      </c>
      <c r="M1496" t="s">
        <v>12517</v>
      </c>
      <c r="N1496" t="s">
        <v>19169</v>
      </c>
      <c r="AD1496" t="s">
        <v>85</v>
      </c>
      <c r="AE1496" t="s">
        <v>12517</v>
      </c>
    </row>
    <row r="1497" spans="1:31" x14ac:dyDescent="0.35">
      <c r="B1497" t="s">
        <v>14810</v>
      </c>
      <c r="C1497" t="s">
        <v>10905</v>
      </c>
      <c r="D1497" t="s">
        <v>10907</v>
      </c>
      <c r="E1497" t="s">
        <v>11143</v>
      </c>
      <c r="F1497" t="s">
        <v>11994</v>
      </c>
      <c r="G1497" t="s">
        <v>11995</v>
      </c>
      <c r="H1497" t="s">
        <v>12406</v>
      </c>
      <c r="I1497" t="s">
        <v>12506</v>
      </c>
      <c r="J1497" t="s">
        <v>13744</v>
      </c>
      <c r="M1497" t="s">
        <v>13744</v>
      </c>
      <c r="U1497" t="s">
        <v>13744</v>
      </c>
      <c r="AD1497" t="s">
        <v>13744</v>
      </c>
      <c r="AE1497" t="s">
        <v>13744</v>
      </c>
    </row>
    <row r="1498" spans="1:31" x14ac:dyDescent="0.35">
      <c r="A1498" t="s">
        <v>85</v>
      </c>
      <c r="B1498" t="s">
        <v>14766</v>
      </c>
      <c r="C1498" t="s">
        <v>10905</v>
      </c>
      <c r="D1498" t="s">
        <v>10907</v>
      </c>
      <c r="E1498" t="s">
        <v>11143</v>
      </c>
      <c r="F1498" t="s">
        <v>11994</v>
      </c>
      <c r="G1498" t="s">
        <v>11995</v>
      </c>
      <c r="H1498" t="s">
        <v>12406</v>
      </c>
      <c r="I1498" t="s">
        <v>15818</v>
      </c>
      <c r="J1498" t="s">
        <v>16711</v>
      </c>
      <c r="K1498" t="s">
        <v>16779</v>
      </c>
      <c r="M1498" t="s">
        <v>16779</v>
      </c>
      <c r="N1498" t="s">
        <v>20592</v>
      </c>
      <c r="O1498" t="s">
        <v>85</v>
      </c>
      <c r="P1498" t="s">
        <v>85</v>
      </c>
      <c r="Q1498" t="s">
        <v>85</v>
      </c>
      <c r="R1498" t="s">
        <v>85</v>
      </c>
      <c r="S1498" t="s">
        <v>85</v>
      </c>
      <c r="T1498" t="s">
        <v>85</v>
      </c>
      <c r="U1498" t="s">
        <v>1144</v>
      </c>
      <c r="V1498" t="s">
        <v>12524</v>
      </c>
      <c r="W1498" t="s">
        <v>85</v>
      </c>
      <c r="X1498" t="s">
        <v>85</v>
      </c>
      <c r="Y1498" t="s">
        <v>85</v>
      </c>
      <c r="Z1498" t="s">
        <v>85</v>
      </c>
      <c r="AA1498" t="s">
        <v>85</v>
      </c>
      <c r="AB1498" t="s">
        <v>12525</v>
      </c>
      <c r="AD1498" t="s">
        <v>20150</v>
      </c>
      <c r="AE1498" t="s">
        <v>16656</v>
      </c>
    </row>
    <row r="1499" spans="1:31" x14ac:dyDescent="0.35">
      <c r="A1499" t="s">
        <v>85</v>
      </c>
      <c r="B1499" t="s">
        <v>14765</v>
      </c>
      <c r="C1499" t="s">
        <v>10905</v>
      </c>
      <c r="D1499" t="s">
        <v>10907</v>
      </c>
      <c r="E1499" t="s">
        <v>11143</v>
      </c>
      <c r="F1499" t="s">
        <v>11994</v>
      </c>
      <c r="G1499" t="s">
        <v>11995</v>
      </c>
      <c r="H1499" t="s">
        <v>12406</v>
      </c>
      <c r="I1499" t="s">
        <v>15818</v>
      </c>
      <c r="J1499" t="s">
        <v>16711</v>
      </c>
      <c r="K1499" t="s">
        <v>16780</v>
      </c>
      <c r="M1499" t="s">
        <v>16780</v>
      </c>
      <c r="O1499" t="s">
        <v>85</v>
      </c>
      <c r="P1499" t="s">
        <v>85</v>
      </c>
      <c r="Q1499" t="s">
        <v>85</v>
      </c>
      <c r="R1499" t="s">
        <v>85</v>
      </c>
      <c r="S1499" t="s">
        <v>85</v>
      </c>
      <c r="T1499" t="s">
        <v>85</v>
      </c>
      <c r="U1499" t="s">
        <v>1144</v>
      </c>
      <c r="V1499" t="s">
        <v>12524</v>
      </c>
      <c r="W1499" t="s">
        <v>85</v>
      </c>
      <c r="X1499" t="s">
        <v>85</v>
      </c>
      <c r="Y1499" t="s">
        <v>85</v>
      </c>
      <c r="Z1499" t="s">
        <v>85</v>
      </c>
      <c r="AA1499" t="s">
        <v>85</v>
      </c>
      <c r="AB1499" t="s">
        <v>12525</v>
      </c>
      <c r="AD1499" t="s">
        <v>19180</v>
      </c>
      <c r="AE1499" t="s">
        <v>16780</v>
      </c>
    </row>
    <row r="1500" spans="1:31" x14ac:dyDescent="0.35">
      <c r="A1500" t="s">
        <v>85</v>
      </c>
      <c r="B1500" t="s">
        <v>14767</v>
      </c>
      <c r="C1500" t="s">
        <v>10905</v>
      </c>
      <c r="D1500" t="s">
        <v>10907</v>
      </c>
      <c r="E1500" t="s">
        <v>11143</v>
      </c>
      <c r="F1500" t="s">
        <v>11994</v>
      </c>
      <c r="G1500" t="s">
        <v>11995</v>
      </c>
      <c r="H1500" t="s">
        <v>12406</v>
      </c>
      <c r="I1500" t="s">
        <v>15818</v>
      </c>
      <c r="J1500" t="s">
        <v>971</v>
      </c>
      <c r="K1500" t="s">
        <v>16477</v>
      </c>
      <c r="M1500" t="s">
        <v>16477</v>
      </c>
      <c r="N1500" t="s">
        <v>20596</v>
      </c>
      <c r="O1500" t="s">
        <v>85</v>
      </c>
      <c r="P1500" t="s">
        <v>85</v>
      </c>
      <c r="Q1500" t="s">
        <v>85</v>
      </c>
      <c r="R1500" t="s">
        <v>85</v>
      </c>
      <c r="S1500" t="s">
        <v>85</v>
      </c>
      <c r="T1500" t="s">
        <v>85</v>
      </c>
      <c r="U1500" t="s">
        <v>972</v>
      </c>
      <c r="V1500" t="s">
        <v>12524</v>
      </c>
      <c r="W1500" t="s">
        <v>85</v>
      </c>
      <c r="X1500" t="s">
        <v>85</v>
      </c>
      <c r="Y1500" t="s">
        <v>85</v>
      </c>
      <c r="Z1500" t="s">
        <v>85</v>
      </c>
      <c r="AA1500" t="s">
        <v>85</v>
      </c>
      <c r="AB1500" t="s">
        <v>12525</v>
      </c>
      <c r="AC1500" t="s">
        <v>16477</v>
      </c>
      <c r="AD1500" t="s">
        <v>20597</v>
      </c>
      <c r="AE1500" t="s">
        <v>16477</v>
      </c>
    </row>
    <row r="1501" spans="1:31" x14ac:dyDescent="0.35">
      <c r="A1501" t="s">
        <v>85</v>
      </c>
      <c r="B1501" t="s">
        <v>12531</v>
      </c>
      <c r="C1501" t="s">
        <v>10905</v>
      </c>
      <c r="D1501" t="s">
        <v>10907</v>
      </c>
      <c r="E1501" t="s">
        <v>11143</v>
      </c>
      <c r="F1501" t="s">
        <v>11994</v>
      </c>
      <c r="G1501" t="s">
        <v>11995</v>
      </c>
      <c r="H1501" t="s">
        <v>12406</v>
      </c>
      <c r="I1501" t="s">
        <v>12266</v>
      </c>
      <c r="J1501" t="s">
        <v>85</v>
      </c>
      <c r="K1501" t="s">
        <v>85</v>
      </c>
      <c r="M1501" t="s">
        <v>12266</v>
      </c>
      <c r="N1501" t="s">
        <v>85</v>
      </c>
      <c r="O1501" t="s">
        <v>85</v>
      </c>
      <c r="P1501" t="s">
        <v>85</v>
      </c>
      <c r="Q1501" t="s">
        <v>85</v>
      </c>
      <c r="R1501" t="s">
        <v>85</v>
      </c>
      <c r="S1501" t="s">
        <v>85</v>
      </c>
      <c r="T1501" t="s">
        <v>85</v>
      </c>
      <c r="V1501" t="s">
        <v>85</v>
      </c>
      <c r="W1501" t="s">
        <v>85</v>
      </c>
      <c r="X1501" t="s">
        <v>85</v>
      </c>
      <c r="Y1501" t="s">
        <v>85</v>
      </c>
      <c r="Z1501" t="s">
        <v>85</v>
      </c>
      <c r="AA1501" t="s">
        <v>85</v>
      </c>
      <c r="AB1501" t="s">
        <v>85</v>
      </c>
      <c r="AC1501" t="s">
        <v>85</v>
      </c>
      <c r="AD1501" t="s">
        <v>85</v>
      </c>
      <c r="AE1501" t="s">
        <v>16656</v>
      </c>
    </row>
    <row r="1502" spans="1:31" x14ac:dyDescent="0.35">
      <c r="B1502" t="s">
        <v>15042</v>
      </c>
      <c r="C1502" t="s">
        <v>10905</v>
      </c>
      <c r="D1502" t="s">
        <v>10907</v>
      </c>
      <c r="E1502" t="s">
        <v>11143</v>
      </c>
      <c r="F1502" t="s">
        <v>11994</v>
      </c>
      <c r="G1502" t="s">
        <v>11995</v>
      </c>
      <c r="H1502" t="s">
        <v>12406</v>
      </c>
      <c r="I1502" t="s">
        <v>12266</v>
      </c>
      <c r="J1502" t="s">
        <v>16478</v>
      </c>
      <c r="K1502" t="s">
        <v>16479</v>
      </c>
      <c r="M1502" t="s">
        <v>16479</v>
      </c>
      <c r="N1502" t="s">
        <v>20598</v>
      </c>
      <c r="U1502" t="s">
        <v>16478</v>
      </c>
      <c r="AD1502" t="s">
        <v>20151</v>
      </c>
      <c r="AE1502" t="s">
        <v>16656</v>
      </c>
    </row>
    <row r="1503" spans="1:31" x14ac:dyDescent="0.35">
      <c r="B1503" t="s">
        <v>15041</v>
      </c>
      <c r="C1503" t="s">
        <v>10905</v>
      </c>
      <c r="D1503" t="s">
        <v>10907</v>
      </c>
      <c r="E1503" t="s">
        <v>11143</v>
      </c>
      <c r="F1503" t="s">
        <v>11994</v>
      </c>
      <c r="G1503" t="s">
        <v>11995</v>
      </c>
      <c r="H1503" t="s">
        <v>12406</v>
      </c>
      <c r="I1503" t="s">
        <v>12266</v>
      </c>
      <c r="J1503" t="s">
        <v>16478</v>
      </c>
      <c r="M1503" t="s">
        <v>16478</v>
      </c>
      <c r="U1503" t="s">
        <v>16478</v>
      </c>
      <c r="AD1503" t="s">
        <v>85</v>
      </c>
      <c r="AE1503" t="s">
        <v>16656</v>
      </c>
    </row>
    <row r="1504" spans="1:31" x14ac:dyDescent="0.35">
      <c r="B1504" t="s">
        <v>15074</v>
      </c>
      <c r="C1504" t="s">
        <v>10905</v>
      </c>
      <c r="D1504" t="s">
        <v>10907</v>
      </c>
      <c r="E1504" t="s">
        <v>11143</v>
      </c>
      <c r="F1504" t="s">
        <v>11994</v>
      </c>
      <c r="G1504" t="s">
        <v>11995</v>
      </c>
      <c r="H1504" t="s">
        <v>12406</v>
      </c>
      <c r="I1504" t="s">
        <v>12266</v>
      </c>
      <c r="J1504" t="s">
        <v>16480</v>
      </c>
      <c r="M1504" t="s">
        <v>16480</v>
      </c>
      <c r="N1504" t="s">
        <v>16481</v>
      </c>
      <c r="AD1504" t="s">
        <v>85</v>
      </c>
      <c r="AE1504" t="s">
        <v>16480</v>
      </c>
    </row>
    <row r="1505" spans="2:31" x14ac:dyDescent="0.35">
      <c r="B1505" t="s">
        <v>15075</v>
      </c>
      <c r="C1505" t="s">
        <v>10905</v>
      </c>
      <c r="D1505" t="s">
        <v>10907</v>
      </c>
      <c r="E1505" t="s">
        <v>11143</v>
      </c>
      <c r="F1505" t="s">
        <v>11994</v>
      </c>
      <c r="G1505" t="s">
        <v>11995</v>
      </c>
      <c r="H1505" t="s">
        <v>12406</v>
      </c>
      <c r="I1505" t="s">
        <v>12266</v>
      </c>
      <c r="J1505" t="s">
        <v>16482</v>
      </c>
      <c r="M1505" t="s">
        <v>16482</v>
      </c>
      <c r="U1505" t="s">
        <v>16482</v>
      </c>
      <c r="AD1505" t="s">
        <v>16482</v>
      </c>
      <c r="AE1505" t="s">
        <v>16482</v>
      </c>
    </row>
    <row r="1506" spans="2:31" x14ac:dyDescent="0.35">
      <c r="B1506" t="s">
        <v>15043</v>
      </c>
      <c r="C1506" t="s">
        <v>10905</v>
      </c>
      <c r="D1506" t="s">
        <v>10907</v>
      </c>
      <c r="E1506" t="s">
        <v>11143</v>
      </c>
      <c r="F1506" t="s">
        <v>11994</v>
      </c>
      <c r="G1506" t="s">
        <v>11995</v>
      </c>
      <c r="H1506" t="s">
        <v>12406</v>
      </c>
      <c r="I1506" t="s">
        <v>12266</v>
      </c>
      <c r="J1506" t="s">
        <v>16483</v>
      </c>
      <c r="M1506" t="s">
        <v>16483</v>
      </c>
      <c r="U1506" t="s">
        <v>16483</v>
      </c>
      <c r="AD1506" t="s">
        <v>16483</v>
      </c>
      <c r="AE1506" t="s">
        <v>16483</v>
      </c>
    </row>
    <row r="1507" spans="2:31" x14ac:dyDescent="0.35">
      <c r="B1507" t="s">
        <v>15124</v>
      </c>
      <c r="C1507" t="s">
        <v>10905</v>
      </c>
      <c r="D1507" t="s">
        <v>10907</v>
      </c>
      <c r="E1507" t="s">
        <v>11143</v>
      </c>
      <c r="F1507" t="s">
        <v>11994</v>
      </c>
      <c r="G1507" t="s">
        <v>11995</v>
      </c>
      <c r="H1507" t="s">
        <v>12406</v>
      </c>
      <c r="I1507" t="s">
        <v>12266</v>
      </c>
      <c r="J1507" t="s">
        <v>1754</v>
      </c>
      <c r="K1507" t="s">
        <v>16484</v>
      </c>
      <c r="L1507" t="s">
        <v>16485</v>
      </c>
      <c r="M1507" t="s">
        <v>16485</v>
      </c>
      <c r="U1507" t="s">
        <v>1754</v>
      </c>
      <c r="AD1507" t="s">
        <v>16484</v>
      </c>
      <c r="AE1507" t="s">
        <v>16656</v>
      </c>
    </row>
    <row r="1508" spans="2:31" x14ac:dyDescent="0.35">
      <c r="B1508" t="s">
        <v>15223</v>
      </c>
      <c r="C1508" t="s">
        <v>10905</v>
      </c>
      <c r="D1508" t="s">
        <v>10907</v>
      </c>
      <c r="E1508" t="s">
        <v>11143</v>
      </c>
      <c r="F1508" t="s">
        <v>11994</v>
      </c>
      <c r="G1508" t="s">
        <v>11995</v>
      </c>
      <c r="H1508" t="s">
        <v>12406</v>
      </c>
      <c r="I1508" t="s">
        <v>12266</v>
      </c>
      <c r="J1508" t="s">
        <v>1754</v>
      </c>
      <c r="K1508" t="s">
        <v>16484</v>
      </c>
      <c r="L1508" t="s">
        <v>16486</v>
      </c>
      <c r="M1508" t="s">
        <v>16486</v>
      </c>
      <c r="N1508" t="s">
        <v>20599</v>
      </c>
      <c r="U1508" t="s">
        <v>1754</v>
      </c>
      <c r="AD1508" t="s">
        <v>16484</v>
      </c>
      <c r="AE1508" t="s">
        <v>16656</v>
      </c>
    </row>
    <row r="1509" spans="2:31" x14ac:dyDescent="0.35">
      <c r="B1509" t="s">
        <v>15079</v>
      </c>
      <c r="C1509" t="s">
        <v>10905</v>
      </c>
      <c r="D1509" t="s">
        <v>10907</v>
      </c>
      <c r="E1509" t="s">
        <v>11143</v>
      </c>
      <c r="F1509" t="s">
        <v>11994</v>
      </c>
      <c r="G1509" t="s">
        <v>11995</v>
      </c>
      <c r="H1509" t="s">
        <v>12406</v>
      </c>
      <c r="I1509" t="s">
        <v>12266</v>
      </c>
      <c r="J1509" t="s">
        <v>1754</v>
      </c>
      <c r="K1509" t="s">
        <v>16484</v>
      </c>
      <c r="M1509" t="s">
        <v>16484</v>
      </c>
      <c r="U1509" t="s">
        <v>1754</v>
      </c>
      <c r="AD1509" t="s">
        <v>16484</v>
      </c>
      <c r="AE1509" t="s">
        <v>16484</v>
      </c>
    </row>
    <row r="1510" spans="2:31" x14ac:dyDescent="0.35">
      <c r="B1510" t="s">
        <v>15078</v>
      </c>
      <c r="C1510" t="s">
        <v>10905</v>
      </c>
      <c r="D1510" t="s">
        <v>10907</v>
      </c>
      <c r="E1510" t="s">
        <v>11143</v>
      </c>
      <c r="F1510" t="s">
        <v>11994</v>
      </c>
      <c r="G1510" t="s">
        <v>11995</v>
      </c>
      <c r="H1510" t="s">
        <v>12406</v>
      </c>
      <c r="I1510" t="s">
        <v>12266</v>
      </c>
      <c r="J1510" t="s">
        <v>1754</v>
      </c>
      <c r="M1510" t="s">
        <v>1754</v>
      </c>
      <c r="U1510" t="s">
        <v>1754</v>
      </c>
      <c r="AD1510" t="s">
        <v>85</v>
      </c>
      <c r="AE1510" t="s">
        <v>16656</v>
      </c>
    </row>
    <row r="1511" spans="2:31" x14ac:dyDescent="0.35">
      <c r="B1511" t="s">
        <v>15133</v>
      </c>
      <c r="C1511" t="s">
        <v>10905</v>
      </c>
      <c r="D1511" t="s">
        <v>10907</v>
      </c>
      <c r="E1511" t="s">
        <v>11143</v>
      </c>
      <c r="F1511" t="s">
        <v>11994</v>
      </c>
      <c r="G1511" t="s">
        <v>11995</v>
      </c>
      <c r="H1511" t="s">
        <v>12406</v>
      </c>
      <c r="I1511" t="s">
        <v>12266</v>
      </c>
      <c r="J1511" t="s">
        <v>1765</v>
      </c>
      <c r="K1511" t="s">
        <v>14613</v>
      </c>
      <c r="L1511" t="s">
        <v>20152</v>
      </c>
      <c r="M1511" t="s">
        <v>20152</v>
      </c>
      <c r="N1511" t="s">
        <v>20600</v>
      </c>
      <c r="U1511" t="s">
        <v>1765</v>
      </c>
      <c r="AD1511" t="s">
        <v>14613</v>
      </c>
      <c r="AE1511" t="s">
        <v>16656</v>
      </c>
    </row>
    <row r="1512" spans="2:31" x14ac:dyDescent="0.35">
      <c r="B1512" t="s">
        <v>16487</v>
      </c>
      <c r="C1512" t="s">
        <v>10905</v>
      </c>
      <c r="D1512" t="s">
        <v>10907</v>
      </c>
      <c r="E1512" t="s">
        <v>11143</v>
      </c>
      <c r="F1512" t="s">
        <v>11994</v>
      </c>
      <c r="G1512" t="s">
        <v>11995</v>
      </c>
      <c r="H1512" t="s">
        <v>12406</v>
      </c>
      <c r="I1512" t="s">
        <v>12266</v>
      </c>
      <c r="J1512" t="s">
        <v>1765</v>
      </c>
      <c r="K1512" t="s">
        <v>14613</v>
      </c>
      <c r="L1512" t="s">
        <v>16488</v>
      </c>
      <c r="M1512" t="s">
        <v>16488</v>
      </c>
      <c r="N1512" t="s">
        <v>20601</v>
      </c>
      <c r="U1512" t="s">
        <v>1765</v>
      </c>
      <c r="AD1512" t="s">
        <v>14613</v>
      </c>
      <c r="AE1512" t="s">
        <v>16656</v>
      </c>
    </row>
    <row r="1513" spans="2:31" x14ac:dyDescent="0.35">
      <c r="B1513" t="s">
        <v>15132</v>
      </c>
      <c r="C1513" t="s">
        <v>10905</v>
      </c>
      <c r="D1513" t="s">
        <v>10907</v>
      </c>
      <c r="E1513" t="s">
        <v>11143</v>
      </c>
      <c r="F1513" t="s">
        <v>11994</v>
      </c>
      <c r="G1513" t="s">
        <v>11995</v>
      </c>
      <c r="H1513" t="s">
        <v>12406</v>
      </c>
      <c r="I1513" t="s">
        <v>12266</v>
      </c>
      <c r="J1513" t="s">
        <v>1765</v>
      </c>
      <c r="K1513" t="s">
        <v>14613</v>
      </c>
      <c r="M1513" t="s">
        <v>14613</v>
      </c>
      <c r="U1513" t="s">
        <v>1765</v>
      </c>
      <c r="AD1513" t="s">
        <v>85</v>
      </c>
      <c r="AE1513" t="s">
        <v>14613</v>
      </c>
    </row>
    <row r="1514" spans="2:31" x14ac:dyDescent="0.35">
      <c r="B1514" t="s">
        <v>15044</v>
      </c>
      <c r="C1514" t="s">
        <v>10905</v>
      </c>
      <c r="D1514" t="s">
        <v>10907</v>
      </c>
      <c r="E1514" t="s">
        <v>11143</v>
      </c>
      <c r="F1514" t="s">
        <v>11994</v>
      </c>
      <c r="G1514" t="s">
        <v>11995</v>
      </c>
      <c r="H1514" t="s">
        <v>12406</v>
      </c>
      <c r="I1514" t="s">
        <v>12266</v>
      </c>
      <c r="J1514" t="s">
        <v>1765</v>
      </c>
      <c r="M1514" t="s">
        <v>1765</v>
      </c>
      <c r="U1514" t="s">
        <v>1765</v>
      </c>
      <c r="AD1514" t="s">
        <v>85</v>
      </c>
      <c r="AE1514" t="s">
        <v>16656</v>
      </c>
    </row>
    <row r="1515" spans="2:31" x14ac:dyDescent="0.35">
      <c r="B1515" t="s">
        <v>15045</v>
      </c>
      <c r="C1515" t="s">
        <v>10905</v>
      </c>
      <c r="D1515" t="s">
        <v>10907</v>
      </c>
      <c r="E1515" t="s">
        <v>11143</v>
      </c>
      <c r="F1515" t="s">
        <v>11994</v>
      </c>
      <c r="G1515" t="s">
        <v>11995</v>
      </c>
      <c r="H1515" t="s">
        <v>12406</v>
      </c>
      <c r="I1515" t="s">
        <v>12266</v>
      </c>
      <c r="J1515" t="s">
        <v>16489</v>
      </c>
      <c r="M1515" t="s">
        <v>16489</v>
      </c>
      <c r="U1515" t="s">
        <v>16489</v>
      </c>
      <c r="AD1515" t="s">
        <v>16489</v>
      </c>
      <c r="AE1515" t="s">
        <v>16489</v>
      </c>
    </row>
    <row r="1516" spans="2:31" x14ac:dyDescent="0.35">
      <c r="B1516" t="s">
        <v>15046</v>
      </c>
      <c r="C1516" t="s">
        <v>10905</v>
      </c>
      <c r="D1516" t="s">
        <v>10907</v>
      </c>
      <c r="E1516" t="s">
        <v>11143</v>
      </c>
      <c r="F1516" t="s">
        <v>11994</v>
      </c>
      <c r="G1516" t="s">
        <v>11995</v>
      </c>
      <c r="H1516" t="s">
        <v>12406</v>
      </c>
      <c r="I1516" t="s">
        <v>12266</v>
      </c>
      <c r="J1516" t="s">
        <v>16490</v>
      </c>
      <c r="M1516" t="s">
        <v>16490</v>
      </c>
      <c r="AD1516" t="s">
        <v>85</v>
      </c>
      <c r="AE1516" t="s">
        <v>16656</v>
      </c>
    </row>
    <row r="1517" spans="2:31" x14ac:dyDescent="0.35">
      <c r="B1517" t="s">
        <v>15047</v>
      </c>
      <c r="C1517" t="s">
        <v>10905</v>
      </c>
      <c r="D1517" t="s">
        <v>10907</v>
      </c>
      <c r="E1517" t="s">
        <v>11143</v>
      </c>
      <c r="F1517" t="s">
        <v>11994</v>
      </c>
      <c r="G1517" t="s">
        <v>11995</v>
      </c>
      <c r="H1517" t="s">
        <v>12406</v>
      </c>
      <c r="I1517" t="s">
        <v>12266</v>
      </c>
      <c r="J1517" t="s">
        <v>16491</v>
      </c>
      <c r="M1517" t="s">
        <v>16491</v>
      </c>
      <c r="U1517" t="s">
        <v>16491</v>
      </c>
      <c r="AD1517" t="s">
        <v>16491</v>
      </c>
      <c r="AE1517" t="s">
        <v>16491</v>
      </c>
    </row>
    <row r="1518" spans="2:31" x14ac:dyDescent="0.35">
      <c r="B1518" t="s">
        <v>15048</v>
      </c>
      <c r="C1518" t="s">
        <v>10905</v>
      </c>
      <c r="D1518" t="s">
        <v>10907</v>
      </c>
      <c r="E1518" t="s">
        <v>11143</v>
      </c>
      <c r="F1518" t="s">
        <v>11994</v>
      </c>
      <c r="G1518" t="s">
        <v>11995</v>
      </c>
      <c r="H1518" t="s">
        <v>12406</v>
      </c>
      <c r="I1518" t="s">
        <v>12266</v>
      </c>
      <c r="J1518" t="s">
        <v>16492</v>
      </c>
      <c r="M1518" t="s">
        <v>16492</v>
      </c>
      <c r="U1518" t="s">
        <v>16492</v>
      </c>
      <c r="AD1518" t="s">
        <v>16492</v>
      </c>
      <c r="AE1518" t="s">
        <v>16492</v>
      </c>
    </row>
    <row r="1519" spans="2:31" x14ac:dyDescent="0.35">
      <c r="B1519" t="s">
        <v>16493</v>
      </c>
      <c r="C1519" t="s">
        <v>10905</v>
      </c>
      <c r="D1519" t="s">
        <v>10907</v>
      </c>
      <c r="E1519" t="s">
        <v>11143</v>
      </c>
      <c r="F1519" t="s">
        <v>11994</v>
      </c>
      <c r="G1519" t="s">
        <v>11995</v>
      </c>
      <c r="H1519" t="s">
        <v>12406</v>
      </c>
      <c r="I1519" t="s">
        <v>12266</v>
      </c>
      <c r="J1519" t="s">
        <v>1803</v>
      </c>
      <c r="M1519" t="s">
        <v>1803</v>
      </c>
      <c r="U1519" t="s">
        <v>1803</v>
      </c>
      <c r="AD1519" t="s">
        <v>1803</v>
      </c>
      <c r="AE1519" t="s">
        <v>1803</v>
      </c>
    </row>
    <row r="1520" spans="2:31" x14ac:dyDescent="0.35">
      <c r="B1520" t="s">
        <v>15049</v>
      </c>
      <c r="C1520" t="s">
        <v>10905</v>
      </c>
      <c r="D1520" t="s">
        <v>10907</v>
      </c>
      <c r="E1520" t="s">
        <v>11143</v>
      </c>
      <c r="F1520" t="s">
        <v>11994</v>
      </c>
      <c r="G1520" t="s">
        <v>11995</v>
      </c>
      <c r="H1520" t="s">
        <v>12406</v>
      </c>
      <c r="I1520" t="s">
        <v>12266</v>
      </c>
      <c r="J1520" t="s">
        <v>12526</v>
      </c>
      <c r="M1520" t="s">
        <v>12526</v>
      </c>
      <c r="U1520" t="s">
        <v>12526</v>
      </c>
      <c r="AD1520" t="s">
        <v>12526</v>
      </c>
      <c r="AE1520" t="s">
        <v>12526</v>
      </c>
    </row>
    <row r="1521" spans="1:31" x14ac:dyDescent="0.35">
      <c r="B1521" t="s">
        <v>15050</v>
      </c>
      <c r="C1521" t="s">
        <v>10905</v>
      </c>
      <c r="D1521" t="s">
        <v>10907</v>
      </c>
      <c r="E1521" t="s">
        <v>11143</v>
      </c>
      <c r="F1521" t="s">
        <v>11994</v>
      </c>
      <c r="G1521" t="s">
        <v>11995</v>
      </c>
      <c r="H1521" t="s">
        <v>12406</v>
      </c>
      <c r="I1521" t="s">
        <v>12266</v>
      </c>
      <c r="J1521" t="s">
        <v>20602</v>
      </c>
      <c r="M1521" t="s">
        <v>20602</v>
      </c>
      <c r="AD1521" t="s">
        <v>85</v>
      </c>
      <c r="AE1521" t="s">
        <v>20602</v>
      </c>
    </row>
    <row r="1522" spans="1:31" x14ac:dyDescent="0.35">
      <c r="B1522" t="s">
        <v>16494</v>
      </c>
      <c r="C1522" t="s">
        <v>10905</v>
      </c>
      <c r="D1522" t="s">
        <v>10907</v>
      </c>
      <c r="E1522" t="s">
        <v>11143</v>
      </c>
      <c r="F1522" t="s">
        <v>11994</v>
      </c>
      <c r="G1522" t="s">
        <v>11995</v>
      </c>
      <c r="H1522" t="s">
        <v>12406</v>
      </c>
      <c r="I1522" t="s">
        <v>12266</v>
      </c>
      <c r="J1522" t="s">
        <v>16495</v>
      </c>
      <c r="M1522" t="s">
        <v>16495</v>
      </c>
      <c r="AD1522" t="s">
        <v>85</v>
      </c>
      <c r="AE1522" t="s">
        <v>16495</v>
      </c>
    </row>
    <row r="1523" spans="1:31" x14ac:dyDescent="0.35">
      <c r="B1523" t="s">
        <v>15052</v>
      </c>
      <c r="C1523" t="s">
        <v>10905</v>
      </c>
      <c r="D1523" t="s">
        <v>10907</v>
      </c>
      <c r="E1523" t="s">
        <v>11143</v>
      </c>
      <c r="F1523" t="s">
        <v>11994</v>
      </c>
      <c r="G1523" t="s">
        <v>11995</v>
      </c>
      <c r="H1523" t="s">
        <v>12406</v>
      </c>
      <c r="I1523" t="s">
        <v>12266</v>
      </c>
      <c r="J1523" t="s">
        <v>1144</v>
      </c>
      <c r="K1523" t="s">
        <v>16496</v>
      </c>
      <c r="M1523" t="s">
        <v>16496</v>
      </c>
      <c r="N1523" t="s">
        <v>20603</v>
      </c>
      <c r="U1523" t="s">
        <v>1144</v>
      </c>
      <c r="AD1523" t="s">
        <v>20150</v>
      </c>
      <c r="AE1523" t="s">
        <v>16656</v>
      </c>
    </row>
    <row r="1524" spans="1:31" x14ac:dyDescent="0.35">
      <c r="B1524" t="s">
        <v>15051</v>
      </c>
      <c r="C1524" t="s">
        <v>10905</v>
      </c>
      <c r="D1524" t="s">
        <v>10907</v>
      </c>
      <c r="E1524" t="s">
        <v>11143</v>
      </c>
      <c r="F1524" t="s">
        <v>11994</v>
      </c>
      <c r="G1524" t="s">
        <v>11995</v>
      </c>
      <c r="H1524" t="s">
        <v>12406</v>
      </c>
      <c r="I1524" t="s">
        <v>12266</v>
      </c>
      <c r="J1524" t="s">
        <v>1144</v>
      </c>
      <c r="M1524" t="s">
        <v>1144</v>
      </c>
      <c r="U1524" t="s">
        <v>1144</v>
      </c>
      <c r="AD1524" t="s">
        <v>85</v>
      </c>
      <c r="AE1524" t="s">
        <v>16656</v>
      </c>
    </row>
    <row r="1525" spans="1:31" x14ac:dyDescent="0.35">
      <c r="B1525" t="s">
        <v>15054</v>
      </c>
      <c r="C1525" t="s">
        <v>10905</v>
      </c>
      <c r="D1525" t="s">
        <v>10907</v>
      </c>
      <c r="E1525" t="s">
        <v>11143</v>
      </c>
      <c r="F1525" t="s">
        <v>11994</v>
      </c>
      <c r="G1525" t="s">
        <v>11995</v>
      </c>
      <c r="H1525" t="s">
        <v>12406</v>
      </c>
      <c r="I1525" t="s">
        <v>12266</v>
      </c>
      <c r="J1525" t="s">
        <v>16500</v>
      </c>
      <c r="K1525" t="s">
        <v>16501</v>
      </c>
      <c r="M1525" t="s">
        <v>16501</v>
      </c>
      <c r="U1525" t="s">
        <v>16500</v>
      </c>
      <c r="AD1525" t="s">
        <v>16501</v>
      </c>
      <c r="AE1525" t="s">
        <v>16501</v>
      </c>
    </row>
    <row r="1526" spans="1:31" x14ac:dyDescent="0.35">
      <c r="B1526" t="s">
        <v>15053</v>
      </c>
      <c r="C1526" t="s">
        <v>10905</v>
      </c>
      <c r="D1526" t="s">
        <v>10907</v>
      </c>
      <c r="E1526" t="s">
        <v>11143</v>
      </c>
      <c r="F1526" t="s">
        <v>11994</v>
      </c>
      <c r="G1526" t="s">
        <v>11995</v>
      </c>
      <c r="H1526" t="s">
        <v>12406</v>
      </c>
      <c r="I1526" t="s">
        <v>12266</v>
      </c>
      <c r="J1526" t="s">
        <v>16500</v>
      </c>
      <c r="M1526" t="s">
        <v>16500</v>
      </c>
      <c r="U1526" t="s">
        <v>16500</v>
      </c>
      <c r="AD1526" t="s">
        <v>85</v>
      </c>
      <c r="AE1526" t="s">
        <v>16656</v>
      </c>
    </row>
    <row r="1527" spans="1:31" x14ac:dyDescent="0.35">
      <c r="A1527" t="s">
        <v>85</v>
      </c>
      <c r="B1527" t="s">
        <v>12528</v>
      </c>
      <c r="C1527" t="s">
        <v>10905</v>
      </c>
      <c r="D1527" t="s">
        <v>10907</v>
      </c>
      <c r="E1527" t="s">
        <v>11143</v>
      </c>
      <c r="F1527" t="s">
        <v>11994</v>
      </c>
      <c r="G1527" t="s">
        <v>11995</v>
      </c>
      <c r="H1527" t="s">
        <v>12406</v>
      </c>
      <c r="I1527" t="s">
        <v>12266</v>
      </c>
      <c r="J1527" t="s">
        <v>16502</v>
      </c>
      <c r="K1527" t="s">
        <v>85</v>
      </c>
      <c r="M1527" t="s">
        <v>16502</v>
      </c>
      <c r="N1527" t="s">
        <v>20604</v>
      </c>
      <c r="O1527" t="s">
        <v>85</v>
      </c>
      <c r="P1527" t="s">
        <v>85</v>
      </c>
      <c r="Q1527" t="s">
        <v>85</v>
      </c>
      <c r="R1527" t="s">
        <v>85</v>
      </c>
      <c r="S1527" t="s">
        <v>85</v>
      </c>
      <c r="T1527" t="s">
        <v>85</v>
      </c>
      <c r="U1527" t="s">
        <v>20605</v>
      </c>
      <c r="V1527" t="s">
        <v>12529</v>
      </c>
      <c r="W1527" t="s">
        <v>85</v>
      </c>
      <c r="X1527" t="s">
        <v>85</v>
      </c>
      <c r="Y1527" t="s">
        <v>85</v>
      </c>
      <c r="Z1527" t="s">
        <v>85</v>
      </c>
      <c r="AA1527" t="s">
        <v>85</v>
      </c>
      <c r="AB1527" t="s">
        <v>12530</v>
      </c>
      <c r="AC1527" t="s">
        <v>16503</v>
      </c>
      <c r="AD1527" t="s">
        <v>20606</v>
      </c>
      <c r="AE1527" t="s">
        <v>16656</v>
      </c>
    </row>
    <row r="1528" spans="1:31" x14ac:dyDescent="0.35">
      <c r="B1528" t="s">
        <v>15057</v>
      </c>
      <c r="C1528" t="s">
        <v>10905</v>
      </c>
      <c r="D1528" t="s">
        <v>10907</v>
      </c>
      <c r="E1528" t="s">
        <v>11143</v>
      </c>
      <c r="F1528" t="s">
        <v>11994</v>
      </c>
      <c r="G1528" t="s">
        <v>11995</v>
      </c>
      <c r="H1528" t="s">
        <v>12406</v>
      </c>
      <c r="I1528" t="s">
        <v>12266</v>
      </c>
      <c r="J1528" t="s">
        <v>16504</v>
      </c>
      <c r="K1528" t="s">
        <v>16505</v>
      </c>
      <c r="M1528" t="s">
        <v>16505</v>
      </c>
      <c r="U1528" t="s">
        <v>16504</v>
      </c>
      <c r="AD1528" t="s">
        <v>16505</v>
      </c>
      <c r="AE1528" t="s">
        <v>16505</v>
      </c>
    </row>
    <row r="1529" spans="1:31" x14ac:dyDescent="0.35">
      <c r="B1529" t="s">
        <v>15056</v>
      </c>
      <c r="C1529" t="s">
        <v>10905</v>
      </c>
      <c r="D1529" t="s">
        <v>10907</v>
      </c>
      <c r="E1529" t="s">
        <v>11143</v>
      </c>
      <c r="F1529" t="s">
        <v>11994</v>
      </c>
      <c r="G1529" t="s">
        <v>11995</v>
      </c>
      <c r="H1529" t="s">
        <v>12406</v>
      </c>
      <c r="I1529" t="s">
        <v>12266</v>
      </c>
      <c r="J1529" t="s">
        <v>16504</v>
      </c>
      <c r="M1529" t="s">
        <v>16504</v>
      </c>
      <c r="U1529" t="s">
        <v>16504</v>
      </c>
      <c r="AD1529" t="s">
        <v>85</v>
      </c>
      <c r="AE1529" t="s">
        <v>16656</v>
      </c>
    </row>
    <row r="1530" spans="1:31" x14ac:dyDescent="0.35">
      <c r="B1530" t="s">
        <v>15058</v>
      </c>
      <c r="C1530" t="s">
        <v>10905</v>
      </c>
      <c r="D1530" t="s">
        <v>10907</v>
      </c>
      <c r="E1530" t="s">
        <v>11143</v>
      </c>
      <c r="F1530" t="s">
        <v>11994</v>
      </c>
      <c r="G1530" t="s">
        <v>11995</v>
      </c>
      <c r="H1530" t="s">
        <v>12406</v>
      </c>
      <c r="I1530" t="s">
        <v>12266</v>
      </c>
      <c r="J1530" t="s">
        <v>16506</v>
      </c>
      <c r="M1530" t="s">
        <v>16506</v>
      </c>
      <c r="U1530" t="s">
        <v>16506</v>
      </c>
      <c r="AD1530" t="s">
        <v>16506</v>
      </c>
      <c r="AE1530" t="s">
        <v>16506</v>
      </c>
    </row>
    <row r="1531" spans="1:31" x14ac:dyDescent="0.35">
      <c r="A1531" t="s">
        <v>85</v>
      </c>
      <c r="B1531" t="s">
        <v>12667</v>
      </c>
      <c r="C1531" t="s">
        <v>10905</v>
      </c>
      <c r="D1531" t="s">
        <v>10907</v>
      </c>
      <c r="E1531" t="s">
        <v>11143</v>
      </c>
      <c r="F1531" t="s">
        <v>11994</v>
      </c>
      <c r="G1531" t="s">
        <v>11995</v>
      </c>
      <c r="H1531" t="s">
        <v>12569</v>
      </c>
      <c r="I1531" t="s">
        <v>85</v>
      </c>
      <c r="J1531" t="s">
        <v>85</v>
      </c>
      <c r="K1531" t="s">
        <v>85</v>
      </c>
      <c r="M1531" t="s">
        <v>12569</v>
      </c>
      <c r="N1531" t="s">
        <v>85</v>
      </c>
      <c r="O1531" t="s">
        <v>85</v>
      </c>
      <c r="P1531" t="s">
        <v>85</v>
      </c>
      <c r="Q1531" t="s">
        <v>85</v>
      </c>
      <c r="R1531" t="s">
        <v>85</v>
      </c>
      <c r="T1531" t="s">
        <v>85</v>
      </c>
      <c r="V1531" t="s">
        <v>85</v>
      </c>
      <c r="W1531" t="s">
        <v>85</v>
      </c>
      <c r="X1531" t="s">
        <v>5362</v>
      </c>
      <c r="Y1531" t="s">
        <v>637</v>
      </c>
      <c r="Z1531" t="s">
        <v>85</v>
      </c>
      <c r="AA1531" t="s">
        <v>85</v>
      </c>
      <c r="AC1531" t="s">
        <v>85</v>
      </c>
      <c r="AD1531" t="s">
        <v>85</v>
      </c>
      <c r="AE1531" t="s">
        <v>16656</v>
      </c>
    </row>
    <row r="1532" spans="1:31" x14ac:dyDescent="0.35">
      <c r="A1532" t="s">
        <v>85</v>
      </c>
      <c r="B1532" t="s">
        <v>12663</v>
      </c>
      <c r="C1532" t="s">
        <v>10905</v>
      </c>
      <c r="D1532" t="s">
        <v>10907</v>
      </c>
      <c r="E1532" t="s">
        <v>11143</v>
      </c>
      <c r="F1532" t="s">
        <v>11994</v>
      </c>
      <c r="G1532" t="s">
        <v>11995</v>
      </c>
      <c r="H1532" t="s">
        <v>12664</v>
      </c>
      <c r="I1532" t="s">
        <v>85</v>
      </c>
      <c r="J1532" t="s">
        <v>85</v>
      </c>
      <c r="K1532" t="s">
        <v>85</v>
      </c>
      <c r="M1532" t="s">
        <v>12664</v>
      </c>
      <c r="N1532" t="s">
        <v>85</v>
      </c>
      <c r="O1532" t="s">
        <v>85</v>
      </c>
      <c r="P1532" t="s">
        <v>85</v>
      </c>
      <c r="Q1532" t="s">
        <v>85</v>
      </c>
      <c r="R1532" t="s">
        <v>85</v>
      </c>
      <c r="T1532" t="s">
        <v>85</v>
      </c>
      <c r="V1532" t="s">
        <v>85</v>
      </c>
      <c r="W1532" t="s">
        <v>85</v>
      </c>
      <c r="X1532" t="s">
        <v>85</v>
      </c>
      <c r="Y1532" t="s">
        <v>85</v>
      </c>
      <c r="Z1532" t="s">
        <v>85</v>
      </c>
      <c r="AA1532" t="s">
        <v>85</v>
      </c>
      <c r="AC1532" t="s">
        <v>85</v>
      </c>
      <c r="AD1532" t="s">
        <v>85</v>
      </c>
      <c r="AE1532" t="s">
        <v>16656</v>
      </c>
    </row>
    <row r="1533" spans="1:31" x14ac:dyDescent="0.35">
      <c r="A1533" t="s">
        <v>85</v>
      </c>
      <c r="B1533" t="s">
        <v>12612</v>
      </c>
      <c r="C1533" t="s">
        <v>10905</v>
      </c>
      <c r="D1533" t="s">
        <v>10907</v>
      </c>
      <c r="E1533" t="s">
        <v>11143</v>
      </c>
      <c r="F1533" t="s">
        <v>11994</v>
      </c>
      <c r="G1533" t="s">
        <v>11995</v>
      </c>
      <c r="H1533" t="s">
        <v>12547</v>
      </c>
      <c r="I1533" t="s">
        <v>85</v>
      </c>
      <c r="J1533" t="s">
        <v>85</v>
      </c>
      <c r="K1533" t="s">
        <v>85</v>
      </c>
      <c r="M1533" t="s">
        <v>12547</v>
      </c>
      <c r="N1533" t="s">
        <v>85</v>
      </c>
      <c r="O1533" t="s">
        <v>85</v>
      </c>
      <c r="P1533" t="s">
        <v>85</v>
      </c>
      <c r="Q1533" t="s">
        <v>85</v>
      </c>
      <c r="R1533" t="s">
        <v>85</v>
      </c>
      <c r="T1533" t="s">
        <v>85</v>
      </c>
      <c r="V1533" t="s">
        <v>85</v>
      </c>
      <c r="W1533" t="s">
        <v>85</v>
      </c>
      <c r="X1533" t="s">
        <v>85</v>
      </c>
      <c r="Y1533" t="s">
        <v>85</v>
      </c>
      <c r="Z1533" t="s">
        <v>85</v>
      </c>
      <c r="AA1533" t="s">
        <v>85</v>
      </c>
      <c r="AC1533" t="s">
        <v>85</v>
      </c>
      <c r="AD1533" t="s">
        <v>85</v>
      </c>
      <c r="AE1533" t="s">
        <v>16656</v>
      </c>
    </row>
    <row r="1534" spans="1:31" x14ac:dyDescent="0.35">
      <c r="A1534" t="s">
        <v>85</v>
      </c>
      <c r="B1534" t="s">
        <v>12613</v>
      </c>
      <c r="C1534" t="s">
        <v>10905</v>
      </c>
      <c r="D1534" t="s">
        <v>10907</v>
      </c>
      <c r="E1534" t="s">
        <v>11143</v>
      </c>
      <c r="F1534" t="s">
        <v>11994</v>
      </c>
      <c r="G1534" t="s">
        <v>11995</v>
      </c>
      <c r="H1534" t="s">
        <v>12547</v>
      </c>
      <c r="I1534" t="s">
        <v>12614</v>
      </c>
      <c r="J1534" t="s">
        <v>85</v>
      </c>
      <c r="K1534" t="s">
        <v>85</v>
      </c>
      <c r="M1534" t="s">
        <v>12614</v>
      </c>
      <c r="O1534" t="s">
        <v>85</v>
      </c>
      <c r="P1534" t="s">
        <v>85</v>
      </c>
      <c r="Q1534" t="s">
        <v>85</v>
      </c>
      <c r="R1534" t="s">
        <v>85</v>
      </c>
      <c r="T1534" t="s">
        <v>85</v>
      </c>
      <c r="V1534" t="s">
        <v>85</v>
      </c>
      <c r="W1534" t="s">
        <v>85</v>
      </c>
      <c r="X1534" t="s">
        <v>85</v>
      </c>
      <c r="Y1534" t="s">
        <v>85</v>
      </c>
      <c r="Z1534" t="s">
        <v>85</v>
      </c>
      <c r="AA1534" t="s">
        <v>85</v>
      </c>
      <c r="AC1534" t="s">
        <v>12614</v>
      </c>
      <c r="AD1534" t="s">
        <v>85</v>
      </c>
      <c r="AE1534" t="s">
        <v>12614</v>
      </c>
    </row>
    <row r="1535" spans="1:31" x14ac:dyDescent="0.35">
      <c r="A1535" t="s">
        <v>85</v>
      </c>
      <c r="B1535" t="s">
        <v>12571</v>
      </c>
      <c r="C1535" t="s">
        <v>10905</v>
      </c>
      <c r="D1535" t="s">
        <v>10907</v>
      </c>
      <c r="E1535" t="s">
        <v>11143</v>
      </c>
      <c r="F1535" t="s">
        <v>11994</v>
      </c>
      <c r="G1535" t="s">
        <v>11995</v>
      </c>
      <c r="H1535" t="s">
        <v>12547</v>
      </c>
      <c r="I1535" t="s">
        <v>12572</v>
      </c>
      <c r="J1535" t="s">
        <v>85</v>
      </c>
      <c r="M1535" t="s">
        <v>12572</v>
      </c>
      <c r="N1535" t="s">
        <v>21231</v>
      </c>
      <c r="O1535" t="s">
        <v>85</v>
      </c>
      <c r="P1535" t="s">
        <v>85</v>
      </c>
      <c r="Q1535" t="s">
        <v>85</v>
      </c>
      <c r="R1535" t="s">
        <v>85</v>
      </c>
      <c r="T1535" t="s">
        <v>85</v>
      </c>
      <c r="V1535" t="s">
        <v>85</v>
      </c>
      <c r="W1535" t="s">
        <v>85</v>
      </c>
      <c r="X1535" t="s">
        <v>85</v>
      </c>
      <c r="Y1535" t="s">
        <v>85</v>
      </c>
      <c r="Z1535" t="s">
        <v>85</v>
      </c>
      <c r="AA1535" t="s">
        <v>85</v>
      </c>
      <c r="AC1535" t="s">
        <v>85</v>
      </c>
      <c r="AD1535" t="s">
        <v>85</v>
      </c>
      <c r="AE1535" t="s">
        <v>12572</v>
      </c>
    </row>
    <row r="1536" spans="1:31" x14ac:dyDescent="0.35">
      <c r="A1536" t="s">
        <v>85</v>
      </c>
      <c r="B1536" t="s">
        <v>12553</v>
      </c>
      <c r="C1536" t="s">
        <v>10905</v>
      </c>
      <c r="D1536" t="s">
        <v>10907</v>
      </c>
      <c r="E1536" t="s">
        <v>11143</v>
      </c>
      <c r="F1536" t="s">
        <v>11994</v>
      </c>
      <c r="G1536" t="s">
        <v>11995</v>
      </c>
      <c r="H1536" t="s">
        <v>12547</v>
      </c>
      <c r="I1536" t="s">
        <v>12548</v>
      </c>
      <c r="J1536" t="s">
        <v>85</v>
      </c>
      <c r="K1536" t="s">
        <v>85</v>
      </c>
      <c r="M1536" t="s">
        <v>12548</v>
      </c>
      <c r="N1536" t="s">
        <v>85</v>
      </c>
      <c r="O1536" t="s">
        <v>85</v>
      </c>
      <c r="P1536" t="s">
        <v>85</v>
      </c>
      <c r="Q1536" t="s">
        <v>85</v>
      </c>
      <c r="R1536" t="s">
        <v>85</v>
      </c>
      <c r="T1536" t="s">
        <v>85</v>
      </c>
      <c r="V1536" t="s">
        <v>85</v>
      </c>
      <c r="W1536" t="s">
        <v>85</v>
      </c>
      <c r="X1536" t="s">
        <v>85</v>
      </c>
      <c r="Y1536" t="s">
        <v>85</v>
      </c>
      <c r="Z1536" t="s">
        <v>85</v>
      </c>
      <c r="AA1536" t="s">
        <v>85</v>
      </c>
      <c r="AC1536" t="s">
        <v>85</v>
      </c>
      <c r="AD1536" t="s">
        <v>85</v>
      </c>
      <c r="AE1536" t="s">
        <v>12548</v>
      </c>
    </row>
    <row r="1537" spans="1:31" x14ac:dyDescent="0.35">
      <c r="A1537" t="s">
        <v>85</v>
      </c>
      <c r="B1537" t="s">
        <v>14954</v>
      </c>
      <c r="C1537" t="s">
        <v>10905</v>
      </c>
      <c r="D1537" t="s">
        <v>10907</v>
      </c>
      <c r="E1537" t="s">
        <v>11143</v>
      </c>
      <c r="F1537" t="s">
        <v>11994</v>
      </c>
      <c r="G1537" t="s">
        <v>11995</v>
      </c>
      <c r="H1537" t="s">
        <v>12547</v>
      </c>
      <c r="I1537" t="s">
        <v>12548</v>
      </c>
      <c r="J1537" t="s">
        <v>16507</v>
      </c>
      <c r="K1537" t="s">
        <v>85</v>
      </c>
      <c r="M1537" t="s">
        <v>16507</v>
      </c>
      <c r="N1537" t="s">
        <v>85</v>
      </c>
      <c r="O1537" t="s">
        <v>85</v>
      </c>
      <c r="P1537" t="s">
        <v>85</v>
      </c>
      <c r="Q1537" t="s">
        <v>85</v>
      </c>
      <c r="R1537" t="s">
        <v>85</v>
      </c>
      <c r="T1537" t="s">
        <v>85</v>
      </c>
      <c r="V1537" t="s">
        <v>85</v>
      </c>
      <c r="W1537" t="s">
        <v>85</v>
      </c>
      <c r="X1537" t="s">
        <v>85</v>
      </c>
      <c r="Y1537" t="s">
        <v>85</v>
      </c>
      <c r="Z1537" t="s">
        <v>85</v>
      </c>
      <c r="AA1537" t="s">
        <v>85</v>
      </c>
      <c r="AC1537" t="s">
        <v>12549</v>
      </c>
      <c r="AD1537" t="s">
        <v>85</v>
      </c>
      <c r="AE1537" t="s">
        <v>16507</v>
      </c>
    </row>
    <row r="1538" spans="1:31" x14ac:dyDescent="0.35">
      <c r="B1538" t="s">
        <v>16508</v>
      </c>
      <c r="C1538" t="s">
        <v>10905</v>
      </c>
      <c r="D1538" t="s">
        <v>10907</v>
      </c>
      <c r="E1538" t="s">
        <v>11143</v>
      </c>
      <c r="F1538" t="s">
        <v>11994</v>
      </c>
      <c r="G1538" t="s">
        <v>11995</v>
      </c>
      <c r="H1538" t="s">
        <v>12547</v>
      </c>
      <c r="I1538" t="s">
        <v>12548</v>
      </c>
      <c r="J1538" t="s">
        <v>16509</v>
      </c>
      <c r="M1538" t="s">
        <v>16509</v>
      </c>
      <c r="U1538" t="s">
        <v>1214</v>
      </c>
      <c r="AD1538" t="s">
        <v>19292</v>
      </c>
      <c r="AE1538" t="s">
        <v>16509</v>
      </c>
    </row>
    <row r="1539" spans="1:31" x14ac:dyDescent="0.35">
      <c r="A1539" t="s">
        <v>85</v>
      </c>
      <c r="B1539" t="s">
        <v>12546</v>
      </c>
      <c r="C1539" t="s">
        <v>10905</v>
      </c>
      <c r="D1539" t="s">
        <v>10907</v>
      </c>
      <c r="E1539" t="s">
        <v>11143</v>
      </c>
      <c r="F1539" t="s">
        <v>11994</v>
      </c>
      <c r="G1539" t="s">
        <v>11995</v>
      </c>
      <c r="H1539" t="s">
        <v>12547</v>
      </c>
      <c r="I1539" t="s">
        <v>12548</v>
      </c>
      <c r="J1539" t="s">
        <v>12549</v>
      </c>
      <c r="K1539" t="s">
        <v>85</v>
      </c>
      <c r="M1539" t="s">
        <v>12549</v>
      </c>
      <c r="N1539" t="s">
        <v>85</v>
      </c>
      <c r="O1539" t="s">
        <v>85</v>
      </c>
      <c r="P1539" t="s">
        <v>85</v>
      </c>
      <c r="Q1539" t="s">
        <v>85</v>
      </c>
      <c r="R1539" t="s">
        <v>85</v>
      </c>
      <c r="T1539" t="s">
        <v>85</v>
      </c>
      <c r="U1539" t="s">
        <v>12550</v>
      </c>
      <c r="V1539" t="s">
        <v>85</v>
      </c>
      <c r="W1539" t="s">
        <v>85</v>
      </c>
      <c r="X1539" t="s">
        <v>85</v>
      </c>
      <c r="Y1539" t="s">
        <v>85</v>
      </c>
      <c r="Z1539" t="s">
        <v>85</v>
      </c>
      <c r="AA1539" t="s">
        <v>85</v>
      </c>
      <c r="AC1539" t="s">
        <v>12549</v>
      </c>
      <c r="AD1539" t="s">
        <v>12550</v>
      </c>
      <c r="AE1539" t="s">
        <v>12549</v>
      </c>
    </row>
    <row r="1540" spans="1:31" x14ac:dyDescent="0.35">
      <c r="B1540" t="s">
        <v>16510</v>
      </c>
      <c r="C1540" t="s">
        <v>10905</v>
      </c>
      <c r="D1540" t="s">
        <v>10907</v>
      </c>
      <c r="E1540" t="s">
        <v>11143</v>
      </c>
      <c r="F1540" t="s">
        <v>11994</v>
      </c>
      <c r="G1540" t="s">
        <v>11995</v>
      </c>
      <c r="H1540" t="s">
        <v>12547</v>
      </c>
      <c r="I1540" t="s">
        <v>12548</v>
      </c>
      <c r="J1540" t="s">
        <v>12549</v>
      </c>
      <c r="K1540" t="s">
        <v>16511</v>
      </c>
      <c r="M1540" t="s">
        <v>16511</v>
      </c>
      <c r="N1540" t="s">
        <v>20607</v>
      </c>
      <c r="AD1540" t="s">
        <v>85</v>
      </c>
      <c r="AE1540" t="s">
        <v>16656</v>
      </c>
    </row>
    <row r="1541" spans="1:31" x14ac:dyDescent="0.35">
      <c r="A1541" t="s">
        <v>85</v>
      </c>
      <c r="B1541" t="s">
        <v>14911</v>
      </c>
      <c r="C1541" t="s">
        <v>10905</v>
      </c>
      <c r="D1541" t="s">
        <v>10907</v>
      </c>
      <c r="E1541" t="s">
        <v>11143</v>
      </c>
      <c r="F1541" t="s">
        <v>11994</v>
      </c>
      <c r="G1541" t="s">
        <v>11995</v>
      </c>
      <c r="H1541" t="s">
        <v>12547</v>
      </c>
      <c r="I1541" t="s">
        <v>12548</v>
      </c>
      <c r="J1541" t="s">
        <v>16512</v>
      </c>
      <c r="K1541" t="s">
        <v>85</v>
      </c>
      <c r="M1541" t="s">
        <v>16512</v>
      </c>
      <c r="N1541" t="s">
        <v>85</v>
      </c>
      <c r="O1541" t="s">
        <v>85</v>
      </c>
      <c r="P1541" t="s">
        <v>85</v>
      </c>
      <c r="Q1541" t="s">
        <v>85</v>
      </c>
      <c r="R1541" t="s">
        <v>85</v>
      </c>
      <c r="T1541" t="s">
        <v>85</v>
      </c>
      <c r="V1541" t="s">
        <v>85</v>
      </c>
      <c r="W1541" t="s">
        <v>85</v>
      </c>
      <c r="X1541" t="s">
        <v>85</v>
      </c>
      <c r="Y1541" t="s">
        <v>85</v>
      </c>
      <c r="Z1541" t="s">
        <v>85</v>
      </c>
      <c r="AA1541" t="s">
        <v>85</v>
      </c>
      <c r="AC1541" t="s">
        <v>12549</v>
      </c>
      <c r="AD1541" t="s">
        <v>85</v>
      </c>
      <c r="AE1541" t="s">
        <v>16512</v>
      </c>
    </row>
    <row r="1542" spans="1:31" x14ac:dyDescent="0.35">
      <c r="A1542" t="s">
        <v>85</v>
      </c>
      <c r="B1542" t="s">
        <v>16513</v>
      </c>
      <c r="C1542" t="s">
        <v>10905</v>
      </c>
      <c r="D1542" t="s">
        <v>10907</v>
      </c>
      <c r="E1542" t="s">
        <v>11143</v>
      </c>
      <c r="F1542" t="s">
        <v>11994</v>
      </c>
      <c r="G1542" t="s">
        <v>11995</v>
      </c>
      <c r="H1542" t="s">
        <v>12547</v>
      </c>
      <c r="I1542" t="s">
        <v>12548</v>
      </c>
      <c r="J1542" t="s">
        <v>16512</v>
      </c>
      <c r="K1542" t="s">
        <v>16514</v>
      </c>
      <c r="M1542" t="s">
        <v>16514</v>
      </c>
      <c r="N1542" t="s">
        <v>20608</v>
      </c>
      <c r="O1542" t="s">
        <v>85</v>
      </c>
      <c r="P1542" t="s">
        <v>85</v>
      </c>
      <c r="Q1542" t="s">
        <v>85</v>
      </c>
      <c r="R1542" t="s">
        <v>85</v>
      </c>
      <c r="T1542" t="s">
        <v>85</v>
      </c>
      <c r="V1542" t="s">
        <v>85</v>
      </c>
      <c r="W1542" t="s">
        <v>85</v>
      </c>
      <c r="X1542" t="s">
        <v>85</v>
      </c>
      <c r="Y1542" t="s">
        <v>85</v>
      </c>
      <c r="Z1542" t="s">
        <v>85</v>
      </c>
      <c r="AA1542" t="s">
        <v>85</v>
      </c>
      <c r="AC1542" t="s">
        <v>12549</v>
      </c>
      <c r="AD1542" t="s">
        <v>85</v>
      </c>
      <c r="AE1542" t="s">
        <v>16656</v>
      </c>
    </row>
    <row r="1543" spans="1:31" x14ac:dyDescent="0.35">
      <c r="A1543" t="s">
        <v>85</v>
      </c>
      <c r="B1543" t="s">
        <v>16515</v>
      </c>
      <c r="C1543" t="s">
        <v>10905</v>
      </c>
      <c r="D1543" t="s">
        <v>10907</v>
      </c>
      <c r="E1543" t="s">
        <v>11143</v>
      </c>
      <c r="F1543" t="s">
        <v>11994</v>
      </c>
      <c r="G1543" t="s">
        <v>11995</v>
      </c>
      <c r="H1543" t="s">
        <v>12547</v>
      </c>
      <c r="I1543" t="s">
        <v>12548</v>
      </c>
      <c r="J1543" t="s">
        <v>16512</v>
      </c>
      <c r="K1543" t="s">
        <v>16516</v>
      </c>
      <c r="M1543" t="s">
        <v>16516</v>
      </c>
      <c r="N1543" t="s">
        <v>20609</v>
      </c>
      <c r="O1543" t="s">
        <v>85</v>
      </c>
      <c r="P1543" t="s">
        <v>85</v>
      </c>
      <c r="Q1543" t="s">
        <v>85</v>
      </c>
      <c r="R1543" t="s">
        <v>85</v>
      </c>
      <c r="T1543" t="s">
        <v>85</v>
      </c>
      <c r="V1543" t="s">
        <v>85</v>
      </c>
      <c r="W1543" t="s">
        <v>85</v>
      </c>
      <c r="X1543" t="s">
        <v>85</v>
      </c>
      <c r="Y1543" t="s">
        <v>85</v>
      </c>
      <c r="Z1543" t="s">
        <v>85</v>
      </c>
      <c r="AA1543" t="s">
        <v>85</v>
      </c>
      <c r="AC1543" t="s">
        <v>12549</v>
      </c>
      <c r="AD1543" t="s">
        <v>85</v>
      </c>
      <c r="AE1543" t="s">
        <v>16656</v>
      </c>
    </row>
    <row r="1544" spans="1:31" x14ac:dyDescent="0.35">
      <c r="A1544" t="s">
        <v>85</v>
      </c>
      <c r="B1544" t="s">
        <v>12551</v>
      </c>
      <c r="C1544" t="s">
        <v>10905</v>
      </c>
      <c r="D1544" t="s">
        <v>10907</v>
      </c>
      <c r="E1544" t="s">
        <v>11143</v>
      </c>
      <c r="F1544" t="s">
        <v>11994</v>
      </c>
      <c r="G1544" t="s">
        <v>11995</v>
      </c>
      <c r="H1544" t="s">
        <v>12547</v>
      </c>
      <c r="I1544" t="s">
        <v>12548</v>
      </c>
      <c r="J1544" t="s">
        <v>12552</v>
      </c>
      <c r="K1544" t="s">
        <v>85</v>
      </c>
      <c r="M1544" t="s">
        <v>12552</v>
      </c>
      <c r="N1544" t="s">
        <v>85</v>
      </c>
      <c r="O1544" t="s">
        <v>85</v>
      </c>
      <c r="P1544" t="s">
        <v>85</v>
      </c>
      <c r="Q1544" t="s">
        <v>85</v>
      </c>
      <c r="R1544" t="s">
        <v>85</v>
      </c>
      <c r="T1544" t="s">
        <v>85</v>
      </c>
      <c r="V1544" t="s">
        <v>85</v>
      </c>
      <c r="W1544" t="s">
        <v>85</v>
      </c>
      <c r="X1544" t="s">
        <v>85</v>
      </c>
      <c r="Y1544" t="s">
        <v>85</v>
      </c>
      <c r="Z1544" t="s">
        <v>85</v>
      </c>
      <c r="AA1544" t="s">
        <v>85</v>
      </c>
      <c r="AC1544" t="s">
        <v>12552</v>
      </c>
      <c r="AD1544" t="s">
        <v>85</v>
      </c>
      <c r="AE1544" t="s">
        <v>12552</v>
      </c>
    </row>
    <row r="1545" spans="1:31" x14ac:dyDescent="0.35">
      <c r="A1545" t="s">
        <v>85</v>
      </c>
      <c r="B1545" t="s">
        <v>16517</v>
      </c>
      <c r="C1545" t="s">
        <v>10905</v>
      </c>
      <c r="D1545" t="s">
        <v>10907</v>
      </c>
      <c r="E1545" t="s">
        <v>11143</v>
      </c>
      <c r="F1545" t="s">
        <v>11994</v>
      </c>
      <c r="G1545" t="s">
        <v>11995</v>
      </c>
      <c r="H1545" t="s">
        <v>12547</v>
      </c>
      <c r="I1545" t="s">
        <v>12548</v>
      </c>
      <c r="J1545" t="s">
        <v>16518</v>
      </c>
      <c r="K1545" t="s">
        <v>85</v>
      </c>
      <c r="M1545" t="s">
        <v>16518</v>
      </c>
      <c r="N1545" t="s">
        <v>85</v>
      </c>
      <c r="O1545" t="s">
        <v>85</v>
      </c>
      <c r="P1545" t="s">
        <v>85</v>
      </c>
      <c r="Q1545" t="s">
        <v>85</v>
      </c>
      <c r="R1545" t="s">
        <v>85</v>
      </c>
      <c r="T1545" t="s">
        <v>85</v>
      </c>
      <c r="V1545" t="s">
        <v>85</v>
      </c>
      <c r="W1545" t="s">
        <v>85</v>
      </c>
      <c r="X1545" t="s">
        <v>85</v>
      </c>
      <c r="Y1545" t="s">
        <v>85</v>
      </c>
      <c r="Z1545" t="s">
        <v>85</v>
      </c>
      <c r="AA1545" t="s">
        <v>85</v>
      </c>
      <c r="AC1545" t="s">
        <v>12552</v>
      </c>
      <c r="AD1545" t="s">
        <v>85</v>
      </c>
      <c r="AE1545" t="s">
        <v>16518</v>
      </c>
    </row>
    <row r="1546" spans="1:31" x14ac:dyDescent="0.35">
      <c r="A1546" t="s">
        <v>85</v>
      </c>
      <c r="B1546" t="s">
        <v>14912</v>
      </c>
      <c r="C1546" t="s">
        <v>10905</v>
      </c>
      <c r="D1546" t="s">
        <v>10907</v>
      </c>
      <c r="E1546" t="s">
        <v>11143</v>
      </c>
      <c r="F1546" t="s">
        <v>11994</v>
      </c>
      <c r="G1546" t="s">
        <v>11995</v>
      </c>
      <c r="H1546" t="s">
        <v>12547</v>
      </c>
      <c r="I1546" t="s">
        <v>12548</v>
      </c>
      <c r="J1546" t="s">
        <v>16519</v>
      </c>
      <c r="K1546" t="s">
        <v>85</v>
      </c>
      <c r="M1546" t="s">
        <v>16519</v>
      </c>
      <c r="N1546" t="s">
        <v>85</v>
      </c>
      <c r="O1546" t="s">
        <v>85</v>
      </c>
      <c r="P1546" t="s">
        <v>85</v>
      </c>
      <c r="Q1546" t="s">
        <v>85</v>
      </c>
      <c r="R1546" t="s">
        <v>85</v>
      </c>
      <c r="T1546" t="s">
        <v>85</v>
      </c>
      <c r="V1546" t="s">
        <v>85</v>
      </c>
      <c r="W1546" t="s">
        <v>85</v>
      </c>
      <c r="X1546" t="s">
        <v>85</v>
      </c>
      <c r="Y1546" t="s">
        <v>85</v>
      </c>
      <c r="Z1546" t="s">
        <v>85</v>
      </c>
      <c r="AA1546" t="s">
        <v>85</v>
      </c>
      <c r="AD1546" t="s">
        <v>85</v>
      </c>
      <c r="AE1546" t="s">
        <v>16519</v>
      </c>
    </row>
    <row r="1547" spans="1:31" x14ac:dyDescent="0.35">
      <c r="A1547" t="s">
        <v>85</v>
      </c>
      <c r="B1547" t="s">
        <v>15002</v>
      </c>
      <c r="C1547" t="s">
        <v>10905</v>
      </c>
      <c r="D1547" t="s">
        <v>10907</v>
      </c>
      <c r="E1547" t="s">
        <v>11143</v>
      </c>
      <c r="F1547" t="s">
        <v>11994</v>
      </c>
      <c r="G1547" t="s">
        <v>11995</v>
      </c>
      <c r="H1547" t="s">
        <v>12547</v>
      </c>
      <c r="I1547" t="s">
        <v>12548</v>
      </c>
      <c r="J1547" t="s">
        <v>16520</v>
      </c>
      <c r="K1547" t="s">
        <v>85</v>
      </c>
      <c r="M1547" t="s">
        <v>16520</v>
      </c>
      <c r="N1547" t="s">
        <v>85</v>
      </c>
      <c r="O1547" t="s">
        <v>85</v>
      </c>
      <c r="P1547" t="s">
        <v>85</v>
      </c>
      <c r="Q1547" t="s">
        <v>85</v>
      </c>
      <c r="R1547" t="s">
        <v>85</v>
      </c>
      <c r="T1547" t="s">
        <v>85</v>
      </c>
      <c r="V1547" t="s">
        <v>85</v>
      </c>
      <c r="W1547" t="s">
        <v>85</v>
      </c>
      <c r="X1547" t="s">
        <v>85</v>
      </c>
      <c r="Y1547" t="s">
        <v>85</v>
      </c>
      <c r="Z1547" t="s">
        <v>85</v>
      </c>
      <c r="AA1547" t="s">
        <v>85</v>
      </c>
      <c r="AC1547" t="s">
        <v>85</v>
      </c>
      <c r="AD1547" t="s">
        <v>85</v>
      </c>
      <c r="AE1547" t="s">
        <v>16520</v>
      </c>
    </row>
    <row r="1548" spans="1:31" x14ac:dyDescent="0.35">
      <c r="A1548" t="s">
        <v>85</v>
      </c>
      <c r="B1548" t="s">
        <v>15016</v>
      </c>
      <c r="C1548" t="s">
        <v>10905</v>
      </c>
      <c r="D1548" t="s">
        <v>10907</v>
      </c>
      <c r="E1548" t="s">
        <v>11143</v>
      </c>
      <c r="F1548" t="s">
        <v>11994</v>
      </c>
      <c r="G1548" t="s">
        <v>11995</v>
      </c>
      <c r="H1548" t="s">
        <v>12547</v>
      </c>
      <c r="I1548" t="s">
        <v>12548</v>
      </c>
      <c r="J1548" t="s">
        <v>16521</v>
      </c>
      <c r="K1548" t="s">
        <v>85</v>
      </c>
      <c r="M1548" t="s">
        <v>16521</v>
      </c>
      <c r="N1548" t="s">
        <v>85</v>
      </c>
      <c r="O1548" t="s">
        <v>85</v>
      </c>
      <c r="P1548" t="s">
        <v>85</v>
      </c>
      <c r="Q1548" t="s">
        <v>85</v>
      </c>
      <c r="R1548" t="s">
        <v>85</v>
      </c>
      <c r="T1548" t="s">
        <v>85</v>
      </c>
      <c r="V1548" t="s">
        <v>85</v>
      </c>
      <c r="W1548" t="s">
        <v>85</v>
      </c>
      <c r="X1548" t="s">
        <v>85</v>
      </c>
      <c r="Y1548" t="s">
        <v>85</v>
      </c>
      <c r="Z1548" t="s">
        <v>85</v>
      </c>
      <c r="AA1548" t="s">
        <v>85</v>
      </c>
      <c r="AC1548" t="s">
        <v>85</v>
      </c>
      <c r="AD1548" t="s">
        <v>85</v>
      </c>
      <c r="AE1548" t="s">
        <v>16521</v>
      </c>
    </row>
    <row r="1549" spans="1:31" x14ac:dyDescent="0.35">
      <c r="A1549" t="s">
        <v>85</v>
      </c>
      <c r="B1549" t="s">
        <v>15017</v>
      </c>
      <c r="C1549" t="s">
        <v>10905</v>
      </c>
      <c r="D1549" t="s">
        <v>10907</v>
      </c>
      <c r="E1549" t="s">
        <v>11143</v>
      </c>
      <c r="F1549" t="s">
        <v>11994</v>
      </c>
      <c r="G1549" t="s">
        <v>11995</v>
      </c>
      <c r="H1549" t="s">
        <v>12547</v>
      </c>
      <c r="I1549" t="s">
        <v>12548</v>
      </c>
      <c r="J1549" t="s">
        <v>16522</v>
      </c>
      <c r="K1549" t="s">
        <v>85</v>
      </c>
      <c r="M1549" t="s">
        <v>16522</v>
      </c>
      <c r="N1549" t="s">
        <v>85</v>
      </c>
      <c r="O1549" t="s">
        <v>85</v>
      </c>
      <c r="P1549" t="s">
        <v>85</v>
      </c>
      <c r="Q1549" t="s">
        <v>85</v>
      </c>
      <c r="R1549" t="s">
        <v>85</v>
      </c>
      <c r="T1549" t="s">
        <v>85</v>
      </c>
      <c r="V1549" t="s">
        <v>85</v>
      </c>
      <c r="W1549" t="s">
        <v>85</v>
      </c>
      <c r="X1549" t="s">
        <v>85</v>
      </c>
      <c r="Y1549" t="s">
        <v>85</v>
      </c>
      <c r="Z1549" t="s">
        <v>85</v>
      </c>
      <c r="AA1549" t="s">
        <v>85</v>
      </c>
      <c r="AC1549" t="s">
        <v>85</v>
      </c>
      <c r="AD1549" t="s">
        <v>85</v>
      </c>
      <c r="AE1549" t="s">
        <v>16522</v>
      </c>
    </row>
    <row r="1550" spans="1:31" x14ac:dyDescent="0.35">
      <c r="A1550" t="s">
        <v>85</v>
      </c>
      <c r="B1550" t="s">
        <v>15004</v>
      </c>
      <c r="C1550" t="s">
        <v>10905</v>
      </c>
      <c r="D1550" t="s">
        <v>10907</v>
      </c>
      <c r="E1550" t="s">
        <v>11143</v>
      </c>
      <c r="F1550" t="s">
        <v>11994</v>
      </c>
      <c r="G1550" t="s">
        <v>11995</v>
      </c>
      <c r="H1550" t="s">
        <v>12547</v>
      </c>
      <c r="I1550" t="s">
        <v>12548</v>
      </c>
      <c r="J1550" t="s">
        <v>16523</v>
      </c>
      <c r="K1550" t="s">
        <v>85</v>
      </c>
      <c r="M1550" t="s">
        <v>16523</v>
      </c>
      <c r="N1550" t="s">
        <v>85</v>
      </c>
      <c r="O1550" t="s">
        <v>85</v>
      </c>
      <c r="P1550" t="s">
        <v>85</v>
      </c>
      <c r="Q1550" t="s">
        <v>85</v>
      </c>
      <c r="R1550" t="s">
        <v>85</v>
      </c>
      <c r="T1550" t="s">
        <v>85</v>
      </c>
      <c r="V1550" t="s">
        <v>85</v>
      </c>
      <c r="W1550" t="s">
        <v>85</v>
      </c>
      <c r="X1550" t="s">
        <v>85</v>
      </c>
      <c r="Y1550" t="s">
        <v>85</v>
      </c>
      <c r="Z1550" t="s">
        <v>85</v>
      </c>
      <c r="AA1550" t="s">
        <v>85</v>
      </c>
      <c r="AC1550" t="s">
        <v>12549</v>
      </c>
      <c r="AD1550" t="s">
        <v>85</v>
      </c>
      <c r="AE1550" t="s">
        <v>16523</v>
      </c>
    </row>
    <row r="1551" spans="1:31" x14ac:dyDescent="0.35">
      <c r="A1551" t="s">
        <v>85</v>
      </c>
      <c r="B1551" t="s">
        <v>12557</v>
      </c>
      <c r="C1551" t="s">
        <v>10905</v>
      </c>
      <c r="D1551" t="s">
        <v>10907</v>
      </c>
      <c r="E1551" t="s">
        <v>11143</v>
      </c>
      <c r="F1551" t="s">
        <v>11994</v>
      </c>
      <c r="G1551" t="s">
        <v>11995</v>
      </c>
      <c r="H1551" t="s">
        <v>12547</v>
      </c>
      <c r="I1551" t="s">
        <v>12555</v>
      </c>
      <c r="J1551" t="s">
        <v>85</v>
      </c>
      <c r="K1551" t="s">
        <v>85</v>
      </c>
      <c r="M1551" t="s">
        <v>12555</v>
      </c>
      <c r="N1551" t="s">
        <v>85</v>
      </c>
      <c r="O1551" t="s">
        <v>85</v>
      </c>
      <c r="P1551" t="s">
        <v>85</v>
      </c>
      <c r="Q1551" t="s">
        <v>85</v>
      </c>
      <c r="R1551" t="s">
        <v>85</v>
      </c>
      <c r="T1551" t="s">
        <v>85</v>
      </c>
      <c r="V1551" t="s">
        <v>85</v>
      </c>
      <c r="W1551" t="s">
        <v>85</v>
      </c>
      <c r="X1551" t="s">
        <v>85</v>
      </c>
      <c r="Y1551" t="s">
        <v>85</v>
      </c>
      <c r="Z1551" t="s">
        <v>85</v>
      </c>
      <c r="AA1551" t="s">
        <v>85</v>
      </c>
      <c r="AC1551" t="s">
        <v>85</v>
      </c>
      <c r="AD1551" t="s">
        <v>85</v>
      </c>
      <c r="AE1551" t="s">
        <v>16656</v>
      </c>
    </row>
    <row r="1552" spans="1:31" x14ac:dyDescent="0.35">
      <c r="A1552" t="s">
        <v>85</v>
      </c>
      <c r="B1552" t="s">
        <v>12554</v>
      </c>
      <c r="C1552" t="s">
        <v>10905</v>
      </c>
      <c r="D1552" t="s">
        <v>10907</v>
      </c>
      <c r="E1552" t="s">
        <v>11143</v>
      </c>
      <c r="F1552" t="s">
        <v>11994</v>
      </c>
      <c r="G1552" t="s">
        <v>11995</v>
      </c>
      <c r="H1552" t="s">
        <v>12547</v>
      </c>
      <c r="I1552" t="s">
        <v>12555</v>
      </c>
      <c r="J1552" t="s">
        <v>12556</v>
      </c>
      <c r="K1552" t="s">
        <v>85</v>
      </c>
      <c r="M1552" t="s">
        <v>12556</v>
      </c>
      <c r="N1552" t="s">
        <v>20610</v>
      </c>
      <c r="O1552" t="s">
        <v>85</v>
      </c>
      <c r="P1552" t="s">
        <v>85</v>
      </c>
      <c r="Q1552" t="s">
        <v>85</v>
      </c>
      <c r="R1552" t="s">
        <v>85</v>
      </c>
      <c r="T1552" t="s">
        <v>85</v>
      </c>
      <c r="V1552" t="s">
        <v>85</v>
      </c>
      <c r="W1552" t="s">
        <v>85</v>
      </c>
      <c r="X1552" t="s">
        <v>85</v>
      </c>
      <c r="Y1552" t="s">
        <v>85</v>
      </c>
      <c r="Z1552" t="s">
        <v>85</v>
      </c>
      <c r="AA1552" t="s">
        <v>85</v>
      </c>
      <c r="AC1552" t="s">
        <v>12556</v>
      </c>
      <c r="AD1552" t="s">
        <v>85</v>
      </c>
      <c r="AE1552" t="s">
        <v>12556</v>
      </c>
    </row>
    <row r="1553" spans="1:31" x14ac:dyDescent="0.35">
      <c r="A1553" t="s">
        <v>85</v>
      </c>
      <c r="B1553" t="s">
        <v>16524</v>
      </c>
      <c r="C1553" t="s">
        <v>10905</v>
      </c>
      <c r="D1553" t="s">
        <v>10907</v>
      </c>
      <c r="E1553" t="s">
        <v>11143</v>
      </c>
      <c r="F1553" t="s">
        <v>11994</v>
      </c>
      <c r="G1553" t="s">
        <v>11995</v>
      </c>
      <c r="H1553" t="s">
        <v>12547</v>
      </c>
      <c r="I1553" t="s">
        <v>12555</v>
      </c>
      <c r="J1553" t="s">
        <v>12556</v>
      </c>
      <c r="K1553" t="s">
        <v>16525</v>
      </c>
      <c r="M1553" t="s">
        <v>16525</v>
      </c>
      <c r="N1553" t="s">
        <v>20611</v>
      </c>
      <c r="O1553" t="s">
        <v>85</v>
      </c>
      <c r="P1553" t="s">
        <v>85</v>
      </c>
      <c r="Q1553" t="s">
        <v>85</v>
      </c>
      <c r="R1553" t="s">
        <v>85</v>
      </c>
      <c r="T1553" t="s">
        <v>85</v>
      </c>
      <c r="V1553" t="s">
        <v>85</v>
      </c>
      <c r="W1553" t="s">
        <v>85</v>
      </c>
      <c r="X1553" t="s">
        <v>85</v>
      </c>
      <c r="Y1553" t="s">
        <v>85</v>
      </c>
      <c r="Z1553" t="s">
        <v>85</v>
      </c>
      <c r="AA1553" t="s">
        <v>85</v>
      </c>
      <c r="AC1553" t="s">
        <v>12556</v>
      </c>
      <c r="AD1553" t="s">
        <v>85</v>
      </c>
      <c r="AE1553" t="s">
        <v>16656</v>
      </c>
    </row>
    <row r="1554" spans="1:31" x14ac:dyDescent="0.35">
      <c r="A1554" t="s">
        <v>85</v>
      </c>
      <c r="B1554" t="s">
        <v>16526</v>
      </c>
      <c r="C1554" t="s">
        <v>10905</v>
      </c>
      <c r="D1554" t="s">
        <v>10907</v>
      </c>
      <c r="E1554" t="s">
        <v>11143</v>
      </c>
      <c r="F1554" t="s">
        <v>11994</v>
      </c>
      <c r="G1554" t="s">
        <v>11995</v>
      </c>
      <c r="H1554" t="s">
        <v>12547</v>
      </c>
      <c r="I1554" t="s">
        <v>16527</v>
      </c>
      <c r="J1554" t="s">
        <v>85</v>
      </c>
      <c r="K1554" t="s">
        <v>85</v>
      </c>
      <c r="M1554" t="s">
        <v>16527</v>
      </c>
      <c r="N1554" t="s">
        <v>85</v>
      </c>
      <c r="O1554" t="s">
        <v>85</v>
      </c>
      <c r="P1554" t="s">
        <v>85</v>
      </c>
      <c r="Q1554" t="s">
        <v>85</v>
      </c>
      <c r="R1554" t="s">
        <v>85</v>
      </c>
      <c r="T1554" t="s">
        <v>85</v>
      </c>
      <c r="V1554" t="s">
        <v>85</v>
      </c>
      <c r="W1554" t="s">
        <v>85</v>
      </c>
      <c r="X1554" t="s">
        <v>85</v>
      </c>
      <c r="Y1554" t="s">
        <v>85</v>
      </c>
      <c r="Z1554" t="s">
        <v>85</v>
      </c>
      <c r="AA1554" t="s">
        <v>85</v>
      </c>
      <c r="AC1554" t="s">
        <v>12611</v>
      </c>
      <c r="AD1554" t="s">
        <v>85</v>
      </c>
      <c r="AE1554" t="s">
        <v>16527</v>
      </c>
    </row>
    <row r="1555" spans="1:31" x14ac:dyDescent="0.35">
      <c r="A1555" t="s">
        <v>85</v>
      </c>
      <c r="B1555" t="s">
        <v>16528</v>
      </c>
      <c r="C1555" t="s">
        <v>10905</v>
      </c>
      <c r="D1555" t="s">
        <v>10907</v>
      </c>
      <c r="E1555" t="s">
        <v>11143</v>
      </c>
      <c r="F1555" t="s">
        <v>11994</v>
      </c>
      <c r="G1555" t="s">
        <v>11995</v>
      </c>
      <c r="H1555" t="s">
        <v>12547</v>
      </c>
      <c r="I1555" t="s">
        <v>16529</v>
      </c>
      <c r="J1555" t="s">
        <v>85</v>
      </c>
      <c r="K1555" t="s">
        <v>85</v>
      </c>
      <c r="M1555" t="s">
        <v>16529</v>
      </c>
      <c r="N1555" t="s">
        <v>16530</v>
      </c>
      <c r="O1555" t="s">
        <v>85</v>
      </c>
      <c r="P1555" t="s">
        <v>85</v>
      </c>
      <c r="Q1555" t="s">
        <v>85</v>
      </c>
      <c r="R1555" t="s">
        <v>85</v>
      </c>
      <c r="T1555" t="s">
        <v>85</v>
      </c>
      <c r="V1555" t="s">
        <v>85</v>
      </c>
      <c r="W1555" t="s">
        <v>85</v>
      </c>
      <c r="X1555" t="s">
        <v>85</v>
      </c>
      <c r="Y1555" t="s">
        <v>85</v>
      </c>
      <c r="Z1555" t="s">
        <v>85</v>
      </c>
      <c r="AA1555" t="s">
        <v>85</v>
      </c>
      <c r="AC1555" t="s">
        <v>12611</v>
      </c>
      <c r="AD1555" t="s">
        <v>85</v>
      </c>
      <c r="AE1555" t="s">
        <v>16529</v>
      </c>
    </row>
    <row r="1556" spans="1:31" x14ac:dyDescent="0.35">
      <c r="A1556" t="s">
        <v>85</v>
      </c>
      <c r="B1556" t="s">
        <v>12610</v>
      </c>
      <c r="C1556" t="s">
        <v>10905</v>
      </c>
      <c r="D1556" t="s">
        <v>10907</v>
      </c>
      <c r="E1556" t="s">
        <v>11143</v>
      </c>
      <c r="F1556" t="s">
        <v>11994</v>
      </c>
      <c r="G1556" t="s">
        <v>11995</v>
      </c>
      <c r="H1556" t="s">
        <v>12547</v>
      </c>
      <c r="I1556" t="s">
        <v>12611</v>
      </c>
      <c r="J1556" t="s">
        <v>85</v>
      </c>
      <c r="K1556" t="s">
        <v>85</v>
      </c>
      <c r="M1556" t="s">
        <v>12611</v>
      </c>
      <c r="N1556" t="s">
        <v>85</v>
      </c>
      <c r="O1556" t="s">
        <v>85</v>
      </c>
      <c r="P1556" t="s">
        <v>85</v>
      </c>
      <c r="Q1556" t="s">
        <v>85</v>
      </c>
      <c r="R1556" t="s">
        <v>85</v>
      </c>
      <c r="T1556" t="s">
        <v>85</v>
      </c>
      <c r="V1556" t="s">
        <v>85</v>
      </c>
      <c r="W1556" t="s">
        <v>85</v>
      </c>
      <c r="X1556" t="s">
        <v>85</v>
      </c>
      <c r="Y1556" t="s">
        <v>85</v>
      </c>
      <c r="Z1556" t="s">
        <v>85</v>
      </c>
      <c r="AA1556" t="s">
        <v>85</v>
      </c>
      <c r="AC1556" t="s">
        <v>12611</v>
      </c>
      <c r="AD1556" t="s">
        <v>85</v>
      </c>
      <c r="AE1556" t="s">
        <v>12611</v>
      </c>
    </row>
    <row r="1557" spans="1:31" x14ac:dyDescent="0.35">
      <c r="A1557" t="s">
        <v>85</v>
      </c>
      <c r="B1557" t="s">
        <v>12600</v>
      </c>
      <c r="C1557" t="s">
        <v>10905</v>
      </c>
      <c r="D1557" t="s">
        <v>10907</v>
      </c>
      <c r="E1557" t="s">
        <v>11143</v>
      </c>
      <c r="F1557" t="s">
        <v>11994</v>
      </c>
      <c r="G1557" t="s">
        <v>11995</v>
      </c>
      <c r="H1557" t="s">
        <v>12547</v>
      </c>
      <c r="I1557" t="s">
        <v>12575</v>
      </c>
      <c r="J1557" t="s">
        <v>12601</v>
      </c>
      <c r="M1557" t="s">
        <v>12601</v>
      </c>
      <c r="N1557" t="s">
        <v>20612</v>
      </c>
      <c r="O1557" t="s">
        <v>85</v>
      </c>
      <c r="P1557" t="s">
        <v>85</v>
      </c>
      <c r="Q1557" t="s">
        <v>85</v>
      </c>
      <c r="R1557" t="s">
        <v>85</v>
      </c>
      <c r="T1557" t="s">
        <v>85</v>
      </c>
      <c r="V1557" t="s">
        <v>85</v>
      </c>
      <c r="W1557" t="s">
        <v>85</v>
      </c>
      <c r="X1557" t="s">
        <v>85</v>
      </c>
      <c r="Y1557" t="s">
        <v>85</v>
      </c>
      <c r="Z1557" t="s">
        <v>85</v>
      </c>
      <c r="AA1557" t="s">
        <v>85</v>
      </c>
      <c r="AC1557" t="s">
        <v>12602</v>
      </c>
      <c r="AD1557" t="s">
        <v>85</v>
      </c>
      <c r="AE1557" t="s">
        <v>12601</v>
      </c>
    </row>
    <row r="1558" spans="1:31" x14ac:dyDescent="0.35">
      <c r="A1558" t="s">
        <v>85</v>
      </c>
      <c r="B1558" t="s">
        <v>12615</v>
      </c>
      <c r="C1558" t="s">
        <v>10905</v>
      </c>
      <c r="D1558" t="s">
        <v>10907</v>
      </c>
      <c r="E1558" t="s">
        <v>11143</v>
      </c>
      <c r="F1558" t="s">
        <v>11994</v>
      </c>
      <c r="G1558" t="s">
        <v>11995</v>
      </c>
      <c r="H1558" t="s">
        <v>12547</v>
      </c>
      <c r="I1558" t="s">
        <v>21252</v>
      </c>
      <c r="J1558" t="s">
        <v>85</v>
      </c>
      <c r="K1558" t="s">
        <v>85</v>
      </c>
      <c r="M1558" t="s">
        <v>21252</v>
      </c>
      <c r="N1558" t="s">
        <v>16534</v>
      </c>
      <c r="O1558" t="s">
        <v>85</v>
      </c>
      <c r="P1558" t="s">
        <v>85</v>
      </c>
      <c r="Q1558" t="s">
        <v>85</v>
      </c>
      <c r="R1558" t="s">
        <v>85</v>
      </c>
      <c r="T1558" t="s">
        <v>85</v>
      </c>
      <c r="V1558" t="s">
        <v>85</v>
      </c>
      <c r="W1558" t="s">
        <v>85</v>
      </c>
      <c r="X1558" t="s">
        <v>85</v>
      </c>
      <c r="Y1558" t="s">
        <v>85</v>
      </c>
      <c r="Z1558" t="s">
        <v>85</v>
      </c>
      <c r="AA1558" t="s">
        <v>85</v>
      </c>
      <c r="AC1558" t="s">
        <v>12616</v>
      </c>
      <c r="AD1558" t="s">
        <v>85</v>
      </c>
      <c r="AE1558" t="s">
        <v>21252</v>
      </c>
    </row>
    <row r="1559" spans="1:31" x14ac:dyDescent="0.35">
      <c r="A1559" t="s">
        <v>85</v>
      </c>
      <c r="B1559" t="s">
        <v>16535</v>
      </c>
      <c r="C1559" t="s">
        <v>10905</v>
      </c>
      <c r="D1559" t="s">
        <v>10907</v>
      </c>
      <c r="E1559" t="s">
        <v>11143</v>
      </c>
      <c r="F1559" t="s">
        <v>11994</v>
      </c>
      <c r="G1559" t="s">
        <v>11995</v>
      </c>
      <c r="H1559" t="s">
        <v>12547</v>
      </c>
      <c r="I1559" t="s">
        <v>16536</v>
      </c>
      <c r="J1559" t="s">
        <v>85</v>
      </c>
      <c r="K1559" t="s">
        <v>85</v>
      </c>
      <c r="M1559" t="s">
        <v>16536</v>
      </c>
      <c r="N1559" t="s">
        <v>85</v>
      </c>
      <c r="O1559" t="s">
        <v>85</v>
      </c>
      <c r="P1559" t="s">
        <v>85</v>
      </c>
      <c r="Q1559" t="s">
        <v>85</v>
      </c>
      <c r="R1559" t="s">
        <v>85</v>
      </c>
      <c r="T1559" t="s">
        <v>85</v>
      </c>
      <c r="V1559" t="s">
        <v>85</v>
      </c>
      <c r="W1559" t="s">
        <v>85</v>
      </c>
      <c r="X1559" t="s">
        <v>85</v>
      </c>
      <c r="Y1559" t="s">
        <v>85</v>
      </c>
      <c r="Z1559" t="s">
        <v>85</v>
      </c>
      <c r="AA1559" t="s">
        <v>85</v>
      </c>
      <c r="AC1559" t="s">
        <v>85</v>
      </c>
      <c r="AD1559" t="s">
        <v>85</v>
      </c>
      <c r="AE1559" t="s">
        <v>16536</v>
      </c>
    </row>
    <row r="1560" spans="1:31" x14ac:dyDescent="0.35">
      <c r="A1560" t="s">
        <v>85</v>
      </c>
      <c r="B1560" t="s">
        <v>16537</v>
      </c>
      <c r="C1560" t="s">
        <v>10905</v>
      </c>
      <c r="D1560" t="s">
        <v>10907</v>
      </c>
      <c r="E1560" t="s">
        <v>11143</v>
      </c>
      <c r="F1560" t="s">
        <v>11994</v>
      </c>
      <c r="G1560" t="s">
        <v>11995</v>
      </c>
      <c r="H1560" t="s">
        <v>12547</v>
      </c>
      <c r="I1560" t="s">
        <v>16538</v>
      </c>
      <c r="J1560" t="s">
        <v>16539</v>
      </c>
      <c r="K1560" t="s">
        <v>85</v>
      </c>
      <c r="M1560" t="s">
        <v>16539</v>
      </c>
      <c r="N1560" t="s">
        <v>85</v>
      </c>
      <c r="O1560" t="s">
        <v>85</v>
      </c>
      <c r="P1560" t="s">
        <v>85</v>
      </c>
      <c r="Q1560" t="s">
        <v>85</v>
      </c>
      <c r="R1560" t="s">
        <v>85</v>
      </c>
      <c r="T1560" t="s">
        <v>85</v>
      </c>
      <c r="V1560" t="s">
        <v>85</v>
      </c>
      <c r="W1560" t="s">
        <v>85</v>
      </c>
      <c r="X1560" t="s">
        <v>85</v>
      </c>
      <c r="Y1560" t="s">
        <v>85</v>
      </c>
      <c r="Z1560" t="s">
        <v>85</v>
      </c>
      <c r="AA1560" t="s">
        <v>85</v>
      </c>
      <c r="AC1560" t="s">
        <v>12617</v>
      </c>
      <c r="AD1560" t="s">
        <v>85</v>
      </c>
      <c r="AE1560" t="s">
        <v>16539</v>
      </c>
    </row>
    <row r="1561" spans="1:31" x14ac:dyDescent="0.35">
      <c r="A1561" t="s">
        <v>85</v>
      </c>
      <c r="B1561" t="s">
        <v>16540</v>
      </c>
      <c r="C1561" t="s">
        <v>10905</v>
      </c>
      <c r="D1561" t="s">
        <v>10907</v>
      </c>
      <c r="E1561" t="s">
        <v>11143</v>
      </c>
      <c r="F1561" t="s">
        <v>11994</v>
      </c>
      <c r="G1561" t="s">
        <v>11995</v>
      </c>
      <c r="H1561" t="s">
        <v>12547</v>
      </c>
      <c r="I1561" t="s">
        <v>16538</v>
      </c>
      <c r="J1561" t="s">
        <v>16539</v>
      </c>
      <c r="K1561" t="s">
        <v>16541</v>
      </c>
      <c r="M1561" t="s">
        <v>16541</v>
      </c>
      <c r="N1561" t="s">
        <v>20613</v>
      </c>
      <c r="O1561" t="s">
        <v>85</v>
      </c>
      <c r="P1561" t="s">
        <v>85</v>
      </c>
      <c r="Q1561" t="s">
        <v>85</v>
      </c>
      <c r="R1561" t="s">
        <v>85</v>
      </c>
      <c r="T1561" t="s">
        <v>85</v>
      </c>
      <c r="V1561" t="s">
        <v>85</v>
      </c>
      <c r="W1561" t="s">
        <v>85</v>
      </c>
      <c r="X1561" t="s">
        <v>85</v>
      </c>
      <c r="Y1561" t="s">
        <v>85</v>
      </c>
      <c r="Z1561" t="s">
        <v>85</v>
      </c>
      <c r="AA1561" t="s">
        <v>85</v>
      </c>
      <c r="AC1561" t="s">
        <v>12617</v>
      </c>
      <c r="AD1561" t="s">
        <v>85</v>
      </c>
      <c r="AE1561" t="s">
        <v>16656</v>
      </c>
    </row>
    <row r="1562" spans="1:31" x14ac:dyDescent="0.35">
      <c r="A1562" t="s">
        <v>85</v>
      </c>
      <c r="B1562" t="s">
        <v>16542</v>
      </c>
      <c r="C1562" t="s">
        <v>10905</v>
      </c>
      <c r="D1562" t="s">
        <v>10907</v>
      </c>
      <c r="E1562" t="s">
        <v>11143</v>
      </c>
      <c r="F1562" t="s">
        <v>11994</v>
      </c>
      <c r="G1562" t="s">
        <v>11995</v>
      </c>
      <c r="H1562" t="s">
        <v>12547</v>
      </c>
      <c r="I1562" t="s">
        <v>16538</v>
      </c>
      <c r="J1562" t="s">
        <v>16539</v>
      </c>
      <c r="K1562" t="s">
        <v>16543</v>
      </c>
      <c r="M1562" t="s">
        <v>16543</v>
      </c>
      <c r="N1562" t="s">
        <v>20614</v>
      </c>
      <c r="O1562" t="s">
        <v>85</v>
      </c>
      <c r="P1562" t="s">
        <v>85</v>
      </c>
      <c r="Q1562" t="s">
        <v>85</v>
      </c>
      <c r="R1562" t="s">
        <v>85</v>
      </c>
      <c r="T1562" t="s">
        <v>85</v>
      </c>
      <c r="V1562" t="s">
        <v>85</v>
      </c>
      <c r="W1562" t="s">
        <v>85</v>
      </c>
      <c r="X1562" t="s">
        <v>85</v>
      </c>
      <c r="Y1562" t="s">
        <v>85</v>
      </c>
      <c r="Z1562" t="s">
        <v>85</v>
      </c>
      <c r="AA1562" t="s">
        <v>85</v>
      </c>
      <c r="AC1562" t="s">
        <v>12617</v>
      </c>
      <c r="AD1562" t="s">
        <v>85</v>
      </c>
      <c r="AE1562" t="s">
        <v>16656</v>
      </c>
    </row>
    <row r="1563" spans="1:31" x14ac:dyDescent="0.35">
      <c r="A1563" t="s">
        <v>85</v>
      </c>
      <c r="B1563" t="s">
        <v>16544</v>
      </c>
      <c r="C1563" t="s">
        <v>10905</v>
      </c>
      <c r="D1563" t="s">
        <v>10907</v>
      </c>
      <c r="E1563" t="s">
        <v>11143</v>
      </c>
      <c r="F1563" t="s">
        <v>11994</v>
      </c>
      <c r="G1563" t="s">
        <v>11995</v>
      </c>
      <c r="H1563" t="s">
        <v>12547</v>
      </c>
      <c r="I1563" t="s">
        <v>16538</v>
      </c>
      <c r="J1563" t="s">
        <v>16545</v>
      </c>
      <c r="K1563" t="s">
        <v>85</v>
      </c>
      <c r="M1563" t="s">
        <v>16545</v>
      </c>
      <c r="N1563" t="s">
        <v>85</v>
      </c>
      <c r="O1563" t="s">
        <v>85</v>
      </c>
      <c r="P1563" t="s">
        <v>85</v>
      </c>
      <c r="Q1563" t="s">
        <v>85</v>
      </c>
      <c r="R1563" t="s">
        <v>85</v>
      </c>
      <c r="T1563" t="s">
        <v>85</v>
      </c>
      <c r="V1563" t="s">
        <v>85</v>
      </c>
      <c r="W1563" t="s">
        <v>85</v>
      </c>
      <c r="X1563" t="s">
        <v>85</v>
      </c>
      <c r="Y1563" t="s">
        <v>85</v>
      </c>
      <c r="Z1563" t="s">
        <v>85</v>
      </c>
      <c r="AA1563" t="s">
        <v>85</v>
      </c>
      <c r="AC1563" t="s">
        <v>12617</v>
      </c>
      <c r="AD1563" t="s">
        <v>85</v>
      </c>
      <c r="AE1563" t="s">
        <v>16545</v>
      </c>
    </row>
    <row r="1564" spans="1:31" x14ac:dyDescent="0.35">
      <c r="A1564" t="s">
        <v>85</v>
      </c>
      <c r="B1564" t="s">
        <v>16546</v>
      </c>
      <c r="C1564" t="s">
        <v>10905</v>
      </c>
      <c r="D1564" t="s">
        <v>10907</v>
      </c>
      <c r="E1564" t="s">
        <v>11143</v>
      </c>
      <c r="F1564" t="s">
        <v>11994</v>
      </c>
      <c r="G1564" t="s">
        <v>11995</v>
      </c>
      <c r="H1564" t="s">
        <v>12547</v>
      </c>
      <c r="I1564" t="s">
        <v>16538</v>
      </c>
      <c r="J1564" t="s">
        <v>16547</v>
      </c>
      <c r="M1564" t="s">
        <v>16547</v>
      </c>
      <c r="N1564" t="s">
        <v>85</v>
      </c>
      <c r="O1564" t="s">
        <v>85</v>
      </c>
      <c r="P1564" t="s">
        <v>85</v>
      </c>
      <c r="Q1564" t="s">
        <v>85</v>
      </c>
      <c r="R1564" t="s">
        <v>85</v>
      </c>
      <c r="T1564" t="s">
        <v>85</v>
      </c>
      <c r="V1564" t="s">
        <v>85</v>
      </c>
      <c r="W1564" t="s">
        <v>85</v>
      </c>
      <c r="X1564" t="s">
        <v>85</v>
      </c>
      <c r="Y1564" t="s">
        <v>85</v>
      </c>
      <c r="Z1564" t="s">
        <v>85</v>
      </c>
      <c r="AA1564" t="s">
        <v>85</v>
      </c>
      <c r="AC1564" t="s">
        <v>12617</v>
      </c>
      <c r="AD1564" t="s">
        <v>85</v>
      </c>
      <c r="AE1564" t="s">
        <v>16547</v>
      </c>
    </row>
    <row r="1565" spans="1:31" x14ac:dyDescent="0.35">
      <c r="A1565" t="s">
        <v>85</v>
      </c>
      <c r="B1565" t="s">
        <v>16548</v>
      </c>
      <c r="C1565" t="s">
        <v>10905</v>
      </c>
      <c r="D1565" t="s">
        <v>10907</v>
      </c>
      <c r="E1565" t="s">
        <v>11143</v>
      </c>
      <c r="F1565" t="s">
        <v>11994</v>
      </c>
      <c r="G1565" t="s">
        <v>11995</v>
      </c>
      <c r="H1565" t="s">
        <v>12547</v>
      </c>
      <c r="I1565" t="s">
        <v>3373</v>
      </c>
      <c r="J1565" t="s">
        <v>85</v>
      </c>
      <c r="K1565" t="s">
        <v>85</v>
      </c>
      <c r="M1565" t="s">
        <v>3373</v>
      </c>
      <c r="N1565" t="s">
        <v>85</v>
      </c>
      <c r="O1565" t="s">
        <v>85</v>
      </c>
      <c r="P1565" t="s">
        <v>85</v>
      </c>
      <c r="Q1565" t="s">
        <v>85</v>
      </c>
      <c r="R1565" t="s">
        <v>85</v>
      </c>
      <c r="T1565" t="s">
        <v>85</v>
      </c>
      <c r="V1565" t="s">
        <v>85</v>
      </c>
      <c r="W1565" t="s">
        <v>85</v>
      </c>
      <c r="X1565" t="s">
        <v>85</v>
      </c>
      <c r="Y1565" t="s">
        <v>85</v>
      </c>
      <c r="Z1565" t="s">
        <v>85</v>
      </c>
      <c r="AA1565" t="s">
        <v>85</v>
      </c>
      <c r="AC1565" t="s">
        <v>12617</v>
      </c>
      <c r="AD1565" t="s">
        <v>85</v>
      </c>
      <c r="AE1565" t="s">
        <v>3373</v>
      </c>
    </row>
    <row r="1566" spans="1:31" x14ac:dyDescent="0.35">
      <c r="A1566" t="s">
        <v>85</v>
      </c>
      <c r="B1566" t="s">
        <v>16549</v>
      </c>
      <c r="C1566" t="s">
        <v>10905</v>
      </c>
      <c r="D1566" t="s">
        <v>10907</v>
      </c>
      <c r="E1566" t="s">
        <v>11143</v>
      </c>
      <c r="F1566" t="s">
        <v>11994</v>
      </c>
      <c r="G1566" t="s">
        <v>11995</v>
      </c>
      <c r="H1566" t="s">
        <v>12547</v>
      </c>
      <c r="I1566" t="s">
        <v>12617</v>
      </c>
      <c r="J1566" t="s">
        <v>85</v>
      </c>
      <c r="K1566" t="s">
        <v>85</v>
      </c>
      <c r="M1566" t="s">
        <v>12617</v>
      </c>
      <c r="O1566" t="s">
        <v>85</v>
      </c>
      <c r="P1566" t="s">
        <v>85</v>
      </c>
      <c r="Q1566" t="s">
        <v>85</v>
      </c>
      <c r="R1566" t="s">
        <v>85</v>
      </c>
      <c r="T1566" t="s">
        <v>85</v>
      </c>
      <c r="V1566" t="s">
        <v>85</v>
      </c>
      <c r="W1566" t="s">
        <v>85</v>
      </c>
      <c r="X1566" t="s">
        <v>85</v>
      </c>
      <c r="Y1566" t="s">
        <v>85</v>
      </c>
      <c r="Z1566" t="s">
        <v>85</v>
      </c>
      <c r="AA1566" t="s">
        <v>85</v>
      </c>
      <c r="AC1566" t="s">
        <v>12617</v>
      </c>
      <c r="AD1566" t="s">
        <v>85</v>
      </c>
      <c r="AE1566" t="s">
        <v>12617</v>
      </c>
    </row>
    <row r="1567" spans="1:31" x14ac:dyDescent="0.35">
      <c r="A1567" t="s">
        <v>85</v>
      </c>
      <c r="B1567" t="s">
        <v>16550</v>
      </c>
      <c r="C1567" t="s">
        <v>10905</v>
      </c>
      <c r="D1567" t="s">
        <v>10907</v>
      </c>
      <c r="E1567" t="s">
        <v>11143</v>
      </c>
      <c r="F1567" t="s">
        <v>11994</v>
      </c>
      <c r="G1567" t="s">
        <v>11995</v>
      </c>
      <c r="H1567" t="s">
        <v>12547</v>
      </c>
      <c r="I1567" t="s">
        <v>16551</v>
      </c>
      <c r="J1567" t="s">
        <v>85</v>
      </c>
      <c r="K1567" t="s">
        <v>85</v>
      </c>
      <c r="M1567" t="s">
        <v>16551</v>
      </c>
      <c r="N1567" t="s">
        <v>85</v>
      </c>
      <c r="O1567" t="s">
        <v>85</v>
      </c>
      <c r="P1567" t="s">
        <v>85</v>
      </c>
      <c r="Q1567" t="s">
        <v>85</v>
      </c>
      <c r="R1567" t="s">
        <v>85</v>
      </c>
      <c r="T1567" t="s">
        <v>85</v>
      </c>
      <c r="V1567" t="s">
        <v>85</v>
      </c>
      <c r="W1567" t="s">
        <v>85</v>
      </c>
      <c r="X1567" t="s">
        <v>85</v>
      </c>
      <c r="Y1567" t="s">
        <v>85</v>
      </c>
      <c r="Z1567" t="s">
        <v>85</v>
      </c>
      <c r="AA1567" t="s">
        <v>85</v>
      </c>
      <c r="AC1567" t="s">
        <v>85</v>
      </c>
      <c r="AD1567" t="s">
        <v>85</v>
      </c>
      <c r="AE1567" t="s">
        <v>16551</v>
      </c>
    </row>
    <row r="1568" spans="1:31" x14ac:dyDescent="0.35">
      <c r="A1568" t="s">
        <v>85</v>
      </c>
      <c r="B1568" t="s">
        <v>16552</v>
      </c>
      <c r="C1568" t="s">
        <v>10905</v>
      </c>
      <c r="D1568" t="s">
        <v>10907</v>
      </c>
      <c r="E1568" t="s">
        <v>11143</v>
      </c>
      <c r="F1568" t="s">
        <v>11994</v>
      </c>
      <c r="G1568" t="s">
        <v>11995</v>
      </c>
      <c r="H1568" t="s">
        <v>12547</v>
      </c>
      <c r="I1568" t="s">
        <v>16551</v>
      </c>
      <c r="J1568" t="s">
        <v>20154</v>
      </c>
      <c r="K1568" t="s">
        <v>85</v>
      </c>
      <c r="M1568" t="s">
        <v>20154</v>
      </c>
      <c r="N1568" t="s">
        <v>20615</v>
      </c>
      <c r="O1568" t="s">
        <v>85</v>
      </c>
      <c r="P1568" t="s">
        <v>85</v>
      </c>
      <c r="Q1568" t="s">
        <v>85</v>
      </c>
      <c r="R1568" t="s">
        <v>85</v>
      </c>
      <c r="T1568" t="s">
        <v>85</v>
      </c>
      <c r="V1568" t="s">
        <v>85</v>
      </c>
      <c r="W1568" t="s">
        <v>85</v>
      </c>
      <c r="X1568" t="s">
        <v>85</v>
      </c>
      <c r="Y1568" t="s">
        <v>85</v>
      </c>
      <c r="Z1568" t="s">
        <v>85</v>
      </c>
      <c r="AA1568" t="s">
        <v>85</v>
      </c>
      <c r="AC1568" t="s">
        <v>85</v>
      </c>
      <c r="AD1568" t="s">
        <v>85</v>
      </c>
      <c r="AE1568" t="s">
        <v>16656</v>
      </c>
    </row>
    <row r="1569" spans="1:31" x14ac:dyDescent="0.35">
      <c r="A1569" t="s">
        <v>85</v>
      </c>
      <c r="B1569" t="s">
        <v>16553</v>
      </c>
      <c r="C1569" t="s">
        <v>10905</v>
      </c>
      <c r="D1569" t="s">
        <v>10907</v>
      </c>
      <c r="E1569" t="s">
        <v>11143</v>
      </c>
      <c r="F1569" t="s">
        <v>11994</v>
      </c>
      <c r="G1569" t="s">
        <v>11995</v>
      </c>
      <c r="H1569" t="s">
        <v>12547</v>
      </c>
      <c r="I1569" t="s">
        <v>16554</v>
      </c>
      <c r="J1569" t="s">
        <v>85</v>
      </c>
      <c r="K1569" t="s">
        <v>85</v>
      </c>
      <c r="M1569" t="s">
        <v>16554</v>
      </c>
      <c r="N1569" t="s">
        <v>85</v>
      </c>
      <c r="O1569" t="s">
        <v>85</v>
      </c>
      <c r="P1569" t="s">
        <v>85</v>
      </c>
      <c r="Q1569" t="s">
        <v>85</v>
      </c>
      <c r="R1569" t="s">
        <v>85</v>
      </c>
      <c r="T1569" t="s">
        <v>85</v>
      </c>
      <c r="V1569" t="s">
        <v>85</v>
      </c>
      <c r="W1569" t="s">
        <v>85</v>
      </c>
      <c r="X1569" t="s">
        <v>85</v>
      </c>
      <c r="Y1569" t="s">
        <v>85</v>
      </c>
      <c r="Z1569" t="s">
        <v>85</v>
      </c>
      <c r="AA1569" t="s">
        <v>85</v>
      </c>
      <c r="AC1569" t="s">
        <v>85</v>
      </c>
      <c r="AD1569" t="s">
        <v>85</v>
      </c>
      <c r="AE1569" t="s">
        <v>16554</v>
      </c>
    </row>
    <row r="1570" spans="1:31" x14ac:dyDescent="0.35">
      <c r="A1570" t="s">
        <v>85</v>
      </c>
      <c r="B1570" t="s">
        <v>15020</v>
      </c>
      <c r="C1570" t="s">
        <v>10905</v>
      </c>
      <c r="D1570" t="s">
        <v>10907</v>
      </c>
      <c r="E1570" t="s">
        <v>11143</v>
      </c>
      <c r="F1570" t="s">
        <v>11994</v>
      </c>
      <c r="G1570" t="s">
        <v>11995</v>
      </c>
      <c r="H1570" t="s">
        <v>12547</v>
      </c>
      <c r="I1570" t="s">
        <v>133</v>
      </c>
      <c r="J1570" t="s">
        <v>85</v>
      </c>
      <c r="K1570" t="s">
        <v>85</v>
      </c>
      <c r="M1570" t="s">
        <v>133</v>
      </c>
      <c r="N1570" t="s">
        <v>85</v>
      </c>
      <c r="O1570" t="s">
        <v>85</v>
      </c>
      <c r="P1570" t="s">
        <v>85</v>
      </c>
      <c r="Q1570" t="s">
        <v>85</v>
      </c>
      <c r="R1570" t="s">
        <v>85</v>
      </c>
      <c r="T1570" t="s">
        <v>85</v>
      </c>
      <c r="V1570" t="s">
        <v>85</v>
      </c>
      <c r="W1570" t="s">
        <v>85</v>
      </c>
      <c r="X1570" t="s">
        <v>85</v>
      </c>
      <c r="Y1570" t="s">
        <v>85</v>
      </c>
      <c r="Z1570" t="s">
        <v>85</v>
      </c>
      <c r="AA1570" t="s">
        <v>85</v>
      </c>
      <c r="AC1570" t="s">
        <v>85</v>
      </c>
      <c r="AD1570" t="s">
        <v>85</v>
      </c>
      <c r="AE1570" t="s">
        <v>133</v>
      </c>
    </row>
    <row r="1571" spans="1:31" x14ac:dyDescent="0.35">
      <c r="A1571" t="s">
        <v>85</v>
      </c>
      <c r="B1571" t="s">
        <v>16555</v>
      </c>
      <c r="C1571" t="s">
        <v>10905</v>
      </c>
      <c r="D1571" t="s">
        <v>10907</v>
      </c>
      <c r="E1571" t="s">
        <v>11143</v>
      </c>
      <c r="F1571" t="s">
        <v>11994</v>
      </c>
      <c r="G1571" t="s">
        <v>11995</v>
      </c>
      <c r="H1571" t="s">
        <v>12547</v>
      </c>
      <c r="I1571" t="s">
        <v>16556</v>
      </c>
      <c r="K1571" t="s">
        <v>85</v>
      </c>
      <c r="M1571" t="s">
        <v>16556</v>
      </c>
      <c r="N1571" t="s">
        <v>85</v>
      </c>
      <c r="O1571" t="s">
        <v>85</v>
      </c>
      <c r="P1571" t="s">
        <v>85</v>
      </c>
      <c r="Q1571" t="s">
        <v>85</v>
      </c>
      <c r="R1571" t="s">
        <v>85</v>
      </c>
      <c r="T1571" t="s">
        <v>85</v>
      </c>
      <c r="V1571" t="s">
        <v>85</v>
      </c>
      <c r="W1571" t="s">
        <v>85</v>
      </c>
      <c r="X1571" t="s">
        <v>85</v>
      </c>
      <c r="Y1571" t="s">
        <v>85</v>
      </c>
      <c r="Z1571" t="s">
        <v>85</v>
      </c>
      <c r="AA1571" t="s">
        <v>85</v>
      </c>
      <c r="AC1571" t="s">
        <v>85</v>
      </c>
      <c r="AD1571" t="s">
        <v>85</v>
      </c>
      <c r="AE1571" t="s">
        <v>16556</v>
      </c>
    </row>
    <row r="1572" spans="1:31" x14ac:dyDescent="0.35">
      <c r="B1572" t="s">
        <v>16557</v>
      </c>
      <c r="C1572" t="s">
        <v>10905</v>
      </c>
      <c r="D1572" t="s">
        <v>10907</v>
      </c>
      <c r="E1572" t="s">
        <v>11143</v>
      </c>
      <c r="F1572" t="s">
        <v>11994</v>
      </c>
      <c r="G1572" t="s">
        <v>11995</v>
      </c>
      <c r="H1572" t="s">
        <v>12547</v>
      </c>
      <c r="I1572" t="s">
        <v>16558</v>
      </c>
      <c r="M1572" t="s">
        <v>16558</v>
      </c>
      <c r="AD1572" t="s">
        <v>85</v>
      </c>
      <c r="AE1572" t="s">
        <v>16558</v>
      </c>
    </row>
    <row r="1573" spans="1:31" x14ac:dyDescent="0.35">
      <c r="B1573" t="s">
        <v>16559</v>
      </c>
      <c r="C1573" t="s">
        <v>10905</v>
      </c>
      <c r="D1573" t="s">
        <v>10907</v>
      </c>
      <c r="E1573" t="s">
        <v>11143</v>
      </c>
      <c r="F1573" t="s">
        <v>11994</v>
      </c>
      <c r="G1573" t="s">
        <v>11995</v>
      </c>
      <c r="H1573" t="s">
        <v>12547</v>
      </c>
      <c r="I1573" t="s">
        <v>10291</v>
      </c>
      <c r="M1573" t="s">
        <v>10291</v>
      </c>
      <c r="AD1573" t="s">
        <v>85</v>
      </c>
      <c r="AE1573" t="s">
        <v>10291</v>
      </c>
    </row>
    <row r="1574" spans="1:31" x14ac:dyDescent="0.35">
      <c r="A1574" t="s">
        <v>85</v>
      </c>
      <c r="B1574" t="s">
        <v>16560</v>
      </c>
      <c r="C1574" t="s">
        <v>10905</v>
      </c>
      <c r="D1574" t="s">
        <v>10907</v>
      </c>
      <c r="E1574" t="s">
        <v>11143</v>
      </c>
      <c r="F1574" t="s">
        <v>11994</v>
      </c>
      <c r="G1574" t="s">
        <v>11995</v>
      </c>
      <c r="H1574" t="s">
        <v>12547</v>
      </c>
      <c r="I1574" t="s">
        <v>16561</v>
      </c>
      <c r="J1574" t="s">
        <v>85</v>
      </c>
      <c r="K1574" t="s">
        <v>85</v>
      </c>
      <c r="M1574" t="s">
        <v>16561</v>
      </c>
      <c r="N1574" t="s">
        <v>85</v>
      </c>
      <c r="O1574" t="s">
        <v>85</v>
      </c>
      <c r="P1574" t="s">
        <v>85</v>
      </c>
      <c r="Q1574" t="s">
        <v>85</v>
      </c>
      <c r="R1574" t="s">
        <v>85</v>
      </c>
      <c r="T1574" t="s">
        <v>85</v>
      </c>
      <c r="V1574" t="s">
        <v>85</v>
      </c>
      <c r="W1574" t="s">
        <v>85</v>
      </c>
      <c r="X1574" t="s">
        <v>85</v>
      </c>
      <c r="Y1574" t="s">
        <v>85</v>
      </c>
      <c r="Z1574" t="s">
        <v>85</v>
      </c>
      <c r="AA1574" t="s">
        <v>85</v>
      </c>
      <c r="AC1574" t="s">
        <v>85</v>
      </c>
      <c r="AD1574" t="s">
        <v>85</v>
      </c>
      <c r="AE1574" t="s">
        <v>16561</v>
      </c>
    </row>
    <row r="1575" spans="1:31" x14ac:dyDescent="0.35">
      <c r="A1575" t="s">
        <v>85</v>
      </c>
      <c r="B1575" t="s">
        <v>12661</v>
      </c>
      <c r="C1575" t="s">
        <v>10905</v>
      </c>
      <c r="D1575" t="s">
        <v>10907</v>
      </c>
      <c r="E1575" t="s">
        <v>11143</v>
      </c>
      <c r="F1575" t="s">
        <v>11994</v>
      </c>
      <c r="G1575" t="s">
        <v>11995</v>
      </c>
      <c r="H1575" t="s">
        <v>12662</v>
      </c>
      <c r="I1575" t="s">
        <v>85</v>
      </c>
      <c r="J1575" t="s">
        <v>85</v>
      </c>
      <c r="K1575" t="s">
        <v>85</v>
      </c>
      <c r="M1575" t="s">
        <v>12662</v>
      </c>
      <c r="N1575" t="s">
        <v>85</v>
      </c>
      <c r="O1575" t="s">
        <v>85</v>
      </c>
      <c r="P1575" t="s">
        <v>85</v>
      </c>
      <c r="Q1575" t="s">
        <v>85</v>
      </c>
      <c r="R1575" t="s">
        <v>85</v>
      </c>
      <c r="T1575" t="s">
        <v>85</v>
      </c>
      <c r="V1575" t="s">
        <v>85</v>
      </c>
      <c r="W1575" t="s">
        <v>85</v>
      </c>
      <c r="X1575" t="s">
        <v>85</v>
      </c>
      <c r="Y1575" t="s">
        <v>85</v>
      </c>
      <c r="Z1575" t="s">
        <v>85</v>
      </c>
      <c r="AA1575" t="s">
        <v>85</v>
      </c>
      <c r="AC1575" t="s">
        <v>85</v>
      </c>
      <c r="AD1575" t="s">
        <v>85</v>
      </c>
      <c r="AE1575" t="s">
        <v>16656</v>
      </c>
    </row>
    <row r="1576" spans="1:31" x14ac:dyDescent="0.35">
      <c r="A1576" t="s">
        <v>85</v>
      </c>
      <c r="B1576" t="s">
        <v>15021</v>
      </c>
      <c r="C1576" t="s">
        <v>10905</v>
      </c>
      <c r="D1576" t="s">
        <v>10907</v>
      </c>
      <c r="E1576" t="s">
        <v>11143</v>
      </c>
      <c r="F1576" t="s">
        <v>11994</v>
      </c>
      <c r="G1576" t="s">
        <v>11995</v>
      </c>
      <c r="H1576" t="s">
        <v>12662</v>
      </c>
      <c r="I1576" t="s">
        <v>16562</v>
      </c>
      <c r="J1576" t="s">
        <v>85</v>
      </c>
      <c r="K1576" t="s">
        <v>85</v>
      </c>
      <c r="M1576" t="s">
        <v>16562</v>
      </c>
      <c r="N1576" t="s">
        <v>85</v>
      </c>
      <c r="O1576" t="s">
        <v>85</v>
      </c>
      <c r="P1576" t="s">
        <v>85</v>
      </c>
      <c r="Q1576" t="s">
        <v>85</v>
      </c>
      <c r="R1576" t="s">
        <v>85</v>
      </c>
      <c r="T1576" t="s">
        <v>85</v>
      </c>
      <c r="U1576" t="s">
        <v>16562</v>
      </c>
      <c r="V1576" t="s">
        <v>85</v>
      </c>
      <c r="W1576" t="s">
        <v>85</v>
      </c>
      <c r="X1576" t="s">
        <v>85</v>
      </c>
      <c r="Y1576" t="s">
        <v>85</v>
      </c>
      <c r="Z1576" t="s">
        <v>85</v>
      </c>
      <c r="AA1576" t="s">
        <v>85</v>
      </c>
      <c r="AC1576" t="s">
        <v>85</v>
      </c>
      <c r="AD1576" t="s">
        <v>16562</v>
      </c>
      <c r="AE1576" t="s">
        <v>16562</v>
      </c>
    </row>
    <row r="1577" spans="1:31" x14ac:dyDescent="0.35">
      <c r="A1577" t="s">
        <v>85</v>
      </c>
      <c r="B1577" t="s">
        <v>14951</v>
      </c>
      <c r="C1577" t="s">
        <v>10905</v>
      </c>
      <c r="D1577" t="s">
        <v>10907</v>
      </c>
      <c r="E1577" t="s">
        <v>11143</v>
      </c>
      <c r="F1577" t="s">
        <v>11994</v>
      </c>
      <c r="G1577" t="s">
        <v>11995</v>
      </c>
      <c r="H1577" t="s">
        <v>12660</v>
      </c>
      <c r="I1577" t="s">
        <v>16583</v>
      </c>
      <c r="J1577" t="s">
        <v>85</v>
      </c>
      <c r="K1577" t="s">
        <v>85</v>
      </c>
      <c r="M1577" t="s">
        <v>16583</v>
      </c>
      <c r="N1577" t="s">
        <v>21264</v>
      </c>
      <c r="O1577" t="s">
        <v>85</v>
      </c>
      <c r="P1577" t="s">
        <v>85</v>
      </c>
      <c r="Q1577" t="s">
        <v>85</v>
      </c>
      <c r="R1577" t="s">
        <v>85</v>
      </c>
      <c r="T1577" t="s">
        <v>85</v>
      </c>
      <c r="U1577" t="s">
        <v>16583</v>
      </c>
      <c r="V1577" t="s">
        <v>85</v>
      </c>
      <c r="W1577" t="s">
        <v>85</v>
      </c>
      <c r="X1577" t="s">
        <v>85</v>
      </c>
      <c r="Y1577" t="s">
        <v>85</v>
      </c>
      <c r="Z1577" t="s">
        <v>85</v>
      </c>
      <c r="AA1577" t="s">
        <v>85</v>
      </c>
      <c r="AC1577" t="s">
        <v>85</v>
      </c>
      <c r="AD1577" t="s">
        <v>16583</v>
      </c>
      <c r="AE1577" t="s">
        <v>16583</v>
      </c>
    </row>
    <row r="1578" spans="1:31" x14ac:dyDescent="0.35">
      <c r="A1578" t="s">
        <v>85</v>
      </c>
      <c r="B1578" t="s">
        <v>14950</v>
      </c>
      <c r="C1578" t="s">
        <v>10905</v>
      </c>
      <c r="D1578" t="s">
        <v>10907</v>
      </c>
      <c r="E1578" t="s">
        <v>11143</v>
      </c>
      <c r="F1578" t="s">
        <v>11994</v>
      </c>
      <c r="G1578" t="s">
        <v>11995</v>
      </c>
      <c r="H1578" t="s">
        <v>12660</v>
      </c>
      <c r="I1578" t="s">
        <v>16584</v>
      </c>
      <c r="J1578" t="s">
        <v>85</v>
      </c>
      <c r="K1578" t="s">
        <v>85</v>
      </c>
      <c r="M1578" t="s">
        <v>16584</v>
      </c>
      <c r="N1578" t="s">
        <v>20155</v>
      </c>
      <c r="O1578" t="s">
        <v>85</v>
      </c>
      <c r="P1578" t="s">
        <v>85</v>
      </c>
      <c r="Q1578" t="s">
        <v>85</v>
      </c>
      <c r="R1578" t="s">
        <v>85</v>
      </c>
      <c r="T1578" t="s">
        <v>85</v>
      </c>
      <c r="U1578" t="s">
        <v>16583</v>
      </c>
      <c r="V1578" t="s">
        <v>85</v>
      </c>
      <c r="W1578" t="s">
        <v>85</v>
      </c>
      <c r="X1578" t="s">
        <v>85</v>
      </c>
      <c r="Y1578" t="s">
        <v>85</v>
      </c>
      <c r="Z1578" t="s">
        <v>85</v>
      </c>
      <c r="AA1578" t="s">
        <v>85</v>
      </c>
      <c r="AC1578" t="s">
        <v>85</v>
      </c>
      <c r="AD1578" t="s">
        <v>16583</v>
      </c>
      <c r="AE1578" t="s">
        <v>16656</v>
      </c>
    </row>
    <row r="1579" spans="1:31" x14ac:dyDescent="0.35">
      <c r="A1579" t="s">
        <v>85</v>
      </c>
      <c r="B1579" t="s">
        <v>14952</v>
      </c>
      <c r="C1579" t="s">
        <v>10905</v>
      </c>
      <c r="D1579" t="s">
        <v>10907</v>
      </c>
      <c r="E1579" t="s">
        <v>11143</v>
      </c>
      <c r="F1579" t="s">
        <v>11994</v>
      </c>
      <c r="G1579" t="s">
        <v>11995</v>
      </c>
      <c r="H1579" t="s">
        <v>12660</v>
      </c>
      <c r="I1579" t="s">
        <v>16585</v>
      </c>
      <c r="J1579" t="s">
        <v>85</v>
      </c>
      <c r="K1579" t="s">
        <v>85</v>
      </c>
      <c r="M1579" t="s">
        <v>16585</v>
      </c>
      <c r="N1579" t="s">
        <v>19433</v>
      </c>
      <c r="O1579" t="s">
        <v>85</v>
      </c>
      <c r="P1579" t="s">
        <v>85</v>
      </c>
      <c r="Q1579" t="s">
        <v>85</v>
      </c>
      <c r="R1579" t="s">
        <v>85</v>
      </c>
      <c r="T1579" t="s">
        <v>85</v>
      </c>
      <c r="U1579" t="s">
        <v>16583</v>
      </c>
      <c r="V1579" t="s">
        <v>85</v>
      </c>
      <c r="W1579" t="s">
        <v>85</v>
      </c>
      <c r="X1579" t="s">
        <v>85</v>
      </c>
      <c r="Y1579" t="s">
        <v>85</v>
      </c>
      <c r="Z1579" t="s">
        <v>85</v>
      </c>
      <c r="AA1579" t="s">
        <v>85</v>
      </c>
      <c r="AC1579" t="s">
        <v>85</v>
      </c>
      <c r="AD1579" t="s">
        <v>16585</v>
      </c>
      <c r="AE1579" t="s">
        <v>16585</v>
      </c>
    </row>
    <row r="1580" spans="1:31" x14ac:dyDescent="0.35">
      <c r="A1580" t="s">
        <v>85</v>
      </c>
      <c r="B1580" t="s">
        <v>14953</v>
      </c>
      <c r="C1580" t="s">
        <v>10905</v>
      </c>
      <c r="D1580" t="s">
        <v>10907</v>
      </c>
      <c r="E1580" t="s">
        <v>11143</v>
      </c>
      <c r="F1580" t="s">
        <v>11994</v>
      </c>
      <c r="G1580" t="s">
        <v>11995</v>
      </c>
      <c r="H1580" t="s">
        <v>12660</v>
      </c>
      <c r="I1580" t="s">
        <v>16586</v>
      </c>
      <c r="J1580" t="s">
        <v>85</v>
      </c>
      <c r="K1580" t="s">
        <v>85</v>
      </c>
      <c r="M1580" t="s">
        <v>16586</v>
      </c>
      <c r="N1580" t="s">
        <v>85</v>
      </c>
      <c r="O1580" t="s">
        <v>85</v>
      </c>
      <c r="P1580" t="s">
        <v>85</v>
      </c>
      <c r="Q1580" t="s">
        <v>85</v>
      </c>
      <c r="R1580" t="s">
        <v>85</v>
      </c>
      <c r="T1580" t="s">
        <v>85</v>
      </c>
      <c r="V1580" t="s">
        <v>85</v>
      </c>
      <c r="W1580" t="s">
        <v>85</v>
      </c>
      <c r="X1580" t="s">
        <v>85</v>
      </c>
      <c r="Y1580" t="s">
        <v>85</v>
      </c>
      <c r="Z1580" t="s">
        <v>85</v>
      </c>
      <c r="AA1580" t="s">
        <v>85</v>
      </c>
      <c r="AC1580" t="s">
        <v>85</v>
      </c>
      <c r="AD1580" t="s">
        <v>85</v>
      </c>
      <c r="AE1580" t="s">
        <v>16656</v>
      </c>
    </row>
    <row r="1581" spans="1:31" x14ac:dyDescent="0.35">
      <c r="A1581" t="s">
        <v>85</v>
      </c>
      <c r="B1581" t="s">
        <v>15013</v>
      </c>
      <c r="C1581" t="s">
        <v>10905</v>
      </c>
      <c r="D1581" t="s">
        <v>10907</v>
      </c>
      <c r="E1581" t="s">
        <v>11143</v>
      </c>
      <c r="F1581" t="s">
        <v>11994</v>
      </c>
      <c r="G1581" t="s">
        <v>11995</v>
      </c>
      <c r="H1581" t="s">
        <v>12643</v>
      </c>
      <c r="I1581" t="s">
        <v>16563</v>
      </c>
      <c r="J1581" t="s">
        <v>85</v>
      </c>
      <c r="K1581" t="s">
        <v>85</v>
      </c>
      <c r="M1581" t="s">
        <v>16563</v>
      </c>
      <c r="N1581" t="s">
        <v>85</v>
      </c>
      <c r="O1581" t="s">
        <v>85</v>
      </c>
      <c r="P1581" t="s">
        <v>85</v>
      </c>
      <c r="Q1581" t="s">
        <v>85</v>
      </c>
      <c r="R1581" t="s">
        <v>85</v>
      </c>
      <c r="T1581" t="s">
        <v>85</v>
      </c>
      <c r="V1581" t="s">
        <v>85</v>
      </c>
      <c r="W1581" t="s">
        <v>85</v>
      </c>
      <c r="X1581" t="s">
        <v>85</v>
      </c>
      <c r="Y1581" t="s">
        <v>85</v>
      </c>
      <c r="Z1581" t="s">
        <v>85</v>
      </c>
      <c r="AA1581" t="s">
        <v>85</v>
      </c>
      <c r="AC1581" t="s">
        <v>85</v>
      </c>
      <c r="AD1581" t="s">
        <v>85</v>
      </c>
      <c r="AE1581" t="s">
        <v>16563</v>
      </c>
    </row>
    <row r="1582" spans="1:31" x14ac:dyDescent="0.35">
      <c r="A1582" t="s">
        <v>85</v>
      </c>
      <c r="B1582" t="s">
        <v>15014</v>
      </c>
      <c r="C1582" t="s">
        <v>10905</v>
      </c>
      <c r="D1582" t="s">
        <v>10907</v>
      </c>
      <c r="E1582" t="s">
        <v>11143</v>
      </c>
      <c r="F1582" t="s">
        <v>11994</v>
      </c>
      <c r="G1582" t="s">
        <v>11995</v>
      </c>
      <c r="H1582" t="s">
        <v>12643</v>
      </c>
      <c r="I1582" t="s">
        <v>16564</v>
      </c>
      <c r="J1582" t="s">
        <v>85</v>
      </c>
      <c r="K1582" t="s">
        <v>85</v>
      </c>
      <c r="M1582" t="s">
        <v>16564</v>
      </c>
      <c r="N1582" t="s">
        <v>85</v>
      </c>
      <c r="O1582" t="s">
        <v>85</v>
      </c>
      <c r="P1582" t="s">
        <v>85</v>
      </c>
      <c r="Q1582" t="s">
        <v>85</v>
      </c>
      <c r="R1582" t="s">
        <v>85</v>
      </c>
      <c r="T1582" t="s">
        <v>85</v>
      </c>
      <c r="V1582" t="s">
        <v>85</v>
      </c>
      <c r="W1582" t="s">
        <v>85</v>
      </c>
      <c r="X1582" t="s">
        <v>85</v>
      </c>
      <c r="Y1582" t="s">
        <v>85</v>
      </c>
      <c r="Z1582" t="s">
        <v>85</v>
      </c>
      <c r="AA1582" t="s">
        <v>85</v>
      </c>
      <c r="AC1582" t="s">
        <v>85</v>
      </c>
      <c r="AD1582" t="s">
        <v>85</v>
      </c>
      <c r="AE1582" t="s">
        <v>16564</v>
      </c>
    </row>
    <row r="1583" spans="1:31" x14ac:dyDescent="0.35">
      <c r="A1583" t="s">
        <v>85</v>
      </c>
      <c r="B1583" t="s">
        <v>12642</v>
      </c>
      <c r="C1583" t="s">
        <v>10905</v>
      </c>
      <c r="D1583" t="s">
        <v>10907</v>
      </c>
      <c r="E1583" t="s">
        <v>11143</v>
      </c>
      <c r="F1583" t="s">
        <v>11994</v>
      </c>
      <c r="G1583" t="s">
        <v>11995</v>
      </c>
      <c r="H1583" t="s">
        <v>12643</v>
      </c>
      <c r="I1583" t="s">
        <v>12644</v>
      </c>
      <c r="J1583" t="s">
        <v>85</v>
      </c>
      <c r="K1583" t="s">
        <v>85</v>
      </c>
      <c r="M1583" t="s">
        <v>12644</v>
      </c>
      <c r="N1583" t="s">
        <v>85</v>
      </c>
      <c r="O1583" t="s">
        <v>85</v>
      </c>
      <c r="P1583" t="s">
        <v>85</v>
      </c>
      <c r="Q1583" t="s">
        <v>85</v>
      </c>
      <c r="R1583" t="s">
        <v>85</v>
      </c>
      <c r="T1583" t="s">
        <v>85</v>
      </c>
      <c r="V1583" t="s">
        <v>85</v>
      </c>
      <c r="W1583" t="s">
        <v>85</v>
      </c>
      <c r="X1583" t="s">
        <v>85</v>
      </c>
      <c r="Y1583" t="s">
        <v>85</v>
      </c>
      <c r="Z1583" t="s">
        <v>85</v>
      </c>
      <c r="AA1583" t="s">
        <v>85</v>
      </c>
      <c r="AC1583" t="s">
        <v>12644</v>
      </c>
      <c r="AD1583" t="s">
        <v>85</v>
      </c>
      <c r="AE1583" t="s">
        <v>12644</v>
      </c>
    </row>
    <row r="1584" spans="1:31" x14ac:dyDescent="0.35">
      <c r="A1584" t="s">
        <v>85</v>
      </c>
      <c r="B1584" t="s">
        <v>21267</v>
      </c>
      <c r="C1584" t="s">
        <v>10905</v>
      </c>
      <c r="D1584" t="s">
        <v>10907</v>
      </c>
      <c r="E1584" t="s">
        <v>11143</v>
      </c>
      <c r="F1584" t="s">
        <v>11994</v>
      </c>
      <c r="G1584" t="s">
        <v>11995</v>
      </c>
      <c r="H1584" t="s">
        <v>12643</v>
      </c>
      <c r="I1584" t="s">
        <v>16565</v>
      </c>
      <c r="J1584" t="s">
        <v>85</v>
      </c>
      <c r="K1584" t="s">
        <v>85</v>
      </c>
      <c r="M1584" t="s">
        <v>16565</v>
      </c>
      <c r="O1584" t="s">
        <v>85</v>
      </c>
      <c r="P1584" t="s">
        <v>85</v>
      </c>
      <c r="Q1584" t="s">
        <v>85</v>
      </c>
      <c r="R1584" t="s">
        <v>85</v>
      </c>
      <c r="T1584" t="s">
        <v>85</v>
      </c>
      <c r="V1584" t="s">
        <v>85</v>
      </c>
      <c r="W1584" t="s">
        <v>85</v>
      </c>
      <c r="X1584" t="s">
        <v>85</v>
      </c>
      <c r="Y1584" t="s">
        <v>85</v>
      </c>
      <c r="Z1584" t="s">
        <v>85</v>
      </c>
      <c r="AA1584" t="s">
        <v>85</v>
      </c>
      <c r="AC1584" t="s">
        <v>12646</v>
      </c>
      <c r="AD1584" t="s">
        <v>85</v>
      </c>
      <c r="AE1584" t="s">
        <v>16565</v>
      </c>
    </row>
    <row r="1585" spans="1:31" x14ac:dyDescent="0.35">
      <c r="A1585" t="s">
        <v>85</v>
      </c>
      <c r="B1585" t="s">
        <v>12645</v>
      </c>
      <c r="C1585" t="s">
        <v>10905</v>
      </c>
      <c r="D1585" t="s">
        <v>10907</v>
      </c>
      <c r="E1585" t="s">
        <v>11143</v>
      </c>
      <c r="F1585" t="s">
        <v>11994</v>
      </c>
      <c r="G1585" t="s">
        <v>11995</v>
      </c>
      <c r="H1585" t="s">
        <v>12643</v>
      </c>
      <c r="I1585" t="s">
        <v>12646</v>
      </c>
      <c r="J1585" t="s">
        <v>85</v>
      </c>
      <c r="K1585" t="s">
        <v>85</v>
      </c>
      <c r="M1585" t="s">
        <v>12646</v>
      </c>
      <c r="N1585" t="s">
        <v>12651</v>
      </c>
      <c r="O1585" t="s">
        <v>85</v>
      </c>
      <c r="P1585" t="s">
        <v>85</v>
      </c>
      <c r="Q1585" t="s">
        <v>85</v>
      </c>
      <c r="R1585" t="s">
        <v>85</v>
      </c>
      <c r="T1585" t="s">
        <v>85</v>
      </c>
      <c r="V1585" t="s">
        <v>85</v>
      </c>
      <c r="W1585" t="s">
        <v>85</v>
      </c>
      <c r="X1585" t="s">
        <v>85</v>
      </c>
      <c r="Y1585" t="s">
        <v>85</v>
      </c>
      <c r="Z1585" t="s">
        <v>85</v>
      </c>
      <c r="AA1585" t="s">
        <v>85</v>
      </c>
      <c r="AC1585" t="s">
        <v>12646</v>
      </c>
      <c r="AD1585" t="s">
        <v>85</v>
      </c>
      <c r="AE1585" t="s">
        <v>12646</v>
      </c>
    </row>
    <row r="1586" spans="1:31" x14ac:dyDescent="0.35">
      <c r="A1586" t="s">
        <v>85</v>
      </c>
      <c r="B1586" t="s">
        <v>12647</v>
      </c>
      <c r="C1586" t="s">
        <v>10905</v>
      </c>
      <c r="D1586" t="s">
        <v>10907</v>
      </c>
      <c r="E1586" t="s">
        <v>11143</v>
      </c>
      <c r="F1586" t="s">
        <v>11994</v>
      </c>
      <c r="G1586" t="s">
        <v>11995</v>
      </c>
      <c r="H1586" t="s">
        <v>12643</v>
      </c>
      <c r="I1586" t="s">
        <v>12648</v>
      </c>
      <c r="J1586" t="s">
        <v>85</v>
      </c>
      <c r="K1586" t="s">
        <v>85</v>
      </c>
      <c r="M1586" t="s">
        <v>12648</v>
      </c>
      <c r="N1586" t="s">
        <v>85</v>
      </c>
      <c r="O1586" t="s">
        <v>85</v>
      </c>
      <c r="P1586" t="s">
        <v>85</v>
      </c>
      <c r="Q1586" t="s">
        <v>85</v>
      </c>
      <c r="R1586" t="s">
        <v>85</v>
      </c>
      <c r="T1586" t="s">
        <v>85</v>
      </c>
      <c r="V1586" t="s">
        <v>85</v>
      </c>
      <c r="W1586" t="s">
        <v>85</v>
      </c>
      <c r="X1586" t="s">
        <v>85</v>
      </c>
      <c r="Y1586" t="s">
        <v>85</v>
      </c>
      <c r="Z1586" t="s">
        <v>85</v>
      </c>
      <c r="AA1586" t="s">
        <v>85</v>
      </c>
      <c r="AC1586" t="s">
        <v>12648</v>
      </c>
      <c r="AD1586" t="s">
        <v>85</v>
      </c>
      <c r="AE1586" t="s">
        <v>12648</v>
      </c>
    </row>
    <row r="1587" spans="1:31" x14ac:dyDescent="0.35">
      <c r="A1587" t="s">
        <v>85</v>
      </c>
      <c r="B1587" t="s">
        <v>15007</v>
      </c>
      <c r="C1587" t="s">
        <v>10905</v>
      </c>
      <c r="D1587" t="s">
        <v>10907</v>
      </c>
      <c r="E1587" t="s">
        <v>11143</v>
      </c>
      <c r="F1587" t="s">
        <v>11994</v>
      </c>
      <c r="G1587" t="s">
        <v>11995</v>
      </c>
      <c r="H1587" t="s">
        <v>12643</v>
      </c>
      <c r="I1587" t="s">
        <v>12648</v>
      </c>
      <c r="J1587" t="s">
        <v>16566</v>
      </c>
      <c r="K1587" t="s">
        <v>85</v>
      </c>
      <c r="M1587" t="s">
        <v>16566</v>
      </c>
      <c r="N1587" t="s">
        <v>85</v>
      </c>
      <c r="O1587" t="s">
        <v>85</v>
      </c>
      <c r="P1587" t="s">
        <v>85</v>
      </c>
      <c r="Q1587" t="s">
        <v>85</v>
      </c>
      <c r="R1587" t="s">
        <v>85</v>
      </c>
      <c r="T1587" t="s">
        <v>85</v>
      </c>
      <c r="V1587" t="s">
        <v>85</v>
      </c>
      <c r="W1587" t="s">
        <v>85</v>
      </c>
      <c r="X1587" t="s">
        <v>85</v>
      </c>
      <c r="Y1587" t="s">
        <v>85</v>
      </c>
      <c r="Z1587" t="s">
        <v>85</v>
      </c>
      <c r="AA1587" t="s">
        <v>85</v>
      </c>
      <c r="AC1587" t="s">
        <v>85</v>
      </c>
      <c r="AD1587" t="s">
        <v>85</v>
      </c>
      <c r="AE1587" t="s">
        <v>16566</v>
      </c>
    </row>
    <row r="1588" spans="1:31" x14ac:dyDescent="0.35">
      <c r="A1588" t="s">
        <v>85</v>
      </c>
      <c r="B1588" t="s">
        <v>12656</v>
      </c>
      <c r="C1588" t="s">
        <v>10905</v>
      </c>
      <c r="D1588" t="s">
        <v>10907</v>
      </c>
      <c r="E1588" t="s">
        <v>11143</v>
      </c>
      <c r="F1588" t="s">
        <v>11994</v>
      </c>
      <c r="G1588" t="s">
        <v>11995</v>
      </c>
      <c r="H1588" t="s">
        <v>12643</v>
      </c>
      <c r="I1588" t="s">
        <v>12648</v>
      </c>
      <c r="J1588" t="s">
        <v>16567</v>
      </c>
      <c r="K1588" t="s">
        <v>85</v>
      </c>
      <c r="M1588" t="s">
        <v>16567</v>
      </c>
      <c r="N1588" t="s">
        <v>85</v>
      </c>
      <c r="O1588" t="s">
        <v>85</v>
      </c>
      <c r="P1588" t="s">
        <v>85</v>
      </c>
      <c r="Q1588" t="s">
        <v>85</v>
      </c>
      <c r="R1588" t="s">
        <v>85</v>
      </c>
      <c r="T1588" t="s">
        <v>85</v>
      </c>
      <c r="V1588" t="s">
        <v>85</v>
      </c>
      <c r="W1588" t="s">
        <v>85</v>
      </c>
      <c r="X1588" t="s">
        <v>85</v>
      </c>
      <c r="Y1588" t="s">
        <v>85</v>
      </c>
      <c r="Z1588" t="s">
        <v>85</v>
      </c>
      <c r="AA1588" t="s">
        <v>85</v>
      </c>
      <c r="AC1588" t="s">
        <v>85</v>
      </c>
      <c r="AD1588" t="s">
        <v>85</v>
      </c>
      <c r="AE1588" t="s">
        <v>16567</v>
      </c>
    </row>
    <row r="1589" spans="1:31" x14ac:dyDescent="0.35">
      <c r="A1589" t="s">
        <v>85</v>
      </c>
      <c r="B1589" t="s">
        <v>15006</v>
      </c>
      <c r="C1589" t="s">
        <v>10905</v>
      </c>
      <c r="D1589" t="s">
        <v>10907</v>
      </c>
      <c r="E1589" t="s">
        <v>11143</v>
      </c>
      <c r="F1589" t="s">
        <v>11994</v>
      </c>
      <c r="G1589" t="s">
        <v>11995</v>
      </c>
      <c r="H1589" t="s">
        <v>12643</v>
      </c>
      <c r="I1589" t="s">
        <v>12648</v>
      </c>
      <c r="J1589" t="s">
        <v>16568</v>
      </c>
      <c r="K1589" t="s">
        <v>85</v>
      </c>
      <c r="M1589" t="s">
        <v>16568</v>
      </c>
      <c r="N1589" t="s">
        <v>85</v>
      </c>
      <c r="O1589" t="s">
        <v>85</v>
      </c>
      <c r="P1589" t="s">
        <v>85</v>
      </c>
      <c r="Q1589" t="s">
        <v>85</v>
      </c>
      <c r="R1589" t="s">
        <v>85</v>
      </c>
      <c r="T1589" t="s">
        <v>85</v>
      </c>
      <c r="V1589" t="s">
        <v>85</v>
      </c>
      <c r="W1589" t="s">
        <v>85</v>
      </c>
      <c r="X1589" t="s">
        <v>85</v>
      </c>
      <c r="Y1589" t="s">
        <v>85</v>
      </c>
      <c r="Z1589" t="s">
        <v>85</v>
      </c>
      <c r="AA1589" t="s">
        <v>85</v>
      </c>
      <c r="AC1589" t="s">
        <v>85</v>
      </c>
      <c r="AD1589" t="s">
        <v>85</v>
      </c>
      <c r="AE1589" t="s">
        <v>16568</v>
      </c>
    </row>
    <row r="1590" spans="1:31" x14ac:dyDescent="0.35">
      <c r="A1590" t="s">
        <v>85</v>
      </c>
      <c r="B1590" t="s">
        <v>12652</v>
      </c>
      <c r="C1590" t="s">
        <v>10905</v>
      </c>
      <c r="D1590" t="s">
        <v>10907</v>
      </c>
      <c r="E1590" t="s">
        <v>11143</v>
      </c>
      <c r="F1590" t="s">
        <v>11994</v>
      </c>
      <c r="G1590" t="s">
        <v>11995</v>
      </c>
      <c r="H1590" t="s">
        <v>12643</v>
      </c>
      <c r="I1590" t="s">
        <v>12648</v>
      </c>
      <c r="J1590" t="s">
        <v>12653</v>
      </c>
      <c r="K1590" t="s">
        <v>85</v>
      </c>
      <c r="M1590" t="s">
        <v>12653</v>
      </c>
      <c r="N1590" t="s">
        <v>85</v>
      </c>
      <c r="O1590" t="s">
        <v>85</v>
      </c>
      <c r="P1590" t="s">
        <v>85</v>
      </c>
      <c r="Q1590" t="s">
        <v>85</v>
      </c>
      <c r="R1590" t="s">
        <v>85</v>
      </c>
      <c r="T1590" t="s">
        <v>85</v>
      </c>
      <c r="V1590" t="s">
        <v>85</v>
      </c>
      <c r="W1590" t="s">
        <v>85</v>
      </c>
      <c r="X1590" t="s">
        <v>85</v>
      </c>
      <c r="Y1590" t="s">
        <v>85</v>
      </c>
      <c r="Z1590" t="s">
        <v>85</v>
      </c>
      <c r="AA1590" t="s">
        <v>85</v>
      </c>
      <c r="AC1590" t="s">
        <v>85</v>
      </c>
      <c r="AD1590" t="s">
        <v>85</v>
      </c>
      <c r="AE1590" t="s">
        <v>12653</v>
      </c>
    </row>
    <row r="1591" spans="1:31" x14ac:dyDescent="0.35">
      <c r="A1591" t="s">
        <v>85</v>
      </c>
      <c r="B1591" t="s">
        <v>12649</v>
      </c>
      <c r="C1591" t="s">
        <v>10905</v>
      </c>
      <c r="D1591" t="s">
        <v>10907</v>
      </c>
      <c r="E1591" t="s">
        <v>11143</v>
      </c>
      <c r="F1591" t="s">
        <v>11994</v>
      </c>
      <c r="G1591" t="s">
        <v>11995</v>
      </c>
      <c r="H1591" t="s">
        <v>12643</v>
      </c>
      <c r="I1591" t="s">
        <v>12650</v>
      </c>
      <c r="J1591" t="s">
        <v>85</v>
      </c>
      <c r="K1591" t="s">
        <v>85</v>
      </c>
      <c r="M1591" t="s">
        <v>12650</v>
      </c>
      <c r="N1591" t="s">
        <v>85</v>
      </c>
      <c r="O1591" t="s">
        <v>85</v>
      </c>
      <c r="P1591" t="s">
        <v>85</v>
      </c>
      <c r="Q1591" t="s">
        <v>85</v>
      </c>
      <c r="R1591" t="s">
        <v>85</v>
      </c>
      <c r="T1591" t="s">
        <v>85</v>
      </c>
      <c r="V1591" t="s">
        <v>85</v>
      </c>
      <c r="W1591" t="s">
        <v>85</v>
      </c>
      <c r="X1591" t="s">
        <v>85</v>
      </c>
      <c r="Y1591" t="s">
        <v>85</v>
      </c>
      <c r="Z1591" t="s">
        <v>85</v>
      </c>
      <c r="AA1591" t="s">
        <v>85</v>
      </c>
      <c r="AC1591" t="s">
        <v>12650</v>
      </c>
      <c r="AD1591" t="s">
        <v>85</v>
      </c>
      <c r="AE1591" t="s">
        <v>12650</v>
      </c>
    </row>
    <row r="1592" spans="1:31" x14ac:dyDescent="0.35">
      <c r="B1592" t="s">
        <v>15083</v>
      </c>
      <c r="C1592" t="s">
        <v>10905</v>
      </c>
      <c r="D1592" t="s">
        <v>10907</v>
      </c>
      <c r="E1592" t="s">
        <v>11143</v>
      </c>
      <c r="F1592" t="s">
        <v>11994</v>
      </c>
      <c r="G1592" t="s">
        <v>11995</v>
      </c>
      <c r="H1592" t="s">
        <v>12643</v>
      </c>
      <c r="I1592" t="s">
        <v>16569</v>
      </c>
      <c r="M1592" t="s">
        <v>16569</v>
      </c>
      <c r="AD1592" t="s">
        <v>85</v>
      </c>
      <c r="AE1592" t="s">
        <v>16569</v>
      </c>
    </row>
    <row r="1593" spans="1:31" x14ac:dyDescent="0.35">
      <c r="A1593" t="s">
        <v>85</v>
      </c>
      <c r="B1593" t="s">
        <v>15008</v>
      </c>
      <c r="C1593" t="s">
        <v>10905</v>
      </c>
      <c r="D1593" t="s">
        <v>10907</v>
      </c>
      <c r="E1593" t="s">
        <v>11143</v>
      </c>
      <c r="F1593" t="s">
        <v>11994</v>
      </c>
      <c r="G1593" t="s">
        <v>11995</v>
      </c>
      <c r="H1593" t="s">
        <v>12643</v>
      </c>
      <c r="I1593" t="s">
        <v>16570</v>
      </c>
      <c r="J1593" t="s">
        <v>85</v>
      </c>
      <c r="K1593" t="s">
        <v>85</v>
      </c>
      <c r="M1593" t="s">
        <v>16570</v>
      </c>
      <c r="N1593" t="s">
        <v>85</v>
      </c>
      <c r="O1593" t="s">
        <v>85</v>
      </c>
      <c r="P1593" t="s">
        <v>85</v>
      </c>
      <c r="Q1593" t="s">
        <v>85</v>
      </c>
      <c r="R1593" t="s">
        <v>85</v>
      </c>
      <c r="T1593" t="s">
        <v>85</v>
      </c>
      <c r="V1593" t="s">
        <v>85</v>
      </c>
      <c r="W1593" t="s">
        <v>85</v>
      </c>
      <c r="X1593" t="s">
        <v>85</v>
      </c>
      <c r="Y1593" t="s">
        <v>85</v>
      </c>
      <c r="Z1593" t="s">
        <v>85</v>
      </c>
      <c r="AA1593" t="s">
        <v>85</v>
      </c>
      <c r="AC1593" t="s">
        <v>85</v>
      </c>
      <c r="AD1593" t="s">
        <v>85</v>
      </c>
      <c r="AE1593" t="s">
        <v>16570</v>
      </c>
    </row>
    <row r="1594" spans="1:31" x14ac:dyDescent="0.35">
      <c r="A1594" t="s">
        <v>85</v>
      </c>
      <c r="B1594" t="s">
        <v>16571</v>
      </c>
      <c r="C1594" t="s">
        <v>10905</v>
      </c>
      <c r="D1594" t="s">
        <v>10907</v>
      </c>
      <c r="E1594" t="s">
        <v>11143</v>
      </c>
      <c r="F1594" t="s">
        <v>11994</v>
      </c>
      <c r="G1594" t="s">
        <v>11995</v>
      </c>
      <c r="H1594" t="s">
        <v>12643</v>
      </c>
      <c r="I1594" t="s">
        <v>16572</v>
      </c>
      <c r="J1594" t="s">
        <v>85</v>
      </c>
      <c r="K1594" t="s">
        <v>85</v>
      </c>
      <c r="M1594" t="s">
        <v>16572</v>
      </c>
      <c r="N1594" t="s">
        <v>85</v>
      </c>
      <c r="O1594" t="s">
        <v>85</v>
      </c>
      <c r="P1594" t="s">
        <v>85</v>
      </c>
      <c r="Q1594" t="s">
        <v>85</v>
      </c>
      <c r="R1594" t="s">
        <v>85</v>
      </c>
      <c r="T1594" t="s">
        <v>85</v>
      </c>
      <c r="V1594" t="s">
        <v>85</v>
      </c>
      <c r="W1594" t="s">
        <v>85</v>
      </c>
      <c r="X1594" t="s">
        <v>85</v>
      </c>
      <c r="Y1594" t="s">
        <v>85</v>
      </c>
      <c r="Z1594" t="s">
        <v>85</v>
      </c>
      <c r="AA1594" t="s">
        <v>85</v>
      </c>
      <c r="AC1594" t="s">
        <v>85</v>
      </c>
      <c r="AD1594" t="s">
        <v>85</v>
      </c>
      <c r="AE1594" t="s">
        <v>16572</v>
      </c>
    </row>
    <row r="1595" spans="1:31" x14ac:dyDescent="0.35">
      <c r="A1595" t="s">
        <v>85</v>
      </c>
      <c r="B1595" t="s">
        <v>15009</v>
      </c>
      <c r="C1595" t="s">
        <v>10905</v>
      </c>
      <c r="D1595" t="s">
        <v>10907</v>
      </c>
      <c r="E1595" t="s">
        <v>11143</v>
      </c>
      <c r="F1595" t="s">
        <v>11994</v>
      </c>
      <c r="G1595" t="s">
        <v>11995</v>
      </c>
      <c r="H1595" t="s">
        <v>12643</v>
      </c>
      <c r="I1595" t="s">
        <v>16573</v>
      </c>
      <c r="J1595" t="s">
        <v>85</v>
      </c>
      <c r="K1595" t="s">
        <v>85</v>
      </c>
      <c r="M1595" t="s">
        <v>16573</v>
      </c>
      <c r="N1595" t="s">
        <v>85</v>
      </c>
      <c r="O1595" t="s">
        <v>85</v>
      </c>
      <c r="P1595" t="s">
        <v>85</v>
      </c>
      <c r="Q1595" t="s">
        <v>85</v>
      </c>
      <c r="R1595" t="s">
        <v>85</v>
      </c>
      <c r="T1595" t="s">
        <v>85</v>
      </c>
      <c r="V1595" t="s">
        <v>85</v>
      </c>
      <c r="W1595" t="s">
        <v>85</v>
      </c>
      <c r="X1595" t="s">
        <v>85</v>
      </c>
      <c r="Y1595" t="s">
        <v>85</v>
      </c>
      <c r="Z1595" t="s">
        <v>85</v>
      </c>
      <c r="AA1595" t="s">
        <v>85</v>
      </c>
      <c r="AC1595" t="s">
        <v>85</v>
      </c>
      <c r="AD1595" t="s">
        <v>85</v>
      </c>
      <c r="AE1595" t="s">
        <v>16573</v>
      </c>
    </row>
    <row r="1596" spans="1:31" x14ac:dyDescent="0.35">
      <c r="A1596" t="s">
        <v>85</v>
      </c>
      <c r="B1596" t="s">
        <v>16781</v>
      </c>
      <c r="C1596" t="s">
        <v>10905</v>
      </c>
      <c r="D1596" t="s">
        <v>10907</v>
      </c>
      <c r="E1596" t="s">
        <v>11143</v>
      </c>
      <c r="F1596" t="s">
        <v>11994</v>
      </c>
      <c r="G1596" t="s">
        <v>11995</v>
      </c>
      <c r="H1596" t="s">
        <v>12643</v>
      </c>
      <c r="I1596" t="s">
        <v>16574</v>
      </c>
      <c r="J1596" t="s">
        <v>85</v>
      </c>
      <c r="K1596" t="s">
        <v>85</v>
      </c>
      <c r="M1596" t="s">
        <v>16574</v>
      </c>
      <c r="N1596" t="s">
        <v>85</v>
      </c>
      <c r="O1596" t="s">
        <v>85</v>
      </c>
      <c r="P1596" t="s">
        <v>85</v>
      </c>
      <c r="Q1596" t="s">
        <v>85</v>
      </c>
      <c r="R1596" t="s">
        <v>85</v>
      </c>
      <c r="T1596" t="s">
        <v>85</v>
      </c>
      <c r="V1596" t="s">
        <v>85</v>
      </c>
      <c r="W1596" t="s">
        <v>85</v>
      </c>
      <c r="X1596" t="s">
        <v>85</v>
      </c>
      <c r="Y1596" t="s">
        <v>85</v>
      </c>
      <c r="Z1596" t="s">
        <v>85</v>
      </c>
      <c r="AA1596" t="s">
        <v>85</v>
      </c>
      <c r="AC1596" t="s">
        <v>85</v>
      </c>
      <c r="AD1596" t="s">
        <v>85</v>
      </c>
      <c r="AE1596" t="s">
        <v>16574</v>
      </c>
    </row>
    <row r="1597" spans="1:31" x14ac:dyDescent="0.35">
      <c r="A1597" t="s">
        <v>85</v>
      </c>
      <c r="B1597" t="s">
        <v>15011</v>
      </c>
      <c r="C1597" t="s">
        <v>10905</v>
      </c>
      <c r="D1597" t="s">
        <v>10907</v>
      </c>
      <c r="E1597" t="s">
        <v>11143</v>
      </c>
      <c r="F1597" t="s">
        <v>11994</v>
      </c>
      <c r="G1597" t="s">
        <v>11995</v>
      </c>
      <c r="H1597" t="s">
        <v>12643</v>
      </c>
      <c r="I1597" t="s">
        <v>16575</v>
      </c>
      <c r="J1597" t="s">
        <v>85</v>
      </c>
      <c r="K1597" t="s">
        <v>85</v>
      </c>
      <c r="M1597" t="s">
        <v>16575</v>
      </c>
      <c r="N1597" t="s">
        <v>85</v>
      </c>
      <c r="O1597" t="s">
        <v>85</v>
      </c>
      <c r="P1597" t="s">
        <v>85</v>
      </c>
      <c r="Q1597" t="s">
        <v>85</v>
      </c>
      <c r="R1597" t="s">
        <v>85</v>
      </c>
      <c r="T1597" t="s">
        <v>85</v>
      </c>
      <c r="V1597" t="s">
        <v>85</v>
      </c>
      <c r="W1597" t="s">
        <v>85</v>
      </c>
      <c r="X1597" t="s">
        <v>85</v>
      </c>
      <c r="Y1597" t="s">
        <v>85</v>
      </c>
      <c r="Z1597" t="s">
        <v>85</v>
      </c>
      <c r="AA1597" t="s">
        <v>85</v>
      </c>
      <c r="AC1597" t="s">
        <v>85</v>
      </c>
      <c r="AD1597" t="s">
        <v>85</v>
      </c>
      <c r="AE1597" t="s">
        <v>16575</v>
      </c>
    </row>
    <row r="1598" spans="1:31" x14ac:dyDescent="0.35">
      <c r="A1598" t="s">
        <v>85</v>
      </c>
      <c r="B1598" t="s">
        <v>16576</v>
      </c>
      <c r="C1598" t="s">
        <v>10905</v>
      </c>
      <c r="D1598" t="s">
        <v>10907</v>
      </c>
      <c r="E1598" t="s">
        <v>11143</v>
      </c>
      <c r="F1598" t="s">
        <v>11994</v>
      </c>
      <c r="G1598" t="s">
        <v>11995</v>
      </c>
      <c r="H1598" t="s">
        <v>12643</v>
      </c>
      <c r="I1598" t="s">
        <v>16577</v>
      </c>
      <c r="J1598" t="s">
        <v>85</v>
      </c>
      <c r="K1598" t="s">
        <v>85</v>
      </c>
      <c r="M1598" t="s">
        <v>16577</v>
      </c>
      <c r="N1598" t="s">
        <v>85</v>
      </c>
      <c r="O1598" t="s">
        <v>85</v>
      </c>
      <c r="P1598" t="s">
        <v>85</v>
      </c>
      <c r="Q1598" t="s">
        <v>85</v>
      </c>
      <c r="R1598" t="s">
        <v>85</v>
      </c>
      <c r="T1598" t="s">
        <v>85</v>
      </c>
      <c r="V1598" t="s">
        <v>85</v>
      </c>
      <c r="W1598" t="s">
        <v>85</v>
      </c>
      <c r="X1598" t="s">
        <v>85</v>
      </c>
      <c r="Y1598" t="s">
        <v>85</v>
      </c>
      <c r="Z1598" t="s">
        <v>85</v>
      </c>
      <c r="AA1598" t="s">
        <v>85</v>
      </c>
      <c r="AC1598" t="s">
        <v>85</v>
      </c>
      <c r="AD1598" t="s">
        <v>85</v>
      </c>
      <c r="AE1598" t="s">
        <v>16577</v>
      </c>
    </row>
    <row r="1599" spans="1:31" x14ac:dyDescent="0.35">
      <c r="A1599" t="s">
        <v>85</v>
      </c>
      <c r="B1599" t="s">
        <v>16578</v>
      </c>
      <c r="C1599" t="s">
        <v>10905</v>
      </c>
      <c r="D1599" t="s">
        <v>10907</v>
      </c>
      <c r="E1599" t="s">
        <v>11143</v>
      </c>
      <c r="F1599" t="s">
        <v>11994</v>
      </c>
      <c r="G1599" t="s">
        <v>11995</v>
      </c>
      <c r="H1599" t="s">
        <v>12643</v>
      </c>
      <c r="I1599" t="s">
        <v>16579</v>
      </c>
      <c r="J1599" t="s">
        <v>85</v>
      </c>
      <c r="K1599" t="s">
        <v>85</v>
      </c>
      <c r="M1599" t="s">
        <v>16579</v>
      </c>
      <c r="N1599" t="s">
        <v>85</v>
      </c>
      <c r="O1599" t="s">
        <v>85</v>
      </c>
      <c r="P1599" t="s">
        <v>85</v>
      </c>
      <c r="Q1599" t="s">
        <v>85</v>
      </c>
      <c r="R1599" t="s">
        <v>85</v>
      </c>
      <c r="T1599" t="s">
        <v>85</v>
      </c>
      <c r="V1599" t="s">
        <v>85</v>
      </c>
      <c r="W1599" t="s">
        <v>85</v>
      </c>
      <c r="X1599" t="s">
        <v>85</v>
      </c>
      <c r="Y1599" t="s">
        <v>85</v>
      </c>
      <c r="Z1599" t="s">
        <v>85</v>
      </c>
      <c r="AA1599" t="s">
        <v>85</v>
      </c>
      <c r="AC1599" t="s">
        <v>85</v>
      </c>
      <c r="AD1599" t="s">
        <v>85</v>
      </c>
      <c r="AE1599" t="s">
        <v>16579</v>
      </c>
    </row>
    <row r="1600" spans="1:31" x14ac:dyDescent="0.35">
      <c r="A1600" t="s">
        <v>85</v>
      </c>
      <c r="B1600" t="s">
        <v>15012</v>
      </c>
      <c r="C1600" t="s">
        <v>10905</v>
      </c>
      <c r="D1600" t="s">
        <v>10907</v>
      </c>
      <c r="E1600" t="s">
        <v>11143</v>
      </c>
      <c r="F1600" t="s">
        <v>11994</v>
      </c>
      <c r="G1600" t="s">
        <v>11995</v>
      </c>
      <c r="H1600" t="s">
        <v>12643</v>
      </c>
      <c r="I1600" t="s">
        <v>16580</v>
      </c>
      <c r="J1600" t="s">
        <v>85</v>
      </c>
      <c r="K1600" t="s">
        <v>85</v>
      </c>
      <c r="M1600" t="s">
        <v>16580</v>
      </c>
      <c r="N1600" t="s">
        <v>85</v>
      </c>
      <c r="O1600" t="s">
        <v>85</v>
      </c>
      <c r="P1600" t="s">
        <v>85</v>
      </c>
      <c r="Q1600" t="s">
        <v>85</v>
      </c>
      <c r="R1600" t="s">
        <v>85</v>
      </c>
      <c r="T1600" t="s">
        <v>85</v>
      </c>
      <c r="V1600" t="s">
        <v>85</v>
      </c>
      <c r="W1600" t="s">
        <v>85</v>
      </c>
      <c r="X1600" t="s">
        <v>85</v>
      </c>
      <c r="Y1600" t="s">
        <v>85</v>
      </c>
      <c r="Z1600" t="s">
        <v>85</v>
      </c>
      <c r="AA1600" t="s">
        <v>85</v>
      </c>
      <c r="AC1600" t="s">
        <v>85</v>
      </c>
      <c r="AD1600" t="s">
        <v>85</v>
      </c>
      <c r="AE1600" t="s">
        <v>16580</v>
      </c>
    </row>
    <row r="1601" spans="1:31" x14ac:dyDescent="0.35">
      <c r="A1601" t="s">
        <v>85</v>
      </c>
      <c r="B1601" t="s">
        <v>15010</v>
      </c>
      <c r="C1601" t="s">
        <v>10905</v>
      </c>
      <c r="D1601" t="s">
        <v>10907</v>
      </c>
      <c r="E1601" t="s">
        <v>11143</v>
      </c>
      <c r="F1601" t="s">
        <v>11994</v>
      </c>
      <c r="G1601" t="s">
        <v>11995</v>
      </c>
      <c r="H1601" t="s">
        <v>12643</v>
      </c>
      <c r="I1601" t="s">
        <v>16581</v>
      </c>
      <c r="J1601" t="s">
        <v>85</v>
      </c>
      <c r="K1601" t="s">
        <v>85</v>
      </c>
      <c r="M1601" t="s">
        <v>16581</v>
      </c>
      <c r="N1601" t="s">
        <v>85</v>
      </c>
      <c r="O1601" t="s">
        <v>85</v>
      </c>
      <c r="P1601" t="s">
        <v>85</v>
      </c>
      <c r="Q1601" t="s">
        <v>85</v>
      </c>
      <c r="R1601" t="s">
        <v>85</v>
      </c>
      <c r="T1601" t="s">
        <v>85</v>
      </c>
      <c r="V1601" t="s">
        <v>85</v>
      </c>
      <c r="W1601" t="s">
        <v>85</v>
      </c>
      <c r="X1601" t="s">
        <v>85</v>
      </c>
      <c r="Y1601" t="s">
        <v>85</v>
      </c>
      <c r="Z1601" t="s">
        <v>85</v>
      </c>
      <c r="AA1601" t="s">
        <v>85</v>
      </c>
      <c r="AC1601" t="s">
        <v>85</v>
      </c>
      <c r="AD1601" t="s">
        <v>85</v>
      </c>
      <c r="AE1601" t="s">
        <v>16581</v>
      </c>
    </row>
    <row r="1602" spans="1:31" x14ac:dyDescent="0.35">
      <c r="A1602" t="s">
        <v>85</v>
      </c>
      <c r="B1602" t="s">
        <v>15015</v>
      </c>
      <c r="C1602" t="s">
        <v>10905</v>
      </c>
      <c r="D1602" t="s">
        <v>10907</v>
      </c>
      <c r="E1602" t="s">
        <v>11143</v>
      </c>
      <c r="F1602" t="s">
        <v>11994</v>
      </c>
      <c r="G1602" t="s">
        <v>11995</v>
      </c>
      <c r="H1602" t="s">
        <v>12643</v>
      </c>
      <c r="I1602" t="s">
        <v>16582</v>
      </c>
      <c r="J1602" t="s">
        <v>85</v>
      </c>
      <c r="K1602" t="s">
        <v>85</v>
      </c>
      <c r="M1602" t="s">
        <v>16582</v>
      </c>
      <c r="N1602" t="s">
        <v>85</v>
      </c>
      <c r="O1602" t="s">
        <v>85</v>
      </c>
      <c r="P1602" t="s">
        <v>85</v>
      </c>
      <c r="Q1602" t="s">
        <v>85</v>
      </c>
      <c r="R1602" t="s">
        <v>85</v>
      </c>
      <c r="T1602" t="s">
        <v>85</v>
      </c>
      <c r="V1602" t="s">
        <v>85</v>
      </c>
      <c r="W1602" t="s">
        <v>85</v>
      </c>
      <c r="X1602" t="s">
        <v>85</v>
      </c>
      <c r="Y1602" t="s">
        <v>85</v>
      </c>
      <c r="Z1602" t="s">
        <v>85</v>
      </c>
      <c r="AA1602" t="s">
        <v>85</v>
      </c>
      <c r="AC1602" t="s">
        <v>85</v>
      </c>
      <c r="AD1602" t="s">
        <v>85</v>
      </c>
      <c r="AE1602" t="s">
        <v>16582</v>
      </c>
    </row>
    <row r="1603" spans="1:31" x14ac:dyDescent="0.35">
      <c r="A1603" t="s">
        <v>85</v>
      </c>
      <c r="B1603" t="s">
        <v>12654</v>
      </c>
      <c r="C1603" t="s">
        <v>10905</v>
      </c>
      <c r="D1603" t="s">
        <v>10907</v>
      </c>
      <c r="E1603" t="s">
        <v>11143</v>
      </c>
      <c r="F1603" t="s">
        <v>11994</v>
      </c>
      <c r="G1603" t="s">
        <v>11995</v>
      </c>
      <c r="H1603" t="s">
        <v>12643</v>
      </c>
      <c r="I1603" t="s">
        <v>12655</v>
      </c>
      <c r="J1603" t="s">
        <v>85</v>
      </c>
      <c r="K1603" t="s">
        <v>85</v>
      </c>
      <c r="M1603" t="s">
        <v>12655</v>
      </c>
      <c r="N1603" t="s">
        <v>85</v>
      </c>
      <c r="O1603" t="s">
        <v>85</v>
      </c>
      <c r="P1603" t="s">
        <v>85</v>
      </c>
      <c r="Q1603" t="s">
        <v>85</v>
      </c>
      <c r="R1603" t="s">
        <v>85</v>
      </c>
      <c r="T1603" t="s">
        <v>85</v>
      </c>
      <c r="V1603" t="s">
        <v>85</v>
      </c>
      <c r="W1603" t="s">
        <v>85</v>
      </c>
      <c r="X1603" t="s">
        <v>85</v>
      </c>
      <c r="Y1603" t="s">
        <v>85</v>
      </c>
      <c r="Z1603" t="s">
        <v>85</v>
      </c>
      <c r="AA1603" t="s">
        <v>85</v>
      </c>
      <c r="AC1603" t="s">
        <v>12655</v>
      </c>
      <c r="AD1603" t="s">
        <v>85</v>
      </c>
      <c r="AE1603" t="s">
        <v>12655</v>
      </c>
    </row>
    <row r="1604" spans="1:31" x14ac:dyDescent="0.35">
      <c r="A1604" t="s">
        <v>85</v>
      </c>
      <c r="B1604" t="s">
        <v>15005</v>
      </c>
      <c r="C1604" t="s">
        <v>10905</v>
      </c>
      <c r="D1604" t="s">
        <v>10907</v>
      </c>
      <c r="E1604" t="s">
        <v>11143</v>
      </c>
      <c r="F1604" t="s">
        <v>11994</v>
      </c>
      <c r="G1604" t="s">
        <v>11995</v>
      </c>
      <c r="H1604" t="s">
        <v>12643</v>
      </c>
      <c r="J1604" t="s">
        <v>85</v>
      </c>
      <c r="K1604" t="s">
        <v>85</v>
      </c>
      <c r="M1604" t="s">
        <v>12643</v>
      </c>
      <c r="N1604" t="s">
        <v>85</v>
      </c>
      <c r="O1604" t="s">
        <v>85</v>
      </c>
      <c r="P1604" t="s">
        <v>85</v>
      </c>
      <c r="Q1604" t="s">
        <v>85</v>
      </c>
      <c r="R1604" t="s">
        <v>85</v>
      </c>
      <c r="T1604" t="s">
        <v>85</v>
      </c>
      <c r="V1604" t="s">
        <v>85</v>
      </c>
      <c r="W1604" t="s">
        <v>85</v>
      </c>
      <c r="X1604" t="s">
        <v>85</v>
      </c>
      <c r="Y1604" t="s">
        <v>85</v>
      </c>
      <c r="Z1604" t="s">
        <v>85</v>
      </c>
      <c r="AA1604" t="s">
        <v>85</v>
      </c>
      <c r="AC1604" t="s">
        <v>85</v>
      </c>
      <c r="AD1604" t="s">
        <v>85</v>
      </c>
      <c r="AE1604" t="s">
        <v>16656</v>
      </c>
    </row>
    <row r="1605" spans="1:31" x14ac:dyDescent="0.35">
      <c r="A1605" t="s">
        <v>85</v>
      </c>
      <c r="B1605" t="s">
        <v>12533</v>
      </c>
      <c r="C1605" t="s">
        <v>10905</v>
      </c>
      <c r="D1605" t="s">
        <v>10907</v>
      </c>
      <c r="E1605" t="s">
        <v>11143</v>
      </c>
      <c r="F1605" t="s">
        <v>11994</v>
      </c>
      <c r="G1605" t="s">
        <v>11995</v>
      </c>
      <c r="H1605" t="s">
        <v>12534</v>
      </c>
      <c r="I1605" t="s">
        <v>85</v>
      </c>
      <c r="J1605" t="s">
        <v>85</v>
      </c>
      <c r="K1605" t="s">
        <v>85</v>
      </c>
      <c r="M1605" t="s">
        <v>12534</v>
      </c>
      <c r="N1605" t="s">
        <v>85</v>
      </c>
      <c r="O1605" t="s">
        <v>85</v>
      </c>
      <c r="Q1605" t="s">
        <v>85</v>
      </c>
      <c r="R1605" t="s">
        <v>85</v>
      </c>
      <c r="T1605" t="s">
        <v>85</v>
      </c>
      <c r="V1605" t="s">
        <v>85</v>
      </c>
      <c r="W1605" t="s">
        <v>85</v>
      </c>
      <c r="X1605" t="s">
        <v>85</v>
      </c>
      <c r="Y1605" t="s">
        <v>85</v>
      </c>
      <c r="Z1605" t="s">
        <v>85</v>
      </c>
      <c r="AA1605" t="s">
        <v>85</v>
      </c>
      <c r="AC1605" t="s">
        <v>85</v>
      </c>
      <c r="AD1605" t="s">
        <v>85</v>
      </c>
      <c r="AE1605" t="s">
        <v>16656</v>
      </c>
    </row>
    <row r="1606" spans="1:31" x14ac:dyDescent="0.35">
      <c r="A1606" t="s">
        <v>85</v>
      </c>
      <c r="B1606" t="s">
        <v>12535</v>
      </c>
      <c r="C1606" t="s">
        <v>10905</v>
      </c>
      <c r="D1606" t="s">
        <v>10907</v>
      </c>
      <c r="E1606" t="s">
        <v>11143</v>
      </c>
      <c r="F1606" t="s">
        <v>11994</v>
      </c>
      <c r="G1606" t="s">
        <v>11995</v>
      </c>
      <c r="H1606" t="s">
        <v>12534</v>
      </c>
      <c r="I1606" t="s">
        <v>2027</v>
      </c>
      <c r="J1606" t="s">
        <v>85</v>
      </c>
      <c r="K1606" t="s">
        <v>85</v>
      </c>
      <c r="M1606" t="s">
        <v>2027</v>
      </c>
      <c r="N1606" t="s">
        <v>85</v>
      </c>
      <c r="O1606" t="s">
        <v>85</v>
      </c>
      <c r="Q1606" t="s">
        <v>85</v>
      </c>
      <c r="R1606" t="s">
        <v>85</v>
      </c>
      <c r="T1606" t="s">
        <v>85</v>
      </c>
      <c r="V1606" t="s">
        <v>85</v>
      </c>
      <c r="W1606" t="s">
        <v>85</v>
      </c>
      <c r="X1606" t="s">
        <v>85</v>
      </c>
      <c r="Y1606" t="s">
        <v>85</v>
      </c>
      <c r="Z1606" t="s">
        <v>85</v>
      </c>
      <c r="AA1606" t="s">
        <v>85</v>
      </c>
      <c r="AC1606" t="s">
        <v>85</v>
      </c>
      <c r="AD1606" t="s">
        <v>85</v>
      </c>
      <c r="AE1606" t="s">
        <v>16656</v>
      </c>
    </row>
    <row r="1607" spans="1:31" x14ac:dyDescent="0.35">
      <c r="A1607" t="s">
        <v>85</v>
      </c>
      <c r="B1607" t="s">
        <v>14915</v>
      </c>
      <c r="C1607" t="s">
        <v>10905</v>
      </c>
      <c r="D1607" t="s">
        <v>10907</v>
      </c>
      <c r="E1607" t="s">
        <v>11143</v>
      </c>
      <c r="F1607" t="s">
        <v>11994</v>
      </c>
      <c r="G1607" t="s">
        <v>11995</v>
      </c>
      <c r="H1607" t="s">
        <v>12534</v>
      </c>
      <c r="I1607" t="s">
        <v>2027</v>
      </c>
      <c r="J1607" t="s">
        <v>12545</v>
      </c>
      <c r="M1607" t="s">
        <v>12545</v>
      </c>
      <c r="N1607" t="s">
        <v>21271</v>
      </c>
      <c r="O1607" t="s">
        <v>16589</v>
      </c>
      <c r="Q1607" t="s">
        <v>85</v>
      </c>
      <c r="R1607" t="s">
        <v>85</v>
      </c>
      <c r="T1607" t="s">
        <v>85</v>
      </c>
      <c r="V1607" t="s">
        <v>85</v>
      </c>
      <c r="W1607" t="s">
        <v>85</v>
      </c>
      <c r="X1607" t="s">
        <v>85</v>
      </c>
      <c r="Y1607" t="s">
        <v>85</v>
      </c>
      <c r="Z1607" t="s">
        <v>85</v>
      </c>
      <c r="AA1607" t="s">
        <v>85</v>
      </c>
      <c r="AC1607" t="s">
        <v>12537</v>
      </c>
      <c r="AD1607" t="s">
        <v>85</v>
      </c>
      <c r="AE1607" t="s">
        <v>12545</v>
      </c>
    </row>
    <row r="1608" spans="1:31" x14ac:dyDescent="0.35">
      <c r="A1608" t="s">
        <v>85</v>
      </c>
      <c r="B1608" t="s">
        <v>12536</v>
      </c>
      <c r="C1608" t="s">
        <v>10905</v>
      </c>
      <c r="D1608" t="s">
        <v>10907</v>
      </c>
      <c r="E1608" t="s">
        <v>11143</v>
      </c>
      <c r="F1608" t="s">
        <v>11994</v>
      </c>
      <c r="G1608" t="s">
        <v>11995</v>
      </c>
      <c r="H1608" t="s">
        <v>12534</v>
      </c>
      <c r="I1608" t="s">
        <v>2027</v>
      </c>
      <c r="J1608" t="s">
        <v>16590</v>
      </c>
      <c r="M1608" t="s">
        <v>16590</v>
      </c>
      <c r="N1608" t="s">
        <v>12537</v>
      </c>
      <c r="O1608" t="s">
        <v>12538</v>
      </c>
      <c r="Q1608" t="s">
        <v>85</v>
      </c>
      <c r="R1608" t="s">
        <v>85</v>
      </c>
      <c r="T1608" t="s">
        <v>85</v>
      </c>
      <c r="V1608" t="s">
        <v>85</v>
      </c>
      <c r="W1608" t="s">
        <v>85</v>
      </c>
      <c r="X1608" t="s">
        <v>85</v>
      </c>
      <c r="Y1608" t="s">
        <v>85</v>
      </c>
      <c r="Z1608" t="s">
        <v>85</v>
      </c>
      <c r="AA1608" t="s">
        <v>85</v>
      </c>
      <c r="AC1608" t="s">
        <v>12537</v>
      </c>
      <c r="AD1608" t="s">
        <v>85</v>
      </c>
      <c r="AE1608" t="s">
        <v>16590</v>
      </c>
    </row>
    <row r="1609" spans="1:31" x14ac:dyDescent="0.35">
      <c r="A1609" t="s">
        <v>85</v>
      </c>
      <c r="B1609" t="s">
        <v>12539</v>
      </c>
      <c r="C1609" t="s">
        <v>10905</v>
      </c>
      <c r="D1609" t="s">
        <v>10907</v>
      </c>
      <c r="E1609" t="s">
        <v>11143</v>
      </c>
      <c r="F1609" t="s">
        <v>11994</v>
      </c>
      <c r="G1609" t="s">
        <v>11995</v>
      </c>
      <c r="H1609" t="s">
        <v>12534</v>
      </c>
      <c r="I1609" t="s">
        <v>2027</v>
      </c>
      <c r="J1609" t="s">
        <v>12540</v>
      </c>
      <c r="M1609" t="s">
        <v>12540</v>
      </c>
      <c r="N1609" t="s">
        <v>21275</v>
      </c>
      <c r="O1609" t="s">
        <v>12541</v>
      </c>
      <c r="Q1609" t="s">
        <v>85</v>
      </c>
      <c r="R1609" t="s">
        <v>85</v>
      </c>
      <c r="T1609" t="s">
        <v>85</v>
      </c>
      <c r="V1609" t="s">
        <v>85</v>
      </c>
      <c r="W1609" t="s">
        <v>85</v>
      </c>
      <c r="X1609" t="s">
        <v>85</v>
      </c>
      <c r="Y1609" t="s">
        <v>85</v>
      </c>
      <c r="Z1609" t="s">
        <v>85</v>
      </c>
      <c r="AA1609" t="s">
        <v>85</v>
      </c>
      <c r="AC1609" t="s">
        <v>12540</v>
      </c>
      <c r="AD1609" t="s">
        <v>85</v>
      </c>
      <c r="AE1609" t="s">
        <v>12540</v>
      </c>
    </row>
    <row r="1610" spans="1:31" x14ac:dyDescent="0.35">
      <c r="A1610" t="s">
        <v>85</v>
      </c>
      <c r="B1610" t="s">
        <v>12542</v>
      </c>
      <c r="C1610" t="s">
        <v>10905</v>
      </c>
      <c r="D1610" t="s">
        <v>10907</v>
      </c>
      <c r="E1610" t="s">
        <v>11143</v>
      </c>
      <c r="F1610" t="s">
        <v>11994</v>
      </c>
      <c r="G1610" t="s">
        <v>11995</v>
      </c>
      <c r="H1610" t="s">
        <v>12534</v>
      </c>
      <c r="I1610" t="s">
        <v>2027</v>
      </c>
      <c r="J1610" t="s">
        <v>12543</v>
      </c>
      <c r="K1610" t="s">
        <v>85</v>
      </c>
      <c r="M1610" t="s">
        <v>12543</v>
      </c>
      <c r="N1610" t="s">
        <v>21277</v>
      </c>
      <c r="O1610" t="s">
        <v>12544</v>
      </c>
      <c r="Q1610" t="s">
        <v>85</v>
      </c>
      <c r="R1610" t="s">
        <v>85</v>
      </c>
      <c r="T1610" t="s">
        <v>85</v>
      </c>
      <c r="V1610" t="s">
        <v>85</v>
      </c>
      <c r="W1610" t="s">
        <v>85</v>
      </c>
      <c r="X1610" t="s">
        <v>85</v>
      </c>
      <c r="Y1610" t="s">
        <v>85</v>
      </c>
      <c r="Z1610" t="s">
        <v>85</v>
      </c>
      <c r="AA1610" t="s">
        <v>85</v>
      </c>
      <c r="AC1610" t="s">
        <v>12543</v>
      </c>
      <c r="AD1610" t="s">
        <v>85</v>
      </c>
      <c r="AE1610" t="s">
        <v>12543</v>
      </c>
    </row>
    <row r="1611" spans="1:31" x14ac:dyDescent="0.35">
      <c r="A1611" t="s">
        <v>85</v>
      </c>
      <c r="B1611" t="s">
        <v>14958</v>
      </c>
      <c r="C1611" t="s">
        <v>10905</v>
      </c>
      <c r="D1611" t="s">
        <v>10907</v>
      </c>
      <c r="E1611" t="s">
        <v>11143</v>
      </c>
      <c r="F1611" t="s">
        <v>11994</v>
      </c>
      <c r="G1611" t="s">
        <v>11995</v>
      </c>
      <c r="H1611" t="s">
        <v>12534</v>
      </c>
      <c r="I1611" t="s">
        <v>2027</v>
      </c>
      <c r="J1611" t="s">
        <v>16594</v>
      </c>
      <c r="K1611" t="s">
        <v>85</v>
      </c>
      <c r="M1611" t="s">
        <v>16594</v>
      </c>
      <c r="N1611" t="s">
        <v>85</v>
      </c>
      <c r="O1611" t="s">
        <v>16593</v>
      </c>
      <c r="Q1611" t="s">
        <v>85</v>
      </c>
      <c r="R1611" t="s">
        <v>85</v>
      </c>
      <c r="T1611" t="s">
        <v>85</v>
      </c>
      <c r="V1611" t="s">
        <v>85</v>
      </c>
      <c r="W1611" t="s">
        <v>85</v>
      </c>
      <c r="X1611" t="s">
        <v>85</v>
      </c>
      <c r="Y1611" t="s">
        <v>85</v>
      </c>
      <c r="Z1611" t="s">
        <v>85</v>
      </c>
      <c r="AA1611" t="s">
        <v>85</v>
      </c>
      <c r="AC1611" t="s">
        <v>12545</v>
      </c>
      <c r="AD1611" t="s">
        <v>85</v>
      </c>
      <c r="AE1611" t="s">
        <v>16594</v>
      </c>
    </row>
    <row r="1612" spans="1:31" x14ac:dyDescent="0.35">
      <c r="A1612" t="s">
        <v>85</v>
      </c>
      <c r="B1612" t="s">
        <v>12657</v>
      </c>
      <c r="C1612" t="s">
        <v>10905</v>
      </c>
      <c r="D1612" t="s">
        <v>10907</v>
      </c>
      <c r="E1612" t="s">
        <v>11143</v>
      </c>
      <c r="F1612" t="s">
        <v>11994</v>
      </c>
      <c r="G1612" t="s">
        <v>11995</v>
      </c>
      <c r="H1612" t="s">
        <v>12534</v>
      </c>
      <c r="I1612" t="s">
        <v>12658</v>
      </c>
      <c r="J1612" t="s">
        <v>85</v>
      </c>
      <c r="K1612" t="s">
        <v>85</v>
      </c>
      <c r="M1612" t="s">
        <v>12658</v>
      </c>
      <c r="N1612" t="s">
        <v>12659</v>
      </c>
      <c r="O1612" t="s">
        <v>85</v>
      </c>
      <c r="Q1612" t="s">
        <v>85</v>
      </c>
      <c r="R1612" t="s">
        <v>85</v>
      </c>
      <c r="T1612" t="s">
        <v>85</v>
      </c>
      <c r="V1612" t="s">
        <v>85</v>
      </c>
      <c r="W1612" t="s">
        <v>85</v>
      </c>
      <c r="X1612" t="s">
        <v>85</v>
      </c>
      <c r="Y1612" t="s">
        <v>85</v>
      </c>
      <c r="Z1612" t="s">
        <v>85</v>
      </c>
      <c r="AA1612" t="s">
        <v>85</v>
      </c>
      <c r="AC1612" t="s">
        <v>85</v>
      </c>
      <c r="AD1612" t="s">
        <v>85</v>
      </c>
      <c r="AE1612" t="s">
        <v>16656</v>
      </c>
    </row>
    <row r="1613" spans="1:31" x14ac:dyDescent="0.35">
      <c r="B1613" t="s">
        <v>15082</v>
      </c>
      <c r="C1613" t="s">
        <v>10905</v>
      </c>
      <c r="D1613" t="s">
        <v>10907</v>
      </c>
      <c r="E1613" t="s">
        <v>11143</v>
      </c>
      <c r="F1613" t="s">
        <v>11994</v>
      </c>
      <c r="G1613" t="s">
        <v>11995</v>
      </c>
      <c r="H1613" t="s">
        <v>12534</v>
      </c>
      <c r="I1613" t="s">
        <v>10031</v>
      </c>
      <c r="J1613" t="s">
        <v>16595</v>
      </c>
      <c r="M1613" t="s">
        <v>16595</v>
      </c>
      <c r="AD1613" t="s">
        <v>85</v>
      </c>
      <c r="AE1613" t="s">
        <v>16595</v>
      </c>
    </row>
    <row r="1614" spans="1:31" x14ac:dyDescent="0.35">
      <c r="B1614" t="s">
        <v>15081</v>
      </c>
      <c r="C1614" t="s">
        <v>10905</v>
      </c>
      <c r="D1614" t="s">
        <v>10907</v>
      </c>
      <c r="E1614" t="s">
        <v>11143</v>
      </c>
      <c r="F1614" t="s">
        <v>11994</v>
      </c>
      <c r="G1614" t="s">
        <v>11995</v>
      </c>
      <c r="H1614" t="s">
        <v>12534</v>
      </c>
      <c r="I1614" t="s">
        <v>10031</v>
      </c>
      <c r="M1614" t="s">
        <v>10031</v>
      </c>
      <c r="AD1614" t="s">
        <v>85</v>
      </c>
      <c r="AE1614" t="s">
        <v>16656</v>
      </c>
    </row>
    <row r="1615" spans="1:31" x14ac:dyDescent="0.35">
      <c r="A1615" t="s">
        <v>85</v>
      </c>
      <c r="B1615" t="s">
        <v>12566</v>
      </c>
      <c r="C1615" t="s">
        <v>10905</v>
      </c>
      <c r="D1615" t="s">
        <v>10907</v>
      </c>
      <c r="E1615" t="s">
        <v>11143</v>
      </c>
      <c r="F1615" t="s">
        <v>11994</v>
      </c>
      <c r="G1615" t="s">
        <v>11995</v>
      </c>
      <c r="H1615" t="s">
        <v>12534</v>
      </c>
      <c r="I1615" t="s">
        <v>12559</v>
      </c>
      <c r="J1615" t="s">
        <v>85</v>
      </c>
      <c r="K1615" t="s">
        <v>85</v>
      </c>
      <c r="M1615" t="s">
        <v>12559</v>
      </c>
      <c r="N1615" t="s">
        <v>85</v>
      </c>
      <c r="O1615" t="s">
        <v>12567</v>
      </c>
      <c r="P1615" t="s">
        <v>85</v>
      </c>
      <c r="Q1615" t="s">
        <v>85</v>
      </c>
      <c r="R1615" t="s">
        <v>85</v>
      </c>
      <c r="T1615" t="s">
        <v>85</v>
      </c>
      <c r="V1615" t="s">
        <v>85</v>
      </c>
      <c r="W1615" t="s">
        <v>85</v>
      </c>
      <c r="X1615" t="s">
        <v>85</v>
      </c>
      <c r="Y1615" t="s">
        <v>85</v>
      </c>
      <c r="Z1615" t="s">
        <v>85</v>
      </c>
      <c r="AA1615" t="s">
        <v>85</v>
      </c>
      <c r="AC1615" t="s">
        <v>85</v>
      </c>
      <c r="AD1615" t="s">
        <v>85</v>
      </c>
      <c r="AE1615" t="s">
        <v>12559</v>
      </c>
    </row>
    <row r="1616" spans="1:31" x14ac:dyDescent="0.35">
      <c r="A1616" t="s">
        <v>85</v>
      </c>
      <c r="B1616" t="s">
        <v>12558</v>
      </c>
      <c r="C1616" t="s">
        <v>10905</v>
      </c>
      <c r="D1616" t="s">
        <v>10907</v>
      </c>
      <c r="E1616" t="s">
        <v>11143</v>
      </c>
      <c r="F1616" t="s">
        <v>11994</v>
      </c>
      <c r="G1616" t="s">
        <v>11995</v>
      </c>
      <c r="H1616" t="s">
        <v>12534</v>
      </c>
      <c r="I1616" t="s">
        <v>12559</v>
      </c>
      <c r="J1616" t="s">
        <v>12560</v>
      </c>
      <c r="K1616" t="s">
        <v>85</v>
      </c>
      <c r="M1616" t="s">
        <v>12560</v>
      </c>
      <c r="N1616" t="s">
        <v>16782</v>
      </c>
      <c r="O1616" t="s">
        <v>85</v>
      </c>
      <c r="P1616" t="s">
        <v>85</v>
      </c>
      <c r="Q1616" t="s">
        <v>85</v>
      </c>
      <c r="R1616" t="s">
        <v>85</v>
      </c>
      <c r="T1616" t="s">
        <v>85</v>
      </c>
      <c r="V1616" t="s">
        <v>85</v>
      </c>
      <c r="W1616" t="s">
        <v>85</v>
      </c>
      <c r="X1616" t="s">
        <v>85</v>
      </c>
      <c r="Y1616" t="s">
        <v>85</v>
      </c>
      <c r="Z1616" t="s">
        <v>85</v>
      </c>
      <c r="AA1616" t="s">
        <v>85</v>
      </c>
      <c r="AC1616" t="s">
        <v>12560</v>
      </c>
      <c r="AD1616" t="s">
        <v>85</v>
      </c>
      <c r="AE1616" t="s">
        <v>12560</v>
      </c>
    </row>
    <row r="1617" spans="1:31" x14ac:dyDescent="0.35">
      <c r="A1617" t="s">
        <v>85</v>
      </c>
      <c r="B1617" t="s">
        <v>12561</v>
      </c>
      <c r="C1617" t="s">
        <v>10905</v>
      </c>
      <c r="D1617" t="s">
        <v>10907</v>
      </c>
      <c r="E1617" t="s">
        <v>11143</v>
      </c>
      <c r="F1617" t="s">
        <v>11994</v>
      </c>
      <c r="G1617" t="s">
        <v>11995</v>
      </c>
      <c r="H1617" t="s">
        <v>12534</v>
      </c>
      <c r="I1617" t="s">
        <v>12559</v>
      </c>
      <c r="J1617" t="s">
        <v>12562</v>
      </c>
      <c r="K1617" t="s">
        <v>85</v>
      </c>
      <c r="M1617" t="s">
        <v>12562</v>
      </c>
      <c r="N1617" t="s">
        <v>85</v>
      </c>
      <c r="O1617" t="s">
        <v>85</v>
      </c>
      <c r="P1617" t="s">
        <v>85</v>
      </c>
      <c r="Q1617" t="s">
        <v>85</v>
      </c>
      <c r="R1617" t="s">
        <v>85</v>
      </c>
      <c r="T1617" t="s">
        <v>85</v>
      </c>
      <c r="V1617" t="s">
        <v>85</v>
      </c>
      <c r="W1617" t="s">
        <v>85</v>
      </c>
      <c r="X1617" t="s">
        <v>85</v>
      </c>
      <c r="Y1617" t="s">
        <v>85</v>
      </c>
      <c r="Z1617" t="s">
        <v>85</v>
      </c>
      <c r="AA1617" t="s">
        <v>85</v>
      </c>
      <c r="AC1617" t="s">
        <v>12562</v>
      </c>
      <c r="AD1617" t="s">
        <v>85</v>
      </c>
      <c r="AE1617" t="s">
        <v>12562</v>
      </c>
    </row>
    <row r="1618" spans="1:31" x14ac:dyDescent="0.35">
      <c r="A1618" t="s">
        <v>85</v>
      </c>
      <c r="B1618" t="s">
        <v>12563</v>
      </c>
      <c r="C1618" t="s">
        <v>10905</v>
      </c>
      <c r="D1618" t="s">
        <v>10907</v>
      </c>
      <c r="E1618" t="s">
        <v>11143</v>
      </c>
      <c r="F1618" t="s">
        <v>11994</v>
      </c>
      <c r="G1618" t="s">
        <v>11995</v>
      </c>
      <c r="H1618" t="s">
        <v>12534</v>
      </c>
      <c r="I1618" t="s">
        <v>12559</v>
      </c>
      <c r="J1618" t="s">
        <v>12564</v>
      </c>
      <c r="K1618" t="s">
        <v>85</v>
      </c>
      <c r="M1618" t="s">
        <v>12564</v>
      </c>
      <c r="N1618" t="s">
        <v>85</v>
      </c>
      <c r="O1618" t="s">
        <v>12565</v>
      </c>
      <c r="P1618" t="s">
        <v>85</v>
      </c>
      <c r="Q1618" t="s">
        <v>85</v>
      </c>
      <c r="R1618" t="s">
        <v>85</v>
      </c>
      <c r="T1618" t="s">
        <v>85</v>
      </c>
      <c r="V1618" t="s">
        <v>85</v>
      </c>
      <c r="W1618" t="s">
        <v>85</v>
      </c>
      <c r="X1618" t="s">
        <v>85</v>
      </c>
      <c r="Y1618" t="s">
        <v>85</v>
      </c>
      <c r="Z1618" t="s">
        <v>85</v>
      </c>
      <c r="AA1618" t="s">
        <v>85</v>
      </c>
      <c r="AC1618" t="s">
        <v>12564</v>
      </c>
      <c r="AD1618" t="s">
        <v>85</v>
      </c>
      <c r="AE1618" t="s">
        <v>12564</v>
      </c>
    </row>
    <row r="1619" spans="1:31" x14ac:dyDescent="0.35">
      <c r="A1619" t="s">
        <v>85</v>
      </c>
      <c r="B1619" t="s">
        <v>16596</v>
      </c>
      <c r="C1619" t="s">
        <v>10905</v>
      </c>
      <c r="D1619" t="s">
        <v>10907</v>
      </c>
      <c r="E1619" t="s">
        <v>11143</v>
      </c>
      <c r="F1619" t="s">
        <v>11994</v>
      </c>
      <c r="G1619" t="s">
        <v>11995</v>
      </c>
      <c r="H1619" t="s">
        <v>12534</v>
      </c>
      <c r="I1619" t="s">
        <v>12569</v>
      </c>
      <c r="J1619" t="s">
        <v>20616</v>
      </c>
      <c r="K1619" t="s">
        <v>85</v>
      </c>
      <c r="M1619" t="s">
        <v>20616</v>
      </c>
      <c r="P1619" t="s">
        <v>85</v>
      </c>
      <c r="Q1619" t="s">
        <v>85</v>
      </c>
      <c r="R1619" t="s">
        <v>85</v>
      </c>
      <c r="T1619" t="s">
        <v>85</v>
      </c>
      <c r="W1619" t="s">
        <v>85</v>
      </c>
      <c r="X1619" t="s">
        <v>85</v>
      </c>
      <c r="Y1619" t="s">
        <v>85</v>
      </c>
      <c r="Z1619" t="s">
        <v>85</v>
      </c>
      <c r="AA1619" t="s">
        <v>85</v>
      </c>
      <c r="AC1619" t="s">
        <v>16597</v>
      </c>
      <c r="AD1619" t="s">
        <v>85</v>
      </c>
      <c r="AE1619" t="s">
        <v>20616</v>
      </c>
    </row>
    <row r="1620" spans="1:31" x14ac:dyDescent="0.35">
      <c r="A1620" t="s">
        <v>85</v>
      </c>
      <c r="B1620" t="s">
        <v>12568</v>
      </c>
      <c r="C1620" t="s">
        <v>10905</v>
      </c>
      <c r="D1620" t="s">
        <v>10907</v>
      </c>
      <c r="E1620" t="s">
        <v>11143</v>
      </c>
      <c r="F1620" t="s">
        <v>11994</v>
      </c>
      <c r="G1620" t="s">
        <v>11995</v>
      </c>
      <c r="H1620" t="s">
        <v>12534</v>
      </c>
      <c r="I1620" t="s">
        <v>12569</v>
      </c>
      <c r="J1620" t="s">
        <v>16597</v>
      </c>
      <c r="K1620" t="s">
        <v>85</v>
      </c>
      <c r="M1620" t="s">
        <v>16597</v>
      </c>
      <c r="N1620" t="s">
        <v>20617</v>
      </c>
      <c r="P1620" t="s">
        <v>85</v>
      </c>
      <c r="Q1620" t="s">
        <v>85</v>
      </c>
      <c r="R1620" t="s">
        <v>85</v>
      </c>
      <c r="T1620" t="s">
        <v>85</v>
      </c>
      <c r="U1620" t="s">
        <v>20618</v>
      </c>
      <c r="V1620" t="s">
        <v>12570</v>
      </c>
      <c r="W1620" t="s">
        <v>85</v>
      </c>
      <c r="X1620" t="s">
        <v>85</v>
      </c>
      <c r="Y1620" t="s">
        <v>85</v>
      </c>
      <c r="Z1620" t="s">
        <v>85</v>
      </c>
      <c r="AA1620" t="s">
        <v>85</v>
      </c>
      <c r="AC1620" t="s">
        <v>16597</v>
      </c>
      <c r="AD1620" t="s">
        <v>20010</v>
      </c>
      <c r="AE1620" t="s">
        <v>16597</v>
      </c>
    </row>
    <row r="1621" spans="1:31" x14ac:dyDescent="0.35">
      <c r="B1621" t="s">
        <v>16599</v>
      </c>
      <c r="C1621" t="s">
        <v>10905</v>
      </c>
      <c r="D1621" t="s">
        <v>10907</v>
      </c>
      <c r="E1621" t="s">
        <v>11143</v>
      </c>
      <c r="F1621" t="s">
        <v>11994</v>
      </c>
      <c r="G1621" t="s">
        <v>11995</v>
      </c>
      <c r="H1621" t="s">
        <v>12534</v>
      </c>
      <c r="I1621" t="s">
        <v>12569</v>
      </c>
      <c r="J1621" t="s">
        <v>16597</v>
      </c>
      <c r="K1621" t="s">
        <v>16600</v>
      </c>
      <c r="M1621" t="s">
        <v>16600</v>
      </c>
      <c r="N1621" t="s">
        <v>20619</v>
      </c>
      <c r="AD1621" t="s">
        <v>85</v>
      </c>
      <c r="AE1621" t="s">
        <v>16656</v>
      </c>
    </row>
    <row r="1622" spans="1:31" x14ac:dyDescent="0.35">
      <c r="A1622" t="s">
        <v>85</v>
      </c>
      <c r="B1622" t="s">
        <v>16601</v>
      </c>
      <c r="C1622" t="s">
        <v>10905</v>
      </c>
      <c r="D1622" t="s">
        <v>10907</v>
      </c>
      <c r="E1622" t="s">
        <v>11143</v>
      </c>
      <c r="F1622" t="s">
        <v>11994</v>
      </c>
      <c r="G1622" t="s">
        <v>11995</v>
      </c>
      <c r="H1622" t="s">
        <v>12534</v>
      </c>
      <c r="I1622" t="s">
        <v>12569</v>
      </c>
      <c r="J1622" t="s">
        <v>16602</v>
      </c>
      <c r="K1622" t="s">
        <v>85</v>
      </c>
      <c r="M1622" t="s">
        <v>16602</v>
      </c>
      <c r="N1622" t="s">
        <v>16603</v>
      </c>
      <c r="P1622" t="s">
        <v>85</v>
      </c>
      <c r="Q1622" t="s">
        <v>85</v>
      </c>
      <c r="R1622" t="s">
        <v>85</v>
      </c>
      <c r="T1622" t="s">
        <v>85</v>
      </c>
      <c r="U1622" t="s">
        <v>16602</v>
      </c>
      <c r="W1622" t="s">
        <v>85</v>
      </c>
      <c r="X1622" t="s">
        <v>85</v>
      </c>
      <c r="Y1622" t="s">
        <v>85</v>
      </c>
      <c r="Z1622" t="s">
        <v>85</v>
      </c>
      <c r="AA1622" t="s">
        <v>85</v>
      </c>
      <c r="AC1622" t="s">
        <v>16597</v>
      </c>
      <c r="AD1622" t="s">
        <v>16602</v>
      </c>
      <c r="AE1622" t="s">
        <v>16602</v>
      </c>
    </row>
    <row r="1623" spans="1:31" x14ac:dyDescent="0.35">
      <c r="A1623" t="s">
        <v>85</v>
      </c>
      <c r="B1623" t="s">
        <v>16604</v>
      </c>
      <c r="C1623" t="s">
        <v>10905</v>
      </c>
      <c r="D1623" t="s">
        <v>10907</v>
      </c>
      <c r="E1623" t="s">
        <v>11143</v>
      </c>
      <c r="F1623" t="s">
        <v>11994</v>
      </c>
      <c r="G1623" t="s">
        <v>11995</v>
      </c>
      <c r="H1623" t="s">
        <v>12534</v>
      </c>
      <c r="I1623" t="s">
        <v>12569</v>
      </c>
      <c r="J1623" t="s">
        <v>16602</v>
      </c>
      <c r="K1623" t="s">
        <v>16605</v>
      </c>
      <c r="M1623" t="s">
        <v>16605</v>
      </c>
      <c r="N1623" t="s">
        <v>20620</v>
      </c>
      <c r="P1623" t="s">
        <v>85</v>
      </c>
      <c r="Q1623" t="s">
        <v>85</v>
      </c>
      <c r="R1623" t="s">
        <v>85</v>
      </c>
      <c r="T1623" t="s">
        <v>85</v>
      </c>
      <c r="U1623" t="s">
        <v>16602</v>
      </c>
      <c r="W1623" t="s">
        <v>85</v>
      </c>
      <c r="X1623" t="s">
        <v>85</v>
      </c>
      <c r="Y1623" t="s">
        <v>85</v>
      </c>
      <c r="Z1623" t="s">
        <v>85</v>
      </c>
      <c r="AA1623" t="s">
        <v>85</v>
      </c>
      <c r="AC1623" t="s">
        <v>16597</v>
      </c>
      <c r="AD1623" t="s">
        <v>16602</v>
      </c>
      <c r="AE1623" t="s">
        <v>16656</v>
      </c>
    </row>
    <row r="1624" spans="1:31" x14ac:dyDescent="0.35">
      <c r="A1624" t="s">
        <v>85</v>
      </c>
      <c r="B1624" t="s">
        <v>12609</v>
      </c>
      <c r="C1624" t="s">
        <v>10905</v>
      </c>
      <c r="D1624" t="s">
        <v>10907</v>
      </c>
      <c r="E1624" t="s">
        <v>11143</v>
      </c>
      <c r="F1624" t="s">
        <v>11994</v>
      </c>
      <c r="G1624" t="s">
        <v>11995</v>
      </c>
      <c r="H1624" t="s">
        <v>12534</v>
      </c>
      <c r="I1624" t="s">
        <v>12575</v>
      </c>
      <c r="J1624" t="s">
        <v>85</v>
      </c>
      <c r="K1624" t="s">
        <v>85</v>
      </c>
      <c r="M1624" t="s">
        <v>12575</v>
      </c>
      <c r="N1624" t="s">
        <v>85</v>
      </c>
      <c r="P1624" t="s">
        <v>85</v>
      </c>
      <c r="Q1624" t="s">
        <v>85</v>
      </c>
      <c r="R1624" t="s">
        <v>85</v>
      </c>
      <c r="T1624" t="s">
        <v>85</v>
      </c>
      <c r="V1624" t="s">
        <v>85</v>
      </c>
      <c r="W1624" t="s">
        <v>85</v>
      </c>
      <c r="X1624" t="s">
        <v>85</v>
      </c>
      <c r="Y1624" t="s">
        <v>85</v>
      </c>
      <c r="Z1624" t="s">
        <v>85</v>
      </c>
      <c r="AA1624" t="s">
        <v>85</v>
      </c>
      <c r="AC1624" t="s">
        <v>85</v>
      </c>
      <c r="AD1624" t="s">
        <v>85</v>
      </c>
      <c r="AE1624" t="s">
        <v>12575</v>
      </c>
    </row>
    <row r="1625" spans="1:31" x14ac:dyDescent="0.35">
      <c r="A1625" t="s">
        <v>85</v>
      </c>
      <c r="B1625" t="s">
        <v>16606</v>
      </c>
      <c r="C1625" t="s">
        <v>10905</v>
      </c>
      <c r="D1625" t="s">
        <v>10907</v>
      </c>
      <c r="E1625" t="s">
        <v>11143</v>
      </c>
      <c r="F1625" t="s">
        <v>11994</v>
      </c>
      <c r="G1625" t="s">
        <v>11995</v>
      </c>
      <c r="H1625" t="s">
        <v>12534</v>
      </c>
      <c r="I1625" t="s">
        <v>12575</v>
      </c>
      <c r="J1625" t="s">
        <v>16607</v>
      </c>
      <c r="K1625" t="s">
        <v>85</v>
      </c>
      <c r="M1625" t="s">
        <v>16607</v>
      </c>
      <c r="N1625" t="s">
        <v>85</v>
      </c>
      <c r="P1625" t="s">
        <v>85</v>
      </c>
      <c r="Q1625" t="s">
        <v>85</v>
      </c>
      <c r="R1625" t="s">
        <v>85</v>
      </c>
      <c r="T1625" t="s">
        <v>85</v>
      </c>
      <c r="V1625" t="s">
        <v>85</v>
      </c>
      <c r="W1625" t="s">
        <v>85</v>
      </c>
      <c r="X1625" t="s">
        <v>85</v>
      </c>
      <c r="Y1625" t="s">
        <v>85</v>
      </c>
      <c r="Z1625" t="s">
        <v>85</v>
      </c>
      <c r="AA1625" t="s">
        <v>85</v>
      </c>
      <c r="AC1625" t="s">
        <v>8319</v>
      </c>
      <c r="AD1625" t="s">
        <v>85</v>
      </c>
      <c r="AE1625" t="s">
        <v>16607</v>
      </c>
    </row>
    <row r="1626" spans="1:31" x14ac:dyDescent="0.35">
      <c r="A1626" t="s">
        <v>85</v>
      </c>
      <c r="B1626" t="s">
        <v>14905</v>
      </c>
      <c r="C1626" t="s">
        <v>10905</v>
      </c>
      <c r="D1626" t="s">
        <v>10907</v>
      </c>
      <c r="E1626" t="s">
        <v>11143</v>
      </c>
      <c r="F1626" t="s">
        <v>11994</v>
      </c>
      <c r="G1626" t="s">
        <v>11995</v>
      </c>
      <c r="H1626" t="s">
        <v>12534</v>
      </c>
      <c r="I1626" t="s">
        <v>12575</v>
      </c>
      <c r="J1626" t="s">
        <v>16608</v>
      </c>
      <c r="K1626" t="s">
        <v>85</v>
      </c>
      <c r="M1626" t="s">
        <v>16608</v>
      </c>
      <c r="N1626" t="s">
        <v>85</v>
      </c>
      <c r="P1626" t="s">
        <v>85</v>
      </c>
      <c r="Q1626" t="s">
        <v>85</v>
      </c>
      <c r="R1626" t="s">
        <v>85</v>
      </c>
      <c r="T1626" t="s">
        <v>85</v>
      </c>
      <c r="V1626" t="s">
        <v>85</v>
      </c>
      <c r="W1626" t="s">
        <v>85</v>
      </c>
      <c r="X1626" t="s">
        <v>85</v>
      </c>
      <c r="Y1626" t="s">
        <v>85</v>
      </c>
      <c r="Z1626" t="s">
        <v>85</v>
      </c>
      <c r="AA1626" t="s">
        <v>85</v>
      </c>
      <c r="AC1626" t="s">
        <v>16608</v>
      </c>
      <c r="AD1626" t="s">
        <v>85</v>
      </c>
      <c r="AE1626" t="s">
        <v>16608</v>
      </c>
    </row>
    <row r="1627" spans="1:31" x14ac:dyDescent="0.35">
      <c r="A1627" t="s">
        <v>85</v>
      </c>
      <c r="B1627" t="s">
        <v>14906</v>
      </c>
      <c r="C1627" t="s">
        <v>10905</v>
      </c>
      <c r="D1627" t="s">
        <v>10907</v>
      </c>
      <c r="E1627" t="s">
        <v>11143</v>
      </c>
      <c r="F1627" t="s">
        <v>11994</v>
      </c>
      <c r="G1627" t="s">
        <v>11995</v>
      </c>
      <c r="H1627" t="s">
        <v>12534</v>
      </c>
      <c r="I1627" t="s">
        <v>12575</v>
      </c>
      <c r="J1627" t="s">
        <v>8319</v>
      </c>
      <c r="K1627" t="s">
        <v>85</v>
      </c>
      <c r="M1627" t="s">
        <v>8319</v>
      </c>
      <c r="N1627" t="s">
        <v>85</v>
      </c>
      <c r="P1627" t="s">
        <v>85</v>
      </c>
      <c r="Q1627" t="s">
        <v>85</v>
      </c>
      <c r="R1627" t="s">
        <v>85</v>
      </c>
      <c r="T1627" t="s">
        <v>85</v>
      </c>
      <c r="V1627" t="s">
        <v>85</v>
      </c>
      <c r="W1627" t="s">
        <v>85</v>
      </c>
      <c r="X1627" t="s">
        <v>85</v>
      </c>
      <c r="Y1627" t="s">
        <v>85</v>
      </c>
      <c r="Z1627" t="s">
        <v>85</v>
      </c>
      <c r="AA1627" t="s">
        <v>85</v>
      </c>
      <c r="AC1627" t="s">
        <v>8319</v>
      </c>
      <c r="AD1627" t="s">
        <v>85</v>
      </c>
      <c r="AE1627" t="s">
        <v>8319</v>
      </c>
    </row>
    <row r="1628" spans="1:31" x14ac:dyDescent="0.35">
      <c r="A1628" t="s">
        <v>85</v>
      </c>
      <c r="B1628" t="s">
        <v>12574</v>
      </c>
      <c r="C1628" t="s">
        <v>10905</v>
      </c>
      <c r="D1628" t="s">
        <v>10907</v>
      </c>
      <c r="E1628" t="s">
        <v>11143</v>
      </c>
      <c r="F1628" t="s">
        <v>11994</v>
      </c>
      <c r="G1628" t="s">
        <v>11995</v>
      </c>
      <c r="H1628" t="s">
        <v>12534</v>
      </c>
      <c r="I1628" t="s">
        <v>12575</v>
      </c>
      <c r="J1628" t="s">
        <v>5422</v>
      </c>
      <c r="K1628" t="s">
        <v>85</v>
      </c>
      <c r="M1628" t="s">
        <v>5422</v>
      </c>
      <c r="N1628" t="s">
        <v>85</v>
      </c>
      <c r="P1628" t="s">
        <v>85</v>
      </c>
      <c r="Q1628" t="s">
        <v>85</v>
      </c>
      <c r="R1628" t="s">
        <v>85</v>
      </c>
      <c r="T1628" t="s">
        <v>85</v>
      </c>
      <c r="V1628" t="s">
        <v>85</v>
      </c>
      <c r="W1628" t="s">
        <v>85</v>
      </c>
      <c r="X1628" t="s">
        <v>85</v>
      </c>
      <c r="Y1628" t="s">
        <v>85</v>
      </c>
      <c r="Z1628" t="s">
        <v>85</v>
      </c>
      <c r="AA1628" t="s">
        <v>85</v>
      </c>
      <c r="AC1628" t="s">
        <v>5422</v>
      </c>
      <c r="AD1628" t="s">
        <v>85</v>
      </c>
      <c r="AE1628" t="s">
        <v>5422</v>
      </c>
    </row>
    <row r="1629" spans="1:31" x14ac:dyDescent="0.35">
      <c r="A1629" t="s">
        <v>85</v>
      </c>
      <c r="B1629" t="s">
        <v>14907</v>
      </c>
      <c r="C1629" t="s">
        <v>10905</v>
      </c>
      <c r="D1629" t="s">
        <v>10907</v>
      </c>
      <c r="E1629" t="s">
        <v>11143</v>
      </c>
      <c r="F1629" t="s">
        <v>11994</v>
      </c>
      <c r="G1629" t="s">
        <v>11995</v>
      </c>
      <c r="H1629" t="s">
        <v>12534</v>
      </c>
      <c r="I1629" t="s">
        <v>12575</v>
      </c>
      <c r="J1629" t="s">
        <v>16609</v>
      </c>
      <c r="K1629" t="s">
        <v>85</v>
      </c>
      <c r="M1629" t="s">
        <v>16609</v>
      </c>
      <c r="N1629" t="s">
        <v>85</v>
      </c>
      <c r="P1629" t="s">
        <v>85</v>
      </c>
      <c r="Q1629" t="s">
        <v>85</v>
      </c>
      <c r="R1629" t="s">
        <v>85</v>
      </c>
      <c r="T1629" t="s">
        <v>85</v>
      </c>
      <c r="V1629" t="s">
        <v>85</v>
      </c>
      <c r="W1629" t="s">
        <v>85</v>
      </c>
      <c r="X1629" t="s">
        <v>85</v>
      </c>
      <c r="Y1629" t="s">
        <v>85</v>
      </c>
      <c r="Z1629" t="s">
        <v>85</v>
      </c>
      <c r="AA1629" t="s">
        <v>85</v>
      </c>
      <c r="AC1629" t="s">
        <v>16608</v>
      </c>
      <c r="AD1629" t="s">
        <v>85</v>
      </c>
      <c r="AE1629" t="s">
        <v>16609</v>
      </c>
    </row>
    <row r="1630" spans="1:31" x14ac:dyDescent="0.35">
      <c r="A1630" t="s">
        <v>85</v>
      </c>
      <c r="B1630" t="s">
        <v>14908</v>
      </c>
      <c r="C1630" t="s">
        <v>10905</v>
      </c>
      <c r="D1630" t="s">
        <v>10907</v>
      </c>
      <c r="E1630" t="s">
        <v>11143</v>
      </c>
      <c r="F1630" t="s">
        <v>11994</v>
      </c>
      <c r="G1630" t="s">
        <v>11995</v>
      </c>
      <c r="H1630" t="s">
        <v>12534</v>
      </c>
      <c r="I1630" t="s">
        <v>12575</v>
      </c>
      <c r="J1630" t="s">
        <v>8835</v>
      </c>
      <c r="K1630" t="s">
        <v>85</v>
      </c>
      <c r="M1630" t="s">
        <v>8835</v>
      </c>
      <c r="N1630" t="s">
        <v>85</v>
      </c>
      <c r="P1630" t="s">
        <v>85</v>
      </c>
      <c r="Q1630" t="s">
        <v>85</v>
      </c>
      <c r="R1630" t="s">
        <v>85</v>
      </c>
      <c r="T1630" t="s">
        <v>85</v>
      </c>
      <c r="V1630" t="s">
        <v>85</v>
      </c>
      <c r="W1630" t="s">
        <v>85</v>
      </c>
      <c r="X1630" t="s">
        <v>85</v>
      </c>
      <c r="Y1630" t="s">
        <v>85</v>
      </c>
      <c r="Z1630" t="s">
        <v>85</v>
      </c>
      <c r="AA1630" t="s">
        <v>85</v>
      </c>
      <c r="AC1630" t="s">
        <v>8319</v>
      </c>
      <c r="AD1630" t="s">
        <v>85</v>
      </c>
      <c r="AE1630" t="s">
        <v>8835</v>
      </c>
    </row>
    <row r="1631" spans="1:31" x14ac:dyDescent="0.35">
      <c r="A1631" t="s">
        <v>85</v>
      </c>
      <c r="B1631" t="s">
        <v>14909</v>
      </c>
      <c r="C1631" t="s">
        <v>10905</v>
      </c>
      <c r="D1631" t="s">
        <v>10907</v>
      </c>
      <c r="E1631" t="s">
        <v>11143</v>
      </c>
      <c r="F1631" t="s">
        <v>11994</v>
      </c>
      <c r="G1631" t="s">
        <v>11995</v>
      </c>
      <c r="H1631" t="s">
        <v>12534</v>
      </c>
      <c r="I1631" t="s">
        <v>12575</v>
      </c>
      <c r="J1631" t="s">
        <v>16610</v>
      </c>
      <c r="K1631" t="s">
        <v>85</v>
      </c>
      <c r="M1631" t="s">
        <v>16610</v>
      </c>
      <c r="N1631" t="s">
        <v>85</v>
      </c>
      <c r="P1631" t="s">
        <v>85</v>
      </c>
      <c r="Q1631" t="s">
        <v>85</v>
      </c>
      <c r="R1631" t="s">
        <v>85</v>
      </c>
      <c r="T1631" t="s">
        <v>85</v>
      </c>
      <c r="V1631" t="s">
        <v>85</v>
      </c>
      <c r="W1631" t="s">
        <v>85</v>
      </c>
      <c r="X1631" t="s">
        <v>85</v>
      </c>
      <c r="Y1631" t="s">
        <v>85</v>
      </c>
      <c r="Z1631" t="s">
        <v>85</v>
      </c>
      <c r="AA1631" t="s">
        <v>85</v>
      </c>
      <c r="AC1631" t="s">
        <v>16610</v>
      </c>
      <c r="AD1631" t="s">
        <v>85</v>
      </c>
      <c r="AE1631" t="s">
        <v>16610</v>
      </c>
    </row>
    <row r="1632" spans="1:31" x14ac:dyDescent="0.35">
      <c r="A1632" t="s">
        <v>85</v>
      </c>
      <c r="B1632" t="s">
        <v>14910</v>
      </c>
      <c r="C1632" t="s">
        <v>10905</v>
      </c>
      <c r="D1632" t="s">
        <v>10907</v>
      </c>
      <c r="E1632" t="s">
        <v>11143</v>
      </c>
      <c r="F1632" t="s">
        <v>11994</v>
      </c>
      <c r="G1632" t="s">
        <v>11995</v>
      </c>
      <c r="H1632" t="s">
        <v>12534</v>
      </c>
      <c r="I1632" t="s">
        <v>12575</v>
      </c>
      <c r="J1632" t="s">
        <v>14531</v>
      </c>
      <c r="K1632" t="s">
        <v>85</v>
      </c>
      <c r="M1632" t="s">
        <v>14531</v>
      </c>
      <c r="P1632" t="s">
        <v>85</v>
      </c>
      <c r="Q1632" t="s">
        <v>85</v>
      </c>
      <c r="R1632" t="s">
        <v>85</v>
      </c>
      <c r="T1632" t="s">
        <v>85</v>
      </c>
      <c r="V1632" t="s">
        <v>85</v>
      </c>
      <c r="W1632" t="s">
        <v>85</v>
      </c>
      <c r="X1632" t="s">
        <v>85</v>
      </c>
      <c r="Y1632" t="s">
        <v>85</v>
      </c>
      <c r="Z1632" t="s">
        <v>85</v>
      </c>
      <c r="AA1632" t="s">
        <v>85</v>
      </c>
      <c r="AC1632" t="s">
        <v>14531</v>
      </c>
      <c r="AD1632" t="s">
        <v>85</v>
      </c>
      <c r="AE1632" t="s">
        <v>14531</v>
      </c>
    </row>
    <row r="1633" spans="1:31" x14ac:dyDescent="0.35">
      <c r="A1633" t="s">
        <v>85</v>
      </c>
      <c r="B1633" t="s">
        <v>12576</v>
      </c>
      <c r="C1633" t="s">
        <v>10905</v>
      </c>
      <c r="D1633" t="s">
        <v>10907</v>
      </c>
      <c r="E1633" t="s">
        <v>11143</v>
      </c>
      <c r="F1633" t="s">
        <v>11994</v>
      </c>
      <c r="G1633" t="s">
        <v>11995</v>
      </c>
      <c r="H1633" t="s">
        <v>12534</v>
      </c>
      <c r="I1633" t="s">
        <v>12575</v>
      </c>
      <c r="J1633" t="s">
        <v>3368</v>
      </c>
      <c r="K1633" t="s">
        <v>85</v>
      </c>
      <c r="M1633" t="s">
        <v>3368</v>
      </c>
      <c r="P1633" t="s">
        <v>85</v>
      </c>
      <c r="Q1633" t="s">
        <v>85</v>
      </c>
      <c r="R1633" t="s">
        <v>85</v>
      </c>
      <c r="T1633" t="s">
        <v>85</v>
      </c>
      <c r="V1633" t="s">
        <v>85</v>
      </c>
      <c r="W1633" t="s">
        <v>85</v>
      </c>
      <c r="X1633" t="s">
        <v>85</v>
      </c>
      <c r="Y1633" t="s">
        <v>85</v>
      </c>
      <c r="Z1633" t="s">
        <v>85</v>
      </c>
      <c r="AA1633" t="s">
        <v>85</v>
      </c>
      <c r="AC1633" t="s">
        <v>3368</v>
      </c>
      <c r="AD1633" t="s">
        <v>85</v>
      </c>
      <c r="AE1633" t="s">
        <v>3368</v>
      </c>
    </row>
    <row r="1634" spans="1:31" x14ac:dyDescent="0.35">
      <c r="A1634" t="s">
        <v>85</v>
      </c>
      <c r="B1634" t="s">
        <v>12579</v>
      </c>
      <c r="C1634" t="s">
        <v>10905</v>
      </c>
      <c r="D1634" t="s">
        <v>10907</v>
      </c>
      <c r="E1634" t="s">
        <v>11143</v>
      </c>
      <c r="F1634" t="s">
        <v>11994</v>
      </c>
      <c r="G1634" t="s">
        <v>11995</v>
      </c>
      <c r="H1634" t="s">
        <v>12534</v>
      </c>
      <c r="I1634" t="s">
        <v>12575</v>
      </c>
      <c r="J1634" t="s">
        <v>8793</v>
      </c>
      <c r="K1634" t="s">
        <v>85</v>
      </c>
      <c r="M1634" t="s">
        <v>8793</v>
      </c>
      <c r="P1634" t="s">
        <v>85</v>
      </c>
      <c r="Q1634" t="s">
        <v>85</v>
      </c>
      <c r="R1634" t="s">
        <v>85</v>
      </c>
      <c r="T1634" t="s">
        <v>85</v>
      </c>
      <c r="V1634" t="s">
        <v>85</v>
      </c>
      <c r="W1634" t="s">
        <v>85</v>
      </c>
      <c r="X1634" t="s">
        <v>85</v>
      </c>
      <c r="Y1634" t="s">
        <v>85</v>
      </c>
      <c r="Z1634" t="s">
        <v>85</v>
      </c>
      <c r="AA1634" t="s">
        <v>85</v>
      </c>
      <c r="AC1634" t="s">
        <v>10916</v>
      </c>
      <c r="AD1634" t="s">
        <v>85</v>
      </c>
      <c r="AE1634" t="s">
        <v>8793</v>
      </c>
    </row>
    <row r="1635" spans="1:31" x14ac:dyDescent="0.35">
      <c r="A1635" t="s">
        <v>85</v>
      </c>
      <c r="B1635" t="s">
        <v>12577</v>
      </c>
      <c r="C1635" t="s">
        <v>10905</v>
      </c>
      <c r="D1635" t="s">
        <v>10907</v>
      </c>
      <c r="E1635" t="s">
        <v>11143</v>
      </c>
      <c r="F1635" t="s">
        <v>11994</v>
      </c>
      <c r="G1635" t="s">
        <v>11995</v>
      </c>
      <c r="H1635" t="s">
        <v>12534</v>
      </c>
      <c r="I1635" t="s">
        <v>12575</v>
      </c>
      <c r="J1635" t="s">
        <v>8794</v>
      </c>
      <c r="K1635" t="s">
        <v>85</v>
      </c>
      <c r="M1635" t="s">
        <v>8794</v>
      </c>
      <c r="N1635" t="s">
        <v>85</v>
      </c>
      <c r="P1635" t="s">
        <v>85</v>
      </c>
      <c r="Q1635" t="s">
        <v>85</v>
      </c>
      <c r="R1635" t="s">
        <v>85</v>
      </c>
      <c r="T1635" t="s">
        <v>85</v>
      </c>
      <c r="V1635" t="s">
        <v>85</v>
      </c>
      <c r="W1635" t="s">
        <v>85</v>
      </c>
      <c r="X1635" t="s">
        <v>85</v>
      </c>
      <c r="Y1635" t="s">
        <v>85</v>
      </c>
      <c r="Z1635" t="s">
        <v>85</v>
      </c>
      <c r="AA1635" t="s">
        <v>85</v>
      </c>
      <c r="AC1635" t="s">
        <v>8794</v>
      </c>
      <c r="AD1635" t="s">
        <v>85</v>
      </c>
      <c r="AE1635" t="s">
        <v>8794</v>
      </c>
    </row>
    <row r="1636" spans="1:31" x14ac:dyDescent="0.35">
      <c r="A1636" t="s">
        <v>85</v>
      </c>
      <c r="B1636" t="s">
        <v>12578</v>
      </c>
      <c r="C1636" t="s">
        <v>10905</v>
      </c>
      <c r="D1636" t="s">
        <v>10907</v>
      </c>
      <c r="E1636" t="s">
        <v>11143</v>
      </c>
      <c r="F1636" t="s">
        <v>11994</v>
      </c>
      <c r="G1636" t="s">
        <v>11995</v>
      </c>
      <c r="H1636" t="s">
        <v>12534</v>
      </c>
      <c r="I1636" t="s">
        <v>12575</v>
      </c>
      <c r="J1636" t="s">
        <v>8794</v>
      </c>
      <c r="K1636" t="s">
        <v>20156</v>
      </c>
      <c r="M1636" t="s">
        <v>20156</v>
      </c>
      <c r="N1636" t="s">
        <v>20157</v>
      </c>
      <c r="P1636" t="s">
        <v>85</v>
      </c>
      <c r="Q1636" t="s">
        <v>85</v>
      </c>
      <c r="R1636" t="s">
        <v>85</v>
      </c>
      <c r="T1636" t="s">
        <v>85</v>
      </c>
      <c r="V1636" t="s">
        <v>85</v>
      </c>
      <c r="W1636" t="s">
        <v>85</v>
      </c>
      <c r="X1636" t="s">
        <v>85</v>
      </c>
      <c r="Y1636" t="s">
        <v>85</v>
      </c>
      <c r="Z1636" t="s">
        <v>85</v>
      </c>
      <c r="AA1636" t="s">
        <v>85</v>
      </c>
      <c r="AC1636" t="s">
        <v>10916</v>
      </c>
      <c r="AD1636" t="s">
        <v>85</v>
      </c>
      <c r="AE1636" t="s">
        <v>16656</v>
      </c>
    </row>
    <row r="1637" spans="1:31" x14ac:dyDescent="0.35">
      <c r="A1637" t="s">
        <v>85</v>
      </c>
      <c r="B1637" t="s">
        <v>12580</v>
      </c>
      <c r="C1637" t="s">
        <v>10905</v>
      </c>
      <c r="D1637" t="s">
        <v>10907</v>
      </c>
      <c r="E1637" t="s">
        <v>11143</v>
      </c>
      <c r="F1637" t="s">
        <v>11994</v>
      </c>
      <c r="G1637" t="s">
        <v>11995</v>
      </c>
      <c r="H1637" t="s">
        <v>12534</v>
      </c>
      <c r="I1637" t="s">
        <v>12575</v>
      </c>
      <c r="J1637" t="s">
        <v>12581</v>
      </c>
      <c r="K1637" t="s">
        <v>85</v>
      </c>
      <c r="M1637" t="s">
        <v>12581</v>
      </c>
      <c r="N1637" t="s">
        <v>85</v>
      </c>
      <c r="P1637" t="s">
        <v>85</v>
      </c>
      <c r="Q1637" t="s">
        <v>85</v>
      </c>
      <c r="R1637" t="s">
        <v>85</v>
      </c>
      <c r="T1637" t="s">
        <v>85</v>
      </c>
      <c r="V1637" t="s">
        <v>85</v>
      </c>
      <c r="W1637" t="s">
        <v>85</v>
      </c>
      <c r="X1637" t="s">
        <v>85</v>
      </c>
      <c r="Y1637" t="s">
        <v>85</v>
      </c>
      <c r="Z1637" t="s">
        <v>85</v>
      </c>
      <c r="AA1637" t="s">
        <v>85</v>
      </c>
      <c r="AC1637" t="s">
        <v>12581</v>
      </c>
      <c r="AD1637" t="s">
        <v>85</v>
      </c>
      <c r="AE1637" t="s">
        <v>12581</v>
      </c>
    </row>
    <row r="1638" spans="1:31" x14ac:dyDescent="0.35">
      <c r="A1638" t="s">
        <v>85</v>
      </c>
      <c r="B1638" t="s">
        <v>16611</v>
      </c>
      <c r="C1638" t="s">
        <v>10905</v>
      </c>
      <c r="D1638" t="s">
        <v>10907</v>
      </c>
      <c r="E1638" t="s">
        <v>11143</v>
      </c>
      <c r="F1638" t="s">
        <v>11994</v>
      </c>
      <c r="G1638" t="s">
        <v>11995</v>
      </c>
      <c r="H1638" t="s">
        <v>12534</v>
      </c>
      <c r="I1638" t="s">
        <v>12575</v>
      </c>
      <c r="J1638" t="s">
        <v>12581</v>
      </c>
      <c r="K1638" t="s">
        <v>16612</v>
      </c>
      <c r="M1638" t="s">
        <v>16612</v>
      </c>
      <c r="N1638" t="s">
        <v>20621</v>
      </c>
      <c r="P1638" t="s">
        <v>85</v>
      </c>
      <c r="Q1638" t="s">
        <v>85</v>
      </c>
      <c r="R1638" t="s">
        <v>85</v>
      </c>
      <c r="T1638" t="s">
        <v>85</v>
      </c>
      <c r="V1638" t="s">
        <v>85</v>
      </c>
      <c r="W1638" t="s">
        <v>85</v>
      </c>
      <c r="X1638" t="s">
        <v>85</v>
      </c>
      <c r="Y1638" t="s">
        <v>85</v>
      </c>
      <c r="Z1638" t="s">
        <v>85</v>
      </c>
      <c r="AA1638" t="s">
        <v>85</v>
      </c>
      <c r="AC1638" t="s">
        <v>12581</v>
      </c>
      <c r="AD1638" t="s">
        <v>85</v>
      </c>
      <c r="AE1638" t="s">
        <v>16656</v>
      </c>
    </row>
    <row r="1639" spans="1:31" x14ac:dyDescent="0.35">
      <c r="A1639" t="s">
        <v>85</v>
      </c>
      <c r="B1639" t="s">
        <v>15227</v>
      </c>
      <c r="C1639" t="s">
        <v>10905</v>
      </c>
      <c r="D1639" t="s">
        <v>10907</v>
      </c>
      <c r="E1639" t="s">
        <v>11143</v>
      </c>
      <c r="F1639" t="s">
        <v>11994</v>
      </c>
      <c r="G1639" t="s">
        <v>11995</v>
      </c>
      <c r="H1639" t="s">
        <v>12534</v>
      </c>
      <c r="I1639" t="s">
        <v>12575</v>
      </c>
      <c r="J1639" t="s">
        <v>12581</v>
      </c>
      <c r="K1639" t="s">
        <v>20158</v>
      </c>
      <c r="M1639" t="s">
        <v>20158</v>
      </c>
      <c r="N1639" t="s">
        <v>20622</v>
      </c>
      <c r="P1639" t="s">
        <v>85</v>
      </c>
      <c r="Q1639" t="s">
        <v>85</v>
      </c>
      <c r="R1639" t="s">
        <v>85</v>
      </c>
      <c r="T1639" t="s">
        <v>85</v>
      </c>
      <c r="V1639" t="s">
        <v>85</v>
      </c>
      <c r="W1639" t="s">
        <v>85</v>
      </c>
      <c r="X1639" t="s">
        <v>85</v>
      </c>
      <c r="Y1639" t="s">
        <v>85</v>
      </c>
      <c r="Z1639" t="s">
        <v>85</v>
      </c>
      <c r="AA1639" t="s">
        <v>85</v>
      </c>
      <c r="AC1639" t="s">
        <v>12581</v>
      </c>
      <c r="AD1639" t="s">
        <v>85</v>
      </c>
      <c r="AE1639" t="s">
        <v>16656</v>
      </c>
    </row>
    <row r="1640" spans="1:31" x14ac:dyDescent="0.35">
      <c r="A1640" t="s">
        <v>85</v>
      </c>
      <c r="B1640" t="s">
        <v>12582</v>
      </c>
      <c r="C1640" t="s">
        <v>10905</v>
      </c>
      <c r="D1640" t="s">
        <v>10907</v>
      </c>
      <c r="E1640" t="s">
        <v>11143</v>
      </c>
      <c r="F1640" t="s">
        <v>11994</v>
      </c>
      <c r="G1640" t="s">
        <v>11995</v>
      </c>
      <c r="H1640" t="s">
        <v>12534</v>
      </c>
      <c r="I1640" t="s">
        <v>12575</v>
      </c>
      <c r="J1640" t="s">
        <v>12583</v>
      </c>
      <c r="K1640" t="s">
        <v>85</v>
      </c>
      <c r="M1640" t="s">
        <v>12583</v>
      </c>
      <c r="N1640" t="s">
        <v>19647</v>
      </c>
      <c r="P1640" t="s">
        <v>85</v>
      </c>
      <c r="Q1640" t="s">
        <v>85</v>
      </c>
      <c r="R1640" t="s">
        <v>85</v>
      </c>
      <c r="T1640" t="s">
        <v>85</v>
      </c>
      <c r="V1640" t="s">
        <v>85</v>
      </c>
      <c r="W1640" t="s">
        <v>85</v>
      </c>
      <c r="X1640" t="s">
        <v>85</v>
      </c>
      <c r="Y1640" t="s">
        <v>85</v>
      </c>
      <c r="Z1640" t="s">
        <v>85</v>
      </c>
      <c r="AA1640" t="s">
        <v>85</v>
      </c>
      <c r="AC1640" t="s">
        <v>12583</v>
      </c>
      <c r="AD1640" t="s">
        <v>85</v>
      </c>
      <c r="AE1640" t="s">
        <v>12583</v>
      </c>
    </row>
    <row r="1641" spans="1:31" x14ac:dyDescent="0.35">
      <c r="A1641" t="s">
        <v>85</v>
      </c>
      <c r="B1641" t="s">
        <v>12584</v>
      </c>
      <c r="C1641" t="s">
        <v>10905</v>
      </c>
      <c r="D1641" t="s">
        <v>10907</v>
      </c>
      <c r="E1641" t="s">
        <v>11143</v>
      </c>
      <c r="F1641" t="s">
        <v>11994</v>
      </c>
      <c r="G1641" t="s">
        <v>11995</v>
      </c>
      <c r="H1641" t="s">
        <v>12534</v>
      </c>
      <c r="I1641" t="s">
        <v>12575</v>
      </c>
      <c r="J1641" t="s">
        <v>11316</v>
      </c>
      <c r="K1641" t="s">
        <v>85</v>
      </c>
      <c r="M1641" t="s">
        <v>11316</v>
      </c>
      <c r="N1641" t="s">
        <v>85</v>
      </c>
      <c r="P1641" t="s">
        <v>85</v>
      </c>
      <c r="Q1641" t="s">
        <v>85</v>
      </c>
      <c r="R1641" t="s">
        <v>85</v>
      </c>
      <c r="T1641" t="s">
        <v>85</v>
      </c>
      <c r="V1641" t="s">
        <v>85</v>
      </c>
      <c r="W1641" t="s">
        <v>85</v>
      </c>
      <c r="X1641" t="s">
        <v>85</v>
      </c>
      <c r="Y1641" t="s">
        <v>85</v>
      </c>
      <c r="Z1641" t="s">
        <v>85</v>
      </c>
      <c r="AA1641" t="s">
        <v>85</v>
      </c>
      <c r="AC1641" t="s">
        <v>11316</v>
      </c>
      <c r="AD1641" t="s">
        <v>85</v>
      </c>
      <c r="AE1641" t="s">
        <v>11316</v>
      </c>
    </row>
    <row r="1642" spans="1:31" x14ac:dyDescent="0.35">
      <c r="A1642" t="s">
        <v>85</v>
      </c>
      <c r="B1642" t="s">
        <v>15019</v>
      </c>
      <c r="C1642" t="s">
        <v>10905</v>
      </c>
      <c r="D1642" t="s">
        <v>10907</v>
      </c>
      <c r="E1642" t="s">
        <v>11143</v>
      </c>
      <c r="F1642" t="s">
        <v>11994</v>
      </c>
      <c r="G1642" t="s">
        <v>11995</v>
      </c>
      <c r="H1642" t="s">
        <v>12534</v>
      </c>
      <c r="I1642" t="s">
        <v>12575</v>
      </c>
      <c r="J1642" t="s">
        <v>16613</v>
      </c>
      <c r="M1642" t="s">
        <v>16613</v>
      </c>
      <c r="N1642" t="s">
        <v>16614</v>
      </c>
      <c r="P1642" t="s">
        <v>85</v>
      </c>
      <c r="Q1642" t="s">
        <v>85</v>
      </c>
      <c r="R1642" t="s">
        <v>85</v>
      </c>
      <c r="T1642" t="s">
        <v>85</v>
      </c>
      <c r="V1642" t="s">
        <v>85</v>
      </c>
      <c r="W1642" t="s">
        <v>85</v>
      </c>
      <c r="X1642" t="s">
        <v>85</v>
      </c>
      <c r="Y1642" t="s">
        <v>85</v>
      </c>
      <c r="Z1642" t="s">
        <v>85</v>
      </c>
      <c r="AA1642" t="s">
        <v>85</v>
      </c>
      <c r="AC1642" t="s">
        <v>12586</v>
      </c>
      <c r="AD1642" t="s">
        <v>85</v>
      </c>
      <c r="AE1642" t="s">
        <v>16613</v>
      </c>
    </row>
    <row r="1643" spans="1:31" x14ac:dyDescent="0.35">
      <c r="A1643" t="s">
        <v>85</v>
      </c>
      <c r="B1643" t="s">
        <v>12585</v>
      </c>
      <c r="C1643" t="s">
        <v>10905</v>
      </c>
      <c r="D1643" t="s">
        <v>10907</v>
      </c>
      <c r="E1643" t="s">
        <v>11143</v>
      </c>
      <c r="F1643" t="s">
        <v>11994</v>
      </c>
      <c r="G1643" t="s">
        <v>11995</v>
      </c>
      <c r="H1643" t="s">
        <v>12534</v>
      </c>
      <c r="I1643" t="s">
        <v>12575</v>
      </c>
      <c r="J1643" t="s">
        <v>12586</v>
      </c>
      <c r="M1643" t="s">
        <v>12586</v>
      </c>
      <c r="N1643" t="s">
        <v>21284</v>
      </c>
      <c r="P1643" t="s">
        <v>85</v>
      </c>
      <c r="Q1643" t="s">
        <v>85</v>
      </c>
      <c r="R1643" t="s">
        <v>85</v>
      </c>
      <c r="T1643" t="s">
        <v>85</v>
      </c>
      <c r="V1643" t="s">
        <v>85</v>
      </c>
      <c r="W1643" t="s">
        <v>85</v>
      </c>
      <c r="X1643" t="s">
        <v>85</v>
      </c>
      <c r="Y1643" t="s">
        <v>85</v>
      </c>
      <c r="Z1643" t="s">
        <v>85</v>
      </c>
      <c r="AA1643" t="s">
        <v>85</v>
      </c>
      <c r="AC1643" t="s">
        <v>12586</v>
      </c>
      <c r="AD1643" t="s">
        <v>85</v>
      </c>
      <c r="AE1643" t="s">
        <v>12586</v>
      </c>
    </row>
    <row r="1644" spans="1:31" x14ac:dyDescent="0.35">
      <c r="A1644" t="s">
        <v>85</v>
      </c>
      <c r="B1644" t="s">
        <v>14916</v>
      </c>
      <c r="C1644" t="s">
        <v>10905</v>
      </c>
      <c r="D1644" t="s">
        <v>10907</v>
      </c>
      <c r="E1644" t="s">
        <v>11143</v>
      </c>
      <c r="F1644" t="s">
        <v>11994</v>
      </c>
      <c r="G1644" t="s">
        <v>11995</v>
      </c>
      <c r="H1644" t="s">
        <v>12534</v>
      </c>
      <c r="I1644" t="s">
        <v>12575</v>
      </c>
      <c r="J1644" t="s">
        <v>9486</v>
      </c>
      <c r="K1644" t="s">
        <v>85</v>
      </c>
      <c r="M1644" t="s">
        <v>9486</v>
      </c>
      <c r="N1644" t="s">
        <v>85</v>
      </c>
      <c r="P1644" t="s">
        <v>85</v>
      </c>
      <c r="Q1644" t="s">
        <v>85</v>
      </c>
      <c r="R1644" t="s">
        <v>85</v>
      </c>
      <c r="T1644" t="s">
        <v>85</v>
      </c>
      <c r="V1644" t="s">
        <v>85</v>
      </c>
      <c r="W1644" t="s">
        <v>85</v>
      </c>
      <c r="X1644" t="s">
        <v>85</v>
      </c>
      <c r="Y1644" t="s">
        <v>85</v>
      </c>
      <c r="Z1644" t="s">
        <v>85</v>
      </c>
      <c r="AA1644" t="s">
        <v>85</v>
      </c>
      <c r="AC1644" t="s">
        <v>11327</v>
      </c>
      <c r="AD1644" t="s">
        <v>85</v>
      </c>
      <c r="AE1644" t="s">
        <v>9486</v>
      </c>
    </row>
    <row r="1645" spans="1:31" x14ac:dyDescent="0.35">
      <c r="A1645" t="s">
        <v>85</v>
      </c>
      <c r="B1645" t="s">
        <v>12587</v>
      </c>
      <c r="C1645" t="s">
        <v>10905</v>
      </c>
      <c r="D1645" t="s">
        <v>10907</v>
      </c>
      <c r="E1645" t="s">
        <v>11143</v>
      </c>
      <c r="F1645" t="s">
        <v>11994</v>
      </c>
      <c r="G1645" t="s">
        <v>11995</v>
      </c>
      <c r="H1645" t="s">
        <v>12534</v>
      </c>
      <c r="I1645" t="s">
        <v>12575</v>
      </c>
      <c r="J1645" t="s">
        <v>11327</v>
      </c>
      <c r="K1645" t="s">
        <v>85</v>
      </c>
      <c r="M1645" t="s">
        <v>11327</v>
      </c>
      <c r="N1645" t="s">
        <v>85</v>
      </c>
      <c r="P1645" t="s">
        <v>85</v>
      </c>
      <c r="Q1645" t="s">
        <v>85</v>
      </c>
      <c r="R1645" t="s">
        <v>85</v>
      </c>
      <c r="T1645" t="s">
        <v>85</v>
      </c>
      <c r="V1645" t="s">
        <v>85</v>
      </c>
      <c r="W1645" t="s">
        <v>85</v>
      </c>
      <c r="X1645" t="s">
        <v>85</v>
      </c>
      <c r="Y1645" t="s">
        <v>85</v>
      </c>
      <c r="Z1645" t="s">
        <v>85</v>
      </c>
      <c r="AA1645" t="s">
        <v>85</v>
      </c>
      <c r="AC1645" t="s">
        <v>11327</v>
      </c>
      <c r="AD1645" t="s">
        <v>85</v>
      </c>
      <c r="AE1645" t="s">
        <v>11327</v>
      </c>
    </row>
    <row r="1646" spans="1:31" x14ac:dyDescent="0.35">
      <c r="A1646" t="s">
        <v>85</v>
      </c>
      <c r="B1646" t="s">
        <v>12588</v>
      </c>
      <c r="C1646" t="s">
        <v>10905</v>
      </c>
      <c r="D1646" t="s">
        <v>10907</v>
      </c>
      <c r="E1646" t="s">
        <v>11143</v>
      </c>
      <c r="F1646" t="s">
        <v>11994</v>
      </c>
      <c r="G1646" t="s">
        <v>11995</v>
      </c>
      <c r="H1646" t="s">
        <v>12534</v>
      </c>
      <c r="I1646" t="s">
        <v>12575</v>
      </c>
      <c r="J1646" t="s">
        <v>12589</v>
      </c>
      <c r="K1646" t="s">
        <v>85</v>
      </c>
      <c r="M1646" t="s">
        <v>12589</v>
      </c>
      <c r="N1646" t="s">
        <v>85</v>
      </c>
      <c r="P1646" t="s">
        <v>85</v>
      </c>
      <c r="Q1646" t="s">
        <v>85</v>
      </c>
      <c r="R1646" t="s">
        <v>85</v>
      </c>
      <c r="T1646" t="s">
        <v>85</v>
      </c>
      <c r="V1646" t="s">
        <v>85</v>
      </c>
      <c r="W1646" t="s">
        <v>85</v>
      </c>
      <c r="X1646" t="s">
        <v>85</v>
      </c>
      <c r="Y1646" t="s">
        <v>85</v>
      </c>
      <c r="Z1646" t="s">
        <v>85</v>
      </c>
      <c r="AA1646" t="s">
        <v>85</v>
      </c>
      <c r="AC1646" t="s">
        <v>12589</v>
      </c>
      <c r="AD1646" t="s">
        <v>85</v>
      </c>
      <c r="AE1646" t="s">
        <v>12589</v>
      </c>
    </row>
    <row r="1647" spans="1:31" x14ac:dyDescent="0.35">
      <c r="A1647" t="s">
        <v>85</v>
      </c>
      <c r="B1647" t="s">
        <v>12590</v>
      </c>
      <c r="C1647" t="s">
        <v>10905</v>
      </c>
      <c r="D1647" t="s">
        <v>10907</v>
      </c>
      <c r="E1647" t="s">
        <v>11143</v>
      </c>
      <c r="F1647" t="s">
        <v>11994</v>
      </c>
      <c r="G1647" t="s">
        <v>11995</v>
      </c>
      <c r="H1647" t="s">
        <v>12534</v>
      </c>
      <c r="I1647" t="s">
        <v>12575</v>
      </c>
      <c r="J1647" t="s">
        <v>12589</v>
      </c>
      <c r="K1647" t="s">
        <v>12591</v>
      </c>
      <c r="M1647" t="s">
        <v>12591</v>
      </c>
      <c r="N1647" t="s">
        <v>85</v>
      </c>
      <c r="O1647" t="s">
        <v>85</v>
      </c>
      <c r="P1647" t="s">
        <v>85</v>
      </c>
      <c r="Q1647" t="s">
        <v>85</v>
      </c>
      <c r="R1647" t="s">
        <v>85</v>
      </c>
      <c r="T1647" t="s">
        <v>85</v>
      </c>
      <c r="V1647" t="s">
        <v>85</v>
      </c>
      <c r="W1647" t="s">
        <v>85</v>
      </c>
      <c r="X1647" t="s">
        <v>85</v>
      </c>
      <c r="Y1647" t="s">
        <v>85</v>
      </c>
      <c r="Z1647" t="s">
        <v>85</v>
      </c>
      <c r="AA1647" t="s">
        <v>85</v>
      </c>
      <c r="AC1647" t="s">
        <v>12592</v>
      </c>
      <c r="AD1647" t="s">
        <v>85</v>
      </c>
      <c r="AE1647" t="s">
        <v>16656</v>
      </c>
    </row>
    <row r="1648" spans="1:31" x14ac:dyDescent="0.35">
      <c r="A1648" t="s">
        <v>85</v>
      </c>
      <c r="B1648" t="s">
        <v>12593</v>
      </c>
      <c r="C1648" t="s">
        <v>10905</v>
      </c>
      <c r="D1648" t="s">
        <v>10907</v>
      </c>
      <c r="E1648" t="s">
        <v>11143</v>
      </c>
      <c r="F1648" t="s">
        <v>11994</v>
      </c>
      <c r="G1648" t="s">
        <v>11995</v>
      </c>
      <c r="H1648" t="s">
        <v>12534</v>
      </c>
      <c r="I1648" t="s">
        <v>12575</v>
      </c>
      <c r="J1648" t="s">
        <v>12594</v>
      </c>
      <c r="K1648" t="s">
        <v>85</v>
      </c>
      <c r="M1648" t="s">
        <v>12594</v>
      </c>
      <c r="N1648" t="s">
        <v>85</v>
      </c>
      <c r="O1648" t="s">
        <v>85</v>
      </c>
      <c r="P1648" t="s">
        <v>85</v>
      </c>
      <c r="Q1648" t="s">
        <v>85</v>
      </c>
      <c r="R1648" t="s">
        <v>85</v>
      </c>
      <c r="T1648" t="s">
        <v>85</v>
      </c>
      <c r="V1648" t="s">
        <v>85</v>
      </c>
      <c r="W1648" t="s">
        <v>85</v>
      </c>
      <c r="X1648" t="s">
        <v>85</v>
      </c>
      <c r="Y1648" t="s">
        <v>85</v>
      </c>
      <c r="Z1648" t="s">
        <v>85</v>
      </c>
      <c r="AA1648" t="s">
        <v>85</v>
      </c>
      <c r="AC1648" t="s">
        <v>12594</v>
      </c>
      <c r="AD1648" t="s">
        <v>85</v>
      </c>
      <c r="AE1648" t="s">
        <v>12594</v>
      </c>
    </row>
    <row r="1649" spans="1:31" x14ac:dyDescent="0.35">
      <c r="A1649" t="s">
        <v>85</v>
      </c>
      <c r="B1649" t="s">
        <v>15251</v>
      </c>
      <c r="C1649" t="s">
        <v>10905</v>
      </c>
      <c r="D1649" t="s">
        <v>10907</v>
      </c>
      <c r="E1649" t="s">
        <v>11143</v>
      </c>
      <c r="F1649" t="s">
        <v>11994</v>
      </c>
      <c r="G1649" t="s">
        <v>11995</v>
      </c>
      <c r="H1649" t="s">
        <v>12534</v>
      </c>
      <c r="I1649" t="s">
        <v>12575</v>
      </c>
      <c r="J1649" t="s">
        <v>12595</v>
      </c>
      <c r="K1649" t="s">
        <v>16615</v>
      </c>
      <c r="M1649" t="s">
        <v>16615</v>
      </c>
      <c r="N1649" t="s">
        <v>85</v>
      </c>
      <c r="P1649" t="s">
        <v>85</v>
      </c>
      <c r="Q1649" t="s">
        <v>85</v>
      </c>
      <c r="R1649" t="s">
        <v>85</v>
      </c>
      <c r="T1649" t="s">
        <v>85</v>
      </c>
      <c r="V1649" t="s">
        <v>85</v>
      </c>
      <c r="W1649" t="s">
        <v>85</v>
      </c>
      <c r="X1649" t="s">
        <v>85</v>
      </c>
      <c r="Y1649" t="s">
        <v>85</v>
      </c>
      <c r="Z1649" t="s">
        <v>85</v>
      </c>
      <c r="AA1649" t="s">
        <v>85</v>
      </c>
      <c r="AC1649" t="s">
        <v>12596</v>
      </c>
      <c r="AD1649" t="s">
        <v>85</v>
      </c>
      <c r="AE1649" t="s">
        <v>16615</v>
      </c>
    </row>
    <row r="1650" spans="1:31" x14ac:dyDescent="0.35">
      <c r="A1650" t="s">
        <v>85</v>
      </c>
      <c r="B1650" t="s">
        <v>14947</v>
      </c>
      <c r="C1650" t="s">
        <v>10905</v>
      </c>
      <c r="D1650" t="s">
        <v>10907</v>
      </c>
      <c r="E1650" t="s">
        <v>11143</v>
      </c>
      <c r="F1650" t="s">
        <v>11994</v>
      </c>
      <c r="G1650" t="s">
        <v>11995</v>
      </c>
      <c r="H1650" t="s">
        <v>12534</v>
      </c>
      <c r="I1650" t="s">
        <v>12575</v>
      </c>
      <c r="J1650" t="s">
        <v>12595</v>
      </c>
      <c r="M1650" t="s">
        <v>12595</v>
      </c>
      <c r="N1650" t="s">
        <v>85</v>
      </c>
      <c r="P1650" t="s">
        <v>85</v>
      </c>
      <c r="Q1650" t="s">
        <v>85</v>
      </c>
      <c r="R1650" t="s">
        <v>85</v>
      </c>
      <c r="T1650" t="s">
        <v>85</v>
      </c>
      <c r="V1650" t="s">
        <v>85</v>
      </c>
      <c r="W1650" t="s">
        <v>85</v>
      </c>
      <c r="X1650" t="s">
        <v>85</v>
      </c>
      <c r="Y1650" t="s">
        <v>85</v>
      </c>
      <c r="Z1650" t="s">
        <v>85</v>
      </c>
      <c r="AA1650" t="s">
        <v>85</v>
      </c>
      <c r="AC1650" t="s">
        <v>12596</v>
      </c>
      <c r="AD1650" t="s">
        <v>85</v>
      </c>
      <c r="AE1650" t="s">
        <v>12595</v>
      </c>
    </row>
    <row r="1651" spans="1:31" x14ac:dyDescent="0.35">
      <c r="A1651" t="s">
        <v>85</v>
      </c>
      <c r="B1651" t="s">
        <v>12597</v>
      </c>
      <c r="C1651" t="s">
        <v>10905</v>
      </c>
      <c r="D1651" t="s">
        <v>10907</v>
      </c>
      <c r="E1651" t="s">
        <v>11143</v>
      </c>
      <c r="F1651" t="s">
        <v>11994</v>
      </c>
      <c r="G1651" t="s">
        <v>11995</v>
      </c>
      <c r="H1651" t="s">
        <v>12534</v>
      </c>
      <c r="I1651" t="s">
        <v>12575</v>
      </c>
      <c r="J1651" t="s">
        <v>12598</v>
      </c>
      <c r="K1651" t="s">
        <v>85</v>
      </c>
      <c r="M1651" t="s">
        <v>12598</v>
      </c>
      <c r="N1651" t="s">
        <v>85</v>
      </c>
      <c r="P1651" t="s">
        <v>85</v>
      </c>
      <c r="Q1651" t="s">
        <v>85</v>
      </c>
      <c r="R1651" t="s">
        <v>85</v>
      </c>
      <c r="T1651" t="s">
        <v>85</v>
      </c>
      <c r="V1651" t="s">
        <v>85</v>
      </c>
      <c r="W1651" t="s">
        <v>85</v>
      </c>
      <c r="X1651" t="s">
        <v>85</v>
      </c>
      <c r="Y1651" t="s">
        <v>85</v>
      </c>
      <c r="Z1651" t="s">
        <v>85</v>
      </c>
      <c r="AA1651" t="s">
        <v>85</v>
      </c>
      <c r="AC1651" t="s">
        <v>12598</v>
      </c>
      <c r="AD1651" t="s">
        <v>85</v>
      </c>
      <c r="AE1651" t="s">
        <v>12598</v>
      </c>
    </row>
    <row r="1652" spans="1:31" x14ac:dyDescent="0.35">
      <c r="A1652" t="s">
        <v>85</v>
      </c>
      <c r="B1652" t="s">
        <v>12599</v>
      </c>
      <c r="C1652" t="s">
        <v>10905</v>
      </c>
      <c r="D1652" t="s">
        <v>10907</v>
      </c>
      <c r="E1652" t="s">
        <v>11143</v>
      </c>
      <c r="F1652" t="s">
        <v>11994</v>
      </c>
      <c r="G1652" t="s">
        <v>11995</v>
      </c>
      <c r="H1652" t="s">
        <v>12534</v>
      </c>
      <c r="I1652" t="s">
        <v>12575</v>
      </c>
      <c r="J1652" t="s">
        <v>5413</v>
      </c>
      <c r="K1652" t="s">
        <v>85</v>
      </c>
      <c r="M1652" t="s">
        <v>5413</v>
      </c>
      <c r="N1652" t="s">
        <v>85</v>
      </c>
      <c r="P1652" t="s">
        <v>85</v>
      </c>
      <c r="Q1652" t="s">
        <v>85</v>
      </c>
      <c r="R1652" t="s">
        <v>85</v>
      </c>
      <c r="T1652" t="s">
        <v>85</v>
      </c>
      <c r="V1652" t="s">
        <v>85</v>
      </c>
      <c r="W1652" t="s">
        <v>85</v>
      </c>
      <c r="X1652" t="s">
        <v>85</v>
      </c>
      <c r="Y1652" t="s">
        <v>85</v>
      </c>
      <c r="Z1652" t="s">
        <v>85</v>
      </c>
      <c r="AA1652" t="s">
        <v>85</v>
      </c>
      <c r="AC1652" t="s">
        <v>5413</v>
      </c>
      <c r="AD1652" t="s">
        <v>85</v>
      </c>
      <c r="AE1652" t="s">
        <v>5413</v>
      </c>
    </row>
    <row r="1653" spans="1:31" x14ac:dyDescent="0.35">
      <c r="A1653" t="s">
        <v>85</v>
      </c>
      <c r="B1653" t="s">
        <v>14955</v>
      </c>
      <c r="C1653" t="s">
        <v>10905</v>
      </c>
      <c r="D1653" t="s">
        <v>10907</v>
      </c>
      <c r="E1653" t="s">
        <v>11143</v>
      </c>
      <c r="F1653" t="s">
        <v>11994</v>
      </c>
      <c r="G1653" t="s">
        <v>11995</v>
      </c>
      <c r="H1653" t="s">
        <v>12534</v>
      </c>
      <c r="I1653" t="s">
        <v>12575</v>
      </c>
      <c r="J1653" t="s">
        <v>14558</v>
      </c>
      <c r="K1653" t="s">
        <v>85</v>
      </c>
      <c r="M1653" t="s">
        <v>14558</v>
      </c>
      <c r="N1653" t="s">
        <v>85</v>
      </c>
      <c r="P1653" t="s">
        <v>85</v>
      </c>
      <c r="Q1653" t="s">
        <v>85</v>
      </c>
      <c r="R1653" t="s">
        <v>85</v>
      </c>
      <c r="T1653" t="s">
        <v>85</v>
      </c>
      <c r="V1653" t="s">
        <v>85</v>
      </c>
      <c r="W1653" t="s">
        <v>85</v>
      </c>
      <c r="X1653" t="s">
        <v>85</v>
      </c>
      <c r="Y1653" t="s">
        <v>85</v>
      </c>
      <c r="Z1653" t="s">
        <v>85</v>
      </c>
      <c r="AA1653" t="s">
        <v>85</v>
      </c>
      <c r="AC1653" t="s">
        <v>5413</v>
      </c>
      <c r="AD1653" t="s">
        <v>85</v>
      </c>
      <c r="AE1653" t="s">
        <v>14558</v>
      </c>
    </row>
    <row r="1654" spans="1:31" x14ac:dyDescent="0.35">
      <c r="A1654" t="s">
        <v>85</v>
      </c>
      <c r="B1654" t="s">
        <v>15022</v>
      </c>
      <c r="C1654" t="s">
        <v>10905</v>
      </c>
      <c r="D1654" t="s">
        <v>10907</v>
      </c>
      <c r="E1654" t="s">
        <v>11143</v>
      </c>
      <c r="F1654" t="s">
        <v>11994</v>
      </c>
      <c r="G1654" t="s">
        <v>11995</v>
      </c>
      <c r="H1654" t="s">
        <v>12534</v>
      </c>
      <c r="I1654" t="s">
        <v>12575</v>
      </c>
      <c r="J1654" t="s">
        <v>2083</v>
      </c>
      <c r="K1654" t="s">
        <v>85</v>
      </c>
      <c r="M1654" t="s">
        <v>2083</v>
      </c>
      <c r="N1654" t="s">
        <v>85</v>
      </c>
      <c r="P1654" t="s">
        <v>85</v>
      </c>
      <c r="Q1654" t="s">
        <v>85</v>
      </c>
      <c r="R1654" t="s">
        <v>85</v>
      </c>
      <c r="T1654" t="s">
        <v>85</v>
      </c>
      <c r="V1654" t="s">
        <v>85</v>
      </c>
      <c r="W1654" t="s">
        <v>85</v>
      </c>
      <c r="X1654" t="s">
        <v>85</v>
      </c>
      <c r="Y1654" t="s">
        <v>85</v>
      </c>
      <c r="Z1654" t="s">
        <v>85</v>
      </c>
      <c r="AA1654" t="s">
        <v>85</v>
      </c>
      <c r="AC1654" t="s">
        <v>5413</v>
      </c>
      <c r="AD1654" t="s">
        <v>85</v>
      </c>
      <c r="AE1654" t="s">
        <v>2083</v>
      </c>
    </row>
    <row r="1655" spans="1:31" x14ac:dyDescent="0.35">
      <c r="A1655" t="s">
        <v>85</v>
      </c>
      <c r="B1655" t="s">
        <v>12604</v>
      </c>
      <c r="C1655" t="s">
        <v>10905</v>
      </c>
      <c r="D1655" t="s">
        <v>10907</v>
      </c>
      <c r="E1655" t="s">
        <v>11143</v>
      </c>
      <c r="F1655" t="s">
        <v>11994</v>
      </c>
      <c r="G1655" t="s">
        <v>11995</v>
      </c>
      <c r="H1655" t="s">
        <v>12534</v>
      </c>
      <c r="I1655" t="s">
        <v>12575</v>
      </c>
      <c r="J1655" t="s">
        <v>11360</v>
      </c>
      <c r="K1655" t="s">
        <v>85</v>
      </c>
      <c r="M1655" t="s">
        <v>11360</v>
      </c>
      <c r="N1655" t="s">
        <v>85</v>
      </c>
      <c r="P1655" t="s">
        <v>85</v>
      </c>
      <c r="Q1655" t="s">
        <v>85</v>
      </c>
      <c r="R1655" t="s">
        <v>85</v>
      </c>
      <c r="T1655" t="s">
        <v>85</v>
      </c>
      <c r="V1655" t="s">
        <v>85</v>
      </c>
      <c r="W1655" t="s">
        <v>85</v>
      </c>
      <c r="X1655" t="s">
        <v>85</v>
      </c>
      <c r="Y1655" t="s">
        <v>85</v>
      </c>
      <c r="Z1655" t="s">
        <v>85</v>
      </c>
      <c r="AA1655" t="s">
        <v>85</v>
      </c>
      <c r="AC1655" t="s">
        <v>11360</v>
      </c>
      <c r="AD1655" t="s">
        <v>85</v>
      </c>
      <c r="AE1655" t="s">
        <v>11360</v>
      </c>
    </row>
    <row r="1656" spans="1:31" x14ac:dyDescent="0.35">
      <c r="A1656" t="s">
        <v>85</v>
      </c>
      <c r="B1656" t="s">
        <v>15003</v>
      </c>
      <c r="C1656" t="s">
        <v>10905</v>
      </c>
      <c r="D1656" t="s">
        <v>10907</v>
      </c>
      <c r="E1656" t="s">
        <v>11143</v>
      </c>
      <c r="F1656" t="s">
        <v>11994</v>
      </c>
      <c r="G1656" t="s">
        <v>11995</v>
      </c>
      <c r="H1656" t="s">
        <v>12534</v>
      </c>
      <c r="I1656" t="s">
        <v>12575</v>
      </c>
      <c r="J1656" t="s">
        <v>8833</v>
      </c>
      <c r="K1656" t="s">
        <v>85</v>
      </c>
      <c r="M1656" t="s">
        <v>8833</v>
      </c>
      <c r="N1656" t="s">
        <v>85</v>
      </c>
      <c r="P1656" t="s">
        <v>85</v>
      </c>
      <c r="Q1656" t="s">
        <v>85</v>
      </c>
      <c r="R1656" t="s">
        <v>85</v>
      </c>
      <c r="T1656" t="s">
        <v>85</v>
      </c>
      <c r="V1656" t="s">
        <v>85</v>
      </c>
      <c r="W1656" t="s">
        <v>85</v>
      </c>
      <c r="X1656" t="s">
        <v>85</v>
      </c>
      <c r="Y1656" t="s">
        <v>85</v>
      </c>
      <c r="Z1656" t="s">
        <v>85</v>
      </c>
      <c r="AA1656" t="s">
        <v>85</v>
      </c>
      <c r="AC1656" t="s">
        <v>2180</v>
      </c>
      <c r="AD1656" t="s">
        <v>85</v>
      </c>
      <c r="AE1656" t="s">
        <v>8833</v>
      </c>
    </row>
    <row r="1657" spans="1:31" x14ac:dyDescent="0.35">
      <c r="A1657" t="s">
        <v>85</v>
      </c>
      <c r="B1657" t="s">
        <v>12605</v>
      </c>
      <c r="C1657" t="s">
        <v>10905</v>
      </c>
      <c r="D1657" t="s">
        <v>10907</v>
      </c>
      <c r="E1657" t="s">
        <v>11143</v>
      </c>
      <c r="F1657" t="s">
        <v>11994</v>
      </c>
      <c r="G1657" t="s">
        <v>11995</v>
      </c>
      <c r="H1657" t="s">
        <v>12534</v>
      </c>
      <c r="I1657" t="s">
        <v>12575</v>
      </c>
      <c r="J1657" t="s">
        <v>2180</v>
      </c>
      <c r="K1657" t="s">
        <v>85</v>
      </c>
      <c r="M1657" t="s">
        <v>2180</v>
      </c>
      <c r="N1657" t="s">
        <v>85</v>
      </c>
      <c r="P1657" t="s">
        <v>85</v>
      </c>
      <c r="Q1657" t="s">
        <v>85</v>
      </c>
      <c r="R1657" t="s">
        <v>85</v>
      </c>
      <c r="T1657" t="s">
        <v>85</v>
      </c>
      <c r="V1657" t="s">
        <v>85</v>
      </c>
      <c r="W1657" t="s">
        <v>85</v>
      </c>
      <c r="X1657" t="s">
        <v>85</v>
      </c>
      <c r="Y1657" t="s">
        <v>85</v>
      </c>
      <c r="Z1657" t="s">
        <v>85</v>
      </c>
      <c r="AA1657" t="s">
        <v>85</v>
      </c>
      <c r="AC1657" t="s">
        <v>2180</v>
      </c>
      <c r="AD1657" t="s">
        <v>85</v>
      </c>
      <c r="AE1657" t="s">
        <v>2180</v>
      </c>
    </row>
    <row r="1658" spans="1:31" x14ac:dyDescent="0.35">
      <c r="A1658" t="s">
        <v>85</v>
      </c>
      <c r="B1658" t="s">
        <v>12606</v>
      </c>
      <c r="C1658" t="s">
        <v>10905</v>
      </c>
      <c r="D1658" t="s">
        <v>10907</v>
      </c>
      <c r="E1658" t="s">
        <v>11143</v>
      </c>
      <c r="F1658" t="s">
        <v>11994</v>
      </c>
      <c r="G1658" t="s">
        <v>11995</v>
      </c>
      <c r="H1658" t="s">
        <v>12534</v>
      </c>
      <c r="I1658" t="s">
        <v>12575</v>
      </c>
      <c r="J1658" t="s">
        <v>12607</v>
      </c>
      <c r="K1658" t="s">
        <v>85</v>
      </c>
      <c r="M1658" t="s">
        <v>12607</v>
      </c>
      <c r="N1658" t="s">
        <v>85</v>
      </c>
      <c r="P1658" t="s">
        <v>85</v>
      </c>
      <c r="Q1658" t="s">
        <v>85</v>
      </c>
      <c r="R1658" t="s">
        <v>85</v>
      </c>
      <c r="T1658" t="s">
        <v>85</v>
      </c>
      <c r="V1658" t="s">
        <v>85</v>
      </c>
      <c r="W1658" t="s">
        <v>85</v>
      </c>
      <c r="X1658" t="s">
        <v>85</v>
      </c>
      <c r="Y1658" t="s">
        <v>85</v>
      </c>
      <c r="Z1658" t="s">
        <v>85</v>
      </c>
      <c r="AA1658" t="s">
        <v>85</v>
      </c>
      <c r="AC1658" t="s">
        <v>12607</v>
      </c>
      <c r="AD1658" t="s">
        <v>85</v>
      </c>
      <c r="AE1658" t="s">
        <v>12607</v>
      </c>
    </row>
    <row r="1659" spans="1:31" x14ac:dyDescent="0.35">
      <c r="A1659" t="s">
        <v>85</v>
      </c>
      <c r="B1659" t="s">
        <v>12608</v>
      </c>
      <c r="C1659" t="s">
        <v>10905</v>
      </c>
      <c r="D1659" t="s">
        <v>10907</v>
      </c>
      <c r="E1659" t="s">
        <v>11143</v>
      </c>
      <c r="F1659" t="s">
        <v>11994</v>
      </c>
      <c r="G1659" t="s">
        <v>11995</v>
      </c>
      <c r="H1659" t="s">
        <v>12534</v>
      </c>
      <c r="I1659" t="s">
        <v>12575</v>
      </c>
      <c r="J1659" t="s">
        <v>11415</v>
      </c>
      <c r="K1659" t="s">
        <v>85</v>
      </c>
      <c r="M1659" t="s">
        <v>11415</v>
      </c>
      <c r="N1659" t="s">
        <v>85</v>
      </c>
      <c r="P1659" t="s">
        <v>85</v>
      </c>
      <c r="Q1659" t="s">
        <v>85</v>
      </c>
      <c r="R1659" t="s">
        <v>85</v>
      </c>
      <c r="T1659" t="s">
        <v>85</v>
      </c>
      <c r="V1659" t="s">
        <v>85</v>
      </c>
      <c r="W1659" t="s">
        <v>85</v>
      </c>
      <c r="X1659" t="s">
        <v>85</v>
      </c>
      <c r="Y1659" t="s">
        <v>85</v>
      </c>
      <c r="Z1659" t="s">
        <v>85</v>
      </c>
      <c r="AA1659" t="s">
        <v>85</v>
      </c>
      <c r="AC1659" t="s">
        <v>11415</v>
      </c>
      <c r="AD1659" t="s">
        <v>85</v>
      </c>
      <c r="AE1659" t="s">
        <v>11415</v>
      </c>
    </row>
    <row r="1660" spans="1:31" x14ac:dyDescent="0.35">
      <c r="A1660" t="s">
        <v>85</v>
      </c>
      <c r="B1660" t="s">
        <v>14948</v>
      </c>
      <c r="C1660" t="s">
        <v>10905</v>
      </c>
      <c r="D1660" t="s">
        <v>10907</v>
      </c>
      <c r="E1660" t="s">
        <v>11143</v>
      </c>
      <c r="F1660" t="s">
        <v>11994</v>
      </c>
      <c r="G1660" t="s">
        <v>11995</v>
      </c>
      <c r="H1660" t="s">
        <v>12534</v>
      </c>
      <c r="I1660" t="s">
        <v>12575</v>
      </c>
      <c r="J1660" t="s">
        <v>16616</v>
      </c>
      <c r="K1660" t="s">
        <v>85</v>
      </c>
      <c r="M1660" t="s">
        <v>16616</v>
      </c>
      <c r="N1660" t="s">
        <v>85</v>
      </c>
      <c r="P1660" t="s">
        <v>85</v>
      </c>
      <c r="Q1660" t="s">
        <v>85</v>
      </c>
      <c r="R1660" t="s">
        <v>85</v>
      </c>
      <c r="T1660" t="s">
        <v>85</v>
      </c>
      <c r="V1660" t="s">
        <v>85</v>
      </c>
      <c r="W1660" t="s">
        <v>85</v>
      </c>
      <c r="X1660" t="s">
        <v>85</v>
      </c>
      <c r="Y1660" t="s">
        <v>85</v>
      </c>
      <c r="Z1660" t="s">
        <v>85</v>
      </c>
      <c r="AA1660" t="s">
        <v>85</v>
      </c>
      <c r="AC1660" t="s">
        <v>16616</v>
      </c>
      <c r="AD1660" t="s">
        <v>85</v>
      </c>
      <c r="AE1660" t="s">
        <v>16616</v>
      </c>
    </row>
    <row r="1661" spans="1:31" x14ac:dyDescent="0.35">
      <c r="A1661" t="s">
        <v>85</v>
      </c>
      <c r="B1661" t="s">
        <v>14949</v>
      </c>
      <c r="C1661" t="s">
        <v>10905</v>
      </c>
      <c r="D1661" t="s">
        <v>10907</v>
      </c>
      <c r="E1661" t="s">
        <v>11143</v>
      </c>
      <c r="F1661" t="s">
        <v>11994</v>
      </c>
      <c r="G1661" t="s">
        <v>11995</v>
      </c>
      <c r="H1661" t="s">
        <v>12534</v>
      </c>
      <c r="I1661" t="s">
        <v>12575</v>
      </c>
      <c r="J1661" t="s">
        <v>14605</v>
      </c>
      <c r="K1661" t="s">
        <v>85</v>
      </c>
      <c r="M1661" t="s">
        <v>14605</v>
      </c>
      <c r="N1661" t="s">
        <v>85</v>
      </c>
      <c r="P1661" t="s">
        <v>85</v>
      </c>
      <c r="Q1661" t="s">
        <v>85</v>
      </c>
      <c r="R1661" t="s">
        <v>85</v>
      </c>
      <c r="T1661" t="s">
        <v>85</v>
      </c>
      <c r="V1661" t="s">
        <v>85</v>
      </c>
      <c r="W1661" t="s">
        <v>85</v>
      </c>
      <c r="X1661" t="s">
        <v>85</v>
      </c>
      <c r="Y1661" t="s">
        <v>85</v>
      </c>
      <c r="Z1661" t="s">
        <v>85</v>
      </c>
      <c r="AA1661" t="s">
        <v>85</v>
      </c>
      <c r="AC1661" t="s">
        <v>14605</v>
      </c>
      <c r="AD1661" t="s">
        <v>85</v>
      </c>
      <c r="AE1661" t="s">
        <v>14605</v>
      </c>
    </row>
    <row r="1662" spans="1:31" x14ac:dyDescent="0.35">
      <c r="A1662" t="s">
        <v>85</v>
      </c>
      <c r="B1662" t="s">
        <v>12641</v>
      </c>
      <c r="C1662" t="s">
        <v>10905</v>
      </c>
      <c r="D1662" t="s">
        <v>10907</v>
      </c>
      <c r="E1662" t="s">
        <v>11143</v>
      </c>
      <c r="F1662" t="s">
        <v>11994</v>
      </c>
      <c r="G1662" t="s">
        <v>11995</v>
      </c>
      <c r="H1662" t="s">
        <v>12534</v>
      </c>
      <c r="I1662" t="s">
        <v>12640</v>
      </c>
      <c r="J1662" t="s">
        <v>85</v>
      </c>
      <c r="K1662" t="s">
        <v>85</v>
      </c>
      <c r="M1662" t="s">
        <v>12640</v>
      </c>
      <c r="N1662" t="s">
        <v>85</v>
      </c>
      <c r="O1662" t="s">
        <v>85</v>
      </c>
      <c r="P1662" t="s">
        <v>85</v>
      </c>
      <c r="Q1662" t="s">
        <v>85</v>
      </c>
      <c r="R1662" t="s">
        <v>85</v>
      </c>
      <c r="T1662" t="s">
        <v>85</v>
      </c>
      <c r="V1662" t="s">
        <v>85</v>
      </c>
      <c r="W1662" t="s">
        <v>85</v>
      </c>
      <c r="X1662" t="s">
        <v>85</v>
      </c>
      <c r="Y1662" t="s">
        <v>85</v>
      </c>
      <c r="Z1662" t="s">
        <v>85</v>
      </c>
      <c r="AA1662" t="s">
        <v>85</v>
      </c>
      <c r="AC1662" t="s">
        <v>85</v>
      </c>
      <c r="AD1662" t="s">
        <v>85</v>
      </c>
      <c r="AE1662" t="s">
        <v>12640</v>
      </c>
    </row>
    <row r="1663" spans="1:31" x14ac:dyDescent="0.35">
      <c r="A1663" t="s">
        <v>85</v>
      </c>
      <c r="B1663" t="s">
        <v>14956</v>
      </c>
      <c r="C1663" t="s">
        <v>10905</v>
      </c>
      <c r="D1663" t="s">
        <v>10907</v>
      </c>
      <c r="E1663" t="s">
        <v>11143</v>
      </c>
      <c r="F1663" t="s">
        <v>11994</v>
      </c>
      <c r="G1663" t="s">
        <v>11995</v>
      </c>
      <c r="H1663" t="s">
        <v>12534</v>
      </c>
      <c r="I1663" t="s">
        <v>12640</v>
      </c>
      <c r="J1663" t="s">
        <v>16617</v>
      </c>
      <c r="K1663" t="s">
        <v>85</v>
      </c>
      <c r="M1663" t="s">
        <v>16617</v>
      </c>
      <c r="N1663" t="s">
        <v>20623</v>
      </c>
      <c r="O1663" t="s">
        <v>85</v>
      </c>
      <c r="P1663" t="s">
        <v>85</v>
      </c>
      <c r="Q1663" t="s">
        <v>85</v>
      </c>
      <c r="R1663" t="s">
        <v>85</v>
      </c>
      <c r="T1663" t="s">
        <v>85</v>
      </c>
      <c r="V1663" t="s">
        <v>85</v>
      </c>
      <c r="W1663" t="s">
        <v>85</v>
      </c>
      <c r="X1663" t="s">
        <v>85</v>
      </c>
      <c r="Y1663" t="s">
        <v>85</v>
      </c>
      <c r="Z1663" t="s">
        <v>85</v>
      </c>
      <c r="AA1663" t="s">
        <v>85</v>
      </c>
      <c r="AC1663" t="s">
        <v>85</v>
      </c>
      <c r="AD1663" t="s">
        <v>85</v>
      </c>
      <c r="AE1663" t="s">
        <v>16656</v>
      </c>
    </row>
    <row r="1664" spans="1:31" x14ac:dyDescent="0.35">
      <c r="A1664" t="s">
        <v>85</v>
      </c>
      <c r="B1664" t="s">
        <v>14957</v>
      </c>
      <c r="C1664" t="s">
        <v>10905</v>
      </c>
      <c r="D1664" t="s">
        <v>10907</v>
      </c>
      <c r="E1664" t="s">
        <v>11143</v>
      </c>
      <c r="F1664" t="s">
        <v>11994</v>
      </c>
      <c r="G1664" t="s">
        <v>11995</v>
      </c>
      <c r="H1664" t="s">
        <v>12534</v>
      </c>
      <c r="I1664" t="s">
        <v>12640</v>
      </c>
      <c r="J1664" t="s">
        <v>16618</v>
      </c>
      <c r="K1664" t="s">
        <v>85</v>
      </c>
      <c r="M1664" t="s">
        <v>16618</v>
      </c>
      <c r="N1664" t="s">
        <v>16619</v>
      </c>
      <c r="O1664" t="s">
        <v>85</v>
      </c>
      <c r="P1664" t="s">
        <v>85</v>
      </c>
      <c r="Q1664" t="s">
        <v>85</v>
      </c>
      <c r="R1664" t="s">
        <v>85</v>
      </c>
      <c r="T1664" t="s">
        <v>85</v>
      </c>
      <c r="V1664" t="s">
        <v>85</v>
      </c>
      <c r="W1664" t="s">
        <v>85</v>
      </c>
      <c r="X1664" t="s">
        <v>85</v>
      </c>
      <c r="Y1664" t="s">
        <v>85</v>
      </c>
      <c r="Z1664" t="s">
        <v>85</v>
      </c>
      <c r="AA1664" t="s">
        <v>85</v>
      </c>
      <c r="AC1664" t="s">
        <v>85</v>
      </c>
      <c r="AD1664" t="s">
        <v>85</v>
      </c>
      <c r="AE1664" t="s">
        <v>16618</v>
      </c>
    </row>
    <row r="1665" spans="1:31" x14ac:dyDescent="0.35">
      <c r="A1665" t="s">
        <v>85</v>
      </c>
      <c r="B1665" t="s">
        <v>12639</v>
      </c>
      <c r="C1665" t="s">
        <v>10905</v>
      </c>
      <c r="D1665" t="s">
        <v>10907</v>
      </c>
      <c r="E1665" t="s">
        <v>11143</v>
      </c>
      <c r="F1665" t="s">
        <v>11994</v>
      </c>
      <c r="G1665" t="s">
        <v>11995</v>
      </c>
      <c r="H1665" t="s">
        <v>12534</v>
      </c>
      <c r="I1665" t="s">
        <v>12640</v>
      </c>
      <c r="J1665" t="s">
        <v>16620</v>
      </c>
      <c r="K1665" t="s">
        <v>85</v>
      </c>
      <c r="M1665" t="s">
        <v>16620</v>
      </c>
      <c r="N1665" t="s">
        <v>19738</v>
      </c>
      <c r="O1665" t="s">
        <v>85</v>
      </c>
      <c r="P1665" t="s">
        <v>85</v>
      </c>
      <c r="Q1665" t="s">
        <v>85</v>
      </c>
      <c r="R1665" t="s">
        <v>85</v>
      </c>
      <c r="T1665" t="s">
        <v>85</v>
      </c>
      <c r="V1665" t="s">
        <v>85</v>
      </c>
      <c r="W1665" t="s">
        <v>85</v>
      </c>
      <c r="X1665" t="s">
        <v>85</v>
      </c>
      <c r="Y1665" t="s">
        <v>85</v>
      </c>
      <c r="Z1665" t="s">
        <v>85</v>
      </c>
      <c r="AA1665" t="s">
        <v>85</v>
      </c>
      <c r="AC1665" t="s">
        <v>85</v>
      </c>
      <c r="AD1665" t="s">
        <v>85</v>
      </c>
      <c r="AE1665" t="s">
        <v>16620</v>
      </c>
    </row>
    <row r="1666" spans="1:31" x14ac:dyDescent="0.35">
      <c r="B1666" t="s">
        <v>15077</v>
      </c>
      <c r="C1666" t="s">
        <v>10905</v>
      </c>
      <c r="D1666" t="s">
        <v>10907</v>
      </c>
      <c r="E1666" t="s">
        <v>11143</v>
      </c>
      <c r="F1666" t="s">
        <v>11994</v>
      </c>
      <c r="G1666" t="s">
        <v>11995</v>
      </c>
      <c r="H1666" t="s">
        <v>12534</v>
      </c>
      <c r="I1666" t="s">
        <v>16621</v>
      </c>
      <c r="J1666" t="s">
        <v>16622</v>
      </c>
      <c r="M1666" t="s">
        <v>16622</v>
      </c>
      <c r="AD1666" t="s">
        <v>85</v>
      </c>
      <c r="AE1666" t="s">
        <v>16622</v>
      </c>
    </row>
    <row r="1667" spans="1:31" x14ac:dyDescent="0.35">
      <c r="B1667" t="s">
        <v>15076</v>
      </c>
      <c r="C1667" t="s">
        <v>10905</v>
      </c>
      <c r="D1667" t="s">
        <v>10907</v>
      </c>
      <c r="E1667" t="s">
        <v>11143</v>
      </c>
      <c r="F1667" t="s">
        <v>11994</v>
      </c>
      <c r="G1667" t="s">
        <v>11995</v>
      </c>
      <c r="H1667" t="s">
        <v>12534</v>
      </c>
      <c r="I1667" t="s">
        <v>16621</v>
      </c>
      <c r="M1667" t="s">
        <v>16621</v>
      </c>
      <c r="AD1667" t="s">
        <v>85</v>
      </c>
      <c r="AE1667" t="s">
        <v>16656</v>
      </c>
    </row>
    <row r="1668" spans="1:31" x14ac:dyDescent="0.35">
      <c r="A1668" t="s">
        <v>85</v>
      </c>
      <c r="B1668" t="s">
        <v>12635</v>
      </c>
      <c r="C1668" t="s">
        <v>10905</v>
      </c>
      <c r="D1668" t="s">
        <v>10907</v>
      </c>
      <c r="E1668" t="s">
        <v>11143</v>
      </c>
      <c r="F1668" t="s">
        <v>11994</v>
      </c>
      <c r="G1668" t="s">
        <v>11995</v>
      </c>
      <c r="H1668" t="s">
        <v>12534</v>
      </c>
      <c r="I1668" t="s">
        <v>12636</v>
      </c>
      <c r="J1668" t="s">
        <v>85</v>
      </c>
      <c r="K1668" t="s">
        <v>85</v>
      </c>
      <c r="M1668" t="s">
        <v>12636</v>
      </c>
      <c r="N1668" t="s">
        <v>85</v>
      </c>
      <c r="O1668" t="s">
        <v>85</v>
      </c>
      <c r="P1668" t="s">
        <v>85</v>
      </c>
      <c r="Q1668" t="s">
        <v>85</v>
      </c>
      <c r="R1668" t="s">
        <v>85</v>
      </c>
      <c r="T1668" t="s">
        <v>85</v>
      </c>
      <c r="V1668" t="s">
        <v>85</v>
      </c>
      <c r="W1668" t="s">
        <v>85</v>
      </c>
      <c r="X1668" t="s">
        <v>85</v>
      </c>
      <c r="Y1668" t="s">
        <v>85</v>
      </c>
      <c r="Z1668" t="s">
        <v>85</v>
      </c>
      <c r="AA1668" t="s">
        <v>85</v>
      </c>
      <c r="AC1668" t="s">
        <v>85</v>
      </c>
      <c r="AD1668" t="s">
        <v>85</v>
      </c>
      <c r="AE1668" t="s">
        <v>16656</v>
      </c>
    </row>
    <row r="1669" spans="1:31" x14ac:dyDescent="0.35">
      <c r="A1669" t="s">
        <v>85</v>
      </c>
      <c r="B1669" t="s">
        <v>12637</v>
      </c>
      <c r="C1669" t="s">
        <v>10905</v>
      </c>
      <c r="D1669" t="s">
        <v>10907</v>
      </c>
      <c r="E1669" t="s">
        <v>11143</v>
      </c>
      <c r="F1669" t="s">
        <v>11994</v>
      </c>
      <c r="G1669" t="s">
        <v>11995</v>
      </c>
      <c r="H1669" t="s">
        <v>12534</v>
      </c>
      <c r="I1669" t="s">
        <v>12636</v>
      </c>
      <c r="J1669" t="s">
        <v>16623</v>
      </c>
      <c r="K1669" t="s">
        <v>85</v>
      </c>
      <c r="M1669" t="s">
        <v>16623</v>
      </c>
      <c r="N1669" t="s">
        <v>20159</v>
      </c>
      <c r="O1669" t="s">
        <v>20160</v>
      </c>
      <c r="P1669" t="s">
        <v>85</v>
      </c>
      <c r="Q1669" t="s">
        <v>85</v>
      </c>
      <c r="R1669" t="s">
        <v>12638</v>
      </c>
      <c r="T1669" t="s">
        <v>85</v>
      </c>
      <c r="V1669" t="s">
        <v>85</v>
      </c>
      <c r="W1669" t="s">
        <v>85</v>
      </c>
      <c r="X1669" t="s">
        <v>85</v>
      </c>
      <c r="Y1669" t="s">
        <v>85</v>
      </c>
      <c r="Z1669" t="s">
        <v>85</v>
      </c>
      <c r="AA1669" t="s">
        <v>85</v>
      </c>
      <c r="AC1669" t="s">
        <v>10916</v>
      </c>
      <c r="AD1669" t="s">
        <v>85</v>
      </c>
      <c r="AE1669" t="s">
        <v>16656</v>
      </c>
    </row>
    <row r="1670" spans="1:31" x14ac:dyDescent="0.35">
      <c r="A1670" t="s">
        <v>85</v>
      </c>
      <c r="B1670" t="s">
        <v>15228</v>
      </c>
      <c r="C1670" t="s">
        <v>10905</v>
      </c>
      <c r="D1670" t="s">
        <v>10907</v>
      </c>
      <c r="E1670" t="s">
        <v>11143</v>
      </c>
      <c r="F1670" t="s">
        <v>11994</v>
      </c>
      <c r="G1670" t="s">
        <v>11995</v>
      </c>
      <c r="H1670" t="s">
        <v>12534</v>
      </c>
      <c r="I1670" t="s">
        <v>7964</v>
      </c>
      <c r="J1670" t="s">
        <v>85</v>
      </c>
      <c r="K1670" t="s">
        <v>85</v>
      </c>
      <c r="M1670" t="s">
        <v>7964</v>
      </c>
      <c r="N1670" t="s">
        <v>20624</v>
      </c>
      <c r="P1670" t="s">
        <v>85</v>
      </c>
      <c r="Q1670" t="s">
        <v>85</v>
      </c>
      <c r="R1670" t="s">
        <v>85</v>
      </c>
      <c r="T1670" t="s">
        <v>85</v>
      </c>
      <c r="V1670" t="s">
        <v>85</v>
      </c>
      <c r="W1670" t="s">
        <v>85</v>
      </c>
      <c r="X1670" t="s">
        <v>85</v>
      </c>
      <c r="Y1670" t="s">
        <v>85</v>
      </c>
      <c r="Z1670" t="s">
        <v>85</v>
      </c>
      <c r="AA1670" t="s">
        <v>85</v>
      </c>
      <c r="AC1670" t="s">
        <v>7964</v>
      </c>
      <c r="AD1670" t="s">
        <v>85</v>
      </c>
      <c r="AE1670" t="s">
        <v>7964</v>
      </c>
    </row>
    <row r="1671" spans="1:31" x14ac:dyDescent="0.35">
      <c r="A1671" t="s">
        <v>85</v>
      </c>
      <c r="B1671" t="s">
        <v>12634</v>
      </c>
      <c r="C1671" t="s">
        <v>10905</v>
      </c>
      <c r="D1671" t="s">
        <v>10907</v>
      </c>
      <c r="E1671" t="s">
        <v>11143</v>
      </c>
      <c r="F1671" t="s">
        <v>11994</v>
      </c>
      <c r="G1671" t="s">
        <v>11995</v>
      </c>
      <c r="H1671" t="s">
        <v>12534</v>
      </c>
      <c r="I1671" t="s">
        <v>12619</v>
      </c>
      <c r="J1671" t="s">
        <v>85</v>
      </c>
      <c r="K1671" t="s">
        <v>85</v>
      </c>
      <c r="M1671" t="s">
        <v>12619</v>
      </c>
      <c r="N1671" t="s">
        <v>85</v>
      </c>
      <c r="P1671" t="s">
        <v>85</v>
      </c>
      <c r="Q1671" t="s">
        <v>85</v>
      </c>
      <c r="R1671" t="s">
        <v>85</v>
      </c>
      <c r="T1671" t="s">
        <v>85</v>
      </c>
      <c r="V1671" t="s">
        <v>85</v>
      </c>
      <c r="W1671" t="s">
        <v>85</v>
      </c>
      <c r="X1671" t="s">
        <v>85</v>
      </c>
      <c r="Y1671" t="s">
        <v>85</v>
      </c>
      <c r="Z1671" t="s">
        <v>85</v>
      </c>
      <c r="AA1671" t="s">
        <v>85</v>
      </c>
      <c r="AC1671" t="s">
        <v>85</v>
      </c>
      <c r="AD1671" t="s">
        <v>85</v>
      </c>
      <c r="AE1671" t="s">
        <v>16656</v>
      </c>
    </row>
    <row r="1672" spans="1:31" x14ac:dyDescent="0.35">
      <c r="A1672" t="s">
        <v>85</v>
      </c>
      <c r="B1672" t="s">
        <v>12618</v>
      </c>
      <c r="C1672" t="s">
        <v>10905</v>
      </c>
      <c r="D1672" t="s">
        <v>10907</v>
      </c>
      <c r="E1672" t="s">
        <v>11143</v>
      </c>
      <c r="F1672" t="s">
        <v>11994</v>
      </c>
      <c r="G1672" t="s">
        <v>11995</v>
      </c>
      <c r="H1672" t="s">
        <v>12534</v>
      </c>
      <c r="I1672" t="s">
        <v>12619</v>
      </c>
      <c r="J1672" t="s">
        <v>16624</v>
      </c>
      <c r="K1672" t="s">
        <v>85</v>
      </c>
      <c r="M1672" t="s">
        <v>16624</v>
      </c>
      <c r="O1672" t="s">
        <v>12621</v>
      </c>
      <c r="P1672" t="s">
        <v>85</v>
      </c>
      <c r="Q1672" t="s">
        <v>85</v>
      </c>
      <c r="R1672" t="s">
        <v>85</v>
      </c>
      <c r="T1672" t="s">
        <v>85</v>
      </c>
      <c r="V1672" t="s">
        <v>85</v>
      </c>
      <c r="W1672" t="s">
        <v>85</v>
      </c>
      <c r="X1672" t="s">
        <v>85</v>
      </c>
      <c r="Y1672" t="s">
        <v>85</v>
      </c>
      <c r="Z1672" t="s">
        <v>85</v>
      </c>
      <c r="AA1672" t="s">
        <v>85</v>
      </c>
      <c r="AC1672" t="s">
        <v>12620</v>
      </c>
      <c r="AD1672" t="s">
        <v>85</v>
      </c>
      <c r="AE1672" t="s">
        <v>16624</v>
      </c>
    </row>
    <row r="1673" spans="1:31" x14ac:dyDescent="0.35">
      <c r="A1673" t="s">
        <v>85</v>
      </c>
      <c r="B1673" t="s">
        <v>14913</v>
      </c>
      <c r="C1673" t="s">
        <v>10905</v>
      </c>
      <c r="D1673" t="s">
        <v>10907</v>
      </c>
      <c r="E1673" t="s">
        <v>11143</v>
      </c>
      <c r="F1673" t="s">
        <v>11994</v>
      </c>
      <c r="G1673" t="s">
        <v>11995</v>
      </c>
      <c r="H1673" t="s">
        <v>12534</v>
      </c>
      <c r="I1673" t="s">
        <v>12619</v>
      </c>
      <c r="J1673" t="s">
        <v>20625</v>
      </c>
      <c r="K1673" t="s">
        <v>85</v>
      </c>
      <c r="M1673" t="s">
        <v>20625</v>
      </c>
      <c r="N1673" t="s">
        <v>16625</v>
      </c>
      <c r="O1673" t="s">
        <v>12621</v>
      </c>
      <c r="P1673" t="s">
        <v>85</v>
      </c>
      <c r="Q1673" t="s">
        <v>85</v>
      </c>
      <c r="R1673" t="s">
        <v>85</v>
      </c>
      <c r="T1673" t="s">
        <v>85</v>
      </c>
      <c r="V1673" t="s">
        <v>85</v>
      </c>
      <c r="W1673" t="s">
        <v>85</v>
      </c>
      <c r="X1673" t="s">
        <v>85</v>
      </c>
      <c r="Y1673" t="s">
        <v>85</v>
      </c>
      <c r="Z1673" t="s">
        <v>85</v>
      </c>
      <c r="AA1673" t="s">
        <v>85</v>
      </c>
      <c r="AC1673" t="s">
        <v>12620</v>
      </c>
      <c r="AD1673" t="s">
        <v>85</v>
      </c>
      <c r="AE1673" t="s">
        <v>16656</v>
      </c>
    </row>
    <row r="1674" spans="1:31" x14ac:dyDescent="0.35">
      <c r="A1674" t="s">
        <v>85</v>
      </c>
      <c r="B1674" t="s">
        <v>14914</v>
      </c>
      <c r="C1674" t="s">
        <v>10905</v>
      </c>
      <c r="D1674" t="s">
        <v>10907</v>
      </c>
      <c r="E1674" t="s">
        <v>11143</v>
      </c>
      <c r="F1674" t="s">
        <v>11994</v>
      </c>
      <c r="G1674" t="s">
        <v>11995</v>
      </c>
      <c r="H1674" t="s">
        <v>12534</v>
      </c>
      <c r="I1674" t="s">
        <v>12619</v>
      </c>
      <c r="J1674" t="s">
        <v>16626</v>
      </c>
      <c r="K1674" t="s">
        <v>85</v>
      </c>
      <c r="M1674" t="s">
        <v>16626</v>
      </c>
      <c r="N1674" t="s">
        <v>85</v>
      </c>
      <c r="P1674" t="s">
        <v>85</v>
      </c>
      <c r="Q1674" t="s">
        <v>85</v>
      </c>
      <c r="R1674" t="s">
        <v>85</v>
      </c>
      <c r="T1674" t="s">
        <v>85</v>
      </c>
      <c r="V1674" t="s">
        <v>85</v>
      </c>
      <c r="W1674" t="s">
        <v>85</v>
      </c>
      <c r="X1674" t="s">
        <v>85</v>
      </c>
      <c r="Y1674" t="s">
        <v>85</v>
      </c>
      <c r="Z1674" t="s">
        <v>85</v>
      </c>
      <c r="AA1674" t="s">
        <v>85</v>
      </c>
      <c r="AC1674" t="s">
        <v>12623</v>
      </c>
      <c r="AD1674" t="s">
        <v>85</v>
      </c>
      <c r="AE1674" t="s">
        <v>16626</v>
      </c>
    </row>
    <row r="1675" spans="1:31" x14ac:dyDescent="0.35">
      <c r="A1675" t="s">
        <v>85</v>
      </c>
      <c r="B1675" t="s">
        <v>15018</v>
      </c>
      <c r="C1675" t="s">
        <v>10905</v>
      </c>
      <c r="D1675" t="s">
        <v>10907</v>
      </c>
      <c r="E1675" t="s">
        <v>11143</v>
      </c>
      <c r="F1675" t="s">
        <v>11994</v>
      </c>
      <c r="G1675" t="s">
        <v>11995</v>
      </c>
      <c r="H1675" t="s">
        <v>12534</v>
      </c>
      <c r="I1675" t="s">
        <v>12619</v>
      </c>
      <c r="J1675" t="s">
        <v>16627</v>
      </c>
      <c r="K1675" t="s">
        <v>85</v>
      </c>
      <c r="M1675" t="s">
        <v>16627</v>
      </c>
      <c r="N1675" t="s">
        <v>85</v>
      </c>
      <c r="P1675" t="s">
        <v>85</v>
      </c>
      <c r="Q1675" t="s">
        <v>85</v>
      </c>
      <c r="R1675" t="s">
        <v>85</v>
      </c>
      <c r="T1675" t="s">
        <v>85</v>
      </c>
      <c r="V1675" t="s">
        <v>85</v>
      </c>
      <c r="W1675" t="s">
        <v>85</v>
      </c>
      <c r="X1675" t="s">
        <v>85</v>
      </c>
      <c r="Y1675" t="s">
        <v>85</v>
      </c>
      <c r="Z1675" t="s">
        <v>85</v>
      </c>
      <c r="AA1675" t="s">
        <v>85</v>
      </c>
      <c r="AC1675" t="s">
        <v>12633</v>
      </c>
      <c r="AD1675" t="s">
        <v>85</v>
      </c>
      <c r="AE1675" t="s">
        <v>16627</v>
      </c>
    </row>
    <row r="1676" spans="1:31" x14ac:dyDescent="0.35">
      <c r="A1676" t="s">
        <v>85</v>
      </c>
      <c r="B1676" t="s">
        <v>16628</v>
      </c>
      <c r="C1676" t="s">
        <v>10905</v>
      </c>
      <c r="D1676" t="s">
        <v>10907</v>
      </c>
      <c r="E1676" t="s">
        <v>11143</v>
      </c>
      <c r="F1676" t="s">
        <v>11994</v>
      </c>
      <c r="G1676" t="s">
        <v>11995</v>
      </c>
      <c r="H1676" t="s">
        <v>12534</v>
      </c>
      <c r="I1676" t="s">
        <v>12619</v>
      </c>
      <c r="J1676" t="s">
        <v>16629</v>
      </c>
      <c r="K1676" t="s">
        <v>85</v>
      </c>
      <c r="M1676" t="s">
        <v>16629</v>
      </c>
      <c r="N1676" t="s">
        <v>85</v>
      </c>
      <c r="P1676" t="s">
        <v>85</v>
      </c>
      <c r="Q1676" t="s">
        <v>85</v>
      </c>
      <c r="R1676" t="s">
        <v>85</v>
      </c>
      <c r="T1676" t="s">
        <v>85</v>
      </c>
      <c r="V1676" t="s">
        <v>85</v>
      </c>
      <c r="W1676" t="s">
        <v>85</v>
      </c>
      <c r="X1676" t="s">
        <v>85</v>
      </c>
      <c r="Y1676" t="s">
        <v>85</v>
      </c>
      <c r="Z1676" t="s">
        <v>85</v>
      </c>
      <c r="AA1676" t="s">
        <v>85</v>
      </c>
      <c r="AD1676" t="s">
        <v>85</v>
      </c>
      <c r="AE1676" t="s">
        <v>16629</v>
      </c>
    </row>
    <row r="1677" spans="1:31" x14ac:dyDescent="0.35">
      <c r="A1677" t="s">
        <v>85</v>
      </c>
      <c r="B1677" t="s">
        <v>12622</v>
      </c>
      <c r="C1677" t="s">
        <v>10905</v>
      </c>
      <c r="D1677" t="s">
        <v>10907</v>
      </c>
      <c r="E1677" t="s">
        <v>11143</v>
      </c>
      <c r="F1677" t="s">
        <v>11994</v>
      </c>
      <c r="G1677" t="s">
        <v>11995</v>
      </c>
      <c r="H1677" t="s">
        <v>12534</v>
      </c>
      <c r="I1677" t="s">
        <v>12619</v>
      </c>
      <c r="J1677" t="s">
        <v>12623</v>
      </c>
      <c r="K1677" t="s">
        <v>85</v>
      </c>
      <c r="M1677" t="s">
        <v>12623</v>
      </c>
      <c r="N1677" t="s">
        <v>12624</v>
      </c>
      <c r="P1677" t="s">
        <v>85</v>
      </c>
      <c r="Q1677" t="s">
        <v>85</v>
      </c>
      <c r="R1677" t="s">
        <v>85</v>
      </c>
      <c r="T1677" t="s">
        <v>85</v>
      </c>
      <c r="V1677" t="s">
        <v>85</v>
      </c>
      <c r="W1677" t="s">
        <v>85</v>
      </c>
      <c r="X1677" t="s">
        <v>85</v>
      </c>
      <c r="Y1677" t="s">
        <v>85</v>
      </c>
      <c r="Z1677" t="s">
        <v>85</v>
      </c>
      <c r="AA1677" t="s">
        <v>85</v>
      </c>
      <c r="AC1677" t="s">
        <v>12623</v>
      </c>
      <c r="AD1677" t="s">
        <v>85</v>
      </c>
      <c r="AE1677" t="s">
        <v>12623</v>
      </c>
    </row>
    <row r="1678" spans="1:31" x14ac:dyDescent="0.35">
      <c r="A1678" t="s">
        <v>85</v>
      </c>
      <c r="B1678" t="s">
        <v>12625</v>
      </c>
      <c r="C1678" t="s">
        <v>10905</v>
      </c>
      <c r="D1678" t="s">
        <v>10907</v>
      </c>
      <c r="E1678" t="s">
        <v>11143</v>
      </c>
      <c r="F1678" t="s">
        <v>11994</v>
      </c>
      <c r="G1678" t="s">
        <v>11995</v>
      </c>
      <c r="H1678" t="s">
        <v>12534</v>
      </c>
      <c r="I1678" t="s">
        <v>12619</v>
      </c>
      <c r="J1678" t="s">
        <v>12626</v>
      </c>
      <c r="M1678" t="s">
        <v>12626</v>
      </c>
      <c r="N1678" t="s">
        <v>12627</v>
      </c>
      <c r="P1678" t="s">
        <v>85</v>
      </c>
      <c r="Q1678" t="s">
        <v>85</v>
      </c>
      <c r="R1678" t="s">
        <v>85</v>
      </c>
      <c r="T1678" t="s">
        <v>85</v>
      </c>
      <c r="V1678" t="s">
        <v>85</v>
      </c>
      <c r="W1678" t="s">
        <v>85</v>
      </c>
      <c r="X1678" t="s">
        <v>85</v>
      </c>
      <c r="Y1678" t="s">
        <v>85</v>
      </c>
      <c r="Z1678" t="s">
        <v>85</v>
      </c>
      <c r="AA1678" t="s">
        <v>85</v>
      </c>
      <c r="AC1678" t="s">
        <v>12627</v>
      </c>
      <c r="AD1678" t="s">
        <v>85</v>
      </c>
      <c r="AE1678" t="s">
        <v>12626</v>
      </c>
    </row>
    <row r="1679" spans="1:31" x14ac:dyDescent="0.35">
      <c r="A1679" t="s">
        <v>85</v>
      </c>
      <c r="B1679" t="s">
        <v>16630</v>
      </c>
      <c r="C1679" t="s">
        <v>10905</v>
      </c>
      <c r="D1679" t="s">
        <v>10907</v>
      </c>
      <c r="E1679" t="s">
        <v>11143</v>
      </c>
      <c r="F1679" t="s">
        <v>11994</v>
      </c>
      <c r="G1679" t="s">
        <v>11995</v>
      </c>
      <c r="H1679" t="s">
        <v>12534</v>
      </c>
      <c r="I1679" t="s">
        <v>12619</v>
      </c>
      <c r="J1679" t="s">
        <v>16631</v>
      </c>
      <c r="K1679" t="s">
        <v>85</v>
      </c>
      <c r="M1679" t="s">
        <v>16631</v>
      </c>
      <c r="P1679" t="s">
        <v>85</v>
      </c>
      <c r="Q1679" t="s">
        <v>85</v>
      </c>
      <c r="R1679" t="s">
        <v>85</v>
      </c>
      <c r="T1679" t="s">
        <v>85</v>
      </c>
      <c r="V1679" t="s">
        <v>85</v>
      </c>
      <c r="W1679" t="s">
        <v>85</v>
      </c>
      <c r="X1679" t="s">
        <v>85</v>
      </c>
      <c r="Y1679" t="s">
        <v>85</v>
      </c>
      <c r="Z1679" t="s">
        <v>85</v>
      </c>
      <c r="AA1679" t="s">
        <v>85</v>
      </c>
      <c r="AC1679" t="s">
        <v>12623</v>
      </c>
      <c r="AD1679" t="s">
        <v>85</v>
      </c>
      <c r="AE1679" t="s">
        <v>16656</v>
      </c>
    </row>
    <row r="1680" spans="1:31" x14ac:dyDescent="0.35">
      <c r="A1680" t="s">
        <v>85</v>
      </c>
      <c r="B1680" t="s">
        <v>12628</v>
      </c>
      <c r="C1680" t="s">
        <v>10905</v>
      </c>
      <c r="D1680" t="s">
        <v>10907</v>
      </c>
      <c r="E1680" t="s">
        <v>11143</v>
      </c>
      <c r="F1680" t="s">
        <v>11994</v>
      </c>
      <c r="G1680" t="s">
        <v>11995</v>
      </c>
      <c r="H1680" t="s">
        <v>12534</v>
      </c>
      <c r="I1680" t="s">
        <v>12619</v>
      </c>
      <c r="J1680" t="s">
        <v>12629</v>
      </c>
      <c r="K1680" t="s">
        <v>85</v>
      </c>
      <c r="M1680" t="s">
        <v>12629</v>
      </c>
      <c r="N1680" t="s">
        <v>12630</v>
      </c>
      <c r="P1680" t="s">
        <v>85</v>
      </c>
      <c r="Q1680" t="s">
        <v>85</v>
      </c>
      <c r="R1680" t="s">
        <v>85</v>
      </c>
      <c r="T1680" t="s">
        <v>85</v>
      </c>
      <c r="V1680" t="s">
        <v>85</v>
      </c>
      <c r="W1680" t="s">
        <v>85</v>
      </c>
      <c r="X1680" t="s">
        <v>85</v>
      </c>
      <c r="Y1680" t="s">
        <v>85</v>
      </c>
      <c r="Z1680" t="s">
        <v>85</v>
      </c>
      <c r="AA1680" t="s">
        <v>85</v>
      </c>
      <c r="AC1680" t="s">
        <v>12629</v>
      </c>
      <c r="AD1680" t="s">
        <v>85</v>
      </c>
      <c r="AE1680" t="s">
        <v>12629</v>
      </c>
    </row>
    <row r="1681" spans="1:31" x14ac:dyDescent="0.35">
      <c r="A1681" t="s">
        <v>85</v>
      </c>
      <c r="B1681" t="s">
        <v>12631</v>
      </c>
      <c r="C1681" t="s">
        <v>10905</v>
      </c>
      <c r="D1681" t="s">
        <v>10907</v>
      </c>
      <c r="E1681" t="s">
        <v>11143</v>
      </c>
      <c r="F1681" t="s">
        <v>11994</v>
      </c>
      <c r="G1681" t="s">
        <v>11995</v>
      </c>
      <c r="H1681" t="s">
        <v>12534</v>
      </c>
      <c r="I1681" t="s">
        <v>12619</v>
      </c>
      <c r="J1681" t="s">
        <v>12632</v>
      </c>
      <c r="M1681" t="s">
        <v>12632</v>
      </c>
      <c r="N1681" t="s">
        <v>11378</v>
      </c>
      <c r="O1681" t="s">
        <v>85</v>
      </c>
      <c r="P1681" t="s">
        <v>85</v>
      </c>
      <c r="Q1681" t="s">
        <v>85</v>
      </c>
      <c r="R1681" t="s">
        <v>85</v>
      </c>
      <c r="T1681" t="s">
        <v>85</v>
      </c>
      <c r="V1681" t="s">
        <v>85</v>
      </c>
      <c r="W1681" t="s">
        <v>85</v>
      </c>
      <c r="X1681" t="s">
        <v>85</v>
      </c>
      <c r="Y1681" t="s">
        <v>85</v>
      </c>
      <c r="Z1681" t="s">
        <v>85</v>
      </c>
      <c r="AA1681" t="s">
        <v>85</v>
      </c>
      <c r="AC1681" t="s">
        <v>12632</v>
      </c>
      <c r="AD1681" t="s">
        <v>85</v>
      </c>
      <c r="AE1681" t="s">
        <v>12632</v>
      </c>
    </row>
    <row r="1682" spans="1:31" x14ac:dyDescent="0.35">
      <c r="A1682" t="s">
        <v>85</v>
      </c>
      <c r="B1682" t="s">
        <v>12668</v>
      </c>
      <c r="C1682" t="s">
        <v>10905</v>
      </c>
      <c r="D1682" t="s">
        <v>10907</v>
      </c>
      <c r="E1682" t="s">
        <v>11143</v>
      </c>
      <c r="F1682" t="s">
        <v>12669</v>
      </c>
      <c r="G1682" t="s">
        <v>12670</v>
      </c>
      <c r="H1682" t="s">
        <v>12671</v>
      </c>
      <c r="I1682" t="s">
        <v>12672</v>
      </c>
      <c r="J1682" t="s">
        <v>85</v>
      </c>
      <c r="K1682" t="s">
        <v>85</v>
      </c>
      <c r="M1682" t="s">
        <v>12672</v>
      </c>
      <c r="N1682" t="s">
        <v>85</v>
      </c>
      <c r="O1682" t="s">
        <v>12673</v>
      </c>
      <c r="P1682" t="s">
        <v>85</v>
      </c>
      <c r="Q1682" t="s">
        <v>85</v>
      </c>
      <c r="R1682" t="s">
        <v>85</v>
      </c>
      <c r="S1682" t="s">
        <v>85</v>
      </c>
      <c r="T1682" t="s">
        <v>85</v>
      </c>
      <c r="U1682" t="s">
        <v>85</v>
      </c>
      <c r="V1682" t="s">
        <v>85</v>
      </c>
      <c r="W1682" t="s">
        <v>85</v>
      </c>
      <c r="X1682" t="s">
        <v>85</v>
      </c>
      <c r="Y1682" t="s">
        <v>85</v>
      </c>
      <c r="Z1682" t="s">
        <v>85</v>
      </c>
      <c r="AA1682" t="s">
        <v>85</v>
      </c>
      <c r="AB1682" t="s">
        <v>85</v>
      </c>
      <c r="AC1682" t="s">
        <v>85</v>
      </c>
      <c r="AD1682" t="s">
        <v>85</v>
      </c>
      <c r="AE1682" t="b">
        <v>0</v>
      </c>
    </row>
    <row r="1683" spans="1:31" x14ac:dyDescent="0.35">
      <c r="A1683" t="s">
        <v>85</v>
      </c>
      <c r="B1683" t="s">
        <v>12674</v>
      </c>
      <c r="C1683" t="s">
        <v>10905</v>
      </c>
      <c r="D1683" t="s">
        <v>10907</v>
      </c>
      <c r="E1683" t="s">
        <v>11143</v>
      </c>
      <c r="F1683" t="s">
        <v>12669</v>
      </c>
      <c r="G1683" t="s">
        <v>12670</v>
      </c>
      <c r="H1683" t="s">
        <v>12675</v>
      </c>
      <c r="I1683" t="s">
        <v>85</v>
      </c>
      <c r="J1683" t="s">
        <v>85</v>
      </c>
      <c r="K1683" t="s">
        <v>85</v>
      </c>
      <c r="M1683" t="s">
        <v>12675</v>
      </c>
      <c r="N1683" t="s">
        <v>85</v>
      </c>
      <c r="O1683" t="s">
        <v>12676</v>
      </c>
      <c r="P1683" t="s">
        <v>85</v>
      </c>
      <c r="Q1683" t="s">
        <v>85</v>
      </c>
      <c r="R1683" t="s">
        <v>85</v>
      </c>
      <c r="S1683" t="s">
        <v>85</v>
      </c>
      <c r="T1683" t="s">
        <v>85</v>
      </c>
      <c r="U1683" t="s">
        <v>85</v>
      </c>
      <c r="V1683" t="s">
        <v>85</v>
      </c>
      <c r="W1683" t="s">
        <v>85</v>
      </c>
      <c r="X1683" t="s">
        <v>85</v>
      </c>
      <c r="Y1683" t="s">
        <v>85</v>
      </c>
      <c r="Z1683" t="s">
        <v>85</v>
      </c>
      <c r="AA1683" t="s">
        <v>85</v>
      </c>
      <c r="AB1683" t="s">
        <v>85</v>
      </c>
      <c r="AC1683" t="s">
        <v>85</v>
      </c>
      <c r="AD1683" t="s">
        <v>85</v>
      </c>
      <c r="AE1683" t="b">
        <v>0</v>
      </c>
    </row>
    <row r="1684" spans="1:31" x14ac:dyDescent="0.35">
      <c r="A1684" t="s">
        <v>85</v>
      </c>
      <c r="B1684" t="s">
        <v>12677</v>
      </c>
      <c r="C1684" t="s">
        <v>10905</v>
      </c>
      <c r="D1684" t="s">
        <v>10907</v>
      </c>
      <c r="E1684" t="s">
        <v>11143</v>
      </c>
      <c r="F1684" t="s">
        <v>12669</v>
      </c>
      <c r="G1684" t="s">
        <v>12670</v>
      </c>
      <c r="H1684" t="s">
        <v>12671</v>
      </c>
      <c r="I1684" t="s">
        <v>85</v>
      </c>
      <c r="J1684" t="s">
        <v>85</v>
      </c>
      <c r="K1684" t="s">
        <v>85</v>
      </c>
      <c r="M1684" t="s">
        <v>12671</v>
      </c>
      <c r="N1684" t="s">
        <v>85</v>
      </c>
      <c r="O1684" t="s">
        <v>12678</v>
      </c>
      <c r="P1684" t="s">
        <v>85</v>
      </c>
      <c r="Q1684" t="s">
        <v>85</v>
      </c>
      <c r="R1684" t="s">
        <v>85</v>
      </c>
      <c r="S1684" t="s">
        <v>85</v>
      </c>
      <c r="T1684" t="s">
        <v>85</v>
      </c>
      <c r="U1684" t="s">
        <v>85</v>
      </c>
      <c r="V1684" t="s">
        <v>85</v>
      </c>
      <c r="W1684" t="s">
        <v>85</v>
      </c>
      <c r="X1684" t="s">
        <v>85</v>
      </c>
      <c r="Y1684" t="s">
        <v>85</v>
      </c>
      <c r="Z1684" t="s">
        <v>85</v>
      </c>
      <c r="AA1684" t="s">
        <v>85</v>
      </c>
      <c r="AB1684" t="s">
        <v>85</v>
      </c>
      <c r="AC1684" t="s">
        <v>85</v>
      </c>
      <c r="AD1684" t="s">
        <v>85</v>
      </c>
      <c r="AE1684" t="b">
        <v>0</v>
      </c>
    </row>
    <row r="1685" spans="1:31" x14ac:dyDescent="0.35">
      <c r="A1685" t="s">
        <v>85</v>
      </c>
      <c r="B1685" t="s">
        <v>12679</v>
      </c>
      <c r="C1685" t="s">
        <v>10905</v>
      </c>
      <c r="D1685" t="s">
        <v>10907</v>
      </c>
      <c r="E1685" t="s">
        <v>11143</v>
      </c>
      <c r="F1685" t="s">
        <v>12669</v>
      </c>
      <c r="G1685" t="s">
        <v>12680</v>
      </c>
      <c r="H1685" t="s">
        <v>11038</v>
      </c>
      <c r="I1685" t="s">
        <v>85</v>
      </c>
      <c r="J1685" t="s">
        <v>85</v>
      </c>
      <c r="K1685" t="s">
        <v>85</v>
      </c>
      <c r="M1685" t="s">
        <v>11038</v>
      </c>
      <c r="N1685" t="s">
        <v>85</v>
      </c>
      <c r="O1685" t="s">
        <v>11039</v>
      </c>
      <c r="P1685" t="s">
        <v>85</v>
      </c>
      <c r="Q1685" t="s">
        <v>85</v>
      </c>
      <c r="R1685" t="s">
        <v>85</v>
      </c>
      <c r="S1685" t="s">
        <v>85</v>
      </c>
      <c r="T1685" t="s">
        <v>85</v>
      </c>
      <c r="U1685" t="s">
        <v>85</v>
      </c>
      <c r="V1685" t="s">
        <v>85</v>
      </c>
      <c r="W1685" t="s">
        <v>85</v>
      </c>
      <c r="X1685" t="s">
        <v>85</v>
      </c>
      <c r="Y1685" t="s">
        <v>85</v>
      </c>
      <c r="Z1685" t="s">
        <v>85</v>
      </c>
      <c r="AA1685" t="s">
        <v>85</v>
      </c>
      <c r="AB1685" t="s">
        <v>85</v>
      </c>
      <c r="AC1685" t="s">
        <v>85</v>
      </c>
      <c r="AD1685" t="s">
        <v>85</v>
      </c>
      <c r="AE1685" t="b">
        <v>0</v>
      </c>
    </row>
    <row r="1686" spans="1:31" x14ac:dyDescent="0.35">
      <c r="A1686" t="s">
        <v>85</v>
      </c>
      <c r="B1686" t="s">
        <v>12681</v>
      </c>
      <c r="C1686" t="s">
        <v>10905</v>
      </c>
      <c r="D1686" t="s">
        <v>10907</v>
      </c>
      <c r="E1686" t="s">
        <v>11143</v>
      </c>
      <c r="F1686" t="s">
        <v>12669</v>
      </c>
      <c r="G1686" t="s">
        <v>12680</v>
      </c>
      <c r="H1686" t="s">
        <v>11038</v>
      </c>
      <c r="I1686" t="s">
        <v>12682</v>
      </c>
      <c r="J1686" t="s">
        <v>85</v>
      </c>
      <c r="K1686" t="s">
        <v>85</v>
      </c>
      <c r="M1686" t="s">
        <v>12682</v>
      </c>
      <c r="N1686" t="s">
        <v>85</v>
      </c>
      <c r="O1686" t="s">
        <v>12683</v>
      </c>
      <c r="P1686" t="s">
        <v>85</v>
      </c>
      <c r="Q1686" t="s">
        <v>85</v>
      </c>
      <c r="R1686" t="s">
        <v>85</v>
      </c>
      <c r="S1686" t="s">
        <v>85</v>
      </c>
      <c r="T1686" t="s">
        <v>85</v>
      </c>
      <c r="U1686" t="s">
        <v>85</v>
      </c>
      <c r="V1686" t="s">
        <v>85</v>
      </c>
      <c r="W1686" t="s">
        <v>85</v>
      </c>
      <c r="X1686" t="s">
        <v>85</v>
      </c>
      <c r="Y1686" t="s">
        <v>85</v>
      </c>
      <c r="Z1686" t="s">
        <v>85</v>
      </c>
      <c r="AA1686" t="s">
        <v>85</v>
      </c>
      <c r="AB1686" t="s">
        <v>85</v>
      </c>
      <c r="AC1686" t="s">
        <v>85</v>
      </c>
      <c r="AD1686" t="s">
        <v>85</v>
      </c>
      <c r="AE1686" t="b">
        <v>0</v>
      </c>
    </row>
    <row r="1687" spans="1:31" x14ac:dyDescent="0.35">
      <c r="A1687" t="s">
        <v>85</v>
      </c>
      <c r="B1687" t="s">
        <v>12684</v>
      </c>
      <c r="C1687" t="s">
        <v>10905</v>
      </c>
      <c r="D1687" t="s">
        <v>10907</v>
      </c>
      <c r="E1687" t="s">
        <v>11143</v>
      </c>
      <c r="F1687" t="s">
        <v>12669</v>
      </c>
      <c r="G1687" t="s">
        <v>12680</v>
      </c>
      <c r="H1687" t="s">
        <v>11038</v>
      </c>
      <c r="I1687" t="s">
        <v>12685</v>
      </c>
      <c r="J1687" t="s">
        <v>85</v>
      </c>
      <c r="K1687" t="s">
        <v>85</v>
      </c>
      <c r="M1687" t="s">
        <v>12685</v>
      </c>
      <c r="N1687" t="s">
        <v>85</v>
      </c>
      <c r="O1687" t="s">
        <v>12686</v>
      </c>
      <c r="P1687" t="s">
        <v>85</v>
      </c>
      <c r="Q1687" t="s">
        <v>85</v>
      </c>
      <c r="R1687" t="s">
        <v>85</v>
      </c>
      <c r="S1687" t="s">
        <v>85</v>
      </c>
      <c r="T1687" t="s">
        <v>85</v>
      </c>
      <c r="U1687" t="s">
        <v>85</v>
      </c>
      <c r="V1687" t="s">
        <v>85</v>
      </c>
      <c r="W1687" t="s">
        <v>85</v>
      </c>
      <c r="X1687" t="s">
        <v>85</v>
      </c>
      <c r="Y1687" t="s">
        <v>85</v>
      </c>
      <c r="Z1687" t="s">
        <v>85</v>
      </c>
      <c r="AA1687" t="s">
        <v>85</v>
      </c>
      <c r="AB1687" t="s">
        <v>85</v>
      </c>
      <c r="AC1687" t="s">
        <v>85</v>
      </c>
      <c r="AD1687" t="s">
        <v>85</v>
      </c>
      <c r="AE1687" t="b">
        <v>0</v>
      </c>
    </row>
    <row r="1688" spans="1:31" x14ac:dyDescent="0.35">
      <c r="A1688" t="s">
        <v>85</v>
      </c>
      <c r="B1688" t="s">
        <v>12687</v>
      </c>
      <c r="C1688" t="s">
        <v>10905</v>
      </c>
      <c r="D1688" t="s">
        <v>10907</v>
      </c>
      <c r="E1688" t="s">
        <v>11143</v>
      </c>
      <c r="F1688" t="s">
        <v>12669</v>
      </c>
      <c r="G1688" t="s">
        <v>12680</v>
      </c>
      <c r="H1688" t="s">
        <v>11038</v>
      </c>
      <c r="I1688" t="s">
        <v>12688</v>
      </c>
      <c r="J1688" t="s">
        <v>85</v>
      </c>
      <c r="K1688" t="s">
        <v>85</v>
      </c>
      <c r="M1688" t="s">
        <v>12688</v>
      </c>
      <c r="N1688" t="s">
        <v>85</v>
      </c>
      <c r="O1688" t="s">
        <v>12689</v>
      </c>
      <c r="P1688" t="s">
        <v>85</v>
      </c>
      <c r="Q1688" t="s">
        <v>85</v>
      </c>
      <c r="R1688" t="s">
        <v>85</v>
      </c>
      <c r="S1688" t="s">
        <v>85</v>
      </c>
      <c r="T1688" t="s">
        <v>85</v>
      </c>
      <c r="U1688" t="s">
        <v>85</v>
      </c>
      <c r="V1688" t="s">
        <v>85</v>
      </c>
      <c r="W1688" t="s">
        <v>85</v>
      </c>
      <c r="X1688" t="s">
        <v>85</v>
      </c>
      <c r="Y1688" t="s">
        <v>85</v>
      </c>
      <c r="Z1688" t="s">
        <v>85</v>
      </c>
      <c r="AA1688" t="s">
        <v>85</v>
      </c>
      <c r="AB1688" t="s">
        <v>85</v>
      </c>
      <c r="AC1688" t="s">
        <v>85</v>
      </c>
      <c r="AD1688" t="s">
        <v>85</v>
      </c>
      <c r="AE1688" t="b">
        <v>0</v>
      </c>
    </row>
    <row r="1689" spans="1:31" x14ac:dyDescent="0.35">
      <c r="A1689" t="s">
        <v>85</v>
      </c>
      <c r="B1689" t="s">
        <v>12690</v>
      </c>
      <c r="C1689" t="s">
        <v>10905</v>
      </c>
      <c r="D1689" t="s">
        <v>10907</v>
      </c>
      <c r="E1689" t="s">
        <v>11143</v>
      </c>
      <c r="F1689" t="s">
        <v>12669</v>
      </c>
      <c r="G1689" t="s">
        <v>12680</v>
      </c>
      <c r="H1689" t="s">
        <v>11038</v>
      </c>
      <c r="I1689" t="s">
        <v>12691</v>
      </c>
      <c r="J1689" t="s">
        <v>85</v>
      </c>
      <c r="K1689" t="s">
        <v>85</v>
      </c>
      <c r="M1689" t="s">
        <v>12691</v>
      </c>
      <c r="N1689" t="s">
        <v>85</v>
      </c>
      <c r="O1689" t="s">
        <v>12692</v>
      </c>
      <c r="P1689" t="s">
        <v>85</v>
      </c>
      <c r="Q1689" t="s">
        <v>85</v>
      </c>
      <c r="R1689" t="s">
        <v>85</v>
      </c>
      <c r="S1689" t="s">
        <v>85</v>
      </c>
      <c r="T1689" t="s">
        <v>85</v>
      </c>
      <c r="U1689" t="s">
        <v>85</v>
      </c>
      <c r="V1689" t="s">
        <v>85</v>
      </c>
      <c r="W1689" t="s">
        <v>85</v>
      </c>
      <c r="X1689" t="s">
        <v>85</v>
      </c>
      <c r="Y1689" t="s">
        <v>85</v>
      </c>
      <c r="Z1689" t="s">
        <v>85</v>
      </c>
      <c r="AA1689" t="s">
        <v>85</v>
      </c>
      <c r="AB1689" t="s">
        <v>85</v>
      </c>
      <c r="AC1689" t="s">
        <v>85</v>
      </c>
      <c r="AD1689" t="s">
        <v>85</v>
      </c>
      <c r="AE1689" t="b">
        <v>0</v>
      </c>
    </row>
    <row r="1690" spans="1:31" x14ac:dyDescent="0.35">
      <c r="A1690" t="s">
        <v>85</v>
      </c>
      <c r="B1690" t="s">
        <v>12693</v>
      </c>
      <c r="C1690" t="s">
        <v>10905</v>
      </c>
      <c r="D1690" t="s">
        <v>10907</v>
      </c>
      <c r="E1690" t="s">
        <v>11143</v>
      </c>
      <c r="F1690" t="s">
        <v>12669</v>
      </c>
      <c r="G1690" t="s">
        <v>12680</v>
      </c>
      <c r="H1690" t="s">
        <v>11038</v>
      </c>
      <c r="I1690" t="s">
        <v>12694</v>
      </c>
      <c r="J1690" t="s">
        <v>85</v>
      </c>
      <c r="K1690" t="s">
        <v>85</v>
      </c>
      <c r="M1690" t="s">
        <v>12694</v>
      </c>
      <c r="N1690" t="s">
        <v>85</v>
      </c>
      <c r="O1690" t="s">
        <v>12695</v>
      </c>
      <c r="P1690" t="s">
        <v>85</v>
      </c>
      <c r="Q1690" t="s">
        <v>85</v>
      </c>
      <c r="R1690" t="s">
        <v>85</v>
      </c>
      <c r="S1690" t="s">
        <v>85</v>
      </c>
      <c r="T1690" t="s">
        <v>85</v>
      </c>
      <c r="U1690" t="s">
        <v>85</v>
      </c>
      <c r="V1690" t="s">
        <v>85</v>
      </c>
      <c r="W1690" t="s">
        <v>85</v>
      </c>
      <c r="X1690" t="s">
        <v>85</v>
      </c>
      <c r="Y1690" t="s">
        <v>85</v>
      </c>
      <c r="Z1690" t="s">
        <v>85</v>
      </c>
      <c r="AA1690" t="s">
        <v>85</v>
      </c>
      <c r="AB1690" t="s">
        <v>85</v>
      </c>
      <c r="AC1690" t="s">
        <v>85</v>
      </c>
      <c r="AD1690" t="s">
        <v>85</v>
      </c>
      <c r="AE1690" t="b">
        <v>0</v>
      </c>
    </row>
    <row r="1691" spans="1:31" x14ac:dyDescent="0.35">
      <c r="A1691" t="s">
        <v>85</v>
      </c>
      <c r="B1691" t="s">
        <v>12710</v>
      </c>
      <c r="C1691" t="s">
        <v>10905</v>
      </c>
      <c r="D1691" t="s">
        <v>10907</v>
      </c>
      <c r="E1691" t="s">
        <v>11143</v>
      </c>
      <c r="F1691" t="s">
        <v>12669</v>
      </c>
      <c r="G1691" t="s">
        <v>12680</v>
      </c>
      <c r="H1691" t="s">
        <v>11041</v>
      </c>
      <c r="I1691" t="s">
        <v>85</v>
      </c>
      <c r="J1691" t="s">
        <v>85</v>
      </c>
      <c r="K1691" t="s">
        <v>85</v>
      </c>
      <c r="M1691" t="s">
        <v>11041</v>
      </c>
      <c r="N1691" t="s">
        <v>85</v>
      </c>
      <c r="O1691" t="s">
        <v>12711</v>
      </c>
      <c r="P1691" t="s">
        <v>85</v>
      </c>
      <c r="Q1691" t="s">
        <v>85</v>
      </c>
      <c r="R1691" t="s">
        <v>85</v>
      </c>
      <c r="S1691" t="s">
        <v>85</v>
      </c>
      <c r="T1691" t="s">
        <v>85</v>
      </c>
      <c r="U1691" t="s">
        <v>85</v>
      </c>
      <c r="V1691" t="s">
        <v>85</v>
      </c>
      <c r="W1691" t="s">
        <v>85</v>
      </c>
      <c r="X1691" t="s">
        <v>85</v>
      </c>
      <c r="Y1691" t="s">
        <v>85</v>
      </c>
      <c r="Z1691" t="s">
        <v>85</v>
      </c>
      <c r="AA1691" t="s">
        <v>85</v>
      </c>
      <c r="AB1691" t="s">
        <v>85</v>
      </c>
      <c r="AC1691" t="s">
        <v>85</v>
      </c>
      <c r="AD1691" t="s">
        <v>85</v>
      </c>
      <c r="AE1691" t="b">
        <v>0</v>
      </c>
    </row>
    <row r="1692" spans="1:31" x14ac:dyDescent="0.35">
      <c r="A1692" t="s">
        <v>85</v>
      </c>
      <c r="B1692" t="s">
        <v>12712</v>
      </c>
      <c r="C1692" t="s">
        <v>10905</v>
      </c>
      <c r="D1692" t="s">
        <v>10907</v>
      </c>
      <c r="E1692" t="s">
        <v>11143</v>
      </c>
      <c r="F1692" t="s">
        <v>12669</v>
      </c>
      <c r="G1692" t="s">
        <v>12680</v>
      </c>
      <c r="H1692" t="s">
        <v>11041</v>
      </c>
      <c r="I1692" t="s">
        <v>12713</v>
      </c>
      <c r="J1692" t="s">
        <v>85</v>
      </c>
      <c r="K1692" t="s">
        <v>85</v>
      </c>
      <c r="M1692" t="s">
        <v>12713</v>
      </c>
      <c r="N1692" t="s">
        <v>12714</v>
      </c>
      <c r="O1692" t="s">
        <v>12715</v>
      </c>
      <c r="P1692" t="s">
        <v>85</v>
      </c>
      <c r="Q1692" t="s">
        <v>85</v>
      </c>
      <c r="R1692" t="s">
        <v>85</v>
      </c>
      <c r="S1692" t="s">
        <v>85</v>
      </c>
      <c r="T1692" t="s">
        <v>85</v>
      </c>
      <c r="U1692" t="s">
        <v>85</v>
      </c>
      <c r="V1692" t="s">
        <v>85</v>
      </c>
      <c r="W1692" t="s">
        <v>85</v>
      </c>
      <c r="X1692" t="s">
        <v>85</v>
      </c>
      <c r="Y1692" t="s">
        <v>85</v>
      </c>
      <c r="Z1692" t="s">
        <v>85</v>
      </c>
      <c r="AA1692" t="s">
        <v>85</v>
      </c>
      <c r="AB1692" t="s">
        <v>85</v>
      </c>
      <c r="AC1692" t="s">
        <v>85</v>
      </c>
      <c r="AD1692" t="s">
        <v>85</v>
      </c>
      <c r="AE1692" t="b">
        <v>0</v>
      </c>
    </row>
    <row r="1693" spans="1:31" x14ac:dyDescent="0.35">
      <c r="A1693" t="s">
        <v>85</v>
      </c>
      <c r="B1693" t="s">
        <v>12696</v>
      </c>
      <c r="C1693" t="s">
        <v>10905</v>
      </c>
      <c r="D1693" t="s">
        <v>10907</v>
      </c>
      <c r="E1693" t="s">
        <v>11143</v>
      </c>
      <c r="F1693" t="s">
        <v>12669</v>
      </c>
      <c r="G1693" t="s">
        <v>12697</v>
      </c>
      <c r="H1693" t="s">
        <v>85</v>
      </c>
      <c r="I1693" t="s">
        <v>85</v>
      </c>
      <c r="J1693" t="s">
        <v>85</v>
      </c>
      <c r="K1693" t="s">
        <v>85</v>
      </c>
      <c r="M1693" t="s">
        <v>12697</v>
      </c>
      <c r="N1693" t="s">
        <v>12698</v>
      </c>
      <c r="O1693" t="s">
        <v>12699</v>
      </c>
      <c r="P1693" t="s">
        <v>85</v>
      </c>
      <c r="Q1693" t="s">
        <v>85</v>
      </c>
      <c r="R1693" t="s">
        <v>85</v>
      </c>
      <c r="S1693" t="s">
        <v>85</v>
      </c>
      <c r="T1693" t="s">
        <v>85</v>
      </c>
      <c r="U1693" t="s">
        <v>85</v>
      </c>
      <c r="V1693" t="s">
        <v>85</v>
      </c>
      <c r="W1693" t="s">
        <v>85</v>
      </c>
      <c r="X1693" t="s">
        <v>85</v>
      </c>
      <c r="Y1693" t="s">
        <v>85</v>
      </c>
      <c r="Z1693" t="s">
        <v>85</v>
      </c>
      <c r="AA1693" t="s">
        <v>85</v>
      </c>
      <c r="AB1693" t="s">
        <v>85</v>
      </c>
      <c r="AC1693" t="s">
        <v>85</v>
      </c>
      <c r="AD1693" t="s">
        <v>85</v>
      </c>
      <c r="AE1693" t="b">
        <v>0</v>
      </c>
    </row>
    <row r="1694" spans="1:31" x14ac:dyDescent="0.35">
      <c r="A1694" t="s">
        <v>85</v>
      </c>
      <c r="B1694" t="s">
        <v>12700</v>
      </c>
      <c r="C1694" t="s">
        <v>10905</v>
      </c>
      <c r="D1694" t="s">
        <v>10907</v>
      </c>
      <c r="E1694" t="s">
        <v>11143</v>
      </c>
      <c r="F1694" t="s">
        <v>12669</v>
      </c>
      <c r="G1694" t="s">
        <v>12697</v>
      </c>
      <c r="H1694" t="s">
        <v>12701</v>
      </c>
      <c r="I1694" t="s">
        <v>85</v>
      </c>
      <c r="J1694" t="s">
        <v>85</v>
      </c>
      <c r="K1694" t="s">
        <v>85</v>
      </c>
      <c r="M1694" t="s">
        <v>12701</v>
      </c>
      <c r="N1694" t="s">
        <v>12701</v>
      </c>
      <c r="O1694" t="s">
        <v>12702</v>
      </c>
      <c r="P1694" t="s">
        <v>85</v>
      </c>
      <c r="Q1694" t="s">
        <v>85</v>
      </c>
      <c r="R1694" t="s">
        <v>85</v>
      </c>
      <c r="S1694" t="s">
        <v>85</v>
      </c>
      <c r="T1694" t="s">
        <v>85</v>
      </c>
      <c r="U1694" t="s">
        <v>85</v>
      </c>
      <c r="V1694" t="s">
        <v>85</v>
      </c>
      <c r="W1694" t="s">
        <v>85</v>
      </c>
      <c r="X1694" t="s">
        <v>85</v>
      </c>
      <c r="Y1694" t="s">
        <v>85</v>
      </c>
      <c r="Z1694" t="s">
        <v>85</v>
      </c>
      <c r="AA1694" t="s">
        <v>85</v>
      </c>
      <c r="AB1694" t="s">
        <v>85</v>
      </c>
      <c r="AC1694" t="s">
        <v>85</v>
      </c>
      <c r="AD1694" t="s">
        <v>85</v>
      </c>
      <c r="AE1694" t="b">
        <v>0</v>
      </c>
    </row>
    <row r="1695" spans="1:31" x14ac:dyDescent="0.35">
      <c r="A1695" t="s">
        <v>85</v>
      </c>
      <c r="B1695" t="s">
        <v>12703</v>
      </c>
      <c r="C1695" t="s">
        <v>10905</v>
      </c>
      <c r="D1695" t="s">
        <v>10907</v>
      </c>
      <c r="E1695" t="s">
        <v>11143</v>
      </c>
      <c r="F1695" t="s">
        <v>12669</v>
      </c>
      <c r="G1695" t="s">
        <v>12697</v>
      </c>
      <c r="H1695" t="s">
        <v>12701</v>
      </c>
      <c r="I1695" t="s">
        <v>12704</v>
      </c>
      <c r="J1695" t="s">
        <v>85</v>
      </c>
      <c r="K1695" t="s">
        <v>85</v>
      </c>
      <c r="M1695" t="s">
        <v>12704</v>
      </c>
      <c r="N1695" t="s">
        <v>85</v>
      </c>
      <c r="O1695" t="s">
        <v>12705</v>
      </c>
      <c r="P1695" t="s">
        <v>85</v>
      </c>
      <c r="Q1695" t="s">
        <v>85</v>
      </c>
      <c r="R1695" t="s">
        <v>85</v>
      </c>
      <c r="S1695" t="s">
        <v>85</v>
      </c>
      <c r="T1695" t="s">
        <v>85</v>
      </c>
      <c r="U1695" t="s">
        <v>85</v>
      </c>
      <c r="V1695" t="s">
        <v>85</v>
      </c>
      <c r="W1695" t="s">
        <v>85</v>
      </c>
      <c r="X1695" t="s">
        <v>85</v>
      </c>
      <c r="Y1695" t="s">
        <v>85</v>
      </c>
      <c r="Z1695" t="s">
        <v>85</v>
      </c>
      <c r="AA1695" t="s">
        <v>85</v>
      </c>
      <c r="AB1695" t="s">
        <v>85</v>
      </c>
      <c r="AC1695" t="s">
        <v>85</v>
      </c>
      <c r="AD1695" t="s">
        <v>85</v>
      </c>
      <c r="AE1695" t="b">
        <v>0</v>
      </c>
    </row>
    <row r="1696" spans="1:31" x14ac:dyDescent="0.35">
      <c r="A1696" t="s">
        <v>85</v>
      </c>
      <c r="B1696" t="s">
        <v>12706</v>
      </c>
      <c r="C1696" t="s">
        <v>10905</v>
      </c>
      <c r="D1696" t="s">
        <v>10907</v>
      </c>
      <c r="E1696" t="s">
        <v>11143</v>
      </c>
      <c r="F1696" t="s">
        <v>12669</v>
      </c>
      <c r="G1696" t="s">
        <v>12697</v>
      </c>
      <c r="H1696" t="s">
        <v>12701</v>
      </c>
      <c r="I1696" t="s">
        <v>12707</v>
      </c>
      <c r="J1696" t="s">
        <v>85</v>
      </c>
      <c r="K1696" t="s">
        <v>85</v>
      </c>
      <c r="M1696" t="s">
        <v>12707</v>
      </c>
      <c r="N1696" t="s">
        <v>12708</v>
      </c>
      <c r="O1696" t="s">
        <v>12709</v>
      </c>
      <c r="P1696" t="s">
        <v>85</v>
      </c>
      <c r="Q1696" t="s">
        <v>85</v>
      </c>
      <c r="R1696" t="s">
        <v>85</v>
      </c>
      <c r="S1696" t="s">
        <v>85</v>
      </c>
      <c r="T1696" t="s">
        <v>85</v>
      </c>
      <c r="U1696" t="s">
        <v>85</v>
      </c>
      <c r="V1696" t="s">
        <v>85</v>
      </c>
      <c r="W1696" t="s">
        <v>85</v>
      </c>
      <c r="X1696" t="s">
        <v>85</v>
      </c>
      <c r="Y1696" t="s">
        <v>85</v>
      </c>
      <c r="Z1696" t="s">
        <v>85</v>
      </c>
      <c r="AA1696" t="s">
        <v>85</v>
      </c>
      <c r="AB1696" t="s">
        <v>85</v>
      </c>
      <c r="AC1696" t="s">
        <v>85</v>
      </c>
      <c r="AD1696" t="s">
        <v>85</v>
      </c>
      <c r="AE1696" t="b">
        <v>0</v>
      </c>
    </row>
    <row r="1697" spans="1:31" x14ac:dyDescent="0.35">
      <c r="A1697" t="s">
        <v>85</v>
      </c>
      <c r="B1697" t="s">
        <v>12716</v>
      </c>
      <c r="C1697" t="s">
        <v>10905</v>
      </c>
      <c r="D1697" t="s">
        <v>10907</v>
      </c>
      <c r="E1697" t="s">
        <v>11143</v>
      </c>
      <c r="F1697" t="s">
        <v>12669</v>
      </c>
      <c r="G1697" t="s">
        <v>12697</v>
      </c>
      <c r="H1697" t="s">
        <v>12717</v>
      </c>
      <c r="I1697" t="s">
        <v>85</v>
      </c>
      <c r="J1697" t="s">
        <v>85</v>
      </c>
      <c r="K1697" t="s">
        <v>85</v>
      </c>
      <c r="M1697" t="s">
        <v>12717</v>
      </c>
      <c r="N1697" t="s">
        <v>85</v>
      </c>
      <c r="O1697" t="s">
        <v>12718</v>
      </c>
      <c r="P1697" t="s">
        <v>85</v>
      </c>
      <c r="Q1697" t="s">
        <v>85</v>
      </c>
      <c r="R1697" t="s">
        <v>85</v>
      </c>
      <c r="S1697" t="s">
        <v>85</v>
      </c>
      <c r="T1697" t="s">
        <v>85</v>
      </c>
      <c r="U1697" t="s">
        <v>85</v>
      </c>
      <c r="V1697" t="s">
        <v>85</v>
      </c>
      <c r="W1697" t="s">
        <v>85</v>
      </c>
      <c r="X1697" t="s">
        <v>85</v>
      </c>
      <c r="Y1697" t="s">
        <v>85</v>
      </c>
      <c r="Z1697" t="s">
        <v>85</v>
      </c>
      <c r="AA1697" t="s">
        <v>85</v>
      </c>
      <c r="AB1697" t="s">
        <v>85</v>
      </c>
      <c r="AC1697" t="s">
        <v>85</v>
      </c>
      <c r="AD1697" t="s">
        <v>85</v>
      </c>
      <c r="AE1697" t="b">
        <v>0</v>
      </c>
    </row>
    <row r="1698" spans="1:31" x14ac:dyDescent="0.35">
      <c r="A1698" t="s">
        <v>85</v>
      </c>
      <c r="B1698" t="s">
        <v>12719</v>
      </c>
      <c r="C1698" t="s">
        <v>10905</v>
      </c>
      <c r="D1698" t="s">
        <v>10907</v>
      </c>
      <c r="E1698" t="s">
        <v>11143</v>
      </c>
      <c r="F1698" t="s">
        <v>12669</v>
      </c>
      <c r="G1698" t="s">
        <v>12697</v>
      </c>
      <c r="H1698" t="s">
        <v>12720</v>
      </c>
      <c r="I1698" t="s">
        <v>85</v>
      </c>
      <c r="J1698" t="s">
        <v>85</v>
      </c>
      <c r="K1698" t="s">
        <v>85</v>
      </c>
      <c r="M1698" t="s">
        <v>12720</v>
      </c>
      <c r="N1698" t="s">
        <v>85</v>
      </c>
      <c r="O1698" t="s">
        <v>12721</v>
      </c>
      <c r="P1698" t="s">
        <v>85</v>
      </c>
      <c r="Q1698" t="s">
        <v>85</v>
      </c>
      <c r="R1698" t="s">
        <v>85</v>
      </c>
      <c r="S1698" t="s">
        <v>85</v>
      </c>
      <c r="T1698" t="s">
        <v>85</v>
      </c>
      <c r="U1698" t="s">
        <v>85</v>
      </c>
      <c r="V1698" t="s">
        <v>85</v>
      </c>
      <c r="W1698" t="s">
        <v>85</v>
      </c>
      <c r="X1698" t="s">
        <v>85</v>
      </c>
      <c r="Y1698" t="s">
        <v>85</v>
      </c>
      <c r="Z1698" t="s">
        <v>85</v>
      </c>
      <c r="AA1698" t="s">
        <v>85</v>
      </c>
      <c r="AB1698" t="s">
        <v>85</v>
      </c>
      <c r="AC1698" t="s">
        <v>85</v>
      </c>
      <c r="AD1698" t="s">
        <v>85</v>
      </c>
      <c r="AE1698" t="b">
        <v>0</v>
      </c>
    </row>
    <row r="1699" spans="1:31" x14ac:dyDescent="0.35">
      <c r="A1699" t="s">
        <v>85</v>
      </c>
      <c r="B1699" t="s">
        <v>12722</v>
      </c>
      <c r="C1699" t="s">
        <v>10905</v>
      </c>
      <c r="D1699" t="s">
        <v>10907</v>
      </c>
      <c r="E1699" t="s">
        <v>11143</v>
      </c>
      <c r="F1699" t="s">
        <v>12669</v>
      </c>
      <c r="G1699" t="s">
        <v>12723</v>
      </c>
      <c r="H1699" t="s">
        <v>12724</v>
      </c>
      <c r="I1699" t="s">
        <v>85</v>
      </c>
      <c r="J1699" t="s">
        <v>85</v>
      </c>
      <c r="K1699" t="s">
        <v>85</v>
      </c>
      <c r="M1699" t="s">
        <v>12724</v>
      </c>
      <c r="N1699" t="s">
        <v>85</v>
      </c>
      <c r="O1699" t="s">
        <v>12725</v>
      </c>
      <c r="P1699" t="s">
        <v>85</v>
      </c>
      <c r="Q1699" t="s">
        <v>85</v>
      </c>
      <c r="R1699" t="s">
        <v>85</v>
      </c>
      <c r="S1699" t="s">
        <v>85</v>
      </c>
      <c r="T1699" t="s">
        <v>85</v>
      </c>
      <c r="U1699" t="s">
        <v>85</v>
      </c>
      <c r="V1699" t="s">
        <v>85</v>
      </c>
      <c r="W1699" t="s">
        <v>85</v>
      </c>
      <c r="X1699" t="s">
        <v>85</v>
      </c>
      <c r="Y1699" t="s">
        <v>85</v>
      </c>
      <c r="Z1699" t="s">
        <v>85</v>
      </c>
      <c r="AA1699" t="s">
        <v>85</v>
      </c>
      <c r="AB1699" t="s">
        <v>85</v>
      </c>
      <c r="AC1699" t="s">
        <v>85</v>
      </c>
      <c r="AD1699" t="s">
        <v>85</v>
      </c>
      <c r="AE1699" t="b">
        <v>0</v>
      </c>
    </row>
    <row r="1700" spans="1:31" x14ac:dyDescent="0.35">
      <c r="A1700" t="s">
        <v>85</v>
      </c>
      <c r="B1700" t="s">
        <v>12726</v>
      </c>
      <c r="C1700" t="s">
        <v>10905</v>
      </c>
      <c r="D1700" t="s">
        <v>10907</v>
      </c>
      <c r="E1700" t="s">
        <v>11143</v>
      </c>
      <c r="F1700" t="s">
        <v>12669</v>
      </c>
      <c r="G1700" t="s">
        <v>12723</v>
      </c>
      <c r="H1700" t="s">
        <v>12727</v>
      </c>
      <c r="I1700" t="s">
        <v>85</v>
      </c>
      <c r="J1700" t="s">
        <v>85</v>
      </c>
      <c r="K1700" t="s">
        <v>85</v>
      </c>
      <c r="M1700" t="s">
        <v>12727</v>
      </c>
      <c r="N1700" t="s">
        <v>85</v>
      </c>
      <c r="O1700" t="s">
        <v>12728</v>
      </c>
      <c r="P1700" t="s">
        <v>85</v>
      </c>
      <c r="Q1700" t="s">
        <v>85</v>
      </c>
      <c r="R1700" t="s">
        <v>85</v>
      </c>
      <c r="S1700" t="s">
        <v>85</v>
      </c>
      <c r="T1700" t="s">
        <v>85</v>
      </c>
      <c r="U1700" t="s">
        <v>85</v>
      </c>
      <c r="V1700" t="s">
        <v>85</v>
      </c>
      <c r="W1700" t="s">
        <v>85</v>
      </c>
      <c r="X1700" t="s">
        <v>85</v>
      </c>
      <c r="Y1700" t="s">
        <v>85</v>
      </c>
      <c r="Z1700" t="s">
        <v>85</v>
      </c>
      <c r="AA1700" t="s">
        <v>85</v>
      </c>
      <c r="AB1700" t="s">
        <v>85</v>
      </c>
      <c r="AC1700" t="s">
        <v>85</v>
      </c>
      <c r="AD1700" t="s">
        <v>85</v>
      </c>
      <c r="AE1700" t="b">
        <v>0</v>
      </c>
    </row>
    <row r="1701" spans="1:31" x14ac:dyDescent="0.35">
      <c r="A1701" t="s">
        <v>85</v>
      </c>
      <c r="B1701" t="s">
        <v>12729</v>
      </c>
      <c r="C1701" t="s">
        <v>10905</v>
      </c>
      <c r="D1701" t="s">
        <v>10907</v>
      </c>
      <c r="E1701" t="s">
        <v>11143</v>
      </c>
      <c r="F1701" t="s">
        <v>12669</v>
      </c>
      <c r="G1701" t="s">
        <v>12723</v>
      </c>
      <c r="H1701" t="s">
        <v>12730</v>
      </c>
      <c r="I1701" t="s">
        <v>85</v>
      </c>
      <c r="J1701" t="s">
        <v>85</v>
      </c>
      <c r="K1701" t="s">
        <v>85</v>
      </c>
      <c r="M1701" t="s">
        <v>12730</v>
      </c>
      <c r="N1701" t="s">
        <v>85</v>
      </c>
      <c r="O1701" t="s">
        <v>12731</v>
      </c>
      <c r="P1701" t="s">
        <v>85</v>
      </c>
      <c r="Q1701" t="s">
        <v>85</v>
      </c>
      <c r="R1701" t="s">
        <v>85</v>
      </c>
      <c r="S1701" t="s">
        <v>85</v>
      </c>
      <c r="T1701" t="s">
        <v>85</v>
      </c>
      <c r="U1701" t="s">
        <v>85</v>
      </c>
      <c r="V1701" t="s">
        <v>85</v>
      </c>
      <c r="W1701" t="s">
        <v>85</v>
      </c>
      <c r="X1701" t="s">
        <v>85</v>
      </c>
      <c r="Y1701" t="s">
        <v>85</v>
      </c>
      <c r="Z1701" t="s">
        <v>85</v>
      </c>
      <c r="AA1701" t="s">
        <v>85</v>
      </c>
      <c r="AB1701" t="s">
        <v>85</v>
      </c>
      <c r="AC1701" t="s">
        <v>85</v>
      </c>
      <c r="AD1701" t="s">
        <v>85</v>
      </c>
      <c r="AE1701" t="b">
        <v>0</v>
      </c>
    </row>
    <row r="1702" spans="1:31" x14ac:dyDescent="0.35">
      <c r="A1702" t="s">
        <v>85</v>
      </c>
      <c r="B1702" t="s">
        <v>12732</v>
      </c>
      <c r="C1702" t="s">
        <v>10905</v>
      </c>
      <c r="D1702" t="s">
        <v>10907</v>
      </c>
      <c r="E1702" t="s">
        <v>11143</v>
      </c>
      <c r="F1702" t="s">
        <v>12669</v>
      </c>
      <c r="G1702" t="s">
        <v>12723</v>
      </c>
      <c r="H1702" t="s">
        <v>85</v>
      </c>
      <c r="I1702" t="s">
        <v>85</v>
      </c>
      <c r="J1702" t="s">
        <v>85</v>
      </c>
      <c r="K1702" t="s">
        <v>85</v>
      </c>
      <c r="M1702" t="s">
        <v>12723</v>
      </c>
      <c r="N1702" t="s">
        <v>85</v>
      </c>
      <c r="O1702" t="s">
        <v>12733</v>
      </c>
      <c r="P1702" t="s">
        <v>85</v>
      </c>
      <c r="Q1702" t="s">
        <v>85</v>
      </c>
      <c r="R1702" t="s">
        <v>85</v>
      </c>
      <c r="S1702" t="s">
        <v>85</v>
      </c>
      <c r="T1702" t="s">
        <v>85</v>
      </c>
      <c r="U1702" t="s">
        <v>85</v>
      </c>
      <c r="V1702" t="s">
        <v>85</v>
      </c>
      <c r="W1702" t="s">
        <v>85</v>
      </c>
      <c r="X1702" t="s">
        <v>85</v>
      </c>
      <c r="Y1702" t="s">
        <v>85</v>
      </c>
      <c r="Z1702" t="s">
        <v>85</v>
      </c>
      <c r="AA1702" t="s">
        <v>85</v>
      </c>
      <c r="AB1702" t="s">
        <v>85</v>
      </c>
      <c r="AC1702" t="s">
        <v>85</v>
      </c>
      <c r="AD1702" t="s">
        <v>85</v>
      </c>
      <c r="AE1702" t="b">
        <v>0</v>
      </c>
    </row>
    <row r="1703" spans="1:31" x14ac:dyDescent="0.35">
      <c r="A1703" t="s">
        <v>85</v>
      </c>
      <c r="B1703" t="s">
        <v>12734</v>
      </c>
      <c r="C1703" t="s">
        <v>10905</v>
      </c>
      <c r="D1703" t="s">
        <v>10907</v>
      </c>
      <c r="E1703" t="s">
        <v>11143</v>
      </c>
      <c r="F1703" t="s">
        <v>12669</v>
      </c>
      <c r="G1703" t="s">
        <v>12723</v>
      </c>
      <c r="H1703" t="s">
        <v>12735</v>
      </c>
      <c r="I1703" t="s">
        <v>85</v>
      </c>
      <c r="J1703" t="s">
        <v>85</v>
      </c>
      <c r="K1703" t="s">
        <v>85</v>
      </c>
      <c r="M1703" t="s">
        <v>12735</v>
      </c>
      <c r="N1703" t="s">
        <v>85</v>
      </c>
      <c r="O1703" t="s">
        <v>12736</v>
      </c>
      <c r="P1703" t="s">
        <v>85</v>
      </c>
      <c r="Q1703" t="s">
        <v>85</v>
      </c>
      <c r="R1703" t="s">
        <v>85</v>
      </c>
      <c r="S1703" t="s">
        <v>85</v>
      </c>
      <c r="T1703" t="s">
        <v>85</v>
      </c>
      <c r="U1703" t="s">
        <v>85</v>
      </c>
      <c r="V1703" t="s">
        <v>85</v>
      </c>
      <c r="W1703" t="s">
        <v>85</v>
      </c>
      <c r="X1703" t="s">
        <v>85</v>
      </c>
      <c r="Y1703" t="s">
        <v>85</v>
      </c>
      <c r="Z1703" t="s">
        <v>85</v>
      </c>
      <c r="AA1703" t="s">
        <v>85</v>
      </c>
      <c r="AB1703" t="s">
        <v>85</v>
      </c>
      <c r="AC1703" t="s">
        <v>85</v>
      </c>
      <c r="AD1703" t="s">
        <v>85</v>
      </c>
      <c r="AE1703" t="b">
        <v>0</v>
      </c>
    </row>
    <row r="1704" spans="1:31" x14ac:dyDescent="0.35">
      <c r="A1704" t="s">
        <v>85</v>
      </c>
      <c r="B1704" t="s">
        <v>12737</v>
      </c>
      <c r="C1704" t="s">
        <v>10905</v>
      </c>
      <c r="D1704" t="s">
        <v>10907</v>
      </c>
      <c r="E1704" t="s">
        <v>11143</v>
      </c>
      <c r="F1704" t="s">
        <v>12669</v>
      </c>
      <c r="G1704" t="s">
        <v>12723</v>
      </c>
      <c r="H1704" t="s">
        <v>12730</v>
      </c>
      <c r="I1704" t="s">
        <v>12738</v>
      </c>
      <c r="J1704" t="s">
        <v>85</v>
      </c>
      <c r="K1704" t="s">
        <v>85</v>
      </c>
      <c r="M1704" t="s">
        <v>12738</v>
      </c>
      <c r="N1704" t="s">
        <v>85</v>
      </c>
      <c r="O1704" t="s">
        <v>12739</v>
      </c>
      <c r="P1704" t="s">
        <v>85</v>
      </c>
      <c r="Q1704" t="s">
        <v>85</v>
      </c>
      <c r="R1704" t="s">
        <v>85</v>
      </c>
      <c r="S1704" t="s">
        <v>85</v>
      </c>
      <c r="T1704" t="s">
        <v>85</v>
      </c>
      <c r="U1704" t="s">
        <v>85</v>
      </c>
      <c r="V1704" t="s">
        <v>85</v>
      </c>
      <c r="W1704" t="s">
        <v>85</v>
      </c>
      <c r="X1704" t="s">
        <v>85</v>
      </c>
      <c r="Y1704" t="s">
        <v>85</v>
      </c>
      <c r="Z1704" t="s">
        <v>85</v>
      </c>
      <c r="AA1704" t="s">
        <v>85</v>
      </c>
      <c r="AB1704" t="s">
        <v>85</v>
      </c>
      <c r="AC1704" t="s">
        <v>85</v>
      </c>
      <c r="AD1704" t="s">
        <v>85</v>
      </c>
      <c r="AE1704" t="b">
        <v>0</v>
      </c>
    </row>
    <row r="1705" spans="1:31" x14ac:dyDescent="0.35">
      <c r="A1705" t="s">
        <v>85</v>
      </c>
      <c r="B1705" t="s">
        <v>12740</v>
      </c>
      <c r="C1705" t="s">
        <v>10905</v>
      </c>
      <c r="D1705" t="s">
        <v>10907</v>
      </c>
      <c r="E1705" t="s">
        <v>11143</v>
      </c>
      <c r="F1705" t="s">
        <v>12669</v>
      </c>
      <c r="G1705" t="s">
        <v>12723</v>
      </c>
      <c r="H1705" t="s">
        <v>12741</v>
      </c>
      <c r="I1705" t="s">
        <v>85</v>
      </c>
      <c r="J1705" t="s">
        <v>85</v>
      </c>
      <c r="K1705" t="s">
        <v>85</v>
      </c>
      <c r="M1705" t="s">
        <v>12741</v>
      </c>
      <c r="N1705" t="s">
        <v>85</v>
      </c>
      <c r="O1705" t="s">
        <v>12742</v>
      </c>
      <c r="P1705" t="s">
        <v>85</v>
      </c>
      <c r="Q1705" t="s">
        <v>85</v>
      </c>
      <c r="R1705" t="s">
        <v>85</v>
      </c>
      <c r="S1705" t="s">
        <v>85</v>
      </c>
      <c r="T1705" t="s">
        <v>85</v>
      </c>
      <c r="U1705" t="s">
        <v>85</v>
      </c>
      <c r="V1705" t="s">
        <v>85</v>
      </c>
      <c r="W1705" t="s">
        <v>85</v>
      </c>
      <c r="X1705" t="s">
        <v>85</v>
      </c>
      <c r="Y1705" t="s">
        <v>85</v>
      </c>
      <c r="Z1705" t="s">
        <v>85</v>
      </c>
      <c r="AA1705" t="s">
        <v>85</v>
      </c>
      <c r="AB1705" t="s">
        <v>85</v>
      </c>
      <c r="AC1705" t="s">
        <v>85</v>
      </c>
      <c r="AD1705" t="s">
        <v>85</v>
      </c>
      <c r="AE1705" t="b">
        <v>0</v>
      </c>
    </row>
    <row r="1706" spans="1:31" x14ac:dyDescent="0.35">
      <c r="A1706" t="s">
        <v>85</v>
      </c>
      <c r="B1706" t="s">
        <v>12743</v>
      </c>
      <c r="C1706" t="s">
        <v>10905</v>
      </c>
      <c r="D1706" t="s">
        <v>10907</v>
      </c>
      <c r="E1706" t="s">
        <v>11143</v>
      </c>
      <c r="F1706" t="s">
        <v>12669</v>
      </c>
      <c r="G1706" t="s">
        <v>12723</v>
      </c>
      <c r="H1706" t="s">
        <v>12720</v>
      </c>
      <c r="I1706" t="s">
        <v>85</v>
      </c>
      <c r="J1706" t="s">
        <v>85</v>
      </c>
      <c r="K1706" t="s">
        <v>85</v>
      </c>
      <c r="M1706" t="s">
        <v>12720</v>
      </c>
      <c r="N1706" t="s">
        <v>85</v>
      </c>
      <c r="O1706" t="s">
        <v>12744</v>
      </c>
      <c r="P1706" t="s">
        <v>85</v>
      </c>
      <c r="Q1706" t="s">
        <v>85</v>
      </c>
      <c r="R1706" t="s">
        <v>85</v>
      </c>
      <c r="S1706" t="s">
        <v>85</v>
      </c>
      <c r="T1706" t="s">
        <v>85</v>
      </c>
      <c r="U1706" t="s">
        <v>85</v>
      </c>
      <c r="V1706" t="s">
        <v>85</v>
      </c>
      <c r="W1706" t="s">
        <v>85</v>
      </c>
      <c r="X1706" t="s">
        <v>85</v>
      </c>
      <c r="Y1706" t="s">
        <v>85</v>
      </c>
      <c r="Z1706" t="s">
        <v>85</v>
      </c>
      <c r="AA1706" t="s">
        <v>85</v>
      </c>
      <c r="AB1706" t="s">
        <v>85</v>
      </c>
      <c r="AC1706" t="s">
        <v>85</v>
      </c>
      <c r="AD1706" t="s">
        <v>85</v>
      </c>
      <c r="AE1706" t="b">
        <v>0</v>
      </c>
    </row>
    <row r="1707" spans="1:31" x14ac:dyDescent="0.35">
      <c r="A1707" t="s">
        <v>85</v>
      </c>
      <c r="B1707" t="s">
        <v>12745</v>
      </c>
      <c r="C1707" t="s">
        <v>10905</v>
      </c>
      <c r="D1707" t="s">
        <v>10907</v>
      </c>
      <c r="E1707" t="s">
        <v>11143</v>
      </c>
      <c r="F1707" t="s">
        <v>12669</v>
      </c>
      <c r="G1707" t="s">
        <v>12746</v>
      </c>
      <c r="H1707" t="s">
        <v>85</v>
      </c>
      <c r="I1707" t="s">
        <v>85</v>
      </c>
      <c r="J1707" t="s">
        <v>85</v>
      </c>
      <c r="K1707" t="s">
        <v>85</v>
      </c>
      <c r="M1707" t="s">
        <v>12746</v>
      </c>
      <c r="N1707" t="s">
        <v>85</v>
      </c>
      <c r="O1707" t="s">
        <v>12747</v>
      </c>
      <c r="P1707" t="s">
        <v>85</v>
      </c>
      <c r="Q1707" t="s">
        <v>85</v>
      </c>
      <c r="R1707" t="s">
        <v>85</v>
      </c>
      <c r="S1707" t="s">
        <v>85</v>
      </c>
      <c r="T1707" t="s">
        <v>85</v>
      </c>
      <c r="U1707" t="s">
        <v>85</v>
      </c>
      <c r="V1707" t="s">
        <v>85</v>
      </c>
      <c r="W1707" t="s">
        <v>85</v>
      </c>
      <c r="X1707" t="s">
        <v>85</v>
      </c>
      <c r="Y1707" t="s">
        <v>85</v>
      </c>
      <c r="Z1707" t="s">
        <v>85</v>
      </c>
      <c r="AA1707" t="s">
        <v>85</v>
      </c>
      <c r="AB1707" t="s">
        <v>85</v>
      </c>
      <c r="AC1707" t="s">
        <v>85</v>
      </c>
      <c r="AD1707" t="s">
        <v>85</v>
      </c>
      <c r="AE1707" t="b">
        <v>0</v>
      </c>
    </row>
    <row r="1708" spans="1:31" x14ac:dyDescent="0.35">
      <c r="A1708" t="s">
        <v>85</v>
      </c>
      <c r="B1708" t="s">
        <v>12748</v>
      </c>
      <c r="C1708" t="s">
        <v>10905</v>
      </c>
      <c r="D1708" t="s">
        <v>10907</v>
      </c>
      <c r="E1708" t="s">
        <v>11143</v>
      </c>
      <c r="F1708" t="s">
        <v>12669</v>
      </c>
      <c r="G1708" t="s">
        <v>12746</v>
      </c>
      <c r="H1708" t="s">
        <v>12749</v>
      </c>
      <c r="I1708" t="s">
        <v>85</v>
      </c>
      <c r="J1708" t="s">
        <v>85</v>
      </c>
      <c r="K1708" t="s">
        <v>85</v>
      </c>
      <c r="M1708" t="s">
        <v>12749</v>
      </c>
      <c r="N1708" t="s">
        <v>85</v>
      </c>
      <c r="O1708" t="s">
        <v>12750</v>
      </c>
      <c r="P1708" t="s">
        <v>85</v>
      </c>
      <c r="Q1708" t="s">
        <v>85</v>
      </c>
      <c r="R1708" t="s">
        <v>85</v>
      </c>
      <c r="S1708" t="s">
        <v>85</v>
      </c>
      <c r="T1708" t="s">
        <v>85</v>
      </c>
      <c r="U1708" t="s">
        <v>85</v>
      </c>
      <c r="V1708" t="s">
        <v>85</v>
      </c>
      <c r="W1708" t="s">
        <v>85</v>
      </c>
      <c r="X1708" t="s">
        <v>85</v>
      </c>
      <c r="Y1708" t="s">
        <v>85</v>
      </c>
      <c r="Z1708" t="s">
        <v>85</v>
      </c>
      <c r="AA1708" t="s">
        <v>85</v>
      </c>
      <c r="AB1708" t="s">
        <v>85</v>
      </c>
      <c r="AC1708" t="s">
        <v>85</v>
      </c>
      <c r="AD1708" t="s">
        <v>85</v>
      </c>
      <c r="AE1708" t="b">
        <v>0</v>
      </c>
    </row>
    <row r="1709" spans="1:31" x14ac:dyDescent="0.35">
      <c r="A1709" t="s">
        <v>85</v>
      </c>
      <c r="B1709" t="s">
        <v>12751</v>
      </c>
      <c r="C1709" t="s">
        <v>10905</v>
      </c>
      <c r="D1709" t="s">
        <v>10907</v>
      </c>
      <c r="E1709" t="s">
        <v>11143</v>
      </c>
      <c r="F1709" t="s">
        <v>12669</v>
      </c>
      <c r="G1709" t="s">
        <v>12746</v>
      </c>
      <c r="H1709" t="s">
        <v>12752</v>
      </c>
      <c r="I1709" t="s">
        <v>85</v>
      </c>
      <c r="J1709" t="s">
        <v>85</v>
      </c>
      <c r="K1709" t="s">
        <v>85</v>
      </c>
      <c r="M1709" t="s">
        <v>12752</v>
      </c>
      <c r="N1709" t="s">
        <v>85</v>
      </c>
      <c r="O1709" t="s">
        <v>12753</v>
      </c>
      <c r="P1709" t="s">
        <v>85</v>
      </c>
      <c r="Q1709" t="s">
        <v>85</v>
      </c>
      <c r="R1709" t="s">
        <v>85</v>
      </c>
      <c r="S1709" t="s">
        <v>85</v>
      </c>
      <c r="T1709" t="s">
        <v>85</v>
      </c>
      <c r="U1709" t="s">
        <v>85</v>
      </c>
      <c r="V1709" t="s">
        <v>85</v>
      </c>
      <c r="W1709" t="s">
        <v>85</v>
      </c>
      <c r="X1709" t="s">
        <v>85</v>
      </c>
      <c r="Y1709" t="s">
        <v>85</v>
      </c>
      <c r="Z1709" t="s">
        <v>85</v>
      </c>
      <c r="AA1709" t="s">
        <v>85</v>
      </c>
      <c r="AB1709" t="s">
        <v>85</v>
      </c>
      <c r="AC1709" t="s">
        <v>85</v>
      </c>
      <c r="AD1709" t="s">
        <v>85</v>
      </c>
      <c r="AE1709" t="b">
        <v>0</v>
      </c>
    </row>
    <row r="1710" spans="1:31" x14ac:dyDescent="0.35">
      <c r="A1710" t="s">
        <v>85</v>
      </c>
      <c r="B1710" t="s">
        <v>12754</v>
      </c>
      <c r="C1710" t="s">
        <v>10905</v>
      </c>
      <c r="D1710" t="s">
        <v>10907</v>
      </c>
      <c r="E1710" t="s">
        <v>11143</v>
      </c>
      <c r="F1710" t="s">
        <v>12669</v>
      </c>
      <c r="G1710" t="s">
        <v>85</v>
      </c>
      <c r="H1710" t="s">
        <v>85</v>
      </c>
      <c r="I1710" t="s">
        <v>85</v>
      </c>
      <c r="J1710" t="s">
        <v>85</v>
      </c>
      <c r="K1710" t="s">
        <v>85</v>
      </c>
      <c r="M1710" t="s">
        <v>12669</v>
      </c>
      <c r="N1710" t="s">
        <v>85</v>
      </c>
      <c r="O1710" t="s">
        <v>12755</v>
      </c>
      <c r="P1710" t="s">
        <v>85</v>
      </c>
      <c r="Q1710" t="s">
        <v>85</v>
      </c>
      <c r="R1710" t="s">
        <v>85</v>
      </c>
      <c r="S1710" t="s">
        <v>85</v>
      </c>
      <c r="T1710" t="s">
        <v>85</v>
      </c>
      <c r="U1710" t="s">
        <v>85</v>
      </c>
      <c r="V1710" t="s">
        <v>85</v>
      </c>
      <c r="W1710" t="s">
        <v>85</v>
      </c>
      <c r="X1710" t="s">
        <v>85</v>
      </c>
      <c r="Y1710" t="s">
        <v>85</v>
      </c>
      <c r="Z1710" t="s">
        <v>85</v>
      </c>
      <c r="AA1710" t="s">
        <v>85</v>
      </c>
      <c r="AB1710" t="s">
        <v>85</v>
      </c>
      <c r="AC1710" t="s">
        <v>85</v>
      </c>
      <c r="AD1710" t="s">
        <v>85</v>
      </c>
      <c r="AE1710" t="b">
        <v>0</v>
      </c>
    </row>
    <row r="1711" spans="1:31" x14ac:dyDescent="0.35">
      <c r="A1711" t="s">
        <v>85</v>
      </c>
      <c r="B1711" t="s">
        <v>12756</v>
      </c>
      <c r="C1711" t="s">
        <v>12757</v>
      </c>
      <c r="D1711" t="s">
        <v>85</v>
      </c>
      <c r="E1711" t="s">
        <v>85</v>
      </c>
      <c r="F1711" t="s">
        <v>85</v>
      </c>
      <c r="G1711" t="s">
        <v>85</v>
      </c>
      <c r="H1711" t="s">
        <v>85</v>
      </c>
      <c r="I1711" t="s">
        <v>85</v>
      </c>
      <c r="J1711" t="s">
        <v>85</v>
      </c>
      <c r="K1711" t="s">
        <v>85</v>
      </c>
      <c r="M1711" t="s">
        <v>12757</v>
      </c>
      <c r="N1711" t="s">
        <v>85</v>
      </c>
      <c r="O1711" t="s">
        <v>85</v>
      </c>
      <c r="P1711" t="s">
        <v>85</v>
      </c>
      <c r="Q1711" t="s">
        <v>85</v>
      </c>
      <c r="R1711" t="s">
        <v>85</v>
      </c>
      <c r="S1711" t="s">
        <v>85</v>
      </c>
      <c r="T1711" t="s">
        <v>85</v>
      </c>
      <c r="U1711" t="s">
        <v>85</v>
      </c>
      <c r="V1711" t="s">
        <v>85</v>
      </c>
      <c r="W1711" t="s">
        <v>85</v>
      </c>
      <c r="X1711" t="s">
        <v>85</v>
      </c>
      <c r="Y1711" t="s">
        <v>85</v>
      </c>
      <c r="Z1711" t="s">
        <v>85</v>
      </c>
      <c r="AA1711" t="s">
        <v>85</v>
      </c>
      <c r="AB1711" t="s">
        <v>85</v>
      </c>
      <c r="AC1711" t="s">
        <v>85</v>
      </c>
      <c r="AD1711" t="s">
        <v>85</v>
      </c>
      <c r="AE1711" t="b">
        <v>0</v>
      </c>
    </row>
    <row r="1712" spans="1:31" x14ac:dyDescent="0.35">
      <c r="A1712" t="s">
        <v>85</v>
      </c>
      <c r="B1712" t="s">
        <v>12758</v>
      </c>
      <c r="C1712" t="s">
        <v>12757</v>
      </c>
      <c r="D1712" t="s">
        <v>12759</v>
      </c>
      <c r="E1712" t="s">
        <v>85</v>
      </c>
      <c r="F1712" t="s">
        <v>85</v>
      </c>
      <c r="G1712" t="s">
        <v>85</v>
      </c>
      <c r="H1712" t="s">
        <v>85</v>
      </c>
      <c r="I1712" t="s">
        <v>85</v>
      </c>
      <c r="J1712" t="s">
        <v>85</v>
      </c>
      <c r="K1712" t="s">
        <v>85</v>
      </c>
      <c r="M1712" t="s">
        <v>12759</v>
      </c>
      <c r="N1712" t="s">
        <v>85</v>
      </c>
      <c r="O1712" t="s">
        <v>85</v>
      </c>
      <c r="P1712" t="s">
        <v>85</v>
      </c>
      <c r="Q1712" t="s">
        <v>85</v>
      </c>
      <c r="R1712" t="s">
        <v>85</v>
      </c>
      <c r="S1712" t="s">
        <v>85</v>
      </c>
      <c r="T1712" t="s">
        <v>85</v>
      </c>
      <c r="U1712" t="s">
        <v>85</v>
      </c>
      <c r="V1712" t="s">
        <v>85</v>
      </c>
      <c r="W1712" t="s">
        <v>85</v>
      </c>
      <c r="X1712" t="s">
        <v>85</v>
      </c>
      <c r="Y1712" t="s">
        <v>85</v>
      </c>
      <c r="Z1712" t="s">
        <v>85</v>
      </c>
      <c r="AA1712" t="s">
        <v>85</v>
      </c>
      <c r="AB1712" t="s">
        <v>85</v>
      </c>
      <c r="AC1712" t="s">
        <v>85</v>
      </c>
      <c r="AD1712" t="s">
        <v>85</v>
      </c>
      <c r="AE1712" t="b">
        <v>0</v>
      </c>
    </row>
    <row r="1713" spans="1:31" x14ac:dyDescent="0.35">
      <c r="A1713" t="s">
        <v>85</v>
      </c>
      <c r="B1713" t="s">
        <v>12760</v>
      </c>
      <c r="C1713" t="s">
        <v>12757</v>
      </c>
      <c r="D1713" t="s">
        <v>12759</v>
      </c>
      <c r="E1713" t="s">
        <v>12761</v>
      </c>
      <c r="F1713" t="s">
        <v>85</v>
      </c>
      <c r="G1713" t="s">
        <v>85</v>
      </c>
      <c r="H1713" t="s">
        <v>85</v>
      </c>
      <c r="I1713" t="s">
        <v>85</v>
      </c>
      <c r="J1713" t="s">
        <v>85</v>
      </c>
      <c r="K1713" t="s">
        <v>85</v>
      </c>
      <c r="M1713" t="s">
        <v>12761</v>
      </c>
      <c r="N1713" t="s">
        <v>85</v>
      </c>
      <c r="O1713" t="s">
        <v>85</v>
      </c>
      <c r="P1713" t="s">
        <v>85</v>
      </c>
      <c r="Q1713" t="s">
        <v>85</v>
      </c>
      <c r="R1713" t="s">
        <v>85</v>
      </c>
      <c r="S1713" t="s">
        <v>85</v>
      </c>
      <c r="T1713" t="s">
        <v>85</v>
      </c>
      <c r="U1713" t="s">
        <v>85</v>
      </c>
      <c r="V1713" t="s">
        <v>85</v>
      </c>
      <c r="W1713" t="s">
        <v>85</v>
      </c>
      <c r="X1713" t="s">
        <v>85</v>
      </c>
      <c r="Y1713" t="s">
        <v>85</v>
      </c>
      <c r="Z1713" t="s">
        <v>85</v>
      </c>
      <c r="AA1713" t="s">
        <v>85</v>
      </c>
      <c r="AB1713" t="s">
        <v>85</v>
      </c>
      <c r="AC1713" t="s">
        <v>85</v>
      </c>
      <c r="AD1713" t="s">
        <v>85</v>
      </c>
      <c r="AE1713" t="b">
        <v>0</v>
      </c>
    </row>
    <row r="1714" spans="1:31" x14ac:dyDescent="0.35">
      <c r="A1714" t="s">
        <v>85</v>
      </c>
      <c r="B1714" t="s">
        <v>12762</v>
      </c>
      <c r="C1714" t="s">
        <v>12757</v>
      </c>
      <c r="D1714" t="s">
        <v>12759</v>
      </c>
      <c r="E1714" t="s">
        <v>12763</v>
      </c>
      <c r="F1714" t="s">
        <v>85</v>
      </c>
      <c r="G1714" t="s">
        <v>85</v>
      </c>
      <c r="H1714" t="s">
        <v>85</v>
      </c>
      <c r="I1714" t="s">
        <v>85</v>
      </c>
      <c r="J1714" t="s">
        <v>85</v>
      </c>
      <c r="K1714" t="s">
        <v>85</v>
      </c>
      <c r="M1714" t="s">
        <v>12763</v>
      </c>
      <c r="N1714" t="s">
        <v>85</v>
      </c>
      <c r="O1714" t="s">
        <v>85</v>
      </c>
      <c r="P1714" t="s">
        <v>85</v>
      </c>
      <c r="Q1714" t="s">
        <v>85</v>
      </c>
      <c r="R1714" t="s">
        <v>85</v>
      </c>
      <c r="S1714" t="s">
        <v>85</v>
      </c>
      <c r="T1714" t="s">
        <v>85</v>
      </c>
      <c r="U1714" t="s">
        <v>85</v>
      </c>
      <c r="V1714" t="s">
        <v>85</v>
      </c>
      <c r="W1714" t="s">
        <v>85</v>
      </c>
      <c r="X1714" t="s">
        <v>85</v>
      </c>
      <c r="Y1714" t="s">
        <v>85</v>
      </c>
      <c r="Z1714" t="s">
        <v>85</v>
      </c>
      <c r="AA1714" t="s">
        <v>85</v>
      </c>
      <c r="AB1714" t="s">
        <v>85</v>
      </c>
      <c r="AC1714" t="s">
        <v>85</v>
      </c>
      <c r="AD1714" t="s">
        <v>85</v>
      </c>
      <c r="AE1714" t="b">
        <v>0</v>
      </c>
    </row>
    <row r="1715" spans="1:31" x14ac:dyDescent="0.35">
      <c r="A1715" t="s">
        <v>85</v>
      </c>
      <c r="B1715" t="s">
        <v>12764</v>
      </c>
      <c r="C1715" t="s">
        <v>12757</v>
      </c>
      <c r="D1715" t="s">
        <v>12759</v>
      </c>
      <c r="E1715" t="s">
        <v>12761</v>
      </c>
      <c r="F1715" t="s">
        <v>12765</v>
      </c>
      <c r="G1715" t="s">
        <v>85</v>
      </c>
      <c r="H1715" t="s">
        <v>85</v>
      </c>
      <c r="I1715" t="s">
        <v>85</v>
      </c>
      <c r="J1715" t="s">
        <v>85</v>
      </c>
      <c r="K1715" t="s">
        <v>85</v>
      </c>
      <c r="M1715" t="s">
        <v>12765</v>
      </c>
      <c r="N1715" t="s">
        <v>85</v>
      </c>
      <c r="O1715" t="s">
        <v>85</v>
      </c>
      <c r="P1715" t="s">
        <v>85</v>
      </c>
      <c r="Q1715" t="s">
        <v>85</v>
      </c>
      <c r="R1715" t="s">
        <v>85</v>
      </c>
      <c r="S1715" t="s">
        <v>85</v>
      </c>
      <c r="T1715" t="s">
        <v>85</v>
      </c>
      <c r="U1715" t="s">
        <v>85</v>
      </c>
      <c r="V1715" t="s">
        <v>85</v>
      </c>
      <c r="W1715" t="s">
        <v>85</v>
      </c>
      <c r="X1715" t="s">
        <v>85</v>
      </c>
      <c r="Y1715" t="s">
        <v>85</v>
      </c>
      <c r="Z1715" t="s">
        <v>85</v>
      </c>
      <c r="AA1715" t="s">
        <v>85</v>
      </c>
      <c r="AB1715" t="s">
        <v>85</v>
      </c>
      <c r="AC1715" t="s">
        <v>85</v>
      </c>
      <c r="AD1715" t="s">
        <v>85</v>
      </c>
      <c r="AE1715" t="b">
        <v>0</v>
      </c>
    </row>
    <row r="1716" spans="1:31" x14ac:dyDescent="0.35">
      <c r="A1716" t="s">
        <v>85</v>
      </c>
      <c r="B1716" t="s">
        <v>12766</v>
      </c>
      <c r="C1716" t="s">
        <v>12757</v>
      </c>
      <c r="D1716" t="s">
        <v>12759</v>
      </c>
      <c r="E1716" t="s">
        <v>12761</v>
      </c>
      <c r="F1716" t="s">
        <v>12765</v>
      </c>
      <c r="G1716" t="s">
        <v>16633</v>
      </c>
      <c r="H1716" t="s">
        <v>85</v>
      </c>
      <c r="I1716" t="s">
        <v>85</v>
      </c>
      <c r="J1716" t="s">
        <v>85</v>
      </c>
      <c r="K1716" t="s">
        <v>85</v>
      </c>
      <c r="M1716" t="s">
        <v>16633</v>
      </c>
      <c r="N1716" t="s">
        <v>85</v>
      </c>
      <c r="O1716" t="s">
        <v>12768</v>
      </c>
      <c r="P1716" t="s">
        <v>85</v>
      </c>
      <c r="Q1716" t="s">
        <v>85</v>
      </c>
      <c r="R1716" t="s">
        <v>12769</v>
      </c>
      <c r="S1716" t="s">
        <v>85</v>
      </c>
      <c r="T1716" t="s">
        <v>85</v>
      </c>
      <c r="U1716" t="s">
        <v>85</v>
      </c>
      <c r="V1716" t="s">
        <v>85</v>
      </c>
      <c r="W1716" t="s">
        <v>85</v>
      </c>
      <c r="X1716" t="s">
        <v>85</v>
      </c>
      <c r="Y1716" t="s">
        <v>85</v>
      </c>
      <c r="Z1716" t="s">
        <v>85</v>
      </c>
      <c r="AA1716" t="s">
        <v>85</v>
      </c>
      <c r="AB1716" t="s">
        <v>85</v>
      </c>
      <c r="AC1716" t="s">
        <v>85</v>
      </c>
      <c r="AD1716" t="s">
        <v>85</v>
      </c>
      <c r="AE1716" t="b">
        <v>0</v>
      </c>
    </row>
    <row r="1717" spans="1:31" x14ac:dyDescent="0.35">
      <c r="A1717" t="s">
        <v>85</v>
      </c>
      <c r="B1717" t="s">
        <v>12770</v>
      </c>
      <c r="C1717" t="s">
        <v>12757</v>
      </c>
      <c r="D1717" t="s">
        <v>12759</v>
      </c>
      <c r="E1717" t="s">
        <v>12761</v>
      </c>
      <c r="F1717" t="s">
        <v>12765</v>
      </c>
      <c r="G1717" t="s">
        <v>16634</v>
      </c>
      <c r="H1717" t="s">
        <v>85</v>
      </c>
      <c r="I1717" t="s">
        <v>85</v>
      </c>
      <c r="J1717" t="s">
        <v>85</v>
      </c>
      <c r="K1717" t="s">
        <v>85</v>
      </c>
      <c r="M1717" t="s">
        <v>16634</v>
      </c>
      <c r="N1717" t="s">
        <v>85</v>
      </c>
      <c r="O1717" t="s">
        <v>12772</v>
      </c>
      <c r="P1717" t="s">
        <v>85</v>
      </c>
      <c r="Q1717" t="s">
        <v>85</v>
      </c>
      <c r="R1717" t="s">
        <v>12773</v>
      </c>
      <c r="S1717" t="s">
        <v>85</v>
      </c>
      <c r="T1717" t="s">
        <v>85</v>
      </c>
      <c r="U1717" t="s">
        <v>85</v>
      </c>
      <c r="V1717" t="s">
        <v>85</v>
      </c>
      <c r="W1717" t="s">
        <v>85</v>
      </c>
      <c r="X1717" t="s">
        <v>85</v>
      </c>
      <c r="Y1717" t="s">
        <v>85</v>
      </c>
      <c r="Z1717" t="s">
        <v>85</v>
      </c>
      <c r="AA1717" t="s">
        <v>85</v>
      </c>
      <c r="AB1717" t="s">
        <v>85</v>
      </c>
      <c r="AC1717" t="s">
        <v>85</v>
      </c>
      <c r="AD1717" t="s">
        <v>85</v>
      </c>
      <c r="AE1717" t="b">
        <v>0</v>
      </c>
    </row>
    <row r="1718" spans="1:31" x14ac:dyDescent="0.35">
      <c r="A1718" t="s">
        <v>85</v>
      </c>
      <c r="B1718" t="s">
        <v>12774</v>
      </c>
      <c r="C1718" t="s">
        <v>12757</v>
      </c>
      <c r="D1718" t="s">
        <v>12759</v>
      </c>
      <c r="E1718" t="s">
        <v>12761</v>
      </c>
      <c r="F1718" t="s">
        <v>12765</v>
      </c>
      <c r="G1718" t="s">
        <v>16635</v>
      </c>
      <c r="H1718" t="s">
        <v>85</v>
      </c>
      <c r="I1718" t="s">
        <v>85</v>
      </c>
      <c r="J1718" t="s">
        <v>85</v>
      </c>
      <c r="K1718" t="s">
        <v>85</v>
      </c>
      <c r="M1718" t="s">
        <v>16635</v>
      </c>
      <c r="N1718" t="s">
        <v>85</v>
      </c>
      <c r="O1718" t="s">
        <v>12775</v>
      </c>
      <c r="P1718" t="s">
        <v>85</v>
      </c>
      <c r="Q1718" t="s">
        <v>85</v>
      </c>
      <c r="R1718" t="s">
        <v>12776</v>
      </c>
      <c r="S1718" t="s">
        <v>85</v>
      </c>
      <c r="T1718" t="s">
        <v>85</v>
      </c>
      <c r="U1718" t="s">
        <v>85</v>
      </c>
      <c r="V1718" t="s">
        <v>85</v>
      </c>
      <c r="W1718" t="s">
        <v>85</v>
      </c>
      <c r="X1718" t="s">
        <v>85</v>
      </c>
      <c r="Y1718" t="s">
        <v>85</v>
      </c>
      <c r="Z1718" t="s">
        <v>85</v>
      </c>
      <c r="AA1718" t="s">
        <v>85</v>
      </c>
      <c r="AB1718" t="s">
        <v>85</v>
      </c>
      <c r="AC1718" t="s">
        <v>85</v>
      </c>
      <c r="AD1718" t="s">
        <v>85</v>
      </c>
      <c r="AE1718" t="b">
        <v>0</v>
      </c>
    </row>
    <row r="1719" spans="1:31" x14ac:dyDescent="0.35">
      <c r="A1719" t="s">
        <v>85</v>
      </c>
      <c r="B1719" t="s">
        <v>12777</v>
      </c>
      <c r="C1719" t="s">
        <v>12757</v>
      </c>
      <c r="D1719" t="s">
        <v>12759</v>
      </c>
      <c r="E1719" t="s">
        <v>12761</v>
      </c>
      <c r="F1719" t="s">
        <v>12765</v>
      </c>
      <c r="G1719" t="s">
        <v>16636</v>
      </c>
      <c r="H1719" t="s">
        <v>16637</v>
      </c>
      <c r="I1719" t="s">
        <v>85</v>
      </c>
      <c r="J1719" t="s">
        <v>85</v>
      </c>
      <c r="K1719" t="s">
        <v>85</v>
      </c>
      <c r="M1719" t="s">
        <v>16637</v>
      </c>
      <c r="N1719" t="s">
        <v>12780</v>
      </c>
      <c r="O1719" t="s">
        <v>12781</v>
      </c>
      <c r="P1719" t="s">
        <v>85</v>
      </c>
      <c r="Q1719" t="s">
        <v>85</v>
      </c>
      <c r="R1719" t="s">
        <v>12782</v>
      </c>
      <c r="S1719" t="s">
        <v>85</v>
      </c>
      <c r="T1719" t="s">
        <v>85</v>
      </c>
      <c r="U1719" t="s">
        <v>85</v>
      </c>
      <c r="V1719" t="s">
        <v>85</v>
      </c>
      <c r="W1719" t="s">
        <v>85</v>
      </c>
      <c r="X1719" t="s">
        <v>85</v>
      </c>
      <c r="Y1719" t="s">
        <v>85</v>
      </c>
      <c r="Z1719" t="s">
        <v>85</v>
      </c>
      <c r="AA1719" t="s">
        <v>85</v>
      </c>
      <c r="AB1719" t="s">
        <v>85</v>
      </c>
      <c r="AC1719" t="s">
        <v>85</v>
      </c>
      <c r="AD1719" t="s">
        <v>85</v>
      </c>
      <c r="AE1719" t="b">
        <v>0</v>
      </c>
    </row>
    <row r="1720" spans="1:31" x14ac:dyDescent="0.35">
      <c r="A1720" t="s">
        <v>85</v>
      </c>
      <c r="B1720" t="s">
        <v>12783</v>
      </c>
      <c r="C1720" t="s">
        <v>12757</v>
      </c>
      <c r="D1720" t="s">
        <v>12759</v>
      </c>
      <c r="E1720" t="s">
        <v>12763</v>
      </c>
      <c r="F1720" t="s">
        <v>12765</v>
      </c>
      <c r="G1720" t="s">
        <v>85</v>
      </c>
      <c r="H1720" t="s">
        <v>85</v>
      </c>
      <c r="I1720" t="s">
        <v>85</v>
      </c>
      <c r="J1720" t="s">
        <v>85</v>
      </c>
      <c r="K1720" t="s">
        <v>85</v>
      </c>
      <c r="M1720" t="s">
        <v>12765</v>
      </c>
      <c r="N1720" t="s">
        <v>85</v>
      </c>
      <c r="O1720" t="s">
        <v>85</v>
      </c>
      <c r="P1720" t="s">
        <v>85</v>
      </c>
      <c r="Q1720" t="s">
        <v>85</v>
      </c>
      <c r="R1720" t="s">
        <v>85</v>
      </c>
      <c r="S1720" t="s">
        <v>85</v>
      </c>
      <c r="T1720" t="s">
        <v>85</v>
      </c>
      <c r="U1720" t="s">
        <v>85</v>
      </c>
      <c r="V1720" t="s">
        <v>85</v>
      </c>
      <c r="W1720" t="s">
        <v>85</v>
      </c>
      <c r="X1720" t="s">
        <v>85</v>
      </c>
      <c r="Y1720" t="s">
        <v>85</v>
      </c>
      <c r="Z1720" t="s">
        <v>85</v>
      </c>
      <c r="AA1720" t="s">
        <v>85</v>
      </c>
      <c r="AB1720" t="s">
        <v>85</v>
      </c>
      <c r="AC1720" t="s">
        <v>85</v>
      </c>
      <c r="AD1720" t="s">
        <v>85</v>
      </c>
      <c r="AE1720" t="b">
        <v>0</v>
      </c>
    </row>
    <row r="1721" spans="1:31" x14ac:dyDescent="0.35">
      <c r="A1721" t="s">
        <v>85</v>
      </c>
      <c r="B1721" t="s">
        <v>12784</v>
      </c>
      <c r="C1721" t="s">
        <v>12757</v>
      </c>
      <c r="D1721" t="s">
        <v>12759</v>
      </c>
      <c r="E1721" t="s">
        <v>12763</v>
      </c>
      <c r="F1721" t="s">
        <v>12765</v>
      </c>
      <c r="G1721" t="s">
        <v>12785</v>
      </c>
      <c r="H1721" t="s">
        <v>85</v>
      </c>
      <c r="I1721" t="s">
        <v>85</v>
      </c>
      <c r="J1721" t="s">
        <v>85</v>
      </c>
      <c r="K1721" t="s">
        <v>85</v>
      </c>
      <c r="M1721" t="s">
        <v>12785</v>
      </c>
      <c r="N1721" t="s">
        <v>85</v>
      </c>
      <c r="O1721" t="s">
        <v>12786</v>
      </c>
      <c r="P1721" t="s">
        <v>85</v>
      </c>
      <c r="Q1721" t="s">
        <v>85</v>
      </c>
      <c r="R1721" t="s">
        <v>12787</v>
      </c>
      <c r="S1721" t="s">
        <v>85</v>
      </c>
      <c r="T1721" t="s">
        <v>85</v>
      </c>
      <c r="U1721" t="s">
        <v>85</v>
      </c>
      <c r="V1721" t="s">
        <v>85</v>
      </c>
      <c r="W1721" t="s">
        <v>85</v>
      </c>
      <c r="X1721" t="s">
        <v>85</v>
      </c>
      <c r="Y1721" t="s">
        <v>85</v>
      </c>
      <c r="Z1721" t="s">
        <v>85</v>
      </c>
      <c r="AA1721" t="s">
        <v>85</v>
      </c>
      <c r="AB1721" t="s">
        <v>85</v>
      </c>
      <c r="AC1721" t="s">
        <v>85</v>
      </c>
      <c r="AD1721" t="s">
        <v>85</v>
      </c>
      <c r="AE1721" t="b">
        <v>0</v>
      </c>
    </row>
    <row r="1722" spans="1:31" x14ac:dyDescent="0.35">
      <c r="A1722" t="s">
        <v>85</v>
      </c>
      <c r="B1722" t="s">
        <v>12788</v>
      </c>
      <c r="C1722" t="s">
        <v>12757</v>
      </c>
      <c r="D1722" t="s">
        <v>12759</v>
      </c>
      <c r="E1722" t="s">
        <v>12763</v>
      </c>
      <c r="F1722" t="s">
        <v>12765</v>
      </c>
      <c r="G1722" t="s">
        <v>12767</v>
      </c>
      <c r="H1722" t="s">
        <v>85</v>
      </c>
      <c r="I1722" t="s">
        <v>85</v>
      </c>
      <c r="J1722" t="s">
        <v>85</v>
      </c>
      <c r="K1722" t="s">
        <v>85</v>
      </c>
      <c r="M1722" t="s">
        <v>12767</v>
      </c>
      <c r="N1722" t="s">
        <v>85</v>
      </c>
      <c r="O1722" t="s">
        <v>12768</v>
      </c>
      <c r="P1722" t="s">
        <v>85</v>
      </c>
      <c r="Q1722" t="s">
        <v>85</v>
      </c>
      <c r="R1722" t="s">
        <v>12769</v>
      </c>
      <c r="S1722" t="s">
        <v>85</v>
      </c>
      <c r="T1722" t="s">
        <v>85</v>
      </c>
      <c r="U1722" t="s">
        <v>85</v>
      </c>
      <c r="V1722" t="s">
        <v>85</v>
      </c>
      <c r="W1722" t="s">
        <v>85</v>
      </c>
      <c r="X1722" t="s">
        <v>85</v>
      </c>
      <c r="Y1722" t="s">
        <v>85</v>
      </c>
      <c r="Z1722" t="s">
        <v>85</v>
      </c>
      <c r="AA1722" t="s">
        <v>85</v>
      </c>
      <c r="AB1722" t="s">
        <v>85</v>
      </c>
      <c r="AC1722" t="s">
        <v>85</v>
      </c>
      <c r="AD1722" t="s">
        <v>85</v>
      </c>
      <c r="AE1722" t="b">
        <v>0</v>
      </c>
    </row>
    <row r="1723" spans="1:31" x14ac:dyDescent="0.35">
      <c r="A1723" t="s">
        <v>85</v>
      </c>
      <c r="B1723" t="s">
        <v>12789</v>
      </c>
      <c r="C1723" t="s">
        <v>12757</v>
      </c>
      <c r="D1723" t="s">
        <v>12759</v>
      </c>
      <c r="E1723" t="s">
        <v>12763</v>
      </c>
      <c r="F1723" t="s">
        <v>12765</v>
      </c>
      <c r="G1723" t="s">
        <v>12790</v>
      </c>
      <c r="H1723" t="s">
        <v>85</v>
      </c>
      <c r="I1723" t="s">
        <v>85</v>
      </c>
      <c r="J1723" t="s">
        <v>85</v>
      </c>
      <c r="K1723" t="s">
        <v>85</v>
      </c>
      <c r="M1723" t="s">
        <v>12790</v>
      </c>
      <c r="N1723" t="s">
        <v>85</v>
      </c>
      <c r="O1723" t="s">
        <v>12791</v>
      </c>
      <c r="P1723" t="s">
        <v>85</v>
      </c>
      <c r="Q1723" t="s">
        <v>85</v>
      </c>
      <c r="R1723" t="s">
        <v>12792</v>
      </c>
      <c r="S1723" t="s">
        <v>85</v>
      </c>
      <c r="T1723" t="s">
        <v>85</v>
      </c>
      <c r="U1723" t="s">
        <v>85</v>
      </c>
      <c r="V1723" t="s">
        <v>85</v>
      </c>
      <c r="W1723" t="s">
        <v>85</v>
      </c>
      <c r="X1723" t="s">
        <v>85</v>
      </c>
      <c r="Y1723" t="s">
        <v>85</v>
      </c>
      <c r="Z1723" t="s">
        <v>85</v>
      </c>
      <c r="AA1723" t="s">
        <v>85</v>
      </c>
      <c r="AB1723" t="s">
        <v>85</v>
      </c>
      <c r="AC1723" t="s">
        <v>85</v>
      </c>
      <c r="AD1723" t="s">
        <v>85</v>
      </c>
      <c r="AE1723" t="b">
        <v>0</v>
      </c>
    </row>
    <row r="1724" spans="1:31" x14ac:dyDescent="0.35">
      <c r="A1724" t="s">
        <v>85</v>
      </c>
      <c r="B1724" t="s">
        <v>12793</v>
      </c>
      <c r="C1724" t="s">
        <v>12757</v>
      </c>
      <c r="D1724" t="s">
        <v>12759</v>
      </c>
      <c r="E1724" t="s">
        <v>12763</v>
      </c>
      <c r="F1724" t="s">
        <v>12765</v>
      </c>
      <c r="G1724" t="s">
        <v>12790</v>
      </c>
      <c r="H1724" t="s">
        <v>12794</v>
      </c>
      <c r="I1724" t="s">
        <v>85</v>
      </c>
      <c r="J1724" t="s">
        <v>85</v>
      </c>
      <c r="K1724" t="s">
        <v>85</v>
      </c>
      <c r="M1724" t="s">
        <v>12794</v>
      </c>
      <c r="N1724" t="s">
        <v>85</v>
      </c>
      <c r="O1724" t="s">
        <v>12795</v>
      </c>
      <c r="P1724" t="s">
        <v>85</v>
      </c>
      <c r="Q1724" t="s">
        <v>85</v>
      </c>
      <c r="R1724" t="s">
        <v>12796</v>
      </c>
      <c r="S1724" t="s">
        <v>85</v>
      </c>
      <c r="T1724" t="s">
        <v>85</v>
      </c>
      <c r="U1724" t="s">
        <v>85</v>
      </c>
      <c r="V1724" t="s">
        <v>85</v>
      </c>
      <c r="W1724" t="s">
        <v>85</v>
      </c>
      <c r="X1724" t="s">
        <v>85</v>
      </c>
      <c r="Y1724" t="s">
        <v>85</v>
      </c>
      <c r="Z1724" t="s">
        <v>85</v>
      </c>
      <c r="AA1724" t="s">
        <v>85</v>
      </c>
      <c r="AB1724" t="s">
        <v>85</v>
      </c>
      <c r="AC1724" t="s">
        <v>85</v>
      </c>
      <c r="AD1724" t="s">
        <v>85</v>
      </c>
      <c r="AE1724" t="b">
        <v>0</v>
      </c>
    </row>
    <row r="1725" spans="1:31" x14ac:dyDescent="0.35">
      <c r="A1725" t="s">
        <v>85</v>
      </c>
      <c r="B1725" t="s">
        <v>12797</v>
      </c>
      <c r="C1725" t="s">
        <v>12757</v>
      </c>
      <c r="D1725" t="s">
        <v>12759</v>
      </c>
      <c r="E1725" t="s">
        <v>12763</v>
      </c>
      <c r="F1725" t="s">
        <v>12765</v>
      </c>
      <c r="G1725" t="s">
        <v>12790</v>
      </c>
      <c r="H1725" t="s">
        <v>12798</v>
      </c>
      <c r="I1725" t="s">
        <v>85</v>
      </c>
      <c r="J1725" t="s">
        <v>85</v>
      </c>
      <c r="K1725" t="s">
        <v>85</v>
      </c>
      <c r="M1725" t="s">
        <v>12798</v>
      </c>
      <c r="N1725" t="s">
        <v>85</v>
      </c>
      <c r="O1725" t="s">
        <v>12799</v>
      </c>
      <c r="P1725" t="s">
        <v>85</v>
      </c>
      <c r="Q1725" t="s">
        <v>85</v>
      </c>
      <c r="R1725" t="s">
        <v>12800</v>
      </c>
      <c r="S1725" t="s">
        <v>85</v>
      </c>
      <c r="T1725" t="s">
        <v>85</v>
      </c>
      <c r="U1725" t="s">
        <v>85</v>
      </c>
      <c r="V1725" t="s">
        <v>85</v>
      </c>
      <c r="W1725" t="s">
        <v>85</v>
      </c>
      <c r="X1725" t="s">
        <v>85</v>
      </c>
      <c r="Y1725" t="s">
        <v>85</v>
      </c>
      <c r="Z1725" t="s">
        <v>85</v>
      </c>
      <c r="AA1725" t="s">
        <v>85</v>
      </c>
      <c r="AB1725" t="s">
        <v>85</v>
      </c>
      <c r="AC1725" t="s">
        <v>85</v>
      </c>
      <c r="AD1725" t="s">
        <v>85</v>
      </c>
      <c r="AE1725" t="b">
        <v>0</v>
      </c>
    </row>
    <row r="1726" spans="1:31" x14ac:dyDescent="0.35">
      <c r="A1726" t="s">
        <v>85</v>
      </c>
      <c r="B1726" t="s">
        <v>12801</v>
      </c>
      <c r="C1726" t="s">
        <v>12757</v>
      </c>
      <c r="D1726" t="s">
        <v>12759</v>
      </c>
      <c r="E1726" t="s">
        <v>12763</v>
      </c>
      <c r="F1726" t="s">
        <v>12765</v>
      </c>
      <c r="G1726" t="s">
        <v>12771</v>
      </c>
      <c r="H1726" t="s">
        <v>85</v>
      </c>
      <c r="I1726" t="s">
        <v>85</v>
      </c>
      <c r="J1726" t="s">
        <v>85</v>
      </c>
      <c r="K1726" t="s">
        <v>85</v>
      </c>
      <c r="M1726" t="s">
        <v>12771</v>
      </c>
      <c r="N1726" t="s">
        <v>85</v>
      </c>
      <c r="O1726" t="s">
        <v>12772</v>
      </c>
      <c r="P1726" t="s">
        <v>85</v>
      </c>
      <c r="Q1726" t="s">
        <v>85</v>
      </c>
      <c r="R1726" t="s">
        <v>12773</v>
      </c>
      <c r="S1726" t="s">
        <v>85</v>
      </c>
      <c r="T1726" t="s">
        <v>85</v>
      </c>
      <c r="U1726" t="s">
        <v>85</v>
      </c>
      <c r="V1726" t="s">
        <v>85</v>
      </c>
      <c r="W1726" t="s">
        <v>85</v>
      </c>
      <c r="X1726" t="s">
        <v>85</v>
      </c>
      <c r="Y1726" t="s">
        <v>85</v>
      </c>
      <c r="Z1726" t="s">
        <v>85</v>
      </c>
      <c r="AA1726" t="s">
        <v>85</v>
      </c>
      <c r="AB1726" t="s">
        <v>85</v>
      </c>
      <c r="AC1726" t="s">
        <v>85</v>
      </c>
      <c r="AD1726" t="s">
        <v>85</v>
      </c>
      <c r="AE1726" t="b">
        <v>0</v>
      </c>
    </row>
    <row r="1727" spans="1:31" x14ac:dyDescent="0.35">
      <c r="A1727" t="s">
        <v>85</v>
      </c>
      <c r="B1727" t="s">
        <v>12802</v>
      </c>
      <c r="C1727" t="s">
        <v>12757</v>
      </c>
      <c r="D1727" t="s">
        <v>12759</v>
      </c>
      <c r="E1727" t="s">
        <v>12763</v>
      </c>
      <c r="F1727" t="s">
        <v>12765</v>
      </c>
      <c r="G1727" t="s">
        <v>12778</v>
      </c>
      <c r="H1727" t="s">
        <v>85</v>
      </c>
      <c r="I1727" t="s">
        <v>85</v>
      </c>
      <c r="J1727" t="s">
        <v>85</v>
      </c>
      <c r="K1727" t="s">
        <v>85</v>
      </c>
      <c r="M1727" t="s">
        <v>12778</v>
      </c>
      <c r="N1727" t="s">
        <v>85</v>
      </c>
      <c r="O1727" t="s">
        <v>12803</v>
      </c>
      <c r="P1727" t="s">
        <v>85</v>
      </c>
      <c r="Q1727" t="s">
        <v>85</v>
      </c>
      <c r="R1727" t="s">
        <v>12804</v>
      </c>
      <c r="S1727" t="s">
        <v>85</v>
      </c>
      <c r="T1727" t="s">
        <v>85</v>
      </c>
      <c r="U1727" t="s">
        <v>85</v>
      </c>
      <c r="V1727" t="s">
        <v>85</v>
      </c>
      <c r="W1727" t="s">
        <v>85</v>
      </c>
      <c r="X1727" t="s">
        <v>85</v>
      </c>
      <c r="Y1727" t="s">
        <v>85</v>
      </c>
      <c r="Z1727" t="s">
        <v>85</v>
      </c>
      <c r="AA1727" t="s">
        <v>85</v>
      </c>
      <c r="AB1727" t="s">
        <v>85</v>
      </c>
      <c r="AC1727" t="s">
        <v>85</v>
      </c>
      <c r="AD1727" t="s">
        <v>85</v>
      </c>
      <c r="AE1727" t="b">
        <v>0</v>
      </c>
    </row>
    <row r="1728" spans="1:31" x14ac:dyDescent="0.35">
      <c r="A1728" t="s">
        <v>85</v>
      </c>
      <c r="B1728" t="s">
        <v>12805</v>
      </c>
      <c r="C1728" t="s">
        <v>12757</v>
      </c>
      <c r="D1728" t="s">
        <v>12759</v>
      </c>
      <c r="E1728" t="s">
        <v>12763</v>
      </c>
      <c r="F1728" t="s">
        <v>12765</v>
      </c>
      <c r="G1728" t="s">
        <v>12778</v>
      </c>
      <c r="H1728" t="s">
        <v>12779</v>
      </c>
      <c r="I1728" t="s">
        <v>85</v>
      </c>
      <c r="J1728" t="s">
        <v>85</v>
      </c>
      <c r="K1728" t="s">
        <v>85</v>
      </c>
      <c r="M1728" t="s">
        <v>12779</v>
      </c>
      <c r="N1728" t="s">
        <v>85</v>
      </c>
      <c r="O1728" t="s">
        <v>12806</v>
      </c>
      <c r="P1728" t="s">
        <v>85</v>
      </c>
      <c r="Q1728" t="s">
        <v>85</v>
      </c>
      <c r="R1728" t="s">
        <v>12782</v>
      </c>
      <c r="S1728" t="s">
        <v>85</v>
      </c>
      <c r="T1728" t="s">
        <v>85</v>
      </c>
      <c r="U1728" t="s">
        <v>85</v>
      </c>
      <c r="V1728" t="s">
        <v>85</v>
      </c>
      <c r="W1728" t="s">
        <v>85</v>
      </c>
      <c r="X1728" t="s">
        <v>85</v>
      </c>
      <c r="Y1728" t="s">
        <v>85</v>
      </c>
      <c r="Z1728" t="s">
        <v>85</v>
      </c>
      <c r="AA1728" t="s">
        <v>85</v>
      </c>
      <c r="AB1728" t="s">
        <v>85</v>
      </c>
      <c r="AC1728" t="s">
        <v>85</v>
      </c>
      <c r="AD1728" t="s">
        <v>85</v>
      </c>
      <c r="AE1728" t="b">
        <v>0</v>
      </c>
    </row>
    <row r="1729" spans="1:31" x14ac:dyDescent="0.35">
      <c r="A1729" t="s">
        <v>85</v>
      </c>
      <c r="B1729" t="s">
        <v>12807</v>
      </c>
      <c r="C1729" t="s">
        <v>12757</v>
      </c>
      <c r="D1729" t="s">
        <v>12759</v>
      </c>
      <c r="E1729" t="s">
        <v>12808</v>
      </c>
      <c r="F1729" t="s">
        <v>12765</v>
      </c>
      <c r="G1729" t="s">
        <v>12778</v>
      </c>
      <c r="H1729" t="s">
        <v>12809</v>
      </c>
      <c r="I1729" t="s">
        <v>85</v>
      </c>
      <c r="J1729" t="s">
        <v>85</v>
      </c>
      <c r="K1729" t="s">
        <v>85</v>
      </c>
      <c r="M1729" t="s">
        <v>12809</v>
      </c>
      <c r="N1729" t="s">
        <v>85</v>
      </c>
      <c r="O1729" t="s">
        <v>12810</v>
      </c>
      <c r="P1729" t="s">
        <v>85</v>
      </c>
      <c r="Q1729" t="s">
        <v>85</v>
      </c>
      <c r="R1729" t="s">
        <v>12811</v>
      </c>
      <c r="S1729" t="s">
        <v>85</v>
      </c>
      <c r="T1729" t="s">
        <v>85</v>
      </c>
      <c r="U1729" t="s">
        <v>85</v>
      </c>
      <c r="V1729" t="s">
        <v>85</v>
      </c>
      <c r="W1729" t="s">
        <v>85</v>
      </c>
      <c r="X1729" t="s">
        <v>85</v>
      </c>
      <c r="Y1729" t="s">
        <v>85</v>
      </c>
      <c r="Z1729" t="s">
        <v>85</v>
      </c>
      <c r="AA1729" t="s">
        <v>85</v>
      </c>
      <c r="AB1729" t="s">
        <v>85</v>
      </c>
      <c r="AC1729" t="s">
        <v>85</v>
      </c>
      <c r="AD1729" t="s">
        <v>85</v>
      </c>
      <c r="AE1729" t="b">
        <v>0</v>
      </c>
    </row>
    <row r="1730" spans="1:31" x14ac:dyDescent="0.35">
      <c r="A1730" t="s">
        <v>85</v>
      </c>
      <c r="B1730" t="s">
        <v>12812</v>
      </c>
      <c r="C1730" t="s">
        <v>12757</v>
      </c>
      <c r="D1730" t="s">
        <v>12759</v>
      </c>
      <c r="E1730" t="s">
        <v>12763</v>
      </c>
      <c r="F1730" t="s">
        <v>12813</v>
      </c>
      <c r="G1730" t="s">
        <v>85</v>
      </c>
      <c r="H1730" t="s">
        <v>85</v>
      </c>
      <c r="I1730" t="s">
        <v>85</v>
      </c>
      <c r="J1730" t="s">
        <v>85</v>
      </c>
      <c r="K1730" t="s">
        <v>85</v>
      </c>
      <c r="M1730" t="s">
        <v>12813</v>
      </c>
      <c r="N1730" t="s">
        <v>85</v>
      </c>
      <c r="O1730" t="s">
        <v>12814</v>
      </c>
      <c r="P1730" t="s">
        <v>85</v>
      </c>
      <c r="Q1730" t="s">
        <v>85</v>
      </c>
      <c r="R1730" t="s">
        <v>12815</v>
      </c>
      <c r="S1730" t="s">
        <v>85</v>
      </c>
      <c r="T1730" t="s">
        <v>85</v>
      </c>
      <c r="U1730" t="s">
        <v>85</v>
      </c>
      <c r="V1730" t="s">
        <v>85</v>
      </c>
      <c r="W1730" t="s">
        <v>85</v>
      </c>
      <c r="X1730" t="s">
        <v>85</v>
      </c>
      <c r="Y1730" t="s">
        <v>85</v>
      </c>
      <c r="Z1730" t="s">
        <v>85</v>
      </c>
      <c r="AA1730" t="s">
        <v>85</v>
      </c>
      <c r="AB1730" t="s">
        <v>85</v>
      </c>
      <c r="AC1730" t="s">
        <v>85</v>
      </c>
      <c r="AD1730" t="s">
        <v>85</v>
      </c>
      <c r="AE1730" t="b">
        <v>0</v>
      </c>
    </row>
    <row r="1731" spans="1:31" x14ac:dyDescent="0.35">
      <c r="A1731" t="s">
        <v>85</v>
      </c>
      <c r="B1731" t="s">
        <v>12816</v>
      </c>
      <c r="C1731" t="s">
        <v>12757</v>
      </c>
      <c r="D1731" t="s">
        <v>12759</v>
      </c>
      <c r="E1731" t="s">
        <v>12763</v>
      </c>
      <c r="F1731" t="s">
        <v>12813</v>
      </c>
      <c r="G1731" t="s">
        <v>12817</v>
      </c>
      <c r="H1731" t="s">
        <v>85</v>
      </c>
      <c r="I1731" t="s">
        <v>85</v>
      </c>
      <c r="J1731" t="s">
        <v>85</v>
      </c>
      <c r="K1731" t="s">
        <v>85</v>
      </c>
      <c r="M1731" t="s">
        <v>12817</v>
      </c>
      <c r="N1731" t="s">
        <v>12818</v>
      </c>
      <c r="O1731" t="s">
        <v>12819</v>
      </c>
      <c r="P1731" t="s">
        <v>85</v>
      </c>
      <c r="Q1731" t="s">
        <v>85</v>
      </c>
      <c r="R1731" t="s">
        <v>12820</v>
      </c>
      <c r="S1731" t="s">
        <v>85</v>
      </c>
      <c r="T1731" t="s">
        <v>85</v>
      </c>
      <c r="U1731" t="s">
        <v>85</v>
      </c>
      <c r="V1731" t="s">
        <v>85</v>
      </c>
      <c r="W1731" t="s">
        <v>85</v>
      </c>
      <c r="X1731" t="s">
        <v>85</v>
      </c>
      <c r="Y1731" t="s">
        <v>85</v>
      </c>
      <c r="Z1731" t="s">
        <v>85</v>
      </c>
      <c r="AA1731" t="s">
        <v>85</v>
      </c>
      <c r="AB1731" t="s">
        <v>85</v>
      </c>
      <c r="AC1731" t="s">
        <v>85</v>
      </c>
      <c r="AD1731" t="s">
        <v>85</v>
      </c>
      <c r="AE1731" t="b">
        <v>0</v>
      </c>
    </row>
    <row r="1732" spans="1:31" x14ac:dyDescent="0.35">
      <c r="A1732" t="s">
        <v>85</v>
      </c>
      <c r="B1732" t="s">
        <v>12821</v>
      </c>
      <c r="C1732" t="s">
        <v>12757</v>
      </c>
      <c r="D1732" t="s">
        <v>12759</v>
      </c>
      <c r="E1732" t="s">
        <v>12763</v>
      </c>
      <c r="F1732" t="s">
        <v>12813</v>
      </c>
      <c r="G1732" t="s">
        <v>12822</v>
      </c>
      <c r="H1732" t="s">
        <v>85</v>
      </c>
      <c r="I1732" t="s">
        <v>85</v>
      </c>
      <c r="J1732" t="s">
        <v>85</v>
      </c>
      <c r="K1732" t="s">
        <v>85</v>
      </c>
      <c r="M1732" t="s">
        <v>12822</v>
      </c>
      <c r="N1732" t="s">
        <v>12823</v>
      </c>
      <c r="O1732" t="s">
        <v>12824</v>
      </c>
      <c r="P1732" t="s">
        <v>85</v>
      </c>
      <c r="Q1732" t="s">
        <v>85</v>
      </c>
      <c r="R1732" t="s">
        <v>12825</v>
      </c>
      <c r="S1732" t="s">
        <v>85</v>
      </c>
      <c r="T1732" t="s">
        <v>85</v>
      </c>
      <c r="U1732" t="s">
        <v>85</v>
      </c>
      <c r="V1732" t="s">
        <v>85</v>
      </c>
      <c r="W1732" t="s">
        <v>85</v>
      </c>
      <c r="X1732" t="s">
        <v>85</v>
      </c>
      <c r="Y1732" t="s">
        <v>85</v>
      </c>
      <c r="Z1732" t="s">
        <v>85</v>
      </c>
      <c r="AA1732" t="s">
        <v>85</v>
      </c>
      <c r="AB1732" t="s">
        <v>85</v>
      </c>
      <c r="AC1732" t="s">
        <v>85</v>
      </c>
      <c r="AD1732" t="s">
        <v>85</v>
      </c>
      <c r="AE1732" t="b">
        <v>0</v>
      </c>
    </row>
    <row r="1733" spans="1:31" x14ac:dyDescent="0.35">
      <c r="A1733" t="s">
        <v>85</v>
      </c>
      <c r="B1733" t="s">
        <v>12826</v>
      </c>
      <c r="C1733" t="s">
        <v>12757</v>
      </c>
      <c r="D1733" t="s">
        <v>12759</v>
      </c>
      <c r="E1733" t="s">
        <v>12763</v>
      </c>
      <c r="F1733" t="s">
        <v>12813</v>
      </c>
      <c r="G1733" t="s">
        <v>12822</v>
      </c>
      <c r="H1733" t="s">
        <v>12827</v>
      </c>
      <c r="I1733" t="s">
        <v>85</v>
      </c>
      <c r="J1733" t="s">
        <v>85</v>
      </c>
      <c r="K1733" t="s">
        <v>85</v>
      </c>
      <c r="M1733" t="s">
        <v>12827</v>
      </c>
      <c r="N1733" t="s">
        <v>12828</v>
      </c>
      <c r="O1733" t="s">
        <v>12829</v>
      </c>
      <c r="P1733" t="s">
        <v>85</v>
      </c>
      <c r="Q1733" t="s">
        <v>85</v>
      </c>
      <c r="R1733" t="s">
        <v>12830</v>
      </c>
      <c r="S1733" t="s">
        <v>85</v>
      </c>
      <c r="T1733" t="s">
        <v>85</v>
      </c>
      <c r="U1733" t="s">
        <v>85</v>
      </c>
      <c r="V1733" t="s">
        <v>85</v>
      </c>
      <c r="W1733" t="s">
        <v>85</v>
      </c>
      <c r="X1733" t="s">
        <v>85</v>
      </c>
      <c r="Y1733" t="s">
        <v>85</v>
      </c>
      <c r="Z1733" t="s">
        <v>85</v>
      </c>
      <c r="AA1733" t="s">
        <v>85</v>
      </c>
      <c r="AB1733" t="s">
        <v>85</v>
      </c>
      <c r="AC1733" t="s">
        <v>85</v>
      </c>
      <c r="AD1733" t="s">
        <v>85</v>
      </c>
      <c r="AE1733" t="b">
        <v>0</v>
      </c>
    </row>
    <row r="1734" spans="1:31" x14ac:dyDescent="0.35">
      <c r="A1734" t="s">
        <v>85</v>
      </c>
      <c r="B1734" t="s">
        <v>12831</v>
      </c>
      <c r="C1734" t="s">
        <v>12757</v>
      </c>
      <c r="D1734" t="s">
        <v>12759</v>
      </c>
      <c r="E1734" t="s">
        <v>12763</v>
      </c>
      <c r="F1734" t="s">
        <v>12813</v>
      </c>
      <c r="G1734" t="s">
        <v>12832</v>
      </c>
      <c r="H1734" t="s">
        <v>85</v>
      </c>
      <c r="I1734" t="s">
        <v>85</v>
      </c>
      <c r="J1734" t="s">
        <v>85</v>
      </c>
      <c r="K1734" t="s">
        <v>85</v>
      </c>
      <c r="M1734" t="s">
        <v>12832</v>
      </c>
      <c r="N1734" t="s">
        <v>12833</v>
      </c>
      <c r="O1734" t="s">
        <v>12834</v>
      </c>
      <c r="P1734" t="s">
        <v>85</v>
      </c>
      <c r="Q1734" t="s">
        <v>85</v>
      </c>
      <c r="R1734" t="s">
        <v>12835</v>
      </c>
      <c r="S1734" t="s">
        <v>85</v>
      </c>
      <c r="T1734" t="s">
        <v>85</v>
      </c>
      <c r="U1734" t="s">
        <v>85</v>
      </c>
      <c r="V1734" t="s">
        <v>85</v>
      </c>
      <c r="W1734" t="s">
        <v>85</v>
      </c>
      <c r="X1734" t="s">
        <v>85</v>
      </c>
      <c r="Y1734" t="s">
        <v>85</v>
      </c>
      <c r="Z1734" t="s">
        <v>85</v>
      </c>
      <c r="AA1734" t="s">
        <v>85</v>
      </c>
      <c r="AB1734" t="s">
        <v>85</v>
      </c>
      <c r="AC1734" t="s">
        <v>85</v>
      </c>
      <c r="AD1734" t="s">
        <v>85</v>
      </c>
      <c r="AE1734" t="b">
        <v>0</v>
      </c>
    </row>
    <row r="1735" spans="1:31" x14ac:dyDescent="0.35">
      <c r="A1735" t="s">
        <v>85</v>
      </c>
      <c r="B1735" t="s">
        <v>12836</v>
      </c>
      <c r="C1735" t="s">
        <v>12757</v>
      </c>
      <c r="D1735" t="s">
        <v>12759</v>
      </c>
      <c r="E1735" t="s">
        <v>12763</v>
      </c>
      <c r="F1735" t="s">
        <v>12813</v>
      </c>
      <c r="G1735" t="s">
        <v>12832</v>
      </c>
      <c r="H1735" t="s">
        <v>12837</v>
      </c>
      <c r="I1735" t="s">
        <v>85</v>
      </c>
      <c r="J1735" t="s">
        <v>85</v>
      </c>
      <c r="K1735" t="s">
        <v>85</v>
      </c>
      <c r="M1735" t="s">
        <v>12837</v>
      </c>
      <c r="N1735" t="s">
        <v>12838</v>
      </c>
      <c r="O1735" t="s">
        <v>12839</v>
      </c>
      <c r="P1735" t="s">
        <v>85</v>
      </c>
      <c r="Q1735" t="s">
        <v>85</v>
      </c>
      <c r="R1735" t="s">
        <v>12840</v>
      </c>
      <c r="S1735" t="s">
        <v>85</v>
      </c>
      <c r="T1735" t="s">
        <v>85</v>
      </c>
      <c r="U1735" t="s">
        <v>85</v>
      </c>
      <c r="V1735" t="s">
        <v>85</v>
      </c>
      <c r="W1735" t="s">
        <v>85</v>
      </c>
      <c r="X1735" t="s">
        <v>85</v>
      </c>
      <c r="Y1735" t="s">
        <v>85</v>
      </c>
      <c r="Z1735" t="s">
        <v>85</v>
      </c>
      <c r="AA1735" t="s">
        <v>85</v>
      </c>
      <c r="AB1735" t="s">
        <v>85</v>
      </c>
      <c r="AC1735" t="s">
        <v>85</v>
      </c>
      <c r="AD1735" t="s">
        <v>85</v>
      </c>
      <c r="AE1735" t="b">
        <v>0</v>
      </c>
    </row>
    <row r="1736" spans="1:31" x14ac:dyDescent="0.35">
      <c r="A1736" t="s">
        <v>85</v>
      </c>
      <c r="B1736" t="s">
        <v>12841</v>
      </c>
      <c r="C1736" t="s">
        <v>12757</v>
      </c>
      <c r="D1736" t="s">
        <v>12759</v>
      </c>
      <c r="E1736" t="s">
        <v>12763</v>
      </c>
      <c r="F1736" t="s">
        <v>12813</v>
      </c>
      <c r="G1736" t="s">
        <v>12832</v>
      </c>
      <c r="H1736" t="s">
        <v>12842</v>
      </c>
      <c r="I1736" t="s">
        <v>85</v>
      </c>
      <c r="J1736" t="s">
        <v>85</v>
      </c>
      <c r="K1736" t="s">
        <v>85</v>
      </c>
      <c r="M1736" t="s">
        <v>12842</v>
      </c>
      <c r="N1736" t="s">
        <v>12843</v>
      </c>
      <c r="O1736" t="s">
        <v>12844</v>
      </c>
      <c r="P1736" t="s">
        <v>85</v>
      </c>
      <c r="Q1736" t="s">
        <v>85</v>
      </c>
      <c r="R1736" t="s">
        <v>12845</v>
      </c>
      <c r="S1736" t="s">
        <v>85</v>
      </c>
      <c r="T1736" t="s">
        <v>85</v>
      </c>
      <c r="U1736" t="s">
        <v>85</v>
      </c>
      <c r="V1736" t="s">
        <v>85</v>
      </c>
      <c r="W1736" t="s">
        <v>85</v>
      </c>
      <c r="X1736" t="s">
        <v>85</v>
      </c>
      <c r="Y1736" t="s">
        <v>85</v>
      </c>
      <c r="Z1736" t="s">
        <v>85</v>
      </c>
      <c r="AA1736" t="s">
        <v>85</v>
      </c>
      <c r="AB1736" t="s">
        <v>85</v>
      </c>
      <c r="AC1736" t="s">
        <v>85</v>
      </c>
      <c r="AD1736" t="s">
        <v>85</v>
      </c>
      <c r="AE1736" t="b">
        <v>0</v>
      </c>
    </row>
    <row r="1737" spans="1:31" x14ac:dyDescent="0.35">
      <c r="A1737" t="s">
        <v>85</v>
      </c>
      <c r="B1737" t="s">
        <v>12846</v>
      </c>
      <c r="C1737" t="s">
        <v>12757</v>
      </c>
      <c r="D1737" t="s">
        <v>12759</v>
      </c>
      <c r="E1737" t="s">
        <v>12763</v>
      </c>
      <c r="F1737" t="s">
        <v>12813</v>
      </c>
      <c r="G1737" t="s">
        <v>12847</v>
      </c>
      <c r="H1737" t="s">
        <v>85</v>
      </c>
      <c r="I1737" t="s">
        <v>85</v>
      </c>
      <c r="J1737" t="s">
        <v>85</v>
      </c>
      <c r="K1737" t="s">
        <v>85</v>
      </c>
      <c r="M1737" t="s">
        <v>12847</v>
      </c>
      <c r="N1737" t="s">
        <v>12848</v>
      </c>
      <c r="O1737" t="s">
        <v>12849</v>
      </c>
      <c r="P1737" t="s">
        <v>85</v>
      </c>
      <c r="Q1737" t="s">
        <v>85</v>
      </c>
      <c r="R1737" t="s">
        <v>12850</v>
      </c>
      <c r="S1737" t="s">
        <v>85</v>
      </c>
      <c r="T1737" t="s">
        <v>85</v>
      </c>
      <c r="U1737" t="s">
        <v>85</v>
      </c>
      <c r="V1737" t="s">
        <v>85</v>
      </c>
      <c r="W1737" t="s">
        <v>85</v>
      </c>
      <c r="X1737" t="s">
        <v>85</v>
      </c>
      <c r="Y1737" t="s">
        <v>85</v>
      </c>
      <c r="Z1737" t="s">
        <v>85</v>
      </c>
      <c r="AA1737" t="s">
        <v>85</v>
      </c>
      <c r="AB1737" t="s">
        <v>85</v>
      </c>
      <c r="AC1737" t="s">
        <v>85</v>
      </c>
      <c r="AD1737" t="s">
        <v>85</v>
      </c>
      <c r="AE1737" t="b">
        <v>0</v>
      </c>
    </row>
    <row r="1738" spans="1:31" x14ac:dyDescent="0.35">
      <c r="A1738" t="s">
        <v>85</v>
      </c>
      <c r="B1738" t="s">
        <v>12851</v>
      </c>
      <c r="C1738" t="s">
        <v>12757</v>
      </c>
      <c r="D1738" t="s">
        <v>12759</v>
      </c>
      <c r="E1738" t="s">
        <v>12763</v>
      </c>
      <c r="F1738" t="s">
        <v>12813</v>
      </c>
      <c r="G1738" t="s">
        <v>12852</v>
      </c>
      <c r="H1738" t="s">
        <v>85</v>
      </c>
      <c r="I1738" t="s">
        <v>85</v>
      </c>
      <c r="J1738" t="s">
        <v>85</v>
      </c>
      <c r="K1738" t="s">
        <v>85</v>
      </c>
      <c r="M1738" t="s">
        <v>12852</v>
      </c>
      <c r="N1738" t="s">
        <v>12853</v>
      </c>
      <c r="O1738" t="s">
        <v>12854</v>
      </c>
      <c r="P1738" t="s">
        <v>85</v>
      </c>
      <c r="Q1738" t="s">
        <v>85</v>
      </c>
      <c r="R1738" t="s">
        <v>12855</v>
      </c>
      <c r="S1738" t="s">
        <v>85</v>
      </c>
      <c r="T1738" t="s">
        <v>85</v>
      </c>
      <c r="U1738" t="s">
        <v>85</v>
      </c>
      <c r="V1738" t="s">
        <v>85</v>
      </c>
      <c r="W1738" t="s">
        <v>85</v>
      </c>
      <c r="X1738" t="s">
        <v>85</v>
      </c>
      <c r="Y1738" t="s">
        <v>85</v>
      </c>
      <c r="Z1738" t="s">
        <v>85</v>
      </c>
      <c r="AA1738" t="s">
        <v>85</v>
      </c>
      <c r="AB1738" t="s">
        <v>85</v>
      </c>
      <c r="AC1738" t="s">
        <v>85</v>
      </c>
      <c r="AD1738" t="s">
        <v>85</v>
      </c>
      <c r="AE1738" t="b">
        <v>0</v>
      </c>
    </row>
    <row r="1739" spans="1:31" x14ac:dyDescent="0.35">
      <c r="A1739" t="s">
        <v>85</v>
      </c>
      <c r="B1739" t="s">
        <v>12856</v>
      </c>
      <c r="C1739" t="s">
        <v>12757</v>
      </c>
      <c r="D1739" t="s">
        <v>12759</v>
      </c>
      <c r="E1739" t="s">
        <v>12761</v>
      </c>
      <c r="F1739" t="s">
        <v>12813</v>
      </c>
      <c r="G1739" t="s">
        <v>85</v>
      </c>
      <c r="H1739" t="s">
        <v>85</v>
      </c>
      <c r="I1739" t="s">
        <v>85</v>
      </c>
      <c r="J1739" t="s">
        <v>85</v>
      </c>
      <c r="K1739" t="s">
        <v>85</v>
      </c>
      <c r="M1739" t="s">
        <v>12813</v>
      </c>
      <c r="N1739" t="s">
        <v>85</v>
      </c>
      <c r="O1739" t="s">
        <v>85</v>
      </c>
      <c r="P1739" t="s">
        <v>85</v>
      </c>
      <c r="Q1739" t="s">
        <v>85</v>
      </c>
      <c r="R1739" t="s">
        <v>85</v>
      </c>
      <c r="S1739" t="s">
        <v>85</v>
      </c>
      <c r="T1739" t="s">
        <v>85</v>
      </c>
      <c r="U1739" t="s">
        <v>85</v>
      </c>
      <c r="V1739" t="s">
        <v>85</v>
      </c>
      <c r="W1739" t="s">
        <v>85</v>
      </c>
      <c r="X1739" t="s">
        <v>85</v>
      </c>
      <c r="Y1739" t="s">
        <v>85</v>
      </c>
      <c r="Z1739" t="s">
        <v>85</v>
      </c>
      <c r="AA1739" t="s">
        <v>85</v>
      </c>
      <c r="AB1739" t="s">
        <v>85</v>
      </c>
      <c r="AC1739" t="s">
        <v>85</v>
      </c>
      <c r="AD1739" t="s">
        <v>85</v>
      </c>
      <c r="AE1739" t="b">
        <v>0</v>
      </c>
    </row>
    <row r="1740" spans="1:31" x14ac:dyDescent="0.35">
      <c r="A1740" t="s">
        <v>85</v>
      </c>
      <c r="B1740" t="s">
        <v>12857</v>
      </c>
      <c r="C1740" t="s">
        <v>12757</v>
      </c>
      <c r="D1740" t="s">
        <v>12759</v>
      </c>
      <c r="E1740" t="s">
        <v>12761</v>
      </c>
      <c r="F1740" t="s">
        <v>12813</v>
      </c>
      <c r="G1740" t="s">
        <v>12858</v>
      </c>
      <c r="H1740" t="s">
        <v>85</v>
      </c>
      <c r="I1740" t="s">
        <v>85</v>
      </c>
      <c r="J1740" t="s">
        <v>85</v>
      </c>
      <c r="K1740" t="s">
        <v>85</v>
      </c>
      <c r="M1740" t="s">
        <v>12858</v>
      </c>
      <c r="N1740" t="s">
        <v>12859</v>
      </c>
      <c r="O1740" t="s">
        <v>12860</v>
      </c>
      <c r="P1740" t="s">
        <v>85</v>
      </c>
      <c r="Q1740" t="s">
        <v>85</v>
      </c>
      <c r="R1740" t="s">
        <v>12861</v>
      </c>
      <c r="S1740" t="s">
        <v>85</v>
      </c>
      <c r="T1740" t="s">
        <v>85</v>
      </c>
      <c r="U1740" t="s">
        <v>85</v>
      </c>
      <c r="V1740" t="s">
        <v>85</v>
      </c>
      <c r="W1740" t="s">
        <v>85</v>
      </c>
      <c r="X1740" t="s">
        <v>85</v>
      </c>
      <c r="Y1740" t="s">
        <v>85</v>
      </c>
      <c r="Z1740" t="s">
        <v>85</v>
      </c>
      <c r="AA1740" t="s">
        <v>85</v>
      </c>
      <c r="AB1740" t="s">
        <v>85</v>
      </c>
      <c r="AC1740" t="s">
        <v>85</v>
      </c>
      <c r="AD1740" t="s">
        <v>85</v>
      </c>
      <c r="AE1740" t="b">
        <v>0</v>
      </c>
    </row>
    <row r="1741" spans="1:31" x14ac:dyDescent="0.35">
      <c r="A1741" t="s">
        <v>85</v>
      </c>
      <c r="B1741" t="s">
        <v>12862</v>
      </c>
      <c r="C1741" t="s">
        <v>12757</v>
      </c>
      <c r="D1741" t="s">
        <v>12759</v>
      </c>
      <c r="E1741" t="s">
        <v>12761</v>
      </c>
      <c r="F1741" t="s">
        <v>12813</v>
      </c>
      <c r="G1741" t="s">
        <v>12822</v>
      </c>
      <c r="H1741" t="s">
        <v>85</v>
      </c>
      <c r="I1741" t="s">
        <v>85</v>
      </c>
      <c r="J1741" t="s">
        <v>85</v>
      </c>
      <c r="K1741" t="s">
        <v>85</v>
      </c>
      <c r="M1741" t="s">
        <v>12822</v>
      </c>
      <c r="N1741" t="s">
        <v>12823</v>
      </c>
      <c r="O1741" t="s">
        <v>12863</v>
      </c>
      <c r="P1741" t="s">
        <v>85</v>
      </c>
      <c r="Q1741" t="s">
        <v>85</v>
      </c>
      <c r="R1741" t="s">
        <v>12825</v>
      </c>
      <c r="S1741" t="s">
        <v>85</v>
      </c>
      <c r="T1741" t="s">
        <v>85</v>
      </c>
      <c r="U1741" t="s">
        <v>85</v>
      </c>
      <c r="V1741" t="s">
        <v>85</v>
      </c>
      <c r="W1741" t="s">
        <v>85</v>
      </c>
      <c r="X1741" t="s">
        <v>85</v>
      </c>
      <c r="Y1741" t="s">
        <v>85</v>
      </c>
      <c r="Z1741" t="s">
        <v>85</v>
      </c>
      <c r="AA1741" t="s">
        <v>85</v>
      </c>
      <c r="AB1741" t="s">
        <v>85</v>
      </c>
      <c r="AC1741" t="s">
        <v>85</v>
      </c>
      <c r="AD1741" t="s">
        <v>85</v>
      </c>
      <c r="AE1741" t="b">
        <v>0</v>
      </c>
    </row>
    <row r="1742" spans="1:31" x14ac:dyDescent="0.35">
      <c r="A1742" t="s">
        <v>85</v>
      </c>
      <c r="B1742" t="s">
        <v>12864</v>
      </c>
      <c r="C1742" t="s">
        <v>12757</v>
      </c>
      <c r="D1742" t="s">
        <v>12759</v>
      </c>
      <c r="E1742" t="s">
        <v>12761</v>
      </c>
      <c r="F1742" t="s">
        <v>12813</v>
      </c>
      <c r="G1742" t="s">
        <v>12822</v>
      </c>
      <c r="H1742" t="s">
        <v>12827</v>
      </c>
      <c r="I1742" t="s">
        <v>85</v>
      </c>
      <c r="J1742" t="s">
        <v>85</v>
      </c>
      <c r="K1742" t="s">
        <v>85</v>
      </c>
      <c r="M1742" t="s">
        <v>12827</v>
      </c>
      <c r="N1742" t="s">
        <v>12828</v>
      </c>
      <c r="O1742" t="s">
        <v>12865</v>
      </c>
      <c r="P1742" t="s">
        <v>85</v>
      </c>
      <c r="Q1742" t="s">
        <v>85</v>
      </c>
      <c r="R1742" t="s">
        <v>12830</v>
      </c>
      <c r="S1742" t="s">
        <v>85</v>
      </c>
      <c r="T1742" t="s">
        <v>85</v>
      </c>
      <c r="U1742" t="s">
        <v>85</v>
      </c>
      <c r="V1742" t="s">
        <v>85</v>
      </c>
      <c r="W1742" t="s">
        <v>85</v>
      </c>
      <c r="X1742" t="s">
        <v>85</v>
      </c>
      <c r="Y1742" t="s">
        <v>85</v>
      </c>
      <c r="Z1742" t="s">
        <v>85</v>
      </c>
      <c r="AA1742" t="s">
        <v>85</v>
      </c>
      <c r="AB1742" t="s">
        <v>85</v>
      </c>
      <c r="AC1742" t="s">
        <v>85</v>
      </c>
      <c r="AD1742" t="s">
        <v>85</v>
      </c>
      <c r="AE1742" t="b">
        <v>0</v>
      </c>
    </row>
    <row r="1743" spans="1:31" x14ac:dyDescent="0.35">
      <c r="A1743" t="s">
        <v>85</v>
      </c>
      <c r="B1743" t="s">
        <v>12866</v>
      </c>
      <c r="C1743" t="s">
        <v>12757</v>
      </c>
      <c r="D1743" t="s">
        <v>12759</v>
      </c>
      <c r="E1743" t="s">
        <v>12761</v>
      </c>
      <c r="F1743" t="s">
        <v>12813</v>
      </c>
      <c r="G1743" t="s">
        <v>12832</v>
      </c>
      <c r="H1743" t="s">
        <v>85</v>
      </c>
      <c r="I1743" t="s">
        <v>85</v>
      </c>
      <c r="J1743" t="s">
        <v>85</v>
      </c>
      <c r="K1743" t="s">
        <v>85</v>
      </c>
      <c r="M1743" t="s">
        <v>12832</v>
      </c>
      <c r="N1743" t="s">
        <v>12833</v>
      </c>
      <c r="O1743" t="s">
        <v>12867</v>
      </c>
      <c r="P1743" t="s">
        <v>85</v>
      </c>
      <c r="Q1743" t="s">
        <v>85</v>
      </c>
      <c r="R1743" t="s">
        <v>12835</v>
      </c>
      <c r="S1743" t="s">
        <v>85</v>
      </c>
      <c r="T1743" t="s">
        <v>85</v>
      </c>
      <c r="U1743" t="s">
        <v>85</v>
      </c>
      <c r="V1743" t="s">
        <v>85</v>
      </c>
      <c r="W1743" t="s">
        <v>85</v>
      </c>
      <c r="X1743" t="s">
        <v>85</v>
      </c>
      <c r="Y1743" t="s">
        <v>85</v>
      </c>
      <c r="Z1743" t="s">
        <v>85</v>
      </c>
      <c r="AA1743" t="s">
        <v>85</v>
      </c>
      <c r="AB1743" t="s">
        <v>85</v>
      </c>
      <c r="AC1743" t="s">
        <v>85</v>
      </c>
      <c r="AD1743" t="s">
        <v>85</v>
      </c>
      <c r="AE1743" t="b">
        <v>0</v>
      </c>
    </row>
    <row r="1744" spans="1:31" x14ac:dyDescent="0.35">
      <c r="A1744" t="s">
        <v>85</v>
      </c>
      <c r="B1744" t="s">
        <v>12868</v>
      </c>
      <c r="C1744" t="s">
        <v>12757</v>
      </c>
      <c r="D1744" t="s">
        <v>12759</v>
      </c>
      <c r="E1744" t="s">
        <v>12761</v>
      </c>
      <c r="F1744" t="s">
        <v>12813</v>
      </c>
      <c r="G1744" t="s">
        <v>12832</v>
      </c>
      <c r="H1744" t="s">
        <v>12837</v>
      </c>
      <c r="I1744" t="s">
        <v>85</v>
      </c>
      <c r="J1744" t="s">
        <v>85</v>
      </c>
      <c r="K1744" t="s">
        <v>85</v>
      </c>
      <c r="M1744" t="s">
        <v>12837</v>
      </c>
      <c r="N1744" t="s">
        <v>12838</v>
      </c>
      <c r="O1744" t="s">
        <v>12869</v>
      </c>
      <c r="P1744" t="s">
        <v>85</v>
      </c>
      <c r="Q1744" t="s">
        <v>85</v>
      </c>
      <c r="R1744" t="s">
        <v>12840</v>
      </c>
      <c r="S1744" t="s">
        <v>85</v>
      </c>
      <c r="T1744" t="s">
        <v>85</v>
      </c>
      <c r="U1744" t="s">
        <v>85</v>
      </c>
      <c r="V1744" t="s">
        <v>85</v>
      </c>
      <c r="W1744" t="s">
        <v>85</v>
      </c>
      <c r="X1744" t="s">
        <v>85</v>
      </c>
      <c r="Y1744" t="s">
        <v>85</v>
      </c>
      <c r="Z1744" t="s">
        <v>85</v>
      </c>
      <c r="AA1744" t="s">
        <v>85</v>
      </c>
      <c r="AB1744" t="s">
        <v>85</v>
      </c>
      <c r="AC1744" t="s">
        <v>85</v>
      </c>
      <c r="AD1744" t="s">
        <v>85</v>
      </c>
      <c r="AE1744" t="b">
        <v>0</v>
      </c>
    </row>
    <row r="1745" spans="1:31" x14ac:dyDescent="0.35">
      <c r="A1745" t="s">
        <v>85</v>
      </c>
      <c r="B1745" t="s">
        <v>12870</v>
      </c>
      <c r="C1745" t="s">
        <v>12757</v>
      </c>
      <c r="D1745" t="s">
        <v>12759</v>
      </c>
      <c r="E1745" t="s">
        <v>12761</v>
      </c>
      <c r="F1745" t="s">
        <v>12813</v>
      </c>
      <c r="G1745" t="s">
        <v>12832</v>
      </c>
      <c r="H1745" t="s">
        <v>12842</v>
      </c>
      <c r="I1745" t="s">
        <v>85</v>
      </c>
      <c r="J1745" t="s">
        <v>85</v>
      </c>
      <c r="K1745" t="s">
        <v>85</v>
      </c>
      <c r="M1745" t="s">
        <v>12842</v>
      </c>
      <c r="N1745" t="s">
        <v>12871</v>
      </c>
      <c r="O1745" t="s">
        <v>12872</v>
      </c>
      <c r="P1745" t="s">
        <v>85</v>
      </c>
      <c r="Q1745" t="s">
        <v>85</v>
      </c>
      <c r="R1745" t="s">
        <v>12845</v>
      </c>
      <c r="S1745" t="s">
        <v>85</v>
      </c>
      <c r="T1745" t="s">
        <v>85</v>
      </c>
      <c r="U1745" t="s">
        <v>85</v>
      </c>
      <c r="V1745" t="s">
        <v>85</v>
      </c>
      <c r="W1745" t="s">
        <v>85</v>
      </c>
      <c r="X1745" t="s">
        <v>85</v>
      </c>
      <c r="Y1745" t="s">
        <v>85</v>
      </c>
      <c r="Z1745" t="s">
        <v>85</v>
      </c>
      <c r="AA1745" t="s">
        <v>85</v>
      </c>
      <c r="AB1745" t="s">
        <v>85</v>
      </c>
      <c r="AC1745" t="s">
        <v>85</v>
      </c>
      <c r="AD1745" t="s">
        <v>85</v>
      </c>
      <c r="AE1745" t="b">
        <v>0</v>
      </c>
    </row>
    <row r="1746" spans="1:31" x14ac:dyDescent="0.35">
      <c r="A1746" t="s">
        <v>85</v>
      </c>
      <c r="B1746" t="s">
        <v>12873</v>
      </c>
      <c r="C1746" t="s">
        <v>12757</v>
      </c>
      <c r="D1746" t="s">
        <v>12759</v>
      </c>
      <c r="E1746" t="s">
        <v>12761</v>
      </c>
      <c r="F1746" t="s">
        <v>12813</v>
      </c>
      <c r="G1746" t="s">
        <v>12874</v>
      </c>
      <c r="H1746" t="s">
        <v>85</v>
      </c>
      <c r="I1746" t="s">
        <v>85</v>
      </c>
      <c r="J1746" t="s">
        <v>85</v>
      </c>
      <c r="K1746" t="s">
        <v>85</v>
      </c>
      <c r="M1746" t="s">
        <v>12874</v>
      </c>
      <c r="N1746" t="s">
        <v>85</v>
      </c>
      <c r="O1746" t="s">
        <v>12875</v>
      </c>
      <c r="P1746" t="s">
        <v>85</v>
      </c>
      <c r="Q1746" t="s">
        <v>85</v>
      </c>
      <c r="R1746" t="s">
        <v>12876</v>
      </c>
      <c r="S1746" t="s">
        <v>85</v>
      </c>
      <c r="T1746" t="s">
        <v>85</v>
      </c>
      <c r="U1746" t="s">
        <v>85</v>
      </c>
      <c r="V1746" t="s">
        <v>85</v>
      </c>
      <c r="W1746" t="s">
        <v>85</v>
      </c>
      <c r="X1746" t="s">
        <v>85</v>
      </c>
      <c r="Y1746" t="s">
        <v>85</v>
      </c>
      <c r="Z1746" t="s">
        <v>85</v>
      </c>
      <c r="AA1746" t="s">
        <v>85</v>
      </c>
      <c r="AB1746" t="s">
        <v>85</v>
      </c>
      <c r="AC1746" t="s">
        <v>85</v>
      </c>
      <c r="AD1746" t="s">
        <v>85</v>
      </c>
      <c r="AE1746" t="b">
        <v>0</v>
      </c>
    </row>
    <row r="1747" spans="1:31" x14ac:dyDescent="0.35">
      <c r="A1747" t="s">
        <v>85</v>
      </c>
      <c r="B1747" t="s">
        <v>12877</v>
      </c>
      <c r="C1747" t="s">
        <v>12757</v>
      </c>
      <c r="D1747" t="s">
        <v>12759</v>
      </c>
      <c r="E1747" t="s">
        <v>12761</v>
      </c>
      <c r="F1747" t="s">
        <v>12813</v>
      </c>
      <c r="G1747" t="s">
        <v>12878</v>
      </c>
      <c r="H1747" t="s">
        <v>85</v>
      </c>
      <c r="I1747" t="s">
        <v>85</v>
      </c>
      <c r="J1747" t="s">
        <v>85</v>
      </c>
      <c r="K1747" t="s">
        <v>85</v>
      </c>
      <c r="M1747" t="s">
        <v>12878</v>
      </c>
      <c r="N1747" t="s">
        <v>85</v>
      </c>
      <c r="O1747" t="s">
        <v>12879</v>
      </c>
      <c r="P1747" t="s">
        <v>85</v>
      </c>
      <c r="Q1747" t="s">
        <v>85</v>
      </c>
      <c r="R1747" t="s">
        <v>12880</v>
      </c>
      <c r="S1747" t="s">
        <v>85</v>
      </c>
      <c r="T1747" t="s">
        <v>85</v>
      </c>
      <c r="U1747" t="s">
        <v>85</v>
      </c>
      <c r="V1747" t="s">
        <v>85</v>
      </c>
      <c r="W1747" t="s">
        <v>85</v>
      </c>
      <c r="X1747" t="s">
        <v>85</v>
      </c>
      <c r="Y1747" t="s">
        <v>85</v>
      </c>
      <c r="Z1747" t="s">
        <v>85</v>
      </c>
      <c r="AA1747" t="s">
        <v>85</v>
      </c>
      <c r="AB1747" t="s">
        <v>85</v>
      </c>
      <c r="AC1747" t="s">
        <v>85</v>
      </c>
      <c r="AD1747" t="s">
        <v>85</v>
      </c>
      <c r="AE1747" t="b">
        <v>0</v>
      </c>
    </row>
    <row r="1748" spans="1:31" x14ac:dyDescent="0.35">
      <c r="A1748" t="s">
        <v>85</v>
      </c>
      <c r="B1748" t="s">
        <v>12881</v>
      </c>
      <c r="C1748" t="s">
        <v>12757</v>
      </c>
      <c r="D1748" t="s">
        <v>12759</v>
      </c>
      <c r="E1748" t="s">
        <v>12761</v>
      </c>
      <c r="F1748" t="s">
        <v>12813</v>
      </c>
      <c r="G1748" t="s">
        <v>12847</v>
      </c>
      <c r="H1748" t="s">
        <v>85</v>
      </c>
      <c r="I1748" t="s">
        <v>85</v>
      </c>
      <c r="J1748" t="s">
        <v>85</v>
      </c>
      <c r="K1748" t="s">
        <v>85</v>
      </c>
      <c r="M1748" t="s">
        <v>12847</v>
      </c>
      <c r="N1748" t="s">
        <v>12882</v>
      </c>
      <c r="O1748" t="s">
        <v>12883</v>
      </c>
      <c r="P1748" t="s">
        <v>85</v>
      </c>
      <c r="Q1748" t="s">
        <v>85</v>
      </c>
      <c r="R1748" t="s">
        <v>12850</v>
      </c>
      <c r="S1748" t="s">
        <v>85</v>
      </c>
      <c r="T1748" t="s">
        <v>85</v>
      </c>
      <c r="U1748" t="s">
        <v>85</v>
      </c>
      <c r="V1748" t="s">
        <v>85</v>
      </c>
      <c r="W1748" t="s">
        <v>85</v>
      </c>
      <c r="X1748" t="s">
        <v>85</v>
      </c>
      <c r="Y1748" t="s">
        <v>85</v>
      </c>
      <c r="Z1748" t="s">
        <v>85</v>
      </c>
      <c r="AA1748" t="s">
        <v>85</v>
      </c>
      <c r="AB1748" t="s">
        <v>85</v>
      </c>
      <c r="AC1748" t="s">
        <v>85</v>
      </c>
      <c r="AD1748" t="s">
        <v>85</v>
      </c>
      <c r="AE1748" t="b">
        <v>0</v>
      </c>
    </row>
    <row r="1749" spans="1:31" x14ac:dyDescent="0.35">
      <c r="A1749" t="s">
        <v>85</v>
      </c>
      <c r="B1749" t="s">
        <v>12884</v>
      </c>
      <c r="C1749" t="s">
        <v>12757</v>
      </c>
      <c r="D1749" t="s">
        <v>12759</v>
      </c>
      <c r="E1749" t="s">
        <v>12761</v>
      </c>
      <c r="F1749" t="s">
        <v>12813</v>
      </c>
      <c r="G1749" t="s">
        <v>12852</v>
      </c>
      <c r="H1749" t="s">
        <v>85</v>
      </c>
      <c r="I1749" t="s">
        <v>85</v>
      </c>
      <c r="J1749" t="s">
        <v>85</v>
      </c>
      <c r="K1749" t="s">
        <v>85</v>
      </c>
      <c r="M1749" t="s">
        <v>12852</v>
      </c>
      <c r="N1749" t="s">
        <v>12853</v>
      </c>
      <c r="O1749" t="s">
        <v>12885</v>
      </c>
      <c r="P1749" t="s">
        <v>85</v>
      </c>
      <c r="Q1749" t="s">
        <v>85</v>
      </c>
      <c r="R1749" t="s">
        <v>12855</v>
      </c>
      <c r="S1749" t="s">
        <v>85</v>
      </c>
      <c r="T1749" t="s">
        <v>85</v>
      </c>
      <c r="U1749" t="s">
        <v>85</v>
      </c>
      <c r="V1749" t="s">
        <v>85</v>
      </c>
      <c r="W1749" t="s">
        <v>85</v>
      </c>
      <c r="X1749" t="s">
        <v>85</v>
      </c>
      <c r="Y1749" t="s">
        <v>85</v>
      </c>
      <c r="Z1749" t="s">
        <v>85</v>
      </c>
      <c r="AA1749" t="s">
        <v>85</v>
      </c>
      <c r="AB1749" t="s">
        <v>85</v>
      </c>
      <c r="AC1749" t="s">
        <v>85</v>
      </c>
      <c r="AD1749" t="s">
        <v>85</v>
      </c>
      <c r="AE1749" t="b">
        <v>0</v>
      </c>
    </row>
    <row r="1750" spans="1:31" x14ac:dyDescent="0.35">
      <c r="A1750" t="s">
        <v>85</v>
      </c>
      <c r="B1750" t="s">
        <v>12886</v>
      </c>
      <c r="C1750" t="s">
        <v>12757</v>
      </c>
      <c r="D1750" t="s">
        <v>12759</v>
      </c>
      <c r="E1750" t="s">
        <v>12763</v>
      </c>
      <c r="F1750" t="s">
        <v>12887</v>
      </c>
      <c r="G1750" t="s">
        <v>85</v>
      </c>
      <c r="H1750" t="s">
        <v>85</v>
      </c>
      <c r="I1750" t="s">
        <v>85</v>
      </c>
      <c r="J1750" t="s">
        <v>85</v>
      </c>
      <c r="K1750" t="s">
        <v>85</v>
      </c>
      <c r="M1750" t="s">
        <v>12887</v>
      </c>
      <c r="N1750" t="s">
        <v>85</v>
      </c>
      <c r="O1750" t="s">
        <v>85</v>
      </c>
      <c r="P1750" t="s">
        <v>85</v>
      </c>
      <c r="Q1750" t="s">
        <v>85</v>
      </c>
      <c r="R1750" t="s">
        <v>85</v>
      </c>
      <c r="S1750" t="s">
        <v>85</v>
      </c>
      <c r="T1750" t="s">
        <v>85</v>
      </c>
      <c r="U1750" t="s">
        <v>85</v>
      </c>
      <c r="V1750" t="s">
        <v>85</v>
      </c>
      <c r="W1750" t="s">
        <v>85</v>
      </c>
      <c r="X1750" t="s">
        <v>85</v>
      </c>
      <c r="Y1750" t="s">
        <v>85</v>
      </c>
      <c r="Z1750" t="s">
        <v>85</v>
      </c>
      <c r="AA1750" t="s">
        <v>85</v>
      </c>
      <c r="AB1750" t="s">
        <v>85</v>
      </c>
      <c r="AC1750" t="s">
        <v>85</v>
      </c>
      <c r="AD1750" t="s">
        <v>85</v>
      </c>
      <c r="AE1750" t="b">
        <v>0</v>
      </c>
    </row>
    <row r="1751" spans="1:31" x14ac:dyDescent="0.35">
      <c r="A1751" t="s">
        <v>85</v>
      </c>
      <c r="B1751" t="s">
        <v>12888</v>
      </c>
      <c r="C1751" t="s">
        <v>12757</v>
      </c>
      <c r="D1751" t="s">
        <v>12759</v>
      </c>
      <c r="E1751" t="s">
        <v>12763</v>
      </c>
      <c r="F1751" t="s">
        <v>12887</v>
      </c>
      <c r="G1751" t="s">
        <v>12889</v>
      </c>
      <c r="H1751" t="s">
        <v>85</v>
      </c>
      <c r="I1751" t="s">
        <v>85</v>
      </c>
      <c r="J1751" t="s">
        <v>85</v>
      </c>
      <c r="K1751" t="s">
        <v>85</v>
      </c>
      <c r="M1751" t="s">
        <v>12889</v>
      </c>
      <c r="N1751" t="s">
        <v>85</v>
      </c>
      <c r="O1751" t="s">
        <v>12890</v>
      </c>
      <c r="P1751" t="s">
        <v>85</v>
      </c>
      <c r="Q1751" t="s">
        <v>85</v>
      </c>
      <c r="R1751" t="s">
        <v>12891</v>
      </c>
      <c r="S1751" t="s">
        <v>85</v>
      </c>
      <c r="T1751" t="s">
        <v>85</v>
      </c>
      <c r="U1751" t="s">
        <v>85</v>
      </c>
      <c r="V1751" t="s">
        <v>85</v>
      </c>
      <c r="W1751" t="s">
        <v>85</v>
      </c>
      <c r="X1751" t="s">
        <v>85</v>
      </c>
      <c r="Y1751" t="s">
        <v>85</v>
      </c>
      <c r="Z1751" t="s">
        <v>85</v>
      </c>
      <c r="AA1751" t="s">
        <v>85</v>
      </c>
      <c r="AB1751" t="s">
        <v>85</v>
      </c>
      <c r="AC1751" t="s">
        <v>85</v>
      </c>
      <c r="AD1751" t="s">
        <v>85</v>
      </c>
      <c r="AE1751" t="b">
        <v>0</v>
      </c>
    </row>
    <row r="1752" spans="1:31" x14ac:dyDescent="0.35">
      <c r="A1752" t="s">
        <v>85</v>
      </c>
      <c r="B1752" t="s">
        <v>12892</v>
      </c>
      <c r="C1752" t="s">
        <v>12757</v>
      </c>
      <c r="D1752" t="s">
        <v>12759</v>
      </c>
      <c r="E1752" t="s">
        <v>12763</v>
      </c>
      <c r="F1752" t="s">
        <v>12887</v>
      </c>
      <c r="G1752" t="s">
        <v>12889</v>
      </c>
      <c r="H1752" t="s">
        <v>12893</v>
      </c>
      <c r="I1752" t="s">
        <v>85</v>
      </c>
      <c r="J1752" t="s">
        <v>85</v>
      </c>
      <c r="K1752" t="s">
        <v>85</v>
      </c>
      <c r="M1752" t="s">
        <v>12893</v>
      </c>
      <c r="N1752" t="s">
        <v>12894</v>
      </c>
      <c r="O1752" t="s">
        <v>12895</v>
      </c>
      <c r="P1752" t="s">
        <v>85</v>
      </c>
      <c r="Q1752" t="s">
        <v>85</v>
      </c>
      <c r="R1752" t="s">
        <v>12896</v>
      </c>
      <c r="S1752" t="s">
        <v>85</v>
      </c>
      <c r="T1752" t="s">
        <v>85</v>
      </c>
      <c r="U1752" t="s">
        <v>85</v>
      </c>
      <c r="V1752" t="s">
        <v>85</v>
      </c>
      <c r="W1752" t="s">
        <v>85</v>
      </c>
      <c r="X1752" t="s">
        <v>85</v>
      </c>
      <c r="Y1752" t="s">
        <v>85</v>
      </c>
      <c r="Z1752" t="s">
        <v>85</v>
      </c>
      <c r="AA1752" t="s">
        <v>85</v>
      </c>
      <c r="AB1752" t="s">
        <v>85</v>
      </c>
      <c r="AC1752" t="s">
        <v>85</v>
      </c>
      <c r="AD1752" t="s">
        <v>85</v>
      </c>
      <c r="AE1752" t="b">
        <v>0</v>
      </c>
    </row>
    <row r="1753" spans="1:31" x14ac:dyDescent="0.35">
      <c r="A1753" t="s">
        <v>85</v>
      </c>
      <c r="B1753" t="s">
        <v>12897</v>
      </c>
      <c r="C1753" t="s">
        <v>12757</v>
      </c>
      <c r="D1753" t="s">
        <v>12759</v>
      </c>
      <c r="E1753" t="s">
        <v>12763</v>
      </c>
      <c r="F1753" t="s">
        <v>12887</v>
      </c>
      <c r="G1753" t="s">
        <v>12889</v>
      </c>
      <c r="H1753" t="s">
        <v>12898</v>
      </c>
      <c r="I1753" t="s">
        <v>85</v>
      </c>
      <c r="J1753" t="s">
        <v>85</v>
      </c>
      <c r="K1753" t="s">
        <v>85</v>
      </c>
      <c r="M1753" t="s">
        <v>12898</v>
      </c>
      <c r="N1753" t="s">
        <v>12899</v>
      </c>
      <c r="O1753" t="s">
        <v>12900</v>
      </c>
      <c r="P1753" t="s">
        <v>85</v>
      </c>
      <c r="Q1753" t="s">
        <v>85</v>
      </c>
      <c r="R1753" t="s">
        <v>12901</v>
      </c>
      <c r="S1753" t="s">
        <v>85</v>
      </c>
      <c r="T1753" t="s">
        <v>85</v>
      </c>
      <c r="U1753" t="s">
        <v>85</v>
      </c>
      <c r="V1753" t="s">
        <v>85</v>
      </c>
      <c r="W1753" t="s">
        <v>85</v>
      </c>
      <c r="X1753" t="s">
        <v>85</v>
      </c>
      <c r="Y1753" t="s">
        <v>85</v>
      </c>
      <c r="Z1753" t="s">
        <v>85</v>
      </c>
      <c r="AA1753" t="s">
        <v>85</v>
      </c>
      <c r="AB1753" t="s">
        <v>85</v>
      </c>
      <c r="AC1753" t="s">
        <v>85</v>
      </c>
      <c r="AD1753" t="s">
        <v>85</v>
      </c>
      <c r="AE1753" t="b">
        <v>0</v>
      </c>
    </row>
    <row r="1754" spans="1:31" x14ac:dyDescent="0.35">
      <c r="A1754" t="s">
        <v>85</v>
      </c>
      <c r="B1754" t="s">
        <v>12902</v>
      </c>
      <c r="C1754" t="s">
        <v>12757</v>
      </c>
      <c r="D1754" t="s">
        <v>12759</v>
      </c>
      <c r="E1754" t="s">
        <v>12763</v>
      </c>
      <c r="F1754" t="s">
        <v>12887</v>
      </c>
      <c r="G1754" t="s">
        <v>12903</v>
      </c>
      <c r="H1754" t="s">
        <v>85</v>
      </c>
      <c r="I1754" t="s">
        <v>85</v>
      </c>
      <c r="J1754" t="s">
        <v>85</v>
      </c>
      <c r="K1754" t="s">
        <v>85</v>
      </c>
      <c r="M1754" t="s">
        <v>12903</v>
      </c>
      <c r="N1754" t="s">
        <v>85</v>
      </c>
      <c r="O1754" t="s">
        <v>12904</v>
      </c>
      <c r="P1754" t="s">
        <v>85</v>
      </c>
      <c r="Q1754" t="s">
        <v>85</v>
      </c>
      <c r="R1754" t="s">
        <v>12905</v>
      </c>
      <c r="S1754" t="s">
        <v>85</v>
      </c>
      <c r="T1754" t="s">
        <v>85</v>
      </c>
      <c r="U1754" t="s">
        <v>85</v>
      </c>
      <c r="V1754" t="s">
        <v>85</v>
      </c>
      <c r="W1754" t="s">
        <v>85</v>
      </c>
      <c r="X1754" t="s">
        <v>85</v>
      </c>
      <c r="Y1754" t="s">
        <v>85</v>
      </c>
      <c r="Z1754" t="s">
        <v>85</v>
      </c>
      <c r="AA1754" t="s">
        <v>85</v>
      </c>
      <c r="AB1754" t="s">
        <v>85</v>
      </c>
      <c r="AC1754" t="s">
        <v>85</v>
      </c>
      <c r="AD1754" t="s">
        <v>85</v>
      </c>
      <c r="AE1754" t="b">
        <v>0</v>
      </c>
    </row>
    <row r="1755" spans="1:31" x14ac:dyDescent="0.35">
      <c r="A1755" t="s">
        <v>85</v>
      </c>
      <c r="B1755" t="s">
        <v>12906</v>
      </c>
      <c r="C1755" t="s">
        <v>12757</v>
      </c>
      <c r="D1755" t="s">
        <v>12759</v>
      </c>
      <c r="E1755" t="s">
        <v>12763</v>
      </c>
      <c r="F1755" t="s">
        <v>12887</v>
      </c>
      <c r="G1755" t="s">
        <v>12903</v>
      </c>
      <c r="H1755" t="s">
        <v>12907</v>
      </c>
      <c r="I1755" t="s">
        <v>85</v>
      </c>
      <c r="J1755" t="s">
        <v>85</v>
      </c>
      <c r="K1755" t="s">
        <v>85</v>
      </c>
      <c r="M1755" t="s">
        <v>12907</v>
      </c>
      <c r="N1755" t="s">
        <v>12908</v>
      </c>
      <c r="O1755" t="s">
        <v>12909</v>
      </c>
      <c r="P1755" t="s">
        <v>85</v>
      </c>
      <c r="Q1755" t="s">
        <v>85</v>
      </c>
      <c r="R1755" t="s">
        <v>12910</v>
      </c>
      <c r="S1755" t="s">
        <v>85</v>
      </c>
      <c r="T1755" t="s">
        <v>85</v>
      </c>
      <c r="U1755" t="s">
        <v>85</v>
      </c>
      <c r="V1755" t="s">
        <v>85</v>
      </c>
      <c r="W1755" t="s">
        <v>85</v>
      </c>
      <c r="X1755" t="s">
        <v>85</v>
      </c>
      <c r="Y1755" t="s">
        <v>85</v>
      </c>
      <c r="Z1755" t="s">
        <v>85</v>
      </c>
      <c r="AA1755" t="s">
        <v>85</v>
      </c>
      <c r="AB1755" t="s">
        <v>85</v>
      </c>
      <c r="AC1755" t="s">
        <v>85</v>
      </c>
      <c r="AD1755" t="s">
        <v>85</v>
      </c>
      <c r="AE1755" t="b">
        <v>0</v>
      </c>
    </row>
    <row r="1756" spans="1:31" x14ac:dyDescent="0.35">
      <c r="A1756" t="s">
        <v>85</v>
      </c>
      <c r="B1756" t="s">
        <v>12911</v>
      </c>
      <c r="C1756" t="s">
        <v>12757</v>
      </c>
      <c r="D1756" t="s">
        <v>12759</v>
      </c>
      <c r="E1756" t="s">
        <v>12763</v>
      </c>
      <c r="F1756" t="s">
        <v>12887</v>
      </c>
      <c r="G1756" t="s">
        <v>12903</v>
      </c>
      <c r="H1756" t="s">
        <v>12907</v>
      </c>
      <c r="I1756" t="s">
        <v>12912</v>
      </c>
      <c r="J1756" t="s">
        <v>85</v>
      </c>
      <c r="K1756" t="s">
        <v>85</v>
      </c>
      <c r="M1756" t="s">
        <v>12912</v>
      </c>
      <c r="N1756" t="s">
        <v>85</v>
      </c>
      <c r="O1756" t="s">
        <v>12913</v>
      </c>
      <c r="P1756" t="s">
        <v>85</v>
      </c>
      <c r="Q1756" t="s">
        <v>85</v>
      </c>
      <c r="R1756" t="s">
        <v>12914</v>
      </c>
      <c r="S1756" t="s">
        <v>85</v>
      </c>
      <c r="T1756" t="s">
        <v>85</v>
      </c>
      <c r="U1756" t="s">
        <v>85</v>
      </c>
      <c r="V1756" t="s">
        <v>85</v>
      </c>
      <c r="W1756" t="s">
        <v>85</v>
      </c>
      <c r="X1756" t="s">
        <v>85</v>
      </c>
      <c r="Y1756" t="s">
        <v>85</v>
      </c>
      <c r="Z1756" t="s">
        <v>85</v>
      </c>
      <c r="AA1756" t="s">
        <v>85</v>
      </c>
      <c r="AB1756" t="s">
        <v>85</v>
      </c>
      <c r="AC1756" t="s">
        <v>85</v>
      </c>
      <c r="AD1756" t="s">
        <v>85</v>
      </c>
      <c r="AE1756" t="b">
        <v>0</v>
      </c>
    </row>
    <row r="1757" spans="1:31" x14ac:dyDescent="0.35">
      <c r="A1757" t="s">
        <v>85</v>
      </c>
      <c r="B1757" t="s">
        <v>12915</v>
      </c>
      <c r="C1757" t="s">
        <v>12757</v>
      </c>
      <c r="D1757" t="s">
        <v>12759</v>
      </c>
      <c r="E1757" t="s">
        <v>12763</v>
      </c>
      <c r="F1757" t="s">
        <v>12887</v>
      </c>
      <c r="G1757" t="s">
        <v>12903</v>
      </c>
      <c r="H1757" t="s">
        <v>12907</v>
      </c>
      <c r="I1757" t="s">
        <v>12916</v>
      </c>
      <c r="J1757" t="s">
        <v>85</v>
      </c>
      <c r="K1757" t="s">
        <v>85</v>
      </c>
      <c r="M1757" t="s">
        <v>12916</v>
      </c>
      <c r="N1757" t="s">
        <v>85</v>
      </c>
      <c r="O1757" t="s">
        <v>12917</v>
      </c>
      <c r="P1757" t="s">
        <v>85</v>
      </c>
      <c r="Q1757" t="s">
        <v>85</v>
      </c>
      <c r="R1757" t="s">
        <v>12918</v>
      </c>
      <c r="S1757" t="s">
        <v>85</v>
      </c>
      <c r="T1757" t="s">
        <v>85</v>
      </c>
      <c r="U1757" t="s">
        <v>85</v>
      </c>
      <c r="V1757" t="s">
        <v>85</v>
      </c>
      <c r="W1757" t="s">
        <v>85</v>
      </c>
      <c r="X1757" t="s">
        <v>85</v>
      </c>
      <c r="Y1757" t="s">
        <v>85</v>
      </c>
      <c r="Z1757" t="s">
        <v>85</v>
      </c>
      <c r="AA1757" t="s">
        <v>85</v>
      </c>
      <c r="AB1757" t="s">
        <v>85</v>
      </c>
      <c r="AC1757" t="s">
        <v>85</v>
      </c>
      <c r="AD1757" t="s">
        <v>85</v>
      </c>
      <c r="AE1757" t="b">
        <v>0</v>
      </c>
    </row>
    <row r="1758" spans="1:31" x14ac:dyDescent="0.35">
      <c r="A1758" t="s">
        <v>85</v>
      </c>
      <c r="B1758" t="s">
        <v>12919</v>
      </c>
      <c r="C1758" t="s">
        <v>12757</v>
      </c>
      <c r="D1758" t="s">
        <v>12759</v>
      </c>
      <c r="E1758" t="s">
        <v>12763</v>
      </c>
      <c r="F1758" t="s">
        <v>12920</v>
      </c>
      <c r="G1758" t="s">
        <v>85</v>
      </c>
      <c r="H1758" t="s">
        <v>85</v>
      </c>
      <c r="I1758" t="s">
        <v>85</v>
      </c>
      <c r="J1758" t="s">
        <v>85</v>
      </c>
      <c r="K1758" t="s">
        <v>85</v>
      </c>
      <c r="M1758" t="s">
        <v>12920</v>
      </c>
      <c r="N1758" t="s">
        <v>85</v>
      </c>
      <c r="O1758" t="s">
        <v>85</v>
      </c>
      <c r="P1758" t="s">
        <v>85</v>
      </c>
      <c r="Q1758" t="s">
        <v>85</v>
      </c>
      <c r="R1758" t="s">
        <v>85</v>
      </c>
      <c r="S1758" t="s">
        <v>85</v>
      </c>
      <c r="T1758" t="s">
        <v>85</v>
      </c>
      <c r="U1758" t="s">
        <v>85</v>
      </c>
      <c r="V1758" t="s">
        <v>85</v>
      </c>
      <c r="W1758" t="s">
        <v>85</v>
      </c>
      <c r="X1758" t="s">
        <v>85</v>
      </c>
      <c r="Y1758" t="s">
        <v>85</v>
      </c>
      <c r="Z1758" t="s">
        <v>85</v>
      </c>
      <c r="AA1758" t="s">
        <v>85</v>
      </c>
      <c r="AB1758" t="s">
        <v>85</v>
      </c>
      <c r="AC1758" t="s">
        <v>85</v>
      </c>
      <c r="AD1758" t="s">
        <v>85</v>
      </c>
      <c r="AE1758" t="b">
        <v>0</v>
      </c>
    </row>
    <row r="1759" spans="1:31" x14ac:dyDescent="0.35">
      <c r="A1759" t="s">
        <v>85</v>
      </c>
      <c r="B1759" t="s">
        <v>12921</v>
      </c>
      <c r="C1759" t="s">
        <v>12757</v>
      </c>
      <c r="D1759" t="s">
        <v>12759</v>
      </c>
      <c r="E1759" t="s">
        <v>12763</v>
      </c>
      <c r="F1759" t="s">
        <v>12920</v>
      </c>
      <c r="G1759" t="s">
        <v>12922</v>
      </c>
      <c r="H1759" t="s">
        <v>85</v>
      </c>
      <c r="I1759" t="s">
        <v>85</v>
      </c>
      <c r="J1759" t="s">
        <v>85</v>
      </c>
      <c r="K1759" t="s">
        <v>85</v>
      </c>
      <c r="M1759" t="s">
        <v>12922</v>
      </c>
      <c r="N1759" t="s">
        <v>12923</v>
      </c>
      <c r="O1759" t="s">
        <v>12924</v>
      </c>
      <c r="P1759" t="s">
        <v>85</v>
      </c>
      <c r="Q1759" t="s">
        <v>85</v>
      </c>
      <c r="R1759" t="s">
        <v>12925</v>
      </c>
      <c r="S1759" t="s">
        <v>85</v>
      </c>
      <c r="T1759" t="s">
        <v>85</v>
      </c>
      <c r="U1759" t="s">
        <v>85</v>
      </c>
      <c r="V1759" t="s">
        <v>85</v>
      </c>
      <c r="W1759" t="s">
        <v>85</v>
      </c>
      <c r="X1759" t="s">
        <v>85</v>
      </c>
      <c r="Y1759" t="s">
        <v>85</v>
      </c>
      <c r="Z1759" t="s">
        <v>85</v>
      </c>
      <c r="AA1759" t="s">
        <v>85</v>
      </c>
      <c r="AB1759" t="s">
        <v>85</v>
      </c>
      <c r="AC1759" t="s">
        <v>85</v>
      </c>
      <c r="AD1759" t="s">
        <v>85</v>
      </c>
      <c r="AE1759" t="b">
        <v>0</v>
      </c>
    </row>
    <row r="1760" spans="1:31" x14ac:dyDescent="0.35">
      <c r="A1760" t="s">
        <v>85</v>
      </c>
      <c r="B1760" t="s">
        <v>12926</v>
      </c>
      <c r="C1760" t="s">
        <v>12757</v>
      </c>
      <c r="D1760" t="s">
        <v>12759</v>
      </c>
      <c r="E1760" t="s">
        <v>12763</v>
      </c>
      <c r="F1760" t="s">
        <v>12920</v>
      </c>
      <c r="G1760" t="s">
        <v>12922</v>
      </c>
      <c r="H1760" t="s">
        <v>12927</v>
      </c>
      <c r="I1760" t="s">
        <v>85</v>
      </c>
      <c r="J1760" t="s">
        <v>85</v>
      </c>
      <c r="K1760" t="s">
        <v>85</v>
      </c>
      <c r="M1760" t="s">
        <v>12927</v>
      </c>
      <c r="N1760" t="s">
        <v>85</v>
      </c>
      <c r="O1760" t="s">
        <v>12928</v>
      </c>
      <c r="P1760" t="s">
        <v>85</v>
      </c>
      <c r="Q1760" t="s">
        <v>85</v>
      </c>
      <c r="R1760" t="s">
        <v>12929</v>
      </c>
      <c r="S1760" t="s">
        <v>85</v>
      </c>
      <c r="T1760" t="s">
        <v>85</v>
      </c>
      <c r="U1760" t="s">
        <v>85</v>
      </c>
      <c r="V1760" t="s">
        <v>85</v>
      </c>
      <c r="W1760" t="s">
        <v>85</v>
      </c>
      <c r="X1760" t="s">
        <v>85</v>
      </c>
      <c r="Y1760" t="s">
        <v>85</v>
      </c>
      <c r="Z1760" t="s">
        <v>85</v>
      </c>
      <c r="AA1760" t="s">
        <v>85</v>
      </c>
      <c r="AB1760" t="s">
        <v>85</v>
      </c>
      <c r="AC1760" t="s">
        <v>85</v>
      </c>
      <c r="AD1760" t="s">
        <v>85</v>
      </c>
      <c r="AE1760" t="b">
        <v>0</v>
      </c>
    </row>
    <row r="1761" spans="1:31" x14ac:dyDescent="0.35">
      <c r="A1761" t="s">
        <v>85</v>
      </c>
      <c r="B1761" t="s">
        <v>12930</v>
      </c>
      <c r="C1761" t="s">
        <v>12757</v>
      </c>
      <c r="D1761" t="s">
        <v>12759</v>
      </c>
      <c r="E1761" t="s">
        <v>12763</v>
      </c>
      <c r="F1761" t="s">
        <v>12920</v>
      </c>
      <c r="G1761" t="s">
        <v>12922</v>
      </c>
      <c r="H1761" t="s">
        <v>12931</v>
      </c>
      <c r="I1761" t="s">
        <v>85</v>
      </c>
      <c r="J1761" t="s">
        <v>85</v>
      </c>
      <c r="K1761" t="s">
        <v>85</v>
      </c>
      <c r="M1761" t="s">
        <v>12931</v>
      </c>
      <c r="N1761" t="s">
        <v>85</v>
      </c>
      <c r="O1761" t="s">
        <v>12932</v>
      </c>
      <c r="P1761" t="s">
        <v>85</v>
      </c>
      <c r="Q1761" t="s">
        <v>85</v>
      </c>
      <c r="R1761" t="s">
        <v>12933</v>
      </c>
      <c r="S1761" t="s">
        <v>85</v>
      </c>
      <c r="T1761" t="s">
        <v>85</v>
      </c>
      <c r="U1761" t="s">
        <v>85</v>
      </c>
      <c r="V1761" t="s">
        <v>85</v>
      </c>
      <c r="W1761" t="s">
        <v>85</v>
      </c>
      <c r="X1761" t="s">
        <v>85</v>
      </c>
      <c r="Y1761" t="s">
        <v>85</v>
      </c>
      <c r="Z1761" t="s">
        <v>85</v>
      </c>
      <c r="AA1761" t="s">
        <v>85</v>
      </c>
      <c r="AB1761" t="s">
        <v>85</v>
      </c>
      <c r="AC1761" t="s">
        <v>85</v>
      </c>
      <c r="AD1761" t="s">
        <v>85</v>
      </c>
      <c r="AE1761" t="b">
        <v>0</v>
      </c>
    </row>
    <row r="1762" spans="1:31" x14ac:dyDescent="0.35">
      <c r="A1762" t="s">
        <v>85</v>
      </c>
      <c r="B1762" t="s">
        <v>12934</v>
      </c>
      <c r="C1762" t="s">
        <v>12757</v>
      </c>
      <c r="D1762" t="s">
        <v>12759</v>
      </c>
      <c r="E1762" t="s">
        <v>12763</v>
      </c>
      <c r="F1762" t="s">
        <v>12920</v>
      </c>
      <c r="G1762" t="s">
        <v>12935</v>
      </c>
      <c r="H1762" t="s">
        <v>85</v>
      </c>
      <c r="I1762" t="s">
        <v>85</v>
      </c>
      <c r="J1762" t="s">
        <v>85</v>
      </c>
      <c r="K1762" t="s">
        <v>85</v>
      </c>
      <c r="M1762" t="s">
        <v>12935</v>
      </c>
      <c r="N1762" t="s">
        <v>12936</v>
      </c>
      <c r="O1762" t="s">
        <v>12937</v>
      </c>
      <c r="P1762" t="s">
        <v>85</v>
      </c>
      <c r="Q1762" t="s">
        <v>85</v>
      </c>
      <c r="R1762" t="s">
        <v>12938</v>
      </c>
      <c r="S1762" t="s">
        <v>85</v>
      </c>
      <c r="T1762" t="s">
        <v>85</v>
      </c>
      <c r="U1762" t="s">
        <v>85</v>
      </c>
      <c r="V1762" t="s">
        <v>85</v>
      </c>
      <c r="W1762" t="s">
        <v>85</v>
      </c>
      <c r="X1762" t="s">
        <v>85</v>
      </c>
      <c r="Y1762" t="s">
        <v>85</v>
      </c>
      <c r="Z1762" t="s">
        <v>85</v>
      </c>
      <c r="AA1762" t="s">
        <v>85</v>
      </c>
      <c r="AB1762" t="s">
        <v>85</v>
      </c>
      <c r="AC1762" t="s">
        <v>85</v>
      </c>
      <c r="AD1762" t="s">
        <v>85</v>
      </c>
      <c r="AE1762" t="b">
        <v>0</v>
      </c>
    </row>
    <row r="1763" spans="1:31" x14ac:dyDescent="0.35">
      <c r="A1763" t="s">
        <v>85</v>
      </c>
      <c r="B1763" t="s">
        <v>12939</v>
      </c>
      <c r="C1763" t="s">
        <v>12757</v>
      </c>
      <c r="D1763" t="s">
        <v>12759</v>
      </c>
      <c r="E1763" t="s">
        <v>12763</v>
      </c>
      <c r="F1763" t="s">
        <v>12920</v>
      </c>
      <c r="G1763" t="s">
        <v>12935</v>
      </c>
      <c r="H1763" t="s">
        <v>12940</v>
      </c>
      <c r="I1763" t="s">
        <v>85</v>
      </c>
      <c r="J1763" t="s">
        <v>85</v>
      </c>
      <c r="K1763" t="s">
        <v>85</v>
      </c>
      <c r="M1763" t="s">
        <v>12940</v>
      </c>
      <c r="N1763" t="s">
        <v>12941</v>
      </c>
      <c r="O1763" t="s">
        <v>12942</v>
      </c>
      <c r="P1763" t="s">
        <v>85</v>
      </c>
      <c r="Q1763" t="s">
        <v>85</v>
      </c>
      <c r="R1763" t="s">
        <v>12943</v>
      </c>
      <c r="S1763" t="s">
        <v>85</v>
      </c>
      <c r="T1763" t="s">
        <v>85</v>
      </c>
      <c r="U1763" t="s">
        <v>85</v>
      </c>
      <c r="V1763" t="s">
        <v>85</v>
      </c>
      <c r="W1763" t="s">
        <v>85</v>
      </c>
      <c r="X1763" t="s">
        <v>85</v>
      </c>
      <c r="Y1763" t="s">
        <v>85</v>
      </c>
      <c r="Z1763" t="s">
        <v>85</v>
      </c>
      <c r="AA1763" t="s">
        <v>85</v>
      </c>
      <c r="AB1763" t="s">
        <v>85</v>
      </c>
      <c r="AC1763" t="s">
        <v>85</v>
      </c>
      <c r="AD1763" t="s">
        <v>85</v>
      </c>
      <c r="AE1763" t="b">
        <v>0</v>
      </c>
    </row>
    <row r="1764" spans="1:31" x14ac:dyDescent="0.35">
      <c r="A1764" t="s">
        <v>85</v>
      </c>
      <c r="B1764" t="s">
        <v>12944</v>
      </c>
      <c r="C1764" t="s">
        <v>12757</v>
      </c>
      <c r="D1764" t="s">
        <v>12759</v>
      </c>
      <c r="E1764" t="s">
        <v>12763</v>
      </c>
      <c r="F1764" t="s">
        <v>12920</v>
      </c>
      <c r="G1764" t="s">
        <v>12935</v>
      </c>
      <c r="H1764" t="s">
        <v>12940</v>
      </c>
      <c r="I1764" t="s">
        <v>12945</v>
      </c>
      <c r="J1764" t="s">
        <v>85</v>
      </c>
      <c r="K1764" t="s">
        <v>85</v>
      </c>
      <c r="M1764" t="s">
        <v>12945</v>
      </c>
      <c r="N1764" t="s">
        <v>85</v>
      </c>
      <c r="O1764" t="s">
        <v>12946</v>
      </c>
      <c r="P1764" t="s">
        <v>85</v>
      </c>
      <c r="Q1764" t="s">
        <v>85</v>
      </c>
      <c r="R1764" t="s">
        <v>12947</v>
      </c>
      <c r="S1764" t="s">
        <v>85</v>
      </c>
      <c r="T1764" t="s">
        <v>85</v>
      </c>
      <c r="U1764" t="s">
        <v>85</v>
      </c>
      <c r="V1764" t="s">
        <v>85</v>
      </c>
      <c r="W1764" t="s">
        <v>85</v>
      </c>
      <c r="X1764" t="s">
        <v>85</v>
      </c>
      <c r="Y1764" t="s">
        <v>85</v>
      </c>
      <c r="Z1764" t="s">
        <v>85</v>
      </c>
      <c r="AA1764" t="s">
        <v>85</v>
      </c>
      <c r="AB1764" t="s">
        <v>85</v>
      </c>
      <c r="AC1764" t="s">
        <v>85</v>
      </c>
      <c r="AD1764" t="s">
        <v>85</v>
      </c>
      <c r="AE1764" t="b">
        <v>0</v>
      </c>
    </row>
    <row r="1765" spans="1:31" x14ac:dyDescent="0.35">
      <c r="A1765" t="s">
        <v>85</v>
      </c>
      <c r="B1765" t="s">
        <v>12948</v>
      </c>
      <c r="C1765" t="s">
        <v>12757</v>
      </c>
      <c r="D1765" t="s">
        <v>12759</v>
      </c>
      <c r="E1765" t="s">
        <v>12761</v>
      </c>
      <c r="F1765" t="s">
        <v>12887</v>
      </c>
      <c r="G1765" t="s">
        <v>85</v>
      </c>
      <c r="H1765" t="s">
        <v>85</v>
      </c>
      <c r="I1765" t="s">
        <v>85</v>
      </c>
      <c r="J1765" t="s">
        <v>85</v>
      </c>
      <c r="K1765" t="s">
        <v>85</v>
      </c>
      <c r="M1765" t="s">
        <v>12887</v>
      </c>
      <c r="N1765" t="s">
        <v>85</v>
      </c>
      <c r="O1765" t="s">
        <v>85</v>
      </c>
      <c r="P1765" t="s">
        <v>85</v>
      </c>
      <c r="Q1765" t="s">
        <v>85</v>
      </c>
      <c r="R1765" t="s">
        <v>85</v>
      </c>
      <c r="S1765" t="s">
        <v>85</v>
      </c>
      <c r="T1765" t="s">
        <v>85</v>
      </c>
      <c r="U1765" t="s">
        <v>85</v>
      </c>
      <c r="V1765" t="s">
        <v>85</v>
      </c>
      <c r="W1765" t="s">
        <v>85</v>
      </c>
      <c r="X1765" t="s">
        <v>85</v>
      </c>
      <c r="Y1765" t="s">
        <v>85</v>
      </c>
      <c r="Z1765" t="s">
        <v>85</v>
      </c>
      <c r="AA1765" t="s">
        <v>85</v>
      </c>
      <c r="AB1765" t="s">
        <v>85</v>
      </c>
      <c r="AC1765" t="s">
        <v>85</v>
      </c>
      <c r="AD1765" t="s">
        <v>85</v>
      </c>
      <c r="AE1765" t="b">
        <v>0</v>
      </c>
    </row>
    <row r="1766" spans="1:31" x14ac:dyDescent="0.35">
      <c r="B1766" t="s">
        <v>21531</v>
      </c>
      <c r="C1766" t="s">
        <v>12757</v>
      </c>
      <c r="D1766" t="s">
        <v>12759</v>
      </c>
      <c r="E1766" t="s">
        <v>12761</v>
      </c>
      <c r="F1766" t="s">
        <v>12887</v>
      </c>
      <c r="G1766" t="s">
        <v>21532</v>
      </c>
      <c r="M1766" t="s">
        <v>21532</v>
      </c>
      <c r="AD1766" t="s">
        <v>85</v>
      </c>
      <c r="AE1766" t="b">
        <v>0</v>
      </c>
    </row>
    <row r="1767" spans="1:31" x14ac:dyDescent="0.35">
      <c r="A1767" t="s">
        <v>85</v>
      </c>
      <c r="B1767" t="s">
        <v>12949</v>
      </c>
      <c r="C1767" t="s">
        <v>12757</v>
      </c>
      <c r="D1767" t="s">
        <v>12759</v>
      </c>
      <c r="E1767" t="s">
        <v>12761</v>
      </c>
      <c r="F1767" t="s">
        <v>12887</v>
      </c>
      <c r="G1767" t="s">
        <v>21532</v>
      </c>
      <c r="H1767" t="s">
        <v>12950</v>
      </c>
      <c r="I1767" t="s">
        <v>85</v>
      </c>
      <c r="J1767" t="s">
        <v>85</v>
      </c>
      <c r="K1767" t="s">
        <v>85</v>
      </c>
      <c r="M1767" t="s">
        <v>12950</v>
      </c>
      <c r="N1767" t="s">
        <v>12951</v>
      </c>
      <c r="O1767" t="s">
        <v>12952</v>
      </c>
      <c r="P1767" t="s">
        <v>85</v>
      </c>
      <c r="Q1767" t="s">
        <v>85</v>
      </c>
      <c r="R1767" t="s">
        <v>12953</v>
      </c>
      <c r="S1767" t="s">
        <v>85</v>
      </c>
      <c r="T1767" t="s">
        <v>85</v>
      </c>
      <c r="U1767" t="s">
        <v>85</v>
      </c>
      <c r="V1767" t="s">
        <v>85</v>
      </c>
      <c r="W1767" t="s">
        <v>85</v>
      </c>
      <c r="X1767" t="s">
        <v>85</v>
      </c>
      <c r="Y1767" t="s">
        <v>85</v>
      </c>
      <c r="Z1767" t="s">
        <v>85</v>
      </c>
      <c r="AA1767" t="s">
        <v>85</v>
      </c>
      <c r="AB1767" t="s">
        <v>85</v>
      </c>
      <c r="AC1767" t="s">
        <v>85</v>
      </c>
      <c r="AD1767" t="s">
        <v>85</v>
      </c>
      <c r="AE1767" t="b">
        <v>0</v>
      </c>
    </row>
    <row r="1768" spans="1:31" x14ac:dyDescent="0.35">
      <c r="A1768" t="s">
        <v>85</v>
      </c>
      <c r="B1768" t="s">
        <v>12954</v>
      </c>
      <c r="C1768" t="s">
        <v>12757</v>
      </c>
      <c r="D1768" t="s">
        <v>12759</v>
      </c>
      <c r="E1768" t="s">
        <v>12761</v>
      </c>
      <c r="F1768" t="s">
        <v>12887</v>
      </c>
      <c r="G1768" t="s">
        <v>21532</v>
      </c>
      <c r="H1768" t="s">
        <v>21533</v>
      </c>
      <c r="I1768" t="s">
        <v>85</v>
      </c>
      <c r="J1768" t="s">
        <v>85</v>
      </c>
      <c r="K1768" t="s">
        <v>85</v>
      </c>
      <c r="M1768" t="s">
        <v>21533</v>
      </c>
      <c r="N1768" t="s">
        <v>12955</v>
      </c>
      <c r="O1768" t="s">
        <v>12956</v>
      </c>
      <c r="P1768" t="s">
        <v>85</v>
      </c>
      <c r="Q1768" t="s">
        <v>85</v>
      </c>
      <c r="R1768" t="s">
        <v>12957</v>
      </c>
      <c r="S1768" t="s">
        <v>85</v>
      </c>
      <c r="T1768" t="s">
        <v>85</v>
      </c>
      <c r="U1768" t="s">
        <v>85</v>
      </c>
      <c r="V1768" t="s">
        <v>85</v>
      </c>
      <c r="W1768" t="s">
        <v>85</v>
      </c>
      <c r="X1768" t="s">
        <v>85</v>
      </c>
      <c r="Y1768" t="s">
        <v>85</v>
      </c>
      <c r="Z1768" t="s">
        <v>85</v>
      </c>
      <c r="AA1768" t="s">
        <v>85</v>
      </c>
      <c r="AB1768" t="s">
        <v>85</v>
      </c>
      <c r="AC1768" t="s">
        <v>85</v>
      </c>
      <c r="AD1768" t="s">
        <v>85</v>
      </c>
      <c r="AE1768" t="b">
        <v>0</v>
      </c>
    </row>
    <row r="1769" spans="1:31" x14ac:dyDescent="0.35">
      <c r="A1769" t="s">
        <v>85</v>
      </c>
      <c r="B1769" t="s">
        <v>12958</v>
      </c>
      <c r="C1769" t="s">
        <v>12757</v>
      </c>
      <c r="D1769" t="s">
        <v>12759</v>
      </c>
      <c r="E1769" t="s">
        <v>12761</v>
      </c>
      <c r="F1769" t="s">
        <v>12887</v>
      </c>
      <c r="G1769" t="s">
        <v>21532</v>
      </c>
      <c r="H1769" t="s">
        <v>21533</v>
      </c>
      <c r="I1769" t="s">
        <v>21534</v>
      </c>
      <c r="J1769" t="s">
        <v>85</v>
      </c>
      <c r="K1769" t="s">
        <v>85</v>
      </c>
      <c r="M1769" t="s">
        <v>21534</v>
      </c>
      <c r="N1769" t="s">
        <v>12959</v>
      </c>
      <c r="O1769" t="s">
        <v>12960</v>
      </c>
      <c r="P1769" t="s">
        <v>85</v>
      </c>
      <c r="Q1769" t="s">
        <v>85</v>
      </c>
      <c r="R1769" t="s">
        <v>12961</v>
      </c>
      <c r="S1769" t="s">
        <v>85</v>
      </c>
      <c r="T1769" t="s">
        <v>85</v>
      </c>
      <c r="U1769" t="s">
        <v>85</v>
      </c>
      <c r="V1769" t="s">
        <v>85</v>
      </c>
      <c r="W1769" t="s">
        <v>85</v>
      </c>
      <c r="X1769" t="s">
        <v>85</v>
      </c>
      <c r="Y1769" t="s">
        <v>85</v>
      </c>
      <c r="Z1769" t="s">
        <v>85</v>
      </c>
      <c r="AA1769" t="s">
        <v>85</v>
      </c>
      <c r="AB1769" t="s">
        <v>85</v>
      </c>
      <c r="AC1769" t="s">
        <v>85</v>
      </c>
      <c r="AD1769" t="s">
        <v>85</v>
      </c>
      <c r="AE1769" t="b">
        <v>0</v>
      </c>
    </row>
    <row r="1770" spans="1:31" x14ac:dyDescent="0.35">
      <c r="A1770" t="s">
        <v>85</v>
      </c>
      <c r="B1770" t="s">
        <v>12962</v>
      </c>
      <c r="C1770" t="s">
        <v>12757</v>
      </c>
      <c r="D1770" t="s">
        <v>12759</v>
      </c>
      <c r="E1770" t="s">
        <v>12761</v>
      </c>
      <c r="F1770" t="s">
        <v>12887</v>
      </c>
      <c r="G1770" t="s">
        <v>21532</v>
      </c>
      <c r="H1770" t="s">
        <v>21533</v>
      </c>
      <c r="I1770" t="s">
        <v>21534</v>
      </c>
      <c r="J1770" t="s">
        <v>21535</v>
      </c>
      <c r="K1770" t="s">
        <v>85</v>
      </c>
      <c r="M1770" t="s">
        <v>21535</v>
      </c>
      <c r="N1770" t="s">
        <v>85</v>
      </c>
      <c r="O1770" t="s">
        <v>12963</v>
      </c>
      <c r="P1770" t="s">
        <v>85</v>
      </c>
      <c r="Q1770" t="s">
        <v>85</v>
      </c>
      <c r="R1770" t="s">
        <v>12964</v>
      </c>
      <c r="S1770" t="s">
        <v>85</v>
      </c>
      <c r="T1770" t="s">
        <v>85</v>
      </c>
      <c r="U1770" t="s">
        <v>85</v>
      </c>
      <c r="V1770" t="s">
        <v>85</v>
      </c>
      <c r="W1770" t="s">
        <v>85</v>
      </c>
      <c r="X1770" t="s">
        <v>85</v>
      </c>
      <c r="Y1770" t="s">
        <v>85</v>
      </c>
      <c r="Z1770" t="s">
        <v>85</v>
      </c>
      <c r="AA1770" t="s">
        <v>85</v>
      </c>
      <c r="AB1770" t="s">
        <v>85</v>
      </c>
      <c r="AC1770" t="s">
        <v>85</v>
      </c>
      <c r="AD1770" t="s">
        <v>85</v>
      </c>
      <c r="AE1770" t="b">
        <v>0</v>
      </c>
    </row>
    <row r="1771" spans="1:31" x14ac:dyDescent="0.35">
      <c r="B1771" t="s">
        <v>21536</v>
      </c>
      <c r="C1771" t="s">
        <v>12757</v>
      </c>
      <c r="D1771" t="s">
        <v>12759</v>
      </c>
      <c r="E1771" t="s">
        <v>12761</v>
      </c>
      <c r="F1771" t="s">
        <v>12887</v>
      </c>
      <c r="G1771" t="s">
        <v>21532</v>
      </c>
      <c r="H1771" t="s">
        <v>21533</v>
      </c>
      <c r="I1771" t="s">
        <v>21537</v>
      </c>
      <c r="M1771" t="s">
        <v>21537</v>
      </c>
      <c r="N1771" t="s">
        <v>21538</v>
      </c>
      <c r="O1771" t="s">
        <v>21539</v>
      </c>
      <c r="R1771" t="s">
        <v>21540</v>
      </c>
      <c r="AD1771" t="s">
        <v>85</v>
      </c>
      <c r="AE1771" t="b">
        <v>0</v>
      </c>
    </row>
    <row r="1772" spans="1:31" x14ac:dyDescent="0.35">
      <c r="B1772" t="s">
        <v>21541</v>
      </c>
      <c r="C1772" t="s">
        <v>12757</v>
      </c>
      <c r="D1772" t="s">
        <v>12759</v>
      </c>
      <c r="E1772" t="s">
        <v>12761</v>
      </c>
      <c r="F1772" t="s">
        <v>12887</v>
      </c>
      <c r="G1772" t="s">
        <v>21532</v>
      </c>
      <c r="H1772" t="s">
        <v>21533</v>
      </c>
      <c r="I1772" t="s">
        <v>21537</v>
      </c>
      <c r="J1772" t="s">
        <v>21542</v>
      </c>
      <c r="M1772" t="s">
        <v>21542</v>
      </c>
      <c r="O1772" t="s">
        <v>12982</v>
      </c>
      <c r="R1772" t="s">
        <v>12983</v>
      </c>
      <c r="AD1772" t="s">
        <v>85</v>
      </c>
      <c r="AE1772" t="b">
        <v>0</v>
      </c>
    </row>
    <row r="1773" spans="1:31" x14ac:dyDescent="0.35">
      <c r="B1773" t="s">
        <v>21543</v>
      </c>
      <c r="C1773" t="s">
        <v>12757</v>
      </c>
      <c r="D1773" t="s">
        <v>12759</v>
      </c>
      <c r="E1773" t="s">
        <v>12761</v>
      </c>
      <c r="F1773" t="s">
        <v>12887</v>
      </c>
      <c r="G1773" t="s">
        <v>21532</v>
      </c>
      <c r="H1773" t="s">
        <v>21533</v>
      </c>
      <c r="I1773" t="s">
        <v>21544</v>
      </c>
      <c r="M1773" t="s">
        <v>21544</v>
      </c>
      <c r="O1773" t="s">
        <v>21545</v>
      </c>
      <c r="R1773" t="s">
        <v>12987</v>
      </c>
      <c r="AD1773" t="s">
        <v>85</v>
      </c>
      <c r="AE1773" t="b">
        <v>0</v>
      </c>
    </row>
    <row r="1774" spans="1:31" x14ac:dyDescent="0.35">
      <c r="A1774" t="s">
        <v>85</v>
      </c>
      <c r="B1774" t="s">
        <v>12984</v>
      </c>
      <c r="C1774" t="s">
        <v>12757</v>
      </c>
      <c r="D1774" t="s">
        <v>12759</v>
      </c>
      <c r="E1774" t="s">
        <v>12761</v>
      </c>
      <c r="F1774" t="s">
        <v>12887</v>
      </c>
      <c r="G1774" t="s">
        <v>21532</v>
      </c>
      <c r="H1774" t="s">
        <v>21533</v>
      </c>
      <c r="I1774" t="s">
        <v>12985</v>
      </c>
      <c r="J1774" t="s">
        <v>85</v>
      </c>
      <c r="K1774" t="s">
        <v>85</v>
      </c>
      <c r="M1774" t="s">
        <v>12985</v>
      </c>
      <c r="N1774" t="s">
        <v>85</v>
      </c>
      <c r="O1774" t="s">
        <v>12986</v>
      </c>
      <c r="P1774" t="s">
        <v>85</v>
      </c>
      <c r="Q1774" t="s">
        <v>85</v>
      </c>
      <c r="R1774" t="s">
        <v>12987</v>
      </c>
      <c r="S1774" t="s">
        <v>85</v>
      </c>
      <c r="T1774" t="s">
        <v>85</v>
      </c>
      <c r="U1774" t="s">
        <v>85</v>
      </c>
      <c r="V1774" t="s">
        <v>85</v>
      </c>
      <c r="W1774" t="s">
        <v>85</v>
      </c>
      <c r="X1774" t="s">
        <v>85</v>
      </c>
      <c r="Y1774" t="s">
        <v>85</v>
      </c>
      <c r="Z1774" t="s">
        <v>85</v>
      </c>
      <c r="AA1774" t="s">
        <v>85</v>
      </c>
      <c r="AB1774" t="s">
        <v>85</v>
      </c>
      <c r="AC1774" t="s">
        <v>85</v>
      </c>
      <c r="AD1774" t="s">
        <v>85</v>
      </c>
      <c r="AE1774" t="b">
        <v>0</v>
      </c>
    </row>
    <row r="1775" spans="1:31" x14ac:dyDescent="0.35">
      <c r="A1775" t="s">
        <v>85</v>
      </c>
      <c r="B1775" t="s">
        <v>12988</v>
      </c>
      <c r="C1775" t="s">
        <v>12757</v>
      </c>
      <c r="D1775" t="s">
        <v>12759</v>
      </c>
      <c r="E1775" t="s">
        <v>12761</v>
      </c>
      <c r="F1775" t="s">
        <v>12887</v>
      </c>
      <c r="G1775" t="s">
        <v>21532</v>
      </c>
      <c r="H1775" t="s">
        <v>21533</v>
      </c>
      <c r="I1775" t="s">
        <v>12985</v>
      </c>
      <c r="J1775" t="s">
        <v>21546</v>
      </c>
      <c r="K1775" t="s">
        <v>85</v>
      </c>
      <c r="M1775" t="s">
        <v>21546</v>
      </c>
      <c r="N1775" t="s">
        <v>12989</v>
      </c>
      <c r="O1775" t="s">
        <v>12990</v>
      </c>
      <c r="P1775" t="s">
        <v>85</v>
      </c>
      <c r="Q1775" t="s">
        <v>85</v>
      </c>
      <c r="R1775" t="s">
        <v>12991</v>
      </c>
      <c r="S1775" t="s">
        <v>85</v>
      </c>
      <c r="T1775" t="s">
        <v>85</v>
      </c>
      <c r="U1775" t="s">
        <v>85</v>
      </c>
      <c r="V1775" t="s">
        <v>85</v>
      </c>
      <c r="W1775" t="s">
        <v>85</v>
      </c>
      <c r="X1775" t="s">
        <v>85</v>
      </c>
      <c r="Y1775" t="s">
        <v>85</v>
      </c>
      <c r="Z1775" t="s">
        <v>85</v>
      </c>
      <c r="AA1775" t="s">
        <v>85</v>
      </c>
      <c r="AB1775" t="s">
        <v>85</v>
      </c>
      <c r="AC1775" t="s">
        <v>85</v>
      </c>
      <c r="AD1775" t="s">
        <v>85</v>
      </c>
      <c r="AE1775" t="b">
        <v>0</v>
      </c>
    </row>
    <row r="1776" spans="1:31" x14ac:dyDescent="0.35">
      <c r="A1776" t="s">
        <v>85</v>
      </c>
      <c r="B1776" t="s">
        <v>12992</v>
      </c>
      <c r="C1776" t="s">
        <v>12757</v>
      </c>
      <c r="D1776" t="s">
        <v>12759</v>
      </c>
      <c r="E1776" t="s">
        <v>12761</v>
      </c>
      <c r="F1776" t="s">
        <v>12887</v>
      </c>
      <c r="G1776" t="s">
        <v>21532</v>
      </c>
      <c r="H1776" t="s">
        <v>21533</v>
      </c>
      <c r="I1776" t="s">
        <v>12985</v>
      </c>
      <c r="J1776" t="s">
        <v>21547</v>
      </c>
      <c r="K1776" t="s">
        <v>85</v>
      </c>
      <c r="M1776" t="s">
        <v>21547</v>
      </c>
      <c r="N1776" t="s">
        <v>12994</v>
      </c>
      <c r="O1776" t="s">
        <v>12995</v>
      </c>
      <c r="P1776" t="s">
        <v>85</v>
      </c>
      <c r="Q1776" t="s">
        <v>85</v>
      </c>
      <c r="R1776" t="s">
        <v>12996</v>
      </c>
      <c r="S1776" t="s">
        <v>85</v>
      </c>
      <c r="T1776" t="s">
        <v>85</v>
      </c>
      <c r="U1776" t="s">
        <v>85</v>
      </c>
      <c r="V1776" t="s">
        <v>85</v>
      </c>
      <c r="W1776" t="s">
        <v>85</v>
      </c>
      <c r="X1776" t="s">
        <v>85</v>
      </c>
      <c r="Y1776" t="s">
        <v>85</v>
      </c>
      <c r="Z1776" t="s">
        <v>85</v>
      </c>
      <c r="AA1776" t="s">
        <v>85</v>
      </c>
      <c r="AB1776" t="s">
        <v>85</v>
      </c>
      <c r="AC1776" t="s">
        <v>85</v>
      </c>
      <c r="AD1776" t="s">
        <v>85</v>
      </c>
      <c r="AE1776" t="b">
        <v>0</v>
      </c>
    </row>
    <row r="1777" spans="1:31" x14ac:dyDescent="0.35">
      <c r="A1777" t="s">
        <v>85</v>
      </c>
      <c r="B1777" t="s">
        <v>13001</v>
      </c>
      <c r="C1777" t="s">
        <v>12757</v>
      </c>
      <c r="D1777" t="s">
        <v>12759</v>
      </c>
      <c r="E1777" t="s">
        <v>12761</v>
      </c>
      <c r="F1777" t="s">
        <v>12887</v>
      </c>
      <c r="G1777" t="s">
        <v>21532</v>
      </c>
      <c r="H1777" t="s">
        <v>21533</v>
      </c>
      <c r="I1777" t="s">
        <v>12985</v>
      </c>
      <c r="J1777" t="s">
        <v>21548</v>
      </c>
      <c r="K1777" t="s">
        <v>85</v>
      </c>
      <c r="M1777" t="s">
        <v>21548</v>
      </c>
      <c r="N1777" t="s">
        <v>85</v>
      </c>
      <c r="O1777" t="s">
        <v>13003</v>
      </c>
      <c r="P1777" t="s">
        <v>85</v>
      </c>
      <c r="Q1777" t="s">
        <v>85</v>
      </c>
      <c r="R1777" t="s">
        <v>13004</v>
      </c>
      <c r="S1777" t="s">
        <v>85</v>
      </c>
      <c r="T1777" t="s">
        <v>85</v>
      </c>
      <c r="U1777" t="s">
        <v>85</v>
      </c>
      <c r="V1777" t="s">
        <v>85</v>
      </c>
      <c r="W1777" t="s">
        <v>85</v>
      </c>
      <c r="X1777" t="s">
        <v>85</v>
      </c>
      <c r="Y1777" t="s">
        <v>85</v>
      </c>
      <c r="Z1777" t="s">
        <v>85</v>
      </c>
      <c r="AA1777" t="s">
        <v>85</v>
      </c>
      <c r="AB1777" t="s">
        <v>85</v>
      </c>
      <c r="AC1777" t="s">
        <v>85</v>
      </c>
      <c r="AD1777" t="s">
        <v>85</v>
      </c>
      <c r="AE1777" t="b">
        <v>0</v>
      </c>
    </row>
    <row r="1778" spans="1:31" x14ac:dyDescent="0.35">
      <c r="A1778" t="s">
        <v>85</v>
      </c>
      <c r="B1778" t="s">
        <v>13010</v>
      </c>
      <c r="C1778" t="s">
        <v>12757</v>
      </c>
      <c r="D1778" t="s">
        <v>12759</v>
      </c>
      <c r="E1778" t="s">
        <v>12761</v>
      </c>
      <c r="F1778" t="s">
        <v>12887</v>
      </c>
      <c r="G1778" t="s">
        <v>21532</v>
      </c>
      <c r="H1778" t="s">
        <v>21549</v>
      </c>
      <c r="I1778" t="s">
        <v>85</v>
      </c>
      <c r="J1778" t="s">
        <v>85</v>
      </c>
      <c r="K1778" t="s">
        <v>85</v>
      </c>
      <c r="M1778" t="s">
        <v>21549</v>
      </c>
      <c r="N1778" t="s">
        <v>85</v>
      </c>
      <c r="O1778" t="s">
        <v>13011</v>
      </c>
      <c r="P1778" t="s">
        <v>85</v>
      </c>
      <c r="Q1778" t="s">
        <v>85</v>
      </c>
      <c r="R1778" t="s">
        <v>13012</v>
      </c>
      <c r="S1778" t="s">
        <v>85</v>
      </c>
      <c r="T1778" t="s">
        <v>85</v>
      </c>
      <c r="U1778" t="s">
        <v>85</v>
      </c>
      <c r="V1778" t="s">
        <v>85</v>
      </c>
      <c r="W1778" t="s">
        <v>85</v>
      </c>
      <c r="X1778" t="s">
        <v>85</v>
      </c>
      <c r="Y1778" t="s">
        <v>85</v>
      </c>
      <c r="Z1778" t="s">
        <v>85</v>
      </c>
      <c r="AA1778" t="s">
        <v>85</v>
      </c>
      <c r="AB1778" t="s">
        <v>85</v>
      </c>
      <c r="AC1778" t="s">
        <v>85</v>
      </c>
      <c r="AD1778" t="s">
        <v>85</v>
      </c>
      <c r="AE1778" t="b">
        <v>0</v>
      </c>
    </row>
    <row r="1779" spans="1:31" x14ac:dyDescent="0.35">
      <c r="A1779" t="s">
        <v>85</v>
      </c>
      <c r="B1779" t="s">
        <v>13013</v>
      </c>
      <c r="C1779" t="s">
        <v>12757</v>
      </c>
      <c r="D1779" t="s">
        <v>12759</v>
      </c>
      <c r="E1779" t="s">
        <v>12761</v>
      </c>
      <c r="F1779" t="s">
        <v>12887</v>
      </c>
      <c r="G1779" t="s">
        <v>21532</v>
      </c>
      <c r="H1779" t="s">
        <v>21549</v>
      </c>
      <c r="I1779" t="s">
        <v>21550</v>
      </c>
      <c r="J1779" t="s">
        <v>85</v>
      </c>
      <c r="K1779" t="s">
        <v>85</v>
      </c>
      <c r="M1779" t="s">
        <v>21550</v>
      </c>
      <c r="N1779" t="s">
        <v>85</v>
      </c>
      <c r="O1779" t="s">
        <v>13014</v>
      </c>
      <c r="P1779" t="s">
        <v>85</v>
      </c>
      <c r="Q1779" t="s">
        <v>85</v>
      </c>
      <c r="R1779" t="s">
        <v>13015</v>
      </c>
      <c r="S1779" t="s">
        <v>85</v>
      </c>
      <c r="T1779" t="s">
        <v>85</v>
      </c>
      <c r="U1779" t="s">
        <v>85</v>
      </c>
      <c r="V1779" t="s">
        <v>85</v>
      </c>
      <c r="W1779" t="s">
        <v>85</v>
      </c>
      <c r="X1779" t="s">
        <v>85</v>
      </c>
      <c r="Y1779" t="s">
        <v>85</v>
      </c>
      <c r="Z1779" t="s">
        <v>85</v>
      </c>
      <c r="AA1779" t="s">
        <v>85</v>
      </c>
      <c r="AB1779" t="s">
        <v>85</v>
      </c>
      <c r="AC1779" t="s">
        <v>85</v>
      </c>
      <c r="AD1779" t="s">
        <v>85</v>
      </c>
      <c r="AE1779" t="b">
        <v>0</v>
      </c>
    </row>
    <row r="1780" spans="1:31" x14ac:dyDescent="0.35">
      <c r="A1780" t="s">
        <v>85</v>
      </c>
      <c r="B1780" t="s">
        <v>13016</v>
      </c>
      <c r="C1780" t="s">
        <v>12757</v>
      </c>
      <c r="D1780" t="s">
        <v>12759</v>
      </c>
      <c r="E1780" t="s">
        <v>12761</v>
      </c>
      <c r="F1780" t="s">
        <v>12887</v>
      </c>
      <c r="G1780" t="s">
        <v>21532</v>
      </c>
      <c r="H1780" t="s">
        <v>21549</v>
      </c>
      <c r="I1780" t="s">
        <v>21551</v>
      </c>
      <c r="J1780" t="s">
        <v>85</v>
      </c>
      <c r="K1780" t="s">
        <v>85</v>
      </c>
      <c r="M1780" t="s">
        <v>21551</v>
      </c>
      <c r="N1780" t="s">
        <v>85</v>
      </c>
      <c r="O1780" t="s">
        <v>13017</v>
      </c>
      <c r="P1780" t="s">
        <v>85</v>
      </c>
      <c r="Q1780" t="s">
        <v>85</v>
      </c>
      <c r="R1780" t="s">
        <v>13018</v>
      </c>
      <c r="S1780" t="s">
        <v>85</v>
      </c>
      <c r="T1780" t="s">
        <v>85</v>
      </c>
      <c r="U1780" t="s">
        <v>85</v>
      </c>
      <c r="V1780" t="s">
        <v>85</v>
      </c>
      <c r="W1780" t="s">
        <v>85</v>
      </c>
      <c r="X1780" t="s">
        <v>85</v>
      </c>
      <c r="Y1780" t="s">
        <v>85</v>
      </c>
      <c r="Z1780" t="s">
        <v>85</v>
      </c>
      <c r="AA1780" t="s">
        <v>85</v>
      </c>
      <c r="AB1780" t="s">
        <v>85</v>
      </c>
      <c r="AC1780" t="s">
        <v>85</v>
      </c>
      <c r="AD1780" t="s">
        <v>85</v>
      </c>
      <c r="AE1780" t="b">
        <v>0</v>
      </c>
    </row>
    <row r="1781" spans="1:31" x14ac:dyDescent="0.35">
      <c r="A1781" t="s">
        <v>85</v>
      </c>
      <c r="B1781" t="s">
        <v>13019</v>
      </c>
      <c r="C1781" t="s">
        <v>12757</v>
      </c>
      <c r="D1781" t="s">
        <v>12759</v>
      </c>
      <c r="E1781" t="s">
        <v>12761</v>
      </c>
      <c r="F1781" t="s">
        <v>12887</v>
      </c>
      <c r="G1781" t="s">
        <v>21532</v>
      </c>
      <c r="H1781" t="s">
        <v>13020</v>
      </c>
      <c r="I1781" t="s">
        <v>85</v>
      </c>
      <c r="J1781" t="s">
        <v>85</v>
      </c>
      <c r="K1781" t="s">
        <v>85</v>
      </c>
      <c r="M1781" t="s">
        <v>13020</v>
      </c>
      <c r="N1781" t="s">
        <v>85</v>
      </c>
      <c r="O1781" t="s">
        <v>13021</v>
      </c>
      <c r="P1781" t="s">
        <v>85</v>
      </c>
      <c r="Q1781" t="s">
        <v>85</v>
      </c>
      <c r="R1781" t="s">
        <v>13022</v>
      </c>
      <c r="S1781" t="s">
        <v>85</v>
      </c>
      <c r="T1781" t="s">
        <v>85</v>
      </c>
      <c r="U1781" t="s">
        <v>85</v>
      </c>
      <c r="V1781" t="s">
        <v>85</v>
      </c>
      <c r="W1781" t="s">
        <v>85</v>
      </c>
      <c r="X1781" t="s">
        <v>85</v>
      </c>
      <c r="Y1781" t="s">
        <v>85</v>
      </c>
      <c r="Z1781" t="s">
        <v>85</v>
      </c>
      <c r="AA1781" t="s">
        <v>85</v>
      </c>
      <c r="AB1781" t="s">
        <v>85</v>
      </c>
      <c r="AC1781" t="s">
        <v>85</v>
      </c>
      <c r="AD1781" t="s">
        <v>85</v>
      </c>
      <c r="AE1781" t="b">
        <v>0</v>
      </c>
    </row>
    <row r="1782" spans="1:31" x14ac:dyDescent="0.35">
      <c r="A1782" t="s">
        <v>85</v>
      </c>
      <c r="B1782" t="s">
        <v>13023</v>
      </c>
      <c r="C1782" t="s">
        <v>12757</v>
      </c>
      <c r="D1782" t="s">
        <v>12759</v>
      </c>
      <c r="E1782" t="s">
        <v>12761</v>
      </c>
      <c r="F1782" t="s">
        <v>12887</v>
      </c>
      <c r="G1782" t="s">
        <v>21532</v>
      </c>
      <c r="H1782" t="s">
        <v>13024</v>
      </c>
      <c r="I1782" t="s">
        <v>85</v>
      </c>
      <c r="J1782" t="s">
        <v>85</v>
      </c>
      <c r="K1782" t="s">
        <v>85</v>
      </c>
      <c r="M1782" t="s">
        <v>13024</v>
      </c>
      <c r="N1782" t="s">
        <v>85</v>
      </c>
      <c r="O1782" t="s">
        <v>13025</v>
      </c>
      <c r="P1782" t="s">
        <v>85</v>
      </c>
      <c r="Q1782" t="s">
        <v>85</v>
      </c>
      <c r="R1782" t="s">
        <v>13026</v>
      </c>
      <c r="S1782" t="s">
        <v>85</v>
      </c>
      <c r="T1782" t="s">
        <v>85</v>
      </c>
      <c r="U1782" t="s">
        <v>85</v>
      </c>
      <c r="V1782" t="s">
        <v>85</v>
      </c>
      <c r="W1782" t="s">
        <v>85</v>
      </c>
      <c r="X1782" t="s">
        <v>85</v>
      </c>
      <c r="Y1782" t="s">
        <v>85</v>
      </c>
      <c r="Z1782" t="s">
        <v>85</v>
      </c>
      <c r="AA1782" t="s">
        <v>85</v>
      </c>
      <c r="AB1782" t="s">
        <v>85</v>
      </c>
      <c r="AC1782" t="s">
        <v>85</v>
      </c>
      <c r="AD1782" t="s">
        <v>85</v>
      </c>
      <c r="AE1782" t="b">
        <v>0</v>
      </c>
    </row>
    <row r="1783" spans="1:31" x14ac:dyDescent="0.35">
      <c r="A1783" t="s">
        <v>85</v>
      </c>
      <c r="B1783" t="s">
        <v>13027</v>
      </c>
      <c r="C1783" t="s">
        <v>12757</v>
      </c>
      <c r="D1783" t="s">
        <v>12759</v>
      </c>
      <c r="E1783" t="s">
        <v>12761</v>
      </c>
      <c r="F1783" t="s">
        <v>12887</v>
      </c>
      <c r="G1783" t="s">
        <v>21532</v>
      </c>
      <c r="H1783" t="s">
        <v>21552</v>
      </c>
      <c r="I1783" t="s">
        <v>85</v>
      </c>
      <c r="J1783" t="s">
        <v>85</v>
      </c>
      <c r="K1783" t="s">
        <v>85</v>
      </c>
      <c r="M1783" t="s">
        <v>21552</v>
      </c>
      <c r="N1783" t="s">
        <v>85</v>
      </c>
      <c r="O1783" t="s">
        <v>13029</v>
      </c>
      <c r="P1783" t="s">
        <v>85</v>
      </c>
      <c r="Q1783" t="s">
        <v>85</v>
      </c>
      <c r="R1783" t="s">
        <v>13030</v>
      </c>
      <c r="S1783" t="s">
        <v>85</v>
      </c>
      <c r="T1783" t="s">
        <v>85</v>
      </c>
      <c r="U1783" t="s">
        <v>85</v>
      </c>
      <c r="V1783" t="s">
        <v>85</v>
      </c>
      <c r="W1783" t="s">
        <v>85</v>
      </c>
      <c r="X1783" t="s">
        <v>85</v>
      </c>
      <c r="Y1783" t="s">
        <v>85</v>
      </c>
      <c r="Z1783" t="s">
        <v>85</v>
      </c>
      <c r="AA1783" t="s">
        <v>85</v>
      </c>
      <c r="AB1783" t="s">
        <v>85</v>
      </c>
      <c r="AC1783" t="s">
        <v>85</v>
      </c>
      <c r="AD1783" t="s">
        <v>85</v>
      </c>
      <c r="AE1783" t="b">
        <v>0</v>
      </c>
    </row>
    <row r="1784" spans="1:31" x14ac:dyDescent="0.35">
      <c r="A1784" t="s">
        <v>85</v>
      </c>
      <c r="B1784" t="s">
        <v>13031</v>
      </c>
      <c r="C1784" t="s">
        <v>12757</v>
      </c>
      <c r="D1784" t="s">
        <v>12759</v>
      </c>
      <c r="E1784" t="s">
        <v>12761</v>
      </c>
      <c r="F1784" t="s">
        <v>12887</v>
      </c>
      <c r="G1784" t="s">
        <v>21532</v>
      </c>
      <c r="H1784" t="s">
        <v>21552</v>
      </c>
      <c r="I1784" t="s">
        <v>21553</v>
      </c>
      <c r="J1784" t="s">
        <v>85</v>
      </c>
      <c r="K1784" t="s">
        <v>85</v>
      </c>
      <c r="M1784" t="s">
        <v>21553</v>
      </c>
      <c r="N1784" t="s">
        <v>13032</v>
      </c>
      <c r="O1784" t="s">
        <v>13033</v>
      </c>
      <c r="P1784" t="s">
        <v>85</v>
      </c>
      <c r="Q1784" t="s">
        <v>85</v>
      </c>
      <c r="R1784" t="s">
        <v>13034</v>
      </c>
      <c r="S1784" t="s">
        <v>85</v>
      </c>
      <c r="T1784" t="s">
        <v>85</v>
      </c>
      <c r="U1784" t="s">
        <v>85</v>
      </c>
      <c r="V1784" t="s">
        <v>85</v>
      </c>
      <c r="W1784" t="s">
        <v>85</v>
      </c>
      <c r="X1784" t="s">
        <v>85</v>
      </c>
      <c r="Y1784" t="s">
        <v>85</v>
      </c>
      <c r="Z1784" t="s">
        <v>85</v>
      </c>
      <c r="AA1784" t="s">
        <v>85</v>
      </c>
      <c r="AB1784" t="s">
        <v>85</v>
      </c>
      <c r="AC1784" t="s">
        <v>85</v>
      </c>
      <c r="AD1784" t="s">
        <v>85</v>
      </c>
      <c r="AE1784" t="b">
        <v>0</v>
      </c>
    </row>
    <row r="1785" spans="1:31" x14ac:dyDescent="0.35">
      <c r="B1785" t="s">
        <v>21554</v>
      </c>
      <c r="C1785" t="s">
        <v>12757</v>
      </c>
      <c r="D1785" t="s">
        <v>12759</v>
      </c>
      <c r="E1785" t="s">
        <v>12761</v>
      </c>
      <c r="F1785" t="s">
        <v>12887</v>
      </c>
      <c r="G1785" t="s">
        <v>21555</v>
      </c>
      <c r="H1785" t="s">
        <v>21556</v>
      </c>
      <c r="M1785" t="s">
        <v>21556</v>
      </c>
      <c r="AD1785" t="s">
        <v>85</v>
      </c>
      <c r="AE1785" t="b">
        <v>0</v>
      </c>
    </row>
    <row r="1786" spans="1:31" x14ac:dyDescent="0.35">
      <c r="B1786" t="s">
        <v>21557</v>
      </c>
      <c r="C1786" t="s">
        <v>12757</v>
      </c>
      <c r="D1786" t="s">
        <v>12759</v>
      </c>
      <c r="E1786" t="s">
        <v>12761</v>
      </c>
      <c r="F1786" t="s">
        <v>12887</v>
      </c>
      <c r="G1786" t="s">
        <v>21555</v>
      </c>
      <c r="H1786" t="s">
        <v>21556</v>
      </c>
      <c r="I1786" t="s">
        <v>21558</v>
      </c>
      <c r="M1786" t="s">
        <v>21558</v>
      </c>
      <c r="O1786" t="s">
        <v>21559</v>
      </c>
      <c r="R1786" t="s">
        <v>21560</v>
      </c>
      <c r="AD1786" t="s">
        <v>85</v>
      </c>
      <c r="AE1786" t="b">
        <v>0</v>
      </c>
    </row>
    <row r="1787" spans="1:31" x14ac:dyDescent="0.35">
      <c r="A1787" t="s">
        <v>85</v>
      </c>
      <c r="B1787" t="s">
        <v>12965</v>
      </c>
      <c r="C1787" t="s">
        <v>12757</v>
      </c>
      <c r="D1787" t="s">
        <v>12759</v>
      </c>
      <c r="E1787" t="s">
        <v>12761</v>
      </c>
      <c r="F1787" t="s">
        <v>12887</v>
      </c>
      <c r="G1787" t="s">
        <v>21555</v>
      </c>
      <c r="H1787" t="s">
        <v>21556</v>
      </c>
      <c r="I1787" t="s">
        <v>21558</v>
      </c>
      <c r="J1787" t="s">
        <v>12966</v>
      </c>
      <c r="K1787" t="s">
        <v>85</v>
      </c>
      <c r="L1787" t="s">
        <v>85</v>
      </c>
      <c r="M1787" t="s">
        <v>12966</v>
      </c>
      <c r="N1787" t="s">
        <v>12967</v>
      </c>
      <c r="O1787" t="s">
        <v>12968</v>
      </c>
      <c r="P1787" t="s">
        <v>85</v>
      </c>
      <c r="Q1787" t="s">
        <v>85</v>
      </c>
      <c r="R1787" t="s">
        <v>12969</v>
      </c>
      <c r="S1787" t="s">
        <v>85</v>
      </c>
      <c r="T1787" t="s">
        <v>85</v>
      </c>
      <c r="U1787" t="s">
        <v>85</v>
      </c>
      <c r="V1787" t="s">
        <v>85</v>
      </c>
      <c r="W1787" t="s">
        <v>85</v>
      </c>
      <c r="X1787" t="s">
        <v>85</v>
      </c>
      <c r="Y1787" t="s">
        <v>85</v>
      </c>
      <c r="Z1787" t="s">
        <v>85</v>
      </c>
      <c r="AA1787" t="s">
        <v>85</v>
      </c>
      <c r="AB1787" t="s">
        <v>85</v>
      </c>
      <c r="AC1787" t="s">
        <v>85</v>
      </c>
      <c r="AD1787" t="s">
        <v>85</v>
      </c>
      <c r="AE1787" t="b">
        <v>0</v>
      </c>
    </row>
    <row r="1788" spans="1:31" x14ac:dyDescent="0.35">
      <c r="A1788" t="s">
        <v>85</v>
      </c>
      <c r="B1788" t="s">
        <v>12970</v>
      </c>
      <c r="C1788" t="s">
        <v>12757</v>
      </c>
      <c r="D1788" t="s">
        <v>12759</v>
      </c>
      <c r="E1788" t="s">
        <v>12761</v>
      </c>
      <c r="F1788" t="s">
        <v>12887</v>
      </c>
      <c r="G1788" t="s">
        <v>21555</v>
      </c>
      <c r="H1788" t="s">
        <v>21556</v>
      </c>
      <c r="I1788" t="s">
        <v>21558</v>
      </c>
      <c r="J1788" t="s">
        <v>12966</v>
      </c>
      <c r="K1788" t="s">
        <v>12971</v>
      </c>
      <c r="L1788" t="s">
        <v>85</v>
      </c>
      <c r="M1788" t="s">
        <v>12971</v>
      </c>
      <c r="N1788" t="s">
        <v>85</v>
      </c>
      <c r="O1788" t="s">
        <v>12972</v>
      </c>
      <c r="P1788" t="s">
        <v>85</v>
      </c>
      <c r="Q1788" t="s">
        <v>85</v>
      </c>
      <c r="R1788" t="s">
        <v>12973</v>
      </c>
      <c r="S1788" t="s">
        <v>85</v>
      </c>
      <c r="T1788" t="s">
        <v>85</v>
      </c>
      <c r="U1788" t="s">
        <v>85</v>
      </c>
      <c r="V1788" t="s">
        <v>85</v>
      </c>
      <c r="W1788" t="s">
        <v>85</v>
      </c>
      <c r="X1788" t="s">
        <v>85</v>
      </c>
      <c r="Y1788" t="s">
        <v>85</v>
      </c>
      <c r="Z1788" t="s">
        <v>85</v>
      </c>
      <c r="AA1788" t="s">
        <v>85</v>
      </c>
      <c r="AB1788" t="s">
        <v>85</v>
      </c>
      <c r="AC1788" t="s">
        <v>85</v>
      </c>
      <c r="AD1788" t="s">
        <v>85</v>
      </c>
      <c r="AE1788" t="b">
        <v>0</v>
      </c>
    </row>
    <row r="1789" spans="1:31" x14ac:dyDescent="0.35">
      <c r="A1789" t="s">
        <v>85</v>
      </c>
      <c r="B1789" t="s">
        <v>12974</v>
      </c>
      <c r="C1789" t="s">
        <v>12757</v>
      </c>
      <c r="D1789" t="s">
        <v>12759</v>
      </c>
      <c r="E1789" t="s">
        <v>12761</v>
      </c>
      <c r="F1789" t="s">
        <v>12887</v>
      </c>
      <c r="G1789" t="s">
        <v>21555</v>
      </c>
      <c r="H1789" t="s">
        <v>21556</v>
      </c>
      <c r="I1789" t="s">
        <v>21558</v>
      </c>
      <c r="J1789" t="s">
        <v>12966</v>
      </c>
      <c r="K1789" t="s">
        <v>12975</v>
      </c>
      <c r="L1789" t="s">
        <v>85</v>
      </c>
      <c r="M1789" t="s">
        <v>12975</v>
      </c>
      <c r="N1789" t="s">
        <v>12976</v>
      </c>
      <c r="O1789" t="s">
        <v>12977</v>
      </c>
      <c r="P1789" t="s">
        <v>85</v>
      </c>
      <c r="Q1789" t="s">
        <v>85</v>
      </c>
      <c r="R1789" t="s">
        <v>12978</v>
      </c>
      <c r="S1789" t="s">
        <v>85</v>
      </c>
      <c r="T1789" t="s">
        <v>85</v>
      </c>
      <c r="U1789" t="s">
        <v>85</v>
      </c>
      <c r="V1789" t="s">
        <v>85</v>
      </c>
      <c r="W1789" t="s">
        <v>85</v>
      </c>
      <c r="X1789" t="s">
        <v>85</v>
      </c>
      <c r="Y1789" t="s">
        <v>85</v>
      </c>
      <c r="Z1789" t="s">
        <v>85</v>
      </c>
      <c r="AA1789" t="s">
        <v>85</v>
      </c>
      <c r="AB1789" t="s">
        <v>85</v>
      </c>
      <c r="AC1789" t="s">
        <v>85</v>
      </c>
      <c r="AD1789" t="s">
        <v>85</v>
      </c>
      <c r="AE1789" t="b">
        <v>0</v>
      </c>
    </row>
    <row r="1790" spans="1:31" x14ac:dyDescent="0.35">
      <c r="A1790" t="s">
        <v>85</v>
      </c>
      <c r="B1790" t="s">
        <v>12979</v>
      </c>
      <c r="C1790" t="s">
        <v>12757</v>
      </c>
      <c r="D1790" t="s">
        <v>12759</v>
      </c>
      <c r="E1790" t="s">
        <v>12761</v>
      </c>
      <c r="F1790" t="s">
        <v>12887</v>
      </c>
      <c r="G1790" t="s">
        <v>21555</v>
      </c>
      <c r="H1790" t="s">
        <v>21556</v>
      </c>
      <c r="I1790" t="s">
        <v>21558</v>
      </c>
      <c r="J1790" t="s">
        <v>12966</v>
      </c>
      <c r="K1790" t="s">
        <v>12980</v>
      </c>
      <c r="L1790" t="s">
        <v>85</v>
      </c>
      <c r="M1790" t="s">
        <v>12980</v>
      </c>
      <c r="N1790" t="s">
        <v>12981</v>
      </c>
      <c r="O1790" t="s">
        <v>12982</v>
      </c>
      <c r="P1790" t="s">
        <v>85</v>
      </c>
      <c r="Q1790" t="s">
        <v>85</v>
      </c>
      <c r="R1790" t="s">
        <v>12983</v>
      </c>
      <c r="S1790" t="s">
        <v>85</v>
      </c>
      <c r="T1790" t="s">
        <v>85</v>
      </c>
      <c r="U1790" t="s">
        <v>85</v>
      </c>
      <c r="V1790" t="s">
        <v>85</v>
      </c>
      <c r="W1790" t="s">
        <v>85</v>
      </c>
      <c r="X1790" t="s">
        <v>85</v>
      </c>
      <c r="Y1790" t="s">
        <v>85</v>
      </c>
      <c r="Z1790" t="s">
        <v>85</v>
      </c>
      <c r="AA1790" t="s">
        <v>85</v>
      </c>
      <c r="AB1790" t="s">
        <v>85</v>
      </c>
      <c r="AC1790" t="s">
        <v>85</v>
      </c>
      <c r="AD1790" t="s">
        <v>85</v>
      </c>
      <c r="AE1790" t="b">
        <v>0</v>
      </c>
    </row>
    <row r="1791" spans="1:31" x14ac:dyDescent="0.35">
      <c r="A1791" t="s">
        <v>85</v>
      </c>
      <c r="B1791" t="s">
        <v>12997</v>
      </c>
      <c r="C1791" t="s">
        <v>12757</v>
      </c>
      <c r="D1791" t="s">
        <v>12759</v>
      </c>
      <c r="E1791" t="s">
        <v>12761</v>
      </c>
      <c r="F1791" t="s">
        <v>12887</v>
      </c>
      <c r="G1791" t="s">
        <v>21555</v>
      </c>
      <c r="H1791" t="s">
        <v>21556</v>
      </c>
      <c r="I1791" t="s">
        <v>21558</v>
      </c>
      <c r="J1791" t="s">
        <v>12985</v>
      </c>
      <c r="K1791" t="s">
        <v>21547</v>
      </c>
      <c r="L1791" t="s">
        <v>12998</v>
      </c>
      <c r="M1791" t="s">
        <v>12998</v>
      </c>
      <c r="N1791" t="s">
        <v>85</v>
      </c>
      <c r="O1791" t="s">
        <v>12999</v>
      </c>
      <c r="P1791" t="s">
        <v>85</v>
      </c>
      <c r="Q1791" t="s">
        <v>85</v>
      </c>
      <c r="R1791" t="s">
        <v>13000</v>
      </c>
      <c r="S1791" t="s">
        <v>85</v>
      </c>
      <c r="T1791" t="s">
        <v>85</v>
      </c>
      <c r="U1791" t="s">
        <v>85</v>
      </c>
      <c r="V1791" t="s">
        <v>85</v>
      </c>
      <c r="W1791" t="s">
        <v>85</v>
      </c>
      <c r="X1791" t="s">
        <v>85</v>
      </c>
      <c r="Y1791" t="s">
        <v>85</v>
      </c>
      <c r="Z1791" t="s">
        <v>85</v>
      </c>
      <c r="AA1791" t="s">
        <v>85</v>
      </c>
      <c r="AB1791" t="s">
        <v>85</v>
      </c>
      <c r="AC1791" t="s">
        <v>85</v>
      </c>
      <c r="AD1791" t="s">
        <v>85</v>
      </c>
      <c r="AE1791" t="b">
        <v>0</v>
      </c>
    </row>
    <row r="1792" spans="1:31" x14ac:dyDescent="0.35">
      <c r="B1792" t="s">
        <v>21561</v>
      </c>
      <c r="C1792" t="s">
        <v>12757</v>
      </c>
      <c r="D1792" t="s">
        <v>12759</v>
      </c>
      <c r="E1792" t="s">
        <v>12761</v>
      </c>
      <c r="F1792" t="s">
        <v>12887</v>
      </c>
      <c r="G1792" t="s">
        <v>21555</v>
      </c>
      <c r="H1792" t="s">
        <v>21556</v>
      </c>
      <c r="I1792" t="s">
        <v>21558</v>
      </c>
      <c r="J1792" t="s">
        <v>13002</v>
      </c>
      <c r="M1792" t="s">
        <v>13002</v>
      </c>
      <c r="O1792" t="s">
        <v>21562</v>
      </c>
      <c r="R1792" t="s">
        <v>21563</v>
      </c>
      <c r="AD1792" t="s">
        <v>85</v>
      </c>
      <c r="AE1792" t="b">
        <v>0</v>
      </c>
    </row>
    <row r="1793" spans="1:31" x14ac:dyDescent="0.35">
      <c r="B1793" t="s">
        <v>21564</v>
      </c>
      <c r="C1793" t="s">
        <v>12757</v>
      </c>
      <c r="D1793" t="s">
        <v>12759</v>
      </c>
      <c r="E1793" t="s">
        <v>12761</v>
      </c>
      <c r="F1793" t="s">
        <v>12887</v>
      </c>
      <c r="G1793" t="s">
        <v>21555</v>
      </c>
      <c r="H1793" t="s">
        <v>21556</v>
      </c>
      <c r="I1793" t="s">
        <v>21558</v>
      </c>
      <c r="J1793" t="s">
        <v>12993</v>
      </c>
      <c r="M1793" t="s">
        <v>12993</v>
      </c>
      <c r="O1793" t="s">
        <v>21565</v>
      </c>
      <c r="R1793" t="s">
        <v>21566</v>
      </c>
      <c r="AD1793" t="s">
        <v>85</v>
      </c>
      <c r="AE1793" t="b">
        <v>0</v>
      </c>
    </row>
    <row r="1794" spans="1:31" x14ac:dyDescent="0.35">
      <c r="A1794" t="s">
        <v>85</v>
      </c>
      <c r="B1794" t="s">
        <v>13005</v>
      </c>
      <c r="C1794" t="s">
        <v>12757</v>
      </c>
      <c r="D1794" t="s">
        <v>12759</v>
      </c>
      <c r="E1794" t="s">
        <v>12761</v>
      </c>
      <c r="F1794" t="s">
        <v>12887</v>
      </c>
      <c r="G1794" t="s">
        <v>21555</v>
      </c>
      <c r="H1794" t="s">
        <v>21556</v>
      </c>
      <c r="I1794" t="s">
        <v>13006</v>
      </c>
      <c r="K1794" t="s">
        <v>85</v>
      </c>
      <c r="L1794" t="s">
        <v>85</v>
      </c>
      <c r="M1794" t="s">
        <v>13006</v>
      </c>
      <c r="N1794" t="s">
        <v>13007</v>
      </c>
      <c r="O1794" t="s">
        <v>13008</v>
      </c>
      <c r="P1794" t="s">
        <v>85</v>
      </c>
      <c r="Q1794" t="s">
        <v>85</v>
      </c>
      <c r="R1794" t="s">
        <v>13009</v>
      </c>
      <c r="S1794" t="s">
        <v>85</v>
      </c>
      <c r="T1794" t="s">
        <v>85</v>
      </c>
      <c r="U1794" t="s">
        <v>85</v>
      </c>
      <c r="V1794" t="s">
        <v>85</v>
      </c>
      <c r="W1794" t="s">
        <v>85</v>
      </c>
      <c r="X1794" t="s">
        <v>85</v>
      </c>
      <c r="Y1794" t="s">
        <v>85</v>
      </c>
      <c r="Z1794" t="s">
        <v>85</v>
      </c>
      <c r="AA1794" t="s">
        <v>85</v>
      </c>
      <c r="AB1794" t="s">
        <v>85</v>
      </c>
      <c r="AC1794" t="s">
        <v>85</v>
      </c>
      <c r="AD1794" t="s">
        <v>85</v>
      </c>
      <c r="AE1794" t="b">
        <v>0</v>
      </c>
    </row>
    <row r="1795" spans="1:31" x14ac:dyDescent="0.35">
      <c r="B1795" t="s">
        <v>21567</v>
      </c>
      <c r="C1795" t="s">
        <v>12757</v>
      </c>
      <c r="D1795" t="s">
        <v>12759</v>
      </c>
      <c r="E1795" t="s">
        <v>12761</v>
      </c>
      <c r="F1795" t="s">
        <v>12887</v>
      </c>
      <c r="G1795" t="s">
        <v>21555</v>
      </c>
      <c r="H1795" t="s">
        <v>21556</v>
      </c>
      <c r="I1795" t="s">
        <v>21568</v>
      </c>
      <c r="M1795" t="s">
        <v>21568</v>
      </c>
      <c r="N1795" t="s">
        <v>21569</v>
      </c>
      <c r="O1795" t="s">
        <v>21570</v>
      </c>
      <c r="R1795" t="s">
        <v>21571</v>
      </c>
      <c r="AD1795" t="s">
        <v>85</v>
      </c>
      <c r="AE1795" t="b">
        <v>0</v>
      </c>
    </row>
    <row r="1796" spans="1:31" x14ac:dyDescent="0.35">
      <c r="B1796" t="s">
        <v>21572</v>
      </c>
      <c r="C1796" t="s">
        <v>12757</v>
      </c>
      <c r="D1796" t="s">
        <v>12759</v>
      </c>
      <c r="E1796" t="s">
        <v>12761</v>
      </c>
      <c r="F1796" t="s">
        <v>12887</v>
      </c>
      <c r="G1796" t="s">
        <v>21555</v>
      </c>
      <c r="H1796" t="s">
        <v>21556</v>
      </c>
      <c r="I1796" t="s">
        <v>21573</v>
      </c>
      <c r="M1796" t="s">
        <v>21573</v>
      </c>
      <c r="N1796" t="s">
        <v>13028</v>
      </c>
      <c r="O1796" t="s">
        <v>21574</v>
      </c>
      <c r="R1796" t="s">
        <v>21575</v>
      </c>
      <c r="AD1796" t="s">
        <v>85</v>
      </c>
      <c r="AE1796" t="b">
        <v>0</v>
      </c>
    </row>
    <row r="1797" spans="1:31" x14ac:dyDescent="0.35">
      <c r="B1797" t="s">
        <v>21576</v>
      </c>
      <c r="C1797" t="s">
        <v>12757</v>
      </c>
      <c r="D1797" t="s">
        <v>12759</v>
      </c>
      <c r="E1797" t="s">
        <v>12761</v>
      </c>
      <c r="F1797" t="s">
        <v>12887</v>
      </c>
      <c r="G1797" t="s">
        <v>21555</v>
      </c>
      <c r="H1797" t="s">
        <v>21556</v>
      </c>
      <c r="I1797" t="s">
        <v>21577</v>
      </c>
      <c r="M1797" t="s">
        <v>21577</v>
      </c>
      <c r="O1797" t="s">
        <v>21578</v>
      </c>
      <c r="R1797" t="s">
        <v>21579</v>
      </c>
      <c r="AD1797" t="s">
        <v>85</v>
      </c>
      <c r="AE1797" t="b">
        <v>0</v>
      </c>
    </row>
    <row r="1798" spans="1:31" x14ac:dyDescent="0.35">
      <c r="A1798" t="s">
        <v>85</v>
      </c>
      <c r="B1798" t="s">
        <v>13035</v>
      </c>
      <c r="C1798" t="s">
        <v>12757</v>
      </c>
      <c r="D1798" t="s">
        <v>12759</v>
      </c>
      <c r="E1798" t="s">
        <v>12761</v>
      </c>
      <c r="F1798" t="s">
        <v>12920</v>
      </c>
      <c r="G1798" t="s">
        <v>85</v>
      </c>
      <c r="H1798" t="s">
        <v>85</v>
      </c>
      <c r="I1798" t="s">
        <v>85</v>
      </c>
      <c r="J1798" t="s">
        <v>85</v>
      </c>
      <c r="K1798" t="s">
        <v>85</v>
      </c>
      <c r="M1798" t="s">
        <v>12920</v>
      </c>
      <c r="N1798" t="s">
        <v>85</v>
      </c>
      <c r="O1798" t="s">
        <v>21580</v>
      </c>
      <c r="P1798" t="s">
        <v>85</v>
      </c>
      <c r="Q1798" t="s">
        <v>85</v>
      </c>
      <c r="R1798" t="s">
        <v>13009</v>
      </c>
      <c r="S1798" t="s">
        <v>85</v>
      </c>
      <c r="T1798" t="s">
        <v>85</v>
      </c>
      <c r="U1798" t="s">
        <v>85</v>
      </c>
      <c r="V1798" t="s">
        <v>85</v>
      </c>
      <c r="W1798" t="s">
        <v>85</v>
      </c>
      <c r="X1798" t="s">
        <v>85</v>
      </c>
      <c r="Y1798" t="s">
        <v>85</v>
      </c>
      <c r="Z1798" t="s">
        <v>85</v>
      </c>
      <c r="AA1798" t="s">
        <v>85</v>
      </c>
      <c r="AB1798" t="s">
        <v>85</v>
      </c>
      <c r="AC1798" t="s">
        <v>85</v>
      </c>
      <c r="AD1798" t="s">
        <v>85</v>
      </c>
      <c r="AE1798" t="b">
        <v>0</v>
      </c>
    </row>
    <row r="1799" spans="1:31" x14ac:dyDescent="0.35">
      <c r="A1799" t="s">
        <v>85</v>
      </c>
      <c r="B1799" t="s">
        <v>13036</v>
      </c>
      <c r="C1799" t="s">
        <v>12757</v>
      </c>
      <c r="D1799" t="s">
        <v>12759</v>
      </c>
      <c r="E1799" t="s">
        <v>12761</v>
      </c>
      <c r="F1799" t="s">
        <v>12920</v>
      </c>
      <c r="G1799" t="s">
        <v>12922</v>
      </c>
      <c r="H1799" t="s">
        <v>85</v>
      </c>
      <c r="I1799" t="s">
        <v>85</v>
      </c>
      <c r="J1799" t="s">
        <v>85</v>
      </c>
      <c r="K1799" t="s">
        <v>85</v>
      </c>
      <c r="M1799" t="s">
        <v>12922</v>
      </c>
      <c r="N1799" t="s">
        <v>12923</v>
      </c>
      <c r="O1799" t="s">
        <v>12924</v>
      </c>
      <c r="P1799" t="s">
        <v>85</v>
      </c>
      <c r="Q1799" t="s">
        <v>85</v>
      </c>
      <c r="R1799" t="s">
        <v>12925</v>
      </c>
      <c r="S1799" t="s">
        <v>85</v>
      </c>
      <c r="T1799" t="s">
        <v>85</v>
      </c>
      <c r="U1799" t="s">
        <v>85</v>
      </c>
      <c r="V1799" t="s">
        <v>85</v>
      </c>
      <c r="W1799" t="s">
        <v>85</v>
      </c>
      <c r="X1799" t="s">
        <v>85</v>
      </c>
      <c r="Y1799" t="s">
        <v>85</v>
      </c>
      <c r="Z1799" t="s">
        <v>85</v>
      </c>
      <c r="AA1799" t="s">
        <v>85</v>
      </c>
      <c r="AB1799" t="s">
        <v>85</v>
      </c>
      <c r="AC1799" t="s">
        <v>85</v>
      </c>
      <c r="AD1799" t="s">
        <v>85</v>
      </c>
      <c r="AE1799" t="b">
        <v>0</v>
      </c>
    </row>
    <row r="1800" spans="1:31" x14ac:dyDescent="0.35">
      <c r="A1800" t="s">
        <v>85</v>
      </c>
      <c r="B1800" t="s">
        <v>13037</v>
      </c>
      <c r="C1800" t="s">
        <v>12757</v>
      </c>
      <c r="D1800" t="s">
        <v>12759</v>
      </c>
      <c r="E1800" t="s">
        <v>12761</v>
      </c>
      <c r="F1800" t="s">
        <v>12920</v>
      </c>
      <c r="G1800" t="s">
        <v>12922</v>
      </c>
      <c r="H1800" t="s">
        <v>12927</v>
      </c>
      <c r="I1800" t="s">
        <v>85</v>
      </c>
      <c r="J1800" t="s">
        <v>85</v>
      </c>
      <c r="K1800" t="s">
        <v>85</v>
      </c>
      <c r="M1800" t="s">
        <v>12927</v>
      </c>
      <c r="N1800" t="s">
        <v>85</v>
      </c>
      <c r="O1800" t="s">
        <v>12928</v>
      </c>
      <c r="P1800" t="s">
        <v>85</v>
      </c>
      <c r="Q1800" t="s">
        <v>85</v>
      </c>
      <c r="R1800" t="s">
        <v>12929</v>
      </c>
      <c r="S1800" t="s">
        <v>85</v>
      </c>
      <c r="T1800" t="s">
        <v>85</v>
      </c>
      <c r="U1800" t="s">
        <v>85</v>
      </c>
      <c r="V1800" t="s">
        <v>85</v>
      </c>
      <c r="W1800" t="s">
        <v>85</v>
      </c>
      <c r="X1800" t="s">
        <v>85</v>
      </c>
      <c r="Y1800" t="s">
        <v>85</v>
      </c>
      <c r="Z1800" t="s">
        <v>85</v>
      </c>
      <c r="AA1800" t="s">
        <v>85</v>
      </c>
      <c r="AB1800" t="s">
        <v>85</v>
      </c>
      <c r="AC1800" t="s">
        <v>85</v>
      </c>
      <c r="AD1800" t="s">
        <v>85</v>
      </c>
      <c r="AE1800" t="b">
        <v>0</v>
      </c>
    </row>
    <row r="1801" spans="1:31" x14ac:dyDescent="0.35">
      <c r="A1801" t="s">
        <v>85</v>
      </c>
      <c r="B1801" t="s">
        <v>13038</v>
      </c>
      <c r="C1801" t="s">
        <v>12757</v>
      </c>
      <c r="D1801" t="s">
        <v>12759</v>
      </c>
      <c r="E1801" t="s">
        <v>12761</v>
      </c>
      <c r="F1801" t="s">
        <v>12920</v>
      </c>
      <c r="G1801" t="s">
        <v>12922</v>
      </c>
      <c r="H1801" t="s">
        <v>12931</v>
      </c>
      <c r="I1801" t="s">
        <v>85</v>
      </c>
      <c r="J1801" t="s">
        <v>85</v>
      </c>
      <c r="K1801" t="s">
        <v>85</v>
      </c>
      <c r="M1801" t="s">
        <v>12931</v>
      </c>
      <c r="N1801" t="s">
        <v>85</v>
      </c>
      <c r="O1801" t="s">
        <v>12932</v>
      </c>
      <c r="P1801" t="s">
        <v>85</v>
      </c>
      <c r="Q1801" t="s">
        <v>85</v>
      </c>
      <c r="R1801" t="s">
        <v>12933</v>
      </c>
      <c r="S1801" t="s">
        <v>85</v>
      </c>
      <c r="T1801" t="s">
        <v>85</v>
      </c>
      <c r="U1801" t="s">
        <v>85</v>
      </c>
      <c r="V1801" t="s">
        <v>85</v>
      </c>
      <c r="W1801" t="s">
        <v>85</v>
      </c>
      <c r="X1801" t="s">
        <v>85</v>
      </c>
      <c r="Y1801" t="s">
        <v>85</v>
      </c>
      <c r="Z1801" t="s">
        <v>85</v>
      </c>
      <c r="AA1801" t="s">
        <v>85</v>
      </c>
      <c r="AB1801" t="s">
        <v>85</v>
      </c>
      <c r="AC1801" t="s">
        <v>85</v>
      </c>
      <c r="AD1801" t="s">
        <v>85</v>
      </c>
      <c r="AE1801" t="b">
        <v>0</v>
      </c>
    </row>
    <row r="1802" spans="1:31" x14ac:dyDescent="0.35">
      <c r="A1802" t="s">
        <v>85</v>
      </c>
      <c r="B1802" t="s">
        <v>13039</v>
      </c>
      <c r="C1802" t="s">
        <v>12757</v>
      </c>
      <c r="D1802" t="s">
        <v>12759</v>
      </c>
      <c r="E1802" t="s">
        <v>12761</v>
      </c>
      <c r="F1802" t="s">
        <v>12920</v>
      </c>
      <c r="G1802" t="s">
        <v>12935</v>
      </c>
      <c r="H1802" t="s">
        <v>85</v>
      </c>
      <c r="I1802" t="s">
        <v>85</v>
      </c>
      <c r="J1802" t="s">
        <v>85</v>
      </c>
      <c r="K1802" t="s">
        <v>85</v>
      </c>
      <c r="M1802" t="s">
        <v>12935</v>
      </c>
      <c r="N1802" t="s">
        <v>12936</v>
      </c>
      <c r="O1802" t="s">
        <v>12937</v>
      </c>
      <c r="P1802" t="s">
        <v>85</v>
      </c>
      <c r="Q1802" t="s">
        <v>85</v>
      </c>
      <c r="R1802" t="s">
        <v>12938</v>
      </c>
      <c r="S1802" t="s">
        <v>85</v>
      </c>
      <c r="T1802" t="s">
        <v>85</v>
      </c>
      <c r="U1802" t="s">
        <v>85</v>
      </c>
      <c r="V1802" t="s">
        <v>85</v>
      </c>
      <c r="W1802" t="s">
        <v>85</v>
      </c>
      <c r="X1802" t="s">
        <v>85</v>
      </c>
      <c r="Y1802" t="s">
        <v>85</v>
      </c>
      <c r="Z1802" t="s">
        <v>85</v>
      </c>
      <c r="AA1802" t="s">
        <v>85</v>
      </c>
      <c r="AB1802" t="s">
        <v>85</v>
      </c>
      <c r="AC1802" t="s">
        <v>85</v>
      </c>
      <c r="AD1802" t="s">
        <v>85</v>
      </c>
      <c r="AE1802" t="b">
        <v>0</v>
      </c>
    </row>
    <row r="1803" spans="1:31" x14ac:dyDescent="0.35">
      <c r="A1803" t="s">
        <v>85</v>
      </c>
      <c r="B1803" t="s">
        <v>13040</v>
      </c>
      <c r="C1803" t="s">
        <v>12757</v>
      </c>
      <c r="D1803" t="s">
        <v>12759</v>
      </c>
      <c r="E1803" t="s">
        <v>12761</v>
      </c>
      <c r="F1803" t="s">
        <v>12920</v>
      </c>
      <c r="G1803" t="s">
        <v>12935</v>
      </c>
      <c r="H1803" t="s">
        <v>12940</v>
      </c>
      <c r="I1803" t="s">
        <v>85</v>
      </c>
      <c r="J1803" t="s">
        <v>85</v>
      </c>
      <c r="K1803" t="s">
        <v>85</v>
      </c>
      <c r="M1803" t="s">
        <v>12940</v>
      </c>
      <c r="N1803" t="s">
        <v>12941</v>
      </c>
      <c r="O1803" t="s">
        <v>12942</v>
      </c>
      <c r="P1803" t="s">
        <v>85</v>
      </c>
      <c r="Q1803" t="s">
        <v>85</v>
      </c>
      <c r="R1803" t="s">
        <v>12943</v>
      </c>
      <c r="S1803" t="s">
        <v>85</v>
      </c>
      <c r="T1803" t="s">
        <v>85</v>
      </c>
      <c r="U1803" t="s">
        <v>85</v>
      </c>
      <c r="V1803" t="s">
        <v>85</v>
      </c>
      <c r="W1803" t="s">
        <v>85</v>
      </c>
      <c r="X1803" t="s">
        <v>85</v>
      </c>
      <c r="Y1803" t="s">
        <v>85</v>
      </c>
      <c r="Z1803" t="s">
        <v>85</v>
      </c>
      <c r="AA1803" t="s">
        <v>85</v>
      </c>
      <c r="AB1803" t="s">
        <v>85</v>
      </c>
      <c r="AC1803" t="s">
        <v>85</v>
      </c>
      <c r="AD1803" t="s">
        <v>85</v>
      </c>
      <c r="AE1803" t="b">
        <v>0</v>
      </c>
    </row>
    <row r="1804" spans="1:31" x14ac:dyDescent="0.35">
      <c r="A1804" t="s">
        <v>85</v>
      </c>
      <c r="B1804" t="s">
        <v>13041</v>
      </c>
      <c r="C1804" t="s">
        <v>12757</v>
      </c>
      <c r="D1804" t="s">
        <v>12759</v>
      </c>
      <c r="E1804" t="s">
        <v>13042</v>
      </c>
      <c r="F1804" t="s">
        <v>85</v>
      </c>
      <c r="G1804" t="s">
        <v>85</v>
      </c>
      <c r="H1804" t="s">
        <v>85</v>
      </c>
      <c r="I1804" t="s">
        <v>85</v>
      </c>
      <c r="J1804" t="s">
        <v>85</v>
      </c>
      <c r="K1804" t="s">
        <v>85</v>
      </c>
      <c r="M1804" t="s">
        <v>13042</v>
      </c>
      <c r="N1804" t="s">
        <v>85</v>
      </c>
      <c r="O1804" t="s">
        <v>13043</v>
      </c>
      <c r="P1804" t="s">
        <v>85</v>
      </c>
      <c r="Q1804" t="s">
        <v>85</v>
      </c>
      <c r="R1804" t="s">
        <v>13044</v>
      </c>
      <c r="S1804" t="s">
        <v>85</v>
      </c>
      <c r="T1804" t="s">
        <v>85</v>
      </c>
      <c r="U1804" t="s">
        <v>85</v>
      </c>
      <c r="V1804" t="s">
        <v>85</v>
      </c>
      <c r="W1804" t="s">
        <v>85</v>
      </c>
      <c r="X1804" t="s">
        <v>85</v>
      </c>
      <c r="Y1804" t="s">
        <v>85</v>
      </c>
      <c r="Z1804" t="s">
        <v>85</v>
      </c>
      <c r="AA1804" t="s">
        <v>85</v>
      </c>
      <c r="AB1804" t="s">
        <v>85</v>
      </c>
      <c r="AC1804" t="s">
        <v>85</v>
      </c>
      <c r="AD1804" t="s">
        <v>85</v>
      </c>
      <c r="AE1804" t="b">
        <v>0</v>
      </c>
    </row>
    <row r="1805" spans="1:31" x14ac:dyDescent="0.35">
      <c r="A1805" t="s">
        <v>85</v>
      </c>
      <c r="B1805" t="s">
        <v>13045</v>
      </c>
      <c r="C1805" t="s">
        <v>12757</v>
      </c>
      <c r="D1805" t="s">
        <v>12759</v>
      </c>
      <c r="E1805" t="s">
        <v>13042</v>
      </c>
      <c r="F1805" t="s">
        <v>13046</v>
      </c>
      <c r="G1805" t="s">
        <v>85</v>
      </c>
      <c r="H1805" t="s">
        <v>85</v>
      </c>
      <c r="I1805" t="s">
        <v>85</v>
      </c>
      <c r="J1805" t="s">
        <v>85</v>
      </c>
      <c r="K1805" t="s">
        <v>85</v>
      </c>
      <c r="M1805" t="s">
        <v>13046</v>
      </c>
      <c r="N1805" t="s">
        <v>85</v>
      </c>
      <c r="O1805" t="s">
        <v>13047</v>
      </c>
      <c r="P1805" t="s">
        <v>85</v>
      </c>
      <c r="Q1805" t="s">
        <v>85</v>
      </c>
      <c r="R1805" t="s">
        <v>13048</v>
      </c>
      <c r="S1805" t="s">
        <v>85</v>
      </c>
      <c r="T1805" t="s">
        <v>85</v>
      </c>
      <c r="U1805" t="s">
        <v>85</v>
      </c>
      <c r="V1805" t="s">
        <v>85</v>
      </c>
      <c r="W1805" t="s">
        <v>85</v>
      </c>
      <c r="X1805" t="s">
        <v>85</v>
      </c>
      <c r="Y1805" t="s">
        <v>85</v>
      </c>
      <c r="Z1805" t="s">
        <v>85</v>
      </c>
      <c r="AA1805" t="s">
        <v>85</v>
      </c>
      <c r="AB1805" t="s">
        <v>85</v>
      </c>
      <c r="AC1805" t="s">
        <v>85</v>
      </c>
      <c r="AD1805" t="s">
        <v>85</v>
      </c>
      <c r="AE1805" t="b">
        <v>0</v>
      </c>
    </row>
    <row r="1806" spans="1:31" x14ac:dyDescent="0.35">
      <c r="A1806" t="s">
        <v>85</v>
      </c>
      <c r="B1806" t="s">
        <v>13049</v>
      </c>
      <c r="C1806" t="s">
        <v>12757</v>
      </c>
      <c r="D1806" t="s">
        <v>12759</v>
      </c>
      <c r="E1806" t="s">
        <v>13042</v>
      </c>
      <c r="F1806" t="s">
        <v>13046</v>
      </c>
      <c r="G1806" t="s">
        <v>13050</v>
      </c>
      <c r="H1806" t="s">
        <v>85</v>
      </c>
      <c r="I1806" t="s">
        <v>85</v>
      </c>
      <c r="J1806" t="s">
        <v>85</v>
      </c>
      <c r="K1806" t="s">
        <v>85</v>
      </c>
      <c r="M1806" t="s">
        <v>13050</v>
      </c>
      <c r="N1806" t="s">
        <v>85</v>
      </c>
      <c r="O1806" t="s">
        <v>13051</v>
      </c>
      <c r="P1806" t="s">
        <v>85</v>
      </c>
      <c r="Q1806" t="s">
        <v>85</v>
      </c>
      <c r="R1806" t="s">
        <v>13052</v>
      </c>
      <c r="S1806" t="s">
        <v>85</v>
      </c>
      <c r="T1806" t="s">
        <v>85</v>
      </c>
      <c r="U1806" t="s">
        <v>85</v>
      </c>
      <c r="V1806" t="s">
        <v>85</v>
      </c>
      <c r="W1806" t="s">
        <v>85</v>
      </c>
      <c r="X1806" t="s">
        <v>85</v>
      </c>
      <c r="Y1806" t="s">
        <v>85</v>
      </c>
      <c r="Z1806" t="s">
        <v>85</v>
      </c>
      <c r="AA1806" t="s">
        <v>85</v>
      </c>
      <c r="AB1806" t="s">
        <v>85</v>
      </c>
      <c r="AC1806" t="s">
        <v>85</v>
      </c>
      <c r="AD1806" t="s">
        <v>85</v>
      </c>
      <c r="AE1806" t="b">
        <v>0</v>
      </c>
    </row>
    <row r="1807" spans="1:31" x14ac:dyDescent="0.35">
      <c r="A1807" t="s">
        <v>85</v>
      </c>
      <c r="B1807" t="s">
        <v>13053</v>
      </c>
      <c r="C1807" t="s">
        <v>12757</v>
      </c>
      <c r="D1807" t="s">
        <v>12759</v>
      </c>
      <c r="E1807" t="s">
        <v>13042</v>
      </c>
      <c r="F1807" t="s">
        <v>13046</v>
      </c>
      <c r="G1807" t="s">
        <v>13054</v>
      </c>
      <c r="H1807" t="s">
        <v>85</v>
      </c>
      <c r="I1807" t="s">
        <v>85</v>
      </c>
      <c r="J1807" t="s">
        <v>85</v>
      </c>
      <c r="K1807" t="s">
        <v>85</v>
      </c>
      <c r="M1807" t="s">
        <v>13054</v>
      </c>
      <c r="N1807" t="s">
        <v>85</v>
      </c>
      <c r="O1807" t="s">
        <v>13055</v>
      </c>
      <c r="P1807" t="s">
        <v>85</v>
      </c>
      <c r="Q1807" t="s">
        <v>85</v>
      </c>
      <c r="R1807" t="s">
        <v>13056</v>
      </c>
      <c r="S1807" t="s">
        <v>85</v>
      </c>
      <c r="T1807" t="s">
        <v>85</v>
      </c>
      <c r="U1807" t="s">
        <v>85</v>
      </c>
      <c r="V1807" t="s">
        <v>85</v>
      </c>
      <c r="W1807" t="s">
        <v>85</v>
      </c>
      <c r="X1807" t="s">
        <v>85</v>
      </c>
      <c r="Y1807" t="s">
        <v>85</v>
      </c>
      <c r="Z1807" t="s">
        <v>85</v>
      </c>
      <c r="AA1807" t="s">
        <v>85</v>
      </c>
      <c r="AB1807" t="s">
        <v>85</v>
      </c>
      <c r="AC1807" t="s">
        <v>85</v>
      </c>
      <c r="AD1807" t="s">
        <v>85</v>
      </c>
      <c r="AE1807" t="b">
        <v>0</v>
      </c>
    </row>
    <row r="1808" spans="1:31" x14ac:dyDescent="0.35">
      <c r="A1808" t="s">
        <v>85</v>
      </c>
      <c r="B1808" t="s">
        <v>13057</v>
      </c>
      <c r="C1808" t="s">
        <v>12757</v>
      </c>
      <c r="D1808" t="s">
        <v>12759</v>
      </c>
      <c r="E1808" t="s">
        <v>12761</v>
      </c>
      <c r="F1808" t="s">
        <v>13058</v>
      </c>
      <c r="G1808" t="s">
        <v>85</v>
      </c>
      <c r="H1808" t="s">
        <v>85</v>
      </c>
      <c r="I1808" t="s">
        <v>85</v>
      </c>
      <c r="J1808" t="s">
        <v>85</v>
      </c>
      <c r="K1808" t="s">
        <v>85</v>
      </c>
      <c r="M1808" t="s">
        <v>13058</v>
      </c>
      <c r="N1808" t="s">
        <v>13059</v>
      </c>
      <c r="O1808" t="s">
        <v>13060</v>
      </c>
      <c r="P1808" t="s">
        <v>85</v>
      </c>
      <c r="Q1808" t="s">
        <v>85</v>
      </c>
      <c r="R1808" t="s">
        <v>13061</v>
      </c>
      <c r="S1808" t="s">
        <v>85</v>
      </c>
      <c r="T1808" t="s">
        <v>85</v>
      </c>
      <c r="U1808" t="s">
        <v>85</v>
      </c>
      <c r="V1808" t="s">
        <v>85</v>
      </c>
      <c r="W1808" t="s">
        <v>85</v>
      </c>
      <c r="X1808" t="s">
        <v>85</v>
      </c>
      <c r="Y1808" t="s">
        <v>85</v>
      </c>
      <c r="Z1808" t="s">
        <v>85</v>
      </c>
      <c r="AA1808" t="s">
        <v>85</v>
      </c>
      <c r="AB1808" t="s">
        <v>85</v>
      </c>
      <c r="AC1808" t="s">
        <v>85</v>
      </c>
      <c r="AD1808" t="s">
        <v>85</v>
      </c>
      <c r="AE1808" t="b">
        <v>0</v>
      </c>
    </row>
    <row r="1809" spans="1:31" x14ac:dyDescent="0.35">
      <c r="A1809" t="s">
        <v>85</v>
      </c>
      <c r="B1809" t="s">
        <v>13062</v>
      </c>
      <c r="C1809" t="s">
        <v>12757</v>
      </c>
      <c r="D1809" t="s">
        <v>12759</v>
      </c>
      <c r="E1809" t="s">
        <v>12761</v>
      </c>
      <c r="F1809" t="s">
        <v>13058</v>
      </c>
      <c r="G1809" t="s">
        <v>13063</v>
      </c>
      <c r="H1809" t="s">
        <v>85</v>
      </c>
      <c r="I1809" t="s">
        <v>85</v>
      </c>
      <c r="J1809" t="s">
        <v>85</v>
      </c>
      <c r="K1809" t="s">
        <v>85</v>
      </c>
      <c r="M1809" t="s">
        <v>13063</v>
      </c>
      <c r="N1809" t="s">
        <v>13064</v>
      </c>
      <c r="O1809" t="s">
        <v>13065</v>
      </c>
      <c r="P1809" t="s">
        <v>85</v>
      </c>
      <c r="Q1809" t="s">
        <v>85</v>
      </c>
      <c r="R1809" t="s">
        <v>13066</v>
      </c>
      <c r="S1809" t="s">
        <v>85</v>
      </c>
      <c r="T1809" t="s">
        <v>85</v>
      </c>
      <c r="U1809" t="s">
        <v>85</v>
      </c>
      <c r="V1809" t="s">
        <v>85</v>
      </c>
      <c r="W1809" t="s">
        <v>85</v>
      </c>
      <c r="X1809" t="s">
        <v>85</v>
      </c>
      <c r="Y1809" t="s">
        <v>85</v>
      </c>
      <c r="Z1809" t="s">
        <v>85</v>
      </c>
      <c r="AA1809" t="s">
        <v>85</v>
      </c>
      <c r="AB1809" t="s">
        <v>85</v>
      </c>
      <c r="AC1809" t="s">
        <v>85</v>
      </c>
      <c r="AD1809" t="s">
        <v>85</v>
      </c>
      <c r="AE1809" t="b">
        <v>0</v>
      </c>
    </row>
    <row r="1810" spans="1:31" x14ac:dyDescent="0.35">
      <c r="A1810" t="s">
        <v>85</v>
      </c>
      <c r="B1810" t="s">
        <v>13067</v>
      </c>
      <c r="C1810" t="s">
        <v>12757</v>
      </c>
      <c r="D1810" t="s">
        <v>12759</v>
      </c>
      <c r="E1810" t="s">
        <v>12761</v>
      </c>
      <c r="F1810" t="s">
        <v>13058</v>
      </c>
      <c r="G1810" t="s">
        <v>13068</v>
      </c>
      <c r="H1810" t="s">
        <v>85</v>
      </c>
      <c r="I1810" t="s">
        <v>85</v>
      </c>
      <c r="J1810" t="s">
        <v>85</v>
      </c>
      <c r="K1810" t="s">
        <v>85</v>
      </c>
      <c r="M1810" t="s">
        <v>13068</v>
      </c>
      <c r="N1810" t="s">
        <v>85</v>
      </c>
      <c r="O1810" t="s">
        <v>13069</v>
      </c>
      <c r="P1810" t="s">
        <v>85</v>
      </c>
      <c r="Q1810" t="s">
        <v>85</v>
      </c>
      <c r="R1810" t="s">
        <v>13070</v>
      </c>
      <c r="S1810" t="s">
        <v>85</v>
      </c>
      <c r="T1810" t="s">
        <v>85</v>
      </c>
      <c r="U1810" t="s">
        <v>85</v>
      </c>
      <c r="V1810" t="s">
        <v>85</v>
      </c>
      <c r="W1810" t="s">
        <v>85</v>
      </c>
      <c r="X1810" t="s">
        <v>85</v>
      </c>
      <c r="Y1810" t="s">
        <v>85</v>
      </c>
      <c r="Z1810" t="s">
        <v>85</v>
      </c>
      <c r="AA1810" t="s">
        <v>85</v>
      </c>
      <c r="AB1810" t="s">
        <v>85</v>
      </c>
      <c r="AC1810" t="s">
        <v>85</v>
      </c>
      <c r="AD1810" t="s">
        <v>85</v>
      </c>
      <c r="AE1810" t="b">
        <v>0</v>
      </c>
    </row>
    <row r="1811" spans="1:31" x14ac:dyDescent="0.35">
      <c r="A1811" t="s">
        <v>85</v>
      </c>
      <c r="B1811" t="s">
        <v>13071</v>
      </c>
      <c r="C1811" t="s">
        <v>12757</v>
      </c>
      <c r="D1811" t="s">
        <v>12759</v>
      </c>
      <c r="E1811" t="s">
        <v>12761</v>
      </c>
      <c r="F1811" t="s">
        <v>13058</v>
      </c>
      <c r="G1811" t="s">
        <v>13072</v>
      </c>
      <c r="H1811" t="s">
        <v>85</v>
      </c>
      <c r="I1811" t="s">
        <v>85</v>
      </c>
      <c r="J1811" t="s">
        <v>85</v>
      </c>
      <c r="K1811" t="s">
        <v>85</v>
      </c>
      <c r="M1811" t="s">
        <v>13072</v>
      </c>
      <c r="N1811" t="s">
        <v>13073</v>
      </c>
      <c r="O1811" t="s">
        <v>13074</v>
      </c>
      <c r="P1811" t="s">
        <v>85</v>
      </c>
      <c r="Q1811" t="s">
        <v>85</v>
      </c>
      <c r="R1811" t="s">
        <v>13075</v>
      </c>
      <c r="S1811" t="s">
        <v>85</v>
      </c>
      <c r="T1811" t="s">
        <v>85</v>
      </c>
      <c r="U1811" t="s">
        <v>85</v>
      </c>
      <c r="V1811" t="s">
        <v>85</v>
      </c>
      <c r="W1811" t="s">
        <v>85</v>
      </c>
      <c r="X1811" t="s">
        <v>85</v>
      </c>
      <c r="Y1811" t="s">
        <v>85</v>
      </c>
      <c r="Z1811" t="s">
        <v>85</v>
      </c>
      <c r="AA1811" t="s">
        <v>85</v>
      </c>
      <c r="AB1811" t="s">
        <v>85</v>
      </c>
      <c r="AC1811" t="s">
        <v>85</v>
      </c>
      <c r="AD1811" t="s">
        <v>85</v>
      </c>
      <c r="AE1811" t="b">
        <v>0</v>
      </c>
    </row>
    <row r="1812" spans="1:31" x14ac:dyDescent="0.35">
      <c r="A1812" t="s">
        <v>85</v>
      </c>
      <c r="B1812" t="s">
        <v>13076</v>
      </c>
      <c r="C1812" t="s">
        <v>10905</v>
      </c>
      <c r="D1812" t="s">
        <v>10907</v>
      </c>
      <c r="E1812" t="s">
        <v>13077</v>
      </c>
      <c r="F1812" t="s">
        <v>13078</v>
      </c>
      <c r="G1812" t="s">
        <v>85</v>
      </c>
      <c r="H1812" t="s">
        <v>85</v>
      </c>
      <c r="I1812" t="s">
        <v>85</v>
      </c>
      <c r="J1812" t="s">
        <v>85</v>
      </c>
      <c r="K1812" t="s">
        <v>85</v>
      </c>
      <c r="M1812" t="s">
        <v>13078</v>
      </c>
      <c r="N1812" t="s">
        <v>85</v>
      </c>
      <c r="O1812" t="s">
        <v>13079</v>
      </c>
      <c r="P1812" t="s">
        <v>85</v>
      </c>
      <c r="Q1812" t="s">
        <v>85</v>
      </c>
      <c r="R1812" t="s">
        <v>85</v>
      </c>
      <c r="S1812" t="s">
        <v>85</v>
      </c>
      <c r="T1812" t="s">
        <v>85</v>
      </c>
      <c r="U1812" t="s">
        <v>85</v>
      </c>
      <c r="V1812" t="s">
        <v>85</v>
      </c>
      <c r="W1812" t="s">
        <v>85</v>
      </c>
      <c r="X1812" t="s">
        <v>85</v>
      </c>
      <c r="Y1812" t="s">
        <v>85</v>
      </c>
      <c r="Z1812" t="s">
        <v>85</v>
      </c>
      <c r="AA1812" t="s">
        <v>85</v>
      </c>
      <c r="AB1812" t="s">
        <v>85</v>
      </c>
      <c r="AC1812" t="s">
        <v>85</v>
      </c>
      <c r="AD1812" t="s">
        <v>85</v>
      </c>
      <c r="AE1812" t="b">
        <v>0</v>
      </c>
    </row>
    <row r="1813" spans="1:31" x14ac:dyDescent="0.35">
      <c r="A1813" t="s">
        <v>85</v>
      </c>
      <c r="B1813" t="s">
        <v>13080</v>
      </c>
      <c r="C1813" t="s">
        <v>10905</v>
      </c>
      <c r="D1813" t="s">
        <v>10907</v>
      </c>
      <c r="E1813" t="s">
        <v>13081</v>
      </c>
      <c r="F1813" t="s">
        <v>13082</v>
      </c>
      <c r="G1813" t="s">
        <v>85</v>
      </c>
      <c r="H1813" t="s">
        <v>85</v>
      </c>
      <c r="I1813" t="s">
        <v>85</v>
      </c>
      <c r="J1813" t="s">
        <v>85</v>
      </c>
      <c r="K1813" t="s">
        <v>85</v>
      </c>
      <c r="M1813" t="s">
        <v>13082</v>
      </c>
      <c r="N1813" t="s">
        <v>85</v>
      </c>
      <c r="O1813" t="s">
        <v>13083</v>
      </c>
      <c r="P1813" t="s">
        <v>85</v>
      </c>
      <c r="Q1813" t="s">
        <v>85</v>
      </c>
      <c r="R1813" t="s">
        <v>13084</v>
      </c>
      <c r="S1813" t="s">
        <v>85</v>
      </c>
      <c r="T1813" t="s">
        <v>85</v>
      </c>
      <c r="U1813" t="s">
        <v>85</v>
      </c>
      <c r="V1813" t="s">
        <v>85</v>
      </c>
      <c r="W1813" t="s">
        <v>85</v>
      </c>
      <c r="X1813" t="s">
        <v>85</v>
      </c>
      <c r="Y1813" t="s">
        <v>85</v>
      </c>
      <c r="Z1813" t="s">
        <v>85</v>
      </c>
      <c r="AA1813" t="s">
        <v>85</v>
      </c>
      <c r="AB1813" t="s">
        <v>85</v>
      </c>
      <c r="AC1813" t="s">
        <v>85</v>
      </c>
      <c r="AD1813" t="s">
        <v>85</v>
      </c>
      <c r="AE1813" t="b">
        <v>0</v>
      </c>
    </row>
    <row r="1814" spans="1:31" x14ac:dyDescent="0.35">
      <c r="A1814" t="s">
        <v>85</v>
      </c>
      <c r="B1814" t="s">
        <v>13085</v>
      </c>
      <c r="C1814" t="s">
        <v>10905</v>
      </c>
      <c r="D1814" t="s">
        <v>10907</v>
      </c>
      <c r="E1814" t="s">
        <v>13081</v>
      </c>
      <c r="F1814" t="s">
        <v>13086</v>
      </c>
      <c r="G1814" t="s">
        <v>85</v>
      </c>
      <c r="H1814" t="s">
        <v>85</v>
      </c>
      <c r="I1814" t="s">
        <v>85</v>
      </c>
      <c r="J1814" t="s">
        <v>85</v>
      </c>
      <c r="K1814" t="s">
        <v>85</v>
      </c>
      <c r="M1814" t="s">
        <v>13086</v>
      </c>
      <c r="N1814" t="s">
        <v>13087</v>
      </c>
      <c r="O1814" t="s">
        <v>13088</v>
      </c>
      <c r="P1814" t="s">
        <v>85</v>
      </c>
      <c r="Q1814" t="s">
        <v>85</v>
      </c>
      <c r="R1814" t="s">
        <v>13089</v>
      </c>
      <c r="S1814" t="s">
        <v>85</v>
      </c>
      <c r="T1814" t="s">
        <v>85</v>
      </c>
      <c r="U1814" t="s">
        <v>85</v>
      </c>
      <c r="V1814" t="s">
        <v>85</v>
      </c>
      <c r="W1814" t="s">
        <v>85</v>
      </c>
      <c r="X1814" t="s">
        <v>85</v>
      </c>
      <c r="Y1814" t="s">
        <v>85</v>
      </c>
      <c r="Z1814" t="s">
        <v>85</v>
      </c>
      <c r="AA1814" t="s">
        <v>85</v>
      </c>
      <c r="AB1814" t="s">
        <v>85</v>
      </c>
      <c r="AC1814" t="s">
        <v>85</v>
      </c>
      <c r="AD1814" t="s">
        <v>85</v>
      </c>
      <c r="AE1814" t="b">
        <v>0</v>
      </c>
    </row>
    <row r="1815" spans="1:31" x14ac:dyDescent="0.35">
      <c r="A1815" t="s">
        <v>85</v>
      </c>
      <c r="B1815" t="s">
        <v>13090</v>
      </c>
      <c r="C1815" t="s">
        <v>10905</v>
      </c>
      <c r="D1815" t="s">
        <v>10907</v>
      </c>
      <c r="E1815" t="s">
        <v>13081</v>
      </c>
      <c r="F1815" t="s">
        <v>13086</v>
      </c>
      <c r="G1815" t="s">
        <v>13091</v>
      </c>
      <c r="H1815" t="s">
        <v>85</v>
      </c>
      <c r="I1815" t="s">
        <v>85</v>
      </c>
      <c r="J1815" t="s">
        <v>85</v>
      </c>
      <c r="K1815" t="s">
        <v>85</v>
      </c>
      <c r="M1815" t="s">
        <v>13091</v>
      </c>
      <c r="N1815" t="s">
        <v>85</v>
      </c>
      <c r="O1815" t="s">
        <v>13092</v>
      </c>
      <c r="P1815" t="s">
        <v>85</v>
      </c>
      <c r="Q1815" t="s">
        <v>85</v>
      </c>
      <c r="R1815" t="s">
        <v>13093</v>
      </c>
      <c r="S1815" t="s">
        <v>85</v>
      </c>
      <c r="T1815" t="s">
        <v>85</v>
      </c>
      <c r="U1815" t="s">
        <v>85</v>
      </c>
      <c r="V1815" t="s">
        <v>85</v>
      </c>
      <c r="W1815" t="s">
        <v>85</v>
      </c>
      <c r="X1815" t="s">
        <v>85</v>
      </c>
      <c r="Y1815" t="s">
        <v>85</v>
      </c>
      <c r="Z1815" t="s">
        <v>85</v>
      </c>
      <c r="AA1815" t="s">
        <v>85</v>
      </c>
      <c r="AB1815" t="s">
        <v>85</v>
      </c>
      <c r="AC1815" t="s">
        <v>85</v>
      </c>
      <c r="AD1815" t="s">
        <v>85</v>
      </c>
      <c r="AE1815" t="b">
        <v>0</v>
      </c>
    </row>
    <row r="1816" spans="1:31" x14ac:dyDescent="0.35">
      <c r="A1816" t="s">
        <v>85</v>
      </c>
      <c r="B1816" t="s">
        <v>13094</v>
      </c>
      <c r="C1816" t="s">
        <v>10905</v>
      </c>
      <c r="D1816" t="s">
        <v>10907</v>
      </c>
      <c r="E1816" t="s">
        <v>13081</v>
      </c>
      <c r="F1816" t="s">
        <v>13095</v>
      </c>
      <c r="G1816" t="s">
        <v>85</v>
      </c>
      <c r="H1816" t="s">
        <v>85</v>
      </c>
      <c r="I1816" t="s">
        <v>85</v>
      </c>
      <c r="J1816" t="s">
        <v>85</v>
      </c>
      <c r="K1816" t="s">
        <v>85</v>
      </c>
      <c r="M1816" t="s">
        <v>13095</v>
      </c>
      <c r="N1816" t="s">
        <v>85</v>
      </c>
      <c r="O1816" t="s">
        <v>13096</v>
      </c>
      <c r="P1816" t="s">
        <v>85</v>
      </c>
      <c r="Q1816" t="s">
        <v>85</v>
      </c>
      <c r="R1816" t="s">
        <v>13097</v>
      </c>
      <c r="S1816" t="s">
        <v>85</v>
      </c>
      <c r="T1816" t="s">
        <v>85</v>
      </c>
      <c r="U1816" t="s">
        <v>85</v>
      </c>
      <c r="V1816" t="s">
        <v>85</v>
      </c>
      <c r="W1816" t="s">
        <v>85</v>
      </c>
      <c r="X1816" t="s">
        <v>85</v>
      </c>
      <c r="Y1816" t="s">
        <v>85</v>
      </c>
      <c r="Z1816" t="s">
        <v>85</v>
      </c>
      <c r="AA1816" t="s">
        <v>85</v>
      </c>
      <c r="AB1816" t="s">
        <v>85</v>
      </c>
      <c r="AC1816" t="s">
        <v>85</v>
      </c>
      <c r="AD1816" t="s">
        <v>85</v>
      </c>
      <c r="AE1816" t="b">
        <v>0</v>
      </c>
    </row>
    <row r="1817" spans="1:31" x14ac:dyDescent="0.35">
      <c r="A1817" t="s">
        <v>85</v>
      </c>
      <c r="B1817" t="s">
        <v>13098</v>
      </c>
      <c r="C1817" t="s">
        <v>10905</v>
      </c>
      <c r="D1817" t="s">
        <v>10907</v>
      </c>
      <c r="E1817" t="s">
        <v>13099</v>
      </c>
      <c r="F1817" t="s">
        <v>13100</v>
      </c>
      <c r="G1817" t="s">
        <v>85</v>
      </c>
      <c r="H1817" t="s">
        <v>85</v>
      </c>
      <c r="I1817" t="s">
        <v>85</v>
      </c>
      <c r="J1817" t="s">
        <v>85</v>
      </c>
      <c r="K1817" t="s">
        <v>85</v>
      </c>
      <c r="M1817" t="s">
        <v>13100</v>
      </c>
      <c r="N1817" t="s">
        <v>85</v>
      </c>
      <c r="O1817" t="s">
        <v>13101</v>
      </c>
      <c r="P1817" t="s">
        <v>85</v>
      </c>
      <c r="Q1817" t="s">
        <v>85</v>
      </c>
      <c r="R1817" t="s">
        <v>13102</v>
      </c>
      <c r="S1817" t="s">
        <v>85</v>
      </c>
      <c r="T1817" t="s">
        <v>85</v>
      </c>
      <c r="U1817" t="s">
        <v>85</v>
      </c>
      <c r="V1817" t="s">
        <v>85</v>
      </c>
      <c r="W1817" t="s">
        <v>85</v>
      </c>
      <c r="X1817" t="s">
        <v>85</v>
      </c>
      <c r="Y1817" t="s">
        <v>85</v>
      </c>
      <c r="Z1817" t="s">
        <v>85</v>
      </c>
      <c r="AA1817" t="s">
        <v>85</v>
      </c>
      <c r="AB1817" t="s">
        <v>85</v>
      </c>
      <c r="AC1817" t="s">
        <v>85</v>
      </c>
      <c r="AD1817" t="s">
        <v>85</v>
      </c>
      <c r="AE1817" t="b">
        <v>0</v>
      </c>
    </row>
    <row r="1818" spans="1:31" x14ac:dyDescent="0.35">
      <c r="A1818" t="s">
        <v>85</v>
      </c>
      <c r="B1818" t="s">
        <v>13103</v>
      </c>
      <c r="C1818" t="s">
        <v>10905</v>
      </c>
      <c r="D1818" t="s">
        <v>10907</v>
      </c>
      <c r="E1818" t="s">
        <v>13099</v>
      </c>
      <c r="F1818" t="s">
        <v>13104</v>
      </c>
      <c r="G1818" t="s">
        <v>85</v>
      </c>
      <c r="H1818" t="s">
        <v>85</v>
      </c>
      <c r="I1818" t="s">
        <v>85</v>
      </c>
      <c r="J1818" t="s">
        <v>85</v>
      </c>
      <c r="K1818" t="s">
        <v>85</v>
      </c>
      <c r="M1818" t="s">
        <v>13104</v>
      </c>
      <c r="N1818" t="s">
        <v>85</v>
      </c>
      <c r="O1818" t="s">
        <v>13105</v>
      </c>
      <c r="P1818" t="s">
        <v>85</v>
      </c>
      <c r="Q1818" t="s">
        <v>85</v>
      </c>
      <c r="R1818" t="s">
        <v>13106</v>
      </c>
      <c r="S1818" t="s">
        <v>85</v>
      </c>
      <c r="T1818" t="s">
        <v>85</v>
      </c>
      <c r="U1818" t="s">
        <v>85</v>
      </c>
      <c r="V1818" t="s">
        <v>85</v>
      </c>
      <c r="W1818" t="s">
        <v>85</v>
      </c>
      <c r="X1818" t="s">
        <v>85</v>
      </c>
      <c r="Y1818" t="s">
        <v>85</v>
      </c>
      <c r="Z1818" t="s">
        <v>85</v>
      </c>
      <c r="AA1818" t="s">
        <v>85</v>
      </c>
      <c r="AB1818" t="s">
        <v>85</v>
      </c>
      <c r="AC1818" t="s">
        <v>85</v>
      </c>
      <c r="AD1818" t="s">
        <v>85</v>
      </c>
      <c r="AE1818" t="b">
        <v>0</v>
      </c>
    </row>
    <row r="1819" spans="1:31" x14ac:dyDescent="0.35">
      <c r="A1819" t="s">
        <v>85</v>
      </c>
      <c r="B1819" t="s">
        <v>13107</v>
      </c>
      <c r="C1819" t="s">
        <v>10905</v>
      </c>
      <c r="D1819" t="s">
        <v>10907</v>
      </c>
      <c r="E1819" t="s">
        <v>13099</v>
      </c>
      <c r="F1819" t="s">
        <v>13108</v>
      </c>
      <c r="G1819" t="s">
        <v>85</v>
      </c>
      <c r="H1819" t="s">
        <v>85</v>
      </c>
      <c r="I1819" t="s">
        <v>85</v>
      </c>
      <c r="J1819" t="s">
        <v>85</v>
      </c>
      <c r="K1819" t="s">
        <v>85</v>
      </c>
      <c r="M1819" t="s">
        <v>13108</v>
      </c>
      <c r="N1819" t="s">
        <v>85</v>
      </c>
      <c r="O1819" t="s">
        <v>13109</v>
      </c>
      <c r="P1819" t="s">
        <v>85</v>
      </c>
      <c r="Q1819" t="s">
        <v>85</v>
      </c>
      <c r="R1819" t="s">
        <v>13110</v>
      </c>
      <c r="S1819" t="s">
        <v>85</v>
      </c>
      <c r="T1819" t="s">
        <v>85</v>
      </c>
      <c r="U1819" t="s">
        <v>85</v>
      </c>
      <c r="V1819" t="s">
        <v>85</v>
      </c>
      <c r="W1819" t="s">
        <v>85</v>
      </c>
      <c r="X1819" t="s">
        <v>85</v>
      </c>
      <c r="Y1819" t="s">
        <v>85</v>
      </c>
      <c r="Z1819" t="s">
        <v>85</v>
      </c>
      <c r="AA1819" t="s">
        <v>85</v>
      </c>
      <c r="AB1819" t="s">
        <v>85</v>
      </c>
      <c r="AC1819" t="s">
        <v>85</v>
      </c>
      <c r="AD1819" t="s">
        <v>85</v>
      </c>
      <c r="AE1819" t="b">
        <v>0</v>
      </c>
    </row>
    <row r="1820" spans="1:31" x14ac:dyDescent="0.35">
      <c r="A1820" t="s">
        <v>85</v>
      </c>
      <c r="B1820" t="s">
        <v>13111</v>
      </c>
      <c r="C1820" t="s">
        <v>10905</v>
      </c>
      <c r="D1820" t="s">
        <v>10907</v>
      </c>
      <c r="E1820" t="s">
        <v>13077</v>
      </c>
      <c r="F1820" t="s">
        <v>13112</v>
      </c>
      <c r="G1820" t="s">
        <v>85</v>
      </c>
      <c r="H1820" t="s">
        <v>85</v>
      </c>
      <c r="I1820" t="s">
        <v>85</v>
      </c>
      <c r="J1820" t="s">
        <v>85</v>
      </c>
      <c r="K1820" t="s">
        <v>85</v>
      </c>
      <c r="M1820" t="s">
        <v>13112</v>
      </c>
      <c r="N1820" t="s">
        <v>85</v>
      </c>
      <c r="O1820" t="s">
        <v>85</v>
      </c>
      <c r="P1820" t="s">
        <v>85</v>
      </c>
      <c r="Q1820" t="s">
        <v>85</v>
      </c>
      <c r="R1820" t="s">
        <v>85</v>
      </c>
      <c r="S1820" t="s">
        <v>85</v>
      </c>
      <c r="T1820" t="s">
        <v>85</v>
      </c>
      <c r="U1820" t="s">
        <v>85</v>
      </c>
      <c r="V1820" t="s">
        <v>85</v>
      </c>
      <c r="W1820" t="s">
        <v>85</v>
      </c>
      <c r="X1820" t="s">
        <v>85</v>
      </c>
      <c r="Y1820" t="s">
        <v>85</v>
      </c>
      <c r="Z1820" t="s">
        <v>85</v>
      </c>
      <c r="AA1820" t="s">
        <v>85</v>
      </c>
      <c r="AB1820" t="s">
        <v>85</v>
      </c>
      <c r="AC1820" t="s">
        <v>85</v>
      </c>
      <c r="AD1820" t="s">
        <v>85</v>
      </c>
      <c r="AE1820" t="b">
        <v>0</v>
      </c>
    </row>
    <row r="1821" spans="1:31" x14ac:dyDescent="0.35">
      <c r="A1821" t="s">
        <v>85</v>
      </c>
      <c r="B1821" t="s">
        <v>13113</v>
      </c>
      <c r="C1821" t="s">
        <v>10905</v>
      </c>
      <c r="D1821" t="s">
        <v>10907</v>
      </c>
      <c r="E1821" t="s">
        <v>13077</v>
      </c>
      <c r="F1821" t="s">
        <v>13114</v>
      </c>
      <c r="G1821" t="s">
        <v>85</v>
      </c>
      <c r="H1821" t="s">
        <v>85</v>
      </c>
      <c r="I1821" t="s">
        <v>85</v>
      </c>
      <c r="J1821" t="s">
        <v>85</v>
      </c>
      <c r="K1821" t="s">
        <v>85</v>
      </c>
      <c r="M1821" t="s">
        <v>13114</v>
      </c>
      <c r="N1821" t="s">
        <v>85</v>
      </c>
      <c r="O1821" t="s">
        <v>13115</v>
      </c>
      <c r="P1821" t="s">
        <v>85</v>
      </c>
      <c r="Q1821" t="s">
        <v>85</v>
      </c>
      <c r="R1821" t="s">
        <v>85</v>
      </c>
      <c r="S1821" t="s">
        <v>85</v>
      </c>
      <c r="T1821" t="s">
        <v>85</v>
      </c>
      <c r="U1821" t="s">
        <v>85</v>
      </c>
      <c r="V1821" t="s">
        <v>85</v>
      </c>
      <c r="W1821" t="s">
        <v>85</v>
      </c>
      <c r="X1821" t="s">
        <v>10916</v>
      </c>
      <c r="Y1821" t="s">
        <v>85</v>
      </c>
      <c r="Z1821" t="s">
        <v>85</v>
      </c>
      <c r="AA1821" t="s">
        <v>85</v>
      </c>
      <c r="AB1821" t="s">
        <v>85</v>
      </c>
      <c r="AC1821" t="s">
        <v>85</v>
      </c>
      <c r="AD1821" t="s">
        <v>85</v>
      </c>
      <c r="AE1821" t="b">
        <v>0</v>
      </c>
    </row>
    <row r="1822" spans="1:31" x14ac:dyDescent="0.35">
      <c r="A1822" t="s">
        <v>85</v>
      </c>
      <c r="B1822" t="s">
        <v>13116</v>
      </c>
      <c r="C1822" t="s">
        <v>10905</v>
      </c>
      <c r="D1822" t="s">
        <v>10907</v>
      </c>
      <c r="E1822" t="s">
        <v>13077</v>
      </c>
      <c r="F1822" t="s">
        <v>13117</v>
      </c>
      <c r="G1822" t="s">
        <v>85</v>
      </c>
      <c r="H1822" t="s">
        <v>85</v>
      </c>
      <c r="I1822" t="s">
        <v>85</v>
      </c>
      <c r="J1822" t="s">
        <v>85</v>
      </c>
      <c r="K1822" t="s">
        <v>85</v>
      </c>
      <c r="M1822" t="s">
        <v>13117</v>
      </c>
      <c r="N1822" t="s">
        <v>13118</v>
      </c>
      <c r="O1822" t="s">
        <v>85</v>
      </c>
      <c r="P1822" t="s">
        <v>85</v>
      </c>
      <c r="Q1822" t="s">
        <v>85</v>
      </c>
      <c r="R1822" t="s">
        <v>85</v>
      </c>
      <c r="S1822" t="s">
        <v>85</v>
      </c>
      <c r="T1822" t="s">
        <v>85</v>
      </c>
      <c r="U1822" t="s">
        <v>85</v>
      </c>
      <c r="V1822" t="s">
        <v>85</v>
      </c>
      <c r="W1822" t="s">
        <v>85</v>
      </c>
      <c r="X1822" t="s">
        <v>10916</v>
      </c>
      <c r="Y1822" t="s">
        <v>85</v>
      </c>
      <c r="Z1822" t="s">
        <v>85</v>
      </c>
      <c r="AA1822" t="s">
        <v>85</v>
      </c>
      <c r="AB1822" t="s">
        <v>85</v>
      </c>
      <c r="AC1822" t="s">
        <v>85</v>
      </c>
      <c r="AD1822" t="s">
        <v>85</v>
      </c>
      <c r="AE1822" t="b">
        <v>0</v>
      </c>
    </row>
    <row r="1823" spans="1:31" x14ac:dyDescent="0.35">
      <c r="A1823" t="s">
        <v>85</v>
      </c>
      <c r="B1823" t="s">
        <v>13119</v>
      </c>
      <c r="C1823" t="s">
        <v>10905</v>
      </c>
      <c r="D1823" t="s">
        <v>10907</v>
      </c>
      <c r="E1823" t="s">
        <v>13077</v>
      </c>
      <c r="F1823" t="s">
        <v>13120</v>
      </c>
      <c r="G1823" t="s">
        <v>85</v>
      </c>
      <c r="H1823" t="s">
        <v>85</v>
      </c>
      <c r="I1823" t="s">
        <v>85</v>
      </c>
      <c r="J1823" t="s">
        <v>85</v>
      </c>
      <c r="K1823" t="s">
        <v>85</v>
      </c>
      <c r="M1823" t="s">
        <v>13120</v>
      </c>
      <c r="N1823" t="s">
        <v>13121</v>
      </c>
      <c r="O1823" t="s">
        <v>13122</v>
      </c>
      <c r="P1823" t="s">
        <v>85</v>
      </c>
      <c r="Q1823" t="s">
        <v>85</v>
      </c>
      <c r="R1823" t="s">
        <v>85</v>
      </c>
      <c r="S1823" t="s">
        <v>85</v>
      </c>
      <c r="T1823" t="s">
        <v>85</v>
      </c>
      <c r="U1823" t="s">
        <v>85</v>
      </c>
      <c r="V1823" t="s">
        <v>85</v>
      </c>
      <c r="W1823" t="s">
        <v>85</v>
      </c>
      <c r="X1823" t="s">
        <v>10916</v>
      </c>
      <c r="Y1823" t="s">
        <v>85</v>
      </c>
      <c r="Z1823" t="s">
        <v>85</v>
      </c>
      <c r="AA1823" t="s">
        <v>85</v>
      </c>
      <c r="AB1823" t="s">
        <v>85</v>
      </c>
      <c r="AC1823" t="s">
        <v>85</v>
      </c>
      <c r="AD1823" t="s">
        <v>85</v>
      </c>
      <c r="AE1823" t="b">
        <v>0</v>
      </c>
    </row>
    <row r="1824" spans="1:31" x14ac:dyDescent="0.35">
      <c r="A1824" t="s">
        <v>85</v>
      </c>
      <c r="B1824" t="s">
        <v>13123</v>
      </c>
      <c r="C1824" t="s">
        <v>10905</v>
      </c>
      <c r="D1824" t="s">
        <v>10907</v>
      </c>
      <c r="E1824" t="s">
        <v>13077</v>
      </c>
      <c r="F1824" t="s">
        <v>13124</v>
      </c>
      <c r="G1824" t="s">
        <v>85</v>
      </c>
      <c r="H1824" t="s">
        <v>85</v>
      </c>
      <c r="I1824" t="s">
        <v>85</v>
      </c>
      <c r="J1824" t="s">
        <v>85</v>
      </c>
      <c r="K1824" t="s">
        <v>85</v>
      </c>
      <c r="M1824" t="s">
        <v>13124</v>
      </c>
      <c r="N1824" t="s">
        <v>85</v>
      </c>
      <c r="O1824" t="s">
        <v>13125</v>
      </c>
      <c r="P1824" t="s">
        <v>85</v>
      </c>
      <c r="Q1824" t="s">
        <v>85</v>
      </c>
      <c r="R1824" t="s">
        <v>85</v>
      </c>
      <c r="S1824" t="s">
        <v>85</v>
      </c>
      <c r="T1824" t="s">
        <v>85</v>
      </c>
      <c r="U1824" t="s">
        <v>85</v>
      </c>
      <c r="V1824" t="s">
        <v>85</v>
      </c>
      <c r="W1824" t="s">
        <v>85</v>
      </c>
      <c r="X1824" t="s">
        <v>10916</v>
      </c>
      <c r="Y1824" t="s">
        <v>85</v>
      </c>
      <c r="Z1824" t="s">
        <v>85</v>
      </c>
      <c r="AA1824" t="s">
        <v>85</v>
      </c>
      <c r="AB1824" t="s">
        <v>85</v>
      </c>
      <c r="AC1824" t="s">
        <v>85</v>
      </c>
      <c r="AD1824" t="s">
        <v>85</v>
      </c>
      <c r="AE1824" t="b">
        <v>0</v>
      </c>
    </row>
    <row r="1825" spans="1:31" x14ac:dyDescent="0.35">
      <c r="A1825" t="s">
        <v>85</v>
      </c>
      <c r="B1825" t="s">
        <v>13126</v>
      </c>
      <c r="C1825" t="s">
        <v>10905</v>
      </c>
      <c r="D1825" t="s">
        <v>10907</v>
      </c>
      <c r="E1825" t="s">
        <v>13077</v>
      </c>
      <c r="F1825" t="s">
        <v>13127</v>
      </c>
      <c r="G1825" t="s">
        <v>85</v>
      </c>
      <c r="H1825" t="s">
        <v>85</v>
      </c>
      <c r="I1825" t="s">
        <v>85</v>
      </c>
      <c r="J1825" t="s">
        <v>85</v>
      </c>
      <c r="K1825" t="s">
        <v>85</v>
      </c>
      <c r="M1825" t="s">
        <v>13127</v>
      </c>
      <c r="N1825" t="s">
        <v>13073</v>
      </c>
      <c r="O1825" t="s">
        <v>85</v>
      </c>
      <c r="P1825" t="s">
        <v>85</v>
      </c>
      <c r="Q1825" t="s">
        <v>85</v>
      </c>
      <c r="R1825" t="s">
        <v>13075</v>
      </c>
      <c r="S1825" t="s">
        <v>85</v>
      </c>
      <c r="T1825" t="s">
        <v>85</v>
      </c>
      <c r="U1825" t="s">
        <v>85</v>
      </c>
      <c r="V1825" t="s">
        <v>85</v>
      </c>
      <c r="W1825" t="s">
        <v>85</v>
      </c>
      <c r="X1825" t="s">
        <v>85</v>
      </c>
      <c r="Y1825" t="s">
        <v>85</v>
      </c>
      <c r="Z1825" t="s">
        <v>85</v>
      </c>
      <c r="AA1825" t="s">
        <v>85</v>
      </c>
      <c r="AB1825" t="s">
        <v>85</v>
      </c>
      <c r="AC1825" t="s">
        <v>85</v>
      </c>
      <c r="AD1825" t="s">
        <v>85</v>
      </c>
      <c r="AE1825" t="b">
        <v>0</v>
      </c>
    </row>
    <row r="1826" spans="1:31" x14ac:dyDescent="0.35">
      <c r="A1826" t="s">
        <v>85</v>
      </c>
      <c r="B1826" t="s">
        <v>13128</v>
      </c>
      <c r="C1826" t="s">
        <v>10905</v>
      </c>
      <c r="D1826" t="s">
        <v>10907</v>
      </c>
      <c r="E1826" t="s">
        <v>13077</v>
      </c>
      <c r="F1826" t="s">
        <v>13129</v>
      </c>
      <c r="G1826" t="s">
        <v>85</v>
      </c>
      <c r="H1826" t="s">
        <v>85</v>
      </c>
      <c r="I1826" t="s">
        <v>85</v>
      </c>
      <c r="J1826" t="s">
        <v>85</v>
      </c>
      <c r="K1826" t="s">
        <v>85</v>
      </c>
      <c r="M1826" t="s">
        <v>13129</v>
      </c>
      <c r="N1826" t="s">
        <v>85</v>
      </c>
      <c r="O1826" t="s">
        <v>85</v>
      </c>
      <c r="P1826" t="s">
        <v>85</v>
      </c>
      <c r="Q1826" t="s">
        <v>85</v>
      </c>
      <c r="R1826" t="s">
        <v>85</v>
      </c>
      <c r="S1826" t="s">
        <v>85</v>
      </c>
      <c r="T1826" t="s">
        <v>85</v>
      </c>
      <c r="U1826" t="s">
        <v>85</v>
      </c>
      <c r="V1826" t="s">
        <v>85</v>
      </c>
      <c r="W1826" t="s">
        <v>85</v>
      </c>
      <c r="X1826" t="s">
        <v>85</v>
      </c>
      <c r="Y1826" t="s">
        <v>85</v>
      </c>
      <c r="Z1826" t="s">
        <v>85</v>
      </c>
      <c r="AA1826" t="s">
        <v>85</v>
      </c>
      <c r="AB1826" t="s">
        <v>85</v>
      </c>
      <c r="AC1826" t="s">
        <v>85</v>
      </c>
      <c r="AD1826" t="s">
        <v>85</v>
      </c>
      <c r="AE1826" t="b">
        <v>0</v>
      </c>
    </row>
    <row r="1827" spans="1:31" x14ac:dyDescent="0.35">
      <c r="A1827" t="s">
        <v>85</v>
      </c>
      <c r="B1827" t="s">
        <v>13130</v>
      </c>
      <c r="C1827" t="s">
        <v>10905</v>
      </c>
      <c r="D1827" t="s">
        <v>10907</v>
      </c>
      <c r="E1827" t="s">
        <v>13077</v>
      </c>
      <c r="F1827" t="s">
        <v>13131</v>
      </c>
      <c r="G1827" t="s">
        <v>85</v>
      </c>
      <c r="H1827" t="s">
        <v>85</v>
      </c>
      <c r="I1827" t="s">
        <v>85</v>
      </c>
      <c r="J1827" t="s">
        <v>85</v>
      </c>
      <c r="K1827" t="s">
        <v>85</v>
      </c>
      <c r="M1827" t="s">
        <v>13131</v>
      </c>
      <c r="N1827" t="s">
        <v>85</v>
      </c>
      <c r="O1827" t="s">
        <v>85</v>
      </c>
      <c r="P1827" t="s">
        <v>85</v>
      </c>
      <c r="Q1827" t="s">
        <v>85</v>
      </c>
      <c r="R1827" t="s">
        <v>85</v>
      </c>
      <c r="S1827" t="s">
        <v>85</v>
      </c>
      <c r="T1827" t="s">
        <v>85</v>
      </c>
      <c r="U1827" t="s">
        <v>85</v>
      </c>
      <c r="V1827" t="s">
        <v>85</v>
      </c>
      <c r="W1827" t="s">
        <v>85</v>
      </c>
      <c r="X1827" t="s">
        <v>85</v>
      </c>
      <c r="Y1827" t="s">
        <v>85</v>
      </c>
      <c r="Z1827" t="s">
        <v>85</v>
      </c>
      <c r="AA1827" t="s">
        <v>85</v>
      </c>
      <c r="AB1827" t="s">
        <v>85</v>
      </c>
      <c r="AC1827" t="s">
        <v>85</v>
      </c>
      <c r="AD1827" t="s">
        <v>85</v>
      </c>
      <c r="AE1827" t="b">
        <v>0</v>
      </c>
    </row>
    <row r="1828" spans="1:31" x14ac:dyDescent="0.35">
      <c r="A1828" t="s">
        <v>85</v>
      </c>
      <c r="B1828" t="s">
        <v>13132</v>
      </c>
      <c r="C1828" t="s">
        <v>10905</v>
      </c>
      <c r="D1828" t="s">
        <v>10907</v>
      </c>
      <c r="E1828" t="s">
        <v>13077</v>
      </c>
      <c r="F1828" t="s">
        <v>13133</v>
      </c>
      <c r="G1828" t="s">
        <v>13134</v>
      </c>
      <c r="H1828" t="s">
        <v>85</v>
      </c>
      <c r="I1828" t="s">
        <v>85</v>
      </c>
      <c r="J1828" t="s">
        <v>85</v>
      </c>
      <c r="K1828" t="s">
        <v>85</v>
      </c>
      <c r="M1828" t="s">
        <v>13134</v>
      </c>
      <c r="N1828" t="s">
        <v>85</v>
      </c>
      <c r="O1828" t="s">
        <v>13135</v>
      </c>
      <c r="P1828" t="s">
        <v>85</v>
      </c>
      <c r="Q1828" t="s">
        <v>85</v>
      </c>
      <c r="R1828" t="s">
        <v>13136</v>
      </c>
      <c r="S1828" t="s">
        <v>85</v>
      </c>
      <c r="T1828" t="s">
        <v>85</v>
      </c>
      <c r="U1828" t="s">
        <v>85</v>
      </c>
      <c r="V1828" t="s">
        <v>85</v>
      </c>
      <c r="W1828" t="s">
        <v>85</v>
      </c>
      <c r="X1828" t="s">
        <v>85</v>
      </c>
      <c r="Y1828" t="s">
        <v>85</v>
      </c>
      <c r="Z1828" t="s">
        <v>85</v>
      </c>
      <c r="AA1828" t="s">
        <v>85</v>
      </c>
      <c r="AB1828" t="s">
        <v>85</v>
      </c>
      <c r="AC1828" t="s">
        <v>85</v>
      </c>
      <c r="AD1828" t="s">
        <v>85</v>
      </c>
      <c r="AE1828" t="b">
        <v>0</v>
      </c>
    </row>
    <row r="1829" spans="1:31" x14ac:dyDescent="0.35">
      <c r="A1829" t="s">
        <v>85</v>
      </c>
      <c r="B1829" t="s">
        <v>13137</v>
      </c>
      <c r="C1829" t="s">
        <v>10905</v>
      </c>
      <c r="D1829" t="s">
        <v>10907</v>
      </c>
      <c r="E1829" t="s">
        <v>13077</v>
      </c>
      <c r="F1829" t="s">
        <v>13133</v>
      </c>
      <c r="G1829" t="s">
        <v>13138</v>
      </c>
      <c r="H1829" t="s">
        <v>85</v>
      </c>
      <c r="I1829" t="s">
        <v>85</v>
      </c>
      <c r="J1829" t="s">
        <v>85</v>
      </c>
      <c r="K1829" t="s">
        <v>85</v>
      </c>
      <c r="M1829" t="s">
        <v>13138</v>
      </c>
      <c r="N1829" t="s">
        <v>85</v>
      </c>
      <c r="O1829" t="s">
        <v>85</v>
      </c>
      <c r="P1829" t="s">
        <v>85</v>
      </c>
      <c r="Q1829" t="s">
        <v>85</v>
      </c>
      <c r="R1829" t="s">
        <v>85</v>
      </c>
      <c r="S1829" t="s">
        <v>85</v>
      </c>
      <c r="T1829" t="s">
        <v>85</v>
      </c>
      <c r="U1829" t="s">
        <v>85</v>
      </c>
      <c r="V1829" t="s">
        <v>85</v>
      </c>
      <c r="W1829" t="s">
        <v>85</v>
      </c>
      <c r="X1829" t="s">
        <v>85</v>
      </c>
      <c r="Y1829" t="s">
        <v>85</v>
      </c>
      <c r="Z1829" t="s">
        <v>85</v>
      </c>
      <c r="AA1829" t="s">
        <v>85</v>
      </c>
      <c r="AB1829" t="s">
        <v>85</v>
      </c>
      <c r="AC1829" t="s">
        <v>85</v>
      </c>
      <c r="AD1829" t="s">
        <v>85</v>
      </c>
      <c r="AE1829" t="b">
        <v>0</v>
      </c>
    </row>
    <row r="1830" spans="1:31" x14ac:dyDescent="0.35">
      <c r="A1830" t="s">
        <v>85</v>
      </c>
      <c r="B1830" t="s">
        <v>13139</v>
      </c>
      <c r="C1830" t="s">
        <v>10905</v>
      </c>
      <c r="D1830" t="s">
        <v>10907</v>
      </c>
      <c r="E1830" t="s">
        <v>13077</v>
      </c>
      <c r="F1830" t="s">
        <v>13140</v>
      </c>
      <c r="G1830" t="s">
        <v>85</v>
      </c>
      <c r="H1830" t="s">
        <v>85</v>
      </c>
      <c r="I1830" t="s">
        <v>85</v>
      </c>
      <c r="J1830" t="s">
        <v>85</v>
      </c>
      <c r="K1830" t="s">
        <v>85</v>
      </c>
      <c r="M1830" t="s">
        <v>13140</v>
      </c>
      <c r="N1830" t="s">
        <v>85</v>
      </c>
      <c r="O1830" t="s">
        <v>85</v>
      </c>
      <c r="P1830" t="s">
        <v>85</v>
      </c>
      <c r="Q1830" t="s">
        <v>85</v>
      </c>
      <c r="R1830" t="s">
        <v>85</v>
      </c>
      <c r="S1830" t="s">
        <v>85</v>
      </c>
      <c r="T1830" t="s">
        <v>85</v>
      </c>
      <c r="U1830" t="s">
        <v>85</v>
      </c>
      <c r="V1830" t="s">
        <v>85</v>
      </c>
      <c r="W1830" t="s">
        <v>85</v>
      </c>
      <c r="X1830" t="s">
        <v>85</v>
      </c>
      <c r="Y1830" t="s">
        <v>85</v>
      </c>
      <c r="Z1830" t="s">
        <v>85</v>
      </c>
      <c r="AA1830" t="s">
        <v>85</v>
      </c>
      <c r="AB1830" t="s">
        <v>85</v>
      </c>
      <c r="AC1830" t="s">
        <v>85</v>
      </c>
      <c r="AD1830" t="s">
        <v>85</v>
      </c>
      <c r="AE1830" t="b">
        <v>0</v>
      </c>
    </row>
    <row r="1831" spans="1:31" x14ac:dyDescent="0.35">
      <c r="A1831" t="s">
        <v>85</v>
      </c>
      <c r="B1831" t="s">
        <v>13141</v>
      </c>
      <c r="C1831" t="s">
        <v>10905</v>
      </c>
      <c r="D1831" t="s">
        <v>10907</v>
      </c>
      <c r="E1831" t="s">
        <v>13099</v>
      </c>
      <c r="F1831" t="s">
        <v>13142</v>
      </c>
      <c r="G1831" t="s">
        <v>85</v>
      </c>
      <c r="H1831" t="s">
        <v>85</v>
      </c>
      <c r="I1831" t="s">
        <v>85</v>
      </c>
      <c r="J1831" t="s">
        <v>85</v>
      </c>
      <c r="K1831" t="s">
        <v>85</v>
      </c>
      <c r="M1831" t="s">
        <v>13142</v>
      </c>
      <c r="O1831" t="s">
        <v>85</v>
      </c>
      <c r="P1831" t="s">
        <v>85</v>
      </c>
      <c r="Q1831" t="s">
        <v>85</v>
      </c>
      <c r="R1831" t="s">
        <v>85</v>
      </c>
      <c r="S1831" t="s">
        <v>85</v>
      </c>
      <c r="T1831" t="s">
        <v>85</v>
      </c>
      <c r="U1831" t="s">
        <v>85</v>
      </c>
      <c r="V1831" t="s">
        <v>85</v>
      </c>
      <c r="W1831" t="s">
        <v>85</v>
      </c>
      <c r="X1831" t="s">
        <v>85</v>
      </c>
      <c r="Y1831" t="s">
        <v>85</v>
      </c>
      <c r="Z1831" t="s">
        <v>85</v>
      </c>
      <c r="AA1831" t="s">
        <v>85</v>
      </c>
      <c r="AB1831" t="s">
        <v>85</v>
      </c>
      <c r="AC1831" t="s">
        <v>85</v>
      </c>
      <c r="AD1831" t="s">
        <v>85</v>
      </c>
      <c r="AE1831" t="b">
        <v>0</v>
      </c>
    </row>
    <row r="1832" spans="1:31" x14ac:dyDescent="0.35">
      <c r="A1832" t="s">
        <v>85</v>
      </c>
      <c r="B1832" t="s">
        <v>13143</v>
      </c>
      <c r="C1832" t="s">
        <v>10905</v>
      </c>
      <c r="D1832" t="s">
        <v>10907</v>
      </c>
      <c r="E1832" t="s">
        <v>13099</v>
      </c>
      <c r="F1832" t="s">
        <v>13142</v>
      </c>
      <c r="G1832" t="s">
        <v>13144</v>
      </c>
      <c r="H1832" t="s">
        <v>85</v>
      </c>
      <c r="I1832" t="s">
        <v>85</v>
      </c>
      <c r="J1832" t="s">
        <v>85</v>
      </c>
      <c r="K1832" t="s">
        <v>85</v>
      </c>
      <c r="M1832" t="s">
        <v>13144</v>
      </c>
      <c r="N1832" t="s">
        <v>85</v>
      </c>
      <c r="O1832" t="s">
        <v>13145</v>
      </c>
      <c r="P1832" t="s">
        <v>85</v>
      </c>
      <c r="Q1832" t="s">
        <v>85</v>
      </c>
      <c r="R1832" t="s">
        <v>85</v>
      </c>
      <c r="S1832" t="s">
        <v>85</v>
      </c>
      <c r="T1832" t="s">
        <v>85</v>
      </c>
      <c r="U1832" t="s">
        <v>85</v>
      </c>
      <c r="V1832" t="s">
        <v>85</v>
      </c>
      <c r="W1832" t="s">
        <v>85</v>
      </c>
      <c r="X1832" t="s">
        <v>85</v>
      </c>
      <c r="Y1832" t="s">
        <v>85</v>
      </c>
      <c r="Z1832" t="s">
        <v>85</v>
      </c>
      <c r="AA1832" t="s">
        <v>85</v>
      </c>
      <c r="AB1832" t="s">
        <v>85</v>
      </c>
      <c r="AC1832" t="s">
        <v>85</v>
      </c>
      <c r="AD1832" t="s">
        <v>85</v>
      </c>
      <c r="AE1832" t="b">
        <v>0</v>
      </c>
    </row>
    <row r="1833" spans="1:31" x14ac:dyDescent="0.35">
      <c r="A1833" t="s">
        <v>85</v>
      </c>
      <c r="B1833" t="s">
        <v>13146</v>
      </c>
      <c r="C1833" t="s">
        <v>10905</v>
      </c>
      <c r="D1833" t="s">
        <v>10907</v>
      </c>
      <c r="E1833" t="s">
        <v>13099</v>
      </c>
      <c r="F1833" t="s">
        <v>13142</v>
      </c>
      <c r="G1833" t="s">
        <v>13144</v>
      </c>
      <c r="H1833" t="s">
        <v>20161</v>
      </c>
      <c r="I1833" t="s">
        <v>85</v>
      </c>
      <c r="J1833" t="s">
        <v>85</v>
      </c>
      <c r="K1833" t="s">
        <v>85</v>
      </c>
      <c r="M1833" t="s">
        <v>20161</v>
      </c>
      <c r="N1833" t="s">
        <v>13147</v>
      </c>
      <c r="O1833" t="s">
        <v>13148</v>
      </c>
      <c r="P1833" t="s">
        <v>85</v>
      </c>
      <c r="Q1833" t="s">
        <v>85</v>
      </c>
      <c r="R1833" t="s">
        <v>85</v>
      </c>
      <c r="S1833" t="s">
        <v>85</v>
      </c>
      <c r="T1833" t="s">
        <v>85</v>
      </c>
      <c r="U1833" t="s">
        <v>85</v>
      </c>
      <c r="V1833" t="s">
        <v>85</v>
      </c>
      <c r="W1833" t="s">
        <v>85</v>
      </c>
      <c r="X1833" t="s">
        <v>85</v>
      </c>
      <c r="Y1833" t="s">
        <v>85</v>
      </c>
      <c r="Z1833" t="s">
        <v>85</v>
      </c>
      <c r="AA1833" t="s">
        <v>85</v>
      </c>
      <c r="AB1833" t="s">
        <v>85</v>
      </c>
      <c r="AC1833" t="s">
        <v>85</v>
      </c>
      <c r="AD1833" t="s">
        <v>85</v>
      </c>
      <c r="AE1833" t="b">
        <v>0</v>
      </c>
    </row>
    <row r="1834" spans="1:31" x14ac:dyDescent="0.35">
      <c r="A1834" t="s">
        <v>85</v>
      </c>
      <c r="B1834" t="s">
        <v>13149</v>
      </c>
      <c r="C1834" t="s">
        <v>10905</v>
      </c>
      <c r="D1834" t="s">
        <v>10907</v>
      </c>
      <c r="E1834" t="s">
        <v>13099</v>
      </c>
      <c r="F1834" t="s">
        <v>13142</v>
      </c>
      <c r="G1834" t="s">
        <v>13144</v>
      </c>
      <c r="H1834" t="s">
        <v>20161</v>
      </c>
      <c r="I1834" t="s">
        <v>20162</v>
      </c>
      <c r="J1834" t="s">
        <v>85</v>
      </c>
      <c r="K1834" t="s">
        <v>85</v>
      </c>
      <c r="M1834" t="s">
        <v>20162</v>
      </c>
      <c r="N1834" t="s">
        <v>20163</v>
      </c>
      <c r="O1834" t="s">
        <v>85</v>
      </c>
      <c r="P1834" t="s">
        <v>85</v>
      </c>
      <c r="Q1834" t="s">
        <v>85</v>
      </c>
      <c r="R1834" t="s">
        <v>85</v>
      </c>
      <c r="S1834" t="s">
        <v>85</v>
      </c>
      <c r="T1834" t="s">
        <v>85</v>
      </c>
      <c r="U1834" t="s">
        <v>85</v>
      </c>
      <c r="V1834" t="s">
        <v>85</v>
      </c>
      <c r="W1834" t="s">
        <v>85</v>
      </c>
      <c r="X1834" t="s">
        <v>85</v>
      </c>
      <c r="Y1834" t="s">
        <v>85</v>
      </c>
      <c r="Z1834" t="s">
        <v>85</v>
      </c>
      <c r="AA1834" t="s">
        <v>85</v>
      </c>
      <c r="AB1834" t="s">
        <v>85</v>
      </c>
      <c r="AC1834" t="s">
        <v>85</v>
      </c>
      <c r="AD1834" t="s">
        <v>85</v>
      </c>
      <c r="AE1834" t="b">
        <v>0</v>
      </c>
    </row>
    <row r="1835" spans="1:31" x14ac:dyDescent="0.35">
      <c r="A1835" t="s">
        <v>85</v>
      </c>
      <c r="B1835" t="s">
        <v>13150</v>
      </c>
      <c r="C1835" t="s">
        <v>10905</v>
      </c>
      <c r="D1835" t="s">
        <v>10907</v>
      </c>
      <c r="E1835" t="s">
        <v>13099</v>
      </c>
      <c r="F1835" t="s">
        <v>13142</v>
      </c>
      <c r="G1835" t="s">
        <v>13144</v>
      </c>
      <c r="H1835" t="s">
        <v>20161</v>
      </c>
      <c r="I1835" t="s">
        <v>20164</v>
      </c>
      <c r="J1835" t="s">
        <v>85</v>
      </c>
      <c r="K1835" t="s">
        <v>85</v>
      </c>
      <c r="M1835" t="s">
        <v>20164</v>
      </c>
      <c r="N1835" t="s">
        <v>20165</v>
      </c>
      <c r="O1835" t="s">
        <v>85</v>
      </c>
      <c r="P1835" t="s">
        <v>85</v>
      </c>
      <c r="Q1835" t="s">
        <v>85</v>
      </c>
      <c r="R1835" t="s">
        <v>85</v>
      </c>
      <c r="S1835" t="s">
        <v>85</v>
      </c>
      <c r="T1835" t="s">
        <v>85</v>
      </c>
      <c r="U1835" t="s">
        <v>85</v>
      </c>
      <c r="V1835" t="s">
        <v>85</v>
      </c>
      <c r="W1835" t="s">
        <v>85</v>
      </c>
      <c r="X1835" t="s">
        <v>85</v>
      </c>
      <c r="Y1835" t="s">
        <v>85</v>
      </c>
      <c r="Z1835" t="s">
        <v>85</v>
      </c>
      <c r="AA1835" t="s">
        <v>85</v>
      </c>
      <c r="AB1835" t="s">
        <v>85</v>
      </c>
      <c r="AC1835" t="s">
        <v>85</v>
      </c>
      <c r="AD1835" t="s">
        <v>85</v>
      </c>
      <c r="AE1835" t="b">
        <v>0</v>
      </c>
    </row>
    <row r="1836" spans="1:31" x14ac:dyDescent="0.35">
      <c r="A1836" t="s">
        <v>85</v>
      </c>
      <c r="B1836" t="s">
        <v>13151</v>
      </c>
      <c r="C1836" t="s">
        <v>10905</v>
      </c>
      <c r="D1836" t="s">
        <v>10907</v>
      </c>
      <c r="E1836" t="s">
        <v>13099</v>
      </c>
      <c r="F1836" t="s">
        <v>13142</v>
      </c>
      <c r="G1836" t="s">
        <v>13144</v>
      </c>
      <c r="H1836" t="s">
        <v>20166</v>
      </c>
      <c r="I1836" t="s">
        <v>85</v>
      </c>
      <c r="J1836" t="s">
        <v>85</v>
      </c>
      <c r="K1836" t="s">
        <v>85</v>
      </c>
      <c r="M1836" t="s">
        <v>20166</v>
      </c>
      <c r="N1836" t="s">
        <v>13152</v>
      </c>
      <c r="O1836" t="s">
        <v>13153</v>
      </c>
      <c r="P1836" t="s">
        <v>85</v>
      </c>
      <c r="Q1836" t="s">
        <v>85</v>
      </c>
      <c r="R1836" t="s">
        <v>85</v>
      </c>
      <c r="S1836" t="s">
        <v>85</v>
      </c>
      <c r="T1836" t="s">
        <v>85</v>
      </c>
      <c r="U1836" t="s">
        <v>85</v>
      </c>
      <c r="V1836" t="s">
        <v>85</v>
      </c>
      <c r="W1836" t="s">
        <v>85</v>
      </c>
      <c r="X1836" t="s">
        <v>85</v>
      </c>
      <c r="Y1836" t="s">
        <v>85</v>
      </c>
      <c r="Z1836" t="s">
        <v>85</v>
      </c>
      <c r="AA1836" t="s">
        <v>85</v>
      </c>
      <c r="AB1836" t="s">
        <v>85</v>
      </c>
      <c r="AC1836" t="s">
        <v>85</v>
      </c>
      <c r="AD1836" t="s">
        <v>85</v>
      </c>
      <c r="AE1836" t="b">
        <v>0</v>
      </c>
    </row>
    <row r="1837" spans="1:31" x14ac:dyDescent="0.35">
      <c r="A1837" t="s">
        <v>85</v>
      </c>
      <c r="B1837" t="s">
        <v>13154</v>
      </c>
      <c r="C1837" t="s">
        <v>10905</v>
      </c>
      <c r="D1837" t="s">
        <v>10907</v>
      </c>
      <c r="E1837" t="s">
        <v>13099</v>
      </c>
      <c r="F1837" t="s">
        <v>13142</v>
      </c>
      <c r="G1837" t="s">
        <v>13155</v>
      </c>
      <c r="H1837" t="s">
        <v>85</v>
      </c>
      <c r="I1837" t="s">
        <v>85</v>
      </c>
      <c r="J1837" t="s">
        <v>85</v>
      </c>
      <c r="K1837" t="s">
        <v>85</v>
      </c>
      <c r="M1837" t="s">
        <v>13155</v>
      </c>
      <c r="N1837" t="s">
        <v>85</v>
      </c>
      <c r="O1837" t="s">
        <v>13156</v>
      </c>
      <c r="P1837" t="s">
        <v>85</v>
      </c>
      <c r="Q1837" t="s">
        <v>85</v>
      </c>
      <c r="R1837" t="s">
        <v>85</v>
      </c>
      <c r="S1837" t="s">
        <v>85</v>
      </c>
      <c r="T1837" t="s">
        <v>85</v>
      </c>
      <c r="U1837" t="s">
        <v>85</v>
      </c>
      <c r="V1837" t="s">
        <v>85</v>
      </c>
      <c r="W1837" t="s">
        <v>85</v>
      </c>
      <c r="X1837" t="s">
        <v>85</v>
      </c>
      <c r="Y1837" t="s">
        <v>85</v>
      </c>
      <c r="Z1837" t="s">
        <v>85</v>
      </c>
      <c r="AA1837" t="s">
        <v>85</v>
      </c>
      <c r="AB1837" t="s">
        <v>85</v>
      </c>
      <c r="AC1837" t="s">
        <v>85</v>
      </c>
      <c r="AD1837" t="s">
        <v>85</v>
      </c>
      <c r="AE1837" t="b">
        <v>0</v>
      </c>
    </row>
    <row r="1838" spans="1:31" x14ac:dyDescent="0.35">
      <c r="A1838" t="s">
        <v>85</v>
      </c>
      <c r="B1838" t="s">
        <v>13157</v>
      </c>
      <c r="C1838" t="s">
        <v>10905</v>
      </c>
      <c r="D1838" t="s">
        <v>10907</v>
      </c>
      <c r="E1838" t="s">
        <v>13099</v>
      </c>
      <c r="F1838" t="s">
        <v>13142</v>
      </c>
      <c r="G1838" t="s">
        <v>13155</v>
      </c>
      <c r="H1838" t="s">
        <v>13158</v>
      </c>
      <c r="I1838" t="s">
        <v>85</v>
      </c>
      <c r="J1838" t="s">
        <v>85</v>
      </c>
      <c r="K1838" t="s">
        <v>85</v>
      </c>
      <c r="M1838" t="s">
        <v>13158</v>
      </c>
      <c r="N1838" t="s">
        <v>85</v>
      </c>
      <c r="O1838" t="s">
        <v>85</v>
      </c>
      <c r="P1838" t="s">
        <v>85</v>
      </c>
      <c r="Q1838" t="s">
        <v>85</v>
      </c>
      <c r="R1838" t="s">
        <v>85</v>
      </c>
      <c r="S1838" t="s">
        <v>85</v>
      </c>
      <c r="T1838" t="s">
        <v>85</v>
      </c>
      <c r="U1838" t="s">
        <v>85</v>
      </c>
      <c r="V1838" t="s">
        <v>85</v>
      </c>
      <c r="W1838" t="s">
        <v>85</v>
      </c>
      <c r="X1838" t="s">
        <v>85</v>
      </c>
      <c r="Y1838" t="s">
        <v>85</v>
      </c>
      <c r="Z1838" t="s">
        <v>85</v>
      </c>
      <c r="AA1838" t="s">
        <v>85</v>
      </c>
      <c r="AB1838" t="s">
        <v>85</v>
      </c>
      <c r="AC1838" t="s">
        <v>85</v>
      </c>
      <c r="AD1838" t="s">
        <v>85</v>
      </c>
      <c r="AE1838" t="b">
        <v>0</v>
      </c>
    </row>
    <row r="1839" spans="1:31" x14ac:dyDescent="0.35">
      <c r="A1839" t="s">
        <v>85</v>
      </c>
      <c r="B1839" t="s">
        <v>13159</v>
      </c>
      <c r="C1839" t="s">
        <v>10905</v>
      </c>
      <c r="D1839" t="s">
        <v>10907</v>
      </c>
      <c r="E1839" t="s">
        <v>13099</v>
      </c>
      <c r="F1839" t="s">
        <v>13142</v>
      </c>
      <c r="G1839" t="s">
        <v>13155</v>
      </c>
      <c r="H1839" t="s">
        <v>13160</v>
      </c>
      <c r="I1839" t="s">
        <v>85</v>
      </c>
      <c r="J1839" t="s">
        <v>85</v>
      </c>
      <c r="K1839" t="s">
        <v>85</v>
      </c>
      <c r="M1839" t="s">
        <v>13160</v>
      </c>
      <c r="N1839" t="s">
        <v>85</v>
      </c>
      <c r="O1839" t="s">
        <v>85</v>
      </c>
      <c r="P1839" t="s">
        <v>85</v>
      </c>
      <c r="Q1839" t="s">
        <v>85</v>
      </c>
      <c r="R1839" t="s">
        <v>85</v>
      </c>
      <c r="S1839" t="s">
        <v>85</v>
      </c>
      <c r="T1839" t="s">
        <v>85</v>
      </c>
      <c r="U1839" t="s">
        <v>85</v>
      </c>
      <c r="V1839" t="s">
        <v>85</v>
      </c>
      <c r="W1839" t="s">
        <v>85</v>
      </c>
      <c r="X1839" t="s">
        <v>85</v>
      </c>
      <c r="Y1839" t="s">
        <v>85</v>
      </c>
      <c r="Z1839" t="s">
        <v>85</v>
      </c>
      <c r="AA1839" t="s">
        <v>85</v>
      </c>
      <c r="AB1839" t="s">
        <v>85</v>
      </c>
      <c r="AC1839" t="s">
        <v>85</v>
      </c>
      <c r="AD1839" t="s">
        <v>85</v>
      </c>
      <c r="AE1839" t="b">
        <v>0</v>
      </c>
    </row>
    <row r="1840" spans="1:31" x14ac:dyDescent="0.35">
      <c r="A1840" t="s">
        <v>85</v>
      </c>
      <c r="B1840" t="s">
        <v>13161</v>
      </c>
      <c r="C1840" t="s">
        <v>10905</v>
      </c>
      <c r="D1840" t="s">
        <v>10907</v>
      </c>
      <c r="E1840" t="s">
        <v>13099</v>
      </c>
      <c r="F1840" t="s">
        <v>13142</v>
      </c>
      <c r="G1840" t="s">
        <v>13155</v>
      </c>
      <c r="H1840" t="s">
        <v>20167</v>
      </c>
      <c r="I1840" t="s">
        <v>85</v>
      </c>
      <c r="J1840" t="s">
        <v>85</v>
      </c>
      <c r="K1840" t="s">
        <v>85</v>
      </c>
      <c r="M1840" t="s">
        <v>20167</v>
      </c>
      <c r="N1840" t="s">
        <v>13162</v>
      </c>
      <c r="O1840" t="s">
        <v>13156</v>
      </c>
      <c r="P1840" t="s">
        <v>85</v>
      </c>
      <c r="Q1840" t="s">
        <v>85</v>
      </c>
      <c r="R1840" t="s">
        <v>85</v>
      </c>
      <c r="S1840" t="s">
        <v>85</v>
      </c>
      <c r="T1840" t="s">
        <v>85</v>
      </c>
      <c r="U1840" t="s">
        <v>85</v>
      </c>
      <c r="V1840" t="s">
        <v>85</v>
      </c>
      <c r="W1840" t="s">
        <v>85</v>
      </c>
      <c r="X1840" t="s">
        <v>85</v>
      </c>
      <c r="Y1840" t="s">
        <v>85</v>
      </c>
      <c r="Z1840" t="s">
        <v>85</v>
      </c>
      <c r="AA1840" t="s">
        <v>85</v>
      </c>
      <c r="AB1840" t="s">
        <v>85</v>
      </c>
      <c r="AC1840" t="s">
        <v>85</v>
      </c>
      <c r="AD1840" t="s">
        <v>85</v>
      </c>
      <c r="AE1840" t="b">
        <v>0</v>
      </c>
    </row>
    <row r="1841" spans="1:31" x14ac:dyDescent="0.35">
      <c r="A1841" t="s">
        <v>85</v>
      </c>
      <c r="B1841" t="s">
        <v>13163</v>
      </c>
      <c r="C1841" t="s">
        <v>10905</v>
      </c>
      <c r="D1841" t="s">
        <v>10907</v>
      </c>
      <c r="E1841" t="s">
        <v>13099</v>
      </c>
      <c r="F1841" t="s">
        <v>13142</v>
      </c>
      <c r="G1841" t="s">
        <v>13155</v>
      </c>
      <c r="H1841" t="s">
        <v>13158</v>
      </c>
      <c r="I1841" t="s">
        <v>20168</v>
      </c>
      <c r="J1841" t="s">
        <v>85</v>
      </c>
      <c r="K1841" t="s">
        <v>85</v>
      </c>
      <c r="M1841" t="s">
        <v>20168</v>
      </c>
      <c r="N1841" t="s">
        <v>20169</v>
      </c>
      <c r="O1841" t="s">
        <v>13164</v>
      </c>
      <c r="P1841" t="s">
        <v>85</v>
      </c>
      <c r="Q1841" t="s">
        <v>85</v>
      </c>
      <c r="R1841" t="s">
        <v>85</v>
      </c>
      <c r="S1841" t="s">
        <v>85</v>
      </c>
      <c r="T1841" t="s">
        <v>85</v>
      </c>
      <c r="U1841" t="s">
        <v>85</v>
      </c>
      <c r="V1841" t="s">
        <v>85</v>
      </c>
      <c r="W1841" t="s">
        <v>85</v>
      </c>
      <c r="X1841" t="s">
        <v>85</v>
      </c>
      <c r="Y1841" t="s">
        <v>85</v>
      </c>
      <c r="Z1841" t="s">
        <v>85</v>
      </c>
      <c r="AA1841" t="s">
        <v>85</v>
      </c>
      <c r="AB1841" t="s">
        <v>85</v>
      </c>
      <c r="AC1841" t="s">
        <v>85</v>
      </c>
      <c r="AD1841" t="s">
        <v>85</v>
      </c>
      <c r="AE1841" t="b">
        <v>0</v>
      </c>
    </row>
    <row r="1842" spans="1:31" x14ac:dyDescent="0.35">
      <c r="A1842" t="s">
        <v>85</v>
      </c>
      <c r="B1842" t="s">
        <v>13165</v>
      </c>
      <c r="C1842" t="s">
        <v>10905</v>
      </c>
      <c r="D1842" t="s">
        <v>10907</v>
      </c>
      <c r="E1842" t="s">
        <v>13099</v>
      </c>
      <c r="F1842" t="s">
        <v>13142</v>
      </c>
      <c r="G1842" t="s">
        <v>13155</v>
      </c>
      <c r="H1842" t="s">
        <v>13160</v>
      </c>
      <c r="I1842" t="s">
        <v>20170</v>
      </c>
      <c r="J1842" t="s">
        <v>85</v>
      </c>
      <c r="K1842" t="s">
        <v>85</v>
      </c>
      <c r="M1842" t="s">
        <v>20170</v>
      </c>
      <c r="N1842" t="s">
        <v>20171</v>
      </c>
      <c r="O1842" t="s">
        <v>13164</v>
      </c>
      <c r="P1842" t="s">
        <v>85</v>
      </c>
      <c r="Q1842" t="s">
        <v>85</v>
      </c>
      <c r="R1842" t="s">
        <v>85</v>
      </c>
      <c r="S1842" t="s">
        <v>85</v>
      </c>
      <c r="T1842" t="s">
        <v>85</v>
      </c>
      <c r="U1842" t="s">
        <v>85</v>
      </c>
      <c r="V1842" t="s">
        <v>85</v>
      </c>
      <c r="W1842" t="s">
        <v>85</v>
      </c>
      <c r="X1842" t="s">
        <v>85</v>
      </c>
      <c r="Y1842" t="s">
        <v>85</v>
      </c>
      <c r="Z1842" t="s">
        <v>85</v>
      </c>
      <c r="AA1842" t="s">
        <v>85</v>
      </c>
      <c r="AB1842" t="s">
        <v>85</v>
      </c>
      <c r="AC1842" t="s">
        <v>85</v>
      </c>
      <c r="AD1842" t="s">
        <v>85</v>
      </c>
      <c r="AE1842" t="b">
        <v>0</v>
      </c>
    </row>
    <row r="1843" spans="1:31" x14ac:dyDescent="0.35">
      <c r="A1843" t="s">
        <v>85</v>
      </c>
      <c r="B1843" t="s">
        <v>13166</v>
      </c>
      <c r="C1843" t="s">
        <v>10905</v>
      </c>
      <c r="D1843" t="s">
        <v>10907</v>
      </c>
      <c r="E1843" t="s">
        <v>13099</v>
      </c>
      <c r="F1843" t="s">
        <v>13142</v>
      </c>
      <c r="G1843" t="s">
        <v>13155</v>
      </c>
      <c r="H1843" t="s">
        <v>20172</v>
      </c>
      <c r="I1843" t="s">
        <v>85</v>
      </c>
      <c r="J1843" t="s">
        <v>85</v>
      </c>
      <c r="K1843" t="s">
        <v>85</v>
      </c>
      <c r="M1843" t="s">
        <v>20172</v>
      </c>
      <c r="N1843" t="s">
        <v>85</v>
      </c>
      <c r="O1843" t="s">
        <v>85</v>
      </c>
      <c r="P1843" t="s">
        <v>85</v>
      </c>
      <c r="Q1843" t="s">
        <v>85</v>
      </c>
      <c r="R1843" t="s">
        <v>85</v>
      </c>
      <c r="S1843" t="s">
        <v>85</v>
      </c>
      <c r="T1843" t="s">
        <v>85</v>
      </c>
      <c r="U1843" t="s">
        <v>85</v>
      </c>
      <c r="V1843" t="s">
        <v>85</v>
      </c>
      <c r="W1843" t="s">
        <v>85</v>
      </c>
      <c r="X1843" t="s">
        <v>85</v>
      </c>
      <c r="Y1843" t="s">
        <v>85</v>
      </c>
      <c r="Z1843" t="s">
        <v>85</v>
      </c>
      <c r="AA1843" t="s">
        <v>85</v>
      </c>
      <c r="AB1843" t="s">
        <v>85</v>
      </c>
      <c r="AC1843" t="s">
        <v>85</v>
      </c>
      <c r="AD1843" t="s">
        <v>85</v>
      </c>
      <c r="AE1843" t="b">
        <v>0</v>
      </c>
    </row>
    <row r="1844" spans="1:31" x14ac:dyDescent="0.35">
      <c r="A1844" t="s">
        <v>85</v>
      </c>
      <c r="B1844" t="s">
        <v>13167</v>
      </c>
      <c r="C1844" t="s">
        <v>10905</v>
      </c>
      <c r="D1844" t="s">
        <v>10907</v>
      </c>
      <c r="E1844" t="s">
        <v>13099</v>
      </c>
      <c r="F1844" t="s">
        <v>13142</v>
      </c>
      <c r="G1844" t="s">
        <v>13155</v>
      </c>
      <c r="H1844" t="s">
        <v>20172</v>
      </c>
      <c r="I1844" t="s">
        <v>20173</v>
      </c>
      <c r="J1844" t="s">
        <v>85</v>
      </c>
      <c r="K1844" t="s">
        <v>85</v>
      </c>
      <c r="M1844" t="s">
        <v>20173</v>
      </c>
      <c r="N1844" t="s">
        <v>20174</v>
      </c>
      <c r="O1844" t="s">
        <v>13168</v>
      </c>
      <c r="P1844" t="s">
        <v>85</v>
      </c>
      <c r="Q1844" t="s">
        <v>85</v>
      </c>
      <c r="R1844" t="s">
        <v>85</v>
      </c>
      <c r="S1844" t="s">
        <v>85</v>
      </c>
      <c r="T1844" t="s">
        <v>85</v>
      </c>
      <c r="U1844" t="s">
        <v>85</v>
      </c>
      <c r="V1844" t="s">
        <v>85</v>
      </c>
      <c r="W1844" t="s">
        <v>85</v>
      </c>
      <c r="X1844" t="s">
        <v>85</v>
      </c>
      <c r="Y1844" t="s">
        <v>85</v>
      </c>
      <c r="Z1844" t="s">
        <v>85</v>
      </c>
      <c r="AA1844" t="s">
        <v>85</v>
      </c>
      <c r="AB1844" t="s">
        <v>85</v>
      </c>
      <c r="AC1844" t="s">
        <v>85</v>
      </c>
      <c r="AD1844" t="s">
        <v>85</v>
      </c>
      <c r="AE1844" t="b">
        <v>0</v>
      </c>
    </row>
    <row r="1845" spans="1:31" x14ac:dyDescent="0.35">
      <c r="A1845" t="s">
        <v>85</v>
      </c>
      <c r="B1845" t="s">
        <v>13169</v>
      </c>
      <c r="C1845" t="s">
        <v>10905</v>
      </c>
      <c r="D1845" t="s">
        <v>10907</v>
      </c>
      <c r="E1845" t="s">
        <v>13099</v>
      </c>
      <c r="F1845" t="s">
        <v>13142</v>
      </c>
      <c r="G1845" t="s">
        <v>13155</v>
      </c>
      <c r="H1845" t="s">
        <v>13158</v>
      </c>
      <c r="I1845" t="s">
        <v>20175</v>
      </c>
      <c r="J1845" t="s">
        <v>20176</v>
      </c>
      <c r="K1845" t="s">
        <v>85</v>
      </c>
      <c r="M1845" t="s">
        <v>20176</v>
      </c>
      <c r="N1845" t="s">
        <v>20177</v>
      </c>
      <c r="O1845" t="s">
        <v>85</v>
      </c>
      <c r="P1845" t="s">
        <v>85</v>
      </c>
      <c r="Q1845" t="s">
        <v>85</v>
      </c>
      <c r="R1845" t="s">
        <v>85</v>
      </c>
      <c r="S1845" t="s">
        <v>85</v>
      </c>
      <c r="T1845" t="s">
        <v>85</v>
      </c>
      <c r="U1845" t="s">
        <v>85</v>
      </c>
      <c r="V1845" t="s">
        <v>85</v>
      </c>
      <c r="W1845" t="s">
        <v>85</v>
      </c>
      <c r="X1845" t="s">
        <v>85</v>
      </c>
      <c r="Y1845" t="s">
        <v>85</v>
      </c>
      <c r="Z1845" t="s">
        <v>85</v>
      </c>
      <c r="AA1845" t="s">
        <v>85</v>
      </c>
      <c r="AB1845" t="s">
        <v>85</v>
      </c>
      <c r="AC1845" t="s">
        <v>85</v>
      </c>
      <c r="AD1845" t="s">
        <v>85</v>
      </c>
      <c r="AE1845" t="b">
        <v>0</v>
      </c>
    </row>
    <row r="1846" spans="1:31" x14ac:dyDescent="0.35">
      <c r="A1846" t="s">
        <v>85</v>
      </c>
      <c r="B1846" t="s">
        <v>13170</v>
      </c>
      <c r="C1846" t="s">
        <v>10905</v>
      </c>
      <c r="D1846" t="s">
        <v>10907</v>
      </c>
      <c r="E1846" t="s">
        <v>13099</v>
      </c>
      <c r="F1846" t="s">
        <v>13142</v>
      </c>
      <c r="G1846" t="s">
        <v>13155</v>
      </c>
      <c r="H1846" t="s">
        <v>13160</v>
      </c>
      <c r="I1846" t="s">
        <v>20178</v>
      </c>
      <c r="J1846" t="s">
        <v>20179</v>
      </c>
      <c r="K1846" t="s">
        <v>85</v>
      </c>
      <c r="M1846" t="s">
        <v>20179</v>
      </c>
      <c r="N1846" t="s">
        <v>20180</v>
      </c>
      <c r="O1846" t="s">
        <v>85</v>
      </c>
      <c r="P1846" t="s">
        <v>85</v>
      </c>
      <c r="Q1846" t="s">
        <v>85</v>
      </c>
      <c r="R1846" t="s">
        <v>85</v>
      </c>
      <c r="S1846" t="s">
        <v>85</v>
      </c>
      <c r="T1846" t="s">
        <v>85</v>
      </c>
      <c r="U1846" t="s">
        <v>85</v>
      </c>
      <c r="V1846" t="s">
        <v>85</v>
      </c>
      <c r="W1846" t="s">
        <v>85</v>
      </c>
      <c r="X1846" t="s">
        <v>85</v>
      </c>
      <c r="Y1846" t="s">
        <v>85</v>
      </c>
      <c r="Z1846" t="s">
        <v>85</v>
      </c>
      <c r="AA1846" t="s">
        <v>85</v>
      </c>
      <c r="AB1846" t="s">
        <v>85</v>
      </c>
      <c r="AC1846" t="s">
        <v>85</v>
      </c>
      <c r="AD1846" t="s">
        <v>85</v>
      </c>
      <c r="AE1846" t="b">
        <v>0</v>
      </c>
    </row>
    <row r="1847" spans="1:31" x14ac:dyDescent="0.35">
      <c r="A1847" t="s">
        <v>85</v>
      </c>
      <c r="B1847" t="s">
        <v>13171</v>
      </c>
      <c r="C1847" t="s">
        <v>10905</v>
      </c>
      <c r="D1847" t="s">
        <v>10907</v>
      </c>
      <c r="E1847" t="s">
        <v>13099</v>
      </c>
      <c r="F1847" t="s">
        <v>13142</v>
      </c>
      <c r="G1847" t="s">
        <v>13155</v>
      </c>
      <c r="H1847" t="s">
        <v>20172</v>
      </c>
      <c r="I1847" t="s">
        <v>13172</v>
      </c>
      <c r="J1847" t="s">
        <v>85</v>
      </c>
      <c r="K1847" t="s">
        <v>85</v>
      </c>
      <c r="M1847" t="s">
        <v>13172</v>
      </c>
      <c r="N1847" t="s">
        <v>13173</v>
      </c>
      <c r="O1847" t="s">
        <v>13174</v>
      </c>
      <c r="P1847" t="s">
        <v>85</v>
      </c>
      <c r="Q1847" t="s">
        <v>85</v>
      </c>
      <c r="R1847" t="s">
        <v>85</v>
      </c>
      <c r="S1847" t="s">
        <v>85</v>
      </c>
      <c r="T1847" t="s">
        <v>85</v>
      </c>
      <c r="U1847" t="s">
        <v>85</v>
      </c>
      <c r="V1847" t="s">
        <v>85</v>
      </c>
      <c r="W1847" t="s">
        <v>85</v>
      </c>
      <c r="X1847" t="s">
        <v>85</v>
      </c>
      <c r="Y1847" t="s">
        <v>85</v>
      </c>
      <c r="Z1847" t="s">
        <v>85</v>
      </c>
      <c r="AA1847" t="s">
        <v>85</v>
      </c>
      <c r="AB1847" t="s">
        <v>85</v>
      </c>
      <c r="AC1847" t="s">
        <v>85</v>
      </c>
      <c r="AD1847" t="s">
        <v>85</v>
      </c>
      <c r="AE1847" t="b">
        <v>0</v>
      </c>
    </row>
    <row r="1848" spans="1:31" x14ac:dyDescent="0.35">
      <c r="A1848" t="s">
        <v>85</v>
      </c>
      <c r="B1848" t="s">
        <v>13175</v>
      </c>
      <c r="C1848" t="s">
        <v>10905</v>
      </c>
      <c r="D1848" t="s">
        <v>10907</v>
      </c>
      <c r="E1848" t="s">
        <v>13099</v>
      </c>
      <c r="F1848" t="s">
        <v>13142</v>
      </c>
      <c r="G1848" t="s">
        <v>13155</v>
      </c>
      <c r="H1848" t="s">
        <v>13158</v>
      </c>
      <c r="I1848" t="s">
        <v>20175</v>
      </c>
      <c r="J1848" t="s">
        <v>20181</v>
      </c>
      <c r="K1848" t="s">
        <v>85</v>
      </c>
      <c r="M1848" t="s">
        <v>20181</v>
      </c>
      <c r="N1848" t="s">
        <v>20182</v>
      </c>
      <c r="O1848" t="s">
        <v>85</v>
      </c>
      <c r="P1848" t="s">
        <v>85</v>
      </c>
      <c r="Q1848" t="s">
        <v>85</v>
      </c>
      <c r="R1848" t="s">
        <v>85</v>
      </c>
      <c r="S1848" t="s">
        <v>85</v>
      </c>
      <c r="T1848" t="s">
        <v>85</v>
      </c>
      <c r="U1848" t="s">
        <v>85</v>
      </c>
      <c r="V1848" t="s">
        <v>85</v>
      </c>
      <c r="W1848" t="s">
        <v>85</v>
      </c>
      <c r="X1848" t="s">
        <v>85</v>
      </c>
      <c r="Y1848" t="s">
        <v>85</v>
      </c>
      <c r="Z1848" t="s">
        <v>85</v>
      </c>
      <c r="AA1848" t="s">
        <v>85</v>
      </c>
      <c r="AB1848" t="s">
        <v>85</v>
      </c>
      <c r="AC1848" t="s">
        <v>85</v>
      </c>
      <c r="AD1848" t="s">
        <v>85</v>
      </c>
      <c r="AE1848" t="b">
        <v>0</v>
      </c>
    </row>
    <row r="1849" spans="1:31" x14ac:dyDescent="0.35">
      <c r="A1849" t="s">
        <v>85</v>
      </c>
      <c r="B1849" t="s">
        <v>13176</v>
      </c>
      <c r="C1849" t="s">
        <v>10905</v>
      </c>
      <c r="D1849" t="s">
        <v>10907</v>
      </c>
      <c r="E1849" t="s">
        <v>13099</v>
      </c>
      <c r="F1849" t="s">
        <v>13142</v>
      </c>
      <c r="G1849" t="s">
        <v>13155</v>
      </c>
      <c r="H1849" t="s">
        <v>13160</v>
      </c>
      <c r="I1849" t="s">
        <v>20178</v>
      </c>
      <c r="J1849" t="s">
        <v>20183</v>
      </c>
      <c r="K1849" t="s">
        <v>85</v>
      </c>
      <c r="M1849" t="s">
        <v>20183</v>
      </c>
      <c r="N1849" t="s">
        <v>20184</v>
      </c>
      <c r="O1849" t="s">
        <v>85</v>
      </c>
      <c r="P1849" t="s">
        <v>85</v>
      </c>
      <c r="Q1849" t="s">
        <v>85</v>
      </c>
      <c r="R1849" t="s">
        <v>85</v>
      </c>
      <c r="S1849" t="s">
        <v>85</v>
      </c>
      <c r="T1849" t="s">
        <v>85</v>
      </c>
      <c r="U1849" t="s">
        <v>85</v>
      </c>
      <c r="V1849" t="s">
        <v>85</v>
      </c>
      <c r="W1849" t="s">
        <v>85</v>
      </c>
      <c r="X1849" t="s">
        <v>85</v>
      </c>
      <c r="Y1849" t="s">
        <v>85</v>
      </c>
      <c r="Z1849" t="s">
        <v>85</v>
      </c>
      <c r="AA1849" t="s">
        <v>85</v>
      </c>
      <c r="AB1849" t="s">
        <v>85</v>
      </c>
      <c r="AC1849" t="s">
        <v>85</v>
      </c>
      <c r="AD1849" t="s">
        <v>85</v>
      </c>
      <c r="AE1849" t="b">
        <v>0</v>
      </c>
    </row>
    <row r="1850" spans="1:31" x14ac:dyDescent="0.35">
      <c r="A1850" t="s">
        <v>85</v>
      </c>
      <c r="B1850" t="s">
        <v>13177</v>
      </c>
      <c r="C1850" t="s">
        <v>10905</v>
      </c>
      <c r="D1850" t="s">
        <v>10907</v>
      </c>
      <c r="E1850" t="s">
        <v>13099</v>
      </c>
      <c r="F1850" t="s">
        <v>13142</v>
      </c>
      <c r="G1850" t="s">
        <v>13155</v>
      </c>
      <c r="H1850" t="s">
        <v>13158</v>
      </c>
      <c r="I1850" t="s">
        <v>20175</v>
      </c>
      <c r="J1850" t="s">
        <v>85</v>
      </c>
      <c r="K1850" t="s">
        <v>85</v>
      </c>
      <c r="M1850" t="s">
        <v>20175</v>
      </c>
      <c r="N1850" t="s">
        <v>85</v>
      </c>
      <c r="O1850" t="s">
        <v>85</v>
      </c>
      <c r="P1850" t="s">
        <v>85</v>
      </c>
      <c r="Q1850" t="s">
        <v>85</v>
      </c>
      <c r="R1850" t="s">
        <v>85</v>
      </c>
      <c r="S1850" t="s">
        <v>85</v>
      </c>
      <c r="T1850" t="s">
        <v>85</v>
      </c>
      <c r="U1850" t="s">
        <v>85</v>
      </c>
      <c r="V1850" t="s">
        <v>85</v>
      </c>
      <c r="W1850" t="s">
        <v>85</v>
      </c>
      <c r="X1850" t="s">
        <v>85</v>
      </c>
      <c r="Y1850" t="s">
        <v>85</v>
      </c>
      <c r="Z1850" t="s">
        <v>85</v>
      </c>
      <c r="AA1850" t="s">
        <v>85</v>
      </c>
      <c r="AB1850" t="s">
        <v>85</v>
      </c>
      <c r="AC1850" t="s">
        <v>85</v>
      </c>
      <c r="AD1850" t="s">
        <v>85</v>
      </c>
      <c r="AE1850" t="b">
        <v>0</v>
      </c>
    </row>
    <row r="1851" spans="1:31" x14ac:dyDescent="0.35">
      <c r="A1851" t="s">
        <v>85</v>
      </c>
      <c r="B1851" t="s">
        <v>13178</v>
      </c>
      <c r="C1851" t="s">
        <v>10905</v>
      </c>
      <c r="D1851" t="s">
        <v>10907</v>
      </c>
      <c r="E1851" t="s">
        <v>13099</v>
      </c>
      <c r="F1851" t="s">
        <v>13142</v>
      </c>
      <c r="G1851" t="s">
        <v>13155</v>
      </c>
      <c r="H1851" t="s">
        <v>13160</v>
      </c>
      <c r="I1851" t="s">
        <v>20178</v>
      </c>
      <c r="J1851" t="s">
        <v>85</v>
      </c>
      <c r="K1851" t="s">
        <v>85</v>
      </c>
      <c r="M1851" t="s">
        <v>20178</v>
      </c>
      <c r="N1851" t="s">
        <v>85</v>
      </c>
      <c r="O1851" t="s">
        <v>85</v>
      </c>
      <c r="P1851" t="s">
        <v>85</v>
      </c>
      <c r="Q1851" t="s">
        <v>85</v>
      </c>
      <c r="R1851" t="s">
        <v>85</v>
      </c>
      <c r="S1851" t="s">
        <v>85</v>
      </c>
      <c r="T1851" t="s">
        <v>85</v>
      </c>
      <c r="U1851" t="s">
        <v>85</v>
      </c>
      <c r="V1851" t="s">
        <v>85</v>
      </c>
      <c r="W1851" t="s">
        <v>85</v>
      </c>
      <c r="X1851" t="s">
        <v>85</v>
      </c>
      <c r="Y1851" t="s">
        <v>85</v>
      </c>
      <c r="Z1851" t="s">
        <v>85</v>
      </c>
      <c r="AA1851" t="s">
        <v>85</v>
      </c>
      <c r="AB1851" t="s">
        <v>85</v>
      </c>
      <c r="AC1851" t="s">
        <v>85</v>
      </c>
      <c r="AD1851" t="s">
        <v>85</v>
      </c>
      <c r="AE1851" t="b">
        <v>0</v>
      </c>
    </row>
    <row r="1852" spans="1:31" x14ac:dyDescent="0.35">
      <c r="A1852" t="s">
        <v>85</v>
      </c>
      <c r="B1852" t="s">
        <v>13179</v>
      </c>
      <c r="C1852" t="s">
        <v>10905</v>
      </c>
      <c r="D1852" t="s">
        <v>10907</v>
      </c>
      <c r="E1852" t="s">
        <v>13099</v>
      </c>
      <c r="F1852" t="s">
        <v>13142</v>
      </c>
      <c r="G1852" t="s">
        <v>13155</v>
      </c>
      <c r="H1852" t="s">
        <v>13180</v>
      </c>
      <c r="I1852" t="s">
        <v>85</v>
      </c>
      <c r="J1852" t="s">
        <v>85</v>
      </c>
      <c r="K1852" t="s">
        <v>85</v>
      </c>
      <c r="M1852" t="s">
        <v>13180</v>
      </c>
      <c r="N1852" t="s">
        <v>85</v>
      </c>
      <c r="O1852" t="s">
        <v>13181</v>
      </c>
      <c r="P1852" t="s">
        <v>85</v>
      </c>
      <c r="Q1852" t="s">
        <v>85</v>
      </c>
      <c r="R1852" t="s">
        <v>85</v>
      </c>
      <c r="S1852" t="s">
        <v>85</v>
      </c>
      <c r="T1852" t="s">
        <v>85</v>
      </c>
      <c r="U1852" t="s">
        <v>85</v>
      </c>
      <c r="V1852" t="s">
        <v>85</v>
      </c>
      <c r="W1852" t="s">
        <v>85</v>
      </c>
      <c r="X1852" t="s">
        <v>85</v>
      </c>
      <c r="Y1852" t="s">
        <v>85</v>
      </c>
      <c r="Z1852" t="s">
        <v>85</v>
      </c>
      <c r="AA1852" t="s">
        <v>85</v>
      </c>
      <c r="AB1852" t="s">
        <v>85</v>
      </c>
      <c r="AC1852" t="s">
        <v>85</v>
      </c>
      <c r="AD1852" t="s">
        <v>85</v>
      </c>
      <c r="AE1852" t="b">
        <v>0</v>
      </c>
    </row>
    <row r="1853" spans="1:31" x14ac:dyDescent="0.35">
      <c r="A1853" t="s">
        <v>85</v>
      </c>
      <c r="B1853" t="s">
        <v>13182</v>
      </c>
      <c r="C1853" t="s">
        <v>10905</v>
      </c>
      <c r="D1853" t="s">
        <v>10907</v>
      </c>
      <c r="E1853" t="s">
        <v>13099</v>
      </c>
      <c r="F1853" t="s">
        <v>13142</v>
      </c>
      <c r="G1853" t="s">
        <v>13155</v>
      </c>
      <c r="H1853" t="s">
        <v>13180</v>
      </c>
      <c r="I1853" t="s">
        <v>20185</v>
      </c>
      <c r="J1853" t="s">
        <v>85</v>
      </c>
      <c r="K1853" t="s">
        <v>85</v>
      </c>
      <c r="M1853" t="s">
        <v>20185</v>
      </c>
      <c r="N1853" t="s">
        <v>85</v>
      </c>
      <c r="O1853" t="s">
        <v>85</v>
      </c>
      <c r="P1853" t="s">
        <v>85</v>
      </c>
      <c r="Q1853" t="s">
        <v>85</v>
      </c>
      <c r="R1853" t="s">
        <v>85</v>
      </c>
      <c r="S1853" t="s">
        <v>85</v>
      </c>
      <c r="T1853" t="s">
        <v>85</v>
      </c>
      <c r="U1853" t="s">
        <v>85</v>
      </c>
      <c r="V1853" t="s">
        <v>85</v>
      </c>
      <c r="W1853" t="s">
        <v>85</v>
      </c>
      <c r="X1853" t="s">
        <v>85</v>
      </c>
      <c r="Y1853" t="s">
        <v>85</v>
      </c>
      <c r="Z1853" t="s">
        <v>85</v>
      </c>
      <c r="AA1853" t="s">
        <v>85</v>
      </c>
      <c r="AB1853" t="s">
        <v>85</v>
      </c>
      <c r="AC1853" t="s">
        <v>85</v>
      </c>
      <c r="AD1853" t="s">
        <v>85</v>
      </c>
      <c r="AE1853" t="b">
        <v>0</v>
      </c>
    </row>
    <row r="1854" spans="1:31" x14ac:dyDescent="0.35">
      <c r="A1854" t="s">
        <v>85</v>
      </c>
      <c r="B1854" t="s">
        <v>13183</v>
      </c>
      <c r="C1854" t="s">
        <v>10905</v>
      </c>
      <c r="D1854" t="s">
        <v>10907</v>
      </c>
      <c r="E1854" t="s">
        <v>13099</v>
      </c>
      <c r="F1854" t="s">
        <v>13142</v>
      </c>
      <c r="G1854" t="s">
        <v>13155</v>
      </c>
      <c r="H1854" t="s">
        <v>13180</v>
      </c>
      <c r="I1854" t="s">
        <v>20185</v>
      </c>
      <c r="J1854" t="s">
        <v>20186</v>
      </c>
      <c r="K1854" t="s">
        <v>85</v>
      </c>
      <c r="M1854" t="s">
        <v>20186</v>
      </c>
      <c r="N1854" t="s">
        <v>85</v>
      </c>
      <c r="O1854" t="s">
        <v>13185</v>
      </c>
      <c r="P1854" t="s">
        <v>85</v>
      </c>
      <c r="Q1854" t="s">
        <v>85</v>
      </c>
      <c r="R1854" t="s">
        <v>85</v>
      </c>
      <c r="S1854" t="s">
        <v>85</v>
      </c>
      <c r="T1854" t="s">
        <v>85</v>
      </c>
      <c r="U1854" t="s">
        <v>85</v>
      </c>
      <c r="V1854" t="s">
        <v>85</v>
      </c>
      <c r="W1854" t="s">
        <v>85</v>
      </c>
      <c r="X1854" t="s">
        <v>85</v>
      </c>
      <c r="Y1854" t="s">
        <v>85</v>
      </c>
      <c r="Z1854" t="s">
        <v>85</v>
      </c>
      <c r="AA1854" t="s">
        <v>85</v>
      </c>
      <c r="AB1854" t="s">
        <v>85</v>
      </c>
      <c r="AC1854" t="s">
        <v>85</v>
      </c>
      <c r="AD1854" t="s">
        <v>85</v>
      </c>
      <c r="AE1854" t="b">
        <v>0</v>
      </c>
    </row>
    <row r="1855" spans="1:31" x14ac:dyDescent="0.35">
      <c r="A1855" t="s">
        <v>85</v>
      </c>
      <c r="B1855" t="s">
        <v>13186</v>
      </c>
      <c r="C1855" t="s">
        <v>10905</v>
      </c>
      <c r="D1855" t="s">
        <v>10907</v>
      </c>
      <c r="E1855" t="s">
        <v>13099</v>
      </c>
      <c r="F1855" t="s">
        <v>13142</v>
      </c>
      <c r="G1855" t="s">
        <v>13155</v>
      </c>
      <c r="H1855" t="s">
        <v>13180</v>
      </c>
      <c r="I1855" t="s">
        <v>20185</v>
      </c>
      <c r="J1855" t="s">
        <v>20187</v>
      </c>
      <c r="K1855" t="s">
        <v>85</v>
      </c>
      <c r="M1855" t="s">
        <v>20187</v>
      </c>
      <c r="N1855" t="s">
        <v>85</v>
      </c>
      <c r="O1855" t="s">
        <v>13187</v>
      </c>
      <c r="P1855" t="s">
        <v>85</v>
      </c>
      <c r="Q1855" t="s">
        <v>85</v>
      </c>
      <c r="R1855" t="s">
        <v>85</v>
      </c>
      <c r="S1855" t="s">
        <v>85</v>
      </c>
      <c r="T1855" t="s">
        <v>85</v>
      </c>
      <c r="U1855" t="s">
        <v>85</v>
      </c>
      <c r="V1855" t="s">
        <v>85</v>
      </c>
      <c r="W1855" t="s">
        <v>85</v>
      </c>
      <c r="X1855" t="s">
        <v>85</v>
      </c>
      <c r="Y1855" t="s">
        <v>85</v>
      </c>
      <c r="Z1855" t="s">
        <v>85</v>
      </c>
      <c r="AA1855" t="s">
        <v>85</v>
      </c>
      <c r="AB1855" t="s">
        <v>85</v>
      </c>
      <c r="AC1855" t="s">
        <v>85</v>
      </c>
      <c r="AD1855" t="s">
        <v>85</v>
      </c>
      <c r="AE1855" t="b">
        <v>0</v>
      </c>
    </row>
    <row r="1856" spans="1:31" x14ac:dyDescent="0.35">
      <c r="A1856" t="s">
        <v>85</v>
      </c>
      <c r="B1856" t="s">
        <v>13188</v>
      </c>
      <c r="C1856" t="s">
        <v>10905</v>
      </c>
      <c r="D1856" t="s">
        <v>10907</v>
      </c>
      <c r="E1856" t="s">
        <v>13099</v>
      </c>
      <c r="F1856" t="s">
        <v>13142</v>
      </c>
      <c r="G1856" t="s">
        <v>13155</v>
      </c>
      <c r="H1856" t="s">
        <v>13180</v>
      </c>
      <c r="I1856" t="s">
        <v>20188</v>
      </c>
      <c r="J1856" t="s">
        <v>85</v>
      </c>
      <c r="K1856" t="s">
        <v>85</v>
      </c>
      <c r="M1856" t="s">
        <v>20188</v>
      </c>
      <c r="N1856" t="s">
        <v>85</v>
      </c>
      <c r="O1856" t="s">
        <v>85</v>
      </c>
      <c r="P1856" t="s">
        <v>85</v>
      </c>
      <c r="Q1856" t="s">
        <v>85</v>
      </c>
      <c r="R1856" t="s">
        <v>85</v>
      </c>
      <c r="S1856" t="s">
        <v>85</v>
      </c>
      <c r="T1856" t="s">
        <v>85</v>
      </c>
      <c r="U1856" t="s">
        <v>85</v>
      </c>
      <c r="V1856" t="s">
        <v>85</v>
      </c>
      <c r="W1856" t="s">
        <v>85</v>
      </c>
      <c r="X1856" t="s">
        <v>85</v>
      </c>
      <c r="Y1856" t="s">
        <v>85</v>
      </c>
      <c r="Z1856" t="s">
        <v>85</v>
      </c>
      <c r="AA1856" t="s">
        <v>85</v>
      </c>
      <c r="AB1856" t="s">
        <v>85</v>
      </c>
      <c r="AC1856" t="s">
        <v>85</v>
      </c>
      <c r="AD1856" t="s">
        <v>85</v>
      </c>
      <c r="AE1856" t="b">
        <v>0</v>
      </c>
    </row>
    <row r="1857" spans="1:31" x14ac:dyDescent="0.35">
      <c r="A1857" t="s">
        <v>85</v>
      </c>
      <c r="B1857" t="s">
        <v>13189</v>
      </c>
      <c r="C1857" t="s">
        <v>10905</v>
      </c>
      <c r="D1857" t="s">
        <v>10907</v>
      </c>
      <c r="E1857" t="s">
        <v>13099</v>
      </c>
      <c r="F1857" t="s">
        <v>13142</v>
      </c>
      <c r="G1857" t="s">
        <v>13155</v>
      </c>
      <c r="H1857" t="s">
        <v>13180</v>
      </c>
      <c r="I1857" t="s">
        <v>20188</v>
      </c>
      <c r="J1857" t="s">
        <v>20189</v>
      </c>
      <c r="K1857" t="s">
        <v>85</v>
      </c>
      <c r="M1857" t="s">
        <v>20189</v>
      </c>
      <c r="N1857" t="s">
        <v>85</v>
      </c>
      <c r="O1857" t="s">
        <v>13185</v>
      </c>
      <c r="P1857" t="s">
        <v>85</v>
      </c>
      <c r="Q1857" t="s">
        <v>85</v>
      </c>
      <c r="R1857" t="s">
        <v>85</v>
      </c>
      <c r="S1857" t="s">
        <v>85</v>
      </c>
      <c r="T1857" t="s">
        <v>85</v>
      </c>
      <c r="U1857" t="s">
        <v>85</v>
      </c>
      <c r="V1857" t="s">
        <v>85</v>
      </c>
      <c r="W1857" t="s">
        <v>85</v>
      </c>
      <c r="X1857" t="s">
        <v>85</v>
      </c>
      <c r="Y1857" t="s">
        <v>85</v>
      </c>
      <c r="Z1857" t="s">
        <v>85</v>
      </c>
      <c r="AA1857" t="s">
        <v>85</v>
      </c>
      <c r="AB1857" t="s">
        <v>85</v>
      </c>
      <c r="AC1857" t="s">
        <v>85</v>
      </c>
      <c r="AD1857" t="s">
        <v>85</v>
      </c>
      <c r="AE1857" t="b">
        <v>0</v>
      </c>
    </row>
    <row r="1858" spans="1:31" x14ac:dyDescent="0.35">
      <c r="A1858" t="s">
        <v>85</v>
      </c>
      <c r="B1858" t="s">
        <v>13190</v>
      </c>
      <c r="C1858" t="s">
        <v>10905</v>
      </c>
      <c r="D1858" t="s">
        <v>10907</v>
      </c>
      <c r="E1858" t="s">
        <v>13099</v>
      </c>
      <c r="F1858" t="s">
        <v>13142</v>
      </c>
      <c r="G1858" t="s">
        <v>13155</v>
      </c>
      <c r="H1858" t="s">
        <v>13180</v>
      </c>
      <c r="I1858" t="s">
        <v>20188</v>
      </c>
      <c r="J1858" t="s">
        <v>20190</v>
      </c>
      <c r="K1858" t="s">
        <v>85</v>
      </c>
      <c r="M1858" t="s">
        <v>20190</v>
      </c>
      <c r="N1858" t="s">
        <v>85</v>
      </c>
      <c r="O1858" t="s">
        <v>13187</v>
      </c>
      <c r="P1858" t="s">
        <v>85</v>
      </c>
      <c r="Q1858" t="s">
        <v>85</v>
      </c>
      <c r="R1858" t="s">
        <v>85</v>
      </c>
      <c r="S1858" t="s">
        <v>85</v>
      </c>
      <c r="T1858" t="s">
        <v>85</v>
      </c>
      <c r="U1858" t="s">
        <v>85</v>
      </c>
      <c r="V1858" t="s">
        <v>85</v>
      </c>
      <c r="W1858" t="s">
        <v>85</v>
      </c>
      <c r="X1858" t="s">
        <v>85</v>
      </c>
      <c r="Y1858" t="s">
        <v>85</v>
      </c>
      <c r="Z1858" t="s">
        <v>85</v>
      </c>
      <c r="AA1858" t="s">
        <v>85</v>
      </c>
      <c r="AB1858" t="s">
        <v>85</v>
      </c>
      <c r="AC1858" t="s">
        <v>85</v>
      </c>
      <c r="AD1858" t="s">
        <v>85</v>
      </c>
      <c r="AE1858" t="b">
        <v>0</v>
      </c>
    </row>
    <row r="1859" spans="1:31" x14ac:dyDescent="0.35">
      <c r="A1859" t="s">
        <v>85</v>
      </c>
      <c r="B1859" t="s">
        <v>13191</v>
      </c>
      <c r="C1859" t="s">
        <v>10905</v>
      </c>
      <c r="D1859" t="s">
        <v>10907</v>
      </c>
      <c r="E1859" t="s">
        <v>13099</v>
      </c>
      <c r="F1859" t="s">
        <v>10509</v>
      </c>
      <c r="G1859" t="s">
        <v>85</v>
      </c>
      <c r="H1859" t="s">
        <v>85</v>
      </c>
      <c r="I1859" t="s">
        <v>85</v>
      </c>
      <c r="J1859" t="s">
        <v>85</v>
      </c>
      <c r="K1859" t="s">
        <v>85</v>
      </c>
      <c r="M1859" t="s">
        <v>10509</v>
      </c>
      <c r="N1859" t="s">
        <v>85</v>
      </c>
      <c r="O1859" t="s">
        <v>85</v>
      </c>
      <c r="P1859" t="s">
        <v>85</v>
      </c>
      <c r="Q1859" t="s">
        <v>85</v>
      </c>
      <c r="R1859" t="s">
        <v>85</v>
      </c>
      <c r="S1859" t="s">
        <v>85</v>
      </c>
      <c r="T1859" t="s">
        <v>85</v>
      </c>
      <c r="U1859" t="s">
        <v>85</v>
      </c>
      <c r="V1859" t="s">
        <v>85</v>
      </c>
      <c r="W1859" t="s">
        <v>85</v>
      </c>
      <c r="X1859" t="s">
        <v>85</v>
      </c>
      <c r="Y1859" t="s">
        <v>85</v>
      </c>
      <c r="Z1859" t="s">
        <v>85</v>
      </c>
      <c r="AA1859" t="s">
        <v>85</v>
      </c>
      <c r="AB1859" t="s">
        <v>85</v>
      </c>
      <c r="AC1859" t="s">
        <v>85</v>
      </c>
      <c r="AD1859" t="s">
        <v>85</v>
      </c>
      <c r="AE1859" t="b">
        <v>0</v>
      </c>
    </row>
    <row r="1860" spans="1:31" x14ac:dyDescent="0.35">
      <c r="A1860" t="s">
        <v>85</v>
      </c>
      <c r="B1860" t="s">
        <v>13192</v>
      </c>
      <c r="C1860" t="s">
        <v>10905</v>
      </c>
      <c r="D1860" t="s">
        <v>10907</v>
      </c>
      <c r="E1860" t="s">
        <v>13099</v>
      </c>
      <c r="F1860" t="s">
        <v>10509</v>
      </c>
      <c r="G1860" t="s">
        <v>13144</v>
      </c>
      <c r="H1860" t="s">
        <v>85</v>
      </c>
      <c r="I1860" t="s">
        <v>85</v>
      </c>
      <c r="J1860" t="s">
        <v>85</v>
      </c>
      <c r="K1860" t="s">
        <v>85</v>
      </c>
      <c r="M1860" t="s">
        <v>13144</v>
      </c>
      <c r="N1860" t="s">
        <v>85</v>
      </c>
      <c r="O1860" t="s">
        <v>85</v>
      </c>
      <c r="P1860" t="s">
        <v>85</v>
      </c>
      <c r="Q1860" t="s">
        <v>85</v>
      </c>
      <c r="R1860" t="s">
        <v>85</v>
      </c>
      <c r="S1860" t="s">
        <v>85</v>
      </c>
      <c r="T1860" t="s">
        <v>85</v>
      </c>
      <c r="U1860" t="s">
        <v>85</v>
      </c>
      <c r="V1860" t="s">
        <v>85</v>
      </c>
      <c r="W1860" t="s">
        <v>85</v>
      </c>
      <c r="X1860" t="s">
        <v>85</v>
      </c>
      <c r="Y1860" t="s">
        <v>85</v>
      </c>
      <c r="Z1860" t="s">
        <v>85</v>
      </c>
      <c r="AA1860" t="s">
        <v>85</v>
      </c>
      <c r="AB1860" t="s">
        <v>85</v>
      </c>
      <c r="AC1860" t="s">
        <v>85</v>
      </c>
      <c r="AD1860" t="s">
        <v>85</v>
      </c>
      <c r="AE1860" t="b">
        <v>0</v>
      </c>
    </row>
    <row r="1861" spans="1:31" x14ac:dyDescent="0.35">
      <c r="A1861" t="s">
        <v>85</v>
      </c>
      <c r="B1861" t="s">
        <v>13193</v>
      </c>
      <c r="C1861" t="s">
        <v>10905</v>
      </c>
      <c r="D1861" t="s">
        <v>10907</v>
      </c>
      <c r="E1861" t="s">
        <v>13099</v>
      </c>
      <c r="F1861" t="s">
        <v>10509</v>
      </c>
      <c r="G1861" t="s">
        <v>13144</v>
      </c>
      <c r="H1861" t="s">
        <v>20161</v>
      </c>
      <c r="I1861" t="s">
        <v>85</v>
      </c>
      <c r="J1861" t="s">
        <v>85</v>
      </c>
      <c r="K1861" t="s">
        <v>85</v>
      </c>
      <c r="M1861" t="s">
        <v>20161</v>
      </c>
      <c r="N1861" t="s">
        <v>13194</v>
      </c>
      <c r="O1861" t="s">
        <v>85</v>
      </c>
      <c r="P1861" t="s">
        <v>85</v>
      </c>
      <c r="Q1861" t="s">
        <v>85</v>
      </c>
      <c r="R1861" t="s">
        <v>85</v>
      </c>
      <c r="S1861" t="s">
        <v>85</v>
      </c>
      <c r="T1861" t="s">
        <v>85</v>
      </c>
      <c r="U1861" t="s">
        <v>85</v>
      </c>
      <c r="V1861" t="s">
        <v>85</v>
      </c>
      <c r="W1861" t="s">
        <v>85</v>
      </c>
      <c r="X1861" t="s">
        <v>85</v>
      </c>
      <c r="Y1861" t="s">
        <v>85</v>
      </c>
      <c r="Z1861" t="s">
        <v>85</v>
      </c>
      <c r="AA1861" t="s">
        <v>85</v>
      </c>
      <c r="AB1861" t="s">
        <v>85</v>
      </c>
      <c r="AC1861" t="s">
        <v>85</v>
      </c>
      <c r="AD1861" t="s">
        <v>85</v>
      </c>
      <c r="AE1861" t="b">
        <v>0</v>
      </c>
    </row>
    <row r="1862" spans="1:31" x14ac:dyDescent="0.35">
      <c r="A1862" t="s">
        <v>85</v>
      </c>
      <c r="B1862" t="s">
        <v>13195</v>
      </c>
      <c r="C1862" t="s">
        <v>10905</v>
      </c>
      <c r="D1862" t="s">
        <v>10907</v>
      </c>
      <c r="E1862" t="s">
        <v>13099</v>
      </c>
      <c r="F1862" t="s">
        <v>10509</v>
      </c>
      <c r="G1862" t="s">
        <v>13144</v>
      </c>
      <c r="H1862" t="s">
        <v>20161</v>
      </c>
      <c r="I1862" t="s">
        <v>20162</v>
      </c>
      <c r="J1862" t="s">
        <v>85</v>
      </c>
      <c r="K1862" t="s">
        <v>85</v>
      </c>
      <c r="M1862" t="s">
        <v>20162</v>
      </c>
      <c r="N1862" t="s">
        <v>20191</v>
      </c>
      <c r="O1862" t="s">
        <v>85</v>
      </c>
      <c r="P1862" t="s">
        <v>85</v>
      </c>
      <c r="Q1862" t="s">
        <v>85</v>
      </c>
      <c r="R1862" t="s">
        <v>85</v>
      </c>
      <c r="S1862" t="s">
        <v>85</v>
      </c>
      <c r="T1862" t="s">
        <v>85</v>
      </c>
      <c r="U1862" t="s">
        <v>85</v>
      </c>
      <c r="V1862" t="s">
        <v>85</v>
      </c>
      <c r="W1862" t="s">
        <v>85</v>
      </c>
      <c r="X1862" t="s">
        <v>85</v>
      </c>
      <c r="Y1862" t="s">
        <v>85</v>
      </c>
      <c r="Z1862" t="s">
        <v>85</v>
      </c>
      <c r="AA1862" t="s">
        <v>85</v>
      </c>
      <c r="AB1862" t="s">
        <v>85</v>
      </c>
      <c r="AC1862" t="s">
        <v>85</v>
      </c>
      <c r="AD1862" t="s">
        <v>85</v>
      </c>
      <c r="AE1862" t="b">
        <v>0</v>
      </c>
    </row>
    <row r="1863" spans="1:31" x14ac:dyDescent="0.35">
      <c r="A1863" t="s">
        <v>85</v>
      </c>
      <c r="B1863" t="s">
        <v>13196</v>
      </c>
      <c r="C1863" t="s">
        <v>10905</v>
      </c>
      <c r="D1863" t="s">
        <v>10907</v>
      </c>
      <c r="E1863" t="s">
        <v>13099</v>
      </c>
      <c r="F1863" t="s">
        <v>10509</v>
      </c>
      <c r="G1863" t="s">
        <v>13144</v>
      </c>
      <c r="H1863" t="s">
        <v>20161</v>
      </c>
      <c r="I1863" t="s">
        <v>20164</v>
      </c>
      <c r="J1863" t="s">
        <v>85</v>
      </c>
      <c r="K1863" t="s">
        <v>85</v>
      </c>
      <c r="M1863" t="s">
        <v>20164</v>
      </c>
      <c r="N1863" t="s">
        <v>20192</v>
      </c>
      <c r="O1863" t="s">
        <v>85</v>
      </c>
      <c r="P1863" t="s">
        <v>85</v>
      </c>
      <c r="Q1863" t="s">
        <v>85</v>
      </c>
      <c r="R1863" t="s">
        <v>85</v>
      </c>
      <c r="S1863" t="s">
        <v>85</v>
      </c>
      <c r="T1863" t="s">
        <v>85</v>
      </c>
      <c r="U1863" t="s">
        <v>85</v>
      </c>
      <c r="V1863" t="s">
        <v>85</v>
      </c>
      <c r="W1863" t="s">
        <v>85</v>
      </c>
      <c r="X1863" t="s">
        <v>85</v>
      </c>
      <c r="Y1863" t="s">
        <v>85</v>
      </c>
      <c r="Z1863" t="s">
        <v>85</v>
      </c>
      <c r="AA1863" t="s">
        <v>85</v>
      </c>
      <c r="AB1863" t="s">
        <v>85</v>
      </c>
      <c r="AC1863" t="s">
        <v>85</v>
      </c>
      <c r="AD1863" t="s">
        <v>85</v>
      </c>
      <c r="AE1863" t="b">
        <v>0</v>
      </c>
    </row>
    <row r="1864" spans="1:31" x14ac:dyDescent="0.35">
      <c r="A1864" t="s">
        <v>85</v>
      </c>
      <c r="B1864" t="s">
        <v>13197</v>
      </c>
      <c r="C1864" t="s">
        <v>10905</v>
      </c>
      <c r="D1864" t="s">
        <v>10907</v>
      </c>
      <c r="E1864" t="s">
        <v>13099</v>
      </c>
      <c r="F1864" t="s">
        <v>10509</v>
      </c>
      <c r="G1864" t="s">
        <v>13144</v>
      </c>
      <c r="H1864" t="s">
        <v>20166</v>
      </c>
      <c r="I1864" t="s">
        <v>85</v>
      </c>
      <c r="J1864" t="s">
        <v>85</v>
      </c>
      <c r="K1864" t="s">
        <v>85</v>
      </c>
      <c r="M1864" t="s">
        <v>20166</v>
      </c>
      <c r="N1864" t="s">
        <v>13198</v>
      </c>
      <c r="O1864" t="s">
        <v>85</v>
      </c>
      <c r="P1864" t="s">
        <v>85</v>
      </c>
      <c r="Q1864" t="s">
        <v>85</v>
      </c>
      <c r="R1864" t="s">
        <v>85</v>
      </c>
      <c r="S1864" t="s">
        <v>85</v>
      </c>
      <c r="T1864" t="s">
        <v>85</v>
      </c>
      <c r="U1864" t="s">
        <v>85</v>
      </c>
      <c r="V1864" t="s">
        <v>85</v>
      </c>
      <c r="W1864" t="s">
        <v>85</v>
      </c>
      <c r="X1864" t="s">
        <v>85</v>
      </c>
      <c r="Y1864" t="s">
        <v>85</v>
      </c>
      <c r="Z1864" t="s">
        <v>85</v>
      </c>
      <c r="AA1864" t="s">
        <v>85</v>
      </c>
      <c r="AB1864" t="s">
        <v>85</v>
      </c>
      <c r="AC1864" t="s">
        <v>85</v>
      </c>
      <c r="AD1864" t="s">
        <v>85</v>
      </c>
      <c r="AE1864" t="b">
        <v>0</v>
      </c>
    </row>
    <row r="1865" spans="1:31" x14ac:dyDescent="0.35">
      <c r="A1865" t="s">
        <v>85</v>
      </c>
      <c r="B1865" t="s">
        <v>13199</v>
      </c>
      <c r="C1865" t="s">
        <v>10905</v>
      </c>
      <c r="D1865" t="s">
        <v>10907</v>
      </c>
      <c r="E1865" t="s">
        <v>13099</v>
      </c>
      <c r="F1865" t="s">
        <v>10509</v>
      </c>
      <c r="G1865" t="s">
        <v>13155</v>
      </c>
      <c r="H1865" t="s">
        <v>85</v>
      </c>
      <c r="I1865" t="s">
        <v>85</v>
      </c>
      <c r="J1865" t="s">
        <v>85</v>
      </c>
      <c r="K1865" t="s">
        <v>85</v>
      </c>
      <c r="M1865" t="s">
        <v>13155</v>
      </c>
      <c r="N1865" t="s">
        <v>85</v>
      </c>
      <c r="O1865" t="s">
        <v>85</v>
      </c>
      <c r="P1865" t="s">
        <v>85</v>
      </c>
      <c r="Q1865" t="s">
        <v>85</v>
      </c>
      <c r="R1865" t="s">
        <v>85</v>
      </c>
      <c r="S1865" t="s">
        <v>85</v>
      </c>
      <c r="T1865" t="s">
        <v>85</v>
      </c>
      <c r="U1865" t="s">
        <v>85</v>
      </c>
      <c r="V1865" t="s">
        <v>85</v>
      </c>
      <c r="W1865" t="s">
        <v>85</v>
      </c>
      <c r="X1865" t="s">
        <v>85</v>
      </c>
      <c r="Y1865" t="s">
        <v>85</v>
      </c>
      <c r="Z1865" t="s">
        <v>85</v>
      </c>
      <c r="AA1865" t="s">
        <v>85</v>
      </c>
      <c r="AB1865" t="s">
        <v>85</v>
      </c>
      <c r="AC1865" t="s">
        <v>85</v>
      </c>
      <c r="AD1865" t="s">
        <v>85</v>
      </c>
      <c r="AE1865" t="b">
        <v>0</v>
      </c>
    </row>
    <row r="1866" spans="1:31" x14ac:dyDescent="0.35">
      <c r="A1866" t="s">
        <v>85</v>
      </c>
      <c r="B1866" t="s">
        <v>13200</v>
      </c>
      <c r="C1866" t="s">
        <v>10905</v>
      </c>
      <c r="D1866" t="s">
        <v>10907</v>
      </c>
      <c r="E1866" t="s">
        <v>13099</v>
      </c>
      <c r="F1866" t="s">
        <v>10509</v>
      </c>
      <c r="G1866" t="s">
        <v>13155</v>
      </c>
      <c r="H1866" t="s">
        <v>13201</v>
      </c>
      <c r="I1866" t="s">
        <v>85</v>
      </c>
      <c r="J1866" t="s">
        <v>85</v>
      </c>
      <c r="K1866" t="s">
        <v>85</v>
      </c>
      <c r="M1866" t="s">
        <v>13201</v>
      </c>
      <c r="N1866" t="s">
        <v>85</v>
      </c>
      <c r="O1866" t="s">
        <v>13202</v>
      </c>
      <c r="P1866" t="s">
        <v>85</v>
      </c>
      <c r="Q1866" t="s">
        <v>85</v>
      </c>
      <c r="R1866" t="s">
        <v>85</v>
      </c>
      <c r="S1866" t="s">
        <v>85</v>
      </c>
      <c r="T1866" t="s">
        <v>85</v>
      </c>
      <c r="U1866" t="s">
        <v>85</v>
      </c>
      <c r="V1866" t="s">
        <v>85</v>
      </c>
      <c r="W1866" t="s">
        <v>85</v>
      </c>
      <c r="X1866" t="s">
        <v>85</v>
      </c>
      <c r="Y1866" t="s">
        <v>85</v>
      </c>
      <c r="Z1866" t="s">
        <v>85</v>
      </c>
      <c r="AA1866" t="s">
        <v>85</v>
      </c>
      <c r="AB1866" t="s">
        <v>85</v>
      </c>
      <c r="AC1866" t="s">
        <v>85</v>
      </c>
      <c r="AD1866" t="s">
        <v>85</v>
      </c>
      <c r="AE1866" t="b">
        <v>0</v>
      </c>
    </row>
    <row r="1867" spans="1:31" x14ac:dyDescent="0.35">
      <c r="A1867" t="s">
        <v>85</v>
      </c>
      <c r="B1867" t="s">
        <v>13203</v>
      </c>
      <c r="C1867" t="s">
        <v>10905</v>
      </c>
      <c r="D1867" t="s">
        <v>10907</v>
      </c>
      <c r="E1867" t="s">
        <v>13099</v>
      </c>
      <c r="F1867" t="s">
        <v>10509</v>
      </c>
      <c r="G1867" t="s">
        <v>13155</v>
      </c>
      <c r="H1867" t="s">
        <v>13201</v>
      </c>
      <c r="I1867" t="s">
        <v>20193</v>
      </c>
      <c r="J1867" t="s">
        <v>85</v>
      </c>
      <c r="K1867" t="s">
        <v>85</v>
      </c>
      <c r="M1867" t="s">
        <v>20193</v>
      </c>
      <c r="N1867" t="s">
        <v>20194</v>
      </c>
      <c r="O1867" t="s">
        <v>85</v>
      </c>
      <c r="P1867" t="s">
        <v>85</v>
      </c>
      <c r="Q1867" t="s">
        <v>85</v>
      </c>
      <c r="R1867" t="s">
        <v>85</v>
      </c>
      <c r="S1867" t="s">
        <v>85</v>
      </c>
      <c r="T1867" t="s">
        <v>85</v>
      </c>
      <c r="U1867" t="s">
        <v>85</v>
      </c>
      <c r="V1867" t="s">
        <v>85</v>
      </c>
      <c r="W1867" t="s">
        <v>85</v>
      </c>
      <c r="X1867" t="s">
        <v>85</v>
      </c>
      <c r="Y1867" t="s">
        <v>85</v>
      </c>
      <c r="Z1867" t="s">
        <v>85</v>
      </c>
      <c r="AA1867" t="s">
        <v>85</v>
      </c>
      <c r="AB1867" t="s">
        <v>85</v>
      </c>
      <c r="AC1867" t="s">
        <v>85</v>
      </c>
      <c r="AD1867" t="s">
        <v>85</v>
      </c>
      <c r="AE1867" t="b">
        <v>0</v>
      </c>
    </row>
    <row r="1868" spans="1:31" x14ac:dyDescent="0.35">
      <c r="A1868" t="s">
        <v>85</v>
      </c>
      <c r="B1868" t="s">
        <v>13204</v>
      </c>
      <c r="C1868" t="s">
        <v>10905</v>
      </c>
      <c r="D1868" t="s">
        <v>10907</v>
      </c>
      <c r="E1868" t="s">
        <v>13099</v>
      </c>
      <c r="F1868" t="s">
        <v>10509</v>
      </c>
      <c r="G1868" t="s">
        <v>13155</v>
      </c>
      <c r="H1868" t="s">
        <v>13201</v>
      </c>
      <c r="I1868" t="s">
        <v>20195</v>
      </c>
      <c r="J1868" t="s">
        <v>85</v>
      </c>
      <c r="K1868" t="s">
        <v>85</v>
      </c>
      <c r="M1868" t="s">
        <v>20195</v>
      </c>
      <c r="O1868" t="s">
        <v>85</v>
      </c>
      <c r="P1868" t="s">
        <v>85</v>
      </c>
      <c r="Q1868" t="s">
        <v>85</v>
      </c>
      <c r="R1868" t="s">
        <v>85</v>
      </c>
      <c r="S1868" t="s">
        <v>85</v>
      </c>
      <c r="T1868" t="s">
        <v>85</v>
      </c>
      <c r="U1868" t="s">
        <v>85</v>
      </c>
      <c r="V1868" t="s">
        <v>85</v>
      </c>
      <c r="W1868" t="s">
        <v>85</v>
      </c>
      <c r="X1868" t="s">
        <v>85</v>
      </c>
      <c r="Y1868" t="s">
        <v>85</v>
      </c>
      <c r="Z1868" t="s">
        <v>85</v>
      </c>
      <c r="AA1868" t="s">
        <v>85</v>
      </c>
      <c r="AB1868" t="s">
        <v>85</v>
      </c>
      <c r="AC1868" t="s">
        <v>85</v>
      </c>
      <c r="AD1868" t="s">
        <v>85</v>
      </c>
      <c r="AE1868" t="b">
        <v>0</v>
      </c>
    </row>
    <row r="1869" spans="1:31" x14ac:dyDescent="0.35">
      <c r="A1869" t="s">
        <v>85</v>
      </c>
      <c r="B1869" t="s">
        <v>13205</v>
      </c>
      <c r="C1869" t="s">
        <v>10905</v>
      </c>
      <c r="D1869" t="s">
        <v>10907</v>
      </c>
      <c r="E1869" t="s">
        <v>13099</v>
      </c>
      <c r="F1869" t="s">
        <v>10509</v>
      </c>
      <c r="G1869" t="s">
        <v>13155</v>
      </c>
      <c r="H1869" t="s">
        <v>13201</v>
      </c>
      <c r="I1869" t="s">
        <v>20195</v>
      </c>
      <c r="J1869" t="s">
        <v>20196</v>
      </c>
      <c r="K1869" t="s">
        <v>85</v>
      </c>
      <c r="M1869" t="s">
        <v>20196</v>
      </c>
      <c r="N1869" t="s">
        <v>20197</v>
      </c>
      <c r="O1869" t="s">
        <v>85</v>
      </c>
      <c r="P1869" t="s">
        <v>85</v>
      </c>
      <c r="Q1869" t="s">
        <v>85</v>
      </c>
      <c r="R1869" t="s">
        <v>85</v>
      </c>
      <c r="S1869" t="s">
        <v>85</v>
      </c>
      <c r="T1869" t="s">
        <v>85</v>
      </c>
      <c r="U1869" t="s">
        <v>85</v>
      </c>
      <c r="V1869" t="s">
        <v>85</v>
      </c>
      <c r="W1869" t="s">
        <v>85</v>
      </c>
      <c r="X1869" t="s">
        <v>85</v>
      </c>
      <c r="Y1869" t="s">
        <v>85</v>
      </c>
      <c r="Z1869" t="s">
        <v>85</v>
      </c>
      <c r="AA1869" t="s">
        <v>85</v>
      </c>
      <c r="AB1869" t="s">
        <v>85</v>
      </c>
      <c r="AC1869" t="s">
        <v>85</v>
      </c>
      <c r="AD1869" t="s">
        <v>85</v>
      </c>
      <c r="AE1869" t="b">
        <v>0</v>
      </c>
    </row>
    <row r="1870" spans="1:31" x14ac:dyDescent="0.35">
      <c r="A1870" t="s">
        <v>85</v>
      </c>
      <c r="B1870" t="s">
        <v>13206</v>
      </c>
      <c r="C1870" t="s">
        <v>10905</v>
      </c>
      <c r="D1870" t="s">
        <v>10907</v>
      </c>
      <c r="E1870" t="s">
        <v>13099</v>
      </c>
      <c r="F1870" t="s">
        <v>10509</v>
      </c>
      <c r="G1870" t="s">
        <v>13155</v>
      </c>
      <c r="H1870" t="s">
        <v>13201</v>
      </c>
      <c r="I1870" t="s">
        <v>20195</v>
      </c>
      <c r="J1870" t="s">
        <v>20198</v>
      </c>
      <c r="K1870" t="s">
        <v>85</v>
      </c>
      <c r="M1870" t="s">
        <v>20198</v>
      </c>
      <c r="N1870" t="s">
        <v>13207</v>
      </c>
      <c r="O1870" t="s">
        <v>85</v>
      </c>
      <c r="P1870" t="s">
        <v>85</v>
      </c>
      <c r="Q1870" t="s">
        <v>85</v>
      </c>
      <c r="R1870" t="s">
        <v>85</v>
      </c>
      <c r="S1870" t="s">
        <v>85</v>
      </c>
      <c r="T1870" t="s">
        <v>85</v>
      </c>
      <c r="U1870" t="s">
        <v>85</v>
      </c>
      <c r="V1870" t="s">
        <v>85</v>
      </c>
      <c r="W1870" t="s">
        <v>85</v>
      </c>
      <c r="X1870" t="s">
        <v>85</v>
      </c>
      <c r="Y1870" t="s">
        <v>85</v>
      </c>
      <c r="Z1870" t="s">
        <v>85</v>
      </c>
      <c r="AA1870" t="s">
        <v>85</v>
      </c>
      <c r="AB1870" t="s">
        <v>85</v>
      </c>
      <c r="AC1870" t="s">
        <v>85</v>
      </c>
      <c r="AD1870" t="s">
        <v>85</v>
      </c>
      <c r="AE1870" t="b">
        <v>0</v>
      </c>
    </row>
    <row r="1871" spans="1:31" x14ac:dyDescent="0.35">
      <c r="A1871" t="s">
        <v>85</v>
      </c>
      <c r="B1871" t="s">
        <v>13208</v>
      </c>
      <c r="C1871" t="s">
        <v>10905</v>
      </c>
      <c r="D1871" t="s">
        <v>10907</v>
      </c>
      <c r="E1871" t="s">
        <v>13099</v>
      </c>
      <c r="F1871" t="s">
        <v>10509</v>
      </c>
      <c r="G1871" t="s">
        <v>13155</v>
      </c>
      <c r="H1871" t="s">
        <v>13209</v>
      </c>
      <c r="I1871" t="s">
        <v>85</v>
      </c>
      <c r="J1871" t="s">
        <v>85</v>
      </c>
      <c r="K1871" t="s">
        <v>85</v>
      </c>
      <c r="M1871" t="s">
        <v>13209</v>
      </c>
      <c r="N1871" t="s">
        <v>85</v>
      </c>
      <c r="O1871" t="s">
        <v>13210</v>
      </c>
      <c r="P1871" t="s">
        <v>85</v>
      </c>
      <c r="Q1871" t="s">
        <v>85</v>
      </c>
      <c r="R1871" t="s">
        <v>85</v>
      </c>
      <c r="S1871" t="s">
        <v>85</v>
      </c>
      <c r="T1871" t="s">
        <v>85</v>
      </c>
      <c r="U1871" t="s">
        <v>85</v>
      </c>
      <c r="V1871" t="s">
        <v>85</v>
      </c>
      <c r="W1871" t="s">
        <v>85</v>
      </c>
      <c r="X1871" t="s">
        <v>85</v>
      </c>
      <c r="Y1871" t="s">
        <v>85</v>
      </c>
      <c r="Z1871" t="s">
        <v>85</v>
      </c>
      <c r="AA1871" t="s">
        <v>85</v>
      </c>
      <c r="AB1871" t="s">
        <v>85</v>
      </c>
      <c r="AC1871" t="s">
        <v>85</v>
      </c>
      <c r="AD1871" t="s">
        <v>85</v>
      </c>
      <c r="AE1871" t="b">
        <v>0</v>
      </c>
    </row>
    <row r="1872" spans="1:31" x14ac:dyDescent="0.35">
      <c r="A1872" t="s">
        <v>85</v>
      </c>
      <c r="B1872" t="s">
        <v>13211</v>
      </c>
      <c r="C1872" t="s">
        <v>10905</v>
      </c>
      <c r="D1872" t="s">
        <v>10907</v>
      </c>
      <c r="E1872" t="s">
        <v>13099</v>
      </c>
      <c r="F1872" t="s">
        <v>10509</v>
      </c>
      <c r="G1872" t="s">
        <v>13155</v>
      </c>
      <c r="H1872" t="s">
        <v>13209</v>
      </c>
      <c r="I1872" t="s">
        <v>20199</v>
      </c>
      <c r="J1872" t="s">
        <v>85</v>
      </c>
      <c r="K1872" t="s">
        <v>85</v>
      </c>
      <c r="M1872" t="s">
        <v>20199</v>
      </c>
      <c r="N1872" t="s">
        <v>20200</v>
      </c>
      <c r="O1872" t="s">
        <v>85</v>
      </c>
      <c r="P1872" t="s">
        <v>85</v>
      </c>
      <c r="Q1872" t="s">
        <v>85</v>
      </c>
      <c r="R1872" t="s">
        <v>85</v>
      </c>
      <c r="S1872" t="s">
        <v>85</v>
      </c>
      <c r="T1872" t="s">
        <v>85</v>
      </c>
      <c r="U1872" t="s">
        <v>85</v>
      </c>
      <c r="V1872" t="s">
        <v>85</v>
      </c>
      <c r="W1872" t="s">
        <v>85</v>
      </c>
      <c r="X1872" t="s">
        <v>85</v>
      </c>
      <c r="Y1872" t="s">
        <v>85</v>
      </c>
      <c r="Z1872" t="s">
        <v>85</v>
      </c>
      <c r="AA1872" t="s">
        <v>85</v>
      </c>
      <c r="AB1872" t="s">
        <v>85</v>
      </c>
      <c r="AC1872" t="s">
        <v>85</v>
      </c>
      <c r="AD1872" t="s">
        <v>85</v>
      </c>
      <c r="AE1872" t="b">
        <v>0</v>
      </c>
    </row>
    <row r="1873" spans="1:31" x14ac:dyDescent="0.35">
      <c r="A1873" t="s">
        <v>85</v>
      </c>
      <c r="B1873" t="s">
        <v>13212</v>
      </c>
      <c r="C1873" t="s">
        <v>10905</v>
      </c>
      <c r="D1873" t="s">
        <v>10907</v>
      </c>
      <c r="E1873" t="s">
        <v>13099</v>
      </c>
      <c r="F1873" t="s">
        <v>10509</v>
      </c>
      <c r="G1873" t="s">
        <v>13155</v>
      </c>
      <c r="H1873" t="s">
        <v>13209</v>
      </c>
      <c r="I1873" t="s">
        <v>20201</v>
      </c>
      <c r="J1873" t="s">
        <v>85</v>
      </c>
      <c r="K1873" t="s">
        <v>85</v>
      </c>
      <c r="M1873" t="s">
        <v>20201</v>
      </c>
      <c r="O1873" t="s">
        <v>85</v>
      </c>
      <c r="P1873" t="s">
        <v>85</v>
      </c>
      <c r="Q1873" t="s">
        <v>85</v>
      </c>
      <c r="R1873" t="s">
        <v>85</v>
      </c>
      <c r="S1873" t="s">
        <v>85</v>
      </c>
      <c r="T1873" t="s">
        <v>85</v>
      </c>
      <c r="U1873" t="s">
        <v>85</v>
      </c>
      <c r="V1873" t="s">
        <v>85</v>
      </c>
      <c r="W1873" t="s">
        <v>85</v>
      </c>
      <c r="X1873" t="s">
        <v>85</v>
      </c>
      <c r="Y1873" t="s">
        <v>85</v>
      </c>
      <c r="Z1873" t="s">
        <v>85</v>
      </c>
      <c r="AA1873" t="s">
        <v>85</v>
      </c>
      <c r="AB1873" t="s">
        <v>85</v>
      </c>
      <c r="AC1873" t="s">
        <v>85</v>
      </c>
      <c r="AD1873" t="s">
        <v>85</v>
      </c>
      <c r="AE1873" t="b">
        <v>0</v>
      </c>
    </row>
    <row r="1874" spans="1:31" x14ac:dyDescent="0.35">
      <c r="A1874" t="s">
        <v>85</v>
      </c>
      <c r="B1874" t="s">
        <v>13213</v>
      </c>
      <c r="C1874" t="s">
        <v>10905</v>
      </c>
      <c r="D1874" t="s">
        <v>10907</v>
      </c>
      <c r="E1874" t="s">
        <v>13099</v>
      </c>
      <c r="F1874" t="s">
        <v>10509</v>
      </c>
      <c r="G1874" t="s">
        <v>13155</v>
      </c>
      <c r="H1874" t="s">
        <v>13209</v>
      </c>
      <c r="I1874" t="s">
        <v>20201</v>
      </c>
      <c r="J1874" t="s">
        <v>20202</v>
      </c>
      <c r="K1874" t="s">
        <v>85</v>
      </c>
      <c r="M1874" t="s">
        <v>20202</v>
      </c>
      <c r="N1874" t="s">
        <v>20203</v>
      </c>
      <c r="O1874" t="s">
        <v>85</v>
      </c>
      <c r="P1874" t="s">
        <v>85</v>
      </c>
      <c r="Q1874" t="s">
        <v>85</v>
      </c>
      <c r="R1874" t="s">
        <v>85</v>
      </c>
      <c r="S1874" t="s">
        <v>85</v>
      </c>
      <c r="T1874" t="s">
        <v>85</v>
      </c>
      <c r="U1874" t="s">
        <v>85</v>
      </c>
      <c r="V1874" t="s">
        <v>85</v>
      </c>
      <c r="W1874" t="s">
        <v>85</v>
      </c>
      <c r="X1874" t="s">
        <v>85</v>
      </c>
      <c r="Y1874" t="s">
        <v>85</v>
      </c>
      <c r="Z1874" t="s">
        <v>85</v>
      </c>
      <c r="AA1874" t="s">
        <v>85</v>
      </c>
      <c r="AB1874" t="s">
        <v>85</v>
      </c>
      <c r="AC1874" t="s">
        <v>85</v>
      </c>
      <c r="AD1874" t="s">
        <v>85</v>
      </c>
      <c r="AE1874" t="b">
        <v>0</v>
      </c>
    </row>
    <row r="1875" spans="1:31" x14ac:dyDescent="0.35">
      <c r="A1875" t="s">
        <v>85</v>
      </c>
      <c r="B1875" t="s">
        <v>13214</v>
      </c>
      <c r="C1875" t="s">
        <v>10905</v>
      </c>
      <c r="D1875" t="s">
        <v>10907</v>
      </c>
      <c r="E1875" t="s">
        <v>13099</v>
      </c>
      <c r="F1875" t="s">
        <v>10509</v>
      </c>
      <c r="G1875" t="s">
        <v>13155</v>
      </c>
      <c r="H1875" t="s">
        <v>13209</v>
      </c>
      <c r="I1875" t="s">
        <v>20201</v>
      </c>
      <c r="J1875" t="s">
        <v>20204</v>
      </c>
      <c r="K1875" t="s">
        <v>85</v>
      </c>
      <c r="M1875" t="s">
        <v>20204</v>
      </c>
      <c r="N1875" t="s">
        <v>20205</v>
      </c>
      <c r="O1875" t="s">
        <v>85</v>
      </c>
      <c r="P1875" t="s">
        <v>85</v>
      </c>
      <c r="Q1875" t="s">
        <v>85</v>
      </c>
      <c r="R1875" t="s">
        <v>85</v>
      </c>
      <c r="S1875" t="s">
        <v>85</v>
      </c>
      <c r="T1875" t="s">
        <v>85</v>
      </c>
      <c r="U1875" t="s">
        <v>85</v>
      </c>
      <c r="V1875" t="s">
        <v>85</v>
      </c>
      <c r="W1875" t="s">
        <v>85</v>
      </c>
      <c r="X1875" t="s">
        <v>85</v>
      </c>
      <c r="Y1875" t="s">
        <v>85</v>
      </c>
      <c r="Z1875" t="s">
        <v>85</v>
      </c>
      <c r="AA1875" t="s">
        <v>85</v>
      </c>
      <c r="AB1875" t="s">
        <v>85</v>
      </c>
      <c r="AC1875" t="s">
        <v>85</v>
      </c>
      <c r="AD1875" t="s">
        <v>85</v>
      </c>
      <c r="AE1875" t="b">
        <v>0</v>
      </c>
    </row>
    <row r="1876" spans="1:31" x14ac:dyDescent="0.35">
      <c r="A1876" t="s">
        <v>85</v>
      </c>
      <c r="B1876" t="s">
        <v>13215</v>
      </c>
      <c r="C1876" t="s">
        <v>10905</v>
      </c>
      <c r="D1876" t="s">
        <v>10907</v>
      </c>
      <c r="E1876" t="s">
        <v>13099</v>
      </c>
      <c r="F1876" t="s">
        <v>10490</v>
      </c>
      <c r="G1876" t="s">
        <v>85</v>
      </c>
      <c r="H1876" t="s">
        <v>85</v>
      </c>
      <c r="I1876" t="s">
        <v>85</v>
      </c>
      <c r="J1876" t="s">
        <v>85</v>
      </c>
      <c r="K1876" t="s">
        <v>85</v>
      </c>
      <c r="M1876" t="s">
        <v>10490</v>
      </c>
      <c r="N1876" t="s">
        <v>85</v>
      </c>
      <c r="O1876" t="s">
        <v>85</v>
      </c>
      <c r="P1876" t="s">
        <v>85</v>
      </c>
      <c r="Q1876" t="s">
        <v>85</v>
      </c>
      <c r="R1876" t="s">
        <v>85</v>
      </c>
      <c r="S1876" t="s">
        <v>85</v>
      </c>
      <c r="T1876" t="s">
        <v>85</v>
      </c>
      <c r="U1876" t="s">
        <v>85</v>
      </c>
      <c r="V1876" t="s">
        <v>85</v>
      </c>
      <c r="W1876" t="s">
        <v>85</v>
      </c>
      <c r="X1876" t="s">
        <v>85</v>
      </c>
      <c r="Y1876" t="s">
        <v>85</v>
      </c>
      <c r="Z1876" t="s">
        <v>85</v>
      </c>
      <c r="AA1876" t="s">
        <v>85</v>
      </c>
      <c r="AB1876" t="s">
        <v>85</v>
      </c>
      <c r="AC1876" t="s">
        <v>85</v>
      </c>
      <c r="AD1876" t="s">
        <v>85</v>
      </c>
      <c r="AE1876" t="b">
        <v>0</v>
      </c>
    </row>
    <row r="1877" spans="1:31" x14ac:dyDescent="0.35">
      <c r="A1877" t="s">
        <v>85</v>
      </c>
      <c r="B1877" t="s">
        <v>13216</v>
      </c>
      <c r="C1877" t="s">
        <v>10905</v>
      </c>
      <c r="D1877" t="s">
        <v>10907</v>
      </c>
      <c r="E1877" t="s">
        <v>13099</v>
      </c>
      <c r="F1877" t="s">
        <v>10490</v>
      </c>
      <c r="G1877" t="s">
        <v>13144</v>
      </c>
      <c r="H1877" t="s">
        <v>85</v>
      </c>
      <c r="I1877" t="s">
        <v>85</v>
      </c>
      <c r="J1877" t="s">
        <v>85</v>
      </c>
      <c r="K1877" t="s">
        <v>85</v>
      </c>
      <c r="M1877" t="s">
        <v>13144</v>
      </c>
      <c r="N1877" t="s">
        <v>85</v>
      </c>
      <c r="O1877" t="s">
        <v>85</v>
      </c>
      <c r="P1877" t="s">
        <v>85</v>
      </c>
      <c r="Q1877" t="s">
        <v>85</v>
      </c>
      <c r="R1877" t="s">
        <v>85</v>
      </c>
      <c r="S1877" t="s">
        <v>85</v>
      </c>
      <c r="T1877" t="s">
        <v>85</v>
      </c>
      <c r="U1877" t="s">
        <v>85</v>
      </c>
      <c r="V1877" t="s">
        <v>85</v>
      </c>
      <c r="W1877" t="s">
        <v>85</v>
      </c>
      <c r="X1877" t="s">
        <v>85</v>
      </c>
      <c r="Y1877" t="s">
        <v>85</v>
      </c>
      <c r="Z1877" t="s">
        <v>85</v>
      </c>
      <c r="AA1877" t="s">
        <v>85</v>
      </c>
      <c r="AB1877" t="s">
        <v>85</v>
      </c>
      <c r="AC1877" t="s">
        <v>85</v>
      </c>
      <c r="AD1877" t="s">
        <v>85</v>
      </c>
      <c r="AE1877" t="b">
        <v>0</v>
      </c>
    </row>
    <row r="1878" spans="1:31" x14ac:dyDescent="0.35">
      <c r="A1878" t="s">
        <v>85</v>
      </c>
      <c r="B1878" t="s">
        <v>13217</v>
      </c>
      <c r="C1878" t="s">
        <v>10905</v>
      </c>
      <c r="D1878" t="s">
        <v>10907</v>
      </c>
      <c r="E1878" t="s">
        <v>13099</v>
      </c>
      <c r="F1878" t="s">
        <v>10490</v>
      </c>
      <c r="G1878" t="s">
        <v>13144</v>
      </c>
      <c r="H1878" t="s">
        <v>20161</v>
      </c>
      <c r="I1878" t="s">
        <v>85</v>
      </c>
      <c r="J1878" t="s">
        <v>85</v>
      </c>
      <c r="K1878" t="s">
        <v>85</v>
      </c>
      <c r="M1878" t="s">
        <v>20161</v>
      </c>
      <c r="N1878" t="s">
        <v>85</v>
      </c>
      <c r="O1878" t="s">
        <v>85</v>
      </c>
      <c r="P1878" t="s">
        <v>85</v>
      </c>
      <c r="Q1878" t="s">
        <v>85</v>
      </c>
      <c r="R1878" t="s">
        <v>85</v>
      </c>
      <c r="S1878" t="s">
        <v>85</v>
      </c>
      <c r="T1878" t="s">
        <v>85</v>
      </c>
      <c r="U1878" t="s">
        <v>85</v>
      </c>
      <c r="V1878" t="s">
        <v>85</v>
      </c>
      <c r="W1878" t="s">
        <v>85</v>
      </c>
      <c r="X1878" t="s">
        <v>85</v>
      </c>
      <c r="Y1878" t="s">
        <v>85</v>
      </c>
      <c r="Z1878" t="s">
        <v>85</v>
      </c>
      <c r="AA1878" t="s">
        <v>85</v>
      </c>
      <c r="AB1878" t="s">
        <v>85</v>
      </c>
      <c r="AC1878" t="s">
        <v>85</v>
      </c>
      <c r="AD1878" t="s">
        <v>85</v>
      </c>
      <c r="AE1878" t="b">
        <v>0</v>
      </c>
    </row>
    <row r="1879" spans="1:31" x14ac:dyDescent="0.35">
      <c r="A1879" t="s">
        <v>85</v>
      </c>
      <c r="B1879" t="s">
        <v>13218</v>
      </c>
      <c r="C1879" t="s">
        <v>10905</v>
      </c>
      <c r="D1879" t="s">
        <v>10907</v>
      </c>
      <c r="E1879" t="s">
        <v>13099</v>
      </c>
      <c r="F1879" t="s">
        <v>10490</v>
      </c>
      <c r="G1879" t="s">
        <v>13144</v>
      </c>
      <c r="H1879" t="s">
        <v>20161</v>
      </c>
      <c r="I1879" t="s">
        <v>20162</v>
      </c>
      <c r="J1879" t="s">
        <v>85</v>
      </c>
      <c r="K1879" t="s">
        <v>85</v>
      </c>
      <c r="M1879" t="s">
        <v>20162</v>
      </c>
      <c r="N1879" t="s">
        <v>85</v>
      </c>
      <c r="O1879" t="s">
        <v>85</v>
      </c>
      <c r="P1879" t="s">
        <v>85</v>
      </c>
      <c r="Q1879" t="s">
        <v>85</v>
      </c>
      <c r="R1879" t="s">
        <v>85</v>
      </c>
      <c r="S1879" t="s">
        <v>85</v>
      </c>
      <c r="T1879" t="s">
        <v>85</v>
      </c>
      <c r="U1879" t="s">
        <v>85</v>
      </c>
      <c r="V1879" t="s">
        <v>85</v>
      </c>
      <c r="W1879" t="s">
        <v>85</v>
      </c>
      <c r="X1879" t="s">
        <v>85</v>
      </c>
      <c r="Y1879" t="s">
        <v>85</v>
      </c>
      <c r="Z1879" t="s">
        <v>85</v>
      </c>
      <c r="AA1879" t="s">
        <v>85</v>
      </c>
      <c r="AB1879" t="s">
        <v>85</v>
      </c>
      <c r="AC1879" t="s">
        <v>85</v>
      </c>
      <c r="AD1879" t="s">
        <v>85</v>
      </c>
      <c r="AE1879" t="b">
        <v>0</v>
      </c>
    </row>
    <row r="1880" spans="1:31" x14ac:dyDescent="0.35">
      <c r="A1880" t="s">
        <v>85</v>
      </c>
      <c r="B1880" t="s">
        <v>13219</v>
      </c>
      <c r="C1880" t="s">
        <v>10905</v>
      </c>
      <c r="D1880" t="s">
        <v>10907</v>
      </c>
      <c r="E1880" t="s">
        <v>13099</v>
      </c>
      <c r="F1880" t="s">
        <v>10490</v>
      </c>
      <c r="G1880" t="s">
        <v>13144</v>
      </c>
      <c r="H1880" t="s">
        <v>20161</v>
      </c>
      <c r="I1880" t="s">
        <v>20164</v>
      </c>
      <c r="J1880" t="s">
        <v>85</v>
      </c>
      <c r="K1880" t="s">
        <v>85</v>
      </c>
      <c r="M1880" t="s">
        <v>20164</v>
      </c>
      <c r="N1880" t="s">
        <v>85</v>
      </c>
      <c r="O1880" t="s">
        <v>85</v>
      </c>
      <c r="P1880" t="s">
        <v>85</v>
      </c>
      <c r="Q1880" t="s">
        <v>85</v>
      </c>
      <c r="R1880" t="s">
        <v>85</v>
      </c>
      <c r="S1880" t="s">
        <v>85</v>
      </c>
      <c r="T1880" t="s">
        <v>85</v>
      </c>
      <c r="U1880" t="s">
        <v>85</v>
      </c>
      <c r="V1880" t="s">
        <v>85</v>
      </c>
      <c r="W1880" t="s">
        <v>85</v>
      </c>
      <c r="X1880" t="s">
        <v>85</v>
      </c>
      <c r="Y1880" t="s">
        <v>85</v>
      </c>
      <c r="Z1880" t="s">
        <v>85</v>
      </c>
      <c r="AA1880" t="s">
        <v>85</v>
      </c>
      <c r="AB1880" t="s">
        <v>85</v>
      </c>
      <c r="AC1880" t="s">
        <v>85</v>
      </c>
      <c r="AD1880" t="s">
        <v>85</v>
      </c>
      <c r="AE1880" t="b">
        <v>0</v>
      </c>
    </row>
    <row r="1881" spans="1:31" x14ac:dyDescent="0.35">
      <c r="A1881" t="s">
        <v>85</v>
      </c>
      <c r="B1881" t="s">
        <v>13220</v>
      </c>
      <c r="C1881" t="s">
        <v>10905</v>
      </c>
      <c r="D1881" t="s">
        <v>10907</v>
      </c>
      <c r="E1881" t="s">
        <v>13099</v>
      </c>
      <c r="F1881" t="s">
        <v>10490</v>
      </c>
      <c r="G1881" t="s">
        <v>13144</v>
      </c>
      <c r="H1881" t="s">
        <v>20166</v>
      </c>
      <c r="I1881" t="s">
        <v>85</v>
      </c>
      <c r="J1881" t="s">
        <v>85</v>
      </c>
      <c r="K1881" t="s">
        <v>85</v>
      </c>
      <c r="M1881" t="s">
        <v>20166</v>
      </c>
      <c r="N1881" t="s">
        <v>13221</v>
      </c>
      <c r="O1881" t="s">
        <v>85</v>
      </c>
      <c r="P1881" t="s">
        <v>85</v>
      </c>
      <c r="Q1881" t="s">
        <v>85</v>
      </c>
      <c r="R1881" t="s">
        <v>85</v>
      </c>
      <c r="S1881" t="s">
        <v>85</v>
      </c>
      <c r="T1881" t="s">
        <v>85</v>
      </c>
      <c r="U1881" t="s">
        <v>85</v>
      </c>
      <c r="V1881" t="s">
        <v>85</v>
      </c>
      <c r="W1881" t="s">
        <v>85</v>
      </c>
      <c r="X1881" t="s">
        <v>85</v>
      </c>
      <c r="Y1881" t="s">
        <v>85</v>
      </c>
      <c r="Z1881" t="s">
        <v>85</v>
      </c>
      <c r="AA1881" t="s">
        <v>85</v>
      </c>
      <c r="AB1881" t="s">
        <v>85</v>
      </c>
      <c r="AC1881" t="s">
        <v>85</v>
      </c>
      <c r="AD1881" t="s">
        <v>85</v>
      </c>
      <c r="AE1881" t="b">
        <v>0</v>
      </c>
    </row>
    <row r="1882" spans="1:31" x14ac:dyDescent="0.35">
      <c r="A1882" t="s">
        <v>85</v>
      </c>
      <c r="B1882" t="s">
        <v>13222</v>
      </c>
      <c r="C1882" t="s">
        <v>10905</v>
      </c>
      <c r="D1882" t="s">
        <v>10907</v>
      </c>
      <c r="E1882" t="s">
        <v>13099</v>
      </c>
      <c r="F1882" t="s">
        <v>10490</v>
      </c>
      <c r="G1882" t="s">
        <v>13155</v>
      </c>
      <c r="H1882" t="s">
        <v>85</v>
      </c>
      <c r="I1882" t="s">
        <v>85</v>
      </c>
      <c r="J1882" t="s">
        <v>85</v>
      </c>
      <c r="K1882" t="s">
        <v>85</v>
      </c>
      <c r="M1882" t="s">
        <v>13155</v>
      </c>
      <c r="N1882" t="s">
        <v>85</v>
      </c>
      <c r="O1882" t="s">
        <v>85</v>
      </c>
      <c r="P1882" t="s">
        <v>85</v>
      </c>
      <c r="Q1882" t="s">
        <v>85</v>
      </c>
      <c r="R1882" t="s">
        <v>85</v>
      </c>
      <c r="S1882" t="s">
        <v>85</v>
      </c>
      <c r="T1882" t="s">
        <v>85</v>
      </c>
      <c r="U1882" t="s">
        <v>85</v>
      </c>
      <c r="V1882" t="s">
        <v>85</v>
      </c>
      <c r="W1882" t="s">
        <v>85</v>
      </c>
      <c r="X1882" t="s">
        <v>85</v>
      </c>
      <c r="Y1882" t="s">
        <v>85</v>
      </c>
      <c r="Z1882" t="s">
        <v>85</v>
      </c>
      <c r="AA1882" t="s">
        <v>85</v>
      </c>
      <c r="AB1882" t="s">
        <v>85</v>
      </c>
      <c r="AC1882" t="s">
        <v>85</v>
      </c>
      <c r="AD1882" t="s">
        <v>85</v>
      </c>
      <c r="AE1882" t="b">
        <v>0</v>
      </c>
    </row>
    <row r="1883" spans="1:31" x14ac:dyDescent="0.35">
      <c r="A1883" t="s">
        <v>85</v>
      </c>
      <c r="B1883" t="s">
        <v>13223</v>
      </c>
      <c r="C1883" t="s">
        <v>10905</v>
      </c>
      <c r="D1883" t="s">
        <v>10907</v>
      </c>
      <c r="E1883" t="s">
        <v>13099</v>
      </c>
      <c r="F1883" t="s">
        <v>10490</v>
      </c>
      <c r="G1883" t="s">
        <v>13155</v>
      </c>
      <c r="H1883" t="s">
        <v>13224</v>
      </c>
      <c r="I1883" t="s">
        <v>85</v>
      </c>
      <c r="J1883" t="s">
        <v>85</v>
      </c>
      <c r="K1883" t="s">
        <v>85</v>
      </c>
      <c r="M1883" t="s">
        <v>13224</v>
      </c>
      <c r="N1883" t="s">
        <v>85</v>
      </c>
      <c r="O1883" t="s">
        <v>85</v>
      </c>
      <c r="P1883" t="s">
        <v>85</v>
      </c>
      <c r="Q1883" t="s">
        <v>85</v>
      </c>
      <c r="R1883" t="s">
        <v>85</v>
      </c>
      <c r="S1883" t="s">
        <v>85</v>
      </c>
      <c r="T1883" t="s">
        <v>85</v>
      </c>
      <c r="U1883" t="s">
        <v>85</v>
      </c>
      <c r="V1883" t="s">
        <v>85</v>
      </c>
      <c r="W1883" t="s">
        <v>85</v>
      </c>
      <c r="X1883" t="s">
        <v>85</v>
      </c>
      <c r="Y1883" t="s">
        <v>85</v>
      </c>
      <c r="Z1883" t="s">
        <v>85</v>
      </c>
      <c r="AA1883" t="s">
        <v>85</v>
      </c>
      <c r="AB1883" t="s">
        <v>85</v>
      </c>
      <c r="AC1883" t="s">
        <v>85</v>
      </c>
      <c r="AD1883" t="s">
        <v>85</v>
      </c>
      <c r="AE1883" t="b">
        <v>0</v>
      </c>
    </row>
    <row r="1884" spans="1:31" x14ac:dyDescent="0.35">
      <c r="A1884" t="s">
        <v>85</v>
      </c>
      <c r="B1884" t="s">
        <v>13225</v>
      </c>
      <c r="C1884" t="s">
        <v>10905</v>
      </c>
      <c r="D1884" t="s">
        <v>10907</v>
      </c>
      <c r="E1884" t="s">
        <v>13099</v>
      </c>
      <c r="F1884" t="s">
        <v>10490</v>
      </c>
      <c r="G1884" t="s">
        <v>13155</v>
      </c>
      <c r="H1884" t="s">
        <v>13224</v>
      </c>
      <c r="I1884" t="s">
        <v>20206</v>
      </c>
      <c r="J1884" t="s">
        <v>85</v>
      </c>
      <c r="K1884" t="s">
        <v>85</v>
      </c>
      <c r="M1884" t="s">
        <v>20206</v>
      </c>
      <c r="N1884" t="s">
        <v>85</v>
      </c>
      <c r="O1884" t="s">
        <v>85</v>
      </c>
      <c r="P1884" t="s">
        <v>85</v>
      </c>
      <c r="Q1884" t="s">
        <v>85</v>
      </c>
      <c r="R1884" t="s">
        <v>85</v>
      </c>
      <c r="S1884" t="s">
        <v>85</v>
      </c>
      <c r="T1884" t="s">
        <v>85</v>
      </c>
      <c r="U1884" t="s">
        <v>85</v>
      </c>
      <c r="V1884" t="s">
        <v>85</v>
      </c>
      <c r="W1884" t="s">
        <v>85</v>
      </c>
      <c r="X1884" t="s">
        <v>85</v>
      </c>
      <c r="Y1884" t="s">
        <v>85</v>
      </c>
      <c r="Z1884" t="s">
        <v>85</v>
      </c>
      <c r="AA1884" t="s">
        <v>85</v>
      </c>
      <c r="AB1884" t="s">
        <v>85</v>
      </c>
      <c r="AC1884" t="s">
        <v>85</v>
      </c>
      <c r="AD1884" t="s">
        <v>85</v>
      </c>
      <c r="AE1884" t="b">
        <v>0</v>
      </c>
    </row>
    <row r="1885" spans="1:31" x14ac:dyDescent="0.35">
      <c r="A1885" t="s">
        <v>85</v>
      </c>
      <c r="B1885" t="s">
        <v>13226</v>
      </c>
      <c r="C1885" t="s">
        <v>10905</v>
      </c>
      <c r="D1885" t="s">
        <v>10907</v>
      </c>
      <c r="E1885" t="s">
        <v>13099</v>
      </c>
      <c r="F1885" t="s">
        <v>10490</v>
      </c>
      <c r="G1885" t="s">
        <v>13155</v>
      </c>
      <c r="H1885" t="s">
        <v>13224</v>
      </c>
      <c r="I1885" t="s">
        <v>20207</v>
      </c>
      <c r="J1885" t="s">
        <v>85</v>
      </c>
      <c r="K1885" t="s">
        <v>85</v>
      </c>
      <c r="M1885" t="s">
        <v>20207</v>
      </c>
      <c r="N1885" t="s">
        <v>85</v>
      </c>
      <c r="O1885" t="s">
        <v>85</v>
      </c>
      <c r="P1885" t="s">
        <v>85</v>
      </c>
      <c r="Q1885" t="s">
        <v>85</v>
      </c>
      <c r="R1885" t="s">
        <v>85</v>
      </c>
      <c r="S1885" t="s">
        <v>85</v>
      </c>
      <c r="T1885" t="s">
        <v>85</v>
      </c>
      <c r="U1885" t="s">
        <v>85</v>
      </c>
      <c r="V1885" t="s">
        <v>85</v>
      </c>
      <c r="W1885" t="s">
        <v>85</v>
      </c>
      <c r="X1885" t="s">
        <v>85</v>
      </c>
      <c r="Y1885" t="s">
        <v>85</v>
      </c>
      <c r="Z1885" t="s">
        <v>85</v>
      </c>
      <c r="AA1885" t="s">
        <v>85</v>
      </c>
      <c r="AB1885" t="s">
        <v>85</v>
      </c>
      <c r="AC1885" t="s">
        <v>85</v>
      </c>
      <c r="AD1885" t="s">
        <v>85</v>
      </c>
      <c r="AE1885" t="b">
        <v>0</v>
      </c>
    </row>
    <row r="1886" spans="1:31" x14ac:dyDescent="0.35">
      <c r="A1886" t="s">
        <v>85</v>
      </c>
      <c r="B1886" t="s">
        <v>13227</v>
      </c>
      <c r="C1886" t="s">
        <v>10905</v>
      </c>
      <c r="D1886" t="s">
        <v>10907</v>
      </c>
      <c r="E1886" t="s">
        <v>13099</v>
      </c>
      <c r="F1886" t="s">
        <v>10490</v>
      </c>
      <c r="G1886" t="s">
        <v>13155</v>
      </c>
      <c r="H1886" t="s">
        <v>13224</v>
      </c>
      <c r="I1886" t="s">
        <v>20207</v>
      </c>
      <c r="J1886" t="s">
        <v>20208</v>
      </c>
      <c r="K1886" t="s">
        <v>85</v>
      </c>
      <c r="M1886" t="s">
        <v>20208</v>
      </c>
      <c r="N1886" t="s">
        <v>85</v>
      </c>
      <c r="O1886" t="s">
        <v>85</v>
      </c>
      <c r="P1886" t="s">
        <v>85</v>
      </c>
      <c r="Q1886" t="s">
        <v>85</v>
      </c>
      <c r="R1886" t="s">
        <v>85</v>
      </c>
      <c r="S1886" t="s">
        <v>85</v>
      </c>
      <c r="T1886" t="s">
        <v>85</v>
      </c>
      <c r="U1886" t="s">
        <v>85</v>
      </c>
      <c r="V1886" t="s">
        <v>85</v>
      </c>
      <c r="W1886" t="s">
        <v>85</v>
      </c>
      <c r="X1886" t="s">
        <v>85</v>
      </c>
      <c r="Y1886" t="s">
        <v>85</v>
      </c>
      <c r="Z1886" t="s">
        <v>85</v>
      </c>
      <c r="AA1886" t="s">
        <v>85</v>
      </c>
      <c r="AB1886" t="s">
        <v>85</v>
      </c>
      <c r="AC1886" t="s">
        <v>85</v>
      </c>
      <c r="AD1886" t="s">
        <v>85</v>
      </c>
      <c r="AE1886" t="b">
        <v>0</v>
      </c>
    </row>
    <row r="1887" spans="1:31" x14ac:dyDescent="0.35">
      <c r="A1887" t="s">
        <v>85</v>
      </c>
      <c r="B1887" t="s">
        <v>13228</v>
      </c>
      <c r="C1887" t="s">
        <v>10905</v>
      </c>
      <c r="D1887" t="s">
        <v>10907</v>
      </c>
      <c r="E1887" t="s">
        <v>13099</v>
      </c>
      <c r="F1887" t="s">
        <v>10490</v>
      </c>
      <c r="G1887" t="s">
        <v>13155</v>
      </c>
      <c r="H1887" t="s">
        <v>13224</v>
      </c>
      <c r="I1887" t="s">
        <v>20207</v>
      </c>
      <c r="J1887" t="s">
        <v>20209</v>
      </c>
      <c r="K1887" t="s">
        <v>85</v>
      </c>
      <c r="M1887" t="s">
        <v>20209</v>
      </c>
      <c r="N1887" t="s">
        <v>85</v>
      </c>
      <c r="O1887" t="s">
        <v>85</v>
      </c>
      <c r="P1887" t="s">
        <v>85</v>
      </c>
      <c r="Q1887" t="s">
        <v>85</v>
      </c>
      <c r="R1887" t="s">
        <v>85</v>
      </c>
      <c r="S1887" t="s">
        <v>85</v>
      </c>
      <c r="T1887" t="s">
        <v>85</v>
      </c>
      <c r="U1887" t="s">
        <v>85</v>
      </c>
      <c r="V1887" t="s">
        <v>85</v>
      </c>
      <c r="W1887" t="s">
        <v>85</v>
      </c>
      <c r="X1887" t="s">
        <v>85</v>
      </c>
      <c r="Y1887" t="s">
        <v>85</v>
      </c>
      <c r="Z1887" t="s">
        <v>85</v>
      </c>
      <c r="AA1887" t="s">
        <v>85</v>
      </c>
      <c r="AB1887" t="s">
        <v>85</v>
      </c>
      <c r="AC1887" t="s">
        <v>85</v>
      </c>
      <c r="AD1887" t="s">
        <v>85</v>
      </c>
      <c r="AE1887" t="b">
        <v>0</v>
      </c>
    </row>
    <row r="1888" spans="1:31" x14ac:dyDescent="0.35">
      <c r="A1888" t="s">
        <v>85</v>
      </c>
      <c r="B1888" t="s">
        <v>13229</v>
      </c>
      <c r="C1888" t="s">
        <v>10905</v>
      </c>
      <c r="D1888" t="s">
        <v>10907</v>
      </c>
      <c r="E1888" t="s">
        <v>13099</v>
      </c>
      <c r="F1888" t="s">
        <v>10490</v>
      </c>
      <c r="G1888" t="s">
        <v>13155</v>
      </c>
      <c r="H1888" t="s">
        <v>13209</v>
      </c>
      <c r="I1888" t="s">
        <v>85</v>
      </c>
      <c r="J1888" t="s">
        <v>85</v>
      </c>
      <c r="K1888" t="s">
        <v>85</v>
      </c>
      <c r="M1888" t="s">
        <v>13209</v>
      </c>
      <c r="N1888" t="s">
        <v>85</v>
      </c>
      <c r="O1888" t="s">
        <v>13210</v>
      </c>
      <c r="P1888" t="s">
        <v>85</v>
      </c>
      <c r="Q1888" t="s">
        <v>85</v>
      </c>
      <c r="R1888" t="s">
        <v>85</v>
      </c>
      <c r="S1888" t="s">
        <v>85</v>
      </c>
      <c r="T1888" t="s">
        <v>85</v>
      </c>
      <c r="U1888" t="s">
        <v>85</v>
      </c>
      <c r="V1888" t="s">
        <v>85</v>
      </c>
      <c r="W1888" t="s">
        <v>85</v>
      </c>
      <c r="X1888" t="s">
        <v>85</v>
      </c>
      <c r="Y1888" t="s">
        <v>85</v>
      </c>
      <c r="Z1888" t="s">
        <v>85</v>
      </c>
      <c r="AA1888" t="s">
        <v>85</v>
      </c>
      <c r="AB1888" t="s">
        <v>85</v>
      </c>
      <c r="AC1888" t="s">
        <v>85</v>
      </c>
      <c r="AD1888" t="s">
        <v>85</v>
      </c>
      <c r="AE1888" t="b">
        <v>0</v>
      </c>
    </row>
    <row r="1889" spans="1:31" x14ac:dyDescent="0.35">
      <c r="A1889" t="s">
        <v>85</v>
      </c>
      <c r="B1889" t="s">
        <v>13230</v>
      </c>
      <c r="C1889" t="s">
        <v>10905</v>
      </c>
      <c r="D1889" t="s">
        <v>10907</v>
      </c>
      <c r="E1889" t="s">
        <v>13099</v>
      </c>
      <c r="F1889" t="s">
        <v>10490</v>
      </c>
      <c r="G1889" t="s">
        <v>13155</v>
      </c>
      <c r="H1889" t="s">
        <v>13209</v>
      </c>
      <c r="I1889" t="s">
        <v>20199</v>
      </c>
      <c r="J1889" t="s">
        <v>85</v>
      </c>
      <c r="K1889" t="s">
        <v>85</v>
      </c>
      <c r="M1889" t="s">
        <v>20199</v>
      </c>
      <c r="N1889" t="s">
        <v>85</v>
      </c>
      <c r="O1889" t="s">
        <v>85</v>
      </c>
      <c r="P1889" t="s">
        <v>85</v>
      </c>
      <c r="Q1889" t="s">
        <v>85</v>
      </c>
      <c r="R1889" t="s">
        <v>85</v>
      </c>
      <c r="S1889" t="s">
        <v>85</v>
      </c>
      <c r="T1889" t="s">
        <v>85</v>
      </c>
      <c r="U1889" t="s">
        <v>85</v>
      </c>
      <c r="V1889" t="s">
        <v>85</v>
      </c>
      <c r="W1889" t="s">
        <v>85</v>
      </c>
      <c r="X1889" t="s">
        <v>85</v>
      </c>
      <c r="Y1889" t="s">
        <v>85</v>
      </c>
      <c r="Z1889" t="s">
        <v>85</v>
      </c>
      <c r="AA1889" t="s">
        <v>85</v>
      </c>
      <c r="AB1889" t="s">
        <v>85</v>
      </c>
      <c r="AC1889" t="s">
        <v>85</v>
      </c>
      <c r="AD1889" t="s">
        <v>85</v>
      </c>
      <c r="AE1889" t="b">
        <v>0</v>
      </c>
    </row>
    <row r="1890" spans="1:31" x14ac:dyDescent="0.35">
      <c r="A1890" t="s">
        <v>85</v>
      </c>
      <c r="B1890" t="s">
        <v>13231</v>
      </c>
      <c r="C1890" t="s">
        <v>10905</v>
      </c>
      <c r="D1890" t="s">
        <v>10907</v>
      </c>
      <c r="E1890" t="s">
        <v>13099</v>
      </c>
      <c r="F1890" t="s">
        <v>10490</v>
      </c>
      <c r="G1890" t="s">
        <v>13155</v>
      </c>
      <c r="H1890" t="s">
        <v>13209</v>
      </c>
      <c r="I1890" t="s">
        <v>20201</v>
      </c>
      <c r="J1890" t="s">
        <v>85</v>
      </c>
      <c r="K1890" t="s">
        <v>85</v>
      </c>
      <c r="M1890" t="s">
        <v>20201</v>
      </c>
      <c r="N1890" t="s">
        <v>85</v>
      </c>
      <c r="O1890" t="s">
        <v>85</v>
      </c>
      <c r="P1890" t="s">
        <v>85</v>
      </c>
      <c r="Q1890" t="s">
        <v>85</v>
      </c>
      <c r="R1890" t="s">
        <v>85</v>
      </c>
      <c r="S1890" t="s">
        <v>85</v>
      </c>
      <c r="T1890" t="s">
        <v>85</v>
      </c>
      <c r="U1890" t="s">
        <v>85</v>
      </c>
      <c r="V1890" t="s">
        <v>85</v>
      </c>
      <c r="W1890" t="s">
        <v>85</v>
      </c>
      <c r="X1890" t="s">
        <v>85</v>
      </c>
      <c r="Y1890" t="s">
        <v>85</v>
      </c>
      <c r="Z1890" t="s">
        <v>85</v>
      </c>
      <c r="AA1890" t="s">
        <v>85</v>
      </c>
      <c r="AB1890" t="s">
        <v>85</v>
      </c>
      <c r="AC1890" t="s">
        <v>85</v>
      </c>
      <c r="AD1890" t="s">
        <v>85</v>
      </c>
      <c r="AE1890" t="b">
        <v>0</v>
      </c>
    </row>
    <row r="1891" spans="1:31" x14ac:dyDescent="0.35">
      <c r="A1891" t="s">
        <v>85</v>
      </c>
      <c r="B1891" t="s">
        <v>13232</v>
      </c>
      <c r="C1891" t="s">
        <v>10905</v>
      </c>
      <c r="D1891" t="s">
        <v>10907</v>
      </c>
      <c r="E1891" t="s">
        <v>13099</v>
      </c>
      <c r="F1891" t="s">
        <v>10490</v>
      </c>
      <c r="G1891" t="s">
        <v>13155</v>
      </c>
      <c r="H1891" t="s">
        <v>13209</v>
      </c>
      <c r="I1891" t="s">
        <v>20201</v>
      </c>
      <c r="J1891" t="s">
        <v>20202</v>
      </c>
      <c r="K1891" t="s">
        <v>85</v>
      </c>
      <c r="M1891" t="s">
        <v>20202</v>
      </c>
      <c r="N1891" t="s">
        <v>85</v>
      </c>
      <c r="O1891" t="s">
        <v>85</v>
      </c>
      <c r="P1891" t="s">
        <v>85</v>
      </c>
      <c r="Q1891" t="s">
        <v>85</v>
      </c>
      <c r="R1891" t="s">
        <v>85</v>
      </c>
      <c r="S1891" t="s">
        <v>85</v>
      </c>
      <c r="T1891" t="s">
        <v>85</v>
      </c>
      <c r="U1891" t="s">
        <v>85</v>
      </c>
      <c r="V1891" t="s">
        <v>85</v>
      </c>
      <c r="W1891" t="s">
        <v>85</v>
      </c>
      <c r="X1891" t="s">
        <v>85</v>
      </c>
      <c r="Y1891" t="s">
        <v>85</v>
      </c>
      <c r="Z1891" t="s">
        <v>85</v>
      </c>
      <c r="AA1891" t="s">
        <v>85</v>
      </c>
      <c r="AB1891" t="s">
        <v>85</v>
      </c>
      <c r="AC1891" t="s">
        <v>85</v>
      </c>
      <c r="AD1891" t="s">
        <v>85</v>
      </c>
      <c r="AE1891" t="b">
        <v>0</v>
      </c>
    </row>
    <row r="1892" spans="1:31" x14ac:dyDescent="0.35">
      <c r="A1892" t="s">
        <v>85</v>
      </c>
      <c r="B1892" t="s">
        <v>13233</v>
      </c>
      <c r="C1892" t="s">
        <v>10905</v>
      </c>
      <c r="D1892" t="s">
        <v>10907</v>
      </c>
      <c r="E1892" t="s">
        <v>13099</v>
      </c>
      <c r="F1892" t="s">
        <v>10490</v>
      </c>
      <c r="G1892" t="s">
        <v>13155</v>
      </c>
      <c r="H1892" t="s">
        <v>13209</v>
      </c>
      <c r="I1892" t="s">
        <v>20201</v>
      </c>
      <c r="J1892" t="s">
        <v>20204</v>
      </c>
      <c r="K1892" t="s">
        <v>85</v>
      </c>
      <c r="M1892" t="s">
        <v>20204</v>
      </c>
      <c r="N1892" t="s">
        <v>85</v>
      </c>
      <c r="O1892" t="s">
        <v>85</v>
      </c>
      <c r="P1892" t="s">
        <v>85</v>
      </c>
      <c r="Q1892" t="s">
        <v>85</v>
      </c>
      <c r="R1892" t="s">
        <v>85</v>
      </c>
      <c r="S1892" t="s">
        <v>85</v>
      </c>
      <c r="T1892" t="s">
        <v>85</v>
      </c>
      <c r="U1892" t="s">
        <v>85</v>
      </c>
      <c r="V1892" t="s">
        <v>85</v>
      </c>
      <c r="W1892" t="s">
        <v>85</v>
      </c>
      <c r="X1892" t="s">
        <v>85</v>
      </c>
      <c r="Y1892" t="s">
        <v>85</v>
      </c>
      <c r="Z1892" t="s">
        <v>85</v>
      </c>
      <c r="AA1892" t="s">
        <v>85</v>
      </c>
      <c r="AB1892" t="s">
        <v>85</v>
      </c>
      <c r="AC1892" t="s">
        <v>85</v>
      </c>
      <c r="AD1892" t="s">
        <v>85</v>
      </c>
      <c r="AE1892" t="b">
        <v>0</v>
      </c>
    </row>
    <row r="1893" spans="1:31" x14ac:dyDescent="0.35">
      <c r="A1893" t="s">
        <v>85</v>
      </c>
      <c r="B1893" t="s">
        <v>13234</v>
      </c>
      <c r="C1893" t="s">
        <v>10905</v>
      </c>
      <c r="D1893" t="s">
        <v>10907</v>
      </c>
      <c r="E1893" t="s">
        <v>13099</v>
      </c>
      <c r="F1893" t="s">
        <v>10498</v>
      </c>
      <c r="G1893" t="s">
        <v>85</v>
      </c>
      <c r="H1893" t="s">
        <v>85</v>
      </c>
      <c r="I1893" t="s">
        <v>85</v>
      </c>
      <c r="J1893" t="s">
        <v>85</v>
      </c>
      <c r="K1893" t="s">
        <v>85</v>
      </c>
      <c r="M1893" t="s">
        <v>10498</v>
      </c>
      <c r="O1893" t="s">
        <v>85</v>
      </c>
      <c r="P1893" t="s">
        <v>85</v>
      </c>
      <c r="Q1893" t="s">
        <v>85</v>
      </c>
      <c r="R1893" t="s">
        <v>85</v>
      </c>
      <c r="S1893" t="s">
        <v>85</v>
      </c>
      <c r="T1893" t="s">
        <v>85</v>
      </c>
      <c r="U1893" t="s">
        <v>85</v>
      </c>
      <c r="V1893" t="s">
        <v>85</v>
      </c>
      <c r="W1893" t="s">
        <v>85</v>
      </c>
      <c r="X1893" t="s">
        <v>85</v>
      </c>
      <c r="Y1893" t="s">
        <v>85</v>
      </c>
      <c r="Z1893" t="s">
        <v>85</v>
      </c>
      <c r="AA1893" t="s">
        <v>85</v>
      </c>
      <c r="AB1893" t="s">
        <v>85</v>
      </c>
      <c r="AC1893" t="s">
        <v>85</v>
      </c>
      <c r="AD1893" t="s">
        <v>85</v>
      </c>
      <c r="AE1893" t="b">
        <v>0</v>
      </c>
    </row>
    <row r="1894" spans="1:31" x14ac:dyDescent="0.35">
      <c r="A1894" t="s">
        <v>85</v>
      </c>
      <c r="B1894" t="s">
        <v>13235</v>
      </c>
      <c r="C1894" t="s">
        <v>10905</v>
      </c>
      <c r="D1894" t="s">
        <v>10907</v>
      </c>
      <c r="E1894" t="s">
        <v>13099</v>
      </c>
      <c r="F1894" t="s">
        <v>10498</v>
      </c>
      <c r="G1894" t="s">
        <v>13144</v>
      </c>
      <c r="H1894" t="s">
        <v>85</v>
      </c>
      <c r="I1894" t="s">
        <v>85</v>
      </c>
      <c r="J1894" t="s">
        <v>85</v>
      </c>
      <c r="K1894" t="s">
        <v>85</v>
      </c>
      <c r="M1894" t="s">
        <v>13144</v>
      </c>
      <c r="N1894" t="s">
        <v>85</v>
      </c>
      <c r="O1894" t="s">
        <v>85</v>
      </c>
      <c r="P1894" t="s">
        <v>85</v>
      </c>
      <c r="Q1894" t="s">
        <v>85</v>
      </c>
      <c r="R1894" t="s">
        <v>85</v>
      </c>
      <c r="S1894" t="s">
        <v>85</v>
      </c>
      <c r="T1894" t="s">
        <v>85</v>
      </c>
      <c r="U1894" t="s">
        <v>85</v>
      </c>
      <c r="V1894" t="s">
        <v>85</v>
      </c>
      <c r="W1894" t="s">
        <v>85</v>
      </c>
      <c r="X1894" t="s">
        <v>85</v>
      </c>
      <c r="Y1894" t="s">
        <v>85</v>
      </c>
      <c r="Z1894" t="s">
        <v>85</v>
      </c>
      <c r="AA1894" t="s">
        <v>85</v>
      </c>
      <c r="AB1894" t="s">
        <v>85</v>
      </c>
      <c r="AC1894" t="s">
        <v>85</v>
      </c>
      <c r="AD1894" t="s">
        <v>85</v>
      </c>
      <c r="AE1894" t="b">
        <v>0</v>
      </c>
    </row>
    <row r="1895" spans="1:31" x14ac:dyDescent="0.35">
      <c r="A1895" t="s">
        <v>85</v>
      </c>
      <c r="B1895" t="s">
        <v>13236</v>
      </c>
      <c r="C1895" t="s">
        <v>10905</v>
      </c>
      <c r="D1895" t="s">
        <v>10907</v>
      </c>
      <c r="E1895" t="s">
        <v>13099</v>
      </c>
      <c r="F1895" t="s">
        <v>10498</v>
      </c>
      <c r="G1895" t="s">
        <v>13144</v>
      </c>
      <c r="H1895" t="s">
        <v>20161</v>
      </c>
      <c r="I1895" t="s">
        <v>85</v>
      </c>
      <c r="J1895" t="s">
        <v>85</v>
      </c>
      <c r="K1895" t="s">
        <v>85</v>
      </c>
      <c r="M1895" t="s">
        <v>20161</v>
      </c>
      <c r="N1895" t="s">
        <v>13237</v>
      </c>
      <c r="O1895" t="s">
        <v>13238</v>
      </c>
      <c r="P1895" t="s">
        <v>85</v>
      </c>
      <c r="Q1895" t="s">
        <v>85</v>
      </c>
      <c r="R1895" t="s">
        <v>85</v>
      </c>
      <c r="S1895" t="s">
        <v>85</v>
      </c>
      <c r="T1895" t="s">
        <v>85</v>
      </c>
      <c r="U1895" t="s">
        <v>85</v>
      </c>
      <c r="V1895" t="s">
        <v>85</v>
      </c>
      <c r="W1895" t="s">
        <v>85</v>
      </c>
      <c r="X1895" t="s">
        <v>85</v>
      </c>
      <c r="Y1895" t="s">
        <v>85</v>
      </c>
      <c r="Z1895" t="s">
        <v>85</v>
      </c>
      <c r="AA1895" t="s">
        <v>85</v>
      </c>
      <c r="AB1895" t="s">
        <v>85</v>
      </c>
      <c r="AC1895" t="s">
        <v>85</v>
      </c>
      <c r="AD1895" t="s">
        <v>85</v>
      </c>
      <c r="AE1895" t="b">
        <v>0</v>
      </c>
    </row>
    <row r="1896" spans="1:31" x14ac:dyDescent="0.35">
      <c r="A1896" t="s">
        <v>85</v>
      </c>
      <c r="B1896" t="s">
        <v>13239</v>
      </c>
      <c r="C1896" t="s">
        <v>10905</v>
      </c>
      <c r="D1896" t="s">
        <v>10907</v>
      </c>
      <c r="E1896" t="s">
        <v>13099</v>
      </c>
      <c r="F1896" t="s">
        <v>10498</v>
      </c>
      <c r="G1896" t="s">
        <v>13144</v>
      </c>
      <c r="H1896" t="s">
        <v>20161</v>
      </c>
      <c r="I1896" t="s">
        <v>20162</v>
      </c>
      <c r="J1896" t="s">
        <v>85</v>
      </c>
      <c r="K1896" t="s">
        <v>85</v>
      </c>
      <c r="M1896" t="s">
        <v>20162</v>
      </c>
      <c r="N1896" t="s">
        <v>20210</v>
      </c>
      <c r="O1896" t="s">
        <v>85</v>
      </c>
      <c r="P1896" t="s">
        <v>85</v>
      </c>
      <c r="Q1896" t="s">
        <v>85</v>
      </c>
      <c r="R1896" t="s">
        <v>85</v>
      </c>
      <c r="S1896" t="s">
        <v>85</v>
      </c>
      <c r="T1896" t="s">
        <v>85</v>
      </c>
      <c r="U1896" t="s">
        <v>85</v>
      </c>
      <c r="V1896" t="s">
        <v>85</v>
      </c>
      <c r="W1896" t="s">
        <v>85</v>
      </c>
      <c r="X1896" t="s">
        <v>85</v>
      </c>
      <c r="Y1896" t="s">
        <v>85</v>
      </c>
      <c r="Z1896" t="s">
        <v>85</v>
      </c>
      <c r="AA1896" t="s">
        <v>85</v>
      </c>
      <c r="AB1896" t="s">
        <v>85</v>
      </c>
      <c r="AC1896" t="s">
        <v>85</v>
      </c>
      <c r="AD1896" t="s">
        <v>85</v>
      </c>
      <c r="AE1896" t="b">
        <v>0</v>
      </c>
    </row>
    <row r="1897" spans="1:31" x14ac:dyDescent="0.35">
      <c r="A1897" t="s">
        <v>85</v>
      </c>
      <c r="B1897" t="s">
        <v>13240</v>
      </c>
      <c r="C1897" t="s">
        <v>10905</v>
      </c>
      <c r="D1897" t="s">
        <v>10907</v>
      </c>
      <c r="E1897" t="s">
        <v>13099</v>
      </c>
      <c r="F1897" t="s">
        <v>10498</v>
      </c>
      <c r="G1897" t="s">
        <v>13144</v>
      </c>
      <c r="H1897" t="s">
        <v>20161</v>
      </c>
      <c r="I1897" t="s">
        <v>20164</v>
      </c>
      <c r="J1897" t="s">
        <v>85</v>
      </c>
      <c r="K1897" t="s">
        <v>85</v>
      </c>
      <c r="M1897" t="s">
        <v>20164</v>
      </c>
      <c r="N1897" t="s">
        <v>20211</v>
      </c>
      <c r="O1897" t="s">
        <v>85</v>
      </c>
      <c r="P1897" t="s">
        <v>85</v>
      </c>
      <c r="Q1897" t="s">
        <v>85</v>
      </c>
      <c r="R1897" t="s">
        <v>85</v>
      </c>
      <c r="S1897" t="s">
        <v>85</v>
      </c>
      <c r="T1897" t="s">
        <v>85</v>
      </c>
      <c r="U1897" t="s">
        <v>85</v>
      </c>
      <c r="V1897" t="s">
        <v>85</v>
      </c>
      <c r="W1897" t="s">
        <v>85</v>
      </c>
      <c r="X1897" t="s">
        <v>85</v>
      </c>
      <c r="Y1897" t="s">
        <v>85</v>
      </c>
      <c r="Z1897" t="s">
        <v>85</v>
      </c>
      <c r="AA1897" t="s">
        <v>85</v>
      </c>
      <c r="AB1897" t="s">
        <v>85</v>
      </c>
      <c r="AC1897" t="s">
        <v>85</v>
      </c>
      <c r="AD1897" t="s">
        <v>85</v>
      </c>
      <c r="AE1897" t="b">
        <v>0</v>
      </c>
    </row>
    <row r="1898" spans="1:31" x14ac:dyDescent="0.35">
      <c r="A1898" t="s">
        <v>85</v>
      </c>
      <c r="B1898" t="s">
        <v>13241</v>
      </c>
      <c r="C1898" t="s">
        <v>10905</v>
      </c>
      <c r="D1898" t="s">
        <v>10907</v>
      </c>
      <c r="E1898" t="s">
        <v>13099</v>
      </c>
      <c r="F1898" t="s">
        <v>10498</v>
      </c>
      <c r="G1898" t="s">
        <v>13144</v>
      </c>
      <c r="H1898" t="s">
        <v>20166</v>
      </c>
      <c r="I1898" t="s">
        <v>85</v>
      </c>
      <c r="J1898" t="s">
        <v>85</v>
      </c>
      <c r="K1898" t="s">
        <v>85</v>
      </c>
      <c r="M1898" t="s">
        <v>20166</v>
      </c>
      <c r="N1898" t="s">
        <v>13242</v>
      </c>
      <c r="O1898" t="s">
        <v>13243</v>
      </c>
      <c r="P1898" t="s">
        <v>85</v>
      </c>
      <c r="Q1898" t="s">
        <v>85</v>
      </c>
      <c r="R1898" t="s">
        <v>85</v>
      </c>
      <c r="S1898" t="s">
        <v>85</v>
      </c>
      <c r="T1898" t="s">
        <v>85</v>
      </c>
      <c r="U1898" t="s">
        <v>85</v>
      </c>
      <c r="V1898" t="s">
        <v>85</v>
      </c>
      <c r="W1898" t="s">
        <v>85</v>
      </c>
      <c r="X1898" t="s">
        <v>85</v>
      </c>
      <c r="Y1898" t="s">
        <v>85</v>
      </c>
      <c r="Z1898" t="s">
        <v>85</v>
      </c>
      <c r="AA1898" t="s">
        <v>85</v>
      </c>
      <c r="AB1898" t="s">
        <v>85</v>
      </c>
      <c r="AC1898" t="s">
        <v>85</v>
      </c>
      <c r="AD1898" t="s">
        <v>85</v>
      </c>
      <c r="AE1898" t="b">
        <v>0</v>
      </c>
    </row>
    <row r="1899" spans="1:31" x14ac:dyDescent="0.35">
      <c r="A1899" t="s">
        <v>85</v>
      </c>
      <c r="B1899" t="s">
        <v>13244</v>
      </c>
      <c r="C1899" t="s">
        <v>10905</v>
      </c>
      <c r="D1899" t="s">
        <v>10907</v>
      </c>
      <c r="E1899" t="s">
        <v>13099</v>
      </c>
      <c r="F1899" t="s">
        <v>10498</v>
      </c>
      <c r="G1899" t="s">
        <v>13144</v>
      </c>
      <c r="H1899" t="s">
        <v>20166</v>
      </c>
      <c r="I1899" t="s">
        <v>20212</v>
      </c>
      <c r="J1899" t="s">
        <v>85</v>
      </c>
      <c r="K1899" t="s">
        <v>85</v>
      </c>
      <c r="M1899" t="s">
        <v>20212</v>
      </c>
      <c r="N1899" t="s">
        <v>13245</v>
      </c>
      <c r="O1899" t="s">
        <v>13246</v>
      </c>
      <c r="P1899" t="s">
        <v>85</v>
      </c>
      <c r="Q1899" t="s">
        <v>85</v>
      </c>
      <c r="R1899" t="s">
        <v>85</v>
      </c>
      <c r="S1899" t="s">
        <v>85</v>
      </c>
      <c r="T1899" t="s">
        <v>85</v>
      </c>
      <c r="U1899" t="s">
        <v>85</v>
      </c>
      <c r="V1899" t="s">
        <v>85</v>
      </c>
      <c r="W1899" t="s">
        <v>85</v>
      </c>
      <c r="X1899" t="s">
        <v>85</v>
      </c>
      <c r="Y1899" t="s">
        <v>85</v>
      </c>
      <c r="Z1899" t="s">
        <v>85</v>
      </c>
      <c r="AA1899" t="s">
        <v>85</v>
      </c>
      <c r="AB1899" t="s">
        <v>85</v>
      </c>
      <c r="AC1899" t="s">
        <v>85</v>
      </c>
      <c r="AD1899" t="s">
        <v>85</v>
      </c>
      <c r="AE1899" t="b">
        <v>0</v>
      </c>
    </row>
    <row r="1900" spans="1:31" x14ac:dyDescent="0.35">
      <c r="A1900" t="s">
        <v>85</v>
      </c>
      <c r="B1900" t="s">
        <v>13247</v>
      </c>
      <c r="C1900" t="s">
        <v>10905</v>
      </c>
      <c r="D1900" t="s">
        <v>10907</v>
      </c>
      <c r="E1900" t="s">
        <v>13099</v>
      </c>
      <c r="F1900" t="s">
        <v>10498</v>
      </c>
      <c r="G1900" t="s">
        <v>13155</v>
      </c>
      <c r="H1900" t="s">
        <v>85</v>
      </c>
      <c r="I1900" t="s">
        <v>85</v>
      </c>
      <c r="J1900" t="s">
        <v>85</v>
      </c>
      <c r="K1900" t="s">
        <v>85</v>
      </c>
      <c r="M1900" t="s">
        <v>13155</v>
      </c>
      <c r="N1900" t="s">
        <v>85</v>
      </c>
      <c r="O1900" t="s">
        <v>85</v>
      </c>
      <c r="P1900" t="s">
        <v>85</v>
      </c>
      <c r="Q1900" t="s">
        <v>85</v>
      </c>
      <c r="R1900" t="s">
        <v>85</v>
      </c>
      <c r="S1900" t="s">
        <v>85</v>
      </c>
      <c r="T1900" t="s">
        <v>85</v>
      </c>
      <c r="U1900" t="s">
        <v>85</v>
      </c>
      <c r="V1900" t="s">
        <v>85</v>
      </c>
      <c r="W1900" t="s">
        <v>85</v>
      </c>
      <c r="X1900" t="s">
        <v>85</v>
      </c>
      <c r="Y1900" t="s">
        <v>85</v>
      </c>
      <c r="Z1900" t="s">
        <v>85</v>
      </c>
      <c r="AA1900" t="s">
        <v>85</v>
      </c>
      <c r="AB1900" t="s">
        <v>85</v>
      </c>
      <c r="AC1900" t="s">
        <v>85</v>
      </c>
      <c r="AD1900" t="s">
        <v>85</v>
      </c>
      <c r="AE1900" t="b">
        <v>0</v>
      </c>
    </row>
    <row r="1901" spans="1:31" x14ac:dyDescent="0.35">
      <c r="A1901" t="s">
        <v>85</v>
      </c>
      <c r="B1901" t="s">
        <v>13248</v>
      </c>
      <c r="C1901" t="s">
        <v>10905</v>
      </c>
      <c r="D1901" t="s">
        <v>10907</v>
      </c>
      <c r="E1901" t="s">
        <v>13099</v>
      </c>
      <c r="F1901" t="s">
        <v>10498</v>
      </c>
      <c r="G1901" t="s">
        <v>13155</v>
      </c>
      <c r="H1901" t="s">
        <v>13158</v>
      </c>
      <c r="I1901" t="s">
        <v>85</v>
      </c>
      <c r="J1901" t="s">
        <v>85</v>
      </c>
      <c r="K1901" t="s">
        <v>85</v>
      </c>
      <c r="M1901" t="s">
        <v>13158</v>
      </c>
      <c r="N1901" t="s">
        <v>85</v>
      </c>
      <c r="O1901" t="s">
        <v>85</v>
      </c>
      <c r="P1901" t="s">
        <v>85</v>
      </c>
      <c r="Q1901" t="s">
        <v>85</v>
      </c>
      <c r="R1901" t="s">
        <v>85</v>
      </c>
      <c r="S1901" t="s">
        <v>85</v>
      </c>
      <c r="T1901" t="s">
        <v>85</v>
      </c>
      <c r="U1901" t="s">
        <v>85</v>
      </c>
      <c r="V1901" t="s">
        <v>85</v>
      </c>
      <c r="W1901" t="s">
        <v>85</v>
      </c>
      <c r="X1901" t="s">
        <v>85</v>
      </c>
      <c r="Y1901" t="s">
        <v>85</v>
      </c>
      <c r="Z1901" t="s">
        <v>85</v>
      </c>
      <c r="AA1901" t="s">
        <v>85</v>
      </c>
      <c r="AB1901" t="s">
        <v>85</v>
      </c>
      <c r="AC1901" t="s">
        <v>85</v>
      </c>
      <c r="AD1901" t="s">
        <v>85</v>
      </c>
      <c r="AE1901" t="b">
        <v>0</v>
      </c>
    </row>
    <row r="1902" spans="1:31" x14ac:dyDescent="0.35">
      <c r="A1902" t="s">
        <v>85</v>
      </c>
      <c r="B1902" t="s">
        <v>13249</v>
      </c>
      <c r="C1902" t="s">
        <v>10905</v>
      </c>
      <c r="D1902" t="s">
        <v>10907</v>
      </c>
      <c r="E1902" t="s">
        <v>13099</v>
      </c>
      <c r="F1902" t="s">
        <v>10498</v>
      </c>
      <c r="G1902" t="s">
        <v>13155</v>
      </c>
      <c r="H1902" t="s">
        <v>13160</v>
      </c>
      <c r="I1902" t="s">
        <v>85</v>
      </c>
      <c r="J1902" t="s">
        <v>85</v>
      </c>
      <c r="K1902" t="s">
        <v>85</v>
      </c>
      <c r="M1902" t="s">
        <v>13160</v>
      </c>
      <c r="N1902" t="s">
        <v>85</v>
      </c>
      <c r="O1902" t="s">
        <v>85</v>
      </c>
      <c r="P1902" t="s">
        <v>85</v>
      </c>
      <c r="Q1902" t="s">
        <v>85</v>
      </c>
      <c r="R1902" t="s">
        <v>85</v>
      </c>
      <c r="S1902" t="s">
        <v>85</v>
      </c>
      <c r="T1902" t="s">
        <v>85</v>
      </c>
      <c r="U1902" t="s">
        <v>85</v>
      </c>
      <c r="V1902" t="s">
        <v>85</v>
      </c>
      <c r="W1902" t="s">
        <v>85</v>
      </c>
      <c r="X1902" t="s">
        <v>85</v>
      </c>
      <c r="Y1902" t="s">
        <v>85</v>
      </c>
      <c r="Z1902" t="s">
        <v>85</v>
      </c>
      <c r="AA1902" t="s">
        <v>85</v>
      </c>
      <c r="AB1902" t="s">
        <v>85</v>
      </c>
      <c r="AC1902" t="s">
        <v>85</v>
      </c>
      <c r="AD1902" t="s">
        <v>85</v>
      </c>
      <c r="AE1902" t="b">
        <v>0</v>
      </c>
    </row>
    <row r="1903" spans="1:31" x14ac:dyDescent="0.35">
      <c r="A1903" t="s">
        <v>85</v>
      </c>
      <c r="B1903" t="s">
        <v>13250</v>
      </c>
      <c r="C1903" t="s">
        <v>10905</v>
      </c>
      <c r="D1903" t="s">
        <v>10907</v>
      </c>
      <c r="E1903" t="s">
        <v>13099</v>
      </c>
      <c r="F1903" t="s">
        <v>10498</v>
      </c>
      <c r="G1903" t="s">
        <v>13155</v>
      </c>
      <c r="H1903" t="s">
        <v>20172</v>
      </c>
      <c r="I1903" t="s">
        <v>85</v>
      </c>
      <c r="J1903" t="s">
        <v>85</v>
      </c>
      <c r="K1903" t="s">
        <v>85</v>
      </c>
      <c r="M1903" t="s">
        <v>20172</v>
      </c>
      <c r="N1903" t="s">
        <v>20213</v>
      </c>
      <c r="O1903" t="s">
        <v>13251</v>
      </c>
      <c r="P1903" t="s">
        <v>85</v>
      </c>
      <c r="Q1903" t="s">
        <v>85</v>
      </c>
      <c r="R1903" t="s">
        <v>85</v>
      </c>
      <c r="S1903" t="s">
        <v>85</v>
      </c>
      <c r="T1903" t="s">
        <v>85</v>
      </c>
      <c r="U1903" t="s">
        <v>85</v>
      </c>
      <c r="V1903" t="s">
        <v>85</v>
      </c>
      <c r="W1903" t="s">
        <v>85</v>
      </c>
      <c r="X1903" t="s">
        <v>85</v>
      </c>
      <c r="Y1903" t="s">
        <v>85</v>
      </c>
      <c r="Z1903" t="s">
        <v>85</v>
      </c>
      <c r="AA1903" t="s">
        <v>85</v>
      </c>
      <c r="AB1903" t="s">
        <v>85</v>
      </c>
      <c r="AC1903" t="s">
        <v>85</v>
      </c>
      <c r="AD1903" t="s">
        <v>85</v>
      </c>
      <c r="AE1903" t="b">
        <v>0</v>
      </c>
    </row>
    <row r="1904" spans="1:31" x14ac:dyDescent="0.35">
      <c r="A1904" t="s">
        <v>85</v>
      </c>
      <c r="B1904" t="s">
        <v>13252</v>
      </c>
      <c r="C1904" t="s">
        <v>10905</v>
      </c>
      <c r="D1904" t="s">
        <v>10907</v>
      </c>
      <c r="E1904" t="s">
        <v>13099</v>
      </c>
      <c r="F1904" t="s">
        <v>10498</v>
      </c>
      <c r="G1904" t="s">
        <v>13155</v>
      </c>
      <c r="H1904" t="s">
        <v>20172</v>
      </c>
      <c r="I1904" t="s">
        <v>20214</v>
      </c>
      <c r="J1904" t="s">
        <v>85</v>
      </c>
      <c r="K1904" t="s">
        <v>85</v>
      </c>
      <c r="M1904" t="s">
        <v>20214</v>
      </c>
      <c r="N1904" t="s">
        <v>13253</v>
      </c>
      <c r="O1904" t="s">
        <v>13254</v>
      </c>
      <c r="P1904" t="s">
        <v>85</v>
      </c>
      <c r="Q1904" t="s">
        <v>85</v>
      </c>
      <c r="R1904" t="s">
        <v>85</v>
      </c>
      <c r="S1904" t="s">
        <v>85</v>
      </c>
      <c r="T1904" t="s">
        <v>85</v>
      </c>
      <c r="U1904" t="s">
        <v>85</v>
      </c>
      <c r="V1904" t="s">
        <v>85</v>
      </c>
      <c r="W1904" t="s">
        <v>85</v>
      </c>
      <c r="X1904" t="s">
        <v>85</v>
      </c>
      <c r="Y1904" t="s">
        <v>85</v>
      </c>
      <c r="Z1904" t="s">
        <v>85</v>
      </c>
      <c r="AA1904" t="s">
        <v>85</v>
      </c>
      <c r="AB1904" t="s">
        <v>85</v>
      </c>
      <c r="AC1904" t="s">
        <v>85</v>
      </c>
      <c r="AD1904" t="s">
        <v>85</v>
      </c>
      <c r="AE1904" t="b">
        <v>0</v>
      </c>
    </row>
    <row r="1905" spans="1:31" x14ac:dyDescent="0.35">
      <c r="A1905" t="s">
        <v>85</v>
      </c>
      <c r="B1905" t="s">
        <v>13255</v>
      </c>
      <c r="C1905" t="s">
        <v>10905</v>
      </c>
      <c r="D1905" t="s">
        <v>10907</v>
      </c>
      <c r="E1905" t="s">
        <v>13099</v>
      </c>
      <c r="F1905" t="s">
        <v>10498</v>
      </c>
      <c r="G1905" t="s">
        <v>13155</v>
      </c>
      <c r="H1905" t="s">
        <v>13158</v>
      </c>
      <c r="I1905" t="s">
        <v>20175</v>
      </c>
      <c r="J1905" t="s">
        <v>85</v>
      </c>
      <c r="K1905" t="s">
        <v>85</v>
      </c>
      <c r="M1905" t="s">
        <v>20175</v>
      </c>
      <c r="N1905" t="s">
        <v>20215</v>
      </c>
      <c r="O1905" t="s">
        <v>13251</v>
      </c>
      <c r="P1905" t="s">
        <v>85</v>
      </c>
      <c r="Q1905" t="s">
        <v>85</v>
      </c>
      <c r="R1905" t="s">
        <v>85</v>
      </c>
      <c r="S1905" t="s">
        <v>85</v>
      </c>
      <c r="T1905" t="s">
        <v>85</v>
      </c>
      <c r="U1905" t="s">
        <v>85</v>
      </c>
      <c r="V1905" t="s">
        <v>85</v>
      </c>
      <c r="W1905" t="s">
        <v>85</v>
      </c>
      <c r="X1905" t="s">
        <v>85</v>
      </c>
      <c r="Y1905" t="s">
        <v>85</v>
      </c>
      <c r="Z1905" t="s">
        <v>85</v>
      </c>
      <c r="AA1905" t="s">
        <v>85</v>
      </c>
      <c r="AB1905" t="s">
        <v>85</v>
      </c>
      <c r="AC1905" t="s">
        <v>85</v>
      </c>
      <c r="AD1905" t="s">
        <v>85</v>
      </c>
      <c r="AE1905" t="b">
        <v>0</v>
      </c>
    </row>
    <row r="1906" spans="1:31" x14ac:dyDescent="0.35">
      <c r="A1906" t="s">
        <v>85</v>
      </c>
      <c r="B1906" t="s">
        <v>13256</v>
      </c>
      <c r="C1906" t="s">
        <v>10905</v>
      </c>
      <c r="D1906" t="s">
        <v>10907</v>
      </c>
      <c r="E1906" t="s">
        <v>13099</v>
      </c>
      <c r="F1906" t="s">
        <v>10498</v>
      </c>
      <c r="G1906" t="s">
        <v>13155</v>
      </c>
      <c r="H1906" t="s">
        <v>13160</v>
      </c>
      <c r="I1906" t="s">
        <v>20178</v>
      </c>
      <c r="J1906" t="s">
        <v>85</v>
      </c>
      <c r="K1906" t="s">
        <v>85</v>
      </c>
      <c r="M1906" t="s">
        <v>20178</v>
      </c>
      <c r="N1906" t="s">
        <v>20216</v>
      </c>
      <c r="O1906" t="s">
        <v>13251</v>
      </c>
      <c r="P1906" t="s">
        <v>85</v>
      </c>
      <c r="Q1906" t="s">
        <v>85</v>
      </c>
      <c r="R1906" t="s">
        <v>85</v>
      </c>
      <c r="S1906" t="s">
        <v>85</v>
      </c>
      <c r="T1906" t="s">
        <v>85</v>
      </c>
      <c r="U1906" t="s">
        <v>85</v>
      </c>
      <c r="V1906" t="s">
        <v>85</v>
      </c>
      <c r="W1906" t="s">
        <v>85</v>
      </c>
      <c r="X1906" t="s">
        <v>85</v>
      </c>
      <c r="Y1906" t="s">
        <v>85</v>
      </c>
      <c r="Z1906" t="s">
        <v>85</v>
      </c>
      <c r="AA1906" t="s">
        <v>85</v>
      </c>
      <c r="AB1906" t="s">
        <v>85</v>
      </c>
      <c r="AC1906" t="s">
        <v>85</v>
      </c>
      <c r="AD1906" t="s">
        <v>85</v>
      </c>
      <c r="AE1906" t="b">
        <v>0</v>
      </c>
    </row>
    <row r="1907" spans="1:31" x14ac:dyDescent="0.35">
      <c r="A1907" t="s">
        <v>85</v>
      </c>
      <c r="B1907" t="s">
        <v>13257</v>
      </c>
      <c r="C1907" t="s">
        <v>10905</v>
      </c>
      <c r="D1907" t="s">
        <v>10907</v>
      </c>
      <c r="E1907" t="s">
        <v>13099</v>
      </c>
      <c r="F1907" t="s">
        <v>10498</v>
      </c>
      <c r="G1907" t="s">
        <v>13155</v>
      </c>
      <c r="H1907" t="s">
        <v>13158</v>
      </c>
      <c r="I1907" t="s">
        <v>20175</v>
      </c>
      <c r="J1907" t="s">
        <v>20181</v>
      </c>
      <c r="K1907" t="s">
        <v>85</v>
      </c>
      <c r="M1907" t="s">
        <v>20181</v>
      </c>
      <c r="N1907" t="s">
        <v>20217</v>
      </c>
      <c r="O1907" t="s">
        <v>13254</v>
      </c>
      <c r="P1907" t="s">
        <v>85</v>
      </c>
      <c r="Q1907" t="s">
        <v>85</v>
      </c>
      <c r="R1907" t="s">
        <v>85</v>
      </c>
      <c r="S1907" t="s">
        <v>85</v>
      </c>
      <c r="T1907" t="s">
        <v>85</v>
      </c>
      <c r="U1907" t="s">
        <v>85</v>
      </c>
      <c r="V1907" t="s">
        <v>85</v>
      </c>
      <c r="W1907" t="s">
        <v>85</v>
      </c>
      <c r="X1907" t="s">
        <v>85</v>
      </c>
      <c r="Y1907" t="s">
        <v>85</v>
      </c>
      <c r="Z1907" t="s">
        <v>85</v>
      </c>
      <c r="AA1907" t="s">
        <v>85</v>
      </c>
      <c r="AB1907" t="s">
        <v>85</v>
      </c>
      <c r="AC1907" t="s">
        <v>85</v>
      </c>
      <c r="AD1907" t="s">
        <v>85</v>
      </c>
      <c r="AE1907" t="b">
        <v>0</v>
      </c>
    </row>
    <row r="1908" spans="1:31" x14ac:dyDescent="0.35">
      <c r="A1908" t="s">
        <v>85</v>
      </c>
      <c r="B1908" t="s">
        <v>13258</v>
      </c>
      <c r="C1908" t="s">
        <v>10905</v>
      </c>
      <c r="D1908" t="s">
        <v>10907</v>
      </c>
      <c r="E1908" t="s">
        <v>13099</v>
      </c>
      <c r="F1908" t="s">
        <v>10498</v>
      </c>
      <c r="G1908" t="s">
        <v>13155</v>
      </c>
      <c r="H1908" t="s">
        <v>13160</v>
      </c>
      <c r="I1908" t="s">
        <v>20178</v>
      </c>
      <c r="J1908" t="s">
        <v>20183</v>
      </c>
      <c r="K1908" t="s">
        <v>85</v>
      </c>
      <c r="M1908" t="s">
        <v>20183</v>
      </c>
      <c r="N1908" t="s">
        <v>20218</v>
      </c>
      <c r="O1908" t="s">
        <v>13254</v>
      </c>
      <c r="P1908" t="s">
        <v>85</v>
      </c>
      <c r="Q1908" t="s">
        <v>85</v>
      </c>
      <c r="R1908" t="s">
        <v>85</v>
      </c>
      <c r="S1908" t="s">
        <v>85</v>
      </c>
      <c r="T1908" t="s">
        <v>85</v>
      </c>
      <c r="U1908" t="s">
        <v>85</v>
      </c>
      <c r="V1908" t="s">
        <v>85</v>
      </c>
      <c r="W1908" t="s">
        <v>85</v>
      </c>
      <c r="X1908" t="s">
        <v>85</v>
      </c>
      <c r="Y1908" t="s">
        <v>85</v>
      </c>
      <c r="Z1908" t="s">
        <v>85</v>
      </c>
      <c r="AA1908" t="s">
        <v>85</v>
      </c>
      <c r="AB1908" t="s">
        <v>85</v>
      </c>
      <c r="AC1908" t="s">
        <v>85</v>
      </c>
      <c r="AD1908" t="s">
        <v>85</v>
      </c>
      <c r="AE1908" t="b">
        <v>0</v>
      </c>
    </row>
    <row r="1909" spans="1:31" x14ac:dyDescent="0.35">
      <c r="A1909" t="s">
        <v>85</v>
      </c>
      <c r="B1909" t="s">
        <v>13259</v>
      </c>
      <c r="C1909" t="s">
        <v>10905</v>
      </c>
      <c r="D1909" t="s">
        <v>10907</v>
      </c>
      <c r="E1909" t="s">
        <v>13099</v>
      </c>
      <c r="F1909" t="s">
        <v>10498</v>
      </c>
      <c r="G1909" t="s">
        <v>13155</v>
      </c>
      <c r="H1909" t="s">
        <v>20167</v>
      </c>
      <c r="I1909" t="s">
        <v>85</v>
      </c>
      <c r="J1909" t="s">
        <v>85</v>
      </c>
      <c r="K1909" t="s">
        <v>85</v>
      </c>
      <c r="M1909" t="s">
        <v>20167</v>
      </c>
      <c r="N1909" t="s">
        <v>13260</v>
      </c>
      <c r="O1909" t="s">
        <v>13261</v>
      </c>
      <c r="P1909" t="s">
        <v>85</v>
      </c>
      <c r="Q1909" t="s">
        <v>85</v>
      </c>
      <c r="R1909" t="s">
        <v>85</v>
      </c>
      <c r="S1909" t="s">
        <v>85</v>
      </c>
      <c r="T1909" t="s">
        <v>85</v>
      </c>
      <c r="U1909" t="s">
        <v>85</v>
      </c>
      <c r="V1909" t="s">
        <v>85</v>
      </c>
      <c r="W1909" t="s">
        <v>85</v>
      </c>
      <c r="X1909" t="s">
        <v>85</v>
      </c>
      <c r="Y1909" t="s">
        <v>85</v>
      </c>
      <c r="Z1909" t="s">
        <v>85</v>
      </c>
      <c r="AA1909" t="s">
        <v>85</v>
      </c>
      <c r="AB1909" t="s">
        <v>85</v>
      </c>
      <c r="AC1909" t="s">
        <v>85</v>
      </c>
      <c r="AD1909" t="s">
        <v>85</v>
      </c>
      <c r="AE1909" t="b">
        <v>0</v>
      </c>
    </row>
    <row r="1910" spans="1:31" x14ac:dyDescent="0.35">
      <c r="A1910" t="s">
        <v>85</v>
      </c>
      <c r="B1910" t="s">
        <v>13262</v>
      </c>
      <c r="C1910" t="s">
        <v>10905</v>
      </c>
      <c r="D1910" t="s">
        <v>10907</v>
      </c>
      <c r="E1910" t="s">
        <v>13099</v>
      </c>
      <c r="F1910" t="s">
        <v>10498</v>
      </c>
      <c r="G1910" t="s">
        <v>13155</v>
      </c>
      <c r="H1910" t="s">
        <v>13158</v>
      </c>
      <c r="I1910" t="s">
        <v>20219</v>
      </c>
      <c r="J1910" t="s">
        <v>85</v>
      </c>
      <c r="K1910" t="s">
        <v>85</v>
      </c>
      <c r="M1910" t="s">
        <v>20219</v>
      </c>
      <c r="N1910" t="s">
        <v>20220</v>
      </c>
      <c r="O1910" t="s">
        <v>13261</v>
      </c>
      <c r="P1910" t="s">
        <v>85</v>
      </c>
      <c r="Q1910" t="s">
        <v>85</v>
      </c>
      <c r="R1910" t="s">
        <v>85</v>
      </c>
      <c r="S1910" t="s">
        <v>85</v>
      </c>
      <c r="T1910" t="s">
        <v>85</v>
      </c>
      <c r="U1910" t="s">
        <v>85</v>
      </c>
      <c r="V1910" t="s">
        <v>85</v>
      </c>
      <c r="W1910" t="s">
        <v>85</v>
      </c>
      <c r="X1910" t="s">
        <v>85</v>
      </c>
      <c r="Y1910" t="s">
        <v>85</v>
      </c>
      <c r="Z1910" t="s">
        <v>85</v>
      </c>
      <c r="AA1910" t="s">
        <v>85</v>
      </c>
      <c r="AB1910" t="s">
        <v>85</v>
      </c>
      <c r="AC1910" t="s">
        <v>85</v>
      </c>
      <c r="AD1910" t="s">
        <v>85</v>
      </c>
      <c r="AE1910" t="b">
        <v>0</v>
      </c>
    </row>
    <row r="1911" spans="1:31" x14ac:dyDescent="0.35">
      <c r="A1911" t="s">
        <v>85</v>
      </c>
      <c r="B1911" t="s">
        <v>13263</v>
      </c>
      <c r="C1911" t="s">
        <v>10905</v>
      </c>
      <c r="D1911" t="s">
        <v>10907</v>
      </c>
      <c r="E1911" t="s">
        <v>13099</v>
      </c>
      <c r="F1911" t="s">
        <v>10498</v>
      </c>
      <c r="G1911" t="s">
        <v>13155</v>
      </c>
      <c r="H1911" t="s">
        <v>13160</v>
      </c>
      <c r="I1911" t="s">
        <v>20221</v>
      </c>
      <c r="J1911" t="s">
        <v>85</v>
      </c>
      <c r="K1911" t="s">
        <v>85</v>
      </c>
      <c r="M1911" t="s">
        <v>20221</v>
      </c>
      <c r="N1911" t="s">
        <v>20222</v>
      </c>
      <c r="O1911" t="s">
        <v>13261</v>
      </c>
      <c r="P1911" t="s">
        <v>85</v>
      </c>
      <c r="Q1911" t="s">
        <v>85</v>
      </c>
      <c r="R1911" t="s">
        <v>85</v>
      </c>
      <c r="S1911" t="s">
        <v>85</v>
      </c>
      <c r="T1911" t="s">
        <v>85</v>
      </c>
      <c r="U1911" t="s">
        <v>85</v>
      </c>
      <c r="V1911" t="s">
        <v>85</v>
      </c>
      <c r="W1911" t="s">
        <v>85</v>
      </c>
      <c r="X1911" t="s">
        <v>85</v>
      </c>
      <c r="Y1911" t="s">
        <v>85</v>
      </c>
      <c r="Z1911" t="s">
        <v>85</v>
      </c>
      <c r="AA1911" t="s">
        <v>85</v>
      </c>
      <c r="AB1911" t="s">
        <v>85</v>
      </c>
      <c r="AC1911" t="s">
        <v>85</v>
      </c>
      <c r="AD1911" t="s">
        <v>85</v>
      </c>
      <c r="AE1911" t="b">
        <v>0</v>
      </c>
    </row>
    <row r="1912" spans="1:31" x14ac:dyDescent="0.35">
      <c r="A1912" t="s">
        <v>85</v>
      </c>
      <c r="B1912" t="s">
        <v>13264</v>
      </c>
      <c r="C1912" t="s">
        <v>10905</v>
      </c>
      <c r="D1912" t="s">
        <v>10907</v>
      </c>
      <c r="E1912" t="s">
        <v>13099</v>
      </c>
      <c r="F1912" t="s">
        <v>10498</v>
      </c>
      <c r="G1912" t="s">
        <v>13155</v>
      </c>
      <c r="H1912" t="s">
        <v>13184</v>
      </c>
      <c r="I1912" t="s">
        <v>85</v>
      </c>
      <c r="J1912" t="s">
        <v>85</v>
      </c>
      <c r="K1912" t="s">
        <v>85</v>
      </c>
      <c r="M1912" t="s">
        <v>13184</v>
      </c>
      <c r="N1912" t="s">
        <v>13265</v>
      </c>
      <c r="O1912" t="s">
        <v>13266</v>
      </c>
      <c r="P1912" t="s">
        <v>85</v>
      </c>
      <c r="Q1912" t="s">
        <v>85</v>
      </c>
      <c r="R1912" t="s">
        <v>85</v>
      </c>
      <c r="S1912" t="s">
        <v>85</v>
      </c>
      <c r="T1912" t="s">
        <v>85</v>
      </c>
      <c r="U1912" t="s">
        <v>85</v>
      </c>
      <c r="V1912" t="s">
        <v>85</v>
      </c>
      <c r="W1912" t="s">
        <v>85</v>
      </c>
      <c r="X1912" t="s">
        <v>85</v>
      </c>
      <c r="Y1912" t="s">
        <v>85</v>
      </c>
      <c r="Z1912" t="s">
        <v>85</v>
      </c>
      <c r="AA1912" t="s">
        <v>85</v>
      </c>
      <c r="AB1912" t="s">
        <v>85</v>
      </c>
      <c r="AC1912" t="s">
        <v>85</v>
      </c>
      <c r="AD1912" t="s">
        <v>85</v>
      </c>
      <c r="AE1912" t="b">
        <v>0</v>
      </c>
    </row>
    <row r="1913" spans="1:31" x14ac:dyDescent="0.35">
      <c r="A1913" t="s">
        <v>85</v>
      </c>
      <c r="B1913" t="s">
        <v>13267</v>
      </c>
      <c r="C1913" t="s">
        <v>10905</v>
      </c>
      <c r="D1913" t="s">
        <v>10907</v>
      </c>
      <c r="E1913" t="s">
        <v>13099</v>
      </c>
      <c r="F1913" t="s">
        <v>10498</v>
      </c>
      <c r="G1913" t="s">
        <v>13155</v>
      </c>
      <c r="H1913" t="s">
        <v>13184</v>
      </c>
      <c r="I1913" t="s">
        <v>20223</v>
      </c>
      <c r="J1913" t="s">
        <v>85</v>
      </c>
      <c r="K1913" t="s">
        <v>85</v>
      </c>
      <c r="M1913" t="s">
        <v>20223</v>
      </c>
      <c r="N1913" t="s">
        <v>20224</v>
      </c>
      <c r="O1913" t="s">
        <v>13266</v>
      </c>
      <c r="P1913" t="s">
        <v>85</v>
      </c>
      <c r="Q1913" t="s">
        <v>85</v>
      </c>
      <c r="R1913" t="s">
        <v>85</v>
      </c>
      <c r="S1913" t="s">
        <v>85</v>
      </c>
      <c r="T1913" t="s">
        <v>85</v>
      </c>
      <c r="U1913" t="s">
        <v>85</v>
      </c>
      <c r="V1913" t="s">
        <v>85</v>
      </c>
      <c r="W1913" t="s">
        <v>85</v>
      </c>
      <c r="X1913" t="s">
        <v>85</v>
      </c>
      <c r="Y1913" t="s">
        <v>85</v>
      </c>
      <c r="Z1913" t="s">
        <v>85</v>
      </c>
      <c r="AA1913" t="s">
        <v>85</v>
      </c>
      <c r="AB1913" t="s">
        <v>85</v>
      </c>
      <c r="AC1913" t="s">
        <v>85</v>
      </c>
      <c r="AD1913" t="s">
        <v>85</v>
      </c>
      <c r="AE1913" t="b">
        <v>0</v>
      </c>
    </row>
    <row r="1914" spans="1:31" x14ac:dyDescent="0.35">
      <c r="A1914" t="s">
        <v>85</v>
      </c>
      <c r="B1914" t="s">
        <v>13268</v>
      </c>
      <c r="C1914" t="s">
        <v>10905</v>
      </c>
      <c r="D1914" t="s">
        <v>10907</v>
      </c>
      <c r="E1914" t="s">
        <v>13099</v>
      </c>
      <c r="F1914" t="s">
        <v>10498</v>
      </c>
      <c r="G1914" t="s">
        <v>13155</v>
      </c>
      <c r="H1914" t="s">
        <v>13184</v>
      </c>
      <c r="I1914" t="s">
        <v>20225</v>
      </c>
      <c r="J1914" t="s">
        <v>85</v>
      </c>
      <c r="K1914" t="s">
        <v>85</v>
      </c>
      <c r="M1914" t="s">
        <v>20225</v>
      </c>
      <c r="N1914" t="s">
        <v>20226</v>
      </c>
      <c r="O1914" t="s">
        <v>13266</v>
      </c>
      <c r="P1914" t="s">
        <v>85</v>
      </c>
      <c r="Q1914" t="s">
        <v>85</v>
      </c>
      <c r="R1914" t="s">
        <v>85</v>
      </c>
      <c r="S1914" t="s">
        <v>85</v>
      </c>
      <c r="T1914" t="s">
        <v>85</v>
      </c>
      <c r="U1914" t="s">
        <v>85</v>
      </c>
      <c r="V1914" t="s">
        <v>85</v>
      </c>
      <c r="W1914" t="s">
        <v>85</v>
      </c>
      <c r="X1914" t="s">
        <v>85</v>
      </c>
      <c r="Y1914" t="s">
        <v>85</v>
      </c>
      <c r="Z1914" t="s">
        <v>85</v>
      </c>
      <c r="AA1914" t="s">
        <v>85</v>
      </c>
      <c r="AB1914" t="s">
        <v>85</v>
      </c>
      <c r="AC1914" t="s">
        <v>85</v>
      </c>
      <c r="AD1914" t="s">
        <v>85</v>
      </c>
      <c r="AE1914" t="b">
        <v>0</v>
      </c>
    </row>
    <row r="1915" spans="1:31" x14ac:dyDescent="0.35">
      <c r="A1915" t="s">
        <v>85</v>
      </c>
      <c r="B1915" t="s">
        <v>13269</v>
      </c>
      <c r="C1915" t="s">
        <v>10905</v>
      </c>
      <c r="D1915" t="s">
        <v>10907</v>
      </c>
      <c r="E1915" t="s">
        <v>13099</v>
      </c>
      <c r="F1915" t="s">
        <v>10547</v>
      </c>
      <c r="G1915" t="s">
        <v>85</v>
      </c>
      <c r="H1915" t="s">
        <v>85</v>
      </c>
      <c r="I1915" t="s">
        <v>85</v>
      </c>
      <c r="J1915" t="s">
        <v>85</v>
      </c>
      <c r="K1915" t="s">
        <v>85</v>
      </c>
      <c r="M1915" t="s">
        <v>10547</v>
      </c>
      <c r="O1915" t="s">
        <v>85</v>
      </c>
      <c r="P1915" t="s">
        <v>85</v>
      </c>
      <c r="Q1915" t="s">
        <v>85</v>
      </c>
      <c r="R1915" t="s">
        <v>85</v>
      </c>
      <c r="S1915" t="s">
        <v>85</v>
      </c>
      <c r="T1915" t="s">
        <v>85</v>
      </c>
      <c r="U1915" t="s">
        <v>85</v>
      </c>
      <c r="V1915" t="s">
        <v>85</v>
      </c>
      <c r="W1915" t="s">
        <v>85</v>
      </c>
      <c r="X1915" t="s">
        <v>85</v>
      </c>
      <c r="Y1915" t="s">
        <v>85</v>
      </c>
      <c r="Z1915" t="s">
        <v>85</v>
      </c>
      <c r="AA1915" t="s">
        <v>85</v>
      </c>
      <c r="AB1915" t="s">
        <v>85</v>
      </c>
      <c r="AC1915" t="s">
        <v>85</v>
      </c>
      <c r="AD1915" t="s">
        <v>85</v>
      </c>
      <c r="AE1915" t="b">
        <v>0</v>
      </c>
    </row>
    <row r="1916" spans="1:31" x14ac:dyDescent="0.35">
      <c r="A1916" t="s">
        <v>85</v>
      </c>
      <c r="B1916" t="s">
        <v>13270</v>
      </c>
      <c r="C1916" t="s">
        <v>10905</v>
      </c>
      <c r="D1916" t="s">
        <v>10907</v>
      </c>
      <c r="E1916" t="s">
        <v>13099</v>
      </c>
      <c r="F1916" t="s">
        <v>10547</v>
      </c>
      <c r="G1916" t="s">
        <v>13155</v>
      </c>
      <c r="H1916" t="s">
        <v>13271</v>
      </c>
      <c r="I1916" t="s">
        <v>85</v>
      </c>
      <c r="J1916" t="s">
        <v>85</v>
      </c>
      <c r="K1916" t="s">
        <v>85</v>
      </c>
      <c r="M1916" t="s">
        <v>13271</v>
      </c>
      <c r="N1916" t="s">
        <v>85</v>
      </c>
      <c r="O1916" t="s">
        <v>13272</v>
      </c>
      <c r="P1916" t="s">
        <v>85</v>
      </c>
      <c r="Q1916" t="s">
        <v>85</v>
      </c>
      <c r="R1916" t="s">
        <v>85</v>
      </c>
      <c r="S1916" t="s">
        <v>85</v>
      </c>
      <c r="T1916" t="s">
        <v>85</v>
      </c>
      <c r="U1916" t="s">
        <v>85</v>
      </c>
      <c r="V1916" t="s">
        <v>85</v>
      </c>
      <c r="W1916" t="s">
        <v>85</v>
      </c>
      <c r="X1916" t="s">
        <v>85</v>
      </c>
      <c r="Y1916" t="s">
        <v>85</v>
      </c>
      <c r="Z1916" t="s">
        <v>85</v>
      </c>
      <c r="AA1916" t="s">
        <v>85</v>
      </c>
      <c r="AB1916" t="s">
        <v>85</v>
      </c>
      <c r="AC1916" t="s">
        <v>85</v>
      </c>
      <c r="AD1916" t="s">
        <v>85</v>
      </c>
      <c r="AE1916" t="b">
        <v>0</v>
      </c>
    </row>
    <row r="1917" spans="1:31" x14ac:dyDescent="0.35">
      <c r="A1917" t="s">
        <v>85</v>
      </c>
      <c r="B1917" t="s">
        <v>13273</v>
      </c>
      <c r="C1917" t="s">
        <v>10905</v>
      </c>
      <c r="D1917" t="s">
        <v>10907</v>
      </c>
      <c r="E1917" t="s">
        <v>13099</v>
      </c>
      <c r="F1917" t="s">
        <v>10547</v>
      </c>
      <c r="G1917" t="s">
        <v>13155</v>
      </c>
      <c r="H1917" t="s">
        <v>20167</v>
      </c>
      <c r="I1917" t="s">
        <v>85</v>
      </c>
      <c r="J1917" t="s">
        <v>85</v>
      </c>
      <c r="K1917" t="s">
        <v>85</v>
      </c>
      <c r="M1917" t="s">
        <v>20167</v>
      </c>
      <c r="N1917" t="s">
        <v>13274</v>
      </c>
      <c r="O1917" t="s">
        <v>13275</v>
      </c>
      <c r="P1917" t="s">
        <v>85</v>
      </c>
      <c r="Q1917" t="s">
        <v>85</v>
      </c>
      <c r="R1917" t="s">
        <v>85</v>
      </c>
      <c r="S1917" t="s">
        <v>85</v>
      </c>
      <c r="T1917" t="s">
        <v>85</v>
      </c>
      <c r="U1917" t="s">
        <v>85</v>
      </c>
      <c r="V1917" t="s">
        <v>85</v>
      </c>
      <c r="W1917" t="s">
        <v>85</v>
      </c>
      <c r="X1917" t="s">
        <v>85</v>
      </c>
      <c r="Y1917" t="s">
        <v>85</v>
      </c>
      <c r="Z1917" t="s">
        <v>85</v>
      </c>
      <c r="AA1917" t="s">
        <v>85</v>
      </c>
      <c r="AB1917" t="s">
        <v>85</v>
      </c>
      <c r="AC1917" t="s">
        <v>85</v>
      </c>
      <c r="AD1917" t="s">
        <v>85</v>
      </c>
      <c r="AE1917" t="b">
        <v>0</v>
      </c>
    </row>
    <row r="1918" spans="1:31" x14ac:dyDescent="0.35">
      <c r="A1918" t="s">
        <v>85</v>
      </c>
      <c r="B1918" t="s">
        <v>13276</v>
      </c>
      <c r="C1918" t="s">
        <v>10905</v>
      </c>
      <c r="D1918" t="s">
        <v>10907</v>
      </c>
      <c r="E1918" t="s">
        <v>13099</v>
      </c>
      <c r="F1918" t="s">
        <v>10547</v>
      </c>
      <c r="G1918" t="s">
        <v>13155</v>
      </c>
      <c r="H1918" t="s">
        <v>20172</v>
      </c>
      <c r="I1918" t="s">
        <v>85</v>
      </c>
      <c r="J1918" t="s">
        <v>85</v>
      </c>
      <c r="K1918" t="s">
        <v>85</v>
      </c>
      <c r="M1918" t="s">
        <v>20172</v>
      </c>
      <c r="N1918" t="s">
        <v>13277</v>
      </c>
      <c r="O1918" t="s">
        <v>13278</v>
      </c>
      <c r="P1918" t="s">
        <v>85</v>
      </c>
      <c r="Q1918" t="s">
        <v>85</v>
      </c>
      <c r="R1918" t="s">
        <v>85</v>
      </c>
      <c r="S1918" t="s">
        <v>85</v>
      </c>
      <c r="T1918" t="s">
        <v>85</v>
      </c>
      <c r="U1918" t="s">
        <v>85</v>
      </c>
      <c r="V1918" t="s">
        <v>85</v>
      </c>
      <c r="W1918" t="s">
        <v>85</v>
      </c>
      <c r="X1918" t="s">
        <v>85</v>
      </c>
      <c r="Y1918" t="s">
        <v>85</v>
      </c>
      <c r="Z1918" t="s">
        <v>85</v>
      </c>
      <c r="AA1918" t="s">
        <v>85</v>
      </c>
      <c r="AB1918" t="s">
        <v>85</v>
      </c>
      <c r="AC1918" t="s">
        <v>85</v>
      </c>
      <c r="AD1918" t="s">
        <v>85</v>
      </c>
      <c r="AE1918" t="b">
        <v>0</v>
      </c>
    </row>
    <row r="1919" spans="1:31" x14ac:dyDescent="0.35">
      <c r="A1919" t="s">
        <v>85</v>
      </c>
      <c r="B1919" t="s">
        <v>13279</v>
      </c>
      <c r="C1919" t="s">
        <v>10905</v>
      </c>
      <c r="D1919" t="s">
        <v>10907</v>
      </c>
      <c r="E1919" t="s">
        <v>13099</v>
      </c>
      <c r="F1919" t="s">
        <v>10547</v>
      </c>
      <c r="G1919" t="s">
        <v>13155</v>
      </c>
      <c r="H1919" t="s">
        <v>20172</v>
      </c>
      <c r="I1919" t="s">
        <v>20214</v>
      </c>
      <c r="J1919" t="s">
        <v>85</v>
      </c>
      <c r="K1919" t="s">
        <v>85</v>
      </c>
      <c r="M1919" t="s">
        <v>20214</v>
      </c>
      <c r="N1919" t="s">
        <v>13280</v>
      </c>
      <c r="O1919" t="s">
        <v>13281</v>
      </c>
      <c r="P1919" t="s">
        <v>85</v>
      </c>
      <c r="Q1919" t="s">
        <v>85</v>
      </c>
      <c r="R1919" t="s">
        <v>13282</v>
      </c>
      <c r="S1919" t="s">
        <v>85</v>
      </c>
      <c r="T1919" t="s">
        <v>85</v>
      </c>
      <c r="U1919" t="s">
        <v>85</v>
      </c>
      <c r="V1919" t="s">
        <v>85</v>
      </c>
      <c r="W1919" t="s">
        <v>85</v>
      </c>
      <c r="X1919" t="s">
        <v>85</v>
      </c>
      <c r="Y1919" t="s">
        <v>85</v>
      </c>
      <c r="Z1919" t="s">
        <v>85</v>
      </c>
      <c r="AA1919" t="s">
        <v>85</v>
      </c>
      <c r="AB1919" t="s">
        <v>85</v>
      </c>
      <c r="AC1919" t="s">
        <v>85</v>
      </c>
      <c r="AD1919" t="s">
        <v>85</v>
      </c>
      <c r="AE1919" t="b">
        <v>0</v>
      </c>
    </row>
    <row r="1920" spans="1:31" x14ac:dyDescent="0.35">
      <c r="A1920" t="s">
        <v>85</v>
      </c>
      <c r="B1920" t="s">
        <v>13283</v>
      </c>
      <c r="C1920" t="s">
        <v>10905</v>
      </c>
      <c r="D1920" t="s">
        <v>10907</v>
      </c>
      <c r="E1920" t="s">
        <v>13099</v>
      </c>
      <c r="F1920" t="s">
        <v>10547</v>
      </c>
      <c r="G1920" t="s">
        <v>13144</v>
      </c>
      <c r="H1920" t="s">
        <v>85</v>
      </c>
      <c r="I1920" t="s">
        <v>85</v>
      </c>
      <c r="J1920" t="s">
        <v>85</v>
      </c>
      <c r="K1920" t="s">
        <v>85</v>
      </c>
      <c r="M1920" t="s">
        <v>13144</v>
      </c>
      <c r="N1920" t="s">
        <v>85</v>
      </c>
      <c r="O1920" t="s">
        <v>85</v>
      </c>
      <c r="P1920" t="s">
        <v>85</v>
      </c>
      <c r="Q1920" t="s">
        <v>85</v>
      </c>
      <c r="R1920" t="s">
        <v>85</v>
      </c>
      <c r="S1920" t="s">
        <v>85</v>
      </c>
      <c r="T1920" t="s">
        <v>85</v>
      </c>
      <c r="U1920" t="s">
        <v>85</v>
      </c>
      <c r="V1920" t="s">
        <v>85</v>
      </c>
      <c r="W1920" t="s">
        <v>85</v>
      </c>
      <c r="X1920" t="s">
        <v>85</v>
      </c>
      <c r="Y1920" t="s">
        <v>85</v>
      </c>
      <c r="Z1920" t="s">
        <v>85</v>
      </c>
      <c r="AA1920" t="s">
        <v>85</v>
      </c>
      <c r="AB1920" t="s">
        <v>85</v>
      </c>
      <c r="AC1920" t="s">
        <v>85</v>
      </c>
      <c r="AD1920" t="s">
        <v>85</v>
      </c>
      <c r="AE1920" t="b">
        <v>0</v>
      </c>
    </row>
    <row r="1921" spans="1:31" x14ac:dyDescent="0.35">
      <c r="A1921" t="s">
        <v>85</v>
      </c>
      <c r="B1921" t="s">
        <v>13284</v>
      </c>
      <c r="C1921" t="s">
        <v>10905</v>
      </c>
      <c r="D1921" t="s">
        <v>10907</v>
      </c>
      <c r="E1921" t="s">
        <v>13099</v>
      </c>
      <c r="F1921" t="s">
        <v>10547</v>
      </c>
      <c r="G1921" t="s">
        <v>13144</v>
      </c>
      <c r="H1921" t="s">
        <v>20161</v>
      </c>
      <c r="I1921" t="s">
        <v>85</v>
      </c>
      <c r="J1921" t="s">
        <v>85</v>
      </c>
      <c r="K1921" t="s">
        <v>85</v>
      </c>
      <c r="M1921" t="s">
        <v>20161</v>
      </c>
      <c r="N1921" t="s">
        <v>13285</v>
      </c>
      <c r="O1921" t="s">
        <v>13286</v>
      </c>
      <c r="P1921" t="s">
        <v>85</v>
      </c>
      <c r="Q1921" t="s">
        <v>85</v>
      </c>
      <c r="R1921" t="s">
        <v>13287</v>
      </c>
      <c r="S1921" t="s">
        <v>85</v>
      </c>
      <c r="T1921" t="s">
        <v>85</v>
      </c>
      <c r="U1921" t="s">
        <v>85</v>
      </c>
      <c r="V1921" t="s">
        <v>85</v>
      </c>
      <c r="W1921" t="s">
        <v>85</v>
      </c>
      <c r="X1921" t="s">
        <v>85</v>
      </c>
      <c r="Y1921" t="s">
        <v>85</v>
      </c>
      <c r="Z1921" t="s">
        <v>85</v>
      </c>
      <c r="AA1921" t="s">
        <v>85</v>
      </c>
      <c r="AB1921" t="s">
        <v>85</v>
      </c>
      <c r="AC1921" t="s">
        <v>85</v>
      </c>
      <c r="AD1921" t="s">
        <v>85</v>
      </c>
      <c r="AE1921" t="b">
        <v>0</v>
      </c>
    </row>
    <row r="1922" spans="1:31" x14ac:dyDescent="0.35">
      <c r="A1922" t="s">
        <v>85</v>
      </c>
      <c r="B1922" t="s">
        <v>13288</v>
      </c>
      <c r="C1922" t="s">
        <v>10905</v>
      </c>
      <c r="D1922" t="s">
        <v>10907</v>
      </c>
      <c r="E1922" t="s">
        <v>13099</v>
      </c>
      <c r="F1922" t="s">
        <v>10547</v>
      </c>
      <c r="G1922" t="s">
        <v>13144</v>
      </c>
      <c r="H1922" t="s">
        <v>20161</v>
      </c>
      <c r="I1922" t="s">
        <v>20227</v>
      </c>
      <c r="J1922" t="s">
        <v>85</v>
      </c>
      <c r="K1922" t="s">
        <v>85</v>
      </c>
      <c r="M1922" t="s">
        <v>20227</v>
      </c>
      <c r="N1922" t="s">
        <v>13289</v>
      </c>
      <c r="O1922" t="s">
        <v>85</v>
      </c>
      <c r="P1922" t="s">
        <v>85</v>
      </c>
      <c r="Q1922" t="s">
        <v>85</v>
      </c>
      <c r="R1922" t="s">
        <v>85</v>
      </c>
      <c r="S1922" t="s">
        <v>85</v>
      </c>
      <c r="T1922" t="s">
        <v>85</v>
      </c>
      <c r="U1922" t="s">
        <v>85</v>
      </c>
      <c r="V1922" t="s">
        <v>85</v>
      </c>
      <c r="W1922" t="s">
        <v>85</v>
      </c>
      <c r="X1922" t="s">
        <v>85</v>
      </c>
      <c r="Y1922" t="s">
        <v>85</v>
      </c>
      <c r="Z1922" t="s">
        <v>85</v>
      </c>
      <c r="AA1922" t="s">
        <v>85</v>
      </c>
      <c r="AB1922" t="s">
        <v>85</v>
      </c>
      <c r="AC1922" t="s">
        <v>85</v>
      </c>
      <c r="AD1922" t="s">
        <v>85</v>
      </c>
      <c r="AE1922" t="b">
        <v>0</v>
      </c>
    </row>
    <row r="1923" spans="1:31" x14ac:dyDescent="0.35">
      <c r="A1923" t="s">
        <v>85</v>
      </c>
      <c r="B1923" t="s">
        <v>13290</v>
      </c>
      <c r="C1923" t="s">
        <v>10905</v>
      </c>
      <c r="D1923" t="s">
        <v>10907</v>
      </c>
      <c r="E1923" t="s">
        <v>13099</v>
      </c>
      <c r="F1923" t="s">
        <v>10547</v>
      </c>
      <c r="G1923" t="s">
        <v>13144</v>
      </c>
      <c r="H1923" t="s">
        <v>20166</v>
      </c>
      <c r="I1923" t="s">
        <v>85</v>
      </c>
      <c r="J1923" t="s">
        <v>85</v>
      </c>
      <c r="K1923" t="s">
        <v>85</v>
      </c>
      <c r="M1923" t="s">
        <v>20166</v>
      </c>
      <c r="N1923" t="s">
        <v>13291</v>
      </c>
      <c r="O1923" t="s">
        <v>13292</v>
      </c>
      <c r="P1923" t="s">
        <v>85</v>
      </c>
      <c r="Q1923" t="s">
        <v>85</v>
      </c>
      <c r="R1923" t="s">
        <v>85</v>
      </c>
      <c r="S1923" t="s">
        <v>85</v>
      </c>
      <c r="T1923" t="s">
        <v>85</v>
      </c>
      <c r="U1923" t="s">
        <v>85</v>
      </c>
      <c r="V1923" t="s">
        <v>85</v>
      </c>
      <c r="W1923" t="s">
        <v>85</v>
      </c>
      <c r="X1923" t="s">
        <v>85</v>
      </c>
      <c r="Y1923" t="s">
        <v>85</v>
      </c>
      <c r="Z1923" t="s">
        <v>85</v>
      </c>
      <c r="AA1923" t="s">
        <v>85</v>
      </c>
      <c r="AB1923" t="s">
        <v>85</v>
      </c>
      <c r="AC1923" t="s">
        <v>85</v>
      </c>
      <c r="AD1923" t="s">
        <v>85</v>
      </c>
      <c r="AE1923" t="b">
        <v>0</v>
      </c>
    </row>
    <row r="1924" spans="1:31" x14ac:dyDescent="0.35">
      <c r="A1924" t="s">
        <v>85</v>
      </c>
      <c r="B1924" t="s">
        <v>13293</v>
      </c>
      <c r="C1924" t="s">
        <v>10905</v>
      </c>
      <c r="D1924" t="s">
        <v>10907</v>
      </c>
      <c r="E1924" t="s">
        <v>13099</v>
      </c>
      <c r="F1924" t="s">
        <v>10604</v>
      </c>
      <c r="G1924" t="s">
        <v>85</v>
      </c>
      <c r="H1924" t="s">
        <v>85</v>
      </c>
      <c r="I1924" t="s">
        <v>85</v>
      </c>
      <c r="J1924" t="s">
        <v>85</v>
      </c>
      <c r="K1924" t="s">
        <v>85</v>
      </c>
      <c r="M1924" t="s">
        <v>10604</v>
      </c>
      <c r="O1924" t="s">
        <v>85</v>
      </c>
      <c r="P1924" t="s">
        <v>85</v>
      </c>
      <c r="Q1924" t="s">
        <v>85</v>
      </c>
      <c r="R1924" t="s">
        <v>85</v>
      </c>
      <c r="S1924" t="s">
        <v>85</v>
      </c>
      <c r="T1924" t="s">
        <v>85</v>
      </c>
      <c r="U1924" t="s">
        <v>85</v>
      </c>
      <c r="V1924" t="s">
        <v>85</v>
      </c>
      <c r="W1924" t="s">
        <v>85</v>
      </c>
      <c r="X1924" t="s">
        <v>85</v>
      </c>
      <c r="Y1924" t="s">
        <v>85</v>
      </c>
      <c r="Z1924" t="s">
        <v>85</v>
      </c>
      <c r="AA1924" t="s">
        <v>85</v>
      </c>
      <c r="AB1924" t="s">
        <v>85</v>
      </c>
      <c r="AC1924" t="s">
        <v>85</v>
      </c>
      <c r="AD1924" t="s">
        <v>85</v>
      </c>
      <c r="AE1924" t="b">
        <v>0</v>
      </c>
    </row>
    <row r="1925" spans="1:31" x14ac:dyDescent="0.35">
      <c r="A1925" t="s">
        <v>85</v>
      </c>
      <c r="B1925" t="s">
        <v>13294</v>
      </c>
      <c r="C1925" t="s">
        <v>10905</v>
      </c>
      <c r="D1925" t="s">
        <v>10907</v>
      </c>
      <c r="E1925" t="s">
        <v>13099</v>
      </c>
      <c r="F1925" t="s">
        <v>10604</v>
      </c>
      <c r="G1925" t="s">
        <v>13155</v>
      </c>
      <c r="H1925" t="s">
        <v>13295</v>
      </c>
      <c r="I1925" t="s">
        <v>85</v>
      </c>
      <c r="J1925" t="s">
        <v>85</v>
      </c>
      <c r="K1925" t="s">
        <v>85</v>
      </c>
      <c r="M1925" t="s">
        <v>13295</v>
      </c>
      <c r="N1925" t="s">
        <v>85</v>
      </c>
      <c r="O1925" t="s">
        <v>13296</v>
      </c>
      <c r="P1925" t="s">
        <v>85</v>
      </c>
      <c r="Q1925" t="s">
        <v>85</v>
      </c>
      <c r="R1925" t="s">
        <v>85</v>
      </c>
      <c r="S1925" t="s">
        <v>85</v>
      </c>
      <c r="T1925" t="s">
        <v>85</v>
      </c>
      <c r="U1925" t="s">
        <v>85</v>
      </c>
      <c r="V1925" t="s">
        <v>85</v>
      </c>
      <c r="W1925" t="s">
        <v>85</v>
      </c>
      <c r="X1925" t="s">
        <v>85</v>
      </c>
      <c r="Y1925" t="s">
        <v>85</v>
      </c>
      <c r="Z1925" t="s">
        <v>85</v>
      </c>
      <c r="AA1925" t="s">
        <v>85</v>
      </c>
      <c r="AB1925" t="s">
        <v>85</v>
      </c>
      <c r="AC1925" t="s">
        <v>85</v>
      </c>
      <c r="AD1925" t="s">
        <v>85</v>
      </c>
      <c r="AE1925" t="b">
        <v>0</v>
      </c>
    </row>
    <row r="1926" spans="1:31" x14ac:dyDescent="0.35">
      <c r="A1926" t="s">
        <v>85</v>
      </c>
      <c r="B1926" t="s">
        <v>13297</v>
      </c>
      <c r="C1926" t="s">
        <v>10905</v>
      </c>
      <c r="D1926" t="s">
        <v>10907</v>
      </c>
      <c r="E1926" t="s">
        <v>13099</v>
      </c>
      <c r="F1926" t="s">
        <v>10604</v>
      </c>
      <c r="G1926" t="s">
        <v>13155</v>
      </c>
      <c r="H1926" t="s">
        <v>13298</v>
      </c>
      <c r="I1926" t="s">
        <v>85</v>
      </c>
      <c r="J1926" t="s">
        <v>85</v>
      </c>
      <c r="K1926" t="s">
        <v>85</v>
      </c>
      <c r="M1926" t="s">
        <v>13298</v>
      </c>
      <c r="N1926" t="s">
        <v>85</v>
      </c>
      <c r="O1926" t="s">
        <v>13299</v>
      </c>
      <c r="P1926" t="s">
        <v>85</v>
      </c>
      <c r="Q1926" t="s">
        <v>85</v>
      </c>
      <c r="R1926" t="s">
        <v>85</v>
      </c>
      <c r="S1926" t="s">
        <v>85</v>
      </c>
      <c r="T1926" t="s">
        <v>85</v>
      </c>
      <c r="U1926" t="s">
        <v>85</v>
      </c>
      <c r="V1926" t="s">
        <v>85</v>
      </c>
      <c r="W1926" t="s">
        <v>85</v>
      </c>
      <c r="X1926" t="s">
        <v>85</v>
      </c>
      <c r="Y1926" t="s">
        <v>85</v>
      </c>
      <c r="Z1926" t="s">
        <v>85</v>
      </c>
      <c r="AA1926" t="s">
        <v>85</v>
      </c>
      <c r="AB1926" t="s">
        <v>85</v>
      </c>
      <c r="AC1926" t="s">
        <v>85</v>
      </c>
      <c r="AD1926" t="s">
        <v>85</v>
      </c>
      <c r="AE1926" t="b">
        <v>0</v>
      </c>
    </row>
    <row r="1927" spans="1:31" x14ac:dyDescent="0.35">
      <c r="A1927" t="s">
        <v>85</v>
      </c>
      <c r="B1927" t="s">
        <v>13300</v>
      </c>
      <c r="C1927" t="s">
        <v>10905</v>
      </c>
      <c r="D1927" t="s">
        <v>10907</v>
      </c>
      <c r="E1927" t="s">
        <v>13099</v>
      </c>
      <c r="F1927" t="s">
        <v>10604</v>
      </c>
      <c r="G1927" t="s">
        <v>13155</v>
      </c>
      <c r="H1927" t="s">
        <v>13301</v>
      </c>
      <c r="I1927" t="s">
        <v>85</v>
      </c>
      <c r="J1927" t="s">
        <v>85</v>
      </c>
      <c r="K1927" t="s">
        <v>85</v>
      </c>
      <c r="M1927" t="s">
        <v>13301</v>
      </c>
      <c r="N1927" t="s">
        <v>85</v>
      </c>
      <c r="O1927" t="s">
        <v>13302</v>
      </c>
      <c r="P1927" t="s">
        <v>85</v>
      </c>
      <c r="Q1927" t="s">
        <v>85</v>
      </c>
      <c r="R1927" t="s">
        <v>85</v>
      </c>
      <c r="S1927" t="s">
        <v>85</v>
      </c>
      <c r="T1927" t="s">
        <v>85</v>
      </c>
      <c r="U1927" t="s">
        <v>85</v>
      </c>
      <c r="V1927" t="s">
        <v>85</v>
      </c>
      <c r="W1927" t="s">
        <v>85</v>
      </c>
      <c r="X1927" t="s">
        <v>85</v>
      </c>
      <c r="Y1927" t="s">
        <v>85</v>
      </c>
      <c r="Z1927" t="s">
        <v>85</v>
      </c>
      <c r="AA1927" t="s">
        <v>85</v>
      </c>
      <c r="AB1927" t="s">
        <v>85</v>
      </c>
      <c r="AC1927" t="s">
        <v>85</v>
      </c>
      <c r="AD1927" t="s">
        <v>85</v>
      </c>
      <c r="AE1927" t="b">
        <v>0</v>
      </c>
    </row>
    <row r="1928" spans="1:31" x14ac:dyDescent="0.35">
      <c r="A1928" t="s">
        <v>85</v>
      </c>
      <c r="B1928" t="s">
        <v>13303</v>
      </c>
      <c r="C1928" t="s">
        <v>10905</v>
      </c>
      <c r="D1928" t="s">
        <v>10907</v>
      </c>
      <c r="E1928" t="s">
        <v>13099</v>
      </c>
      <c r="F1928" t="s">
        <v>10604</v>
      </c>
      <c r="G1928" t="s">
        <v>13155</v>
      </c>
      <c r="H1928" t="s">
        <v>13304</v>
      </c>
      <c r="I1928" t="s">
        <v>85</v>
      </c>
      <c r="J1928" t="s">
        <v>85</v>
      </c>
      <c r="K1928" t="s">
        <v>85</v>
      </c>
      <c r="M1928" t="s">
        <v>13304</v>
      </c>
      <c r="N1928" t="s">
        <v>85</v>
      </c>
      <c r="O1928" t="s">
        <v>13305</v>
      </c>
      <c r="P1928" t="s">
        <v>85</v>
      </c>
      <c r="Q1928" t="s">
        <v>85</v>
      </c>
      <c r="R1928" t="s">
        <v>85</v>
      </c>
      <c r="S1928" t="s">
        <v>85</v>
      </c>
      <c r="T1928" t="s">
        <v>85</v>
      </c>
      <c r="U1928" t="s">
        <v>85</v>
      </c>
      <c r="V1928" t="s">
        <v>85</v>
      </c>
      <c r="W1928" t="s">
        <v>85</v>
      </c>
      <c r="X1928" t="s">
        <v>85</v>
      </c>
      <c r="Y1928" t="s">
        <v>85</v>
      </c>
      <c r="Z1928" t="s">
        <v>85</v>
      </c>
      <c r="AA1928" t="s">
        <v>85</v>
      </c>
      <c r="AB1928" t="s">
        <v>85</v>
      </c>
      <c r="AC1928" t="s">
        <v>85</v>
      </c>
      <c r="AD1928" t="s">
        <v>85</v>
      </c>
      <c r="AE1928" t="b">
        <v>0</v>
      </c>
    </row>
    <row r="1929" spans="1:31" x14ac:dyDescent="0.35">
      <c r="A1929" t="s">
        <v>85</v>
      </c>
      <c r="B1929" t="s">
        <v>13306</v>
      </c>
      <c r="C1929" t="s">
        <v>10905</v>
      </c>
      <c r="D1929" t="s">
        <v>10907</v>
      </c>
      <c r="E1929" t="s">
        <v>13099</v>
      </c>
      <c r="F1929" t="s">
        <v>10604</v>
      </c>
      <c r="G1929" t="s">
        <v>13155</v>
      </c>
      <c r="H1929" t="s">
        <v>13298</v>
      </c>
      <c r="I1929" t="s">
        <v>20228</v>
      </c>
      <c r="J1929" t="s">
        <v>85</v>
      </c>
      <c r="K1929" t="s">
        <v>85</v>
      </c>
      <c r="M1929" t="s">
        <v>20228</v>
      </c>
      <c r="N1929" t="s">
        <v>85</v>
      </c>
      <c r="O1929" t="s">
        <v>85</v>
      </c>
      <c r="P1929" t="s">
        <v>85</v>
      </c>
      <c r="Q1929" t="s">
        <v>85</v>
      </c>
      <c r="R1929" t="s">
        <v>85</v>
      </c>
      <c r="S1929" t="s">
        <v>85</v>
      </c>
      <c r="T1929" t="s">
        <v>85</v>
      </c>
      <c r="U1929" t="s">
        <v>85</v>
      </c>
      <c r="V1929" t="s">
        <v>85</v>
      </c>
      <c r="W1929" t="s">
        <v>85</v>
      </c>
      <c r="X1929" t="s">
        <v>85</v>
      </c>
      <c r="Y1929" t="s">
        <v>85</v>
      </c>
      <c r="Z1929" t="s">
        <v>85</v>
      </c>
      <c r="AA1929" t="s">
        <v>85</v>
      </c>
      <c r="AB1929" t="s">
        <v>85</v>
      </c>
      <c r="AC1929" t="s">
        <v>85</v>
      </c>
      <c r="AD1929" t="s">
        <v>85</v>
      </c>
      <c r="AE1929" t="b">
        <v>0</v>
      </c>
    </row>
    <row r="1930" spans="1:31" x14ac:dyDescent="0.35">
      <c r="A1930" t="s">
        <v>85</v>
      </c>
      <c r="B1930" t="s">
        <v>13307</v>
      </c>
      <c r="C1930" t="s">
        <v>10905</v>
      </c>
      <c r="D1930" t="s">
        <v>10907</v>
      </c>
      <c r="E1930" t="s">
        <v>13099</v>
      </c>
      <c r="F1930" t="s">
        <v>10604</v>
      </c>
      <c r="G1930" t="s">
        <v>13155</v>
      </c>
      <c r="H1930" t="s">
        <v>13301</v>
      </c>
      <c r="I1930" t="s">
        <v>20229</v>
      </c>
      <c r="J1930" t="s">
        <v>85</v>
      </c>
      <c r="K1930" t="s">
        <v>85</v>
      </c>
      <c r="M1930" t="s">
        <v>20229</v>
      </c>
      <c r="N1930" t="s">
        <v>85</v>
      </c>
      <c r="O1930" t="s">
        <v>85</v>
      </c>
      <c r="P1930" t="s">
        <v>85</v>
      </c>
      <c r="Q1930" t="s">
        <v>85</v>
      </c>
      <c r="R1930" t="s">
        <v>85</v>
      </c>
      <c r="S1930" t="s">
        <v>85</v>
      </c>
      <c r="T1930" t="s">
        <v>85</v>
      </c>
      <c r="U1930" t="s">
        <v>85</v>
      </c>
      <c r="V1930" t="s">
        <v>85</v>
      </c>
      <c r="W1930" t="s">
        <v>85</v>
      </c>
      <c r="X1930" t="s">
        <v>85</v>
      </c>
      <c r="Y1930" t="s">
        <v>85</v>
      </c>
      <c r="Z1930" t="s">
        <v>85</v>
      </c>
      <c r="AA1930" t="s">
        <v>85</v>
      </c>
      <c r="AB1930" t="s">
        <v>85</v>
      </c>
      <c r="AC1930" t="s">
        <v>85</v>
      </c>
      <c r="AD1930" t="s">
        <v>85</v>
      </c>
      <c r="AE1930" t="b">
        <v>0</v>
      </c>
    </row>
    <row r="1931" spans="1:31" x14ac:dyDescent="0.35">
      <c r="A1931" t="s">
        <v>85</v>
      </c>
      <c r="B1931" t="s">
        <v>13308</v>
      </c>
      <c r="C1931" t="s">
        <v>10905</v>
      </c>
      <c r="D1931" t="s">
        <v>10907</v>
      </c>
      <c r="E1931" t="s">
        <v>13099</v>
      </c>
      <c r="F1931" t="s">
        <v>10604</v>
      </c>
      <c r="G1931" t="s">
        <v>13155</v>
      </c>
      <c r="H1931" t="s">
        <v>13304</v>
      </c>
      <c r="I1931" t="s">
        <v>20230</v>
      </c>
      <c r="J1931" t="s">
        <v>85</v>
      </c>
      <c r="K1931" t="s">
        <v>85</v>
      </c>
      <c r="M1931" t="s">
        <v>20230</v>
      </c>
      <c r="N1931" t="s">
        <v>85</v>
      </c>
      <c r="O1931" t="s">
        <v>85</v>
      </c>
      <c r="P1931" t="s">
        <v>85</v>
      </c>
      <c r="Q1931" t="s">
        <v>85</v>
      </c>
      <c r="R1931" t="s">
        <v>85</v>
      </c>
      <c r="S1931" t="s">
        <v>85</v>
      </c>
      <c r="T1931" t="s">
        <v>85</v>
      </c>
      <c r="U1931" t="s">
        <v>85</v>
      </c>
      <c r="V1931" t="s">
        <v>85</v>
      </c>
      <c r="W1931" t="s">
        <v>85</v>
      </c>
      <c r="X1931" t="s">
        <v>85</v>
      </c>
      <c r="Y1931" t="s">
        <v>85</v>
      </c>
      <c r="Z1931" t="s">
        <v>85</v>
      </c>
      <c r="AA1931" t="s">
        <v>85</v>
      </c>
      <c r="AB1931" t="s">
        <v>85</v>
      </c>
      <c r="AC1931" t="s">
        <v>85</v>
      </c>
      <c r="AD1931" t="s">
        <v>85</v>
      </c>
      <c r="AE1931" t="b">
        <v>0</v>
      </c>
    </row>
    <row r="1932" spans="1:31" x14ac:dyDescent="0.35">
      <c r="A1932" t="s">
        <v>85</v>
      </c>
      <c r="B1932" t="s">
        <v>13309</v>
      </c>
      <c r="C1932" t="s">
        <v>10905</v>
      </c>
      <c r="D1932" t="s">
        <v>10907</v>
      </c>
      <c r="E1932" t="s">
        <v>13099</v>
      </c>
      <c r="F1932" t="s">
        <v>10604</v>
      </c>
      <c r="G1932" t="s">
        <v>13155</v>
      </c>
      <c r="H1932" t="s">
        <v>13298</v>
      </c>
      <c r="I1932" t="s">
        <v>20231</v>
      </c>
      <c r="J1932" t="s">
        <v>85</v>
      </c>
      <c r="K1932" t="s">
        <v>85</v>
      </c>
      <c r="M1932" t="s">
        <v>20231</v>
      </c>
      <c r="N1932" t="s">
        <v>85</v>
      </c>
      <c r="O1932" t="s">
        <v>85</v>
      </c>
      <c r="P1932" t="s">
        <v>85</v>
      </c>
      <c r="Q1932" t="s">
        <v>85</v>
      </c>
      <c r="R1932" t="s">
        <v>85</v>
      </c>
      <c r="S1932" t="s">
        <v>85</v>
      </c>
      <c r="T1932" t="s">
        <v>85</v>
      </c>
      <c r="U1932" t="s">
        <v>85</v>
      </c>
      <c r="V1932" t="s">
        <v>85</v>
      </c>
      <c r="W1932" t="s">
        <v>85</v>
      </c>
      <c r="X1932" t="s">
        <v>85</v>
      </c>
      <c r="Y1932" t="s">
        <v>85</v>
      </c>
      <c r="Z1932" t="s">
        <v>85</v>
      </c>
      <c r="AA1932" t="s">
        <v>85</v>
      </c>
      <c r="AB1932" t="s">
        <v>85</v>
      </c>
      <c r="AC1932" t="s">
        <v>85</v>
      </c>
      <c r="AD1932" t="s">
        <v>85</v>
      </c>
      <c r="AE1932" t="b">
        <v>0</v>
      </c>
    </row>
    <row r="1933" spans="1:31" x14ac:dyDescent="0.35">
      <c r="A1933" t="s">
        <v>85</v>
      </c>
      <c r="B1933" t="s">
        <v>13310</v>
      </c>
      <c r="C1933" t="s">
        <v>10905</v>
      </c>
      <c r="D1933" t="s">
        <v>10907</v>
      </c>
      <c r="E1933" t="s">
        <v>13099</v>
      </c>
      <c r="F1933" t="s">
        <v>10604</v>
      </c>
      <c r="G1933" t="s">
        <v>13155</v>
      </c>
      <c r="H1933" t="s">
        <v>13301</v>
      </c>
      <c r="I1933" t="s">
        <v>20232</v>
      </c>
      <c r="J1933" t="s">
        <v>85</v>
      </c>
      <c r="K1933" t="s">
        <v>85</v>
      </c>
      <c r="M1933" t="s">
        <v>20232</v>
      </c>
      <c r="N1933" t="s">
        <v>85</v>
      </c>
      <c r="O1933" t="s">
        <v>85</v>
      </c>
      <c r="P1933" t="s">
        <v>85</v>
      </c>
      <c r="Q1933" t="s">
        <v>85</v>
      </c>
      <c r="R1933" t="s">
        <v>85</v>
      </c>
      <c r="S1933" t="s">
        <v>85</v>
      </c>
      <c r="T1933" t="s">
        <v>85</v>
      </c>
      <c r="U1933" t="s">
        <v>85</v>
      </c>
      <c r="V1933" t="s">
        <v>85</v>
      </c>
      <c r="W1933" t="s">
        <v>85</v>
      </c>
      <c r="X1933" t="s">
        <v>85</v>
      </c>
      <c r="Y1933" t="s">
        <v>85</v>
      </c>
      <c r="Z1933" t="s">
        <v>85</v>
      </c>
      <c r="AA1933" t="s">
        <v>85</v>
      </c>
      <c r="AB1933" t="s">
        <v>85</v>
      </c>
      <c r="AC1933" t="s">
        <v>85</v>
      </c>
      <c r="AD1933" t="s">
        <v>85</v>
      </c>
      <c r="AE1933" t="b">
        <v>0</v>
      </c>
    </row>
    <row r="1934" spans="1:31" x14ac:dyDescent="0.35">
      <c r="A1934" t="s">
        <v>85</v>
      </c>
      <c r="B1934" t="s">
        <v>13311</v>
      </c>
      <c r="C1934" t="s">
        <v>10905</v>
      </c>
      <c r="D1934" t="s">
        <v>10907</v>
      </c>
      <c r="E1934" t="s">
        <v>13099</v>
      </c>
      <c r="F1934" t="s">
        <v>10604</v>
      </c>
      <c r="G1934" t="s">
        <v>13155</v>
      </c>
      <c r="H1934" t="s">
        <v>13304</v>
      </c>
      <c r="I1934" t="s">
        <v>20233</v>
      </c>
      <c r="J1934" t="s">
        <v>85</v>
      </c>
      <c r="K1934" t="s">
        <v>85</v>
      </c>
      <c r="M1934" t="s">
        <v>20233</v>
      </c>
      <c r="N1934" t="s">
        <v>85</v>
      </c>
      <c r="O1934" t="s">
        <v>85</v>
      </c>
      <c r="P1934" t="s">
        <v>85</v>
      </c>
      <c r="Q1934" t="s">
        <v>85</v>
      </c>
      <c r="R1934" t="s">
        <v>85</v>
      </c>
      <c r="S1934" t="s">
        <v>85</v>
      </c>
      <c r="T1934" t="s">
        <v>85</v>
      </c>
      <c r="U1934" t="s">
        <v>85</v>
      </c>
      <c r="V1934" t="s">
        <v>85</v>
      </c>
      <c r="W1934" t="s">
        <v>85</v>
      </c>
      <c r="X1934" t="s">
        <v>85</v>
      </c>
      <c r="Y1934" t="s">
        <v>85</v>
      </c>
      <c r="Z1934" t="s">
        <v>85</v>
      </c>
      <c r="AA1934" t="s">
        <v>85</v>
      </c>
      <c r="AB1934" t="s">
        <v>85</v>
      </c>
      <c r="AC1934" t="s">
        <v>85</v>
      </c>
      <c r="AD1934" t="s">
        <v>85</v>
      </c>
      <c r="AE1934" t="b">
        <v>0</v>
      </c>
    </row>
    <row r="1935" spans="1:31" x14ac:dyDescent="0.35">
      <c r="A1935" t="s">
        <v>85</v>
      </c>
      <c r="B1935" t="s">
        <v>13312</v>
      </c>
      <c r="C1935" t="s">
        <v>10905</v>
      </c>
      <c r="D1935" t="s">
        <v>10907</v>
      </c>
      <c r="E1935" t="s">
        <v>13099</v>
      </c>
      <c r="F1935" t="s">
        <v>10604</v>
      </c>
      <c r="G1935" t="s">
        <v>13144</v>
      </c>
      <c r="H1935" t="s">
        <v>85</v>
      </c>
      <c r="I1935" t="s">
        <v>85</v>
      </c>
      <c r="J1935" t="s">
        <v>85</v>
      </c>
      <c r="K1935" t="s">
        <v>85</v>
      </c>
      <c r="M1935" t="s">
        <v>13144</v>
      </c>
      <c r="N1935" t="s">
        <v>85</v>
      </c>
      <c r="O1935" t="s">
        <v>13313</v>
      </c>
      <c r="P1935" t="s">
        <v>85</v>
      </c>
      <c r="Q1935" t="s">
        <v>85</v>
      </c>
      <c r="R1935" t="s">
        <v>85</v>
      </c>
      <c r="S1935" t="s">
        <v>85</v>
      </c>
      <c r="T1935" t="s">
        <v>85</v>
      </c>
      <c r="V1935" t="s">
        <v>85</v>
      </c>
      <c r="W1935" t="s">
        <v>85</v>
      </c>
      <c r="X1935" t="s">
        <v>85</v>
      </c>
      <c r="Y1935" t="s">
        <v>85</v>
      </c>
      <c r="Z1935" t="s">
        <v>85</v>
      </c>
      <c r="AA1935" t="s">
        <v>85</v>
      </c>
      <c r="AB1935" t="s">
        <v>85</v>
      </c>
      <c r="AC1935" t="s">
        <v>85</v>
      </c>
      <c r="AD1935" t="s">
        <v>85</v>
      </c>
      <c r="AE1935" t="b">
        <v>0</v>
      </c>
    </row>
    <row r="1936" spans="1:31" x14ac:dyDescent="0.35">
      <c r="A1936" t="s">
        <v>85</v>
      </c>
      <c r="B1936" t="s">
        <v>13314</v>
      </c>
      <c r="C1936" t="s">
        <v>10905</v>
      </c>
      <c r="D1936" t="s">
        <v>10907</v>
      </c>
      <c r="E1936" t="s">
        <v>13099</v>
      </c>
      <c r="F1936" t="s">
        <v>10604</v>
      </c>
      <c r="G1936" t="s">
        <v>13144</v>
      </c>
      <c r="H1936" t="s">
        <v>20166</v>
      </c>
      <c r="I1936" t="s">
        <v>85</v>
      </c>
      <c r="J1936" t="s">
        <v>85</v>
      </c>
      <c r="K1936" t="s">
        <v>85</v>
      </c>
      <c r="M1936" t="s">
        <v>20166</v>
      </c>
      <c r="N1936" t="s">
        <v>85</v>
      </c>
      <c r="O1936" t="s">
        <v>85</v>
      </c>
      <c r="P1936" t="s">
        <v>85</v>
      </c>
      <c r="Q1936" t="s">
        <v>85</v>
      </c>
      <c r="R1936" t="s">
        <v>85</v>
      </c>
      <c r="S1936" t="s">
        <v>85</v>
      </c>
      <c r="T1936" t="s">
        <v>85</v>
      </c>
      <c r="V1936" t="s">
        <v>85</v>
      </c>
      <c r="W1936" t="s">
        <v>85</v>
      </c>
      <c r="X1936" t="s">
        <v>85</v>
      </c>
      <c r="Y1936" t="s">
        <v>85</v>
      </c>
      <c r="Z1936" t="s">
        <v>85</v>
      </c>
      <c r="AA1936" t="s">
        <v>85</v>
      </c>
      <c r="AB1936" t="s">
        <v>85</v>
      </c>
      <c r="AC1936" t="s">
        <v>85</v>
      </c>
      <c r="AD1936" t="s">
        <v>85</v>
      </c>
      <c r="AE1936" t="b">
        <v>0</v>
      </c>
    </row>
    <row r="1937" spans="1:31" x14ac:dyDescent="0.35">
      <c r="A1937" t="s">
        <v>85</v>
      </c>
      <c r="B1937" t="s">
        <v>13315</v>
      </c>
      <c r="C1937" t="s">
        <v>10905</v>
      </c>
      <c r="D1937" t="s">
        <v>10907</v>
      </c>
      <c r="E1937" t="s">
        <v>13099</v>
      </c>
      <c r="F1937" t="s">
        <v>10604</v>
      </c>
      <c r="G1937" t="s">
        <v>13144</v>
      </c>
      <c r="H1937" t="s">
        <v>20161</v>
      </c>
      <c r="I1937" t="s">
        <v>85</v>
      </c>
      <c r="J1937" t="s">
        <v>85</v>
      </c>
      <c r="K1937" t="s">
        <v>85</v>
      </c>
      <c r="M1937" t="s">
        <v>20161</v>
      </c>
      <c r="N1937" t="s">
        <v>85</v>
      </c>
      <c r="O1937" t="s">
        <v>85</v>
      </c>
      <c r="P1937" t="s">
        <v>85</v>
      </c>
      <c r="Q1937" t="s">
        <v>85</v>
      </c>
      <c r="R1937" t="s">
        <v>85</v>
      </c>
      <c r="S1937" t="s">
        <v>85</v>
      </c>
      <c r="T1937" t="s">
        <v>85</v>
      </c>
      <c r="V1937" t="s">
        <v>85</v>
      </c>
      <c r="W1937" t="s">
        <v>85</v>
      </c>
      <c r="X1937" t="s">
        <v>85</v>
      </c>
      <c r="Y1937" t="s">
        <v>85</v>
      </c>
      <c r="Z1937" t="s">
        <v>85</v>
      </c>
      <c r="AA1937" t="s">
        <v>85</v>
      </c>
      <c r="AB1937" t="s">
        <v>85</v>
      </c>
      <c r="AC1937" t="s">
        <v>85</v>
      </c>
      <c r="AD1937" t="s">
        <v>85</v>
      </c>
      <c r="AE1937" t="b">
        <v>0</v>
      </c>
    </row>
    <row r="1938" spans="1:31" x14ac:dyDescent="0.35">
      <c r="A1938" t="s">
        <v>85</v>
      </c>
      <c r="B1938" t="s">
        <v>20234</v>
      </c>
      <c r="C1938" t="s">
        <v>676</v>
      </c>
      <c r="D1938" t="s">
        <v>2807</v>
      </c>
      <c r="E1938" t="s">
        <v>10406</v>
      </c>
      <c r="F1938" t="s">
        <v>10540</v>
      </c>
      <c r="G1938" t="s">
        <v>10547</v>
      </c>
      <c r="H1938" t="s">
        <v>13316</v>
      </c>
      <c r="I1938" t="s">
        <v>85</v>
      </c>
      <c r="J1938" t="s">
        <v>85</v>
      </c>
      <c r="K1938" t="s">
        <v>85</v>
      </c>
      <c r="M1938" t="s">
        <v>13316</v>
      </c>
      <c r="N1938" t="s">
        <v>85</v>
      </c>
      <c r="O1938" t="s">
        <v>13317</v>
      </c>
      <c r="P1938" t="s">
        <v>85</v>
      </c>
      <c r="Q1938" t="s">
        <v>85</v>
      </c>
      <c r="R1938" t="s">
        <v>85</v>
      </c>
      <c r="S1938" t="s">
        <v>85</v>
      </c>
      <c r="T1938" t="s">
        <v>85</v>
      </c>
      <c r="V1938" t="s">
        <v>85</v>
      </c>
      <c r="W1938" t="s">
        <v>85</v>
      </c>
      <c r="X1938" t="s">
        <v>85</v>
      </c>
      <c r="Y1938" t="s">
        <v>85</v>
      </c>
      <c r="Z1938" t="s">
        <v>85</v>
      </c>
      <c r="AA1938" t="s">
        <v>85</v>
      </c>
      <c r="AB1938" t="s">
        <v>85</v>
      </c>
      <c r="AC1938" t="s">
        <v>85</v>
      </c>
      <c r="AD1938" t="s">
        <v>85</v>
      </c>
      <c r="AE1938" t="b">
        <v>0</v>
      </c>
    </row>
    <row r="1939" spans="1:31" x14ac:dyDescent="0.35">
      <c r="A1939" t="s">
        <v>85</v>
      </c>
      <c r="B1939" t="s">
        <v>20235</v>
      </c>
      <c r="C1939" t="s">
        <v>676</v>
      </c>
      <c r="D1939" t="s">
        <v>2807</v>
      </c>
      <c r="E1939" t="s">
        <v>10406</v>
      </c>
      <c r="F1939" t="s">
        <v>10540</v>
      </c>
      <c r="G1939" t="s">
        <v>10547</v>
      </c>
      <c r="H1939" t="s">
        <v>13318</v>
      </c>
      <c r="I1939" t="s">
        <v>85</v>
      </c>
      <c r="J1939" t="s">
        <v>85</v>
      </c>
      <c r="K1939" t="s">
        <v>85</v>
      </c>
      <c r="M1939" t="s">
        <v>13318</v>
      </c>
      <c r="N1939" t="s">
        <v>85</v>
      </c>
      <c r="O1939" t="s">
        <v>85</v>
      </c>
      <c r="P1939" t="s">
        <v>85</v>
      </c>
      <c r="Q1939" t="s">
        <v>85</v>
      </c>
      <c r="R1939" t="s">
        <v>85</v>
      </c>
      <c r="S1939" t="s">
        <v>85</v>
      </c>
      <c r="T1939" t="s">
        <v>85</v>
      </c>
      <c r="V1939" t="s">
        <v>85</v>
      </c>
      <c r="W1939" t="s">
        <v>85</v>
      </c>
      <c r="X1939" t="s">
        <v>85</v>
      </c>
      <c r="Y1939" t="s">
        <v>85</v>
      </c>
      <c r="Z1939" t="s">
        <v>85</v>
      </c>
      <c r="AA1939" t="s">
        <v>85</v>
      </c>
      <c r="AB1939" t="s">
        <v>85</v>
      </c>
      <c r="AC1939" t="s">
        <v>85</v>
      </c>
      <c r="AD1939" t="s">
        <v>85</v>
      </c>
      <c r="AE1939" t="b">
        <v>0</v>
      </c>
    </row>
    <row r="1940" spans="1:31" x14ac:dyDescent="0.35">
      <c r="A1940" t="s">
        <v>85</v>
      </c>
      <c r="B1940" t="s">
        <v>20236</v>
      </c>
      <c r="C1940" t="s">
        <v>676</v>
      </c>
      <c r="D1940" t="s">
        <v>2807</v>
      </c>
      <c r="E1940" t="s">
        <v>10406</v>
      </c>
      <c r="F1940" t="s">
        <v>10540</v>
      </c>
      <c r="G1940" t="s">
        <v>10547</v>
      </c>
      <c r="H1940" t="s">
        <v>13319</v>
      </c>
      <c r="I1940" t="s">
        <v>85</v>
      </c>
      <c r="J1940" t="s">
        <v>85</v>
      </c>
      <c r="K1940" t="s">
        <v>85</v>
      </c>
      <c r="M1940" t="s">
        <v>13319</v>
      </c>
      <c r="N1940" t="s">
        <v>85</v>
      </c>
      <c r="O1940" t="s">
        <v>13320</v>
      </c>
      <c r="P1940" t="s">
        <v>85</v>
      </c>
      <c r="Q1940" t="s">
        <v>85</v>
      </c>
      <c r="R1940" t="s">
        <v>13321</v>
      </c>
      <c r="S1940" t="s">
        <v>85</v>
      </c>
      <c r="T1940" t="s">
        <v>85</v>
      </c>
      <c r="V1940" t="s">
        <v>85</v>
      </c>
      <c r="W1940" t="s">
        <v>85</v>
      </c>
      <c r="X1940" t="s">
        <v>85</v>
      </c>
      <c r="Y1940" t="s">
        <v>85</v>
      </c>
      <c r="Z1940" t="s">
        <v>85</v>
      </c>
      <c r="AA1940" t="s">
        <v>85</v>
      </c>
      <c r="AB1940" t="s">
        <v>85</v>
      </c>
      <c r="AC1940" t="s">
        <v>85</v>
      </c>
      <c r="AD1940" t="s">
        <v>85</v>
      </c>
      <c r="AE1940" t="b">
        <v>0</v>
      </c>
    </row>
  </sheetData>
  <phoneticPr fontId="15" type="noConversion"/>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369AC-123E-4155-933A-58B4421A775D}">
  <sheetPr codeName="Sheet42"/>
  <dimension ref="A1:KM1049"/>
  <sheetViews>
    <sheetView workbookViewId="0">
      <selection activeCell="G11" sqref="G11"/>
    </sheetView>
  </sheetViews>
  <sheetFormatPr defaultColWidth="9" defaultRowHeight="10.5" x14ac:dyDescent="0.25"/>
  <cols>
    <col min="1" max="1" width="15.26953125" style="3" bestFit="1" customWidth="1"/>
    <col min="2" max="2" width="38" style="3" bestFit="1" customWidth="1"/>
    <col min="3" max="3" width="22.90625" style="3" bestFit="1" customWidth="1"/>
    <col min="4" max="4" width="14.1796875" style="3" bestFit="1" customWidth="1"/>
    <col min="5" max="6" width="13.54296875" style="3" bestFit="1" customWidth="1"/>
    <col min="7" max="7" width="39.81640625" style="3" customWidth="1"/>
    <col min="8" max="8" width="18" style="3" customWidth="1"/>
    <col min="9" max="9" width="23.453125" style="3" bestFit="1" customWidth="1"/>
    <col min="10" max="10" width="10.1796875" style="3" bestFit="1" customWidth="1"/>
    <col min="11" max="11" width="10.7265625" style="3" bestFit="1" customWidth="1"/>
    <col min="12" max="12" width="14.81640625" style="3" bestFit="1" customWidth="1"/>
    <col min="13" max="13" width="17.26953125" style="3" bestFit="1" customWidth="1"/>
    <col min="14" max="14" width="12.54296875" style="3" bestFit="1" customWidth="1"/>
    <col min="15" max="15" width="12.54296875" style="3" customWidth="1"/>
    <col min="16" max="16" width="8.1796875" style="3" bestFit="1" customWidth="1"/>
    <col min="17" max="17" width="6.54296875" style="3" bestFit="1" customWidth="1"/>
    <col min="18" max="19" width="9" style="3"/>
    <col min="20" max="20" width="2.81640625" style="3" customWidth="1"/>
    <col min="21" max="22" width="9" style="3"/>
    <col min="23" max="23" width="2.81640625" style="3" customWidth="1"/>
    <col min="24" max="16384" width="9" style="3"/>
  </cols>
  <sheetData>
    <row r="1" spans="1:176" ht="14.5" x14ac:dyDescent="0.35">
      <c r="A1" s="3" t="s">
        <v>2249</v>
      </c>
      <c r="B1" t="s">
        <v>8523</v>
      </c>
      <c r="C1" t="s">
        <v>8524</v>
      </c>
      <c r="D1" t="s">
        <v>8525</v>
      </c>
      <c r="F1" s="2" t="s">
        <v>3991</v>
      </c>
      <c r="G1" s="2"/>
      <c r="I1" s="2" t="s">
        <v>2266</v>
      </c>
      <c r="AD1" s="2" t="s">
        <v>2267</v>
      </c>
      <c r="FT1" s="2" t="s">
        <v>2267</v>
      </c>
    </row>
    <row r="2" spans="1:176" ht="14.5" x14ac:dyDescent="0.35">
      <c r="A2" s="3" t="s">
        <v>2271</v>
      </c>
      <c r="B2" t="s">
        <v>3865</v>
      </c>
      <c r="C2" t="s">
        <v>8526</v>
      </c>
      <c r="D2">
        <v>1</v>
      </c>
      <c r="F2" s="3" t="str" cm="1">
        <f t="array" ref="F2:F24">_xlfn._xlws.SORT(_xlfn.UNIQUE(_xlfn._xlws.FILTER(chem[C.Type] &amp;"",chem[C.Type]&lt;&gt;"")))</f>
        <v>Animal - Acaricide</v>
      </c>
      <c r="I2" s="3" t="e" cm="1" vm="2">
        <f t="array" aca="1" ref="I2" ca="1">TRANSPOSE(_xlfn._xlws.SORT(_xlfn.UNIQUE(_xlfn._xlws.FILTER(chem[C.Type],ISNUMBER(SEARCH('Chemicals, Vaccines, Medicines'!$D12,chem[C.Type])),"Not Found"))))</f>
        <v>#VALUE!</v>
      </c>
      <c r="AD2" s="3" t="e" cm="1" vm="3">
        <f t="array" aca="1" ref="AD2" ca="1">TRANSPOSE(_xlfn._xlws.SORT(_xlfn.UNIQUE(_xlfn._xlws.FILTER(chem[C.Name.2020_1] &amp; "",(chem[C.Name.2020_1]&lt;&gt;"")*(ISNUMBER(SEARCH('Chemicals, Vaccines, Medicines'!$D12,chem[C.Type]))),"Not Found"))))</f>
        <v>#VALUE!</v>
      </c>
      <c r="FT2" s="3" t="str" cm="1">
        <f t="array" aca="1" ref="FT2" ca="1">_xlfn._xlws.SORT(_xlfn.UNIQUE(_xlfn._xlws.FILTER(_xlfn.ANCHORARRAY(AD2),ISNUMBER(SEARCH('Chemicals, Vaccines, Medicines'!$E12,_xlfn.ANCHORARRAY(AD2))),"Not Found")))</f>
        <v>Not Found</v>
      </c>
    </row>
    <row r="3" spans="1:176" ht="14.5" x14ac:dyDescent="0.35">
      <c r="A3" s="3" t="s">
        <v>2271</v>
      </c>
      <c r="B3"/>
      <c r="C3" t="s">
        <v>637</v>
      </c>
      <c r="D3">
        <v>0</v>
      </c>
      <c r="F3" s="3" t="str">
        <v>Animal - Antiaflatoxin</v>
      </c>
      <c r="I3" s="3" t="e" cm="1" vm="2">
        <f t="array" aca="1" ref="I3" ca="1">TRANSPOSE(_xlfn._xlws.SORT(_xlfn.UNIQUE(_xlfn._xlws.FILTER(chem[C.Type],ISNUMBER(SEARCH('Chemicals, Vaccines, Medicines'!$D13,chem[C.Type])),"Not Found"))))</f>
        <v>#VALUE!</v>
      </c>
      <c r="AD3" s="3" t="e" cm="1" vm="3">
        <f t="array" aca="1" ref="AD3" ca="1">TRANSPOSE(_xlfn._xlws.SORT(_xlfn.UNIQUE(_xlfn._xlws.FILTER(chem[C.Name.2020_1] &amp; "",(chem[C.Name.2020_1]&lt;&gt;"")*(ISNUMBER(SEARCH('Chemicals, Vaccines, Medicines'!$D13,chem[C.Type]))),"Not Found"))))</f>
        <v>#VALUE!</v>
      </c>
      <c r="FT3" s="3" t="str" cm="1">
        <f t="array" aca="1" ref="FT3" ca="1">_xlfn._xlws.SORT(_xlfn.UNIQUE(_xlfn._xlws.FILTER(_xlfn.ANCHORARRAY(AD3),ISNUMBER(SEARCH('Chemicals, Vaccines, Medicines'!$E13,_xlfn.ANCHORARRAY(AD3))),"Not Found")))</f>
        <v>Not Found</v>
      </c>
    </row>
    <row r="4" spans="1:176" ht="14.5" x14ac:dyDescent="0.35">
      <c r="A4" s="3" t="s">
        <v>3868</v>
      </c>
      <c r="B4" t="s">
        <v>3869</v>
      </c>
      <c r="C4" t="s">
        <v>8526</v>
      </c>
      <c r="D4">
        <v>1</v>
      </c>
      <c r="F4" s="3" t="str">
        <v>Animal - Antibiotic</v>
      </c>
      <c r="I4" s="3" t="e" cm="1" vm="2">
        <f t="array" aca="1" ref="I4" ca="1">TRANSPOSE(_xlfn._xlws.SORT(_xlfn.UNIQUE(_xlfn._xlws.FILTER(chem[C.Type],ISNUMBER(SEARCH('Chemicals, Vaccines, Medicines'!$D14,chem[C.Type])),"Not Found"))))</f>
        <v>#VALUE!</v>
      </c>
      <c r="AD4" s="3" t="e" cm="1" vm="3">
        <f t="array" aca="1" ref="AD4" ca="1">TRANSPOSE(_xlfn._xlws.SORT(_xlfn.UNIQUE(_xlfn._xlws.FILTER(chem[C.Name.2020_1] &amp; "",(chem[C.Name.2020_1]&lt;&gt;"")*(ISNUMBER(SEARCH('Chemicals, Vaccines, Medicines'!$D14,chem[C.Type]))),"Not Found"))))</f>
        <v>#VALUE!</v>
      </c>
      <c r="FT4" s="3" t="str" cm="1">
        <f t="array" aca="1" ref="FT4" ca="1">_xlfn._xlws.SORT(_xlfn.UNIQUE(_xlfn._xlws.FILTER(_xlfn.ANCHORARRAY(AD4),ISNUMBER(SEARCH('Chemicals, Vaccines, Medicines'!$E14,_xlfn.ANCHORARRAY(AD4))),"Not Found")))</f>
        <v>Not Found</v>
      </c>
    </row>
    <row r="5" spans="1:176" ht="14.5" x14ac:dyDescent="0.35">
      <c r="A5" s="3" t="s">
        <v>2272</v>
      </c>
      <c r="B5" t="s">
        <v>3867</v>
      </c>
      <c r="C5" t="s">
        <v>8526</v>
      </c>
      <c r="D5">
        <v>1</v>
      </c>
      <c r="F5" s="3" t="str">
        <v>Animal - Antihelmintic</v>
      </c>
      <c r="I5" s="3" t="e" cm="1" vm="2">
        <f t="array" aca="1" ref="I5" ca="1">TRANSPOSE(_xlfn._xlws.SORT(_xlfn.UNIQUE(_xlfn._xlws.FILTER(chem[C.Type],ISNUMBER(SEARCH('Chemicals, Vaccines, Medicines'!$D15,chem[C.Type])),"Not Found"))))</f>
        <v>#VALUE!</v>
      </c>
      <c r="AD5" s="3" t="e" cm="1" vm="3">
        <f t="array" aca="1" ref="AD5" ca="1">TRANSPOSE(_xlfn._xlws.SORT(_xlfn.UNIQUE(_xlfn._xlws.FILTER(chem[C.Name.2020_1] &amp; "",(chem[C.Name.2020_1]&lt;&gt;"")*(ISNUMBER(SEARCH('Chemicals, Vaccines, Medicines'!$D15,chem[C.Type]))),"Not Found"))))</f>
        <v>#VALUE!</v>
      </c>
      <c r="FT5" s="3" t="str" cm="1">
        <f t="array" aca="1" ref="FT5" ca="1">_xlfn._xlws.SORT(_xlfn.UNIQUE(_xlfn._xlws.FILTER(_xlfn.ANCHORARRAY(AD5),ISNUMBER(SEARCH('Chemicals, Vaccines, Medicines'!$E15,_xlfn.ANCHORARRAY(AD5))),"Not Found")))</f>
        <v>Not Found</v>
      </c>
    </row>
    <row r="6" spans="1:176" ht="14.5" x14ac:dyDescent="0.35">
      <c r="A6" s="3" t="s">
        <v>2272</v>
      </c>
      <c r="B6" t="s">
        <v>3873</v>
      </c>
      <c r="C6" t="s">
        <v>8527</v>
      </c>
      <c r="D6">
        <v>0</v>
      </c>
      <c r="F6" s="3" t="str">
        <v>Animal - Antimicrobial</v>
      </c>
      <c r="I6" s="3" t="e" cm="1" vm="2">
        <f t="array" aca="1" ref="I6" ca="1">TRANSPOSE(_xlfn._xlws.SORT(_xlfn.UNIQUE(_xlfn._xlws.FILTER(chem[C.Type],ISNUMBER(SEARCH('Chemicals, Vaccines, Medicines'!$D16,chem[C.Type])),"Not Found"))))</f>
        <v>#VALUE!</v>
      </c>
      <c r="AD6" s="3" t="e" cm="1" vm="3">
        <f t="array" aca="1" ref="AD6" ca="1">TRANSPOSE(_xlfn._xlws.SORT(_xlfn.UNIQUE(_xlfn._xlws.FILTER(chem[C.Name.2020_1] &amp; "",(chem[C.Name.2020_1]&lt;&gt;"")*(ISNUMBER(SEARCH('Chemicals, Vaccines, Medicines'!$D16,chem[C.Type]))),"Not Found"))))</f>
        <v>#VALUE!</v>
      </c>
      <c r="FT6" s="3" t="str" cm="1">
        <f t="array" aca="1" ref="FT6" ca="1">_xlfn._xlws.SORT(_xlfn.UNIQUE(_xlfn._xlws.FILTER(_xlfn.ANCHORARRAY(AD6),ISNUMBER(SEARCH('Chemicals, Vaccines, Medicines'!$E16,_xlfn.ANCHORARRAY(AD6))),"Not Found")))</f>
        <v>Not Found</v>
      </c>
    </row>
    <row r="7" spans="1:176" ht="14.5" x14ac:dyDescent="0.35">
      <c r="A7" s="3" t="s">
        <v>2272</v>
      </c>
      <c r="B7" t="s">
        <v>3877</v>
      </c>
      <c r="C7" t="s">
        <v>8526</v>
      </c>
      <c r="D7">
        <v>1</v>
      </c>
      <c r="F7" s="3" t="str">
        <v>Animal - Antiparasitic</v>
      </c>
      <c r="I7" s="3" t="e" cm="1" vm="2">
        <f t="array" aca="1" ref="I7" ca="1">TRANSPOSE(_xlfn._xlws.SORT(_xlfn.UNIQUE(_xlfn._xlws.FILTER(chem[C.Type],ISNUMBER(SEARCH('Chemicals, Vaccines, Medicines'!$D17,chem[C.Type])),"Not Found"))))</f>
        <v>#VALUE!</v>
      </c>
      <c r="AD7" s="3" t="e" cm="1" vm="3">
        <f t="array" aca="1" ref="AD7" ca="1">TRANSPOSE(_xlfn._xlws.SORT(_xlfn.UNIQUE(_xlfn._xlws.FILTER(chem[C.Name.2020_1] &amp; "",(chem[C.Name.2020_1]&lt;&gt;"")*(ISNUMBER(SEARCH('Chemicals, Vaccines, Medicines'!$D17,chem[C.Type]))),"Not Found"))))</f>
        <v>#VALUE!</v>
      </c>
      <c r="FT7" s="3" t="str" cm="1">
        <f t="array" aca="1" ref="FT7" ca="1">_xlfn._xlws.SORT(_xlfn.UNIQUE(_xlfn._xlws.FILTER(_xlfn.ANCHORARRAY(AD7),ISNUMBER(SEARCH('Chemicals, Vaccines, Medicines'!$E17,_xlfn.ANCHORARRAY(AD7))),"Not Found")))</f>
        <v>Not Found</v>
      </c>
    </row>
    <row r="8" spans="1:176" ht="14.5" x14ac:dyDescent="0.35">
      <c r="A8" s="3" t="s">
        <v>2272</v>
      </c>
      <c r="B8" t="s">
        <v>3874</v>
      </c>
      <c r="C8" t="s">
        <v>8526</v>
      </c>
      <c r="D8">
        <v>1</v>
      </c>
      <c r="F8" s="3" t="str">
        <v>Animal - Insecticide</v>
      </c>
      <c r="I8" s="3" t="e" cm="1" vm="2">
        <f t="array" aca="1" ref="I8" ca="1">TRANSPOSE(_xlfn._xlws.SORT(_xlfn.UNIQUE(_xlfn._xlws.FILTER(chem[C.Type],ISNUMBER(SEARCH('Chemicals, Vaccines, Medicines'!$D18,chem[C.Type])),"Not Found"))))</f>
        <v>#VALUE!</v>
      </c>
      <c r="AD8" s="3" t="e" cm="1" vm="3">
        <f t="array" aca="1" ref="AD8" ca="1">TRANSPOSE(_xlfn._xlws.SORT(_xlfn.UNIQUE(_xlfn._xlws.FILTER(chem[C.Name.2020_1] &amp; "",(chem[C.Name.2020_1]&lt;&gt;"")*(ISNUMBER(SEARCH('Chemicals, Vaccines, Medicines'!$D18,chem[C.Type]))),"Not Found"))))</f>
        <v>#VALUE!</v>
      </c>
      <c r="FT8" s="3" t="str" cm="1">
        <f t="array" aca="1" ref="FT8" ca="1">_xlfn._xlws.SORT(_xlfn.UNIQUE(_xlfn._xlws.FILTER(_xlfn.ANCHORARRAY(AD8),ISNUMBER(SEARCH('Chemicals, Vaccines, Medicines'!$E18,_xlfn.ANCHORARRAY(AD8))),"Not Found")))</f>
        <v>Not Found</v>
      </c>
    </row>
    <row r="9" spans="1:176" ht="14.5" x14ac:dyDescent="0.35">
      <c r="A9" s="3" t="s">
        <v>2272</v>
      </c>
      <c r="B9" t="s">
        <v>3879</v>
      </c>
      <c r="C9" t="s">
        <v>8526</v>
      </c>
      <c r="D9">
        <v>1</v>
      </c>
      <c r="F9" s="3" t="str">
        <v>Animal - Vaccine</v>
      </c>
      <c r="I9" s="3" t="e" cm="1" vm="2">
        <f t="array" aca="1" ref="I9" ca="1">TRANSPOSE(_xlfn._xlws.SORT(_xlfn.UNIQUE(_xlfn._xlws.FILTER(chem[C.Type],ISNUMBER(SEARCH('Chemicals, Vaccines, Medicines'!$D19,chem[C.Type])),"Not Found"))))</f>
        <v>#VALUE!</v>
      </c>
      <c r="AD9" s="3" t="e" cm="1" vm="3">
        <f t="array" aca="1" ref="AD9" ca="1">TRANSPOSE(_xlfn._xlws.SORT(_xlfn.UNIQUE(_xlfn._xlws.FILTER(chem[C.Name.2020_1] &amp; "",(chem[C.Name.2020_1]&lt;&gt;"")*(ISNUMBER(SEARCH('Chemicals, Vaccines, Medicines'!$D19,chem[C.Type]))),"Not Found"))))</f>
        <v>#VALUE!</v>
      </c>
      <c r="FT9" s="3" t="str" cm="1">
        <f t="array" aca="1" ref="FT9" ca="1">_xlfn._xlws.SORT(_xlfn.UNIQUE(_xlfn._xlws.FILTER(_xlfn.ANCHORARRAY(AD9),ISNUMBER(SEARCH('Chemicals, Vaccines, Medicines'!$E19,_xlfn.ANCHORARRAY(AD9))),"Not Found")))</f>
        <v>Not Found</v>
      </c>
    </row>
    <row r="10" spans="1:176" ht="14.5" x14ac:dyDescent="0.35">
      <c r="A10" s="3" t="s">
        <v>2274</v>
      </c>
      <c r="B10" t="s">
        <v>3867</v>
      </c>
      <c r="C10" t="s">
        <v>8526</v>
      </c>
      <c r="D10">
        <v>1</v>
      </c>
      <c r="F10" s="3" t="str">
        <v>Antistress</v>
      </c>
      <c r="I10" s="3" t="e" cm="1" vm="2">
        <f t="array" aca="1" ref="I10" ca="1">TRANSPOSE(_xlfn._xlws.SORT(_xlfn.UNIQUE(_xlfn._xlws.FILTER(chem[C.Type],ISNUMBER(SEARCH('Chemicals, Vaccines, Medicines'!$D20,chem[C.Type])),"Not Found"))))</f>
        <v>#VALUE!</v>
      </c>
      <c r="AD10" s="3" t="e" cm="1" vm="3">
        <f t="array" aca="1" ref="AD10" ca="1">TRANSPOSE(_xlfn._xlws.SORT(_xlfn.UNIQUE(_xlfn._xlws.FILTER(chem[C.Name.2020_1] &amp; "",(chem[C.Name.2020_1]&lt;&gt;"")*(ISNUMBER(SEARCH('Chemicals, Vaccines, Medicines'!$D20,chem[C.Type]))),"Not Found"))))</f>
        <v>#VALUE!</v>
      </c>
      <c r="FT10" s="3" t="str" cm="1">
        <f t="array" aca="1" ref="FT10" ca="1">_xlfn._xlws.SORT(_xlfn.UNIQUE(_xlfn._xlws.FILTER(_xlfn.ANCHORARRAY(AD10),ISNUMBER(SEARCH('Chemicals, Vaccines, Medicines'!$E20,_xlfn.ANCHORARRAY(AD10))),"Not Found")))</f>
        <v>Not Found</v>
      </c>
    </row>
    <row r="11" spans="1:176" ht="14.5" x14ac:dyDescent="0.35">
      <c r="A11" s="3" t="s">
        <v>2274</v>
      </c>
      <c r="B11" t="s">
        <v>3881</v>
      </c>
      <c r="C11" t="s">
        <v>8526</v>
      </c>
      <c r="D11">
        <v>6</v>
      </c>
      <c r="F11" s="3" t="str">
        <v>Biofertilizer</v>
      </c>
      <c r="I11" s="3" t="e" cm="1" vm="2">
        <f t="array" aca="1" ref="I11" ca="1">TRANSPOSE(_xlfn._xlws.SORT(_xlfn.UNIQUE(_xlfn._xlws.FILTER(chem[C.Type],ISNUMBER(SEARCH('Chemicals, Vaccines, Medicines'!$D21,chem[C.Type])),"Not Found"))))</f>
        <v>#VALUE!</v>
      </c>
      <c r="AD11" s="3" t="e" cm="1" vm="3">
        <f t="array" aca="1" ref="AD11" ca="1">TRANSPOSE(_xlfn._xlws.SORT(_xlfn.UNIQUE(_xlfn._xlws.FILTER(chem[C.Name.2020_1] &amp; "",(chem[C.Name.2020_1]&lt;&gt;"")*(ISNUMBER(SEARCH('Chemicals, Vaccines, Medicines'!$D21,chem[C.Type]))),"Not Found"))))</f>
        <v>#VALUE!</v>
      </c>
      <c r="FT11" s="3" t="str" cm="1">
        <f t="array" aca="1" ref="FT11" ca="1">_xlfn._xlws.SORT(_xlfn.UNIQUE(_xlfn._xlws.FILTER(_xlfn.ANCHORARRAY(AD11),ISNUMBER(SEARCH('Chemicals, Vaccines, Medicines'!$E21,_xlfn.ANCHORARRAY(AD11))),"Not Found")))</f>
        <v>Not Found</v>
      </c>
    </row>
    <row r="12" spans="1:176" ht="14.5" x14ac:dyDescent="0.35">
      <c r="A12" s="3" t="s">
        <v>2275</v>
      </c>
      <c r="B12" t="s">
        <v>3883</v>
      </c>
      <c r="C12" t="s">
        <v>8527</v>
      </c>
      <c r="D12">
        <v>0</v>
      </c>
      <c r="F12" s="3" t="str">
        <v>Biofungicide</v>
      </c>
      <c r="I12" s="3" t="e" cm="1" vm="2">
        <f t="array" aca="1" ref="I12" ca="1">TRANSPOSE(_xlfn._xlws.SORT(_xlfn.UNIQUE(_xlfn._xlws.FILTER(chem[C.Type],ISNUMBER(SEARCH('Chemicals, Vaccines, Medicines'!$D22,chem[C.Type])),"Not Found"))))</f>
        <v>#VALUE!</v>
      </c>
      <c r="AD12" s="3" t="e" cm="1" vm="3">
        <f t="array" aca="1" ref="AD12" ca="1">TRANSPOSE(_xlfn._xlws.SORT(_xlfn.UNIQUE(_xlfn._xlws.FILTER(chem[C.Name.2020_1] &amp; "",(chem[C.Name.2020_1]&lt;&gt;"")*(ISNUMBER(SEARCH('Chemicals, Vaccines, Medicines'!$D22,chem[C.Type]))),"Not Found"))))</f>
        <v>#VALUE!</v>
      </c>
      <c r="FT12" s="3" t="str" cm="1">
        <f t="array" aca="1" ref="FT12" ca="1">_xlfn._xlws.SORT(_xlfn.UNIQUE(_xlfn._xlws.FILTER(_xlfn.ANCHORARRAY(AD12),ISNUMBER(SEARCH('Chemicals, Vaccines, Medicines'!$E22,_xlfn.ANCHORARRAY(AD12))),"Not Found")))</f>
        <v>Not Found</v>
      </c>
    </row>
    <row r="13" spans="1:176" ht="14.5" x14ac:dyDescent="0.35">
      <c r="A13" s="3" t="s">
        <v>3886</v>
      </c>
      <c r="B13" t="s">
        <v>3867</v>
      </c>
      <c r="C13" t="s">
        <v>8526</v>
      </c>
      <c r="D13">
        <v>1</v>
      </c>
      <c r="F13" s="3" t="str">
        <v>Bioherbicide</v>
      </c>
      <c r="I13" s="3" t="e" cm="1" vm="2">
        <f t="array" aca="1" ref="I13" ca="1">TRANSPOSE(_xlfn._xlws.SORT(_xlfn.UNIQUE(_xlfn._xlws.FILTER(chem[C.Type],ISNUMBER(SEARCH('Chemicals, Vaccines, Medicines'!$D23,chem[C.Type])),"Not Found"))))</f>
        <v>#VALUE!</v>
      </c>
      <c r="AD13" s="3" t="e" cm="1" vm="3">
        <f t="array" aca="1" ref="AD13" ca="1">TRANSPOSE(_xlfn._xlws.SORT(_xlfn.UNIQUE(_xlfn._xlws.FILTER(chem[C.Name.2020_1] &amp; "",(chem[C.Name.2020_1]&lt;&gt;"")*(ISNUMBER(SEARCH('Chemicals, Vaccines, Medicines'!$D23,chem[C.Type]))),"Not Found"))))</f>
        <v>#VALUE!</v>
      </c>
      <c r="FT13" s="3" t="str" cm="1">
        <f t="array" aca="1" ref="FT13" ca="1">_xlfn._xlws.SORT(_xlfn.UNIQUE(_xlfn._xlws.FILTER(_xlfn.ANCHORARRAY(AD13),ISNUMBER(SEARCH('Chemicals, Vaccines, Medicines'!$E23,_xlfn.ANCHORARRAY(AD13))),"Not Found")))</f>
        <v>Not Found</v>
      </c>
    </row>
    <row r="14" spans="1:176" ht="14.5" x14ac:dyDescent="0.35">
      <c r="A14" s="3" t="s">
        <v>3886</v>
      </c>
      <c r="B14" t="s">
        <v>3865</v>
      </c>
      <c r="C14" t="s">
        <v>8526</v>
      </c>
      <c r="D14">
        <v>1</v>
      </c>
      <c r="F14" s="3" t="str">
        <v>Bioinsecticide</v>
      </c>
      <c r="I14" s="3" t="e" cm="1" vm="2">
        <f t="array" aca="1" ref="I14" ca="1">TRANSPOSE(_xlfn._xlws.SORT(_xlfn.UNIQUE(_xlfn._xlws.FILTER(chem[C.Type],ISNUMBER(SEARCH('Chemicals, Vaccines, Medicines'!$D24,chem[C.Type])),"Not Found"))))</f>
        <v>#VALUE!</v>
      </c>
      <c r="AD14" s="3" t="e" cm="1" vm="3">
        <f t="array" aca="1" ref="AD14" ca="1">TRANSPOSE(_xlfn._xlws.SORT(_xlfn.UNIQUE(_xlfn._xlws.FILTER(chem[C.Name.2020_1] &amp; "",(chem[C.Name.2020_1]&lt;&gt;"")*(ISNUMBER(SEARCH('Chemicals, Vaccines, Medicines'!$D24,chem[C.Type]))),"Not Found"))))</f>
        <v>#VALUE!</v>
      </c>
      <c r="FT14" s="3" t="str" cm="1">
        <f t="array" aca="1" ref="FT14" ca="1">_xlfn._xlws.SORT(_xlfn.UNIQUE(_xlfn._xlws.FILTER(_xlfn.ANCHORARRAY(AD14),ISNUMBER(SEARCH('Chemicals, Vaccines, Medicines'!$E24,_xlfn.ANCHORARRAY(AD14))),"Not Found")))</f>
        <v>Not Found</v>
      </c>
    </row>
    <row r="15" spans="1:176" ht="14.5" x14ac:dyDescent="0.35">
      <c r="A15" s="3" t="s">
        <v>3886</v>
      </c>
      <c r="B15" t="s">
        <v>3889</v>
      </c>
      <c r="C15" t="s">
        <v>8526</v>
      </c>
      <c r="D15">
        <v>1</v>
      </c>
      <c r="F15" s="3" t="str">
        <v>Biopesticide</v>
      </c>
      <c r="I15" s="3" t="e" cm="1" vm="2">
        <f t="array" aca="1" ref="I15" ca="1">TRANSPOSE(_xlfn._xlws.SORT(_xlfn.UNIQUE(_xlfn._xlws.FILTER(chem[C.Type],ISNUMBER(SEARCH('Chemicals, Vaccines, Medicines'!$D25,chem[C.Type])),"Not Found"))))</f>
        <v>#VALUE!</v>
      </c>
      <c r="AD15" s="3" t="e" cm="1" vm="3">
        <f t="array" aca="1" ref="AD15" ca="1">TRANSPOSE(_xlfn._xlws.SORT(_xlfn.UNIQUE(_xlfn._xlws.FILTER(chem[C.Name.2020_1] &amp; "",(chem[C.Name.2020_1]&lt;&gt;"")*(ISNUMBER(SEARCH('Chemicals, Vaccines, Medicines'!$D25,chem[C.Type]))),"Not Found"))))</f>
        <v>#VALUE!</v>
      </c>
      <c r="FT15" s="3" t="str" cm="1">
        <f t="array" aca="1" ref="FT15" ca="1">_xlfn._xlws.SORT(_xlfn.UNIQUE(_xlfn._xlws.FILTER(_xlfn.ANCHORARRAY(AD15),ISNUMBER(SEARCH('Chemicals, Vaccines, Medicines'!$E25,_xlfn.ANCHORARRAY(AD15))),"Not Found")))</f>
        <v>Not Found</v>
      </c>
    </row>
    <row r="16" spans="1:176" ht="14.5" x14ac:dyDescent="0.35">
      <c r="A16" s="3" t="s">
        <v>3886</v>
      </c>
      <c r="B16" t="s">
        <v>3891</v>
      </c>
      <c r="C16" t="s">
        <v>8526</v>
      </c>
      <c r="D16">
        <v>1</v>
      </c>
      <c r="F16" s="3" t="str">
        <v>Fungicide</v>
      </c>
      <c r="I16" s="3" t="e" cm="1" vm="2">
        <f t="array" aca="1" ref="I16" ca="1">TRANSPOSE(_xlfn._xlws.SORT(_xlfn.UNIQUE(_xlfn._xlws.FILTER(chem[C.Type],ISNUMBER(SEARCH('Chemicals, Vaccines, Medicines'!$D26,chem[C.Type])),"Not Found"))))</f>
        <v>#VALUE!</v>
      </c>
      <c r="AD16" s="3" t="e" cm="1" vm="3">
        <f t="array" aca="1" ref="AD16" ca="1">TRANSPOSE(_xlfn._xlws.SORT(_xlfn.UNIQUE(_xlfn._xlws.FILTER(chem[C.Name.2020_1] &amp; "",(chem[C.Name.2020_1]&lt;&gt;"")*(ISNUMBER(SEARCH('Chemicals, Vaccines, Medicines'!$D26,chem[C.Type]))),"Not Found"))))</f>
        <v>#VALUE!</v>
      </c>
      <c r="FT16" s="3" t="str" cm="1">
        <f t="array" aca="1" ref="FT16" ca="1">_xlfn._xlws.SORT(_xlfn.UNIQUE(_xlfn._xlws.FILTER(_xlfn.ANCHORARRAY(AD16),ISNUMBER(SEARCH('Chemicals, Vaccines, Medicines'!$E26,_xlfn.ANCHORARRAY(AD16))),"Not Found")))</f>
        <v>Not Found</v>
      </c>
    </row>
    <row r="17" spans="1:299" ht="14.5" x14ac:dyDescent="0.35">
      <c r="A17" s="3" t="s">
        <v>3886</v>
      </c>
      <c r="B17" t="s">
        <v>3893</v>
      </c>
      <c r="C17" t="s">
        <v>8527</v>
      </c>
      <c r="D17">
        <v>0</v>
      </c>
      <c r="F17" s="3" t="str">
        <v>Herbicide</v>
      </c>
      <c r="I17" s="3" t="e" cm="1" vm="2">
        <f t="array" aca="1" ref="I17" ca="1">TRANSPOSE(_xlfn._xlws.SORT(_xlfn.UNIQUE(_xlfn._xlws.FILTER(chem[C.Type],ISNUMBER(SEARCH('Chemicals, Vaccines, Medicines'!$D27,chem[C.Type])),"Not Found"))))</f>
        <v>#VALUE!</v>
      </c>
      <c r="AD17" s="3" t="e" cm="1" vm="3">
        <f t="array" aca="1" ref="AD17" ca="1">TRANSPOSE(_xlfn._xlws.SORT(_xlfn.UNIQUE(_xlfn._xlws.FILTER(chem[C.Name.2020_1] &amp; "",(chem[C.Name.2020_1]&lt;&gt;"")*(ISNUMBER(SEARCH('Chemicals, Vaccines, Medicines'!$D27,chem[C.Type]))),"Not Found"))))</f>
        <v>#VALUE!</v>
      </c>
      <c r="FT17" s="3" t="str" cm="1">
        <f t="array" aca="1" ref="FT17" ca="1">_xlfn._xlws.SORT(_xlfn.UNIQUE(_xlfn._xlws.FILTER(_xlfn.ANCHORARRAY(AD17),ISNUMBER(SEARCH('Chemicals, Vaccines, Medicines'!$E27,_xlfn.ANCHORARRAY(AD17))),"Not Found")))</f>
        <v>Not Found</v>
      </c>
    </row>
    <row r="18" spans="1:299" ht="14.5" x14ac:dyDescent="0.35">
      <c r="A18" s="3" t="s">
        <v>3886</v>
      </c>
      <c r="B18" t="s">
        <v>3897</v>
      </c>
      <c r="C18" t="s">
        <v>8527</v>
      </c>
      <c r="D18">
        <v>0</v>
      </c>
      <c r="F18" s="3" t="str">
        <v>Inoculation - Seed</v>
      </c>
      <c r="I18" s="3" t="e" cm="1" vm="2">
        <f t="array" aca="1" ref="I18" ca="1">TRANSPOSE(_xlfn._xlws.SORT(_xlfn.UNIQUE(_xlfn._xlws.FILTER(chem[C.Type],ISNUMBER(SEARCH('Chemicals, Vaccines, Medicines'!$D28,chem[C.Type])),"Not Found"))))</f>
        <v>#VALUE!</v>
      </c>
      <c r="AD18" s="3" t="e" cm="1" vm="3">
        <f t="array" aca="1" ref="AD18" ca="1">TRANSPOSE(_xlfn._xlws.SORT(_xlfn.UNIQUE(_xlfn._xlws.FILTER(chem[C.Name.2020_1] &amp; "",(chem[C.Name.2020_1]&lt;&gt;"")*(ISNUMBER(SEARCH('Chemicals, Vaccines, Medicines'!$D28,chem[C.Type]))),"Not Found"))))</f>
        <v>#VALUE!</v>
      </c>
      <c r="FT18" s="3" t="str" cm="1">
        <f t="array" aca="1" ref="FT18" ca="1">_xlfn._xlws.SORT(_xlfn.UNIQUE(_xlfn._xlws.FILTER(_xlfn.ANCHORARRAY(AD18),ISNUMBER(SEARCH('Chemicals, Vaccines, Medicines'!$E28,_xlfn.ANCHORARRAY(AD18))),"Not Found")))</f>
        <v>Not Found</v>
      </c>
    </row>
    <row r="19" spans="1:299" ht="14.5" x14ac:dyDescent="0.35">
      <c r="A19" s="3" t="s">
        <v>3886</v>
      </c>
      <c r="B19" t="s">
        <v>3899</v>
      </c>
      <c r="C19" t="s">
        <v>8526</v>
      </c>
      <c r="D19">
        <v>2</v>
      </c>
      <c r="F19" s="3" t="str">
        <v>Inoculation - Soil</v>
      </c>
      <c r="I19" s="3" t="e" cm="1" vm="2">
        <f t="array" aca="1" ref="I19" ca="1">TRANSPOSE(_xlfn._xlws.SORT(_xlfn.UNIQUE(_xlfn._xlws.FILTER(chem[C.Type],ISNUMBER(SEARCH('Chemicals, Vaccines, Medicines'!$D29,chem[C.Type])),"Not Found"))))</f>
        <v>#VALUE!</v>
      </c>
      <c r="AD19" s="3" t="e" cm="1" vm="3">
        <f t="array" aca="1" ref="AD19" ca="1">TRANSPOSE(_xlfn._xlws.SORT(_xlfn.UNIQUE(_xlfn._xlws.FILTER(chem[C.Name.2020_1] &amp; "",(chem[C.Name.2020_1]&lt;&gt;"")*(ISNUMBER(SEARCH('Chemicals, Vaccines, Medicines'!$D29,chem[C.Type]))),"Not Found"))))</f>
        <v>#VALUE!</v>
      </c>
      <c r="FT19" s="3" t="str" cm="1">
        <f t="array" aca="1" ref="FT19" ca="1">_xlfn._xlws.SORT(_xlfn.UNIQUE(_xlfn._xlws.FILTER(_xlfn.ANCHORARRAY(AD19),ISNUMBER(SEARCH('Chemicals, Vaccines, Medicines'!$E29,_xlfn.ANCHORARRAY(AD19))),"Not Found")))</f>
        <v>Not Found</v>
      </c>
    </row>
    <row r="20" spans="1:299" ht="14.5" x14ac:dyDescent="0.35">
      <c r="A20" s="3" t="s">
        <v>3886</v>
      </c>
      <c r="B20" t="s">
        <v>3901</v>
      </c>
      <c r="C20" t="s">
        <v>8526</v>
      </c>
      <c r="D20">
        <v>2</v>
      </c>
      <c r="F20" s="3" t="str">
        <v>Insecticide</v>
      </c>
      <c r="I20" s="3" t="e" cm="1" vm="2">
        <f t="array" aca="1" ref="I20" ca="1">TRANSPOSE(_xlfn._xlws.SORT(_xlfn.UNIQUE(_xlfn._xlws.FILTER(chem[C.Type],ISNUMBER(SEARCH('Chemicals, Vaccines, Medicines'!$D30,chem[C.Type])),"Not Found"))))</f>
        <v>#VALUE!</v>
      </c>
      <c r="AD20" s="3" t="e" cm="1" vm="3">
        <f t="array" aca="1" ref="AD20" ca="1">TRANSPOSE(_xlfn._xlws.SORT(_xlfn.UNIQUE(_xlfn._xlws.FILTER(chem[C.Name.2020_1] &amp; "",(chem[C.Name.2020_1]&lt;&gt;"")*(ISNUMBER(SEARCH('Chemicals, Vaccines, Medicines'!$D30,chem[C.Type]))),"Not Found"))))</f>
        <v>#VALUE!</v>
      </c>
      <c r="FT20" s="3" t="str" cm="1">
        <f t="array" aca="1" ref="FT20" ca="1">_xlfn._xlws.SORT(_xlfn.UNIQUE(_xlfn._xlws.FILTER(_xlfn.ANCHORARRAY(AD20),ISNUMBER(SEARCH('Chemicals, Vaccines, Medicines'!$E30,_xlfn.ANCHORARRAY(AD20))),"Not Found")))</f>
        <v>Not Found</v>
      </c>
    </row>
    <row r="21" spans="1:299" ht="14.5" x14ac:dyDescent="0.35">
      <c r="A21" s="3" t="s">
        <v>3886</v>
      </c>
      <c r="B21" t="s">
        <v>3903</v>
      </c>
      <c r="C21" t="s">
        <v>8527</v>
      </c>
      <c r="D21">
        <v>0</v>
      </c>
      <c r="F21" s="3" t="str">
        <v>Nematicide</v>
      </c>
      <c r="I21" s="3" t="e" cm="1" vm="2">
        <f t="array" aca="1" ref="I21" ca="1">TRANSPOSE(_xlfn._xlws.SORT(_xlfn.UNIQUE(_xlfn._xlws.FILTER(chem[C.Type],ISNUMBER(SEARCH('Chemicals, Vaccines, Medicines'!$D31,chem[C.Type])),"Not Found"))))</f>
        <v>#VALUE!</v>
      </c>
      <c r="AD21" s="3" t="e" cm="1" vm="3">
        <f t="array" aca="1" ref="AD21" ca="1">TRANSPOSE(_xlfn._xlws.SORT(_xlfn.UNIQUE(_xlfn._xlws.FILTER(chem[C.Name.2020_1] &amp; "",(chem[C.Name.2020_1]&lt;&gt;"")*(ISNUMBER(SEARCH('Chemicals, Vaccines, Medicines'!$D31,chem[C.Type]))),"Not Found"))))</f>
        <v>#VALUE!</v>
      </c>
      <c r="FT21" s="3" t="str" cm="1">
        <f t="array" aca="1" ref="FT21" ca="1">_xlfn._xlws.SORT(_xlfn.UNIQUE(_xlfn._xlws.FILTER(_xlfn.ANCHORARRAY(AD21),ISNUMBER(SEARCH('Chemicals, Vaccines, Medicines'!$E31,_xlfn.ANCHORARRAY(AD21))),"Not Found")))</f>
        <v>Not Found</v>
      </c>
    </row>
    <row r="22" spans="1:299" ht="14.5" x14ac:dyDescent="0.35">
      <c r="A22" s="3" t="s">
        <v>3886</v>
      </c>
      <c r="B22" t="s">
        <v>3906</v>
      </c>
      <c r="C22" t="s">
        <v>8526</v>
      </c>
      <c r="D22">
        <v>1</v>
      </c>
      <c r="F22" s="3" t="str">
        <v>Other</v>
      </c>
      <c r="I22" s="3" t="e" cm="1" vm="2">
        <f t="array" aca="1" ref="I22" ca="1">TRANSPOSE(_xlfn._xlws.SORT(_xlfn.UNIQUE(_xlfn._xlws.FILTER(chem[C.Type],ISNUMBER(SEARCH('Chemicals, Vaccines, Medicines'!$D32,chem[C.Type])),"Not Found"))))</f>
        <v>#VALUE!</v>
      </c>
      <c r="AD22" s="3" t="e" cm="1" vm="3">
        <f t="array" aca="1" ref="AD22" ca="1">TRANSPOSE(_xlfn._xlws.SORT(_xlfn.UNIQUE(_xlfn._xlws.FILTER(chem[C.Name.2020_1] &amp; "",(chem[C.Name.2020_1]&lt;&gt;"")*(ISNUMBER(SEARCH('Chemicals, Vaccines, Medicines'!$D32,chem[C.Type]))),"Not Found"))))</f>
        <v>#VALUE!</v>
      </c>
      <c r="FT22" s="3" t="str" cm="1">
        <f t="array" aca="1" ref="FT22" ca="1">_xlfn._xlws.SORT(_xlfn.UNIQUE(_xlfn._xlws.FILTER(_xlfn.ANCHORARRAY(AD22),ISNUMBER(SEARCH('Chemicals, Vaccines, Medicines'!$E32,_xlfn.ANCHORARRAY(AD22))),"Not Found")))</f>
        <v>Not Found</v>
      </c>
    </row>
    <row r="23" spans="1:299" ht="14.5" x14ac:dyDescent="0.35">
      <c r="A23" s="3" t="s">
        <v>2276</v>
      </c>
      <c r="B23" t="s">
        <v>3908</v>
      </c>
      <c r="C23" t="s">
        <v>8526</v>
      </c>
      <c r="D23">
        <v>2</v>
      </c>
      <c r="F23" s="3" t="str">
        <v>Rodenticide</v>
      </c>
      <c r="I23" s="3" t="e" cm="1" vm="2">
        <f t="array" aca="1" ref="I23" ca="1">TRANSPOSE(_xlfn._xlws.SORT(_xlfn.UNIQUE(_xlfn._xlws.FILTER(chem[C.Type],ISNUMBER(SEARCH('Chemicals, Vaccines, Medicines'!$D33,chem[C.Type])),"Not Found"))))</f>
        <v>#VALUE!</v>
      </c>
      <c r="AD23" s="3" t="e" cm="1" vm="3">
        <f t="array" aca="1" ref="AD23" ca="1">TRANSPOSE(_xlfn._xlws.SORT(_xlfn.UNIQUE(_xlfn._xlws.FILTER(chem[C.Name.2020_1] &amp; "",(chem[C.Name.2020_1]&lt;&gt;"")*(ISNUMBER(SEARCH('Chemicals, Vaccines, Medicines'!$D33,chem[C.Type]))),"Not Found"))))</f>
        <v>#VALUE!</v>
      </c>
      <c r="FT23" s="3" t="str" cm="1">
        <f t="array" aca="1" ref="FT23" ca="1">_xlfn._xlws.SORT(_xlfn.UNIQUE(_xlfn._xlws.FILTER(_xlfn.ANCHORARRAY(AD23),ISNUMBER(SEARCH('Chemicals, Vaccines, Medicines'!$E33,_xlfn.ANCHORARRAY(AD23))),"Not Found")))</f>
        <v>Not Found</v>
      </c>
    </row>
    <row r="24" spans="1:299" ht="14.5" x14ac:dyDescent="0.35">
      <c r="A24" s="3" t="s">
        <v>2273</v>
      </c>
      <c r="B24" t="s">
        <v>3909</v>
      </c>
      <c r="C24" t="s">
        <v>8527</v>
      </c>
      <c r="D24">
        <v>0</v>
      </c>
      <c r="F24" s="3" t="str">
        <v>Unspecified</v>
      </c>
      <c r="I24" s="3" t="e" cm="1" vm="2">
        <f t="array" aca="1" ref="I24" ca="1">TRANSPOSE(_xlfn._xlws.SORT(_xlfn.UNIQUE(_xlfn._xlws.FILTER(chem[C.Type],ISNUMBER(SEARCH('Chemicals, Vaccines, Medicines'!$D34,chem[C.Type])),"Not Found"))))</f>
        <v>#VALUE!</v>
      </c>
      <c r="AD24" s="3" t="e" cm="1" vm="3">
        <f t="array" aca="1" ref="AD24" ca="1">TRANSPOSE(_xlfn._xlws.SORT(_xlfn.UNIQUE(_xlfn._xlws.FILTER(chem[C.Name.2020_1] &amp; "",(chem[C.Name.2020_1]&lt;&gt;"")*(ISNUMBER(SEARCH('Chemicals, Vaccines, Medicines'!$D34,chem[C.Type]))),"Not Found"))))</f>
        <v>#VALUE!</v>
      </c>
      <c r="FT24" s="3" t="str" cm="1">
        <f t="array" aca="1" ref="FT24" ca="1">_xlfn._xlws.SORT(_xlfn.UNIQUE(_xlfn._xlws.FILTER(_xlfn.ANCHORARRAY(AD24),ISNUMBER(SEARCH('Chemicals, Vaccines, Medicines'!$E34,_xlfn.ANCHORARRAY(AD24))),"Not Found")))</f>
        <v>Not Found</v>
      </c>
    </row>
    <row r="25" spans="1:299" ht="14.5" x14ac:dyDescent="0.35">
      <c r="A25" s="3" t="s">
        <v>2273</v>
      </c>
      <c r="B25" t="s">
        <v>3911</v>
      </c>
      <c r="C25" t="s">
        <v>8527</v>
      </c>
      <c r="D25">
        <v>0</v>
      </c>
      <c r="I25" s="3" t="e" cm="1" vm="2">
        <f t="array" aca="1" ref="I25" ca="1">TRANSPOSE(_xlfn._xlws.SORT(_xlfn.UNIQUE(_xlfn._xlws.FILTER(chem[C.Type],ISNUMBER(SEARCH('Chemicals, Vaccines, Medicines'!$D35,chem[C.Type])),"Not Found"))))</f>
        <v>#VALUE!</v>
      </c>
      <c r="AD25" s="3" t="e" cm="1" vm="3">
        <f t="array" aca="1" ref="AD25" ca="1">TRANSPOSE(_xlfn._xlws.SORT(_xlfn.UNIQUE(_xlfn._xlws.FILTER(chem[C.Name.2020_1] &amp; "",(chem[C.Name.2020_1]&lt;&gt;"")*(ISNUMBER(SEARCH('Chemicals, Vaccines, Medicines'!$D35,chem[C.Type]))),"Not Found"))))</f>
        <v>#VALUE!</v>
      </c>
      <c r="FT25" s="3" t="str" cm="1">
        <f t="array" aca="1" ref="FT25" ca="1">_xlfn._xlws.SORT(_xlfn.UNIQUE(_xlfn._xlws.FILTER(_xlfn.ANCHORARRAY(AD25),ISNUMBER(SEARCH('Chemicals, Vaccines, Medicines'!$E35,_xlfn.ANCHORARRAY(AD25))),"Not Found")))</f>
        <v>Not Found</v>
      </c>
    </row>
    <row r="26" spans="1:299" ht="14.5" x14ac:dyDescent="0.35">
      <c r="A26" s="3" t="s">
        <v>2273</v>
      </c>
      <c r="B26" t="s">
        <v>3914</v>
      </c>
      <c r="C26" t="s">
        <v>8527</v>
      </c>
      <c r="D26">
        <v>0</v>
      </c>
      <c r="FT26" s="3" t="e" cm="1">
        <f t="array" ref="FT26">_xlfn._xlws.SORT(_xlfn.UNIQUE(_xlfn._xlws.FILTER(_xlfn.ANCHORARRAY(AD26),ISNUMBER(SEARCH('Chemicals, Vaccines, Medicines'!$E36,_xlfn.ANCHORARRAY(AD26))),"Not Found")))</f>
        <v>#REF!</v>
      </c>
    </row>
    <row r="27" spans="1:299" ht="14.5" x14ac:dyDescent="0.35">
      <c r="A27" s="3" t="s">
        <v>2273</v>
      </c>
      <c r="B27" t="s">
        <v>3916</v>
      </c>
      <c r="C27" t="s">
        <v>8527</v>
      </c>
      <c r="D27">
        <v>0</v>
      </c>
      <c r="AD27" s="2" t="s">
        <v>8528</v>
      </c>
      <c r="FT27" s="3" t="e" cm="1">
        <f t="array" ref="FT27">_xlfn._xlws.SORT(_xlfn.UNIQUE(_xlfn._xlws.FILTER(_xlfn.ANCHORARRAY(AD27),ISNUMBER(SEARCH('Chemicals, Vaccines, Medicines'!$E37,_xlfn.ANCHORARRAY(AD27))),"Not Found")))</f>
        <v>#REF!</v>
      </c>
    </row>
    <row r="28" spans="1:299" ht="14.5" x14ac:dyDescent="0.35">
      <c r="A28" s="3" t="s">
        <v>3918</v>
      </c>
      <c r="B28" t="s">
        <v>3870</v>
      </c>
      <c r="C28" t="s">
        <v>8526</v>
      </c>
      <c r="D28">
        <v>16</v>
      </c>
      <c r="AD28" s="3" t="str" cm="1">
        <f t="array" ref="AD28:EW28">IFERROR(TRANSPOSE(IF(OR(ISBLANK('Chemicals, Vaccines, Medicines'!$C38),'Chemicals, Vaccines, Medicines'!$C38="Unspecified"),_xlfn._xlws.FILTER(chem[C.Name.2020_1] &amp; "",(chem[C.Is.Name.Commercial]="F")*(chem[C.Name.2020_1]&lt;&gt;"")),_xlfn._xlws.FILTER(chem[C.Name.2020_1] &amp; "",(chem[C.Is.Name.Commercial]="F")*(chem[C.Name.2020_1]&lt;&gt;"")*(chem[C.Type]='Chemicals, Vaccines, Medicines'!$C38)))),"")</f>
        <v>oxytetracycline</v>
      </c>
      <c r="AE28" s="3" t="str">
        <v>olaquindox</v>
      </c>
      <c r="AF28" s="3" t="str">
        <v>diazinon</v>
      </c>
      <c r="AG28" s="3" t="str">
        <v>ivermectin</v>
      </c>
      <c r="AH28" s="3" t="str">
        <v>tretamisole</v>
      </c>
      <c r="AI28" s="3" t="str">
        <v>NDV-Lasota vaccine</v>
      </c>
      <c r="AJ28" s="3" t="str">
        <v>oxytetracycline; vitamin B complex</v>
      </c>
      <c r="AK28" s="3" t="str">
        <v>PPR vaccine</v>
      </c>
      <c r="AL28" s="3" t="str">
        <v>tissue culture rinderpest vaccine</v>
      </c>
      <c r="AM28" s="3" t="str">
        <v xml:space="preserve">Acaulospora scorbiculata </v>
      </c>
      <c r="AN28" s="3" t="str">
        <v>Azospirillum spp.</v>
      </c>
      <c r="AO28" s="3" t="str">
        <v>Azospirilum brasilense</v>
      </c>
      <c r="AP28" s="3" t="str">
        <v>Azosprilum brasilense</v>
      </c>
      <c r="AQ28" s="3" t="str">
        <v>Bacillus spp.</v>
      </c>
      <c r="AR28" s="3" t="str">
        <v>Bacillus subtillis</v>
      </c>
      <c r="AS28" s="3" t="str">
        <v>Gigaspora margarita</v>
      </c>
      <c r="AT28" s="3" t="str">
        <v>Glomus constrictum</v>
      </c>
      <c r="AU28" s="3" t="str">
        <v>Glomus fasciculatum</v>
      </c>
      <c r="AV28" s="3" t="str">
        <v>Glomus geosporum</v>
      </c>
      <c r="AW28" s="3" t="str">
        <v>Glomus intraradices</v>
      </c>
      <c r="AX28" s="3" t="str">
        <v>Glomus spp..</v>
      </c>
      <c r="AY28" s="3" t="str">
        <v>Glomus tortuosum</v>
      </c>
      <c r="AZ28" s="3" t="str">
        <v>glumix</v>
      </c>
      <c r="BA28" s="3" t="str">
        <v>Pseudomonas spp.</v>
      </c>
      <c r="BB28" s="3" t="str">
        <v>Rhizobia (HB-429)</v>
      </c>
      <c r="BC28" s="3" t="str">
        <v>Rhizobia (HB-A15)</v>
      </c>
      <c r="BD28" s="3" t="str">
        <v>Rhizobium leguminosarium (C-05)</v>
      </c>
      <c r="BE28" s="3" t="str">
        <v>Rhizobium leguminosarium (DF-14)</v>
      </c>
      <c r="BF28" s="3" t="str">
        <v>Rhizobium leguminosarium (SEMA 403)</v>
      </c>
      <c r="BG28" s="3" t="str">
        <v>Azadirachta indica</v>
      </c>
      <c r="BH28" s="3" t="str">
        <v>Bacillus thuringiensis</v>
      </c>
      <c r="BI28" s="3" t="str">
        <v>garlic tea and wood ash</v>
      </c>
      <c r="BJ28" s="3" t="str">
        <v>Telenomus remus</v>
      </c>
      <c r="BK28" s="3" t="str">
        <v>bravo</v>
      </c>
      <c r="BL28" s="3" t="str">
        <v>carboxin</v>
      </c>
      <c r="BM28" s="3" t="str">
        <v>chlorothalonil</v>
      </c>
      <c r="BN28" s="3" t="str">
        <v>copper oxychloride</v>
      </c>
      <c r="BO28" s="3" t="str">
        <v>cyproconazol</v>
      </c>
      <c r="BP28" s="3" t="str">
        <v>cyproconazole</v>
      </c>
      <c r="BQ28" s="3" t="str">
        <v>difenoconazole</v>
      </c>
      <c r="BR28" s="3" t="str">
        <v>famoxadone;cymoxanil</v>
      </c>
      <c r="BS28" s="3" t="str">
        <v>fludioxonil</v>
      </c>
      <c r="BT28" s="3" t="str">
        <v>furathiocarb</v>
      </c>
      <c r="BU28" s="3" t="str">
        <v>maneb</v>
      </c>
      <c r="BV28" s="3" t="str">
        <v>mefenoxam</v>
      </c>
      <c r="BW28" s="3" t="str">
        <v>propiconazol</v>
      </c>
      <c r="BX28" s="3" t="str">
        <v>ridomil</v>
      </c>
      <c r="BY28" s="3" t="str">
        <v>unspecified</v>
      </c>
      <c r="BZ28" s="3" t="str">
        <v>2,4-D</v>
      </c>
      <c r="CA28" s="3" t="str">
        <v>acetanilide</v>
      </c>
      <c r="CB28" s="3" t="str">
        <v>acetochlor</v>
      </c>
      <c r="CC28" s="3" t="str">
        <v>alachlor</v>
      </c>
      <c r="CD28" s="3" t="str">
        <v>alachlor;lasso;lariat;crop star;butachlor</v>
      </c>
      <c r="CE28" s="3" t="str">
        <v>atrazine</v>
      </c>
      <c r="CF28" s="3" t="str">
        <v>bromoxynil</v>
      </c>
      <c r="CG28" s="3" t="str">
        <v>clodinafop-propargyl</v>
      </c>
      <c r="CH28" s="3" t="str">
        <v>cypermethrin</v>
      </c>
      <c r="CI28" s="3" t="str">
        <v>dicamba</v>
      </c>
      <c r="CJ28" s="3" t="str">
        <v>fluazifop-p-butyl</v>
      </c>
      <c r="CK28" s="3" t="str">
        <v>flumetsulam</v>
      </c>
      <c r="CL28" s="3" t="str">
        <v>fomesafen</v>
      </c>
      <c r="CM28" s="3" t="str">
        <v xml:space="preserve">foramsulfuron </v>
      </c>
      <c r="CN28" s="3" t="str">
        <v>glyphosate</v>
      </c>
      <c r="CO28" s="3" t="str">
        <v>imazapyr</v>
      </c>
      <c r="CP28" s="3" t="str">
        <v>imazethapyr</v>
      </c>
      <c r="CQ28" s="3" t="str">
        <v>imidazolinone</v>
      </c>
      <c r="CR28" s="3" t="str">
        <v>metosulam</v>
      </c>
      <c r="CS28" s="3" t="str">
        <v>metsulfuron-methyl</v>
      </c>
      <c r="CT28" s="3" t="str">
        <v>nicosulfuron</v>
      </c>
      <c r="CU28" s="3" t="str">
        <v>oxyfluorfen</v>
      </c>
      <c r="CV28" s="3" t="str">
        <v>paraquat</v>
      </c>
      <c r="CW28" s="3" t="str">
        <v>pendimethalin</v>
      </c>
      <c r="CX28" s="3" t="str">
        <v>propanil</v>
      </c>
      <c r="CY28" s="3" t="str">
        <v>s-metolachlor;atrazine</v>
      </c>
      <c r="CZ28" s="3" t="str">
        <v>thifensulfuron-methyl</v>
      </c>
      <c r="DA28" s="3" t="str">
        <v>topramezone</v>
      </c>
      <c r="DB28" s="3" t="str">
        <v>tribenuron-methyl</v>
      </c>
      <c r="DC28" s="3" t="str">
        <v>Unspecified</v>
      </c>
      <c r="DD28" s="3" t="str">
        <v>bay 70143</v>
      </c>
      <c r="DE28" s="3" t="str">
        <v>beta-cyfluthrin</v>
      </c>
      <c r="DF28" s="3" t="str">
        <v>carbaryl</v>
      </c>
      <c r="DG28" s="3" t="str">
        <v>carbofuran</v>
      </c>
      <c r="DH28" s="3" t="str">
        <v>chlorantranilipole</v>
      </c>
      <c r="DI28" s="3" t="str">
        <v>chlorfenapyr</v>
      </c>
      <c r="DJ28" s="3" t="str">
        <v>chlorpyrifos</v>
      </c>
      <c r="DK28" s="3" t="str">
        <v>clothianidin</v>
      </c>
      <c r="DL28" s="3" t="str">
        <v>Curaterr</v>
      </c>
      <c r="DM28" s="3" t="str">
        <v>cypermethrin</v>
      </c>
      <c r="DN28" s="3" t="str">
        <v>D 1221</v>
      </c>
      <c r="DO28" s="3" t="str">
        <v>diazinon</v>
      </c>
      <c r="DP28" s="3" t="str">
        <v>dimethoate</v>
      </c>
      <c r="DQ28" s="3" t="str">
        <v>emamectin benzoate</v>
      </c>
      <c r="DR28" s="3" t="str">
        <v>ENT 27164</v>
      </c>
      <c r="DS28" s="3" t="str">
        <v>fenamiphos</v>
      </c>
      <c r="DT28" s="3" t="str">
        <v>furadan</v>
      </c>
      <c r="DU28" s="3" t="str">
        <v>ilufenuron</v>
      </c>
      <c r="DV28" s="3" t="str">
        <v>imidacloprid</v>
      </c>
      <c r="DW28" s="3" t="str">
        <v>lambda-cyhalothrin</v>
      </c>
      <c r="DX28" s="3" t="str">
        <v>methomyl</v>
      </c>
      <c r="DY28" s="3" t="str">
        <v>permethrin</v>
      </c>
      <c r="DZ28" s="3" t="str">
        <v>profenofos</v>
      </c>
      <c r="EA28" s="3" t="str">
        <v>spinosad</v>
      </c>
      <c r="EB28" s="3" t="str">
        <v>thiamethoxam</v>
      </c>
      <c r="EC28" s="3" t="str">
        <v>thiodicarb</v>
      </c>
      <c r="ED28" s="3" t="str">
        <v>triflumuron</v>
      </c>
      <c r="EE28" s="3" t="str">
        <v>Unspecified</v>
      </c>
      <c r="EF28" s="3" t="str">
        <v>yaltox</v>
      </c>
      <c r="EG28" s="3" t="str">
        <v>arabic gum</v>
      </c>
      <c r="EH28" s="3" t="str">
        <v>phostoxin</v>
      </c>
      <c r="EI28" s="3" t="str">
        <v>Rhizobium leguminosarium</v>
      </c>
      <c r="EJ28" s="3" t="str">
        <v>terbuthylazine</v>
      </c>
      <c r="EK28" s="3" t="str">
        <v>pyraclostrobin</v>
      </c>
      <c r="EL28" s="3" t="str">
        <v xml:space="preserve">thiophanate-methyl </v>
      </c>
      <c r="EM28" s="3" t="str">
        <v>Rhizobium tropici</v>
      </c>
      <c r="EN28" s="3" t="str">
        <v>bendioxide</v>
      </c>
      <c r="EO28" s="3" t="str">
        <v>Rhizobium tropici strain CIAT899</v>
      </c>
      <c r="EP28" s="3" t="str">
        <v>Bradyrhizobium japonicum strain USDA 110</v>
      </c>
      <c r="EQ28" s="3" t="str">
        <v>Rhizobia HB-A15</v>
      </c>
      <c r="ER28" s="3" t="str">
        <v>Rhizobia HB-429</v>
      </c>
      <c r="ES28" s="3" t="str">
        <v>Bradyrhizobia</v>
      </c>
      <c r="ET28" s="3" t="str">
        <v>azoxystrobin</v>
      </c>
      <c r="EU28" s="3" t="str">
        <v>metribuzin</v>
      </c>
      <c r="EV28" s="3" t="str">
        <v>quizalofop-p-ethyl</v>
      </c>
      <c r="EW28" s="3" t="str">
        <v>carbendazim</v>
      </c>
      <c r="FT28" s="3" t="str" cm="1">
        <f t="array" ref="FT28:KM28">_xlfn._xlws.SORT(_xlfn.UNIQUE(_xlfn._xlws.FILTER(_xlfn.ANCHORARRAY(AD28),ISNUMBER(SEARCH('Chemicals, Vaccines, Medicines'!$E38,_xlfn.ANCHORARRAY(AD28))),"Not Found")))</f>
        <v>oxytetracycline</v>
      </c>
      <c r="FU28" s="3" t="str">
        <v>olaquindox</v>
      </c>
      <c r="FV28" s="3" t="str">
        <v>diazinon</v>
      </c>
      <c r="FW28" s="3" t="str">
        <v>ivermectin</v>
      </c>
      <c r="FX28" s="3" t="str">
        <v>tretamisole</v>
      </c>
      <c r="FY28" s="3" t="str">
        <v>NDV-Lasota vaccine</v>
      </c>
      <c r="FZ28" s="3" t="str">
        <v>oxytetracycline; vitamin B complex</v>
      </c>
      <c r="GA28" s="3" t="str">
        <v>PPR vaccine</v>
      </c>
      <c r="GB28" s="3" t="str">
        <v>tissue culture rinderpest vaccine</v>
      </c>
      <c r="GC28" s="3" t="str">
        <v xml:space="preserve">Acaulospora scorbiculata </v>
      </c>
      <c r="GD28" s="3" t="str">
        <v>Azospirillum spp.</v>
      </c>
      <c r="GE28" s="3" t="str">
        <v>Azospirilum brasilense</v>
      </c>
      <c r="GF28" s="3" t="str">
        <v>Azosprilum brasilense</v>
      </c>
      <c r="GG28" s="3" t="str">
        <v>Bacillus spp.</v>
      </c>
      <c r="GH28" s="3" t="str">
        <v>Bacillus subtillis</v>
      </c>
      <c r="GI28" s="3" t="str">
        <v>Gigaspora margarita</v>
      </c>
      <c r="GJ28" s="3" t="str">
        <v>Glomus constrictum</v>
      </c>
      <c r="GK28" s="3" t="str">
        <v>Glomus fasciculatum</v>
      </c>
      <c r="GL28" s="3" t="str">
        <v>Glomus geosporum</v>
      </c>
      <c r="GM28" s="3" t="str">
        <v>Glomus intraradices</v>
      </c>
      <c r="GN28" s="3" t="str">
        <v>Glomus spp..</v>
      </c>
      <c r="GO28" s="3" t="str">
        <v>Glomus tortuosum</v>
      </c>
      <c r="GP28" s="3" t="str">
        <v>glumix</v>
      </c>
      <c r="GQ28" s="3" t="str">
        <v>Pseudomonas spp.</v>
      </c>
      <c r="GR28" s="3" t="str">
        <v>Rhizobia (HB-429)</v>
      </c>
      <c r="GS28" s="3" t="str">
        <v>Rhizobia (HB-A15)</v>
      </c>
      <c r="GT28" s="3" t="str">
        <v>Rhizobium leguminosarium (C-05)</v>
      </c>
      <c r="GU28" s="3" t="str">
        <v>Rhizobium leguminosarium (DF-14)</v>
      </c>
      <c r="GV28" s="3" t="str">
        <v>Rhizobium leguminosarium (SEMA 403)</v>
      </c>
      <c r="GW28" s="3" t="str">
        <v>Azadirachta indica</v>
      </c>
      <c r="GX28" s="3" t="str">
        <v>Bacillus thuringiensis</v>
      </c>
      <c r="GY28" s="3" t="str">
        <v>garlic tea and wood ash</v>
      </c>
      <c r="GZ28" s="3" t="str">
        <v>Telenomus remus</v>
      </c>
      <c r="HA28" s="3" t="str">
        <v>bravo</v>
      </c>
      <c r="HB28" s="3" t="str">
        <v>carboxin</v>
      </c>
      <c r="HC28" s="3" t="str">
        <v>chlorothalonil</v>
      </c>
      <c r="HD28" s="3" t="str">
        <v>copper oxychloride</v>
      </c>
      <c r="HE28" s="3" t="str">
        <v>cyproconazol</v>
      </c>
      <c r="HF28" s="3" t="str">
        <v>cyproconazole</v>
      </c>
      <c r="HG28" s="3" t="str">
        <v>difenoconazole</v>
      </c>
      <c r="HH28" s="3" t="str">
        <v>famoxadone;cymoxanil</v>
      </c>
      <c r="HI28" s="3" t="str">
        <v>fludioxonil</v>
      </c>
      <c r="HJ28" s="3" t="str">
        <v>furathiocarb</v>
      </c>
      <c r="HK28" s="3" t="str">
        <v>maneb</v>
      </c>
      <c r="HL28" s="3" t="str">
        <v>mefenoxam</v>
      </c>
      <c r="HM28" s="3" t="str">
        <v>propiconazol</v>
      </c>
      <c r="HN28" s="3" t="str">
        <v>ridomil</v>
      </c>
      <c r="HO28" s="3" t="str">
        <v>unspecified</v>
      </c>
      <c r="HP28" s="3" t="str">
        <v>2,4-D</v>
      </c>
      <c r="HQ28" s="3" t="str">
        <v>acetanilide</v>
      </c>
      <c r="HR28" s="3" t="str">
        <v>acetochlor</v>
      </c>
      <c r="HS28" s="3" t="str">
        <v>alachlor</v>
      </c>
      <c r="HT28" s="3" t="str">
        <v>alachlor;lasso;lariat;crop star;butachlor</v>
      </c>
      <c r="HU28" s="3" t="str">
        <v>atrazine</v>
      </c>
      <c r="HV28" s="3" t="str">
        <v>bromoxynil</v>
      </c>
      <c r="HW28" s="3" t="str">
        <v>clodinafop-propargyl</v>
      </c>
      <c r="HX28" s="3" t="str">
        <v>cypermethrin</v>
      </c>
      <c r="HY28" s="3" t="str">
        <v>dicamba</v>
      </c>
      <c r="HZ28" s="3" t="str">
        <v>fluazifop-p-butyl</v>
      </c>
      <c r="IA28" s="3" t="str">
        <v>flumetsulam</v>
      </c>
      <c r="IB28" s="3" t="str">
        <v>fomesafen</v>
      </c>
      <c r="IC28" s="3" t="str">
        <v xml:space="preserve">foramsulfuron </v>
      </c>
      <c r="ID28" s="3" t="str">
        <v>glyphosate</v>
      </c>
      <c r="IE28" s="3" t="str">
        <v>imazapyr</v>
      </c>
      <c r="IF28" s="3" t="str">
        <v>imazethapyr</v>
      </c>
      <c r="IG28" s="3" t="str">
        <v>imidazolinone</v>
      </c>
      <c r="IH28" s="3" t="str">
        <v>metosulam</v>
      </c>
      <c r="II28" s="3" t="str">
        <v>metsulfuron-methyl</v>
      </c>
      <c r="IJ28" s="3" t="str">
        <v>nicosulfuron</v>
      </c>
      <c r="IK28" s="3" t="str">
        <v>oxyfluorfen</v>
      </c>
      <c r="IL28" s="3" t="str">
        <v>paraquat</v>
      </c>
      <c r="IM28" s="3" t="str">
        <v>pendimethalin</v>
      </c>
      <c r="IN28" s="3" t="str">
        <v>propanil</v>
      </c>
      <c r="IO28" s="3" t="str">
        <v>s-metolachlor;atrazine</v>
      </c>
      <c r="IP28" s="3" t="str">
        <v>thifensulfuron-methyl</v>
      </c>
      <c r="IQ28" s="3" t="str">
        <v>topramezone</v>
      </c>
      <c r="IR28" s="3" t="str">
        <v>tribenuron-methyl</v>
      </c>
      <c r="IS28" s="3" t="str">
        <v>Unspecified</v>
      </c>
      <c r="IT28" s="3" t="str">
        <v>bay 70143</v>
      </c>
      <c r="IU28" s="3" t="str">
        <v>beta-cyfluthrin</v>
      </c>
      <c r="IV28" s="3" t="str">
        <v>carbaryl</v>
      </c>
      <c r="IW28" s="3" t="str">
        <v>carbofuran</v>
      </c>
      <c r="IX28" s="3" t="str">
        <v>chlorantranilipole</v>
      </c>
      <c r="IY28" s="3" t="str">
        <v>chlorfenapyr</v>
      </c>
      <c r="IZ28" s="3" t="str">
        <v>chlorpyrifos</v>
      </c>
      <c r="JA28" s="3" t="str">
        <v>clothianidin</v>
      </c>
      <c r="JB28" s="3" t="str">
        <v>Curaterr</v>
      </c>
      <c r="JC28" s="3" t="str">
        <v>cypermethrin</v>
      </c>
      <c r="JD28" s="3" t="str">
        <v>D 1221</v>
      </c>
      <c r="JE28" s="3" t="str">
        <v>diazinon</v>
      </c>
      <c r="JF28" s="3" t="str">
        <v>dimethoate</v>
      </c>
      <c r="JG28" s="3" t="str">
        <v>emamectin benzoate</v>
      </c>
      <c r="JH28" s="3" t="str">
        <v>ENT 27164</v>
      </c>
      <c r="JI28" s="3" t="str">
        <v>fenamiphos</v>
      </c>
      <c r="JJ28" s="3" t="str">
        <v>furadan</v>
      </c>
      <c r="JK28" s="3" t="str">
        <v>ilufenuron</v>
      </c>
      <c r="JL28" s="3" t="str">
        <v>imidacloprid</v>
      </c>
      <c r="JM28" s="3" t="str">
        <v>lambda-cyhalothrin</v>
      </c>
      <c r="JN28" s="3" t="str">
        <v>methomyl</v>
      </c>
      <c r="JO28" s="3" t="str">
        <v>permethrin</v>
      </c>
      <c r="JP28" s="3" t="str">
        <v>profenofos</v>
      </c>
      <c r="JQ28" s="3" t="str">
        <v>spinosad</v>
      </c>
      <c r="JR28" s="3" t="str">
        <v>thiamethoxam</v>
      </c>
      <c r="JS28" s="3" t="str">
        <v>thiodicarb</v>
      </c>
      <c r="JT28" s="3" t="str">
        <v>triflumuron</v>
      </c>
      <c r="JU28" s="3" t="str">
        <v>Unspecified</v>
      </c>
      <c r="JV28" s="3" t="str">
        <v>yaltox</v>
      </c>
      <c r="JW28" s="3" t="str">
        <v>arabic gum</v>
      </c>
      <c r="JX28" s="3" t="str">
        <v>phostoxin</v>
      </c>
      <c r="JY28" s="3" t="str">
        <v>Rhizobium leguminosarium</v>
      </c>
      <c r="JZ28" s="3" t="str">
        <v>terbuthylazine</v>
      </c>
      <c r="KA28" s="3" t="str">
        <v>pyraclostrobin</v>
      </c>
      <c r="KB28" s="3" t="str">
        <v xml:space="preserve">thiophanate-methyl </v>
      </c>
      <c r="KC28" s="3" t="str">
        <v>Rhizobium tropici</v>
      </c>
      <c r="KD28" s="3" t="str">
        <v>bendioxide</v>
      </c>
      <c r="KE28" s="3" t="str">
        <v>Rhizobium tropici strain CIAT899</v>
      </c>
      <c r="KF28" s="3" t="str">
        <v>Bradyrhizobium japonicum strain USDA 110</v>
      </c>
      <c r="KG28" s="3" t="str">
        <v>Rhizobia HB-A15</v>
      </c>
      <c r="KH28" s="3" t="str">
        <v>Rhizobia HB-429</v>
      </c>
      <c r="KI28" s="3" t="str">
        <v>Bradyrhizobia</v>
      </c>
      <c r="KJ28" s="3" t="str">
        <v>azoxystrobin</v>
      </c>
      <c r="KK28" s="3" t="str">
        <v>metribuzin</v>
      </c>
      <c r="KL28" s="3" t="str">
        <v>quizalofop-p-ethyl</v>
      </c>
      <c r="KM28" s="3" t="str">
        <v>carbendazim</v>
      </c>
    </row>
    <row r="29" spans="1:299" ht="14.5" x14ac:dyDescent="0.35">
      <c r="A29" s="3" t="s">
        <v>9568</v>
      </c>
      <c r="B29" t="s">
        <v>9569</v>
      </c>
      <c r="C29" t="s">
        <v>8527</v>
      </c>
      <c r="D29">
        <v>0</v>
      </c>
      <c r="AD29" s="3" t="str" cm="1">
        <f t="array" ref="AD29:EW29">IFERROR(TRANSPOSE(IF(OR(ISBLANK('Chemicals, Vaccines, Medicines'!$C39),'Chemicals, Vaccines, Medicines'!$C39="Unspecified"),_xlfn._xlws.FILTER(chem[C.Name.2020_1] &amp; "",(chem[C.Is.Name.Commercial]="F")*(chem[C.Name.2020_1]&lt;&gt;"")),_xlfn._xlws.FILTER(chem[C.Name.2020_1] &amp; "",(chem[C.Is.Name.Commercial]="F")*(chem[C.Name.2020_1]&lt;&gt;"")*(chem[C.Type]='Chemicals, Vaccines, Medicines'!$C39)))),"")</f>
        <v>oxytetracycline</v>
      </c>
      <c r="AE29" s="3" t="str">
        <v>olaquindox</v>
      </c>
      <c r="AF29" s="3" t="str">
        <v>diazinon</v>
      </c>
      <c r="AG29" s="3" t="str">
        <v>ivermectin</v>
      </c>
      <c r="AH29" s="3" t="str">
        <v>tretamisole</v>
      </c>
      <c r="AI29" s="3" t="str">
        <v>NDV-Lasota vaccine</v>
      </c>
      <c r="AJ29" s="3" t="str">
        <v>oxytetracycline; vitamin B complex</v>
      </c>
      <c r="AK29" s="3" t="str">
        <v>PPR vaccine</v>
      </c>
      <c r="AL29" s="3" t="str">
        <v>tissue culture rinderpest vaccine</v>
      </c>
      <c r="AM29" s="3" t="str">
        <v xml:space="preserve">Acaulospora scorbiculata </v>
      </c>
      <c r="AN29" s="3" t="str">
        <v>Azospirillum spp.</v>
      </c>
      <c r="AO29" s="3" t="str">
        <v>Azospirilum brasilense</v>
      </c>
      <c r="AP29" s="3" t="str">
        <v>Azosprilum brasilense</v>
      </c>
      <c r="AQ29" s="3" t="str">
        <v>Bacillus spp.</v>
      </c>
      <c r="AR29" s="3" t="str">
        <v>Bacillus subtillis</v>
      </c>
      <c r="AS29" s="3" t="str">
        <v>Gigaspora margarita</v>
      </c>
      <c r="AT29" s="3" t="str">
        <v>Glomus constrictum</v>
      </c>
      <c r="AU29" s="3" t="str">
        <v>Glomus fasciculatum</v>
      </c>
      <c r="AV29" s="3" t="str">
        <v>Glomus geosporum</v>
      </c>
      <c r="AW29" s="3" t="str">
        <v>Glomus intraradices</v>
      </c>
      <c r="AX29" s="3" t="str">
        <v>Glomus spp..</v>
      </c>
      <c r="AY29" s="3" t="str">
        <v>Glomus tortuosum</v>
      </c>
      <c r="AZ29" s="3" t="str">
        <v>glumix</v>
      </c>
      <c r="BA29" s="3" t="str">
        <v>Pseudomonas spp.</v>
      </c>
      <c r="BB29" s="3" t="str">
        <v>Rhizobia (HB-429)</v>
      </c>
      <c r="BC29" s="3" t="str">
        <v>Rhizobia (HB-A15)</v>
      </c>
      <c r="BD29" s="3" t="str">
        <v>Rhizobium leguminosarium (C-05)</v>
      </c>
      <c r="BE29" s="3" t="str">
        <v>Rhizobium leguminosarium (DF-14)</v>
      </c>
      <c r="BF29" s="3" t="str">
        <v>Rhizobium leguminosarium (SEMA 403)</v>
      </c>
      <c r="BG29" s="3" t="str">
        <v>Azadirachta indica</v>
      </c>
      <c r="BH29" s="3" t="str">
        <v>Bacillus thuringiensis</v>
      </c>
      <c r="BI29" s="3" t="str">
        <v>garlic tea and wood ash</v>
      </c>
      <c r="BJ29" s="3" t="str">
        <v>Telenomus remus</v>
      </c>
      <c r="BK29" s="3" t="str">
        <v>bravo</v>
      </c>
      <c r="BL29" s="3" t="str">
        <v>carboxin</v>
      </c>
      <c r="BM29" s="3" t="str">
        <v>chlorothalonil</v>
      </c>
      <c r="BN29" s="3" t="str">
        <v>copper oxychloride</v>
      </c>
      <c r="BO29" s="3" t="str">
        <v>cyproconazol</v>
      </c>
      <c r="BP29" s="3" t="str">
        <v>cyproconazole</v>
      </c>
      <c r="BQ29" s="3" t="str">
        <v>difenoconazole</v>
      </c>
      <c r="BR29" s="3" t="str">
        <v>famoxadone;cymoxanil</v>
      </c>
      <c r="BS29" s="3" t="str">
        <v>fludioxonil</v>
      </c>
      <c r="BT29" s="3" t="str">
        <v>furathiocarb</v>
      </c>
      <c r="BU29" s="3" t="str">
        <v>maneb</v>
      </c>
      <c r="BV29" s="3" t="str">
        <v>mefenoxam</v>
      </c>
      <c r="BW29" s="3" t="str">
        <v>propiconazol</v>
      </c>
      <c r="BX29" s="3" t="str">
        <v>ridomil</v>
      </c>
      <c r="BY29" s="3" t="str">
        <v>unspecified</v>
      </c>
      <c r="BZ29" s="3" t="str">
        <v>2,4-D</v>
      </c>
      <c r="CA29" s="3" t="str">
        <v>acetanilide</v>
      </c>
      <c r="CB29" s="3" t="str">
        <v>acetochlor</v>
      </c>
      <c r="CC29" s="3" t="str">
        <v>alachlor</v>
      </c>
      <c r="CD29" s="3" t="str">
        <v>alachlor;lasso;lariat;crop star;butachlor</v>
      </c>
      <c r="CE29" s="3" t="str">
        <v>atrazine</v>
      </c>
      <c r="CF29" s="3" t="str">
        <v>bromoxynil</v>
      </c>
      <c r="CG29" s="3" t="str">
        <v>clodinafop-propargyl</v>
      </c>
      <c r="CH29" s="3" t="str">
        <v>cypermethrin</v>
      </c>
      <c r="CI29" s="3" t="str">
        <v>dicamba</v>
      </c>
      <c r="CJ29" s="3" t="str">
        <v>fluazifop-p-butyl</v>
      </c>
      <c r="CK29" s="3" t="str">
        <v>flumetsulam</v>
      </c>
      <c r="CL29" s="3" t="str">
        <v>fomesafen</v>
      </c>
      <c r="CM29" s="3" t="str">
        <v xml:space="preserve">foramsulfuron </v>
      </c>
      <c r="CN29" s="3" t="str">
        <v>glyphosate</v>
      </c>
      <c r="CO29" s="3" t="str">
        <v>imazapyr</v>
      </c>
      <c r="CP29" s="3" t="str">
        <v>imazethapyr</v>
      </c>
      <c r="CQ29" s="3" t="str">
        <v>imidazolinone</v>
      </c>
      <c r="CR29" s="3" t="str">
        <v>metosulam</v>
      </c>
      <c r="CS29" s="3" t="str">
        <v>metsulfuron-methyl</v>
      </c>
      <c r="CT29" s="3" t="str">
        <v>nicosulfuron</v>
      </c>
      <c r="CU29" s="3" t="str">
        <v>oxyfluorfen</v>
      </c>
      <c r="CV29" s="3" t="str">
        <v>paraquat</v>
      </c>
      <c r="CW29" s="3" t="str">
        <v>pendimethalin</v>
      </c>
      <c r="CX29" s="3" t="str">
        <v>propanil</v>
      </c>
      <c r="CY29" s="3" t="str">
        <v>s-metolachlor;atrazine</v>
      </c>
      <c r="CZ29" s="3" t="str">
        <v>thifensulfuron-methyl</v>
      </c>
      <c r="DA29" s="3" t="str">
        <v>topramezone</v>
      </c>
      <c r="DB29" s="3" t="str">
        <v>tribenuron-methyl</v>
      </c>
      <c r="DC29" s="3" t="str">
        <v>Unspecified</v>
      </c>
      <c r="DD29" s="3" t="str">
        <v>bay 70143</v>
      </c>
      <c r="DE29" s="3" t="str">
        <v>beta-cyfluthrin</v>
      </c>
      <c r="DF29" s="3" t="str">
        <v>carbaryl</v>
      </c>
      <c r="DG29" s="3" t="str">
        <v>carbofuran</v>
      </c>
      <c r="DH29" s="3" t="str">
        <v>chlorantranilipole</v>
      </c>
      <c r="DI29" s="3" t="str">
        <v>chlorfenapyr</v>
      </c>
      <c r="DJ29" s="3" t="str">
        <v>chlorpyrifos</v>
      </c>
      <c r="DK29" s="3" t="str">
        <v>clothianidin</v>
      </c>
      <c r="DL29" s="3" t="str">
        <v>Curaterr</v>
      </c>
      <c r="DM29" s="3" t="str">
        <v>cypermethrin</v>
      </c>
      <c r="DN29" s="3" t="str">
        <v>D 1221</v>
      </c>
      <c r="DO29" s="3" t="str">
        <v>diazinon</v>
      </c>
      <c r="DP29" s="3" t="str">
        <v>dimethoate</v>
      </c>
      <c r="DQ29" s="3" t="str">
        <v>emamectin benzoate</v>
      </c>
      <c r="DR29" s="3" t="str">
        <v>ENT 27164</v>
      </c>
      <c r="DS29" s="3" t="str">
        <v>fenamiphos</v>
      </c>
      <c r="DT29" s="3" t="str">
        <v>furadan</v>
      </c>
      <c r="DU29" s="3" t="str">
        <v>ilufenuron</v>
      </c>
      <c r="DV29" s="3" t="str">
        <v>imidacloprid</v>
      </c>
      <c r="DW29" s="3" t="str">
        <v>lambda-cyhalothrin</v>
      </c>
      <c r="DX29" s="3" t="str">
        <v>methomyl</v>
      </c>
      <c r="DY29" s="3" t="str">
        <v>permethrin</v>
      </c>
      <c r="DZ29" s="3" t="str">
        <v>profenofos</v>
      </c>
      <c r="EA29" s="3" t="str">
        <v>spinosad</v>
      </c>
      <c r="EB29" s="3" t="str">
        <v>thiamethoxam</v>
      </c>
      <c r="EC29" s="3" t="str">
        <v>thiodicarb</v>
      </c>
      <c r="ED29" s="3" t="str">
        <v>triflumuron</v>
      </c>
      <c r="EE29" s="3" t="str">
        <v>Unspecified</v>
      </c>
      <c r="EF29" s="3" t="str">
        <v>yaltox</v>
      </c>
      <c r="EG29" s="3" t="str">
        <v>arabic gum</v>
      </c>
      <c r="EH29" s="3" t="str">
        <v>phostoxin</v>
      </c>
      <c r="EI29" s="3" t="str">
        <v>Rhizobium leguminosarium</v>
      </c>
      <c r="EJ29" s="3" t="str">
        <v>terbuthylazine</v>
      </c>
      <c r="EK29" s="3" t="str">
        <v>pyraclostrobin</v>
      </c>
      <c r="EL29" s="3" t="str">
        <v xml:space="preserve">thiophanate-methyl </v>
      </c>
      <c r="EM29" s="3" t="str">
        <v>Rhizobium tropici</v>
      </c>
      <c r="EN29" s="3" t="str">
        <v>bendioxide</v>
      </c>
      <c r="EO29" s="3" t="str">
        <v>Rhizobium tropici strain CIAT899</v>
      </c>
      <c r="EP29" s="3" t="str">
        <v>Bradyrhizobium japonicum strain USDA 110</v>
      </c>
      <c r="EQ29" s="3" t="str">
        <v>Rhizobia HB-A15</v>
      </c>
      <c r="ER29" s="3" t="str">
        <v>Rhizobia HB-429</v>
      </c>
      <c r="ES29" s="3" t="str">
        <v>Bradyrhizobia</v>
      </c>
      <c r="ET29" s="3" t="str">
        <v>azoxystrobin</v>
      </c>
      <c r="EU29" s="3" t="str">
        <v>metribuzin</v>
      </c>
      <c r="EV29" s="3" t="str">
        <v>quizalofop-p-ethyl</v>
      </c>
      <c r="EW29" s="3" t="str">
        <v>carbendazim</v>
      </c>
      <c r="FT29" s="3" t="str" cm="1">
        <f t="array" ref="FT29:KM29">_xlfn._xlws.SORT(_xlfn.UNIQUE(_xlfn._xlws.FILTER(_xlfn.ANCHORARRAY(AD29),ISNUMBER(SEARCH('Chemicals, Vaccines, Medicines'!$E39,_xlfn.ANCHORARRAY(AD29))),"Not Found")))</f>
        <v>oxytetracycline</v>
      </c>
      <c r="FU29" s="3" t="str">
        <v>olaquindox</v>
      </c>
      <c r="FV29" s="3" t="str">
        <v>diazinon</v>
      </c>
      <c r="FW29" s="3" t="str">
        <v>ivermectin</v>
      </c>
      <c r="FX29" s="3" t="str">
        <v>tretamisole</v>
      </c>
      <c r="FY29" s="3" t="str">
        <v>NDV-Lasota vaccine</v>
      </c>
      <c r="FZ29" s="3" t="str">
        <v>oxytetracycline; vitamin B complex</v>
      </c>
      <c r="GA29" s="3" t="str">
        <v>PPR vaccine</v>
      </c>
      <c r="GB29" s="3" t="str">
        <v>tissue culture rinderpest vaccine</v>
      </c>
      <c r="GC29" s="3" t="str">
        <v xml:space="preserve">Acaulospora scorbiculata </v>
      </c>
      <c r="GD29" s="3" t="str">
        <v>Azospirillum spp.</v>
      </c>
      <c r="GE29" s="3" t="str">
        <v>Azospirilum brasilense</v>
      </c>
      <c r="GF29" s="3" t="str">
        <v>Azosprilum brasilense</v>
      </c>
      <c r="GG29" s="3" t="str">
        <v>Bacillus spp.</v>
      </c>
      <c r="GH29" s="3" t="str">
        <v>Bacillus subtillis</v>
      </c>
      <c r="GI29" s="3" t="str">
        <v>Gigaspora margarita</v>
      </c>
      <c r="GJ29" s="3" t="str">
        <v>Glomus constrictum</v>
      </c>
      <c r="GK29" s="3" t="str">
        <v>Glomus fasciculatum</v>
      </c>
      <c r="GL29" s="3" t="str">
        <v>Glomus geosporum</v>
      </c>
      <c r="GM29" s="3" t="str">
        <v>Glomus intraradices</v>
      </c>
      <c r="GN29" s="3" t="str">
        <v>Glomus spp..</v>
      </c>
      <c r="GO29" s="3" t="str">
        <v>Glomus tortuosum</v>
      </c>
      <c r="GP29" s="3" t="str">
        <v>glumix</v>
      </c>
      <c r="GQ29" s="3" t="str">
        <v>Pseudomonas spp.</v>
      </c>
      <c r="GR29" s="3" t="str">
        <v>Rhizobia (HB-429)</v>
      </c>
      <c r="GS29" s="3" t="str">
        <v>Rhizobia (HB-A15)</v>
      </c>
      <c r="GT29" s="3" t="str">
        <v>Rhizobium leguminosarium (C-05)</v>
      </c>
      <c r="GU29" s="3" t="str">
        <v>Rhizobium leguminosarium (DF-14)</v>
      </c>
      <c r="GV29" s="3" t="str">
        <v>Rhizobium leguminosarium (SEMA 403)</v>
      </c>
      <c r="GW29" s="3" t="str">
        <v>Azadirachta indica</v>
      </c>
      <c r="GX29" s="3" t="str">
        <v>Bacillus thuringiensis</v>
      </c>
      <c r="GY29" s="3" t="str">
        <v>garlic tea and wood ash</v>
      </c>
      <c r="GZ29" s="3" t="str">
        <v>Telenomus remus</v>
      </c>
      <c r="HA29" s="3" t="str">
        <v>bravo</v>
      </c>
      <c r="HB29" s="3" t="str">
        <v>carboxin</v>
      </c>
      <c r="HC29" s="3" t="str">
        <v>chlorothalonil</v>
      </c>
      <c r="HD29" s="3" t="str">
        <v>copper oxychloride</v>
      </c>
      <c r="HE29" s="3" t="str">
        <v>cyproconazol</v>
      </c>
      <c r="HF29" s="3" t="str">
        <v>cyproconazole</v>
      </c>
      <c r="HG29" s="3" t="str">
        <v>difenoconazole</v>
      </c>
      <c r="HH29" s="3" t="str">
        <v>famoxadone;cymoxanil</v>
      </c>
      <c r="HI29" s="3" t="str">
        <v>fludioxonil</v>
      </c>
      <c r="HJ29" s="3" t="str">
        <v>furathiocarb</v>
      </c>
      <c r="HK29" s="3" t="str">
        <v>maneb</v>
      </c>
      <c r="HL29" s="3" t="str">
        <v>mefenoxam</v>
      </c>
      <c r="HM29" s="3" t="str">
        <v>propiconazol</v>
      </c>
      <c r="HN29" s="3" t="str">
        <v>ridomil</v>
      </c>
      <c r="HO29" s="3" t="str">
        <v>unspecified</v>
      </c>
      <c r="HP29" s="3" t="str">
        <v>2,4-D</v>
      </c>
      <c r="HQ29" s="3" t="str">
        <v>acetanilide</v>
      </c>
      <c r="HR29" s="3" t="str">
        <v>acetochlor</v>
      </c>
      <c r="HS29" s="3" t="str">
        <v>alachlor</v>
      </c>
      <c r="HT29" s="3" t="str">
        <v>alachlor;lasso;lariat;crop star;butachlor</v>
      </c>
      <c r="HU29" s="3" t="str">
        <v>atrazine</v>
      </c>
      <c r="HV29" s="3" t="str">
        <v>bromoxynil</v>
      </c>
      <c r="HW29" s="3" t="str">
        <v>clodinafop-propargyl</v>
      </c>
      <c r="HX29" s="3" t="str">
        <v>cypermethrin</v>
      </c>
      <c r="HY29" s="3" t="str">
        <v>dicamba</v>
      </c>
      <c r="HZ29" s="3" t="str">
        <v>fluazifop-p-butyl</v>
      </c>
      <c r="IA29" s="3" t="str">
        <v>flumetsulam</v>
      </c>
      <c r="IB29" s="3" t="str">
        <v>fomesafen</v>
      </c>
      <c r="IC29" s="3" t="str">
        <v xml:space="preserve">foramsulfuron </v>
      </c>
      <c r="ID29" s="3" t="str">
        <v>glyphosate</v>
      </c>
      <c r="IE29" s="3" t="str">
        <v>imazapyr</v>
      </c>
      <c r="IF29" s="3" t="str">
        <v>imazethapyr</v>
      </c>
      <c r="IG29" s="3" t="str">
        <v>imidazolinone</v>
      </c>
      <c r="IH29" s="3" t="str">
        <v>metosulam</v>
      </c>
      <c r="II29" s="3" t="str">
        <v>metsulfuron-methyl</v>
      </c>
      <c r="IJ29" s="3" t="str">
        <v>nicosulfuron</v>
      </c>
      <c r="IK29" s="3" t="str">
        <v>oxyfluorfen</v>
      </c>
      <c r="IL29" s="3" t="str">
        <v>paraquat</v>
      </c>
      <c r="IM29" s="3" t="str">
        <v>pendimethalin</v>
      </c>
      <c r="IN29" s="3" t="str">
        <v>propanil</v>
      </c>
      <c r="IO29" s="3" t="str">
        <v>s-metolachlor;atrazine</v>
      </c>
      <c r="IP29" s="3" t="str">
        <v>thifensulfuron-methyl</v>
      </c>
      <c r="IQ29" s="3" t="str">
        <v>topramezone</v>
      </c>
      <c r="IR29" s="3" t="str">
        <v>tribenuron-methyl</v>
      </c>
      <c r="IS29" s="3" t="str">
        <v>Unspecified</v>
      </c>
      <c r="IT29" s="3" t="str">
        <v>bay 70143</v>
      </c>
      <c r="IU29" s="3" t="str">
        <v>beta-cyfluthrin</v>
      </c>
      <c r="IV29" s="3" t="str">
        <v>carbaryl</v>
      </c>
      <c r="IW29" s="3" t="str">
        <v>carbofuran</v>
      </c>
      <c r="IX29" s="3" t="str">
        <v>chlorantranilipole</v>
      </c>
      <c r="IY29" s="3" t="str">
        <v>chlorfenapyr</v>
      </c>
      <c r="IZ29" s="3" t="str">
        <v>chlorpyrifos</v>
      </c>
      <c r="JA29" s="3" t="str">
        <v>clothianidin</v>
      </c>
      <c r="JB29" s="3" t="str">
        <v>Curaterr</v>
      </c>
      <c r="JC29" s="3" t="str">
        <v>cypermethrin</v>
      </c>
      <c r="JD29" s="3" t="str">
        <v>D 1221</v>
      </c>
      <c r="JE29" s="3" t="str">
        <v>diazinon</v>
      </c>
      <c r="JF29" s="3" t="str">
        <v>dimethoate</v>
      </c>
      <c r="JG29" s="3" t="str">
        <v>emamectin benzoate</v>
      </c>
      <c r="JH29" s="3" t="str">
        <v>ENT 27164</v>
      </c>
      <c r="JI29" s="3" t="str">
        <v>fenamiphos</v>
      </c>
      <c r="JJ29" s="3" t="str">
        <v>furadan</v>
      </c>
      <c r="JK29" s="3" t="str">
        <v>ilufenuron</v>
      </c>
      <c r="JL29" s="3" t="str">
        <v>imidacloprid</v>
      </c>
      <c r="JM29" s="3" t="str">
        <v>lambda-cyhalothrin</v>
      </c>
      <c r="JN29" s="3" t="str">
        <v>methomyl</v>
      </c>
      <c r="JO29" s="3" t="str">
        <v>permethrin</v>
      </c>
      <c r="JP29" s="3" t="str">
        <v>profenofos</v>
      </c>
      <c r="JQ29" s="3" t="str">
        <v>spinosad</v>
      </c>
      <c r="JR29" s="3" t="str">
        <v>thiamethoxam</v>
      </c>
      <c r="JS29" s="3" t="str">
        <v>thiodicarb</v>
      </c>
      <c r="JT29" s="3" t="str">
        <v>triflumuron</v>
      </c>
      <c r="JU29" s="3" t="str">
        <v>Unspecified</v>
      </c>
      <c r="JV29" s="3" t="str">
        <v>yaltox</v>
      </c>
      <c r="JW29" s="3" t="str">
        <v>arabic gum</v>
      </c>
      <c r="JX29" s="3" t="str">
        <v>phostoxin</v>
      </c>
      <c r="JY29" s="3" t="str">
        <v>Rhizobium leguminosarium</v>
      </c>
      <c r="JZ29" s="3" t="str">
        <v>terbuthylazine</v>
      </c>
      <c r="KA29" s="3" t="str">
        <v>pyraclostrobin</v>
      </c>
      <c r="KB29" s="3" t="str">
        <v xml:space="preserve">thiophanate-methyl </v>
      </c>
      <c r="KC29" s="3" t="str">
        <v>Rhizobium tropici</v>
      </c>
      <c r="KD29" s="3" t="str">
        <v>bendioxide</v>
      </c>
      <c r="KE29" s="3" t="str">
        <v>Rhizobium tropici strain CIAT899</v>
      </c>
      <c r="KF29" s="3" t="str">
        <v>Bradyrhizobium japonicum strain USDA 110</v>
      </c>
      <c r="KG29" s="3" t="str">
        <v>Rhizobia HB-A15</v>
      </c>
      <c r="KH29" s="3" t="str">
        <v>Rhizobia HB-429</v>
      </c>
      <c r="KI29" s="3" t="str">
        <v>Bradyrhizobia</v>
      </c>
      <c r="KJ29" s="3" t="str">
        <v>azoxystrobin</v>
      </c>
      <c r="KK29" s="3" t="str">
        <v>metribuzin</v>
      </c>
      <c r="KL29" s="3" t="str">
        <v>quizalofop-p-ethyl</v>
      </c>
      <c r="KM29" s="3" t="str">
        <v>carbendazim</v>
      </c>
    </row>
    <row r="30" spans="1:299" ht="14.5" x14ac:dyDescent="0.35">
      <c r="A30" s="3" t="s">
        <v>9568</v>
      </c>
      <c r="B30" t="s">
        <v>9570</v>
      </c>
      <c r="C30" t="s">
        <v>8526</v>
      </c>
      <c r="D30">
        <v>0</v>
      </c>
      <c r="AD30" s="3" t="str" cm="1">
        <f t="array" ref="AD30:EW30">IFERROR(TRANSPOSE(IF(OR(ISBLANK('Chemicals, Vaccines, Medicines'!$C40),'Chemicals, Vaccines, Medicines'!$C40="Unspecified"),_xlfn._xlws.FILTER(chem[C.Name.2020_1] &amp; "",(chem[C.Is.Name.Commercial]="F")*(chem[C.Name.2020_1]&lt;&gt;"")),_xlfn._xlws.FILTER(chem[C.Name.2020_1] &amp; "",(chem[C.Is.Name.Commercial]="F")*(chem[C.Name.2020_1]&lt;&gt;"")*(chem[C.Type]='Chemicals, Vaccines, Medicines'!$C40)))),"")</f>
        <v>oxytetracycline</v>
      </c>
      <c r="AE30" s="3" t="str">
        <v>olaquindox</v>
      </c>
      <c r="AF30" s="3" t="str">
        <v>diazinon</v>
      </c>
      <c r="AG30" s="3" t="str">
        <v>ivermectin</v>
      </c>
      <c r="AH30" s="3" t="str">
        <v>tretamisole</v>
      </c>
      <c r="AI30" s="3" t="str">
        <v>NDV-Lasota vaccine</v>
      </c>
      <c r="AJ30" s="3" t="str">
        <v>oxytetracycline; vitamin B complex</v>
      </c>
      <c r="AK30" s="3" t="str">
        <v>PPR vaccine</v>
      </c>
      <c r="AL30" s="3" t="str">
        <v>tissue culture rinderpest vaccine</v>
      </c>
      <c r="AM30" s="3" t="str">
        <v xml:space="preserve">Acaulospora scorbiculata </v>
      </c>
      <c r="AN30" s="3" t="str">
        <v>Azospirillum spp.</v>
      </c>
      <c r="AO30" s="3" t="str">
        <v>Azospirilum brasilense</v>
      </c>
      <c r="AP30" s="3" t="str">
        <v>Azosprilum brasilense</v>
      </c>
      <c r="AQ30" s="3" t="str">
        <v>Bacillus spp.</v>
      </c>
      <c r="AR30" s="3" t="str">
        <v>Bacillus subtillis</v>
      </c>
      <c r="AS30" s="3" t="str">
        <v>Gigaspora margarita</v>
      </c>
      <c r="AT30" s="3" t="str">
        <v>Glomus constrictum</v>
      </c>
      <c r="AU30" s="3" t="str">
        <v>Glomus fasciculatum</v>
      </c>
      <c r="AV30" s="3" t="str">
        <v>Glomus geosporum</v>
      </c>
      <c r="AW30" s="3" t="str">
        <v>Glomus intraradices</v>
      </c>
      <c r="AX30" s="3" t="str">
        <v>Glomus spp..</v>
      </c>
      <c r="AY30" s="3" t="str">
        <v>Glomus tortuosum</v>
      </c>
      <c r="AZ30" s="3" t="str">
        <v>glumix</v>
      </c>
      <c r="BA30" s="3" t="str">
        <v>Pseudomonas spp.</v>
      </c>
      <c r="BB30" s="3" t="str">
        <v>Rhizobia (HB-429)</v>
      </c>
      <c r="BC30" s="3" t="str">
        <v>Rhizobia (HB-A15)</v>
      </c>
      <c r="BD30" s="3" t="str">
        <v>Rhizobium leguminosarium (C-05)</v>
      </c>
      <c r="BE30" s="3" t="str">
        <v>Rhizobium leguminosarium (DF-14)</v>
      </c>
      <c r="BF30" s="3" t="str">
        <v>Rhizobium leguminosarium (SEMA 403)</v>
      </c>
      <c r="BG30" s="3" t="str">
        <v>Azadirachta indica</v>
      </c>
      <c r="BH30" s="3" t="str">
        <v>Bacillus thuringiensis</v>
      </c>
      <c r="BI30" s="3" t="str">
        <v>garlic tea and wood ash</v>
      </c>
      <c r="BJ30" s="3" t="str">
        <v>Telenomus remus</v>
      </c>
      <c r="BK30" s="3" t="str">
        <v>bravo</v>
      </c>
      <c r="BL30" s="3" t="str">
        <v>carboxin</v>
      </c>
      <c r="BM30" s="3" t="str">
        <v>chlorothalonil</v>
      </c>
      <c r="BN30" s="3" t="str">
        <v>copper oxychloride</v>
      </c>
      <c r="BO30" s="3" t="str">
        <v>cyproconazol</v>
      </c>
      <c r="BP30" s="3" t="str">
        <v>cyproconazole</v>
      </c>
      <c r="BQ30" s="3" t="str">
        <v>difenoconazole</v>
      </c>
      <c r="BR30" s="3" t="str">
        <v>famoxadone;cymoxanil</v>
      </c>
      <c r="BS30" s="3" t="str">
        <v>fludioxonil</v>
      </c>
      <c r="BT30" s="3" t="str">
        <v>furathiocarb</v>
      </c>
      <c r="BU30" s="3" t="str">
        <v>maneb</v>
      </c>
      <c r="BV30" s="3" t="str">
        <v>mefenoxam</v>
      </c>
      <c r="BW30" s="3" t="str">
        <v>propiconazol</v>
      </c>
      <c r="BX30" s="3" t="str">
        <v>ridomil</v>
      </c>
      <c r="BY30" s="3" t="str">
        <v>unspecified</v>
      </c>
      <c r="BZ30" s="3" t="str">
        <v>2,4-D</v>
      </c>
      <c r="CA30" s="3" t="str">
        <v>acetanilide</v>
      </c>
      <c r="CB30" s="3" t="str">
        <v>acetochlor</v>
      </c>
      <c r="CC30" s="3" t="str">
        <v>alachlor</v>
      </c>
      <c r="CD30" s="3" t="str">
        <v>alachlor;lasso;lariat;crop star;butachlor</v>
      </c>
      <c r="CE30" s="3" t="str">
        <v>atrazine</v>
      </c>
      <c r="CF30" s="3" t="str">
        <v>bromoxynil</v>
      </c>
      <c r="CG30" s="3" t="str">
        <v>clodinafop-propargyl</v>
      </c>
      <c r="CH30" s="3" t="str">
        <v>cypermethrin</v>
      </c>
      <c r="CI30" s="3" t="str">
        <v>dicamba</v>
      </c>
      <c r="CJ30" s="3" t="str">
        <v>fluazifop-p-butyl</v>
      </c>
      <c r="CK30" s="3" t="str">
        <v>flumetsulam</v>
      </c>
      <c r="CL30" s="3" t="str">
        <v>fomesafen</v>
      </c>
      <c r="CM30" s="3" t="str">
        <v xml:space="preserve">foramsulfuron </v>
      </c>
      <c r="CN30" s="3" t="str">
        <v>glyphosate</v>
      </c>
      <c r="CO30" s="3" t="str">
        <v>imazapyr</v>
      </c>
      <c r="CP30" s="3" t="str">
        <v>imazethapyr</v>
      </c>
      <c r="CQ30" s="3" t="str">
        <v>imidazolinone</v>
      </c>
      <c r="CR30" s="3" t="str">
        <v>metosulam</v>
      </c>
      <c r="CS30" s="3" t="str">
        <v>metsulfuron-methyl</v>
      </c>
      <c r="CT30" s="3" t="str">
        <v>nicosulfuron</v>
      </c>
      <c r="CU30" s="3" t="str">
        <v>oxyfluorfen</v>
      </c>
      <c r="CV30" s="3" t="str">
        <v>paraquat</v>
      </c>
      <c r="CW30" s="3" t="str">
        <v>pendimethalin</v>
      </c>
      <c r="CX30" s="3" t="str">
        <v>propanil</v>
      </c>
      <c r="CY30" s="3" t="str">
        <v>s-metolachlor;atrazine</v>
      </c>
      <c r="CZ30" s="3" t="str">
        <v>thifensulfuron-methyl</v>
      </c>
      <c r="DA30" s="3" t="str">
        <v>topramezone</v>
      </c>
      <c r="DB30" s="3" t="str">
        <v>tribenuron-methyl</v>
      </c>
      <c r="DC30" s="3" t="str">
        <v>Unspecified</v>
      </c>
      <c r="DD30" s="3" t="str">
        <v>bay 70143</v>
      </c>
      <c r="DE30" s="3" t="str">
        <v>beta-cyfluthrin</v>
      </c>
      <c r="DF30" s="3" t="str">
        <v>carbaryl</v>
      </c>
      <c r="DG30" s="3" t="str">
        <v>carbofuran</v>
      </c>
      <c r="DH30" s="3" t="str">
        <v>chlorantranilipole</v>
      </c>
      <c r="DI30" s="3" t="str">
        <v>chlorfenapyr</v>
      </c>
      <c r="DJ30" s="3" t="str">
        <v>chlorpyrifos</v>
      </c>
      <c r="DK30" s="3" t="str">
        <v>clothianidin</v>
      </c>
      <c r="DL30" s="3" t="str">
        <v>Curaterr</v>
      </c>
      <c r="DM30" s="3" t="str">
        <v>cypermethrin</v>
      </c>
      <c r="DN30" s="3" t="str">
        <v>D 1221</v>
      </c>
      <c r="DO30" s="3" t="str">
        <v>diazinon</v>
      </c>
      <c r="DP30" s="3" t="str">
        <v>dimethoate</v>
      </c>
      <c r="DQ30" s="3" t="str">
        <v>emamectin benzoate</v>
      </c>
      <c r="DR30" s="3" t="str">
        <v>ENT 27164</v>
      </c>
      <c r="DS30" s="3" t="str">
        <v>fenamiphos</v>
      </c>
      <c r="DT30" s="3" t="str">
        <v>furadan</v>
      </c>
      <c r="DU30" s="3" t="str">
        <v>ilufenuron</v>
      </c>
      <c r="DV30" s="3" t="str">
        <v>imidacloprid</v>
      </c>
      <c r="DW30" s="3" t="str">
        <v>lambda-cyhalothrin</v>
      </c>
      <c r="DX30" s="3" t="str">
        <v>methomyl</v>
      </c>
      <c r="DY30" s="3" t="str">
        <v>permethrin</v>
      </c>
      <c r="DZ30" s="3" t="str">
        <v>profenofos</v>
      </c>
      <c r="EA30" s="3" t="str">
        <v>spinosad</v>
      </c>
      <c r="EB30" s="3" t="str">
        <v>thiamethoxam</v>
      </c>
      <c r="EC30" s="3" t="str">
        <v>thiodicarb</v>
      </c>
      <c r="ED30" s="3" t="str">
        <v>triflumuron</v>
      </c>
      <c r="EE30" s="3" t="str">
        <v>Unspecified</v>
      </c>
      <c r="EF30" s="3" t="str">
        <v>yaltox</v>
      </c>
      <c r="EG30" s="3" t="str">
        <v>arabic gum</v>
      </c>
      <c r="EH30" s="3" t="str">
        <v>phostoxin</v>
      </c>
      <c r="EI30" s="3" t="str">
        <v>Rhizobium leguminosarium</v>
      </c>
      <c r="EJ30" s="3" t="str">
        <v>terbuthylazine</v>
      </c>
      <c r="EK30" s="3" t="str">
        <v>pyraclostrobin</v>
      </c>
      <c r="EL30" s="3" t="str">
        <v xml:space="preserve">thiophanate-methyl </v>
      </c>
      <c r="EM30" s="3" t="str">
        <v>Rhizobium tropici</v>
      </c>
      <c r="EN30" s="3" t="str">
        <v>bendioxide</v>
      </c>
      <c r="EO30" s="3" t="str">
        <v>Rhizobium tropici strain CIAT899</v>
      </c>
      <c r="EP30" s="3" t="str">
        <v>Bradyrhizobium japonicum strain USDA 110</v>
      </c>
      <c r="EQ30" s="3" t="str">
        <v>Rhizobia HB-A15</v>
      </c>
      <c r="ER30" s="3" t="str">
        <v>Rhizobia HB-429</v>
      </c>
      <c r="ES30" s="3" t="str">
        <v>Bradyrhizobia</v>
      </c>
      <c r="ET30" s="3" t="str">
        <v>azoxystrobin</v>
      </c>
      <c r="EU30" s="3" t="str">
        <v>metribuzin</v>
      </c>
      <c r="EV30" s="3" t="str">
        <v>quizalofop-p-ethyl</v>
      </c>
      <c r="EW30" s="3" t="str">
        <v>carbendazim</v>
      </c>
      <c r="FT30" s="3" t="str" cm="1">
        <f t="array" ref="FT30:KM30">_xlfn._xlws.SORT(_xlfn.UNIQUE(_xlfn._xlws.FILTER(_xlfn.ANCHORARRAY(AD30),ISNUMBER(SEARCH('Chemicals, Vaccines, Medicines'!$E40,_xlfn.ANCHORARRAY(AD30))),"Not Found")))</f>
        <v>oxytetracycline</v>
      </c>
      <c r="FU30" s="3" t="str">
        <v>olaquindox</v>
      </c>
      <c r="FV30" s="3" t="str">
        <v>diazinon</v>
      </c>
      <c r="FW30" s="3" t="str">
        <v>ivermectin</v>
      </c>
      <c r="FX30" s="3" t="str">
        <v>tretamisole</v>
      </c>
      <c r="FY30" s="3" t="str">
        <v>NDV-Lasota vaccine</v>
      </c>
      <c r="FZ30" s="3" t="str">
        <v>oxytetracycline; vitamin B complex</v>
      </c>
      <c r="GA30" s="3" t="str">
        <v>PPR vaccine</v>
      </c>
      <c r="GB30" s="3" t="str">
        <v>tissue culture rinderpest vaccine</v>
      </c>
      <c r="GC30" s="3" t="str">
        <v xml:space="preserve">Acaulospora scorbiculata </v>
      </c>
      <c r="GD30" s="3" t="str">
        <v>Azospirillum spp.</v>
      </c>
      <c r="GE30" s="3" t="str">
        <v>Azospirilum brasilense</v>
      </c>
      <c r="GF30" s="3" t="str">
        <v>Azosprilum brasilense</v>
      </c>
      <c r="GG30" s="3" t="str">
        <v>Bacillus spp.</v>
      </c>
      <c r="GH30" s="3" t="str">
        <v>Bacillus subtillis</v>
      </c>
      <c r="GI30" s="3" t="str">
        <v>Gigaspora margarita</v>
      </c>
      <c r="GJ30" s="3" t="str">
        <v>Glomus constrictum</v>
      </c>
      <c r="GK30" s="3" t="str">
        <v>Glomus fasciculatum</v>
      </c>
      <c r="GL30" s="3" t="str">
        <v>Glomus geosporum</v>
      </c>
      <c r="GM30" s="3" t="str">
        <v>Glomus intraradices</v>
      </c>
      <c r="GN30" s="3" t="str">
        <v>Glomus spp..</v>
      </c>
      <c r="GO30" s="3" t="str">
        <v>Glomus tortuosum</v>
      </c>
      <c r="GP30" s="3" t="str">
        <v>glumix</v>
      </c>
      <c r="GQ30" s="3" t="str">
        <v>Pseudomonas spp.</v>
      </c>
      <c r="GR30" s="3" t="str">
        <v>Rhizobia (HB-429)</v>
      </c>
      <c r="GS30" s="3" t="str">
        <v>Rhizobia (HB-A15)</v>
      </c>
      <c r="GT30" s="3" t="str">
        <v>Rhizobium leguminosarium (C-05)</v>
      </c>
      <c r="GU30" s="3" t="str">
        <v>Rhizobium leguminosarium (DF-14)</v>
      </c>
      <c r="GV30" s="3" t="str">
        <v>Rhizobium leguminosarium (SEMA 403)</v>
      </c>
      <c r="GW30" s="3" t="str">
        <v>Azadirachta indica</v>
      </c>
      <c r="GX30" s="3" t="str">
        <v>Bacillus thuringiensis</v>
      </c>
      <c r="GY30" s="3" t="str">
        <v>garlic tea and wood ash</v>
      </c>
      <c r="GZ30" s="3" t="str">
        <v>Telenomus remus</v>
      </c>
      <c r="HA30" s="3" t="str">
        <v>bravo</v>
      </c>
      <c r="HB30" s="3" t="str">
        <v>carboxin</v>
      </c>
      <c r="HC30" s="3" t="str">
        <v>chlorothalonil</v>
      </c>
      <c r="HD30" s="3" t="str">
        <v>copper oxychloride</v>
      </c>
      <c r="HE30" s="3" t="str">
        <v>cyproconazol</v>
      </c>
      <c r="HF30" s="3" t="str">
        <v>cyproconazole</v>
      </c>
      <c r="HG30" s="3" t="str">
        <v>difenoconazole</v>
      </c>
      <c r="HH30" s="3" t="str">
        <v>famoxadone;cymoxanil</v>
      </c>
      <c r="HI30" s="3" t="str">
        <v>fludioxonil</v>
      </c>
      <c r="HJ30" s="3" t="str">
        <v>furathiocarb</v>
      </c>
      <c r="HK30" s="3" t="str">
        <v>maneb</v>
      </c>
      <c r="HL30" s="3" t="str">
        <v>mefenoxam</v>
      </c>
      <c r="HM30" s="3" t="str">
        <v>propiconazol</v>
      </c>
      <c r="HN30" s="3" t="str">
        <v>ridomil</v>
      </c>
      <c r="HO30" s="3" t="str">
        <v>unspecified</v>
      </c>
      <c r="HP30" s="3" t="str">
        <v>2,4-D</v>
      </c>
      <c r="HQ30" s="3" t="str">
        <v>acetanilide</v>
      </c>
      <c r="HR30" s="3" t="str">
        <v>acetochlor</v>
      </c>
      <c r="HS30" s="3" t="str">
        <v>alachlor</v>
      </c>
      <c r="HT30" s="3" t="str">
        <v>alachlor;lasso;lariat;crop star;butachlor</v>
      </c>
      <c r="HU30" s="3" t="str">
        <v>atrazine</v>
      </c>
      <c r="HV30" s="3" t="str">
        <v>bromoxynil</v>
      </c>
      <c r="HW30" s="3" t="str">
        <v>clodinafop-propargyl</v>
      </c>
      <c r="HX30" s="3" t="str">
        <v>cypermethrin</v>
      </c>
      <c r="HY30" s="3" t="str">
        <v>dicamba</v>
      </c>
      <c r="HZ30" s="3" t="str">
        <v>fluazifop-p-butyl</v>
      </c>
      <c r="IA30" s="3" t="str">
        <v>flumetsulam</v>
      </c>
      <c r="IB30" s="3" t="str">
        <v>fomesafen</v>
      </c>
      <c r="IC30" s="3" t="str">
        <v xml:space="preserve">foramsulfuron </v>
      </c>
      <c r="ID30" s="3" t="str">
        <v>glyphosate</v>
      </c>
      <c r="IE30" s="3" t="str">
        <v>imazapyr</v>
      </c>
      <c r="IF30" s="3" t="str">
        <v>imazethapyr</v>
      </c>
      <c r="IG30" s="3" t="str">
        <v>imidazolinone</v>
      </c>
      <c r="IH30" s="3" t="str">
        <v>metosulam</v>
      </c>
      <c r="II30" s="3" t="str">
        <v>metsulfuron-methyl</v>
      </c>
      <c r="IJ30" s="3" t="str">
        <v>nicosulfuron</v>
      </c>
      <c r="IK30" s="3" t="str">
        <v>oxyfluorfen</v>
      </c>
      <c r="IL30" s="3" t="str">
        <v>paraquat</v>
      </c>
      <c r="IM30" s="3" t="str">
        <v>pendimethalin</v>
      </c>
      <c r="IN30" s="3" t="str">
        <v>propanil</v>
      </c>
      <c r="IO30" s="3" t="str">
        <v>s-metolachlor;atrazine</v>
      </c>
      <c r="IP30" s="3" t="str">
        <v>thifensulfuron-methyl</v>
      </c>
      <c r="IQ30" s="3" t="str">
        <v>topramezone</v>
      </c>
      <c r="IR30" s="3" t="str">
        <v>tribenuron-methyl</v>
      </c>
      <c r="IS30" s="3" t="str">
        <v>Unspecified</v>
      </c>
      <c r="IT30" s="3" t="str">
        <v>bay 70143</v>
      </c>
      <c r="IU30" s="3" t="str">
        <v>beta-cyfluthrin</v>
      </c>
      <c r="IV30" s="3" t="str">
        <v>carbaryl</v>
      </c>
      <c r="IW30" s="3" t="str">
        <v>carbofuran</v>
      </c>
      <c r="IX30" s="3" t="str">
        <v>chlorantranilipole</v>
      </c>
      <c r="IY30" s="3" t="str">
        <v>chlorfenapyr</v>
      </c>
      <c r="IZ30" s="3" t="str">
        <v>chlorpyrifos</v>
      </c>
      <c r="JA30" s="3" t="str">
        <v>clothianidin</v>
      </c>
      <c r="JB30" s="3" t="str">
        <v>Curaterr</v>
      </c>
      <c r="JC30" s="3" t="str">
        <v>cypermethrin</v>
      </c>
      <c r="JD30" s="3" t="str">
        <v>D 1221</v>
      </c>
      <c r="JE30" s="3" t="str">
        <v>diazinon</v>
      </c>
      <c r="JF30" s="3" t="str">
        <v>dimethoate</v>
      </c>
      <c r="JG30" s="3" t="str">
        <v>emamectin benzoate</v>
      </c>
      <c r="JH30" s="3" t="str">
        <v>ENT 27164</v>
      </c>
      <c r="JI30" s="3" t="str">
        <v>fenamiphos</v>
      </c>
      <c r="JJ30" s="3" t="str">
        <v>furadan</v>
      </c>
      <c r="JK30" s="3" t="str">
        <v>ilufenuron</v>
      </c>
      <c r="JL30" s="3" t="str">
        <v>imidacloprid</v>
      </c>
      <c r="JM30" s="3" t="str">
        <v>lambda-cyhalothrin</v>
      </c>
      <c r="JN30" s="3" t="str">
        <v>methomyl</v>
      </c>
      <c r="JO30" s="3" t="str">
        <v>permethrin</v>
      </c>
      <c r="JP30" s="3" t="str">
        <v>profenofos</v>
      </c>
      <c r="JQ30" s="3" t="str">
        <v>spinosad</v>
      </c>
      <c r="JR30" s="3" t="str">
        <v>thiamethoxam</v>
      </c>
      <c r="JS30" s="3" t="str">
        <v>thiodicarb</v>
      </c>
      <c r="JT30" s="3" t="str">
        <v>triflumuron</v>
      </c>
      <c r="JU30" s="3" t="str">
        <v>Unspecified</v>
      </c>
      <c r="JV30" s="3" t="str">
        <v>yaltox</v>
      </c>
      <c r="JW30" s="3" t="str">
        <v>arabic gum</v>
      </c>
      <c r="JX30" s="3" t="str">
        <v>phostoxin</v>
      </c>
      <c r="JY30" s="3" t="str">
        <v>Rhizobium leguminosarium</v>
      </c>
      <c r="JZ30" s="3" t="str">
        <v>terbuthylazine</v>
      </c>
      <c r="KA30" s="3" t="str">
        <v>pyraclostrobin</v>
      </c>
      <c r="KB30" s="3" t="str">
        <v xml:space="preserve">thiophanate-methyl </v>
      </c>
      <c r="KC30" s="3" t="str">
        <v>Rhizobium tropici</v>
      </c>
      <c r="KD30" s="3" t="str">
        <v>bendioxide</v>
      </c>
      <c r="KE30" s="3" t="str">
        <v>Rhizobium tropici strain CIAT899</v>
      </c>
      <c r="KF30" s="3" t="str">
        <v>Bradyrhizobium japonicum strain USDA 110</v>
      </c>
      <c r="KG30" s="3" t="str">
        <v>Rhizobia HB-A15</v>
      </c>
      <c r="KH30" s="3" t="str">
        <v>Rhizobia HB-429</v>
      </c>
      <c r="KI30" s="3" t="str">
        <v>Bradyrhizobia</v>
      </c>
      <c r="KJ30" s="3" t="str">
        <v>azoxystrobin</v>
      </c>
      <c r="KK30" s="3" t="str">
        <v>metribuzin</v>
      </c>
      <c r="KL30" s="3" t="str">
        <v>quizalofop-p-ethyl</v>
      </c>
      <c r="KM30" s="3" t="str">
        <v>carbendazim</v>
      </c>
    </row>
    <row r="31" spans="1:299" ht="14.5" x14ac:dyDescent="0.35">
      <c r="A31" s="3" t="s">
        <v>9568</v>
      </c>
      <c r="B31" t="s">
        <v>9571</v>
      </c>
      <c r="C31" t="s">
        <v>8527</v>
      </c>
      <c r="D31">
        <v>0</v>
      </c>
      <c r="AD31" s="3" t="str" cm="1">
        <f t="array" ref="AD31:EW31">IFERROR(TRANSPOSE(IF(OR(ISBLANK('Chemicals, Vaccines, Medicines'!$C41),'Chemicals, Vaccines, Medicines'!$C41="Unspecified"),_xlfn._xlws.FILTER(chem[C.Name.2020_1] &amp; "",(chem[C.Is.Name.Commercial]="F")*(chem[C.Name.2020_1]&lt;&gt;"")),_xlfn._xlws.FILTER(chem[C.Name.2020_1] &amp; "",(chem[C.Is.Name.Commercial]="F")*(chem[C.Name.2020_1]&lt;&gt;"")*(chem[C.Type]='Chemicals, Vaccines, Medicines'!$C41)))),"")</f>
        <v>oxytetracycline</v>
      </c>
      <c r="AE31" s="3" t="str">
        <v>olaquindox</v>
      </c>
      <c r="AF31" s="3" t="str">
        <v>diazinon</v>
      </c>
      <c r="AG31" s="3" t="str">
        <v>ivermectin</v>
      </c>
      <c r="AH31" s="3" t="str">
        <v>tretamisole</v>
      </c>
      <c r="AI31" s="3" t="str">
        <v>NDV-Lasota vaccine</v>
      </c>
      <c r="AJ31" s="3" t="str">
        <v>oxytetracycline; vitamin B complex</v>
      </c>
      <c r="AK31" s="3" t="str">
        <v>PPR vaccine</v>
      </c>
      <c r="AL31" s="3" t="str">
        <v>tissue culture rinderpest vaccine</v>
      </c>
      <c r="AM31" s="3" t="str">
        <v xml:space="preserve">Acaulospora scorbiculata </v>
      </c>
      <c r="AN31" s="3" t="str">
        <v>Azospirillum spp.</v>
      </c>
      <c r="AO31" s="3" t="str">
        <v>Azospirilum brasilense</v>
      </c>
      <c r="AP31" s="3" t="str">
        <v>Azosprilum brasilense</v>
      </c>
      <c r="AQ31" s="3" t="str">
        <v>Bacillus spp.</v>
      </c>
      <c r="AR31" s="3" t="str">
        <v>Bacillus subtillis</v>
      </c>
      <c r="AS31" s="3" t="str">
        <v>Gigaspora margarita</v>
      </c>
      <c r="AT31" s="3" t="str">
        <v>Glomus constrictum</v>
      </c>
      <c r="AU31" s="3" t="str">
        <v>Glomus fasciculatum</v>
      </c>
      <c r="AV31" s="3" t="str">
        <v>Glomus geosporum</v>
      </c>
      <c r="AW31" s="3" t="str">
        <v>Glomus intraradices</v>
      </c>
      <c r="AX31" s="3" t="str">
        <v>Glomus spp..</v>
      </c>
      <c r="AY31" s="3" t="str">
        <v>Glomus tortuosum</v>
      </c>
      <c r="AZ31" s="3" t="str">
        <v>glumix</v>
      </c>
      <c r="BA31" s="3" t="str">
        <v>Pseudomonas spp.</v>
      </c>
      <c r="BB31" s="3" t="str">
        <v>Rhizobia (HB-429)</v>
      </c>
      <c r="BC31" s="3" t="str">
        <v>Rhizobia (HB-A15)</v>
      </c>
      <c r="BD31" s="3" t="str">
        <v>Rhizobium leguminosarium (C-05)</v>
      </c>
      <c r="BE31" s="3" t="str">
        <v>Rhizobium leguminosarium (DF-14)</v>
      </c>
      <c r="BF31" s="3" t="str">
        <v>Rhizobium leguminosarium (SEMA 403)</v>
      </c>
      <c r="BG31" s="3" t="str">
        <v>Azadirachta indica</v>
      </c>
      <c r="BH31" s="3" t="str">
        <v>Bacillus thuringiensis</v>
      </c>
      <c r="BI31" s="3" t="str">
        <v>garlic tea and wood ash</v>
      </c>
      <c r="BJ31" s="3" t="str">
        <v>Telenomus remus</v>
      </c>
      <c r="BK31" s="3" t="str">
        <v>bravo</v>
      </c>
      <c r="BL31" s="3" t="str">
        <v>carboxin</v>
      </c>
      <c r="BM31" s="3" t="str">
        <v>chlorothalonil</v>
      </c>
      <c r="BN31" s="3" t="str">
        <v>copper oxychloride</v>
      </c>
      <c r="BO31" s="3" t="str">
        <v>cyproconazol</v>
      </c>
      <c r="BP31" s="3" t="str">
        <v>cyproconazole</v>
      </c>
      <c r="BQ31" s="3" t="str">
        <v>difenoconazole</v>
      </c>
      <c r="BR31" s="3" t="str">
        <v>famoxadone;cymoxanil</v>
      </c>
      <c r="BS31" s="3" t="str">
        <v>fludioxonil</v>
      </c>
      <c r="BT31" s="3" t="str">
        <v>furathiocarb</v>
      </c>
      <c r="BU31" s="3" t="str">
        <v>maneb</v>
      </c>
      <c r="BV31" s="3" t="str">
        <v>mefenoxam</v>
      </c>
      <c r="BW31" s="3" t="str">
        <v>propiconazol</v>
      </c>
      <c r="BX31" s="3" t="str">
        <v>ridomil</v>
      </c>
      <c r="BY31" s="3" t="str">
        <v>unspecified</v>
      </c>
      <c r="BZ31" s="3" t="str">
        <v>2,4-D</v>
      </c>
      <c r="CA31" s="3" t="str">
        <v>acetanilide</v>
      </c>
      <c r="CB31" s="3" t="str">
        <v>acetochlor</v>
      </c>
      <c r="CC31" s="3" t="str">
        <v>alachlor</v>
      </c>
      <c r="CD31" s="3" t="str">
        <v>alachlor;lasso;lariat;crop star;butachlor</v>
      </c>
      <c r="CE31" s="3" t="str">
        <v>atrazine</v>
      </c>
      <c r="CF31" s="3" t="str">
        <v>bromoxynil</v>
      </c>
      <c r="CG31" s="3" t="str">
        <v>clodinafop-propargyl</v>
      </c>
      <c r="CH31" s="3" t="str">
        <v>cypermethrin</v>
      </c>
      <c r="CI31" s="3" t="str">
        <v>dicamba</v>
      </c>
      <c r="CJ31" s="3" t="str">
        <v>fluazifop-p-butyl</v>
      </c>
      <c r="CK31" s="3" t="str">
        <v>flumetsulam</v>
      </c>
      <c r="CL31" s="3" t="str">
        <v>fomesafen</v>
      </c>
      <c r="CM31" s="3" t="str">
        <v xml:space="preserve">foramsulfuron </v>
      </c>
      <c r="CN31" s="3" t="str">
        <v>glyphosate</v>
      </c>
      <c r="CO31" s="3" t="str">
        <v>imazapyr</v>
      </c>
      <c r="CP31" s="3" t="str">
        <v>imazethapyr</v>
      </c>
      <c r="CQ31" s="3" t="str">
        <v>imidazolinone</v>
      </c>
      <c r="CR31" s="3" t="str">
        <v>metosulam</v>
      </c>
      <c r="CS31" s="3" t="str">
        <v>metsulfuron-methyl</v>
      </c>
      <c r="CT31" s="3" t="str">
        <v>nicosulfuron</v>
      </c>
      <c r="CU31" s="3" t="str">
        <v>oxyfluorfen</v>
      </c>
      <c r="CV31" s="3" t="str">
        <v>paraquat</v>
      </c>
      <c r="CW31" s="3" t="str">
        <v>pendimethalin</v>
      </c>
      <c r="CX31" s="3" t="str">
        <v>propanil</v>
      </c>
      <c r="CY31" s="3" t="str">
        <v>s-metolachlor;atrazine</v>
      </c>
      <c r="CZ31" s="3" t="str">
        <v>thifensulfuron-methyl</v>
      </c>
      <c r="DA31" s="3" t="str">
        <v>topramezone</v>
      </c>
      <c r="DB31" s="3" t="str">
        <v>tribenuron-methyl</v>
      </c>
      <c r="DC31" s="3" t="str">
        <v>Unspecified</v>
      </c>
      <c r="DD31" s="3" t="str">
        <v>bay 70143</v>
      </c>
      <c r="DE31" s="3" t="str">
        <v>beta-cyfluthrin</v>
      </c>
      <c r="DF31" s="3" t="str">
        <v>carbaryl</v>
      </c>
      <c r="DG31" s="3" t="str">
        <v>carbofuran</v>
      </c>
      <c r="DH31" s="3" t="str">
        <v>chlorantranilipole</v>
      </c>
      <c r="DI31" s="3" t="str">
        <v>chlorfenapyr</v>
      </c>
      <c r="DJ31" s="3" t="str">
        <v>chlorpyrifos</v>
      </c>
      <c r="DK31" s="3" t="str">
        <v>clothianidin</v>
      </c>
      <c r="DL31" s="3" t="str">
        <v>Curaterr</v>
      </c>
      <c r="DM31" s="3" t="str">
        <v>cypermethrin</v>
      </c>
      <c r="DN31" s="3" t="str">
        <v>D 1221</v>
      </c>
      <c r="DO31" s="3" t="str">
        <v>diazinon</v>
      </c>
      <c r="DP31" s="3" t="str">
        <v>dimethoate</v>
      </c>
      <c r="DQ31" s="3" t="str">
        <v>emamectin benzoate</v>
      </c>
      <c r="DR31" s="3" t="str">
        <v>ENT 27164</v>
      </c>
      <c r="DS31" s="3" t="str">
        <v>fenamiphos</v>
      </c>
      <c r="DT31" s="3" t="str">
        <v>furadan</v>
      </c>
      <c r="DU31" s="3" t="str">
        <v>ilufenuron</v>
      </c>
      <c r="DV31" s="3" t="str">
        <v>imidacloprid</v>
      </c>
      <c r="DW31" s="3" t="str">
        <v>lambda-cyhalothrin</v>
      </c>
      <c r="DX31" s="3" t="str">
        <v>methomyl</v>
      </c>
      <c r="DY31" s="3" t="str">
        <v>permethrin</v>
      </c>
      <c r="DZ31" s="3" t="str">
        <v>profenofos</v>
      </c>
      <c r="EA31" s="3" t="str">
        <v>spinosad</v>
      </c>
      <c r="EB31" s="3" t="str">
        <v>thiamethoxam</v>
      </c>
      <c r="EC31" s="3" t="str">
        <v>thiodicarb</v>
      </c>
      <c r="ED31" s="3" t="str">
        <v>triflumuron</v>
      </c>
      <c r="EE31" s="3" t="str">
        <v>Unspecified</v>
      </c>
      <c r="EF31" s="3" t="str">
        <v>yaltox</v>
      </c>
      <c r="EG31" s="3" t="str">
        <v>arabic gum</v>
      </c>
      <c r="EH31" s="3" t="str">
        <v>phostoxin</v>
      </c>
      <c r="EI31" s="3" t="str">
        <v>Rhizobium leguminosarium</v>
      </c>
      <c r="EJ31" s="3" t="str">
        <v>terbuthylazine</v>
      </c>
      <c r="EK31" s="3" t="str">
        <v>pyraclostrobin</v>
      </c>
      <c r="EL31" s="3" t="str">
        <v xml:space="preserve">thiophanate-methyl </v>
      </c>
      <c r="EM31" s="3" t="str">
        <v>Rhizobium tropici</v>
      </c>
      <c r="EN31" s="3" t="str">
        <v>bendioxide</v>
      </c>
      <c r="EO31" s="3" t="str">
        <v>Rhizobium tropici strain CIAT899</v>
      </c>
      <c r="EP31" s="3" t="str">
        <v>Bradyrhizobium japonicum strain USDA 110</v>
      </c>
      <c r="EQ31" s="3" t="str">
        <v>Rhizobia HB-A15</v>
      </c>
      <c r="ER31" s="3" t="str">
        <v>Rhizobia HB-429</v>
      </c>
      <c r="ES31" s="3" t="str">
        <v>Bradyrhizobia</v>
      </c>
      <c r="ET31" s="3" t="str">
        <v>azoxystrobin</v>
      </c>
      <c r="EU31" s="3" t="str">
        <v>metribuzin</v>
      </c>
      <c r="EV31" s="3" t="str">
        <v>quizalofop-p-ethyl</v>
      </c>
      <c r="EW31" s="3" t="str">
        <v>carbendazim</v>
      </c>
      <c r="FT31" s="3" t="str" cm="1">
        <f t="array" ref="FT31:KM31">_xlfn._xlws.SORT(_xlfn.UNIQUE(_xlfn._xlws.FILTER(_xlfn.ANCHORARRAY(AD31),ISNUMBER(SEARCH('Chemicals, Vaccines, Medicines'!$E41,_xlfn.ANCHORARRAY(AD31))),"Not Found")))</f>
        <v>oxytetracycline</v>
      </c>
      <c r="FU31" s="3" t="str">
        <v>olaquindox</v>
      </c>
      <c r="FV31" s="3" t="str">
        <v>diazinon</v>
      </c>
      <c r="FW31" s="3" t="str">
        <v>ivermectin</v>
      </c>
      <c r="FX31" s="3" t="str">
        <v>tretamisole</v>
      </c>
      <c r="FY31" s="3" t="str">
        <v>NDV-Lasota vaccine</v>
      </c>
      <c r="FZ31" s="3" t="str">
        <v>oxytetracycline; vitamin B complex</v>
      </c>
      <c r="GA31" s="3" t="str">
        <v>PPR vaccine</v>
      </c>
      <c r="GB31" s="3" t="str">
        <v>tissue culture rinderpest vaccine</v>
      </c>
      <c r="GC31" s="3" t="str">
        <v xml:space="preserve">Acaulospora scorbiculata </v>
      </c>
      <c r="GD31" s="3" t="str">
        <v>Azospirillum spp.</v>
      </c>
      <c r="GE31" s="3" t="str">
        <v>Azospirilum brasilense</v>
      </c>
      <c r="GF31" s="3" t="str">
        <v>Azosprilum brasilense</v>
      </c>
      <c r="GG31" s="3" t="str">
        <v>Bacillus spp.</v>
      </c>
      <c r="GH31" s="3" t="str">
        <v>Bacillus subtillis</v>
      </c>
      <c r="GI31" s="3" t="str">
        <v>Gigaspora margarita</v>
      </c>
      <c r="GJ31" s="3" t="str">
        <v>Glomus constrictum</v>
      </c>
      <c r="GK31" s="3" t="str">
        <v>Glomus fasciculatum</v>
      </c>
      <c r="GL31" s="3" t="str">
        <v>Glomus geosporum</v>
      </c>
      <c r="GM31" s="3" t="str">
        <v>Glomus intraradices</v>
      </c>
      <c r="GN31" s="3" t="str">
        <v>Glomus spp..</v>
      </c>
      <c r="GO31" s="3" t="str">
        <v>Glomus tortuosum</v>
      </c>
      <c r="GP31" s="3" t="str">
        <v>glumix</v>
      </c>
      <c r="GQ31" s="3" t="str">
        <v>Pseudomonas spp.</v>
      </c>
      <c r="GR31" s="3" t="str">
        <v>Rhizobia (HB-429)</v>
      </c>
      <c r="GS31" s="3" t="str">
        <v>Rhizobia (HB-A15)</v>
      </c>
      <c r="GT31" s="3" t="str">
        <v>Rhizobium leguminosarium (C-05)</v>
      </c>
      <c r="GU31" s="3" t="str">
        <v>Rhizobium leguminosarium (DF-14)</v>
      </c>
      <c r="GV31" s="3" t="str">
        <v>Rhizobium leguminosarium (SEMA 403)</v>
      </c>
      <c r="GW31" s="3" t="str">
        <v>Azadirachta indica</v>
      </c>
      <c r="GX31" s="3" t="str">
        <v>Bacillus thuringiensis</v>
      </c>
      <c r="GY31" s="3" t="str">
        <v>garlic tea and wood ash</v>
      </c>
      <c r="GZ31" s="3" t="str">
        <v>Telenomus remus</v>
      </c>
      <c r="HA31" s="3" t="str">
        <v>bravo</v>
      </c>
      <c r="HB31" s="3" t="str">
        <v>carboxin</v>
      </c>
      <c r="HC31" s="3" t="str">
        <v>chlorothalonil</v>
      </c>
      <c r="HD31" s="3" t="str">
        <v>copper oxychloride</v>
      </c>
      <c r="HE31" s="3" t="str">
        <v>cyproconazol</v>
      </c>
      <c r="HF31" s="3" t="str">
        <v>cyproconazole</v>
      </c>
      <c r="HG31" s="3" t="str">
        <v>difenoconazole</v>
      </c>
      <c r="HH31" s="3" t="str">
        <v>famoxadone;cymoxanil</v>
      </c>
      <c r="HI31" s="3" t="str">
        <v>fludioxonil</v>
      </c>
      <c r="HJ31" s="3" t="str">
        <v>furathiocarb</v>
      </c>
      <c r="HK31" s="3" t="str">
        <v>maneb</v>
      </c>
      <c r="HL31" s="3" t="str">
        <v>mefenoxam</v>
      </c>
      <c r="HM31" s="3" t="str">
        <v>propiconazol</v>
      </c>
      <c r="HN31" s="3" t="str">
        <v>ridomil</v>
      </c>
      <c r="HO31" s="3" t="str">
        <v>unspecified</v>
      </c>
      <c r="HP31" s="3" t="str">
        <v>2,4-D</v>
      </c>
      <c r="HQ31" s="3" t="str">
        <v>acetanilide</v>
      </c>
      <c r="HR31" s="3" t="str">
        <v>acetochlor</v>
      </c>
      <c r="HS31" s="3" t="str">
        <v>alachlor</v>
      </c>
      <c r="HT31" s="3" t="str">
        <v>alachlor;lasso;lariat;crop star;butachlor</v>
      </c>
      <c r="HU31" s="3" t="str">
        <v>atrazine</v>
      </c>
      <c r="HV31" s="3" t="str">
        <v>bromoxynil</v>
      </c>
      <c r="HW31" s="3" t="str">
        <v>clodinafop-propargyl</v>
      </c>
      <c r="HX31" s="3" t="str">
        <v>cypermethrin</v>
      </c>
      <c r="HY31" s="3" t="str">
        <v>dicamba</v>
      </c>
      <c r="HZ31" s="3" t="str">
        <v>fluazifop-p-butyl</v>
      </c>
      <c r="IA31" s="3" t="str">
        <v>flumetsulam</v>
      </c>
      <c r="IB31" s="3" t="str">
        <v>fomesafen</v>
      </c>
      <c r="IC31" s="3" t="str">
        <v xml:space="preserve">foramsulfuron </v>
      </c>
      <c r="ID31" s="3" t="str">
        <v>glyphosate</v>
      </c>
      <c r="IE31" s="3" t="str">
        <v>imazapyr</v>
      </c>
      <c r="IF31" s="3" t="str">
        <v>imazethapyr</v>
      </c>
      <c r="IG31" s="3" t="str">
        <v>imidazolinone</v>
      </c>
      <c r="IH31" s="3" t="str">
        <v>metosulam</v>
      </c>
      <c r="II31" s="3" t="str">
        <v>metsulfuron-methyl</v>
      </c>
      <c r="IJ31" s="3" t="str">
        <v>nicosulfuron</v>
      </c>
      <c r="IK31" s="3" t="str">
        <v>oxyfluorfen</v>
      </c>
      <c r="IL31" s="3" t="str">
        <v>paraquat</v>
      </c>
      <c r="IM31" s="3" t="str">
        <v>pendimethalin</v>
      </c>
      <c r="IN31" s="3" t="str">
        <v>propanil</v>
      </c>
      <c r="IO31" s="3" t="str">
        <v>s-metolachlor;atrazine</v>
      </c>
      <c r="IP31" s="3" t="str">
        <v>thifensulfuron-methyl</v>
      </c>
      <c r="IQ31" s="3" t="str">
        <v>topramezone</v>
      </c>
      <c r="IR31" s="3" t="str">
        <v>tribenuron-methyl</v>
      </c>
      <c r="IS31" s="3" t="str">
        <v>Unspecified</v>
      </c>
      <c r="IT31" s="3" t="str">
        <v>bay 70143</v>
      </c>
      <c r="IU31" s="3" t="str">
        <v>beta-cyfluthrin</v>
      </c>
      <c r="IV31" s="3" t="str">
        <v>carbaryl</v>
      </c>
      <c r="IW31" s="3" t="str">
        <v>carbofuran</v>
      </c>
      <c r="IX31" s="3" t="str">
        <v>chlorantranilipole</v>
      </c>
      <c r="IY31" s="3" t="str">
        <v>chlorfenapyr</v>
      </c>
      <c r="IZ31" s="3" t="str">
        <v>chlorpyrifos</v>
      </c>
      <c r="JA31" s="3" t="str">
        <v>clothianidin</v>
      </c>
      <c r="JB31" s="3" t="str">
        <v>Curaterr</v>
      </c>
      <c r="JC31" s="3" t="str">
        <v>cypermethrin</v>
      </c>
      <c r="JD31" s="3" t="str">
        <v>D 1221</v>
      </c>
      <c r="JE31" s="3" t="str">
        <v>diazinon</v>
      </c>
      <c r="JF31" s="3" t="str">
        <v>dimethoate</v>
      </c>
      <c r="JG31" s="3" t="str">
        <v>emamectin benzoate</v>
      </c>
      <c r="JH31" s="3" t="str">
        <v>ENT 27164</v>
      </c>
      <c r="JI31" s="3" t="str">
        <v>fenamiphos</v>
      </c>
      <c r="JJ31" s="3" t="str">
        <v>furadan</v>
      </c>
      <c r="JK31" s="3" t="str">
        <v>ilufenuron</v>
      </c>
      <c r="JL31" s="3" t="str">
        <v>imidacloprid</v>
      </c>
      <c r="JM31" s="3" t="str">
        <v>lambda-cyhalothrin</v>
      </c>
      <c r="JN31" s="3" t="str">
        <v>methomyl</v>
      </c>
      <c r="JO31" s="3" t="str">
        <v>permethrin</v>
      </c>
      <c r="JP31" s="3" t="str">
        <v>profenofos</v>
      </c>
      <c r="JQ31" s="3" t="str">
        <v>spinosad</v>
      </c>
      <c r="JR31" s="3" t="str">
        <v>thiamethoxam</v>
      </c>
      <c r="JS31" s="3" t="str">
        <v>thiodicarb</v>
      </c>
      <c r="JT31" s="3" t="str">
        <v>triflumuron</v>
      </c>
      <c r="JU31" s="3" t="str">
        <v>Unspecified</v>
      </c>
      <c r="JV31" s="3" t="str">
        <v>yaltox</v>
      </c>
      <c r="JW31" s="3" t="str">
        <v>arabic gum</v>
      </c>
      <c r="JX31" s="3" t="str">
        <v>phostoxin</v>
      </c>
      <c r="JY31" s="3" t="str">
        <v>Rhizobium leguminosarium</v>
      </c>
      <c r="JZ31" s="3" t="str">
        <v>terbuthylazine</v>
      </c>
      <c r="KA31" s="3" t="str">
        <v>pyraclostrobin</v>
      </c>
      <c r="KB31" s="3" t="str">
        <v xml:space="preserve">thiophanate-methyl </v>
      </c>
      <c r="KC31" s="3" t="str">
        <v>Rhizobium tropici</v>
      </c>
      <c r="KD31" s="3" t="str">
        <v>bendioxide</v>
      </c>
      <c r="KE31" s="3" t="str">
        <v>Rhizobium tropici strain CIAT899</v>
      </c>
      <c r="KF31" s="3" t="str">
        <v>Bradyrhizobium japonicum strain USDA 110</v>
      </c>
      <c r="KG31" s="3" t="str">
        <v>Rhizobia HB-A15</v>
      </c>
      <c r="KH31" s="3" t="str">
        <v>Rhizobia HB-429</v>
      </c>
      <c r="KI31" s="3" t="str">
        <v>Bradyrhizobia</v>
      </c>
      <c r="KJ31" s="3" t="str">
        <v>azoxystrobin</v>
      </c>
      <c r="KK31" s="3" t="str">
        <v>metribuzin</v>
      </c>
      <c r="KL31" s="3" t="str">
        <v>quizalofop-p-ethyl</v>
      </c>
      <c r="KM31" s="3" t="str">
        <v>carbendazim</v>
      </c>
    </row>
    <row r="32" spans="1:299" ht="14.5" x14ac:dyDescent="0.35">
      <c r="A32" s="3" t="s">
        <v>9568</v>
      </c>
      <c r="B32" t="s">
        <v>9572</v>
      </c>
      <c r="C32" t="s">
        <v>8527</v>
      </c>
      <c r="D32">
        <v>0</v>
      </c>
      <c r="AD32" s="3" t="str" cm="1">
        <f t="array" ref="AD32:EW32">IFERROR(TRANSPOSE(IF(OR(ISBLANK('Chemicals, Vaccines, Medicines'!$C42),'Chemicals, Vaccines, Medicines'!$C42="Unspecified"),_xlfn._xlws.FILTER(chem[C.Name.2020_1] &amp; "",(chem[C.Is.Name.Commercial]="F")*(chem[C.Name.2020_1]&lt;&gt;"")),_xlfn._xlws.FILTER(chem[C.Name.2020_1] &amp; "",(chem[C.Is.Name.Commercial]="F")*(chem[C.Name.2020_1]&lt;&gt;"")*(chem[C.Type]='Chemicals, Vaccines, Medicines'!$C42)))),"")</f>
        <v>oxytetracycline</v>
      </c>
      <c r="AE32" s="3" t="str">
        <v>olaquindox</v>
      </c>
      <c r="AF32" s="3" t="str">
        <v>diazinon</v>
      </c>
      <c r="AG32" s="3" t="str">
        <v>ivermectin</v>
      </c>
      <c r="AH32" s="3" t="str">
        <v>tretamisole</v>
      </c>
      <c r="AI32" s="3" t="str">
        <v>NDV-Lasota vaccine</v>
      </c>
      <c r="AJ32" s="3" t="str">
        <v>oxytetracycline; vitamin B complex</v>
      </c>
      <c r="AK32" s="3" t="str">
        <v>PPR vaccine</v>
      </c>
      <c r="AL32" s="3" t="str">
        <v>tissue culture rinderpest vaccine</v>
      </c>
      <c r="AM32" s="3" t="str">
        <v xml:space="preserve">Acaulospora scorbiculata </v>
      </c>
      <c r="AN32" s="3" t="str">
        <v>Azospirillum spp.</v>
      </c>
      <c r="AO32" s="3" t="str">
        <v>Azospirilum brasilense</v>
      </c>
      <c r="AP32" s="3" t="str">
        <v>Azosprilum brasilense</v>
      </c>
      <c r="AQ32" s="3" t="str">
        <v>Bacillus spp.</v>
      </c>
      <c r="AR32" s="3" t="str">
        <v>Bacillus subtillis</v>
      </c>
      <c r="AS32" s="3" t="str">
        <v>Gigaspora margarita</v>
      </c>
      <c r="AT32" s="3" t="str">
        <v>Glomus constrictum</v>
      </c>
      <c r="AU32" s="3" t="str">
        <v>Glomus fasciculatum</v>
      </c>
      <c r="AV32" s="3" t="str">
        <v>Glomus geosporum</v>
      </c>
      <c r="AW32" s="3" t="str">
        <v>Glomus intraradices</v>
      </c>
      <c r="AX32" s="3" t="str">
        <v>Glomus spp..</v>
      </c>
      <c r="AY32" s="3" t="str">
        <v>Glomus tortuosum</v>
      </c>
      <c r="AZ32" s="3" t="str">
        <v>glumix</v>
      </c>
      <c r="BA32" s="3" t="str">
        <v>Pseudomonas spp.</v>
      </c>
      <c r="BB32" s="3" t="str">
        <v>Rhizobia (HB-429)</v>
      </c>
      <c r="BC32" s="3" t="str">
        <v>Rhizobia (HB-A15)</v>
      </c>
      <c r="BD32" s="3" t="str">
        <v>Rhizobium leguminosarium (C-05)</v>
      </c>
      <c r="BE32" s="3" t="str">
        <v>Rhizobium leguminosarium (DF-14)</v>
      </c>
      <c r="BF32" s="3" t="str">
        <v>Rhizobium leguminosarium (SEMA 403)</v>
      </c>
      <c r="BG32" s="3" t="str">
        <v>Azadirachta indica</v>
      </c>
      <c r="BH32" s="3" t="str">
        <v>Bacillus thuringiensis</v>
      </c>
      <c r="BI32" s="3" t="str">
        <v>garlic tea and wood ash</v>
      </c>
      <c r="BJ32" s="3" t="str">
        <v>Telenomus remus</v>
      </c>
      <c r="BK32" s="3" t="str">
        <v>bravo</v>
      </c>
      <c r="BL32" s="3" t="str">
        <v>carboxin</v>
      </c>
      <c r="BM32" s="3" t="str">
        <v>chlorothalonil</v>
      </c>
      <c r="BN32" s="3" t="str">
        <v>copper oxychloride</v>
      </c>
      <c r="BO32" s="3" t="str">
        <v>cyproconazol</v>
      </c>
      <c r="BP32" s="3" t="str">
        <v>cyproconazole</v>
      </c>
      <c r="BQ32" s="3" t="str">
        <v>difenoconazole</v>
      </c>
      <c r="BR32" s="3" t="str">
        <v>famoxadone;cymoxanil</v>
      </c>
      <c r="BS32" s="3" t="str">
        <v>fludioxonil</v>
      </c>
      <c r="BT32" s="3" t="str">
        <v>furathiocarb</v>
      </c>
      <c r="BU32" s="3" t="str">
        <v>maneb</v>
      </c>
      <c r="BV32" s="3" t="str">
        <v>mefenoxam</v>
      </c>
      <c r="BW32" s="3" t="str">
        <v>propiconazol</v>
      </c>
      <c r="BX32" s="3" t="str">
        <v>ridomil</v>
      </c>
      <c r="BY32" s="3" t="str">
        <v>unspecified</v>
      </c>
      <c r="BZ32" s="3" t="str">
        <v>2,4-D</v>
      </c>
      <c r="CA32" s="3" t="str">
        <v>acetanilide</v>
      </c>
      <c r="CB32" s="3" t="str">
        <v>acetochlor</v>
      </c>
      <c r="CC32" s="3" t="str">
        <v>alachlor</v>
      </c>
      <c r="CD32" s="3" t="str">
        <v>alachlor;lasso;lariat;crop star;butachlor</v>
      </c>
      <c r="CE32" s="3" t="str">
        <v>atrazine</v>
      </c>
      <c r="CF32" s="3" t="str">
        <v>bromoxynil</v>
      </c>
      <c r="CG32" s="3" t="str">
        <v>clodinafop-propargyl</v>
      </c>
      <c r="CH32" s="3" t="str">
        <v>cypermethrin</v>
      </c>
      <c r="CI32" s="3" t="str">
        <v>dicamba</v>
      </c>
      <c r="CJ32" s="3" t="str">
        <v>fluazifop-p-butyl</v>
      </c>
      <c r="CK32" s="3" t="str">
        <v>flumetsulam</v>
      </c>
      <c r="CL32" s="3" t="str">
        <v>fomesafen</v>
      </c>
      <c r="CM32" s="3" t="str">
        <v xml:space="preserve">foramsulfuron </v>
      </c>
      <c r="CN32" s="3" t="str">
        <v>glyphosate</v>
      </c>
      <c r="CO32" s="3" t="str">
        <v>imazapyr</v>
      </c>
      <c r="CP32" s="3" t="str">
        <v>imazethapyr</v>
      </c>
      <c r="CQ32" s="3" t="str">
        <v>imidazolinone</v>
      </c>
      <c r="CR32" s="3" t="str">
        <v>metosulam</v>
      </c>
      <c r="CS32" s="3" t="str">
        <v>metsulfuron-methyl</v>
      </c>
      <c r="CT32" s="3" t="str">
        <v>nicosulfuron</v>
      </c>
      <c r="CU32" s="3" t="str">
        <v>oxyfluorfen</v>
      </c>
      <c r="CV32" s="3" t="str">
        <v>paraquat</v>
      </c>
      <c r="CW32" s="3" t="str">
        <v>pendimethalin</v>
      </c>
      <c r="CX32" s="3" t="str">
        <v>propanil</v>
      </c>
      <c r="CY32" s="3" t="str">
        <v>s-metolachlor;atrazine</v>
      </c>
      <c r="CZ32" s="3" t="str">
        <v>thifensulfuron-methyl</v>
      </c>
      <c r="DA32" s="3" t="str">
        <v>topramezone</v>
      </c>
      <c r="DB32" s="3" t="str">
        <v>tribenuron-methyl</v>
      </c>
      <c r="DC32" s="3" t="str">
        <v>Unspecified</v>
      </c>
      <c r="DD32" s="3" t="str">
        <v>bay 70143</v>
      </c>
      <c r="DE32" s="3" t="str">
        <v>beta-cyfluthrin</v>
      </c>
      <c r="DF32" s="3" t="str">
        <v>carbaryl</v>
      </c>
      <c r="DG32" s="3" t="str">
        <v>carbofuran</v>
      </c>
      <c r="DH32" s="3" t="str">
        <v>chlorantranilipole</v>
      </c>
      <c r="DI32" s="3" t="str">
        <v>chlorfenapyr</v>
      </c>
      <c r="DJ32" s="3" t="str">
        <v>chlorpyrifos</v>
      </c>
      <c r="DK32" s="3" t="str">
        <v>clothianidin</v>
      </c>
      <c r="DL32" s="3" t="str">
        <v>Curaterr</v>
      </c>
      <c r="DM32" s="3" t="str">
        <v>cypermethrin</v>
      </c>
      <c r="DN32" s="3" t="str">
        <v>D 1221</v>
      </c>
      <c r="DO32" s="3" t="str">
        <v>diazinon</v>
      </c>
      <c r="DP32" s="3" t="str">
        <v>dimethoate</v>
      </c>
      <c r="DQ32" s="3" t="str">
        <v>emamectin benzoate</v>
      </c>
      <c r="DR32" s="3" t="str">
        <v>ENT 27164</v>
      </c>
      <c r="DS32" s="3" t="str">
        <v>fenamiphos</v>
      </c>
      <c r="DT32" s="3" t="str">
        <v>furadan</v>
      </c>
      <c r="DU32" s="3" t="str">
        <v>ilufenuron</v>
      </c>
      <c r="DV32" s="3" t="str">
        <v>imidacloprid</v>
      </c>
      <c r="DW32" s="3" t="str">
        <v>lambda-cyhalothrin</v>
      </c>
      <c r="DX32" s="3" t="str">
        <v>methomyl</v>
      </c>
      <c r="DY32" s="3" t="str">
        <v>permethrin</v>
      </c>
      <c r="DZ32" s="3" t="str">
        <v>profenofos</v>
      </c>
      <c r="EA32" s="3" t="str">
        <v>spinosad</v>
      </c>
      <c r="EB32" s="3" t="str">
        <v>thiamethoxam</v>
      </c>
      <c r="EC32" s="3" t="str">
        <v>thiodicarb</v>
      </c>
      <c r="ED32" s="3" t="str">
        <v>triflumuron</v>
      </c>
      <c r="EE32" s="3" t="str">
        <v>Unspecified</v>
      </c>
      <c r="EF32" s="3" t="str">
        <v>yaltox</v>
      </c>
      <c r="EG32" s="3" t="str">
        <v>arabic gum</v>
      </c>
      <c r="EH32" s="3" t="str">
        <v>phostoxin</v>
      </c>
      <c r="EI32" s="3" t="str">
        <v>Rhizobium leguminosarium</v>
      </c>
      <c r="EJ32" s="3" t="str">
        <v>terbuthylazine</v>
      </c>
      <c r="EK32" s="3" t="str">
        <v>pyraclostrobin</v>
      </c>
      <c r="EL32" s="3" t="str">
        <v xml:space="preserve">thiophanate-methyl </v>
      </c>
      <c r="EM32" s="3" t="str">
        <v>Rhizobium tropici</v>
      </c>
      <c r="EN32" s="3" t="str">
        <v>bendioxide</v>
      </c>
      <c r="EO32" s="3" t="str">
        <v>Rhizobium tropici strain CIAT899</v>
      </c>
      <c r="EP32" s="3" t="str">
        <v>Bradyrhizobium japonicum strain USDA 110</v>
      </c>
      <c r="EQ32" s="3" t="str">
        <v>Rhizobia HB-A15</v>
      </c>
      <c r="ER32" s="3" t="str">
        <v>Rhizobia HB-429</v>
      </c>
      <c r="ES32" s="3" t="str">
        <v>Bradyrhizobia</v>
      </c>
      <c r="ET32" s="3" t="str">
        <v>azoxystrobin</v>
      </c>
      <c r="EU32" s="3" t="str">
        <v>metribuzin</v>
      </c>
      <c r="EV32" s="3" t="str">
        <v>quizalofop-p-ethyl</v>
      </c>
      <c r="EW32" s="3" t="str">
        <v>carbendazim</v>
      </c>
      <c r="FT32" s="3" t="str" cm="1">
        <f t="array" ref="FT32:KM32">_xlfn._xlws.SORT(_xlfn.UNIQUE(_xlfn._xlws.FILTER(_xlfn.ANCHORARRAY(AD32),ISNUMBER(SEARCH('Chemicals, Vaccines, Medicines'!$E42,_xlfn.ANCHORARRAY(AD32))),"Not Found")))</f>
        <v>oxytetracycline</v>
      </c>
      <c r="FU32" s="3" t="str">
        <v>olaquindox</v>
      </c>
      <c r="FV32" s="3" t="str">
        <v>diazinon</v>
      </c>
      <c r="FW32" s="3" t="str">
        <v>ivermectin</v>
      </c>
      <c r="FX32" s="3" t="str">
        <v>tretamisole</v>
      </c>
      <c r="FY32" s="3" t="str">
        <v>NDV-Lasota vaccine</v>
      </c>
      <c r="FZ32" s="3" t="str">
        <v>oxytetracycline; vitamin B complex</v>
      </c>
      <c r="GA32" s="3" t="str">
        <v>PPR vaccine</v>
      </c>
      <c r="GB32" s="3" t="str">
        <v>tissue culture rinderpest vaccine</v>
      </c>
      <c r="GC32" s="3" t="str">
        <v xml:space="preserve">Acaulospora scorbiculata </v>
      </c>
      <c r="GD32" s="3" t="str">
        <v>Azospirillum spp.</v>
      </c>
      <c r="GE32" s="3" t="str">
        <v>Azospirilum brasilense</v>
      </c>
      <c r="GF32" s="3" t="str">
        <v>Azosprilum brasilense</v>
      </c>
      <c r="GG32" s="3" t="str">
        <v>Bacillus spp.</v>
      </c>
      <c r="GH32" s="3" t="str">
        <v>Bacillus subtillis</v>
      </c>
      <c r="GI32" s="3" t="str">
        <v>Gigaspora margarita</v>
      </c>
      <c r="GJ32" s="3" t="str">
        <v>Glomus constrictum</v>
      </c>
      <c r="GK32" s="3" t="str">
        <v>Glomus fasciculatum</v>
      </c>
      <c r="GL32" s="3" t="str">
        <v>Glomus geosporum</v>
      </c>
      <c r="GM32" s="3" t="str">
        <v>Glomus intraradices</v>
      </c>
      <c r="GN32" s="3" t="str">
        <v>Glomus spp..</v>
      </c>
      <c r="GO32" s="3" t="str">
        <v>Glomus tortuosum</v>
      </c>
      <c r="GP32" s="3" t="str">
        <v>glumix</v>
      </c>
      <c r="GQ32" s="3" t="str">
        <v>Pseudomonas spp.</v>
      </c>
      <c r="GR32" s="3" t="str">
        <v>Rhizobia (HB-429)</v>
      </c>
      <c r="GS32" s="3" t="str">
        <v>Rhizobia (HB-A15)</v>
      </c>
      <c r="GT32" s="3" t="str">
        <v>Rhizobium leguminosarium (C-05)</v>
      </c>
      <c r="GU32" s="3" t="str">
        <v>Rhizobium leguminosarium (DF-14)</v>
      </c>
      <c r="GV32" s="3" t="str">
        <v>Rhizobium leguminosarium (SEMA 403)</v>
      </c>
      <c r="GW32" s="3" t="str">
        <v>Azadirachta indica</v>
      </c>
      <c r="GX32" s="3" t="str">
        <v>Bacillus thuringiensis</v>
      </c>
      <c r="GY32" s="3" t="str">
        <v>garlic tea and wood ash</v>
      </c>
      <c r="GZ32" s="3" t="str">
        <v>Telenomus remus</v>
      </c>
      <c r="HA32" s="3" t="str">
        <v>bravo</v>
      </c>
      <c r="HB32" s="3" t="str">
        <v>carboxin</v>
      </c>
      <c r="HC32" s="3" t="str">
        <v>chlorothalonil</v>
      </c>
      <c r="HD32" s="3" t="str">
        <v>copper oxychloride</v>
      </c>
      <c r="HE32" s="3" t="str">
        <v>cyproconazol</v>
      </c>
      <c r="HF32" s="3" t="str">
        <v>cyproconazole</v>
      </c>
      <c r="HG32" s="3" t="str">
        <v>difenoconazole</v>
      </c>
      <c r="HH32" s="3" t="str">
        <v>famoxadone;cymoxanil</v>
      </c>
      <c r="HI32" s="3" t="str">
        <v>fludioxonil</v>
      </c>
      <c r="HJ32" s="3" t="str">
        <v>furathiocarb</v>
      </c>
      <c r="HK32" s="3" t="str">
        <v>maneb</v>
      </c>
      <c r="HL32" s="3" t="str">
        <v>mefenoxam</v>
      </c>
      <c r="HM32" s="3" t="str">
        <v>propiconazol</v>
      </c>
      <c r="HN32" s="3" t="str">
        <v>ridomil</v>
      </c>
      <c r="HO32" s="3" t="str">
        <v>unspecified</v>
      </c>
      <c r="HP32" s="3" t="str">
        <v>2,4-D</v>
      </c>
      <c r="HQ32" s="3" t="str">
        <v>acetanilide</v>
      </c>
      <c r="HR32" s="3" t="str">
        <v>acetochlor</v>
      </c>
      <c r="HS32" s="3" t="str">
        <v>alachlor</v>
      </c>
      <c r="HT32" s="3" t="str">
        <v>alachlor;lasso;lariat;crop star;butachlor</v>
      </c>
      <c r="HU32" s="3" t="str">
        <v>atrazine</v>
      </c>
      <c r="HV32" s="3" t="str">
        <v>bromoxynil</v>
      </c>
      <c r="HW32" s="3" t="str">
        <v>clodinafop-propargyl</v>
      </c>
      <c r="HX32" s="3" t="str">
        <v>cypermethrin</v>
      </c>
      <c r="HY32" s="3" t="str">
        <v>dicamba</v>
      </c>
      <c r="HZ32" s="3" t="str">
        <v>fluazifop-p-butyl</v>
      </c>
      <c r="IA32" s="3" t="str">
        <v>flumetsulam</v>
      </c>
      <c r="IB32" s="3" t="str">
        <v>fomesafen</v>
      </c>
      <c r="IC32" s="3" t="str">
        <v xml:space="preserve">foramsulfuron </v>
      </c>
      <c r="ID32" s="3" t="str">
        <v>glyphosate</v>
      </c>
      <c r="IE32" s="3" t="str">
        <v>imazapyr</v>
      </c>
      <c r="IF32" s="3" t="str">
        <v>imazethapyr</v>
      </c>
      <c r="IG32" s="3" t="str">
        <v>imidazolinone</v>
      </c>
      <c r="IH32" s="3" t="str">
        <v>metosulam</v>
      </c>
      <c r="II32" s="3" t="str">
        <v>metsulfuron-methyl</v>
      </c>
      <c r="IJ32" s="3" t="str">
        <v>nicosulfuron</v>
      </c>
      <c r="IK32" s="3" t="str">
        <v>oxyfluorfen</v>
      </c>
      <c r="IL32" s="3" t="str">
        <v>paraquat</v>
      </c>
      <c r="IM32" s="3" t="str">
        <v>pendimethalin</v>
      </c>
      <c r="IN32" s="3" t="str">
        <v>propanil</v>
      </c>
      <c r="IO32" s="3" t="str">
        <v>s-metolachlor;atrazine</v>
      </c>
      <c r="IP32" s="3" t="str">
        <v>thifensulfuron-methyl</v>
      </c>
      <c r="IQ32" s="3" t="str">
        <v>topramezone</v>
      </c>
      <c r="IR32" s="3" t="str">
        <v>tribenuron-methyl</v>
      </c>
      <c r="IS32" s="3" t="str">
        <v>Unspecified</v>
      </c>
      <c r="IT32" s="3" t="str">
        <v>bay 70143</v>
      </c>
      <c r="IU32" s="3" t="str">
        <v>beta-cyfluthrin</v>
      </c>
      <c r="IV32" s="3" t="str">
        <v>carbaryl</v>
      </c>
      <c r="IW32" s="3" t="str">
        <v>carbofuran</v>
      </c>
      <c r="IX32" s="3" t="str">
        <v>chlorantranilipole</v>
      </c>
      <c r="IY32" s="3" t="str">
        <v>chlorfenapyr</v>
      </c>
      <c r="IZ32" s="3" t="str">
        <v>chlorpyrifos</v>
      </c>
      <c r="JA32" s="3" t="str">
        <v>clothianidin</v>
      </c>
      <c r="JB32" s="3" t="str">
        <v>Curaterr</v>
      </c>
      <c r="JC32" s="3" t="str">
        <v>cypermethrin</v>
      </c>
      <c r="JD32" s="3" t="str">
        <v>D 1221</v>
      </c>
      <c r="JE32" s="3" t="str">
        <v>diazinon</v>
      </c>
      <c r="JF32" s="3" t="str">
        <v>dimethoate</v>
      </c>
      <c r="JG32" s="3" t="str">
        <v>emamectin benzoate</v>
      </c>
      <c r="JH32" s="3" t="str">
        <v>ENT 27164</v>
      </c>
      <c r="JI32" s="3" t="str">
        <v>fenamiphos</v>
      </c>
      <c r="JJ32" s="3" t="str">
        <v>furadan</v>
      </c>
      <c r="JK32" s="3" t="str">
        <v>ilufenuron</v>
      </c>
      <c r="JL32" s="3" t="str">
        <v>imidacloprid</v>
      </c>
      <c r="JM32" s="3" t="str">
        <v>lambda-cyhalothrin</v>
      </c>
      <c r="JN32" s="3" t="str">
        <v>methomyl</v>
      </c>
      <c r="JO32" s="3" t="str">
        <v>permethrin</v>
      </c>
      <c r="JP32" s="3" t="str">
        <v>profenofos</v>
      </c>
      <c r="JQ32" s="3" t="str">
        <v>spinosad</v>
      </c>
      <c r="JR32" s="3" t="str">
        <v>thiamethoxam</v>
      </c>
      <c r="JS32" s="3" t="str">
        <v>thiodicarb</v>
      </c>
      <c r="JT32" s="3" t="str">
        <v>triflumuron</v>
      </c>
      <c r="JU32" s="3" t="str">
        <v>Unspecified</v>
      </c>
      <c r="JV32" s="3" t="str">
        <v>yaltox</v>
      </c>
      <c r="JW32" s="3" t="str">
        <v>arabic gum</v>
      </c>
      <c r="JX32" s="3" t="str">
        <v>phostoxin</v>
      </c>
      <c r="JY32" s="3" t="str">
        <v>Rhizobium leguminosarium</v>
      </c>
      <c r="JZ32" s="3" t="str">
        <v>terbuthylazine</v>
      </c>
      <c r="KA32" s="3" t="str">
        <v>pyraclostrobin</v>
      </c>
      <c r="KB32" s="3" t="str">
        <v xml:space="preserve">thiophanate-methyl </v>
      </c>
      <c r="KC32" s="3" t="str">
        <v>Rhizobium tropici</v>
      </c>
      <c r="KD32" s="3" t="str">
        <v>bendioxide</v>
      </c>
      <c r="KE32" s="3" t="str">
        <v>Rhizobium tropici strain CIAT899</v>
      </c>
      <c r="KF32" s="3" t="str">
        <v>Bradyrhizobium japonicum strain USDA 110</v>
      </c>
      <c r="KG32" s="3" t="str">
        <v>Rhizobia HB-A15</v>
      </c>
      <c r="KH32" s="3" t="str">
        <v>Rhizobia HB-429</v>
      </c>
      <c r="KI32" s="3" t="str">
        <v>Bradyrhizobia</v>
      </c>
      <c r="KJ32" s="3" t="str">
        <v>azoxystrobin</v>
      </c>
      <c r="KK32" s="3" t="str">
        <v>metribuzin</v>
      </c>
      <c r="KL32" s="3" t="str">
        <v>quizalofop-p-ethyl</v>
      </c>
      <c r="KM32" s="3" t="str">
        <v>carbendazim</v>
      </c>
    </row>
    <row r="33" spans="1:299" ht="14.5" x14ac:dyDescent="0.35">
      <c r="A33" s="3" t="s">
        <v>9568</v>
      </c>
      <c r="B33" t="s">
        <v>9573</v>
      </c>
      <c r="C33" t="s">
        <v>8527</v>
      </c>
      <c r="D33">
        <v>0</v>
      </c>
      <c r="AD33" s="3" t="str" cm="1">
        <f t="array" ref="AD33:EW33">IFERROR(TRANSPOSE(IF(OR(ISBLANK('Chemicals, Vaccines, Medicines'!$C43),'Chemicals, Vaccines, Medicines'!$C43="Unspecified"),_xlfn._xlws.FILTER(chem[C.Name.2020_1] &amp; "",(chem[C.Is.Name.Commercial]="F")*(chem[C.Name.2020_1]&lt;&gt;"")),_xlfn._xlws.FILTER(chem[C.Name.2020_1] &amp; "",(chem[C.Is.Name.Commercial]="F")*(chem[C.Name.2020_1]&lt;&gt;"")*(chem[C.Type]='Chemicals, Vaccines, Medicines'!$C43)))),"")</f>
        <v>oxytetracycline</v>
      </c>
      <c r="AE33" s="3" t="str">
        <v>olaquindox</v>
      </c>
      <c r="AF33" s="3" t="str">
        <v>diazinon</v>
      </c>
      <c r="AG33" s="3" t="str">
        <v>ivermectin</v>
      </c>
      <c r="AH33" s="3" t="str">
        <v>tretamisole</v>
      </c>
      <c r="AI33" s="3" t="str">
        <v>NDV-Lasota vaccine</v>
      </c>
      <c r="AJ33" s="3" t="str">
        <v>oxytetracycline; vitamin B complex</v>
      </c>
      <c r="AK33" s="3" t="str">
        <v>PPR vaccine</v>
      </c>
      <c r="AL33" s="3" t="str">
        <v>tissue culture rinderpest vaccine</v>
      </c>
      <c r="AM33" s="3" t="str">
        <v xml:space="preserve">Acaulospora scorbiculata </v>
      </c>
      <c r="AN33" s="3" t="str">
        <v>Azospirillum spp.</v>
      </c>
      <c r="AO33" s="3" t="str">
        <v>Azospirilum brasilense</v>
      </c>
      <c r="AP33" s="3" t="str">
        <v>Azosprilum brasilense</v>
      </c>
      <c r="AQ33" s="3" t="str">
        <v>Bacillus spp.</v>
      </c>
      <c r="AR33" s="3" t="str">
        <v>Bacillus subtillis</v>
      </c>
      <c r="AS33" s="3" t="str">
        <v>Gigaspora margarita</v>
      </c>
      <c r="AT33" s="3" t="str">
        <v>Glomus constrictum</v>
      </c>
      <c r="AU33" s="3" t="str">
        <v>Glomus fasciculatum</v>
      </c>
      <c r="AV33" s="3" t="str">
        <v>Glomus geosporum</v>
      </c>
      <c r="AW33" s="3" t="str">
        <v>Glomus intraradices</v>
      </c>
      <c r="AX33" s="3" t="str">
        <v>Glomus spp..</v>
      </c>
      <c r="AY33" s="3" t="str">
        <v>Glomus tortuosum</v>
      </c>
      <c r="AZ33" s="3" t="str">
        <v>glumix</v>
      </c>
      <c r="BA33" s="3" t="str">
        <v>Pseudomonas spp.</v>
      </c>
      <c r="BB33" s="3" t="str">
        <v>Rhizobia (HB-429)</v>
      </c>
      <c r="BC33" s="3" t="str">
        <v>Rhizobia (HB-A15)</v>
      </c>
      <c r="BD33" s="3" t="str">
        <v>Rhizobium leguminosarium (C-05)</v>
      </c>
      <c r="BE33" s="3" t="str">
        <v>Rhizobium leguminosarium (DF-14)</v>
      </c>
      <c r="BF33" s="3" t="str">
        <v>Rhizobium leguminosarium (SEMA 403)</v>
      </c>
      <c r="BG33" s="3" t="str">
        <v>Azadirachta indica</v>
      </c>
      <c r="BH33" s="3" t="str">
        <v>Bacillus thuringiensis</v>
      </c>
      <c r="BI33" s="3" t="str">
        <v>garlic tea and wood ash</v>
      </c>
      <c r="BJ33" s="3" t="str">
        <v>Telenomus remus</v>
      </c>
      <c r="BK33" s="3" t="str">
        <v>bravo</v>
      </c>
      <c r="BL33" s="3" t="str">
        <v>carboxin</v>
      </c>
      <c r="BM33" s="3" t="str">
        <v>chlorothalonil</v>
      </c>
      <c r="BN33" s="3" t="str">
        <v>copper oxychloride</v>
      </c>
      <c r="BO33" s="3" t="str">
        <v>cyproconazol</v>
      </c>
      <c r="BP33" s="3" t="str">
        <v>cyproconazole</v>
      </c>
      <c r="BQ33" s="3" t="str">
        <v>difenoconazole</v>
      </c>
      <c r="BR33" s="3" t="str">
        <v>famoxadone;cymoxanil</v>
      </c>
      <c r="BS33" s="3" t="str">
        <v>fludioxonil</v>
      </c>
      <c r="BT33" s="3" t="str">
        <v>furathiocarb</v>
      </c>
      <c r="BU33" s="3" t="str">
        <v>maneb</v>
      </c>
      <c r="BV33" s="3" t="str">
        <v>mefenoxam</v>
      </c>
      <c r="BW33" s="3" t="str">
        <v>propiconazol</v>
      </c>
      <c r="BX33" s="3" t="str">
        <v>ridomil</v>
      </c>
      <c r="BY33" s="3" t="str">
        <v>unspecified</v>
      </c>
      <c r="BZ33" s="3" t="str">
        <v>2,4-D</v>
      </c>
      <c r="CA33" s="3" t="str">
        <v>acetanilide</v>
      </c>
      <c r="CB33" s="3" t="str">
        <v>acetochlor</v>
      </c>
      <c r="CC33" s="3" t="str">
        <v>alachlor</v>
      </c>
      <c r="CD33" s="3" t="str">
        <v>alachlor;lasso;lariat;crop star;butachlor</v>
      </c>
      <c r="CE33" s="3" t="str">
        <v>atrazine</v>
      </c>
      <c r="CF33" s="3" t="str">
        <v>bromoxynil</v>
      </c>
      <c r="CG33" s="3" t="str">
        <v>clodinafop-propargyl</v>
      </c>
      <c r="CH33" s="3" t="str">
        <v>cypermethrin</v>
      </c>
      <c r="CI33" s="3" t="str">
        <v>dicamba</v>
      </c>
      <c r="CJ33" s="3" t="str">
        <v>fluazifop-p-butyl</v>
      </c>
      <c r="CK33" s="3" t="str">
        <v>flumetsulam</v>
      </c>
      <c r="CL33" s="3" t="str">
        <v>fomesafen</v>
      </c>
      <c r="CM33" s="3" t="str">
        <v xml:space="preserve">foramsulfuron </v>
      </c>
      <c r="CN33" s="3" t="str">
        <v>glyphosate</v>
      </c>
      <c r="CO33" s="3" t="str">
        <v>imazapyr</v>
      </c>
      <c r="CP33" s="3" t="str">
        <v>imazethapyr</v>
      </c>
      <c r="CQ33" s="3" t="str">
        <v>imidazolinone</v>
      </c>
      <c r="CR33" s="3" t="str">
        <v>metosulam</v>
      </c>
      <c r="CS33" s="3" t="str">
        <v>metsulfuron-methyl</v>
      </c>
      <c r="CT33" s="3" t="str">
        <v>nicosulfuron</v>
      </c>
      <c r="CU33" s="3" t="str">
        <v>oxyfluorfen</v>
      </c>
      <c r="CV33" s="3" t="str">
        <v>paraquat</v>
      </c>
      <c r="CW33" s="3" t="str">
        <v>pendimethalin</v>
      </c>
      <c r="CX33" s="3" t="str">
        <v>propanil</v>
      </c>
      <c r="CY33" s="3" t="str">
        <v>s-metolachlor;atrazine</v>
      </c>
      <c r="CZ33" s="3" t="str">
        <v>thifensulfuron-methyl</v>
      </c>
      <c r="DA33" s="3" t="str">
        <v>topramezone</v>
      </c>
      <c r="DB33" s="3" t="str">
        <v>tribenuron-methyl</v>
      </c>
      <c r="DC33" s="3" t="str">
        <v>Unspecified</v>
      </c>
      <c r="DD33" s="3" t="str">
        <v>bay 70143</v>
      </c>
      <c r="DE33" s="3" t="str">
        <v>beta-cyfluthrin</v>
      </c>
      <c r="DF33" s="3" t="str">
        <v>carbaryl</v>
      </c>
      <c r="DG33" s="3" t="str">
        <v>carbofuran</v>
      </c>
      <c r="DH33" s="3" t="str">
        <v>chlorantranilipole</v>
      </c>
      <c r="DI33" s="3" t="str">
        <v>chlorfenapyr</v>
      </c>
      <c r="DJ33" s="3" t="str">
        <v>chlorpyrifos</v>
      </c>
      <c r="DK33" s="3" t="str">
        <v>clothianidin</v>
      </c>
      <c r="DL33" s="3" t="str">
        <v>Curaterr</v>
      </c>
      <c r="DM33" s="3" t="str">
        <v>cypermethrin</v>
      </c>
      <c r="DN33" s="3" t="str">
        <v>D 1221</v>
      </c>
      <c r="DO33" s="3" t="str">
        <v>diazinon</v>
      </c>
      <c r="DP33" s="3" t="str">
        <v>dimethoate</v>
      </c>
      <c r="DQ33" s="3" t="str">
        <v>emamectin benzoate</v>
      </c>
      <c r="DR33" s="3" t="str">
        <v>ENT 27164</v>
      </c>
      <c r="DS33" s="3" t="str">
        <v>fenamiphos</v>
      </c>
      <c r="DT33" s="3" t="str">
        <v>furadan</v>
      </c>
      <c r="DU33" s="3" t="str">
        <v>ilufenuron</v>
      </c>
      <c r="DV33" s="3" t="str">
        <v>imidacloprid</v>
      </c>
      <c r="DW33" s="3" t="str">
        <v>lambda-cyhalothrin</v>
      </c>
      <c r="DX33" s="3" t="str">
        <v>methomyl</v>
      </c>
      <c r="DY33" s="3" t="str">
        <v>permethrin</v>
      </c>
      <c r="DZ33" s="3" t="str">
        <v>profenofos</v>
      </c>
      <c r="EA33" s="3" t="str">
        <v>spinosad</v>
      </c>
      <c r="EB33" s="3" t="str">
        <v>thiamethoxam</v>
      </c>
      <c r="EC33" s="3" t="str">
        <v>thiodicarb</v>
      </c>
      <c r="ED33" s="3" t="str">
        <v>triflumuron</v>
      </c>
      <c r="EE33" s="3" t="str">
        <v>Unspecified</v>
      </c>
      <c r="EF33" s="3" t="str">
        <v>yaltox</v>
      </c>
      <c r="EG33" s="3" t="str">
        <v>arabic gum</v>
      </c>
      <c r="EH33" s="3" t="str">
        <v>phostoxin</v>
      </c>
      <c r="EI33" s="3" t="str">
        <v>Rhizobium leguminosarium</v>
      </c>
      <c r="EJ33" s="3" t="str">
        <v>terbuthylazine</v>
      </c>
      <c r="EK33" s="3" t="str">
        <v>pyraclostrobin</v>
      </c>
      <c r="EL33" s="3" t="str">
        <v xml:space="preserve">thiophanate-methyl </v>
      </c>
      <c r="EM33" s="3" t="str">
        <v>Rhizobium tropici</v>
      </c>
      <c r="EN33" s="3" t="str">
        <v>bendioxide</v>
      </c>
      <c r="EO33" s="3" t="str">
        <v>Rhizobium tropici strain CIAT899</v>
      </c>
      <c r="EP33" s="3" t="str">
        <v>Bradyrhizobium japonicum strain USDA 110</v>
      </c>
      <c r="EQ33" s="3" t="str">
        <v>Rhizobia HB-A15</v>
      </c>
      <c r="ER33" s="3" t="str">
        <v>Rhizobia HB-429</v>
      </c>
      <c r="ES33" s="3" t="str">
        <v>Bradyrhizobia</v>
      </c>
      <c r="ET33" s="3" t="str">
        <v>azoxystrobin</v>
      </c>
      <c r="EU33" s="3" t="str">
        <v>metribuzin</v>
      </c>
      <c r="EV33" s="3" t="str">
        <v>quizalofop-p-ethyl</v>
      </c>
      <c r="EW33" s="3" t="str">
        <v>carbendazim</v>
      </c>
      <c r="FT33" s="3" t="str" cm="1">
        <f t="array" ref="FT33:KM33">_xlfn._xlws.SORT(_xlfn.UNIQUE(_xlfn._xlws.FILTER(_xlfn.ANCHORARRAY(AD33),ISNUMBER(SEARCH('Chemicals, Vaccines, Medicines'!$E43,_xlfn.ANCHORARRAY(AD33))),"Not Found")))</f>
        <v>oxytetracycline</v>
      </c>
      <c r="FU33" s="3" t="str">
        <v>olaquindox</v>
      </c>
      <c r="FV33" s="3" t="str">
        <v>diazinon</v>
      </c>
      <c r="FW33" s="3" t="str">
        <v>ivermectin</v>
      </c>
      <c r="FX33" s="3" t="str">
        <v>tretamisole</v>
      </c>
      <c r="FY33" s="3" t="str">
        <v>NDV-Lasota vaccine</v>
      </c>
      <c r="FZ33" s="3" t="str">
        <v>oxytetracycline; vitamin B complex</v>
      </c>
      <c r="GA33" s="3" t="str">
        <v>PPR vaccine</v>
      </c>
      <c r="GB33" s="3" t="str">
        <v>tissue culture rinderpest vaccine</v>
      </c>
      <c r="GC33" s="3" t="str">
        <v xml:space="preserve">Acaulospora scorbiculata </v>
      </c>
      <c r="GD33" s="3" t="str">
        <v>Azospirillum spp.</v>
      </c>
      <c r="GE33" s="3" t="str">
        <v>Azospirilum brasilense</v>
      </c>
      <c r="GF33" s="3" t="str">
        <v>Azosprilum brasilense</v>
      </c>
      <c r="GG33" s="3" t="str">
        <v>Bacillus spp.</v>
      </c>
      <c r="GH33" s="3" t="str">
        <v>Bacillus subtillis</v>
      </c>
      <c r="GI33" s="3" t="str">
        <v>Gigaspora margarita</v>
      </c>
      <c r="GJ33" s="3" t="str">
        <v>Glomus constrictum</v>
      </c>
      <c r="GK33" s="3" t="str">
        <v>Glomus fasciculatum</v>
      </c>
      <c r="GL33" s="3" t="str">
        <v>Glomus geosporum</v>
      </c>
      <c r="GM33" s="3" t="str">
        <v>Glomus intraradices</v>
      </c>
      <c r="GN33" s="3" t="str">
        <v>Glomus spp..</v>
      </c>
      <c r="GO33" s="3" t="str">
        <v>Glomus tortuosum</v>
      </c>
      <c r="GP33" s="3" t="str">
        <v>glumix</v>
      </c>
      <c r="GQ33" s="3" t="str">
        <v>Pseudomonas spp.</v>
      </c>
      <c r="GR33" s="3" t="str">
        <v>Rhizobia (HB-429)</v>
      </c>
      <c r="GS33" s="3" t="str">
        <v>Rhizobia (HB-A15)</v>
      </c>
      <c r="GT33" s="3" t="str">
        <v>Rhizobium leguminosarium (C-05)</v>
      </c>
      <c r="GU33" s="3" t="str">
        <v>Rhizobium leguminosarium (DF-14)</v>
      </c>
      <c r="GV33" s="3" t="str">
        <v>Rhizobium leguminosarium (SEMA 403)</v>
      </c>
      <c r="GW33" s="3" t="str">
        <v>Azadirachta indica</v>
      </c>
      <c r="GX33" s="3" t="str">
        <v>Bacillus thuringiensis</v>
      </c>
      <c r="GY33" s="3" t="str">
        <v>garlic tea and wood ash</v>
      </c>
      <c r="GZ33" s="3" t="str">
        <v>Telenomus remus</v>
      </c>
      <c r="HA33" s="3" t="str">
        <v>bravo</v>
      </c>
      <c r="HB33" s="3" t="str">
        <v>carboxin</v>
      </c>
      <c r="HC33" s="3" t="str">
        <v>chlorothalonil</v>
      </c>
      <c r="HD33" s="3" t="str">
        <v>copper oxychloride</v>
      </c>
      <c r="HE33" s="3" t="str">
        <v>cyproconazol</v>
      </c>
      <c r="HF33" s="3" t="str">
        <v>cyproconazole</v>
      </c>
      <c r="HG33" s="3" t="str">
        <v>difenoconazole</v>
      </c>
      <c r="HH33" s="3" t="str">
        <v>famoxadone;cymoxanil</v>
      </c>
      <c r="HI33" s="3" t="str">
        <v>fludioxonil</v>
      </c>
      <c r="HJ33" s="3" t="str">
        <v>furathiocarb</v>
      </c>
      <c r="HK33" s="3" t="str">
        <v>maneb</v>
      </c>
      <c r="HL33" s="3" t="str">
        <v>mefenoxam</v>
      </c>
      <c r="HM33" s="3" t="str">
        <v>propiconazol</v>
      </c>
      <c r="HN33" s="3" t="str">
        <v>ridomil</v>
      </c>
      <c r="HO33" s="3" t="str">
        <v>unspecified</v>
      </c>
      <c r="HP33" s="3" t="str">
        <v>2,4-D</v>
      </c>
      <c r="HQ33" s="3" t="str">
        <v>acetanilide</v>
      </c>
      <c r="HR33" s="3" t="str">
        <v>acetochlor</v>
      </c>
      <c r="HS33" s="3" t="str">
        <v>alachlor</v>
      </c>
      <c r="HT33" s="3" t="str">
        <v>alachlor;lasso;lariat;crop star;butachlor</v>
      </c>
      <c r="HU33" s="3" t="str">
        <v>atrazine</v>
      </c>
      <c r="HV33" s="3" t="str">
        <v>bromoxynil</v>
      </c>
      <c r="HW33" s="3" t="str">
        <v>clodinafop-propargyl</v>
      </c>
      <c r="HX33" s="3" t="str">
        <v>cypermethrin</v>
      </c>
      <c r="HY33" s="3" t="str">
        <v>dicamba</v>
      </c>
      <c r="HZ33" s="3" t="str">
        <v>fluazifop-p-butyl</v>
      </c>
      <c r="IA33" s="3" t="str">
        <v>flumetsulam</v>
      </c>
      <c r="IB33" s="3" t="str">
        <v>fomesafen</v>
      </c>
      <c r="IC33" s="3" t="str">
        <v xml:space="preserve">foramsulfuron </v>
      </c>
      <c r="ID33" s="3" t="str">
        <v>glyphosate</v>
      </c>
      <c r="IE33" s="3" t="str">
        <v>imazapyr</v>
      </c>
      <c r="IF33" s="3" t="str">
        <v>imazethapyr</v>
      </c>
      <c r="IG33" s="3" t="str">
        <v>imidazolinone</v>
      </c>
      <c r="IH33" s="3" t="str">
        <v>metosulam</v>
      </c>
      <c r="II33" s="3" t="str">
        <v>metsulfuron-methyl</v>
      </c>
      <c r="IJ33" s="3" t="str">
        <v>nicosulfuron</v>
      </c>
      <c r="IK33" s="3" t="str">
        <v>oxyfluorfen</v>
      </c>
      <c r="IL33" s="3" t="str">
        <v>paraquat</v>
      </c>
      <c r="IM33" s="3" t="str">
        <v>pendimethalin</v>
      </c>
      <c r="IN33" s="3" t="str">
        <v>propanil</v>
      </c>
      <c r="IO33" s="3" t="str">
        <v>s-metolachlor;atrazine</v>
      </c>
      <c r="IP33" s="3" t="str">
        <v>thifensulfuron-methyl</v>
      </c>
      <c r="IQ33" s="3" t="str">
        <v>topramezone</v>
      </c>
      <c r="IR33" s="3" t="str">
        <v>tribenuron-methyl</v>
      </c>
      <c r="IS33" s="3" t="str">
        <v>Unspecified</v>
      </c>
      <c r="IT33" s="3" t="str">
        <v>bay 70143</v>
      </c>
      <c r="IU33" s="3" t="str">
        <v>beta-cyfluthrin</v>
      </c>
      <c r="IV33" s="3" t="str">
        <v>carbaryl</v>
      </c>
      <c r="IW33" s="3" t="str">
        <v>carbofuran</v>
      </c>
      <c r="IX33" s="3" t="str">
        <v>chlorantranilipole</v>
      </c>
      <c r="IY33" s="3" t="str">
        <v>chlorfenapyr</v>
      </c>
      <c r="IZ33" s="3" t="str">
        <v>chlorpyrifos</v>
      </c>
      <c r="JA33" s="3" t="str">
        <v>clothianidin</v>
      </c>
      <c r="JB33" s="3" t="str">
        <v>Curaterr</v>
      </c>
      <c r="JC33" s="3" t="str">
        <v>cypermethrin</v>
      </c>
      <c r="JD33" s="3" t="str">
        <v>D 1221</v>
      </c>
      <c r="JE33" s="3" t="str">
        <v>diazinon</v>
      </c>
      <c r="JF33" s="3" t="str">
        <v>dimethoate</v>
      </c>
      <c r="JG33" s="3" t="str">
        <v>emamectin benzoate</v>
      </c>
      <c r="JH33" s="3" t="str">
        <v>ENT 27164</v>
      </c>
      <c r="JI33" s="3" t="str">
        <v>fenamiphos</v>
      </c>
      <c r="JJ33" s="3" t="str">
        <v>furadan</v>
      </c>
      <c r="JK33" s="3" t="str">
        <v>ilufenuron</v>
      </c>
      <c r="JL33" s="3" t="str">
        <v>imidacloprid</v>
      </c>
      <c r="JM33" s="3" t="str">
        <v>lambda-cyhalothrin</v>
      </c>
      <c r="JN33" s="3" t="str">
        <v>methomyl</v>
      </c>
      <c r="JO33" s="3" t="str">
        <v>permethrin</v>
      </c>
      <c r="JP33" s="3" t="str">
        <v>profenofos</v>
      </c>
      <c r="JQ33" s="3" t="str">
        <v>spinosad</v>
      </c>
      <c r="JR33" s="3" t="str">
        <v>thiamethoxam</v>
      </c>
      <c r="JS33" s="3" t="str">
        <v>thiodicarb</v>
      </c>
      <c r="JT33" s="3" t="str">
        <v>triflumuron</v>
      </c>
      <c r="JU33" s="3" t="str">
        <v>Unspecified</v>
      </c>
      <c r="JV33" s="3" t="str">
        <v>yaltox</v>
      </c>
      <c r="JW33" s="3" t="str">
        <v>arabic gum</v>
      </c>
      <c r="JX33" s="3" t="str">
        <v>phostoxin</v>
      </c>
      <c r="JY33" s="3" t="str">
        <v>Rhizobium leguminosarium</v>
      </c>
      <c r="JZ33" s="3" t="str">
        <v>terbuthylazine</v>
      </c>
      <c r="KA33" s="3" t="str">
        <v>pyraclostrobin</v>
      </c>
      <c r="KB33" s="3" t="str">
        <v xml:space="preserve">thiophanate-methyl </v>
      </c>
      <c r="KC33" s="3" t="str">
        <v>Rhizobium tropici</v>
      </c>
      <c r="KD33" s="3" t="str">
        <v>bendioxide</v>
      </c>
      <c r="KE33" s="3" t="str">
        <v>Rhizobium tropici strain CIAT899</v>
      </c>
      <c r="KF33" s="3" t="str">
        <v>Bradyrhizobium japonicum strain USDA 110</v>
      </c>
      <c r="KG33" s="3" t="str">
        <v>Rhizobia HB-A15</v>
      </c>
      <c r="KH33" s="3" t="str">
        <v>Rhizobia HB-429</v>
      </c>
      <c r="KI33" s="3" t="str">
        <v>Bradyrhizobia</v>
      </c>
      <c r="KJ33" s="3" t="str">
        <v>azoxystrobin</v>
      </c>
      <c r="KK33" s="3" t="str">
        <v>metribuzin</v>
      </c>
      <c r="KL33" s="3" t="str">
        <v>quizalofop-p-ethyl</v>
      </c>
      <c r="KM33" s="3" t="str">
        <v>carbendazim</v>
      </c>
    </row>
    <row r="34" spans="1:299" ht="14.5" x14ac:dyDescent="0.35">
      <c r="A34" s="3" t="s">
        <v>9568</v>
      </c>
      <c r="B34" t="s">
        <v>9574</v>
      </c>
      <c r="C34" t="s">
        <v>8527</v>
      </c>
      <c r="D34">
        <v>0</v>
      </c>
      <c r="AD34" s="3" t="str" cm="1">
        <f t="array" ref="AD34:EW34">IFERROR(TRANSPOSE(IF(OR(ISBLANK('Chemicals, Vaccines, Medicines'!$C44),'Chemicals, Vaccines, Medicines'!$C44="Unspecified"),_xlfn._xlws.FILTER(chem[C.Name.2020_1] &amp; "",(chem[C.Is.Name.Commercial]="F")*(chem[C.Name.2020_1]&lt;&gt;"")),_xlfn._xlws.FILTER(chem[C.Name.2020_1] &amp; "",(chem[C.Is.Name.Commercial]="F")*(chem[C.Name.2020_1]&lt;&gt;"")*(chem[C.Type]='Chemicals, Vaccines, Medicines'!$C44)))),"")</f>
        <v>oxytetracycline</v>
      </c>
      <c r="AE34" s="3" t="str">
        <v>olaquindox</v>
      </c>
      <c r="AF34" s="3" t="str">
        <v>diazinon</v>
      </c>
      <c r="AG34" s="3" t="str">
        <v>ivermectin</v>
      </c>
      <c r="AH34" s="3" t="str">
        <v>tretamisole</v>
      </c>
      <c r="AI34" s="3" t="str">
        <v>NDV-Lasota vaccine</v>
      </c>
      <c r="AJ34" s="3" t="str">
        <v>oxytetracycline; vitamin B complex</v>
      </c>
      <c r="AK34" s="3" t="str">
        <v>PPR vaccine</v>
      </c>
      <c r="AL34" s="3" t="str">
        <v>tissue culture rinderpest vaccine</v>
      </c>
      <c r="AM34" s="3" t="str">
        <v xml:space="preserve">Acaulospora scorbiculata </v>
      </c>
      <c r="AN34" s="3" t="str">
        <v>Azospirillum spp.</v>
      </c>
      <c r="AO34" s="3" t="str">
        <v>Azospirilum brasilense</v>
      </c>
      <c r="AP34" s="3" t="str">
        <v>Azosprilum brasilense</v>
      </c>
      <c r="AQ34" s="3" t="str">
        <v>Bacillus spp.</v>
      </c>
      <c r="AR34" s="3" t="str">
        <v>Bacillus subtillis</v>
      </c>
      <c r="AS34" s="3" t="str">
        <v>Gigaspora margarita</v>
      </c>
      <c r="AT34" s="3" t="str">
        <v>Glomus constrictum</v>
      </c>
      <c r="AU34" s="3" t="str">
        <v>Glomus fasciculatum</v>
      </c>
      <c r="AV34" s="3" t="str">
        <v>Glomus geosporum</v>
      </c>
      <c r="AW34" s="3" t="str">
        <v>Glomus intraradices</v>
      </c>
      <c r="AX34" s="3" t="str">
        <v>Glomus spp..</v>
      </c>
      <c r="AY34" s="3" t="str">
        <v>Glomus tortuosum</v>
      </c>
      <c r="AZ34" s="3" t="str">
        <v>glumix</v>
      </c>
      <c r="BA34" s="3" t="str">
        <v>Pseudomonas spp.</v>
      </c>
      <c r="BB34" s="3" t="str">
        <v>Rhizobia (HB-429)</v>
      </c>
      <c r="BC34" s="3" t="str">
        <v>Rhizobia (HB-A15)</v>
      </c>
      <c r="BD34" s="3" t="str">
        <v>Rhizobium leguminosarium (C-05)</v>
      </c>
      <c r="BE34" s="3" t="str">
        <v>Rhizobium leguminosarium (DF-14)</v>
      </c>
      <c r="BF34" s="3" t="str">
        <v>Rhizobium leguminosarium (SEMA 403)</v>
      </c>
      <c r="BG34" s="3" t="str">
        <v>Azadirachta indica</v>
      </c>
      <c r="BH34" s="3" t="str">
        <v>Bacillus thuringiensis</v>
      </c>
      <c r="BI34" s="3" t="str">
        <v>garlic tea and wood ash</v>
      </c>
      <c r="BJ34" s="3" t="str">
        <v>Telenomus remus</v>
      </c>
      <c r="BK34" s="3" t="str">
        <v>bravo</v>
      </c>
      <c r="BL34" s="3" t="str">
        <v>carboxin</v>
      </c>
      <c r="BM34" s="3" t="str">
        <v>chlorothalonil</v>
      </c>
      <c r="BN34" s="3" t="str">
        <v>copper oxychloride</v>
      </c>
      <c r="BO34" s="3" t="str">
        <v>cyproconazol</v>
      </c>
      <c r="BP34" s="3" t="str">
        <v>cyproconazole</v>
      </c>
      <c r="BQ34" s="3" t="str">
        <v>difenoconazole</v>
      </c>
      <c r="BR34" s="3" t="str">
        <v>famoxadone;cymoxanil</v>
      </c>
      <c r="BS34" s="3" t="str">
        <v>fludioxonil</v>
      </c>
      <c r="BT34" s="3" t="str">
        <v>furathiocarb</v>
      </c>
      <c r="BU34" s="3" t="str">
        <v>maneb</v>
      </c>
      <c r="BV34" s="3" t="str">
        <v>mefenoxam</v>
      </c>
      <c r="BW34" s="3" t="str">
        <v>propiconazol</v>
      </c>
      <c r="BX34" s="3" t="str">
        <v>ridomil</v>
      </c>
      <c r="BY34" s="3" t="str">
        <v>unspecified</v>
      </c>
      <c r="BZ34" s="3" t="str">
        <v>2,4-D</v>
      </c>
      <c r="CA34" s="3" t="str">
        <v>acetanilide</v>
      </c>
      <c r="CB34" s="3" t="str">
        <v>acetochlor</v>
      </c>
      <c r="CC34" s="3" t="str">
        <v>alachlor</v>
      </c>
      <c r="CD34" s="3" t="str">
        <v>alachlor;lasso;lariat;crop star;butachlor</v>
      </c>
      <c r="CE34" s="3" t="str">
        <v>atrazine</v>
      </c>
      <c r="CF34" s="3" t="str">
        <v>bromoxynil</v>
      </c>
      <c r="CG34" s="3" t="str">
        <v>clodinafop-propargyl</v>
      </c>
      <c r="CH34" s="3" t="str">
        <v>cypermethrin</v>
      </c>
      <c r="CI34" s="3" t="str">
        <v>dicamba</v>
      </c>
      <c r="CJ34" s="3" t="str">
        <v>fluazifop-p-butyl</v>
      </c>
      <c r="CK34" s="3" t="str">
        <v>flumetsulam</v>
      </c>
      <c r="CL34" s="3" t="str">
        <v>fomesafen</v>
      </c>
      <c r="CM34" s="3" t="str">
        <v xml:space="preserve">foramsulfuron </v>
      </c>
      <c r="CN34" s="3" t="str">
        <v>glyphosate</v>
      </c>
      <c r="CO34" s="3" t="str">
        <v>imazapyr</v>
      </c>
      <c r="CP34" s="3" t="str">
        <v>imazethapyr</v>
      </c>
      <c r="CQ34" s="3" t="str">
        <v>imidazolinone</v>
      </c>
      <c r="CR34" s="3" t="str">
        <v>metosulam</v>
      </c>
      <c r="CS34" s="3" t="str">
        <v>metsulfuron-methyl</v>
      </c>
      <c r="CT34" s="3" t="str">
        <v>nicosulfuron</v>
      </c>
      <c r="CU34" s="3" t="str">
        <v>oxyfluorfen</v>
      </c>
      <c r="CV34" s="3" t="str">
        <v>paraquat</v>
      </c>
      <c r="CW34" s="3" t="str">
        <v>pendimethalin</v>
      </c>
      <c r="CX34" s="3" t="str">
        <v>propanil</v>
      </c>
      <c r="CY34" s="3" t="str">
        <v>s-metolachlor;atrazine</v>
      </c>
      <c r="CZ34" s="3" t="str">
        <v>thifensulfuron-methyl</v>
      </c>
      <c r="DA34" s="3" t="str">
        <v>topramezone</v>
      </c>
      <c r="DB34" s="3" t="str">
        <v>tribenuron-methyl</v>
      </c>
      <c r="DC34" s="3" t="str">
        <v>Unspecified</v>
      </c>
      <c r="DD34" s="3" t="str">
        <v>bay 70143</v>
      </c>
      <c r="DE34" s="3" t="str">
        <v>beta-cyfluthrin</v>
      </c>
      <c r="DF34" s="3" t="str">
        <v>carbaryl</v>
      </c>
      <c r="DG34" s="3" t="str">
        <v>carbofuran</v>
      </c>
      <c r="DH34" s="3" t="str">
        <v>chlorantranilipole</v>
      </c>
      <c r="DI34" s="3" t="str">
        <v>chlorfenapyr</v>
      </c>
      <c r="DJ34" s="3" t="str">
        <v>chlorpyrifos</v>
      </c>
      <c r="DK34" s="3" t="str">
        <v>clothianidin</v>
      </c>
      <c r="DL34" s="3" t="str">
        <v>Curaterr</v>
      </c>
      <c r="DM34" s="3" t="str">
        <v>cypermethrin</v>
      </c>
      <c r="DN34" s="3" t="str">
        <v>D 1221</v>
      </c>
      <c r="DO34" s="3" t="str">
        <v>diazinon</v>
      </c>
      <c r="DP34" s="3" t="str">
        <v>dimethoate</v>
      </c>
      <c r="DQ34" s="3" t="str">
        <v>emamectin benzoate</v>
      </c>
      <c r="DR34" s="3" t="str">
        <v>ENT 27164</v>
      </c>
      <c r="DS34" s="3" t="str">
        <v>fenamiphos</v>
      </c>
      <c r="DT34" s="3" t="str">
        <v>furadan</v>
      </c>
      <c r="DU34" s="3" t="str">
        <v>ilufenuron</v>
      </c>
      <c r="DV34" s="3" t="str">
        <v>imidacloprid</v>
      </c>
      <c r="DW34" s="3" t="str">
        <v>lambda-cyhalothrin</v>
      </c>
      <c r="DX34" s="3" t="str">
        <v>methomyl</v>
      </c>
      <c r="DY34" s="3" t="str">
        <v>permethrin</v>
      </c>
      <c r="DZ34" s="3" t="str">
        <v>profenofos</v>
      </c>
      <c r="EA34" s="3" t="str">
        <v>spinosad</v>
      </c>
      <c r="EB34" s="3" t="str">
        <v>thiamethoxam</v>
      </c>
      <c r="EC34" s="3" t="str">
        <v>thiodicarb</v>
      </c>
      <c r="ED34" s="3" t="str">
        <v>triflumuron</v>
      </c>
      <c r="EE34" s="3" t="str">
        <v>Unspecified</v>
      </c>
      <c r="EF34" s="3" t="str">
        <v>yaltox</v>
      </c>
      <c r="EG34" s="3" t="str">
        <v>arabic gum</v>
      </c>
      <c r="EH34" s="3" t="str">
        <v>phostoxin</v>
      </c>
      <c r="EI34" s="3" t="str">
        <v>Rhizobium leguminosarium</v>
      </c>
      <c r="EJ34" s="3" t="str">
        <v>terbuthylazine</v>
      </c>
      <c r="EK34" s="3" t="str">
        <v>pyraclostrobin</v>
      </c>
      <c r="EL34" s="3" t="str">
        <v xml:space="preserve">thiophanate-methyl </v>
      </c>
      <c r="EM34" s="3" t="str">
        <v>Rhizobium tropici</v>
      </c>
      <c r="EN34" s="3" t="str">
        <v>bendioxide</v>
      </c>
      <c r="EO34" s="3" t="str">
        <v>Rhizobium tropici strain CIAT899</v>
      </c>
      <c r="EP34" s="3" t="str">
        <v>Bradyrhizobium japonicum strain USDA 110</v>
      </c>
      <c r="EQ34" s="3" t="str">
        <v>Rhizobia HB-A15</v>
      </c>
      <c r="ER34" s="3" t="str">
        <v>Rhizobia HB-429</v>
      </c>
      <c r="ES34" s="3" t="str">
        <v>Bradyrhizobia</v>
      </c>
      <c r="ET34" s="3" t="str">
        <v>azoxystrobin</v>
      </c>
      <c r="EU34" s="3" t="str">
        <v>metribuzin</v>
      </c>
      <c r="EV34" s="3" t="str">
        <v>quizalofop-p-ethyl</v>
      </c>
      <c r="EW34" s="3" t="str">
        <v>carbendazim</v>
      </c>
    </row>
    <row r="35" spans="1:299" ht="14.5" x14ac:dyDescent="0.35">
      <c r="A35" s="3" t="s">
        <v>9568</v>
      </c>
      <c r="B35" t="s">
        <v>9575</v>
      </c>
      <c r="C35" t="s">
        <v>8527</v>
      </c>
      <c r="D35">
        <v>0</v>
      </c>
      <c r="AD35" s="3" t="str" cm="1">
        <f t="array" ref="AD35:EW35">IFERROR(TRANSPOSE(IF(OR(ISBLANK('Chemicals, Vaccines, Medicines'!$C45),'Chemicals, Vaccines, Medicines'!$C45="Unspecified"),_xlfn._xlws.FILTER(chem[C.Name.2020_1] &amp; "",(chem[C.Is.Name.Commercial]="F")*(chem[C.Name.2020_1]&lt;&gt;"")),_xlfn._xlws.FILTER(chem[C.Name.2020_1] &amp; "",(chem[C.Is.Name.Commercial]="F")*(chem[C.Name.2020_1]&lt;&gt;"")*(chem[C.Type]='Chemicals, Vaccines, Medicines'!$C45)))),"")</f>
        <v>oxytetracycline</v>
      </c>
      <c r="AE35" s="3" t="str">
        <v>olaquindox</v>
      </c>
      <c r="AF35" s="3" t="str">
        <v>diazinon</v>
      </c>
      <c r="AG35" s="3" t="str">
        <v>ivermectin</v>
      </c>
      <c r="AH35" s="3" t="str">
        <v>tretamisole</v>
      </c>
      <c r="AI35" s="3" t="str">
        <v>NDV-Lasota vaccine</v>
      </c>
      <c r="AJ35" s="3" t="str">
        <v>oxytetracycline; vitamin B complex</v>
      </c>
      <c r="AK35" s="3" t="str">
        <v>PPR vaccine</v>
      </c>
      <c r="AL35" s="3" t="str">
        <v>tissue culture rinderpest vaccine</v>
      </c>
      <c r="AM35" s="3" t="str">
        <v xml:space="preserve">Acaulospora scorbiculata </v>
      </c>
      <c r="AN35" s="3" t="str">
        <v>Azospirillum spp.</v>
      </c>
      <c r="AO35" s="3" t="str">
        <v>Azospirilum brasilense</v>
      </c>
      <c r="AP35" s="3" t="str">
        <v>Azosprilum brasilense</v>
      </c>
      <c r="AQ35" s="3" t="str">
        <v>Bacillus spp.</v>
      </c>
      <c r="AR35" s="3" t="str">
        <v>Bacillus subtillis</v>
      </c>
      <c r="AS35" s="3" t="str">
        <v>Gigaspora margarita</v>
      </c>
      <c r="AT35" s="3" t="str">
        <v>Glomus constrictum</v>
      </c>
      <c r="AU35" s="3" t="str">
        <v>Glomus fasciculatum</v>
      </c>
      <c r="AV35" s="3" t="str">
        <v>Glomus geosporum</v>
      </c>
      <c r="AW35" s="3" t="str">
        <v>Glomus intraradices</v>
      </c>
      <c r="AX35" s="3" t="str">
        <v>Glomus spp..</v>
      </c>
      <c r="AY35" s="3" t="str">
        <v>Glomus tortuosum</v>
      </c>
      <c r="AZ35" s="3" t="str">
        <v>glumix</v>
      </c>
      <c r="BA35" s="3" t="str">
        <v>Pseudomonas spp.</v>
      </c>
      <c r="BB35" s="3" t="str">
        <v>Rhizobia (HB-429)</v>
      </c>
      <c r="BC35" s="3" t="str">
        <v>Rhizobia (HB-A15)</v>
      </c>
      <c r="BD35" s="3" t="str">
        <v>Rhizobium leguminosarium (C-05)</v>
      </c>
      <c r="BE35" s="3" t="str">
        <v>Rhizobium leguminosarium (DF-14)</v>
      </c>
      <c r="BF35" s="3" t="str">
        <v>Rhizobium leguminosarium (SEMA 403)</v>
      </c>
      <c r="BG35" s="3" t="str">
        <v>Azadirachta indica</v>
      </c>
      <c r="BH35" s="3" t="str">
        <v>Bacillus thuringiensis</v>
      </c>
      <c r="BI35" s="3" t="str">
        <v>garlic tea and wood ash</v>
      </c>
      <c r="BJ35" s="3" t="str">
        <v>Telenomus remus</v>
      </c>
      <c r="BK35" s="3" t="str">
        <v>bravo</v>
      </c>
      <c r="BL35" s="3" t="str">
        <v>carboxin</v>
      </c>
      <c r="BM35" s="3" t="str">
        <v>chlorothalonil</v>
      </c>
      <c r="BN35" s="3" t="str">
        <v>copper oxychloride</v>
      </c>
      <c r="BO35" s="3" t="str">
        <v>cyproconazol</v>
      </c>
      <c r="BP35" s="3" t="str">
        <v>cyproconazole</v>
      </c>
      <c r="BQ35" s="3" t="str">
        <v>difenoconazole</v>
      </c>
      <c r="BR35" s="3" t="str">
        <v>famoxadone;cymoxanil</v>
      </c>
      <c r="BS35" s="3" t="str">
        <v>fludioxonil</v>
      </c>
      <c r="BT35" s="3" t="str">
        <v>furathiocarb</v>
      </c>
      <c r="BU35" s="3" t="str">
        <v>maneb</v>
      </c>
      <c r="BV35" s="3" t="str">
        <v>mefenoxam</v>
      </c>
      <c r="BW35" s="3" t="str">
        <v>propiconazol</v>
      </c>
      <c r="BX35" s="3" t="str">
        <v>ridomil</v>
      </c>
      <c r="BY35" s="3" t="str">
        <v>unspecified</v>
      </c>
      <c r="BZ35" s="3" t="str">
        <v>2,4-D</v>
      </c>
      <c r="CA35" s="3" t="str">
        <v>acetanilide</v>
      </c>
      <c r="CB35" s="3" t="str">
        <v>acetochlor</v>
      </c>
      <c r="CC35" s="3" t="str">
        <v>alachlor</v>
      </c>
      <c r="CD35" s="3" t="str">
        <v>alachlor;lasso;lariat;crop star;butachlor</v>
      </c>
      <c r="CE35" s="3" t="str">
        <v>atrazine</v>
      </c>
      <c r="CF35" s="3" t="str">
        <v>bromoxynil</v>
      </c>
      <c r="CG35" s="3" t="str">
        <v>clodinafop-propargyl</v>
      </c>
      <c r="CH35" s="3" t="str">
        <v>cypermethrin</v>
      </c>
      <c r="CI35" s="3" t="str">
        <v>dicamba</v>
      </c>
      <c r="CJ35" s="3" t="str">
        <v>fluazifop-p-butyl</v>
      </c>
      <c r="CK35" s="3" t="str">
        <v>flumetsulam</v>
      </c>
      <c r="CL35" s="3" t="str">
        <v>fomesafen</v>
      </c>
      <c r="CM35" s="3" t="str">
        <v xml:space="preserve">foramsulfuron </v>
      </c>
      <c r="CN35" s="3" t="str">
        <v>glyphosate</v>
      </c>
      <c r="CO35" s="3" t="str">
        <v>imazapyr</v>
      </c>
      <c r="CP35" s="3" t="str">
        <v>imazethapyr</v>
      </c>
      <c r="CQ35" s="3" t="str">
        <v>imidazolinone</v>
      </c>
      <c r="CR35" s="3" t="str">
        <v>metosulam</v>
      </c>
      <c r="CS35" s="3" t="str">
        <v>metsulfuron-methyl</v>
      </c>
      <c r="CT35" s="3" t="str">
        <v>nicosulfuron</v>
      </c>
      <c r="CU35" s="3" t="str">
        <v>oxyfluorfen</v>
      </c>
      <c r="CV35" s="3" t="str">
        <v>paraquat</v>
      </c>
      <c r="CW35" s="3" t="str">
        <v>pendimethalin</v>
      </c>
      <c r="CX35" s="3" t="str">
        <v>propanil</v>
      </c>
      <c r="CY35" s="3" t="str">
        <v>s-metolachlor;atrazine</v>
      </c>
      <c r="CZ35" s="3" t="str">
        <v>thifensulfuron-methyl</v>
      </c>
      <c r="DA35" s="3" t="str">
        <v>topramezone</v>
      </c>
      <c r="DB35" s="3" t="str">
        <v>tribenuron-methyl</v>
      </c>
      <c r="DC35" s="3" t="str">
        <v>Unspecified</v>
      </c>
      <c r="DD35" s="3" t="str">
        <v>bay 70143</v>
      </c>
      <c r="DE35" s="3" t="str">
        <v>beta-cyfluthrin</v>
      </c>
      <c r="DF35" s="3" t="str">
        <v>carbaryl</v>
      </c>
      <c r="DG35" s="3" t="str">
        <v>carbofuran</v>
      </c>
      <c r="DH35" s="3" t="str">
        <v>chlorantranilipole</v>
      </c>
      <c r="DI35" s="3" t="str">
        <v>chlorfenapyr</v>
      </c>
      <c r="DJ35" s="3" t="str">
        <v>chlorpyrifos</v>
      </c>
      <c r="DK35" s="3" t="str">
        <v>clothianidin</v>
      </c>
      <c r="DL35" s="3" t="str">
        <v>Curaterr</v>
      </c>
      <c r="DM35" s="3" t="str">
        <v>cypermethrin</v>
      </c>
      <c r="DN35" s="3" t="str">
        <v>D 1221</v>
      </c>
      <c r="DO35" s="3" t="str">
        <v>diazinon</v>
      </c>
      <c r="DP35" s="3" t="str">
        <v>dimethoate</v>
      </c>
      <c r="DQ35" s="3" t="str">
        <v>emamectin benzoate</v>
      </c>
      <c r="DR35" s="3" t="str">
        <v>ENT 27164</v>
      </c>
      <c r="DS35" s="3" t="str">
        <v>fenamiphos</v>
      </c>
      <c r="DT35" s="3" t="str">
        <v>furadan</v>
      </c>
      <c r="DU35" s="3" t="str">
        <v>ilufenuron</v>
      </c>
      <c r="DV35" s="3" t="str">
        <v>imidacloprid</v>
      </c>
      <c r="DW35" s="3" t="str">
        <v>lambda-cyhalothrin</v>
      </c>
      <c r="DX35" s="3" t="str">
        <v>methomyl</v>
      </c>
      <c r="DY35" s="3" t="str">
        <v>permethrin</v>
      </c>
      <c r="DZ35" s="3" t="str">
        <v>profenofos</v>
      </c>
      <c r="EA35" s="3" t="str">
        <v>spinosad</v>
      </c>
      <c r="EB35" s="3" t="str">
        <v>thiamethoxam</v>
      </c>
      <c r="EC35" s="3" t="str">
        <v>thiodicarb</v>
      </c>
      <c r="ED35" s="3" t="str">
        <v>triflumuron</v>
      </c>
      <c r="EE35" s="3" t="str">
        <v>Unspecified</v>
      </c>
      <c r="EF35" s="3" t="str">
        <v>yaltox</v>
      </c>
      <c r="EG35" s="3" t="str">
        <v>arabic gum</v>
      </c>
      <c r="EH35" s="3" t="str">
        <v>phostoxin</v>
      </c>
      <c r="EI35" s="3" t="str">
        <v>Rhizobium leguminosarium</v>
      </c>
      <c r="EJ35" s="3" t="str">
        <v>terbuthylazine</v>
      </c>
      <c r="EK35" s="3" t="str">
        <v>pyraclostrobin</v>
      </c>
      <c r="EL35" s="3" t="str">
        <v xml:space="preserve">thiophanate-methyl </v>
      </c>
      <c r="EM35" s="3" t="str">
        <v>Rhizobium tropici</v>
      </c>
      <c r="EN35" s="3" t="str">
        <v>bendioxide</v>
      </c>
      <c r="EO35" s="3" t="str">
        <v>Rhizobium tropici strain CIAT899</v>
      </c>
      <c r="EP35" s="3" t="str">
        <v>Bradyrhizobium japonicum strain USDA 110</v>
      </c>
      <c r="EQ35" s="3" t="str">
        <v>Rhizobia HB-A15</v>
      </c>
      <c r="ER35" s="3" t="str">
        <v>Rhizobia HB-429</v>
      </c>
      <c r="ES35" s="3" t="str">
        <v>Bradyrhizobia</v>
      </c>
      <c r="ET35" s="3" t="str">
        <v>azoxystrobin</v>
      </c>
      <c r="EU35" s="3" t="str">
        <v>metribuzin</v>
      </c>
      <c r="EV35" s="3" t="str">
        <v>quizalofop-p-ethyl</v>
      </c>
      <c r="EW35" s="3" t="str">
        <v>carbendazim</v>
      </c>
    </row>
    <row r="36" spans="1:299" ht="14.5" x14ac:dyDescent="0.35">
      <c r="A36" s="3" t="s">
        <v>9568</v>
      </c>
      <c r="B36" t="s">
        <v>9576</v>
      </c>
      <c r="C36" t="s">
        <v>8526</v>
      </c>
      <c r="D36">
        <v>1</v>
      </c>
      <c r="AD36" s="3" t="str" cm="1">
        <f t="array" ref="AD36:EW36">IFERROR(TRANSPOSE(IF(OR(ISBLANK('Chemicals, Vaccines, Medicines'!$C46),'Chemicals, Vaccines, Medicines'!$C46="Unspecified"),_xlfn._xlws.FILTER(chem[C.Name.2020_1] &amp; "",(chem[C.Is.Name.Commercial]="F")*(chem[C.Name.2020_1]&lt;&gt;"")),_xlfn._xlws.FILTER(chem[C.Name.2020_1] &amp; "",(chem[C.Is.Name.Commercial]="F")*(chem[C.Name.2020_1]&lt;&gt;"")*(chem[C.Type]='Chemicals, Vaccines, Medicines'!$C46)))),"")</f>
        <v>oxytetracycline</v>
      </c>
      <c r="AE36" s="3" t="str">
        <v>olaquindox</v>
      </c>
      <c r="AF36" s="3" t="str">
        <v>diazinon</v>
      </c>
      <c r="AG36" s="3" t="str">
        <v>ivermectin</v>
      </c>
      <c r="AH36" s="3" t="str">
        <v>tretamisole</v>
      </c>
      <c r="AI36" s="3" t="str">
        <v>NDV-Lasota vaccine</v>
      </c>
      <c r="AJ36" s="3" t="str">
        <v>oxytetracycline; vitamin B complex</v>
      </c>
      <c r="AK36" s="3" t="str">
        <v>PPR vaccine</v>
      </c>
      <c r="AL36" s="3" t="str">
        <v>tissue culture rinderpest vaccine</v>
      </c>
      <c r="AM36" s="3" t="str">
        <v xml:space="preserve">Acaulospora scorbiculata </v>
      </c>
      <c r="AN36" s="3" t="str">
        <v>Azospirillum spp.</v>
      </c>
      <c r="AO36" s="3" t="str">
        <v>Azospirilum brasilense</v>
      </c>
      <c r="AP36" s="3" t="str">
        <v>Azosprilum brasilense</v>
      </c>
      <c r="AQ36" s="3" t="str">
        <v>Bacillus spp.</v>
      </c>
      <c r="AR36" s="3" t="str">
        <v>Bacillus subtillis</v>
      </c>
      <c r="AS36" s="3" t="str">
        <v>Gigaspora margarita</v>
      </c>
      <c r="AT36" s="3" t="str">
        <v>Glomus constrictum</v>
      </c>
      <c r="AU36" s="3" t="str">
        <v>Glomus fasciculatum</v>
      </c>
      <c r="AV36" s="3" t="str">
        <v>Glomus geosporum</v>
      </c>
      <c r="AW36" s="3" t="str">
        <v>Glomus intraradices</v>
      </c>
      <c r="AX36" s="3" t="str">
        <v>Glomus spp..</v>
      </c>
      <c r="AY36" s="3" t="str">
        <v>Glomus tortuosum</v>
      </c>
      <c r="AZ36" s="3" t="str">
        <v>glumix</v>
      </c>
      <c r="BA36" s="3" t="str">
        <v>Pseudomonas spp.</v>
      </c>
      <c r="BB36" s="3" t="str">
        <v>Rhizobia (HB-429)</v>
      </c>
      <c r="BC36" s="3" t="str">
        <v>Rhizobia (HB-A15)</v>
      </c>
      <c r="BD36" s="3" t="str">
        <v>Rhizobium leguminosarium (C-05)</v>
      </c>
      <c r="BE36" s="3" t="str">
        <v>Rhizobium leguminosarium (DF-14)</v>
      </c>
      <c r="BF36" s="3" t="str">
        <v>Rhizobium leguminosarium (SEMA 403)</v>
      </c>
      <c r="BG36" s="3" t="str">
        <v>Azadirachta indica</v>
      </c>
      <c r="BH36" s="3" t="str">
        <v>Bacillus thuringiensis</v>
      </c>
      <c r="BI36" s="3" t="str">
        <v>garlic tea and wood ash</v>
      </c>
      <c r="BJ36" s="3" t="str">
        <v>Telenomus remus</v>
      </c>
      <c r="BK36" s="3" t="str">
        <v>bravo</v>
      </c>
      <c r="BL36" s="3" t="str">
        <v>carboxin</v>
      </c>
      <c r="BM36" s="3" t="str">
        <v>chlorothalonil</v>
      </c>
      <c r="BN36" s="3" t="str">
        <v>copper oxychloride</v>
      </c>
      <c r="BO36" s="3" t="str">
        <v>cyproconazol</v>
      </c>
      <c r="BP36" s="3" t="str">
        <v>cyproconazole</v>
      </c>
      <c r="BQ36" s="3" t="str">
        <v>difenoconazole</v>
      </c>
      <c r="BR36" s="3" t="str">
        <v>famoxadone;cymoxanil</v>
      </c>
      <c r="BS36" s="3" t="str">
        <v>fludioxonil</v>
      </c>
      <c r="BT36" s="3" t="str">
        <v>furathiocarb</v>
      </c>
      <c r="BU36" s="3" t="str">
        <v>maneb</v>
      </c>
      <c r="BV36" s="3" t="str">
        <v>mefenoxam</v>
      </c>
      <c r="BW36" s="3" t="str">
        <v>propiconazol</v>
      </c>
      <c r="BX36" s="3" t="str">
        <v>ridomil</v>
      </c>
      <c r="BY36" s="3" t="str">
        <v>unspecified</v>
      </c>
      <c r="BZ36" s="3" t="str">
        <v>2,4-D</v>
      </c>
      <c r="CA36" s="3" t="str">
        <v>acetanilide</v>
      </c>
      <c r="CB36" s="3" t="str">
        <v>acetochlor</v>
      </c>
      <c r="CC36" s="3" t="str">
        <v>alachlor</v>
      </c>
      <c r="CD36" s="3" t="str">
        <v>alachlor;lasso;lariat;crop star;butachlor</v>
      </c>
      <c r="CE36" s="3" t="str">
        <v>atrazine</v>
      </c>
      <c r="CF36" s="3" t="str">
        <v>bromoxynil</v>
      </c>
      <c r="CG36" s="3" t="str">
        <v>clodinafop-propargyl</v>
      </c>
      <c r="CH36" s="3" t="str">
        <v>cypermethrin</v>
      </c>
      <c r="CI36" s="3" t="str">
        <v>dicamba</v>
      </c>
      <c r="CJ36" s="3" t="str">
        <v>fluazifop-p-butyl</v>
      </c>
      <c r="CK36" s="3" t="str">
        <v>flumetsulam</v>
      </c>
      <c r="CL36" s="3" t="str">
        <v>fomesafen</v>
      </c>
      <c r="CM36" s="3" t="str">
        <v xml:space="preserve">foramsulfuron </v>
      </c>
      <c r="CN36" s="3" t="str">
        <v>glyphosate</v>
      </c>
      <c r="CO36" s="3" t="str">
        <v>imazapyr</v>
      </c>
      <c r="CP36" s="3" t="str">
        <v>imazethapyr</v>
      </c>
      <c r="CQ36" s="3" t="str">
        <v>imidazolinone</v>
      </c>
      <c r="CR36" s="3" t="str">
        <v>metosulam</v>
      </c>
      <c r="CS36" s="3" t="str">
        <v>metsulfuron-methyl</v>
      </c>
      <c r="CT36" s="3" t="str">
        <v>nicosulfuron</v>
      </c>
      <c r="CU36" s="3" t="str">
        <v>oxyfluorfen</v>
      </c>
      <c r="CV36" s="3" t="str">
        <v>paraquat</v>
      </c>
      <c r="CW36" s="3" t="str">
        <v>pendimethalin</v>
      </c>
      <c r="CX36" s="3" t="str">
        <v>propanil</v>
      </c>
      <c r="CY36" s="3" t="str">
        <v>s-metolachlor;atrazine</v>
      </c>
      <c r="CZ36" s="3" t="str">
        <v>thifensulfuron-methyl</v>
      </c>
      <c r="DA36" s="3" t="str">
        <v>topramezone</v>
      </c>
      <c r="DB36" s="3" t="str">
        <v>tribenuron-methyl</v>
      </c>
      <c r="DC36" s="3" t="str">
        <v>Unspecified</v>
      </c>
      <c r="DD36" s="3" t="str">
        <v>bay 70143</v>
      </c>
      <c r="DE36" s="3" t="str">
        <v>beta-cyfluthrin</v>
      </c>
      <c r="DF36" s="3" t="str">
        <v>carbaryl</v>
      </c>
      <c r="DG36" s="3" t="str">
        <v>carbofuran</v>
      </c>
      <c r="DH36" s="3" t="str">
        <v>chlorantranilipole</v>
      </c>
      <c r="DI36" s="3" t="str">
        <v>chlorfenapyr</v>
      </c>
      <c r="DJ36" s="3" t="str">
        <v>chlorpyrifos</v>
      </c>
      <c r="DK36" s="3" t="str">
        <v>clothianidin</v>
      </c>
      <c r="DL36" s="3" t="str">
        <v>Curaterr</v>
      </c>
      <c r="DM36" s="3" t="str">
        <v>cypermethrin</v>
      </c>
      <c r="DN36" s="3" t="str">
        <v>D 1221</v>
      </c>
      <c r="DO36" s="3" t="str">
        <v>diazinon</v>
      </c>
      <c r="DP36" s="3" t="str">
        <v>dimethoate</v>
      </c>
      <c r="DQ36" s="3" t="str">
        <v>emamectin benzoate</v>
      </c>
      <c r="DR36" s="3" t="str">
        <v>ENT 27164</v>
      </c>
      <c r="DS36" s="3" t="str">
        <v>fenamiphos</v>
      </c>
      <c r="DT36" s="3" t="str">
        <v>furadan</v>
      </c>
      <c r="DU36" s="3" t="str">
        <v>ilufenuron</v>
      </c>
      <c r="DV36" s="3" t="str">
        <v>imidacloprid</v>
      </c>
      <c r="DW36" s="3" t="str">
        <v>lambda-cyhalothrin</v>
      </c>
      <c r="DX36" s="3" t="str">
        <v>methomyl</v>
      </c>
      <c r="DY36" s="3" t="str">
        <v>permethrin</v>
      </c>
      <c r="DZ36" s="3" t="str">
        <v>profenofos</v>
      </c>
      <c r="EA36" s="3" t="str">
        <v>spinosad</v>
      </c>
      <c r="EB36" s="3" t="str">
        <v>thiamethoxam</v>
      </c>
      <c r="EC36" s="3" t="str">
        <v>thiodicarb</v>
      </c>
      <c r="ED36" s="3" t="str">
        <v>triflumuron</v>
      </c>
      <c r="EE36" s="3" t="str">
        <v>Unspecified</v>
      </c>
      <c r="EF36" s="3" t="str">
        <v>yaltox</v>
      </c>
      <c r="EG36" s="3" t="str">
        <v>arabic gum</v>
      </c>
      <c r="EH36" s="3" t="str">
        <v>phostoxin</v>
      </c>
      <c r="EI36" s="3" t="str">
        <v>Rhizobium leguminosarium</v>
      </c>
      <c r="EJ36" s="3" t="str">
        <v>terbuthylazine</v>
      </c>
      <c r="EK36" s="3" t="str">
        <v>pyraclostrobin</v>
      </c>
      <c r="EL36" s="3" t="str">
        <v xml:space="preserve">thiophanate-methyl </v>
      </c>
      <c r="EM36" s="3" t="str">
        <v>Rhizobium tropici</v>
      </c>
      <c r="EN36" s="3" t="str">
        <v>bendioxide</v>
      </c>
      <c r="EO36" s="3" t="str">
        <v>Rhizobium tropici strain CIAT899</v>
      </c>
      <c r="EP36" s="3" t="str">
        <v>Bradyrhizobium japonicum strain USDA 110</v>
      </c>
      <c r="EQ36" s="3" t="str">
        <v>Rhizobia HB-A15</v>
      </c>
      <c r="ER36" s="3" t="str">
        <v>Rhizobia HB-429</v>
      </c>
      <c r="ES36" s="3" t="str">
        <v>Bradyrhizobia</v>
      </c>
      <c r="ET36" s="3" t="str">
        <v>azoxystrobin</v>
      </c>
      <c r="EU36" s="3" t="str">
        <v>metribuzin</v>
      </c>
      <c r="EV36" s="3" t="str">
        <v>quizalofop-p-ethyl</v>
      </c>
      <c r="EW36" s="3" t="str">
        <v>carbendazim</v>
      </c>
    </row>
    <row r="37" spans="1:299" ht="14.5" x14ac:dyDescent="0.35">
      <c r="A37" s="3" t="s">
        <v>9568</v>
      </c>
      <c r="B37" t="s">
        <v>9577</v>
      </c>
      <c r="C37" t="s">
        <v>8526</v>
      </c>
      <c r="D37">
        <v>2</v>
      </c>
      <c r="AD37" s="3" t="str" cm="1">
        <f t="array" ref="AD37:EW37">IFERROR(TRANSPOSE(IF(OR(ISBLANK('Chemicals, Vaccines, Medicines'!$C47),'Chemicals, Vaccines, Medicines'!$C47="Unspecified"),_xlfn._xlws.FILTER(chem[C.Name.2020_1] &amp; "",(chem[C.Is.Name.Commercial]="F")*(chem[C.Name.2020_1]&lt;&gt;"")),_xlfn._xlws.FILTER(chem[C.Name.2020_1] &amp; "",(chem[C.Is.Name.Commercial]="F")*(chem[C.Name.2020_1]&lt;&gt;"")*(chem[C.Type]='Chemicals, Vaccines, Medicines'!$C47)))),"")</f>
        <v>oxytetracycline</v>
      </c>
      <c r="AE37" s="3" t="str">
        <v>olaquindox</v>
      </c>
      <c r="AF37" s="3" t="str">
        <v>diazinon</v>
      </c>
      <c r="AG37" s="3" t="str">
        <v>ivermectin</v>
      </c>
      <c r="AH37" s="3" t="str">
        <v>tretamisole</v>
      </c>
      <c r="AI37" s="3" t="str">
        <v>NDV-Lasota vaccine</v>
      </c>
      <c r="AJ37" s="3" t="str">
        <v>oxytetracycline; vitamin B complex</v>
      </c>
      <c r="AK37" s="3" t="str">
        <v>PPR vaccine</v>
      </c>
      <c r="AL37" s="3" t="str">
        <v>tissue culture rinderpest vaccine</v>
      </c>
      <c r="AM37" s="3" t="str">
        <v xml:space="preserve">Acaulospora scorbiculata </v>
      </c>
      <c r="AN37" s="3" t="str">
        <v>Azospirillum spp.</v>
      </c>
      <c r="AO37" s="3" t="str">
        <v>Azospirilum brasilense</v>
      </c>
      <c r="AP37" s="3" t="str">
        <v>Azosprilum brasilense</v>
      </c>
      <c r="AQ37" s="3" t="str">
        <v>Bacillus spp.</v>
      </c>
      <c r="AR37" s="3" t="str">
        <v>Bacillus subtillis</v>
      </c>
      <c r="AS37" s="3" t="str">
        <v>Gigaspora margarita</v>
      </c>
      <c r="AT37" s="3" t="str">
        <v>Glomus constrictum</v>
      </c>
      <c r="AU37" s="3" t="str">
        <v>Glomus fasciculatum</v>
      </c>
      <c r="AV37" s="3" t="str">
        <v>Glomus geosporum</v>
      </c>
      <c r="AW37" s="3" t="str">
        <v>Glomus intraradices</v>
      </c>
      <c r="AX37" s="3" t="str">
        <v>Glomus spp..</v>
      </c>
      <c r="AY37" s="3" t="str">
        <v>Glomus tortuosum</v>
      </c>
      <c r="AZ37" s="3" t="str">
        <v>glumix</v>
      </c>
      <c r="BA37" s="3" t="str">
        <v>Pseudomonas spp.</v>
      </c>
      <c r="BB37" s="3" t="str">
        <v>Rhizobia (HB-429)</v>
      </c>
      <c r="BC37" s="3" t="str">
        <v>Rhizobia (HB-A15)</v>
      </c>
      <c r="BD37" s="3" t="str">
        <v>Rhizobium leguminosarium (C-05)</v>
      </c>
      <c r="BE37" s="3" t="str">
        <v>Rhizobium leguminosarium (DF-14)</v>
      </c>
      <c r="BF37" s="3" t="str">
        <v>Rhizobium leguminosarium (SEMA 403)</v>
      </c>
      <c r="BG37" s="3" t="str">
        <v>Azadirachta indica</v>
      </c>
      <c r="BH37" s="3" t="str">
        <v>Bacillus thuringiensis</v>
      </c>
      <c r="BI37" s="3" t="str">
        <v>garlic tea and wood ash</v>
      </c>
      <c r="BJ37" s="3" t="str">
        <v>Telenomus remus</v>
      </c>
      <c r="BK37" s="3" t="str">
        <v>bravo</v>
      </c>
      <c r="BL37" s="3" t="str">
        <v>carboxin</v>
      </c>
      <c r="BM37" s="3" t="str">
        <v>chlorothalonil</v>
      </c>
      <c r="BN37" s="3" t="str">
        <v>copper oxychloride</v>
      </c>
      <c r="BO37" s="3" t="str">
        <v>cyproconazol</v>
      </c>
      <c r="BP37" s="3" t="str">
        <v>cyproconazole</v>
      </c>
      <c r="BQ37" s="3" t="str">
        <v>difenoconazole</v>
      </c>
      <c r="BR37" s="3" t="str">
        <v>famoxadone;cymoxanil</v>
      </c>
      <c r="BS37" s="3" t="str">
        <v>fludioxonil</v>
      </c>
      <c r="BT37" s="3" t="str">
        <v>furathiocarb</v>
      </c>
      <c r="BU37" s="3" t="str">
        <v>maneb</v>
      </c>
      <c r="BV37" s="3" t="str">
        <v>mefenoxam</v>
      </c>
      <c r="BW37" s="3" t="str">
        <v>propiconazol</v>
      </c>
      <c r="BX37" s="3" t="str">
        <v>ridomil</v>
      </c>
      <c r="BY37" s="3" t="str">
        <v>unspecified</v>
      </c>
      <c r="BZ37" s="3" t="str">
        <v>2,4-D</v>
      </c>
      <c r="CA37" s="3" t="str">
        <v>acetanilide</v>
      </c>
      <c r="CB37" s="3" t="str">
        <v>acetochlor</v>
      </c>
      <c r="CC37" s="3" t="str">
        <v>alachlor</v>
      </c>
      <c r="CD37" s="3" t="str">
        <v>alachlor;lasso;lariat;crop star;butachlor</v>
      </c>
      <c r="CE37" s="3" t="str">
        <v>atrazine</v>
      </c>
      <c r="CF37" s="3" t="str">
        <v>bromoxynil</v>
      </c>
      <c r="CG37" s="3" t="str">
        <v>clodinafop-propargyl</v>
      </c>
      <c r="CH37" s="3" t="str">
        <v>cypermethrin</v>
      </c>
      <c r="CI37" s="3" t="str">
        <v>dicamba</v>
      </c>
      <c r="CJ37" s="3" t="str">
        <v>fluazifop-p-butyl</v>
      </c>
      <c r="CK37" s="3" t="str">
        <v>flumetsulam</v>
      </c>
      <c r="CL37" s="3" t="str">
        <v>fomesafen</v>
      </c>
      <c r="CM37" s="3" t="str">
        <v xml:space="preserve">foramsulfuron </v>
      </c>
      <c r="CN37" s="3" t="str">
        <v>glyphosate</v>
      </c>
      <c r="CO37" s="3" t="str">
        <v>imazapyr</v>
      </c>
      <c r="CP37" s="3" t="str">
        <v>imazethapyr</v>
      </c>
      <c r="CQ37" s="3" t="str">
        <v>imidazolinone</v>
      </c>
      <c r="CR37" s="3" t="str">
        <v>metosulam</v>
      </c>
      <c r="CS37" s="3" t="str">
        <v>metsulfuron-methyl</v>
      </c>
      <c r="CT37" s="3" t="str">
        <v>nicosulfuron</v>
      </c>
      <c r="CU37" s="3" t="str">
        <v>oxyfluorfen</v>
      </c>
      <c r="CV37" s="3" t="str">
        <v>paraquat</v>
      </c>
      <c r="CW37" s="3" t="str">
        <v>pendimethalin</v>
      </c>
      <c r="CX37" s="3" t="str">
        <v>propanil</v>
      </c>
      <c r="CY37" s="3" t="str">
        <v>s-metolachlor;atrazine</v>
      </c>
      <c r="CZ37" s="3" t="str">
        <v>thifensulfuron-methyl</v>
      </c>
      <c r="DA37" s="3" t="str">
        <v>topramezone</v>
      </c>
      <c r="DB37" s="3" t="str">
        <v>tribenuron-methyl</v>
      </c>
      <c r="DC37" s="3" t="str">
        <v>Unspecified</v>
      </c>
      <c r="DD37" s="3" t="str">
        <v>bay 70143</v>
      </c>
      <c r="DE37" s="3" t="str">
        <v>beta-cyfluthrin</v>
      </c>
      <c r="DF37" s="3" t="str">
        <v>carbaryl</v>
      </c>
      <c r="DG37" s="3" t="str">
        <v>carbofuran</v>
      </c>
      <c r="DH37" s="3" t="str">
        <v>chlorantranilipole</v>
      </c>
      <c r="DI37" s="3" t="str">
        <v>chlorfenapyr</v>
      </c>
      <c r="DJ37" s="3" t="str">
        <v>chlorpyrifos</v>
      </c>
      <c r="DK37" s="3" t="str">
        <v>clothianidin</v>
      </c>
      <c r="DL37" s="3" t="str">
        <v>Curaterr</v>
      </c>
      <c r="DM37" s="3" t="str">
        <v>cypermethrin</v>
      </c>
      <c r="DN37" s="3" t="str">
        <v>D 1221</v>
      </c>
      <c r="DO37" s="3" t="str">
        <v>diazinon</v>
      </c>
      <c r="DP37" s="3" t="str">
        <v>dimethoate</v>
      </c>
      <c r="DQ37" s="3" t="str">
        <v>emamectin benzoate</v>
      </c>
      <c r="DR37" s="3" t="str">
        <v>ENT 27164</v>
      </c>
      <c r="DS37" s="3" t="str">
        <v>fenamiphos</v>
      </c>
      <c r="DT37" s="3" t="str">
        <v>furadan</v>
      </c>
      <c r="DU37" s="3" t="str">
        <v>ilufenuron</v>
      </c>
      <c r="DV37" s="3" t="str">
        <v>imidacloprid</v>
      </c>
      <c r="DW37" s="3" t="str">
        <v>lambda-cyhalothrin</v>
      </c>
      <c r="DX37" s="3" t="str">
        <v>methomyl</v>
      </c>
      <c r="DY37" s="3" t="str">
        <v>permethrin</v>
      </c>
      <c r="DZ37" s="3" t="str">
        <v>profenofos</v>
      </c>
      <c r="EA37" s="3" t="str">
        <v>spinosad</v>
      </c>
      <c r="EB37" s="3" t="str">
        <v>thiamethoxam</v>
      </c>
      <c r="EC37" s="3" t="str">
        <v>thiodicarb</v>
      </c>
      <c r="ED37" s="3" t="str">
        <v>triflumuron</v>
      </c>
      <c r="EE37" s="3" t="str">
        <v>Unspecified</v>
      </c>
      <c r="EF37" s="3" t="str">
        <v>yaltox</v>
      </c>
      <c r="EG37" s="3" t="str">
        <v>arabic gum</v>
      </c>
      <c r="EH37" s="3" t="str">
        <v>phostoxin</v>
      </c>
      <c r="EI37" s="3" t="str">
        <v>Rhizobium leguminosarium</v>
      </c>
      <c r="EJ37" s="3" t="str">
        <v>terbuthylazine</v>
      </c>
      <c r="EK37" s="3" t="str">
        <v>pyraclostrobin</v>
      </c>
      <c r="EL37" s="3" t="str">
        <v xml:space="preserve">thiophanate-methyl </v>
      </c>
      <c r="EM37" s="3" t="str">
        <v>Rhizobium tropici</v>
      </c>
      <c r="EN37" s="3" t="str">
        <v>bendioxide</v>
      </c>
      <c r="EO37" s="3" t="str">
        <v>Rhizobium tropici strain CIAT899</v>
      </c>
      <c r="EP37" s="3" t="str">
        <v>Bradyrhizobium japonicum strain USDA 110</v>
      </c>
      <c r="EQ37" s="3" t="str">
        <v>Rhizobia HB-A15</v>
      </c>
      <c r="ER37" s="3" t="str">
        <v>Rhizobia HB-429</v>
      </c>
      <c r="ES37" s="3" t="str">
        <v>Bradyrhizobia</v>
      </c>
      <c r="ET37" s="3" t="str">
        <v>azoxystrobin</v>
      </c>
      <c r="EU37" s="3" t="str">
        <v>metribuzin</v>
      </c>
      <c r="EV37" s="3" t="str">
        <v>quizalofop-p-ethyl</v>
      </c>
      <c r="EW37" s="3" t="str">
        <v>carbendazim</v>
      </c>
    </row>
    <row r="38" spans="1:299" ht="14.5" x14ac:dyDescent="0.35">
      <c r="A38" s="3" t="s">
        <v>9568</v>
      </c>
      <c r="B38" t="s">
        <v>9578</v>
      </c>
      <c r="C38" t="s">
        <v>8526</v>
      </c>
      <c r="D38">
        <v>1</v>
      </c>
      <c r="AD38" s="3" t="str" cm="1">
        <f t="array" ref="AD38:EW38">IFERROR(TRANSPOSE(IF(OR(ISBLANK('Chemicals, Vaccines, Medicines'!$C48),'Chemicals, Vaccines, Medicines'!$C48="Unspecified"),_xlfn._xlws.FILTER(chem[C.Name.2020_1] &amp; "",(chem[C.Is.Name.Commercial]="F")*(chem[C.Name.2020_1]&lt;&gt;"")),_xlfn._xlws.FILTER(chem[C.Name.2020_1] &amp; "",(chem[C.Is.Name.Commercial]="F")*(chem[C.Name.2020_1]&lt;&gt;"")*(chem[C.Type]='Chemicals, Vaccines, Medicines'!$C48)))),"")</f>
        <v>oxytetracycline</v>
      </c>
      <c r="AE38" s="3" t="str">
        <v>olaquindox</v>
      </c>
      <c r="AF38" s="3" t="str">
        <v>diazinon</v>
      </c>
      <c r="AG38" s="3" t="str">
        <v>ivermectin</v>
      </c>
      <c r="AH38" s="3" t="str">
        <v>tretamisole</v>
      </c>
      <c r="AI38" s="3" t="str">
        <v>NDV-Lasota vaccine</v>
      </c>
      <c r="AJ38" s="3" t="str">
        <v>oxytetracycline; vitamin B complex</v>
      </c>
      <c r="AK38" s="3" t="str">
        <v>PPR vaccine</v>
      </c>
      <c r="AL38" s="3" t="str">
        <v>tissue culture rinderpest vaccine</v>
      </c>
      <c r="AM38" s="3" t="str">
        <v xml:space="preserve">Acaulospora scorbiculata </v>
      </c>
      <c r="AN38" s="3" t="str">
        <v>Azospirillum spp.</v>
      </c>
      <c r="AO38" s="3" t="str">
        <v>Azospirilum brasilense</v>
      </c>
      <c r="AP38" s="3" t="str">
        <v>Azosprilum brasilense</v>
      </c>
      <c r="AQ38" s="3" t="str">
        <v>Bacillus spp.</v>
      </c>
      <c r="AR38" s="3" t="str">
        <v>Bacillus subtillis</v>
      </c>
      <c r="AS38" s="3" t="str">
        <v>Gigaspora margarita</v>
      </c>
      <c r="AT38" s="3" t="str">
        <v>Glomus constrictum</v>
      </c>
      <c r="AU38" s="3" t="str">
        <v>Glomus fasciculatum</v>
      </c>
      <c r="AV38" s="3" t="str">
        <v>Glomus geosporum</v>
      </c>
      <c r="AW38" s="3" t="str">
        <v>Glomus intraradices</v>
      </c>
      <c r="AX38" s="3" t="str">
        <v>Glomus spp..</v>
      </c>
      <c r="AY38" s="3" t="str">
        <v>Glomus tortuosum</v>
      </c>
      <c r="AZ38" s="3" t="str">
        <v>glumix</v>
      </c>
      <c r="BA38" s="3" t="str">
        <v>Pseudomonas spp.</v>
      </c>
      <c r="BB38" s="3" t="str">
        <v>Rhizobia (HB-429)</v>
      </c>
      <c r="BC38" s="3" t="str">
        <v>Rhizobia (HB-A15)</v>
      </c>
      <c r="BD38" s="3" t="str">
        <v>Rhizobium leguminosarium (C-05)</v>
      </c>
      <c r="BE38" s="3" t="str">
        <v>Rhizobium leguminosarium (DF-14)</v>
      </c>
      <c r="BF38" s="3" t="str">
        <v>Rhizobium leguminosarium (SEMA 403)</v>
      </c>
      <c r="BG38" s="3" t="str">
        <v>Azadirachta indica</v>
      </c>
      <c r="BH38" s="3" t="str">
        <v>Bacillus thuringiensis</v>
      </c>
      <c r="BI38" s="3" t="str">
        <v>garlic tea and wood ash</v>
      </c>
      <c r="BJ38" s="3" t="str">
        <v>Telenomus remus</v>
      </c>
      <c r="BK38" s="3" t="str">
        <v>bravo</v>
      </c>
      <c r="BL38" s="3" t="str">
        <v>carboxin</v>
      </c>
      <c r="BM38" s="3" t="str">
        <v>chlorothalonil</v>
      </c>
      <c r="BN38" s="3" t="str">
        <v>copper oxychloride</v>
      </c>
      <c r="BO38" s="3" t="str">
        <v>cyproconazol</v>
      </c>
      <c r="BP38" s="3" t="str">
        <v>cyproconazole</v>
      </c>
      <c r="BQ38" s="3" t="str">
        <v>difenoconazole</v>
      </c>
      <c r="BR38" s="3" t="str">
        <v>famoxadone;cymoxanil</v>
      </c>
      <c r="BS38" s="3" t="str">
        <v>fludioxonil</v>
      </c>
      <c r="BT38" s="3" t="str">
        <v>furathiocarb</v>
      </c>
      <c r="BU38" s="3" t="str">
        <v>maneb</v>
      </c>
      <c r="BV38" s="3" t="str">
        <v>mefenoxam</v>
      </c>
      <c r="BW38" s="3" t="str">
        <v>propiconazol</v>
      </c>
      <c r="BX38" s="3" t="str">
        <v>ridomil</v>
      </c>
      <c r="BY38" s="3" t="str">
        <v>unspecified</v>
      </c>
      <c r="BZ38" s="3" t="str">
        <v>2,4-D</v>
      </c>
      <c r="CA38" s="3" t="str">
        <v>acetanilide</v>
      </c>
      <c r="CB38" s="3" t="str">
        <v>acetochlor</v>
      </c>
      <c r="CC38" s="3" t="str">
        <v>alachlor</v>
      </c>
      <c r="CD38" s="3" t="str">
        <v>alachlor;lasso;lariat;crop star;butachlor</v>
      </c>
      <c r="CE38" s="3" t="str">
        <v>atrazine</v>
      </c>
      <c r="CF38" s="3" t="str">
        <v>bromoxynil</v>
      </c>
      <c r="CG38" s="3" t="str">
        <v>clodinafop-propargyl</v>
      </c>
      <c r="CH38" s="3" t="str">
        <v>cypermethrin</v>
      </c>
      <c r="CI38" s="3" t="str">
        <v>dicamba</v>
      </c>
      <c r="CJ38" s="3" t="str">
        <v>fluazifop-p-butyl</v>
      </c>
      <c r="CK38" s="3" t="str">
        <v>flumetsulam</v>
      </c>
      <c r="CL38" s="3" t="str">
        <v>fomesafen</v>
      </c>
      <c r="CM38" s="3" t="str">
        <v xml:space="preserve">foramsulfuron </v>
      </c>
      <c r="CN38" s="3" t="str">
        <v>glyphosate</v>
      </c>
      <c r="CO38" s="3" t="str">
        <v>imazapyr</v>
      </c>
      <c r="CP38" s="3" t="str">
        <v>imazethapyr</v>
      </c>
      <c r="CQ38" s="3" t="str">
        <v>imidazolinone</v>
      </c>
      <c r="CR38" s="3" t="str">
        <v>metosulam</v>
      </c>
      <c r="CS38" s="3" t="str">
        <v>metsulfuron-methyl</v>
      </c>
      <c r="CT38" s="3" t="str">
        <v>nicosulfuron</v>
      </c>
      <c r="CU38" s="3" t="str">
        <v>oxyfluorfen</v>
      </c>
      <c r="CV38" s="3" t="str">
        <v>paraquat</v>
      </c>
      <c r="CW38" s="3" t="str">
        <v>pendimethalin</v>
      </c>
      <c r="CX38" s="3" t="str">
        <v>propanil</v>
      </c>
      <c r="CY38" s="3" t="str">
        <v>s-metolachlor;atrazine</v>
      </c>
      <c r="CZ38" s="3" t="str">
        <v>thifensulfuron-methyl</v>
      </c>
      <c r="DA38" s="3" t="str">
        <v>topramezone</v>
      </c>
      <c r="DB38" s="3" t="str">
        <v>tribenuron-methyl</v>
      </c>
      <c r="DC38" s="3" t="str">
        <v>Unspecified</v>
      </c>
      <c r="DD38" s="3" t="str">
        <v>bay 70143</v>
      </c>
      <c r="DE38" s="3" t="str">
        <v>beta-cyfluthrin</v>
      </c>
      <c r="DF38" s="3" t="str">
        <v>carbaryl</v>
      </c>
      <c r="DG38" s="3" t="str">
        <v>carbofuran</v>
      </c>
      <c r="DH38" s="3" t="str">
        <v>chlorantranilipole</v>
      </c>
      <c r="DI38" s="3" t="str">
        <v>chlorfenapyr</v>
      </c>
      <c r="DJ38" s="3" t="str">
        <v>chlorpyrifos</v>
      </c>
      <c r="DK38" s="3" t="str">
        <v>clothianidin</v>
      </c>
      <c r="DL38" s="3" t="str">
        <v>Curaterr</v>
      </c>
      <c r="DM38" s="3" t="str">
        <v>cypermethrin</v>
      </c>
      <c r="DN38" s="3" t="str">
        <v>D 1221</v>
      </c>
      <c r="DO38" s="3" t="str">
        <v>diazinon</v>
      </c>
      <c r="DP38" s="3" t="str">
        <v>dimethoate</v>
      </c>
      <c r="DQ38" s="3" t="str">
        <v>emamectin benzoate</v>
      </c>
      <c r="DR38" s="3" t="str">
        <v>ENT 27164</v>
      </c>
      <c r="DS38" s="3" t="str">
        <v>fenamiphos</v>
      </c>
      <c r="DT38" s="3" t="str">
        <v>furadan</v>
      </c>
      <c r="DU38" s="3" t="str">
        <v>ilufenuron</v>
      </c>
      <c r="DV38" s="3" t="str">
        <v>imidacloprid</v>
      </c>
      <c r="DW38" s="3" t="str">
        <v>lambda-cyhalothrin</v>
      </c>
      <c r="DX38" s="3" t="str">
        <v>methomyl</v>
      </c>
      <c r="DY38" s="3" t="str">
        <v>permethrin</v>
      </c>
      <c r="DZ38" s="3" t="str">
        <v>profenofos</v>
      </c>
      <c r="EA38" s="3" t="str">
        <v>spinosad</v>
      </c>
      <c r="EB38" s="3" t="str">
        <v>thiamethoxam</v>
      </c>
      <c r="EC38" s="3" t="str">
        <v>thiodicarb</v>
      </c>
      <c r="ED38" s="3" t="str">
        <v>triflumuron</v>
      </c>
      <c r="EE38" s="3" t="str">
        <v>Unspecified</v>
      </c>
      <c r="EF38" s="3" t="str">
        <v>yaltox</v>
      </c>
      <c r="EG38" s="3" t="str">
        <v>arabic gum</v>
      </c>
      <c r="EH38" s="3" t="str">
        <v>phostoxin</v>
      </c>
      <c r="EI38" s="3" t="str">
        <v>Rhizobium leguminosarium</v>
      </c>
      <c r="EJ38" s="3" t="str">
        <v>terbuthylazine</v>
      </c>
      <c r="EK38" s="3" t="str">
        <v>pyraclostrobin</v>
      </c>
      <c r="EL38" s="3" t="str">
        <v xml:space="preserve">thiophanate-methyl </v>
      </c>
      <c r="EM38" s="3" t="str">
        <v>Rhizobium tropici</v>
      </c>
      <c r="EN38" s="3" t="str">
        <v>bendioxide</v>
      </c>
      <c r="EO38" s="3" t="str">
        <v>Rhizobium tropici strain CIAT899</v>
      </c>
      <c r="EP38" s="3" t="str">
        <v>Bradyrhizobium japonicum strain USDA 110</v>
      </c>
      <c r="EQ38" s="3" t="str">
        <v>Rhizobia HB-A15</v>
      </c>
      <c r="ER38" s="3" t="str">
        <v>Rhizobia HB-429</v>
      </c>
      <c r="ES38" s="3" t="str">
        <v>Bradyrhizobia</v>
      </c>
      <c r="ET38" s="3" t="str">
        <v>azoxystrobin</v>
      </c>
      <c r="EU38" s="3" t="str">
        <v>metribuzin</v>
      </c>
      <c r="EV38" s="3" t="str">
        <v>quizalofop-p-ethyl</v>
      </c>
      <c r="EW38" s="3" t="str">
        <v>carbendazim</v>
      </c>
    </row>
    <row r="39" spans="1:299" ht="14.5" x14ac:dyDescent="0.35">
      <c r="A39" s="3" t="s">
        <v>9568</v>
      </c>
      <c r="B39" t="s">
        <v>9579</v>
      </c>
      <c r="C39" t="s">
        <v>8526</v>
      </c>
      <c r="D39">
        <v>1</v>
      </c>
      <c r="AD39" s="3" t="str" cm="1">
        <f t="array" ref="AD39:EW39">IFERROR(TRANSPOSE(IF(OR(ISBLANK('Chemicals, Vaccines, Medicines'!$C49),'Chemicals, Vaccines, Medicines'!$C49="Unspecified"),_xlfn._xlws.FILTER(chem[C.Name.2020_1] &amp; "",(chem[C.Is.Name.Commercial]="F")*(chem[C.Name.2020_1]&lt;&gt;"")),_xlfn._xlws.FILTER(chem[C.Name.2020_1] &amp; "",(chem[C.Is.Name.Commercial]="F")*(chem[C.Name.2020_1]&lt;&gt;"")*(chem[C.Type]='Chemicals, Vaccines, Medicines'!$C49)))),"")</f>
        <v>oxytetracycline</v>
      </c>
      <c r="AE39" s="3" t="str">
        <v>olaquindox</v>
      </c>
      <c r="AF39" s="3" t="str">
        <v>diazinon</v>
      </c>
      <c r="AG39" s="3" t="str">
        <v>ivermectin</v>
      </c>
      <c r="AH39" s="3" t="str">
        <v>tretamisole</v>
      </c>
      <c r="AI39" s="3" t="str">
        <v>NDV-Lasota vaccine</v>
      </c>
      <c r="AJ39" s="3" t="str">
        <v>oxytetracycline; vitamin B complex</v>
      </c>
      <c r="AK39" s="3" t="str">
        <v>PPR vaccine</v>
      </c>
      <c r="AL39" s="3" t="str">
        <v>tissue culture rinderpest vaccine</v>
      </c>
      <c r="AM39" s="3" t="str">
        <v xml:space="preserve">Acaulospora scorbiculata </v>
      </c>
      <c r="AN39" s="3" t="str">
        <v>Azospirillum spp.</v>
      </c>
      <c r="AO39" s="3" t="str">
        <v>Azospirilum brasilense</v>
      </c>
      <c r="AP39" s="3" t="str">
        <v>Azosprilum brasilense</v>
      </c>
      <c r="AQ39" s="3" t="str">
        <v>Bacillus spp.</v>
      </c>
      <c r="AR39" s="3" t="str">
        <v>Bacillus subtillis</v>
      </c>
      <c r="AS39" s="3" t="str">
        <v>Gigaspora margarita</v>
      </c>
      <c r="AT39" s="3" t="str">
        <v>Glomus constrictum</v>
      </c>
      <c r="AU39" s="3" t="str">
        <v>Glomus fasciculatum</v>
      </c>
      <c r="AV39" s="3" t="str">
        <v>Glomus geosporum</v>
      </c>
      <c r="AW39" s="3" t="str">
        <v>Glomus intraradices</v>
      </c>
      <c r="AX39" s="3" t="str">
        <v>Glomus spp..</v>
      </c>
      <c r="AY39" s="3" t="str">
        <v>Glomus tortuosum</v>
      </c>
      <c r="AZ39" s="3" t="str">
        <v>glumix</v>
      </c>
      <c r="BA39" s="3" t="str">
        <v>Pseudomonas spp.</v>
      </c>
      <c r="BB39" s="3" t="str">
        <v>Rhizobia (HB-429)</v>
      </c>
      <c r="BC39" s="3" t="str">
        <v>Rhizobia (HB-A15)</v>
      </c>
      <c r="BD39" s="3" t="str">
        <v>Rhizobium leguminosarium (C-05)</v>
      </c>
      <c r="BE39" s="3" t="str">
        <v>Rhizobium leguminosarium (DF-14)</v>
      </c>
      <c r="BF39" s="3" t="str">
        <v>Rhizobium leguminosarium (SEMA 403)</v>
      </c>
      <c r="BG39" s="3" t="str">
        <v>Azadirachta indica</v>
      </c>
      <c r="BH39" s="3" t="str">
        <v>Bacillus thuringiensis</v>
      </c>
      <c r="BI39" s="3" t="str">
        <v>garlic tea and wood ash</v>
      </c>
      <c r="BJ39" s="3" t="str">
        <v>Telenomus remus</v>
      </c>
      <c r="BK39" s="3" t="str">
        <v>bravo</v>
      </c>
      <c r="BL39" s="3" t="str">
        <v>carboxin</v>
      </c>
      <c r="BM39" s="3" t="str">
        <v>chlorothalonil</v>
      </c>
      <c r="BN39" s="3" t="str">
        <v>copper oxychloride</v>
      </c>
      <c r="BO39" s="3" t="str">
        <v>cyproconazol</v>
      </c>
      <c r="BP39" s="3" t="str">
        <v>cyproconazole</v>
      </c>
      <c r="BQ39" s="3" t="str">
        <v>difenoconazole</v>
      </c>
      <c r="BR39" s="3" t="str">
        <v>famoxadone;cymoxanil</v>
      </c>
      <c r="BS39" s="3" t="str">
        <v>fludioxonil</v>
      </c>
      <c r="BT39" s="3" t="str">
        <v>furathiocarb</v>
      </c>
      <c r="BU39" s="3" t="str">
        <v>maneb</v>
      </c>
      <c r="BV39" s="3" t="str">
        <v>mefenoxam</v>
      </c>
      <c r="BW39" s="3" t="str">
        <v>propiconazol</v>
      </c>
      <c r="BX39" s="3" t="str">
        <v>ridomil</v>
      </c>
      <c r="BY39" s="3" t="str">
        <v>unspecified</v>
      </c>
      <c r="BZ39" s="3" t="str">
        <v>2,4-D</v>
      </c>
      <c r="CA39" s="3" t="str">
        <v>acetanilide</v>
      </c>
      <c r="CB39" s="3" t="str">
        <v>acetochlor</v>
      </c>
      <c r="CC39" s="3" t="str">
        <v>alachlor</v>
      </c>
      <c r="CD39" s="3" t="str">
        <v>alachlor;lasso;lariat;crop star;butachlor</v>
      </c>
      <c r="CE39" s="3" t="str">
        <v>atrazine</v>
      </c>
      <c r="CF39" s="3" t="str">
        <v>bromoxynil</v>
      </c>
      <c r="CG39" s="3" t="str">
        <v>clodinafop-propargyl</v>
      </c>
      <c r="CH39" s="3" t="str">
        <v>cypermethrin</v>
      </c>
      <c r="CI39" s="3" t="str">
        <v>dicamba</v>
      </c>
      <c r="CJ39" s="3" t="str">
        <v>fluazifop-p-butyl</v>
      </c>
      <c r="CK39" s="3" t="str">
        <v>flumetsulam</v>
      </c>
      <c r="CL39" s="3" t="str">
        <v>fomesafen</v>
      </c>
      <c r="CM39" s="3" t="str">
        <v xml:space="preserve">foramsulfuron </v>
      </c>
      <c r="CN39" s="3" t="str">
        <v>glyphosate</v>
      </c>
      <c r="CO39" s="3" t="str">
        <v>imazapyr</v>
      </c>
      <c r="CP39" s="3" t="str">
        <v>imazethapyr</v>
      </c>
      <c r="CQ39" s="3" t="str">
        <v>imidazolinone</v>
      </c>
      <c r="CR39" s="3" t="str">
        <v>metosulam</v>
      </c>
      <c r="CS39" s="3" t="str">
        <v>metsulfuron-methyl</v>
      </c>
      <c r="CT39" s="3" t="str">
        <v>nicosulfuron</v>
      </c>
      <c r="CU39" s="3" t="str">
        <v>oxyfluorfen</v>
      </c>
      <c r="CV39" s="3" t="str">
        <v>paraquat</v>
      </c>
      <c r="CW39" s="3" t="str">
        <v>pendimethalin</v>
      </c>
      <c r="CX39" s="3" t="str">
        <v>propanil</v>
      </c>
      <c r="CY39" s="3" t="str">
        <v>s-metolachlor;atrazine</v>
      </c>
      <c r="CZ39" s="3" t="str">
        <v>thifensulfuron-methyl</v>
      </c>
      <c r="DA39" s="3" t="str">
        <v>topramezone</v>
      </c>
      <c r="DB39" s="3" t="str">
        <v>tribenuron-methyl</v>
      </c>
      <c r="DC39" s="3" t="str">
        <v>Unspecified</v>
      </c>
      <c r="DD39" s="3" t="str">
        <v>bay 70143</v>
      </c>
      <c r="DE39" s="3" t="str">
        <v>beta-cyfluthrin</v>
      </c>
      <c r="DF39" s="3" t="str">
        <v>carbaryl</v>
      </c>
      <c r="DG39" s="3" t="str">
        <v>carbofuran</v>
      </c>
      <c r="DH39" s="3" t="str">
        <v>chlorantranilipole</v>
      </c>
      <c r="DI39" s="3" t="str">
        <v>chlorfenapyr</v>
      </c>
      <c r="DJ39" s="3" t="str">
        <v>chlorpyrifos</v>
      </c>
      <c r="DK39" s="3" t="str">
        <v>clothianidin</v>
      </c>
      <c r="DL39" s="3" t="str">
        <v>Curaterr</v>
      </c>
      <c r="DM39" s="3" t="str">
        <v>cypermethrin</v>
      </c>
      <c r="DN39" s="3" t="str">
        <v>D 1221</v>
      </c>
      <c r="DO39" s="3" t="str">
        <v>diazinon</v>
      </c>
      <c r="DP39" s="3" t="str">
        <v>dimethoate</v>
      </c>
      <c r="DQ39" s="3" t="str">
        <v>emamectin benzoate</v>
      </c>
      <c r="DR39" s="3" t="str">
        <v>ENT 27164</v>
      </c>
      <c r="DS39" s="3" t="str">
        <v>fenamiphos</v>
      </c>
      <c r="DT39" s="3" t="str">
        <v>furadan</v>
      </c>
      <c r="DU39" s="3" t="str">
        <v>ilufenuron</v>
      </c>
      <c r="DV39" s="3" t="str">
        <v>imidacloprid</v>
      </c>
      <c r="DW39" s="3" t="str">
        <v>lambda-cyhalothrin</v>
      </c>
      <c r="DX39" s="3" t="str">
        <v>methomyl</v>
      </c>
      <c r="DY39" s="3" t="str">
        <v>permethrin</v>
      </c>
      <c r="DZ39" s="3" t="str">
        <v>profenofos</v>
      </c>
      <c r="EA39" s="3" t="str">
        <v>spinosad</v>
      </c>
      <c r="EB39" s="3" t="str">
        <v>thiamethoxam</v>
      </c>
      <c r="EC39" s="3" t="str">
        <v>thiodicarb</v>
      </c>
      <c r="ED39" s="3" t="str">
        <v>triflumuron</v>
      </c>
      <c r="EE39" s="3" t="str">
        <v>Unspecified</v>
      </c>
      <c r="EF39" s="3" t="str">
        <v>yaltox</v>
      </c>
      <c r="EG39" s="3" t="str">
        <v>arabic gum</v>
      </c>
      <c r="EH39" s="3" t="str">
        <v>phostoxin</v>
      </c>
      <c r="EI39" s="3" t="str">
        <v>Rhizobium leguminosarium</v>
      </c>
      <c r="EJ39" s="3" t="str">
        <v>terbuthylazine</v>
      </c>
      <c r="EK39" s="3" t="str">
        <v>pyraclostrobin</v>
      </c>
      <c r="EL39" s="3" t="str">
        <v xml:space="preserve">thiophanate-methyl </v>
      </c>
      <c r="EM39" s="3" t="str">
        <v>Rhizobium tropici</v>
      </c>
      <c r="EN39" s="3" t="str">
        <v>bendioxide</v>
      </c>
      <c r="EO39" s="3" t="str">
        <v>Rhizobium tropici strain CIAT899</v>
      </c>
      <c r="EP39" s="3" t="str">
        <v>Bradyrhizobium japonicum strain USDA 110</v>
      </c>
      <c r="EQ39" s="3" t="str">
        <v>Rhizobia HB-A15</v>
      </c>
      <c r="ER39" s="3" t="str">
        <v>Rhizobia HB-429</v>
      </c>
      <c r="ES39" s="3" t="str">
        <v>Bradyrhizobia</v>
      </c>
      <c r="ET39" s="3" t="str">
        <v>azoxystrobin</v>
      </c>
      <c r="EU39" s="3" t="str">
        <v>metribuzin</v>
      </c>
      <c r="EV39" s="3" t="str">
        <v>quizalofop-p-ethyl</v>
      </c>
      <c r="EW39" s="3" t="str">
        <v>carbendazim</v>
      </c>
    </row>
    <row r="40" spans="1:299" ht="14.5" x14ac:dyDescent="0.35">
      <c r="A40" s="3" t="s">
        <v>9568</v>
      </c>
      <c r="B40" t="s">
        <v>9580</v>
      </c>
      <c r="C40" t="s">
        <v>8526</v>
      </c>
      <c r="D40">
        <v>1</v>
      </c>
      <c r="AD40" s="3" t="str" cm="1">
        <f t="array" ref="AD40:EW40">IFERROR(TRANSPOSE(IF(OR(ISBLANK('Chemicals, Vaccines, Medicines'!$C50),'Chemicals, Vaccines, Medicines'!$C50="Unspecified"),_xlfn._xlws.FILTER(chem[C.Name.2020_1] &amp; "",(chem[C.Is.Name.Commercial]="F")*(chem[C.Name.2020_1]&lt;&gt;"")),_xlfn._xlws.FILTER(chem[C.Name.2020_1] &amp; "",(chem[C.Is.Name.Commercial]="F")*(chem[C.Name.2020_1]&lt;&gt;"")*(chem[C.Type]='Chemicals, Vaccines, Medicines'!$C50)))),"")</f>
        <v>oxytetracycline</v>
      </c>
      <c r="AE40" s="3" t="str">
        <v>olaquindox</v>
      </c>
      <c r="AF40" s="3" t="str">
        <v>diazinon</v>
      </c>
      <c r="AG40" s="3" t="str">
        <v>ivermectin</v>
      </c>
      <c r="AH40" s="3" t="str">
        <v>tretamisole</v>
      </c>
      <c r="AI40" s="3" t="str">
        <v>NDV-Lasota vaccine</v>
      </c>
      <c r="AJ40" s="3" t="str">
        <v>oxytetracycline; vitamin B complex</v>
      </c>
      <c r="AK40" s="3" t="str">
        <v>PPR vaccine</v>
      </c>
      <c r="AL40" s="3" t="str">
        <v>tissue culture rinderpest vaccine</v>
      </c>
      <c r="AM40" s="3" t="str">
        <v xml:space="preserve">Acaulospora scorbiculata </v>
      </c>
      <c r="AN40" s="3" t="str">
        <v>Azospirillum spp.</v>
      </c>
      <c r="AO40" s="3" t="str">
        <v>Azospirilum brasilense</v>
      </c>
      <c r="AP40" s="3" t="str">
        <v>Azosprilum brasilense</v>
      </c>
      <c r="AQ40" s="3" t="str">
        <v>Bacillus spp.</v>
      </c>
      <c r="AR40" s="3" t="str">
        <v>Bacillus subtillis</v>
      </c>
      <c r="AS40" s="3" t="str">
        <v>Gigaspora margarita</v>
      </c>
      <c r="AT40" s="3" t="str">
        <v>Glomus constrictum</v>
      </c>
      <c r="AU40" s="3" t="str">
        <v>Glomus fasciculatum</v>
      </c>
      <c r="AV40" s="3" t="str">
        <v>Glomus geosporum</v>
      </c>
      <c r="AW40" s="3" t="str">
        <v>Glomus intraradices</v>
      </c>
      <c r="AX40" s="3" t="str">
        <v>Glomus spp..</v>
      </c>
      <c r="AY40" s="3" t="str">
        <v>Glomus tortuosum</v>
      </c>
      <c r="AZ40" s="3" t="str">
        <v>glumix</v>
      </c>
      <c r="BA40" s="3" t="str">
        <v>Pseudomonas spp.</v>
      </c>
      <c r="BB40" s="3" t="str">
        <v>Rhizobia (HB-429)</v>
      </c>
      <c r="BC40" s="3" t="str">
        <v>Rhizobia (HB-A15)</v>
      </c>
      <c r="BD40" s="3" t="str">
        <v>Rhizobium leguminosarium (C-05)</v>
      </c>
      <c r="BE40" s="3" t="str">
        <v>Rhizobium leguminosarium (DF-14)</v>
      </c>
      <c r="BF40" s="3" t="str">
        <v>Rhizobium leguminosarium (SEMA 403)</v>
      </c>
      <c r="BG40" s="3" t="str">
        <v>Azadirachta indica</v>
      </c>
      <c r="BH40" s="3" t="str">
        <v>Bacillus thuringiensis</v>
      </c>
      <c r="BI40" s="3" t="str">
        <v>garlic tea and wood ash</v>
      </c>
      <c r="BJ40" s="3" t="str">
        <v>Telenomus remus</v>
      </c>
      <c r="BK40" s="3" t="str">
        <v>bravo</v>
      </c>
      <c r="BL40" s="3" t="str">
        <v>carboxin</v>
      </c>
      <c r="BM40" s="3" t="str">
        <v>chlorothalonil</v>
      </c>
      <c r="BN40" s="3" t="str">
        <v>copper oxychloride</v>
      </c>
      <c r="BO40" s="3" t="str">
        <v>cyproconazol</v>
      </c>
      <c r="BP40" s="3" t="str">
        <v>cyproconazole</v>
      </c>
      <c r="BQ40" s="3" t="str">
        <v>difenoconazole</v>
      </c>
      <c r="BR40" s="3" t="str">
        <v>famoxadone;cymoxanil</v>
      </c>
      <c r="BS40" s="3" t="str">
        <v>fludioxonil</v>
      </c>
      <c r="BT40" s="3" t="str">
        <v>furathiocarb</v>
      </c>
      <c r="BU40" s="3" t="str">
        <v>maneb</v>
      </c>
      <c r="BV40" s="3" t="str">
        <v>mefenoxam</v>
      </c>
      <c r="BW40" s="3" t="str">
        <v>propiconazol</v>
      </c>
      <c r="BX40" s="3" t="str">
        <v>ridomil</v>
      </c>
      <c r="BY40" s="3" t="str">
        <v>unspecified</v>
      </c>
      <c r="BZ40" s="3" t="str">
        <v>2,4-D</v>
      </c>
      <c r="CA40" s="3" t="str">
        <v>acetanilide</v>
      </c>
      <c r="CB40" s="3" t="str">
        <v>acetochlor</v>
      </c>
      <c r="CC40" s="3" t="str">
        <v>alachlor</v>
      </c>
      <c r="CD40" s="3" t="str">
        <v>alachlor;lasso;lariat;crop star;butachlor</v>
      </c>
      <c r="CE40" s="3" t="str">
        <v>atrazine</v>
      </c>
      <c r="CF40" s="3" t="str">
        <v>bromoxynil</v>
      </c>
      <c r="CG40" s="3" t="str">
        <v>clodinafop-propargyl</v>
      </c>
      <c r="CH40" s="3" t="str">
        <v>cypermethrin</v>
      </c>
      <c r="CI40" s="3" t="str">
        <v>dicamba</v>
      </c>
      <c r="CJ40" s="3" t="str">
        <v>fluazifop-p-butyl</v>
      </c>
      <c r="CK40" s="3" t="str">
        <v>flumetsulam</v>
      </c>
      <c r="CL40" s="3" t="str">
        <v>fomesafen</v>
      </c>
      <c r="CM40" s="3" t="str">
        <v xml:space="preserve">foramsulfuron </v>
      </c>
      <c r="CN40" s="3" t="str">
        <v>glyphosate</v>
      </c>
      <c r="CO40" s="3" t="str">
        <v>imazapyr</v>
      </c>
      <c r="CP40" s="3" t="str">
        <v>imazethapyr</v>
      </c>
      <c r="CQ40" s="3" t="str">
        <v>imidazolinone</v>
      </c>
      <c r="CR40" s="3" t="str">
        <v>metosulam</v>
      </c>
      <c r="CS40" s="3" t="str">
        <v>metsulfuron-methyl</v>
      </c>
      <c r="CT40" s="3" t="str">
        <v>nicosulfuron</v>
      </c>
      <c r="CU40" s="3" t="str">
        <v>oxyfluorfen</v>
      </c>
      <c r="CV40" s="3" t="str">
        <v>paraquat</v>
      </c>
      <c r="CW40" s="3" t="str">
        <v>pendimethalin</v>
      </c>
      <c r="CX40" s="3" t="str">
        <v>propanil</v>
      </c>
      <c r="CY40" s="3" t="str">
        <v>s-metolachlor;atrazine</v>
      </c>
      <c r="CZ40" s="3" t="str">
        <v>thifensulfuron-methyl</v>
      </c>
      <c r="DA40" s="3" t="str">
        <v>topramezone</v>
      </c>
      <c r="DB40" s="3" t="str">
        <v>tribenuron-methyl</v>
      </c>
      <c r="DC40" s="3" t="str">
        <v>Unspecified</v>
      </c>
      <c r="DD40" s="3" t="str">
        <v>bay 70143</v>
      </c>
      <c r="DE40" s="3" t="str">
        <v>beta-cyfluthrin</v>
      </c>
      <c r="DF40" s="3" t="str">
        <v>carbaryl</v>
      </c>
      <c r="DG40" s="3" t="str">
        <v>carbofuran</v>
      </c>
      <c r="DH40" s="3" t="str">
        <v>chlorantranilipole</v>
      </c>
      <c r="DI40" s="3" t="str">
        <v>chlorfenapyr</v>
      </c>
      <c r="DJ40" s="3" t="str">
        <v>chlorpyrifos</v>
      </c>
      <c r="DK40" s="3" t="str">
        <v>clothianidin</v>
      </c>
      <c r="DL40" s="3" t="str">
        <v>Curaterr</v>
      </c>
      <c r="DM40" s="3" t="str">
        <v>cypermethrin</v>
      </c>
      <c r="DN40" s="3" t="str">
        <v>D 1221</v>
      </c>
      <c r="DO40" s="3" t="str">
        <v>diazinon</v>
      </c>
      <c r="DP40" s="3" t="str">
        <v>dimethoate</v>
      </c>
      <c r="DQ40" s="3" t="str">
        <v>emamectin benzoate</v>
      </c>
      <c r="DR40" s="3" t="str">
        <v>ENT 27164</v>
      </c>
      <c r="DS40" s="3" t="str">
        <v>fenamiphos</v>
      </c>
      <c r="DT40" s="3" t="str">
        <v>furadan</v>
      </c>
      <c r="DU40" s="3" t="str">
        <v>ilufenuron</v>
      </c>
      <c r="DV40" s="3" t="str">
        <v>imidacloprid</v>
      </c>
      <c r="DW40" s="3" t="str">
        <v>lambda-cyhalothrin</v>
      </c>
      <c r="DX40" s="3" t="str">
        <v>methomyl</v>
      </c>
      <c r="DY40" s="3" t="str">
        <v>permethrin</v>
      </c>
      <c r="DZ40" s="3" t="str">
        <v>profenofos</v>
      </c>
      <c r="EA40" s="3" t="str">
        <v>spinosad</v>
      </c>
      <c r="EB40" s="3" t="str">
        <v>thiamethoxam</v>
      </c>
      <c r="EC40" s="3" t="str">
        <v>thiodicarb</v>
      </c>
      <c r="ED40" s="3" t="str">
        <v>triflumuron</v>
      </c>
      <c r="EE40" s="3" t="str">
        <v>Unspecified</v>
      </c>
      <c r="EF40" s="3" t="str">
        <v>yaltox</v>
      </c>
      <c r="EG40" s="3" t="str">
        <v>arabic gum</v>
      </c>
      <c r="EH40" s="3" t="str">
        <v>phostoxin</v>
      </c>
      <c r="EI40" s="3" t="str">
        <v>Rhizobium leguminosarium</v>
      </c>
      <c r="EJ40" s="3" t="str">
        <v>terbuthylazine</v>
      </c>
      <c r="EK40" s="3" t="str">
        <v>pyraclostrobin</v>
      </c>
      <c r="EL40" s="3" t="str">
        <v xml:space="preserve">thiophanate-methyl </v>
      </c>
      <c r="EM40" s="3" t="str">
        <v>Rhizobium tropici</v>
      </c>
      <c r="EN40" s="3" t="str">
        <v>bendioxide</v>
      </c>
      <c r="EO40" s="3" t="str">
        <v>Rhizobium tropici strain CIAT899</v>
      </c>
      <c r="EP40" s="3" t="str">
        <v>Bradyrhizobium japonicum strain USDA 110</v>
      </c>
      <c r="EQ40" s="3" t="str">
        <v>Rhizobia HB-A15</v>
      </c>
      <c r="ER40" s="3" t="str">
        <v>Rhizobia HB-429</v>
      </c>
      <c r="ES40" s="3" t="str">
        <v>Bradyrhizobia</v>
      </c>
      <c r="ET40" s="3" t="str">
        <v>azoxystrobin</v>
      </c>
      <c r="EU40" s="3" t="str">
        <v>metribuzin</v>
      </c>
      <c r="EV40" s="3" t="str">
        <v>quizalofop-p-ethyl</v>
      </c>
      <c r="EW40" s="3" t="str">
        <v>carbendazim</v>
      </c>
    </row>
    <row r="41" spans="1:299" ht="14.5" x14ac:dyDescent="0.35">
      <c r="A41" s="3" t="s">
        <v>9568</v>
      </c>
      <c r="B41" t="s">
        <v>9581</v>
      </c>
      <c r="C41" t="s">
        <v>8526</v>
      </c>
      <c r="D41">
        <v>1</v>
      </c>
      <c r="AD41" s="3" t="str" cm="1">
        <f t="array" ref="AD41:EW41">IFERROR(TRANSPOSE(IF(OR(ISBLANK('Chemicals, Vaccines, Medicines'!$C51),'Chemicals, Vaccines, Medicines'!$C51="Unspecified"),_xlfn._xlws.FILTER(chem[C.Name.2020_1] &amp; "",(chem[C.Is.Name.Commercial]="F")*(chem[C.Name.2020_1]&lt;&gt;"")),_xlfn._xlws.FILTER(chem[C.Name.2020_1] &amp; "",(chem[C.Is.Name.Commercial]="F")*(chem[C.Name.2020_1]&lt;&gt;"")*(chem[C.Type]='Chemicals, Vaccines, Medicines'!$C51)))),"")</f>
        <v>oxytetracycline</v>
      </c>
      <c r="AE41" s="3" t="str">
        <v>olaquindox</v>
      </c>
      <c r="AF41" s="3" t="str">
        <v>diazinon</v>
      </c>
      <c r="AG41" s="3" t="str">
        <v>ivermectin</v>
      </c>
      <c r="AH41" s="3" t="str">
        <v>tretamisole</v>
      </c>
      <c r="AI41" s="3" t="str">
        <v>NDV-Lasota vaccine</v>
      </c>
      <c r="AJ41" s="3" t="str">
        <v>oxytetracycline; vitamin B complex</v>
      </c>
      <c r="AK41" s="3" t="str">
        <v>PPR vaccine</v>
      </c>
      <c r="AL41" s="3" t="str">
        <v>tissue culture rinderpest vaccine</v>
      </c>
      <c r="AM41" s="3" t="str">
        <v xml:space="preserve">Acaulospora scorbiculata </v>
      </c>
      <c r="AN41" s="3" t="str">
        <v>Azospirillum spp.</v>
      </c>
      <c r="AO41" s="3" t="str">
        <v>Azospirilum brasilense</v>
      </c>
      <c r="AP41" s="3" t="str">
        <v>Azosprilum brasilense</v>
      </c>
      <c r="AQ41" s="3" t="str">
        <v>Bacillus spp.</v>
      </c>
      <c r="AR41" s="3" t="str">
        <v>Bacillus subtillis</v>
      </c>
      <c r="AS41" s="3" t="str">
        <v>Gigaspora margarita</v>
      </c>
      <c r="AT41" s="3" t="str">
        <v>Glomus constrictum</v>
      </c>
      <c r="AU41" s="3" t="str">
        <v>Glomus fasciculatum</v>
      </c>
      <c r="AV41" s="3" t="str">
        <v>Glomus geosporum</v>
      </c>
      <c r="AW41" s="3" t="str">
        <v>Glomus intraradices</v>
      </c>
      <c r="AX41" s="3" t="str">
        <v>Glomus spp..</v>
      </c>
      <c r="AY41" s="3" t="str">
        <v>Glomus tortuosum</v>
      </c>
      <c r="AZ41" s="3" t="str">
        <v>glumix</v>
      </c>
      <c r="BA41" s="3" t="str">
        <v>Pseudomonas spp.</v>
      </c>
      <c r="BB41" s="3" t="str">
        <v>Rhizobia (HB-429)</v>
      </c>
      <c r="BC41" s="3" t="str">
        <v>Rhizobia (HB-A15)</v>
      </c>
      <c r="BD41" s="3" t="str">
        <v>Rhizobium leguminosarium (C-05)</v>
      </c>
      <c r="BE41" s="3" t="str">
        <v>Rhizobium leguminosarium (DF-14)</v>
      </c>
      <c r="BF41" s="3" t="str">
        <v>Rhizobium leguminosarium (SEMA 403)</v>
      </c>
      <c r="BG41" s="3" t="str">
        <v>Azadirachta indica</v>
      </c>
      <c r="BH41" s="3" t="str">
        <v>Bacillus thuringiensis</v>
      </c>
      <c r="BI41" s="3" t="str">
        <v>garlic tea and wood ash</v>
      </c>
      <c r="BJ41" s="3" t="str">
        <v>Telenomus remus</v>
      </c>
      <c r="BK41" s="3" t="str">
        <v>bravo</v>
      </c>
      <c r="BL41" s="3" t="str">
        <v>carboxin</v>
      </c>
      <c r="BM41" s="3" t="str">
        <v>chlorothalonil</v>
      </c>
      <c r="BN41" s="3" t="str">
        <v>copper oxychloride</v>
      </c>
      <c r="BO41" s="3" t="str">
        <v>cyproconazol</v>
      </c>
      <c r="BP41" s="3" t="str">
        <v>cyproconazole</v>
      </c>
      <c r="BQ41" s="3" t="str">
        <v>difenoconazole</v>
      </c>
      <c r="BR41" s="3" t="str">
        <v>famoxadone;cymoxanil</v>
      </c>
      <c r="BS41" s="3" t="str">
        <v>fludioxonil</v>
      </c>
      <c r="BT41" s="3" t="str">
        <v>furathiocarb</v>
      </c>
      <c r="BU41" s="3" t="str">
        <v>maneb</v>
      </c>
      <c r="BV41" s="3" t="str">
        <v>mefenoxam</v>
      </c>
      <c r="BW41" s="3" t="str">
        <v>propiconazol</v>
      </c>
      <c r="BX41" s="3" t="str">
        <v>ridomil</v>
      </c>
      <c r="BY41" s="3" t="str">
        <v>unspecified</v>
      </c>
      <c r="BZ41" s="3" t="str">
        <v>2,4-D</v>
      </c>
      <c r="CA41" s="3" t="str">
        <v>acetanilide</v>
      </c>
      <c r="CB41" s="3" t="str">
        <v>acetochlor</v>
      </c>
      <c r="CC41" s="3" t="str">
        <v>alachlor</v>
      </c>
      <c r="CD41" s="3" t="str">
        <v>alachlor;lasso;lariat;crop star;butachlor</v>
      </c>
      <c r="CE41" s="3" t="str">
        <v>atrazine</v>
      </c>
      <c r="CF41" s="3" t="str">
        <v>bromoxynil</v>
      </c>
      <c r="CG41" s="3" t="str">
        <v>clodinafop-propargyl</v>
      </c>
      <c r="CH41" s="3" t="str">
        <v>cypermethrin</v>
      </c>
      <c r="CI41" s="3" t="str">
        <v>dicamba</v>
      </c>
      <c r="CJ41" s="3" t="str">
        <v>fluazifop-p-butyl</v>
      </c>
      <c r="CK41" s="3" t="str">
        <v>flumetsulam</v>
      </c>
      <c r="CL41" s="3" t="str">
        <v>fomesafen</v>
      </c>
      <c r="CM41" s="3" t="str">
        <v xml:space="preserve">foramsulfuron </v>
      </c>
      <c r="CN41" s="3" t="str">
        <v>glyphosate</v>
      </c>
      <c r="CO41" s="3" t="str">
        <v>imazapyr</v>
      </c>
      <c r="CP41" s="3" t="str">
        <v>imazethapyr</v>
      </c>
      <c r="CQ41" s="3" t="str">
        <v>imidazolinone</v>
      </c>
      <c r="CR41" s="3" t="str">
        <v>metosulam</v>
      </c>
      <c r="CS41" s="3" t="str">
        <v>metsulfuron-methyl</v>
      </c>
      <c r="CT41" s="3" t="str">
        <v>nicosulfuron</v>
      </c>
      <c r="CU41" s="3" t="str">
        <v>oxyfluorfen</v>
      </c>
      <c r="CV41" s="3" t="str">
        <v>paraquat</v>
      </c>
      <c r="CW41" s="3" t="str">
        <v>pendimethalin</v>
      </c>
      <c r="CX41" s="3" t="str">
        <v>propanil</v>
      </c>
      <c r="CY41" s="3" t="str">
        <v>s-metolachlor;atrazine</v>
      </c>
      <c r="CZ41" s="3" t="str">
        <v>thifensulfuron-methyl</v>
      </c>
      <c r="DA41" s="3" t="str">
        <v>topramezone</v>
      </c>
      <c r="DB41" s="3" t="str">
        <v>tribenuron-methyl</v>
      </c>
      <c r="DC41" s="3" t="str">
        <v>Unspecified</v>
      </c>
      <c r="DD41" s="3" t="str">
        <v>bay 70143</v>
      </c>
      <c r="DE41" s="3" t="str">
        <v>beta-cyfluthrin</v>
      </c>
      <c r="DF41" s="3" t="str">
        <v>carbaryl</v>
      </c>
      <c r="DG41" s="3" t="str">
        <v>carbofuran</v>
      </c>
      <c r="DH41" s="3" t="str">
        <v>chlorantranilipole</v>
      </c>
      <c r="DI41" s="3" t="str">
        <v>chlorfenapyr</v>
      </c>
      <c r="DJ41" s="3" t="str">
        <v>chlorpyrifos</v>
      </c>
      <c r="DK41" s="3" t="str">
        <v>clothianidin</v>
      </c>
      <c r="DL41" s="3" t="str">
        <v>Curaterr</v>
      </c>
      <c r="DM41" s="3" t="str">
        <v>cypermethrin</v>
      </c>
      <c r="DN41" s="3" t="str">
        <v>D 1221</v>
      </c>
      <c r="DO41" s="3" t="str">
        <v>diazinon</v>
      </c>
      <c r="DP41" s="3" t="str">
        <v>dimethoate</v>
      </c>
      <c r="DQ41" s="3" t="str">
        <v>emamectin benzoate</v>
      </c>
      <c r="DR41" s="3" t="str">
        <v>ENT 27164</v>
      </c>
      <c r="DS41" s="3" t="str">
        <v>fenamiphos</v>
      </c>
      <c r="DT41" s="3" t="str">
        <v>furadan</v>
      </c>
      <c r="DU41" s="3" t="str">
        <v>ilufenuron</v>
      </c>
      <c r="DV41" s="3" t="str">
        <v>imidacloprid</v>
      </c>
      <c r="DW41" s="3" t="str">
        <v>lambda-cyhalothrin</v>
      </c>
      <c r="DX41" s="3" t="str">
        <v>methomyl</v>
      </c>
      <c r="DY41" s="3" t="str">
        <v>permethrin</v>
      </c>
      <c r="DZ41" s="3" t="str">
        <v>profenofos</v>
      </c>
      <c r="EA41" s="3" t="str">
        <v>spinosad</v>
      </c>
      <c r="EB41" s="3" t="str">
        <v>thiamethoxam</v>
      </c>
      <c r="EC41" s="3" t="str">
        <v>thiodicarb</v>
      </c>
      <c r="ED41" s="3" t="str">
        <v>triflumuron</v>
      </c>
      <c r="EE41" s="3" t="str">
        <v>Unspecified</v>
      </c>
      <c r="EF41" s="3" t="str">
        <v>yaltox</v>
      </c>
      <c r="EG41" s="3" t="str">
        <v>arabic gum</v>
      </c>
      <c r="EH41" s="3" t="str">
        <v>phostoxin</v>
      </c>
      <c r="EI41" s="3" t="str">
        <v>Rhizobium leguminosarium</v>
      </c>
      <c r="EJ41" s="3" t="str">
        <v>terbuthylazine</v>
      </c>
      <c r="EK41" s="3" t="str">
        <v>pyraclostrobin</v>
      </c>
      <c r="EL41" s="3" t="str">
        <v xml:space="preserve">thiophanate-methyl </v>
      </c>
      <c r="EM41" s="3" t="str">
        <v>Rhizobium tropici</v>
      </c>
      <c r="EN41" s="3" t="str">
        <v>bendioxide</v>
      </c>
      <c r="EO41" s="3" t="str">
        <v>Rhizobium tropici strain CIAT899</v>
      </c>
      <c r="EP41" s="3" t="str">
        <v>Bradyrhizobium japonicum strain USDA 110</v>
      </c>
      <c r="EQ41" s="3" t="str">
        <v>Rhizobia HB-A15</v>
      </c>
      <c r="ER41" s="3" t="str">
        <v>Rhizobia HB-429</v>
      </c>
      <c r="ES41" s="3" t="str">
        <v>Bradyrhizobia</v>
      </c>
      <c r="ET41" s="3" t="str">
        <v>azoxystrobin</v>
      </c>
      <c r="EU41" s="3" t="str">
        <v>metribuzin</v>
      </c>
      <c r="EV41" s="3" t="str">
        <v>quizalofop-p-ethyl</v>
      </c>
      <c r="EW41" s="3" t="str">
        <v>carbendazim</v>
      </c>
    </row>
    <row r="42" spans="1:299" ht="14.5" x14ac:dyDescent="0.35">
      <c r="A42" s="3" t="s">
        <v>9568</v>
      </c>
      <c r="B42" t="s">
        <v>9582</v>
      </c>
      <c r="C42" t="s">
        <v>8526</v>
      </c>
      <c r="D42">
        <v>2</v>
      </c>
      <c r="AD42" s="3" t="str" cm="1">
        <f t="array" ref="AD42:EW42">IFERROR(TRANSPOSE(IF(OR(ISBLANK('Chemicals, Vaccines, Medicines'!$C52),'Chemicals, Vaccines, Medicines'!$C52="Unspecified"),_xlfn._xlws.FILTER(chem[C.Name.2020_1] &amp; "",(chem[C.Is.Name.Commercial]="F")*(chem[C.Name.2020_1]&lt;&gt;"")),_xlfn._xlws.FILTER(chem[C.Name.2020_1] &amp; "",(chem[C.Is.Name.Commercial]="F")*(chem[C.Name.2020_1]&lt;&gt;"")*(chem[C.Type]='Chemicals, Vaccines, Medicines'!$C52)))),"")</f>
        <v>oxytetracycline</v>
      </c>
      <c r="AE42" s="3" t="str">
        <v>olaquindox</v>
      </c>
      <c r="AF42" s="3" t="str">
        <v>diazinon</v>
      </c>
      <c r="AG42" s="3" t="str">
        <v>ivermectin</v>
      </c>
      <c r="AH42" s="3" t="str">
        <v>tretamisole</v>
      </c>
      <c r="AI42" s="3" t="str">
        <v>NDV-Lasota vaccine</v>
      </c>
      <c r="AJ42" s="3" t="str">
        <v>oxytetracycline; vitamin B complex</v>
      </c>
      <c r="AK42" s="3" t="str">
        <v>PPR vaccine</v>
      </c>
      <c r="AL42" s="3" t="str">
        <v>tissue culture rinderpest vaccine</v>
      </c>
      <c r="AM42" s="3" t="str">
        <v xml:space="preserve">Acaulospora scorbiculata </v>
      </c>
      <c r="AN42" s="3" t="str">
        <v>Azospirillum spp.</v>
      </c>
      <c r="AO42" s="3" t="str">
        <v>Azospirilum brasilense</v>
      </c>
      <c r="AP42" s="3" t="str">
        <v>Azosprilum brasilense</v>
      </c>
      <c r="AQ42" s="3" t="str">
        <v>Bacillus spp.</v>
      </c>
      <c r="AR42" s="3" t="str">
        <v>Bacillus subtillis</v>
      </c>
      <c r="AS42" s="3" t="str">
        <v>Gigaspora margarita</v>
      </c>
      <c r="AT42" s="3" t="str">
        <v>Glomus constrictum</v>
      </c>
      <c r="AU42" s="3" t="str">
        <v>Glomus fasciculatum</v>
      </c>
      <c r="AV42" s="3" t="str">
        <v>Glomus geosporum</v>
      </c>
      <c r="AW42" s="3" t="str">
        <v>Glomus intraradices</v>
      </c>
      <c r="AX42" s="3" t="str">
        <v>Glomus spp..</v>
      </c>
      <c r="AY42" s="3" t="str">
        <v>Glomus tortuosum</v>
      </c>
      <c r="AZ42" s="3" t="str">
        <v>glumix</v>
      </c>
      <c r="BA42" s="3" t="str">
        <v>Pseudomonas spp.</v>
      </c>
      <c r="BB42" s="3" t="str">
        <v>Rhizobia (HB-429)</v>
      </c>
      <c r="BC42" s="3" t="str">
        <v>Rhizobia (HB-A15)</v>
      </c>
      <c r="BD42" s="3" t="str">
        <v>Rhizobium leguminosarium (C-05)</v>
      </c>
      <c r="BE42" s="3" t="str">
        <v>Rhizobium leguminosarium (DF-14)</v>
      </c>
      <c r="BF42" s="3" t="str">
        <v>Rhizobium leguminosarium (SEMA 403)</v>
      </c>
      <c r="BG42" s="3" t="str">
        <v>Azadirachta indica</v>
      </c>
      <c r="BH42" s="3" t="str">
        <v>Bacillus thuringiensis</v>
      </c>
      <c r="BI42" s="3" t="str">
        <v>garlic tea and wood ash</v>
      </c>
      <c r="BJ42" s="3" t="str">
        <v>Telenomus remus</v>
      </c>
      <c r="BK42" s="3" t="str">
        <v>bravo</v>
      </c>
      <c r="BL42" s="3" t="str">
        <v>carboxin</v>
      </c>
      <c r="BM42" s="3" t="str">
        <v>chlorothalonil</v>
      </c>
      <c r="BN42" s="3" t="str">
        <v>copper oxychloride</v>
      </c>
      <c r="BO42" s="3" t="str">
        <v>cyproconazol</v>
      </c>
      <c r="BP42" s="3" t="str">
        <v>cyproconazole</v>
      </c>
      <c r="BQ42" s="3" t="str">
        <v>difenoconazole</v>
      </c>
      <c r="BR42" s="3" t="str">
        <v>famoxadone;cymoxanil</v>
      </c>
      <c r="BS42" s="3" t="str">
        <v>fludioxonil</v>
      </c>
      <c r="BT42" s="3" t="str">
        <v>furathiocarb</v>
      </c>
      <c r="BU42" s="3" t="str">
        <v>maneb</v>
      </c>
      <c r="BV42" s="3" t="str">
        <v>mefenoxam</v>
      </c>
      <c r="BW42" s="3" t="str">
        <v>propiconazol</v>
      </c>
      <c r="BX42" s="3" t="str">
        <v>ridomil</v>
      </c>
      <c r="BY42" s="3" t="str">
        <v>unspecified</v>
      </c>
      <c r="BZ42" s="3" t="str">
        <v>2,4-D</v>
      </c>
      <c r="CA42" s="3" t="str">
        <v>acetanilide</v>
      </c>
      <c r="CB42" s="3" t="str">
        <v>acetochlor</v>
      </c>
      <c r="CC42" s="3" t="str">
        <v>alachlor</v>
      </c>
      <c r="CD42" s="3" t="str">
        <v>alachlor;lasso;lariat;crop star;butachlor</v>
      </c>
      <c r="CE42" s="3" t="str">
        <v>atrazine</v>
      </c>
      <c r="CF42" s="3" t="str">
        <v>bromoxynil</v>
      </c>
      <c r="CG42" s="3" t="str">
        <v>clodinafop-propargyl</v>
      </c>
      <c r="CH42" s="3" t="str">
        <v>cypermethrin</v>
      </c>
      <c r="CI42" s="3" t="str">
        <v>dicamba</v>
      </c>
      <c r="CJ42" s="3" t="str">
        <v>fluazifop-p-butyl</v>
      </c>
      <c r="CK42" s="3" t="str">
        <v>flumetsulam</v>
      </c>
      <c r="CL42" s="3" t="str">
        <v>fomesafen</v>
      </c>
      <c r="CM42" s="3" t="str">
        <v xml:space="preserve">foramsulfuron </v>
      </c>
      <c r="CN42" s="3" t="str">
        <v>glyphosate</v>
      </c>
      <c r="CO42" s="3" t="str">
        <v>imazapyr</v>
      </c>
      <c r="CP42" s="3" t="str">
        <v>imazethapyr</v>
      </c>
      <c r="CQ42" s="3" t="str">
        <v>imidazolinone</v>
      </c>
      <c r="CR42" s="3" t="str">
        <v>metosulam</v>
      </c>
      <c r="CS42" s="3" t="str">
        <v>metsulfuron-methyl</v>
      </c>
      <c r="CT42" s="3" t="str">
        <v>nicosulfuron</v>
      </c>
      <c r="CU42" s="3" t="str">
        <v>oxyfluorfen</v>
      </c>
      <c r="CV42" s="3" t="str">
        <v>paraquat</v>
      </c>
      <c r="CW42" s="3" t="str">
        <v>pendimethalin</v>
      </c>
      <c r="CX42" s="3" t="str">
        <v>propanil</v>
      </c>
      <c r="CY42" s="3" t="str">
        <v>s-metolachlor;atrazine</v>
      </c>
      <c r="CZ42" s="3" t="str">
        <v>thifensulfuron-methyl</v>
      </c>
      <c r="DA42" s="3" t="str">
        <v>topramezone</v>
      </c>
      <c r="DB42" s="3" t="str">
        <v>tribenuron-methyl</v>
      </c>
      <c r="DC42" s="3" t="str">
        <v>Unspecified</v>
      </c>
      <c r="DD42" s="3" t="str">
        <v>bay 70143</v>
      </c>
      <c r="DE42" s="3" t="str">
        <v>beta-cyfluthrin</v>
      </c>
      <c r="DF42" s="3" t="str">
        <v>carbaryl</v>
      </c>
      <c r="DG42" s="3" t="str">
        <v>carbofuran</v>
      </c>
      <c r="DH42" s="3" t="str">
        <v>chlorantranilipole</v>
      </c>
      <c r="DI42" s="3" t="str">
        <v>chlorfenapyr</v>
      </c>
      <c r="DJ42" s="3" t="str">
        <v>chlorpyrifos</v>
      </c>
      <c r="DK42" s="3" t="str">
        <v>clothianidin</v>
      </c>
      <c r="DL42" s="3" t="str">
        <v>Curaterr</v>
      </c>
      <c r="DM42" s="3" t="str">
        <v>cypermethrin</v>
      </c>
      <c r="DN42" s="3" t="str">
        <v>D 1221</v>
      </c>
      <c r="DO42" s="3" t="str">
        <v>diazinon</v>
      </c>
      <c r="DP42" s="3" t="str">
        <v>dimethoate</v>
      </c>
      <c r="DQ42" s="3" t="str">
        <v>emamectin benzoate</v>
      </c>
      <c r="DR42" s="3" t="str">
        <v>ENT 27164</v>
      </c>
      <c r="DS42" s="3" t="str">
        <v>fenamiphos</v>
      </c>
      <c r="DT42" s="3" t="str">
        <v>furadan</v>
      </c>
      <c r="DU42" s="3" t="str">
        <v>ilufenuron</v>
      </c>
      <c r="DV42" s="3" t="str">
        <v>imidacloprid</v>
      </c>
      <c r="DW42" s="3" t="str">
        <v>lambda-cyhalothrin</v>
      </c>
      <c r="DX42" s="3" t="str">
        <v>methomyl</v>
      </c>
      <c r="DY42" s="3" t="str">
        <v>permethrin</v>
      </c>
      <c r="DZ42" s="3" t="str">
        <v>profenofos</v>
      </c>
      <c r="EA42" s="3" t="str">
        <v>spinosad</v>
      </c>
      <c r="EB42" s="3" t="str">
        <v>thiamethoxam</v>
      </c>
      <c r="EC42" s="3" t="str">
        <v>thiodicarb</v>
      </c>
      <c r="ED42" s="3" t="str">
        <v>triflumuron</v>
      </c>
      <c r="EE42" s="3" t="str">
        <v>Unspecified</v>
      </c>
      <c r="EF42" s="3" t="str">
        <v>yaltox</v>
      </c>
      <c r="EG42" s="3" t="str">
        <v>arabic gum</v>
      </c>
      <c r="EH42" s="3" t="str">
        <v>phostoxin</v>
      </c>
      <c r="EI42" s="3" t="str">
        <v>Rhizobium leguminosarium</v>
      </c>
      <c r="EJ42" s="3" t="str">
        <v>terbuthylazine</v>
      </c>
      <c r="EK42" s="3" t="str">
        <v>pyraclostrobin</v>
      </c>
      <c r="EL42" s="3" t="str">
        <v xml:space="preserve">thiophanate-methyl </v>
      </c>
      <c r="EM42" s="3" t="str">
        <v>Rhizobium tropici</v>
      </c>
      <c r="EN42" s="3" t="str">
        <v>bendioxide</v>
      </c>
      <c r="EO42" s="3" t="str">
        <v>Rhizobium tropici strain CIAT899</v>
      </c>
      <c r="EP42" s="3" t="str">
        <v>Bradyrhizobium japonicum strain USDA 110</v>
      </c>
      <c r="EQ42" s="3" t="str">
        <v>Rhizobia HB-A15</v>
      </c>
      <c r="ER42" s="3" t="str">
        <v>Rhizobia HB-429</v>
      </c>
      <c r="ES42" s="3" t="str">
        <v>Bradyrhizobia</v>
      </c>
      <c r="ET42" s="3" t="str">
        <v>azoxystrobin</v>
      </c>
      <c r="EU42" s="3" t="str">
        <v>metribuzin</v>
      </c>
      <c r="EV42" s="3" t="str">
        <v>quizalofop-p-ethyl</v>
      </c>
      <c r="EW42" s="3" t="str">
        <v>carbendazim</v>
      </c>
    </row>
    <row r="43" spans="1:299" ht="14.5" x14ac:dyDescent="0.35">
      <c r="A43" s="3" t="s">
        <v>9568</v>
      </c>
      <c r="B43" t="s">
        <v>9583</v>
      </c>
      <c r="C43" t="s">
        <v>8527</v>
      </c>
      <c r="D43">
        <v>0</v>
      </c>
      <c r="I43" s="2"/>
      <c r="AD43" s="3" t="str" cm="1">
        <f t="array" ref="AD43:EW43">IFERROR(TRANSPOSE(IF(OR(ISBLANK('Chemicals, Vaccines, Medicines'!$C53),'Chemicals, Vaccines, Medicines'!$C53="Unspecified"),_xlfn._xlws.FILTER(chem[C.Name.2020_1] &amp; "",(chem[C.Is.Name.Commercial]="F")*(chem[C.Name.2020_1]&lt;&gt;"")),_xlfn._xlws.FILTER(chem[C.Name.2020_1] &amp; "",(chem[C.Is.Name.Commercial]="F")*(chem[C.Name.2020_1]&lt;&gt;"")*(chem[C.Type]='Chemicals, Vaccines, Medicines'!$C53)))),"")</f>
        <v>oxytetracycline</v>
      </c>
      <c r="AE43" s="3" t="str">
        <v>olaquindox</v>
      </c>
      <c r="AF43" s="3" t="str">
        <v>diazinon</v>
      </c>
      <c r="AG43" s="3" t="str">
        <v>ivermectin</v>
      </c>
      <c r="AH43" s="3" t="str">
        <v>tretamisole</v>
      </c>
      <c r="AI43" s="3" t="str">
        <v>NDV-Lasota vaccine</v>
      </c>
      <c r="AJ43" s="3" t="str">
        <v>oxytetracycline; vitamin B complex</v>
      </c>
      <c r="AK43" s="3" t="str">
        <v>PPR vaccine</v>
      </c>
      <c r="AL43" s="3" t="str">
        <v>tissue culture rinderpest vaccine</v>
      </c>
      <c r="AM43" s="3" t="str">
        <v xml:space="preserve">Acaulospora scorbiculata </v>
      </c>
      <c r="AN43" s="3" t="str">
        <v>Azospirillum spp.</v>
      </c>
      <c r="AO43" s="3" t="str">
        <v>Azospirilum brasilense</v>
      </c>
      <c r="AP43" s="3" t="str">
        <v>Azosprilum brasilense</v>
      </c>
      <c r="AQ43" s="3" t="str">
        <v>Bacillus spp.</v>
      </c>
      <c r="AR43" s="3" t="str">
        <v>Bacillus subtillis</v>
      </c>
      <c r="AS43" s="3" t="str">
        <v>Gigaspora margarita</v>
      </c>
      <c r="AT43" s="3" t="str">
        <v>Glomus constrictum</v>
      </c>
      <c r="AU43" s="3" t="str">
        <v>Glomus fasciculatum</v>
      </c>
      <c r="AV43" s="3" t="str">
        <v>Glomus geosporum</v>
      </c>
      <c r="AW43" s="3" t="str">
        <v>Glomus intraradices</v>
      </c>
      <c r="AX43" s="3" t="str">
        <v>Glomus spp..</v>
      </c>
      <c r="AY43" s="3" t="str">
        <v>Glomus tortuosum</v>
      </c>
      <c r="AZ43" s="3" t="str">
        <v>glumix</v>
      </c>
      <c r="BA43" s="3" t="str">
        <v>Pseudomonas spp.</v>
      </c>
      <c r="BB43" s="3" t="str">
        <v>Rhizobia (HB-429)</v>
      </c>
      <c r="BC43" s="3" t="str">
        <v>Rhizobia (HB-A15)</v>
      </c>
      <c r="BD43" s="3" t="str">
        <v>Rhizobium leguminosarium (C-05)</v>
      </c>
      <c r="BE43" s="3" t="str">
        <v>Rhizobium leguminosarium (DF-14)</v>
      </c>
      <c r="BF43" s="3" t="str">
        <v>Rhizobium leguminosarium (SEMA 403)</v>
      </c>
      <c r="BG43" s="3" t="str">
        <v>Azadirachta indica</v>
      </c>
      <c r="BH43" s="3" t="str">
        <v>Bacillus thuringiensis</v>
      </c>
      <c r="BI43" s="3" t="str">
        <v>garlic tea and wood ash</v>
      </c>
      <c r="BJ43" s="3" t="str">
        <v>Telenomus remus</v>
      </c>
      <c r="BK43" s="3" t="str">
        <v>bravo</v>
      </c>
      <c r="BL43" s="3" t="str">
        <v>carboxin</v>
      </c>
      <c r="BM43" s="3" t="str">
        <v>chlorothalonil</v>
      </c>
      <c r="BN43" s="3" t="str">
        <v>copper oxychloride</v>
      </c>
      <c r="BO43" s="3" t="str">
        <v>cyproconazol</v>
      </c>
      <c r="BP43" s="3" t="str">
        <v>cyproconazole</v>
      </c>
      <c r="BQ43" s="3" t="str">
        <v>difenoconazole</v>
      </c>
      <c r="BR43" s="3" t="str">
        <v>famoxadone;cymoxanil</v>
      </c>
      <c r="BS43" s="3" t="str">
        <v>fludioxonil</v>
      </c>
      <c r="BT43" s="3" t="str">
        <v>furathiocarb</v>
      </c>
      <c r="BU43" s="3" t="str">
        <v>maneb</v>
      </c>
      <c r="BV43" s="3" t="str">
        <v>mefenoxam</v>
      </c>
      <c r="BW43" s="3" t="str">
        <v>propiconazol</v>
      </c>
      <c r="BX43" s="3" t="str">
        <v>ridomil</v>
      </c>
      <c r="BY43" s="3" t="str">
        <v>unspecified</v>
      </c>
      <c r="BZ43" s="3" t="str">
        <v>2,4-D</v>
      </c>
      <c r="CA43" s="3" t="str">
        <v>acetanilide</v>
      </c>
      <c r="CB43" s="3" t="str">
        <v>acetochlor</v>
      </c>
      <c r="CC43" s="3" t="str">
        <v>alachlor</v>
      </c>
      <c r="CD43" s="3" t="str">
        <v>alachlor;lasso;lariat;crop star;butachlor</v>
      </c>
      <c r="CE43" s="3" t="str">
        <v>atrazine</v>
      </c>
      <c r="CF43" s="3" t="str">
        <v>bromoxynil</v>
      </c>
      <c r="CG43" s="3" t="str">
        <v>clodinafop-propargyl</v>
      </c>
      <c r="CH43" s="3" t="str">
        <v>cypermethrin</v>
      </c>
      <c r="CI43" s="3" t="str">
        <v>dicamba</v>
      </c>
      <c r="CJ43" s="3" t="str">
        <v>fluazifop-p-butyl</v>
      </c>
      <c r="CK43" s="3" t="str">
        <v>flumetsulam</v>
      </c>
      <c r="CL43" s="3" t="str">
        <v>fomesafen</v>
      </c>
      <c r="CM43" s="3" t="str">
        <v xml:space="preserve">foramsulfuron </v>
      </c>
      <c r="CN43" s="3" t="str">
        <v>glyphosate</v>
      </c>
      <c r="CO43" s="3" t="str">
        <v>imazapyr</v>
      </c>
      <c r="CP43" s="3" t="str">
        <v>imazethapyr</v>
      </c>
      <c r="CQ43" s="3" t="str">
        <v>imidazolinone</v>
      </c>
      <c r="CR43" s="3" t="str">
        <v>metosulam</v>
      </c>
      <c r="CS43" s="3" t="str">
        <v>metsulfuron-methyl</v>
      </c>
      <c r="CT43" s="3" t="str">
        <v>nicosulfuron</v>
      </c>
      <c r="CU43" s="3" t="str">
        <v>oxyfluorfen</v>
      </c>
      <c r="CV43" s="3" t="str">
        <v>paraquat</v>
      </c>
      <c r="CW43" s="3" t="str">
        <v>pendimethalin</v>
      </c>
      <c r="CX43" s="3" t="str">
        <v>propanil</v>
      </c>
      <c r="CY43" s="3" t="str">
        <v>s-metolachlor;atrazine</v>
      </c>
      <c r="CZ43" s="3" t="str">
        <v>thifensulfuron-methyl</v>
      </c>
      <c r="DA43" s="3" t="str">
        <v>topramezone</v>
      </c>
      <c r="DB43" s="3" t="str">
        <v>tribenuron-methyl</v>
      </c>
      <c r="DC43" s="3" t="str">
        <v>Unspecified</v>
      </c>
      <c r="DD43" s="3" t="str">
        <v>bay 70143</v>
      </c>
      <c r="DE43" s="3" t="str">
        <v>beta-cyfluthrin</v>
      </c>
      <c r="DF43" s="3" t="str">
        <v>carbaryl</v>
      </c>
      <c r="DG43" s="3" t="str">
        <v>carbofuran</v>
      </c>
      <c r="DH43" s="3" t="str">
        <v>chlorantranilipole</v>
      </c>
      <c r="DI43" s="3" t="str">
        <v>chlorfenapyr</v>
      </c>
      <c r="DJ43" s="3" t="str">
        <v>chlorpyrifos</v>
      </c>
      <c r="DK43" s="3" t="str">
        <v>clothianidin</v>
      </c>
      <c r="DL43" s="3" t="str">
        <v>Curaterr</v>
      </c>
      <c r="DM43" s="3" t="str">
        <v>cypermethrin</v>
      </c>
      <c r="DN43" s="3" t="str">
        <v>D 1221</v>
      </c>
      <c r="DO43" s="3" t="str">
        <v>diazinon</v>
      </c>
      <c r="DP43" s="3" t="str">
        <v>dimethoate</v>
      </c>
      <c r="DQ43" s="3" t="str">
        <v>emamectin benzoate</v>
      </c>
      <c r="DR43" s="3" t="str">
        <v>ENT 27164</v>
      </c>
      <c r="DS43" s="3" t="str">
        <v>fenamiphos</v>
      </c>
      <c r="DT43" s="3" t="str">
        <v>furadan</v>
      </c>
      <c r="DU43" s="3" t="str">
        <v>ilufenuron</v>
      </c>
      <c r="DV43" s="3" t="str">
        <v>imidacloprid</v>
      </c>
      <c r="DW43" s="3" t="str">
        <v>lambda-cyhalothrin</v>
      </c>
      <c r="DX43" s="3" t="str">
        <v>methomyl</v>
      </c>
      <c r="DY43" s="3" t="str">
        <v>permethrin</v>
      </c>
      <c r="DZ43" s="3" t="str">
        <v>profenofos</v>
      </c>
      <c r="EA43" s="3" t="str">
        <v>spinosad</v>
      </c>
      <c r="EB43" s="3" t="str">
        <v>thiamethoxam</v>
      </c>
      <c r="EC43" s="3" t="str">
        <v>thiodicarb</v>
      </c>
      <c r="ED43" s="3" t="str">
        <v>triflumuron</v>
      </c>
      <c r="EE43" s="3" t="str">
        <v>Unspecified</v>
      </c>
      <c r="EF43" s="3" t="str">
        <v>yaltox</v>
      </c>
      <c r="EG43" s="3" t="str">
        <v>arabic gum</v>
      </c>
      <c r="EH43" s="3" t="str">
        <v>phostoxin</v>
      </c>
      <c r="EI43" s="3" t="str">
        <v>Rhizobium leguminosarium</v>
      </c>
      <c r="EJ43" s="3" t="str">
        <v>terbuthylazine</v>
      </c>
      <c r="EK43" s="3" t="str">
        <v>pyraclostrobin</v>
      </c>
      <c r="EL43" s="3" t="str">
        <v xml:space="preserve">thiophanate-methyl </v>
      </c>
      <c r="EM43" s="3" t="str">
        <v>Rhizobium tropici</v>
      </c>
      <c r="EN43" s="3" t="str">
        <v>bendioxide</v>
      </c>
      <c r="EO43" s="3" t="str">
        <v>Rhizobium tropici strain CIAT899</v>
      </c>
      <c r="EP43" s="3" t="str">
        <v>Bradyrhizobium japonicum strain USDA 110</v>
      </c>
      <c r="EQ43" s="3" t="str">
        <v>Rhizobia HB-A15</v>
      </c>
      <c r="ER43" s="3" t="str">
        <v>Rhizobia HB-429</v>
      </c>
      <c r="ES43" s="3" t="str">
        <v>Bradyrhizobia</v>
      </c>
      <c r="ET43" s="3" t="str">
        <v>azoxystrobin</v>
      </c>
      <c r="EU43" s="3" t="str">
        <v>metribuzin</v>
      </c>
      <c r="EV43" s="3" t="str">
        <v>quizalofop-p-ethyl</v>
      </c>
      <c r="EW43" s="3" t="str">
        <v>carbendazim</v>
      </c>
    </row>
    <row r="44" spans="1:299" ht="14.5" x14ac:dyDescent="0.35">
      <c r="A44" s="3" t="s">
        <v>9568</v>
      </c>
      <c r="B44" t="s">
        <v>9584</v>
      </c>
      <c r="C44" t="s">
        <v>8527</v>
      </c>
      <c r="D44">
        <v>0</v>
      </c>
      <c r="AD44" s="3" t="str" cm="1">
        <f t="array" ref="AD44:EW44">IFERROR(TRANSPOSE(IF(OR(ISBLANK('Chemicals, Vaccines, Medicines'!$C54),'Chemicals, Vaccines, Medicines'!$C54="Unspecified"),_xlfn._xlws.FILTER(chem[C.Name.2020_1] &amp; "",(chem[C.Is.Name.Commercial]="F")*(chem[C.Name.2020_1]&lt;&gt;"")),_xlfn._xlws.FILTER(chem[C.Name.2020_1] &amp; "",(chem[C.Is.Name.Commercial]="F")*(chem[C.Name.2020_1]&lt;&gt;"")*(chem[C.Type]='Chemicals, Vaccines, Medicines'!$C54)))),"")</f>
        <v>oxytetracycline</v>
      </c>
      <c r="AE44" s="3" t="str">
        <v>olaquindox</v>
      </c>
      <c r="AF44" s="3" t="str">
        <v>diazinon</v>
      </c>
      <c r="AG44" s="3" t="str">
        <v>ivermectin</v>
      </c>
      <c r="AH44" s="3" t="str">
        <v>tretamisole</v>
      </c>
      <c r="AI44" s="3" t="str">
        <v>NDV-Lasota vaccine</v>
      </c>
      <c r="AJ44" s="3" t="str">
        <v>oxytetracycline; vitamin B complex</v>
      </c>
      <c r="AK44" s="3" t="str">
        <v>PPR vaccine</v>
      </c>
      <c r="AL44" s="3" t="str">
        <v>tissue culture rinderpest vaccine</v>
      </c>
      <c r="AM44" s="3" t="str">
        <v xml:space="preserve">Acaulospora scorbiculata </v>
      </c>
      <c r="AN44" s="3" t="str">
        <v>Azospirillum spp.</v>
      </c>
      <c r="AO44" s="3" t="str">
        <v>Azospirilum brasilense</v>
      </c>
      <c r="AP44" s="3" t="str">
        <v>Azosprilum brasilense</v>
      </c>
      <c r="AQ44" s="3" t="str">
        <v>Bacillus spp.</v>
      </c>
      <c r="AR44" s="3" t="str">
        <v>Bacillus subtillis</v>
      </c>
      <c r="AS44" s="3" t="str">
        <v>Gigaspora margarita</v>
      </c>
      <c r="AT44" s="3" t="str">
        <v>Glomus constrictum</v>
      </c>
      <c r="AU44" s="3" t="str">
        <v>Glomus fasciculatum</v>
      </c>
      <c r="AV44" s="3" t="str">
        <v>Glomus geosporum</v>
      </c>
      <c r="AW44" s="3" t="str">
        <v>Glomus intraradices</v>
      </c>
      <c r="AX44" s="3" t="str">
        <v>Glomus spp..</v>
      </c>
      <c r="AY44" s="3" t="str">
        <v>Glomus tortuosum</v>
      </c>
      <c r="AZ44" s="3" t="str">
        <v>glumix</v>
      </c>
      <c r="BA44" s="3" t="str">
        <v>Pseudomonas spp.</v>
      </c>
      <c r="BB44" s="3" t="str">
        <v>Rhizobia (HB-429)</v>
      </c>
      <c r="BC44" s="3" t="str">
        <v>Rhizobia (HB-A15)</v>
      </c>
      <c r="BD44" s="3" t="str">
        <v>Rhizobium leguminosarium (C-05)</v>
      </c>
      <c r="BE44" s="3" t="str">
        <v>Rhizobium leguminosarium (DF-14)</v>
      </c>
      <c r="BF44" s="3" t="str">
        <v>Rhizobium leguminosarium (SEMA 403)</v>
      </c>
      <c r="BG44" s="3" t="str">
        <v>Azadirachta indica</v>
      </c>
      <c r="BH44" s="3" t="str">
        <v>Bacillus thuringiensis</v>
      </c>
      <c r="BI44" s="3" t="str">
        <v>garlic tea and wood ash</v>
      </c>
      <c r="BJ44" s="3" t="str">
        <v>Telenomus remus</v>
      </c>
      <c r="BK44" s="3" t="str">
        <v>bravo</v>
      </c>
      <c r="BL44" s="3" t="str">
        <v>carboxin</v>
      </c>
      <c r="BM44" s="3" t="str">
        <v>chlorothalonil</v>
      </c>
      <c r="BN44" s="3" t="str">
        <v>copper oxychloride</v>
      </c>
      <c r="BO44" s="3" t="str">
        <v>cyproconazol</v>
      </c>
      <c r="BP44" s="3" t="str">
        <v>cyproconazole</v>
      </c>
      <c r="BQ44" s="3" t="str">
        <v>difenoconazole</v>
      </c>
      <c r="BR44" s="3" t="str">
        <v>famoxadone;cymoxanil</v>
      </c>
      <c r="BS44" s="3" t="str">
        <v>fludioxonil</v>
      </c>
      <c r="BT44" s="3" t="str">
        <v>furathiocarb</v>
      </c>
      <c r="BU44" s="3" t="str">
        <v>maneb</v>
      </c>
      <c r="BV44" s="3" t="str">
        <v>mefenoxam</v>
      </c>
      <c r="BW44" s="3" t="str">
        <v>propiconazol</v>
      </c>
      <c r="BX44" s="3" t="str">
        <v>ridomil</v>
      </c>
      <c r="BY44" s="3" t="str">
        <v>unspecified</v>
      </c>
      <c r="BZ44" s="3" t="str">
        <v>2,4-D</v>
      </c>
      <c r="CA44" s="3" t="str">
        <v>acetanilide</v>
      </c>
      <c r="CB44" s="3" t="str">
        <v>acetochlor</v>
      </c>
      <c r="CC44" s="3" t="str">
        <v>alachlor</v>
      </c>
      <c r="CD44" s="3" t="str">
        <v>alachlor;lasso;lariat;crop star;butachlor</v>
      </c>
      <c r="CE44" s="3" t="str">
        <v>atrazine</v>
      </c>
      <c r="CF44" s="3" t="str">
        <v>bromoxynil</v>
      </c>
      <c r="CG44" s="3" t="str">
        <v>clodinafop-propargyl</v>
      </c>
      <c r="CH44" s="3" t="str">
        <v>cypermethrin</v>
      </c>
      <c r="CI44" s="3" t="str">
        <v>dicamba</v>
      </c>
      <c r="CJ44" s="3" t="str">
        <v>fluazifop-p-butyl</v>
      </c>
      <c r="CK44" s="3" t="str">
        <v>flumetsulam</v>
      </c>
      <c r="CL44" s="3" t="str">
        <v>fomesafen</v>
      </c>
      <c r="CM44" s="3" t="str">
        <v xml:space="preserve">foramsulfuron </v>
      </c>
      <c r="CN44" s="3" t="str">
        <v>glyphosate</v>
      </c>
      <c r="CO44" s="3" t="str">
        <v>imazapyr</v>
      </c>
      <c r="CP44" s="3" t="str">
        <v>imazethapyr</v>
      </c>
      <c r="CQ44" s="3" t="str">
        <v>imidazolinone</v>
      </c>
      <c r="CR44" s="3" t="str">
        <v>metosulam</v>
      </c>
      <c r="CS44" s="3" t="str">
        <v>metsulfuron-methyl</v>
      </c>
      <c r="CT44" s="3" t="str">
        <v>nicosulfuron</v>
      </c>
      <c r="CU44" s="3" t="str">
        <v>oxyfluorfen</v>
      </c>
      <c r="CV44" s="3" t="str">
        <v>paraquat</v>
      </c>
      <c r="CW44" s="3" t="str">
        <v>pendimethalin</v>
      </c>
      <c r="CX44" s="3" t="str">
        <v>propanil</v>
      </c>
      <c r="CY44" s="3" t="str">
        <v>s-metolachlor;atrazine</v>
      </c>
      <c r="CZ44" s="3" t="str">
        <v>thifensulfuron-methyl</v>
      </c>
      <c r="DA44" s="3" t="str">
        <v>topramezone</v>
      </c>
      <c r="DB44" s="3" t="str">
        <v>tribenuron-methyl</v>
      </c>
      <c r="DC44" s="3" t="str">
        <v>Unspecified</v>
      </c>
      <c r="DD44" s="3" t="str">
        <v>bay 70143</v>
      </c>
      <c r="DE44" s="3" t="str">
        <v>beta-cyfluthrin</v>
      </c>
      <c r="DF44" s="3" t="str">
        <v>carbaryl</v>
      </c>
      <c r="DG44" s="3" t="str">
        <v>carbofuran</v>
      </c>
      <c r="DH44" s="3" t="str">
        <v>chlorantranilipole</v>
      </c>
      <c r="DI44" s="3" t="str">
        <v>chlorfenapyr</v>
      </c>
      <c r="DJ44" s="3" t="str">
        <v>chlorpyrifos</v>
      </c>
      <c r="DK44" s="3" t="str">
        <v>clothianidin</v>
      </c>
      <c r="DL44" s="3" t="str">
        <v>Curaterr</v>
      </c>
      <c r="DM44" s="3" t="str">
        <v>cypermethrin</v>
      </c>
      <c r="DN44" s="3" t="str">
        <v>D 1221</v>
      </c>
      <c r="DO44" s="3" t="str">
        <v>diazinon</v>
      </c>
      <c r="DP44" s="3" t="str">
        <v>dimethoate</v>
      </c>
      <c r="DQ44" s="3" t="str">
        <v>emamectin benzoate</v>
      </c>
      <c r="DR44" s="3" t="str">
        <v>ENT 27164</v>
      </c>
      <c r="DS44" s="3" t="str">
        <v>fenamiphos</v>
      </c>
      <c r="DT44" s="3" t="str">
        <v>furadan</v>
      </c>
      <c r="DU44" s="3" t="str">
        <v>ilufenuron</v>
      </c>
      <c r="DV44" s="3" t="str">
        <v>imidacloprid</v>
      </c>
      <c r="DW44" s="3" t="str">
        <v>lambda-cyhalothrin</v>
      </c>
      <c r="DX44" s="3" t="str">
        <v>methomyl</v>
      </c>
      <c r="DY44" s="3" t="str">
        <v>permethrin</v>
      </c>
      <c r="DZ44" s="3" t="str">
        <v>profenofos</v>
      </c>
      <c r="EA44" s="3" t="str">
        <v>spinosad</v>
      </c>
      <c r="EB44" s="3" t="str">
        <v>thiamethoxam</v>
      </c>
      <c r="EC44" s="3" t="str">
        <v>thiodicarb</v>
      </c>
      <c r="ED44" s="3" t="str">
        <v>triflumuron</v>
      </c>
      <c r="EE44" s="3" t="str">
        <v>Unspecified</v>
      </c>
      <c r="EF44" s="3" t="str">
        <v>yaltox</v>
      </c>
      <c r="EG44" s="3" t="str">
        <v>arabic gum</v>
      </c>
      <c r="EH44" s="3" t="str">
        <v>phostoxin</v>
      </c>
      <c r="EI44" s="3" t="str">
        <v>Rhizobium leguminosarium</v>
      </c>
      <c r="EJ44" s="3" t="str">
        <v>terbuthylazine</v>
      </c>
      <c r="EK44" s="3" t="str">
        <v>pyraclostrobin</v>
      </c>
      <c r="EL44" s="3" t="str">
        <v xml:space="preserve">thiophanate-methyl </v>
      </c>
      <c r="EM44" s="3" t="str">
        <v>Rhizobium tropici</v>
      </c>
      <c r="EN44" s="3" t="str">
        <v>bendioxide</v>
      </c>
      <c r="EO44" s="3" t="str">
        <v>Rhizobium tropici strain CIAT899</v>
      </c>
      <c r="EP44" s="3" t="str">
        <v>Bradyrhizobium japonicum strain USDA 110</v>
      </c>
      <c r="EQ44" s="3" t="str">
        <v>Rhizobia HB-A15</v>
      </c>
      <c r="ER44" s="3" t="str">
        <v>Rhizobia HB-429</v>
      </c>
      <c r="ES44" s="3" t="str">
        <v>Bradyrhizobia</v>
      </c>
      <c r="ET44" s="3" t="str">
        <v>azoxystrobin</v>
      </c>
      <c r="EU44" s="3" t="str">
        <v>metribuzin</v>
      </c>
      <c r="EV44" s="3" t="str">
        <v>quizalofop-p-ethyl</v>
      </c>
      <c r="EW44" s="3" t="str">
        <v>carbendazim</v>
      </c>
    </row>
    <row r="45" spans="1:299" ht="14.5" x14ac:dyDescent="0.35">
      <c r="A45" s="3" t="s">
        <v>9568</v>
      </c>
      <c r="B45" t="s">
        <v>9585</v>
      </c>
      <c r="C45" t="s">
        <v>8527</v>
      </c>
      <c r="D45">
        <v>0</v>
      </c>
      <c r="AD45" s="3" t="str" cm="1">
        <f t="array" ref="AD45:EW45">IFERROR(TRANSPOSE(IF(OR(ISBLANK('Chemicals, Vaccines, Medicines'!$C55),'Chemicals, Vaccines, Medicines'!$C55="Unspecified"),_xlfn._xlws.FILTER(chem[C.Name.2020_1] &amp; "",(chem[C.Is.Name.Commercial]="F")*(chem[C.Name.2020_1]&lt;&gt;"")),_xlfn._xlws.FILTER(chem[C.Name.2020_1] &amp; "",(chem[C.Is.Name.Commercial]="F")*(chem[C.Name.2020_1]&lt;&gt;"")*(chem[C.Type]='Chemicals, Vaccines, Medicines'!$C55)))),"")</f>
        <v>oxytetracycline</v>
      </c>
      <c r="AE45" s="3" t="str">
        <v>olaquindox</v>
      </c>
      <c r="AF45" s="3" t="str">
        <v>diazinon</v>
      </c>
      <c r="AG45" s="3" t="str">
        <v>ivermectin</v>
      </c>
      <c r="AH45" s="3" t="str">
        <v>tretamisole</v>
      </c>
      <c r="AI45" s="3" t="str">
        <v>NDV-Lasota vaccine</v>
      </c>
      <c r="AJ45" s="3" t="str">
        <v>oxytetracycline; vitamin B complex</v>
      </c>
      <c r="AK45" s="3" t="str">
        <v>PPR vaccine</v>
      </c>
      <c r="AL45" s="3" t="str">
        <v>tissue culture rinderpest vaccine</v>
      </c>
      <c r="AM45" s="3" t="str">
        <v xml:space="preserve">Acaulospora scorbiculata </v>
      </c>
      <c r="AN45" s="3" t="str">
        <v>Azospirillum spp.</v>
      </c>
      <c r="AO45" s="3" t="str">
        <v>Azospirilum brasilense</v>
      </c>
      <c r="AP45" s="3" t="str">
        <v>Azosprilum brasilense</v>
      </c>
      <c r="AQ45" s="3" t="str">
        <v>Bacillus spp.</v>
      </c>
      <c r="AR45" s="3" t="str">
        <v>Bacillus subtillis</v>
      </c>
      <c r="AS45" s="3" t="str">
        <v>Gigaspora margarita</v>
      </c>
      <c r="AT45" s="3" t="str">
        <v>Glomus constrictum</v>
      </c>
      <c r="AU45" s="3" t="str">
        <v>Glomus fasciculatum</v>
      </c>
      <c r="AV45" s="3" t="str">
        <v>Glomus geosporum</v>
      </c>
      <c r="AW45" s="3" t="str">
        <v>Glomus intraradices</v>
      </c>
      <c r="AX45" s="3" t="str">
        <v>Glomus spp..</v>
      </c>
      <c r="AY45" s="3" t="str">
        <v>Glomus tortuosum</v>
      </c>
      <c r="AZ45" s="3" t="str">
        <v>glumix</v>
      </c>
      <c r="BA45" s="3" t="str">
        <v>Pseudomonas spp.</v>
      </c>
      <c r="BB45" s="3" t="str">
        <v>Rhizobia (HB-429)</v>
      </c>
      <c r="BC45" s="3" t="str">
        <v>Rhizobia (HB-A15)</v>
      </c>
      <c r="BD45" s="3" t="str">
        <v>Rhizobium leguminosarium (C-05)</v>
      </c>
      <c r="BE45" s="3" t="str">
        <v>Rhizobium leguminosarium (DF-14)</v>
      </c>
      <c r="BF45" s="3" t="str">
        <v>Rhizobium leguminosarium (SEMA 403)</v>
      </c>
      <c r="BG45" s="3" t="str">
        <v>Azadirachta indica</v>
      </c>
      <c r="BH45" s="3" t="str">
        <v>Bacillus thuringiensis</v>
      </c>
      <c r="BI45" s="3" t="str">
        <v>garlic tea and wood ash</v>
      </c>
      <c r="BJ45" s="3" t="str">
        <v>Telenomus remus</v>
      </c>
      <c r="BK45" s="3" t="str">
        <v>bravo</v>
      </c>
      <c r="BL45" s="3" t="str">
        <v>carboxin</v>
      </c>
      <c r="BM45" s="3" t="str">
        <v>chlorothalonil</v>
      </c>
      <c r="BN45" s="3" t="str">
        <v>copper oxychloride</v>
      </c>
      <c r="BO45" s="3" t="str">
        <v>cyproconazol</v>
      </c>
      <c r="BP45" s="3" t="str">
        <v>cyproconazole</v>
      </c>
      <c r="BQ45" s="3" t="str">
        <v>difenoconazole</v>
      </c>
      <c r="BR45" s="3" t="str">
        <v>famoxadone;cymoxanil</v>
      </c>
      <c r="BS45" s="3" t="str">
        <v>fludioxonil</v>
      </c>
      <c r="BT45" s="3" t="str">
        <v>furathiocarb</v>
      </c>
      <c r="BU45" s="3" t="str">
        <v>maneb</v>
      </c>
      <c r="BV45" s="3" t="str">
        <v>mefenoxam</v>
      </c>
      <c r="BW45" s="3" t="str">
        <v>propiconazol</v>
      </c>
      <c r="BX45" s="3" t="str">
        <v>ridomil</v>
      </c>
      <c r="BY45" s="3" t="str">
        <v>unspecified</v>
      </c>
      <c r="BZ45" s="3" t="str">
        <v>2,4-D</v>
      </c>
      <c r="CA45" s="3" t="str">
        <v>acetanilide</v>
      </c>
      <c r="CB45" s="3" t="str">
        <v>acetochlor</v>
      </c>
      <c r="CC45" s="3" t="str">
        <v>alachlor</v>
      </c>
      <c r="CD45" s="3" t="str">
        <v>alachlor;lasso;lariat;crop star;butachlor</v>
      </c>
      <c r="CE45" s="3" t="str">
        <v>atrazine</v>
      </c>
      <c r="CF45" s="3" t="str">
        <v>bromoxynil</v>
      </c>
      <c r="CG45" s="3" t="str">
        <v>clodinafop-propargyl</v>
      </c>
      <c r="CH45" s="3" t="str">
        <v>cypermethrin</v>
      </c>
      <c r="CI45" s="3" t="str">
        <v>dicamba</v>
      </c>
      <c r="CJ45" s="3" t="str">
        <v>fluazifop-p-butyl</v>
      </c>
      <c r="CK45" s="3" t="str">
        <v>flumetsulam</v>
      </c>
      <c r="CL45" s="3" t="str">
        <v>fomesafen</v>
      </c>
      <c r="CM45" s="3" t="str">
        <v xml:space="preserve">foramsulfuron </v>
      </c>
      <c r="CN45" s="3" t="str">
        <v>glyphosate</v>
      </c>
      <c r="CO45" s="3" t="str">
        <v>imazapyr</v>
      </c>
      <c r="CP45" s="3" t="str">
        <v>imazethapyr</v>
      </c>
      <c r="CQ45" s="3" t="str">
        <v>imidazolinone</v>
      </c>
      <c r="CR45" s="3" t="str">
        <v>metosulam</v>
      </c>
      <c r="CS45" s="3" t="str">
        <v>metsulfuron-methyl</v>
      </c>
      <c r="CT45" s="3" t="str">
        <v>nicosulfuron</v>
      </c>
      <c r="CU45" s="3" t="str">
        <v>oxyfluorfen</v>
      </c>
      <c r="CV45" s="3" t="str">
        <v>paraquat</v>
      </c>
      <c r="CW45" s="3" t="str">
        <v>pendimethalin</v>
      </c>
      <c r="CX45" s="3" t="str">
        <v>propanil</v>
      </c>
      <c r="CY45" s="3" t="str">
        <v>s-metolachlor;atrazine</v>
      </c>
      <c r="CZ45" s="3" t="str">
        <v>thifensulfuron-methyl</v>
      </c>
      <c r="DA45" s="3" t="str">
        <v>topramezone</v>
      </c>
      <c r="DB45" s="3" t="str">
        <v>tribenuron-methyl</v>
      </c>
      <c r="DC45" s="3" t="str">
        <v>Unspecified</v>
      </c>
      <c r="DD45" s="3" t="str">
        <v>bay 70143</v>
      </c>
      <c r="DE45" s="3" t="str">
        <v>beta-cyfluthrin</v>
      </c>
      <c r="DF45" s="3" t="str">
        <v>carbaryl</v>
      </c>
      <c r="DG45" s="3" t="str">
        <v>carbofuran</v>
      </c>
      <c r="DH45" s="3" t="str">
        <v>chlorantranilipole</v>
      </c>
      <c r="DI45" s="3" t="str">
        <v>chlorfenapyr</v>
      </c>
      <c r="DJ45" s="3" t="str">
        <v>chlorpyrifos</v>
      </c>
      <c r="DK45" s="3" t="str">
        <v>clothianidin</v>
      </c>
      <c r="DL45" s="3" t="str">
        <v>Curaterr</v>
      </c>
      <c r="DM45" s="3" t="str">
        <v>cypermethrin</v>
      </c>
      <c r="DN45" s="3" t="str">
        <v>D 1221</v>
      </c>
      <c r="DO45" s="3" t="str">
        <v>diazinon</v>
      </c>
      <c r="DP45" s="3" t="str">
        <v>dimethoate</v>
      </c>
      <c r="DQ45" s="3" t="str">
        <v>emamectin benzoate</v>
      </c>
      <c r="DR45" s="3" t="str">
        <v>ENT 27164</v>
      </c>
      <c r="DS45" s="3" t="str">
        <v>fenamiphos</v>
      </c>
      <c r="DT45" s="3" t="str">
        <v>furadan</v>
      </c>
      <c r="DU45" s="3" t="str">
        <v>ilufenuron</v>
      </c>
      <c r="DV45" s="3" t="str">
        <v>imidacloprid</v>
      </c>
      <c r="DW45" s="3" t="str">
        <v>lambda-cyhalothrin</v>
      </c>
      <c r="DX45" s="3" t="str">
        <v>methomyl</v>
      </c>
      <c r="DY45" s="3" t="str">
        <v>permethrin</v>
      </c>
      <c r="DZ45" s="3" t="str">
        <v>profenofos</v>
      </c>
      <c r="EA45" s="3" t="str">
        <v>spinosad</v>
      </c>
      <c r="EB45" s="3" t="str">
        <v>thiamethoxam</v>
      </c>
      <c r="EC45" s="3" t="str">
        <v>thiodicarb</v>
      </c>
      <c r="ED45" s="3" t="str">
        <v>triflumuron</v>
      </c>
      <c r="EE45" s="3" t="str">
        <v>Unspecified</v>
      </c>
      <c r="EF45" s="3" t="str">
        <v>yaltox</v>
      </c>
      <c r="EG45" s="3" t="str">
        <v>arabic gum</v>
      </c>
      <c r="EH45" s="3" t="str">
        <v>phostoxin</v>
      </c>
      <c r="EI45" s="3" t="str">
        <v>Rhizobium leguminosarium</v>
      </c>
      <c r="EJ45" s="3" t="str">
        <v>terbuthylazine</v>
      </c>
      <c r="EK45" s="3" t="str">
        <v>pyraclostrobin</v>
      </c>
      <c r="EL45" s="3" t="str">
        <v xml:space="preserve">thiophanate-methyl </v>
      </c>
      <c r="EM45" s="3" t="str">
        <v>Rhizobium tropici</v>
      </c>
      <c r="EN45" s="3" t="str">
        <v>bendioxide</v>
      </c>
      <c r="EO45" s="3" t="str">
        <v>Rhizobium tropici strain CIAT899</v>
      </c>
      <c r="EP45" s="3" t="str">
        <v>Bradyrhizobium japonicum strain USDA 110</v>
      </c>
      <c r="EQ45" s="3" t="str">
        <v>Rhizobia HB-A15</v>
      </c>
      <c r="ER45" s="3" t="str">
        <v>Rhizobia HB-429</v>
      </c>
      <c r="ES45" s="3" t="str">
        <v>Bradyrhizobia</v>
      </c>
      <c r="ET45" s="3" t="str">
        <v>azoxystrobin</v>
      </c>
      <c r="EU45" s="3" t="str">
        <v>metribuzin</v>
      </c>
      <c r="EV45" s="3" t="str">
        <v>quizalofop-p-ethyl</v>
      </c>
      <c r="EW45" s="3" t="str">
        <v>carbendazim</v>
      </c>
    </row>
    <row r="46" spans="1:299" ht="14.5" x14ac:dyDescent="0.35">
      <c r="A46" s="3" t="s">
        <v>9568</v>
      </c>
      <c r="B46" t="s">
        <v>9586</v>
      </c>
      <c r="C46" t="s">
        <v>8527</v>
      </c>
      <c r="D46">
        <v>0</v>
      </c>
      <c r="AD46" s="3" t="str" cm="1">
        <f t="array" ref="AD46:EW46">IFERROR(TRANSPOSE(IF(OR(ISBLANK('Chemicals, Vaccines, Medicines'!$C56),'Chemicals, Vaccines, Medicines'!$C56="Unspecified"),_xlfn._xlws.FILTER(chem[C.Name.2020_1] &amp; "",(chem[C.Is.Name.Commercial]="F")*(chem[C.Name.2020_1]&lt;&gt;"")),_xlfn._xlws.FILTER(chem[C.Name.2020_1] &amp; "",(chem[C.Is.Name.Commercial]="F")*(chem[C.Name.2020_1]&lt;&gt;"")*(chem[C.Type]='Chemicals, Vaccines, Medicines'!$C56)))),"")</f>
        <v>oxytetracycline</v>
      </c>
      <c r="AE46" s="3" t="str">
        <v>olaquindox</v>
      </c>
      <c r="AF46" s="3" t="str">
        <v>diazinon</v>
      </c>
      <c r="AG46" s="3" t="str">
        <v>ivermectin</v>
      </c>
      <c r="AH46" s="3" t="str">
        <v>tretamisole</v>
      </c>
      <c r="AI46" s="3" t="str">
        <v>NDV-Lasota vaccine</v>
      </c>
      <c r="AJ46" s="3" t="str">
        <v>oxytetracycline; vitamin B complex</v>
      </c>
      <c r="AK46" s="3" t="str">
        <v>PPR vaccine</v>
      </c>
      <c r="AL46" s="3" t="str">
        <v>tissue culture rinderpest vaccine</v>
      </c>
      <c r="AM46" s="3" t="str">
        <v xml:space="preserve">Acaulospora scorbiculata </v>
      </c>
      <c r="AN46" s="3" t="str">
        <v>Azospirillum spp.</v>
      </c>
      <c r="AO46" s="3" t="str">
        <v>Azospirilum brasilense</v>
      </c>
      <c r="AP46" s="3" t="str">
        <v>Azosprilum brasilense</v>
      </c>
      <c r="AQ46" s="3" t="str">
        <v>Bacillus spp.</v>
      </c>
      <c r="AR46" s="3" t="str">
        <v>Bacillus subtillis</v>
      </c>
      <c r="AS46" s="3" t="str">
        <v>Gigaspora margarita</v>
      </c>
      <c r="AT46" s="3" t="str">
        <v>Glomus constrictum</v>
      </c>
      <c r="AU46" s="3" t="str">
        <v>Glomus fasciculatum</v>
      </c>
      <c r="AV46" s="3" t="str">
        <v>Glomus geosporum</v>
      </c>
      <c r="AW46" s="3" t="str">
        <v>Glomus intraradices</v>
      </c>
      <c r="AX46" s="3" t="str">
        <v>Glomus spp..</v>
      </c>
      <c r="AY46" s="3" t="str">
        <v>Glomus tortuosum</v>
      </c>
      <c r="AZ46" s="3" t="str">
        <v>glumix</v>
      </c>
      <c r="BA46" s="3" t="str">
        <v>Pseudomonas spp.</v>
      </c>
      <c r="BB46" s="3" t="str">
        <v>Rhizobia (HB-429)</v>
      </c>
      <c r="BC46" s="3" t="str">
        <v>Rhizobia (HB-A15)</v>
      </c>
      <c r="BD46" s="3" t="str">
        <v>Rhizobium leguminosarium (C-05)</v>
      </c>
      <c r="BE46" s="3" t="str">
        <v>Rhizobium leguminosarium (DF-14)</v>
      </c>
      <c r="BF46" s="3" t="str">
        <v>Rhizobium leguminosarium (SEMA 403)</v>
      </c>
      <c r="BG46" s="3" t="str">
        <v>Azadirachta indica</v>
      </c>
      <c r="BH46" s="3" t="str">
        <v>Bacillus thuringiensis</v>
      </c>
      <c r="BI46" s="3" t="str">
        <v>garlic tea and wood ash</v>
      </c>
      <c r="BJ46" s="3" t="str">
        <v>Telenomus remus</v>
      </c>
      <c r="BK46" s="3" t="str">
        <v>bravo</v>
      </c>
      <c r="BL46" s="3" t="str">
        <v>carboxin</v>
      </c>
      <c r="BM46" s="3" t="str">
        <v>chlorothalonil</v>
      </c>
      <c r="BN46" s="3" t="str">
        <v>copper oxychloride</v>
      </c>
      <c r="BO46" s="3" t="str">
        <v>cyproconazol</v>
      </c>
      <c r="BP46" s="3" t="str">
        <v>cyproconazole</v>
      </c>
      <c r="BQ46" s="3" t="str">
        <v>difenoconazole</v>
      </c>
      <c r="BR46" s="3" t="str">
        <v>famoxadone;cymoxanil</v>
      </c>
      <c r="BS46" s="3" t="str">
        <v>fludioxonil</v>
      </c>
      <c r="BT46" s="3" t="str">
        <v>furathiocarb</v>
      </c>
      <c r="BU46" s="3" t="str">
        <v>maneb</v>
      </c>
      <c r="BV46" s="3" t="str">
        <v>mefenoxam</v>
      </c>
      <c r="BW46" s="3" t="str">
        <v>propiconazol</v>
      </c>
      <c r="BX46" s="3" t="str">
        <v>ridomil</v>
      </c>
      <c r="BY46" s="3" t="str">
        <v>unspecified</v>
      </c>
      <c r="BZ46" s="3" t="str">
        <v>2,4-D</v>
      </c>
      <c r="CA46" s="3" t="str">
        <v>acetanilide</v>
      </c>
      <c r="CB46" s="3" t="str">
        <v>acetochlor</v>
      </c>
      <c r="CC46" s="3" t="str">
        <v>alachlor</v>
      </c>
      <c r="CD46" s="3" t="str">
        <v>alachlor;lasso;lariat;crop star;butachlor</v>
      </c>
      <c r="CE46" s="3" t="str">
        <v>atrazine</v>
      </c>
      <c r="CF46" s="3" t="str">
        <v>bromoxynil</v>
      </c>
      <c r="CG46" s="3" t="str">
        <v>clodinafop-propargyl</v>
      </c>
      <c r="CH46" s="3" t="str">
        <v>cypermethrin</v>
      </c>
      <c r="CI46" s="3" t="str">
        <v>dicamba</v>
      </c>
      <c r="CJ46" s="3" t="str">
        <v>fluazifop-p-butyl</v>
      </c>
      <c r="CK46" s="3" t="str">
        <v>flumetsulam</v>
      </c>
      <c r="CL46" s="3" t="str">
        <v>fomesafen</v>
      </c>
      <c r="CM46" s="3" t="str">
        <v xml:space="preserve">foramsulfuron </v>
      </c>
      <c r="CN46" s="3" t="str">
        <v>glyphosate</v>
      </c>
      <c r="CO46" s="3" t="str">
        <v>imazapyr</v>
      </c>
      <c r="CP46" s="3" t="str">
        <v>imazethapyr</v>
      </c>
      <c r="CQ46" s="3" t="str">
        <v>imidazolinone</v>
      </c>
      <c r="CR46" s="3" t="str">
        <v>metosulam</v>
      </c>
      <c r="CS46" s="3" t="str">
        <v>metsulfuron-methyl</v>
      </c>
      <c r="CT46" s="3" t="str">
        <v>nicosulfuron</v>
      </c>
      <c r="CU46" s="3" t="str">
        <v>oxyfluorfen</v>
      </c>
      <c r="CV46" s="3" t="str">
        <v>paraquat</v>
      </c>
      <c r="CW46" s="3" t="str">
        <v>pendimethalin</v>
      </c>
      <c r="CX46" s="3" t="str">
        <v>propanil</v>
      </c>
      <c r="CY46" s="3" t="str">
        <v>s-metolachlor;atrazine</v>
      </c>
      <c r="CZ46" s="3" t="str">
        <v>thifensulfuron-methyl</v>
      </c>
      <c r="DA46" s="3" t="str">
        <v>topramezone</v>
      </c>
      <c r="DB46" s="3" t="str">
        <v>tribenuron-methyl</v>
      </c>
      <c r="DC46" s="3" t="str">
        <v>Unspecified</v>
      </c>
      <c r="DD46" s="3" t="str">
        <v>bay 70143</v>
      </c>
      <c r="DE46" s="3" t="str">
        <v>beta-cyfluthrin</v>
      </c>
      <c r="DF46" s="3" t="str">
        <v>carbaryl</v>
      </c>
      <c r="DG46" s="3" t="str">
        <v>carbofuran</v>
      </c>
      <c r="DH46" s="3" t="str">
        <v>chlorantranilipole</v>
      </c>
      <c r="DI46" s="3" t="str">
        <v>chlorfenapyr</v>
      </c>
      <c r="DJ46" s="3" t="str">
        <v>chlorpyrifos</v>
      </c>
      <c r="DK46" s="3" t="str">
        <v>clothianidin</v>
      </c>
      <c r="DL46" s="3" t="str">
        <v>Curaterr</v>
      </c>
      <c r="DM46" s="3" t="str">
        <v>cypermethrin</v>
      </c>
      <c r="DN46" s="3" t="str">
        <v>D 1221</v>
      </c>
      <c r="DO46" s="3" t="str">
        <v>diazinon</v>
      </c>
      <c r="DP46" s="3" t="str">
        <v>dimethoate</v>
      </c>
      <c r="DQ46" s="3" t="str">
        <v>emamectin benzoate</v>
      </c>
      <c r="DR46" s="3" t="str">
        <v>ENT 27164</v>
      </c>
      <c r="DS46" s="3" t="str">
        <v>fenamiphos</v>
      </c>
      <c r="DT46" s="3" t="str">
        <v>furadan</v>
      </c>
      <c r="DU46" s="3" t="str">
        <v>ilufenuron</v>
      </c>
      <c r="DV46" s="3" t="str">
        <v>imidacloprid</v>
      </c>
      <c r="DW46" s="3" t="str">
        <v>lambda-cyhalothrin</v>
      </c>
      <c r="DX46" s="3" t="str">
        <v>methomyl</v>
      </c>
      <c r="DY46" s="3" t="str">
        <v>permethrin</v>
      </c>
      <c r="DZ46" s="3" t="str">
        <v>profenofos</v>
      </c>
      <c r="EA46" s="3" t="str">
        <v>spinosad</v>
      </c>
      <c r="EB46" s="3" t="str">
        <v>thiamethoxam</v>
      </c>
      <c r="EC46" s="3" t="str">
        <v>thiodicarb</v>
      </c>
      <c r="ED46" s="3" t="str">
        <v>triflumuron</v>
      </c>
      <c r="EE46" s="3" t="str">
        <v>Unspecified</v>
      </c>
      <c r="EF46" s="3" t="str">
        <v>yaltox</v>
      </c>
      <c r="EG46" s="3" t="str">
        <v>arabic gum</v>
      </c>
      <c r="EH46" s="3" t="str">
        <v>phostoxin</v>
      </c>
      <c r="EI46" s="3" t="str">
        <v>Rhizobium leguminosarium</v>
      </c>
      <c r="EJ46" s="3" t="str">
        <v>terbuthylazine</v>
      </c>
      <c r="EK46" s="3" t="str">
        <v>pyraclostrobin</v>
      </c>
      <c r="EL46" s="3" t="str">
        <v xml:space="preserve">thiophanate-methyl </v>
      </c>
      <c r="EM46" s="3" t="str">
        <v>Rhizobium tropici</v>
      </c>
      <c r="EN46" s="3" t="str">
        <v>bendioxide</v>
      </c>
      <c r="EO46" s="3" t="str">
        <v>Rhizobium tropici strain CIAT899</v>
      </c>
      <c r="EP46" s="3" t="str">
        <v>Bradyrhizobium japonicum strain USDA 110</v>
      </c>
      <c r="EQ46" s="3" t="str">
        <v>Rhizobia HB-A15</v>
      </c>
      <c r="ER46" s="3" t="str">
        <v>Rhizobia HB-429</v>
      </c>
      <c r="ES46" s="3" t="str">
        <v>Bradyrhizobia</v>
      </c>
      <c r="ET46" s="3" t="str">
        <v>azoxystrobin</v>
      </c>
      <c r="EU46" s="3" t="str">
        <v>metribuzin</v>
      </c>
      <c r="EV46" s="3" t="str">
        <v>quizalofop-p-ethyl</v>
      </c>
      <c r="EW46" s="3" t="str">
        <v>carbendazim</v>
      </c>
    </row>
    <row r="47" spans="1:299" ht="14.5" x14ac:dyDescent="0.35">
      <c r="A47" s="3" t="s">
        <v>9568</v>
      </c>
      <c r="B47" t="s">
        <v>9587</v>
      </c>
      <c r="C47" t="s">
        <v>8527</v>
      </c>
      <c r="D47">
        <v>0</v>
      </c>
      <c r="AD47" s="3" t="str" cm="1">
        <f t="array" ref="AD47:EW47">IFERROR(TRANSPOSE(IF(OR(ISBLANK('Chemicals, Vaccines, Medicines'!$C57),'Chemicals, Vaccines, Medicines'!$C57="Unspecified"),_xlfn._xlws.FILTER(chem[C.Name.2020_1] &amp; "",(chem[C.Is.Name.Commercial]="F")*(chem[C.Name.2020_1]&lt;&gt;"")),_xlfn._xlws.FILTER(chem[C.Name.2020_1] &amp; "",(chem[C.Is.Name.Commercial]="F")*(chem[C.Name.2020_1]&lt;&gt;"")*(chem[C.Type]='Chemicals, Vaccines, Medicines'!$C57)))),"")</f>
        <v>oxytetracycline</v>
      </c>
      <c r="AE47" s="3" t="str">
        <v>olaquindox</v>
      </c>
      <c r="AF47" s="3" t="str">
        <v>diazinon</v>
      </c>
      <c r="AG47" s="3" t="str">
        <v>ivermectin</v>
      </c>
      <c r="AH47" s="3" t="str">
        <v>tretamisole</v>
      </c>
      <c r="AI47" s="3" t="str">
        <v>NDV-Lasota vaccine</v>
      </c>
      <c r="AJ47" s="3" t="str">
        <v>oxytetracycline; vitamin B complex</v>
      </c>
      <c r="AK47" s="3" t="str">
        <v>PPR vaccine</v>
      </c>
      <c r="AL47" s="3" t="str">
        <v>tissue culture rinderpest vaccine</v>
      </c>
      <c r="AM47" s="3" t="str">
        <v xml:space="preserve">Acaulospora scorbiculata </v>
      </c>
      <c r="AN47" s="3" t="str">
        <v>Azospirillum spp.</v>
      </c>
      <c r="AO47" s="3" t="str">
        <v>Azospirilum brasilense</v>
      </c>
      <c r="AP47" s="3" t="str">
        <v>Azosprilum brasilense</v>
      </c>
      <c r="AQ47" s="3" t="str">
        <v>Bacillus spp.</v>
      </c>
      <c r="AR47" s="3" t="str">
        <v>Bacillus subtillis</v>
      </c>
      <c r="AS47" s="3" t="str">
        <v>Gigaspora margarita</v>
      </c>
      <c r="AT47" s="3" t="str">
        <v>Glomus constrictum</v>
      </c>
      <c r="AU47" s="3" t="str">
        <v>Glomus fasciculatum</v>
      </c>
      <c r="AV47" s="3" t="str">
        <v>Glomus geosporum</v>
      </c>
      <c r="AW47" s="3" t="str">
        <v>Glomus intraradices</v>
      </c>
      <c r="AX47" s="3" t="str">
        <v>Glomus spp..</v>
      </c>
      <c r="AY47" s="3" t="str">
        <v>Glomus tortuosum</v>
      </c>
      <c r="AZ47" s="3" t="str">
        <v>glumix</v>
      </c>
      <c r="BA47" s="3" t="str">
        <v>Pseudomonas spp.</v>
      </c>
      <c r="BB47" s="3" t="str">
        <v>Rhizobia (HB-429)</v>
      </c>
      <c r="BC47" s="3" t="str">
        <v>Rhizobia (HB-A15)</v>
      </c>
      <c r="BD47" s="3" t="str">
        <v>Rhizobium leguminosarium (C-05)</v>
      </c>
      <c r="BE47" s="3" t="str">
        <v>Rhizobium leguminosarium (DF-14)</v>
      </c>
      <c r="BF47" s="3" t="str">
        <v>Rhizobium leguminosarium (SEMA 403)</v>
      </c>
      <c r="BG47" s="3" t="str">
        <v>Azadirachta indica</v>
      </c>
      <c r="BH47" s="3" t="str">
        <v>Bacillus thuringiensis</v>
      </c>
      <c r="BI47" s="3" t="str">
        <v>garlic tea and wood ash</v>
      </c>
      <c r="BJ47" s="3" t="str">
        <v>Telenomus remus</v>
      </c>
      <c r="BK47" s="3" t="str">
        <v>bravo</v>
      </c>
      <c r="BL47" s="3" t="str">
        <v>carboxin</v>
      </c>
      <c r="BM47" s="3" t="str">
        <v>chlorothalonil</v>
      </c>
      <c r="BN47" s="3" t="str">
        <v>copper oxychloride</v>
      </c>
      <c r="BO47" s="3" t="str">
        <v>cyproconazol</v>
      </c>
      <c r="BP47" s="3" t="str">
        <v>cyproconazole</v>
      </c>
      <c r="BQ47" s="3" t="str">
        <v>difenoconazole</v>
      </c>
      <c r="BR47" s="3" t="str">
        <v>famoxadone;cymoxanil</v>
      </c>
      <c r="BS47" s="3" t="str">
        <v>fludioxonil</v>
      </c>
      <c r="BT47" s="3" t="str">
        <v>furathiocarb</v>
      </c>
      <c r="BU47" s="3" t="str">
        <v>maneb</v>
      </c>
      <c r="BV47" s="3" t="str">
        <v>mefenoxam</v>
      </c>
      <c r="BW47" s="3" t="str">
        <v>propiconazol</v>
      </c>
      <c r="BX47" s="3" t="str">
        <v>ridomil</v>
      </c>
      <c r="BY47" s="3" t="str">
        <v>unspecified</v>
      </c>
      <c r="BZ47" s="3" t="str">
        <v>2,4-D</v>
      </c>
      <c r="CA47" s="3" t="str">
        <v>acetanilide</v>
      </c>
      <c r="CB47" s="3" t="str">
        <v>acetochlor</v>
      </c>
      <c r="CC47" s="3" t="str">
        <v>alachlor</v>
      </c>
      <c r="CD47" s="3" t="str">
        <v>alachlor;lasso;lariat;crop star;butachlor</v>
      </c>
      <c r="CE47" s="3" t="str">
        <v>atrazine</v>
      </c>
      <c r="CF47" s="3" t="str">
        <v>bromoxynil</v>
      </c>
      <c r="CG47" s="3" t="str">
        <v>clodinafop-propargyl</v>
      </c>
      <c r="CH47" s="3" t="str">
        <v>cypermethrin</v>
      </c>
      <c r="CI47" s="3" t="str">
        <v>dicamba</v>
      </c>
      <c r="CJ47" s="3" t="str">
        <v>fluazifop-p-butyl</v>
      </c>
      <c r="CK47" s="3" t="str">
        <v>flumetsulam</v>
      </c>
      <c r="CL47" s="3" t="str">
        <v>fomesafen</v>
      </c>
      <c r="CM47" s="3" t="str">
        <v xml:space="preserve">foramsulfuron </v>
      </c>
      <c r="CN47" s="3" t="str">
        <v>glyphosate</v>
      </c>
      <c r="CO47" s="3" t="str">
        <v>imazapyr</v>
      </c>
      <c r="CP47" s="3" t="str">
        <v>imazethapyr</v>
      </c>
      <c r="CQ47" s="3" t="str">
        <v>imidazolinone</v>
      </c>
      <c r="CR47" s="3" t="str">
        <v>metosulam</v>
      </c>
      <c r="CS47" s="3" t="str">
        <v>metsulfuron-methyl</v>
      </c>
      <c r="CT47" s="3" t="str">
        <v>nicosulfuron</v>
      </c>
      <c r="CU47" s="3" t="str">
        <v>oxyfluorfen</v>
      </c>
      <c r="CV47" s="3" t="str">
        <v>paraquat</v>
      </c>
      <c r="CW47" s="3" t="str">
        <v>pendimethalin</v>
      </c>
      <c r="CX47" s="3" t="str">
        <v>propanil</v>
      </c>
      <c r="CY47" s="3" t="str">
        <v>s-metolachlor;atrazine</v>
      </c>
      <c r="CZ47" s="3" t="str">
        <v>thifensulfuron-methyl</v>
      </c>
      <c r="DA47" s="3" t="str">
        <v>topramezone</v>
      </c>
      <c r="DB47" s="3" t="str">
        <v>tribenuron-methyl</v>
      </c>
      <c r="DC47" s="3" t="str">
        <v>Unspecified</v>
      </c>
      <c r="DD47" s="3" t="str">
        <v>bay 70143</v>
      </c>
      <c r="DE47" s="3" t="str">
        <v>beta-cyfluthrin</v>
      </c>
      <c r="DF47" s="3" t="str">
        <v>carbaryl</v>
      </c>
      <c r="DG47" s="3" t="str">
        <v>carbofuran</v>
      </c>
      <c r="DH47" s="3" t="str">
        <v>chlorantranilipole</v>
      </c>
      <c r="DI47" s="3" t="str">
        <v>chlorfenapyr</v>
      </c>
      <c r="DJ47" s="3" t="str">
        <v>chlorpyrifos</v>
      </c>
      <c r="DK47" s="3" t="str">
        <v>clothianidin</v>
      </c>
      <c r="DL47" s="3" t="str">
        <v>Curaterr</v>
      </c>
      <c r="DM47" s="3" t="str">
        <v>cypermethrin</v>
      </c>
      <c r="DN47" s="3" t="str">
        <v>D 1221</v>
      </c>
      <c r="DO47" s="3" t="str">
        <v>diazinon</v>
      </c>
      <c r="DP47" s="3" t="str">
        <v>dimethoate</v>
      </c>
      <c r="DQ47" s="3" t="str">
        <v>emamectin benzoate</v>
      </c>
      <c r="DR47" s="3" t="str">
        <v>ENT 27164</v>
      </c>
      <c r="DS47" s="3" t="str">
        <v>fenamiphos</v>
      </c>
      <c r="DT47" s="3" t="str">
        <v>furadan</v>
      </c>
      <c r="DU47" s="3" t="str">
        <v>ilufenuron</v>
      </c>
      <c r="DV47" s="3" t="str">
        <v>imidacloprid</v>
      </c>
      <c r="DW47" s="3" t="str">
        <v>lambda-cyhalothrin</v>
      </c>
      <c r="DX47" s="3" t="str">
        <v>methomyl</v>
      </c>
      <c r="DY47" s="3" t="str">
        <v>permethrin</v>
      </c>
      <c r="DZ47" s="3" t="str">
        <v>profenofos</v>
      </c>
      <c r="EA47" s="3" t="str">
        <v>spinosad</v>
      </c>
      <c r="EB47" s="3" t="str">
        <v>thiamethoxam</v>
      </c>
      <c r="EC47" s="3" t="str">
        <v>thiodicarb</v>
      </c>
      <c r="ED47" s="3" t="str">
        <v>triflumuron</v>
      </c>
      <c r="EE47" s="3" t="str">
        <v>Unspecified</v>
      </c>
      <c r="EF47" s="3" t="str">
        <v>yaltox</v>
      </c>
      <c r="EG47" s="3" t="str">
        <v>arabic gum</v>
      </c>
      <c r="EH47" s="3" t="str">
        <v>phostoxin</v>
      </c>
      <c r="EI47" s="3" t="str">
        <v>Rhizobium leguminosarium</v>
      </c>
      <c r="EJ47" s="3" t="str">
        <v>terbuthylazine</v>
      </c>
      <c r="EK47" s="3" t="str">
        <v>pyraclostrobin</v>
      </c>
      <c r="EL47" s="3" t="str">
        <v xml:space="preserve">thiophanate-methyl </v>
      </c>
      <c r="EM47" s="3" t="str">
        <v>Rhizobium tropici</v>
      </c>
      <c r="EN47" s="3" t="str">
        <v>bendioxide</v>
      </c>
      <c r="EO47" s="3" t="str">
        <v>Rhizobium tropici strain CIAT899</v>
      </c>
      <c r="EP47" s="3" t="str">
        <v>Bradyrhizobium japonicum strain USDA 110</v>
      </c>
      <c r="EQ47" s="3" t="str">
        <v>Rhizobia HB-A15</v>
      </c>
      <c r="ER47" s="3" t="str">
        <v>Rhizobia HB-429</v>
      </c>
      <c r="ES47" s="3" t="str">
        <v>Bradyrhizobia</v>
      </c>
      <c r="ET47" s="3" t="str">
        <v>azoxystrobin</v>
      </c>
      <c r="EU47" s="3" t="str">
        <v>metribuzin</v>
      </c>
      <c r="EV47" s="3" t="str">
        <v>quizalofop-p-ethyl</v>
      </c>
      <c r="EW47" s="3" t="str">
        <v>carbendazim</v>
      </c>
    </row>
    <row r="48" spans="1:299" ht="14.5" x14ac:dyDescent="0.35">
      <c r="A48" s="3" t="s">
        <v>9568</v>
      </c>
      <c r="B48" t="s">
        <v>9588</v>
      </c>
      <c r="C48" t="s">
        <v>8527</v>
      </c>
      <c r="D48">
        <v>0</v>
      </c>
      <c r="AD48" s="3" t="str" cm="1">
        <f t="array" ref="AD48:EW48">IFERROR(TRANSPOSE(IF(OR(ISBLANK('Chemicals, Vaccines, Medicines'!$C58),'Chemicals, Vaccines, Medicines'!$C58="Unspecified"),_xlfn._xlws.FILTER(chem[C.Name.2020_1] &amp; "",(chem[C.Is.Name.Commercial]="F")*(chem[C.Name.2020_1]&lt;&gt;"")),_xlfn._xlws.FILTER(chem[C.Name.2020_1] &amp; "",(chem[C.Is.Name.Commercial]="F")*(chem[C.Name.2020_1]&lt;&gt;"")*(chem[C.Type]='Chemicals, Vaccines, Medicines'!$C58)))),"")</f>
        <v>oxytetracycline</v>
      </c>
      <c r="AE48" s="3" t="str">
        <v>olaquindox</v>
      </c>
      <c r="AF48" s="3" t="str">
        <v>diazinon</v>
      </c>
      <c r="AG48" s="3" t="str">
        <v>ivermectin</v>
      </c>
      <c r="AH48" s="3" t="str">
        <v>tretamisole</v>
      </c>
      <c r="AI48" s="3" t="str">
        <v>NDV-Lasota vaccine</v>
      </c>
      <c r="AJ48" s="3" t="str">
        <v>oxytetracycline; vitamin B complex</v>
      </c>
      <c r="AK48" s="3" t="str">
        <v>PPR vaccine</v>
      </c>
      <c r="AL48" s="3" t="str">
        <v>tissue culture rinderpest vaccine</v>
      </c>
      <c r="AM48" s="3" t="str">
        <v xml:space="preserve">Acaulospora scorbiculata </v>
      </c>
      <c r="AN48" s="3" t="str">
        <v>Azospirillum spp.</v>
      </c>
      <c r="AO48" s="3" t="str">
        <v>Azospirilum brasilense</v>
      </c>
      <c r="AP48" s="3" t="str">
        <v>Azosprilum brasilense</v>
      </c>
      <c r="AQ48" s="3" t="str">
        <v>Bacillus spp.</v>
      </c>
      <c r="AR48" s="3" t="str">
        <v>Bacillus subtillis</v>
      </c>
      <c r="AS48" s="3" t="str">
        <v>Gigaspora margarita</v>
      </c>
      <c r="AT48" s="3" t="str">
        <v>Glomus constrictum</v>
      </c>
      <c r="AU48" s="3" t="str">
        <v>Glomus fasciculatum</v>
      </c>
      <c r="AV48" s="3" t="str">
        <v>Glomus geosporum</v>
      </c>
      <c r="AW48" s="3" t="str">
        <v>Glomus intraradices</v>
      </c>
      <c r="AX48" s="3" t="str">
        <v>Glomus spp..</v>
      </c>
      <c r="AY48" s="3" t="str">
        <v>Glomus tortuosum</v>
      </c>
      <c r="AZ48" s="3" t="str">
        <v>glumix</v>
      </c>
      <c r="BA48" s="3" t="str">
        <v>Pseudomonas spp.</v>
      </c>
      <c r="BB48" s="3" t="str">
        <v>Rhizobia (HB-429)</v>
      </c>
      <c r="BC48" s="3" t="str">
        <v>Rhizobia (HB-A15)</v>
      </c>
      <c r="BD48" s="3" t="str">
        <v>Rhizobium leguminosarium (C-05)</v>
      </c>
      <c r="BE48" s="3" t="str">
        <v>Rhizobium leguminosarium (DF-14)</v>
      </c>
      <c r="BF48" s="3" t="str">
        <v>Rhizobium leguminosarium (SEMA 403)</v>
      </c>
      <c r="BG48" s="3" t="str">
        <v>Azadirachta indica</v>
      </c>
      <c r="BH48" s="3" t="str">
        <v>Bacillus thuringiensis</v>
      </c>
      <c r="BI48" s="3" t="str">
        <v>garlic tea and wood ash</v>
      </c>
      <c r="BJ48" s="3" t="str">
        <v>Telenomus remus</v>
      </c>
      <c r="BK48" s="3" t="str">
        <v>bravo</v>
      </c>
      <c r="BL48" s="3" t="str">
        <v>carboxin</v>
      </c>
      <c r="BM48" s="3" t="str">
        <v>chlorothalonil</v>
      </c>
      <c r="BN48" s="3" t="str">
        <v>copper oxychloride</v>
      </c>
      <c r="BO48" s="3" t="str">
        <v>cyproconazol</v>
      </c>
      <c r="BP48" s="3" t="str">
        <v>cyproconazole</v>
      </c>
      <c r="BQ48" s="3" t="str">
        <v>difenoconazole</v>
      </c>
      <c r="BR48" s="3" t="str">
        <v>famoxadone;cymoxanil</v>
      </c>
      <c r="BS48" s="3" t="str">
        <v>fludioxonil</v>
      </c>
      <c r="BT48" s="3" t="str">
        <v>furathiocarb</v>
      </c>
      <c r="BU48" s="3" t="str">
        <v>maneb</v>
      </c>
      <c r="BV48" s="3" t="str">
        <v>mefenoxam</v>
      </c>
      <c r="BW48" s="3" t="str">
        <v>propiconazol</v>
      </c>
      <c r="BX48" s="3" t="str">
        <v>ridomil</v>
      </c>
      <c r="BY48" s="3" t="str">
        <v>unspecified</v>
      </c>
      <c r="BZ48" s="3" t="str">
        <v>2,4-D</v>
      </c>
      <c r="CA48" s="3" t="str">
        <v>acetanilide</v>
      </c>
      <c r="CB48" s="3" t="str">
        <v>acetochlor</v>
      </c>
      <c r="CC48" s="3" t="str">
        <v>alachlor</v>
      </c>
      <c r="CD48" s="3" t="str">
        <v>alachlor;lasso;lariat;crop star;butachlor</v>
      </c>
      <c r="CE48" s="3" t="str">
        <v>atrazine</v>
      </c>
      <c r="CF48" s="3" t="str">
        <v>bromoxynil</v>
      </c>
      <c r="CG48" s="3" t="str">
        <v>clodinafop-propargyl</v>
      </c>
      <c r="CH48" s="3" t="str">
        <v>cypermethrin</v>
      </c>
      <c r="CI48" s="3" t="str">
        <v>dicamba</v>
      </c>
      <c r="CJ48" s="3" t="str">
        <v>fluazifop-p-butyl</v>
      </c>
      <c r="CK48" s="3" t="str">
        <v>flumetsulam</v>
      </c>
      <c r="CL48" s="3" t="str">
        <v>fomesafen</v>
      </c>
      <c r="CM48" s="3" t="str">
        <v xml:space="preserve">foramsulfuron </v>
      </c>
      <c r="CN48" s="3" t="str">
        <v>glyphosate</v>
      </c>
      <c r="CO48" s="3" t="str">
        <v>imazapyr</v>
      </c>
      <c r="CP48" s="3" t="str">
        <v>imazethapyr</v>
      </c>
      <c r="CQ48" s="3" t="str">
        <v>imidazolinone</v>
      </c>
      <c r="CR48" s="3" t="str">
        <v>metosulam</v>
      </c>
      <c r="CS48" s="3" t="str">
        <v>metsulfuron-methyl</v>
      </c>
      <c r="CT48" s="3" t="str">
        <v>nicosulfuron</v>
      </c>
      <c r="CU48" s="3" t="str">
        <v>oxyfluorfen</v>
      </c>
      <c r="CV48" s="3" t="str">
        <v>paraquat</v>
      </c>
      <c r="CW48" s="3" t="str">
        <v>pendimethalin</v>
      </c>
      <c r="CX48" s="3" t="str">
        <v>propanil</v>
      </c>
      <c r="CY48" s="3" t="str">
        <v>s-metolachlor;atrazine</v>
      </c>
      <c r="CZ48" s="3" t="str">
        <v>thifensulfuron-methyl</v>
      </c>
      <c r="DA48" s="3" t="str">
        <v>topramezone</v>
      </c>
      <c r="DB48" s="3" t="str">
        <v>tribenuron-methyl</v>
      </c>
      <c r="DC48" s="3" t="str">
        <v>Unspecified</v>
      </c>
      <c r="DD48" s="3" t="str">
        <v>bay 70143</v>
      </c>
      <c r="DE48" s="3" t="str">
        <v>beta-cyfluthrin</v>
      </c>
      <c r="DF48" s="3" t="str">
        <v>carbaryl</v>
      </c>
      <c r="DG48" s="3" t="str">
        <v>carbofuran</v>
      </c>
      <c r="DH48" s="3" t="str">
        <v>chlorantranilipole</v>
      </c>
      <c r="DI48" s="3" t="str">
        <v>chlorfenapyr</v>
      </c>
      <c r="DJ48" s="3" t="str">
        <v>chlorpyrifos</v>
      </c>
      <c r="DK48" s="3" t="str">
        <v>clothianidin</v>
      </c>
      <c r="DL48" s="3" t="str">
        <v>Curaterr</v>
      </c>
      <c r="DM48" s="3" t="str">
        <v>cypermethrin</v>
      </c>
      <c r="DN48" s="3" t="str">
        <v>D 1221</v>
      </c>
      <c r="DO48" s="3" t="str">
        <v>diazinon</v>
      </c>
      <c r="DP48" s="3" t="str">
        <v>dimethoate</v>
      </c>
      <c r="DQ48" s="3" t="str">
        <v>emamectin benzoate</v>
      </c>
      <c r="DR48" s="3" t="str">
        <v>ENT 27164</v>
      </c>
      <c r="DS48" s="3" t="str">
        <v>fenamiphos</v>
      </c>
      <c r="DT48" s="3" t="str">
        <v>furadan</v>
      </c>
      <c r="DU48" s="3" t="str">
        <v>ilufenuron</v>
      </c>
      <c r="DV48" s="3" t="str">
        <v>imidacloprid</v>
      </c>
      <c r="DW48" s="3" t="str">
        <v>lambda-cyhalothrin</v>
      </c>
      <c r="DX48" s="3" t="str">
        <v>methomyl</v>
      </c>
      <c r="DY48" s="3" t="str">
        <v>permethrin</v>
      </c>
      <c r="DZ48" s="3" t="str">
        <v>profenofos</v>
      </c>
      <c r="EA48" s="3" t="str">
        <v>spinosad</v>
      </c>
      <c r="EB48" s="3" t="str">
        <v>thiamethoxam</v>
      </c>
      <c r="EC48" s="3" t="str">
        <v>thiodicarb</v>
      </c>
      <c r="ED48" s="3" t="str">
        <v>triflumuron</v>
      </c>
      <c r="EE48" s="3" t="str">
        <v>Unspecified</v>
      </c>
      <c r="EF48" s="3" t="str">
        <v>yaltox</v>
      </c>
      <c r="EG48" s="3" t="str">
        <v>arabic gum</v>
      </c>
      <c r="EH48" s="3" t="str">
        <v>phostoxin</v>
      </c>
      <c r="EI48" s="3" t="str">
        <v>Rhizobium leguminosarium</v>
      </c>
      <c r="EJ48" s="3" t="str">
        <v>terbuthylazine</v>
      </c>
      <c r="EK48" s="3" t="str">
        <v>pyraclostrobin</v>
      </c>
      <c r="EL48" s="3" t="str">
        <v xml:space="preserve">thiophanate-methyl </v>
      </c>
      <c r="EM48" s="3" t="str">
        <v>Rhizobium tropici</v>
      </c>
      <c r="EN48" s="3" t="str">
        <v>bendioxide</v>
      </c>
      <c r="EO48" s="3" t="str">
        <v>Rhizobium tropici strain CIAT899</v>
      </c>
      <c r="EP48" s="3" t="str">
        <v>Bradyrhizobium japonicum strain USDA 110</v>
      </c>
      <c r="EQ48" s="3" t="str">
        <v>Rhizobia HB-A15</v>
      </c>
      <c r="ER48" s="3" t="str">
        <v>Rhizobia HB-429</v>
      </c>
      <c r="ES48" s="3" t="str">
        <v>Bradyrhizobia</v>
      </c>
      <c r="ET48" s="3" t="str">
        <v>azoxystrobin</v>
      </c>
      <c r="EU48" s="3" t="str">
        <v>metribuzin</v>
      </c>
      <c r="EV48" s="3" t="str">
        <v>quizalofop-p-ethyl</v>
      </c>
      <c r="EW48" s="3" t="str">
        <v>carbendazim</v>
      </c>
    </row>
    <row r="49" spans="1:153" ht="14.5" x14ac:dyDescent="0.35">
      <c r="A49" s="3" t="s">
        <v>9568</v>
      </c>
      <c r="B49" t="s">
        <v>9589</v>
      </c>
      <c r="C49" t="s">
        <v>8527</v>
      </c>
      <c r="D49">
        <v>0</v>
      </c>
      <c r="AD49" s="3" t="str" cm="1">
        <f t="array" ref="AD49:EW49">IFERROR(TRANSPOSE(IF(OR(ISBLANK('Chemicals, Vaccines, Medicines'!$C59),'Chemicals, Vaccines, Medicines'!$C59="Unspecified"),_xlfn._xlws.FILTER(chem[C.Name.2020_1] &amp; "",(chem[C.Is.Name.Commercial]="F")*(chem[C.Name.2020_1]&lt;&gt;"")),_xlfn._xlws.FILTER(chem[C.Name.2020_1] &amp; "",(chem[C.Is.Name.Commercial]="F")*(chem[C.Name.2020_1]&lt;&gt;"")*(chem[C.Type]='Chemicals, Vaccines, Medicines'!$C59)))),"")</f>
        <v>oxytetracycline</v>
      </c>
      <c r="AE49" s="3" t="str">
        <v>olaquindox</v>
      </c>
      <c r="AF49" s="3" t="str">
        <v>diazinon</v>
      </c>
      <c r="AG49" s="3" t="str">
        <v>ivermectin</v>
      </c>
      <c r="AH49" s="3" t="str">
        <v>tretamisole</v>
      </c>
      <c r="AI49" s="3" t="str">
        <v>NDV-Lasota vaccine</v>
      </c>
      <c r="AJ49" s="3" t="str">
        <v>oxytetracycline; vitamin B complex</v>
      </c>
      <c r="AK49" s="3" t="str">
        <v>PPR vaccine</v>
      </c>
      <c r="AL49" s="3" t="str">
        <v>tissue culture rinderpest vaccine</v>
      </c>
      <c r="AM49" s="3" t="str">
        <v xml:space="preserve">Acaulospora scorbiculata </v>
      </c>
      <c r="AN49" s="3" t="str">
        <v>Azospirillum spp.</v>
      </c>
      <c r="AO49" s="3" t="str">
        <v>Azospirilum brasilense</v>
      </c>
      <c r="AP49" s="3" t="str">
        <v>Azosprilum brasilense</v>
      </c>
      <c r="AQ49" s="3" t="str">
        <v>Bacillus spp.</v>
      </c>
      <c r="AR49" s="3" t="str">
        <v>Bacillus subtillis</v>
      </c>
      <c r="AS49" s="3" t="str">
        <v>Gigaspora margarita</v>
      </c>
      <c r="AT49" s="3" t="str">
        <v>Glomus constrictum</v>
      </c>
      <c r="AU49" s="3" t="str">
        <v>Glomus fasciculatum</v>
      </c>
      <c r="AV49" s="3" t="str">
        <v>Glomus geosporum</v>
      </c>
      <c r="AW49" s="3" t="str">
        <v>Glomus intraradices</v>
      </c>
      <c r="AX49" s="3" t="str">
        <v>Glomus spp..</v>
      </c>
      <c r="AY49" s="3" t="str">
        <v>Glomus tortuosum</v>
      </c>
      <c r="AZ49" s="3" t="str">
        <v>glumix</v>
      </c>
      <c r="BA49" s="3" t="str">
        <v>Pseudomonas spp.</v>
      </c>
      <c r="BB49" s="3" t="str">
        <v>Rhizobia (HB-429)</v>
      </c>
      <c r="BC49" s="3" t="str">
        <v>Rhizobia (HB-A15)</v>
      </c>
      <c r="BD49" s="3" t="str">
        <v>Rhizobium leguminosarium (C-05)</v>
      </c>
      <c r="BE49" s="3" t="str">
        <v>Rhizobium leguminosarium (DF-14)</v>
      </c>
      <c r="BF49" s="3" t="str">
        <v>Rhizobium leguminosarium (SEMA 403)</v>
      </c>
      <c r="BG49" s="3" t="str">
        <v>Azadirachta indica</v>
      </c>
      <c r="BH49" s="3" t="str">
        <v>Bacillus thuringiensis</v>
      </c>
      <c r="BI49" s="3" t="str">
        <v>garlic tea and wood ash</v>
      </c>
      <c r="BJ49" s="3" t="str">
        <v>Telenomus remus</v>
      </c>
      <c r="BK49" s="3" t="str">
        <v>bravo</v>
      </c>
      <c r="BL49" s="3" t="str">
        <v>carboxin</v>
      </c>
      <c r="BM49" s="3" t="str">
        <v>chlorothalonil</v>
      </c>
      <c r="BN49" s="3" t="str">
        <v>copper oxychloride</v>
      </c>
      <c r="BO49" s="3" t="str">
        <v>cyproconazol</v>
      </c>
      <c r="BP49" s="3" t="str">
        <v>cyproconazole</v>
      </c>
      <c r="BQ49" s="3" t="str">
        <v>difenoconazole</v>
      </c>
      <c r="BR49" s="3" t="str">
        <v>famoxadone;cymoxanil</v>
      </c>
      <c r="BS49" s="3" t="str">
        <v>fludioxonil</v>
      </c>
      <c r="BT49" s="3" t="str">
        <v>furathiocarb</v>
      </c>
      <c r="BU49" s="3" t="str">
        <v>maneb</v>
      </c>
      <c r="BV49" s="3" t="str">
        <v>mefenoxam</v>
      </c>
      <c r="BW49" s="3" t="str">
        <v>propiconazol</v>
      </c>
      <c r="BX49" s="3" t="str">
        <v>ridomil</v>
      </c>
      <c r="BY49" s="3" t="str">
        <v>unspecified</v>
      </c>
      <c r="BZ49" s="3" t="str">
        <v>2,4-D</v>
      </c>
      <c r="CA49" s="3" t="str">
        <v>acetanilide</v>
      </c>
      <c r="CB49" s="3" t="str">
        <v>acetochlor</v>
      </c>
      <c r="CC49" s="3" t="str">
        <v>alachlor</v>
      </c>
      <c r="CD49" s="3" t="str">
        <v>alachlor;lasso;lariat;crop star;butachlor</v>
      </c>
      <c r="CE49" s="3" t="str">
        <v>atrazine</v>
      </c>
      <c r="CF49" s="3" t="str">
        <v>bromoxynil</v>
      </c>
      <c r="CG49" s="3" t="str">
        <v>clodinafop-propargyl</v>
      </c>
      <c r="CH49" s="3" t="str">
        <v>cypermethrin</v>
      </c>
      <c r="CI49" s="3" t="str">
        <v>dicamba</v>
      </c>
      <c r="CJ49" s="3" t="str">
        <v>fluazifop-p-butyl</v>
      </c>
      <c r="CK49" s="3" t="str">
        <v>flumetsulam</v>
      </c>
      <c r="CL49" s="3" t="str">
        <v>fomesafen</v>
      </c>
      <c r="CM49" s="3" t="str">
        <v xml:space="preserve">foramsulfuron </v>
      </c>
      <c r="CN49" s="3" t="str">
        <v>glyphosate</v>
      </c>
      <c r="CO49" s="3" t="str">
        <v>imazapyr</v>
      </c>
      <c r="CP49" s="3" t="str">
        <v>imazethapyr</v>
      </c>
      <c r="CQ49" s="3" t="str">
        <v>imidazolinone</v>
      </c>
      <c r="CR49" s="3" t="str">
        <v>metosulam</v>
      </c>
      <c r="CS49" s="3" t="str">
        <v>metsulfuron-methyl</v>
      </c>
      <c r="CT49" s="3" t="str">
        <v>nicosulfuron</v>
      </c>
      <c r="CU49" s="3" t="str">
        <v>oxyfluorfen</v>
      </c>
      <c r="CV49" s="3" t="str">
        <v>paraquat</v>
      </c>
      <c r="CW49" s="3" t="str">
        <v>pendimethalin</v>
      </c>
      <c r="CX49" s="3" t="str">
        <v>propanil</v>
      </c>
      <c r="CY49" s="3" t="str">
        <v>s-metolachlor;atrazine</v>
      </c>
      <c r="CZ49" s="3" t="str">
        <v>thifensulfuron-methyl</v>
      </c>
      <c r="DA49" s="3" t="str">
        <v>topramezone</v>
      </c>
      <c r="DB49" s="3" t="str">
        <v>tribenuron-methyl</v>
      </c>
      <c r="DC49" s="3" t="str">
        <v>Unspecified</v>
      </c>
      <c r="DD49" s="3" t="str">
        <v>bay 70143</v>
      </c>
      <c r="DE49" s="3" t="str">
        <v>beta-cyfluthrin</v>
      </c>
      <c r="DF49" s="3" t="str">
        <v>carbaryl</v>
      </c>
      <c r="DG49" s="3" t="str">
        <v>carbofuran</v>
      </c>
      <c r="DH49" s="3" t="str">
        <v>chlorantranilipole</v>
      </c>
      <c r="DI49" s="3" t="str">
        <v>chlorfenapyr</v>
      </c>
      <c r="DJ49" s="3" t="str">
        <v>chlorpyrifos</v>
      </c>
      <c r="DK49" s="3" t="str">
        <v>clothianidin</v>
      </c>
      <c r="DL49" s="3" t="str">
        <v>Curaterr</v>
      </c>
      <c r="DM49" s="3" t="str">
        <v>cypermethrin</v>
      </c>
      <c r="DN49" s="3" t="str">
        <v>D 1221</v>
      </c>
      <c r="DO49" s="3" t="str">
        <v>diazinon</v>
      </c>
      <c r="DP49" s="3" t="str">
        <v>dimethoate</v>
      </c>
      <c r="DQ49" s="3" t="str">
        <v>emamectin benzoate</v>
      </c>
      <c r="DR49" s="3" t="str">
        <v>ENT 27164</v>
      </c>
      <c r="DS49" s="3" t="str">
        <v>fenamiphos</v>
      </c>
      <c r="DT49" s="3" t="str">
        <v>furadan</v>
      </c>
      <c r="DU49" s="3" t="str">
        <v>ilufenuron</v>
      </c>
      <c r="DV49" s="3" t="str">
        <v>imidacloprid</v>
      </c>
      <c r="DW49" s="3" t="str">
        <v>lambda-cyhalothrin</v>
      </c>
      <c r="DX49" s="3" t="str">
        <v>methomyl</v>
      </c>
      <c r="DY49" s="3" t="str">
        <v>permethrin</v>
      </c>
      <c r="DZ49" s="3" t="str">
        <v>profenofos</v>
      </c>
      <c r="EA49" s="3" t="str">
        <v>spinosad</v>
      </c>
      <c r="EB49" s="3" t="str">
        <v>thiamethoxam</v>
      </c>
      <c r="EC49" s="3" t="str">
        <v>thiodicarb</v>
      </c>
      <c r="ED49" s="3" t="str">
        <v>triflumuron</v>
      </c>
      <c r="EE49" s="3" t="str">
        <v>Unspecified</v>
      </c>
      <c r="EF49" s="3" t="str">
        <v>yaltox</v>
      </c>
      <c r="EG49" s="3" t="str">
        <v>arabic gum</v>
      </c>
      <c r="EH49" s="3" t="str">
        <v>phostoxin</v>
      </c>
      <c r="EI49" s="3" t="str">
        <v>Rhizobium leguminosarium</v>
      </c>
      <c r="EJ49" s="3" t="str">
        <v>terbuthylazine</v>
      </c>
      <c r="EK49" s="3" t="str">
        <v>pyraclostrobin</v>
      </c>
      <c r="EL49" s="3" t="str">
        <v xml:space="preserve">thiophanate-methyl </v>
      </c>
      <c r="EM49" s="3" t="str">
        <v>Rhizobium tropici</v>
      </c>
      <c r="EN49" s="3" t="str">
        <v>bendioxide</v>
      </c>
      <c r="EO49" s="3" t="str">
        <v>Rhizobium tropici strain CIAT899</v>
      </c>
      <c r="EP49" s="3" t="str">
        <v>Bradyrhizobium japonicum strain USDA 110</v>
      </c>
      <c r="EQ49" s="3" t="str">
        <v>Rhizobia HB-A15</v>
      </c>
      <c r="ER49" s="3" t="str">
        <v>Rhizobia HB-429</v>
      </c>
      <c r="ES49" s="3" t="str">
        <v>Bradyrhizobia</v>
      </c>
      <c r="ET49" s="3" t="str">
        <v>azoxystrobin</v>
      </c>
      <c r="EU49" s="3" t="str">
        <v>metribuzin</v>
      </c>
      <c r="EV49" s="3" t="str">
        <v>quizalofop-p-ethyl</v>
      </c>
      <c r="EW49" s="3" t="str">
        <v>carbendazim</v>
      </c>
    </row>
    <row r="50" spans="1:153" ht="14.5" x14ac:dyDescent="0.35">
      <c r="A50" s="3" t="s">
        <v>9568</v>
      </c>
      <c r="B50" t="s">
        <v>9590</v>
      </c>
      <c r="C50" t="s">
        <v>8527</v>
      </c>
      <c r="D50">
        <v>5</v>
      </c>
      <c r="AD50" s="3" t="str" cm="1">
        <f t="array" ref="AD50:EW50">IFERROR(TRANSPOSE(IF(OR(ISBLANK('Chemicals, Vaccines, Medicines'!$C60),'Chemicals, Vaccines, Medicines'!$C60="Unspecified"),_xlfn._xlws.FILTER(chem[C.Name.2020_1] &amp; "",(chem[C.Is.Name.Commercial]="F")*(chem[C.Name.2020_1]&lt;&gt;"")),_xlfn._xlws.FILTER(chem[C.Name.2020_1] &amp; "",(chem[C.Is.Name.Commercial]="F")*(chem[C.Name.2020_1]&lt;&gt;"")*(chem[C.Type]='Chemicals, Vaccines, Medicines'!$C60)))),"")</f>
        <v>oxytetracycline</v>
      </c>
      <c r="AE50" s="3" t="str">
        <v>olaquindox</v>
      </c>
      <c r="AF50" s="3" t="str">
        <v>diazinon</v>
      </c>
      <c r="AG50" s="3" t="str">
        <v>ivermectin</v>
      </c>
      <c r="AH50" s="3" t="str">
        <v>tretamisole</v>
      </c>
      <c r="AI50" s="3" t="str">
        <v>NDV-Lasota vaccine</v>
      </c>
      <c r="AJ50" s="3" t="str">
        <v>oxytetracycline; vitamin B complex</v>
      </c>
      <c r="AK50" s="3" t="str">
        <v>PPR vaccine</v>
      </c>
      <c r="AL50" s="3" t="str">
        <v>tissue culture rinderpest vaccine</v>
      </c>
      <c r="AM50" s="3" t="str">
        <v xml:space="preserve">Acaulospora scorbiculata </v>
      </c>
      <c r="AN50" s="3" t="str">
        <v>Azospirillum spp.</v>
      </c>
      <c r="AO50" s="3" t="str">
        <v>Azospirilum brasilense</v>
      </c>
      <c r="AP50" s="3" t="str">
        <v>Azosprilum brasilense</v>
      </c>
      <c r="AQ50" s="3" t="str">
        <v>Bacillus spp.</v>
      </c>
      <c r="AR50" s="3" t="str">
        <v>Bacillus subtillis</v>
      </c>
      <c r="AS50" s="3" t="str">
        <v>Gigaspora margarita</v>
      </c>
      <c r="AT50" s="3" t="str">
        <v>Glomus constrictum</v>
      </c>
      <c r="AU50" s="3" t="str">
        <v>Glomus fasciculatum</v>
      </c>
      <c r="AV50" s="3" t="str">
        <v>Glomus geosporum</v>
      </c>
      <c r="AW50" s="3" t="str">
        <v>Glomus intraradices</v>
      </c>
      <c r="AX50" s="3" t="str">
        <v>Glomus spp..</v>
      </c>
      <c r="AY50" s="3" t="str">
        <v>Glomus tortuosum</v>
      </c>
      <c r="AZ50" s="3" t="str">
        <v>glumix</v>
      </c>
      <c r="BA50" s="3" t="str">
        <v>Pseudomonas spp.</v>
      </c>
      <c r="BB50" s="3" t="str">
        <v>Rhizobia (HB-429)</v>
      </c>
      <c r="BC50" s="3" t="str">
        <v>Rhizobia (HB-A15)</v>
      </c>
      <c r="BD50" s="3" t="str">
        <v>Rhizobium leguminosarium (C-05)</v>
      </c>
      <c r="BE50" s="3" t="str">
        <v>Rhizobium leguminosarium (DF-14)</v>
      </c>
      <c r="BF50" s="3" t="str">
        <v>Rhizobium leguminosarium (SEMA 403)</v>
      </c>
      <c r="BG50" s="3" t="str">
        <v>Azadirachta indica</v>
      </c>
      <c r="BH50" s="3" t="str">
        <v>Bacillus thuringiensis</v>
      </c>
      <c r="BI50" s="3" t="str">
        <v>garlic tea and wood ash</v>
      </c>
      <c r="BJ50" s="3" t="str">
        <v>Telenomus remus</v>
      </c>
      <c r="BK50" s="3" t="str">
        <v>bravo</v>
      </c>
      <c r="BL50" s="3" t="str">
        <v>carboxin</v>
      </c>
      <c r="BM50" s="3" t="str">
        <v>chlorothalonil</v>
      </c>
      <c r="BN50" s="3" t="str">
        <v>copper oxychloride</v>
      </c>
      <c r="BO50" s="3" t="str">
        <v>cyproconazol</v>
      </c>
      <c r="BP50" s="3" t="str">
        <v>cyproconazole</v>
      </c>
      <c r="BQ50" s="3" t="str">
        <v>difenoconazole</v>
      </c>
      <c r="BR50" s="3" t="str">
        <v>famoxadone;cymoxanil</v>
      </c>
      <c r="BS50" s="3" t="str">
        <v>fludioxonil</v>
      </c>
      <c r="BT50" s="3" t="str">
        <v>furathiocarb</v>
      </c>
      <c r="BU50" s="3" t="str">
        <v>maneb</v>
      </c>
      <c r="BV50" s="3" t="str">
        <v>mefenoxam</v>
      </c>
      <c r="BW50" s="3" t="str">
        <v>propiconazol</v>
      </c>
      <c r="BX50" s="3" t="str">
        <v>ridomil</v>
      </c>
      <c r="BY50" s="3" t="str">
        <v>unspecified</v>
      </c>
      <c r="BZ50" s="3" t="str">
        <v>2,4-D</v>
      </c>
      <c r="CA50" s="3" t="str">
        <v>acetanilide</v>
      </c>
      <c r="CB50" s="3" t="str">
        <v>acetochlor</v>
      </c>
      <c r="CC50" s="3" t="str">
        <v>alachlor</v>
      </c>
      <c r="CD50" s="3" t="str">
        <v>alachlor;lasso;lariat;crop star;butachlor</v>
      </c>
      <c r="CE50" s="3" t="str">
        <v>atrazine</v>
      </c>
      <c r="CF50" s="3" t="str">
        <v>bromoxynil</v>
      </c>
      <c r="CG50" s="3" t="str">
        <v>clodinafop-propargyl</v>
      </c>
      <c r="CH50" s="3" t="str">
        <v>cypermethrin</v>
      </c>
      <c r="CI50" s="3" t="str">
        <v>dicamba</v>
      </c>
      <c r="CJ50" s="3" t="str">
        <v>fluazifop-p-butyl</v>
      </c>
      <c r="CK50" s="3" t="str">
        <v>flumetsulam</v>
      </c>
      <c r="CL50" s="3" t="str">
        <v>fomesafen</v>
      </c>
      <c r="CM50" s="3" t="str">
        <v xml:space="preserve">foramsulfuron </v>
      </c>
      <c r="CN50" s="3" t="str">
        <v>glyphosate</v>
      </c>
      <c r="CO50" s="3" t="str">
        <v>imazapyr</v>
      </c>
      <c r="CP50" s="3" t="str">
        <v>imazethapyr</v>
      </c>
      <c r="CQ50" s="3" t="str">
        <v>imidazolinone</v>
      </c>
      <c r="CR50" s="3" t="str">
        <v>metosulam</v>
      </c>
      <c r="CS50" s="3" t="str">
        <v>metsulfuron-methyl</v>
      </c>
      <c r="CT50" s="3" t="str">
        <v>nicosulfuron</v>
      </c>
      <c r="CU50" s="3" t="str">
        <v>oxyfluorfen</v>
      </c>
      <c r="CV50" s="3" t="str">
        <v>paraquat</v>
      </c>
      <c r="CW50" s="3" t="str">
        <v>pendimethalin</v>
      </c>
      <c r="CX50" s="3" t="str">
        <v>propanil</v>
      </c>
      <c r="CY50" s="3" t="str">
        <v>s-metolachlor;atrazine</v>
      </c>
      <c r="CZ50" s="3" t="str">
        <v>thifensulfuron-methyl</v>
      </c>
      <c r="DA50" s="3" t="str">
        <v>topramezone</v>
      </c>
      <c r="DB50" s="3" t="str">
        <v>tribenuron-methyl</v>
      </c>
      <c r="DC50" s="3" t="str">
        <v>Unspecified</v>
      </c>
      <c r="DD50" s="3" t="str">
        <v>bay 70143</v>
      </c>
      <c r="DE50" s="3" t="str">
        <v>beta-cyfluthrin</v>
      </c>
      <c r="DF50" s="3" t="str">
        <v>carbaryl</v>
      </c>
      <c r="DG50" s="3" t="str">
        <v>carbofuran</v>
      </c>
      <c r="DH50" s="3" t="str">
        <v>chlorantranilipole</v>
      </c>
      <c r="DI50" s="3" t="str">
        <v>chlorfenapyr</v>
      </c>
      <c r="DJ50" s="3" t="str">
        <v>chlorpyrifos</v>
      </c>
      <c r="DK50" s="3" t="str">
        <v>clothianidin</v>
      </c>
      <c r="DL50" s="3" t="str">
        <v>Curaterr</v>
      </c>
      <c r="DM50" s="3" t="str">
        <v>cypermethrin</v>
      </c>
      <c r="DN50" s="3" t="str">
        <v>D 1221</v>
      </c>
      <c r="DO50" s="3" t="str">
        <v>diazinon</v>
      </c>
      <c r="DP50" s="3" t="str">
        <v>dimethoate</v>
      </c>
      <c r="DQ50" s="3" t="str">
        <v>emamectin benzoate</v>
      </c>
      <c r="DR50" s="3" t="str">
        <v>ENT 27164</v>
      </c>
      <c r="DS50" s="3" t="str">
        <v>fenamiphos</v>
      </c>
      <c r="DT50" s="3" t="str">
        <v>furadan</v>
      </c>
      <c r="DU50" s="3" t="str">
        <v>ilufenuron</v>
      </c>
      <c r="DV50" s="3" t="str">
        <v>imidacloprid</v>
      </c>
      <c r="DW50" s="3" t="str">
        <v>lambda-cyhalothrin</v>
      </c>
      <c r="DX50" s="3" t="str">
        <v>methomyl</v>
      </c>
      <c r="DY50" s="3" t="str">
        <v>permethrin</v>
      </c>
      <c r="DZ50" s="3" t="str">
        <v>profenofos</v>
      </c>
      <c r="EA50" s="3" t="str">
        <v>spinosad</v>
      </c>
      <c r="EB50" s="3" t="str">
        <v>thiamethoxam</v>
      </c>
      <c r="EC50" s="3" t="str">
        <v>thiodicarb</v>
      </c>
      <c r="ED50" s="3" t="str">
        <v>triflumuron</v>
      </c>
      <c r="EE50" s="3" t="str">
        <v>Unspecified</v>
      </c>
      <c r="EF50" s="3" t="str">
        <v>yaltox</v>
      </c>
      <c r="EG50" s="3" t="str">
        <v>arabic gum</v>
      </c>
      <c r="EH50" s="3" t="str">
        <v>phostoxin</v>
      </c>
      <c r="EI50" s="3" t="str">
        <v>Rhizobium leguminosarium</v>
      </c>
      <c r="EJ50" s="3" t="str">
        <v>terbuthylazine</v>
      </c>
      <c r="EK50" s="3" t="str">
        <v>pyraclostrobin</v>
      </c>
      <c r="EL50" s="3" t="str">
        <v xml:space="preserve">thiophanate-methyl </v>
      </c>
      <c r="EM50" s="3" t="str">
        <v>Rhizobium tropici</v>
      </c>
      <c r="EN50" s="3" t="str">
        <v>bendioxide</v>
      </c>
      <c r="EO50" s="3" t="str">
        <v>Rhizobium tropici strain CIAT899</v>
      </c>
      <c r="EP50" s="3" t="str">
        <v>Bradyrhizobium japonicum strain USDA 110</v>
      </c>
      <c r="EQ50" s="3" t="str">
        <v>Rhizobia HB-A15</v>
      </c>
      <c r="ER50" s="3" t="str">
        <v>Rhizobia HB-429</v>
      </c>
      <c r="ES50" s="3" t="str">
        <v>Bradyrhizobia</v>
      </c>
      <c r="ET50" s="3" t="str">
        <v>azoxystrobin</v>
      </c>
      <c r="EU50" s="3" t="str">
        <v>metribuzin</v>
      </c>
      <c r="EV50" s="3" t="str">
        <v>quizalofop-p-ethyl</v>
      </c>
      <c r="EW50" s="3" t="str">
        <v>carbendazim</v>
      </c>
    </row>
    <row r="51" spans="1:153" ht="14.5" x14ac:dyDescent="0.35">
      <c r="A51" s="3" t="s">
        <v>9568</v>
      </c>
      <c r="B51" t="s">
        <v>9591</v>
      </c>
      <c r="C51" t="s">
        <v>8526</v>
      </c>
      <c r="D51">
        <v>0</v>
      </c>
      <c r="AD51" s="3" t="str" cm="1">
        <f t="array" ref="AD51:EW51">IFERROR(TRANSPOSE(IF(OR(ISBLANK('Chemicals, Vaccines, Medicines'!$C61),'Chemicals, Vaccines, Medicines'!$C61="Unspecified"),_xlfn._xlws.FILTER(chem[C.Name.2020_1] &amp; "",(chem[C.Is.Name.Commercial]="F")*(chem[C.Name.2020_1]&lt;&gt;"")),_xlfn._xlws.FILTER(chem[C.Name.2020_1] &amp; "",(chem[C.Is.Name.Commercial]="F")*(chem[C.Name.2020_1]&lt;&gt;"")*(chem[C.Type]='Chemicals, Vaccines, Medicines'!$C61)))),"")</f>
        <v>oxytetracycline</v>
      </c>
      <c r="AE51" s="3" t="str">
        <v>olaquindox</v>
      </c>
      <c r="AF51" s="3" t="str">
        <v>diazinon</v>
      </c>
      <c r="AG51" s="3" t="str">
        <v>ivermectin</v>
      </c>
      <c r="AH51" s="3" t="str">
        <v>tretamisole</v>
      </c>
      <c r="AI51" s="3" t="str">
        <v>NDV-Lasota vaccine</v>
      </c>
      <c r="AJ51" s="3" t="str">
        <v>oxytetracycline; vitamin B complex</v>
      </c>
      <c r="AK51" s="3" t="str">
        <v>PPR vaccine</v>
      </c>
      <c r="AL51" s="3" t="str">
        <v>tissue culture rinderpest vaccine</v>
      </c>
      <c r="AM51" s="3" t="str">
        <v xml:space="preserve">Acaulospora scorbiculata </v>
      </c>
      <c r="AN51" s="3" t="str">
        <v>Azospirillum spp.</v>
      </c>
      <c r="AO51" s="3" t="str">
        <v>Azospirilum brasilense</v>
      </c>
      <c r="AP51" s="3" t="str">
        <v>Azosprilum brasilense</v>
      </c>
      <c r="AQ51" s="3" t="str">
        <v>Bacillus spp.</v>
      </c>
      <c r="AR51" s="3" t="str">
        <v>Bacillus subtillis</v>
      </c>
      <c r="AS51" s="3" t="str">
        <v>Gigaspora margarita</v>
      </c>
      <c r="AT51" s="3" t="str">
        <v>Glomus constrictum</v>
      </c>
      <c r="AU51" s="3" t="str">
        <v>Glomus fasciculatum</v>
      </c>
      <c r="AV51" s="3" t="str">
        <v>Glomus geosporum</v>
      </c>
      <c r="AW51" s="3" t="str">
        <v>Glomus intraradices</v>
      </c>
      <c r="AX51" s="3" t="str">
        <v>Glomus spp..</v>
      </c>
      <c r="AY51" s="3" t="str">
        <v>Glomus tortuosum</v>
      </c>
      <c r="AZ51" s="3" t="str">
        <v>glumix</v>
      </c>
      <c r="BA51" s="3" t="str">
        <v>Pseudomonas spp.</v>
      </c>
      <c r="BB51" s="3" t="str">
        <v>Rhizobia (HB-429)</v>
      </c>
      <c r="BC51" s="3" t="str">
        <v>Rhizobia (HB-A15)</v>
      </c>
      <c r="BD51" s="3" t="str">
        <v>Rhizobium leguminosarium (C-05)</v>
      </c>
      <c r="BE51" s="3" t="str">
        <v>Rhizobium leguminosarium (DF-14)</v>
      </c>
      <c r="BF51" s="3" t="str">
        <v>Rhizobium leguminosarium (SEMA 403)</v>
      </c>
      <c r="BG51" s="3" t="str">
        <v>Azadirachta indica</v>
      </c>
      <c r="BH51" s="3" t="str">
        <v>Bacillus thuringiensis</v>
      </c>
      <c r="BI51" s="3" t="str">
        <v>garlic tea and wood ash</v>
      </c>
      <c r="BJ51" s="3" t="str">
        <v>Telenomus remus</v>
      </c>
      <c r="BK51" s="3" t="str">
        <v>bravo</v>
      </c>
      <c r="BL51" s="3" t="str">
        <v>carboxin</v>
      </c>
      <c r="BM51" s="3" t="str">
        <v>chlorothalonil</v>
      </c>
      <c r="BN51" s="3" t="str">
        <v>copper oxychloride</v>
      </c>
      <c r="BO51" s="3" t="str">
        <v>cyproconazol</v>
      </c>
      <c r="BP51" s="3" t="str">
        <v>cyproconazole</v>
      </c>
      <c r="BQ51" s="3" t="str">
        <v>difenoconazole</v>
      </c>
      <c r="BR51" s="3" t="str">
        <v>famoxadone;cymoxanil</v>
      </c>
      <c r="BS51" s="3" t="str">
        <v>fludioxonil</v>
      </c>
      <c r="BT51" s="3" t="str">
        <v>furathiocarb</v>
      </c>
      <c r="BU51" s="3" t="str">
        <v>maneb</v>
      </c>
      <c r="BV51" s="3" t="str">
        <v>mefenoxam</v>
      </c>
      <c r="BW51" s="3" t="str">
        <v>propiconazol</v>
      </c>
      <c r="BX51" s="3" t="str">
        <v>ridomil</v>
      </c>
      <c r="BY51" s="3" t="str">
        <v>unspecified</v>
      </c>
      <c r="BZ51" s="3" t="str">
        <v>2,4-D</v>
      </c>
      <c r="CA51" s="3" t="str">
        <v>acetanilide</v>
      </c>
      <c r="CB51" s="3" t="str">
        <v>acetochlor</v>
      </c>
      <c r="CC51" s="3" t="str">
        <v>alachlor</v>
      </c>
      <c r="CD51" s="3" t="str">
        <v>alachlor;lasso;lariat;crop star;butachlor</v>
      </c>
      <c r="CE51" s="3" t="str">
        <v>atrazine</v>
      </c>
      <c r="CF51" s="3" t="str">
        <v>bromoxynil</v>
      </c>
      <c r="CG51" s="3" t="str">
        <v>clodinafop-propargyl</v>
      </c>
      <c r="CH51" s="3" t="str">
        <v>cypermethrin</v>
      </c>
      <c r="CI51" s="3" t="str">
        <v>dicamba</v>
      </c>
      <c r="CJ51" s="3" t="str">
        <v>fluazifop-p-butyl</v>
      </c>
      <c r="CK51" s="3" t="str">
        <v>flumetsulam</v>
      </c>
      <c r="CL51" s="3" t="str">
        <v>fomesafen</v>
      </c>
      <c r="CM51" s="3" t="str">
        <v xml:space="preserve">foramsulfuron </v>
      </c>
      <c r="CN51" s="3" t="str">
        <v>glyphosate</v>
      </c>
      <c r="CO51" s="3" t="str">
        <v>imazapyr</v>
      </c>
      <c r="CP51" s="3" t="str">
        <v>imazethapyr</v>
      </c>
      <c r="CQ51" s="3" t="str">
        <v>imidazolinone</v>
      </c>
      <c r="CR51" s="3" t="str">
        <v>metosulam</v>
      </c>
      <c r="CS51" s="3" t="str">
        <v>metsulfuron-methyl</v>
      </c>
      <c r="CT51" s="3" t="str">
        <v>nicosulfuron</v>
      </c>
      <c r="CU51" s="3" t="str">
        <v>oxyfluorfen</v>
      </c>
      <c r="CV51" s="3" t="str">
        <v>paraquat</v>
      </c>
      <c r="CW51" s="3" t="str">
        <v>pendimethalin</v>
      </c>
      <c r="CX51" s="3" t="str">
        <v>propanil</v>
      </c>
      <c r="CY51" s="3" t="str">
        <v>s-metolachlor;atrazine</v>
      </c>
      <c r="CZ51" s="3" t="str">
        <v>thifensulfuron-methyl</v>
      </c>
      <c r="DA51" s="3" t="str">
        <v>topramezone</v>
      </c>
      <c r="DB51" s="3" t="str">
        <v>tribenuron-methyl</v>
      </c>
      <c r="DC51" s="3" t="str">
        <v>Unspecified</v>
      </c>
      <c r="DD51" s="3" t="str">
        <v>bay 70143</v>
      </c>
      <c r="DE51" s="3" t="str">
        <v>beta-cyfluthrin</v>
      </c>
      <c r="DF51" s="3" t="str">
        <v>carbaryl</v>
      </c>
      <c r="DG51" s="3" t="str">
        <v>carbofuran</v>
      </c>
      <c r="DH51" s="3" t="str">
        <v>chlorantranilipole</v>
      </c>
      <c r="DI51" s="3" t="str">
        <v>chlorfenapyr</v>
      </c>
      <c r="DJ51" s="3" t="str">
        <v>chlorpyrifos</v>
      </c>
      <c r="DK51" s="3" t="str">
        <v>clothianidin</v>
      </c>
      <c r="DL51" s="3" t="str">
        <v>Curaterr</v>
      </c>
      <c r="DM51" s="3" t="str">
        <v>cypermethrin</v>
      </c>
      <c r="DN51" s="3" t="str">
        <v>D 1221</v>
      </c>
      <c r="DO51" s="3" t="str">
        <v>diazinon</v>
      </c>
      <c r="DP51" s="3" t="str">
        <v>dimethoate</v>
      </c>
      <c r="DQ51" s="3" t="str">
        <v>emamectin benzoate</v>
      </c>
      <c r="DR51" s="3" t="str">
        <v>ENT 27164</v>
      </c>
      <c r="DS51" s="3" t="str">
        <v>fenamiphos</v>
      </c>
      <c r="DT51" s="3" t="str">
        <v>furadan</v>
      </c>
      <c r="DU51" s="3" t="str">
        <v>ilufenuron</v>
      </c>
      <c r="DV51" s="3" t="str">
        <v>imidacloprid</v>
      </c>
      <c r="DW51" s="3" t="str">
        <v>lambda-cyhalothrin</v>
      </c>
      <c r="DX51" s="3" t="str">
        <v>methomyl</v>
      </c>
      <c r="DY51" s="3" t="str">
        <v>permethrin</v>
      </c>
      <c r="DZ51" s="3" t="str">
        <v>profenofos</v>
      </c>
      <c r="EA51" s="3" t="str">
        <v>spinosad</v>
      </c>
      <c r="EB51" s="3" t="str">
        <v>thiamethoxam</v>
      </c>
      <c r="EC51" s="3" t="str">
        <v>thiodicarb</v>
      </c>
      <c r="ED51" s="3" t="str">
        <v>triflumuron</v>
      </c>
      <c r="EE51" s="3" t="str">
        <v>Unspecified</v>
      </c>
      <c r="EF51" s="3" t="str">
        <v>yaltox</v>
      </c>
      <c r="EG51" s="3" t="str">
        <v>arabic gum</v>
      </c>
      <c r="EH51" s="3" t="str">
        <v>phostoxin</v>
      </c>
      <c r="EI51" s="3" t="str">
        <v>Rhizobium leguminosarium</v>
      </c>
      <c r="EJ51" s="3" t="str">
        <v>terbuthylazine</v>
      </c>
      <c r="EK51" s="3" t="str">
        <v>pyraclostrobin</v>
      </c>
      <c r="EL51" s="3" t="str">
        <v xml:space="preserve">thiophanate-methyl </v>
      </c>
      <c r="EM51" s="3" t="str">
        <v>Rhizobium tropici</v>
      </c>
      <c r="EN51" s="3" t="str">
        <v>bendioxide</v>
      </c>
      <c r="EO51" s="3" t="str">
        <v>Rhizobium tropici strain CIAT899</v>
      </c>
      <c r="EP51" s="3" t="str">
        <v>Bradyrhizobium japonicum strain USDA 110</v>
      </c>
      <c r="EQ51" s="3" t="str">
        <v>Rhizobia HB-A15</v>
      </c>
      <c r="ER51" s="3" t="str">
        <v>Rhizobia HB-429</v>
      </c>
      <c r="ES51" s="3" t="str">
        <v>Bradyrhizobia</v>
      </c>
      <c r="ET51" s="3" t="str">
        <v>azoxystrobin</v>
      </c>
      <c r="EU51" s="3" t="str">
        <v>metribuzin</v>
      </c>
      <c r="EV51" s="3" t="str">
        <v>quizalofop-p-ethyl</v>
      </c>
      <c r="EW51" s="3" t="str">
        <v>carbendazim</v>
      </c>
    </row>
    <row r="52" spans="1:153" ht="14.5" x14ac:dyDescent="0.35">
      <c r="A52" s="3" t="s">
        <v>9568</v>
      </c>
      <c r="B52" t="s">
        <v>9592</v>
      </c>
      <c r="C52" t="s">
        <v>8526</v>
      </c>
      <c r="D52">
        <v>1</v>
      </c>
    </row>
    <row r="53" spans="1:153" ht="14.5" x14ac:dyDescent="0.35">
      <c r="A53" s="3" t="s">
        <v>9568</v>
      </c>
      <c r="B53" t="s">
        <v>9593</v>
      </c>
      <c r="C53" t="s">
        <v>8527</v>
      </c>
      <c r="D53">
        <v>0</v>
      </c>
    </row>
    <row r="54" spans="1:153" ht="14.5" x14ac:dyDescent="0.35">
      <c r="A54" s="3" t="s">
        <v>9568</v>
      </c>
      <c r="B54" t="s">
        <v>9594</v>
      </c>
      <c r="C54" t="s">
        <v>8527</v>
      </c>
      <c r="D54">
        <v>0</v>
      </c>
    </row>
    <row r="55" spans="1:153" ht="14.5" x14ac:dyDescent="0.35">
      <c r="A55" s="3" t="s">
        <v>9568</v>
      </c>
      <c r="B55" t="s">
        <v>9595</v>
      </c>
      <c r="C55" t="s">
        <v>8527</v>
      </c>
      <c r="D55">
        <v>0</v>
      </c>
    </row>
    <row r="56" spans="1:153" ht="14.5" x14ac:dyDescent="0.35">
      <c r="A56" s="3" t="s">
        <v>9568</v>
      </c>
      <c r="B56" t="s">
        <v>9380</v>
      </c>
      <c r="C56" t="s">
        <v>8527</v>
      </c>
      <c r="D56">
        <v>0</v>
      </c>
    </row>
    <row r="57" spans="1:153" ht="14.5" x14ac:dyDescent="0.35">
      <c r="A57" s="3" t="s">
        <v>9568</v>
      </c>
      <c r="B57" t="s">
        <v>9381</v>
      </c>
      <c r="C57" t="s">
        <v>8527</v>
      </c>
      <c r="D57">
        <v>0</v>
      </c>
    </row>
    <row r="58" spans="1:153" ht="14.5" x14ac:dyDescent="0.35">
      <c r="A58" s="3" t="s">
        <v>9568</v>
      </c>
      <c r="B58" t="s">
        <v>9379</v>
      </c>
      <c r="C58" t="s">
        <v>8527</v>
      </c>
      <c r="D58">
        <v>0</v>
      </c>
    </row>
    <row r="59" spans="1:153" ht="14.5" x14ac:dyDescent="0.35">
      <c r="A59" s="3" t="s">
        <v>9568</v>
      </c>
      <c r="B59" t="s">
        <v>9596</v>
      </c>
      <c r="C59" t="s">
        <v>8526</v>
      </c>
      <c r="D59">
        <v>1</v>
      </c>
    </row>
    <row r="60" spans="1:153" ht="14.5" x14ac:dyDescent="0.35">
      <c r="A60" s="3" t="s">
        <v>9568</v>
      </c>
      <c r="B60" t="s">
        <v>9597</v>
      </c>
      <c r="C60" t="s">
        <v>8526</v>
      </c>
      <c r="D60">
        <v>2</v>
      </c>
    </row>
    <row r="61" spans="1:153" ht="14.5" x14ac:dyDescent="0.35">
      <c r="A61" s="3" t="s">
        <v>9568</v>
      </c>
      <c r="B61" t="s">
        <v>9598</v>
      </c>
      <c r="C61" t="s">
        <v>8526</v>
      </c>
      <c r="D61">
        <v>4</v>
      </c>
    </row>
    <row r="62" spans="1:153" ht="14.5" x14ac:dyDescent="0.35">
      <c r="A62" s="3" t="s">
        <v>9130</v>
      </c>
      <c r="B62"/>
      <c r="C62" t="s">
        <v>637</v>
      </c>
      <c r="D62">
        <v>0</v>
      </c>
    </row>
    <row r="63" spans="1:153" ht="14.5" x14ac:dyDescent="0.35">
      <c r="A63" s="3" t="s">
        <v>9128</v>
      </c>
      <c r="B63"/>
      <c r="C63" t="s">
        <v>637</v>
      </c>
      <c r="D63">
        <v>0</v>
      </c>
    </row>
    <row r="64" spans="1:153" ht="14.5" x14ac:dyDescent="0.35">
      <c r="A64" s="3" t="s">
        <v>9129</v>
      </c>
      <c r="B64"/>
      <c r="C64" t="s">
        <v>637</v>
      </c>
      <c r="D64">
        <v>0</v>
      </c>
    </row>
    <row r="65" spans="1:4" ht="14.5" x14ac:dyDescent="0.35">
      <c r="A65" s="3" t="s">
        <v>9127</v>
      </c>
      <c r="B65" t="s">
        <v>1730</v>
      </c>
      <c r="C65" t="s">
        <v>8527</v>
      </c>
      <c r="D65">
        <v>0</v>
      </c>
    </row>
    <row r="66" spans="1:4" ht="14.5" x14ac:dyDescent="0.35">
      <c r="A66" s="3" t="s">
        <v>9127</v>
      </c>
      <c r="B66" t="s">
        <v>9599</v>
      </c>
      <c r="C66" t="s">
        <v>8527</v>
      </c>
      <c r="D66">
        <v>0</v>
      </c>
    </row>
    <row r="67" spans="1:4" ht="14.5" x14ac:dyDescent="0.35">
      <c r="A67" s="3" t="s">
        <v>9127</v>
      </c>
      <c r="B67" t="s">
        <v>9600</v>
      </c>
      <c r="C67" t="s">
        <v>8527</v>
      </c>
      <c r="D67">
        <v>0</v>
      </c>
    </row>
    <row r="68" spans="1:4" ht="14.5" x14ac:dyDescent="0.35">
      <c r="A68" s="3" t="s">
        <v>9127</v>
      </c>
      <c r="B68" t="s">
        <v>9601</v>
      </c>
      <c r="C68" t="s">
        <v>8527</v>
      </c>
      <c r="D68">
        <v>0</v>
      </c>
    </row>
    <row r="69" spans="1:4" ht="14.5" x14ac:dyDescent="0.35">
      <c r="A69" s="3" t="s">
        <v>9127</v>
      </c>
      <c r="B69"/>
      <c r="C69" t="s">
        <v>637</v>
      </c>
      <c r="D69">
        <v>0</v>
      </c>
    </row>
    <row r="70" spans="1:4" ht="14.5" x14ac:dyDescent="0.35">
      <c r="A70" s="3" t="s">
        <v>2270</v>
      </c>
      <c r="B70" t="s">
        <v>3871</v>
      </c>
      <c r="C70" t="s">
        <v>8526</v>
      </c>
      <c r="D70">
        <v>2</v>
      </c>
    </row>
    <row r="71" spans="1:4" ht="14.5" x14ac:dyDescent="0.35">
      <c r="A71" s="3" t="s">
        <v>2270</v>
      </c>
      <c r="B71" t="s">
        <v>9602</v>
      </c>
      <c r="C71" t="s">
        <v>8526</v>
      </c>
      <c r="D71">
        <v>2</v>
      </c>
    </row>
    <row r="72" spans="1:4" ht="14.5" x14ac:dyDescent="0.35">
      <c r="A72" s="3" t="s">
        <v>2270</v>
      </c>
      <c r="B72" t="s">
        <v>3872</v>
      </c>
      <c r="C72" t="s">
        <v>8526</v>
      </c>
      <c r="D72">
        <v>3</v>
      </c>
    </row>
    <row r="73" spans="1:4" ht="14.5" x14ac:dyDescent="0.35">
      <c r="A73" s="3" t="s">
        <v>2270</v>
      </c>
      <c r="B73" t="s">
        <v>3926</v>
      </c>
      <c r="C73" t="s">
        <v>8527</v>
      </c>
      <c r="D73">
        <v>0</v>
      </c>
    </row>
    <row r="74" spans="1:4" ht="14.5" x14ac:dyDescent="0.35">
      <c r="A74" s="3" t="s">
        <v>2270</v>
      </c>
      <c r="B74" t="s">
        <v>3882</v>
      </c>
      <c r="C74" t="s">
        <v>8526</v>
      </c>
      <c r="D74">
        <v>1</v>
      </c>
    </row>
    <row r="75" spans="1:4" ht="14.5" x14ac:dyDescent="0.35">
      <c r="A75" s="3" t="s">
        <v>2270</v>
      </c>
      <c r="B75" t="s">
        <v>3884</v>
      </c>
      <c r="C75" t="s">
        <v>8526</v>
      </c>
      <c r="D75">
        <v>1</v>
      </c>
    </row>
    <row r="76" spans="1:4" ht="14.5" x14ac:dyDescent="0.35">
      <c r="A76" s="3" t="s">
        <v>2270</v>
      </c>
      <c r="B76" t="s">
        <v>3892</v>
      </c>
      <c r="C76" t="s">
        <v>8526</v>
      </c>
      <c r="D76">
        <v>2</v>
      </c>
    </row>
    <row r="77" spans="1:4" ht="14.5" x14ac:dyDescent="0.35">
      <c r="A77" s="3" t="s">
        <v>2270</v>
      </c>
      <c r="B77" t="s">
        <v>9603</v>
      </c>
      <c r="C77" t="s">
        <v>8527</v>
      </c>
      <c r="D77">
        <v>0</v>
      </c>
    </row>
    <row r="78" spans="1:4" ht="14.5" x14ac:dyDescent="0.35">
      <c r="A78" s="3" t="s">
        <v>2270</v>
      </c>
      <c r="B78" t="s">
        <v>3885</v>
      </c>
      <c r="C78" t="s">
        <v>8527</v>
      </c>
      <c r="D78">
        <v>0</v>
      </c>
    </row>
    <row r="79" spans="1:4" ht="14.5" x14ac:dyDescent="0.35">
      <c r="A79" s="3" t="s">
        <v>2270</v>
      </c>
      <c r="B79" t="s">
        <v>3933</v>
      </c>
      <c r="C79" t="s">
        <v>8527</v>
      </c>
      <c r="D79">
        <v>0</v>
      </c>
    </row>
    <row r="80" spans="1:4" ht="14.5" x14ac:dyDescent="0.35">
      <c r="A80" s="3" t="s">
        <v>2270</v>
      </c>
      <c r="B80" t="s">
        <v>3934</v>
      </c>
      <c r="C80" t="s">
        <v>8527</v>
      </c>
      <c r="D80">
        <v>0</v>
      </c>
    </row>
    <row r="81" spans="1:4" ht="14.5" x14ac:dyDescent="0.35">
      <c r="A81" s="3" t="s">
        <v>2270</v>
      </c>
      <c r="B81" t="s">
        <v>9281</v>
      </c>
      <c r="C81" t="s">
        <v>8527</v>
      </c>
      <c r="D81">
        <v>0</v>
      </c>
    </row>
    <row r="82" spans="1:4" ht="14.5" x14ac:dyDescent="0.35">
      <c r="A82" s="3" t="s">
        <v>2270</v>
      </c>
      <c r="B82" t="s">
        <v>3907</v>
      </c>
      <c r="C82" t="s">
        <v>8526</v>
      </c>
      <c r="D82">
        <v>1</v>
      </c>
    </row>
    <row r="83" spans="1:4" ht="14.5" x14ac:dyDescent="0.35">
      <c r="A83" s="3" t="s">
        <v>2270</v>
      </c>
      <c r="B83" t="s">
        <v>3936</v>
      </c>
      <c r="C83" t="s">
        <v>8527</v>
      </c>
      <c r="D83">
        <v>0</v>
      </c>
    </row>
    <row r="84" spans="1:4" ht="14.5" x14ac:dyDescent="0.35">
      <c r="A84" s="3" t="s">
        <v>2270</v>
      </c>
      <c r="B84" t="s">
        <v>3944</v>
      </c>
      <c r="C84" t="s">
        <v>8527</v>
      </c>
      <c r="D84">
        <v>0</v>
      </c>
    </row>
    <row r="85" spans="1:4" ht="14.5" x14ac:dyDescent="0.35">
      <c r="A85" s="3" t="s">
        <v>2270</v>
      </c>
      <c r="B85" t="s">
        <v>9604</v>
      </c>
      <c r="C85" t="s">
        <v>8527</v>
      </c>
      <c r="D85">
        <v>0</v>
      </c>
    </row>
    <row r="86" spans="1:4" ht="14.5" x14ac:dyDescent="0.35">
      <c r="A86" s="3" t="s">
        <v>2270</v>
      </c>
      <c r="B86" t="s">
        <v>3919</v>
      </c>
      <c r="C86" t="s">
        <v>8526</v>
      </c>
      <c r="D86">
        <v>1</v>
      </c>
    </row>
    <row r="87" spans="1:4" ht="14.5" x14ac:dyDescent="0.35">
      <c r="A87" s="3" t="s">
        <v>2270</v>
      </c>
      <c r="B87" t="s">
        <v>9605</v>
      </c>
      <c r="C87" t="s">
        <v>8527</v>
      </c>
      <c r="D87">
        <v>0</v>
      </c>
    </row>
    <row r="88" spans="1:4" ht="14.5" x14ac:dyDescent="0.35">
      <c r="A88" s="3" t="s">
        <v>2270</v>
      </c>
      <c r="B88" t="s">
        <v>3938</v>
      </c>
      <c r="C88" t="s">
        <v>8526</v>
      </c>
      <c r="D88">
        <v>1</v>
      </c>
    </row>
    <row r="89" spans="1:4" ht="14.5" x14ac:dyDescent="0.35">
      <c r="A89" s="3" t="s">
        <v>2270</v>
      </c>
      <c r="B89" t="s">
        <v>9384</v>
      </c>
      <c r="C89" t="s">
        <v>8527</v>
      </c>
      <c r="D89">
        <v>0</v>
      </c>
    </row>
    <row r="90" spans="1:4" ht="14.5" x14ac:dyDescent="0.35">
      <c r="A90" s="3" t="s">
        <v>2270</v>
      </c>
      <c r="B90" t="s">
        <v>9606</v>
      </c>
      <c r="C90" t="s">
        <v>8527</v>
      </c>
      <c r="D90">
        <v>0</v>
      </c>
    </row>
    <row r="91" spans="1:4" ht="14.5" x14ac:dyDescent="0.35">
      <c r="A91" s="3" t="s">
        <v>2270</v>
      </c>
      <c r="B91" t="s">
        <v>3939</v>
      </c>
      <c r="C91" t="s">
        <v>8527</v>
      </c>
      <c r="D91">
        <v>0</v>
      </c>
    </row>
    <row r="92" spans="1:4" ht="14.5" x14ac:dyDescent="0.35">
      <c r="A92" s="3" t="s">
        <v>2270</v>
      </c>
      <c r="B92" t="s">
        <v>3940</v>
      </c>
      <c r="C92" t="s">
        <v>8527</v>
      </c>
      <c r="D92">
        <v>0</v>
      </c>
    </row>
    <row r="93" spans="1:4" ht="14.5" x14ac:dyDescent="0.35">
      <c r="A93" s="3" t="s">
        <v>2270</v>
      </c>
      <c r="B93" t="s">
        <v>3965</v>
      </c>
      <c r="C93" t="s">
        <v>8526</v>
      </c>
      <c r="D93">
        <v>0</v>
      </c>
    </row>
    <row r="94" spans="1:4" ht="14.5" x14ac:dyDescent="0.35">
      <c r="A94" s="3" t="s">
        <v>2270</v>
      </c>
      <c r="B94" t="s">
        <v>3946</v>
      </c>
      <c r="C94" t="s">
        <v>8527</v>
      </c>
      <c r="D94">
        <v>0</v>
      </c>
    </row>
    <row r="95" spans="1:4" ht="14.5" x14ac:dyDescent="0.35">
      <c r="A95" s="3" t="s">
        <v>2270</v>
      </c>
      <c r="B95" t="s">
        <v>9607</v>
      </c>
      <c r="C95" t="s">
        <v>8526</v>
      </c>
      <c r="D95">
        <v>2</v>
      </c>
    </row>
    <row r="96" spans="1:4" ht="14.5" x14ac:dyDescent="0.35">
      <c r="A96" s="3" t="s">
        <v>2268</v>
      </c>
      <c r="B96" t="s">
        <v>3947</v>
      </c>
      <c r="C96" t="s">
        <v>8527</v>
      </c>
      <c r="D96">
        <v>0</v>
      </c>
    </row>
    <row r="97" spans="1:4" ht="14.5" x14ac:dyDescent="0.35">
      <c r="A97" s="3" t="s">
        <v>2268</v>
      </c>
      <c r="B97" t="s">
        <v>3948</v>
      </c>
      <c r="C97" t="s">
        <v>8527</v>
      </c>
      <c r="D97">
        <v>0</v>
      </c>
    </row>
    <row r="98" spans="1:4" ht="14.5" x14ac:dyDescent="0.35">
      <c r="A98" s="3" t="s">
        <v>2268</v>
      </c>
      <c r="B98" t="s">
        <v>3928</v>
      </c>
      <c r="C98" t="s">
        <v>8527</v>
      </c>
      <c r="D98">
        <v>0</v>
      </c>
    </row>
    <row r="99" spans="1:4" ht="14.5" x14ac:dyDescent="0.35">
      <c r="A99" s="3" t="s">
        <v>2268</v>
      </c>
      <c r="B99" t="s">
        <v>9377</v>
      </c>
      <c r="C99" t="s">
        <v>8527</v>
      </c>
      <c r="D99">
        <v>0</v>
      </c>
    </row>
    <row r="100" spans="1:4" ht="14.5" x14ac:dyDescent="0.35">
      <c r="A100" s="3" t="s">
        <v>2268</v>
      </c>
      <c r="B100" t="s">
        <v>3951</v>
      </c>
      <c r="C100" t="s">
        <v>8527</v>
      </c>
      <c r="D100">
        <v>0</v>
      </c>
    </row>
    <row r="101" spans="1:4" ht="14.5" x14ac:dyDescent="0.35">
      <c r="A101" s="3" t="s">
        <v>2268</v>
      </c>
      <c r="B101" t="s">
        <v>3864</v>
      </c>
      <c r="C101" t="s">
        <v>8527</v>
      </c>
      <c r="D101">
        <v>0</v>
      </c>
    </row>
    <row r="102" spans="1:4" ht="14.5" x14ac:dyDescent="0.35">
      <c r="A102" s="3" t="s">
        <v>2268</v>
      </c>
      <c r="B102" t="s">
        <v>3878</v>
      </c>
      <c r="C102" t="s">
        <v>8526</v>
      </c>
      <c r="D102">
        <v>1</v>
      </c>
    </row>
    <row r="103" spans="1:4" ht="14.5" x14ac:dyDescent="0.35">
      <c r="A103" s="3" t="s">
        <v>2268</v>
      </c>
      <c r="B103" t="s">
        <v>3959</v>
      </c>
      <c r="C103" t="s">
        <v>8527</v>
      </c>
      <c r="D103">
        <v>0</v>
      </c>
    </row>
    <row r="104" spans="1:4" ht="14.5" x14ac:dyDescent="0.35">
      <c r="A104" s="3" t="s">
        <v>2268</v>
      </c>
      <c r="B104" t="s">
        <v>3887</v>
      </c>
      <c r="C104" t="s">
        <v>8526</v>
      </c>
      <c r="D104">
        <v>1</v>
      </c>
    </row>
    <row r="105" spans="1:4" ht="14.5" x14ac:dyDescent="0.35">
      <c r="A105" s="3" t="s">
        <v>2268</v>
      </c>
      <c r="B105" t="s">
        <v>3888</v>
      </c>
      <c r="C105" t="s">
        <v>8526</v>
      </c>
      <c r="D105">
        <v>3</v>
      </c>
    </row>
    <row r="106" spans="1:4" ht="14.5" x14ac:dyDescent="0.35">
      <c r="A106" s="3" t="s">
        <v>2268</v>
      </c>
      <c r="B106" t="s">
        <v>3890</v>
      </c>
      <c r="C106" t="s">
        <v>8526</v>
      </c>
      <c r="D106">
        <v>1</v>
      </c>
    </row>
    <row r="107" spans="1:4" ht="14.5" x14ac:dyDescent="0.35">
      <c r="A107" s="3" t="s">
        <v>2268</v>
      </c>
      <c r="B107" t="s">
        <v>3895</v>
      </c>
      <c r="C107" t="s">
        <v>8526</v>
      </c>
      <c r="D107">
        <v>1</v>
      </c>
    </row>
    <row r="108" spans="1:4" ht="14.5" x14ac:dyDescent="0.35">
      <c r="A108" s="3" t="s">
        <v>2268</v>
      </c>
      <c r="B108" t="s">
        <v>3963</v>
      </c>
      <c r="C108" t="s">
        <v>8527</v>
      </c>
      <c r="D108">
        <v>0</v>
      </c>
    </row>
    <row r="109" spans="1:4" ht="14.5" x14ac:dyDescent="0.35">
      <c r="A109" s="3" t="s">
        <v>2268</v>
      </c>
      <c r="B109" t="s">
        <v>3898</v>
      </c>
      <c r="C109" t="s">
        <v>8526</v>
      </c>
      <c r="D109">
        <v>1</v>
      </c>
    </row>
    <row r="110" spans="1:4" ht="14.5" x14ac:dyDescent="0.35">
      <c r="A110" s="3" t="s">
        <v>2268</v>
      </c>
      <c r="B110" t="s">
        <v>3876</v>
      </c>
      <c r="C110" t="s">
        <v>8527</v>
      </c>
      <c r="D110">
        <v>0</v>
      </c>
    </row>
    <row r="111" spans="1:4" ht="14.5" x14ac:dyDescent="0.35">
      <c r="A111" s="3" t="s">
        <v>2268</v>
      </c>
      <c r="B111" t="s">
        <v>9383</v>
      </c>
      <c r="C111" t="s">
        <v>8527</v>
      </c>
      <c r="D111">
        <v>0</v>
      </c>
    </row>
    <row r="112" spans="1:4" ht="14.5" x14ac:dyDescent="0.35">
      <c r="A112" s="3" t="s">
        <v>2268</v>
      </c>
      <c r="B112" t="s">
        <v>3910</v>
      </c>
      <c r="C112" t="s">
        <v>8526</v>
      </c>
      <c r="D112">
        <v>1</v>
      </c>
    </row>
    <row r="113" spans="1:4" ht="14.5" x14ac:dyDescent="0.35">
      <c r="A113" s="3" t="s">
        <v>2268</v>
      </c>
      <c r="B113" t="s">
        <v>3922</v>
      </c>
      <c r="C113" t="s">
        <v>8527</v>
      </c>
      <c r="D113">
        <v>0</v>
      </c>
    </row>
    <row r="114" spans="1:4" ht="14.5" x14ac:dyDescent="0.35">
      <c r="A114" s="3" t="s">
        <v>2268</v>
      </c>
      <c r="B114" t="s">
        <v>3966</v>
      </c>
      <c r="C114" t="s">
        <v>8527</v>
      </c>
      <c r="D114">
        <v>0</v>
      </c>
    </row>
    <row r="115" spans="1:4" ht="14.5" x14ac:dyDescent="0.35">
      <c r="A115" s="3" t="s">
        <v>2268</v>
      </c>
      <c r="B115" t="s">
        <v>9608</v>
      </c>
      <c r="C115" t="s">
        <v>8527</v>
      </c>
      <c r="D115">
        <v>0</v>
      </c>
    </row>
    <row r="116" spans="1:4" ht="14.5" x14ac:dyDescent="0.35">
      <c r="A116" s="3" t="s">
        <v>2268</v>
      </c>
      <c r="B116" t="s">
        <v>9453</v>
      </c>
      <c r="C116" t="s">
        <v>8527</v>
      </c>
      <c r="D116">
        <v>0</v>
      </c>
    </row>
    <row r="117" spans="1:4" ht="14.5" x14ac:dyDescent="0.35">
      <c r="A117" s="3" t="s">
        <v>2268</v>
      </c>
      <c r="B117" t="s">
        <v>3920</v>
      </c>
      <c r="C117" t="s">
        <v>8526</v>
      </c>
      <c r="D117">
        <v>1</v>
      </c>
    </row>
    <row r="118" spans="1:4" ht="14.5" x14ac:dyDescent="0.35">
      <c r="A118" s="3" t="s">
        <v>2268</v>
      </c>
      <c r="B118" t="s">
        <v>3921</v>
      </c>
      <c r="C118" t="s">
        <v>8526</v>
      </c>
      <c r="D118">
        <v>1</v>
      </c>
    </row>
    <row r="119" spans="1:4" ht="14.5" x14ac:dyDescent="0.35">
      <c r="A119" s="3" t="s">
        <v>2268</v>
      </c>
      <c r="B119" t="s">
        <v>9455</v>
      </c>
      <c r="C119" t="s">
        <v>8526</v>
      </c>
      <c r="D119">
        <v>1</v>
      </c>
    </row>
    <row r="120" spans="1:4" ht="14.5" x14ac:dyDescent="0.35">
      <c r="A120" s="3" t="s">
        <v>2268</v>
      </c>
      <c r="B120" t="s">
        <v>3896</v>
      </c>
      <c r="C120" t="s">
        <v>8527</v>
      </c>
      <c r="D120">
        <v>0</v>
      </c>
    </row>
    <row r="121" spans="1:4" ht="14.5" x14ac:dyDescent="0.35">
      <c r="A121" s="3" t="s">
        <v>2268</v>
      </c>
      <c r="B121" t="s">
        <v>3924</v>
      </c>
      <c r="C121" t="s">
        <v>8526</v>
      </c>
      <c r="D121">
        <v>1</v>
      </c>
    </row>
    <row r="122" spans="1:4" ht="14.5" x14ac:dyDescent="0.35">
      <c r="A122" s="3" t="s">
        <v>2268</v>
      </c>
      <c r="B122" t="s">
        <v>3927</v>
      </c>
      <c r="C122" t="s">
        <v>8526</v>
      </c>
      <c r="D122">
        <v>1</v>
      </c>
    </row>
    <row r="123" spans="1:4" ht="14.5" x14ac:dyDescent="0.35">
      <c r="A123" s="3" t="s">
        <v>2268</v>
      </c>
      <c r="B123" t="s">
        <v>3929</v>
      </c>
      <c r="C123" t="s">
        <v>8526</v>
      </c>
      <c r="D123">
        <v>2</v>
      </c>
    </row>
    <row r="124" spans="1:4" ht="14.5" x14ac:dyDescent="0.35">
      <c r="A124" s="3" t="s">
        <v>2268</v>
      </c>
      <c r="B124" t="s">
        <v>3930</v>
      </c>
      <c r="C124" t="s">
        <v>8526</v>
      </c>
      <c r="D124">
        <v>1</v>
      </c>
    </row>
    <row r="125" spans="1:4" ht="14.5" x14ac:dyDescent="0.35">
      <c r="A125" s="3" t="s">
        <v>2268</v>
      </c>
      <c r="B125" t="s">
        <v>3931</v>
      </c>
      <c r="C125" t="s">
        <v>8526</v>
      </c>
      <c r="D125">
        <v>1</v>
      </c>
    </row>
    <row r="126" spans="1:4" ht="14.5" x14ac:dyDescent="0.35">
      <c r="A126" s="3" t="s">
        <v>2268</v>
      </c>
      <c r="B126" t="s">
        <v>3988</v>
      </c>
      <c r="C126" t="s">
        <v>8527</v>
      </c>
      <c r="D126">
        <v>0</v>
      </c>
    </row>
    <row r="127" spans="1:4" ht="14.5" x14ac:dyDescent="0.35">
      <c r="A127" s="3" t="s">
        <v>2268</v>
      </c>
      <c r="B127" t="s">
        <v>9609</v>
      </c>
      <c r="C127" t="s">
        <v>8527</v>
      </c>
      <c r="D127">
        <v>0</v>
      </c>
    </row>
    <row r="128" spans="1:4" ht="14.5" x14ac:dyDescent="0.35">
      <c r="A128" s="3" t="s">
        <v>2268</v>
      </c>
      <c r="B128" t="s">
        <v>3989</v>
      </c>
      <c r="C128" t="s">
        <v>8527</v>
      </c>
      <c r="D128">
        <v>0</v>
      </c>
    </row>
    <row r="129" spans="1:4" ht="14.5" x14ac:dyDescent="0.35">
      <c r="A129" s="3" t="s">
        <v>2268</v>
      </c>
      <c r="B129" t="s">
        <v>9454</v>
      </c>
      <c r="C129" t="s">
        <v>8526</v>
      </c>
      <c r="D129">
        <v>1</v>
      </c>
    </row>
    <row r="130" spans="1:4" ht="14.5" x14ac:dyDescent="0.35">
      <c r="A130" s="3" t="s">
        <v>2268</v>
      </c>
      <c r="B130" t="s">
        <v>3908</v>
      </c>
      <c r="C130" t="s">
        <v>8526</v>
      </c>
      <c r="D130">
        <v>2</v>
      </c>
    </row>
    <row r="131" spans="1:4" ht="14.5" x14ac:dyDescent="0.35">
      <c r="A131" s="3" t="s">
        <v>2268</v>
      </c>
      <c r="B131" t="s">
        <v>3935</v>
      </c>
      <c r="C131" t="s">
        <v>8526</v>
      </c>
      <c r="D131">
        <v>1</v>
      </c>
    </row>
    <row r="132" spans="1:4" ht="14.5" x14ac:dyDescent="0.35">
      <c r="A132" s="3" t="s">
        <v>2268</v>
      </c>
      <c r="B132" t="s">
        <v>3941</v>
      </c>
      <c r="C132" t="s">
        <v>8526</v>
      </c>
      <c r="D132">
        <v>1</v>
      </c>
    </row>
    <row r="133" spans="1:4" ht="14.5" x14ac:dyDescent="0.35">
      <c r="A133" s="3" t="s">
        <v>2268</v>
      </c>
      <c r="B133" t="s">
        <v>3943</v>
      </c>
      <c r="C133" t="s">
        <v>8526</v>
      </c>
      <c r="D133">
        <v>1</v>
      </c>
    </row>
    <row r="134" spans="1:4" ht="14.5" x14ac:dyDescent="0.35">
      <c r="A134" s="3" t="s">
        <v>2268</v>
      </c>
      <c r="B134" t="s">
        <v>3945</v>
      </c>
      <c r="C134" t="s">
        <v>8526</v>
      </c>
      <c r="D134">
        <v>1</v>
      </c>
    </row>
    <row r="135" spans="1:4" ht="14.5" x14ac:dyDescent="0.35">
      <c r="A135" s="3" t="s">
        <v>2268</v>
      </c>
      <c r="B135" t="s">
        <v>3968</v>
      </c>
      <c r="C135" t="s">
        <v>8527</v>
      </c>
      <c r="D135">
        <v>0</v>
      </c>
    </row>
    <row r="136" spans="1:4" ht="14.5" x14ac:dyDescent="0.35">
      <c r="A136" s="3" t="s">
        <v>2268</v>
      </c>
      <c r="B136" t="s">
        <v>9610</v>
      </c>
      <c r="C136" t="s">
        <v>8527</v>
      </c>
      <c r="D136">
        <v>0</v>
      </c>
    </row>
    <row r="137" spans="1:4" ht="14.5" x14ac:dyDescent="0.35">
      <c r="A137" s="3" t="s">
        <v>2268</v>
      </c>
      <c r="B137" t="s">
        <v>9386</v>
      </c>
      <c r="C137" t="s">
        <v>8527</v>
      </c>
      <c r="D137">
        <v>0</v>
      </c>
    </row>
    <row r="138" spans="1:4" ht="14.5" x14ac:dyDescent="0.35">
      <c r="A138" s="3" t="s">
        <v>2268</v>
      </c>
      <c r="B138" t="s">
        <v>9282</v>
      </c>
      <c r="C138" t="s">
        <v>8527</v>
      </c>
      <c r="D138">
        <v>0</v>
      </c>
    </row>
    <row r="139" spans="1:4" ht="14.5" x14ac:dyDescent="0.35">
      <c r="A139" s="3" t="s">
        <v>2268</v>
      </c>
      <c r="B139" t="s">
        <v>3925</v>
      </c>
      <c r="C139" t="s">
        <v>8527</v>
      </c>
      <c r="D139">
        <v>0</v>
      </c>
    </row>
    <row r="140" spans="1:4" ht="14.5" x14ac:dyDescent="0.35">
      <c r="A140" s="3" t="s">
        <v>2268</v>
      </c>
      <c r="B140" t="s">
        <v>3969</v>
      </c>
      <c r="C140" t="s">
        <v>8527</v>
      </c>
      <c r="D140">
        <v>0</v>
      </c>
    </row>
    <row r="141" spans="1:4" ht="14.5" x14ac:dyDescent="0.35">
      <c r="A141" s="3" t="s">
        <v>2268</v>
      </c>
      <c r="B141" t="s">
        <v>3949</v>
      </c>
      <c r="C141" t="s">
        <v>8526</v>
      </c>
      <c r="D141">
        <v>2</v>
      </c>
    </row>
    <row r="142" spans="1:4" ht="14.5" x14ac:dyDescent="0.35">
      <c r="A142" s="3" t="s">
        <v>2268</v>
      </c>
      <c r="B142" t="s">
        <v>3970</v>
      </c>
      <c r="C142" t="s">
        <v>8527</v>
      </c>
      <c r="D142">
        <v>0</v>
      </c>
    </row>
    <row r="143" spans="1:4" ht="14.5" x14ac:dyDescent="0.35">
      <c r="A143" s="3" t="s">
        <v>2268</v>
      </c>
      <c r="B143" t="s">
        <v>3954</v>
      </c>
      <c r="C143" t="s">
        <v>8526</v>
      </c>
      <c r="D143">
        <v>1</v>
      </c>
    </row>
    <row r="144" spans="1:4" ht="14.5" x14ac:dyDescent="0.35">
      <c r="A144" s="3" t="s">
        <v>2268</v>
      </c>
      <c r="B144" t="s">
        <v>3955</v>
      </c>
      <c r="C144" t="s">
        <v>8526</v>
      </c>
      <c r="D144">
        <v>1</v>
      </c>
    </row>
    <row r="145" spans="1:4" ht="14.5" x14ac:dyDescent="0.35">
      <c r="A145" s="3" t="s">
        <v>2268</v>
      </c>
      <c r="B145" t="s">
        <v>3967</v>
      </c>
      <c r="C145" t="s">
        <v>8527</v>
      </c>
      <c r="D145">
        <v>0</v>
      </c>
    </row>
    <row r="146" spans="1:4" ht="14.5" x14ac:dyDescent="0.35">
      <c r="A146" s="3" t="s">
        <v>2268</v>
      </c>
      <c r="B146" t="s">
        <v>3958</v>
      </c>
      <c r="C146" t="s">
        <v>8526</v>
      </c>
      <c r="D146">
        <v>1</v>
      </c>
    </row>
    <row r="147" spans="1:4" ht="14.5" x14ac:dyDescent="0.35">
      <c r="A147" s="3" t="s">
        <v>2268</v>
      </c>
      <c r="B147" t="s">
        <v>9378</v>
      </c>
      <c r="C147" t="s">
        <v>8526</v>
      </c>
      <c r="D147">
        <v>2</v>
      </c>
    </row>
    <row r="148" spans="1:4" ht="14.5" x14ac:dyDescent="0.35">
      <c r="A148" s="3" t="s">
        <v>2268</v>
      </c>
      <c r="B148" t="s">
        <v>9611</v>
      </c>
      <c r="C148" t="s">
        <v>8527</v>
      </c>
      <c r="D148">
        <v>0</v>
      </c>
    </row>
    <row r="149" spans="1:4" ht="14.5" x14ac:dyDescent="0.35">
      <c r="A149" s="3" t="s">
        <v>2268</v>
      </c>
      <c r="B149" t="s">
        <v>9382</v>
      </c>
      <c r="C149" t="s">
        <v>8527</v>
      </c>
      <c r="D149">
        <v>0</v>
      </c>
    </row>
    <row r="150" spans="1:4" ht="14.5" x14ac:dyDescent="0.35">
      <c r="A150" s="3" t="s">
        <v>2268</v>
      </c>
      <c r="B150" t="s">
        <v>3971</v>
      </c>
      <c r="C150" t="s">
        <v>8527</v>
      </c>
      <c r="D150">
        <v>0</v>
      </c>
    </row>
    <row r="151" spans="1:4" ht="14.5" x14ac:dyDescent="0.35">
      <c r="A151" s="3" t="s">
        <v>2268</v>
      </c>
      <c r="B151" t="s">
        <v>133</v>
      </c>
      <c r="C151" t="s">
        <v>8527</v>
      </c>
      <c r="D151">
        <v>0</v>
      </c>
    </row>
    <row r="152" spans="1:4" ht="14.5" x14ac:dyDescent="0.35">
      <c r="A152" s="3" t="s">
        <v>2268</v>
      </c>
      <c r="B152" t="s">
        <v>9612</v>
      </c>
      <c r="C152" t="s">
        <v>8526</v>
      </c>
      <c r="D152">
        <v>1</v>
      </c>
    </row>
    <row r="153" spans="1:4" ht="14.5" x14ac:dyDescent="0.35">
      <c r="A153" s="3" t="s">
        <v>2268</v>
      </c>
      <c r="B153"/>
      <c r="C153" t="s">
        <v>637</v>
      </c>
      <c r="D153">
        <v>0</v>
      </c>
    </row>
    <row r="154" spans="1:4" ht="14.5" x14ac:dyDescent="0.35">
      <c r="A154" s="3" t="s">
        <v>2269</v>
      </c>
      <c r="B154" t="s">
        <v>3866</v>
      </c>
      <c r="C154" t="s">
        <v>8526</v>
      </c>
      <c r="D154">
        <v>1</v>
      </c>
    </row>
    <row r="155" spans="1:4" ht="14.5" x14ac:dyDescent="0.35">
      <c r="A155" s="3" t="s">
        <v>2269</v>
      </c>
      <c r="B155" t="s">
        <v>9457</v>
      </c>
      <c r="C155" t="s">
        <v>8526</v>
      </c>
      <c r="D155">
        <v>1</v>
      </c>
    </row>
    <row r="156" spans="1:4" ht="14.5" x14ac:dyDescent="0.35">
      <c r="A156" s="3" t="s">
        <v>2269</v>
      </c>
      <c r="B156" t="s">
        <v>9286</v>
      </c>
      <c r="C156" t="s">
        <v>8526</v>
      </c>
      <c r="D156">
        <v>1</v>
      </c>
    </row>
    <row r="157" spans="1:4" ht="14.5" x14ac:dyDescent="0.35">
      <c r="A157" s="3" t="s">
        <v>2269</v>
      </c>
      <c r="B157" t="s">
        <v>3875</v>
      </c>
      <c r="C157" t="s">
        <v>8526</v>
      </c>
      <c r="D157">
        <v>1</v>
      </c>
    </row>
    <row r="158" spans="1:4" ht="14.5" x14ac:dyDescent="0.35">
      <c r="A158" s="3" t="s">
        <v>2269</v>
      </c>
      <c r="B158" t="s">
        <v>3975</v>
      </c>
      <c r="C158" t="s">
        <v>8527</v>
      </c>
      <c r="D158">
        <v>0</v>
      </c>
    </row>
    <row r="159" spans="1:4" ht="14.5" x14ac:dyDescent="0.35">
      <c r="A159" s="3" t="s">
        <v>2269</v>
      </c>
      <c r="B159" t="s">
        <v>3880</v>
      </c>
      <c r="C159" t="s">
        <v>8526</v>
      </c>
      <c r="D159">
        <v>1</v>
      </c>
    </row>
    <row r="160" spans="1:4" ht="14.5" x14ac:dyDescent="0.35">
      <c r="A160" s="3" t="s">
        <v>2269</v>
      </c>
      <c r="B160" t="s">
        <v>9613</v>
      </c>
      <c r="C160" t="s">
        <v>8527</v>
      </c>
      <c r="D160">
        <v>0</v>
      </c>
    </row>
    <row r="161" spans="1:4" ht="14.5" x14ac:dyDescent="0.35">
      <c r="A161" s="3" t="s">
        <v>2269</v>
      </c>
      <c r="B161" t="s">
        <v>3887</v>
      </c>
      <c r="C161" t="s">
        <v>8526</v>
      </c>
      <c r="D161">
        <v>1</v>
      </c>
    </row>
    <row r="162" spans="1:4" ht="14.5" x14ac:dyDescent="0.35">
      <c r="A162" s="3" t="s">
        <v>2269</v>
      </c>
      <c r="B162" t="s">
        <v>3972</v>
      </c>
      <c r="C162" t="s">
        <v>8527</v>
      </c>
      <c r="D162">
        <v>0</v>
      </c>
    </row>
    <row r="163" spans="1:4" ht="14.5" x14ac:dyDescent="0.35">
      <c r="A163" s="3" t="s">
        <v>2269</v>
      </c>
      <c r="B163" t="s">
        <v>3973</v>
      </c>
      <c r="C163" t="s">
        <v>8527</v>
      </c>
      <c r="D163">
        <v>0</v>
      </c>
    </row>
    <row r="164" spans="1:4" ht="14.5" x14ac:dyDescent="0.35">
      <c r="A164" s="3" t="s">
        <v>2269</v>
      </c>
      <c r="B164" t="s">
        <v>3894</v>
      </c>
      <c r="C164" t="s">
        <v>8526</v>
      </c>
      <c r="D164">
        <v>1</v>
      </c>
    </row>
    <row r="165" spans="1:4" ht="14.5" x14ac:dyDescent="0.35">
      <c r="A165" s="3" t="s">
        <v>2269</v>
      </c>
      <c r="B165" t="s">
        <v>9285</v>
      </c>
      <c r="C165" t="s">
        <v>8527</v>
      </c>
      <c r="D165">
        <v>0</v>
      </c>
    </row>
    <row r="166" spans="1:4" ht="14.5" x14ac:dyDescent="0.35">
      <c r="A166" s="3" t="s">
        <v>2269</v>
      </c>
      <c r="B166" t="s">
        <v>3980</v>
      </c>
      <c r="C166" t="s">
        <v>8527</v>
      </c>
      <c r="D166">
        <v>0</v>
      </c>
    </row>
    <row r="167" spans="1:4" ht="14.5" x14ac:dyDescent="0.35">
      <c r="A167" s="3" t="s">
        <v>2269</v>
      </c>
      <c r="B167" t="s">
        <v>9280</v>
      </c>
      <c r="C167" t="s">
        <v>8527</v>
      </c>
      <c r="D167">
        <v>0</v>
      </c>
    </row>
    <row r="168" spans="1:4" ht="14.5" x14ac:dyDescent="0.35">
      <c r="A168" s="3" t="s">
        <v>2269</v>
      </c>
      <c r="B168" t="s">
        <v>9283</v>
      </c>
      <c r="C168" t="s">
        <v>8527</v>
      </c>
      <c r="D168">
        <v>0</v>
      </c>
    </row>
    <row r="169" spans="1:4" ht="14.5" x14ac:dyDescent="0.35">
      <c r="A169" s="3" t="s">
        <v>2269</v>
      </c>
      <c r="B169" t="s">
        <v>3976</v>
      </c>
      <c r="C169" t="s">
        <v>8527</v>
      </c>
      <c r="D169">
        <v>0</v>
      </c>
    </row>
    <row r="170" spans="1:4" ht="14.5" x14ac:dyDescent="0.35">
      <c r="A170" s="3" t="s">
        <v>2269</v>
      </c>
      <c r="B170" t="s">
        <v>3900</v>
      </c>
      <c r="C170" t="s">
        <v>8526</v>
      </c>
      <c r="D170">
        <v>1</v>
      </c>
    </row>
    <row r="171" spans="1:4" ht="14.5" x14ac:dyDescent="0.35">
      <c r="A171" s="3" t="s">
        <v>2269</v>
      </c>
      <c r="B171" t="s">
        <v>3902</v>
      </c>
      <c r="C171" t="s">
        <v>8526</v>
      </c>
      <c r="D171">
        <v>2</v>
      </c>
    </row>
    <row r="172" spans="1:4" ht="14.5" x14ac:dyDescent="0.35">
      <c r="A172" s="3" t="s">
        <v>2269</v>
      </c>
      <c r="B172" t="s">
        <v>3904</v>
      </c>
      <c r="C172" t="s">
        <v>8526</v>
      </c>
      <c r="D172">
        <v>2</v>
      </c>
    </row>
    <row r="173" spans="1:4" ht="14.5" x14ac:dyDescent="0.35">
      <c r="A173" s="3" t="s">
        <v>2269</v>
      </c>
      <c r="B173" t="s">
        <v>3905</v>
      </c>
      <c r="C173" t="s">
        <v>8526</v>
      </c>
      <c r="D173">
        <v>1</v>
      </c>
    </row>
    <row r="174" spans="1:4" ht="14.5" x14ac:dyDescent="0.35">
      <c r="A174" s="3" t="s">
        <v>2269</v>
      </c>
      <c r="B174" t="s">
        <v>3876</v>
      </c>
      <c r="C174" t="s">
        <v>8527</v>
      </c>
      <c r="D174">
        <v>0</v>
      </c>
    </row>
    <row r="175" spans="1:4" ht="14.5" x14ac:dyDescent="0.35">
      <c r="A175" s="3" t="s">
        <v>2269</v>
      </c>
      <c r="B175" t="s">
        <v>9385</v>
      </c>
      <c r="C175" t="s">
        <v>8526</v>
      </c>
      <c r="D175">
        <v>1</v>
      </c>
    </row>
    <row r="176" spans="1:4" ht="14.5" x14ac:dyDescent="0.35">
      <c r="A176" s="3" t="s">
        <v>2269</v>
      </c>
      <c r="B176" t="s">
        <v>3977</v>
      </c>
      <c r="C176" t="s">
        <v>8527</v>
      </c>
      <c r="D176">
        <v>0</v>
      </c>
    </row>
    <row r="177" spans="1:4" ht="14.5" x14ac:dyDescent="0.35">
      <c r="A177" s="3" t="s">
        <v>2269</v>
      </c>
      <c r="B177" t="s">
        <v>3893</v>
      </c>
      <c r="C177" t="s">
        <v>8527</v>
      </c>
      <c r="D177">
        <v>0</v>
      </c>
    </row>
    <row r="178" spans="1:4" ht="14.5" x14ac:dyDescent="0.35">
      <c r="A178" s="3" t="s">
        <v>2269</v>
      </c>
      <c r="B178" t="s">
        <v>3953</v>
      </c>
      <c r="C178" t="s">
        <v>8527</v>
      </c>
      <c r="D178">
        <v>0</v>
      </c>
    </row>
    <row r="179" spans="1:4" ht="14.5" x14ac:dyDescent="0.35">
      <c r="A179" s="3" t="s">
        <v>2269</v>
      </c>
      <c r="B179" t="s">
        <v>9287</v>
      </c>
      <c r="C179" t="s">
        <v>8526</v>
      </c>
      <c r="D179">
        <v>2</v>
      </c>
    </row>
    <row r="180" spans="1:4" ht="14.5" x14ac:dyDescent="0.35">
      <c r="A180" s="3" t="s">
        <v>2269</v>
      </c>
      <c r="B180" t="s">
        <v>3912</v>
      </c>
      <c r="C180" t="s">
        <v>8526</v>
      </c>
      <c r="D180">
        <v>1</v>
      </c>
    </row>
    <row r="181" spans="1:4" ht="14.5" x14ac:dyDescent="0.35">
      <c r="A181" s="3" t="s">
        <v>2269</v>
      </c>
      <c r="B181" t="s">
        <v>3915</v>
      </c>
      <c r="C181" t="s">
        <v>8526</v>
      </c>
      <c r="D181">
        <v>1</v>
      </c>
    </row>
    <row r="182" spans="1:4" ht="14.5" x14ac:dyDescent="0.35">
      <c r="A182" s="3" t="s">
        <v>2269</v>
      </c>
      <c r="B182" t="s">
        <v>3981</v>
      </c>
      <c r="C182" t="s">
        <v>8527</v>
      </c>
      <c r="D182">
        <v>0</v>
      </c>
    </row>
    <row r="183" spans="1:4" ht="14.5" x14ac:dyDescent="0.35">
      <c r="A183" s="3" t="s">
        <v>2269</v>
      </c>
      <c r="B183" t="s">
        <v>3917</v>
      </c>
      <c r="C183" t="s">
        <v>8526</v>
      </c>
      <c r="D183">
        <v>1</v>
      </c>
    </row>
    <row r="184" spans="1:4" ht="14.5" x14ac:dyDescent="0.35">
      <c r="A184" s="3" t="s">
        <v>2269</v>
      </c>
      <c r="B184" t="s">
        <v>3978</v>
      </c>
      <c r="C184" t="s">
        <v>8527</v>
      </c>
      <c r="D184">
        <v>0</v>
      </c>
    </row>
    <row r="185" spans="1:4" ht="14.5" x14ac:dyDescent="0.35">
      <c r="A185" s="3" t="s">
        <v>2269</v>
      </c>
      <c r="B185" t="s">
        <v>3982</v>
      </c>
      <c r="C185" t="s">
        <v>8527</v>
      </c>
      <c r="D185">
        <v>0</v>
      </c>
    </row>
    <row r="186" spans="1:4" ht="14.5" x14ac:dyDescent="0.35">
      <c r="A186" s="3" t="s">
        <v>2269</v>
      </c>
      <c r="B186" t="s">
        <v>3974</v>
      </c>
      <c r="C186" t="s">
        <v>8527</v>
      </c>
      <c r="D186">
        <v>0</v>
      </c>
    </row>
    <row r="187" spans="1:4" ht="14.5" x14ac:dyDescent="0.35">
      <c r="A187" s="3" t="s">
        <v>2269</v>
      </c>
      <c r="B187" t="s">
        <v>3923</v>
      </c>
      <c r="C187" t="s">
        <v>8526</v>
      </c>
      <c r="D187">
        <v>2</v>
      </c>
    </row>
    <row r="188" spans="1:4" ht="14.5" x14ac:dyDescent="0.35">
      <c r="A188" s="3" t="s">
        <v>2269</v>
      </c>
      <c r="B188" t="s">
        <v>9456</v>
      </c>
      <c r="C188" t="s">
        <v>8527</v>
      </c>
      <c r="D188">
        <v>0</v>
      </c>
    </row>
    <row r="189" spans="1:4" ht="14.5" x14ac:dyDescent="0.35">
      <c r="A189" s="3" t="s">
        <v>2269</v>
      </c>
      <c r="B189" t="s">
        <v>9284</v>
      </c>
      <c r="C189" t="s">
        <v>8527</v>
      </c>
      <c r="D189">
        <v>0</v>
      </c>
    </row>
    <row r="190" spans="1:4" ht="14.5" x14ac:dyDescent="0.35">
      <c r="A190" s="3" t="s">
        <v>2269</v>
      </c>
      <c r="B190" t="s">
        <v>3932</v>
      </c>
      <c r="C190" t="s">
        <v>8526</v>
      </c>
      <c r="D190">
        <v>3</v>
      </c>
    </row>
    <row r="191" spans="1:4" ht="14.5" x14ac:dyDescent="0.35">
      <c r="A191" s="3" t="s">
        <v>2269</v>
      </c>
      <c r="B191" t="s">
        <v>3908</v>
      </c>
      <c r="C191" t="s">
        <v>8526</v>
      </c>
      <c r="D191">
        <v>2</v>
      </c>
    </row>
    <row r="192" spans="1:4" ht="14.5" x14ac:dyDescent="0.35">
      <c r="A192" s="3" t="s">
        <v>2269</v>
      </c>
      <c r="B192" t="s">
        <v>3913</v>
      </c>
      <c r="C192" t="s">
        <v>8527</v>
      </c>
      <c r="D192">
        <v>0</v>
      </c>
    </row>
    <row r="193" spans="1:4" ht="14.5" x14ac:dyDescent="0.35">
      <c r="A193" s="3" t="s">
        <v>2269</v>
      </c>
      <c r="B193" t="s">
        <v>9451</v>
      </c>
      <c r="C193" t="s">
        <v>8526</v>
      </c>
      <c r="D193">
        <v>1</v>
      </c>
    </row>
    <row r="194" spans="1:4" ht="14.5" x14ac:dyDescent="0.35">
      <c r="A194" s="3" t="s">
        <v>2269</v>
      </c>
      <c r="B194" t="s">
        <v>3937</v>
      </c>
      <c r="C194" t="s">
        <v>8526</v>
      </c>
      <c r="D194">
        <v>1</v>
      </c>
    </row>
    <row r="195" spans="1:4" ht="14.5" x14ac:dyDescent="0.35">
      <c r="A195" s="3" t="s">
        <v>2269</v>
      </c>
      <c r="B195" t="s">
        <v>3942</v>
      </c>
      <c r="C195" t="s">
        <v>8526</v>
      </c>
      <c r="D195">
        <v>1</v>
      </c>
    </row>
    <row r="196" spans="1:4" ht="14.5" x14ac:dyDescent="0.35">
      <c r="A196" s="3" t="s">
        <v>2269</v>
      </c>
      <c r="B196" t="s">
        <v>9389</v>
      </c>
      <c r="C196" t="s">
        <v>8527</v>
      </c>
      <c r="D196">
        <v>0</v>
      </c>
    </row>
    <row r="197" spans="1:4" ht="14.5" x14ac:dyDescent="0.35">
      <c r="A197" s="3" t="s">
        <v>2269</v>
      </c>
      <c r="B197" t="s">
        <v>9390</v>
      </c>
      <c r="C197" t="s">
        <v>8526</v>
      </c>
      <c r="D197">
        <v>1</v>
      </c>
    </row>
    <row r="198" spans="1:4" ht="14.5" x14ac:dyDescent="0.35">
      <c r="A198" s="3" t="s">
        <v>2269</v>
      </c>
      <c r="B198" t="s">
        <v>3983</v>
      </c>
      <c r="C198" t="s">
        <v>8526</v>
      </c>
      <c r="D198">
        <v>1</v>
      </c>
    </row>
    <row r="199" spans="1:4" ht="14.5" x14ac:dyDescent="0.35">
      <c r="A199" s="3" t="s">
        <v>2269</v>
      </c>
      <c r="B199" t="s">
        <v>3984</v>
      </c>
      <c r="C199" t="s">
        <v>8526</v>
      </c>
      <c r="D199">
        <v>1</v>
      </c>
    </row>
    <row r="200" spans="1:4" ht="14.5" x14ac:dyDescent="0.35">
      <c r="A200" s="3" t="s">
        <v>2269</v>
      </c>
      <c r="B200" t="s">
        <v>9614</v>
      </c>
      <c r="C200" t="s">
        <v>8527</v>
      </c>
      <c r="D200">
        <v>0</v>
      </c>
    </row>
    <row r="201" spans="1:4" ht="14.5" x14ac:dyDescent="0.35">
      <c r="A201" s="3" t="s">
        <v>2269</v>
      </c>
      <c r="B201" t="s">
        <v>3985</v>
      </c>
      <c r="C201" t="s">
        <v>8527</v>
      </c>
      <c r="D201">
        <v>0</v>
      </c>
    </row>
    <row r="202" spans="1:4" ht="14.5" x14ac:dyDescent="0.35">
      <c r="A202" s="3" t="s">
        <v>2269</v>
      </c>
      <c r="B202" t="s">
        <v>9452</v>
      </c>
      <c r="C202" t="s">
        <v>8526</v>
      </c>
      <c r="D202">
        <v>1</v>
      </c>
    </row>
    <row r="203" spans="1:4" ht="14.5" x14ac:dyDescent="0.35">
      <c r="A203" s="3" t="s">
        <v>2269</v>
      </c>
      <c r="B203" t="s">
        <v>3952</v>
      </c>
      <c r="C203" t="s">
        <v>8526</v>
      </c>
      <c r="D203">
        <v>1</v>
      </c>
    </row>
    <row r="204" spans="1:4" ht="14.5" x14ac:dyDescent="0.35">
      <c r="A204" s="3" t="s">
        <v>2269</v>
      </c>
      <c r="B204" t="s">
        <v>3956</v>
      </c>
      <c r="C204" t="s">
        <v>8526</v>
      </c>
      <c r="D204">
        <v>2</v>
      </c>
    </row>
    <row r="205" spans="1:4" ht="14.5" x14ac:dyDescent="0.35">
      <c r="A205" s="3" t="s">
        <v>2269</v>
      </c>
      <c r="B205" t="s">
        <v>3957</v>
      </c>
      <c r="C205" t="s">
        <v>8526</v>
      </c>
      <c r="D205">
        <v>1</v>
      </c>
    </row>
    <row r="206" spans="1:4" ht="14.5" x14ac:dyDescent="0.35">
      <c r="A206" s="3" t="s">
        <v>2269</v>
      </c>
      <c r="B206" t="s">
        <v>3986</v>
      </c>
      <c r="C206" t="s">
        <v>8527</v>
      </c>
      <c r="D206">
        <v>0</v>
      </c>
    </row>
    <row r="207" spans="1:4" ht="14.5" x14ac:dyDescent="0.35">
      <c r="A207" s="3" t="s">
        <v>2269</v>
      </c>
      <c r="B207" t="s">
        <v>3960</v>
      </c>
      <c r="C207" t="s">
        <v>8526</v>
      </c>
      <c r="D207">
        <v>1</v>
      </c>
    </row>
    <row r="208" spans="1:4" ht="14.5" x14ac:dyDescent="0.35">
      <c r="A208" s="3" t="s">
        <v>2269</v>
      </c>
      <c r="B208" t="s">
        <v>9279</v>
      </c>
      <c r="C208" t="s">
        <v>8527</v>
      </c>
      <c r="D208">
        <v>0</v>
      </c>
    </row>
    <row r="209" spans="1:4" ht="14.5" x14ac:dyDescent="0.35">
      <c r="A209" s="3" t="s">
        <v>2269</v>
      </c>
      <c r="B209" t="s">
        <v>3961</v>
      </c>
      <c r="C209" t="s">
        <v>8526</v>
      </c>
      <c r="D209">
        <v>1</v>
      </c>
    </row>
    <row r="210" spans="1:4" ht="14.5" x14ac:dyDescent="0.35">
      <c r="A210" s="3" t="s">
        <v>2269</v>
      </c>
      <c r="B210" t="s">
        <v>9387</v>
      </c>
      <c r="C210" t="s">
        <v>8527</v>
      </c>
      <c r="D210">
        <v>0</v>
      </c>
    </row>
    <row r="211" spans="1:4" ht="14.5" x14ac:dyDescent="0.35">
      <c r="A211" s="3" t="s">
        <v>2269</v>
      </c>
      <c r="B211" t="s">
        <v>3962</v>
      </c>
      <c r="C211" t="s">
        <v>8526</v>
      </c>
      <c r="D211">
        <v>1</v>
      </c>
    </row>
    <row r="212" spans="1:4" ht="14.5" x14ac:dyDescent="0.35">
      <c r="A212" s="3" t="s">
        <v>2269</v>
      </c>
      <c r="B212" t="s">
        <v>3964</v>
      </c>
      <c r="C212" t="s">
        <v>8526</v>
      </c>
      <c r="D212">
        <v>1</v>
      </c>
    </row>
    <row r="213" spans="1:4" ht="14.5" x14ac:dyDescent="0.35">
      <c r="A213" s="3" t="s">
        <v>2269</v>
      </c>
      <c r="B213" t="s">
        <v>9388</v>
      </c>
      <c r="C213" t="s">
        <v>8527</v>
      </c>
      <c r="D213">
        <v>0</v>
      </c>
    </row>
    <row r="214" spans="1:4" ht="14.5" x14ac:dyDescent="0.35">
      <c r="A214" s="3" t="s">
        <v>2269</v>
      </c>
      <c r="B214" t="s">
        <v>133</v>
      </c>
      <c r="C214" t="s">
        <v>8527</v>
      </c>
      <c r="D214">
        <v>0</v>
      </c>
    </row>
    <row r="215" spans="1:4" ht="14.5" x14ac:dyDescent="0.35">
      <c r="A215" s="3" t="s">
        <v>2269</v>
      </c>
      <c r="B215" t="s">
        <v>3979</v>
      </c>
      <c r="C215" t="s">
        <v>8527</v>
      </c>
      <c r="D215">
        <v>0</v>
      </c>
    </row>
    <row r="216" spans="1:4" ht="14.5" x14ac:dyDescent="0.35">
      <c r="A216" s="3" t="s">
        <v>2269</v>
      </c>
      <c r="B216"/>
      <c r="C216" t="s">
        <v>637</v>
      </c>
      <c r="D216">
        <v>0</v>
      </c>
    </row>
    <row r="217" spans="1:4" ht="14.5" x14ac:dyDescent="0.35">
      <c r="A217" s="3" t="s">
        <v>1619</v>
      </c>
      <c r="B217" t="s">
        <v>3987</v>
      </c>
      <c r="C217" t="s">
        <v>8527</v>
      </c>
      <c r="D217">
        <v>0</v>
      </c>
    </row>
    <row r="218" spans="1:4" ht="14.5" x14ac:dyDescent="0.35">
      <c r="A218" s="3" t="s">
        <v>9615</v>
      </c>
      <c r="B218" t="s">
        <v>9616</v>
      </c>
      <c r="C218" t="s">
        <v>8527</v>
      </c>
      <c r="D218">
        <v>0</v>
      </c>
    </row>
    <row r="219" spans="1:4" ht="14.5" x14ac:dyDescent="0.35">
      <c r="A219" s="3" t="s">
        <v>9568</v>
      </c>
      <c r="B219" t="s">
        <v>9288</v>
      </c>
      <c r="C219" t="s">
        <v>8527</v>
      </c>
      <c r="D219">
        <v>0</v>
      </c>
    </row>
    <row r="220" spans="1:4" ht="14.5" x14ac:dyDescent="0.35">
      <c r="A220" s="3" t="s">
        <v>9568</v>
      </c>
      <c r="B220" t="s">
        <v>3950</v>
      </c>
      <c r="C220" t="s">
        <v>8526</v>
      </c>
      <c r="D220">
        <v>1</v>
      </c>
    </row>
    <row r="221" spans="1:4" ht="14.5" x14ac:dyDescent="0.35">
      <c r="A221" s="3" t="s">
        <v>133</v>
      </c>
      <c r="B221"/>
      <c r="C221" t="s">
        <v>637</v>
      </c>
      <c r="D221">
        <v>0</v>
      </c>
    </row>
    <row r="222" spans="1:4" ht="14.5" x14ac:dyDescent="0.35">
      <c r="A222" s="3" t="s">
        <v>13777</v>
      </c>
      <c r="B222"/>
      <c r="C222" t="s">
        <v>637</v>
      </c>
      <c r="D222">
        <v>0</v>
      </c>
    </row>
    <row r="223" spans="1:4" ht="14.5" x14ac:dyDescent="0.35">
      <c r="A223" s="3" t="s">
        <v>9624</v>
      </c>
      <c r="B223"/>
      <c r="C223" t="s">
        <v>637</v>
      </c>
      <c r="D223">
        <v>0</v>
      </c>
    </row>
    <row r="224" spans="1:4" ht="14.5" x14ac:dyDescent="0.35">
      <c r="A224" s="3" t="s">
        <v>2268</v>
      </c>
      <c r="B224" t="s">
        <v>10221</v>
      </c>
      <c r="C224" t="s">
        <v>8526</v>
      </c>
      <c r="D224">
        <v>3</v>
      </c>
    </row>
    <row r="225" spans="1:4" ht="14.5" x14ac:dyDescent="0.35">
      <c r="A225" s="3" t="s">
        <v>2268</v>
      </c>
      <c r="B225" t="s">
        <v>10222</v>
      </c>
      <c r="C225" t="s">
        <v>8527</v>
      </c>
      <c r="D225">
        <v>0</v>
      </c>
    </row>
    <row r="226" spans="1:4" ht="14.5" x14ac:dyDescent="0.35">
      <c r="A226" s="3" t="s">
        <v>2270</v>
      </c>
      <c r="B226" t="s">
        <v>10223</v>
      </c>
      <c r="C226" t="s">
        <v>8527</v>
      </c>
      <c r="D226">
        <v>0</v>
      </c>
    </row>
    <row r="227" spans="1:4" ht="14.5" x14ac:dyDescent="0.35">
      <c r="A227" s="3" t="s">
        <v>2270</v>
      </c>
      <c r="B227" t="s">
        <v>10224</v>
      </c>
      <c r="C227" t="s">
        <v>8527</v>
      </c>
      <c r="D227">
        <v>0</v>
      </c>
    </row>
    <row r="228" spans="1:4" ht="14.5" x14ac:dyDescent="0.35">
      <c r="A228" s="3" t="s">
        <v>9568</v>
      </c>
      <c r="B228" t="s">
        <v>10225</v>
      </c>
      <c r="C228" t="s">
        <v>8527</v>
      </c>
      <c r="D228">
        <v>0</v>
      </c>
    </row>
    <row r="229" spans="1:4" ht="14.5" x14ac:dyDescent="0.35">
      <c r="A229" s="3" t="s">
        <v>2269</v>
      </c>
      <c r="B229" t="s">
        <v>10226</v>
      </c>
      <c r="C229" t="s">
        <v>8527</v>
      </c>
      <c r="D229">
        <v>0</v>
      </c>
    </row>
    <row r="230" spans="1:4" ht="14.5" x14ac:dyDescent="0.35">
      <c r="A230" s="3" t="s">
        <v>9624</v>
      </c>
      <c r="B230" t="s">
        <v>10317</v>
      </c>
      <c r="C230" t="s">
        <v>8527</v>
      </c>
      <c r="D230">
        <v>0</v>
      </c>
    </row>
    <row r="231" spans="1:4" ht="14.5" x14ac:dyDescent="0.35">
      <c r="A231" s="3" t="s">
        <v>9624</v>
      </c>
      <c r="B231" t="s">
        <v>10318</v>
      </c>
      <c r="C231" t="s">
        <v>8527</v>
      </c>
      <c r="D231">
        <v>0</v>
      </c>
    </row>
    <row r="232" spans="1:4" ht="14.5" x14ac:dyDescent="0.35">
      <c r="A232" s="3" t="s">
        <v>9624</v>
      </c>
      <c r="B232" t="s">
        <v>10319</v>
      </c>
      <c r="C232" t="s">
        <v>8527</v>
      </c>
      <c r="D232">
        <v>0</v>
      </c>
    </row>
    <row r="233" spans="1:4" ht="14.5" x14ac:dyDescent="0.35">
      <c r="A233" s="3" t="s">
        <v>9624</v>
      </c>
      <c r="B233" t="s">
        <v>10320</v>
      </c>
      <c r="C233" t="s">
        <v>8527</v>
      </c>
      <c r="D233">
        <v>0</v>
      </c>
    </row>
    <row r="234" spans="1:4" ht="14.5" x14ac:dyDescent="0.35">
      <c r="A234" s="3" t="s">
        <v>9568</v>
      </c>
      <c r="B234" t="s">
        <v>10321</v>
      </c>
      <c r="C234" t="s">
        <v>8527</v>
      </c>
      <c r="D234">
        <v>0</v>
      </c>
    </row>
    <row r="235" spans="1:4" ht="14.5" x14ac:dyDescent="0.35">
      <c r="A235" s="3" t="s">
        <v>2270</v>
      </c>
      <c r="B235" t="s">
        <v>10322</v>
      </c>
      <c r="C235" t="s">
        <v>8527</v>
      </c>
      <c r="D235">
        <v>0</v>
      </c>
    </row>
    <row r="236" spans="1:4" ht="14.5" x14ac:dyDescent="0.35">
      <c r="A236" s="3" t="s">
        <v>9127</v>
      </c>
      <c r="B236" t="s">
        <v>10323</v>
      </c>
      <c r="C236" t="s">
        <v>8526</v>
      </c>
      <c r="D236">
        <v>0</v>
      </c>
    </row>
    <row r="237" spans="1:4" ht="14.5" x14ac:dyDescent="0.35">
      <c r="A237" s="3" t="s">
        <v>2268</v>
      </c>
      <c r="B237" t="s">
        <v>10324</v>
      </c>
      <c r="C237" t="s">
        <v>8527</v>
      </c>
      <c r="D237">
        <v>0</v>
      </c>
    </row>
    <row r="238" spans="1:4" ht="14.5" x14ac:dyDescent="0.35">
      <c r="A238" s="3" t="s">
        <v>2268</v>
      </c>
      <c r="B238" t="s">
        <v>10325</v>
      </c>
      <c r="C238" t="s">
        <v>8527</v>
      </c>
      <c r="D238">
        <v>0</v>
      </c>
    </row>
    <row r="239" spans="1:4" ht="14.5" x14ac:dyDescent="0.35">
      <c r="A239" s="3" t="s">
        <v>2269</v>
      </c>
      <c r="B239" t="s">
        <v>10326</v>
      </c>
      <c r="C239" t="s">
        <v>8526</v>
      </c>
      <c r="D239">
        <v>1</v>
      </c>
    </row>
    <row r="240" spans="1:4" ht="14.5" x14ac:dyDescent="0.35">
      <c r="A240" s="3" t="s">
        <v>2269</v>
      </c>
      <c r="B240" t="s">
        <v>10327</v>
      </c>
      <c r="C240" t="s">
        <v>8526</v>
      </c>
      <c r="D240">
        <v>2</v>
      </c>
    </row>
    <row r="241" spans="1:4" ht="14.5" x14ac:dyDescent="0.35">
      <c r="A241" s="3" t="s">
        <v>2269</v>
      </c>
      <c r="B241" t="s">
        <v>10328</v>
      </c>
      <c r="C241" t="s">
        <v>8526</v>
      </c>
      <c r="D241">
        <v>2</v>
      </c>
    </row>
    <row r="242" spans="1:4" ht="14.5" x14ac:dyDescent="0.35">
      <c r="A242" s="3" t="s">
        <v>2269</v>
      </c>
      <c r="B242" t="s">
        <v>10329</v>
      </c>
      <c r="C242" t="s">
        <v>8526</v>
      </c>
      <c r="D242">
        <v>2</v>
      </c>
    </row>
    <row r="243" spans="1:4" ht="14.5" x14ac:dyDescent="0.35">
      <c r="A243" s="3" t="s">
        <v>2270</v>
      </c>
      <c r="B243" t="s">
        <v>10330</v>
      </c>
      <c r="C243" t="s">
        <v>8527</v>
      </c>
      <c r="D243">
        <v>0</v>
      </c>
    </row>
    <row r="244" spans="1:4" ht="14.5" x14ac:dyDescent="0.35">
      <c r="A244" s="3" t="s">
        <v>13778</v>
      </c>
      <c r="B244"/>
      <c r="C244" t="s">
        <v>8527</v>
      </c>
      <c r="D244">
        <v>0</v>
      </c>
    </row>
    <row r="245" spans="1:4" ht="14.5" x14ac:dyDescent="0.35">
      <c r="B245"/>
      <c r="C245"/>
      <c r="D245">
        <v>0</v>
      </c>
    </row>
    <row r="246" spans="1:4" ht="14.5" x14ac:dyDescent="0.35">
      <c r="B246"/>
      <c r="C246"/>
      <c r="D246">
        <v>0</v>
      </c>
    </row>
    <row r="247" spans="1:4" ht="14.5" x14ac:dyDescent="0.35">
      <c r="B247"/>
      <c r="C247"/>
      <c r="D247">
        <v>0</v>
      </c>
    </row>
    <row r="248" spans="1:4" ht="14.5" x14ac:dyDescent="0.35">
      <c r="B248"/>
      <c r="C248"/>
      <c r="D248">
        <v>0</v>
      </c>
    </row>
    <row r="249" spans="1:4" ht="14.5" x14ac:dyDescent="0.35">
      <c r="B249"/>
      <c r="C249"/>
      <c r="D249">
        <v>0</v>
      </c>
    </row>
    <row r="250" spans="1:4" ht="14.5" x14ac:dyDescent="0.35">
      <c r="B250"/>
      <c r="C250"/>
      <c r="D250">
        <v>0</v>
      </c>
    </row>
    <row r="251" spans="1:4" ht="14.5" x14ac:dyDescent="0.35">
      <c r="B251"/>
      <c r="C251"/>
      <c r="D251">
        <v>0</v>
      </c>
    </row>
    <row r="252" spans="1:4" ht="14.5" x14ac:dyDescent="0.35">
      <c r="B252"/>
      <c r="C252"/>
      <c r="D252"/>
    </row>
    <row r="253" spans="1:4" ht="14.5" x14ac:dyDescent="0.35">
      <c r="B253"/>
      <c r="C253"/>
      <c r="D253"/>
    </row>
    <row r="254" spans="1:4" ht="14.5" x14ac:dyDescent="0.35">
      <c r="B254"/>
      <c r="C254"/>
      <c r="D254"/>
    </row>
    <row r="255" spans="1:4" ht="14.5" x14ac:dyDescent="0.35">
      <c r="B255"/>
      <c r="C255"/>
      <c r="D255"/>
    </row>
    <row r="256" spans="1:4" ht="14.5" x14ac:dyDescent="0.35">
      <c r="B256"/>
      <c r="C256"/>
      <c r="D256"/>
    </row>
    <row r="257" spans="2:4" ht="14.5" x14ac:dyDescent="0.35">
      <c r="B257"/>
      <c r="C257"/>
      <c r="D257"/>
    </row>
    <row r="258" spans="2:4" ht="14.5" x14ac:dyDescent="0.35">
      <c r="B258"/>
      <c r="C258"/>
      <c r="D258"/>
    </row>
    <row r="259" spans="2:4" ht="14.5" x14ac:dyDescent="0.35">
      <c r="B259"/>
      <c r="C259"/>
      <c r="D259"/>
    </row>
    <row r="260" spans="2:4" ht="14.5" x14ac:dyDescent="0.35">
      <c r="B260"/>
      <c r="C260"/>
      <c r="D260"/>
    </row>
    <row r="261" spans="2:4" ht="14.5" x14ac:dyDescent="0.35">
      <c r="B261"/>
      <c r="C261"/>
      <c r="D261"/>
    </row>
    <row r="262" spans="2:4" ht="14.5" x14ac:dyDescent="0.35">
      <c r="B262"/>
      <c r="C262"/>
      <c r="D262"/>
    </row>
    <row r="263" spans="2:4" ht="14.5" x14ac:dyDescent="0.35">
      <c r="B263"/>
      <c r="C263"/>
      <c r="D263"/>
    </row>
    <row r="264" spans="2:4" ht="14.5" x14ac:dyDescent="0.35">
      <c r="B264"/>
      <c r="C264"/>
      <c r="D264"/>
    </row>
    <row r="265" spans="2:4" ht="14.5" x14ac:dyDescent="0.35">
      <c r="B265"/>
      <c r="C265"/>
      <c r="D265"/>
    </row>
    <row r="266" spans="2:4" ht="14.5" x14ac:dyDescent="0.35">
      <c r="B266"/>
      <c r="C266"/>
      <c r="D266"/>
    </row>
    <row r="267" spans="2:4" ht="14.5" x14ac:dyDescent="0.35">
      <c r="B267"/>
      <c r="C267"/>
      <c r="D267"/>
    </row>
    <row r="268" spans="2:4" ht="14.5" x14ac:dyDescent="0.35">
      <c r="B268"/>
      <c r="C268"/>
      <c r="D268"/>
    </row>
    <row r="269" spans="2:4" ht="14.5" x14ac:dyDescent="0.35">
      <c r="B269"/>
      <c r="C269"/>
      <c r="D269"/>
    </row>
    <row r="270" spans="2:4" ht="14.5" x14ac:dyDescent="0.35">
      <c r="B270"/>
      <c r="C270"/>
      <c r="D270"/>
    </row>
    <row r="271" spans="2:4" ht="14.5" x14ac:dyDescent="0.35">
      <c r="B271"/>
      <c r="C271"/>
      <c r="D271"/>
    </row>
    <row r="272" spans="2:4" ht="14.5" x14ac:dyDescent="0.35">
      <c r="B272"/>
      <c r="C272"/>
      <c r="D272"/>
    </row>
    <row r="273" spans="2:4" ht="14.5" x14ac:dyDescent="0.35">
      <c r="B273"/>
      <c r="C273"/>
      <c r="D273"/>
    </row>
    <row r="274" spans="2:4" ht="14.5" x14ac:dyDescent="0.35">
      <c r="B274"/>
      <c r="C274"/>
      <c r="D274"/>
    </row>
    <row r="275" spans="2:4" ht="14.5" x14ac:dyDescent="0.35">
      <c r="B275"/>
      <c r="C275"/>
      <c r="D275"/>
    </row>
    <row r="276" spans="2:4" ht="14.5" x14ac:dyDescent="0.35">
      <c r="B276"/>
      <c r="C276"/>
      <c r="D276"/>
    </row>
    <row r="277" spans="2:4" ht="14.5" x14ac:dyDescent="0.35">
      <c r="B277"/>
      <c r="C277"/>
      <c r="D277"/>
    </row>
    <row r="278" spans="2:4" ht="14.5" x14ac:dyDescent="0.35">
      <c r="B278"/>
      <c r="C278"/>
      <c r="D278"/>
    </row>
    <row r="279" spans="2:4" ht="14.5" x14ac:dyDescent="0.35">
      <c r="B279"/>
      <c r="C279"/>
      <c r="D279"/>
    </row>
    <row r="280" spans="2:4" ht="14.5" x14ac:dyDescent="0.35">
      <c r="B280"/>
      <c r="C280"/>
      <c r="D280"/>
    </row>
    <row r="281" spans="2:4" ht="14.5" x14ac:dyDescent="0.35">
      <c r="B281"/>
      <c r="C281"/>
      <c r="D281"/>
    </row>
    <row r="282" spans="2:4" ht="14.5" x14ac:dyDescent="0.35">
      <c r="B282"/>
      <c r="C282"/>
      <c r="D282"/>
    </row>
    <row r="283" spans="2:4" ht="14.5" x14ac:dyDescent="0.35">
      <c r="B283"/>
      <c r="C283"/>
      <c r="D283"/>
    </row>
    <row r="284" spans="2:4" ht="14.5" x14ac:dyDescent="0.35">
      <c r="B284"/>
      <c r="C284"/>
      <c r="D284"/>
    </row>
    <row r="285" spans="2:4" ht="14.5" x14ac:dyDescent="0.35">
      <c r="B285"/>
      <c r="C285"/>
      <c r="D285"/>
    </row>
    <row r="286" spans="2:4" ht="14.5" x14ac:dyDescent="0.35">
      <c r="B286"/>
      <c r="C286"/>
      <c r="D286"/>
    </row>
    <row r="287" spans="2:4" ht="14.5" x14ac:dyDescent="0.35">
      <c r="B287"/>
      <c r="C287"/>
      <c r="D287"/>
    </row>
    <row r="288" spans="2:4" ht="14.5" x14ac:dyDescent="0.35">
      <c r="B288"/>
      <c r="C288"/>
      <c r="D288"/>
    </row>
    <row r="289" spans="2:4" ht="14.5" x14ac:dyDescent="0.35">
      <c r="B289"/>
      <c r="C289"/>
      <c r="D289"/>
    </row>
    <row r="290" spans="2:4" ht="14.5" x14ac:dyDescent="0.35">
      <c r="B290"/>
      <c r="C290"/>
      <c r="D290"/>
    </row>
    <row r="291" spans="2:4" ht="14.5" x14ac:dyDescent="0.35">
      <c r="B291"/>
      <c r="C291"/>
      <c r="D291"/>
    </row>
    <row r="292" spans="2:4" ht="14.5" x14ac:dyDescent="0.35">
      <c r="B292"/>
      <c r="C292"/>
      <c r="D292"/>
    </row>
    <row r="293" spans="2:4" ht="14.5" x14ac:dyDescent="0.35">
      <c r="B293"/>
      <c r="C293"/>
      <c r="D293"/>
    </row>
    <row r="294" spans="2:4" ht="14.5" x14ac:dyDescent="0.35">
      <c r="B294"/>
      <c r="C294"/>
      <c r="D294"/>
    </row>
    <row r="295" spans="2:4" ht="14.5" x14ac:dyDescent="0.35">
      <c r="B295"/>
      <c r="C295"/>
      <c r="D295"/>
    </row>
    <row r="296" spans="2:4" ht="14.5" x14ac:dyDescent="0.35">
      <c r="B296"/>
      <c r="C296"/>
      <c r="D296"/>
    </row>
    <row r="297" spans="2:4" ht="14.5" x14ac:dyDescent="0.35">
      <c r="B297"/>
      <c r="C297"/>
      <c r="D297"/>
    </row>
    <row r="298" spans="2:4" ht="14.5" x14ac:dyDescent="0.35">
      <c r="B298"/>
      <c r="C298"/>
      <c r="D298"/>
    </row>
    <row r="299" spans="2:4" ht="14.5" x14ac:dyDescent="0.35">
      <c r="B299"/>
      <c r="C299"/>
      <c r="D299"/>
    </row>
    <row r="300" spans="2:4" ht="14.5" x14ac:dyDescent="0.35">
      <c r="B300"/>
      <c r="C300"/>
      <c r="D300"/>
    </row>
    <row r="301" spans="2:4" ht="14.5" x14ac:dyDescent="0.35">
      <c r="B301"/>
      <c r="C301"/>
      <c r="D301"/>
    </row>
    <row r="302" spans="2:4" ht="14.5" x14ac:dyDescent="0.35">
      <c r="B302"/>
      <c r="C302"/>
      <c r="D302"/>
    </row>
    <row r="303" spans="2:4" ht="14.5" x14ac:dyDescent="0.35">
      <c r="B303"/>
      <c r="C303"/>
      <c r="D303"/>
    </row>
    <row r="304" spans="2:4" ht="14.5" x14ac:dyDescent="0.35">
      <c r="B304"/>
      <c r="C304"/>
      <c r="D304"/>
    </row>
    <row r="305" spans="2:4" ht="14.5" x14ac:dyDescent="0.35">
      <c r="B305"/>
      <c r="C305"/>
      <c r="D305"/>
    </row>
    <row r="306" spans="2:4" ht="14.5" x14ac:dyDescent="0.35">
      <c r="B306"/>
      <c r="C306"/>
      <c r="D306"/>
    </row>
    <row r="307" spans="2:4" ht="14.5" x14ac:dyDescent="0.35">
      <c r="B307"/>
      <c r="C307"/>
      <c r="D307"/>
    </row>
    <row r="308" spans="2:4" ht="14.5" x14ac:dyDescent="0.35">
      <c r="B308"/>
      <c r="C308"/>
      <c r="D308"/>
    </row>
    <row r="309" spans="2:4" ht="14.5" x14ac:dyDescent="0.35">
      <c r="B309"/>
      <c r="C309"/>
      <c r="D309"/>
    </row>
    <row r="310" spans="2:4" ht="14.5" x14ac:dyDescent="0.35">
      <c r="B310"/>
      <c r="C310"/>
      <c r="D310"/>
    </row>
    <row r="311" spans="2:4" ht="14.5" x14ac:dyDescent="0.35">
      <c r="B311"/>
      <c r="C311"/>
      <c r="D311"/>
    </row>
    <row r="312" spans="2:4" ht="14.5" x14ac:dyDescent="0.35">
      <c r="B312"/>
      <c r="C312"/>
      <c r="D312"/>
    </row>
    <row r="313" spans="2:4" ht="14.5" x14ac:dyDescent="0.35">
      <c r="B313"/>
      <c r="C313"/>
      <c r="D313"/>
    </row>
    <row r="314" spans="2:4" ht="14.5" x14ac:dyDescent="0.35">
      <c r="B314"/>
      <c r="C314"/>
      <c r="D314"/>
    </row>
    <row r="315" spans="2:4" ht="14.5" x14ac:dyDescent="0.35">
      <c r="B315"/>
      <c r="C315"/>
      <c r="D315"/>
    </row>
    <row r="316" spans="2:4" ht="14.5" x14ac:dyDescent="0.35">
      <c r="B316"/>
      <c r="C316"/>
      <c r="D316"/>
    </row>
    <row r="317" spans="2:4" ht="14.5" x14ac:dyDescent="0.35">
      <c r="B317"/>
      <c r="C317"/>
      <c r="D317"/>
    </row>
    <row r="318" spans="2:4" ht="14.5" x14ac:dyDescent="0.35">
      <c r="B318"/>
      <c r="C318"/>
      <c r="D318"/>
    </row>
    <row r="319" spans="2:4" ht="14.5" x14ac:dyDescent="0.35">
      <c r="B319"/>
      <c r="C319"/>
      <c r="D319"/>
    </row>
    <row r="320" spans="2:4" ht="14.5" x14ac:dyDescent="0.35">
      <c r="B320"/>
      <c r="C320"/>
      <c r="D320"/>
    </row>
    <row r="321" spans="2:4" ht="14.5" x14ac:dyDescent="0.35">
      <c r="B321"/>
      <c r="C321"/>
      <c r="D321"/>
    </row>
    <row r="322" spans="2:4" ht="14.5" x14ac:dyDescent="0.35">
      <c r="B322"/>
      <c r="C322"/>
      <c r="D322"/>
    </row>
    <row r="323" spans="2:4" ht="14.5" x14ac:dyDescent="0.35">
      <c r="B323"/>
      <c r="C323"/>
      <c r="D323"/>
    </row>
    <row r="324" spans="2:4" ht="14.5" x14ac:dyDescent="0.35">
      <c r="B324"/>
      <c r="C324"/>
      <c r="D324"/>
    </row>
    <row r="325" spans="2:4" ht="14.5" x14ac:dyDescent="0.35">
      <c r="B325"/>
      <c r="C325"/>
      <c r="D325"/>
    </row>
    <row r="326" spans="2:4" ht="14.5" x14ac:dyDescent="0.35">
      <c r="B326"/>
      <c r="C326"/>
      <c r="D326"/>
    </row>
    <row r="327" spans="2:4" ht="14.5" x14ac:dyDescent="0.35">
      <c r="B327"/>
      <c r="C327"/>
      <c r="D327"/>
    </row>
    <row r="328" spans="2:4" ht="14.5" x14ac:dyDescent="0.35">
      <c r="B328"/>
      <c r="C328"/>
      <c r="D328"/>
    </row>
    <row r="329" spans="2:4" ht="14.5" x14ac:dyDescent="0.35">
      <c r="B329"/>
      <c r="C329"/>
      <c r="D329"/>
    </row>
    <row r="330" spans="2:4" ht="14.5" x14ac:dyDescent="0.35">
      <c r="B330"/>
      <c r="C330"/>
      <c r="D330"/>
    </row>
    <row r="331" spans="2:4" ht="14.5" x14ac:dyDescent="0.35">
      <c r="B331"/>
      <c r="C331"/>
      <c r="D331"/>
    </row>
    <row r="332" spans="2:4" ht="14.5" x14ac:dyDescent="0.35">
      <c r="B332"/>
      <c r="C332"/>
      <c r="D332"/>
    </row>
    <row r="333" spans="2:4" ht="14.5" x14ac:dyDescent="0.35">
      <c r="B333"/>
      <c r="C333"/>
      <c r="D333"/>
    </row>
    <row r="334" spans="2:4" ht="14.5" x14ac:dyDescent="0.35">
      <c r="B334"/>
      <c r="C334"/>
      <c r="D334"/>
    </row>
    <row r="335" spans="2:4" ht="14.5" x14ac:dyDescent="0.35">
      <c r="B335"/>
      <c r="C335"/>
      <c r="D335"/>
    </row>
    <row r="336" spans="2:4" ht="14.5" x14ac:dyDescent="0.35">
      <c r="B336"/>
      <c r="C336"/>
      <c r="D336"/>
    </row>
    <row r="337" spans="2:4" ht="14.5" x14ac:dyDescent="0.35">
      <c r="B337"/>
      <c r="C337"/>
      <c r="D337"/>
    </row>
    <row r="338" spans="2:4" ht="14.5" x14ac:dyDescent="0.35">
      <c r="B338"/>
      <c r="C338"/>
      <c r="D338"/>
    </row>
    <row r="339" spans="2:4" ht="14.5" x14ac:dyDescent="0.35">
      <c r="B339"/>
      <c r="C339"/>
      <c r="D339"/>
    </row>
    <row r="340" spans="2:4" ht="14.5" x14ac:dyDescent="0.35">
      <c r="B340"/>
      <c r="C340"/>
      <c r="D340"/>
    </row>
    <row r="341" spans="2:4" ht="14.5" x14ac:dyDescent="0.35">
      <c r="B341"/>
      <c r="C341"/>
      <c r="D341"/>
    </row>
    <row r="342" spans="2:4" ht="14.5" x14ac:dyDescent="0.35">
      <c r="B342"/>
      <c r="C342"/>
      <c r="D342"/>
    </row>
    <row r="343" spans="2:4" ht="14.5" x14ac:dyDescent="0.35">
      <c r="B343"/>
      <c r="C343"/>
      <c r="D343"/>
    </row>
    <row r="344" spans="2:4" ht="14.5" x14ac:dyDescent="0.35">
      <c r="B344"/>
      <c r="C344"/>
      <c r="D344"/>
    </row>
    <row r="345" spans="2:4" ht="14.5" x14ac:dyDescent="0.35">
      <c r="B345"/>
      <c r="C345"/>
      <c r="D345"/>
    </row>
    <row r="346" spans="2:4" ht="14.5" x14ac:dyDescent="0.35">
      <c r="B346"/>
      <c r="C346"/>
      <c r="D346"/>
    </row>
    <row r="347" spans="2:4" ht="14.5" x14ac:dyDescent="0.35">
      <c r="B347"/>
      <c r="C347"/>
      <c r="D347"/>
    </row>
    <row r="348" spans="2:4" ht="14.5" x14ac:dyDescent="0.35">
      <c r="B348"/>
      <c r="C348"/>
      <c r="D348"/>
    </row>
    <row r="349" spans="2:4" ht="14.5" x14ac:dyDescent="0.35">
      <c r="B349"/>
      <c r="C349"/>
      <c r="D349"/>
    </row>
    <row r="350" spans="2:4" ht="14.5" x14ac:dyDescent="0.35">
      <c r="B350"/>
      <c r="C350"/>
      <c r="D350"/>
    </row>
    <row r="351" spans="2:4" ht="14.5" x14ac:dyDescent="0.35">
      <c r="B351"/>
      <c r="C351"/>
      <c r="D351"/>
    </row>
    <row r="352" spans="2:4" ht="14.5" x14ac:dyDescent="0.35">
      <c r="B352"/>
      <c r="C352"/>
      <c r="D352"/>
    </row>
    <row r="353" spans="2:4" ht="14.5" x14ac:dyDescent="0.35">
      <c r="B353"/>
      <c r="C353"/>
      <c r="D353"/>
    </row>
    <row r="354" spans="2:4" ht="14.5" x14ac:dyDescent="0.35">
      <c r="B354"/>
      <c r="C354"/>
      <c r="D354"/>
    </row>
    <row r="355" spans="2:4" ht="14.5" x14ac:dyDescent="0.35">
      <c r="B355"/>
      <c r="C355"/>
      <c r="D355"/>
    </row>
    <row r="356" spans="2:4" ht="14.5" x14ac:dyDescent="0.35">
      <c r="B356"/>
      <c r="C356"/>
      <c r="D356"/>
    </row>
    <row r="357" spans="2:4" ht="14.5" x14ac:dyDescent="0.35">
      <c r="B357"/>
      <c r="C357"/>
      <c r="D357"/>
    </row>
    <row r="358" spans="2:4" ht="14.5" x14ac:dyDescent="0.35">
      <c r="B358"/>
      <c r="C358"/>
      <c r="D358"/>
    </row>
    <row r="359" spans="2:4" ht="14.5" x14ac:dyDescent="0.35">
      <c r="B359"/>
      <c r="C359"/>
      <c r="D359"/>
    </row>
    <row r="360" spans="2:4" ht="14.5" x14ac:dyDescent="0.35">
      <c r="B360"/>
      <c r="C360"/>
      <c r="D360"/>
    </row>
    <row r="361" spans="2:4" ht="14.5" x14ac:dyDescent="0.35">
      <c r="B361"/>
      <c r="C361"/>
      <c r="D361"/>
    </row>
    <row r="362" spans="2:4" ht="14.5" x14ac:dyDescent="0.35">
      <c r="B362"/>
      <c r="C362"/>
      <c r="D362"/>
    </row>
    <row r="363" spans="2:4" ht="14.5" x14ac:dyDescent="0.35">
      <c r="B363"/>
      <c r="C363"/>
      <c r="D363"/>
    </row>
    <row r="364" spans="2:4" ht="14.5" x14ac:dyDescent="0.35">
      <c r="B364"/>
      <c r="C364"/>
      <c r="D364"/>
    </row>
    <row r="365" spans="2:4" ht="14.5" x14ac:dyDescent="0.35">
      <c r="B365"/>
      <c r="C365"/>
      <c r="D365"/>
    </row>
    <row r="366" spans="2:4" ht="14.5" x14ac:dyDescent="0.35">
      <c r="B366"/>
      <c r="C366"/>
      <c r="D366"/>
    </row>
    <row r="367" spans="2:4" ht="14.5" x14ac:dyDescent="0.35">
      <c r="B367"/>
      <c r="C367"/>
      <c r="D367"/>
    </row>
    <row r="368" spans="2:4" ht="14.5" x14ac:dyDescent="0.35">
      <c r="B368"/>
      <c r="C368"/>
      <c r="D368"/>
    </row>
    <row r="369" spans="2:4" ht="14.5" x14ac:dyDescent="0.35">
      <c r="B369"/>
      <c r="C369"/>
      <c r="D369"/>
    </row>
    <row r="370" spans="2:4" ht="14.5" x14ac:dyDescent="0.35">
      <c r="B370"/>
      <c r="C370"/>
      <c r="D370"/>
    </row>
    <row r="371" spans="2:4" ht="14.5" x14ac:dyDescent="0.35">
      <c r="B371"/>
      <c r="C371"/>
      <c r="D371"/>
    </row>
    <row r="372" spans="2:4" ht="14.5" x14ac:dyDescent="0.35">
      <c r="B372"/>
      <c r="C372"/>
      <c r="D372"/>
    </row>
    <row r="373" spans="2:4" ht="14.5" x14ac:dyDescent="0.35">
      <c r="B373"/>
      <c r="C373"/>
      <c r="D373"/>
    </row>
    <row r="374" spans="2:4" ht="14.5" x14ac:dyDescent="0.35">
      <c r="B374"/>
      <c r="C374"/>
      <c r="D374"/>
    </row>
    <row r="375" spans="2:4" ht="14.5" x14ac:dyDescent="0.35">
      <c r="B375"/>
      <c r="C375"/>
      <c r="D375"/>
    </row>
    <row r="376" spans="2:4" ht="14.5" x14ac:dyDescent="0.35">
      <c r="B376"/>
      <c r="C376"/>
      <c r="D376"/>
    </row>
    <row r="377" spans="2:4" ht="14.5" x14ac:dyDescent="0.35">
      <c r="B377"/>
      <c r="C377"/>
      <c r="D377"/>
    </row>
    <row r="378" spans="2:4" ht="14.5" x14ac:dyDescent="0.35">
      <c r="B378"/>
      <c r="C378"/>
      <c r="D378"/>
    </row>
    <row r="379" spans="2:4" ht="14.5" x14ac:dyDescent="0.35">
      <c r="B379"/>
      <c r="C379"/>
      <c r="D379"/>
    </row>
    <row r="380" spans="2:4" ht="14.5" x14ac:dyDescent="0.35">
      <c r="B380"/>
      <c r="C380"/>
      <c r="D380"/>
    </row>
    <row r="381" spans="2:4" ht="14.5" x14ac:dyDescent="0.35">
      <c r="B381"/>
      <c r="C381"/>
      <c r="D381"/>
    </row>
    <row r="382" spans="2:4" ht="14.5" x14ac:dyDescent="0.35">
      <c r="B382"/>
      <c r="C382"/>
      <c r="D382"/>
    </row>
    <row r="383" spans="2:4" ht="14.5" x14ac:dyDescent="0.35">
      <c r="B383"/>
      <c r="C383"/>
      <c r="D383"/>
    </row>
    <row r="384" spans="2:4" ht="14.5" x14ac:dyDescent="0.35">
      <c r="B384"/>
      <c r="C384"/>
      <c r="D384"/>
    </row>
    <row r="385" spans="2:4" ht="14.5" x14ac:dyDescent="0.35">
      <c r="B385"/>
      <c r="C385"/>
      <c r="D385"/>
    </row>
    <row r="386" spans="2:4" ht="14.5" x14ac:dyDescent="0.35">
      <c r="B386"/>
      <c r="C386"/>
      <c r="D386"/>
    </row>
    <row r="387" spans="2:4" ht="14.5" x14ac:dyDescent="0.35">
      <c r="B387"/>
      <c r="C387"/>
      <c r="D387"/>
    </row>
    <row r="388" spans="2:4" ht="14.5" x14ac:dyDescent="0.35">
      <c r="B388"/>
      <c r="C388"/>
      <c r="D388"/>
    </row>
    <row r="389" spans="2:4" ht="14.5" x14ac:dyDescent="0.35">
      <c r="B389"/>
      <c r="C389"/>
      <c r="D389"/>
    </row>
    <row r="390" spans="2:4" ht="14.5" x14ac:dyDescent="0.35">
      <c r="B390"/>
      <c r="C390"/>
      <c r="D390"/>
    </row>
    <row r="391" spans="2:4" ht="14.5" x14ac:dyDescent="0.35">
      <c r="B391"/>
      <c r="C391"/>
      <c r="D391"/>
    </row>
    <row r="392" spans="2:4" ht="14.5" x14ac:dyDescent="0.35">
      <c r="B392"/>
      <c r="C392"/>
      <c r="D392"/>
    </row>
    <row r="393" spans="2:4" ht="14.5" x14ac:dyDescent="0.35">
      <c r="B393"/>
      <c r="C393"/>
      <c r="D393"/>
    </row>
    <row r="394" spans="2:4" ht="14.5" x14ac:dyDescent="0.35">
      <c r="B394"/>
      <c r="C394"/>
      <c r="D394"/>
    </row>
    <row r="395" spans="2:4" ht="14.5" x14ac:dyDescent="0.35">
      <c r="B395"/>
      <c r="C395"/>
      <c r="D395"/>
    </row>
    <row r="396" spans="2:4" ht="14.5" x14ac:dyDescent="0.35">
      <c r="B396"/>
      <c r="C396"/>
      <c r="D396"/>
    </row>
    <row r="397" spans="2:4" ht="14.5" x14ac:dyDescent="0.35">
      <c r="B397"/>
      <c r="C397"/>
      <c r="D397"/>
    </row>
    <row r="398" spans="2:4" ht="14.5" x14ac:dyDescent="0.35">
      <c r="B398"/>
      <c r="C398"/>
      <c r="D398"/>
    </row>
    <row r="399" spans="2:4" ht="14.5" x14ac:dyDescent="0.35">
      <c r="B399"/>
      <c r="C399"/>
      <c r="D399"/>
    </row>
    <row r="400" spans="2:4" ht="14.5" x14ac:dyDescent="0.35">
      <c r="B400"/>
      <c r="C400"/>
      <c r="D400"/>
    </row>
    <row r="401" spans="2:4" ht="14.5" x14ac:dyDescent="0.35">
      <c r="B401"/>
      <c r="C401"/>
      <c r="D401"/>
    </row>
    <row r="402" spans="2:4" ht="14.5" x14ac:dyDescent="0.35">
      <c r="B402"/>
      <c r="C402"/>
      <c r="D402"/>
    </row>
    <row r="403" spans="2:4" ht="14.5" x14ac:dyDescent="0.35">
      <c r="B403"/>
      <c r="C403"/>
      <c r="D403"/>
    </row>
    <row r="404" spans="2:4" ht="14.5" x14ac:dyDescent="0.35">
      <c r="B404"/>
      <c r="C404"/>
      <c r="D404"/>
    </row>
    <row r="405" spans="2:4" ht="14.5" x14ac:dyDescent="0.35">
      <c r="B405"/>
      <c r="C405"/>
      <c r="D405"/>
    </row>
    <row r="406" spans="2:4" ht="14.5" x14ac:dyDescent="0.35">
      <c r="B406"/>
      <c r="C406"/>
      <c r="D406"/>
    </row>
    <row r="407" spans="2:4" ht="14.5" x14ac:dyDescent="0.35">
      <c r="B407"/>
      <c r="C407"/>
      <c r="D407"/>
    </row>
    <row r="408" spans="2:4" ht="14.5" x14ac:dyDescent="0.35">
      <c r="B408"/>
      <c r="C408"/>
      <c r="D408"/>
    </row>
    <row r="409" spans="2:4" ht="14.5" x14ac:dyDescent="0.35">
      <c r="B409"/>
      <c r="C409"/>
      <c r="D409"/>
    </row>
    <row r="410" spans="2:4" ht="14.5" x14ac:dyDescent="0.35">
      <c r="B410"/>
      <c r="C410"/>
      <c r="D410"/>
    </row>
    <row r="411" spans="2:4" ht="14.5" x14ac:dyDescent="0.35">
      <c r="B411"/>
      <c r="C411"/>
      <c r="D411"/>
    </row>
    <row r="412" spans="2:4" ht="14.5" x14ac:dyDescent="0.35">
      <c r="B412"/>
      <c r="C412"/>
      <c r="D412"/>
    </row>
    <row r="413" spans="2:4" ht="14.5" x14ac:dyDescent="0.35">
      <c r="B413"/>
      <c r="C413"/>
      <c r="D413"/>
    </row>
    <row r="414" spans="2:4" ht="14.5" x14ac:dyDescent="0.35">
      <c r="B414"/>
      <c r="C414"/>
      <c r="D414"/>
    </row>
    <row r="415" spans="2:4" ht="14.5" x14ac:dyDescent="0.35">
      <c r="B415"/>
      <c r="C415"/>
      <c r="D415"/>
    </row>
    <row r="416" spans="2:4" ht="14.5" x14ac:dyDescent="0.35">
      <c r="B416"/>
      <c r="C416"/>
      <c r="D416"/>
    </row>
    <row r="417" spans="2:4" ht="14.5" x14ac:dyDescent="0.35">
      <c r="B417"/>
      <c r="C417"/>
      <c r="D417"/>
    </row>
    <row r="418" spans="2:4" ht="14.5" x14ac:dyDescent="0.35">
      <c r="B418"/>
      <c r="C418"/>
      <c r="D418"/>
    </row>
    <row r="419" spans="2:4" ht="14.5" x14ac:dyDescent="0.35">
      <c r="B419"/>
      <c r="C419"/>
      <c r="D419"/>
    </row>
    <row r="420" spans="2:4" ht="14.5" x14ac:dyDescent="0.35">
      <c r="B420"/>
      <c r="C420"/>
      <c r="D420"/>
    </row>
    <row r="421" spans="2:4" ht="14.5" x14ac:dyDescent="0.35">
      <c r="B421"/>
      <c r="C421"/>
      <c r="D421"/>
    </row>
    <row r="422" spans="2:4" ht="14.5" x14ac:dyDescent="0.35">
      <c r="B422"/>
      <c r="C422"/>
      <c r="D422"/>
    </row>
    <row r="423" spans="2:4" ht="14.5" x14ac:dyDescent="0.35">
      <c r="B423"/>
      <c r="C423"/>
      <c r="D423"/>
    </row>
    <row r="424" spans="2:4" ht="14.5" x14ac:dyDescent="0.35">
      <c r="B424"/>
      <c r="C424"/>
      <c r="D424"/>
    </row>
    <row r="425" spans="2:4" ht="14.5" x14ac:dyDescent="0.35">
      <c r="B425"/>
      <c r="C425"/>
      <c r="D425"/>
    </row>
    <row r="426" spans="2:4" ht="14.5" x14ac:dyDescent="0.35">
      <c r="B426"/>
      <c r="C426"/>
      <c r="D426"/>
    </row>
    <row r="427" spans="2:4" ht="14.5" x14ac:dyDescent="0.35">
      <c r="B427"/>
      <c r="C427"/>
      <c r="D427"/>
    </row>
    <row r="428" spans="2:4" ht="14.5" x14ac:dyDescent="0.35">
      <c r="B428"/>
      <c r="C428"/>
      <c r="D428"/>
    </row>
    <row r="429" spans="2:4" ht="14.5" x14ac:dyDescent="0.35">
      <c r="B429"/>
      <c r="C429"/>
      <c r="D429"/>
    </row>
    <row r="430" spans="2:4" ht="14.5" x14ac:dyDescent="0.35">
      <c r="B430"/>
      <c r="C430"/>
      <c r="D430"/>
    </row>
    <row r="431" spans="2:4" ht="14.5" x14ac:dyDescent="0.35">
      <c r="B431"/>
      <c r="C431"/>
      <c r="D431"/>
    </row>
    <row r="432" spans="2:4" ht="14.5" x14ac:dyDescent="0.35">
      <c r="B432"/>
      <c r="C432"/>
      <c r="D432"/>
    </row>
    <row r="433" spans="2:4" ht="14.5" x14ac:dyDescent="0.35">
      <c r="B433"/>
      <c r="C433"/>
      <c r="D433"/>
    </row>
    <row r="434" spans="2:4" ht="14.5" x14ac:dyDescent="0.35">
      <c r="B434"/>
      <c r="C434"/>
      <c r="D434"/>
    </row>
    <row r="435" spans="2:4" ht="14.5" x14ac:dyDescent="0.35">
      <c r="B435"/>
      <c r="C435"/>
      <c r="D435"/>
    </row>
    <row r="436" spans="2:4" ht="14.5" x14ac:dyDescent="0.35">
      <c r="B436"/>
      <c r="C436"/>
      <c r="D436"/>
    </row>
    <row r="437" spans="2:4" ht="14.5" x14ac:dyDescent="0.35">
      <c r="B437"/>
      <c r="C437"/>
      <c r="D437"/>
    </row>
    <row r="438" spans="2:4" ht="14.5" x14ac:dyDescent="0.35">
      <c r="B438"/>
      <c r="C438"/>
      <c r="D438"/>
    </row>
    <row r="439" spans="2:4" ht="14.5" x14ac:dyDescent="0.35">
      <c r="B439"/>
      <c r="C439"/>
      <c r="D439"/>
    </row>
    <row r="440" spans="2:4" ht="14.5" x14ac:dyDescent="0.35">
      <c r="B440"/>
      <c r="C440"/>
      <c r="D440"/>
    </row>
    <row r="441" spans="2:4" ht="14.5" x14ac:dyDescent="0.35">
      <c r="B441"/>
      <c r="C441"/>
      <c r="D441"/>
    </row>
    <row r="442" spans="2:4" ht="14.5" x14ac:dyDescent="0.35">
      <c r="B442"/>
      <c r="C442"/>
      <c r="D442"/>
    </row>
    <row r="443" spans="2:4" ht="14.5" x14ac:dyDescent="0.35">
      <c r="B443"/>
      <c r="C443"/>
      <c r="D443"/>
    </row>
    <row r="444" spans="2:4" ht="14.5" x14ac:dyDescent="0.35">
      <c r="B444"/>
      <c r="C444"/>
      <c r="D444"/>
    </row>
    <row r="445" spans="2:4" ht="14.5" x14ac:dyDescent="0.35">
      <c r="B445"/>
      <c r="C445"/>
      <c r="D445"/>
    </row>
    <row r="446" spans="2:4" ht="14.5" x14ac:dyDescent="0.35">
      <c r="B446"/>
      <c r="C446"/>
      <c r="D446"/>
    </row>
    <row r="447" spans="2:4" ht="14.5" x14ac:dyDescent="0.35">
      <c r="B447"/>
      <c r="C447"/>
      <c r="D447"/>
    </row>
    <row r="448" spans="2:4" ht="14.5" x14ac:dyDescent="0.35">
      <c r="B448"/>
      <c r="C448"/>
      <c r="D448"/>
    </row>
    <row r="449" spans="2:4" ht="14.5" x14ac:dyDescent="0.35">
      <c r="B449"/>
      <c r="C449"/>
      <c r="D449"/>
    </row>
    <row r="450" spans="2:4" ht="14.5" x14ac:dyDescent="0.35">
      <c r="B450"/>
      <c r="C450"/>
      <c r="D450"/>
    </row>
    <row r="451" spans="2:4" ht="14.5" x14ac:dyDescent="0.35">
      <c r="B451"/>
      <c r="C451"/>
      <c r="D451"/>
    </row>
    <row r="452" spans="2:4" ht="14.5" x14ac:dyDescent="0.35">
      <c r="B452"/>
      <c r="C452"/>
      <c r="D452"/>
    </row>
    <row r="453" spans="2:4" ht="14.5" x14ac:dyDescent="0.35">
      <c r="B453"/>
      <c r="C453"/>
      <c r="D453"/>
    </row>
    <row r="454" spans="2:4" ht="14.5" x14ac:dyDescent="0.35">
      <c r="B454"/>
      <c r="C454"/>
      <c r="D454"/>
    </row>
    <row r="455" spans="2:4" ht="14.5" x14ac:dyDescent="0.35">
      <c r="B455"/>
      <c r="C455"/>
      <c r="D455"/>
    </row>
    <row r="456" spans="2:4" ht="14.5" x14ac:dyDescent="0.35">
      <c r="B456"/>
      <c r="C456"/>
      <c r="D456"/>
    </row>
    <row r="457" spans="2:4" ht="14.5" x14ac:dyDescent="0.35">
      <c r="B457"/>
      <c r="C457"/>
      <c r="D457"/>
    </row>
    <row r="458" spans="2:4" ht="14.5" x14ac:dyDescent="0.35">
      <c r="B458"/>
      <c r="C458"/>
      <c r="D458"/>
    </row>
    <row r="459" spans="2:4" ht="14.5" x14ac:dyDescent="0.35">
      <c r="B459"/>
      <c r="C459"/>
      <c r="D459"/>
    </row>
    <row r="460" spans="2:4" ht="14.5" x14ac:dyDescent="0.35">
      <c r="B460"/>
      <c r="C460"/>
      <c r="D460"/>
    </row>
    <row r="461" spans="2:4" ht="14.5" x14ac:dyDescent="0.35">
      <c r="B461"/>
      <c r="C461"/>
      <c r="D461"/>
    </row>
    <row r="462" spans="2:4" ht="14.5" x14ac:dyDescent="0.35">
      <c r="B462"/>
      <c r="C462"/>
      <c r="D462"/>
    </row>
    <row r="463" spans="2:4" ht="14.5" x14ac:dyDescent="0.35">
      <c r="B463"/>
      <c r="C463"/>
      <c r="D463"/>
    </row>
    <row r="464" spans="2:4" ht="14.5" x14ac:dyDescent="0.35">
      <c r="B464"/>
      <c r="C464"/>
      <c r="D464"/>
    </row>
    <row r="465" spans="2:4" ht="14.5" x14ac:dyDescent="0.35">
      <c r="B465"/>
      <c r="C465"/>
      <c r="D465"/>
    </row>
    <row r="466" spans="2:4" ht="14.5" x14ac:dyDescent="0.35">
      <c r="B466"/>
      <c r="C466"/>
      <c r="D466"/>
    </row>
    <row r="467" spans="2:4" ht="14.5" x14ac:dyDescent="0.35">
      <c r="B467"/>
      <c r="C467"/>
      <c r="D467"/>
    </row>
    <row r="468" spans="2:4" ht="14.5" x14ac:dyDescent="0.35">
      <c r="B468"/>
      <c r="C468"/>
      <c r="D468"/>
    </row>
    <row r="469" spans="2:4" ht="14.5" x14ac:dyDescent="0.35">
      <c r="B469"/>
      <c r="C469"/>
      <c r="D469"/>
    </row>
    <row r="470" spans="2:4" ht="14.5" x14ac:dyDescent="0.35">
      <c r="B470"/>
      <c r="C470"/>
      <c r="D470"/>
    </row>
    <row r="471" spans="2:4" ht="14.5" x14ac:dyDescent="0.35">
      <c r="B471"/>
      <c r="C471"/>
      <c r="D471"/>
    </row>
    <row r="472" spans="2:4" ht="14.5" x14ac:dyDescent="0.35">
      <c r="B472"/>
      <c r="C472"/>
      <c r="D472"/>
    </row>
    <row r="473" spans="2:4" ht="14.5" x14ac:dyDescent="0.35">
      <c r="B473"/>
      <c r="C473"/>
      <c r="D473"/>
    </row>
    <row r="474" spans="2:4" ht="14.5" x14ac:dyDescent="0.35">
      <c r="B474"/>
      <c r="C474"/>
      <c r="D474"/>
    </row>
    <row r="475" spans="2:4" ht="14.5" x14ac:dyDescent="0.35">
      <c r="B475"/>
      <c r="C475"/>
      <c r="D475"/>
    </row>
    <row r="476" spans="2:4" ht="14.5" x14ac:dyDescent="0.35">
      <c r="B476"/>
      <c r="C476"/>
      <c r="D476"/>
    </row>
    <row r="477" spans="2:4" ht="14.5" x14ac:dyDescent="0.35">
      <c r="B477"/>
      <c r="C477"/>
      <c r="D477"/>
    </row>
    <row r="478" spans="2:4" ht="14.5" x14ac:dyDescent="0.35">
      <c r="B478"/>
      <c r="C478"/>
      <c r="D478"/>
    </row>
    <row r="479" spans="2:4" ht="14.5" x14ac:dyDescent="0.35">
      <c r="B479"/>
      <c r="C479"/>
      <c r="D479"/>
    </row>
    <row r="480" spans="2:4" ht="14.5" x14ac:dyDescent="0.35">
      <c r="B480"/>
      <c r="C480"/>
      <c r="D480"/>
    </row>
    <row r="481" spans="2:4" ht="14.5" x14ac:dyDescent="0.35">
      <c r="B481"/>
      <c r="C481"/>
      <c r="D481"/>
    </row>
    <row r="482" spans="2:4" ht="14.5" x14ac:dyDescent="0.35">
      <c r="B482"/>
      <c r="C482"/>
      <c r="D482"/>
    </row>
    <row r="483" spans="2:4" ht="14.5" x14ac:dyDescent="0.35">
      <c r="B483"/>
      <c r="C483"/>
      <c r="D483"/>
    </row>
    <row r="484" spans="2:4" ht="14.5" x14ac:dyDescent="0.35">
      <c r="B484"/>
      <c r="C484"/>
      <c r="D484"/>
    </row>
    <row r="485" spans="2:4" ht="14.5" x14ac:dyDescent="0.35">
      <c r="B485"/>
      <c r="C485"/>
      <c r="D485"/>
    </row>
    <row r="486" spans="2:4" ht="14.5" x14ac:dyDescent="0.35">
      <c r="B486"/>
      <c r="C486"/>
      <c r="D486"/>
    </row>
    <row r="487" spans="2:4" ht="14.5" x14ac:dyDescent="0.35">
      <c r="B487"/>
      <c r="C487"/>
      <c r="D487"/>
    </row>
    <row r="488" spans="2:4" ht="14.5" x14ac:dyDescent="0.35">
      <c r="B488"/>
      <c r="C488"/>
      <c r="D488"/>
    </row>
    <row r="489" spans="2:4" ht="14.5" x14ac:dyDescent="0.35">
      <c r="B489"/>
      <c r="C489"/>
      <c r="D489"/>
    </row>
    <row r="490" spans="2:4" ht="14.5" x14ac:dyDescent="0.35">
      <c r="B490"/>
      <c r="C490"/>
      <c r="D490"/>
    </row>
    <row r="491" spans="2:4" ht="14.5" x14ac:dyDescent="0.35">
      <c r="B491"/>
      <c r="C491"/>
      <c r="D491"/>
    </row>
    <row r="492" spans="2:4" ht="14.5" x14ac:dyDescent="0.35">
      <c r="B492"/>
      <c r="C492"/>
      <c r="D492"/>
    </row>
    <row r="493" spans="2:4" ht="14.5" x14ac:dyDescent="0.35">
      <c r="B493"/>
      <c r="C493"/>
      <c r="D493"/>
    </row>
    <row r="494" spans="2:4" ht="14.5" x14ac:dyDescent="0.35">
      <c r="B494"/>
      <c r="C494"/>
      <c r="D494"/>
    </row>
    <row r="495" spans="2:4" ht="14.5" x14ac:dyDescent="0.35">
      <c r="B495"/>
      <c r="C495"/>
      <c r="D495"/>
    </row>
    <row r="496" spans="2:4" ht="14.5" x14ac:dyDescent="0.35">
      <c r="B496"/>
      <c r="C496"/>
      <c r="D496"/>
    </row>
    <row r="497" spans="2:4" ht="14.5" x14ac:dyDescent="0.35">
      <c r="B497"/>
      <c r="C497"/>
      <c r="D497"/>
    </row>
    <row r="498" spans="2:4" ht="14.5" x14ac:dyDescent="0.35">
      <c r="B498"/>
      <c r="C498"/>
      <c r="D498"/>
    </row>
    <row r="499" spans="2:4" ht="14.5" x14ac:dyDescent="0.35">
      <c r="B499"/>
      <c r="C499"/>
      <c r="D499"/>
    </row>
    <row r="500" spans="2:4" ht="14.5" x14ac:dyDescent="0.35">
      <c r="B500"/>
      <c r="C500"/>
      <c r="D500"/>
    </row>
    <row r="501" spans="2:4" ht="14.5" x14ac:dyDescent="0.35">
      <c r="B501"/>
      <c r="C501"/>
      <c r="D501"/>
    </row>
    <row r="502" spans="2:4" ht="14.5" x14ac:dyDescent="0.35">
      <c r="B502"/>
      <c r="C502"/>
      <c r="D502"/>
    </row>
    <row r="503" spans="2:4" ht="14.5" x14ac:dyDescent="0.35">
      <c r="B503"/>
      <c r="C503"/>
      <c r="D503"/>
    </row>
    <row r="504" spans="2:4" ht="14.5" x14ac:dyDescent="0.35">
      <c r="B504"/>
      <c r="C504"/>
      <c r="D504"/>
    </row>
    <row r="505" spans="2:4" ht="14.5" x14ac:dyDescent="0.35">
      <c r="B505"/>
      <c r="C505"/>
      <c r="D505"/>
    </row>
    <row r="506" spans="2:4" ht="14.5" x14ac:dyDescent="0.35">
      <c r="B506"/>
      <c r="C506"/>
      <c r="D506"/>
    </row>
    <row r="507" spans="2:4" ht="14.5" x14ac:dyDescent="0.35">
      <c r="B507"/>
      <c r="C507"/>
      <c r="D507"/>
    </row>
    <row r="508" spans="2:4" ht="14.5" x14ac:dyDescent="0.35">
      <c r="B508"/>
      <c r="C508"/>
      <c r="D508"/>
    </row>
    <row r="509" spans="2:4" ht="14.5" x14ac:dyDescent="0.35">
      <c r="B509"/>
      <c r="C509"/>
      <c r="D509"/>
    </row>
    <row r="510" spans="2:4" ht="14.5" x14ac:dyDescent="0.35">
      <c r="B510"/>
      <c r="C510"/>
      <c r="D510"/>
    </row>
    <row r="511" spans="2:4" ht="14.5" x14ac:dyDescent="0.35">
      <c r="B511"/>
      <c r="C511"/>
      <c r="D511"/>
    </row>
    <row r="512" spans="2:4" ht="14.5" x14ac:dyDescent="0.35">
      <c r="B512"/>
      <c r="C512"/>
      <c r="D512"/>
    </row>
    <row r="513" spans="2:4" ht="14.5" x14ac:dyDescent="0.35">
      <c r="B513"/>
      <c r="C513"/>
      <c r="D513"/>
    </row>
    <row r="514" spans="2:4" ht="14.5" x14ac:dyDescent="0.35">
      <c r="B514"/>
      <c r="C514"/>
      <c r="D514"/>
    </row>
    <row r="515" spans="2:4" ht="14.5" x14ac:dyDescent="0.35">
      <c r="B515"/>
      <c r="C515"/>
      <c r="D515"/>
    </row>
    <row r="516" spans="2:4" ht="14.5" x14ac:dyDescent="0.35">
      <c r="B516"/>
      <c r="C516"/>
      <c r="D516"/>
    </row>
    <row r="517" spans="2:4" ht="14.5" x14ac:dyDescent="0.35">
      <c r="B517"/>
      <c r="C517"/>
      <c r="D517"/>
    </row>
    <row r="518" spans="2:4" ht="14.5" x14ac:dyDescent="0.35">
      <c r="B518"/>
      <c r="C518"/>
      <c r="D518"/>
    </row>
    <row r="519" spans="2:4" ht="14.5" x14ac:dyDescent="0.35">
      <c r="B519"/>
      <c r="C519"/>
      <c r="D519"/>
    </row>
    <row r="520" spans="2:4" ht="14.5" x14ac:dyDescent="0.35">
      <c r="B520"/>
      <c r="C520"/>
      <c r="D520"/>
    </row>
    <row r="521" spans="2:4" ht="14.5" x14ac:dyDescent="0.35">
      <c r="B521"/>
      <c r="C521"/>
      <c r="D521"/>
    </row>
    <row r="522" spans="2:4" ht="14.5" x14ac:dyDescent="0.35">
      <c r="B522"/>
      <c r="C522"/>
      <c r="D522"/>
    </row>
    <row r="523" spans="2:4" ht="14.5" x14ac:dyDescent="0.35">
      <c r="B523"/>
      <c r="C523"/>
      <c r="D523"/>
    </row>
    <row r="524" spans="2:4" ht="14.5" x14ac:dyDescent="0.35">
      <c r="B524"/>
      <c r="C524"/>
      <c r="D524"/>
    </row>
    <row r="525" spans="2:4" ht="14.5" x14ac:dyDescent="0.35">
      <c r="B525"/>
      <c r="C525"/>
      <c r="D525"/>
    </row>
    <row r="526" spans="2:4" ht="14.5" x14ac:dyDescent="0.35">
      <c r="B526"/>
      <c r="C526"/>
      <c r="D526"/>
    </row>
    <row r="527" spans="2:4" ht="14.5" x14ac:dyDescent="0.35">
      <c r="B527"/>
      <c r="C527"/>
      <c r="D527"/>
    </row>
    <row r="528" spans="2:4" ht="14.5" x14ac:dyDescent="0.35">
      <c r="B528"/>
      <c r="C528"/>
      <c r="D528"/>
    </row>
    <row r="529" spans="2:4" ht="14.5" x14ac:dyDescent="0.35">
      <c r="B529"/>
      <c r="C529"/>
      <c r="D529"/>
    </row>
    <row r="530" spans="2:4" ht="14.5" x14ac:dyDescent="0.35">
      <c r="B530"/>
      <c r="C530"/>
      <c r="D530"/>
    </row>
    <row r="531" spans="2:4" ht="14.5" x14ac:dyDescent="0.35">
      <c r="B531"/>
      <c r="C531"/>
      <c r="D531"/>
    </row>
    <row r="532" spans="2:4" ht="14.5" x14ac:dyDescent="0.35">
      <c r="B532"/>
      <c r="C532"/>
      <c r="D532"/>
    </row>
    <row r="533" spans="2:4" ht="14.5" x14ac:dyDescent="0.35">
      <c r="B533"/>
      <c r="C533"/>
      <c r="D533"/>
    </row>
    <row r="534" spans="2:4" ht="14.5" x14ac:dyDescent="0.35">
      <c r="B534"/>
      <c r="C534"/>
      <c r="D534"/>
    </row>
    <row r="535" spans="2:4" ht="14.5" x14ac:dyDescent="0.35">
      <c r="B535"/>
      <c r="C535"/>
      <c r="D535"/>
    </row>
    <row r="536" spans="2:4" ht="14.5" x14ac:dyDescent="0.35">
      <c r="B536"/>
      <c r="C536"/>
      <c r="D536"/>
    </row>
    <row r="537" spans="2:4" ht="14.5" x14ac:dyDescent="0.35">
      <c r="B537"/>
      <c r="C537"/>
      <c r="D537"/>
    </row>
    <row r="538" spans="2:4" ht="14.5" x14ac:dyDescent="0.35">
      <c r="B538"/>
      <c r="C538"/>
      <c r="D538"/>
    </row>
    <row r="539" spans="2:4" ht="14.5" x14ac:dyDescent="0.35">
      <c r="B539"/>
      <c r="C539"/>
      <c r="D539"/>
    </row>
    <row r="540" spans="2:4" ht="14.5" x14ac:dyDescent="0.35">
      <c r="B540"/>
      <c r="C540"/>
      <c r="D540"/>
    </row>
    <row r="541" spans="2:4" ht="14.5" x14ac:dyDescent="0.35">
      <c r="B541"/>
      <c r="C541"/>
      <c r="D541"/>
    </row>
    <row r="542" spans="2:4" ht="14.5" x14ac:dyDescent="0.35">
      <c r="B542"/>
      <c r="C542"/>
      <c r="D542"/>
    </row>
    <row r="543" spans="2:4" ht="14.5" x14ac:dyDescent="0.35">
      <c r="B543"/>
      <c r="C543"/>
      <c r="D543"/>
    </row>
    <row r="544" spans="2:4" ht="14.5" x14ac:dyDescent="0.35">
      <c r="B544"/>
      <c r="C544"/>
      <c r="D544"/>
    </row>
    <row r="545" spans="2:4" ht="14.5" x14ac:dyDescent="0.35">
      <c r="B545"/>
      <c r="C545"/>
      <c r="D545"/>
    </row>
    <row r="546" spans="2:4" ht="14.5" x14ac:dyDescent="0.35">
      <c r="B546"/>
      <c r="C546"/>
      <c r="D546"/>
    </row>
    <row r="547" spans="2:4" ht="14.5" x14ac:dyDescent="0.35">
      <c r="B547"/>
      <c r="C547"/>
      <c r="D547"/>
    </row>
    <row r="548" spans="2:4" ht="14.5" x14ac:dyDescent="0.35">
      <c r="B548"/>
      <c r="C548"/>
      <c r="D548"/>
    </row>
    <row r="549" spans="2:4" ht="14.5" x14ac:dyDescent="0.35">
      <c r="B549"/>
      <c r="C549"/>
      <c r="D549"/>
    </row>
    <row r="550" spans="2:4" ht="14.5" x14ac:dyDescent="0.35">
      <c r="B550"/>
      <c r="C550"/>
      <c r="D550"/>
    </row>
    <row r="551" spans="2:4" ht="14.5" x14ac:dyDescent="0.35">
      <c r="B551"/>
      <c r="C551"/>
      <c r="D551"/>
    </row>
    <row r="552" spans="2:4" ht="14.5" x14ac:dyDescent="0.35">
      <c r="B552"/>
      <c r="C552"/>
      <c r="D552"/>
    </row>
    <row r="553" spans="2:4" ht="14.5" x14ac:dyDescent="0.35">
      <c r="B553"/>
      <c r="C553"/>
      <c r="D553"/>
    </row>
    <row r="554" spans="2:4" ht="14.5" x14ac:dyDescent="0.35">
      <c r="B554"/>
      <c r="C554"/>
      <c r="D554"/>
    </row>
    <row r="555" spans="2:4" ht="14.5" x14ac:dyDescent="0.35">
      <c r="B555"/>
      <c r="C555"/>
      <c r="D555"/>
    </row>
    <row r="556" spans="2:4" ht="14.5" x14ac:dyDescent="0.35">
      <c r="B556"/>
      <c r="C556"/>
      <c r="D556"/>
    </row>
    <row r="557" spans="2:4" ht="14.5" x14ac:dyDescent="0.35">
      <c r="B557"/>
      <c r="C557"/>
      <c r="D557"/>
    </row>
    <row r="558" spans="2:4" ht="14.5" x14ac:dyDescent="0.35">
      <c r="B558"/>
      <c r="C558"/>
      <c r="D558"/>
    </row>
    <row r="559" spans="2:4" ht="14.5" x14ac:dyDescent="0.35">
      <c r="B559"/>
      <c r="C559"/>
      <c r="D559"/>
    </row>
    <row r="560" spans="2:4" ht="14.5" x14ac:dyDescent="0.35">
      <c r="B560"/>
      <c r="C560"/>
      <c r="D560"/>
    </row>
    <row r="561" spans="2:4" ht="14.5" x14ac:dyDescent="0.35">
      <c r="B561"/>
      <c r="C561"/>
      <c r="D561"/>
    </row>
    <row r="562" spans="2:4" ht="14.5" x14ac:dyDescent="0.35">
      <c r="B562"/>
      <c r="C562"/>
      <c r="D562"/>
    </row>
    <row r="563" spans="2:4" ht="14.5" x14ac:dyDescent="0.35">
      <c r="B563"/>
      <c r="C563"/>
      <c r="D563"/>
    </row>
    <row r="564" spans="2:4" ht="14.5" x14ac:dyDescent="0.35">
      <c r="B564"/>
      <c r="C564"/>
      <c r="D564"/>
    </row>
    <row r="565" spans="2:4" ht="14.5" x14ac:dyDescent="0.35">
      <c r="B565"/>
      <c r="C565"/>
      <c r="D565"/>
    </row>
    <row r="566" spans="2:4" ht="14.5" x14ac:dyDescent="0.35">
      <c r="B566"/>
      <c r="C566"/>
      <c r="D566"/>
    </row>
    <row r="567" spans="2:4" ht="14.5" x14ac:dyDescent="0.35">
      <c r="B567"/>
      <c r="C567"/>
      <c r="D567"/>
    </row>
    <row r="568" spans="2:4" ht="14.5" x14ac:dyDescent="0.35">
      <c r="B568"/>
      <c r="C568"/>
      <c r="D568"/>
    </row>
    <row r="569" spans="2:4" ht="14.5" x14ac:dyDescent="0.35">
      <c r="B569"/>
      <c r="C569"/>
      <c r="D569"/>
    </row>
    <row r="570" spans="2:4" ht="14.5" x14ac:dyDescent="0.35">
      <c r="B570"/>
      <c r="C570"/>
      <c r="D570"/>
    </row>
    <row r="571" spans="2:4" ht="14.5" x14ac:dyDescent="0.35">
      <c r="B571"/>
      <c r="C571"/>
      <c r="D571"/>
    </row>
    <row r="572" spans="2:4" ht="14.5" x14ac:dyDescent="0.35">
      <c r="B572"/>
      <c r="C572"/>
      <c r="D572"/>
    </row>
    <row r="573" spans="2:4" ht="14.5" x14ac:dyDescent="0.35">
      <c r="B573"/>
      <c r="C573"/>
      <c r="D573"/>
    </row>
    <row r="574" spans="2:4" ht="14.5" x14ac:dyDescent="0.35">
      <c r="B574"/>
      <c r="C574"/>
      <c r="D574"/>
    </row>
    <row r="575" spans="2:4" ht="14.5" x14ac:dyDescent="0.35">
      <c r="B575"/>
      <c r="C575"/>
      <c r="D575"/>
    </row>
    <row r="576" spans="2:4" ht="14.5" x14ac:dyDescent="0.35">
      <c r="B576"/>
      <c r="C576"/>
      <c r="D576"/>
    </row>
    <row r="577" spans="2:4" ht="14.5" x14ac:dyDescent="0.35">
      <c r="B577"/>
      <c r="C577"/>
      <c r="D577"/>
    </row>
    <row r="578" spans="2:4" ht="14.5" x14ac:dyDescent="0.35">
      <c r="B578"/>
      <c r="C578"/>
      <c r="D578"/>
    </row>
    <row r="579" spans="2:4" ht="14.5" x14ac:dyDescent="0.35">
      <c r="B579"/>
      <c r="C579"/>
      <c r="D579"/>
    </row>
    <row r="580" spans="2:4" ht="14.5" x14ac:dyDescent="0.35">
      <c r="B580"/>
      <c r="C580"/>
      <c r="D580"/>
    </row>
    <row r="581" spans="2:4" ht="14.5" x14ac:dyDescent="0.35">
      <c r="B581"/>
      <c r="C581"/>
      <c r="D581"/>
    </row>
    <row r="582" spans="2:4" ht="14.5" x14ac:dyDescent="0.35">
      <c r="B582"/>
      <c r="C582"/>
      <c r="D582"/>
    </row>
    <row r="583" spans="2:4" ht="14.5" x14ac:dyDescent="0.35">
      <c r="B583"/>
      <c r="C583"/>
      <c r="D583"/>
    </row>
    <row r="584" spans="2:4" ht="14.5" x14ac:dyDescent="0.35">
      <c r="B584"/>
      <c r="C584"/>
      <c r="D584"/>
    </row>
    <row r="585" spans="2:4" ht="14.5" x14ac:dyDescent="0.35">
      <c r="B585"/>
      <c r="C585"/>
      <c r="D585"/>
    </row>
    <row r="586" spans="2:4" ht="14.5" x14ac:dyDescent="0.35">
      <c r="B586"/>
      <c r="C586"/>
      <c r="D586"/>
    </row>
    <row r="587" spans="2:4" ht="14.5" x14ac:dyDescent="0.35">
      <c r="B587"/>
      <c r="C587"/>
      <c r="D587"/>
    </row>
    <row r="588" spans="2:4" ht="14.5" x14ac:dyDescent="0.35">
      <c r="B588"/>
      <c r="C588"/>
      <c r="D588"/>
    </row>
    <row r="589" spans="2:4" ht="14.5" x14ac:dyDescent="0.35">
      <c r="B589"/>
      <c r="C589"/>
      <c r="D589"/>
    </row>
    <row r="590" spans="2:4" ht="14.5" x14ac:dyDescent="0.35">
      <c r="B590"/>
      <c r="C590"/>
      <c r="D590"/>
    </row>
    <row r="591" spans="2:4" ht="14.5" x14ac:dyDescent="0.35">
      <c r="B591"/>
      <c r="C591"/>
      <c r="D591"/>
    </row>
    <row r="592" spans="2:4" ht="14.5" x14ac:dyDescent="0.35">
      <c r="B592"/>
      <c r="C592"/>
      <c r="D592"/>
    </row>
    <row r="593" spans="2:4" ht="14.5" x14ac:dyDescent="0.35">
      <c r="B593"/>
      <c r="C593"/>
      <c r="D593"/>
    </row>
    <row r="594" spans="2:4" ht="14.5" x14ac:dyDescent="0.35">
      <c r="B594"/>
      <c r="C594"/>
      <c r="D594"/>
    </row>
    <row r="595" spans="2:4" ht="14.5" x14ac:dyDescent="0.35">
      <c r="B595"/>
      <c r="C595"/>
      <c r="D595"/>
    </row>
    <row r="596" spans="2:4" ht="14.5" x14ac:dyDescent="0.35">
      <c r="B596"/>
      <c r="C596"/>
      <c r="D596"/>
    </row>
    <row r="597" spans="2:4" ht="14.5" x14ac:dyDescent="0.35">
      <c r="B597"/>
      <c r="C597"/>
      <c r="D597"/>
    </row>
    <row r="598" spans="2:4" ht="14.5" x14ac:dyDescent="0.35">
      <c r="B598"/>
      <c r="C598"/>
      <c r="D598"/>
    </row>
    <row r="599" spans="2:4" ht="14.5" x14ac:dyDescent="0.35">
      <c r="B599"/>
      <c r="C599"/>
      <c r="D599"/>
    </row>
    <row r="600" spans="2:4" ht="14.5" x14ac:dyDescent="0.35">
      <c r="B600"/>
      <c r="C600"/>
      <c r="D600"/>
    </row>
    <row r="601" spans="2:4" ht="14.5" x14ac:dyDescent="0.35">
      <c r="B601"/>
      <c r="C601"/>
      <c r="D601"/>
    </row>
    <row r="602" spans="2:4" ht="14.5" x14ac:dyDescent="0.35">
      <c r="B602"/>
      <c r="C602"/>
      <c r="D602"/>
    </row>
    <row r="603" spans="2:4" ht="14.5" x14ac:dyDescent="0.35">
      <c r="B603"/>
      <c r="C603"/>
      <c r="D603"/>
    </row>
    <row r="604" spans="2:4" ht="14.5" x14ac:dyDescent="0.35">
      <c r="B604"/>
      <c r="C604"/>
      <c r="D604"/>
    </row>
    <row r="605" spans="2:4" ht="14.5" x14ac:dyDescent="0.35">
      <c r="B605"/>
      <c r="C605"/>
      <c r="D605"/>
    </row>
    <row r="606" spans="2:4" ht="14.5" x14ac:dyDescent="0.35">
      <c r="B606"/>
      <c r="C606"/>
      <c r="D606"/>
    </row>
    <row r="607" spans="2:4" ht="14.5" x14ac:dyDescent="0.35">
      <c r="B607"/>
      <c r="C607"/>
      <c r="D607"/>
    </row>
    <row r="608" spans="2:4" ht="14.5" x14ac:dyDescent="0.35">
      <c r="B608"/>
      <c r="C608"/>
      <c r="D608"/>
    </row>
    <row r="609" spans="2:4" ht="14.5" x14ac:dyDescent="0.35">
      <c r="B609"/>
      <c r="C609"/>
      <c r="D609"/>
    </row>
    <row r="610" spans="2:4" ht="14.5" x14ac:dyDescent="0.35">
      <c r="B610"/>
      <c r="C610"/>
      <c r="D610"/>
    </row>
    <row r="611" spans="2:4" ht="14.5" x14ac:dyDescent="0.35">
      <c r="B611"/>
      <c r="C611"/>
      <c r="D611"/>
    </row>
    <row r="612" spans="2:4" ht="14.5" x14ac:dyDescent="0.35">
      <c r="B612"/>
      <c r="C612"/>
      <c r="D612"/>
    </row>
    <row r="613" spans="2:4" ht="14.5" x14ac:dyDescent="0.35">
      <c r="B613"/>
      <c r="C613"/>
      <c r="D613"/>
    </row>
    <row r="614" spans="2:4" ht="14.5" x14ac:dyDescent="0.35">
      <c r="B614"/>
      <c r="C614"/>
      <c r="D614"/>
    </row>
    <row r="615" spans="2:4" ht="14.5" x14ac:dyDescent="0.35">
      <c r="B615"/>
      <c r="C615"/>
      <c r="D615"/>
    </row>
    <row r="616" spans="2:4" ht="14.5" x14ac:dyDescent="0.35">
      <c r="B616"/>
      <c r="C616"/>
      <c r="D616"/>
    </row>
    <row r="617" spans="2:4" ht="14.5" x14ac:dyDescent="0.35">
      <c r="B617"/>
      <c r="C617"/>
      <c r="D617"/>
    </row>
    <row r="618" spans="2:4" ht="14.5" x14ac:dyDescent="0.35">
      <c r="B618"/>
      <c r="C618"/>
      <c r="D618"/>
    </row>
    <row r="619" spans="2:4" ht="14.5" x14ac:dyDescent="0.35">
      <c r="B619"/>
      <c r="C619"/>
      <c r="D619"/>
    </row>
    <row r="620" spans="2:4" ht="14.5" x14ac:dyDescent="0.35">
      <c r="B620"/>
      <c r="C620"/>
      <c r="D620"/>
    </row>
    <row r="621" spans="2:4" ht="14.5" x14ac:dyDescent="0.35">
      <c r="B621"/>
      <c r="C621"/>
      <c r="D621"/>
    </row>
    <row r="622" spans="2:4" ht="14.5" x14ac:dyDescent="0.35">
      <c r="B622"/>
      <c r="C622"/>
      <c r="D622"/>
    </row>
    <row r="623" spans="2:4" ht="14.5" x14ac:dyDescent="0.35">
      <c r="B623"/>
      <c r="C623"/>
      <c r="D623"/>
    </row>
    <row r="624" spans="2:4" ht="14.5" x14ac:dyDescent="0.35">
      <c r="B624"/>
      <c r="C624"/>
      <c r="D624"/>
    </row>
    <row r="625" spans="2:4" ht="14.5" x14ac:dyDescent="0.35">
      <c r="B625"/>
      <c r="C625"/>
      <c r="D625"/>
    </row>
    <row r="626" spans="2:4" ht="14.5" x14ac:dyDescent="0.35">
      <c r="B626"/>
      <c r="C626"/>
      <c r="D626"/>
    </row>
    <row r="627" spans="2:4" ht="14.5" x14ac:dyDescent="0.35">
      <c r="B627"/>
      <c r="C627"/>
      <c r="D627"/>
    </row>
    <row r="628" spans="2:4" ht="14.5" x14ac:dyDescent="0.35">
      <c r="B628"/>
      <c r="C628"/>
      <c r="D628"/>
    </row>
    <row r="629" spans="2:4" ht="14.5" x14ac:dyDescent="0.35">
      <c r="B629"/>
      <c r="C629"/>
      <c r="D629"/>
    </row>
    <row r="630" spans="2:4" ht="14.5" x14ac:dyDescent="0.35">
      <c r="B630"/>
      <c r="C630"/>
      <c r="D630"/>
    </row>
    <row r="631" spans="2:4" ht="14.5" x14ac:dyDescent="0.35">
      <c r="B631"/>
      <c r="C631"/>
      <c r="D631"/>
    </row>
    <row r="632" spans="2:4" ht="14.5" x14ac:dyDescent="0.35">
      <c r="B632"/>
      <c r="C632"/>
      <c r="D632"/>
    </row>
    <row r="633" spans="2:4" ht="14.5" x14ac:dyDescent="0.35">
      <c r="B633"/>
      <c r="C633"/>
      <c r="D633"/>
    </row>
    <row r="634" spans="2:4" ht="14.5" x14ac:dyDescent="0.35">
      <c r="B634"/>
      <c r="C634"/>
      <c r="D634"/>
    </row>
    <row r="635" spans="2:4" ht="14.5" x14ac:dyDescent="0.35">
      <c r="B635"/>
      <c r="C635"/>
      <c r="D635"/>
    </row>
    <row r="636" spans="2:4" ht="14.5" x14ac:dyDescent="0.35">
      <c r="B636"/>
      <c r="C636"/>
      <c r="D636"/>
    </row>
    <row r="637" spans="2:4" ht="14.5" x14ac:dyDescent="0.35">
      <c r="B637"/>
      <c r="C637"/>
      <c r="D637"/>
    </row>
    <row r="638" spans="2:4" ht="14.5" x14ac:dyDescent="0.35">
      <c r="B638"/>
      <c r="C638"/>
      <c r="D638"/>
    </row>
    <row r="639" spans="2:4" ht="14.5" x14ac:dyDescent="0.35">
      <c r="B639"/>
      <c r="C639"/>
      <c r="D639"/>
    </row>
    <row r="640" spans="2:4" ht="14.5" x14ac:dyDescent="0.35">
      <c r="B640"/>
      <c r="C640"/>
      <c r="D640"/>
    </row>
    <row r="641" spans="2:4" ht="14.5" x14ac:dyDescent="0.35">
      <c r="B641"/>
      <c r="C641"/>
      <c r="D641"/>
    </row>
    <row r="642" spans="2:4" ht="14.5" x14ac:dyDescent="0.35">
      <c r="B642"/>
      <c r="C642"/>
      <c r="D642"/>
    </row>
    <row r="643" spans="2:4" ht="14.5" x14ac:dyDescent="0.35">
      <c r="B643"/>
      <c r="C643"/>
      <c r="D643"/>
    </row>
    <row r="644" spans="2:4" ht="14.5" x14ac:dyDescent="0.35">
      <c r="B644"/>
      <c r="C644"/>
      <c r="D644"/>
    </row>
    <row r="645" spans="2:4" ht="14.5" x14ac:dyDescent="0.35">
      <c r="B645"/>
      <c r="C645"/>
      <c r="D645"/>
    </row>
    <row r="646" spans="2:4" ht="14.5" x14ac:dyDescent="0.35">
      <c r="B646"/>
      <c r="C646"/>
      <c r="D646"/>
    </row>
    <row r="647" spans="2:4" ht="14.5" x14ac:dyDescent="0.35">
      <c r="B647"/>
      <c r="C647"/>
      <c r="D647"/>
    </row>
    <row r="648" spans="2:4" ht="14.5" x14ac:dyDescent="0.35">
      <c r="B648"/>
      <c r="C648"/>
      <c r="D648"/>
    </row>
    <row r="649" spans="2:4" ht="14.5" x14ac:dyDescent="0.35">
      <c r="B649"/>
      <c r="C649"/>
      <c r="D649"/>
    </row>
    <row r="650" spans="2:4" ht="14.5" x14ac:dyDescent="0.35">
      <c r="B650"/>
      <c r="C650"/>
      <c r="D650"/>
    </row>
    <row r="651" spans="2:4" ht="14.5" x14ac:dyDescent="0.35">
      <c r="B651"/>
      <c r="C651"/>
      <c r="D651"/>
    </row>
    <row r="652" spans="2:4" ht="14.5" x14ac:dyDescent="0.35">
      <c r="B652"/>
      <c r="C652"/>
      <c r="D652"/>
    </row>
    <row r="653" spans="2:4" ht="14.5" x14ac:dyDescent="0.35">
      <c r="B653"/>
      <c r="C653"/>
      <c r="D653"/>
    </row>
    <row r="654" spans="2:4" ht="14.5" x14ac:dyDescent="0.35">
      <c r="B654"/>
      <c r="C654"/>
      <c r="D654"/>
    </row>
    <row r="655" spans="2:4" ht="14.5" x14ac:dyDescent="0.35">
      <c r="B655"/>
      <c r="C655"/>
      <c r="D655"/>
    </row>
    <row r="656" spans="2:4" ht="14.5" x14ac:dyDescent="0.35">
      <c r="B656"/>
      <c r="C656"/>
      <c r="D656"/>
    </row>
    <row r="657" spans="2:4" ht="14.5" x14ac:dyDescent="0.35">
      <c r="B657"/>
      <c r="C657"/>
      <c r="D657"/>
    </row>
    <row r="658" spans="2:4" ht="14.5" x14ac:dyDescent="0.35">
      <c r="B658"/>
      <c r="C658"/>
      <c r="D658"/>
    </row>
    <row r="659" spans="2:4" ht="14.5" x14ac:dyDescent="0.35">
      <c r="B659"/>
      <c r="C659"/>
      <c r="D659"/>
    </row>
    <row r="660" spans="2:4" ht="14.5" x14ac:dyDescent="0.35">
      <c r="B660"/>
      <c r="C660"/>
      <c r="D660"/>
    </row>
    <row r="661" spans="2:4" ht="14.5" x14ac:dyDescent="0.35">
      <c r="B661"/>
      <c r="C661"/>
      <c r="D661"/>
    </row>
    <row r="662" spans="2:4" ht="14.5" x14ac:dyDescent="0.35">
      <c r="B662"/>
      <c r="C662"/>
      <c r="D662"/>
    </row>
    <row r="663" spans="2:4" ht="14.5" x14ac:dyDescent="0.35">
      <c r="B663"/>
      <c r="C663"/>
      <c r="D663"/>
    </row>
    <row r="664" spans="2:4" ht="14.5" x14ac:dyDescent="0.35">
      <c r="B664"/>
      <c r="C664"/>
      <c r="D664"/>
    </row>
    <row r="665" spans="2:4" ht="14.5" x14ac:dyDescent="0.35">
      <c r="B665"/>
      <c r="C665"/>
      <c r="D665"/>
    </row>
    <row r="666" spans="2:4" ht="14.5" x14ac:dyDescent="0.35">
      <c r="B666"/>
      <c r="C666"/>
      <c r="D666"/>
    </row>
    <row r="667" spans="2:4" ht="14.5" x14ac:dyDescent="0.35">
      <c r="B667"/>
      <c r="C667"/>
      <c r="D667"/>
    </row>
    <row r="668" spans="2:4" ht="14.5" x14ac:dyDescent="0.35">
      <c r="B668"/>
      <c r="C668"/>
      <c r="D668"/>
    </row>
    <row r="669" spans="2:4" ht="14.5" x14ac:dyDescent="0.35">
      <c r="B669"/>
      <c r="C669"/>
      <c r="D669"/>
    </row>
    <row r="670" spans="2:4" ht="14.5" x14ac:dyDescent="0.35">
      <c r="B670"/>
      <c r="C670"/>
      <c r="D670"/>
    </row>
    <row r="671" spans="2:4" ht="14.5" x14ac:dyDescent="0.35">
      <c r="B671"/>
      <c r="C671"/>
      <c r="D671"/>
    </row>
    <row r="672" spans="2:4" ht="14.5" x14ac:dyDescent="0.35">
      <c r="B672"/>
      <c r="C672"/>
      <c r="D672"/>
    </row>
    <row r="673" spans="2:4" ht="14.5" x14ac:dyDescent="0.35">
      <c r="B673"/>
      <c r="C673"/>
      <c r="D673"/>
    </row>
    <row r="674" spans="2:4" ht="14.5" x14ac:dyDescent="0.35">
      <c r="B674"/>
      <c r="C674"/>
      <c r="D674"/>
    </row>
    <row r="675" spans="2:4" ht="14.5" x14ac:dyDescent="0.35">
      <c r="B675"/>
      <c r="C675"/>
      <c r="D675"/>
    </row>
    <row r="676" spans="2:4" ht="14.5" x14ac:dyDescent="0.35">
      <c r="B676"/>
      <c r="C676"/>
      <c r="D676"/>
    </row>
    <row r="677" spans="2:4" ht="14.5" x14ac:dyDescent="0.35">
      <c r="B677"/>
      <c r="C677"/>
      <c r="D677"/>
    </row>
    <row r="678" spans="2:4" ht="14.5" x14ac:dyDescent="0.35">
      <c r="B678"/>
      <c r="C678"/>
      <c r="D678"/>
    </row>
    <row r="679" spans="2:4" ht="14.5" x14ac:dyDescent="0.35">
      <c r="B679"/>
      <c r="C679"/>
      <c r="D679"/>
    </row>
    <row r="680" spans="2:4" ht="14.5" x14ac:dyDescent="0.35">
      <c r="B680"/>
      <c r="C680"/>
      <c r="D680"/>
    </row>
    <row r="681" spans="2:4" ht="14.5" x14ac:dyDescent="0.35">
      <c r="B681"/>
      <c r="C681"/>
      <c r="D681"/>
    </row>
    <row r="682" spans="2:4" ht="14.5" x14ac:dyDescent="0.35">
      <c r="B682"/>
      <c r="C682"/>
      <c r="D682"/>
    </row>
    <row r="683" spans="2:4" ht="14.5" x14ac:dyDescent="0.35">
      <c r="B683"/>
      <c r="C683"/>
      <c r="D683"/>
    </row>
    <row r="684" spans="2:4" ht="14.5" x14ac:dyDescent="0.35">
      <c r="B684"/>
      <c r="C684"/>
      <c r="D684"/>
    </row>
    <row r="685" spans="2:4" ht="14.5" x14ac:dyDescent="0.35">
      <c r="B685"/>
      <c r="C685"/>
      <c r="D685"/>
    </row>
    <row r="686" spans="2:4" ht="14.5" x14ac:dyDescent="0.35">
      <c r="B686"/>
      <c r="C686"/>
      <c r="D686"/>
    </row>
    <row r="687" spans="2:4" ht="14.5" x14ac:dyDescent="0.35">
      <c r="B687"/>
      <c r="C687"/>
      <c r="D687"/>
    </row>
    <row r="688" spans="2:4" ht="14.5" x14ac:dyDescent="0.35">
      <c r="B688"/>
      <c r="C688"/>
      <c r="D688"/>
    </row>
    <row r="689" spans="2:4" ht="14.5" x14ac:dyDescent="0.35">
      <c r="B689"/>
      <c r="C689"/>
      <c r="D689"/>
    </row>
    <row r="690" spans="2:4" ht="14.5" x14ac:dyDescent="0.35">
      <c r="B690"/>
      <c r="C690"/>
      <c r="D690"/>
    </row>
    <row r="691" spans="2:4" ht="14.5" x14ac:dyDescent="0.35">
      <c r="B691"/>
      <c r="C691"/>
      <c r="D691"/>
    </row>
    <row r="692" spans="2:4" ht="14.5" x14ac:dyDescent="0.35">
      <c r="B692"/>
      <c r="C692"/>
      <c r="D692"/>
    </row>
    <row r="693" spans="2:4" ht="14.5" x14ac:dyDescent="0.35">
      <c r="B693"/>
      <c r="C693"/>
      <c r="D693"/>
    </row>
    <row r="694" spans="2:4" ht="14.5" x14ac:dyDescent="0.35">
      <c r="B694"/>
      <c r="C694"/>
      <c r="D694"/>
    </row>
    <row r="695" spans="2:4" ht="14.5" x14ac:dyDescent="0.35">
      <c r="B695"/>
      <c r="C695"/>
      <c r="D695"/>
    </row>
    <row r="696" spans="2:4" ht="14.5" x14ac:dyDescent="0.35">
      <c r="B696"/>
      <c r="C696"/>
      <c r="D696"/>
    </row>
    <row r="697" spans="2:4" ht="14.5" x14ac:dyDescent="0.35">
      <c r="B697"/>
      <c r="C697"/>
      <c r="D697"/>
    </row>
    <row r="698" spans="2:4" ht="14.5" x14ac:dyDescent="0.35">
      <c r="B698"/>
      <c r="C698"/>
      <c r="D698"/>
    </row>
    <row r="699" spans="2:4" ht="14.5" x14ac:dyDescent="0.35">
      <c r="B699"/>
      <c r="C699"/>
      <c r="D699"/>
    </row>
    <row r="700" spans="2:4" ht="14.5" x14ac:dyDescent="0.35">
      <c r="B700"/>
      <c r="C700"/>
      <c r="D700"/>
    </row>
    <row r="701" spans="2:4" ht="14.5" x14ac:dyDescent="0.35">
      <c r="B701"/>
      <c r="C701"/>
      <c r="D701"/>
    </row>
    <row r="702" spans="2:4" ht="14.5" x14ac:dyDescent="0.35">
      <c r="B702"/>
      <c r="C702"/>
      <c r="D702"/>
    </row>
    <row r="703" spans="2:4" ht="14.5" x14ac:dyDescent="0.35">
      <c r="B703"/>
      <c r="C703"/>
      <c r="D703"/>
    </row>
    <row r="704" spans="2:4" ht="14.5" x14ac:dyDescent="0.35">
      <c r="B704"/>
      <c r="C704"/>
      <c r="D704"/>
    </row>
    <row r="705" spans="2:4" ht="14.5" x14ac:dyDescent="0.35">
      <c r="B705"/>
      <c r="C705"/>
      <c r="D705"/>
    </row>
    <row r="706" spans="2:4" ht="14.5" x14ac:dyDescent="0.35">
      <c r="B706"/>
      <c r="C706"/>
      <c r="D706"/>
    </row>
    <row r="707" spans="2:4" ht="14.5" x14ac:dyDescent="0.35">
      <c r="B707"/>
      <c r="C707"/>
      <c r="D707"/>
    </row>
    <row r="708" spans="2:4" ht="14.5" x14ac:dyDescent="0.35">
      <c r="B708"/>
      <c r="C708"/>
      <c r="D708"/>
    </row>
    <row r="709" spans="2:4" ht="14.5" x14ac:dyDescent="0.35">
      <c r="B709"/>
      <c r="C709"/>
      <c r="D709"/>
    </row>
    <row r="710" spans="2:4" ht="14.5" x14ac:dyDescent="0.35">
      <c r="B710"/>
      <c r="C710"/>
      <c r="D710"/>
    </row>
    <row r="711" spans="2:4" ht="14.5" x14ac:dyDescent="0.35">
      <c r="B711"/>
      <c r="C711"/>
      <c r="D711"/>
    </row>
    <row r="712" spans="2:4" ht="14.5" x14ac:dyDescent="0.35">
      <c r="B712"/>
      <c r="C712"/>
      <c r="D712"/>
    </row>
    <row r="713" spans="2:4" ht="14.5" x14ac:dyDescent="0.35">
      <c r="B713"/>
      <c r="C713"/>
      <c r="D713"/>
    </row>
    <row r="714" spans="2:4" ht="14.5" x14ac:dyDescent="0.35">
      <c r="B714"/>
      <c r="C714"/>
      <c r="D714"/>
    </row>
    <row r="715" spans="2:4" ht="14.5" x14ac:dyDescent="0.35">
      <c r="B715"/>
      <c r="C715"/>
      <c r="D715"/>
    </row>
    <row r="716" spans="2:4" ht="14.5" x14ac:dyDescent="0.35">
      <c r="B716"/>
      <c r="C716"/>
      <c r="D716"/>
    </row>
    <row r="717" spans="2:4" ht="14.5" x14ac:dyDescent="0.35">
      <c r="B717"/>
      <c r="C717"/>
      <c r="D717"/>
    </row>
    <row r="718" spans="2:4" ht="14.5" x14ac:dyDescent="0.35">
      <c r="B718"/>
      <c r="C718"/>
      <c r="D718"/>
    </row>
    <row r="719" spans="2:4" ht="14.5" x14ac:dyDescent="0.35">
      <c r="B719"/>
      <c r="C719"/>
      <c r="D719"/>
    </row>
    <row r="720" spans="2:4" ht="14.5" x14ac:dyDescent="0.35">
      <c r="B720"/>
      <c r="C720"/>
      <c r="D720"/>
    </row>
    <row r="721" spans="2:4" ht="14.5" x14ac:dyDescent="0.35">
      <c r="B721"/>
      <c r="C721"/>
      <c r="D721"/>
    </row>
    <row r="722" spans="2:4" ht="14.5" x14ac:dyDescent="0.35">
      <c r="B722"/>
      <c r="C722"/>
      <c r="D722"/>
    </row>
    <row r="723" spans="2:4" ht="14.5" x14ac:dyDescent="0.35">
      <c r="B723"/>
      <c r="C723"/>
      <c r="D723"/>
    </row>
    <row r="724" spans="2:4" ht="14.5" x14ac:dyDescent="0.35">
      <c r="B724"/>
      <c r="C724"/>
      <c r="D724"/>
    </row>
    <row r="725" spans="2:4" ht="14.5" x14ac:dyDescent="0.35">
      <c r="B725"/>
      <c r="C725"/>
      <c r="D725"/>
    </row>
    <row r="726" spans="2:4" ht="14.5" x14ac:dyDescent="0.35">
      <c r="B726"/>
      <c r="C726"/>
      <c r="D726"/>
    </row>
    <row r="727" spans="2:4" ht="14.5" x14ac:dyDescent="0.35">
      <c r="B727"/>
      <c r="C727"/>
      <c r="D727"/>
    </row>
    <row r="728" spans="2:4" ht="14.5" x14ac:dyDescent="0.35">
      <c r="B728"/>
      <c r="C728"/>
      <c r="D728"/>
    </row>
    <row r="729" spans="2:4" ht="14.5" x14ac:dyDescent="0.35">
      <c r="B729"/>
      <c r="C729"/>
      <c r="D729"/>
    </row>
    <row r="730" spans="2:4" ht="14.5" x14ac:dyDescent="0.35">
      <c r="B730"/>
      <c r="C730"/>
      <c r="D730"/>
    </row>
    <row r="731" spans="2:4" ht="14.5" x14ac:dyDescent="0.35">
      <c r="B731"/>
      <c r="C731"/>
      <c r="D731"/>
    </row>
    <row r="732" spans="2:4" ht="14.5" x14ac:dyDescent="0.35">
      <c r="B732"/>
      <c r="C732"/>
      <c r="D732"/>
    </row>
    <row r="733" spans="2:4" ht="14.5" x14ac:dyDescent="0.35">
      <c r="B733"/>
      <c r="C733"/>
      <c r="D733"/>
    </row>
    <row r="734" spans="2:4" ht="14.5" x14ac:dyDescent="0.35">
      <c r="B734"/>
      <c r="C734"/>
      <c r="D734"/>
    </row>
    <row r="735" spans="2:4" ht="14.5" x14ac:dyDescent="0.35">
      <c r="B735"/>
      <c r="C735"/>
      <c r="D735"/>
    </row>
    <row r="736" spans="2:4" ht="14.5" x14ac:dyDescent="0.35">
      <c r="B736"/>
      <c r="C736"/>
      <c r="D736"/>
    </row>
    <row r="737" spans="2:4" ht="14.5" x14ac:dyDescent="0.35">
      <c r="B737"/>
      <c r="C737"/>
      <c r="D737"/>
    </row>
    <row r="738" spans="2:4" ht="14.5" x14ac:dyDescent="0.35">
      <c r="B738"/>
      <c r="C738"/>
      <c r="D738"/>
    </row>
    <row r="739" spans="2:4" ht="14.5" x14ac:dyDescent="0.35">
      <c r="B739"/>
      <c r="C739"/>
      <c r="D739"/>
    </row>
    <row r="740" spans="2:4" ht="14.5" x14ac:dyDescent="0.35">
      <c r="B740"/>
      <c r="C740"/>
      <c r="D740"/>
    </row>
    <row r="741" spans="2:4" ht="14.5" x14ac:dyDescent="0.35">
      <c r="B741"/>
      <c r="C741"/>
      <c r="D741"/>
    </row>
    <row r="742" spans="2:4" ht="14.5" x14ac:dyDescent="0.35">
      <c r="B742"/>
      <c r="C742"/>
      <c r="D742"/>
    </row>
    <row r="743" spans="2:4" ht="14.5" x14ac:dyDescent="0.35">
      <c r="B743"/>
      <c r="C743"/>
      <c r="D743"/>
    </row>
    <row r="744" spans="2:4" ht="14.5" x14ac:dyDescent="0.35">
      <c r="B744"/>
      <c r="C744"/>
      <c r="D744"/>
    </row>
    <row r="745" spans="2:4" ht="14.5" x14ac:dyDescent="0.35">
      <c r="B745"/>
      <c r="C745"/>
      <c r="D745"/>
    </row>
    <row r="746" spans="2:4" ht="14.5" x14ac:dyDescent="0.35">
      <c r="B746"/>
      <c r="C746"/>
      <c r="D746"/>
    </row>
    <row r="747" spans="2:4" ht="14.5" x14ac:dyDescent="0.35">
      <c r="B747"/>
      <c r="C747"/>
      <c r="D747"/>
    </row>
    <row r="748" spans="2:4" ht="14.5" x14ac:dyDescent="0.35">
      <c r="B748"/>
      <c r="C748"/>
      <c r="D748"/>
    </row>
    <row r="749" spans="2:4" ht="14.5" x14ac:dyDescent="0.35">
      <c r="B749"/>
      <c r="C749"/>
      <c r="D749"/>
    </row>
    <row r="750" spans="2:4" ht="14.5" x14ac:dyDescent="0.35">
      <c r="B750"/>
      <c r="C750"/>
      <c r="D750"/>
    </row>
    <row r="751" spans="2:4" ht="14.5" x14ac:dyDescent="0.35">
      <c r="B751"/>
      <c r="C751"/>
      <c r="D751"/>
    </row>
    <row r="752" spans="2:4" ht="14.5" x14ac:dyDescent="0.35">
      <c r="B752"/>
      <c r="C752"/>
      <c r="D752"/>
    </row>
    <row r="753" spans="2:4" ht="14.5" x14ac:dyDescent="0.35">
      <c r="B753"/>
      <c r="C753"/>
      <c r="D753"/>
    </row>
    <row r="754" spans="2:4" ht="14.5" x14ac:dyDescent="0.35">
      <c r="B754"/>
      <c r="C754"/>
      <c r="D754"/>
    </row>
    <row r="755" spans="2:4" ht="14.5" x14ac:dyDescent="0.35">
      <c r="B755"/>
      <c r="C755"/>
      <c r="D755"/>
    </row>
    <row r="756" spans="2:4" ht="14.5" x14ac:dyDescent="0.35">
      <c r="B756"/>
      <c r="C756"/>
      <c r="D756"/>
    </row>
    <row r="757" spans="2:4" ht="14.5" x14ac:dyDescent="0.35">
      <c r="B757"/>
      <c r="C757"/>
      <c r="D757"/>
    </row>
    <row r="758" spans="2:4" ht="14.5" x14ac:dyDescent="0.35">
      <c r="B758"/>
      <c r="C758"/>
      <c r="D758"/>
    </row>
    <row r="759" spans="2:4" ht="14.5" x14ac:dyDescent="0.35">
      <c r="B759"/>
      <c r="C759"/>
      <c r="D759"/>
    </row>
    <row r="760" spans="2:4" ht="14.5" x14ac:dyDescent="0.35">
      <c r="B760"/>
      <c r="C760"/>
      <c r="D760"/>
    </row>
    <row r="761" spans="2:4" ht="14.5" x14ac:dyDescent="0.35">
      <c r="B761"/>
      <c r="C761"/>
      <c r="D761"/>
    </row>
    <row r="762" spans="2:4" ht="14.5" x14ac:dyDescent="0.35">
      <c r="B762"/>
      <c r="C762"/>
      <c r="D762"/>
    </row>
    <row r="763" spans="2:4" ht="14.5" x14ac:dyDescent="0.35">
      <c r="B763"/>
      <c r="C763"/>
      <c r="D763"/>
    </row>
    <row r="764" spans="2:4" ht="14.5" x14ac:dyDescent="0.35">
      <c r="B764"/>
      <c r="C764"/>
      <c r="D764"/>
    </row>
    <row r="765" spans="2:4" ht="14.5" x14ac:dyDescent="0.35">
      <c r="B765"/>
      <c r="C765"/>
      <c r="D765"/>
    </row>
    <row r="766" spans="2:4" ht="14.5" x14ac:dyDescent="0.35">
      <c r="B766"/>
      <c r="C766"/>
      <c r="D766"/>
    </row>
    <row r="767" spans="2:4" ht="14.5" x14ac:dyDescent="0.35">
      <c r="B767"/>
      <c r="C767"/>
      <c r="D767"/>
    </row>
    <row r="768" spans="2:4" ht="14.5" x14ac:dyDescent="0.35">
      <c r="B768"/>
      <c r="C768"/>
      <c r="D768"/>
    </row>
    <row r="769" spans="2:4" ht="14.5" x14ac:dyDescent="0.35">
      <c r="B769"/>
      <c r="C769"/>
      <c r="D769"/>
    </row>
    <row r="770" spans="2:4" ht="14.5" x14ac:dyDescent="0.35">
      <c r="B770"/>
      <c r="C770"/>
      <c r="D770"/>
    </row>
    <row r="771" spans="2:4" ht="14.5" x14ac:dyDescent="0.35">
      <c r="B771"/>
      <c r="C771"/>
      <c r="D771"/>
    </row>
    <row r="772" spans="2:4" ht="14.5" x14ac:dyDescent="0.35">
      <c r="B772"/>
      <c r="C772"/>
      <c r="D772"/>
    </row>
    <row r="773" spans="2:4" ht="14.5" x14ac:dyDescent="0.35">
      <c r="B773"/>
      <c r="C773"/>
      <c r="D773"/>
    </row>
    <row r="774" spans="2:4" ht="14.5" x14ac:dyDescent="0.35">
      <c r="B774"/>
      <c r="C774"/>
      <c r="D774"/>
    </row>
    <row r="775" spans="2:4" ht="14.5" x14ac:dyDescent="0.35">
      <c r="B775"/>
      <c r="C775"/>
      <c r="D775"/>
    </row>
    <row r="776" spans="2:4" ht="14.5" x14ac:dyDescent="0.35">
      <c r="B776"/>
      <c r="C776"/>
      <c r="D776"/>
    </row>
    <row r="777" spans="2:4" ht="14.5" x14ac:dyDescent="0.35">
      <c r="B777"/>
      <c r="C777"/>
      <c r="D777"/>
    </row>
    <row r="778" spans="2:4" ht="14.5" x14ac:dyDescent="0.35">
      <c r="B778"/>
      <c r="C778"/>
      <c r="D778"/>
    </row>
    <row r="779" spans="2:4" ht="14.5" x14ac:dyDescent="0.35">
      <c r="B779"/>
      <c r="C779"/>
      <c r="D779"/>
    </row>
    <row r="780" spans="2:4" ht="14.5" x14ac:dyDescent="0.35">
      <c r="B780"/>
      <c r="C780"/>
      <c r="D780"/>
    </row>
    <row r="781" spans="2:4" ht="14.5" x14ac:dyDescent="0.35">
      <c r="B781"/>
      <c r="C781"/>
      <c r="D781"/>
    </row>
    <row r="782" spans="2:4" ht="14.5" x14ac:dyDescent="0.35">
      <c r="B782"/>
      <c r="C782"/>
      <c r="D782"/>
    </row>
    <row r="783" spans="2:4" ht="14.5" x14ac:dyDescent="0.35">
      <c r="B783"/>
      <c r="C783"/>
      <c r="D783"/>
    </row>
    <row r="784" spans="2:4" ht="14.5" x14ac:dyDescent="0.35">
      <c r="B784"/>
      <c r="C784"/>
      <c r="D784"/>
    </row>
    <row r="785" spans="2:4" ht="14.5" x14ac:dyDescent="0.35">
      <c r="B785"/>
      <c r="C785"/>
      <c r="D785"/>
    </row>
    <row r="786" spans="2:4" ht="14.5" x14ac:dyDescent="0.35">
      <c r="B786"/>
      <c r="C786"/>
      <c r="D786"/>
    </row>
    <row r="787" spans="2:4" ht="14.5" x14ac:dyDescent="0.35">
      <c r="B787"/>
      <c r="C787"/>
      <c r="D787"/>
    </row>
    <row r="788" spans="2:4" ht="14.5" x14ac:dyDescent="0.35">
      <c r="B788"/>
      <c r="C788"/>
      <c r="D788"/>
    </row>
    <row r="789" spans="2:4" ht="14.5" x14ac:dyDescent="0.35">
      <c r="B789"/>
      <c r="C789"/>
      <c r="D789"/>
    </row>
    <row r="790" spans="2:4" ht="14.5" x14ac:dyDescent="0.35">
      <c r="B790"/>
      <c r="C790"/>
      <c r="D790"/>
    </row>
    <row r="791" spans="2:4" ht="14.5" x14ac:dyDescent="0.35">
      <c r="B791"/>
      <c r="C791"/>
      <c r="D791"/>
    </row>
    <row r="792" spans="2:4" ht="14.5" x14ac:dyDescent="0.35">
      <c r="B792"/>
      <c r="C792"/>
      <c r="D792"/>
    </row>
    <row r="793" spans="2:4" ht="14.5" x14ac:dyDescent="0.35">
      <c r="B793"/>
      <c r="C793"/>
      <c r="D793"/>
    </row>
    <row r="794" spans="2:4" ht="14.5" x14ac:dyDescent="0.35">
      <c r="B794"/>
      <c r="C794"/>
      <c r="D794"/>
    </row>
    <row r="795" spans="2:4" ht="14.5" x14ac:dyDescent="0.35">
      <c r="B795"/>
      <c r="C795"/>
      <c r="D795"/>
    </row>
    <row r="796" spans="2:4" ht="14.5" x14ac:dyDescent="0.35">
      <c r="B796"/>
      <c r="C796"/>
      <c r="D796"/>
    </row>
    <row r="797" spans="2:4" ht="14.5" x14ac:dyDescent="0.35">
      <c r="B797"/>
      <c r="C797"/>
      <c r="D797"/>
    </row>
    <row r="798" spans="2:4" ht="14.5" x14ac:dyDescent="0.35">
      <c r="B798"/>
      <c r="C798"/>
      <c r="D798"/>
    </row>
    <row r="799" spans="2:4" ht="14.5" x14ac:dyDescent="0.35">
      <c r="B799"/>
      <c r="C799"/>
      <c r="D799"/>
    </row>
    <row r="800" spans="2:4" ht="14.5" x14ac:dyDescent="0.35">
      <c r="B800"/>
      <c r="C800"/>
      <c r="D800"/>
    </row>
    <row r="801" spans="2:4" ht="14.5" x14ac:dyDescent="0.35">
      <c r="B801"/>
      <c r="C801"/>
      <c r="D801"/>
    </row>
    <row r="802" spans="2:4" ht="14.5" x14ac:dyDescent="0.35">
      <c r="B802"/>
      <c r="C802"/>
      <c r="D802"/>
    </row>
    <row r="803" spans="2:4" ht="14.5" x14ac:dyDescent="0.35">
      <c r="B803"/>
      <c r="C803"/>
      <c r="D803"/>
    </row>
    <row r="804" spans="2:4" ht="14.5" x14ac:dyDescent="0.35">
      <c r="B804"/>
      <c r="C804"/>
      <c r="D804"/>
    </row>
    <row r="805" spans="2:4" ht="14.5" x14ac:dyDescent="0.35">
      <c r="B805"/>
      <c r="C805"/>
      <c r="D805"/>
    </row>
    <row r="806" spans="2:4" ht="14.5" x14ac:dyDescent="0.35">
      <c r="B806"/>
      <c r="C806"/>
      <c r="D806"/>
    </row>
    <row r="807" spans="2:4" ht="14.5" x14ac:dyDescent="0.35">
      <c r="B807"/>
      <c r="C807"/>
      <c r="D807"/>
    </row>
    <row r="808" spans="2:4" ht="14.5" x14ac:dyDescent="0.35">
      <c r="B808"/>
      <c r="C808"/>
      <c r="D808"/>
    </row>
    <row r="809" spans="2:4" ht="14.5" x14ac:dyDescent="0.35">
      <c r="B809"/>
      <c r="C809"/>
      <c r="D809"/>
    </row>
    <row r="810" spans="2:4" ht="14.5" x14ac:dyDescent="0.35">
      <c r="B810"/>
      <c r="C810"/>
      <c r="D810"/>
    </row>
    <row r="811" spans="2:4" ht="14.5" x14ac:dyDescent="0.35">
      <c r="B811"/>
      <c r="C811"/>
      <c r="D811"/>
    </row>
    <row r="812" spans="2:4" ht="14.5" x14ac:dyDescent="0.35">
      <c r="B812"/>
      <c r="C812"/>
      <c r="D812"/>
    </row>
    <row r="813" spans="2:4" ht="14.5" x14ac:dyDescent="0.35">
      <c r="B813"/>
      <c r="C813"/>
      <c r="D813"/>
    </row>
    <row r="814" spans="2:4" ht="14.5" x14ac:dyDescent="0.35">
      <c r="B814"/>
      <c r="C814"/>
      <c r="D814"/>
    </row>
    <row r="815" spans="2:4" ht="14.5" x14ac:dyDescent="0.35">
      <c r="B815"/>
      <c r="C815"/>
      <c r="D815"/>
    </row>
    <row r="816" spans="2:4" ht="14.5" x14ac:dyDescent="0.35">
      <c r="B816"/>
      <c r="C816"/>
      <c r="D816"/>
    </row>
    <row r="817" spans="2:4" ht="14.5" x14ac:dyDescent="0.35">
      <c r="B817"/>
      <c r="C817"/>
      <c r="D817"/>
    </row>
    <row r="818" spans="2:4" ht="14.5" x14ac:dyDescent="0.35">
      <c r="B818"/>
      <c r="C818"/>
      <c r="D818"/>
    </row>
    <row r="819" spans="2:4" ht="14.5" x14ac:dyDescent="0.35">
      <c r="B819"/>
      <c r="C819"/>
      <c r="D819"/>
    </row>
    <row r="820" spans="2:4" ht="14.5" x14ac:dyDescent="0.35">
      <c r="B820"/>
      <c r="C820"/>
      <c r="D820"/>
    </row>
    <row r="821" spans="2:4" ht="14.5" x14ac:dyDescent="0.35">
      <c r="B821"/>
      <c r="C821"/>
      <c r="D821"/>
    </row>
    <row r="822" spans="2:4" ht="14.5" x14ac:dyDescent="0.35">
      <c r="B822"/>
      <c r="C822"/>
      <c r="D822"/>
    </row>
    <row r="823" spans="2:4" ht="14.5" x14ac:dyDescent="0.35">
      <c r="B823"/>
      <c r="C823"/>
      <c r="D823"/>
    </row>
    <row r="824" spans="2:4" ht="14.5" x14ac:dyDescent="0.35">
      <c r="B824"/>
      <c r="C824"/>
      <c r="D824"/>
    </row>
    <row r="825" spans="2:4" ht="14.5" x14ac:dyDescent="0.35">
      <c r="B825"/>
      <c r="C825"/>
      <c r="D825"/>
    </row>
    <row r="826" spans="2:4" ht="14.5" x14ac:dyDescent="0.35">
      <c r="B826"/>
      <c r="C826"/>
      <c r="D826"/>
    </row>
    <row r="827" spans="2:4" ht="14.5" x14ac:dyDescent="0.35">
      <c r="B827"/>
      <c r="C827"/>
      <c r="D827"/>
    </row>
    <row r="828" spans="2:4" ht="14.5" x14ac:dyDescent="0.35">
      <c r="B828"/>
      <c r="C828"/>
      <c r="D828"/>
    </row>
    <row r="829" spans="2:4" ht="14.5" x14ac:dyDescent="0.35">
      <c r="B829"/>
      <c r="C829"/>
      <c r="D829"/>
    </row>
    <row r="830" spans="2:4" ht="14.5" x14ac:dyDescent="0.35">
      <c r="B830"/>
      <c r="C830"/>
      <c r="D830"/>
    </row>
    <row r="831" spans="2:4" ht="14.5" x14ac:dyDescent="0.35">
      <c r="B831"/>
      <c r="C831"/>
      <c r="D831"/>
    </row>
    <row r="832" spans="2:4" ht="14.5" x14ac:dyDescent="0.35">
      <c r="B832"/>
      <c r="C832"/>
      <c r="D832"/>
    </row>
    <row r="833" spans="2:4" ht="14.5" x14ac:dyDescent="0.35">
      <c r="B833"/>
      <c r="C833"/>
      <c r="D833"/>
    </row>
    <row r="834" spans="2:4" ht="14.5" x14ac:dyDescent="0.35">
      <c r="B834"/>
      <c r="C834"/>
      <c r="D834"/>
    </row>
    <row r="835" spans="2:4" ht="14.5" x14ac:dyDescent="0.35">
      <c r="B835"/>
      <c r="C835"/>
      <c r="D835"/>
    </row>
    <row r="836" spans="2:4" ht="14.5" x14ac:dyDescent="0.35">
      <c r="B836"/>
      <c r="C836"/>
      <c r="D836"/>
    </row>
    <row r="837" spans="2:4" ht="14.5" x14ac:dyDescent="0.35">
      <c r="B837"/>
      <c r="C837"/>
      <c r="D837"/>
    </row>
    <row r="838" spans="2:4" ht="14.5" x14ac:dyDescent="0.35">
      <c r="B838"/>
      <c r="C838"/>
      <c r="D838"/>
    </row>
    <row r="839" spans="2:4" ht="14.5" x14ac:dyDescent="0.35">
      <c r="B839"/>
      <c r="C839"/>
      <c r="D839"/>
    </row>
    <row r="840" spans="2:4" ht="14.5" x14ac:dyDescent="0.35">
      <c r="B840"/>
      <c r="C840"/>
      <c r="D840"/>
    </row>
    <row r="841" spans="2:4" ht="14.5" x14ac:dyDescent="0.35">
      <c r="B841"/>
      <c r="C841"/>
      <c r="D841"/>
    </row>
    <row r="842" spans="2:4" ht="14.5" x14ac:dyDescent="0.35">
      <c r="B842"/>
      <c r="C842"/>
      <c r="D842"/>
    </row>
    <row r="843" spans="2:4" ht="14.5" x14ac:dyDescent="0.35">
      <c r="B843"/>
      <c r="C843"/>
      <c r="D843"/>
    </row>
    <row r="844" spans="2:4" ht="14.5" x14ac:dyDescent="0.35">
      <c r="B844"/>
      <c r="C844"/>
      <c r="D844"/>
    </row>
    <row r="845" spans="2:4" ht="14.5" x14ac:dyDescent="0.35">
      <c r="B845"/>
      <c r="C845"/>
      <c r="D845"/>
    </row>
    <row r="846" spans="2:4" ht="14.5" x14ac:dyDescent="0.35">
      <c r="B846"/>
      <c r="C846"/>
      <c r="D846"/>
    </row>
    <row r="847" spans="2:4" ht="14.5" x14ac:dyDescent="0.35">
      <c r="B847"/>
      <c r="C847"/>
      <c r="D847"/>
    </row>
    <row r="848" spans="2:4" ht="14.5" x14ac:dyDescent="0.35">
      <c r="B848"/>
      <c r="C848"/>
      <c r="D848"/>
    </row>
    <row r="849" spans="2:4" ht="14.5" x14ac:dyDescent="0.35">
      <c r="B849"/>
      <c r="C849"/>
      <c r="D849"/>
    </row>
    <row r="850" spans="2:4" ht="14.5" x14ac:dyDescent="0.35">
      <c r="B850"/>
      <c r="C850"/>
      <c r="D850"/>
    </row>
    <row r="851" spans="2:4" ht="14.5" x14ac:dyDescent="0.35">
      <c r="B851"/>
      <c r="C851"/>
      <c r="D851"/>
    </row>
    <row r="852" spans="2:4" ht="14.5" x14ac:dyDescent="0.35">
      <c r="B852"/>
      <c r="C852"/>
      <c r="D852"/>
    </row>
    <row r="853" spans="2:4" ht="14.5" x14ac:dyDescent="0.35">
      <c r="B853"/>
      <c r="C853"/>
      <c r="D853"/>
    </row>
    <row r="854" spans="2:4" ht="14.5" x14ac:dyDescent="0.35">
      <c r="B854"/>
      <c r="C854"/>
      <c r="D854"/>
    </row>
    <row r="855" spans="2:4" ht="14.5" x14ac:dyDescent="0.35">
      <c r="B855"/>
      <c r="C855"/>
      <c r="D855"/>
    </row>
    <row r="856" spans="2:4" ht="14.5" x14ac:dyDescent="0.35">
      <c r="B856"/>
      <c r="C856"/>
      <c r="D856"/>
    </row>
    <row r="857" spans="2:4" ht="14.5" x14ac:dyDescent="0.35">
      <c r="B857"/>
      <c r="C857"/>
      <c r="D857"/>
    </row>
    <row r="858" spans="2:4" ht="14.5" x14ac:dyDescent="0.35">
      <c r="B858"/>
      <c r="C858"/>
      <c r="D858"/>
    </row>
    <row r="859" spans="2:4" ht="14.5" x14ac:dyDescent="0.35">
      <c r="B859"/>
      <c r="C859"/>
      <c r="D859"/>
    </row>
    <row r="860" spans="2:4" ht="14.5" x14ac:dyDescent="0.35">
      <c r="B860"/>
      <c r="C860"/>
      <c r="D860"/>
    </row>
    <row r="861" spans="2:4" ht="14.5" x14ac:dyDescent="0.35">
      <c r="B861"/>
      <c r="C861"/>
      <c r="D861"/>
    </row>
    <row r="862" spans="2:4" ht="14.5" x14ac:dyDescent="0.35">
      <c r="B862"/>
      <c r="C862"/>
      <c r="D862"/>
    </row>
    <row r="863" spans="2:4" ht="14.5" x14ac:dyDescent="0.35">
      <c r="B863"/>
      <c r="C863"/>
      <c r="D863"/>
    </row>
    <row r="864" spans="2:4" ht="14.5" x14ac:dyDescent="0.35">
      <c r="B864"/>
      <c r="C864"/>
      <c r="D864"/>
    </row>
    <row r="865" spans="2:4" ht="14.5" x14ac:dyDescent="0.35">
      <c r="B865"/>
      <c r="C865"/>
      <c r="D865"/>
    </row>
    <row r="866" spans="2:4" ht="14.5" x14ac:dyDescent="0.35">
      <c r="B866"/>
      <c r="C866"/>
      <c r="D866"/>
    </row>
    <row r="867" spans="2:4" ht="14.5" x14ac:dyDescent="0.35">
      <c r="B867"/>
      <c r="C867"/>
      <c r="D867"/>
    </row>
    <row r="868" spans="2:4" ht="14.5" x14ac:dyDescent="0.35">
      <c r="B868"/>
      <c r="C868"/>
      <c r="D868"/>
    </row>
    <row r="869" spans="2:4" ht="14.5" x14ac:dyDescent="0.35">
      <c r="B869"/>
      <c r="C869"/>
      <c r="D869"/>
    </row>
    <row r="870" spans="2:4" ht="14.5" x14ac:dyDescent="0.35">
      <c r="B870"/>
      <c r="C870"/>
      <c r="D870"/>
    </row>
    <row r="871" spans="2:4" ht="14.5" x14ac:dyDescent="0.35">
      <c r="B871"/>
      <c r="C871"/>
      <c r="D871"/>
    </row>
    <row r="872" spans="2:4" ht="14.5" x14ac:dyDescent="0.35">
      <c r="B872"/>
      <c r="C872"/>
      <c r="D872"/>
    </row>
    <row r="873" spans="2:4" ht="14.5" x14ac:dyDescent="0.35">
      <c r="B873"/>
      <c r="C873"/>
      <c r="D873"/>
    </row>
    <row r="874" spans="2:4" ht="14.5" x14ac:dyDescent="0.35">
      <c r="B874"/>
      <c r="C874"/>
      <c r="D874"/>
    </row>
    <row r="875" spans="2:4" ht="14.5" x14ac:dyDescent="0.35">
      <c r="B875"/>
      <c r="C875"/>
      <c r="D875"/>
    </row>
    <row r="876" spans="2:4" ht="14.5" x14ac:dyDescent="0.35">
      <c r="B876"/>
      <c r="C876"/>
      <c r="D876"/>
    </row>
    <row r="877" spans="2:4" ht="14.5" x14ac:dyDescent="0.35">
      <c r="B877"/>
      <c r="C877"/>
      <c r="D877"/>
    </row>
    <row r="878" spans="2:4" ht="14.5" x14ac:dyDescent="0.35">
      <c r="B878"/>
      <c r="C878"/>
      <c r="D878"/>
    </row>
    <row r="879" spans="2:4" ht="14.5" x14ac:dyDescent="0.35">
      <c r="B879"/>
      <c r="C879"/>
      <c r="D879"/>
    </row>
    <row r="880" spans="2:4" ht="14.5" x14ac:dyDescent="0.35">
      <c r="B880"/>
      <c r="C880"/>
      <c r="D880"/>
    </row>
    <row r="881" spans="2:4" ht="14.5" x14ac:dyDescent="0.35">
      <c r="B881"/>
      <c r="C881"/>
      <c r="D881"/>
    </row>
    <row r="882" spans="2:4" ht="14.5" x14ac:dyDescent="0.35">
      <c r="B882"/>
      <c r="C882"/>
      <c r="D882"/>
    </row>
    <row r="883" spans="2:4" ht="14.5" x14ac:dyDescent="0.35">
      <c r="B883"/>
      <c r="C883"/>
      <c r="D883"/>
    </row>
    <row r="884" spans="2:4" ht="14.5" x14ac:dyDescent="0.35">
      <c r="B884"/>
      <c r="C884"/>
      <c r="D884"/>
    </row>
    <row r="885" spans="2:4" ht="14.5" x14ac:dyDescent="0.35">
      <c r="B885"/>
      <c r="C885"/>
      <c r="D885"/>
    </row>
    <row r="886" spans="2:4" ht="14.5" x14ac:dyDescent="0.35">
      <c r="B886"/>
      <c r="C886"/>
      <c r="D886"/>
    </row>
    <row r="887" spans="2:4" ht="14.5" x14ac:dyDescent="0.35">
      <c r="B887"/>
      <c r="C887"/>
      <c r="D887"/>
    </row>
    <row r="888" spans="2:4" ht="14.5" x14ac:dyDescent="0.35">
      <c r="B888"/>
      <c r="C888"/>
      <c r="D888"/>
    </row>
    <row r="889" spans="2:4" ht="14.5" x14ac:dyDescent="0.35">
      <c r="B889"/>
      <c r="C889"/>
      <c r="D889"/>
    </row>
    <row r="890" spans="2:4" ht="14.5" x14ac:dyDescent="0.35">
      <c r="B890"/>
      <c r="C890"/>
      <c r="D890"/>
    </row>
    <row r="891" spans="2:4" ht="14.5" x14ac:dyDescent="0.35">
      <c r="B891"/>
      <c r="C891"/>
      <c r="D891"/>
    </row>
    <row r="892" spans="2:4" ht="14.5" x14ac:dyDescent="0.35">
      <c r="B892"/>
      <c r="C892"/>
      <c r="D892"/>
    </row>
    <row r="893" spans="2:4" ht="14.5" x14ac:dyDescent="0.35">
      <c r="B893"/>
      <c r="C893"/>
      <c r="D893"/>
    </row>
    <row r="894" spans="2:4" ht="14.5" x14ac:dyDescent="0.35">
      <c r="B894"/>
      <c r="C894"/>
      <c r="D894"/>
    </row>
    <row r="895" spans="2:4" ht="14.5" x14ac:dyDescent="0.35">
      <c r="B895"/>
      <c r="C895"/>
      <c r="D895"/>
    </row>
    <row r="896" spans="2:4" ht="14.5" x14ac:dyDescent="0.35">
      <c r="B896"/>
      <c r="C896"/>
      <c r="D896"/>
    </row>
    <row r="897" spans="2:4" ht="14.5" x14ac:dyDescent="0.35">
      <c r="B897"/>
      <c r="C897"/>
      <c r="D897"/>
    </row>
    <row r="898" spans="2:4" ht="14.5" x14ac:dyDescent="0.35">
      <c r="B898"/>
      <c r="C898"/>
      <c r="D898"/>
    </row>
    <row r="899" spans="2:4" ht="14.5" x14ac:dyDescent="0.35">
      <c r="B899"/>
      <c r="C899"/>
      <c r="D899"/>
    </row>
    <row r="900" spans="2:4" ht="14.5" x14ac:dyDescent="0.35">
      <c r="B900"/>
      <c r="C900"/>
      <c r="D900"/>
    </row>
    <row r="901" spans="2:4" ht="14.5" x14ac:dyDescent="0.35">
      <c r="B901"/>
      <c r="C901"/>
      <c r="D901"/>
    </row>
    <row r="902" spans="2:4" ht="14.5" x14ac:dyDescent="0.35">
      <c r="B902"/>
      <c r="C902"/>
      <c r="D902"/>
    </row>
    <row r="903" spans="2:4" ht="14.5" x14ac:dyDescent="0.35">
      <c r="B903"/>
      <c r="C903"/>
      <c r="D903"/>
    </row>
    <row r="904" spans="2:4" ht="14.5" x14ac:dyDescent="0.35">
      <c r="B904"/>
      <c r="C904"/>
      <c r="D904"/>
    </row>
    <row r="905" spans="2:4" ht="14.5" x14ac:dyDescent="0.35">
      <c r="B905"/>
      <c r="C905"/>
      <c r="D905"/>
    </row>
    <row r="906" spans="2:4" ht="14.5" x14ac:dyDescent="0.35">
      <c r="B906"/>
      <c r="C906"/>
      <c r="D906"/>
    </row>
    <row r="907" spans="2:4" ht="14.5" x14ac:dyDescent="0.35">
      <c r="B907"/>
      <c r="C907"/>
      <c r="D907"/>
    </row>
    <row r="908" spans="2:4" ht="14.5" x14ac:dyDescent="0.35">
      <c r="B908"/>
      <c r="C908"/>
      <c r="D908"/>
    </row>
    <row r="909" spans="2:4" ht="14.5" x14ac:dyDescent="0.35">
      <c r="B909"/>
      <c r="C909"/>
      <c r="D909"/>
    </row>
    <row r="910" spans="2:4" ht="14.5" x14ac:dyDescent="0.35">
      <c r="B910"/>
      <c r="C910"/>
      <c r="D910"/>
    </row>
    <row r="911" spans="2:4" ht="14.5" x14ac:dyDescent="0.35">
      <c r="B911"/>
      <c r="C911"/>
      <c r="D911"/>
    </row>
    <row r="912" spans="2:4" ht="14.5" x14ac:dyDescent="0.35">
      <c r="B912"/>
      <c r="C912"/>
      <c r="D912"/>
    </row>
    <row r="913" spans="2:4" ht="14.5" x14ac:dyDescent="0.35">
      <c r="B913"/>
      <c r="C913"/>
      <c r="D913"/>
    </row>
    <row r="914" spans="2:4" ht="14.5" x14ac:dyDescent="0.35">
      <c r="B914"/>
      <c r="C914"/>
      <c r="D914"/>
    </row>
    <row r="915" spans="2:4" ht="14.5" x14ac:dyDescent="0.35">
      <c r="B915"/>
      <c r="C915"/>
      <c r="D915"/>
    </row>
    <row r="916" spans="2:4" ht="14.5" x14ac:dyDescent="0.35">
      <c r="B916"/>
      <c r="C916"/>
      <c r="D916"/>
    </row>
    <row r="917" spans="2:4" ht="14.5" x14ac:dyDescent="0.35">
      <c r="B917"/>
      <c r="C917"/>
      <c r="D917"/>
    </row>
    <row r="918" spans="2:4" ht="14.5" x14ac:dyDescent="0.35">
      <c r="B918"/>
      <c r="C918"/>
      <c r="D918"/>
    </row>
    <row r="919" spans="2:4" ht="14.5" x14ac:dyDescent="0.35">
      <c r="B919"/>
      <c r="C919"/>
      <c r="D919"/>
    </row>
    <row r="920" spans="2:4" ht="14.5" x14ac:dyDescent="0.35">
      <c r="B920"/>
      <c r="C920"/>
      <c r="D920"/>
    </row>
    <row r="921" spans="2:4" ht="14.5" x14ac:dyDescent="0.35">
      <c r="B921"/>
      <c r="C921"/>
      <c r="D921"/>
    </row>
    <row r="922" spans="2:4" ht="14.5" x14ac:dyDescent="0.35">
      <c r="B922"/>
      <c r="C922"/>
      <c r="D922"/>
    </row>
    <row r="923" spans="2:4" ht="14.5" x14ac:dyDescent="0.35">
      <c r="B923"/>
      <c r="C923"/>
      <c r="D923"/>
    </row>
    <row r="924" spans="2:4" ht="14.5" x14ac:dyDescent="0.35">
      <c r="B924"/>
      <c r="C924"/>
      <c r="D924"/>
    </row>
    <row r="925" spans="2:4" ht="14.5" x14ac:dyDescent="0.35">
      <c r="B925"/>
      <c r="C925"/>
      <c r="D925"/>
    </row>
    <row r="926" spans="2:4" ht="14.5" x14ac:dyDescent="0.35">
      <c r="B926"/>
      <c r="C926"/>
      <c r="D926"/>
    </row>
    <row r="927" spans="2:4" ht="14.5" x14ac:dyDescent="0.35">
      <c r="B927"/>
      <c r="C927"/>
      <c r="D927"/>
    </row>
    <row r="928" spans="2:4" ht="14.5" x14ac:dyDescent="0.35">
      <c r="B928"/>
      <c r="C928"/>
      <c r="D928"/>
    </row>
    <row r="929" spans="2:4" ht="14.5" x14ac:dyDescent="0.35">
      <c r="B929"/>
      <c r="C929"/>
      <c r="D929"/>
    </row>
    <row r="930" spans="2:4" ht="14.5" x14ac:dyDescent="0.35">
      <c r="B930"/>
      <c r="C930"/>
      <c r="D930"/>
    </row>
    <row r="931" spans="2:4" ht="14.5" x14ac:dyDescent="0.35">
      <c r="B931"/>
      <c r="C931"/>
      <c r="D931"/>
    </row>
    <row r="932" spans="2:4" ht="14.5" x14ac:dyDescent="0.35">
      <c r="B932"/>
      <c r="C932"/>
      <c r="D932"/>
    </row>
    <row r="933" spans="2:4" ht="14.5" x14ac:dyDescent="0.35">
      <c r="B933"/>
      <c r="C933"/>
      <c r="D933"/>
    </row>
    <row r="934" spans="2:4" ht="14.5" x14ac:dyDescent="0.35">
      <c r="B934"/>
      <c r="C934"/>
      <c r="D934"/>
    </row>
    <row r="935" spans="2:4" ht="14.5" x14ac:dyDescent="0.35">
      <c r="B935"/>
      <c r="C935"/>
      <c r="D935"/>
    </row>
    <row r="936" spans="2:4" ht="14.5" x14ac:dyDescent="0.35">
      <c r="B936"/>
      <c r="C936"/>
      <c r="D936"/>
    </row>
    <row r="937" spans="2:4" ht="14.5" x14ac:dyDescent="0.35">
      <c r="B937"/>
      <c r="C937"/>
      <c r="D937"/>
    </row>
    <row r="938" spans="2:4" ht="14.5" x14ac:dyDescent="0.35">
      <c r="B938"/>
      <c r="C938"/>
      <c r="D938"/>
    </row>
    <row r="939" spans="2:4" ht="14.5" x14ac:dyDescent="0.35">
      <c r="B939"/>
      <c r="C939"/>
      <c r="D939"/>
    </row>
    <row r="940" spans="2:4" ht="14.5" x14ac:dyDescent="0.35">
      <c r="B940"/>
      <c r="C940"/>
      <c r="D940"/>
    </row>
    <row r="941" spans="2:4" ht="14.5" x14ac:dyDescent="0.35">
      <c r="B941"/>
      <c r="C941"/>
      <c r="D941"/>
    </row>
    <row r="942" spans="2:4" ht="14.5" x14ac:dyDescent="0.35">
      <c r="B942"/>
      <c r="C942"/>
      <c r="D942"/>
    </row>
    <row r="943" spans="2:4" ht="14.5" x14ac:dyDescent="0.35">
      <c r="B943"/>
      <c r="C943"/>
      <c r="D943"/>
    </row>
    <row r="944" spans="2:4" ht="14.5" x14ac:dyDescent="0.35">
      <c r="B944"/>
      <c r="C944"/>
      <c r="D944"/>
    </row>
    <row r="945" spans="2:4" ht="14.5" x14ac:dyDescent="0.35">
      <c r="B945"/>
      <c r="C945"/>
      <c r="D945"/>
    </row>
    <row r="946" spans="2:4" ht="14.5" x14ac:dyDescent="0.35">
      <c r="B946"/>
      <c r="C946"/>
      <c r="D946"/>
    </row>
    <row r="947" spans="2:4" ht="14.5" x14ac:dyDescent="0.35">
      <c r="B947"/>
      <c r="C947"/>
      <c r="D947"/>
    </row>
    <row r="948" spans="2:4" ht="14.5" x14ac:dyDescent="0.35">
      <c r="B948"/>
      <c r="C948"/>
      <c r="D948"/>
    </row>
    <row r="949" spans="2:4" ht="14.5" x14ac:dyDescent="0.35">
      <c r="B949"/>
      <c r="C949"/>
      <c r="D949"/>
    </row>
    <row r="950" spans="2:4" ht="14.5" x14ac:dyDescent="0.35">
      <c r="B950"/>
      <c r="C950"/>
      <c r="D950"/>
    </row>
    <row r="951" spans="2:4" ht="14.5" x14ac:dyDescent="0.35">
      <c r="B951"/>
      <c r="C951"/>
      <c r="D951"/>
    </row>
    <row r="952" spans="2:4" ht="14.5" x14ac:dyDescent="0.35">
      <c r="B952"/>
      <c r="C952"/>
      <c r="D952"/>
    </row>
    <row r="953" spans="2:4" ht="14.5" x14ac:dyDescent="0.35">
      <c r="B953"/>
      <c r="C953"/>
      <c r="D953"/>
    </row>
    <row r="954" spans="2:4" ht="14.5" x14ac:dyDescent="0.35">
      <c r="B954"/>
      <c r="C954"/>
      <c r="D954"/>
    </row>
    <row r="955" spans="2:4" ht="14.5" x14ac:dyDescent="0.35">
      <c r="B955"/>
      <c r="C955"/>
      <c r="D955"/>
    </row>
    <row r="956" spans="2:4" ht="14.5" x14ac:dyDescent="0.35">
      <c r="B956"/>
      <c r="C956"/>
      <c r="D956"/>
    </row>
    <row r="957" spans="2:4" ht="14.5" x14ac:dyDescent="0.35">
      <c r="B957"/>
      <c r="C957"/>
      <c r="D957"/>
    </row>
    <row r="958" spans="2:4" ht="14.5" x14ac:dyDescent="0.35">
      <c r="B958"/>
      <c r="C958"/>
      <c r="D958"/>
    </row>
    <row r="959" spans="2:4" ht="14.5" x14ac:dyDescent="0.35">
      <c r="B959"/>
      <c r="C959"/>
      <c r="D959"/>
    </row>
    <row r="960" spans="2:4" ht="14.5" x14ac:dyDescent="0.35">
      <c r="B960"/>
      <c r="C960"/>
      <c r="D960"/>
    </row>
    <row r="961" spans="2:4" ht="14.5" x14ac:dyDescent="0.35">
      <c r="B961"/>
      <c r="C961"/>
      <c r="D961"/>
    </row>
    <row r="962" spans="2:4" ht="14.5" x14ac:dyDescent="0.35">
      <c r="B962"/>
      <c r="C962"/>
      <c r="D962"/>
    </row>
    <row r="963" spans="2:4" ht="14.5" x14ac:dyDescent="0.35">
      <c r="B963"/>
      <c r="C963"/>
      <c r="D963"/>
    </row>
    <row r="964" spans="2:4" ht="14.5" x14ac:dyDescent="0.35">
      <c r="B964"/>
      <c r="C964"/>
      <c r="D964"/>
    </row>
    <row r="965" spans="2:4" ht="14.5" x14ac:dyDescent="0.35">
      <c r="B965"/>
      <c r="C965"/>
      <c r="D965"/>
    </row>
    <row r="966" spans="2:4" ht="14.5" x14ac:dyDescent="0.35">
      <c r="B966"/>
      <c r="C966"/>
      <c r="D966"/>
    </row>
    <row r="967" spans="2:4" ht="14.5" x14ac:dyDescent="0.35">
      <c r="B967"/>
      <c r="C967"/>
      <c r="D967"/>
    </row>
    <row r="968" spans="2:4" ht="14.5" x14ac:dyDescent="0.35">
      <c r="B968"/>
      <c r="C968"/>
      <c r="D968"/>
    </row>
    <row r="969" spans="2:4" ht="14.5" x14ac:dyDescent="0.35">
      <c r="B969"/>
      <c r="C969"/>
      <c r="D969"/>
    </row>
    <row r="970" spans="2:4" ht="14.5" x14ac:dyDescent="0.35">
      <c r="B970"/>
      <c r="C970"/>
      <c r="D970"/>
    </row>
    <row r="971" spans="2:4" ht="14.5" x14ac:dyDescent="0.35">
      <c r="B971"/>
      <c r="C971"/>
      <c r="D971"/>
    </row>
    <row r="972" spans="2:4" ht="14.5" x14ac:dyDescent="0.35">
      <c r="B972"/>
      <c r="C972"/>
      <c r="D972"/>
    </row>
    <row r="973" spans="2:4" ht="14.5" x14ac:dyDescent="0.35">
      <c r="B973"/>
      <c r="C973"/>
      <c r="D973"/>
    </row>
    <row r="974" spans="2:4" ht="14.5" x14ac:dyDescent="0.35">
      <c r="B974"/>
      <c r="C974"/>
      <c r="D974"/>
    </row>
    <row r="975" spans="2:4" ht="14.5" x14ac:dyDescent="0.35">
      <c r="B975"/>
      <c r="C975"/>
      <c r="D975"/>
    </row>
    <row r="976" spans="2:4" ht="14.5" x14ac:dyDescent="0.35">
      <c r="B976"/>
      <c r="C976"/>
      <c r="D976"/>
    </row>
    <row r="977" spans="2:4" ht="14.5" x14ac:dyDescent="0.35">
      <c r="B977"/>
      <c r="C977"/>
      <c r="D977"/>
    </row>
    <row r="978" spans="2:4" ht="14.5" x14ac:dyDescent="0.35">
      <c r="B978"/>
      <c r="C978"/>
      <c r="D978"/>
    </row>
    <row r="979" spans="2:4" ht="14.5" x14ac:dyDescent="0.35">
      <c r="B979"/>
      <c r="C979"/>
      <c r="D979"/>
    </row>
    <row r="980" spans="2:4" ht="14.5" x14ac:dyDescent="0.35">
      <c r="B980"/>
      <c r="C980"/>
      <c r="D980"/>
    </row>
    <row r="981" spans="2:4" ht="14.5" x14ac:dyDescent="0.35">
      <c r="B981"/>
      <c r="C981"/>
      <c r="D981"/>
    </row>
    <row r="982" spans="2:4" ht="14.5" x14ac:dyDescent="0.35">
      <c r="B982"/>
      <c r="C982"/>
      <c r="D982"/>
    </row>
    <row r="983" spans="2:4" ht="14.5" x14ac:dyDescent="0.35">
      <c r="B983"/>
      <c r="C983"/>
      <c r="D983"/>
    </row>
    <row r="984" spans="2:4" ht="14.5" x14ac:dyDescent="0.35">
      <c r="B984"/>
      <c r="C984"/>
      <c r="D984"/>
    </row>
    <row r="985" spans="2:4" ht="14.5" x14ac:dyDescent="0.35">
      <c r="B985"/>
      <c r="C985"/>
      <c r="D985"/>
    </row>
    <row r="986" spans="2:4" ht="14.5" x14ac:dyDescent="0.35">
      <c r="B986"/>
      <c r="C986"/>
      <c r="D986"/>
    </row>
    <row r="987" spans="2:4" ht="14.5" x14ac:dyDescent="0.35">
      <c r="B987"/>
      <c r="C987"/>
      <c r="D987"/>
    </row>
    <row r="988" spans="2:4" ht="14.5" x14ac:dyDescent="0.35">
      <c r="B988"/>
      <c r="C988"/>
      <c r="D988"/>
    </row>
    <row r="989" spans="2:4" ht="14.5" x14ac:dyDescent="0.35">
      <c r="B989"/>
      <c r="C989"/>
      <c r="D989"/>
    </row>
    <row r="990" spans="2:4" ht="14.5" x14ac:dyDescent="0.35">
      <c r="B990"/>
      <c r="C990"/>
      <c r="D990"/>
    </row>
    <row r="991" spans="2:4" ht="14.5" x14ac:dyDescent="0.35">
      <c r="B991"/>
      <c r="C991"/>
      <c r="D991"/>
    </row>
    <row r="992" spans="2:4" ht="14.5" x14ac:dyDescent="0.35">
      <c r="B992"/>
      <c r="C992"/>
      <c r="D992"/>
    </row>
    <row r="993" spans="2:4" ht="14.5" x14ac:dyDescent="0.35">
      <c r="B993"/>
      <c r="C993"/>
      <c r="D993"/>
    </row>
    <row r="994" spans="2:4" ht="14.5" x14ac:dyDescent="0.35">
      <c r="B994"/>
      <c r="C994"/>
      <c r="D994"/>
    </row>
    <row r="995" spans="2:4" ht="14.5" x14ac:dyDescent="0.35">
      <c r="B995"/>
      <c r="C995"/>
      <c r="D995"/>
    </row>
    <row r="996" spans="2:4" ht="14.5" x14ac:dyDescent="0.35">
      <c r="B996"/>
      <c r="C996"/>
      <c r="D996"/>
    </row>
    <row r="997" spans="2:4" ht="14.5" x14ac:dyDescent="0.35">
      <c r="B997"/>
      <c r="C997"/>
      <c r="D997"/>
    </row>
    <row r="998" spans="2:4" ht="14.5" x14ac:dyDescent="0.35">
      <c r="B998"/>
      <c r="C998"/>
      <c r="D998"/>
    </row>
    <row r="999" spans="2:4" ht="14.5" x14ac:dyDescent="0.35">
      <c r="B999"/>
      <c r="C999"/>
      <c r="D999"/>
    </row>
    <row r="1000" spans="2:4" ht="14.5" x14ac:dyDescent="0.35">
      <c r="B1000"/>
      <c r="C1000"/>
      <c r="D1000"/>
    </row>
    <row r="1001" spans="2:4" ht="14.5" x14ac:dyDescent="0.35">
      <c r="B1001"/>
      <c r="C1001"/>
      <c r="D1001"/>
    </row>
    <row r="1002" spans="2:4" ht="14.5" x14ac:dyDescent="0.35">
      <c r="B1002"/>
      <c r="C1002"/>
      <c r="D1002"/>
    </row>
    <row r="1003" spans="2:4" ht="14.5" x14ac:dyDescent="0.35">
      <c r="B1003"/>
      <c r="C1003"/>
      <c r="D1003"/>
    </row>
    <row r="1004" spans="2:4" ht="14.5" x14ac:dyDescent="0.35">
      <c r="B1004"/>
      <c r="C1004"/>
      <c r="D1004"/>
    </row>
    <row r="1005" spans="2:4" ht="14.5" x14ac:dyDescent="0.35">
      <c r="B1005"/>
      <c r="C1005"/>
      <c r="D1005"/>
    </row>
    <row r="1006" spans="2:4" ht="14.5" x14ac:dyDescent="0.35">
      <c r="B1006"/>
      <c r="C1006"/>
      <c r="D1006"/>
    </row>
    <row r="1007" spans="2:4" ht="14.5" x14ac:dyDescent="0.35">
      <c r="B1007"/>
      <c r="C1007"/>
      <c r="D1007"/>
    </row>
    <row r="1008" spans="2:4" ht="14.5" x14ac:dyDescent="0.35">
      <c r="B1008"/>
      <c r="C1008"/>
      <c r="D1008"/>
    </row>
    <row r="1009" spans="2:4" ht="14.5" x14ac:dyDescent="0.35">
      <c r="B1009"/>
      <c r="C1009"/>
      <c r="D1009"/>
    </row>
    <row r="1010" spans="2:4" ht="14.5" x14ac:dyDescent="0.35">
      <c r="B1010"/>
      <c r="C1010"/>
      <c r="D1010"/>
    </row>
    <row r="1011" spans="2:4" ht="14.5" x14ac:dyDescent="0.35">
      <c r="B1011"/>
      <c r="C1011"/>
      <c r="D1011"/>
    </row>
    <row r="1012" spans="2:4" ht="14.5" x14ac:dyDescent="0.35">
      <c r="B1012"/>
      <c r="C1012"/>
      <c r="D1012"/>
    </row>
    <row r="1013" spans="2:4" ht="14.5" x14ac:dyDescent="0.35">
      <c r="B1013"/>
      <c r="C1013"/>
      <c r="D1013"/>
    </row>
    <row r="1014" spans="2:4" ht="14.5" x14ac:dyDescent="0.35">
      <c r="B1014"/>
      <c r="C1014"/>
      <c r="D1014"/>
    </row>
    <row r="1015" spans="2:4" ht="14.5" x14ac:dyDescent="0.35">
      <c r="B1015"/>
      <c r="C1015"/>
      <c r="D1015"/>
    </row>
    <row r="1016" spans="2:4" ht="14.5" x14ac:dyDescent="0.35">
      <c r="B1016"/>
      <c r="C1016"/>
      <c r="D1016"/>
    </row>
    <row r="1017" spans="2:4" ht="14.5" x14ac:dyDescent="0.35">
      <c r="B1017"/>
      <c r="C1017"/>
      <c r="D1017"/>
    </row>
    <row r="1018" spans="2:4" ht="14.5" x14ac:dyDescent="0.35">
      <c r="B1018"/>
      <c r="C1018"/>
      <c r="D1018"/>
    </row>
    <row r="1019" spans="2:4" ht="14.5" x14ac:dyDescent="0.35">
      <c r="B1019"/>
      <c r="C1019"/>
      <c r="D1019"/>
    </row>
    <row r="1020" spans="2:4" ht="14.5" x14ac:dyDescent="0.35">
      <c r="B1020"/>
      <c r="C1020"/>
      <c r="D1020"/>
    </row>
    <row r="1021" spans="2:4" ht="14.5" x14ac:dyDescent="0.35">
      <c r="B1021"/>
      <c r="C1021"/>
      <c r="D1021"/>
    </row>
    <row r="1022" spans="2:4" ht="14.5" x14ac:dyDescent="0.35">
      <c r="B1022"/>
      <c r="C1022"/>
      <c r="D1022"/>
    </row>
    <row r="1023" spans="2:4" ht="14.5" x14ac:dyDescent="0.35">
      <c r="B1023"/>
      <c r="C1023"/>
      <c r="D1023"/>
    </row>
    <row r="1024" spans="2:4" ht="14.5" x14ac:dyDescent="0.35">
      <c r="B1024"/>
      <c r="C1024"/>
      <c r="D1024"/>
    </row>
    <row r="1025" spans="2:4" ht="14.5" x14ac:dyDescent="0.35">
      <c r="B1025"/>
      <c r="C1025"/>
      <c r="D1025"/>
    </row>
    <row r="1026" spans="2:4" ht="14.5" x14ac:dyDescent="0.35">
      <c r="B1026"/>
      <c r="C1026"/>
      <c r="D1026"/>
    </row>
    <row r="1027" spans="2:4" ht="14.5" x14ac:dyDescent="0.35">
      <c r="B1027"/>
      <c r="C1027"/>
      <c r="D1027"/>
    </row>
    <row r="1028" spans="2:4" ht="14.5" x14ac:dyDescent="0.35">
      <c r="B1028"/>
      <c r="C1028"/>
      <c r="D1028"/>
    </row>
    <row r="1029" spans="2:4" ht="14.5" x14ac:dyDescent="0.35">
      <c r="B1029"/>
      <c r="C1029"/>
      <c r="D1029"/>
    </row>
    <row r="1030" spans="2:4" ht="14.5" x14ac:dyDescent="0.35">
      <c r="B1030"/>
      <c r="C1030"/>
      <c r="D1030"/>
    </row>
    <row r="1031" spans="2:4" ht="14.5" x14ac:dyDescent="0.35">
      <c r="B1031"/>
      <c r="C1031"/>
      <c r="D1031"/>
    </row>
    <row r="1032" spans="2:4" ht="14.5" x14ac:dyDescent="0.35">
      <c r="B1032"/>
      <c r="C1032"/>
      <c r="D1032"/>
    </row>
    <row r="1033" spans="2:4" ht="14.5" x14ac:dyDescent="0.35">
      <c r="B1033"/>
      <c r="C1033"/>
      <c r="D1033"/>
    </row>
    <row r="1034" spans="2:4" ht="14.5" x14ac:dyDescent="0.35">
      <c r="B1034"/>
      <c r="C1034"/>
      <c r="D1034"/>
    </row>
    <row r="1035" spans="2:4" ht="14.5" x14ac:dyDescent="0.35">
      <c r="B1035"/>
      <c r="C1035"/>
      <c r="D1035"/>
    </row>
    <row r="1036" spans="2:4" ht="14.5" x14ac:dyDescent="0.35">
      <c r="B1036"/>
      <c r="C1036"/>
      <c r="D1036"/>
    </row>
    <row r="1037" spans="2:4" ht="14.5" x14ac:dyDescent="0.35">
      <c r="B1037"/>
      <c r="C1037"/>
      <c r="D1037"/>
    </row>
    <row r="1038" spans="2:4" ht="14.5" x14ac:dyDescent="0.35">
      <c r="B1038"/>
      <c r="C1038"/>
      <c r="D1038"/>
    </row>
    <row r="1039" spans="2:4" ht="14.5" x14ac:dyDescent="0.35">
      <c r="B1039"/>
      <c r="C1039"/>
      <c r="D1039"/>
    </row>
    <row r="1040" spans="2:4" ht="14.5" x14ac:dyDescent="0.35">
      <c r="B1040"/>
      <c r="C1040"/>
      <c r="D1040"/>
    </row>
    <row r="1041" spans="2:4" ht="14.5" x14ac:dyDescent="0.35">
      <c r="B1041"/>
      <c r="C1041"/>
      <c r="D1041"/>
    </row>
    <row r="1042" spans="2:4" ht="14.5" x14ac:dyDescent="0.35">
      <c r="B1042"/>
      <c r="C1042"/>
      <c r="D1042"/>
    </row>
    <row r="1043" spans="2:4" ht="14.5" x14ac:dyDescent="0.35">
      <c r="B1043"/>
      <c r="C1043"/>
      <c r="D1043"/>
    </row>
    <row r="1044" spans="2:4" ht="14.5" x14ac:dyDescent="0.35">
      <c r="B1044"/>
      <c r="C1044"/>
      <c r="D1044"/>
    </row>
    <row r="1045" spans="2:4" ht="14.5" x14ac:dyDescent="0.35">
      <c r="B1045"/>
      <c r="C1045"/>
      <c r="D1045"/>
    </row>
    <row r="1046" spans="2:4" ht="14.5" x14ac:dyDescent="0.35">
      <c r="B1046"/>
      <c r="C1046"/>
      <c r="D1046"/>
    </row>
    <row r="1047" spans="2:4" ht="14.5" x14ac:dyDescent="0.35">
      <c r="B1047"/>
      <c r="C1047"/>
      <c r="D1047"/>
    </row>
    <row r="1048" spans="2:4" ht="14.5" x14ac:dyDescent="0.35">
      <c r="B1048"/>
      <c r="C1048"/>
      <c r="D1048"/>
    </row>
    <row r="1049" spans="2:4" ht="14.5" x14ac:dyDescent="0.35">
      <c r="B1049"/>
      <c r="C1049"/>
      <c r="D1049"/>
    </row>
  </sheetData>
  <phoneticPr fontId="15" type="noConversion"/>
  <pageMargins left="0.7" right="0.7" top="0.75" bottom="0.75" header="0.3" footer="0.3"/>
  <pageSetup paperSize="9" orientation="portrait" r:id="rId1"/>
  <tableParts count="1">
    <tablePart r:id="rId2"/>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136AB-55D4-4AE8-B7F9-F3B216A628DB}">
  <sheetPr codeName="Sheet66"/>
  <dimension ref="A1:ATK735"/>
  <sheetViews>
    <sheetView topLeftCell="J67" workbookViewId="0">
      <selection activeCell="AB106" sqref="AB106"/>
    </sheetView>
  </sheetViews>
  <sheetFormatPr defaultRowHeight="14.5" x14ac:dyDescent="0.35"/>
  <sheetData>
    <row r="1" spans="1:12 1207:1207" x14ac:dyDescent="0.35">
      <c r="A1" t="e">
        <f>EnterData!#REF!</f>
        <v>#REF!</v>
      </c>
      <c r="B1" t="e" cm="1">
        <f t="array" ref="B1">IF(OR(A1="",A1=0),"",IFERROR(_xlfn._xlws.FILTER(#REF! &amp; "",#REF!=ED.LookUps!A1),""))</f>
        <v>#REF!</v>
      </c>
      <c r="G1" t="str" cm="1">
        <f t="array" ref="G1">IFERROR(_xlfn._xlws.FILTER(_xlfn.ANCHORARRAY(B1) &amp; "",_xlfn.ANCHORARRAY(B1)&lt;&gt;0),"")</f>
        <v/>
      </c>
      <c r="K1">
        <f>EnterData!F5</f>
        <v>0</v>
      </c>
      <c r="L1" t="str" cm="1">
        <f t="array" aca="1" ref="L1" ca="1">IFERROR(IF(G1&lt;&gt;"",_xlfn.ANCHORARRAY(G1),IF(OR(K1=0,K1=""),TRANSPOSE(T.Name),TRANSPOSE(_xlfn._xlws.FILTER('Rot.Out'!Q:Q &amp; "",('Rot.Out'!O:O=ED.LookUps!K1)*('Rot.Out'!V:V&lt;&gt;"Yes"))))),"Error please report")</f>
        <v>Error please report</v>
      </c>
      <c r="ATK1" t="str" cm="1">
        <f t="array" ref="ATK1">IFERROR(IF(K1=0,TRANSPOSE(_xlfn.ANCHORARRAY(#REF!)),TRANSPOSE(_xlfn._xlws.FILTER('Rot.Out'!Q:Q,('Rot.Out'!O:O=ED.LookUps!K1)*('Rot.Out'!V:V="Yes")))),"")</f>
        <v/>
      </c>
    </row>
    <row r="2" spans="1:12 1207:1207" x14ac:dyDescent="0.35">
      <c r="A2" t="e">
        <f>EnterData!#REF!</f>
        <v>#REF!</v>
      </c>
      <c r="B2" t="e" cm="1">
        <f t="array" ref="B2">IF(OR(A2="",A2=0),"",IFERROR(_xlfn._xlws.FILTER(#REF! &amp; "",#REF!=ED.LookUps!A2),""))</f>
        <v>#REF!</v>
      </c>
      <c r="G2" t="str" cm="1">
        <f t="array" ref="G2">IFERROR(_xlfn._xlws.FILTER(_xlfn.ANCHORARRAY(B2),_xlfn.ANCHORARRAY(B2)&lt;&gt;0),"")</f>
        <v/>
      </c>
      <c r="K2">
        <f>EnterData!F6</f>
        <v>0</v>
      </c>
      <c r="L2" t="str" cm="1">
        <f t="array" aca="1" ref="L2" ca="1">IFERROR(IF(G2&lt;&gt;"",_xlfn.ANCHORARRAY(G2),IF(OR(K2=0,K2=""),TRANSPOSE(T.Name),TRANSPOSE(_xlfn._xlws.FILTER('Rot.Out'!Q:Q &amp; "",('Rot.Out'!O:O=ED.LookUps!K2)*('Rot.Out'!V:V&lt;&gt;"Yes"))))),"Error please report")</f>
        <v>Error please report</v>
      </c>
      <c r="ATK2" t="str" cm="1">
        <f t="array" ref="ATK2">IFERROR(IF(K2=0,TRANSPOSE(_xlfn.ANCHORARRAY(#REF!)),TRANSPOSE(_xlfn._xlws.FILTER('Rot.Out'!Q:Q,('Rot.Out'!O:O=ED.LookUps!K2)*('Rot.Out'!V:V="Yes")))),"")</f>
        <v/>
      </c>
    </row>
    <row r="3" spans="1:12 1207:1207" x14ac:dyDescent="0.35">
      <c r="A3" t="e">
        <f>EnterData!#REF!</f>
        <v>#REF!</v>
      </c>
      <c r="B3" t="e" cm="1">
        <f t="array" ref="B3">IF(OR(A3="",A3=0),"",IFERROR(_xlfn._xlws.FILTER(#REF! &amp; "",#REF!=ED.LookUps!A3),""))</f>
        <v>#REF!</v>
      </c>
      <c r="G3" t="str" cm="1">
        <f t="array" ref="G3">IFERROR(_xlfn._xlws.FILTER(_xlfn.ANCHORARRAY(B3),_xlfn.ANCHORARRAY(B3)&lt;&gt;0),"")</f>
        <v/>
      </c>
      <c r="K3">
        <f>EnterData!F7</f>
        <v>0</v>
      </c>
      <c r="L3" t="str" cm="1">
        <f t="array" aca="1" ref="L3" ca="1">IFERROR(IF(G3&lt;&gt;"",_xlfn.ANCHORARRAY(G3),IF(OR(K3=0,K3=""),TRANSPOSE(T.Name),TRANSPOSE(_xlfn._xlws.FILTER('Rot.Out'!Q:Q &amp; "",('Rot.Out'!O:O=ED.LookUps!K3)*('Rot.Out'!V:V&lt;&gt;"Yes"))))),"Error please report")</f>
        <v>Error please report</v>
      </c>
      <c r="ATK3" t="str" cm="1">
        <f t="array" ref="ATK3">IFERROR(IF(K3=0,TRANSPOSE(_xlfn.ANCHORARRAY(#REF!)),TRANSPOSE(_xlfn._xlws.FILTER('Rot.Out'!Q:Q,('Rot.Out'!O:O=ED.LookUps!K3)*('Rot.Out'!V:V="Yes")))),"")</f>
        <v/>
      </c>
    </row>
    <row r="4" spans="1:12 1207:1207" x14ac:dyDescent="0.35">
      <c r="A4" t="e">
        <f>EnterData!#REF!</f>
        <v>#REF!</v>
      </c>
      <c r="B4" t="e" cm="1">
        <f t="array" ref="B4">IF(OR(A4="",A4=0),"",IFERROR(_xlfn._xlws.FILTER(#REF! &amp; "",#REF!=ED.LookUps!A4),""))</f>
        <v>#REF!</v>
      </c>
      <c r="G4" t="str" cm="1">
        <f t="array" ref="G4">IFERROR(_xlfn._xlws.FILTER(_xlfn.ANCHORARRAY(B4),_xlfn.ANCHORARRAY(B4)&lt;&gt;0),"")</f>
        <v/>
      </c>
      <c r="K4">
        <f>EnterData!F8</f>
        <v>0</v>
      </c>
      <c r="L4" t="str" cm="1">
        <f t="array" aca="1" ref="L4" ca="1">IFERROR(IF(G4&lt;&gt;"",_xlfn.ANCHORARRAY(G4),IF(OR(K4=0,K4=""),TRANSPOSE(T.Name),TRANSPOSE(_xlfn._xlws.FILTER('Rot.Out'!Q:Q &amp; "",('Rot.Out'!O:O=ED.LookUps!K4)*('Rot.Out'!V:V&lt;&gt;"Yes"))))),"Error please report")</f>
        <v>Error please report</v>
      </c>
      <c r="ATK4" t="str" cm="1">
        <f t="array" ref="ATK4">IFERROR(IF(K4=0,TRANSPOSE(_xlfn.ANCHORARRAY(#REF!)),TRANSPOSE(_xlfn._xlws.FILTER('Rot.Out'!Q:Q,('Rot.Out'!O:O=ED.LookUps!K4)*('Rot.Out'!V:V="Yes")))),"")</f>
        <v/>
      </c>
    </row>
    <row r="5" spans="1:12 1207:1207" x14ac:dyDescent="0.35">
      <c r="A5" t="e">
        <f>EnterData!#REF!</f>
        <v>#REF!</v>
      </c>
      <c r="B5" t="e" cm="1">
        <f t="array" ref="B5">IF(OR(A5="",A5=0),"",IFERROR(_xlfn._xlws.FILTER(#REF! &amp; "",#REF!=ED.LookUps!A5),""))</f>
        <v>#REF!</v>
      </c>
      <c r="G5" t="str" cm="1">
        <f t="array" ref="G5">IFERROR(_xlfn._xlws.FILTER(_xlfn.ANCHORARRAY(B5),_xlfn.ANCHORARRAY(B5)&lt;&gt;0),"")</f>
        <v/>
      </c>
      <c r="K5">
        <f>EnterData!F9</f>
        <v>0</v>
      </c>
      <c r="L5" t="str" cm="1">
        <f t="array" aca="1" ref="L5" ca="1">IFERROR(IF(G5&lt;&gt;"",_xlfn.ANCHORARRAY(G5),IF(OR(K5=0,K5=""),TRANSPOSE(T.Name),TRANSPOSE(_xlfn._xlws.FILTER('Rot.Out'!Q:Q &amp; "",('Rot.Out'!O:O=ED.LookUps!K5)*('Rot.Out'!V:V&lt;&gt;"Yes"))))),"Error please report")</f>
        <v>Error please report</v>
      </c>
      <c r="ATK5" t="str" cm="1">
        <f t="array" ref="ATK5">IFERROR(IF(K5=0,TRANSPOSE(_xlfn.ANCHORARRAY(#REF!)),TRANSPOSE(_xlfn._xlws.FILTER('Rot.Out'!Q:Q,('Rot.Out'!O:O=ED.LookUps!K5)*('Rot.Out'!V:V="Yes")))),"")</f>
        <v/>
      </c>
    </row>
    <row r="6" spans="1:12 1207:1207" x14ac:dyDescent="0.35">
      <c r="A6" t="e">
        <f>EnterData!#REF!</f>
        <v>#REF!</v>
      </c>
      <c r="B6" t="e" cm="1">
        <f t="array" ref="B6">IF(OR(A6="",A6=0),"",IFERROR(_xlfn._xlws.FILTER(#REF! &amp; "",#REF!=ED.LookUps!A6),""))</f>
        <v>#REF!</v>
      </c>
      <c r="G6" t="str" cm="1">
        <f t="array" ref="G6">IFERROR(_xlfn._xlws.FILTER(_xlfn.ANCHORARRAY(B6),_xlfn.ANCHORARRAY(B6)&lt;&gt;0),"")</f>
        <v/>
      </c>
      <c r="K6">
        <f>EnterData!F10</f>
        <v>0</v>
      </c>
      <c r="L6" t="str" cm="1">
        <f t="array" aca="1" ref="L6" ca="1">IFERROR(IF(G6&lt;&gt;"",_xlfn.ANCHORARRAY(G6),IF(OR(K6=0,K6=""),TRANSPOSE(T.Name),TRANSPOSE(_xlfn._xlws.FILTER('Rot.Out'!Q:Q &amp; "",('Rot.Out'!O:O=ED.LookUps!K6)*('Rot.Out'!V:V&lt;&gt;"Yes"))))),"Error please report")</f>
        <v>Error please report</v>
      </c>
      <c r="ATK6" t="str" cm="1">
        <f t="array" ref="ATK6">IFERROR(IF(K6=0,TRANSPOSE(_xlfn.ANCHORARRAY(#REF!)),TRANSPOSE(_xlfn._xlws.FILTER('Rot.Out'!Q:Q,('Rot.Out'!O:O=ED.LookUps!K6)*('Rot.Out'!V:V="Yes")))),"")</f>
        <v/>
      </c>
    </row>
    <row r="7" spans="1:12 1207:1207" x14ac:dyDescent="0.35">
      <c r="A7" t="e">
        <f>EnterData!#REF!</f>
        <v>#REF!</v>
      </c>
      <c r="B7" t="e" cm="1">
        <f t="array" ref="B7">IF(OR(A7="",A7=0),"",IFERROR(_xlfn._xlws.FILTER(#REF! &amp; "",#REF!=ED.LookUps!A7),""))</f>
        <v>#REF!</v>
      </c>
      <c r="G7" t="str" cm="1">
        <f t="array" ref="G7">IFERROR(_xlfn._xlws.FILTER(_xlfn.ANCHORARRAY(B7),_xlfn.ANCHORARRAY(B7)&lt;&gt;0),"")</f>
        <v/>
      </c>
      <c r="K7">
        <f>EnterData!F11</f>
        <v>0</v>
      </c>
      <c r="L7" t="str" cm="1">
        <f t="array" aca="1" ref="L7" ca="1">IFERROR(IF(G7&lt;&gt;"",_xlfn.ANCHORARRAY(G7),IF(OR(K7=0,K7=""),TRANSPOSE(T.Name),TRANSPOSE(_xlfn._xlws.FILTER('Rot.Out'!Q:Q &amp; "",('Rot.Out'!O:O=ED.LookUps!K7)*('Rot.Out'!V:V&lt;&gt;"Yes"))))),"Error please report")</f>
        <v>Error please report</v>
      </c>
      <c r="ATK7" t="str" cm="1">
        <f t="array" ref="ATK7">IFERROR(IF(K7=0,TRANSPOSE(_xlfn.ANCHORARRAY(#REF!)),TRANSPOSE(_xlfn._xlws.FILTER('Rot.Out'!Q:Q,('Rot.Out'!O:O=ED.LookUps!K7)*('Rot.Out'!V:V="Yes")))),"")</f>
        <v/>
      </c>
    </row>
    <row r="8" spans="1:12 1207:1207" x14ac:dyDescent="0.35">
      <c r="A8" t="e">
        <f>EnterData!#REF!</f>
        <v>#REF!</v>
      </c>
      <c r="B8" t="e" cm="1">
        <f t="array" ref="B8">IF(OR(A8="",A8=0),"",IFERROR(_xlfn._xlws.FILTER(#REF! &amp; "",#REF!=ED.LookUps!A8),""))</f>
        <v>#REF!</v>
      </c>
      <c r="G8" t="str" cm="1">
        <f t="array" ref="G8">IFERROR(_xlfn._xlws.FILTER(_xlfn.ANCHORARRAY(B8),_xlfn.ANCHORARRAY(B8)&lt;&gt;0),"")</f>
        <v/>
      </c>
      <c r="K8">
        <f>EnterData!F12</f>
        <v>0</v>
      </c>
      <c r="L8" t="str" cm="1">
        <f t="array" aca="1" ref="L8" ca="1">IFERROR(IF(G8&lt;&gt;"",_xlfn.ANCHORARRAY(G8),IF(OR(K8=0,K8=""),TRANSPOSE(T.Name),TRANSPOSE(_xlfn._xlws.FILTER('Rot.Out'!Q:Q &amp; "",('Rot.Out'!O:O=ED.LookUps!K8)*('Rot.Out'!V:V&lt;&gt;"Yes"))))),"Error please report")</f>
        <v>Error please report</v>
      </c>
      <c r="ATK8" t="str" cm="1">
        <f t="array" ref="ATK8">IFERROR(IF(K8=0,TRANSPOSE(_xlfn.ANCHORARRAY(#REF!)),TRANSPOSE(_xlfn._xlws.FILTER('Rot.Out'!Q:Q,('Rot.Out'!O:O=ED.LookUps!K8)*('Rot.Out'!V:V="Yes")))),"")</f>
        <v/>
      </c>
    </row>
    <row r="9" spans="1:12 1207:1207" x14ac:dyDescent="0.35">
      <c r="A9" t="e">
        <f>EnterData!#REF!</f>
        <v>#REF!</v>
      </c>
      <c r="B9" t="e" cm="1">
        <f t="array" ref="B9">IF(OR(A9="",A9=0),"",IFERROR(_xlfn._xlws.FILTER(#REF! &amp; "",#REF!=ED.LookUps!A9),""))</f>
        <v>#REF!</v>
      </c>
      <c r="G9" t="str" cm="1">
        <f t="array" ref="G9">IFERROR(_xlfn._xlws.FILTER(_xlfn.ANCHORARRAY(B9),_xlfn.ANCHORARRAY(B9)&lt;&gt;0),"")</f>
        <v/>
      </c>
      <c r="K9">
        <f>EnterData!F13</f>
        <v>0</v>
      </c>
      <c r="L9" t="str" cm="1">
        <f t="array" aca="1" ref="L9" ca="1">IFERROR(IF(G9&lt;&gt;"",_xlfn.ANCHORARRAY(G9),IF(OR(K9=0,K9=""),TRANSPOSE(T.Name),TRANSPOSE(_xlfn._xlws.FILTER('Rot.Out'!Q:Q &amp; "",('Rot.Out'!O:O=ED.LookUps!K9)*('Rot.Out'!V:V&lt;&gt;"Yes"))))),"Error please report")</f>
        <v>Error please report</v>
      </c>
      <c r="ATK9" t="str" cm="1">
        <f t="array" ref="ATK9">IFERROR(IF(K9=0,TRANSPOSE(_xlfn.ANCHORARRAY(#REF!)),TRANSPOSE(_xlfn._xlws.FILTER('Rot.Out'!Q:Q,('Rot.Out'!O:O=ED.LookUps!K9)*('Rot.Out'!V:V="Yes")))),"")</f>
        <v/>
      </c>
    </row>
    <row r="10" spans="1:12 1207:1207" x14ac:dyDescent="0.35">
      <c r="A10" t="e">
        <f>EnterData!#REF!</f>
        <v>#REF!</v>
      </c>
      <c r="B10" t="e" cm="1">
        <f t="array" ref="B10">IF(OR(A10="",A10=0),"",IFERROR(_xlfn._xlws.FILTER(#REF! &amp; "",#REF!=ED.LookUps!A10),""))</f>
        <v>#REF!</v>
      </c>
      <c r="G10" t="str" cm="1">
        <f t="array" ref="G10">IFERROR(_xlfn._xlws.FILTER(_xlfn.ANCHORARRAY(B10),_xlfn.ANCHORARRAY(B10)&lt;&gt;0),"")</f>
        <v/>
      </c>
      <c r="K10">
        <f>EnterData!F14</f>
        <v>0</v>
      </c>
      <c r="L10" t="str" cm="1">
        <f t="array" aca="1" ref="L10" ca="1">IFERROR(IF(G10&lt;&gt;"",_xlfn.ANCHORARRAY(G10),IF(OR(K10=0,K10=""),TRANSPOSE(T.Name),TRANSPOSE(_xlfn._xlws.FILTER('Rot.Out'!Q:Q &amp; "",('Rot.Out'!O:O=ED.LookUps!K10)*('Rot.Out'!V:V&lt;&gt;"Yes"))))),"Error please report")</f>
        <v>Error please report</v>
      </c>
      <c r="ATK10" t="str" cm="1">
        <f t="array" ref="ATK10">IFERROR(IF(K10=0,TRANSPOSE(_xlfn.ANCHORARRAY(#REF!)),TRANSPOSE(_xlfn._xlws.FILTER('Rot.Out'!Q:Q,('Rot.Out'!O:O=ED.LookUps!K10)*('Rot.Out'!V:V="Yes")))),"")</f>
        <v/>
      </c>
    </row>
    <row r="11" spans="1:12 1207:1207" x14ac:dyDescent="0.35">
      <c r="A11" t="e">
        <f>EnterData!#REF!</f>
        <v>#REF!</v>
      </c>
      <c r="B11" t="e" cm="1">
        <f t="array" ref="B11">IF(OR(A11="",A11=0),"",IFERROR(_xlfn._xlws.FILTER(#REF! &amp; "",#REF!=ED.LookUps!A11),""))</f>
        <v>#REF!</v>
      </c>
      <c r="G11" t="str" cm="1">
        <f t="array" ref="G11">IFERROR(_xlfn._xlws.FILTER(_xlfn.ANCHORARRAY(B11),_xlfn.ANCHORARRAY(B11)&lt;&gt;0),"")</f>
        <v/>
      </c>
      <c r="K11">
        <f>EnterData!F15</f>
        <v>0</v>
      </c>
      <c r="L11" t="str" cm="1">
        <f t="array" aca="1" ref="L11" ca="1">IFERROR(IF(G11&lt;&gt;"",_xlfn.ANCHORARRAY(G11),IF(OR(K11=0,K11=""),TRANSPOSE(T.Name),TRANSPOSE(_xlfn._xlws.FILTER('Rot.Out'!Q:Q &amp; "",('Rot.Out'!O:O=ED.LookUps!K11)*('Rot.Out'!V:V&lt;&gt;"Yes"))))),"Error please report")</f>
        <v>Error please report</v>
      </c>
      <c r="ATK11" t="str" cm="1">
        <f t="array" ref="ATK11">IFERROR(IF(K11=0,TRANSPOSE(_xlfn.ANCHORARRAY(#REF!)),TRANSPOSE(_xlfn._xlws.FILTER('Rot.Out'!Q:Q,('Rot.Out'!O:O=ED.LookUps!K11)*('Rot.Out'!V:V="Yes")))),"")</f>
        <v/>
      </c>
    </row>
    <row r="12" spans="1:12 1207:1207" x14ac:dyDescent="0.35">
      <c r="A12" t="e">
        <f>EnterData!#REF!</f>
        <v>#REF!</v>
      </c>
      <c r="B12" t="e" cm="1">
        <f t="array" ref="B12">IF(OR(A12="",A12=0),"",IFERROR(_xlfn._xlws.FILTER(#REF! &amp; "",#REF!=ED.LookUps!A12),""))</f>
        <v>#REF!</v>
      </c>
      <c r="G12" t="str" cm="1">
        <f t="array" ref="G12">IFERROR(_xlfn._xlws.FILTER(_xlfn.ANCHORARRAY(B12),_xlfn.ANCHORARRAY(B12)&lt;&gt;0),"")</f>
        <v/>
      </c>
      <c r="K12">
        <f>EnterData!F16</f>
        <v>0</v>
      </c>
      <c r="L12" t="str" cm="1">
        <f t="array" aca="1" ref="L12" ca="1">IFERROR(IF(G12&lt;&gt;"",_xlfn.ANCHORARRAY(G12),IF(OR(K12=0,K12=""),TRANSPOSE(T.Name),TRANSPOSE(_xlfn._xlws.FILTER('Rot.Out'!Q:Q &amp; "",('Rot.Out'!O:O=ED.LookUps!K12)*('Rot.Out'!V:V&lt;&gt;"Yes"))))),"Error please report")</f>
        <v>Error please report</v>
      </c>
      <c r="ATK12" t="str" cm="1">
        <f t="array" ref="ATK12">IFERROR(IF(K12=0,TRANSPOSE(_xlfn.ANCHORARRAY(#REF!)),TRANSPOSE(_xlfn._xlws.FILTER('Rot.Out'!Q:Q,('Rot.Out'!O:O=ED.LookUps!K12)*('Rot.Out'!V:V="Yes")))),"")</f>
        <v/>
      </c>
    </row>
    <row r="13" spans="1:12 1207:1207" x14ac:dyDescent="0.35">
      <c r="A13" t="e">
        <f>EnterData!#REF!</f>
        <v>#REF!</v>
      </c>
      <c r="B13" t="e" cm="1">
        <f t="array" ref="B13">IF(OR(A13="",A13=0),"",IFERROR(_xlfn._xlws.FILTER(#REF! &amp; "",#REF!=ED.LookUps!A13),""))</f>
        <v>#REF!</v>
      </c>
      <c r="G13" t="str" cm="1">
        <f t="array" ref="G13">IFERROR(_xlfn._xlws.FILTER(_xlfn.ANCHORARRAY(B13),_xlfn.ANCHORARRAY(B13)&lt;&gt;0),"")</f>
        <v/>
      </c>
      <c r="K13">
        <f>EnterData!F17</f>
        <v>0</v>
      </c>
      <c r="L13" t="str" cm="1">
        <f t="array" aca="1" ref="L13" ca="1">IFERROR(IF(G13&lt;&gt;"",_xlfn.ANCHORARRAY(G13),IF(OR(K13=0,K13=""),TRANSPOSE(T.Name),TRANSPOSE(_xlfn._xlws.FILTER('Rot.Out'!Q:Q &amp; "",('Rot.Out'!O:O=ED.LookUps!K13)*('Rot.Out'!V:V&lt;&gt;"Yes"))))),"Error please report")</f>
        <v>Error please report</v>
      </c>
      <c r="ATK13" t="str" cm="1">
        <f t="array" ref="ATK13">IFERROR(IF(K13=0,TRANSPOSE(_xlfn.ANCHORARRAY(#REF!)),TRANSPOSE(_xlfn._xlws.FILTER('Rot.Out'!Q:Q,('Rot.Out'!O:O=ED.LookUps!K13)*('Rot.Out'!V:V="Yes")))),"")</f>
        <v/>
      </c>
    </row>
    <row r="14" spans="1:12 1207:1207" x14ac:dyDescent="0.35">
      <c r="A14" t="e">
        <f>EnterData!#REF!</f>
        <v>#REF!</v>
      </c>
      <c r="B14" t="e" cm="1">
        <f t="array" ref="B14">IF(OR(A14="",A14=0),"",IFERROR(_xlfn._xlws.FILTER(#REF! &amp; "",#REF!=ED.LookUps!A14),""))</f>
        <v>#REF!</v>
      </c>
      <c r="G14" t="str" cm="1">
        <f t="array" ref="G14">IFERROR(_xlfn._xlws.FILTER(_xlfn.ANCHORARRAY(B14),_xlfn.ANCHORARRAY(B14)&lt;&gt;0),"")</f>
        <v/>
      </c>
      <c r="K14">
        <f>EnterData!F18</f>
        <v>0</v>
      </c>
      <c r="L14" t="str" cm="1">
        <f t="array" aca="1" ref="L14" ca="1">IFERROR(IF(G14&lt;&gt;"",_xlfn.ANCHORARRAY(G14),IF(OR(K14=0,K14=""),TRANSPOSE(T.Name),TRANSPOSE(_xlfn._xlws.FILTER('Rot.Out'!Q:Q &amp; "",('Rot.Out'!O:O=ED.LookUps!K14)*('Rot.Out'!V:V&lt;&gt;"Yes"))))),"Error please report")</f>
        <v>Error please report</v>
      </c>
      <c r="ATK14" t="str" cm="1">
        <f t="array" ref="ATK14">IFERROR(IF(K14=0,TRANSPOSE(_xlfn.ANCHORARRAY(#REF!)),TRANSPOSE(_xlfn._xlws.FILTER('Rot.Out'!Q:Q,('Rot.Out'!O:O=ED.LookUps!K14)*('Rot.Out'!V:V="Yes")))),"")</f>
        <v/>
      </c>
    </row>
    <row r="15" spans="1:12 1207:1207" x14ac:dyDescent="0.35">
      <c r="A15" t="e">
        <f>EnterData!#REF!</f>
        <v>#REF!</v>
      </c>
      <c r="B15" t="e" cm="1">
        <f t="array" ref="B15">IF(OR(A15="",A15=0),"",IFERROR(_xlfn._xlws.FILTER(#REF! &amp; "",#REF!=ED.LookUps!A15),""))</f>
        <v>#REF!</v>
      </c>
      <c r="G15" t="str" cm="1">
        <f t="array" ref="G15">IFERROR(_xlfn._xlws.FILTER(_xlfn.ANCHORARRAY(B15),_xlfn.ANCHORARRAY(B15)&lt;&gt;0),"")</f>
        <v/>
      </c>
      <c r="K15">
        <f>EnterData!F19</f>
        <v>0</v>
      </c>
      <c r="L15" t="str" cm="1">
        <f t="array" aca="1" ref="L15" ca="1">IFERROR(IF(G15&lt;&gt;"",_xlfn.ANCHORARRAY(G15),IF(OR(K15=0,K15=""),TRANSPOSE(T.Name),TRANSPOSE(_xlfn._xlws.FILTER('Rot.Out'!Q:Q &amp; "",('Rot.Out'!O:O=ED.LookUps!K15)*('Rot.Out'!V:V&lt;&gt;"Yes"))))),"Error please report")</f>
        <v>Error please report</v>
      </c>
      <c r="ATK15" t="str" cm="1">
        <f t="array" ref="ATK15">IFERROR(IF(K15=0,TRANSPOSE(_xlfn.ANCHORARRAY(#REF!)),TRANSPOSE(_xlfn._xlws.FILTER('Rot.Out'!Q:Q,('Rot.Out'!O:O=ED.LookUps!K15)*('Rot.Out'!V:V="Yes")))),"")</f>
        <v/>
      </c>
    </row>
    <row r="16" spans="1:12 1207:1207" x14ac:dyDescent="0.35">
      <c r="A16" t="e">
        <f>EnterData!#REF!</f>
        <v>#REF!</v>
      </c>
      <c r="B16" t="e" cm="1">
        <f t="array" ref="B16">IF(OR(A16="",A16=0),"",IFERROR(_xlfn._xlws.FILTER(#REF! &amp; "",#REF!=ED.LookUps!A16),""))</f>
        <v>#REF!</v>
      </c>
      <c r="G16" t="str" cm="1">
        <f t="array" ref="G16">IFERROR(_xlfn._xlws.FILTER(_xlfn.ANCHORARRAY(B16),_xlfn.ANCHORARRAY(B16)&lt;&gt;0),"")</f>
        <v/>
      </c>
      <c r="K16">
        <f>EnterData!F20</f>
        <v>0</v>
      </c>
      <c r="L16" t="str" cm="1">
        <f t="array" aca="1" ref="L16" ca="1">IFERROR(IF(G16&lt;&gt;"",_xlfn.ANCHORARRAY(G16),IF(OR(K16=0,K16=""),TRANSPOSE(T.Name),TRANSPOSE(_xlfn._xlws.FILTER('Rot.Out'!Q:Q &amp; "",('Rot.Out'!O:O=ED.LookUps!K16)*('Rot.Out'!V:V&lt;&gt;"Yes"))))),"Error please report")</f>
        <v>Error please report</v>
      </c>
      <c r="ATK16" t="str" cm="1">
        <f t="array" ref="ATK16">IFERROR(IF(K16=0,TRANSPOSE(_xlfn.ANCHORARRAY(#REF!)),TRANSPOSE(_xlfn._xlws.FILTER('Rot.Out'!Q:Q,('Rot.Out'!O:O=ED.LookUps!K16)*('Rot.Out'!V:V="Yes")))),"")</f>
        <v/>
      </c>
    </row>
    <row r="17" spans="1:12 1207:1207" x14ac:dyDescent="0.35">
      <c r="A17" t="e">
        <f>EnterData!#REF!</f>
        <v>#REF!</v>
      </c>
      <c r="B17" t="e" cm="1">
        <f t="array" ref="B17">IF(OR(A17="",A17=0),"",IFERROR(_xlfn._xlws.FILTER(#REF! &amp; "",#REF!=ED.LookUps!A17),""))</f>
        <v>#REF!</v>
      </c>
      <c r="G17" t="str" cm="1">
        <f t="array" ref="G17">IFERROR(_xlfn._xlws.FILTER(_xlfn.ANCHORARRAY(B17),_xlfn.ANCHORARRAY(B17)&lt;&gt;0),"")</f>
        <v/>
      </c>
      <c r="K17">
        <f>EnterData!F21</f>
        <v>0</v>
      </c>
      <c r="L17" t="str" cm="1">
        <f t="array" aca="1" ref="L17" ca="1">IFERROR(IF(G17&lt;&gt;"",_xlfn.ANCHORARRAY(G17),IF(OR(K17=0,K17=""),TRANSPOSE(T.Name),TRANSPOSE(_xlfn._xlws.FILTER('Rot.Out'!Q:Q &amp; "",('Rot.Out'!O:O=ED.LookUps!K17)*('Rot.Out'!V:V&lt;&gt;"Yes"))))),"Error please report")</f>
        <v>Error please report</v>
      </c>
      <c r="ATK17" t="str" cm="1">
        <f t="array" ref="ATK17">IFERROR(IF(K17=0,TRANSPOSE(_xlfn.ANCHORARRAY(#REF!)),TRANSPOSE(_xlfn._xlws.FILTER('Rot.Out'!Q:Q,('Rot.Out'!O:O=ED.LookUps!K17)*('Rot.Out'!V:V="Yes")))),"")</f>
        <v/>
      </c>
    </row>
    <row r="18" spans="1:12 1207:1207" x14ac:dyDescent="0.35">
      <c r="A18" t="e">
        <f>EnterData!#REF!</f>
        <v>#REF!</v>
      </c>
      <c r="B18" t="e" cm="1">
        <f t="array" ref="B18">IF(OR(A18="",A18=0),"",IFERROR(_xlfn._xlws.FILTER(#REF! &amp; "",#REF!=ED.LookUps!A18),""))</f>
        <v>#REF!</v>
      </c>
      <c r="G18" t="str" cm="1">
        <f t="array" ref="G18">IFERROR(_xlfn._xlws.FILTER(_xlfn.ANCHORARRAY(B18),_xlfn.ANCHORARRAY(B18)&lt;&gt;0),"")</f>
        <v/>
      </c>
      <c r="K18">
        <f>EnterData!F22</f>
        <v>0</v>
      </c>
      <c r="L18" t="str" cm="1">
        <f t="array" aca="1" ref="L18" ca="1">IFERROR(IF(G18&lt;&gt;"",_xlfn.ANCHORARRAY(G18),IF(OR(K18=0,K18=""),TRANSPOSE(T.Name),TRANSPOSE(_xlfn._xlws.FILTER('Rot.Out'!Q:Q &amp; "",('Rot.Out'!O:O=ED.LookUps!K18)*('Rot.Out'!V:V&lt;&gt;"Yes"))))),"Error please report")</f>
        <v>Error please report</v>
      </c>
      <c r="ATK18" t="str" cm="1">
        <f t="array" ref="ATK18">IFERROR(IF(K18=0,TRANSPOSE(_xlfn.ANCHORARRAY(#REF!)),TRANSPOSE(_xlfn._xlws.FILTER('Rot.Out'!Q:Q,('Rot.Out'!O:O=ED.LookUps!K18)*('Rot.Out'!V:V="Yes")))),"")</f>
        <v/>
      </c>
    </row>
    <row r="19" spans="1:12 1207:1207" x14ac:dyDescent="0.35">
      <c r="A19" t="e">
        <f>EnterData!#REF!</f>
        <v>#REF!</v>
      </c>
      <c r="B19" t="e" cm="1">
        <f t="array" ref="B19">IF(OR(A19="",A19=0),"",IFERROR(_xlfn._xlws.FILTER(#REF! &amp; "",#REF!=ED.LookUps!A19),""))</f>
        <v>#REF!</v>
      </c>
      <c r="G19" t="str" cm="1">
        <f t="array" ref="G19">IFERROR(_xlfn._xlws.FILTER(_xlfn.ANCHORARRAY(B19),_xlfn.ANCHORARRAY(B19)&lt;&gt;0),"")</f>
        <v/>
      </c>
      <c r="K19">
        <f>EnterData!F23</f>
        <v>0</v>
      </c>
      <c r="L19" t="str" cm="1">
        <f t="array" aca="1" ref="L19" ca="1">IFERROR(IF(G19&lt;&gt;"",_xlfn.ANCHORARRAY(G19),IF(OR(K19=0,K19=""),TRANSPOSE(T.Name),TRANSPOSE(_xlfn._xlws.FILTER('Rot.Out'!Q:Q &amp; "",('Rot.Out'!O:O=ED.LookUps!K19)*('Rot.Out'!V:V&lt;&gt;"Yes"))))),"Error please report")</f>
        <v>Error please report</v>
      </c>
      <c r="ATK19" t="str" cm="1">
        <f t="array" ref="ATK19">IFERROR(IF(K19=0,TRANSPOSE(_xlfn.ANCHORARRAY(#REF!)),TRANSPOSE(_xlfn._xlws.FILTER('Rot.Out'!Q:Q,('Rot.Out'!O:O=ED.LookUps!K19)*('Rot.Out'!V:V="Yes")))),"")</f>
        <v/>
      </c>
    </row>
    <row r="20" spans="1:12 1207:1207" x14ac:dyDescent="0.35">
      <c r="A20" t="e">
        <f>EnterData!#REF!</f>
        <v>#REF!</v>
      </c>
      <c r="B20" t="e" cm="1">
        <f t="array" ref="B20">IF(OR(A20="",A20=0),"",IFERROR(_xlfn._xlws.FILTER(#REF! &amp; "",#REF!=ED.LookUps!A20),""))</f>
        <v>#REF!</v>
      </c>
      <c r="G20" t="str" cm="1">
        <f t="array" ref="G20">IFERROR(_xlfn._xlws.FILTER(_xlfn.ANCHORARRAY(B20),_xlfn.ANCHORARRAY(B20)&lt;&gt;0),"")</f>
        <v/>
      </c>
      <c r="K20">
        <f>EnterData!F24</f>
        <v>0</v>
      </c>
      <c r="L20" t="str" cm="1">
        <f t="array" aca="1" ref="L20" ca="1">IFERROR(IF(G20&lt;&gt;"",_xlfn.ANCHORARRAY(G20),IF(OR(K20=0,K20=""),TRANSPOSE(T.Name),TRANSPOSE(_xlfn._xlws.FILTER('Rot.Out'!Q:Q &amp; "",('Rot.Out'!O:O=ED.LookUps!K20)*('Rot.Out'!V:V&lt;&gt;"Yes"))))),"Error please report")</f>
        <v>Error please report</v>
      </c>
      <c r="ATK20" t="str" cm="1">
        <f t="array" ref="ATK20">IFERROR(IF(K20=0,TRANSPOSE(_xlfn.ANCHORARRAY(#REF!)),TRANSPOSE(_xlfn._xlws.FILTER('Rot.Out'!Q:Q,('Rot.Out'!O:O=ED.LookUps!K20)*('Rot.Out'!V:V="Yes")))),"")</f>
        <v/>
      </c>
    </row>
    <row r="21" spans="1:12 1207:1207" x14ac:dyDescent="0.35">
      <c r="A21" t="e">
        <f>EnterData!#REF!</f>
        <v>#REF!</v>
      </c>
      <c r="B21" t="e" cm="1">
        <f t="array" ref="B21">IF(OR(A21="",A21=0),"",IFERROR(_xlfn._xlws.FILTER(#REF! &amp; "",#REF!=ED.LookUps!A21),""))</f>
        <v>#REF!</v>
      </c>
      <c r="G21" t="str" cm="1">
        <f t="array" ref="G21">IFERROR(_xlfn._xlws.FILTER(_xlfn.ANCHORARRAY(B21),_xlfn.ANCHORARRAY(B21)&lt;&gt;0),"")</f>
        <v/>
      </c>
      <c r="K21">
        <f>EnterData!F25</f>
        <v>0</v>
      </c>
      <c r="L21" t="str" cm="1">
        <f t="array" aca="1" ref="L21" ca="1">IFERROR(IF(G21&lt;&gt;"",_xlfn.ANCHORARRAY(G21),IF(OR(K21=0,K21=""),TRANSPOSE(T.Name),TRANSPOSE(_xlfn._xlws.FILTER('Rot.Out'!Q:Q &amp; "",('Rot.Out'!O:O=ED.LookUps!K21)*('Rot.Out'!V:V&lt;&gt;"Yes"))))),"Error please report")</f>
        <v>Error please report</v>
      </c>
      <c r="ATK21" t="str" cm="1">
        <f t="array" ref="ATK21">IFERROR(IF(K21=0,TRANSPOSE(_xlfn.ANCHORARRAY(#REF!)),TRANSPOSE(_xlfn._xlws.FILTER('Rot.Out'!Q:Q,('Rot.Out'!O:O=ED.LookUps!K21)*('Rot.Out'!V:V="Yes")))),"")</f>
        <v/>
      </c>
    </row>
    <row r="22" spans="1:12 1207:1207" x14ac:dyDescent="0.35">
      <c r="A22" t="e">
        <f>EnterData!#REF!</f>
        <v>#REF!</v>
      </c>
      <c r="B22" t="e" cm="1">
        <f t="array" ref="B22">IF(OR(A22="",A22=0),"",IFERROR(_xlfn._xlws.FILTER(#REF! &amp; "",#REF!=ED.LookUps!A22),""))</f>
        <v>#REF!</v>
      </c>
      <c r="G22" t="str" cm="1">
        <f t="array" ref="G22">IFERROR(_xlfn._xlws.FILTER(_xlfn.ANCHORARRAY(B22),_xlfn.ANCHORARRAY(B22)&lt;&gt;0),"")</f>
        <v/>
      </c>
      <c r="K22">
        <f>EnterData!F26</f>
        <v>0</v>
      </c>
      <c r="L22" t="str" cm="1">
        <f t="array" aca="1" ref="L22" ca="1">IFERROR(IF(G22&lt;&gt;"",_xlfn.ANCHORARRAY(G22),IF(OR(K22=0,K22=""),TRANSPOSE(T.Name),TRANSPOSE(_xlfn._xlws.FILTER('Rot.Out'!Q:Q &amp; "",('Rot.Out'!O:O=ED.LookUps!K22)*('Rot.Out'!V:V&lt;&gt;"Yes"))))),"Error please report")</f>
        <v>Error please report</v>
      </c>
      <c r="ATK22" t="str" cm="1">
        <f t="array" ref="ATK22">IFERROR(IF(K22=0,TRANSPOSE(_xlfn.ANCHORARRAY(#REF!)),TRANSPOSE(_xlfn._xlws.FILTER('Rot.Out'!Q:Q,('Rot.Out'!O:O=ED.LookUps!K22)*('Rot.Out'!V:V="Yes")))),"")</f>
        <v/>
      </c>
    </row>
    <row r="23" spans="1:12 1207:1207" x14ac:dyDescent="0.35">
      <c r="A23" t="e">
        <f>EnterData!#REF!</f>
        <v>#REF!</v>
      </c>
      <c r="B23" t="e" cm="1">
        <f t="array" ref="B23">IF(OR(A23="",A23=0),"",IFERROR(_xlfn._xlws.FILTER(#REF! &amp; "",#REF!=ED.LookUps!A23),""))</f>
        <v>#REF!</v>
      </c>
      <c r="G23" t="str" cm="1">
        <f t="array" ref="G23">IFERROR(_xlfn._xlws.FILTER(_xlfn.ANCHORARRAY(B23),_xlfn.ANCHORARRAY(B23)&lt;&gt;0),"")</f>
        <v/>
      </c>
      <c r="K23">
        <f>EnterData!F27</f>
        <v>0</v>
      </c>
      <c r="L23" t="str" cm="1">
        <f t="array" aca="1" ref="L23" ca="1">IFERROR(IF(G23&lt;&gt;"",_xlfn.ANCHORARRAY(G23),IF(OR(K23=0,K23=""),TRANSPOSE(T.Name),TRANSPOSE(_xlfn._xlws.FILTER('Rot.Out'!Q:Q &amp; "",('Rot.Out'!O:O=ED.LookUps!K23)*('Rot.Out'!V:V&lt;&gt;"Yes"))))),"Error please report")</f>
        <v>Error please report</v>
      </c>
      <c r="ATK23" t="str" cm="1">
        <f t="array" ref="ATK23">IFERROR(IF(K23=0,TRANSPOSE(_xlfn.ANCHORARRAY(#REF!)),TRANSPOSE(_xlfn._xlws.FILTER('Rot.Out'!Q:Q,('Rot.Out'!O:O=ED.LookUps!K23)*('Rot.Out'!V:V="Yes")))),"")</f>
        <v/>
      </c>
    </row>
    <row r="24" spans="1:12 1207:1207" x14ac:dyDescent="0.35">
      <c r="A24" t="e">
        <f>EnterData!#REF!</f>
        <v>#REF!</v>
      </c>
      <c r="B24" t="e" cm="1">
        <f t="array" ref="B24">IF(OR(A24="",A24=0),"",IFERROR(_xlfn._xlws.FILTER(#REF! &amp; "",#REF!=ED.LookUps!A24),""))</f>
        <v>#REF!</v>
      </c>
      <c r="G24" t="str" cm="1">
        <f t="array" ref="G24">IFERROR(_xlfn._xlws.FILTER(_xlfn.ANCHORARRAY(B24),_xlfn.ANCHORARRAY(B24)&lt;&gt;0),"")</f>
        <v/>
      </c>
      <c r="K24">
        <f>EnterData!F28</f>
        <v>0</v>
      </c>
      <c r="L24" t="str" cm="1">
        <f t="array" aca="1" ref="L24" ca="1">IFERROR(IF(G24&lt;&gt;"",_xlfn.ANCHORARRAY(G24),IF(OR(K24=0,K24=""),TRANSPOSE(T.Name),TRANSPOSE(_xlfn._xlws.FILTER('Rot.Out'!Q:Q &amp; "",('Rot.Out'!O:O=ED.LookUps!K24)*('Rot.Out'!V:V&lt;&gt;"Yes"))))),"Error please report")</f>
        <v>Error please report</v>
      </c>
      <c r="ATK24" t="str" cm="1">
        <f t="array" ref="ATK24">IFERROR(IF(K24=0,TRANSPOSE(_xlfn.ANCHORARRAY(#REF!)),TRANSPOSE(_xlfn._xlws.FILTER('Rot.Out'!Q:Q,('Rot.Out'!O:O=ED.LookUps!K24)*('Rot.Out'!V:V="Yes")))),"")</f>
        <v/>
      </c>
    </row>
    <row r="25" spans="1:12 1207:1207" x14ac:dyDescent="0.35">
      <c r="A25" t="e">
        <f>EnterData!#REF!</f>
        <v>#REF!</v>
      </c>
      <c r="B25" t="e" cm="1">
        <f t="array" ref="B25">IF(OR(A25="",A25=0),"",IFERROR(_xlfn._xlws.FILTER(#REF! &amp; "",#REF!=ED.LookUps!A25),""))</f>
        <v>#REF!</v>
      </c>
      <c r="G25" t="str" cm="1">
        <f t="array" ref="G25">IFERROR(_xlfn._xlws.FILTER(_xlfn.ANCHORARRAY(B25),_xlfn.ANCHORARRAY(B25)&lt;&gt;0),"")</f>
        <v/>
      </c>
      <c r="K25">
        <f>EnterData!F29</f>
        <v>0</v>
      </c>
      <c r="L25" t="str" cm="1">
        <f t="array" aca="1" ref="L25" ca="1">IFERROR(IF(G25&lt;&gt;"",_xlfn.ANCHORARRAY(G25),IF(OR(K25=0,K25=""),TRANSPOSE(T.Name),TRANSPOSE(_xlfn._xlws.FILTER('Rot.Out'!Q:Q &amp; "",('Rot.Out'!O:O=ED.LookUps!K25)*('Rot.Out'!V:V&lt;&gt;"Yes"))))),"Error please report")</f>
        <v>Error please report</v>
      </c>
      <c r="ATK25" t="str" cm="1">
        <f t="array" ref="ATK25">IFERROR(IF(K25=0,TRANSPOSE(_xlfn.ANCHORARRAY(#REF!)),TRANSPOSE(_xlfn._xlws.FILTER('Rot.Out'!Q:Q,('Rot.Out'!O:O=ED.LookUps!K25)*('Rot.Out'!V:V="Yes")))),"")</f>
        <v/>
      </c>
    </row>
    <row r="26" spans="1:12 1207:1207" x14ac:dyDescent="0.35">
      <c r="A26" t="e">
        <f>EnterData!#REF!</f>
        <v>#REF!</v>
      </c>
      <c r="B26" t="e" cm="1">
        <f t="array" ref="B26">IF(OR(A26="",A26=0),"",IFERROR(_xlfn._xlws.FILTER(#REF! &amp; "",#REF!=ED.LookUps!A26),""))</f>
        <v>#REF!</v>
      </c>
      <c r="G26" t="str" cm="1">
        <f t="array" ref="G26">IFERROR(_xlfn._xlws.FILTER(_xlfn.ANCHORARRAY(B26),_xlfn.ANCHORARRAY(B26)&lt;&gt;0),"")</f>
        <v/>
      </c>
      <c r="K26">
        <f>EnterData!F30</f>
        <v>0</v>
      </c>
      <c r="L26" t="str" cm="1">
        <f t="array" aca="1" ref="L26" ca="1">IFERROR(IF(G26&lt;&gt;"",_xlfn.ANCHORARRAY(G26),IF(OR(K26=0,K26=""),TRANSPOSE(T.Name),TRANSPOSE(_xlfn._xlws.FILTER('Rot.Out'!Q:Q &amp; "",('Rot.Out'!O:O=ED.LookUps!K26)*('Rot.Out'!V:V&lt;&gt;"Yes"))))),"Error please report")</f>
        <v>Error please report</v>
      </c>
      <c r="ATK26" t="str" cm="1">
        <f t="array" ref="ATK26">IFERROR(IF(K26=0,TRANSPOSE(_xlfn.ANCHORARRAY(#REF!)),TRANSPOSE(_xlfn._xlws.FILTER('Rot.Out'!Q:Q,('Rot.Out'!O:O=ED.LookUps!K26)*('Rot.Out'!V:V="Yes")))),"")</f>
        <v/>
      </c>
    </row>
    <row r="27" spans="1:12 1207:1207" x14ac:dyDescent="0.35">
      <c r="A27" t="e">
        <f>EnterData!#REF!</f>
        <v>#REF!</v>
      </c>
      <c r="B27" t="e" cm="1">
        <f t="array" ref="B27">IF(OR(A27="",A27=0),"",IFERROR(_xlfn._xlws.FILTER(#REF! &amp; "",#REF!=ED.LookUps!A27),""))</f>
        <v>#REF!</v>
      </c>
      <c r="G27" t="str" cm="1">
        <f t="array" ref="G27">IFERROR(_xlfn._xlws.FILTER(_xlfn.ANCHORARRAY(B27),_xlfn.ANCHORARRAY(B27)&lt;&gt;0),"")</f>
        <v/>
      </c>
      <c r="K27">
        <f>EnterData!F31</f>
        <v>0</v>
      </c>
      <c r="L27" t="str" cm="1">
        <f t="array" aca="1" ref="L27" ca="1">IFERROR(IF(G27&lt;&gt;"",_xlfn.ANCHORARRAY(G27),IF(OR(K27=0,K27=""),TRANSPOSE(T.Name),TRANSPOSE(_xlfn._xlws.FILTER('Rot.Out'!Q:Q &amp; "",('Rot.Out'!O:O=ED.LookUps!K27)*('Rot.Out'!V:V&lt;&gt;"Yes"))))),"Error please report")</f>
        <v>Error please report</v>
      </c>
      <c r="ATK27" t="str" cm="1">
        <f t="array" ref="ATK27">IFERROR(IF(K27=0,TRANSPOSE(_xlfn.ANCHORARRAY(#REF!)),TRANSPOSE(_xlfn._xlws.FILTER('Rot.Out'!Q:Q,('Rot.Out'!O:O=ED.LookUps!K27)*('Rot.Out'!V:V="Yes")))),"")</f>
        <v/>
      </c>
    </row>
    <row r="28" spans="1:12 1207:1207" x14ac:dyDescent="0.35">
      <c r="A28" t="e">
        <f>EnterData!#REF!</f>
        <v>#REF!</v>
      </c>
      <c r="B28" t="e" cm="1">
        <f t="array" ref="B28">IF(OR(A28="",A28=0),"",IFERROR(_xlfn._xlws.FILTER(#REF! &amp; "",#REF!=ED.LookUps!A28),""))</f>
        <v>#REF!</v>
      </c>
      <c r="G28" t="str" cm="1">
        <f t="array" ref="G28">IFERROR(_xlfn._xlws.FILTER(_xlfn.ANCHORARRAY(B28),_xlfn.ANCHORARRAY(B28)&lt;&gt;0),"")</f>
        <v/>
      </c>
      <c r="K28">
        <f>EnterData!F32</f>
        <v>0</v>
      </c>
      <c r="L28" t="str" cm="1">
        <f t="array" aca="1" ref="L28" ca="1">IFERROR(IF(G28&lt;&gt;"",_xlfn.ANCHORARRAY(G28),IF(OR(K28=0,K28=""),TRANSPOSE(T.Name),TRANSPOSE(_xlfn._xlws.FILTER('Rot.Out'!Q:Q &amp; "",('Rot.Out'!O:O=ED.LookUps!K28)*('Rot.Out'!V:V&lt;&gt;"Yes"))))),"Error please report")</f>
        <v>Error please report</v>
      </c>
      <c r="ATK28" t="str" cm="1">
        <f t="array" ref="ATK28">IFERROR(IF(K28=0,TRANSPOSE(_xlfn.ANCHORARRAY(#REF!)),TRANSPOSE(_xlfn._xlws.FILTER('Rot.Out'!Q:Q,('Rot.Out'!O:O=ED.LookUps!K28)*('Rot.Out'!V:V="Yes")))),"")</f>
        <v/>
      </c>
    </row>
    <row r="29" spans="1:12 1207:1207" x14ac:dyDescent="0.35">
      <c r="A29" t="e">
        <f>EnterData!#REF!</f>
        <v>#REF!</v>
      </c>
      <c r="B29" t="e" cm="1">
        <f t="array" ref="B29">IF(OR(A29="",A29=0),"",IFERROR(_xlfn._xlws.FILTER(#REF! &amp; "",#REF!=ED.LookUps!A29),""))</f>
        <v>#REF!</v>
      </c>
      <c r="G29" t="str" cm="1">
        <f t="array" ref="G29">IFERROR(_xlfn._xlws.FILTER(_xlfn.ANCHORARRAY(B29),_xlfn.ANCHORARRAY(B29)&lt;&gt;0),"")</f>
        <v/>
      </c>
      <c r="K29">
        <f>EnterData!F33</f>
        <v>0</v>
      </c>
      <c r="L29" t="str" cm="1">
        <f t="array" aca="1" ref="L29" ca="1">IFERROR(IF(G29&lt;&gt;"",_xlfn.ANCHORARRAY(G29),IF(OR(K29=0,K29=""),TRANSPOSE(T.Name),TRANSPOSE(_xlfn._xlws.FILTER('Rot.Out'!Q:Q &amp; "",('Rot.Out'!O:O=ED.LookUps!K29)*('Rot.Out'!V:V&lt;&gt;"Yes"))))),"Error please report")</f>
        <v>Error please report</v>
      </c>
      <c r="ATK29" t="str" cm="1">
        <f t="array" ref="ATK29">IFERROR(IF(K29=0,TRANSPOSE(_xlfn.ANCHORARRAY(#REF!)),TRANSPOSE(_xlfn._xlws.FILTER('Rot.Out'!Q:Q,('Rot.Out'!O:O=ED.LookUps!K29)*('Rot.Out'!V:V="Yes")))),"")</f>
        <v/>
      </c>
    </row>
    <row r="30" spans="1:12 1207:1207" x14ac:dyDescent="0.35">
      <c r="A30" t="e">
        <f>EnterData!#REF!</f>
        <v>#REF!</v>
      </c>
      <c r="B30" t="e" cm="1">
        <f t="array" ref="B30">IF(OR(A30="",A30=0),"",IFERROR(_xlfn._xlws.FILTER(#REF! &amp; "",#REF!=ED.LookUps!A30),""))</f>
        <v>#REF!</v>
      </c>
      <c r="G30" t="str" cm="1">
        <f t="array" ref="G30">IFERROR(_xlfn._xlws.FILTER(_xlfn.ANCHORARRAY(B30),_xlfn.ANCHORARRAY(B30)&lt;&gt;0),"")</f>
        <v/>
      </c>
      <c r="K30">
        <f>EnterData!F34</f>
        <v>0</v>
      </c>
      <c r="L30" t="str" cm="1">
        <f t="array" aca="1" ref="L30" ca="1">IFERROR(IF(G30&lt;&gt;"",_xlfn.ANCHORARRAY(G30),IF(OR(K30=0,K30=""),TRANSPOSE(T.Name),TRANSPOSE(_xlfn._xlws.FILTER('Rot.Out'!Q:Q &amp; "",('Rot.Out'!O:O=ED.LookUps!K30)*('Rot.Out'!V:V&lt;&gt;"Yes"))))),"Error please report")</f>
        <v>Error please report</v>
      </c>
      <c r="ATK30" t="str" cm="1">
        <f t="array" ref="ATK30">IFERROR(IF(K30=0,TRANSPOSE(_xlfn.ANCHORARRAY(#REF!)),TRANSPOSE(_xlfn._xlws.FILTER('Rot.Out'!Q:Q,('Rot.Out'!O:O=ED.LookUps!K30)*('Rot.Out'!V:V="Yes")))),"")</f>
        <v/>
      </c>
    </row>
    <row r="31" spans="1:12 1207:1207" x14ac:dyDescent="0.35">
      <c r="A31" t="e">
        <f>EnterData!#REF!</f>
        <v>#REF!</v>
      </c>
      <c r="B31" t="e" cm="1">
        <f t="array" ref="B31">IF(OR(A31="",A31=0),"",IFERROR(_xlfn._xlws.FILTER(#REF! &amp; "",#REF!=ED.LookUps!A31),""))</f>
        <v>#REF!</v>
      </c>
      <c r="G31" t="str" cm="1">
        <f t="array" ref="G31">IFERROR(_xlfn._xlws.FILTER(_xlfn.ANCHORARRAY(B31),_xlfn.ANCHORARRAY(B31)&lt;&gt;0),"")</f>
        <v/>
      </c>
      <c r="K31">
        <f>EnterData!F35</f>
        <v>0</v>
      </c>
      <c r="L31" t="str" cm="1">
        <f t="array" aca="1" ref="L31" ca="1">IFERROR(IF(G31&lt;&gt;"",_xlfn.ANCHORARRAY(G31),IF(OR(K31=0,K31=""),TRANSPOSE(T.Name),TRANSPOSE(_xlfn._xlws.FILTER('Rot.Out'!Q:Q &amp; "",('Rot.Out'!O:O=ED.LookUps!K31)*('Rot.Out'!V:V&lt;&gt;"Yes"))))),"Error please report")</f>
        <v>Error please report</v>
      </c>
      <c r="ATK31" t="str" cm="1">
        <f t="array" ref="ATK31">IFERROR(IF(K31=0,TRANSPOSE(_xlfn.ANCHORARRAY(#REF!)),TRANSPOSE(_xlfn._xlws.FILTER('Rot.Out'!Q:Q,('Rot.Out'!O:O=ED.LookUps!K31)*('Rot.Out'!V:V="Yes")))),"")</f>
        <v/>
      </c>
    </row>
    <row r="32" spans="1:12 1207:1207" x14ac:dyDescent="0.35">
      <c r="A32" t="e">
        <f>EnterData!#REF!</f>
        <v>#REF!</v>
      </c>
      <c r="B32" t="e" cm="1">
        <f t="array" ref="B32">IF(OR(A32="",A32=0),"",IFERROR(_xlfn._xlws.FILTER(#REF! &amp; "",#REF!=ED.LookUps!A32),""))</f>
        <v>#REF!</v>
      </c>
      <c r="G32" t="str" cm="1">
        <f t="array" ref="G32">IFERROR(_xlfn._xlws.FILTER(_xlfn.ANCHORARRAY(B32),_xlfn.ANCHORARRAY(B32)&lt;&gt;0),"")</f>
        <v/>
      </c>
      <c r="K32">
        <f>EnterData!F36</f>
        <v>0</v>
      </c>
      <c r="L32" t="str" cm="1">
        <f t="array" aca="1" ref="L32" ca="1">IFERROR(IF(G32&lt;&gt;"",_xlfn.ANCHORARRAY(G32),IF(OR(K32=0,K32=""),TRANSPOSE(T.Name),TRANSPOSE(_xlfn._xlws.FILTER('Rot.Out'!Q:Q &amp; "",('Rot.Out'!O:O=ED.LookUps!K32)*('Rot.Out'!V:V&lt;&gt;"Yes"))))),"Error please report")</f>
        <v>Error please report</v>
      </c>
      <c r="ATK32" t="str" cm="1">
        <f t="array" ref="ATK32">IFERROR(IF(K32=0,TRANSPOSE(_xlfn.ANCHORARRAY(#REF!)),TRANSPOSE(_xlfn._xlws.FILTER('Rot.Out'!Q:Q,('Rot.Out'!O:O=ED.LookUps!K32)*('Rot.Out'!V:V="Yes")))),"")</f>
        <v/>
      </c>
    </row>
    <row r="33" spans="1:12 1207:1207" x14ac:dyDescent="0.35">
      <c r="A33" t="e">
        <f>EnterData!#REF!</f>
        <v>#REF!</v>
      </c>
      <c r="B33" t="e" cm="1">
        <f t="array" ref="B33">IF(OR(A33="",A33=0),"",IFERROR(_xlfn._xlws.FILTER(#REF! &amp; "",#REF!=ED.LookUps!A33),""))</f>
        <v>#REF!</v>
      </c>
      <c r="G33" t="str" cm="1">
        <f t="array" ref="G33">IFERROR(_xlfn._xlws.FILTER(_xlfn.ANCHORARRAY(B33),_xlfn.ANCHORARRAY(B33)&lt;&gt;0),"")</f>
        <v/>
      </c>
      <c r="K33">
        <f>EnterData!F37</f>
        <v>0</v>
      </c>
      <c r="L33" t="str" cm="1">
        <f t="array" aca="1" ref="L33" ca="1">IFERROR(IF(G33&lt;&gt;"",_xlfn.ANCHORARRAY(G33),IF(OR(K33=0,K33=""),TRANSPOSE(T.Name),TRANSPOSE(_xlfn._xlws.FILTER('Rot.Out'!Q:Q &amp; "",('Rot.Out'!O:O=ED.LookUps!K33)*('Rot.Out'!V:V&lt;&gt;"Yes"))))),"Error please report")</f>
        <v>Error please report</v>
      </c>
      <c r="ATK33" t="str" cm="1">
        <f t="array" ref="ATK33">IFERROR(IF(K33=0,TRANSPOSE(_xlfn.ANCHORARRAY(#REF!)),TRANSPOSE(_xlfn._xlws.FILTER('Rot.Out'!Q:Q,('Rot.Out'!O:O=ED.LookUps!K33)*('Rot.Out'!V:V="Yes")))),"")</f>
        <v/>
      </c>
    </row>
    <row r="34" spans="1:12 1207:1207" x14ac:dyDescent="0.35">
      <c r="A34" t="e">
        <f>EnterData!#REF!</f>
        <v>#REF!</v>
      </c>
      <c r="B34" t="e" cm="1">
        <f t="array" ref="B34">IF(OR(A34="",A34=0),"",IFERROR(_xlfn._xlws.FILTER(#REF! &amp; "",#REF!=ED.LookUps!A34),""))</f>
        <v>#REF!</v>
      </c>
      <c r="G34" t="str" cm="1">
        <f t="array" ref="G34">IFERROR(_xlfn._xlws.FILTER(_xlfn.ANCHORARRAY(B34),_xlfn.ANCHORARRAY(B34)&lt;&gt;0),"")</f>
        <v/>
      </c>
      <c r="K34">
        <f>EnterData!F38</f>
        <v>0</v>
      </c>
      <c r="L34" t="str" cm="1">
        <f t="array" aca="1" ref="L34" ca="1">IFERROR(IF(G34&lt;&gt;"",_xlfn.ANCHORARRAY(G34),IF(OR(K34=0,K34=""),TRANSPOSE(T.Name),TRANSPOSE(_xlfn._xlws.FILTER('Rot.Out'!Q:Q &amp; "",('Rot.Out'!O:O=ED.LookUps!K34)*('Rot.Out'!V:V&lt;&gt;"Yes"))))),"Error please report")</f>
        <v>Error please report</v>
      </c>
      <c r="ATK34" t="str" cm="1">
        <f t="array" ref="ATK34">IFERROR(IF(K34=0,TRANSPOSE(_xlfn.ANCHORARRAY(#REF!)),TRANSPOSE(_xlfn._xlws.FILTER('Rot.Out'!Q:Q,('Rot.Out'!O:O=ED.LookUps!K34)*('Rot.Out'!V:V="Yes")))),"")</f>
        <v/>
      </c>
    </row>
    <row r="35" spans="1:12 1207:1207" x14ac:dyDescent="0.35">
      <c r="A35" t="e">
        <f>EnterData!#REF!</f>
        <v>#REF!</v>
      </c>
      <c r="B35" t="e" cm="1">
        <f t="array" ref="B35">IF(OR(A35="",A35=0),"",IFERROR(_xlfn._xlws.FILTER(#REF! &amp; "",#REF!=ED.LookUps!A35),""))</f>
        <v>#REF!</v>
      </c>
      <c r="G35" t="str" cm="1">
        <f t="array" ref="G35">IFERROR(_xlfn._xlws.FILTER(_xlfn.ANCHORARRAY(B35),_xlfn.ANCHORARRAY(B35)&lt;&gt;0),"")</f>
        <v/>
      </c>
      <c r="K35">
        <f>EnterData!F39</f>
        <v>0</v>
      </c>
      <c r="L35" t="str" cm="1">
        <f t="array" aca="1" ref="L35" ca="1">IFERROR(IF(G35&lt;&gt;"",_xlfn.ANCHORARRAY(G35),IF(OR(K35=0,K35=""),TRANSPOSE(T.Name),TRANSPOSE(_xlfn._xlws.FILTER('Rot.Out'!Q:Q &amp; "",('Rot.Out'!O:O=ED.LookUps!K35)*('Rot.Out'!V:V&lt;&gt;"Yes"))))),"Error please report")</f>
        <v>Error please report</v>
      </c>
      <c r="ATK35" t="str" cm="1">
        <f t="array" ref="ATK35">IFERROR(IF(K35=0,TRANSPOSE(_xlfn.ANCHORARRAY(#REF!)),TRANSPOSE(_xlfn._xlws.FILTER('Rot.Out'!Q:Q,('Rot.Out'!O:O=ED.LookUps!K35)*('Rot.Out'!V:V="Yes")))),"")</f>
        <v/>
      </c>
    </row>
    <row r="36" spans="1:12 1207:1207" x14ac:dyDescent="0.35">
      <c r="A36" t="e">
        <f>EnterData!#REF!</f>
        <v>#REF!</v>
      </c>
      <c r="B36" t="e" cm="1">
        <f t="array" ref="B36">IF(OR(A36="",A36=0),"",IFERROR(_xlfn._xlws.FILTER(#REF! &amp; "",#REF!=ED.LookUps!A36),""))</f>
        <v>#REF!</v>
      </c>
      <c r="G36" t="str" cm="1">
        <f t="array" ref="G36">IFERROR(_xlfn._xlws.FILTER(_xlfn.ANCHORARRAY(B36),_xlfn.ANCHORARRAY(B36)&lt;&gt;0),"")</f>
        <v/>
      </c>
      <c r="K36">
        <f>EnterData!F40</f>
        <v>0</v>
      </c>
      <c r="L36" t="str" cm="1">
        <f t="array" aca="1" ref="L36" ca="1">IFERROR(IF(G36&lt;&gt;"",_xlfn.ANCHORARRAY(G36),IF(OR(K36=0,K36=""),TRANSPOSE(T.Name),TRANSPOSE(_xlfn._xlws.FILTER('Rot.Out'!Q:Q &amp; "",('Rot.Out'!O:O=ED.LookUps!K36)*('Rot.Out'!V:V&lt;&gt;"Yes"))))),"Error please report")</f>
        <v>Error please report</v>
      </c>
      <c r="ATK36" t="str" cm="1">
        <f t="array" ref="ATK36">IFERROR(IF(K36=0,TRANSPOSE(_xlfn.ANCHORARRAY(#REF!)),TRANSPOSE(_xlfn._xlws.FILTER('Rot.Out'!Q:Q,('Rot.Out'!O:O=ED.LookUps!K36)*('Rot.Out'!V:V="Yes")))),"")</f>
        <v/>
      </c>
    </row>
    <row r="37" spans="1:12 1207:1207" x14ac:dyDescent="0.35">
      <c r="A37" t="e">
        <f>EnterData!#REF!</f>
        <v>#REF!</v>
      </c>
      <c r="B37" t="e" cm="1">
        <f t="array" ref="B37">IF(OR(A37="",A37=0),"",IFERROR(_xlfn._xlws.FILTER(#REF! &amp; "",#REF!=ED.LookUps!A37),""))</f>
        <v>#REF!</v>
      </c>
      <c r="G37" t="str" cm="1">
        <f t="array" ref="G37">IFERROR(_xlfn._xlws.FILTER(_xlfn.ANCHORARRAY(B37),_xlfn.ANCHORARRAY(B37)&lt;&gt;0),"")</f>
        <v/>
      </c>
      <c r="K37">
        <f>EnterData!F41</f>
        <v>0</v>
      </c>
      <c r="L37" t="str" cm="1">
        <f t="array" aca="1" ref="L37" ca="1">IFERROR(IF(G37&lt;&gt;"",_xlfn.ANCHORARRAY(G37),IF(OR(K37=0,K37=""),TRANSPOSE(T.Name),TRANSPOSE(_xlfn._xlws.FILTER('Rot.Out'!Q:Q &amp; "",('Rot.Out'!O:O=ED.LookUps!K37)*('Rot.Out'!V:V&lt;&gt;"Yes"))))),"Error please report")</f>
        <v>Error please report</v>
      </c>
      <c r="ATK37" t="str" cm="1">
        <f t="array" ref="ATK37">IFERROR(IF(K37=0,TRANSPOSE(_xlfn.ANCHORARRAY(#REF!)),TRANSPOSE(_xlfn._xlws.FILTER('Rot.Out'!Q:Q,('Rot.Out'!O:O=ED.LookUps!K37)*('Rot.Out'!V:V="Yes")))),"")</f>
        <v/>
      </c>
    </row>
    <row r="38" spans="1:12 1207:1207" x14ac:dyDescent="0.35">
      <c r="A38" t="e">
        <f>EnterData!#REF!</f>
        <v>#REF!</v>
      </c>
      <c r="B38" t="e" cm="1">
        <f t="array" ref="B38">IF(OR(A38="",A38=0),"",IFERROR(_xlfn._xlws.FILTER(#REF! &amp; "",#REF!=ED.LookUps!A38),""))</f>
        <v>#REF!</v>
      </c>
      <c r="G38" t="str" cm="1">
        <f t="array" ref="G38">IFERROR(_xlfn._xlws.FILTER(_xlfn.ANCHORARRAY(B38),_xlfn.ANCHORARRAY(B38)&lt;&gt;0),"")</f>
        <v/>
      </c>
      <c r="K38">
        <f>EnterData!F42</f>
        <v>0</v>
      </c>
      <c r="L38" t="str" cm="1">
        <f t="array" aca="1" ref="L38" ca="1">IFERROR(IF(G38&lt;&gt;"",_xlfn.ANCHORARRAY(G38),IF(OR(K38=0,K38=""),TRANSPOSE(T.Name),TRANSPOSE(_xlfn._xlws.FILTER('Rot.Out'!Q:Q &amp; "",('Rot.Out'!O:O=ED.LookUps!K38)*('Rot.Out'!V:V&lt;&gt;"Yes"))))),"Error please report")</f>
        <v>Error please report</v>
      </c>
      <c r="ATK38" t="str" cm="1">
        <f t="array" ref="ATK38">IFERROR(IF(K38=0,TRANSPOSE(_xlfn.ANCHORARRAY(#REF!)),TRANSPOSE(_xlfn._xlws.FILTER('Rot.Out'!Q:Q,('Rot.Out'!O:O=ED.LookUps!K38)*('Rot.Out'!V:V="Yes")))),"")</f>
        <v/>
      </c>
    </row>
    <row r="39" spans="1:12 1207:1207" x14ac:dyDescent="0.35">
      <c r="A39" t="e">
        <f>EnterData!#REF!</f>
        <v>#REF!</v>
      </c>
      <c r="B39" t="e" cm="1">
        <f t="array" ref="B39">IF(OR(A39="",A39=0),"",IFERROR(_xlfn._xlws.FILTER(#REF! &amp; "",#REF!=ED.LookUps!A39),""))</f>
        <v>#REF!</v>
      </c>
      <c r="G39" t="str" cm="1">
        <f t="array" ref="G39">IFERROR(_xlfn._xlws.FILTER(_xlfn.ANCHORARRAY(B39),_xlfn.ANCHORARRAY(B39)&lt;&gt;0),"")</f>
        <v/>
      </c>
      <c r="K39">
        <f>EnterData!F43</f>
        <v>0</v>
      </c>
      <c r="L39" t="str" cm="1">
        <f t="array" aca="1" ref="L39" ca="1">IFERROR(IF(G39&lt;&gt;"",_xlfn.ANCHORARRAY(G39),IF(OR(K39=0,K39=""),TRANSPOSE(T.Name),TRANSPOSE(_xlfn._xlws.FILTER('Rot.Out'!Q:Q &amp; "",('Rot.Out'!O:O=ED.LookUps!K39)*('Rot.Out'!V:V&lt;&gt;"Yes"))))),"Error please report")</f>
        <v>Error please report</v>
      </c>
      <c r="ATK39" t="str" cm="1">
        <f t="array" ref="ATK39">IFERROR(IF(K39=0,TRANSPOSE(_xlfn.ANCHORARRAY(#REF!)),TRANSPOSE(_xlfn._xlws.FILTER('Rot.Out'!Q:Q,('Rot.Out'!O:O=ED.LookUps!K39)*('Rot.Out'!V:V="Yes")))),"")</f>
        <v/>
      </c>
    </row>
    <row r="40" spans="1:12 1207:1207" x14ac:dyDescent="0.35">
      <c r="A40" t="e">
        <f>EnterData!#REF!</f>
        <v>#REF!</v>
      </c>
      <c r="B40" t="e" cm="1">
        <f t="array" ref="B40">IF(OR(A40="",A40=0),"",IFERROR(_xlfn._xlws.FILTER(#REF! &amp; "",#REF!=ED.LookUps!A40),""))</f>
        <v>#REF!</v>
      </c>
      <c r="G40" t="str" cm="1">
        <f t="array" ref="G40">IFERROR(_xlfn._xlws.FILTER(_xlfn.ANCHORARRAY(B40),_xlfn.ANCHORARRAY(B40)&lt;&gt;0),"")</f>
        <v/>
      </c>
      <c r="K40">
        <f>EnterData!F44</f>
        <v>0</v>
      </c>
      <c r="L40" t="str" cm="1">
        <f t="array" aca="1" ref="L40" ca="1">IFERROR(IF(G40&lt;&gt;"",_xlfn.ANCHORARRAY(G40),IF(OR(K40=0,K40=""),TRANSPOSE(T.Name),TRANSPOSE(_xlfn._xlws.FILTER('Rot.Out'!Q:Q &amp; "",('Rot.Out'!O:O=ED.LookUps!K40)*('Rot.Out'!V:V&lt;&gt;"Yes"))))),"Error please report")</f>
        <v>Error please report</v>
      </c>
      <c r="ATK40" t="str" cm="1">
        <f t="array" ref="ATK40">IFERROR(IF(K40=0,TRANSPOSE(_xlfn.ANCHORARRAY(#REF!)),TRANSPOSE(_xlfn._xlws.FILTER('Rot.Out'!Q:Q,('Rot.Out'!O:O=ED.LookUps!K40)*('Rot.Out'!V:V="Yes")))),"")</f>
        <v/>
      </c>
    </row>
    <row r="41" spans="1:12 1207:1207" x14ac:dyDescent="0.35">
      <c r="A41" t="e">
        <f>EnterData!#REF!</f>
        <v>#REF!</v>
      </c>
      <c r="B41" t="e" cm="1">
        <f t="array" ref="B41">IF(OR(A41="",A41=0),"",IFERROR(_xlfn._xlws.FILTER(#REF! &amp; "",#REF!=ED.LookUps!A41),""))</f>
        <v>#REF!</v>
      </c>
      <c r="G41" t="str" cm="1">
        <f t="array" ref="G41">IFERROR(_xlfn._xlws.FILTER(_xlfn.ANCHORARRAY(B41),_xlfn.ANCHORARRAY(B41)&lt;&gt;0),"")</f>
        <v/>
      </c>
      <c r="K41">
        <f>EnterData!F45</f>
        <v>0</v>
      </c>
      <c r="L41" t="str" cm="1">
        <f t="array" aca="1" ref="L41" ca="1">IFERROR(IF(G41&lt;&gt;"",_xlfn.ANCHORARRAY(G41),IF(OR(K41=0,K41=""),TRANSPOSE(T.Name),TRANSPOSE(_xlfn._xlws.FILTER('Rot.Out'!Q:Q &amp; "",('Rot.Out'!O:O=ED.LookUps!K41)*('Rot.Out'!V:V&lt;&gt;"Yes"))))),"Error please report")</f>
        <v>Error please report</v>
      </c>
      <c r="ATK41" t="str" cm="1">
        <f t="array" ref="ATK41">IFERROR(IF(K41=0,TRANSPOSE(_xlfn.ANCHORARRAY(#REF!)),TRANSPOSE(_xlfn._xlws.FILTER('Rot.Out'!Q:Q,('Rot.Out'!O:O=ED.LookUps!K41)*('Rot.Out'!V:V="Yes")))),"")</f>
        <v/>
      </c>
    </row>
    <row r="42" spans="1:12 1207:1207" x14ac:dyDescent="0.35">
      <c r="A42" t="e">
        <f>EnterData!#REF!</f>
        <v>#REF!</v>
      </c>
      <c r="B42" t="e" cm="1">
        <f t="array" ref="B42">IF(OR(A42="",A42=0),"",IFERROR(_xlfn._xlws.FILTER(#REF! &amp; "",#REF!=ED.LookUps!A42),""))</f>
        <v>#REF!</v>
      </c>
      <c r="G42" t="str" cm="1">
        <f t="array" ref="G42">IFERROR(_xlfn._xlws.FILTER(_xlfn.ANCHORARRAY(B42),_xlfn.ANCHORARRAY(B42)&lt;&gt;0),"")</f>
        <v/>
      </c>
      <c r="K42">
        <f>EnterData!F46</f>
        <v>0</v>
      </c>
      <c r="L42" t="str" cm="1">
        <f t="array" aca="1" ref="L42" ca="1">IFERROR(IF(G42&lt;&gt;"",_xlfn.ANCHORARRAY(G42),IF(OR(K42=0,K42=""),TRANSPOSE(T.Name),TRANSPOSE(_xlfn._xlws.FILTER('Rot.Out'!Q:Q &amp; "",('Rot.Out'!O:O=ED.LookUps!K42)*('Rot.Out'!V:V&lt;&gt;"Yes"))))),"Error please report")</f>
        <v>Error please report</v>
      </c>
      <c r="ATK42" t="str" cm="1">
        <f t="array" ref="ATK42">IFERROR(IF(K42=0,TRANSPOSE(_xlfn.ANCHORARRAY(#REF!)),TRANSPOSE(_xlfn._xlws.FILTER('Rot.Out'!Q:Q,('Rot.Out'!O:O=ED.LookUps!K42)*('Rot.Out'!V:V="Yes")))),"")</f>
        <v/>
      </c>
    </row>
    <row r="43" spans="1:12 1207:1207" x14ac:dyDescent="0.35">
      <c r="A43" t="e">
        <f>EnterData!#REF!</f>
        <v>#REF!</v>
      </c>
      <c r="B43" t="e" cm="1">
        <f t="array" ref="B43">IF(OR(A43="",A43=0),"",IFERROR(_xlfn._xlws.FILTER(#REF! &amp; "",#REF!=ED.LookUps!A43),""))</f>
        <v>#REF!</v>
      </c>
      <c r="G43" t="str" cm="1">
        <f t="array" ref="G43">IFERROR(_xlfn._xlws.FILTER(_xlfn.ANCHORARRAY(B43),_xlfn.ANCHORARRAY(B43)&lt;&gt;0),"")</f>
        <v/>
      </c>
      <c r="K43">
        <f>EnterData!F47</f>
        <v>0</v>
      </c>
      <c r="L43" t="str" cm="1">
        <f t="array" aca="1" ref="L43" ca="1">IFERROR(IF(G43&lt;&gt;"",_xlfn.ANCHORARRAY(G43),IF(OR(K43=0,K43=""),TRANSPOSE(T.Name),TRANSPOSE(_xlfn._xlws.FILTER('Rot.Out'!Q:Q &amp; "",('Rot.Out'!O:O=ED.LookUps!K43)*('Rot.Out'!V:V&lt;&gt;"Yes"))))),"Error please report")</f>
        <v>Error please report</v>
      </c>
      <c r="ATK43" t="str" cm="1">
        <f t="array" ref="ATK43">IFERROR(IF(K43=0,TRANSPOSE(_xlfn.ANCHORARRAY(#REF!)),TRANSPOSE(_xlfn._xlws.FILTER('Rot.Out'!Q:Q,('Rot.Out'!O:O=ED.LookUps!K43)*('Rot.Out'!V:V="Yes")))),"")</f>
        <v/>
      </c>
    </row>
    <row r="44" spans="1:12 1207:1207" x14ac:dyDescent="0.35">
      <c r="A44" t="e">
        <f>EnterData!#REF!</f>
        <v>#REF!</v>
      </c>
      <c r="B44" t="e" cm="1">
        <f t="array" ref="B44">IF(OR(A44="",A44=0),"",IFERROR(_xlfn._xlws.FILTER(#REF! &amp; "",#REF!=ED.LookUps!A44),""))</f>
        <v>#REF!</v>
      </c>
      <c r="G44" t="str" cm="1">
        <f t="array" ref="G44">IFERROR(_xlfn._xlws.FILTER(_xlfn.ANCHORARRAY(B44),_xlfn.ANCHORARRAY(B44)&lt;&gt;0),"")</f>
        <v/>
      </c>
      <c r="K44">
        <f>EnterData!F48</f>
        <v>0</v>
      </c>
      <c r="L44" t="str" cm="1">
        <f t="array" aca="1" ref="L44" ca="1">IFERROR(IF(G44&lt;&gt;"",_xlfn.ANCHORARRAY(G44),IF(OR(K44=0,K44=""),TRANSPOSE(T.Name),TRANSPOSE(_xlfn._xlws.FILTER('Rot.Out'!Q:Q &amp; "",('Rot.Out'!O:O=ED.LookUps!K44)*('Rot.Out'!V:V&lt;&gt;"Yes"))))),"Error please report")</f>
        <v>Error please report</v>
      </c>
      <c r="ATK44" t="str" cm="1">
        <f t="array" ref="ATK44">IFERROR(IF(K44=0,TRANSPOSE(_xlfn.ANCHORARRAY(#REF!)),TRANSPOSE(_xlfn._xlws.FILTER('Rot.Out'!Q:Q,('Rot.Out'!O:O=ED.LookUps!K44)*('Rot.Out'!V:V="Yes")))),"")</f>
        <v/>
      </c>
    </row>
    <row r="45" spans="1:12 1207:1207" x14ac:dyDescent="0.35">
      <c r="A45" t="e">
        <f>EnterData!#REF!</f>
        <v>#REF!</v>
      </c>
      <c r="B45" t="e" cm="1">
        <f t="array" ref="B45">IF(OR(A45="",A45=0),"",IFERROR(_xlfn._xlws.FILTER(#REF! &amp; "",#REF!=ED.LookUps!A45),""))</f>
        <v>#REF!</v>
      </c>
      <c r="G45" t="str" cm="1">
        <f t="array" ref="G45">IFERROR(_xlfn._xlws.FILTER(_xlfn.ANCHORARRAY(B45),_xlfn.ANCHORARRAY(B45)&lt;&gt;0),"")</f>
        <v/>
      </c>
      <c r="K45">
        <f>EnterData!F49</f>
        <v>0</v>
      </c>
      <c r="L45" t="str" cm="1">
        <f t="array" aca="1" ref="L45" ca="1">IFERROR(IF(G45&lt;&gt;"",_xlfn.ANCHORARRAY(G45),IF(OR(K45=0,K45=""),TRANSPOSE(T.Name),TRANSPOSE(_xlfn._xlws.FILTER('Rot.Out'!Q:Q &amp; "",('Rot.Out'!O:O=ED.LookUps!K45)*('Rot.Out'!V:V&lt;&gt;"Yes"))))),"Error please report")</f>
        <v>Error please report</v>
      </c>
      <c r="ATK45" t="str" cm="1">
        <f t="array" ref="ATK45">IFERROR(IF(K45=0,TRANSPOSE(_xlfn.ANCHORARRAY(#REF!)),TRANSPOSE(_xlfn._xlws.FILTER('Rot.Out'!Q:Q,('Rot.Out'!O:O=ED.LookUps!K45)*('Rot.Out'!V:V="Yes")))),"")</f>
        <v/>
      </c>
    </row>
    <row r="46" spans="1:12 1207:1207" x14ac:dyDescent="0.35">
      <c r="A46" t="e">
        <f>EnterData!#REF!</f>
        <v>#REF!</v>
      </c>
      <c r="B46" t="e" cm="1">
        <f t="array" ref="B46">IF(OR(A46="",A46=0),"",IFERROR(_xlfn._xlws.FILTER(#REF! &amp; "",#REF!=ED.LookUps!A46),""))</f>
        <v>#REF!</v>
      </c>
      <c r="G46" t="str" cm="1">
        <f t="array" ref="G46">IFERROR(_xlfn._xlws.FILTER(_xlfn.ANCHORARRAY(B46),_xlfn.ANCHORARRAY(B46)&lt;&gt;0),"")</f>
        <v/>
      </c>
      <c r="K46">
        <f>EnterData!F50</f>
        <v>0</v>
      </c>
      <c r="L46" t="str" cm="1">
        <f t="array" aca="1" ref="L46" ca="1">IFERROR(IF(G46&lt;&gt;"",_xlfn.ANCHORARRAY(G46),IF(OR(K46=0,K46=""),TRANSPOSE(T.Name),TRANSPOSE(_xlfn._xlws.FILTER('Rot.Out'!Q:Q &amp; "",('Rot.Out'!O:O=ED.LookUps!K46)*('Rot.Out'!V:V&lt;&gt;"Yes"))))),"Error please report")</f>
        <v>Error please report</v>
      </c>
      <c r="ATK46" t="str" cm="1">
        <f t="array" ref="ATK46">IFERROR(IF(K46=0,TRANSPOSE(_xlfn.ANCHORARRAY(#REF!)),TRANSPOSE(_xlfn._xlws.FILTER('Rot.Out'!Q:Q,('Rot.Out'!O:O=ED.LookUps!K46)*('Rot.Out'!V:V="Yes")))),"")</f>
        <v/>
      </c>
    </row>
    <row r="47" spans="1:12 1207:1207" x14ac:dyDescent="0.35">
      <c r="A47" t="e">
        <f>EnterData!#REF!</f>
        <v>#REF!</v>
      </c>
      <c r="B47" t="e" cm="1">
        <f t="array" ref="B47">IF(OR(A47="",A47=0),"",IFERROR(_xlfn._xlws.FILTER(#REF! &amp; "",#REF!=ED.LookUps!A47),""))</f>
        <v>#REF!</v>
      </c>
      <c r="G47" t="str" cm="1">
        <f t="array" ref="G47">IFERROR(_xlfn._xlws.FILTER(_xlfn.ANCHORARRAY(B47),_xlfn.ANCHORARRAY(B47)&lt;&gt;0),"")</f>
        <v/>
      </c>
      <c r="K47">
        <f>EnterData!F51</f>
        <v>0</v>
      </c>
      <c r="L47" t="str" cm="1">
        <f t="array" aca="1" ref="L47" ca="1">IFERROR(IF(G47&lt;&gt;"",_xlfn.ANCHORARRAY(G47),IF(OR(K47=0,K47=""),TRANSPOSE(T.Name),TRANSPOSE(_xlfn._xlws.FILTER('Rot.Out'!Q:Q &amp; "",('Rot.Out'!O:O=ED.LookUps!K47)*('Rot.Out'!V:V&lt;&gt;"Yes"))))),"Error please report")</f>
        <v>Error please report</v>
      </c>
      <c r="ATK47" t="str" cm="1">
        <f t="array" ref="ATK47">IFERROR(IF(K47=0,TRANSPOSE(_xlfn.ANCHORARRAY(#REF!)),TRANSPOSE(_xlfn._xlws.FILTER('Rot.Out'!Q:Q,('Rot.Out'!O:O=ED.LookUps!K47)*('Rot.Out'!V:V="Yes")))),"")</f>
        <v/>
      </c>
    </row>
    <row r="48" spans="1:12 1207:1207" x14ac:dyDescent="0.35">
      <c r="A48" t="e">
        <f>EnterData!#REF!</f>
        <v>#REF!</v>
      </c>
      <c r="B48" t="e" cm="1">
        <f t="array" ref="B48">IF(OR(A48="",A48=0),"",IFERROR(_xlfn._xlws.FILTER(#REF! &amp; "",#REF!=ED.LookUps!A48),""))</f>
        <v>#REF!</v>
      </c>
      <c r="G48" t="str" cm="1">
        <f t="array" ref="G48">IFERROR(_xlfn._xlws.FILTER(_xlfn.ANCHORARRAY(B48),_xlfn.ANCHORARRAY(B48)&lt;&gt;0),"")</f>
        <v/>
      </c>
      <c r="K48">
        <f>EnterData!F52</f>
        <v>0</v>
      </c>
      <c r="L48" t="str" cm="1">
        <f t="array" aca="1" ref="L48" ca="1">IFERROR(IF(G48&lt;&gt;"",_xlfn.ANCHORARRAY(G48),IF(OR(K48=0,K48=""),TRANSPOSE(T.Name),TRANSPOSE(_xlfn._xlws.FILTER('Rot.Out'!Q:Q &amp; "",('Rot.Out'!O:O=ED.LookUps!K48)*('Rot.Out'!V:V&lt;&gt;"Yes"))))),"Error please report")</f>
        <v>Error please report</v>
      </c>
      <c r="ATK48" t="str" cm="1">
        <f t="array" ref="ATK48">IFERROR(IF(K48=0,TRANSPOSE(_xlfn.ANCHORARRAY(#REF!)),TRANSPOSE(_xlfn._xlws.FILTER('Rot.Out'!Q:Q,('Rot.Out'!O:O=ED.LookUps!K48)*('Rot.Out'!V:V="Yes")))),"")</f>
        <v/>
      </c>
    </row>
    <row r="49" spans="1:12 1207:1207" x14ac:dyDescent="0.35">
      <c r="A49" t="e">
        <f>EnterData!#REF!</f>
        <v>#REF!</v>
      </c>
      <c r="B49" t="e" cm="1">
        <f t="array" ref="B49">IF(OR(A49="",A49=0),"",IFERROR(_xlfn._xlws.FILTER(#REF! &amp; "",#REF!=ED.LookUps!A49),""))</f>
        <v>#REF!</v>
      </c>
      <c r="G49" t="str" cm="1">
        <f t="array" ref="G49">IFERROR(_xlfn._xlws.FILTER(_xlfn.ANCHORARRAY(B49),_xlfn.ANCHORARRAY(B49)&lt;&gt;0),"")</f>
        <v/>
      </c>
      <c r="K49">
        <f>EnterData!F53</f>
        <v>0</v>
      </c>
      <c r="L49" t="str" cm="1">
        <f t="array" aca="1" ref="L49" ca="1">IFERROR(IF(G49&lt;&gt;"",_xlfn.ANCHORARRAY(G49),IF(OR(K49=0,K49=""),TRANSPOSE(T.Name),TRANSPOSE(_xlfn._xlws.FILTER('Rot.Out'!Q:Q &amp; "",('Rot.Out'!O:O=ED.LookUps!K49)*('Rot.Out'!V:V&lt;&gt;"Yes"))))),"Error please report")</f>
        <v>Error please report</v>
      </c>
      <c r="ATK49" t="str" cm="1">
        <f t="array" ref="ATK49">IFERROR(IF(K49=0,TRANSPOSE(_xlfn.ANCHORARRAY(#REF!)),TRANSPOSE(_xlfn._xlws.FILTER('Rot.Out'!Q:Q,('Rot.Out'!O:O=ED.LookUps!K49)*('Rot.Out'!V:V="Yes")))),"")</f>
        <v/>
      </c>
    </row>
    <row r="50" spans="1:12 1207:1207" x14ac:dyDescent="0.35">
      <c r="A50" t="e">
        <f>EnterData!#REF!</f>
        <v>#REF!</v>
      </c>
      <c r="B50" t="e" cm="1">
        <f t="array" ref="B50">IF(OR(A50="",A50=0),"",IFERROR(_xlfn._xlws.FILTER(#REF! &amp; "",#REF!=ED.LookUps!A50),""))</f>
        <v>#REF!</v>
      </c>
      <c r="G50" t="str" cm="1">
        <f t="array" ref="G50">IFERROR(_xlfn._xlws.FILTER(_xlfn.ANCHORARRAY(B50),_xlfn.ANCHORARRAY(B50)&lt;&gt;0),"")</f>
        <v/>
      </c>
      <c r="K50">
        <f>EnterData!F54</f>
        <v>0</v>
      </c>
      <c r="L50" t="str" cm="1">
        <f t="array" aca="1" ref="L50" ca="1">IFERROR(IF(G50&lt;&gt;"",_xlfn.ANCHORARRAY(G50),IF(OR(K50=0,K50=""),TRANSPOSE(T.Name),TRANSPOSE(_xlfn._xlws.FILTER('Rot.Out'!Q:Q &amp; "",('Rot.Out'!O:O=ED.LookUps!K50)*('Rot.Out'!V:V&lt;&gt;"Yes"))))),"Error please report")</f>
        <v>Error please report</v>
      </c>
      <c r="ATK50" t="str" cm="1">
        <f t="array" ref="ATK50">IFERROR(IF(K50=0,TRANSPOSE(_xlfn.ANCHORARRAY(#REF!)),TRANSPOSE(_xlfn._xlws.FILTER('Rot.Out'!Q:Q,('Rot.Out'!O:O=ED.LookUps!K50)*('Rot.Out'!V:V="Yes")))),"")</f>
        <v/>
      </c>
    </row>
    <row r="51" spans="1:12 1207:1207" x14ac:dyDescent="0.35">
      <c r="A51" t="e">
        <f>EnterData!#REF!</f>
        <v>#REF!</v>
      </c>
      <c r="B51" t="e" cm="1">
        <f t="array" ref="B51">IF(OR(A51="",A51=0),"",IFERROR(_xlfn._xlws.FILTER(#REF! &amp; "",#REF!=ED.LookUps!A51),""))</f>
        <v>#REF!</v>
      </c>
      <c r="G51" t="str" cm="1">
        <f t="array" ref="G51">IFERROR(_xlfn._xlws.FILTER(_xlfn.ANCHORARRAY(B51),_xlfn.ANCHORARRAY(B51)&lt;&gt;0),"")</f>
        <v/>
      </c>
      <c r="K51">
        <f>EnterData!F55</f>
        <v>0</v>
      </c>
      <c r="L51" t="str" cm="1">
        <f t="array" aca="1" ref="L51" ca="1">IFERROR(IF(G51&lt;&gt;"",_xlfn.ANCHORARRAY(G51),IF(OR(K51=0,K51=""),TRANSPOSE(T.Name),TRANSPOSE(_xlfn._xlws.FILTER('Rot.Out'!Q:Q &amp; "",('Rot.Out'!O:O=ED.LookUps!K51)*('Rot.Out'!V:V&lt;&gt;"Yes"))))),"Error please report")</f>
        <v>Error please report</v>
      </c>
      <c r="ATK51" t="str" cm="1">
        <f t="array" ref="ATK51">IFERROR(IF(K51=0,TRANSPOSE(_xlfn.ANCHORARRAY(#REF!)),TRANSPOSE(_xlfn._xlws.FILTER('Rot.Out'!Q:Q,('Rot.Out'!O:O=ED.LookUps!K51)*('Rot.Out'!V:V="Yes")))),"")</f>
        <v/>
      </c>
    </row>
    <row r="52" spans="1:12 1207:1207" x14ac:dyDescent="0.35">
      <c r="A52" t="e">
        <f>EnterData!#REF!</f>
        <v>#REF!</v>
      </c>
      <c r="B52" t="e" cm="1">
        <f t="array" ref="B52">IF(OR(A52="",A52=0),"",IFERROR(_xlfn._xlws.FILTER(#REF! &amp; "",#REF!=ED.LookUps!A52),""))</f>
        <v>#REF!</v>
      </c>
      <c r="G52" t="str" cm="1">
        <f t="array" ref="G52">IFERROR(_xlfn._xlws.FILTER(_xlfn.ANCHORARRAY(B52),_xlfn.ANCHORARRAY(B52)&lt;&gt;0),"")</f>
        <v/>
      </c>
      <c r="K52">
        <f>EnterData!F56</f>
        <v>0</v>
      </c>
      <c r="L52" t="str" cm="1">
        <f t="array" aca="1" ref="L52" ca="1">IFERROR(IF(G52&lt;&gt;"",_xlfn.ANCHORARRAY(G52),IF(OR(K52=0,K52=""),TRANSPOSE(T.Name),TRANSPOSE(_xlfn._xlws.FILTER('Rot.Out'!Q:Q &amp; "",('Rot.Out'!O:O=ED.LookUps!K52)*('Rot.Out'!V:V&lt;&gt;"Yes"))))),"Error please report")</f>
        <v>Error please report</v>
      </c>
      <c r="ATK52" t="str" cm="1">
        <f t="array" ref="ATK52">IFERROR(IF(K52=0,TRANSPOSE(_xlfn.ANCHORARRAY(#REF!)),TRANSPOSE(_xlfn._xlws.FILTER('Rot.Out'!Q:Q,('Rot.Out'!O:O=ED.LookUps!K52)*('Rot.Out'!V:V="Yes")))),"")</f>
        <v/>
      </c>
    </row>
    <row r="53" spans="1:12 1207:1207" x14ac:dyDescent="0.35">
      <c r="A53" t="e">
        <f>EnterData!#REF!</f>
        <v>#REF!</v>
      </c>
      <c r="B53" t="e" cm="1">
        <f t="array" ref="B53">IF(OR(A53="",A53=0),"",IFERROR(_xlfn._xlws.FILTER(#REF! &amp; "",#REF!=ED.LookUps!A53),""))</f>
        <v>#REF!</v>
      </c>
      <c r="G53" t="str" cm="1">
        <f t="array" ref="G53">IFERROR(_xlfn._xlws.FILTER(_xlfn.ANCHORARRAY(B53),_xlfn.ANCHORARRAY(B53)&lt;&gt;0),"")</f>
        <v/>
      </c>
      <c r="K53">
        <f>EnterData!F57</f>
        <v>0</v>
      </c>
      <c r="L53" t="str" cm="1">
        <f t="array" aca="1" ref="L53" ca="1">IFERROR(IF(G53&lt;&gt;"",_xlfn.ANCHORARRAY(G53),IF(OR(K53=0,K53=""),TRANSPOSE(T.Name),TRANSPOSE(_xlfn._xlws.FILTER('Rot.Out'!Q:Q &amp; "",('Rot.Out'!O:O=ED.LookUps!K53)*('Rot.Out'!V:V&lt;&gt;"Yes"))))),"Error please report")</f>
        <v>Error please report</v>
      </c>
      <c r="ATK53" t="str" cm="1">
        <f t="array" ref="ATK53">IFERROR(IF(K53=0,TRANSPOSE(_xlfn.ANCHORARRAY(#REF!)),TRANSPOSE(_xlfn._xlws.FILTER('Rot.Out'!Q:Q,('Rot.Out'!O:O=ED.LookUps!K53)*('Rot.Out'!V:V="Yes")))),"")</f>
        <v/>
      </c>
    </row>
    <row r="54" spans="1:12 1207:1207" x14ac:dyDescent="0.35">
      <c r="A54" t="e">
        <f>EnterData!#REF!</f>
        <v>#REF!</v>
      </c>
      <c r="B54" t="e" cm="1">
        <f t="array" ref="B54">IF(OR(A54="",A54=0),"",IFERROR(_xlfn._xlws.FILTER(#REF! &amp; "",#REF!=ED.LookUps!A54),""))</f>
        <v>#REF!</v>
      </c>
      <c r="G54" t="str" cm="1">
        <f t="array" ref="G54">IFERROR(_xlfn._xlws.FILTER(_xlfn.ANCHORARRAY(B54),_xlfn.ANCHORARRAY(B54)&lt;&gt;0),"")</f>
        <v/>
      </c>
      <c r="K54">
        <f>EnterData!F58</f>
        <v>0</v>
      </c>
      <c r="L54" t="str" cm="1">
        <f t="array" aca="1" ref="L54" ca="1">IFERROR(IF(G54&lt;&gt;"",_xlfn.ANCHORARRAY(G54),IF(OR(K54=0,K54=""),TRANSPOSE(T.Name),TRANSPOSE(_xlfn._xlws.FILTER('Rot.Out'!Q:Q &amp; "",('Rot.Out'!O:O=ED.LookUps!K54)*('Rot.Out'!V:V&lt;&gt;"Yes"))))),"Error please report")</f>
        <v>Error please report</v>
      </c>
      <c r="ATK54" t="str" cm="1">
        <f t="array" ref="ATK54">IFERROR(IF(K54=0,TRANSPOSE(_xlfn.ANCHORARRAY(#REF!)),TRANSPOSE(_xlfn._xlws.FILTER('Rot.Out'!Q:Q,('Rot.Out'!O:O=ED.LookUps!K54)*('Rot.Out'!V:V="Yes")))),"")</f>
        <v/>
      </c>
    </row>
    <row r="55" spans="1:12 1207:1207" x14ac:dyDescent="0.35">
      <c r="A55" t="e">
        <f>EnterData!#REF!</f>
        <v>#REF!</v>
      </c>
      <c r="B55" t="e" cm="1">
        <f t="array" ref="B55">IF(OR(A55="",A55=0),"",IFERROR(_xlfn._xlws.FILTER(#REF! &amp; "",#REF!=ED.LookUps!A55),""))</f>
        <v>#REF!</v>
      </c>
      <c r="G55" t="str" cm="1">
        <f t="array" ref="G55">IFERROR(_xlfn._xlws.FILTER(_xlfn.ANCHORARRAY(B55),_xlfn.ANCHORARRAY(B55)&lt;&gt;0),"")</f>
        <v/>
      </c>
      <c r="K55">
        <f>EnterData!F59</f>
        <v>0</v>
      </c>
      <c r="L55" t="str" cm="1">
        <f t="array" aca="1" ref="L55" ca="1">IFERROR(IF(G55&lt;&gt;"",_xlfn.ANCHORARRAY(G55),IF(OR(K55=0,K55=""),TRANSPOSE(T.Name),TRANSPOSE(_xlfn._xlws.FILTER('Rot.Out'!Q:Q &amp; "",('Rot.Out'!O:O=ED.LookUps!K55)*('Rot.Out'!V:V&lt;&gt;"Yes"))))),"Error please report")</f>
        <v>Error please report</v>
      </c>
      <c r="ATK55" t="str" cm="1">
        <f t="array" ref="ATK55">IFERROR(IF(K55=0,TRANSPOSE(_xlfn.ANCHORARRAY(#REF!)),TRANSPOSE(_xlfn._xlws.FILTER('Rot.Out'!Q:Q,('Rot.Out'!O:O=ED.LookUps!K55)*('Rot.Out'!V:V="Yes")))),"")</f>
        <v/>
      </c>
    </row>
    <row r="56" spans="1:12 1207:1207" x14ac:dyDescent="0.35">
      <c r="A56" t="e">
        <f>EnterData!#REF!</f>
        <v>#REF!</v>
      </c>
      <c r="B56" t="e" cm="1">
        <f t="array" ref="B56">IF(OR(A56="",A56=0),"",IFERROR(_xlfn._xlws.FILTER(#REF! &amp; "",#REF!=ED.LookUps!A56),""))</f>
        <v>#REF!</v>
      </c>
      <c r="G56" t="str" cm="1">
        <f t="array" ref="G56">IFERROR(_xlfn._xlws.FILTER(_xlfn.ANCHORARRAY(B56),_xlfn.ANCHORARRAY(B56)&lt;&gt;0),"")</f>
        <v/>
      </c>
      <c r="K56">
        <f>EnterData!F60</f>
        <v>0</v>
      </c>
      <c r="L56" t="str" cm="1">
        <f t="array" aca="1" ref="L56" ca="1">IFERROR(IF(G56&lt;&gt;"",_xlfn.ANCHORARRAY(G56),IF(OR(K56=0,K56=""),TRANSPOSE(T.Name),TRANSPOSE(_xlfn._xlws.FILTER('Rot.Out'!Q:Q &amp; "",('Rot.Out'!O:O=ED.LookUps!K56)*('Rot.Out'!V:V&lt;&gt;"Yes"))))),"Error please report")</f>
        <v>Error please report</v>
      </c>
      <c r="ATK56" t="str" cm="1">
        <f t="array" ref="ATK56">IFERROR(IF(K56=0,TRANSPOSE(_xlfn.ANCHORARRAY(#REF!)),TRANSPOSE(_xlfn._xlws.FILTER('Rot.Out'!Q:Q,('Rot.Out'!O:O=ED.LookUps!K56)*('Rot.Out'!V:V="Yes")))),"")</f>
        <v/>
      </c>
    </row>
    <row r="57" spans="1:12 1207:1207" x14ac:dyDescent="0.35">
      <c r="A57" t="e">
        <f>EnterData!#REF!</f>
        <v>#REF!</v>
      </c>
      <c r="B57" t="e" cm="1">
        <f t="array" ref="B57">IF(OR(A57="",A57=0),"",IFERROR(_xlfn._xlws.FILTER(#REF! &amp; "",#REF!=ED.LookUps!A57),""))</f>
        <v>#REF!</v>
      </c>
      <c r="G57" t="str" cm="1">
        <f t="array" ref="G57">IFERROR(_xlfn._xlws.FILTER(_xlfn.ANCHORARRAY(B57),_xlfn.ANCHORARRAY(B57)&lt;&gt;0),"")</f>
        <v/>
      </c>
      <c r="K57">
        <f>EnterData!F61</f>
        <v>0</v>
      </c>
      <c r="L57" t="str" cm="1">
        <f t="array" aca="1" ref="L57" ca="1">IFERROR(IF(G57&lt;&gt;"",_xlfn.ANCHORARRAY(G57),IF(OR(K57=0,K57=""),TRANSPOSE(T.Name),TRANSPOSE(_xlfn._xlws.FILTER('Rot.Out'!Q:Q &amp; "",('Rot.Out'!O:O=ED.LookUps!K57)*('Rot.Out'!V:V&lt;&gt;"Yes"))))),"Error please report")</f>
        <v>Error please report</v>
      </c>
      <c r="ATK57" t="str" cm="1">
        <f t="array" ref="ATK57">IFERROR(IF(K57=0,TRANSPOSE(_xlfn.ANCHORARRAY(#REF!)),TRANSPOSE(_xlfn._xlws.FILTER('Rot.Out'!Q:Q,('Rot.Out'!O:O=ED.LookUps!K57)*('Rot.Out'!V:V="Yes")))),"")</f>
        <v/>
      </c>
    </row>
    <row r="58" spans="1:12 1207:1207" x14ac:dyDescent="0.35">
      <c r="A58" t="e">
        <f>EnterData!#REF!</f>
        <v>#REF!</v>
      </c>
      <c r="B58" t="e" cm="1">
        <f t="array" ref="B58">IF(OR(A58="",A58=0),"",IFERROR(_xlfn._xlws.FILTER(#REF! &amp; "",#REF!=ED.LookUps!A58),""))</f>
        <v>#REF!</v>
      </c>
      <c r="G58" t="str" cm="1">
        <f t="array" ref="G58">IFERROR(_xlfn._xlws.FILTER(_xlfn.ANCHORARRAY(B58),_xlfn.ANCHORARRAY(B58)&lt;&gt;0),"")</f>
        <v/>
      </c>
      <c r="K58">
        <f>EnterData!F62</f>
        <v>0</v>
      </c>
      <c r="L58" t="str" cm="1">
        <f t="array" aca="1" ref="L58" ca="1">IFERROR(IF(G58&lt;&gt;"",_xlfn.ANCHORARRAY(G58),IF(OR(K58=0,K58=""),TRANSPOSE(T.Name),TRANSPOSE(_xlfn._xlws.FILTER('Rot.Out'!Q:Q &amp; "",('Rot.Out'!O:O=ED.LookUps!K58)*('Rot.Out'!V:V&lt;&gt;"Yes"))))),"Error please report")</f>
        <v>Error please report</v>
      </c>
      <c r="ATK58" t="str" cm="1">
        <f t="array" ref="ATK58">IFERROR(IF(K58=0,TRANSPOSE(_xlfn.ANCHORARRAY(#REF!)),TRANSPOSE(_xlfn._xlws.FILTER('Rot.Out'!Q:Q,('Rot.Out'!O:O=ED.LookUps!K58)*('Rot.Out'!V:V="Yes")))),"")</f>
        <v/>
      </c>
    </row>
    <row r="59" spans="1:12 1207:1207" x14ac:dyDescent="0.35">
      <c r="A59" t="e">
        <f>EnterData!#REF!</f>
        <v>#REF!</v>
      </c>
      <c r="B59" t="e" cm="1">
        <f t="array" ref="B59">IF(OR(A59="",A59=0),"",IFERROR(_xlfn._xlws.FILTER(#REF! &amp; "",#REF!=ED.LookUps!A59),""))</f>
        <v>#REF!</v>
      </c>
      <c r="G59" t="str" cm="1">
        <f t="array" ref="G59">IFERROR(_xlfn._xlws.FILTER(_xlfn.ANCHORARRAY(B59),_xlfn.ANCHORARRAY(B59)&lt;&gt;0),"")</f>
        <v/>
      </c>
      <c r="K59">
        <f>EnterData!F63</f>
        <v>0</v>
      </c>
      <c r="L59" t="str" cm="1">
        <f t="array" aca="1" ref="L59" ca="1">IFERROR(IF(G59&lt;&gt;"",_xlfn.ANCHORARRAY(G59),IF(OR(K59=0,K59=""),TRANSPOSE(T.Name),TRANSPOSE(_xlfn._xlws.FILTER('Rot.Out'!Q:Q &amp; "",('Rot.Out'!O:O=ED.LookUps!K59)*('Rot.Out'!V:V&lt;&gt;"Yes"))))),"Error please report")</f>
        <v>Error please report</v>
      </c>
      <c r="ATK59" t="str" cm="1">
        <f t="array" ref="ATK59">IFERROR(IF(K59=0,TRANSPOSE(_xlfn.ANCHORARRAY(#REF!)),TRANSPOSE(_xlfn._xlws.FILTER('Rot.Out'!Q:Q,('Rot.Out'!O:O=ED.LookUps!K59)*('Rot.Out'!V:V="Yes")))),"")</f>
        <v/>
      </c>
    </row>
    <row r="60" spans="1:12 1207:1207" x14ac:dyDescent="0.35">
      <c r="A60" t="e">
        <f>EnterData!#REF!</f>
        <v>#REF!</v>
      </c>
      <c r="B60" t="e" cm="1">
        <f t="array" ref="B60">IF(OR(A60="",A60=0),"",IFERROR(_xlfn._xlws.FILTER(#REF! &amp; "",#REF!=ED.LookUps!A60),""))</f>
        <v>#REF!</v>
      </c>
      <c r="G60" t="str" cm="1">
        <f t="array" ref="G60">IFERROR(_xlfn._xlws.FILTER(_xlfn.ANCHORARRAY(B60),_xlfn.ANCHORARRAY(B60)&lt;&gt;0),"")</f>
        <v/>
      </c>
      <c r="K60">
        <f>EnterData!F64</f>
        <v>0</v>
      </c>
      <c r="L60" t="str" cm="1">
        <f t="array" aca="1" ref="L60" ca="1">IFERROR(IF(G60&lt;&gt;"",_xlfn.ANCHORARRAY(G60),IF(OR(K60=0,K60=""),TRANSPOSE(T.Name),TRANSPOSE(_xlfn._xlws.FILTER('Rot.Out'!Q:Q &amp; "",('Rot.Out'!O:O=ED.LookUps!K60)*('Rot.Out'!V:V&lt;&gt;"Yes"))))),"Error please report")</f>
        <v>Error please report</v>
      </c>
      <c r="ATK60" t="str" cm="1">
        <f t="array" ref="ATK60">IFERROR(IF(K60=0,TRANSPOSE(_xlfn.ANCHORARRAY(#REF!)),TRANSPOSE(_xlfn._xlws.FILTER('Rot.Out'!Q:Q,('Rot.Out'!O:O=ED.LookUps!K60)*('Rot.Out'!V:V="Yes")))),"")</f>
        <v/>
      </c>
    </row>
    <row r="61" spans="1:12 1207:1207" x14ac:dyDescent="0.35">
      <c r="A61" t="e">
        <f>EnterData!#REF!</f>
        <v>#REF!</v>
      </c>
      <c r="B61" t="e" cm="1">
        <f t="array" ref="B61">IF(OR(A61="",A61=0),"",IFERROR(_xlfn._xlws.FILTER(#REF! &amp; "",#REF!=ED.LookUps!A61),""))</f>
        <v>#REF!</v>
      </c>
      <c r="G61" t="str" cm="1">
        <f t="array" ref="G61">IFERROR(_xlfn._xlws.FILTER(_xlfn.ANCHORARRAY(B61),_xlfn.ANCHORARRAY(B61)&lt;&gt;0),"")</f>
        <v/>
      </c>
      <c r="K61">
        <f>EnterData!F65</f>
        <v>0</v>
      </c>
      <c r="L61" t="str" cm="1">
        <f t="array" aca="1" ref="L61" ca="1">IFERROR(IF(G61&lt;&gt;"",_xlfn.ANCHORARRAY(G61),IF(OR(K61=0,K61=""),TRANSPOSE(T.Name),TRANSPOSE(_xlfn._xlws.FILTER('Rot.Out'!Q:Q &amp; "",('Rot.Out'!O:O=ED.LookUps!K61)*('Rot.Out'!V:V&lt;&gt;"Yes"))))),"Error please report")</f>
        <v>Error please report</v>
      </c>
      <c r="ATK61" t="str" cm="1">
        <f t="array" ref="ATK61">IFERROR(IF(K61=0,TRANSPOSE(_xlfn.ANCHORARRAY(#REF!)),TRANSPOSE(_xlfn._xlws.FILTER('Rot.Out'!Q:Q,('Rot.Out'!O:O=ED.LookUps!K61)*('Rot.Out'!V:V="Yes")))),"")</f>
        <v/>
      </c>
    </row>
    <row r="62" spans="1:12 1207:1207" x14ac:dyDescent="0.35">
      <c r="A62" t="e">
        <f>EnterData!#REF!</f>
        <v>#REF!</v>
      </c>
      <c r="B62" t="e" cm="1">
        <f t="array" ref="B62">IF(OR(A62="",A62=0),"",IFERROR(_xlfn._xlws.FILTER(#REF! &amp; "",#REF!=ED.LookUps!A62),""))</f>
        <v>#REF!</v>
      </c>
      <c r="G62" t="str" cm="1">
        <f t="array" ref="G62">IFERROR(_xlfn._xlws.FILTER(_xlfn.ANCHORARRAY(B62),_xlfn.ANCHORARRAY(B62)&lt;&gt;0),"")</f>
        <v/>
      </c>
      <c r="K62">
        <f>EnterData!F66</f>
        <v>0</v>
      </c>
      <c r="L62" t="str" cm="1">
        <f t="array" aca="1" ref="L62" ca="1">IFERROR(IF(G62&lt;&gt;"",_xlfn.ANCHORARRAY(G62),IF(OR(K62=0,K62=""),TRANSPOSE(T.Name),TRANSPOSE(_xlfn._xlws.FILTER('Rot.Out'!Q:Q &amp; "",('Rot.Out'!O:O=ED.LookUps!K62)*('Rot.Out'!V:V&lt;&gt;"Yes"))))),"Error please report")</f>
        <v>Error please report</v>
      </c>
      <c r="ATK62" t="str" cm="1">
        <f t="array" ref="ATK62">IFERROR(IF(K62=0,TRANSPOSE(_xlfn.ANCHORARRAY(#REF!)),TRANSPOSE(_xlfn._xlws.FILTER('Rot.Out'!Q:Q,('Rot.Out'!O:O=ED.LookUps!K62)*('Rot.Out'!V:V="Yes")))),"")</f>
        <v/>
      </c>
    </row>
    <row r="63" spans="1:12 1207:1207" x14ac:dyDescent="0.35">
      <c r="A63" t="e">
        <f>EnterData!#REF!</f>
        <v>#REF!</v>
      </c>
      <c r="B63" t="e" cm="1">
        <f t="array" ref="B63">IF(OR(A63="",A63=0),"",IFERROR(_xlfn._xlws.FILTER(#REF! &amp; "",#REF!=ED.LookUps!A63),""))</f>
        <v>#REF!</v>
      </c>
      <c r="G63" t="str" cm="1">
        <f t="array" ref="G63">IFERROR(_xlfn._xlws.FILTER(_xlfn.ANCHORARRAY(B63),_xlfn.ANCHORARRAY(B63)&lt;&gt;0),"")</f>
        <v/>
      </c>
      <c r="K63">
        <f>EnterData!F67</f>
        <v>0</v>
      </c>
      <c r="L63" t="str" cm="1">
        <f t="array" aca="1" ref="L63" ca="1">IFERROR(IF(G63&lt;&gt;"",_xlfn.ANCHORARRAY(G63),IF(OR(K63=0,K63=""),TRANSPOSE(T.Name),TRANSPOSE(_xlfn._xlws.FILTER('Rot.Out'!Q:Q &amp; "",('Rot.Out'!O:O=ED.LookUps!K63)*('Rot.Out'!V:V&lt;&gt;"Yes"))))),"Error please report")</f>
        <v>Error please report</v>
      </c>
      <c r="ATK63" t="str" cm="1">
        <f t="array" ref="ATK63">IFERROR(IF(K63=0,TRANSPOSE(_xlfn.ANCHORARRAY(#REF!)),TRANSPOSE(_xlfn._xlws.FILTER('Rot.Out'!Q:Q,('Rot.Out'!O:O=ED.LookUps!K63)*('Rot.Out'!V:V="Yes")))),"")</f>
        <v/>
      </c>
    </row>
    <row r="64" spans="1:12 1207:1207" x14ac:dyDescent="0.35">
      <c r="A64" t="e">
        <f>EnterData!#REF!</f>
        <v>#REF!</v>
      </c>
      <c r="B64" t="e" cm="1">
        <f t="array" ref="B64">IF(OR(A64="",A64=0),"",IFERROR(_xlfn._xlws.FILTER(#REF! &amp; "",#REF!=ED.LookUps!A64),""))</f>
        <v>#REF!</v>
      </c>
      <c r="G64" t="str" cm="1">
        <f t="array" ref="G64">IFERROR(_xlfn._xlws.FILTER(_xlfn.ANCHORARRAY(B64),_xlfn.ANCHORARRAY(B64)&lt;&gt;0),"")</f>
        <v/>
      </c>
      <c r="K64">
        <f>EnterData!F68</f>
        <v>0</v>
      </c>
      <c r="L64" t="str" cm="1">
        <f t="array" aca="1" ref="L64" ca="1">IFERROR(IF(G64&lt;&gt;"",_xlfn.ANCHORARRAY(G64),IF(OR(K64=0,K64=""),TRANSPOSE(T.Name),TRANSPOSE(_xlfn._xlws.FILTER('Rot.Out'!Q:Q &amp; "",('Rot.Out'!O:O=ED.LookUps!K64)*('Rot.Out'!V:V&lt;&gt;"Yes"))))),"Error please report")</f>
        <v>Error please report</v>
      </c>
      <c r="ATK64" t="str" cm="1">
        <f t="array" ref="ATK64">IFERROR(IF(K64=0,TRANSPOSE(_xlfn.ANCHORARRAY(#REF!)),TRANSPOSE(_xlfn._xlws.FILTER('Rot.Out'!Q:Q,('Rot.Out'!O:O=ED.LookUps!K64)*('Rot.Out'!V:V="Yes")))),"")</f>
        <v/>
      </c>
    </row>
    <row r="65" spans="1:12 1207:1207" x14ac:dyDescent="0.35">
      <c r="A65" t="e">
        <f>EnterData!#REF!</f>
        <v>#REF!</v>
      </c>
      <c r="B65" t="e" cm="1">
        <f t="array" ref="B65">IF(OR(A65="",A65=0),"",IFERROR(_xlfn._xlws.FILTER(#REF! &amp; "",#REF!=ED.LookUps!A65),""))</f>
        <v>#REF!</v>
      </c>
      <c r="G65" t="str" cm="1">
        <f t="array" ref="G65">IFERROR(_xlfn._xlws.FILTER(_xlfn.ANCHORARRAY(B65),_xlfn.ANCHORARRAY(B65)&lt;&gt;0),"")</f>
        <v/>
      </c>
      <c r="K65">
        <f>EnterData!F69</f>
        <v>0</v>
      </c>
      <c r="L65" t="str" cm="1">
        <f t="array" aca="1" ref="L65" ca="1">IFERROR(IF(G65&lt;&gt;"",_xlfn.ANCHORARRAY(G65),IF(OR(K65=0,K65=""),TRANSPOSE(T.Name),TRANSPOSE(_xlfn._xlws.FILTER('Rot.Out'!Q:Q &amp; "",('Rot.Out'!O:O=ED.LookUps!K65)*('Rot.Out'!V:V&lt;&gt;"Yes"))))),"Error please report")</f>
        <v>Error please report</v>
      </c>
      <c r="ATK65" t="str" cm="1">
        <f t="array" ref="ATK65">IFERROR(IF(K65=0,TRANSPOSE(_xlfn.ANCHORARRAY(#REF!)),TRANSPOSE(_xlfn._xlws.FILTER('Rot.Out'!Q:Q,('Rot.Out'!O:O=ED.LookUps!K65)*('Rot.Out'!V:V="Yes")))),"")</f>
        <v/>
      </c>
    </row>
    <row r="66" spans="1:12 1207:1207" x14ac:dyDescent="0.35">
      <c r="A66" t="e">
        <f>EnterData!#REF!</f>
        <v>#REF!</v>
      </c>
      <c r="B66" t="e" cm="1">
        <f t="array" ref="B66">IF(OR(A66="",A66=0),"",IFERROR(_xlfn._xlws.FILTER(#REF! &amp; "",#REF!=ED.LookUps!A66),""))</f>
        <v>#REF!</v>
      </c>
      <c r="G66" t="str" cm="1">
        <f t="array" ref="G66">IFERROR(_xlfn._xlws.FILTER(_xlfn.ANCHORARRAY(B66),_xlfn.ANCHORARRAY(B66)&lt;&gt;0),"")</f>
        <v/>
      </c>
      <c r="K66">
        <f>EnterData!F70</f>
        <v>0</v>
      </c>
      <c r="L66" t="str" cm="1">
        <f t="array" aca="1" ref="L66" ca="1">IFERROR(IF(G66&lt;&gt;"",_xlfn.ANCHORARRAY(G66),IF(OR(K66=0,K66=""),TRANSPOSE(T.Name),TRANSPOSE(_xlfn._xlws.FILTER('Rot.Out'!Q:Q &amp; "",('Rot.Out'!O:O=ED.LookUps!K66)*('Rot.Out'!V:V&lt;&gt;"Yes"))))),"Error please report")</f>
        <v>Error please report</v>
      </c>
      <c r="ATK66" t="str" cm="1">
        <f t="array" ref="ATK66">IFERROR(IF(K66=0,TRANSPOSE(_xlfn.ANCHORARRAY(#REF!)),TRANSPOSE(_xlfn._xlws.FILTER('Rot.Out'!Q:Q,('Rot.Out'!O:O=ED.LookUps!K66)*('Rot.Out'!V:V="Yes")))),"")</f>
        <v/>
      </c>
    </row>
    <row r="67" spans="1:12 1207:1207" x14ac:dyDescent="0.35">
      <c r="A67" t="e">
        <f>EnterData!#REF!</f>
        <v>#REF!</v>
      </c>
      <c r="B67" t="e" cm="1">
        <f t="array" ref="B67">IF(OR(A67="",A67=0),"",IFERROR(_xlfn._xlws.FILTER(#REF! &amp; "",#REF!=ED.LookUps!A67),""))</f>
        <v>#REF!</v>
      </c>
      <c r="G67" t="str" cm="1">
        <f t="array" ref="G67">IFERROR(_xlfn._xlws.FILTER(_xlfn.ANCHORARRAY(B67),_xlfn.ANCHORARRAY(B67)&lt;&gt;0),"")</f>
        <v/>
      </c>
      <c r="K67">
        <f>EnterData!F71</f>
        <v>0</v>
      </c>
      <c r="L67" t="str" cm="1">
        <f t="array" aca="1" ref="L67" ca="1">IFERROR(IF(G67&lt;&gt;"",_xlfn.ANCHORARRAY(G67),IF(OR(K67=0,K67=""),TRANSPOSE(T.Name),TRANSPOSE(_xlfn._xlws.FILTER('Rot.Out'!Q:Q &amp; "",('Rot.Out'!O:O=ED.LookUps!K67)*('Rot.Out'!V:V&lt;&gt;"Yes"))))),"Error please report")</f>
        <v>Error please report</v>
      </c>
      <c r="ATK67" t="str" cm="1">
        <f t="array" ref="ATK67">IFERROR(IF(K67=0,TRANSPOSE(_xlfn.ANCHORARRAY(#REF!)),TRANSPOSE(_xlfn._xlws.FILTER('Rot.Out'!Q:Q,('Rot.Out'!O:O=ED.LookUps!K67)*('Rot.Out'!V:V="Yes")))),"")</f>
        <v/>
      </c>
    </row>
    <row r="68" spans="1:12 1207:1207" x14ac:dyDescent="0.35">
      <c r="A68" t="e">
        <f>EnterData!#REF!</f>
        <v>#REF!</v>
      </c>
      <c r="B68" t="e" cm="1">
        <f t="array" ref="B68">IF(OR(A68="",A68=0),"",IFERROR(_xlfn._xlws.FILTER(#REF! &amp; "",#REF!=ED.LookUps!A68),""))</f>
        <v>#REF!</v>
      </c>
      <c r="G68" t="str" cm="1">
        <f t="array" ref="G68">IFERROR(_xlfn._xlws.FILTER(_xlfn.ANCHORARRAY(B68),_xlfn.ANCHORARRAY(B68)&lt;&gt;0),"")</f>
        <v/>
      </c>
      <c r="K68">
        <f>EnterData!F72</f>
        <v>0</v>
      </c>
      <c r="L68" t="str" cm="1">
        <f t="array" aca="1" ref="L68" ca="1">IFERROR(IF(G68&lt;&gt;"",_xlfn.ANCHORARRAY(G68),IF(OR(K68=0,K68=""),TRANSPOSE(T.Name),TRANSPOSE(_xlfn._xlws.FILTER('Rot.Out'!Q:Q &amp; "",('Rot.Out'!O:O=ED.LookUps!K68)*('Rot.Out'!V:V&lt;&gt;"Yes"))))),"Error please report")</f>
        <v>Error please report</v>
      </c>
      <c r="ATK68" t="str" cm="1">
        <f t="array" ref="ATK68">IFERROR(IF(K68=0,TRANSPOSE(_xlfn.ANCHORARRAY(#REF!)),TRANSPOSE(_xlfn._xlws.FILTER('Rot.Out'!Q:Q,('Rot.Out'!O:O=ED.LookUps!K68)*('Rot.Out'!V:V="Yes")))),"")</f>
        <v/>
      </c>
    </row>
    <row r="69" spans="1:12 1207:1207" x14ac:dyDescent="0.35">
      <c r="A69" t="e">
        <f>EnterData!#REF!</f>
        <v>#REF!</v>
      </c>
      <c r="B69" t="e" cm="1">
        <f t="array" ref="B69">IF(OR(A69="",A69=0),"",IFERROR(_xlfn._xlws.FILTER(#REF! &amp; "",#REF!=ED.LookUps!A69),""))</f>
        <v>#REF!</v>
      </c>
      <c r="G69" t="str" cm="1">
        <f t="array" ref="G69">IFERROR(_xlfn._xlws.FILTER(_xlfn.ANCHORARRAY(B69),_xlfn.ANCHORARRAY(B69)&lt;&gt;0),"")</f>
        <v/>
      </c>
      <c r="K69">
        <f>EnterData!F73</f>
        <v>0</v>
      </c>
      <c r="L69" t="str" cm="1">
        <f t="array" aca="1" ref="L69" ca="1">IFERROR(IF(G69&lt;&gt;"",_xlfn.ANCHORARRAY(G69),IF(OR(K69=0,K69=""),TRANSPOSE(T.Name),TRANSPOSE(_xlfn._xlws.FILTER('Rot.Out'!Q:Q &amp; "",('Rot.Out'!O:O=ED.LookUps!K69)*('Rot.Out'!V:V&lt;&gt;"Yes"))))),"Error please report")</f>
        <v>Error please report</v>
      </c>
      <c r="ATK69" t="str" cm="1">
        <f t="array" ref="ATK69">IFERROR(IF(K69=0,TRANSPOSE(_xlfn.ANCHORARRAY(#REF!)),TRANSPOSE(_xlfn._xlws.FILTER('Rot.Out'!Q:Q,('Rot.Out'!O:O=ED.LookUps!K69)*('Rot.Out'!V:V="Yes")))),"")</f>
        <v/>
      </c>
    </row>
    <row r="70" spans="1:12 1207:1207" x14ac:dyDescent="0.35">
      <c r="A70" t="e">
        <f>EnterData!#REF!</f>
        <v>#REF!</v>
      </c>
      <c r="B70" t="e" cm="1">
        <f t="array" ref="B70">IF(OR(A70="",A70=0),"",IFERROR(_xlfn._xlws.FILTER(#REF! &amp; "",#REF!=ED.LookUps!A70),""))</f>
        <v>#REF!</v>
      </c>
      <c r="G70" t="str" cm="1">
        <f t="array" ref="G70">IFERROR(_xlfn._xlws.FILTER(_xlfn.ANCHORARRAY(B70),_xlfn.ANCHORARRAY(B70)&lt;&gt;0),"")</f>
        <v/>
      </c>
      <c r="K70">
        <f>EnterData!F74</f>
        <v>0</v>
      </c>
      <c r="L70" t="str" cm="1">
        <f t="array" aca="1" ref="L70" ca="1">IFERROR(IF(G70&lt;&gt;"",_xlfn.ANCHORARRAY(G70),IF(OR(K70=0,K70=""),TRANSPOSE(T.Name),TRANSPOSE(_xlfn._xlws.FILTER('Rot.Out'!Q:Q &amp; "",('Rot.Out'!O:O=ED.LookUps!K70)*('Rot.Out'!V:V&lt;&gt;"Yes"))))),"Error please report")</f>
        <v>Error please report</v>
      </c>
      <c r="ATK70" t="str" cm="1">
        <f t="array" ref="ATK70">IFERROR(IF(K70=0,TRANSPOSE(_xlfn.ANCHORARRAY(#REF!)),TRANSPOSE(_xlfn._xlws.FILTER('Rot.Out'!Q:Q,('Rot.Out'!O:O=ED.LookUps!K70)*('Rot.Out'!V:V="Yes")))),"")</f>
        <v/>
      </c>
    </row>
    <row r="71" spans="1:12 1207:1207" x14ac:dyDescent="0.35">
      <c r="A71" t="e">
        <f>EnterData!#REF!</f>
        <v>#REF!</v>
      </c>
      <c r="B71" t="e" cm="1">
        <f t="array" ref="B71">IF(OR(A71="",A71=0),"",IFERROR(_xlfn._xlws.FILTER(#REF! &amp; "",#REF!=ED.LookUps!A71),""))</f>
        <v>#REF!</v>
      </c>
      <c r="G71" t="str" cm="1">
        <f t="array" ref="G71">IFERROR(_xlfn._xlws.FILTER(_xlfn.ANCHORARRAY(B71),_xlfn.ANCHORARRAY(B71)&lt;&gt;0),"")</f>
        <v/>
      </c>
      <c r="K71">
        <f>EnterData!F75</f>
        <v>0</v>
      </c>
      <c r="L71" t="str" cm="1">
        <f t="array" aca="1" ref="L71" ca="1">IFERROR(IF(G71&lt;&gt;"",_xlfn.ANCHORARRAY(G71),IF(OR(K71=0,K71=""),TRANSPOSE(T.Name),TRANSPOSE(_xlfn._xlws.FILTER('Rot.Out'!Q:Q &amp; "",('Rot.Out'!O:O=ED.LookUps!K71)*('Rot.Out'!V:V&lt;&gt;"Yes"))))),"Error please report")</f>
        <v>Error please report</v>
      </c>
      <c r="ATK71" t="str" cm="1">
        <f t="array" ref="ATK71">IFERROR(IF(K71=0,TRANSPOSE(_xlfn.ANCHORARRAY(#REF!)),TRANSPOSE(_xlfn._xlws.FILTER('Rot.Out'!Q:Q,('Rot.Out'!O:O=ED.LookUps!K71)*('Rot.Out'!V:V="Yes")))),"")</f>
        <v/>
      </c>
    </row>
    <row r="72" spans="1:12 1207:1207" x14ac:dyDescent="0.35">
      <c r="A72" t="e">
        <f>EnterData!#REF!</f>
        <v>#REF!</v>
      </c>
      <c r="B72" t="e" cm="1">
        <f t="array" ref="B72">IF(OR(A72="",A72=0),"",IFERROR(_xlfn._xlws.FILTER(#REF! &amp; "",#REF!=ED.LookUps!A72),""))</f>
        <v>#REF!</v>
      </c>
      <c r="G72" t="str" cm="1">
        <f t="array" ref="G72">IFERROR(_xlfn._xlws.FILTER(_xlfn.ANCHORARRAY(B72),_xlfn.ANCHORARRAY(B72)&lt;&gt;0),"")</f>
        <v/>
      </c>
      <c r="K72">
        <f>EnterData!F76</f>
        <v>0</v>
      </c>
      <c r="L72" t="str" cm="1">
        <f t="array" aca="1" ref="L72" ca="1">IFERROR(IF(G72&lt;&gt;"",_xlfn.ANCHORARRAY(G72),IF(OR(K72=0,K72=""),TRANSPOSE(T.Name),TRANSPOSE(_xlfn._xlws.FILTER('Rot.Out'!Q:Q &amp; "",('Rot.Out'!O:O=ED.LookUps!K72)*('Rot.Out'!V:V&lt;&gt;"Yes"))))),"Error please report")</f>
        <v>Error please report</v>
      </c>
      <c r="ATK72" t="str" cm="1">
        <f t="array" ref="ATK72">IFERROR(IF(K72=0,TRANSPOSE(_xlfn.ANCHORARRAY(#REF!)),TRANSPOSE(_xlfn._xlws.FILTER('Rot.Out'!Q:Q,('Rot.Out'!O:O=ED.LookUps!K72)*('Rot.Out'!V:V="Yes")))),"")</f>
        <v/>
      </c>
    </row>
    <row r="73" spans="1:12 1207:1207" x14ac:dyDescent="0.35">
      <c r="A73" t="e">
        <f>EnterData!#REF!</f>
        <v>#REF!</v>
      </c>
      <c r="B73" t="e" cm="1">
        <f t="array" ref="B73">IF(OR(A73="",A73=0),"",IFERROR(_xlfn._xlws.FILTER(#REF! &amp; "",#REF!=ED.LookUps!A73),""))</f>
        <v>#REF!</v>
      </c>
      <c r="G73" t="str" cm="1">
        <f t="array" ref="G73">IFERROR(_xlfn._xlws.FILTER(_xlfn.ANCHORARRAY(B73),_xlfn.ANCHORARRAY(B73)&lt;&gt;0),"")</f>
        <v/>
      </c>
      <c r="K73">
        <f>EnterData!F77</f>
        <v>0</v>
      </c>
      <c r="L73" t="str" cm="1">
        <f t="array" aca="1" ref="L73" ca="1">IFERROR(IF(G73&lt;&gt;"",_xlfn.ANCHORARRAY(G73),IF(OR(K73=0,K73=""),TRANSPOSE(T.Name),TRANSPOSE(_xlfn._xlws.FILTER('Rot.Out'!Q:Q &amp; "",('Rot.Out'!O:O=ED.LookUps!K73)*('Rot.Out'!V:V&lt;&gt;"Yes"))))),"Error please report")</f>
        <v>Error please report</v>
      </c>
      <c r="ATK73" t="str" cm="1">
        <f t="array" ref="ATK73">IFERROR(IF(K73=0,TRANSPOSE(_xlfn.ANCHORARRAY(#REF!)),TRANSPOSE(_xlfn._xlws.FILTER('Rot.Out'!Q:Q,('Rot.Out'!O:O=ED.LookUps!K73)*('Rot.Out'!V:V="Yes")))),"")</f>
        <v/>
      </c>
    </row>
    <row r="74" spans="1:12 1207:1207" x14ac:dyDescent="0.35">
      <c r="A74" t="e">
        <f>EnterData!#REF!</f>
        <v>#REF!</v>
      </c>
      <c r="B74" t="e" cm="1">
        <f t="array" ref="B74">IF(OR(A74="",A74=0),"",IFERROR(_xlfn._xlws.FILTER(#REF! &amp; "",#REF!=ED.LookUps!A74),""))</f>
        <v>#REF!</v>
      </c>
      <c r="G74" t="str" cm="1">
        <f t="array" ref="G74">IFERROR(_xlfn._xlws.FILTER(_xlfn.ANCHORARRAY(B74),_xlfn.ANCHORARRAY(B74)&lt;&gt;0),"")</f>
        <v/>
      </c>
      <c r="K74">
        <f>EnterData!F78</f>
        <v>0</v>
      </c>
      <c r="L74" t="str" cm="1">
        <f t="array" aca="1" ref="L74" ca="1">IFERROR(IF(G74&lt;&gt;"",_xlfn.ANCHORARRAY(G74),IF(OR(K74=0,K74=""),TRANSPOSE(T.Name),TRANSPOSE(_xlfn._xlws.FILTER('Rot.Out'!Q:Q &amp; "",('Rot.Out'!O:O=ED.LookUps!K74)*('Rot.Out'!V:V&lt;&gt;"Yes"))))),"Error please report")</f>
        <v>Error please report</v>
      </c>
      <c r="ATK74" t="str" cm="1">
        <f t="array" ref="ATK74">IFERROR(IF(K74=0,TRANSPOSE(_xlfn.ANCHORARRAY(#REF!)),TRANSPOSE(_xlfn._xlws.FILTER('Rot.Out'!Q:Q,('Rot.Out'!O:O=ED.LookUps!K74)*('Rot.Out'!V:V="Yes")))),"")</f>
        <v/>
      </c>
    </row>
    <row r="75" spans="1:12 1207:1207" x14ac:dyDescent="0.35">
      <c r="A75" t="e">
        <f>EnterData!#REF!</f>
        <v>#REF!</v>
      </c>
      <c r="B75" t="e" cm="1">
        <f t="array" ref="B75">IF(OR(A75="",A75=0),"",IFERROR(_xlfn._xlws.FILTER(#REF! &amp; "",#REF!=ED.LookUps!A75),""))</f>
        <v>#REF!</v>
      </c>
      <c r="G75" t="str" cm="1">
        <f t="array" ref="G75">IFERROR(_xlfn._xlws.FILTER(_xlfn.ANCHORARRAY(B75),_xlfn.ANCHORARRAY(B75)&lt;&gt;0),"")</f>
        <v/>
      </c>
      <c r="K75">
        <f>EnterData!F79</f>
        <v>0</v>
      </c>
      <c r="L75" t="str" cm="1">
        <f t="array" aca="1" ref="L75" ca="1">IFERROR(IF(G75&lt;&gt;"",_xlfn.ANCHORARRAY(G75),IF(OR(K75=0,K75=""),TRANSPOSE(T.Name),TRANSPOSE(_xlfn._xlws.FILTER('Rot.Out'!Q:Q &amp; "",('Rot.Out'!O:O=ED.LookUps!K75)*('Rot.Out'!V:V&lt;&gt;"Yes"))))),"Error please report")</f>
        <v>Error please report</v>
      </c>
      <c r="ATK75" t="str" cm="1">
        <f t="array" ref="ATK75">IFERROR(IF(K75=0,TRANSPOSE(_xlfn.ANCHORARRAY(#REF!)),TRANSPOSE(_xlfn._xlws.FILTER('Rot.Out'!Q:Q,('Rot.Out'!O:O=ED.LookUps!K75)*('Rot.Out'!V:V="Yes")))),"")</f>
        <v/>
      </c>
    </row>
    <row r="76" spans="1:12 1207:1207" x14ac:dyDescent="0.35">
      <c r="A76" t="e">
        <f>EnterData!#REF!</f>
        <v>#REF!</v>
      </c>
      <c r="B76" t="e" cm="1">
        <f t="array" ref="B76">IF(OR(A76="",A76=0),"",IFERROR(_xlfn._xlws.FILTER(#REF! &amp; "",#REF!=ED.LookUps!A76),""))</f>
        <v>#REF!</v>
      </c>
      <c r="G76" t="str" cm="1">
        <f t="array" ref="G76">IFERROR(_xlfn._xlws.FILTER(_xlfn.ANCHORARRAY(B76),_xlfn.ANCHORARRAY(B76)&lt;&gt;0),"")</f>
        <v/>
      </c>
      <c r="K76">
        <f>EnterData!F80</f>
        <v>0</v>
      </c>
      <c r="L76" t="str" cm="1">
        <f t="array" aca="1" ref="L76" ca="1">IFERROR(IF(G76&lt;&gt;"",_xlfn.ANCHORARRAY(G76),IF(OR(K76=0,K76=""),TRANSPOSE(T.Name),TRANSPOSE(_xlfn._xlws.FILTER('Rot.Out'!Q:Q &amp; "",('Rot.Out'!O:O=ED.LookUps!K76)*('Rot.Out'!V:V&lt;&gt;"Yes"))))),"Error please report")</f>
        <v>Error please report</v>
      </c>
      <c r="ATK76" t="str" cm="1">
        <f t="array" ref="ATK76">IFERROR(IF(K76=0,TRANSPOSE(_xlfn.ANCHORARRAY(#REF!)),TRANSPOSE(_xlfn._xlws.FILTER('Rot.Out'!Q:Q,('Rot.Out'!O:O=ED.LookUps!K76)*('Rot.Out'!V:V="Yes")))),"")</f>
        <v/>
      </c>
    </row>
    <row r="77" spans="1:12 1207:1207" x14ac:dyDescent="0.35">
      <c r="A77" t="e">
        <f>EnterData!#REF!</f>
        <v>#REF!</v>
      </c>
      <c r="B77" t="e" cm="1">
        <f t="array" ref="B77">IF(OR(A77="",A77=0),"",IFERROR(_xlfn._xlws.FILTER(#REF! &amp; "",#REF!=ED.LookUps!A77),""))</f>
        <v>#REF!</v>
      </c>
      <c r="G77" t="str" cm="1">
        <f t="array" ref="G77">IFERROR(_xlfn._xlws.FILTER(_xlfn.ANCHORARRAY(B77),_xlfn.ANCHORARRAY(B77)&lt;&gt;0),"")</f>
        <v/>
      </c>
      <c r="K77">
        <f>EnterData!F81</f>
        <v>0</v>
      </c>
      <c r="L77" t="str" cm="1">
        <f t="array" aca="1" ref="L77" ca="1">IFERROR(IF(G77&lt;&gt;"",_xlfn.ANCHORARRAY(G77),IF(OR(K77=0,K77=""),TRANSPOSE(T.Name),TRANSPOSE(_xlfn._xlws.FILTER('Rot.Out'!Q:Q &amp; "",('Rot.Out'!O:O=ED.LookUps!K77)*('Rot.Out'!V:V&lt;&gt;"Yes"))))),"Error please report")</f>
        <v>Error please report</v>
      </c>
      <c r="ATK77" t="str" cm="1">
        <f t="array" ref="ATK77">IFERROR(IF(K77=0,TRANSPOSE(_xlfn.ANCHORARRAY(#REF!)),TRANSPOSE(_xlfn._xlws.FILTER('Rot.Out'!Q:Q,('Rot.Out'!O:O=ED.LookUps!K77)*('Rot.Out'!V:V="Yes")))),"")</f>
        <v/>
      </c>
    </row>
    <row r="78" spans="1:12 1207:1207" x14ac:dyDescent="0.35">
      <c r="A78" t="e">
        <f>EnterData!#REF!</f>
        <v>#REF!</v>
      </c>
      <c r="B78" t="e" cm="1">
        <f t="array" ref="B78">IF(OR(A78="",A78=0),"",IFERROR(_xlfn._xlws.FILTER(#REF! &amp; "",#REF!=ED.LookUps!A78),""))</f>
        <v>#REF!</v>
      </c>
      <c r="G78" t="str" cm="1">
        <f t="array" ref="G78">IFERROR(_xlfn._xlws.FILTER(_xlfn.ANCHORARRAY(B78),_xlfn.ANCHORARRAY(B78)&lt;&gt;0),"")</f>
        <v/>
      </c>
      <c r="K78">
        <f>EnterData!F82</f>
        <v>0</v>
      </c>
      <c r="L78" t="str" cm="1">
        <f t="array" aca="1" ref="L78" ca="1">IFERROR(IF(G78&lt;&gt;"",_xlfn.ANCHORARRAY(G78),IF(OR(K78=0,K78=""),TRANSPOSE(T.Name),TRANSPOSE(_xlfn._xlws.FILTER('Rot.Out'!Q:Q &amp; "",('Rot.Out'!O:O=ED.LookUps!K78)*('Rot.Out'!V:V&lt;&gt;"Yes"))))),"Error please report")</f>
        <v>Error please report</v>
      </c>
      <c r="ATK78" t="str" cm="1">
        <f t="array" ref="ATK78">IFERROR(IF(K78=0,TRANSPOSE(_xlfn.ANCHORARRAY(#REF!)),TRANSPOSE(_xlfn._xlws.FILTER('Rot.Out'!Q:Q,('Rot.Out'!O:O=ED.LookUps!K78)*('Rot.Out'!V:V="Yes")))),"")</f>
        <v/>
      </c>
    </row>
    <row r="79" spans="1:12 1207:1207" x14ac:dyDescent="0.35">
      <c r="A79" t="e">
        <f>EnterData!#REF!</f>
        <v>#REF!</v>
      </c>
      <c r="B79" t="e" cm="1">
        <f t="array" ref="B79">IF(OR(A79="",A79=0),"",IFERROR(_xlfn._xlws.FILTER(#REF! &amp; "",#REF!=ED.LookUps!A79),""))</f>
        <v>#REF!</v>
      </c>
      <c r="G79" t="str" cm="1">
        <f t="array" ref="G79">IFERROR(_xlfn._xlws.FILTER(_xlfn.ANCHORARRAY(B79),_xlfn.ANCHORARRAY(B79)&lt;&gt;0),"")</f>
        <v/>
      </c>
      <c r="K79">
        <f>EnterData!F83</f>
        <v>0</v>
      </c>
      <c r="L79" t="str" cm="1">
        <f t="array" aca="1" ref="L79" ca="1">IFERROR(IF(G79&lt;&gt;"",_xlfn.ANCHORARRAY(G79),IF(OR(K79=0,K79=""),TRANSPOSE(T.Name),TRANSPOSE(_xlfn._xlws.FILTER('Rot.Out'!Q:Q &amp; "",('Rot.Out'!O:O=ED.LookUps!K79)*('Rot.Out'!V:V&lt;&gt;"Yes"))))),"Error please report")</f>
        <v>Error please report</v>
      </c>
      <c r="ATK79" t="str" cm="1">
        <f t="array" ref="ATK79">IFERROR(IF(K79=0,TRANSPOSE(_xlfn.ANCHORARRAY(#REF!)),TRANSPOSE(_xlfn._xlws.FILTER('Rot.Out'!Q:Q,('Rot.Out'!O:O=ED.LookUps!K79)*('Rot.Out'!V:V="Yes")))),"")</f>
        <v/>
      </c>
    </row>
    <row r="80" spans="1:12 1207:1207" x14ac:dyDescent="0.35">
      <c r="A80" t="e">
        <f>EnterData!#REF!</f>
        <v>#REF!</v>
      </c>
      <c r="B80" t="e" cm="1">
        <f t="array" ref="B80">IF(OR(A80="",A80=0),"",IFERROR(_xlfn._xlws.FILTER(#REF! &amp; "",#REF!=ED.LookUps!A80),""))</f>
        <v>#REF!</v>
      </c>
      <c r="G80" t="str" cm="1">
        <f t="array" ref="G80">IFERROR(_xlfn._xlws.FILTER(_xlfn.ANCHORARRAY(B80),_xlfn.ANCHORARRAY(B80)&lt;&gt;0),"")</f>
        <v/>
      </c>
      <c r="K80">
        <f>EnterData!F84</f>
        <v>0</v>
      </c>
      <c r="L80" t="str" cm="1">
        <f t="array" aca="1" ref="L80" ca="1">IFERROR(IF(G80&lt;&gt;"",_xlfn.ANCHORARRAY(G80),IF(OR(K80=0,K80=""),TRANSPOSE(T.Name),TRANSPOSE(_xlfn._xlws.FILTER('Rot.Out'!Q:Q &amp; "",('Rot.Out'!O:O=ED.LookUps!K80)*('Rot.Out'!V:V&lt;&gt;"Yes"))))),"Error please report")</f>
        <v>Error please report</v>
      </c>
      <c r="ATK80" t="str" cm="1">
        <f t="array" ref="ATK80">IFERROR(IF(K80=0,TRANSPOSE(_xlfn.ANCHORARRAY(#REF!)),TRANSPOSE(_xlfn._xlws.FILTER('Rot.Out'!Q:Q,('Rot.Out'!O:O=ED.LookUps!K80)*('Rot.Out'!V:V="Yes")))),"")</f>
        <v/>
      </c>
    </row>
    <row r="81" spans="1:12 1207:1207" x14ac:dyDescent="0.35">
      <c r="A81" t="e">
        <f>EnterData!#REF!</f>
        <v>#REF!</v>
      </c>
      <c r="B81" t="e" cm="1">
        <f t="array" ref="B81">IF(OR(A81="",A81=0),"",IFERROR(_xlfn._xlws.FILTER(#REF! &amp; "",#REF!=ED.LookUps!A81),""))</f>
        <v>#REF!</v>
      </c>
      <c r="G81" t="str" cm="1">
        <f t="array" ref="G81">IFERROR(_xlfn._xlws.FILTER(_xlfn.ANCHORARRAY(B81),_xlfn.ANCHORARRAY(B81)&lt;&gt;0),"")</f>
        <v/>
      </c>
      <c r="K81">
        <f>EnterData!F85</f>
        <v>0</v>
      </c>
      <c r="L81" t="str" cm="1">
        <f t="array" aca="1" ref="L81" ca="1">IFERROR(IF(G81&lt;&gt;"",_xlfn.ANCHORARRAY(G81),IF(OR(K81=0,K81=""),TRANSPOSE(T.Name),TRANSPOSE(_xlfn._xlws.FILTER('Rot.Out'!Q:Q &amp; "",('Rot.Out'!O:O=ED.LookUps!K81)*('Rot.Out'!V:V&lt;&gt;"Yes"))))),"Error please report")</f>
        <v>Error please report</v>
      </c>
      <c r="ATK81" t="str" cm="1">
        <f t="array" ref="ATK81">IFERROR(IF(K81=0,TRANSPOSE(_xlfn.ANCHORARRAY(#REF!)),TRANSPOSE(_xlfn._xlws.FILTER('Rot.Out'!Q:Q,('Rot.Out'!O:O=ED.LookUps!K81)*('Rot.Out'!V:V="Yes")))),"")</f>
        <v/>
      </c>
    </row>
    <row r="82" spans="1:12 1207:1207" x14ac:dyDescent="0.35">
      <c r="A82" t="e">
        <f>EnterData!#REF!</f>
        <v>#REF!</v>
      </c>
      <c r="B82" t="e" cm="1">
        <f t="array" ref="B82">IF(OR(A82="",A82=0),"",IFERROR(_xlfn._xlws.FILTER(#REF! &amp; "",#REF!=ED.LookUps!A82),""))</f>
        <v>#REF!</v>
      </c>
      <c r="G82" t="str" cm="1">
        <f t="array" ref="G82">IFERROR(_xlfn._xlws.FILTER(_xlfn.ANCHORARRAY(B82),_xlfn.ANCHORARRAY(B82)&lt;&gt;0),"")</f>
        <v/>
      </c>
      <c r="K82">
        <f>EnterData!F86</f>
        <v>0</v>
      </c>
      <c r="L82" t="str" cm="1">
        <f t="array" aca="1" ref="L82" ca="1">IFERROR(IF(G82&lt;&gt;"",_xlfn.ANCHORARRAY(G82),IF(OR(K82=0,K82=""),TRANSPOSE(T.Name),TRANSPOSE(_xlfn._xlws.FILTER('Rot.Out'!Q:Q &amp; "",('Rot.Out'!O:O=ED.LookUps!K82)*('Rot.Out'!V:V&lt;&gt;"Yes"))))),"Error please report")</f>
        <v>Error please report</v>
      </c>
      <c r="ATK82" t="str" cm="1">
        <f t="array" ref="ATK82">IFERROR(IF(K82=0,TRANSPOSE(_xlfn.ANCHORARRAY(#REF!)),TRANSPOSE(_xlfn._xlws.FILTER('Rot.Out'!Q:Q,('Rot.Out'!O:O=ED.LookUps!K82)*('Rot.Out'!V:V="Yes")))),"")</f>
        <v/>
      </c>
    </row>
    <row r="83" spans="1:12 1207:1207" x14ac:dyDescent="0.35">
      <c r="A83" t="e">
        <f>EnterData!#REF!</f>
        <v>#REF!</v>
      </c>
      <c r="B83" t="e" cm="1">
        <f t="array" ref="B83">IF(OR(A83="",A83=0),"",IFERROR(_xlfn._xlws.FILTER(#REF! &amp; "",#REF!=ED.LookUps!A83),""))</f>
        <v>#REF!</v>
      </c>
      <c r="G83" t="str" cm="1">
        <f t="array" ref="G83">IFERROR(_xlfn._xlws.FILTER(_xlfn.ANCHORARRAY(B83),_xlfn.ANCHORARRAY(B83)&lt;&gt;0),"")</f>
        <v/>
      </c>
      <c r="K83">
        <f>EnterData!F87</f>
        <v>0</v>
      </c>
      <c r="L83" t="str" cm="1">
        <f t="array" aca="1" ref="L83" ca="1">IFERROR(IF(G83&lt;&gt;"",_xlfn.ANCHORARRAY(G83),IF(OR(K83=0,K83=""),TRANSPOSE(T.Name),TRANSPOSE(_xlfn._xlws.FILTER('Rot.Out'!Q:Q &amp; "",('Rot.Out'!O:O=ED.LookUps!K83)*('Rot.Out'!V:V&lt;&gt;"Yes"))))),"Error please report")</f>
        <v>Error please report</v>
      </c>
      <c r="ATK83" t="str" cm="1">
        <f t="array" ref="ATK83">IFERROR(IF(K83=0,TRANSPOSE(_xlfn.ANCHORARRAY(#REF!)),TRANSPOSE(_xlfn._xlws.FILTER('Rot.Out'!Q:Q,('Rot.Out'!O:O=ED.LookUps!K83)*('Rot.Out'!V:V="Yes")))),"")</f>
        <v/>
      </c>
    </row>
    <row r="84" spans="1:12 1207:1207" x14ac:dyDescent="0.35">
      <c r="A84" t="e">
        <f>EnterData!#REF!</f>
        <v>#REF!</v>
      </c>
      <c r="B84" t="e" cm="1">
        <f t="array" ref="B84">IF(OR(A84="",A84=0),"",IFERROR(_xlfn._xlws.FILTER(#REF! &amp; "",#REF!=ED.LookUps!A84),""))</f>
        <v>#REF!</v>
      </c>
      <c r="G84" t="str" cm="1">
        <f t="array" ref="G84">IFERROR(_xlfn._xlws.FILTER(_xlfn.ANCHORARRAY(B84),_xlfn.ANCHORARRAY(B84)&lt;&gt;0),"")</f>
        <v/>
      </c>
      <c r="K84">
        <f>EnterData!F88</f>
        <v>0</v>
      </c>
      <c r="L84" t="str" cm="1">
        <f t="array" aca="1" ref="L84" ca="1">IFERROR(IF(G84&lt;&gt;"",_xlfn.ANCHORARRAY(G84),IF(OR(K84=0,K84=""),TRANSPOSE(T.Name),TRANSPOSE(_xlfn._xlws.FILTER('Rot.Out'!Q:Q &amp; "",('Rot.Out'!O:O=ED.LookUps!K84)*('Rot.Out'!V:V&lt;&gt;"Yes"))))),"Error please report")</f>
        <v>Error please report</v>
      </c>
      <c r="ATK84" t="str" cm="1">
        <f t="array" ref="ATK84">IFERROR(IF(K84=0,TRANSPOSE(_xlfn.ANCHORARRAY(#REF!)),TRANSPOSE(_xlfn._xlws.FILTER('Rot.Out'!Q:Q,('Rot.Out'!O:O=ED.LookUps!K84)*('Rot.Out'!V:V="Yes")))),"")</f>
        <v/>
      </c>
    </row>
    <row r="85" spans="1:12 1207:1207" x14ac:dyDescent="0.35">
      <c r="A85" t="e">
        <f>EnterData!#REF!</f>
        <v>#REF!</v>
      </c>
      <c r="B85" t="e" cm="1">
        <f t="array" ref="B85">IF(OR(A85="",A85=0),"",IFERROR(_xlfn._xlws.FILTER(#REF! &amp; "",#REF!=ED.LookUps!A85),""))</f>
        <v>#REF!</v>
      </c>
      <c r="G85" t="str" cm="1">
        <f t="array" ref="G85">IFERROR(_xlfn._xlws.FILTER(_xlfn.ANCHORARRAY(B85),_xlfn.ANCHORARRAY(B85)&lt;&gt;0),"")</f>
        <v/>
      </c>
      <c r="K85">
        <f>EnterData!F89</f>
        <v>0</v>
      </c>
      <c r="L85" t="str" cm="1">
        <f t="array" aca="1" ref="L85" ca="1">IFERROR(IF(G85&lt;&gt;"",_xlfn.ANCHORARRAY(G85),IF(OR(K85=0,K85=""),TRANSPOSE(T.Name),TRANSPOSE(_xlfn._xlws.FILTER('Rot.Out'!Q:Q &amp; "",('Rot.Out'!O:O=ED.LookUps!K85)*('Rot.Out'!V:V&lt;&gt;"Yes"))))),"Error please report")</f>
        <v>Error please report</v>
      </c>
      <c r="ATK85" t="str" cm="1">
        <f t="array" ref="ATK85">IFERROR(IF(K85=0,TRANSPOSE(_xlfn.ANCHORARRAY(#REF!)),TRANSPOSE(_xlfn._xlws.FILTER('Rot.Out'!Q:Q,('Rot.Out'!O:O=ED.LookUps!K85)*('Rot.Out'!V:V="Yes")))),"")</f>
        <v/>
      </c>
    </row>
    <row r="86" spans="1:12 1207:1207" x14ac:dyDescent="0.35">
      <c r="A86" t="e">
        <f>EnterData!#REF!</f>
        <v>#REF!</v>
      </c>
      <c r="B86" t="e" cm="1">
        <f t="array" ref="B86">IF(OR(A86="",A86=0),"",IFERROR(_xlfn._xlws.FILTER(#REF! &amp; "",#REF!=ED.LookUps!A86),""))</f>
        <v>#REF!</v>
      </c>
      <c r="G86" t="str" cm="1">
        <f t="array" ref="G86">IFERROR(_xlfn._xlws.FILTER(_xlfn.ANCHORARRAY(B86),_xlfn.ANCHORARRAY(B86)&lt;&gt;0),"")</f>
        <v/>
      </c>
      <c r="K86">
        <f>EnterData!F90</f>
        <v>0</v>
      </c>
      <c r="L86" t="str" cm="1">
        <f t="array" aca="1" ref="L86" ca="1">IFERROR(IF(G86&lt;&gt;"",_xlfn.ANCHORARRAY(G86),IF(OR(K86=0,K86=""),TRANSPOSE(T.Name),TRANSPOSE(_xlfn._xlws.FILTER('Rot.Out'!Q:Q &amp; "",('Rot.Out'!O:O=ED.LookUps!K86)*('Rot.Out'!V:V&lt;&gt;"Yes"))))),"Error please report")</f>
        <v>Error please report</v>
      </c>
      <c r="ATK86" t="str" cm="1">
        <f t="array" ref="ATK86">IFERROR(IF(K86=0,TRANSPOSE(_xlfn.ANCHORARRAY(#REF!)),TRANSPOSE(_xlfn._xlws.FILTER('Rot.Out'!Q:Q,('Rot.Out'!O:O=ED.LookUps!K86)*('Rot.Out'!V:V="Yes")))),"")</f>
        <v/>
      </c>
    </row>
    <row r="87" spans="1:12 1207:1207" x14ac:dyDescent="0.35">
      <c r="A87" t="e">
        <f>EnterData!#REF!</f>
        <v>#REF!</v>
      </c>
      <c r="B87" t="e" cm="1">
        <f t="array" ref="B87">IF(OR(A87="",A87=0),"",IFERROR(_xlfn._xlws.FILTER(#REF! &amp; "",#REF!=ED.LookUps!A87),""))</f>
        <v>#REF!</v>
      </c>
      <c r="G87" t="str" cm="1">
        <f t="array" ref="G87">IFERROR(_xlfn._xlws.FILTER(_xlfn.ANCHORARRAY(B87),_xlfn.ANCHORARRAY(B87)&lt;&gt;0),"")</f>
        <v/>
      </c>
      <c r="K87">
        <f>EnterData!F91</f>
        <v>0</v>
      </c>
      <c r="L87" t="str" cm="1">
        <f t="array" aca="1" ref="L87" ca="1">IFERROR(IF(G87&lt;&gt;"",_xlfn.ANCHORARRAY(G87),IF(OR(K87=0,K87=""),TRANSPOSE(T.Name),TRANSPOSE(_xlfn._xlws.FILTER('Rot.Out'!Q:Q &amp; "",('Rot.Out'!O:O=ED.LookUps!K87)*('Rot.Out'!V:V&lt;&gt;"Yes"))))),"Error please report")</f>
        <v>Error please report</v>
      </c>
      <c r="ATK87" t="str" cm="1">
        <f t="array" ref="ATK87">IFERROR(IF(K87=0,TRANSPOSE(_xlfn.ANCHORARRAY(#REF!)),TRANSPOSE(_xlfn._xlws.FILTER('Rot.Out'!Q:Q,('Rot.Out'!O:O=ED.LookUps!K87)*('Rot.Out'!V:V="Yes")))),"")</f>
        <v/>
      </c>
    </row>
    <row r="88" spans="1:12 1207:1207" x14ac:dyDescent="0.35">
      <c r="A88" t="e">
        <f>EnterData!#REF!</f>
        <v>#REF!</v>
      </c>
      <c r="B88" t="e" cm="1">
        <f t="array" ref="B88">IF(OR(A88="",A88=0),"",IFERROR(_xlfn._xlws.FILTER(#REF! &amp; "",#REF!=ED.LookUps!A88),""))</f>
        <v>#REF!</v>
      </c>
      <c r="G88" t="str" cm="1">
        <f t="array" ref="G88">IFERROR(_xlfn._xlws.FILTER(_xlfn.ANCHORARRAY(B88),_xlfn.ANCHORARRAY(B88)&lt;&gt;0),"")</f>
        <v/>
      </c>
      <c r="K88">
        <f>EnterData!F92</f>
        <v>0</v>
      </c>
      <c r="L88" t="str" cm="1">
        <f t="array" aca="1" ref="L88" ca="1">IFERROR(IF(G88&lt;&gt;"",_xlfn.ANCHORARRAY(G88),IF(OR(K88=0,K88=""),TRANSPOSE(T.Name),TRANSPOSE(_xlfn._xlws.FILTER('Rot.Out'!Q:Q &amp; "",('Rot.Out'!O:O=ED.LookUps!K88)*('Rot.Out'!V:V&lt;&gt;"Yes"))))),"Error please report")</f>
        <v>Error please report</v>
      </c>
      <c r="ATK88" t="str" cm="1">
        <f t="array" ref="ATK88">IFERROR(IF(K88=0,TRANSPOSE(_xlfn.ANCHORARRAY(#REF!)),TRANSPOSE(_xlfn._xlws.FILTER('Rot.Out'!Q:Q,('Rot.Out'!O:O=ED.LookUps!K88)*('Rot.Out'!V:V="Yes")))),"")</f>
        <v/>
      </c>
    </row>
    <row r="89" spans="1:12 1207:1207" x14ac:dyDescent="0.35">
      <c r="A89" t="e">
        <f>EnterData!#REF!</f>
        <v>#REF!</v>
      </c>
      <c r="B89" t="e" cm="1">
        <f t="array" ref="B89">IF(OR(A89="",A89=0),"",IFERROR(_xlfn._xlws.FILTER(#REF! &amp; "",#REF!=ED.LookUps!A89),""))</f>
        <v>#REF!</v>
      </c>
      <c r="G89" t="str" cm="1">
        <f t="array" ref="G89">IFERROR(_xlfn._xlws.FILTER(_xlfn.ANCHORARRAY(B89),_xlfn.ANCHORARRAY(B89)&lt;&gt;0),"")</f>
        <v/>
      </c>
      <c r="K89">
        <f>EnterData!F93</f>
        <v>0</v>
      </c>
      <c r="L89" t="str" cm="1">
        <f t="array" aca="1" ref="L89" ca="1">IFERROR(IF(G89&lt;&gt;"",_xlfn.ANCHORARRAY(G89),IF(OR(K89=0,K89=""),TRANSPOSE(T.Name),TRANSPOSE(_xlfn._xlws.FILTER('Rot.Out'!Q:Q &amp; "",('Rot.Out'!O:O=ED.LookUps!K89)*('Rot.Out'!V:V&lt;&gt;"Yes"))))),"Error please report")</f>
        <v>Error please report</v>
      </c>
      <c r="ATK89" t="str" cm="1">
        <f t="array" ref="ATK89">IFERROR(IF(K89=0,TRANSPOSE(_xlfn.ANCHORARRAY(#REF!)),TRANSPOSE(_xlfn._xlws.FILTER('Rot.Out'!Q:Q,('Rot.Out'!O:O=ED.LookUps!K89)*('Rot.Out'!V:V="Yes")))),"")</f>
        <v/>
      </c>
    </row>
    <row r="90" spans="1:12 1207:1207" x14ac:dyDescent="0.35">
      <c r="A90" t="e">
        <f>EnterData!#REF!</f>
        <v>#REF!</v>
      </c>
      <c r="B90" t="e" cm="1">
        <f t="array" ref="B90">IF(OR(A90="",A90=0),"",IFERROR(_xlfn._xlws.FILTER(#REF! &amp; "",#REF!=ED.LookUps!A90),""))</f>
        <v>#REF!</v>
      </c>
      <c r="G90" t="str" cm="1">
        <f t="array" ref="G90">IFERROR(_xlfn._xlws.FILTER(_xlfn.ANCHORARRAY(B90),_xlfn.ANCHORARRAY(B90)&lt;&gt;0),"")</f>
        <v/>
      </c>
      <c r="K90">
        <f>EnterData!F94</f>
        <v>0</v>
      </c>
      <c r="L90" t="str" cm="1">
        <f t="array" aca="1" ref="L90" ca="1">IFERROR(IF(G90&lt;&gt;"",_xlfn.ANCHORARRAY(G90),IF(OR(K90=0,K90=""),TRANSPOSE(T.Name),TRANSPOSE(_xlfn._xlws.FILTER('Rot.Out'!Q:Q &amp; "",('Rot.Out'!O:O=ED.LookUps!K90)*('Rot.Out'!V:V&lt;&gt;"Yes"))))),"Error please report")</f>
        <v>Error please report</v>
      </c>
      <c r="ATK90" t="str" cm="1">
        <f t="array" ref="ATK90">IFERROR(IF(K90=0,TRANSPOSE(_xlfn.ANCHORARRAY(#REF!)),TRANSPOSE(_xlfn._xlws.FILTER('Rot.Out'!Q:Q,('Rot.Out'!O:O=ED.LookUps!K90)*('Rot.Out'!V:V="Yes")))),"")</f>
        <v/>
      </c>
    </row>
    <row r="91" spans="1:12 1207:1207" x14ac:dyDescent="0.35">
      <c r="A91" t="e">
        <f>EnterData!#REF!</f>
        <v>#REF!</v>
      </c>
      <c r="B91" t="e" cm="1">
        <f t="array" ref="B91">IF(OR(A91="",A91=0),"",IFERROR(_xlfn._xlws.FILTER(#REF! &amp; "",#REF!=ED.LookUps!A91),""))</f>
        <v>#REF!</v>
      </c>
      <c r="G91" t="str" cm="1">
        <f t="array" ref="G91">IFERROR(_xlfn._xlws.FILTER(_xlfn.ANCHORARRAY(B91),_xlfn.ANCHORARRAY(B91)&lt;&gt;0),"")</f>
        <v/>
      </c>
      <c r="K91">
        <f>EnterData!F95</f>
        <v>0</v>
      </c>
      <c r="L91" t="str" cm="1">
        <f t="array" aca="1" ref="L91" ca="1">IFERROR(IF(G91&lt;&gt;"",_xlfn.ANCHORARRAY(G91),IF(OR(K91=0,K91=""),TRANSPOSE(T.Name),TRANSPOSE(_xlfn._xlws.FILTER('Rot.Out'!Q:Q &amp; "",('Rot.Out'!O:O=ED.LookUps!K91)*('Rot.Out'!V:V&lt;&gt;"Yes"))))),"Error please report")</f>
        <v>Error please report</v>
      </c>
      <c r="ATK91" t="str" cm="1">
        <f t="array" ref="ATK91">IFERROR(IF(K91=0,TRANSPOSE(_xlfn.ANCHORARRAY(#REF!)),TRANSPOSE(_xlfn._xlws.FILTER('Rot.Out'!Q:Q,('Rot.Out'!O:O=ED.LookUps!K91)*('Rot.Out'!V:V="Yes")))),"")</f>
        <v/>
      </c>
    </row>
    <row r="92" spans="1:12 1207:1207" x14ac:dyDescent="0.35">
      <c r="A92" t="e">
        <f>EnterData!#REF!</f>
        <v>#REF!</v>
      </c>
      <c r="B92" t="e" cm="1">
        <f t="array" ref="B92">IF(OR(A92="",A92=0),"",IFERROR(_xlfn._xlws.FILTER(#REF! &amp; "",#REF!=ED.LookUps!A92),""))</f>
        <v>#REF!</v>
      </c>
      <c r="G92" t="str" cm="1">
        <f t="array" ref="G92">IFERROR(_xlfn._xlws.FILTER(_xlfn.ANCHORARRAY(B92),_xlfn.ANCHORARRAY(B92)&lt;&gt;0),"")</f>
        <v/>
      </c>
      <c r="K92">
        <f>EnterData!F96</f>
        <v>0</v>
      </c>
      <c r="L92" t="str" cm="1">
        <f t="array" aca="1" ref="L92" ca="1">IFERROR(IF(G92&lt;&gt;"",_xlfn.ANCHORARRAY(G92),IF(OR(K92=0,K92=""),TRANSPOSE(T.Name),TRANSPOSE(_xlfn._xlws.FILTER('Rot.Out'!Q:Q &amp; "",('Rot.Out'!O:O=ED.LookUps!K92)*('Rot.Out'!V:V&lt;&gt;"Yes"))))),"Error please report")</f>
        <v>Error please report</v>
      </c>
      <c r="ATK92" t="str" cm="1">
        <f t="array" ref="ATK92">IFERROR(IF(K92=0,TRANSPOSE(_xlfn.ANCHORARRAY(#REF!)),TRANSPOSE(_xlfn._xlws.FILTER('Rot.Out'!Q:Q,('Rot.Out'!O:O=ED.LookUps!K92)*('Rot.Out'!V:V="Yes")))),"")</f>
        <v/>
      </c>
    </row>
    <row r="93" spans="1:12 1207:1207" x14ac:dyDescent="0.35">
      <c r="A93" t="e">
        <f>EnterData!#REF!</f>
        <v>#REF!</v>
      </c>
      <c r="B93" t="e" cm="1">
        <f t="array" ref="B93">IF(OR(A93="",A93=0),"",IFERROR(_xlfn._xlws.FILTER(#REF! &amp; "",#REF!=ED.LookUps!A93),""))</f>
        <v>#REF!</v>
      </c>
      <c r="G93" t="str" cm="1">
        <f t="array" ref="G93">IFERROR(_xlfn._xlws.FILTER(_xlfn.ANCHORARRAY(B93),_xlfn.ANCHORARRAY(B93)&lt;&gt;0),"")</f>
        <v/>
      </c>
      <c r="K93">
        <f>EnterData!F97</f>
        <v>0</v>
      </c>
      <c r="L93" t="str" cm="1">
        <f t="array" aca="1" ref="L93" ca="1">IFERROR(IF(G93&lt;&gt;"",_xlfn.ANCHORARRAY(G93),IF(OR(K93=0,K93=""),TRANSPOSE(T.Name),TRANSPOSE(_xlfn._xlws.FILTER('Rot.Out'!Q:Q &amp; "",('Rot.Out'!O:O=ED.LookUps!K93)*('Rot.Out'!V:V&lt;&gt;"Yes"))))),"Error please report")</f>
        <v>Error please report</v>
      </c>
      <c r="ATK93" t="str" cm="1">
        <f t="array" ref="ATK93">IFERROR(IF(K93=0,TRANSPOSE(_xlfn.ANCHORARRAY(#REF!)),TRANSPOSE(_xlfn._xlws.FILTER('Rot.Out'!Q:Q,('Rot.Out'!O:O=ED.LookUps!K93)*('Rot.Out'!V:V="Yes")))),"")</f>
        <v/>
      </c>
    </row>
    <row r="94" spans="1:12 1207:1207" x14ac:dyDescent="0.35">
      <c r="A94" t="e">
        <f>EnterData!#REF!</f>
        <v>#REF!</v>
      </c>
      <c r="B94" t="e" cm="1">
        <f t="array" ref="B94">IF(OR(A94="",A94=0),"",IFERROR(_xlfn._xlws.FILTER(#REF! &amp; "",#REF!=ED.LookUps!A94),""))</f>
        <v>#REF!</v>
      </c>
      <c r="G94" t="str" cm="1">
        <f t="array" ref="G94">IFERROR(_xlfn._xlws.FILTER(_xlfn.ANCHORARRAY(B94),_xlfn.ANCHORARRAY(B94)&lt;&gt;0),"")</f>
        <v/>
      </c>
      <c r="K94">
        <f>EnterData!F98</f>
        <v>0</v>
      </c>
      <c r="L94" t="str" cm="1">
        <f t="array" aca="1" ref="L94" ca="1">IFERROR(IF(G94&lt;&gt;"",_xlfn.ANCHORARRAY(G94),IF(OR(K94=0,K94=""),TRANSPOSE(T.Name),TRANSPOSE(_xlfn._xlws.FILTER('Rot.Out'!Q:Q &amp; "",('Rot.Out'!O:O=ED.LookUps!K94)*('Rot.Out'!V:V&lt;&gt;"Yes"))))),"Error please report")</f>
        <v>Error please report</v>
      </c>
      <c r="ATK94" t="str" cm="1">
        <f t="array" ref="ATK94">IFERROR(IF(K94=0,TRANSPOSE(_xlfn.ANCHORARRAY(#REF!)),TRANSPOSE(_xlfn._xlws.FILTER('Rot.Out'!Q:Q,('Rot.Out'!O:O=ED.LookUps!K94)*('Rot.Out'!V:V="Yes")))),"")</f>
        <v/>
      </c>
    </row>
    <row r="95" spans="1:12 1207:1207" x14ac:dyDescent="0.35">
      <c r="A95" t="e">
        <f>EnterData!#REF!</f>
        <v>#REF!</v>
      </c>
      <c r="B95" t="e" cm="1">
        <f t="array" ref="B95">IF(OR(A95="",A95=0),"",IFERROR(_xlfn._xlws.FILTER(#REF! &amp; "",#REF!=ED.LookUps!A95),""))</f>
        <v>#REF!</v>
      </c>
      <c r="G95" t="str" cm="1">
        <f t="array" ref="G95">IFERROR(_xlfn._xlws.FILTER(_xlfn.ANCHORARRAY(B95),_xlfn.ANCHORARRAY(B95)&lt;&gt;0),"")</f>
        <v/>
      </c>
      <c r="K95">
        <f>EnterData!F99</f>
        <v>0</v>
      </c>
      <c r="L95" t="str" cm="1">
        <f t="array" aca="1" ref="L95" ca="1">IFERROR(IF(G95&lt;&gt;"",_xlfn.ANCHORARRAY(G95),IF(OR(K95=0,K95=""),TRANSPOSE(T.Name),TRANSPOSE(_xlfn._xlws.FILTER('Rot.Out'!Q:Q &amp; "",('Rot.Out'!O:O=ED.LookUps!K95)*('Rot.Out'!V:V&lt;&gt;"Yes"))))),"Error please report")</f>
        <v>Error please report</v>
      </c>
      <c r="ATK95" t="str" cm="1">
        <f t="array" ref="ATK95">IFERROR(IF(K95=0,TRANSPOSE(_xlfn.ANCHORARRAY(#REF!)),TRANSPOSE(_xlfn._xlws.FILTER('Rot.Out'!Q:Q,('Rot.Out'!O:O=ED.LookUps!K95)*('Rot.Out'!V:V="Yes")))),"")</f>
        <v/>
      </c>
    </row>
    <row r="96" spans="1:12 1207:1207" x14ac:dyDescent="0.35">
      <c r="A96" t="e">
        <f>EnterData!#REF!</f>
        <v>#REF!</v>
      </c>
      <c r="B96" t="e" cm="1">
        <f t="array" ref="B96">IF(OR(A96="",A96=0),"",IFERROR(_xlfn._xlws.FILTER(#REF! &amp; "",#REF!=ED.LookUps!A96),""))</f>
        <v>#REF!</v>
      </c>
      <c r="G96" t="str" cm="1">
        <f t="array" ref="G96">IFERROR(_xlfn._xlws.FILTER(_xlfn.ANCHORARRAY(B96),_xlfn.ANCHORARRAY(B96)&lt;&gt;0),"")</f>
        <v/>
      </c>
      <c r="K96">
        <f>EnterData!F100</f>
        <v>0</v>
      </c>
      <c r="L96" t="str" cm="1">
        <f t="array" aca="1" ref="L96" ca="1">IFERROR(IF(G96&lt;&gt;"",_xlfn.ANCHORARRAY(G96),IF(OR(K96=0,K96=""),TRANSPOSE(T.Name),TRANSPOSE(_xlfn._xlws.FILTER('Rot.Out'!Q:Q &amp; "",('Rot.Out'!O:O=ED.LookUps!K96)*('Rot.Out'!V:V&lt;&gt;"Yes"))))),"Error please report")</f>
        <v>Error please report</v>
      </c>
      <c r="ATK96" t="str" cm="1">
        <f t="array" ref="ATK96">IFERROR(IF(K96=0,TRANSPOSE(_xlfn.ANCHORARRAY(#REF!)),TRANSPOSE(_xlfn._xlws.FILTER('Rot.Out'!Q:Q,('Rot.Out'!O:O=ED.LookUps!K96)*('Rot.Out'!V:V="Yes")))),"")</f>
        <v/>
      </c>
    </row>
    <row r="97" spans="1:12 1207:1207" x14ac:dyDescent="0.35">
      <c r="A97" t="e">
        <f>EnterData!#REF!</f>
        <v>#REF!</v>
      </c>
      <c r="B97" t="e" cm="1">
        <f t="array" ref="B97">IF(OR(A97="",A97=0),"",IFERROR(_xlfn._xlws.FILTER(#REF! &amp; "",#REF!=ED.LookUps!A97),""))</f>
        <v>#REF!</v>
      </c>
      <c r="G97" t="str" cm="1">
        <f t="array" ref="G97">IFERROR(_xlfn._xlws.FILTER(_xlfn.ANCHORARRAY(B97),_xlfn.ANCHORARRAY(B97)&lt;&gt;0),"")</f>
        <v/>
      </c>
      <c r="K97">
        <f>EnterData!F101</f>
        <v>0</v>
      </c>
      <c r="L97" t="str" cm="1">
        <f t="array" aca="1" ref="L97" ca="1">IFERROR(IF(G97&lt;&gt;"",_xlfn.ANCHORARRAY(G97),IF(OR(K97=0,K97=""),TRANSPOSE(T.Name),TRANSPOSE(_xlfn._xlws.FILTER('Rot.Out'!Q:Q &amp; "",('Rot.Out'!O:O=ED.LookUps!K97)*('Rot.Out'!V:V&lt;&gt;"Yes"))))),"Error please report")</f>
        <v>Error please report</v>
      </c>
      <c r="ATK97" t="str" cm="1">
        <f t="array" ref="ATK97">IFERROR(IF(K97=0,TRANSPOSE(_xlfn.ANCHORARRAY(#REF!)),TRANSPOSE(_xlfn._xlws.FILTER('Rot.Out'!Q:Q,('Rot.Out'!O:O=ED.LookUps!K97)*('Rot.Out'!V:V="Yes")))),"")</f>
        <v/>
      </c>
    </row>
    <row r="98" spans="1:12 1207:1207" x14ac:dyDescent="0.35">
      <c r="A98" t="e">
        <f>EnterData!#REF!</f>
        <v>#REF!</v>
      </c>
      <c r="B98" t="e" cm="1">
        <f t="array" ref="B98">IF(OR(A98="",A98=0),"",IFERROR(_xlfn._xlws.FILTER(#REF! &amp; "",#REF!=ED.LookUps!A98),""))</f>
        <v>#REF!</v>
      </c>
      <c r="G98" t="str" cm="1">
        <f t="array" ref="G98">IFERROR(_xlfn._xlws.FILTER(_xlfn.ANCHORARRAY(B98),_xlfn.ANCHORARRAY(B98)&lt;&gt;0),"")</f>
        <v/>
      </c>
      <c r="K98">
        <f>EnterData!F102</f>
        <v>0</v>
      </c>
      <c r="L98" t="str" cm="1">
        <f t="array" aca="1" ref="L98" ca="1">IFERROR(IF(G98&lt;&gt;"",_xlfn.ANCHORARRAY(G98),IF(OR(K98=0,K98=""),TRANSPOSE(T.Name),TRANSPOSE(_xlfn._xlws.FILTER('Rot.Out'!Q:Q &amp; "",('Rot.Out'!O:O=ED.LookUps!K98)*('Rot.Out'!V:V&lt;&gt;"Yes"))))),"Error please report")</f>
        <v>Error please report</v>
      </c>
      <c r="ATK98" t="str" cm="1">
        <f t="array" ref="ATK98">IFERROR(IF(K98=0,TRANSPOSE(_xlfn.ANCHORARRAY(#REF!)),TRANSPOSE(_xlfn._xlws.FILTER('Rot.Out'!Q:Q,('Rot.Out'!O:O=ED.LookUps!K98)*('Rot.Out'!V:V="Yes")))),"")</f>
        <v/>
      </c>
    </row>
    <row r="99" spans="1:12 1207:1207" x14ac:dyDescent="0.35">
      <c r="A99" t="e">
        <f>EnterData!#REF!</f>
        <v>#REF!</v>
      </c>
      <c r="B99" t="e" cm="1">
        <f t="array" ref="B99">IF(OR(A99="",A99=0),"",IFERROR(_xlfn._xlws.FILTER(#REF! &amp; "",#REF!=ED.LookUps!A99),""))</f>
        <v>#REF!</v>
      </c>
      <c r="G99" t="str" cm="1">
        <f t="array" ref="G99">IFERROR(_xlfn._xlws.FILTER(_xlfn.ANCHORARRAY(B99),_xlfn.ANCHORARRAY(B99)&lt;&gt;0),"")</f>
        <v/>
      </c>
      <c r="K99">
        <f>EnterData!F103</f>
        <v>0</v>
      </c>
      <c r="L99" t="str" cm="1">
        <f t="array" aca="1" ref="L99" ca="1">IFERROR(IF(G99&lt;&gt;"",_xlfn.ANCHORARRAY(G99),IF(OR(K99=0,K99=""),TRANSPOSE(T.Name),TRANSPOSE(_xlfn._xlws.FILTER('Rot.Out'!Q:Q &amp; "",('Rot.Out'!O:O=ED.LookUps!K99)*('Rot.Out'!V:V&lt;&gt;"Yes"))))),"Error please report")</f>
        <v>Error please report</v>
      </c>
      <c r="ATK99" t="str" cm="1">
        <f t="array" ref="ATK99">IFERROR(IF(K99=0,TRANSPOSE(_xlfn.ANCHORARRAY(#REF!)),TRANSPOSE(_xlfn._xlws.FILTER('Rot.Out'!Q:Q,('Rot.Out'!O:O=ED.LookUps!K99)*('Rot.Out'!V:V="Yes")))),"")</f>
        <v/>
      </c>
    </row>
    <row r="100" spans="1:12 1207:1207" x14ac:dyDescent="0.35">
      <c r="A100" t="e">
        <f>EnterData!#REF!</f>
        <v>#REF!</v>
      </c>
      <c r="B100" t="e" cm="1">
        <f t="array" ref="B100">IF(OR(A100="",A100=0),"",IFERROR(_xlfn._xlws.FILTER(#REF! &amp; "",#REF!=ED.LookUps!A100),""))</f>
        <v>#REF!</v>
      </c>
      <c r="G100" t="str" cm="1">
        <f t="array" ref="G100">IFERROR(_xlfn._xlws.FILTER(_xlfn.ANCHORARRAY(B100),_xlfn.ANCHORARRAY(B100)&lt;&gt;0),"")</f>
        <v/>
      </c>
      <c r="K100">
        <f>EnterData!F104</f>
        <v>0</v>
      </c>
      <c r="L100" t="str" cm="1">
        <f t="array" aca="1" ref="L100" ca="1">IFERROR(IF(G100&lt;&gt;"",_xlfn.ANCHORARRAY(G100),IF(OR(K100=0,K100=""),TRANSPOSE(T.Name),TRANSPOSE(_xlfn._xlws.FILTER('Rot.Out'!Q:Q &amp; "",('Rot.Out'!O:O=ED.LookUps!K100)*('Rot.Out'!V:V&lt;&gt;"Yes"))))),"Error please report")</f>
        <v>Error please report</v>
      </c>
      <c r="ATK100" t="str" cm="1">
        <f t="array" ref="ATK100">IFERROR(IF(K100=0,TRANSPOSE(_xlfn.ANCHORARRAY(#REF!)),TRANSPOSE(_xlfn._xlws.FILTER('Rot.Out'!Q:Q,('Rot.Out'!O:O=ED.LookUps!K100)*('Rot.Out'!V:V="Yes")))),"")</f>
        <v/>
      </c>
    </row>
    <row r="101" spans="1:12 1207:1207" x14ac:dyDescent="0.35">
      <c r="A101" t="e">
        <f>EnterData!#REF!</f>
        <v>#REF!</v>
      </c>
      <c r="B101" t="e" cm="1">
        <f t="array" ref="B101">IF(OR(A101="",A101=0),"",IFERROR(_xlfn._xlws.FILTER(#REF! &amp; "",#REF!=ED.LookUps!A101),""))</f>
        <v>#REF!</v>
      </c>
      <c r="G101" t="str" cm="1">
        <f t="array" ref="G101">IFERROR(_xlfn._xlws.FILTER(_xlfn.ANCHORARRAY(B101),_xlfn.ANCHORARRAY(B101)&lt;&gt;0),"")</f>
        <v/>
      </c>
      <c r="K101">
        <f>EnterData!F105</f>
        <v>0</v>
      </c>
      <c r="L101" t="str" cm="1">
        <f t="array" aca="1" ref="L101" ca="1">IFERROR(IF(G101&lt;&gt;"",_xlfn.ANCHORARRAY(G101),IF(OR(K101=0,K101=""),TRANSPOSE(T.Name),TRANSPOSE(_xlfn._xlws.FILTER('Rot.Out'!Q:Q &amp; "",('Rot.Out'!O:O=ED.LookUps!K101)*('Rot.Out'!V:V&lt;&gt;"Yes"))))),"Error please report")</f>
        <v>Error please report</v>
      </c>
      <c r="ATK101" t="str" cm="1">
        <f t="array" ref="ATK101">IFERROR(IF(K101=0,TRANSPOSE(_xlfn.ANCHORARRAY(#REF!)),TRANSPOSE(_xlfn._xlws.FILTER('Rot.Out'!Q:Q,('Rot.Out'!O:O=ED.LookUps!K101)*('Rot.Out'!V:V="Yes")))),"")</f>
        <v/>
      </c>
    </row>
    <row r="102" spans="1:12 1207:1207" x14ac:dyDescent="0.35">
      <c r="A102" t="e">
        <f>EnterData!#REF!</f>
        <v>#REF!</v>
      </c>
      <c r="B102" t="e" cm="1">
        <f t="array" ref="B102">IF(OR(A102="",A102=0),"",IFERROR(_xlfn._xlws.FILTER(#REF! &amp; "",#REF!=ED.LookUps!A102),""))</f>
        <v>#REF!</v>
      </c>
      <c r="G102" t="str" cm="1">
        <f t="array" ref="G102">IFERROR(_xlfn._xlws.FILTER(_xlfn.ANCHORARRAY(B102),_xlfn.ANCHORARRAY(B102)&lt;&gt;0),"")</f>
        <v/>
      </c>
      <c r="K102">
        <f>EnterData!F106</f>
        <v>0</v>
      </c>
      <c r="L102" t="str" cm="1">
        <f t="array" aca="1" ref="L102" ca="1">IFERROR(IF(G102&lt;&gt;"",_xlfn.ANCHORARRAY(G102),IF(OR(K102=0,K102=""),TRANSPOSE(T.Name),TRANSPOSE(_xlfn._xlws.FILTER('Rot.Out'!Q:Q &amp; "",('Rot.Out'!O:O=ED.LookUps!K102)*('Rot.Out'!V:V&lt;&gt;"Yes"))))),"Error please report")</f>
        <v>Error please report</v>
      </c>
      <c r="ATK102" t="str" cm="1">
        <f t="array" ref="ATK102">IFERROR(IF(K102=0,TRANSPOSE(_xlfn.ANCHORARRAY(#REF!)),TRANSPOSE(_xlfn._xlws.FILTER('Rot.Out'!Q:Q,('Rot.Out'!O:O=ED.LookUps!K102)*('Rot.Out'!V:V="Yes")))),"")</f>
        <v/>
      </c>
    </row>
    <row r="103" spans="1:12 1207:1207" x14ac:dyDescent="0.35">
      <c r="A103" t="e">
        <f>EnterData!#REF!</f>
        <v>#REF!</v>
      </c>
      <c r="B103" t="e" cm="1">
        <f t="array" ref="B103">IF(OR(A103="",A103=0),"",IFERROR(_xlfn._xlws.FILTER(#REF! &amp; "",#REF!=ED.LookUps!A103),""))</f>
        <v>#REF!</v>
      </c>
      <c r="G103" t="str" cm="1">
        <f t="array" ref="G103">IFERROR(_xlfn._xlws.FILTER(_xlfn.ANCHORARRAY(B103),_xlfn.ANCHORARRAY(B103)&lt;&gt;0),"")</f>
        <v/>
      </c>
      <c r="K103">
        <f>EnterData!F107</f>
        <v>0</v>
      </c>
      <c r="L103" t="str" cm="1">
        <f t="array" aca="1" ref="L103" ca="1">IFERROR(IF(G103&lt;&gt;"",_xlfn.ANCHORARRAY(G103),IF(OR(K103=0,K103=""),TRANSPOSE(T.Name),TRANSPOSE(_xlfn._xlws.FILTER('Rot.Out'!Q:Q &amp; "",('Rot.Out'!O:O=ED.LookUps!K103)*('Rot.Out'!V:V&lt;&gt;"Yes"))))),"Error please report")</f>
        <v>Error please report</v>
      </c>
      <c r="ATK103" t="str" cm="1">
        <f t="array" ref="ATK103">IFERROR(IF(K103=0,TRANSPOSE(_xlfn.ANCHORARRAY(#REF!)),TRANSPOSE(_xlfn._xlws.FILTER('Rot.Out'!Q:Q,('Rot.Out'!O:O=ED.LookUps!K103)*('Rot.Out'!V:V="Yes")))),"")</f>
        <v/>
      </c>
    </row>
    <row r="104" spans="1:12 1207:1207" x14ac:dyDescent="0.35">
      <c r="A104" t="e">
        <f>EnterData!#REF!</f>
        <v>#REF!</v>
      </c>
      <c r="B104" t="e" cm="1">
        <f t="array" ref="B104">IF(OR(A104="",A104=0),"",IFERROR(_xlfn._xlws.FILTER(#REF! &amp; "",#REF!=ED.LookUps!A104),""))</f>
        <v>#REF!</v>
      </c>
      <c r="G104" t="str" cm="1">
        <f t="array" ref="G104">IFERROR(_xlfn._xlws.FILTER(_xlfn.ANCHORARRAY(B104),_xlfn.ANCHORARRAY(B104)&lt;&gt;0),"")</f>
        <v/>
      </c>
      <c r="K104">
        <f>EnterData!F108</f>
        <v>0</v>
      </c>
      <c r="L104" t="str" cm="1">
        <f t="array" aca="1" ref="L104" ca="1">IFERROR(IF(G104&lt;&gt;"",_xlfn.ANCHORARRAY(G104),IF(OR(K104=0,K104=""),TRANSPOSE(T.Name),TRANSPOSE(_xlfn._xlws.FILTER('Rot.Out'!Q:Q &amp; "",('Rot.Out'!O:O=ED.LookUps!K104)*('Rot.Out'!V:V&lt;&gt;"Yes"))))),"Error please report")</f>
        <v>Error please report</v>
      </c>
      <c r="ATK104" t="str" cm="1">
        <f t="array" ref="ATK104">IFERROR(IF(K104=0,TRANSPOSE(_xlfn.ANCHORARRAY(#REF!)),TRANSPOSE(_xlfn._xlws.FILTER('Rot.Out'!Q:Q,('Rot.Out'!O:O=ED.LookUps!K104)*('Rot.Out'!V:V="Yes")))),"")</f>
        <v/>
      </c>
    </row>
    <row r="105" spans="1:12 1207:1207" x14ac:dyDescent="0.35">
      <c r="A105" t="e">
        <f>EnterData!#REF!</f>
        <v>#REF!</v>
      </c>
      <c r="B105" t="e" cm="1">
        <f t="array" ref="B105">IF(OR(A105="",A105=0),"",IFERROR(_xlfn._xlws.FILTER(#REF! &amp; "",#REF!=ED.LookUps!A105),""))</f>
        <v>#REF!</v>
      </c>
      <c r="G105" t="str" cm="1">
        <f t="array" ref="G105">IFERROR(_xlfn._xlws.FILTER(_xlfn.ANCHORARRAY(B105),_xlfn.ANCHORARRAY(B105)&lt;&gt;0),"")</f>
        <v/>
      </c>
      <c r="K105">
        <f>EnterData!F109</f>
        <v>0</v>
      </c>
      <c r="L105" t="str" cm="1">
        <f t="array" aca="1" ref="L105" ca="1">IFERROR(IF(G105&lt;&gt;"",_xlfn.ANCHORARRAY(G105),IF(OR(K105=0,K105=""),TRANSPOSE(T.Name),TRANSPOSE(_xlfn._xlws.FILTER('Rot.Out'!Q:Q &amp; "",('Rot.Out'!O:O=ED.LookUps!K105)*('Rot.Out'!V:V&lt;&gt;"Yes"))))),"Error please report")</f>
        <v>Error please report</v>
      </c>
      <c r="ATK105" t="str" cm="1">
        <f t="array" ref="ATK105">IFERROR(IF(K105=0,TRANSPOSE(_xlfn.ANCHORARRAY(#REF!)),TRANSPOSE(_xlfn._xlws.FILTER('Rot.Out'!Q:Q,('Rot.Out'!O:O=ED.LookUps!K105)*('Rot.Out'!V:V="Yes")))),"")</f>
        <v/>
      </c>
    </row>
    <row r="106" spans="1:12 1207:1207" x14ac:dyDescent="0.35">
      <c r="A106" t="e">
        <f>EnterData!#REF!</f>
        <v>#REF!</v>
      </c>
      <c r="B106" t="e" cm="1">
        <f t="array" ref="B106">IF(OR(A106="",A106=0),"",IFERROR(_xlfn._xlws.FILTER(#REF! &amp; "",#REF!=ED.LookUps!A106),""))</f>
        <v>#REF!</v>
      </c>
      <c r="G106" t="str" cm="1">
        <f t="array" ref="G106">IFERROR(_xlfn._xlws.FILTER(_xlfn.ANCHORARRAY(B106),_xlfn.ANCHORARRAY(B106)&lt;&gt;0),"")</f>
        <v/>
      </c>
      <c r="K106">
        <f>EnterData!F110</f>
        <v>0</v>
      </c>
      <c r="L106" t="str" cm="1">
        <f t="array" aca="1" ref="L106" ca="1">IFERROR(IF(G106&lt;&gt;"",_xlfn.ANCHORARRAY(G106),IF(OR(K106=0,K106=""),TRANSPOSE(T.Name),TRANSPOSE(_xlfn._xlws.FILTER('Rot.Out'!Q:Q &amp; "",('Rot.Out'!O:O=ED.LookUps!K106)*('Rot.Out'!V:V&lt;&gt;"Yes"))))),"Error please report")</f>
        <v>Error please report</v>
      </c>
      <c r="ATK106" t="str" cm="1">
        <f t="array" ref="ATK106">IFERROR(IF(K106=0,TRANSPOSE(_xlfn.ANCHORARRAY(#REF!)),TRANSPOSE(_xlfn._xlws.FILTER('Rot.Out'!Q:Q,('Rot.Out'!O:O=ED.LookUps!K106)*('Rot.Out'!V:V="Yes")))),"")</f>
        <v/>
      </c>
    </row>
    <row r="107" spans="1:12 1207:1207" x14ac:dyDescent="0.35">
      <c r="A107" t="e">
        <f>EnterData!#REF!</f>
        <v>#REF!</v>
      </c>
      <c r="B107" t="e" cm="1">
        <f t="array" ref="B107">IF(OR(A107="",A107=0),"",IFERROR(_xlfn._xlws.FILTER(#REF! &amp; "",#REF!=ED.LookUps!A107),""))</f>
        <v>#REF!</v>
      </c>
      <c r="G107" t="str" cm="1">
        <f t="array" ref="G107">IFERROR(_xlfn._xlws.FILTER(_xlfn.ANCHORARRAY(B107),_xlfn.ANCHORARRAY(B107)&lt;&gt;0),"")</f>
        <v/>
      </c>
      <c r="K107">
        <f>EnterData!F111</f>
        <v>0</v>
      </c>
      <c r="L107" t="str" cm="1">
        <f t="array" aca="1" ref="L107" ca="1">IFERROR(IF(G107&lt;&gt;"",_xlfn.ANCHORARRAY(G107),IF(OR(K107=0,K107=""),TRANSPOSE(T.Name),TRANSPOSE(_xlfn._xlws.FILTER('Rot.Out'!Q:Q &amp; "",('Rot.Out'!O:O=ED.LookUps!K107)*('Rot.Out'!V:V&lt;&gt;"Yes"))))),"Error please report")</f>
        <v>Error please report</v>
      </c>
      <c r="ATK107" t="str" cm="1">
        <f t="array" ref="ATK107">IFERROR(IF(K107=0,TRANSPOSE(_xlfn.ANCHORARRAY(#REF!)),TRANSPOSE(_xlfn._xlws.FILTER('Rot.Out'!Q:Q,('Rot.Out'!O:O=ED.LookUps!K107)*('Rot.Out'!V:V="Yes")))),"")</f>
        <v/>
      </c>
    </row>
    <row r="108" spans="1:12 1207:1207" x14ac:dyDescent="0.35">
      <c r="A108" t="e">
        <f>EnterData!#REF!</f>
        <v>#REF!</v>
      </c>
      <c r="B108" t="e" cm="1">
        <f t="array" ref="B108">IF(OR(A108="",A108=0),"",IFERROR(_xlfn._xlws.FILTER(#REF! &amp; "",#REF!=ED.LookUps!A108),""))</f>
        <v>#REF!</v>
      </c>
      <c r="G108" t="str" cm="1">
        <f t="array" ref="G108">IFERROR(_xlfn._xlws.FILTER(_xlfn.ANCHORARRAY(B108),_xlfn.ANCHORARRAY(B108)&lt;&gt;0),"")</f>
        <v/>
      </c>
      <c r="K108">
        <f>EnterData!F112</f>
        <v>0</v>
      </c>
      <c r="L108" t="str" cm="1">
        <f t="array" aca="1" ref="L108" ca="1">IFERROR(IF(G108&lt;&gt;"",_xlfn.ANCHORARRAY(G108),IF(OR(K108=0,K108=""),TRANSPOSE(T.Name),TRANSPOSE(_xlfn._xlws.FILTER('Rot.Out'!Q:Q &amp; "",('Rot.Out'!O:O=ED.LookUps!K108)*('Rot.Out'!V:V&lt;&gt;"Yes"))))),"Error please report")</f>
        <v>Error please report</v>
      </c>
      <c r="ATK108" t="str" cm="1">
        <f t="array" ref="ATK108">IFERROR(IF(K108=0,TRANSPOSE(_xlfn.ANCHORARRAY(#REF!)),TRANSPOSE(_xlfn._xlws.FILTER('Rot.Out'!Q:Q,('Rot.Out'!O:O=ED.LookUps!K108)*('Rot.Out'!V:V="Yes")))),"")</f>
        <v/>
      </c>
    </row>
    <row r="109" spans="1:12 1207:1207" x14ac:dyDescent="0.35">
      <c r="A109" t="e">
        <f>EnterData!#REF!</f>
        <v>#REF!</v>
      </c>
      <c r="B109" t="e" cm="1">
        <f t="array" ref="B109">IF(OR(A109="",A109=0),"",IFERROR(_xlfn._xlws.FILTER(#REF! &amp; "",#REF!=ED.LookUps!A109),""))</f>
        <v>#REF!</v>
      </c>
      <c r="G109" t="str" cm="1">
        <f t="array" ref="G109">IFERROR(_xlfn._xlws.FILTER(_xlfn.ANCHORARRAY(B109),_xlfn.ANCHORARRAY(B109)&lt;&gt;0),"")</f>
        <v/>
      </c>
      <c r="K109">
        <f>EnterData!F113</f>
        <v>0</v>
      </c>
      <c r="L109" t="str" cm="1">
        <f t="array" aca="1" ref="L109" ca="1">IFERROR(IF(G109&lt;&gt;"",_xlfn.ANCHORARRAY(G109),IF(OR(K109=0,K109=""),TRANSPOSE(T.Name),TRANSPOSE(_xlfn._xlws.FILTER('Rot.Out'!Q:Q &amp; "",('Rot.Out'!O:O=ED.LookUps!K109)*('Rot.Out'!V:V&lt;&gt;"Yes"))))),"Error please report")</f>
        <v>Error please report</v>
      </c>
      <c r="ATK109" t="str" cm="1">
        <f t="array" ref="ATK109">IFERROR(IF(K109=0,TRANSPOSE(_xlfn.ANCHORARRAY(#REF!)),TRANSPOSE(_xlfn._xlws.FILTER('Rot.Out'!Q:Q,('Rot.Out'!O:O=ED.LookUps!K109)*('Rot.Out'!V:V="Yes")))),"")</f>
        <v/>
      </c>
    </row>
    <row r="110" spans="1:12 1207:1207" x14ac:dyDescent="0.35">
      <c r="A110" t="e">
        <f>EnterData!#REF!</f>
        <v>#REF!</v>
      </c>
      <c r="B110" t="e" cm="1">
        <f t="array" ref="B110">IF(OR(A110="",A110=0),"",IFERROR(_xlfn._xlws.FILTER(#REF! &amp; "",#REF!=ED.LookUps!A110),""))</f>
        <v>#REF!</v>
      </c>
      <c r="G110" t="str" cm="1">
        <f t="array" ref="G110">IFERROR(_xlfn._xlws.FILTER(_xlfn.ANCHORARRAY(B110),_xlfn.ANCHORARRAY(B110)&lt;&gt;0),"")</f>
        <v/>
      </c>
      <c r="K110">
        <f>EnterData!F114</f>
        <v>0</v>
      </c>
      <c r="L110" t="str" cm="1">
        <f t="array" aca="1" ref="L110" ca="1">IFERROR(IF(G110&lt;&gt;"",_xlfn.ANCHORARRAY(G110),IF(OR(K110=0,K110=""),TRANSPOSE(T.Name),TRANSPOSE(_xlfn._xlws.FILTER('Rot.Out'!Q:Q &amp; "",('Rot.Out'!O:O=ED.LookUps!K110)*('Rot.Out'!V:V&lt;&gt;"Yes"))))),"Error please report")</f>
        <v>Error please report</v>
      </c>
      <c r="ATK110" t="str" cm="1">
        <f t="array" ref="ATK110">IFERROR(IF(K110=0,TRANSPOSE(_xlfn.ANCHORARRAY(#REF!)),TRANSPOSE(_xlfn._xlws.FILTER('Rot.Out'!Q:Q,('Rot.Out'!O:O=ED.LookUps!K110)*('Rot.Out'!V:V="Yes")))),"")</f>
        <v/>
      </c>
    </row>
    <row r="111" spans="1:12 1207:1207" x14ac:dyDescent="0.35">
      <c r="A111" t="e">
        <f>EnterData!#REF!</f>
        <v>#REF!</v>
      </c>
      <c r="B111" t="e" cm="1">
        <f t="array" ref="B111">IF(OR(A111="",A111=0),"",IFERROR(_xlfn._xlws.FILTER(#REF! &amp; "",#REF!=ED.LookUps!A111),""))</f>
        <v>#REF!</v>
      </c>
      <c r="G111" t="str" cm="1">
        <f t="array" ref="G111">IFERROR(_xlfn._xlws.FILTER(_xlfn.ANCHORARRAY(B111),_xlfn.ANCHORARRAY(B111)&lt;&gt;0),"")</f>
        <v/>
      </c>
      <c r="K111">
        <f>EnterData!F115</f>
        <v>0</v>
      </c>
      <c r="L111" t="str" cm="1">
        <f t="array" aca="1" ref="L111" ca="1">IFERROR(IF(G111&lt;&gt;"",_xlfn.ANCHORARRAY(G111),IF(OR(K111=0,K111=""),TRANSPOSE(T.Name),TRANSPOSE(_xlfn._xlws.FILTER('Rot.Out'!Q:Q &amp; "",('Rot.Out'!O:O=ED.LookUps!K111)*('Rot.Out'!V:V&lt;&gt;"Yes"))))),"Error please report")</f>
        <v>Error please report</v>
      </c>
      <c r="ATK111" t="str" cm="1">
        <f t="array" ref="ATK111">IFERROR(IF(K111=0,TRANSPOSE(_xlfn.ANCHORARRAY(#REF!)),TRANSPOSE(_xlfn._xlws.FILTER('Rot.Out'!Q:Q,('Rot.Out'!O:O=ED.LookUps!K111)*('Rot.Out'!V:V="Yes")))),"")</f>
        <v/>
      </c>
    </row>
    <row r="112" spans="1:12 1207:1207" x14ac:dyDescent="0.35">
      <c r="A112" t="e">
        <f>EnterData!#REF!</f>
        <v>#REF!</v>
      </c>
      <c r="B112" t="e" cm="1">
        <f t="array" ref="B112">IF(OR(A112="",A112=0),"",IFERROR(_xlfn._xlws.FILTER(#REF! &amp; "",#REF!=ED.LookUps!A112),""))</f>
        <v>#REF!</v>
      </c>
      <c r="G112" t="str" cm="1">
        <f t="array" ref="G112">IFERROR(_xlfn._xlws.FILTER(_xlfn.ANCHORARRAY(B112),_xlfn.ANCHORARRAY(B112)&lt;&gt;0),"")</f>
        <v/>
      </c>
      <c r="K112">
        <f>EnterData!F116</f>
        <v>0</v>
      </c>
      <c r="L112" t="str" cm="1">
        <f t="array" aca="1" ref="L112" ca="1">IFERROR(IF(G112&lt;&gt;"",_xlfn.ANCHORARRAY(G112),IF(OR(K112=0,K112=""),TRANSPOSE(T.Name),TRANSPOSE(_xlfn._xlws.FILTER('Rot.Out'!Q:Q &amp; "",('Rot.Out'!O:O=ED.LookUps!K112)*('Rot.Out'!V:V&lt;&gt;"Yes"))))),"Error please report")</f>
        <v>Error please report</v>
      </c>
      <c r="ATK112" t="str" cm="1">
        <f t="array" ref="ATK112">IFERROR(IF(K112=0,TRANSPOSE(_xlfn.ANCHORARRAY(#REF!)),TRANSPOSE(_xlfn._xlws.FILTER('Rot.Out'!Q:Q,('Rot.Out'!O:O=ED.LookUps!K112)*('Rot.Out'!V:V="Yes")))),"")</f>
        <v/>
      </c>
    </row>
    <row r="113" spans="1:12 1207:1207" x14ac:dyDescent="0.35">
      <c r="A113" t="e">
        <f>EnterData!#REF!</f>
        <v>#REF!</v>
      </c>
      <c r="B113" t="e" cm="1">
        <f t="array" ref="B113">IF(OR(A113="",A113=0),"",IFERROR(_xlfn._xlws.FILTER(#REF! &amp; "",#REF!=ED.LookUps!A113),""))</f>
        <v>#REF!</v>
      </c>
      <c r="G113" t="str" cm="1">
        <f t="array" ref="G113">IFERROR(_xlfn._xlws.FILTER(_xlfn.ANCHORARRAY(B113),_xlfn.ANCHORARRAY(B113)&lt;&gt;0),"")</f>
        <v/>
      </c>
      <c r="K113">
        <f>EnterData!F117</f>
        <v>0</v>
      </c>
      <c r="L113" t="str" cm="1">
        <f t="array" aca="1" ref="L113" ca="1">IFERROR(IF(G113&lt;&gt;"",_xlfn.ANCHORARRAY(G113),IF(OR(K113=0,K113=""),TRANSPOSE(T.Name),TRANSPOSE(_xlfn._xlws.FILTER('Rot.Out'!Q:Q &amp; "",('Rot.Out'!O:O=ED.LookUps!K113)*('Rot.Out'!V:V&lt;&gt;"Yes"))))),"Error please report")</f>
        <v>Error please report</v>
      </c>
      <c r="ATK113" t="str" cm="1">
        <f t="array" ref="ATK113">IFERROR(IF(K113=0,TRANSPOSE(_xlfn.ANCHORARRAY(#REF!)),TRANSPOSE(_xlfn._xlws.FILTER('Rot.Out'!Q:Q,('Rot.Out'!O:O=ED.LookUps!K113)*('Rot.Out'!V:V="Yes")))),"")</f>
        <v/>
      </c>
    </row>
    <row r="114" spans="1:12 1207:1207" x14ac:dyDescent="0.35">
      <c r="A114" t="e">
        <f>EnterData!#REF!</f>
        <v>#REF!</v>
      </c>
      <c r="B114" t="e" cm="1">
        <f t="array" ref="B114">IF(OR(A114="",A114=0),"",IFERROR(_xlfn._xlws.FILTER(#REF! &amp; "",#REF!=ED.LookUps!A114),""))</f>
        <v>#REF!</v>
      </c>
      <c r="G114" t="str" cm="1">
        <f t="array" ref="G114">IFERROR(_xlfn._xlws.FILTER(_xlfn.ANCHORARRAY(B114),_xlfn.ANCHORARRAY(B114)&lt;&gt;0),"")</f>
        <v/>
      </c>
      <c r="K114">
        <f>EnterData!F118</f>
        <v>0</v>
      </c>
      <c r="L114" t="str" cm="1">
        <f t="array" aca="1" ref="L114" ca="1">IFERROR(IF(G114&lt;&gt;"",_xlfn.ANCHORARRAY(G114),IF(OR(K114=0,K114=""),TRANSPOSE(T.Name),TRANSPOSE(_xlfn._xlws.FILTER('Rot.Out'!Q:Q &amp; "",('Rot.Out'!O:O=ED.LookUps!K114)*('Rot.Out'!V:V&lt;&gt;"Yes"))))),"Error please report")</f>
        <v>Error please report</v>
      </c>
      <c r="ATK114" t="str" cm="1">
        <f t="array" ref="ATK114">IFERROR(IF(K114=0,TRANSPOSE(_xlfn.ANCHORARRAY(#REF!)),TRANSPOSE(_xlfn._xlws.FILTER('Rot.Out'!Q:Q,('Rot.Out'!O:O=ED.LookUps!K114)*('Rot.Out'!V:V="Yes")))),"")</f>
        <v/>
      </c>
    </row>
    <row r="115" spans="1:12 1207:1207" x14ac:dyDescent="0.35">
      <c r="A115" t="e">
        <f>EnterData!#REF!</f>
        <v>#REF!</v>
      </c>
      <c r="B115" t="e" cm="1">
        <f t="array" ref="B115">IF(OR(A115="",A115=0),"",IFERROR(_xlfn._xlws.FILTER(#REF! &amp; "",#REF!=ED.LookUps!A115),""))</f>
        <v>#REF!</v>
      </c>
      <c r="G115" t="str" cm="1">
        <f t="array" ref="G115">IFERROR(_xlfn._xlws.FILTER(_xlfn.ANCHORARRAY(B115),_xlfn.ANCHORARRAY(B115)&lt;&gt;0),"")</f>
        <v/>
      </c>
      <c r="K115">
        <f>EnterData!F119</f>
        <v>0</v>
      </c>
      <c r="L115" t="str" cm="1">
        <f t="array" aca="1" ref="L115" ca="1">IFERROR(IF(G115&lt;&gt;"",_xlfn.ANCHORARRAY(G115),IF(OR(K115=0,K115=""),TRANSPOSE(T.Name),TRANSPOSE(_xlfn._xlws.FILTER('Rot.Out'!Q:Q &amp; "",('Rot.Out'!O:O=ED.LookUps!K115)*('Rot.Out'!V:V&lt;&gt;"Yes"))))),"Error please report")</f>
        <v>Error please report</v>
      </c>
      <c r="ATK115" t="str" cm="1">
        <f t="array" ref="ATK115">IFERROR(IF(K115=0,TRANSPOSE(_xlfn.ANCHORARRAY(#REF!)),TRANSPOSE(_xlfn._xlws.FILTER('Rot.Out'!Q:Q,('Rot.Out'!O:O=ED.LookUps!K115)*('Rot.Out'!V:V="Yes")))),"")</f>
        <v/>
      </c>
    </row>
    <row r="116" spans="1:12 1207:1207" x14ac:dyDescent="0.35">
      <c r="A116" t="e">
        <f>EnterData!#REF!</f>
        <v>#REF!</v>
      </c>
      <c r="B116" t="e" cm="1">
        <f t="array" ref="B116">IF(OR(A116="",A116=0),"",IFERROR(_xlfn._xlws.FILTER(#REF! &amp; "",#REF!=ED.LookUps!A116),""))</f>
        <v>#REF!</v>
      </c>
      <c r="G116" t="str" cm="1">
        <f t="array" ref="G116">IFERROR(_xlfn._xlws.FILTER(_xlfn.ANCHORARRAY(B116),_xlfn.ANCHORARRAY(B116)&lt;&gt;0),"")</f>
        <v/>
      </c>
      <c r="K116">
        <f>EnterData!F120</f>
        <v>0</v>
      </c>
      <c r="L116" t="str" cm="1">
        <f t="array" aca="1" ref="L116" ca="1">IFERROR(IF(G116&lt;&gt;"",_xlfn.ANCHORARRAY(G116),IF(OR(K116=0,K116=""),TRANSPOSE(T.Name),TRANSPOSE(_xlfn._xlws.FILTER('Rot.Out'!Q:Q &amp; "",('Rot.Out'!O:O=ED.LookUps!K116)*('Rot.Out'!V:V&lt;&gt;"Yes"))))),"Error please report")</f>
        <v>Error please report</v>
      </c>
      <c r="ATK116" t="str" cm="1">
        <f t="array" ref="ATK116">IFERROR(IF(K116=0,TRANSPOSE(_xlfn.ANCHORARRAY(#REF!)),TRANSPOSE(_xlfn._xlws.FILTER('Rot.Out'!Q:Q,('Rot.Out'!O:O=ED.LookUps!K116)*('Rot.Out'!V:V="Yes")))),"")</f>
        <v/>
      </c>
    </row>
    <row r="117" spans="1:12 1207:1207" x14ac:dyDescent="0.35">
      <c r="A117" t="e">
        <f>EnterData!#REF!</f>
        <v>#REF!</v>
      </c>
      <c r="B117" t="e" cm="1">
        <f t="array" ref="B117">IF(OR(A117="",A117=0),"",IFERROR(_xlfn._xlws.FILTER(#REF! &amp; "",#REF!=ED.LookUps!A117),""))</f>
        <v>#REF!</v>
      </c>
      <c r="G117" t="str" cm="1">
        <f t="array" ref="G117">IFERROR(_xlfn._xlws.FILTER(_xlfn.ANCHORARRAY(B117),_xlfn.ANCHORARRAY(B117)&lt;&gt;0),"")</f>
        <v/>
      </c>
      <c r="K117">
        <f>EnterData!F121</f>
        <v>0</v>
      </c>
      <c r="L117" t="str" cm="1">
        <f t="array" aca="1" ref="L117" ca="1">IFERROR(IF(G117&lt;&gt;"",_xlfn.ANCHORARRAY(G117),IF(OR(K117=0,K117=""),TRANSPOSE(T.Name),TRANSPOSE(_xlfn._xlws.FILTER('Rot.Out'!Q:Q &amp; "",('Rot.Out'!O:O=ED.LookUps!K117)*('Rot.Out'!V:V&lt;&gt;"Yes"))))),"Error please report")</f>
        <v>Error please report</v>
      </c>
      <c r="ATK117" t="str" cm="1">
        <f t="array" ref="ATK117">IFERROR(IF(K117=0,TRANSPOSE(_xlfn.ANCHORARRAY(#REF!)),TRANSPOSE(_xlfn._xlws.FILTER('Rot.Out'!Q:Q,('Rot.Out'!O:O=ED.LookUps!K117)*('Rot.Out'!V:V="Yes")))),"")</f>
        <v/>
      </c>
    </row>
    <row r="118" spans="1:12 1207:1207" x14ac:dyDescent="0.35">
      <c r="A118" t="e">
        <f>EnterData!#REF!</f>
        <v>#REF!</v>
      </c>
      <c r="B118" t="e" cm="1">
        <f t="array" ref="B118">IF(OR(A118="",A118=0),"",IFERROR(_xlfn._xlws.FILTER(#REF! &amp; "",#REF!=ED.LookUps!A118),""))</f>
        <v>#REF!</v>
      </c>
      <c r="G118" t="str" cm="1">
        <f t="array" ref="G118">IFERROR(_xlfn._xlws.FILTER(_xlfn.ANCHORARRAY(B118),_xlfn.ANCHORARRAY(B118)&lt;&gt;0),"")</f>
        <v/>
      </c>
      <c r="K118">
        <f>EnterData!F122</f>
        <v>0</v>
      </c>
      <c r="L118" t="str" cm="1">
        <f t="array" aca="1" ref="L118" ca="1">IFERROR(IF(G118&lt;&gt;"",_xlfn.ANCHORARRAY(G118),IF(OR(K118=0,K118=""),TRANSPOSE(T.Name),TRANSPOSE(_xlfn._xlws.FILTER('Rot.Out'!Q:Q &amp; "",('Rot.Out'!O:O=ED.LookUps!K118)*('Rot.Out'!V:V&lt;&gt;"Yes"))))),"Error please report")</f>
        <v>Error please report</v>
      </c>
      <c r="ATK118" t="str" cm="1">
        <f t="array" ref="ATK118">IFERROR(IF(K118=0,TRANSPOSE(_xlfn.ANCHORARRAY(#REF!)),TRANSPOSE(_xlfn._xlws.FILTER('Rot.Out'!Q:Q,('Rot.Out'!O:O=ED.LookUps!K118)*('Rot.Out'!V:V="Yes")))),"")</f>
        <v/>
      </c>
    </row>
    <row r="119" spans="1:12 1207:1207" x14ac:dyDescent="0.35">
      <c r="A119" t="e">
        <f>EnterData!#REF!</f>
        <v>#REF!</v>
      </c>
      <c r="B119" t="e" cm="1">
        <f t="array" ref="B119">IF(OR(A119="",A119=0),"",IFERROR(_xlfn._xlws.FILTER(#REF! &amp; "",#REF!=ED.LookUps!A119),""))</f>
        <v>#REF!</v>
      </c>
      <c r="G119" t="str" cm="1">
        <f t="array" ref="G119">IFERROR(_xlfn._xlws.FILTER(_xlfn.ANCHORARRAY(B119),_xlfn.ANCHORARRAY(B119)&lt;&gt;0),"")</f>
        <v/>
      </c>
      <c r="K119">
        <f>EnterData!F123</f>
        <v>0</v>
      </c>
      <c r="L119" t="str" cm="1">
        <f t="array" aca="1" ref="L119" ca="1">IFERROR(IF(G119&lt;&gt;"",_xlfn.ANCHORARRAY(G119),IF(OR(K119=0,K119=""),TRANSPOSE(T.Name),TRANSPOSE(_xlfn._xlws.FILTER('Rot.Out'!Q:Q &amp; "",('Rot.Out'!O:O=ED.LookUps!K119)*('Rot.Out'!V:V&lt;&gt;"Yes"))))),"Error please report")</f>
        <v>Error please report</v>
      </c>
      <c r="ATK119" t="str" cm="1">
        <f t="array" ref="ATK119">IFERROR(IF(K119=0,TRANSPOSE(_xlfn.ANCHORARRAY(#REF!)),TRANSPOSE(_xlfn._xlws.FILTER('Rot.Out'!Q:Q,('Rot.Out'!O:O=ED.LookUps!K119)*('Rot.Out'!V:V="Yes")))),"")</f>
        <v/>
      </c>
    </row>
    <row r="120" spans="1:12 1207:1207" x14ac:dyDescent="0.35">
      <c r="A120" t="e">
        <f>EnterData!#REF!</f>
        <v>#REF!</v>
      </c>
      <c r="B120" t="e" cm="1">
        <f t="array" ref="B120">IF(OR(A120="",A120=0),"",IFERROR(_xlfn._xlws.FILTER(#REF! &amp; "",#REF!=ED.LookUps!A120),""))</f>
        <v>#REF!</v>
      </c>
      <c r="G120" t="str" cm="1">
        <f t="array" ref="G120">IFERROR(_xlfn._xlws.FILTER(_xlfn.ANCHORARRAY(B120),_xlfn.ANCHORARRAY(B120)&lt;&gt;0),"")</f>
        <v/>
      </c>
      <c r="K120">
        <f>EnterData!F124</f>
        <v>0</v>
      </c>
      <c r="L120" t="str" cm="1">
        <f t="array" aca="1" ref="L120" ca="1">IFERROR(IF(G120&lt;&gt;"",_xlfn.ANCHORARRAY(G120),IF(OR(K120=0,K120=""),TRANSPOSE(T.Name),TRANSPOSE(_xlfn._xlws.FILTER('Rot.Out'!Q:Q &amp; "",('Rot.Out'!O:O=ED.LookUps!K120)*('Rot.Out'!V:V&lt;&gt;"Yes"))))),"Error please report")</f>
        <v>Error please report</v>
      </c>
      <c r="ATK120" t="str" cm="1">
        <f t="array" ref="ATK120">IFERROR(IF(K120=0,TRANSPOSE(_xlfn.ANCHORARRAY(#REF!)),TRANSPOSE(_xlfn._xlws.FILTER('Rot.Out'!Q:Q,('Rot.Out'!O:O=ED.LookUps!K120)*('Rot.Out'!V:V="Yes")))),"")</f>
        <v/>
      </c>
    </row>
    <row r="121" spans="1:12 1207:1207" x14ac:dyDescent="0.35">
      <c r="A121" t="e">
        <f>EnterData!#REF!</f>
        <v>#REF!</v>
      </c>
      <c r="B121" t="e" cm="1">
        <f t="array" ref="B121">IF(OR(A121="",A121=0),"",IFERROR(_xlfn._xlws.FILTER(#REF! &amp; "",#REF!=ED.LookUps!A121),""))</f>
        <v>#REF!</v>
      </c>
      <c r="G121" t="str" cm="1">
        <f t="array" ref="G121">IFERROR(_xlfn._xlws.FILTER(_xlfn.ANCHORARRAY(B121),_xlfn.ANCHORARRAY(B121)&lt;&gt;0),"")</f>
        <v/>
      </c>
      <c r="K121">
        <f>EnterData!F125</f>
        <v>0</v>
      </c>
      <c r="L121" t="str" cm="1">
        <f t="array" aca="1" ref="L121" ca="1">IFERROR(IF(G121&lt;&gt;"",_xlfn.ANCHORARRAY(G121),IF(OR(K121=0,K121=""),TRANSPOSE(T.Name),TRANSPOSE(_xlfn._xlws.FILTER('Rot.Out'!Q:Q &amp; "",('Rot.Out'!O:O=ED.LookUps!K121)*('Rot.Out'!V:V&lt;&gt;"Yes"))))),"Error please report")</f>
        <v>Error please report</v>
      </c>
      <c r="ATK121" t="str" cm="1">
        <f t="array" ref="ATK121">IFERROR(IF(K121=0,TRANSPOSE(_xlfn.ANCHORARRAY(#REF!)),TRANSPOSE(_xlfn._xlws.FILTER('Rot.Out'!Q:Q,('Rot.Out'!O:O=ED.LookUps!K121)*('Rot.Out'!V:V="Yes")))),"")</f>
        <v/>
      </c>
    </row>
    <row r="122" spans="1:12 1207:1207" x14ac:dyDescent="0.35">
      <c r="A122" t="e">
        <f>EnterData!#REF!</f>
        <v>#REF!</v>
      </c>
      <c r="B122" t="e" cm="1">
        <f t="array" ref="B122">IF(OR(A122="",A122=0),"",IFERROR(_xlfn._xlws.FILTER(#REF! &amp; "",#REF!=ED.LookUps!A122),""))</f>
        <v>#REF!</v>
      </c>
      <c r="G122" t="str" cm="1">
        <f t="array" ref="G122">IFERROR(_xlfn._xlws.FILTER(_xlfn.ANCHORARRAY(B122),_xlfn.ANCHORARRAY(B122)&lt;&gt;0),"")</f>
        <v/>
      </c>
      <c r="K122">
        <f>EnterData!F126</f>
        <v>0</v>
      </c>
      <c r="L122" t="str" cm="1">
        <f t="array" aca="1" ref="L122" ca="1">IFERROR(IF(G122&lt;&gt;"",_xlfn.ANCHORARRAY(G122),IF(OR(K122=0,K122=""),TRANSPOSE(T.Name),TRANSPOSE(_xlfn._xlws.FILTER('Rot.Out'!Q:Q &amp; "",('Rot.Out'!O:O=ED.LookUps!K122)*('Rot.Out'!V:V&lt;&gt;"Yes"))))),"Error please report")</f>
        <v>Error please report</v>
      </c>
      <c r="ATK122" t="str" cm="1">
        <f t="array" ref="ATK122">IFERROR(IF(K122=0,TRANSPOSE(_xlfn.ANCHORARRAY(#REF!)),TRANSPOSE(_xlfn._xlws.FILTER('Rot.Out'!Q:Q,('Rot.Out'!O:O=ED.LookUps!K122)*('Rot.Out'!V:V="Yes")))),"")</f>
        <v/>
      </c>
    </row>
    <row r="123" spans="1:12 1207:1207" x14ac:dyDescent="0.35">
      <c r="A123" t="e">
        <f>EnterData!#REF!</f>
        <v>#REF!</v>
      </c>
      <c r="B123" t="e" cm="1">
        <f t="array" ref="B123">IF(OR(A123="",A123=0),"",IFERROR(_xlfn._xlws.FILTER(#REF! &amp; "",#REF!=ED.LookUps!A123),""))</f>
        <v>#REF!</v>
      </c>
      <c r="G123" t="str" cm="1">
        <f t="array" ref="G123">IFERROR(_xlfn._xlws.FILTER(_xlfn.ANCHORARRAY(B123),_xlfn.ANCHORARRAY(B123)&lt;&gt;0),"")</f>
        <v/>
      </c>
      <c r="K123">
        <f>EnterData!F127</f>
        <v>0</v>
      </c>
      <c r="L123" t="str" cm="1">
        <f t="array" aca="1" ref="L123" ca="1">IFERROR(IF(G123&lt;&gt;"",_xlfn.ANCHORARRAY(G123),IF(OR(K123=0,K123=""),TRANSPOSE(T.Name),TRANSPOSE(_xlfn._xlws.FILTER('Rot.Out'!Q:Q &amp; "",('Rot.Out'!O:O=ED.LookUps!K123)*('Rot.Out'!V:V&lt;&gt;"Yes"))))),"Error please report")</f>
        <v>Error please report</v>
      </c>
      <c r="ATK123" t="str" cm="1">
        <f t="array" ref="ATK123">IFERROR(IF(K123=0,TRANSPOSE(_xlfn.ANCHORARRAY(#REF!)),TRANSPOSE(_xlfn._xlws.FILTER('Rot.Out'!Q:Q,('Rot.Out'!O:O=ED.LookUps!K123)*('Rot.Out'!V:V="Yes")))),"")</f>
        <v/>
      </c>
    </row>
    <row r="124" spans="1:12 1207:1207" x14ac:dyDescent="0.35">
      <c r="A124" t="e">
        <f>EnterData!#REF!</f>
        <v>#REF!</v>
      </c>
      <c r="B124" t="e" cm="1">
        <f t="array" ref="B124">IF(OR(A124="",A124=0),"",IFERROR(_xlfn._xlws.FILTER(#REF! &amp; "",#REF!=ED.LookUps!A124),""))</f>
        <v>#REF!</v>
      </c>
      <c r="G124" t="str" cm="1">
        <f t="array" ref="G124">IFERROR(_xlfn._xlws.FILTER(_xlfn.ANCHORARRAY(B124),_xlfn.ANCHORARRAY(B124)&lt;&gt;0),"")</f>
        <v/>
      </c>
      <c r="K124">
        <f>EnterData!F128</f>
        <v>0</v>
      </c>
      <c r="L124" t="str" cm="1">
        <f t="array" aca="1" ref="L124" ca="1">IFERROR(IF(G124&lt;&gt;"",_xlfn.ANCHORARRAY(G124),IF(OR(K124=0,K124=""),TRANSPOSE(T.Name),TRANSPOSE(_xlfn._xlws.FILTER('Rot.Out'!Q:Q &amp; "",('Rot.Out'!O:O=ED.LookUps!K124)*('Rot.Out'!V:V&lt;&gt;"Yes"))))),"Error please report")</f>
        <v>Error please report</v>
      </c>
      <c r="ATK124" t="str" cm="1">
        <f t="array" ref="ATK124">IFERROR(IF(K124=0,TRANSPOSE(_xlfn.ANCHORARRAY(#REF!)),TRANSPOSE(_xlfn._xlws.FILTER('Rot.Out'!Q:Q,('Rot.Out'!O:O=ED.LookUps!K124)*('Rot.Out'!V:V="Yes")))),"")</f>
        <v/>
      </c>
    </row>
    <row r="125" spans="1:12 1207:1207" x14ac:dyDescent="0.35">
      <c r="A125" t="e">
        <f>EnterData!#REF!</f>
        <v>#REF!</v>
      </c>
      <c r="B125" t="e" cm="1">
        <f t="array" ref="B125">IF(OR(A125="",A125=0),"",IFERROR(_xlfn._xlws.FILTER(#REF! &amp; "",#REF!=ED.LookUps!A125),""))</f>
        <v>#REF!</v>
      </c>
      <c r="G125" t="str" cm="1">
        <f t="array" ref="G125">IFERROR(_xlfn._xlws.FILTER(_xlfn.ANCHORARRAY(B125),_xlfn.ANCHORARRAY(B125)&lt;&gt;0),"")</f>
        <v/>
      </c>
      <c r="K125">
        <f>EnterData!F129</f>
        <v>0</v>
      </c>
      <c r="L125" t="str" cm="1">
        <f t="array" aca="1" ref="L125" ca="1">IFERROR(IF(G125&lt;&gt;"",_xlfn.ANCHORARRAY(G125),IF(OR(K125=0,K125=""),TRANSPOSE(T.Name),TRANSPOSE(_xlfn._xlws.FILTER('Rot.Out'!Q:Q &amp; "",('Rot.Out'!O:O=ED.LookUps!K125)*('Rot.Out'!V:V&lt;&gt;"Yes"))))),"Error please report")</f>
        <v>Error please report</v>
      </c>
      <c r="ATK125" t="str" cm="1">
        <f t="array" ref="ATK125">IFERROR(IF(K125=0,TRANSPOSE(_xlfn.ANCHORARRAY(#REF!)),TRANSPOSE(_xlfn._xlws.FILTER('Rot.Out'!Q:Q,('Rot.Out'!O:O=ED.LookUps!K125)*('Rot.Out'!V:V="Yes")))),"")</f>
        <v/>
      </c>
    </row>
    <row r="126" spans="1:12 1207:1207" x14ac:dyDescent="0.35">
      <c r="A126" t="e">
        <f>EnterData!#REF!</f>
        <v>#REF!</v>
      </c>
      <c r="B126" t="e" cm="1">
        <f t="array" ref="B126">IF(OR(A126="",A126=0),"",IFERROR(_xlfn._xlws.FILTER(#REF! &amp; "",#REF!=ED.LookUps!A126),""))</f>
        <v>#REF!</v>
      </c>
      <c r="G126" t="str" cm="1">
        <f t="array" ref="G126">IFERROR(_xlfn._xlws.FILTER(_xlfn.ANCHORARRAY(B126),_xlfn.ANCHORARRAY(B126)&lt;&gt;0),"")</f>
        <v/>
      </c>
      <c r="K126">
        <f>EnterData!F130</f>
        <v>0</v>
      </c>
      <c r="L126" t="str" cm="1">
        <f t="array" aca="1" ref="L126" ca="1">IFERROR(IF(G126&lt;&gt;"",_xlfn.ANCHORARRAY(G126),IF(OR(K126=0,K126=""),TRANSPOSE(T.Name),TRANSPOSE(_xlfn._xlws.FILTER('Rot.Out'!Q:Q &amp; "",('Rot.Out'!O:O=ED.LookUps!K126)*('Rot.Out'!V:V&lt;&gt;"Yes"))))),"Error please report")</f>
        <v>Error please report</v>
      </c>
      <c r="ATK126" t="str" cm="1">
        <f t="array" ref="ATK126">IFERROR(IF(K126=0,TRANSPOSE(_xlfn.ANCHORARRAY(#REF!)),TRANSPOSE(_xlfn._xlws.FILTER('Rot.Out'!Q:Q,('Rot.Out'!O:O=ED.LookUps!K126)*('Rot.Out'!V:V="Yes")))),"")</f>
        <v/>
      </c>
    </row>
    <row r="127" spans="1:12 1207:1207" x14ac:dyDescent="0.35">
      <c r="A127" t="e">
        <f>EnterData!#REF!</f>
        <v>#REF!</v>
      </c>
      <c r="B127" t="e" cm="1">
        <f t="array" ref="B127">IF(OR(A127="",A127=0),"",IFERROR(_xlfn._xlws.FILTER(#REF! &amp; "",#REF!=ED.LookUps!A127),""))</f>
        <v>#REF!</v>
      </c>
      <c r="G127" t="str" cm="1">
        <f t="array" ref="G127">IFERROR(_xlfn._xlws.FILTER(_xlfn.ANCHORARRAY(B127),_xlfn.ANCHORARRAY(B127)&lt;&gt;0),"")</f>
        <v/>
      </c>
      <c r="K127">
        <f>EnterData!F131</f>
        <v>0</v>
      </c>
      <c r="L127" t="str" cm="1">
        <f t="array" aca="1" ref="L127" ca="1">IFERROR(IF(G127&lt;&gt;"",_xlfn.ANCHORARRAY(G127),IF(OR(K127=0,K127=""),TRANSPOSE(T.Name),TRANSPOSE(_xlfn._xlws.FILTER('Rot.Out'!Q:Q &amp; "",('Rot.Out'!O:O=ED.LookUps!K127)*('Rot.Out'!V:V&lt;&gt;"Yes"))))),"Error please report")</f>
        <v>Error please report</v>
      </c>
      <c r="ATK127" t="str" cm="1">
        <f t="array" ref="ATK127">IFERROR(IF(K127=0,TRANSPOSE(_xlfn.ANCHORARRAY(#REF!)),TRANSPOSE(_xlfn._xlws.FILTER('Rot.Out'!Q:Q,('Rot.Out'!O:O=ED.LookUps!K127)*('Rot.Out'!V:V="Yes")))),"")</f>
        <v/>
      </c>
    </row>
    <row r="128" spans="1:12 1207:1207" x14ac:dyDescent="0.35">
      <c r="A128" t="e">
        <f>EnterData!#REF!</f>
        <v>#REF!</v>
      </c>
      <c r="B128" t="e" cm="1">
        <f t="array" ref="B128">IF(OR(A128="",A128=0),"",IFERROR(_xlfn._xlws.FILTER(#REF! &amp; "",#REF!=ED.LookUps!A128),""))</f>
        <v>#REF!</v>
      </c>
      <c r="G128" t="str" cm="1">
        <f t="array" ref="G128">IFERROR(_xlfn._xlws.FILTER(_xlfn.ANCHORARRAY(B128),_xlfn.ANCHORARRAY(B128)&lt;&gt;0),"")</f>
        <v/>
      </c>
      <c r="K128">
        <f>EnterData!F132</f>
        <v>0</v>
      </c>
      <c r="L128" t="str" cm="1">
        <f t="array" aca="1" ref="L128" ca="1">IFERROR(IF(G128&lt;&gt;"",_xlfn.ANCHORARRAY(G128),IF(OR(K128=0,K128=""),TRANSPOSE(T.Name),TRANSPOSE(_xlfn._xlws.FILTER('Rot.Out'!Q:Q &amp; "",('Rot.Out'!O:O=ED.LookUps!K128)*('Rot.Out'!V:V&lt;&gt;"Yes"))))),"Error please report")</f>
        <v>Error please report</v>
      </c>
      <c r="ATK128" t="str" cm="1">
        <f t="array" ref="ATK128">IFERROR(IF(K128=0,TRANSPOSE(_xlfn.ANCHORARRAY(#REF!)),TRANSPOSE(_xlfn._xlws.FILTER('Rot.Out'!Q:Q,('Rot.Out'!O:O=ED.LookUps!K128)*('Rot.Out'!V:V="Yes")))),"")</f>
        <v/>
      </c>
    </row>
    <row r="129" spans="1:12 1207:1207" x14ac:dyDescent="0.35">
      <c r="A129" t="e">
        <f>EnterData!#REF!</f>
        <v>#REF!</v>
      </c>
      <c r="B129" t="e" cm="1">
        <f t="array" ref="B129">IF(OR(A129="",A129=0),"",IFERROR(_xlfn._xlws.FILTER(#REF! &amp; "",#REF!=ED.LookUps!A129),""))</f>
        <v>#REF!</v>
      </c>
      <c r="G129" t="str" cm="1">
        <f t="array" ref="G129">IFERROR(_xlfn._xlws.FILTER(_xlfn.ANCHORARRAY(B129),_xlfn.ANCHORARRAY(B129)&lt;&gt;0),"")</f>
        <v/>
      </c>
      <c r="K129">
        <f>EnterData!F133</f>
        <v>0</v>
      </c>
      <c r="L129" t="str" cm="1">
        <f t="array" aca="1" ref="L129" ca="1">IFERROR(IF(G129&lt;&gt;"",_xlfn.ANCHORARRAY(G129),IF(OR(K129=0,K129=""),TRANSPOSE(T.Name),TRANSPOSE(_xlfn._xlws.FILTER('Rot.Out'!Q:Q &amp; "",('Rot.Out'!O:O=ED.LookUps!K129)*('Rot.Out'!V:V&lt;&gt;"Yes"))))),"Error please report")</f>
        <v>Error please report</v>
      </c>
      <c r="ATK129" t="str" cm="1">
        <f t="array" ref="ATK129">IFERROR(IF(K129=0,TRANSPOSE(_xlfn.ANCHORARRAY(#REF!)),TRANSPOSE(_xlfn._xlws.FILTER('Rot.Out'!Q:Q,('Rot.Out'!O:O=ED.LookUps!K129)*('Rot.Out'!V:V="Yes")))),"")</f>
        <v/>
      </c>
    </row>
    <row r="130" spans="1:12 1207:1207" x14ac:dyDescent="0.35">
      <c r="A130" t="e">
        <f>EnterData!#REF!</f>
        <v>#REF!</v>
      </c>
      <c r="B130" t="e" cm="1">
        <f t="array" ref="B130">IF(OR(A130="",A130=0),"",IFERROR(_xlfn._xlws.FILTER(#REF! &amp; "",#REF!=ED.LookUps!A130),""))</f>
        <v>#REF!</v>
      </c>
      <c r="G130" t="str" cm="1">
        <f t="array" ref="G130">IFERROR(_xlfn._xlws.FILTER(_xlfn.ANCHORARRAY(B130),_xlfn.ANCHORARRAY(B130)&lt;&gt;0),"")</f>
        <v/>
      </c>
      <c r="K130">
        <f>EnterData!F134</f>
        <v>0</v>
      </c>
      <c r="L130" t="str" cm="1">
        <f t="array" aca="1" ref="L130" ca="1">IFERROR(IF(G130&lt;&gt;"",_xlfn.ANCHORARRAY(G130),IF(OR(K130=0,K130=""),TRANSPOSE(T.Name),TRANSPOSE(_xlfn._xlws.FILTER('Rot.Out'!Q:Q &amp; "",('Rot.Out'!O:O=ED.LookUps!K130)*('Rot.Out'!V:V&lt;&gt;"Yes"))))),"Error please report")</f>
        <v>Error please report</v>
      </c>
      <c r="ATK130" t="str" cm="1">
        <f t="array" ref="ATK130">IFERROR(IF(K130=0,TRANSPOSE(_xlfn.ANCHORARRAY(#REF!)),TRANSPOSE(_xlfn._xlws.FILTER('Rot.Out'!Q:Q,('Rot.Out'!O:O=ED.LookUps!K130)*('Rot.Out'!V:V="Yes")))),"")</f>
        <v/>
      </c>
    </row>
    <row r="131" spans="1:12 1207:1207" x14ac:dyDescent="0.35">
      <c r="A131" t="e">
        <f>EnterData!#REF!</f>
        <v>#REF!</v>
      </c>
      <c r="B131" t="e" cm="1">
        <f t="array" ref="B131">IF(OR(A131="",A131=0),"",IFERROR(_xlfn._xlws.FILTER(#REF! &amp; "",#REF!=ED.LookUps!A131),""))</f>
        <v>#REF!</v>
      </c>
      <c r="G131" t="str" cm="1">
        <f t="array" ref="G131">IFERROR(_xlfn._xlws.FILTER(_xlfn.ANCHORARRAY(B131),_xlfn.ANCHORARRAY(B131)&lt;&gt;0),"")</f>
        <v/>
      </c>
      <c r="K131">
        <f>EnterData!F135</f>
        <v>0</v>
      </c>
      <c r="L131" t="str" cm="1">
        <f t="array" aca="1" ref="L131" ca="1">IFERROR(IF(G131&lt;&gt;"",_xlfn.ANCHORARRAY(G131),IF(OR(K131=0,K131=""),TRANSPOSE(T.Name),TRANSPOSE(_xlfn._xlws.FILTER('Rot.Out'!Q:Q &amp; "",('Rot.Out'!O:O=ED.LookUps!K131)*('Rot.Out'!V:V&lt;&gt;"Yes"))))),"Error please report")</f>
        <v>Error please report</v>
      </c>
      <c r="ATK131" t="str" cm="1">
        <f t="array" ref="ATK131">IFERROR(IF(K131=0,TRANSPOSE(_xlfn.ANCHORARRAY(#REF!)),TRANSPOSE(_xlfn._xlws.FILTER('Rot.Out'!Q:Q,('Rot.Out'!O:O=ED.LookUps!K131)*('Rot.Out'!V:V="Yes")))),"")</f>
        <v/>
      </c>
    </row>
    <row r="132" spans="1:12 1207:1207" x14ac:dyDescent="0.35">
      <c r="A132" t="e">
        <f>EnterData!#REF!</f>
        <v>#REF!</v>
      </c>
      <c r="B132" t="e" cm="1">
        <f t="array" ref="B132">IF(OR(A132="",A132=0),"",IFERROR(_xlfn._xlws.FILTER(#REF! &amp; "",#REF!=ED.LookUps!A132),""))</f>
        <v>#REF!</v>
      </c>
      <c r="G132" t="str" cm="1">
        <f t="array" ref="G132">IFERROR(_xlfn._xlws.FILTER(_xlfn.ANCHORARRAY(B132),_xlfn.ANCHORARRAY(B132)&lt;&gt;0),"")</f>
        <v/>
      </c>
      <c r="K132">
        <f>EnterData!F136</f>
        <v>0</v>
      </c>
      <c r="L132" t="str" cm="1">
        <f t="array" aca="1" ref="L132" ca="1">IFERROR(IF(G132&lt;&gt;"",_xlfn.ANCHORARRAY(G132),IF(OR(K132=0,K132=""),TRANSPOSE(T.Name),TRANSPOSE(_xlfn._xlws.FILTER('Rot.Out'!Q:Q &amp; "",('Rot.Out'!O:O=ED.LookUps!K132)*('Rot.Out'!V:V&lt;&gt;"Yes"))))),"Error please report")</f>
        <v>Error please report</v>
      </c>
      <c r="ATK132" t="str" cm="1">
        <f t="array" ref="ATK132">IFERROR(IF(K132=0,TRANSPOSE(_xlfn.ANCHORARRAY(#REF!)),TRANSPOSE(_xlfn._xlws.FILTER('Rot.Out'!Q:Q,('Rot.Out'!O:O=ED.LookUps!K132)*('Rot.Out'!V:V="Yes")))),"")</f>
        <v/>
      </c>
    </row>
    <row r="133" spans="1:12 1207:1207" x14ac:dyDescent="0.35">
      <c r="A133" t="e">
        <f>EnterData!#REF!</f>
        <v>#REF!</v>
      </c>
      <c r="B133" t="e" cm="1">
        <f t="array" ref="B133">IF(OR(A133="",A133=0),"",IFERROR(_xlfn._xlws.FILTER(#REF! &amp; "",#REF!=ED.LookUps!A133),""))</f>
        <v>#REF!</v>
      </c>
      <c r="G133" t="str" cm="1">
        <f t="array" ref="G133">IFERROR(_xlfn._xlws.FILTER(_xlfn.ANCHORARRAY(B133),_xlfn.ANCHORARRAY(B133)&lt;&gt;0),"")</f>
        <v/>
      </c>
      <c r="K133">
        <f>EnterData!F137</f>
        <v>0</v>
      </c>
      <c r="L133" t="str" cm="1">
        <f t="array" aca="1" ref="L133" ca="1">IFERROR(IF(G133&lt;&gt;"",_xlfn.ANCHORARRAY(G133),IF(OR(K133=0,K133=""),TRANSPOSE(T.Name),TRANSPOSE(_xlfn._xlws.FILTER('Rot.Out'!Q:Q &amp; "",('Rot.Out'!O:O=ED.LookUps!K133)*('Rot.Out'!V:V&lt;&gt;"Yes"))))),"Error please report")</f>
        <v>Error please report</v>
      </c>
      <c r="ATK133" t="str" cm="1">
        <f t="array" ref="ATK133">IFERROR(IF(K133=0,TRANSPOSE(_xlfn.ANCHORARRAY(#REF!)),TRANSPOSE(_xlfn._xlws.FILTER('Rot.Out'!Q:Q,('Rot.Out'!O:O=ED.LookUps!K133)*('Rot.Out'!V:V="Yes")))),"")</f>
        <v/>
      </c>
    </row>
    <row r="134" spans="1:12 1207:1207" x14ac:dyDescent="0.35">
      <c r="A134" t="e">
        <f>EnterData!#REF!</f>
        <v>#REF!</v>
      </c>
      <c r="B134" t="e" cm="1">
        <f t="array" ref="B134">IF(OR(A134="",A134=0),"",IFERROR(_xlfn._xlws.FILTER(#REF! &amp; "",#REF!=ED.LookUps!A134),""))</f>
        <v>#REF!</v>
      </c>
      <c r="G134" t="str" cm="1">
        <f t="array" ref="G134">IFERROR(_xlfn._xlws.FILTER(_xlfn.ANCHORARRAY(B134),_xlfn.ANCHORARRAY(B134)&lt;&gt;0),"")</f>
        <v/>
      </c>
      <c r="K134">
        <f>EnterData!F138</f>
        <v>0</v>
      </c>
      <c r="L134" t="str" cm="1">
        <f t="array" aca="1" ref="L134" ca="1">IFERROR(IF(G134&lt;&gt;"",_xlfn.ANCHORARRAY(G134),IF(OR(K134=0,K134=""),TRANSPOSE(T.Name),TRANSPOSE(_xlfn._xlws.FILTER('Rot.Out'!Q:Q &amp; "",('Rot.Out'!O:O=ED.LookUps!K134)*('Rot.Out'!V:V&lt;&gt;"Yes"))))),"Error please report")</f>
        <v>Error please report</v>
      </c>
      <c r="ATK134" t="str" cm="1">
        <f t="array" ref="ATK134">IFERROR(IF(K134=0,TRANSPOSE(_xlfn.ANCHORARRAY(#REF!)),TRANSPOSE(_xlfn._xlws.FILTER('Rot.Out'!Q:Q,('Rot.Out'!O:O=ED.LookUps!K134)*('Rot.Out'!V:V="Yes")))),"")</f>
        <v/>
      </c>
    </row>
    <row r="135" spans="1:12 1207:1207" x14ac:dyDescent="0.35">
      <c r="A135" t="e">
        <f>EnterData!#REF!</f>
        <v>#REF!</v>
      </c>
      <c r="B135" t="e" cm="1">
        <f t="array" ref="B135">IF(OR(A135="",A135=0),"",IFERROR(_xlfn._xlws.FILTER(#REF! &amp; "",#REF!=ED.LookUps!A135),""))</f>
        <v>#REF!</v>
      </c>
      <c r="G135" t="str" cm="1">
        <f t="array" ref="G135">IFERROR(_xlfn._xlws.FILTER(_xlfn.ANCHORARRAY(B135),_xlfn.ANCHORARRAY(B135)&lt;&gt;0),"")</f>
        <v/>
      </c>
      <c r="K135">
        <f>EnterData!F139</f>
        <v>0</v>
      </c>
      <c r="L135" t="str" cm="1">
        <f t="array" aca="1" ref="L135" ca="1">IFERROR(IF(G135&lt;&gt;"",_xlfn.ANCHORARRAY(G135),IF(OR(K135=0,K135=""),TRANSPOSE(T.Name),TRANSPOSE(_xlfn._xlws.FILTER('Rot.Out'!Q:Q &amp; "",('Rot.Out'!O:O=ED.LookUps!K135)*('Rot.Out'!V:V&lt;&gt;"Yes"))))),"Error please report")</f>
        <v>Error please report</v>
      </c>
      <c r="ATK135" t="str" cm="1">
        <f t="array" ref="ATK135">IFERROR(IF(K135=0,TRANSPOSE(_xlfn.ANCHORARRAY(#REF!)),TRANSPOSE(_xlfn._xlws.FILTER('Rot.Out'!Q:Q,('Rot.Out'!O:O=ED.LookUps!K135)*('Rot.Out'!V:V="Yes")))),"")</f>
        <v/>
      </c>
    </row>
    <row r="136" spans="1:12 1207:1207" x14ac:dyDescent="0.35">
      <c r="A136" t="e">
        <f>EnterData!#REF!</f>
        <v>#REF!</v>
      </c>
      <c r="B136" t="e" cm="1">
        <f t="array" ref="B136">IF(OR(A136="",A136=0),"",IFERROR(_xlfn._xlws.FILTER(#REF! &amp; "",#REF!=ED.LookUps!A136),""))</f>
        <v>#REF!</v>
      </c>
      <c r="G136" t="str" cm="1">
        <f t="array" ref="G136">IFERROR(_xlfn._xlws.FILTER(_xlfn.ANCHORARRAY(B136),_xlfn.ANCHORARRAY(B136)&lt;&gt;0),"")</f>
        <v/>
      </c>
      <c r="K136">
        <f>EnterData!F140</f>
        <v>0</v>
      </c>
      <c r="L136" t="str" cm="1">
        <f t="array" aca="1" ref="L136" ca="1">IFERROR(IF(G136&lt;&gt;"",_xlfn.ANCHORARRAY(G136),IF(OR(K136=0,K136=""),TRANSPOSE(T.Name),TRANSPOSE(_xlfn._xlws.FILTER('Rot.Out'!Q:Q &amp; "",('Rot.Out'!O:O=ED.LookUps!K136)*('Rot.Out'!V:V&lt;&gt;"Yes"))))),"Error please report")</f>
        <v>Error please report</v>
      </c>
      <c r="ATK136" t="str" cm="1">
        <f t="array" ref="ATK136">IFERROR(IF(K136=0,TRANSPOSE(_xlfn.ANCHORARRAY(#REF!)),TRANSPOSE(_xlfn._xlws.FILTER('Rot.Out'!Q:Q,('Rot.Out'!O:O=ED.LookUps!K136)*('Rot.Out'!V:V="Yes")))),"")</f>
        <v/>
      </c>
    </row>
    <row r="137" spans="1:12 1207:1207" x14ac:dyDescent="0.35">
      <c r="A137" t="e">
        <f>EnterData!#REF!</f>
        <v>#REF!</v>
      </c>
      <c r="B137" t="e" cm="1">
        <f t="array" ref="B137">IF(OR(A137="",A137=0),"",IFERROR(_xlfn._xlws.FILTER(#REF! &amp; "",#REF!=ED.LookUps!A137),""))</f>
        <v>#REF!</v>
      </c>
      <c r="G137" t="str" cm="1">
        <f t="array" ref="G137">IFERROR(_xlfn._xlws.FILTER(_xlfn.ANCHORARRAY(B137),_xlfn.ANCHORARRAY(B137)&lt;&gt;0),"")</f>
        <v/>
      </c>
      <c r="K137">
        <f>EnterData!F141</f>
        <v>0</v>
      </c>
      <c r="L137" t="str" cm="1">
        <f t="array" aca="1" ref="L137" ca="1">IFERROR(IF(G137&lt;&gt;"",_xlfn.ANCHORARRAY(G137),IF(OR(K137=0,K137=""),TRANSPOSE(T.Name),TRANSPOSE(_xlfn._xlws.FILTER('Rot.Out'!Q:Q &amp; "",('Rot.Out'!O:O=ED.LookUps!K137)*('Rot.Out'!V:V&lt;&gt;"Yes"))))),"Error please report")</f>
        <v>Error please report</v>
      </c>
      <c r="ATK137" t="str" cm="1">
        <f t="array" ref="ATK137">IFERROR(IF(K137=0,TRANSPOSE(_xlfn.ANCHORARRAY(#REF!)),TRANSPOSE(_xlfn._xlws.FILTER('Rot.Out'!Q:Q,('Rot.Out'!O:O=ED.LookUps!K137)*('Rot.Out'!V:V="Yes")))),"")</f>
        <v/>
      </c>
    </row>
    <row r="138" spans="1:12 1207:1207" x14ac:dyDescent="0.35">
      <c r="A138" t="e">
        <f>EnterData!#REF!</f>
        <v>#REF!</v>
      </c>
      <c r="B138" t="e" cm="1">
        <f t="array" ref="B138">IF(OR(A138="",A138=0),"",IFERROR(_xlfn._xlws.FILTER(#REF! &amp; "",#REF!=ED.LookUps!A138),""))</f>
        <v>#REF!</v>
      </c>
      <c r="G138" t="str" cm="1">
        <f t="array" ref="G138">IFERROR(_xlfn._xlws.FILTER(_xlfn.ANCHORARRAY(B138),_xlfn.ANCHORARRAY(B138)&lt;&gt;0),"")</f>
        <v/>
      </c>
      <c r="K138">
        <f>EnterData!F142</f>
        <v>0</v>
      </c>
      <c r="L138" t="str" cm="1">
        <f t="array" aca="1" ref="L138" ca="1">IFERROR(IF(G138&lt;&gt;"",_xlfn.ANCHORARRAY(G138),IF(OR(K138=0,K138=""),TRANSPOSE(T.Name),TRANSPOSE(_xlfn._xlws.FILTER('Rot.Out'!Q:Q &amp; "",('Rot.Out'!O:O=ED.LookUps!K138)*('Rot.Out'!V:V&lt;&gt;"Yes"))))),"Error please report")</f>
        <v>Error please report</v>
      </c>
      <c r="ATK138" t="str" cm="1">
        <f t="array" ref="ATK138">IFERROR(IF(K138=0,TRANSPOSE(_xlfn.ANCHORARRAY(#REF!)),TRANSPOSE(_xlfn._xlws.FILTER('Rot.Out'!Q:Q,('Rot.Out'!O:O=ED.LookUps!K138)*('Rot.Out'!V:V="Yes")))),"")</f>
        <v/>
      </c>
    </row>
    <row r="139" spans="1:12 1207:1207" x14ac:dyDescent="0.35">
      <c r="A139" t="e">
        <f>EnterData!#REF!</f>
        <v>#REF!</v>
      </c>
      <c r="B139" t="e" cm="1">
        <f t="array" ref="B139">IF(OR(A139="",A139=0),"",IFERROR(_xlfn._xlws.FILTER(#REF! &amp; "",#REF!=ED.LookUps!A139),""))</f>
        <v>#REF!</v>
      </c>
      <c r="G139" t="str" cm="1">
        <f t="array" ref="G139">IFERROR(_xlfn._xlws.FILTER(_xlfn.ANCHORARRAY(B139),_xlfn.ANCHORARRAY(B139)&lt;&gt;0),"")</f>
        <v/>
      </c>
      <c r="K139">
        <f>EnterData!F143</f>
        <v>0</v>
      </c>
      <c r="L139" t="str" cm="1">
        <f t="array" aca="1" ref="L139" ca="1">IFERROR(IF(G139&lt;&gt;"",_xlfn.ANCHORARRAY(G139),IF(OR(K139=0,K139=""),TRANSPOSE(T.Name),TRANSPOSE(_xlfn._xlws.FILTER('Rot.Out'!Q:Q &amp; "",('Rot.Out'!O:O=ED.LookUps!K139)*('Rot.Out'!V:V&lt;&gt;"Yes"))))),"Error please report")</f>
        <v>Error please report</v>
      </c>
      <c r="ATK139" t="str" cm="1">
        <f t="array" ref="ATK139">IFERROR(IF(K139=0,TRANSPOSE(_xlfn.ANCHORARRAY(#REF!)),TRANSPOSE(_xlfn._xlws.FILTER('Rot.Out'!Q:Q,('Rot.Out'!O:O=ED.LookUps!K139)*('Rot.Out'!V:V="Yes")))),"")</f>
        <v/>
      </c>
    </row>
    <row r="140" spans="1:12 1207:1207" x14ac:dyDescent="0.35">
      <c r="A140" t="e">
        <f>EnterData!#REF!</f>
        <v>#REF!</v>
      </c>
      <c r="B140" t="e" cm="1">
        <f t="array" ref="B140">IF(OR(A140="",A140=0),"",IFERROR(_xlfn._xlws.FILTER(#REF! &amp; "",#REF!=ED.LookUps!A140),""))</f>
        <v>#REF!</v>
      </c>
      <c r="G140" t="str" cm="1">
        <f t="array" ref="G140">IFERROR(_xlfn._xlws.FILTER(_xlfn.ANCHORARRAY(B140),_xlfn.ANCHORARRAY(B140)&lt;&gt;0),"")</f>
        <v/>
      </c>
      <c r="K140">
        <f>EnterData!F144</f>
        <v>0</v>
      </c>
      <c r="L140" t="str" cm="1">
        <f t="array" aca="1" ref="L140" ca="1">IFERROR(IF(G140&lt;&gt;"",_xlfn.ANCHORARRAY(G140),IF(OR(K140=0,K140=""),TRANSPOSE(T.Name),TRANSPOSE(_xlfn._xlws.FILTER('Rot.Out'!Q:Q &amp; "",('Rot.Out'!O:O=ED.LookUps!K140)*('Rot.Out'!V:V&lt;&gt;"Yes"))))),"Error please report")</f>
        <v>Error please report</v>
      </c>
      <c r="ATK140" t="str" cm="1">
        <f t="array" ref="ATK140">IFERROR(IF(K140=0,TRANSPOSE(_xlfn.ANCHORARRAY(#REF!)),TRANSPOSE(_xlfn._xlws.FILTER('Rot.Out'!Q:Q,('Rot.Out'!O:O=ED.LookUps!K140)*('Rot.Out'!V:V="Yes")))),"")</f>
        <v/>
      </c>
    </row>
    <row r="141" spans="1:12 1207:1207" x14ac:dyDescent="0.35">
      <c r="A141" t="e">
        <f>EnterData!#REF!</f>
        <v>#REF!</v>
      </c>
      <c r="B141" t="e" cm="1">
        <f t="array" ref="B141">IF(OR(A141="",A141=0),"",IFERROR(_xlfn._xlws.FILTER(#REF! &amp; "",#REF!=ED.LookUps!A141),""))</f>
        <v>#REF!</v>
      </c>
      <c r="G141" t="str" cm="1">
        <f t="array" ref="G141">IFERROR(_xlfn._xlws.FILTER(_xlfn.ANCHORARRAY(B141),_xlfn.ANCHORARRAY(B141)&lt;&gt;0),"")</f>
        <v/>
      </c>
      <c r="K141">
        <f>EnterData!F145</f>
        <v>0</v>
      </c>
      <c r="L141" t="str" cm="1">
        <f t="array" aca="1" ref="L141" ca="1">IFERROR(IF(G141&lt;&gt;"",_xlfn.ANCHORARRAY(G141),IF(OR(K141=0,K141=""),TRANSPOSE(T.Name),TRANSPOSE(_xlfn._xlws.FILTER('Rot.Out'!Q:Q &amp; "",('Rot.Out'!O:O=ED.LookUps!K141)*('Rot.Out'!V:V&lt;&gt;"Yes"))))),"Error please report")</f>
        <v>Error please report</v>
      </c>
      <c r="ATK141" t="str" cm="1">
        <f t="array" ref="ATK141">IFERROR(IF(K141=0,TRANSPOSE(_xlfn.ANCHORARRAY(#REF!)),TRANSPOSE(_xlfn._xlws.FILTER('Rot.Out'!Q:Q,('Rot.Out'!O:O=ED.LookUps!K141)*('Rot.Out'!V:V="Yes")))),"")</f>
        <v/>
      </c>
    </row>
    <row r="142" spans="1:12 1207:1207" x14ac:dyDescent="0.35">
      <c r="A142" t="e">
        <f>EnterData!#REF!</f>
        <v>#REF!</v>
      </c>
      <c r="B142" t="e" cm="1">
        <f t="array" ref="B142">IF(OR(A142="",A142=0),"",IFERROR(_xlfn._xlws.FILTER(#REF! &amp; "",#REF!=ED.LookUps!A142),""))</f>
        <v>#REF!</v>
      </c>
      <c r="G142" t="str" cm="1">
        <f t="array" ref="G142">IFERROR(_xlfn._xlws.FILTER(_xlfn.ANCHORARRAY(B142),_xlfn.ANCHORARRAY(B142)&lt;&gt;0),"")</f>
        <v/>
      </c>
      <c r="K142">
        <f>EnterData!F146</f>
        <v>0</v>
      </c>
      <c r="L142" t="str" cm="1">
        <f t="array" aca="1" ref="L142" ca="1">IFERROR(IF(G142&lt;&gt;"",_xlfn.ANCHORARRAY(G142),IF(OR(K142=0,K142=""),TRANSPOSE(T.Name),TRANSPOSE(_xlfn._xlws.FILTER('Rot.Out'!Q:Q &amp; "",('Rot.Out'!O:O=ED.LookUps!K142)*('Rot.Out'!V:V&lt;&gt;"Yes"))))),"Error please report")</f>
        <v>Error please report</v>
      </c>
      <c r="ATK142" t="str" cm="1">
        <f t="array" ref="ATK142">IFERROR(IF(K142=0,TRANSPOSE(_xlfn.ANCHORARRAY(#REF!)),TRANSPOSE(_xlfn._xlws.FILTER('Rot.Out'!Q:Q,('Rot.Out'!O:O=ED.LookUps!K142)*('Rot.Out'!V:V="Yes")))),"")</f>
        <v/>
      </c>
    </row>
    <row r="143" spans="1:12 1207:1207" x14ac:dyDescent="0.35">
      <c r="A143" t="e">
        <f>EnterData!#REF!</f>
        <v>#REF!</v>
      </c>
      <c r="B143" t="e" cm="1">
        <f t="array" ref="B143">IF(OR(A143="",A143=0),"",IFERROR(_xlfn._xlws.FILTER(#REF! &amp; "",#REF!=ED.LookUps!A143),""))</f>
        <v>#REF!</v>
      </c>
      <c r="G143" t="str" cm="1">
        <f t="array" ref="G143">IFERROR(_xlfn._xlws.FILTER(_xlfn.ANCHORARRAY(B143),_xlfn.ANCHORARRAY(B143)&lt;&gt;0),"")</f>
        <v/>
      </c>
      <c r="K143">
        <f>EnterData!F147</f>
        <v>0</v>
      </c>
      <c r="L143" t="str" cm="1">
        <f t="array" aca="1" ref="L143" ca="1">IFERROR(IF(G143&lt;&gt;"",_xlfn.ANCHORARRAY(G143),IF(OR(K143=0,K143=""),TRANSPOSE(T.Name),TRANSPOSE(_xlfn._xlws.FILTER('Rot.Out'!Q:Q &amp; "",('Rot.Out'!O:O=ED.LookUps!K143)*('Rot.Out'!V:V&lt;&gt;"Yes"))))),"Error please report")</f>
        <v>Error please report</v>
      </c>
      <c r="ATK143" t="str" cm="1">
        <f t="array" ref="ATK143">IFERROR(IF(K143=0,TRANSPOSE(_xlfn.ANCHORARRAY(#REF!)),TRANSPOSE(_xlfn._xlws.FILTER('Rot.Out'!Q:Q,('Rot.Out'!O:O=ED.LookUps!K143)*('Rot.Out'!V:V="Yes")))),"")</f>
        <v/>
      </c>
    </row>
    <row r="144" spans="1:12 1207:1207" x14ac:dyDescent="0.35">
      <c r="A144" t="e">
        <f>EnterData!#REF!</f>
        <v>#REF!</v>
      </c>
      <c r="B144" t="e" cm="1">
        <f t="array" ref="B144">IF(OR(A144="",A144=0),"",IFERROR(_xlfn._xlws.FILTER(#REF! &amp; "",#REF!=ED.LookUps!A144),""))</f>
        <v>#REF!</v>
      </c>
      <c r="G144" t="str" cm="1">
        <f t="array" ref="G144">IFERROR(_xlfn._xlws.FILTER(_xlfn.ANCHORARRAY(B144),_xlfn.ANCHORARRAY(B144)&lt;&gt;0),"")</f>
        <v/>
      </c>
      <c r="K144">
        <f>EnterData!F148</f>
        <v>0</v>
      </c>
      <c r="L144" t="str" cm="1">
        <f t="array" aca="1" ref="L144" ca="1">IFERROR(IF(G144&lt;&gt;"",_xlfn.ANCHORARRAY(G144),IF(OR(K144=0,K144=""),TRANSPOSE(T.Name),TRANSPOSE(_xlfn._xlws.FILTER('Rot.Out'!Q:Q &amp; "",('Rot.Out'!O:O=ED.LookUps!K144)*('Rot.Out'!V:V&lt;&gt;"Yes"))))),"Error please report")</f>
        <v>Error please report</v>
      </c>
      <c r="ATK144" t="str" cm="1">
        <f t="array" ref="ATK144">IFERROR(IF(K144=0,TRANSPOSE(_xlfn.ANCHORARRAY(#REF!)),TRANSPOSE(_xlfn._xlws.FILTER('Rot.Out'!Q:Q,('Rot.Out'!O:O=ED.LookUps!K144)*('Rot.Out'!V:V="Yes")))),"")</f>
        <v/>
      </c>
    </row>
    <row r="145" spans="1:12 1207:1207" x14ac:dyDescent="0.35">
      <c r="A145" t="e">
        <f>EnterData!#REF!</f>
        <v>#REF!</v>
      </c>
      <c r="B145" t="e" cm="1">
        <f t="array" ref="B145">IF(OR(A145="",A145=0),"",IFERROR(_xlfn._xlws.FILTER(#REF! &amp; "",#REF!=ED.LookUps!A145),""))</f>
        <v>#REF!</v>
      </c>
      <c r="G145" t="str" cm="1">
        <f t="array" ref="G145">IFERROR(_xlfn._xlws.FILTER(_xlfn.ANCHORARRAY(B145),_xlfn.ANCHORARRAY(B145)&lt;&gt;0),"")</f>
        <v/>
      </c>
      <c r="K145">
        <f>EnterData!F149</f>
        <v>0</v>
      </c>
      <c r="L145" t="str" cm="1">
        <f t="array" aca="1" ref="L145" ca="1">IFERROR(IF(G145&lt;&gt;"",_xlfn.ANCHORARRAY(G145),IF(OR(K145=0,K145=""),TRANSPOSE(T.Name),TRANSPOSE(_xlfn._xlws.FILTER('Rot.Out'!Q:Q &amp; "",('Rot.Out'!O:O=ED.LookUps!K145)*('Rot.Out'!V:V&lt;&gt;"Yes"))))),"Error please report")</f>
        <v>Error please report</v>
      </c>
      <c r="ATK145" t="str" cm="1">
        <f t="array" ref="ATK145">IFERROR(IF(K145=0,TRANSPOSE(_xlfn.ANCHORARRAY(#REF!)),TRANSPOSE(_xlfn._xlws.FILTER('Rot.Out'!Q:Q,('Rot.Out'!O:O=ED.LookUps!K145)*('Rot.Out'!V:V="Yes")))),"")</f>
        <v/>
      </c>
    </row>
    <row r="146" spans="1:12 1207:1207" x14ac:dyDescent="0.35">
      <c r="A146" t="e">
        <f>EnterData!#REF!</f>
        <v>#REF!</v>
      </c>
      <c r="B146" t="e" cm="1">
        <f t="array" ref="B146">IF(OR(A146="",A146=0),"",IFERROR(_xlfn._xlws.FILTER(#REF! &amp; "",#REF!=ED.LookUps!A146),""))</f>
        <v>#REF!</v>
      </c>
      <c r="G146" t="str" cm="1">
        <f t="array" ref="G146">IFERROR(_xlfn._xlws.FILTER(_xlfn.ANCHORARRAY(B146),_xlfn.ANCHORARRAY(B146)&lt;&gt;0),"")</f>
        <v/>
      </c>
      <c r="K146">
        <f>EnterData!F150</f>
        <v>0</v>
      </c>
      <c r="L146" t="str" cm="1">
        <f t="array" aca="1" ref="L146" ca="1">IFERROR(IF(G146&lt;&gt;"",_xlfn.ANCHORARRAY(G146),IF(OR(K146=0,K146=""),TRANSPOSE(T.Name),TRANSPOSE(_xlfn._xlws.FILTER('Rot.Out'!Q:Q &amp; "",('Rot.Out'!O:O=ED.LookUps!K146)*('Rot.Out'!V:V&lt;&gt;"Yes"))))),"Error please report")</f>
        <v>Error please report</v>
      </c>
      <c r="ATK146" t="str" cm="1">
        <f t="array" ref="ATK146">IFERROR(IF(K146=0,TRANSPOSE(_xlfn.ANCHORARRAY(#REF!)),TRANSPOSE(_xlfn._xlws.FILTER('Rot.Out'!Q:Q,('Rot.Out'!O:O=ED.LookUps!K146)*('Rot.Out'!V:V="Yes")))),"")</f>
        <v/>
      </c>
    </row>
    <row r="147" spans="1:12 1207:1207" x14ac:dyDescent="0.35">
      <c r="A147" t="e">
        <f>EnterData!#REF!</f>
        <v>#REF!</v>
      </c>
      <c r="B147" t="e" cm="1">
        <f t="array" ref="B147">IF(OR(A147="",A147=0),"",IFERROR(_xlfn._xlws.FILTER(#REF! &amp; "",#REF!=ED.LookUps!A147),""))</f>
        <v>#REF!</v>
      </c>
      <c r="G147" t="str" cm="1">
        <f t="array" ref="G147">IFERROR(_xlfn._xlws.FILTER(_xlfn.ANCHORARRAY(B147),_xlfn.ANCHORARRAY(B147)&lt;&gt;0),"")</f>
        <v/>
      </c>
      <c r="K147">
        <f>EnterData!F151</f>
        <v>0</v>
      </c>
      <c r="L147" t="str" cm="1">
        <f t="array" aca="1" ref="L147" ca="1">IFERROR(IF(G147&lt;&gt;"",_xlfn.ANCHORARRAY(G147),IF(OR(K147=0,K147=""),TRANSPOSE(T.Name),TRANSPOSE(_xlfn._xlws.FILTER('Rot.Out'!Q:Q &amp; "",('Rot.Out'!O:O=ED.LookUps!K147)*('Rot.Out'!V:V&lt;&gt;"Yes"))))),"Error please report")</f>
        <v>Error please report</v>
      </c>
      <c r="ATK147" t="str" cm="1">
        <f t="array" ref="ATK147">IFERROR(IF(K147=0,TRANSPOSE(_xlfn.ANCHORARRAY(#REF!)),TRANSPOSE(_xlfn._xlws.FILTER('Rot.Out'!Q:Q,('Rot.Out'!O:O=ED.LookUps!K147)*('Rot.Out'!V:V="Yes")))),"")</f>
        <v/>
      </c>
    </row>
    <row r="148" spans="1:12 1207:1207" x14ac:dyDescent="0.35">
      <c r="A148" t="e">
        <f>EnterData!#REF!</f>
        <v>#REF!</v>
      </c>
      <c r="B148" t="e" cm="1">
        <f t="array" ref="B148">IF(OR(A148="",A148=0),"",IFERROR(_xlfn._xlws.FILTER(#REF! &amp; "",#REF!=ED.LookUps!A148),""))</f>
        <v>#REF!</v>
      </c>
      <c r="G148" t="str" cm="1">
        <f t="array" ref="G148">IFERROR(_xlfn._xlws.FILTER(_xlfn.ANCHORARRAY(B148),_xlfn.ANCHORARRAY(B148)&lt;&gt;0),"")</f>
        <v/>
      </c>
      <c r="K148">
        <f>EnterData!F152</f>
        <v>0</v>
      </c>
      <c r="L148" t="str" cm="1">
        <f t="array" aca="1" ref="L148" ca="1">IFERROR(IF(G148&lt;&gt;"",_xlfn.ANCHORARRAY(G148),IF(OR(K148=0,K148=""),TRANSPOSE(T.Name),TRANSPOSE(_xlfn._xlws.FILTER('Rot.Out'!Q:Q &amp; "",('Rot.Out'!O:O=ED.LookUps!K148)*('Rot.Out'!V:V&lt;&gt;"Yes"))))),"Error please report")</f>
        <v>Error please report</v>
      </c>
      <c r="ATK148" t="str" cm="1">
        <f t="array" ref="ATK148">IFERROR(IF(K148=0,TRANSPOSE(_xlfn.ANCHORARRAY(#REF!)),TRANSPOSE(_xlfn._xlws.FILTER('Rot.Out'!Q:Q,('Rot.Out'!O:O=ED.LookUps!K148)*('Rot.Out'!V:V="Yes")))),"")</f>
        <v/>
      </c>
    </row>
    <row r="149" spans="1:12 1207:1207" x14ac:dyDescent="0.35">
      <c r="A149" t="e">
        <f>EnterData!#REF!</f>
        <v>#REF!</v>
      </c>
      <c r="B149" t="e" cm="1">
        <f t="array" ref="B149">IF(OR(A149="",A149=0),"",IFERROR(_xlfn._xlws.FILTER(#REF! &amp; "",#REF!=ED.LookUps!A149),""))</f>
        <v>#REF!</v>
      </c>
      <c r="G149" t="str" cm="1">
        <f t="array" ref="G149">IFERROR(_xlfn._xlws.FILTER(_xlfn.ANCHORARRAY(B149),_xlfn.ANCHORARRAY(B149)&lt;&gt;0),"")</f>
        <v/>
      </c>
      <c r="K149">
        <f>EnterData!F153</f>
        <v>0</v>
      </c>
      <c r="L149" t="str" cm="1">
        <f t="array" aca="1" ref="L149" ca="1">IFERROR(IF(G149&lt;&gt;"",_xlfn.ANCHORARRAY(G149),IF(OR(K149=0,K149=""),TRANSPOSE(T.Name),TRANSPOSE(_xlfn._xlws.FILTER('Rot.Out'!Q:Q &amp; "",('Rot.Out'!O:O=ED.LookUps!K149)*('Rot.Out'!V:V&lt;&gt;"Yes"))))),"Error please report")</f>
        <v>Error please report</v>
      </c>
      <c r="ATK149" t="str" cm="1">
        <f t="array" ref="ATK149">IFERROR(IF(K149=0,TRANSPOSE(_xlfn.ANCHORARRAY(#REF!)),TRANSPOSE(_xlfn._xlws.FILTER('Rot.Out'!Q:Q,('Rot.Out'!O:O=ED.LookUps!K149)*('Rot.Out'!V:V="Yes")))),"")</f>
        <v/>
      </c>
    </row>
    <row r="150" spans="1:12 1207:1207" x14ac:dyDescent="0.35">
      <c r="A150" t="e">
        <f>EnterData!#REF!</f>
        <v>#REF!</v>
      </c>
      <c r="B150" t="e" cm="1">
        <f t="array" ref="B150">IF(OR(A150="",A150=0),"",IFERROR(_xlfn._xlws.FILTER(#REF! &amp; "",#REF!=ED.LookUps!A150),""))</f>
        <v>#REF!</v>
      </c>
      <c r="G150" t="str" cm="1">
        <f t="array" ref="G150">IFERROR(_xlfn._xlws.FILTER(_xlfn.ANCHORARRAY(B150),_xlfn.ANCHORARRAY(B150)&lt;&gt;0),"")</f>
        <v/>
      </c>
      <c r="K150">
        <f>EnterData!F154</f>
        <v>0</v>
      </c>
      <c r="L150" t="str" cm="1">
        <f t="array" aca="1" ref="L150" ca="1">IFERROR(IF(G150&lt;&gt;"",_xlfn.ANCHORARRAY(G150),IF(OR(K150=0,K150=""),TRANSPOSE(T.Name),TRANSPOSE(_xlfn._xlws.FILTER('Rot.Out'!Q:Q &amp; "",('Rot.Out'!O:O=ED.LookUps!K150)*('Rot.Out'!V:V&lt;&gt;"Yes"))))),"Error please report")</f>
        <v>Error please report</v>
      </c>
      <c r="ATK150" t="str" cm="1">
        <f t="array" ref="ATK150">IFERROR(IF(K150=0,TRANSPOSE(_xlfn.ANCHORARRAY(#REF!)),TRANSPOSE(_xlfn._xlws.FILTER('Rot.Out'!Q:Q,('Rot.Out'!O:O=ED.LookUps!K150)*('Rot.Out'!V:V="Yes")))),"")</f>
        <v/>
      </c>
    </row>
    <row r="151" spans="1:12 1207:1207" x14ac:dyDescent="0.35">
      <c r="A151" t="e">
        <f>EnterData!#REF!</f>
        <v>#REF!</v>
      </c>
      <c r="B151" t="e" cm="1">
        <f t="array" ref="B151">IF(OR(A151="",A151=0),"",IFERROR(_xlfn._xlws.FILTER(#REF! &amp; "",#REF!=ED.LookUps!A151),""))</f>
        <v>#REF!</v>
      </c>
      <c r="G151" t="str" cm="1">
        <f t="array" ref="G151">IFERROR(_xlfn._xlws.FILTER(_xlfn.ANCHORARRAY(B151),_xlfn.ANCHORARRAY(B151)&lt;&gt;0),"")</f>
        <v/>
      </c>
      <c r="K151">
        <f>EnterData!F155</f>
        <v>0</v>
      </c>
      <c r="L151" t="str" cm="1">
        <f t="array" aca="1" ref="L151" ca="1">IFERROR(IF(G151&lt;&gt;"",_xlfn.ANCHORARRAY(G151),IF(OR(K151=0,K151=""),TRANSPOSE(T.Name),TRANSPOSE(_xlfn._xlws.FILTER('Rot.Out'!Q:Q &amp; "",('Rot.Out'!O:O=ED.LookUps!K151)*('Rot.Out'!V:V&lt;&gt;"Yes"))))),"Error please report")</f>
        <v>Error please report</v>
      </c>
      <c r="ATK151" t="str" cm="1">
        <f t="array" ref="ATK151">IFERROR(IF(K151=0,TRANSPOSE(_xlfn.ANCHORARRAY(#REF!)),TRANSPOSE(_xlfn._xlws.FILTER('Rot.Out'!Q:Q,('Rot.Out'!O:O=ED.LookUps!K151)*('Rot.Out'!V:V="Yes")))),"")</f>
        <v/>
      </c>
    </row>
    <row r="152" spans="1:12 1207:1207" x14ac:dyDescent="0.35">
      <c r="A152" t="e">
        <f>EnterData!#REF!</f>
        <v>#REF!</v>
      </c>
      <c r="B152" t="e" cm="1">
        <f t="array" ref="B152">IF(OR(A152="",A152=0),"",IFERROR(_xlfn._xlws.FILTER(#REF! &amp; "",#REF!=ED.LookUps!A152),""))</f>
        <v>#REF!</v>
      </c>
      <c r="G152" t="str" cm="1">
        <f t="array" ref="G152">IFERROR(_xlfn._xlws.FILTER(_xlfn.ANCHORARRAY(B152),_xlfn.ANCHORARRAY(B152)&lt;&gt;0),"")</f>
        <v/>
      </c>
      <c r="K152">
        <f>EnterData!F156</f>
        <v>0</v>
      </c>
      <c r="L152" t="str" cm="1">
        <f t="array" aca="1" ref="L152" ca="1">IFERROR(IF(G152&lt;&gt;"",_xlfn.ANCHORARRAY(G152),IF(OR(K152=0,K152=""),TRANSPOSE(T.Name),TRANSPOSE(_xlfn._xlws.FILTER('Rot.Out'!Q:Q &amp; "",('Rot.Out'!O:O=ED.LookUps!K152)*('Rot.Out'!V:V&lt;&gt;"Yes"))))),"Error please report")</f>
        <v>Error please report</v>
      </c>
      <c r="ATK152" t="str" cm="1">
        <f t="array" ref="ATK152">IFERROR(IF(K152=0,TRANSPOSE(_xlfn.ANCHORARRAY(#REF!)),TRANSPOSE(_xlfn._xlws.FILTER('Rot.Out'!Q:Q,('Rot.Out'!O:O=ED.LookUps!K152)*('Rot.Out'!V:V="Yes")))),"")</f>
        <v/>
      </c>
    </row>
    <row r="153" spans="1:12 1207:1207" x14ac:dyDescent="0.35">
      <c r="A153" t="e">
        <f>EnterData!#REF!</f>
        <v>#REF!</v>
      </c>
      <c r="B153" t="e" cm="1">
        <f t="array" ref="B153">IF(OR(A153="",A153=0),"",IFERROR(_xlfn._xlws.FILTER(#REF! &amp; "",#REF!=ED.LookUps!A153),""))</f>
        <v>#REF!</v>
      </c>
      <c r="G153" t="str" cm="1">
        <f t="array" ref="G153">IFERROR(_xlfn._xlws.FILTER(_xlfn.ANCHORARRAY(B153),_xlfn.ANCHORARRAY(B153)&lt;&gt;0),"")</f>
        <v/>
      </c>
      <c r="K153">
        <f>EnterData!F157</f>
        <v>0</v>
      </c>
      <c r="L153" t="str" cm="1">
        <f t="array" aca="1" ref="L153" ca="1">IFERROR(IF(G153&lt;&gt;"",_xlfn.ANCHORARRAY(G153),IF(OR(K153=0,K153=""),TRANSPOSE(T.Name),TRANSPOSE(_xlfn._xlws.FILTER('Rot.Out'!Q:Q &amp; "",('Rot.Out'!O:O=ED.LookUps!K153)*('Rot.Out'!V:V&lt;&gt;"Yes"))))),"Error please report")</f>
        <v>Error please report</v>
      </c>
      <c r="ATK153" t="str" cm="1">
        <f t="array" ref="ATK153">IFERROR(IF(K153=0,TRANSPOSE(_xlfn.ANCHORARRAY(#REF!)),TRANSPOSE(_xlfn._xlws.FILTER('Rot.Out'!Q:Q,('Rot.Out'!O:O=ED.LookUps!K153)*('Rot.Out'!V:V="Yes")))),"")</f>
        <v/>
      </c>
    </row>
    <row r="154" spans="1:12 1207:1207" x14ac:dyDescent="0.35">
      <c r="A154" t="e">
        <f>EnterData!#REF!</f>
        <v>#REF!</v>
      </c>
      <c r="B154" t="e" cm="1">
        <f t="array" ref="B154">IF(OR(A154="",A154=0),"",IFERROR(_xlfn._xlws.FILTER(#REF! &amp; "",#REF!=ED.LookUps!A154),""))</f>
        <v>#REF!</v>
      </c>
      <c r="G154" t="str" cm="1">
        <f t="array" ref="G154">IFERROR(_xlfn._xlws.FILTER(_xlfn.ANCHORARRAY(B154),_xlfn.ANCHORARRAY(B154)&lt;&gt;0),"")</f>
        <v/>
      </c>
      <c r="K154">
        <f>EnterData!F158</f>
        <v>0</v>
      </c>
      <c r="L154" t="str" cm="1">
        <f t="array" aca="1" ref="L154" ca="1">IFERROR(IF(G154&lt;&gt;"",_xlfn.ANCHORARRAY(G154),IF(OR(K154=0,K154=""),TRANSPOSE(T.Name),TRANSPOSE(_xlfn._xlws.FILTER('Rot.Out'!Q:Q &amp; "",('Rot.Out'!O:O=ED.LookUps!K154)*('Rot.Out'!V:V&lt;&gt;"Yes"))))),"Error please report")</f>
        <v>Error please report</v>
      </c>
      <c r="ATK154" t="str" cm="1">
        <f t="array" ref="ATK154">IFERROR(IF(K154=0,TRANSPOSE(_xlfn.ANCHORARRAY(#REF!)),TRANSPOSE(_xlfn._xlws.FILTER('Rot.Out'!Q:Q,('Rot.Out'!O:O=ED.LookUps!K154)*('Rot.Out'!V:V="Yes")))),"")</f>
        <v/>
      </c>
    </row>
    <row r="155" spans="1:12 1207:1207" x14ac:dyDescent="0.35">
      <c r="A155" t="e">
        <f>EnterData!#REF!</f>
        <v>#REF!</v>
      </c>
      <c r="B155" t="e" cm="1">
        <f t="array" ref="B155">IF(OR(A155="",A155=0),"",IFERROR(_xlfn._xlws.FILTER(#REF! &amp; "",#REF!=ED.LookUps!A155),""))</f>
        <v>#REF!</v>
      </c>
      <c r="G155" t="str" cm="1">
        <f t="array" ref="G155">IFERROR(_xlfn._xlws.FILTER(_xlfn.ANCHORARRAY(B155),_xlfn.ANCHORARRAY(B155)&lt;&gt;0),"")</f>
        <v/>
      </c>
      <c r="K155">
        <f>EnterData!F159</f>
        <v>0</v>
      </c>
      <c r="L155" t="str" cm="1">
        <f t="array" aca="1" ref="L155" ca="1">IFERROR(IF(G155&lt;&gt;"",_xlfn.ANCHORARRAY(G155),IF(OR(K155=0,K155=""),TRANSPOSE(T.Name),TRANSPOSE(_xlfn._xlws.FILTER('Rot.Out'!Q:Q &amp; "",('Rot.Out'!O:O=ED.LookUps!K155)*('Rot.Out'!V:V&lt;&gt;"Yes"))))),"Error please report")</f>
        <v>Error please report</v>
      </c>
      <c r="ATK155" t="str" cm="1">
        <f t="array" ref="ATK155">IFERROR(IF(K155=0,TRANSPOSE(_xlfn.ANCHORARRAY(#REF!)),TRANSPOSE(_xlfn._xlws.FILTER('Rot.Out'!Q:Q,('Rot.Out'!O:O=ED.LookUps!K155)*('Rot.Out'!V:V="Yes")))),"")</f>
        <v/>
      </c>
    </row>
    <row r="156" spans="1:12 1207:1207" x14ac:dyDescent="0.35">
      <c r="A156" t="e">
        <f>EnterData!#REF!</f>
        <v>#REF!</v>
      </c>
      <c r="B156" t="e" cm="1">
        <f t="array" ref="B156">IF(OR(A156="",A156=0),"",IFERROR(_xlfn._xlws.FILTER(#REF! &amp; "",#REF!=ED.LookUps!A156),""))</f>
        <v>#REF!</v>
      </c>
      <c r="G156" t="str" cm="1">
        <f t="array" ref="G156">IFERROR(_xlfn._xlws.FILTER(_xlfn.ANCHORARRAY(B156),_xlfn.ANCHORARRAY(B156)&lt;&gt;0),"")</f>
        <v/>
      </c>
      <c r="K156">
        <f>EnterData!F160</f>
        <v>0</v>
      </c>
      <c r="L156" t="str" cm="1">
        <f t="array" aca="1" ref="L156" ca="1">IFERROR(IF(G156&lt;&gt;"",_xlfn.ANCHORARRAY(G156),IF(OR(K156=0,K156=""),TRANSPOSE(T.Name),TRANSPOSE(_xlfn._xlws.FILTER('Rot.Out'!Q:Q &amp; "",('Rot.Out'!O:O=ED.LookUps!K156)*('Rot.Out'!V:V&lt;&gt;"Yes"))))),"Error please report")</f>
        <v>Error please report</v>
      </c>
      <c r="ATK156" t="str" cm="1">
        <f t="array" ref="ATK156">IFERROR(IF(K156=0,TRANSPOSE(_xlfn.ANCHORARRAY(#REF!)),TRANSPOSE(_xlfn._xlws.FILTER('Rot.Out'!Q:Q,('Rot.Out'!O:O=ED.LookUps!K156)*('Rot.Out'!V:V="Yes")))),"")</f>
        <v/>
      </c>
    </row>
    <row r="157" spans="1:12 1207:1207" x14ac:dyDescent="0.35">
      <c r="A157" t="e">
        <f>EnterData!#REF!</f>
        <v>#REF!</v>
      </c>
      <c r="B157" t="e" cm="1">
        <f t="array" ref="B157">IF(OR(A157="",A157=0),"",IFERROR(_xlfn._xlws.FILTER(#REF! &amp; "",#REF!=ED.LookUps!A157),""))</f>
        <v>#REF!</v>
      </c>
      <c r="G157" t="str" cm="1">
        <f t="array" ref="G157">IFERROR(_xlfn._xlws.FILTER(_xlfn.ANCHORARRAY(B157),_xlfn.ANCHORARRAY(B157)&lt;&gt;0),"")</f>
        <v/>
      </c>
      <c r="K157">
        <f>EnterData!F161</f>
        <v>0</v>
      </c>
      <c r="L157" t="str" cm="1">
        <f t="array" aca="1" ref="L157" ca="1">IFERROR(IF(G157&lt;&gt;"",_xlfn.ANCHORARRAY(G157),IF(OR(K157=0,K157=""),TRANSPOSE(T.Name),TRANSPOSE(_xlfn._xlws.FILTER('Rot.Out'!Q:Q &amp; "",('Rot.Out'!O:O=ED.LookUps!K157)*('Rot.Out'!V:V&lt;&gt;"Yes"))))),"Error please report")</f>
        <v>Error please report</v>
      </c>
      <c r="ATK157" t="str" cm="1">
        <f t="array" ref="ATK157">IFERROR(IF(K157=0,TRANSPOSE(_xlfn.ANCHORARRAY(#REF!)),TRANSPOSE(_xlfn._xlws.FILTER('Rot.Out'!Q:Q,('Rot.Out'!O:O=ED.LookUps!K157)*('Rot.Out'!V:V="Yes")))),"")</f>
        <v/>
      </c>
    </row>
    <row r="158" spans="1:12 1207:1207" x14ac:dyDescent="0.35">
      <c r="A158" t="e">
        <f>EnterData!#REF!</f>
        <v>#REF!</v>
      </c>
      <c r="B158" t="e" cm="1">
        <f t="array" ref="B158">IF(OR(A158="",A158=0),"",IFERROR(_xlfn._xlws.FILTER(#REF! &amp; "",#REF!=ED.LookUps!A158),""))</f>
        <v>#REF!</v>
      </c>
      <c r="G158" t="str" cm="1">
        <f t="array" ref="G158">IFERROR(_xlfn._xlws.FILTER(_xlfn.ANCHORARRAY(B158),_xlfn.ANCHORARRAY(B158)&lt;&gt;0),"")</f>
        <v/>
      </c>
      <c r="K158">
        <f>EnterData!F162</f>
        <v>0</v>
      </c>
      <c r="L158" t="str" cm="1">
        <f t="array" aca="1" ref="L158" ca="1">IFERROR(IF(G158&lt;&gt;"",_xlfn.ANCHORARRAY(G158),IF(OR(K158=0,K158=""),TRANSPOSE(T.Name),TRANSPOSE(_xlfn._xlws.FILTER('Rot.Out'!Q:Q &amp; "",('Rot.Out'!O:O=ED.LookUps!K158)*('Rot.Out'!V:V&lt;&gt;"Yes"))))),"Error please report")</f>
        <v>Error please report</v>
      </c>
      <c r="ATK158" t="str" cm="1">
        <f t="array" ref="ATK158">IFERROR(IF(K158=0,TRANSPOSE(_xlfn.ANCHORARRAY(#REF!)),TRANSPOSE(_xlfn._xlws.FILTER('Rot.Out'!Q:Q,('Rot.Out'!O:O=ED.LookUps!K158)*('Rot.Out'!V:V="Yes")))),"")</f>
        <v/>
      </c>
    </row>
    <row r="159" spans="1:12 1207:1207" x14ac:dyDescent="0.35">
      <c r="A159" t="e">
        <f>EnterData!#REF!</f>
        <v>#REF!</v>
      </c>
      <c r="B159" t="e" cm="1">
        <f t="array" ref="B159">IF(OR(A159="",A159=0),"",IFERROR(_xlfn._xlws.FILTER(#REF! &amp; "",#REF!=ED.LookUps!A159),""))</f>
        <v>#REF!</v>
      </c>
      <c r="G159" t="str" cm="1">
        <f t="array" ref="G159">IFERROR(_xlfn._xlws.FILTER(_xlfn.ANCHORARRAY(B159),_xlfn.ANCHORARRAY(B159)&lt;&gt;0),"")</f>
        <v/>
      </c>
      <c r="K159">
        <f>EnterData!F163</f>
        <v>0</v>
      </c>
      <c r="L159" t="str" cm="1">
        <f t="array" aca="1" ref="L159" ca="1">IFERROR(IF(G159&lt;&gt;"",_xlfn.ANCHORARRAY(G159),IF(OR(K159=0,K159=""),TRANSPOSE(T.Name),TRANSPOSE(_xlfn._xlws.FILTER('Rot.Out'!Q:Q &amp; "",('Rot.Out'!O:O=ED.LookUps!K159)*('Rot.Out'!V:V&lt;&gt;"Yes"))))),"Error please report")</f>
        <v>Error please report</v>
      </c>
      <c r="ATK159" t="str" cm="1">
        <f t="array" ref="ATK159">IFERROR(IF(K159=0,TRANSPOSE(_xlfn.ANCHORARRAY(#REF!)),TRANSPOSE(_xlfn._xlws.FILTER('Rot.Out'!Q:Q,('Rot.Out'!O:O=ED.LookUps!K159)*('Rot.Out'!V:V="Yes")))),"")</f>
        <v/>
      </c>
    </row>
    <row r="160" spans="1:12 1207:1207" x14ac:dyDescent="0.35">
      <c r="A160" t="e">
        <f>EnterData!#REF!</f>
        <v>#REF!</v>
      </c>
      <c r="B160" t="e" cm="1">
        <f t="array" ref="B160">IF(OR(A160="",A160=0),"",IFERROR(_xlfn._xlws.FILTER(#REF! &amp; "",#REF!=ED.LookUps!A160),""))</f>
        <v>#REF!</v>
      </c>
      <c r="G160" t="str" cm="1">
        <f t="array" ref="G160">IFERROR(_xlfn._xlws.FILTER(_xlfn.ANCHORARRAY(B160),_xlfn.ANCHORARRAY(B160)&lt;&gt;0),"")</f>
        <v/>
      </c>
      <c r="K160">
        <f>EnterData!F164</f>
        <v>0</v>
      </c>
      <c r="L160" t="str" cm="1">
        <f t="array" aca="1" ref="L160" ca="1">IFERROR(IF(G160&lt;&gt;"",_xlfn.ANCHORARRAY(G160),IF(OR(K160=0,K160=""),TRANSPOSE(T.Name),TRANSPOSE(_xlfn._xlws.FILTER('Rot.Out'!Q:Q &amp; "",('Rot.Out'!O:O=ED.LookUps!K160)*('Rot.Out'!V:V&lt;&gt;"Yes"))))),"Error please report")</f>
        <v>Error please report</v>
      </c>
      <c r="ATK160" t="str" cm="1">
        <f t="array" ref="ATK160">IFERROR(IF(K160=0,TRANSPOSE(_xlfn.ANCHORARRAY(#REF!)),TRANSPOSE(_xlfn._xlws.FILTER('Rot.Out'!Q:Q,('Rot.Out'!O:O=ED.LookUps!K160)*('Rot.Out'!V:V="Yes")))),"")</f>
        <v/>
      </c>
    </row>
    <row r="161" spans="1:12 1207:1207" x14ac:dyDescent="0.35">
      <c r="A161" t="e">
        <f>EnterData!#REF!</f>
        <v>#REF!</v>
      </c>
      <c r="B161" t="e" cm="1">
        <f t="array" ref="B161">IF(OR(A161="",A161=0),"",IFERROR(_xlfn._xlws.FILTER(#REF! &amp; "",#REF!=ED.LookUps!A161),""))</f>
        <v>#REF!</v>
      </c>
      <c r="G161" t="str" cm="1">
        <f t="array" ref="G161">IFERROR(_xlfn._xlws.FILTER(_xlfn.ANCHORARRAY(B161),_xlfn.ANCHORARRAY(B161)&lt;&gt;0),"")</f>
        <v/>
      </c>
      <c r="K161">
        <f>EnterData!F165</f>
        <v>0</v>
      </c>
      <c r="L161" t="str" cm="1">
        <f t="array" aca="1" ref="L161" ca="1">IFERROR(IF(G161&lt;&gt;"",_xlfn.ANCHORARRAY(G161),IF(OR(K161=0,K161=""),TRANSPOSE(T.Name),TRANSPOSE(_xlfn._xlws.FILTER('Rot.Out'!Q:Q &amp; "",('Rot.Out'!O:O=ED.LookUps!K161)*('Rot.Out'!V:V&lt;&gt;"Yes"))))),"Error please report")</f>
        <v>Error please report</v>
      </c>
      <c r="ATK161" t="str" cm="1">
        <f t="array" ref="ATK161">IFERROR(IF(K161=0,TRANSPOSE(_xlfn.ANCHORARRAY(#REF!)),TRANSPOSE(_xlfn._xlws.FILTER('Rot.Out'!Q:Q,('Rot.Out'!O:O=ED.LookUps!K161)*('Rot.Out'!V:V="Yes")))),"")</f>
        <v/>
      </c>
    </row>
    <row r="162" spans="1:12 1207:1207" x14ac:dyDescent="0.35">
      <c r="A162" t="e">
        <f>EnterData!#REF!</f>
        <v>#REF!</v>
      </c>
      <c r="B162" t="e" cm="1">
        <f t="array" ref="B162">IF(OR(A162="",A162=0),"",IFERROR(_xlfn._xlws.FILTER(#REF! &amp; "",#REF!=ED.LookUps!A162),""))</f>
        <v>#REF!</v>
      </c>
      <c r="G162" t="str" cm="1">
        <f t="array" ref="G162">IFERROR(_xlfn._xlws.FILTER(_xlfn.ANCHORARRAY(B162),_xlfn.ANCHORARRAY(B162)&lt;&gt;0),"")</f>
        <v/>
      </c>
      <c r="K162">
        <f>EnterData!F166</f>
        <v>0</v>
      </c>
      <c r="L162" t="str" cm="1">
        <f t="array" aca="1" ref="L162" ca="1">IFERROR(IF(G162&lt;&gt;"",_xlfn.ANCHORARRAY(G162),IF(OR(K162=0,K162=""),TRANSPOSE(T.Name),TRANSPOSE(_xlfn._xlws.FILTER('Rot.Out'!Q:Q &amp; "",('Rot.Out'!O:O=ED.LookUps!K162)*('Rot.Out'!V:V&lt;&gt;"Yes"))))),"Error please report")</f>
        <v>Error please report</v>
      </c>
      <c r="ATK162" t="str" cm="1">
        <f t="array" ref="ATK162">IFERROR(IF(K162=0,TRANSPOSE(_xlfn.ANCHORARRAY(#REF!)),TRANSPOSE(_xlfn._xlws.FILTER('Rot.Out'!Q:Q,('Rot.Out'!O:O=ED.LookUps!K162)*('Rot.Out'!V:V="Yes")))),"")</f>
        <v/>
      </c>
    </row>
    <row r="163" spans="1:12 1207:1207" x14ac:dyDescent="0.35">
      <c r="A163" t="e">
        <f>EnterData!#REF!</f>
        <v>#REF!</v>
      </c>
      <c r="B163" t="e" cm="1">
        <f t="array" ref="B163">IF(OR(A163="",A163=0),"",IFERROR(_xlfn._xlws.FILTER(#REF! &amp; "",#REF!=ED.LookUps!A163),""))</f>
        <v>#REF!</v>
      </c>
      <c r="G163" t="str" cm="1">
        <f t="array" ref="G163">IFERROR(_xlfn._xlws.FILTER(_xlfn.ANCHORARRAY(B163),_xlfn.ANCHORARRAY(B163)&lt;&gt;0),"")</f>
        <v/>
      </c>
      <c r="K163">
        <f>EnterData!F167</f>
        <v>0</v>
      </c>
      <c r="L163" t="str" cm="1">
        <f t="array" aca="1" ref="L163" ca="1">IFERROR(IF(G163&lt;&gt;"",_xlfn.ANCHORARRAY(G163),IF(OR(K163=0,K163=""),TRANSPOSE(T.Name),TRANSPOSE(_xlfn._xlws.FILTER('Rot.Out'!Q:Q &amp; "",('Rot.Out'!O:O=ED.LookUps!K163)*('Rot.Out'!V:V&lt;&gt;"Yes"))))),"Error please report")</f>
        <v>Error please report</v>
      </c>
      <c r="ATK163" t="str" cm="1">
        <f t="array" ref="ATK163">IFERROR(IF(K163=0,TRANSPOSE(_xlfn.ANCHORARRAY(#REF!)),TRANSPOSE(_xlfn._xlws.FILTER('Rot.Out'!Q:Q,('Rot.Out'!O:O=ED.LookUps!K163)*('Rot.Out'!V:V="Yes")))),"")</f>
        <v/>
      </c>
    </row>
    <row r="164" spans="1:12 1207:1207" x14ac:dyDescent="0.35">
      <c r="A164" t="e">
        <f>EnterData!#REF!</f>
        <v>#REF!</v>
      </c>
      <c r="B164" t="e" cm="1">
        <f t="array" ref="B164">IF(OR(A164="",A164=0),"",IFERROR(_xlfn._xlws.FILTER(#REF! &amp; "",#REF!=ED.LookUps!A164),""))</f>
        <v>#REF!</v>
      </c>
      <c r="G164" t="str" cm="1">
        <f t="array" ref="G164">IFERROR(_xlfn._xlws.FILTER(_xlfn.ANCHORARRAY(B164),_xlfn.ANCHORARRAY(B164)&lt;&gt;0),"")</f>
        <v/>
      </c>
      <c r="K164">
        <f>EnterData!F168</f>
        <v>0</v>
      </c>
      <c r="L164" t="str" cm="1">
        <f t="array" aca="1" ref="L164" ca="1">IFERROR(IF(G164&lt;&gt;"",_xlfn.ANCHORARRAY(G164),IF(OR(K164=0,K164=""),TRANSPOSE(T.Name),TRANSPOSE(_xlfn._xlws.FILTER('Rot.Out'!Q:Q &amp; "",('Rot.Out'!O:O=ED.LookUps!K164)*('Rot.Out'!V:V&lt;&gt;"Yes"))))),"Error please report")</f>
        <v>Error please report</v>
      </c>
      <c r="ATK164" t="str" cm="1">
        <f t="array" ref="ATK164">IFERROR(IF(K164=0,TRANSPOSE(_xlfn.ANCHORARRAY(#REF!)),TRANSPOSE(_xlfn._xlws.FILTER('Rot.Out'!Q:Q,('Rot.Out'!O:O=ED.LookUps!K164)*('Rot.Out'!V:V="Yes")))),"")</f>
        <v/>
      </c>
    </row>
    <row r="165" spans="1:12 1207:1207" x14ac:dyDescent="0.35">
      <c r="A165" t="e">
        <f>EnterData!#REF!</f>
        <v>#REF!</v>
      </c>
      <c r="B165" t="e" cm="1">
        <f t="array" ref="B165">IF(OR(A165="",A165=0),"",IFERROR(_xlfn._xlws.FILTER(#REF! &amp; "",#REF!=ED.LookUps!A165),""))</f>
        <v>#REF!</v>
      </c>
      <c r="G165" t="str" cm="1">
        <f t="array" ref="G165">IFERROR(_xlfn._xlws.FILTER(_xlfn.ANCHORARRAY(B165),_xlfn.ANCHORARRAY(B165)&lt;&gt;0),"")</f>
        <v/>
      </c>
      <c r="K165">
        <f>EnterData!F169</f>
        <v>0</v>
      </c>
      <c r="L165" t="str" cm="1">
        <f t="array" aca="1" ref="L165" ca="1">IFERROR(IF(G165&lt;&gt;"",_xlfn.ANCHORARRAY(G165),IF(OR(K165=0,K165=""),TRANSPOSE(T.Name),TRANSPOSE(_xlfn._xlws.FILTER('Rot.Out'!Q:Q &amp; "",('Rot.Out'!O:O=ED.LookUps!K165)*('Rot.Out'!V:V&lt;&gt;"Yes"))))),"Error please report")</f>
        <v>Error please report</v>
      </c>
      <c r="ATK165" t="str" cm="1">
        <f t="array" ref="ATK165">IFERROR(IF(K165=0,TRANSPOSE(_xlfn.ANCHORARRAY(#REF!)),TRANSPOSE(_xlfn._xlws.FILTER('Rot.Out'!Q:Q,('Rot.Out'!O:O=ED.LookUps!K165)*('Rot.Out'!V:V="Yes")))),"")</f>
        <v/>
      </c>
    </row>
    <row r="166" spans="1:12 1207:1207" x14ac:dyDescent="0.35">
      <c r="A166" t="e">
        <f>EnterData!#REF!</f>
        <v>#REF!</v>
      </c>
      <c r="B166" t="e" cm="1">
        <f t="array" ref="B166">IF(OR(A166="",A166=0),"",IFERROR(_xlfn._xlws.FILTER(#REF! &amp; "",#REF!=ED.LookUps!A166),""))</f>
        <v>#REF!</v>
      </c>
      <c r="G166" t="str" cm="1">
        <f t="array" ref="G166">IFERROR(_xlfn._xlws.FILTER(_xlfn.ANCHORARRAY(B166),_xlfn.ANCHORARRAY(B166)&lt;&gt;0),"")</f>
        <v/>
      </c>
      <c r="K166">
        <f>EnterData!F170</f>
        <v>0</v>
      </c>
      <c r="L166" t="str" cm="1">
        <f t="array" aca="1" ref="L166" ca="1">IFERROR(IF(G166&lt;&gt;"",_xlfn.ANCHORARRAY(G166),IF(OR(K166=0,K166=""),TRANSPOSE(T.Name),TRANSPOSE(_xlfn._xlws.FILTER('Rot.Out'!Q:Q &amp; "",('Rot.Out'!O:O=ED.LookUps!K166)*('Rot.Out'!V:V&lt;&gt;"Yes"))))),"Error please report")</f>
        <v>Error please report</v>
      </c>
      <c r="ATK166" t="str" cm="1">
        <f t="array" ref="ATK166">IFERROR(IF(K166=0,TRANSPOSE(_xlfn.ANCHORARRAY(#REF!)),TRANSPOSE(_xlfn._xlws.FILTER('Rot.Out'!Q:Q,('Rot.Out'!O:O=ED.LookUps!K166)*('Rot.Out'!V:V="Yes")))),"")</f>
        <v/>
      </c>
    </row>
    <row r="167" spans="1:12 1207:1207" x14ac:dyDescent="0.35">
      <c r="A167" t="e">
        <f>EnterData!#REF!</f>
        <v>#REF!</v>
      </c>
      <c r="B167" t="e" cm="1">
        <f t="array" ref="B167">IF(OR(A167="",A167=0),"",IFERROR(_xlfn._xlws.FILTER(#REF! &amp; "",#REF!=ED.LookUps!A167),""))</f>
        <v>#REF!</v>
      </c>
      <c r="G167" t="str" cm="1">
        <f t="array" ref="G167">IFERROR(_xlfn._xlws.FILTER(_xlfn.ANCHORARRAY(B167),_xlfn.ANCHORARRAY(B167)&lt;&gt;0),"")</f>
        <v/>
      </c>
      <c r="K167">
        <f>EnterData!F171</f>
        <v>0</v>
      </c>
      <c r="L167" t="str" cm="1">
        <f t="array" aca="1" ref="L167" ca="1">IFERROR(IF(G167&lt;&gt;"",_xlfn.ANCHORARRAY(G167),IF(OR(K167=0,K167=""),TRANSPOSE(T.Name),TRANSPOSE(_xlfn._xlws.FILTER('Rot.Out'!Q:Q &amp; "",('Rot.Out'!O:O=ED.LookUps!K167)*('Rot.Out'!V:V&lt;&gt;"Yes"))))),"Error please report")</f>
        <v>Error please report</v>
      </c>
      <c r="ATK167" t="str" cm="1">
        <f t="array" ref="ATK167">IFERROR(IF(K167=0,TRANSPOSE(_xlfn.ANCHORARRAY(#REF!)),TRANSPOSE(_xlfn._xlws.FILTER('Rot.Out'!Q:Q,('Rot.Out'!O:O=ED.LookUps!K167)*('Rot.Out'!V:V="Yes")))),"")</f>
        <v/>
      </c>
    </row>
    <row r="168" spans="1:12 1207:1207" x14ac:dyDescent="0.35">
      <c r="A168" t="e">
        <f>EnterData!#REF!</f>
        <v>#REF!</v>
      </c>
      <c r="B168" t="e" cm="1">
        <f t="array" ref="B168">IF(OR(A168="",A168=0),"",IFERROR(_xlfn._xlws.FILTER(#REF! &amp; "",#REF!=ED.LookUps!A168),""))</f>
        <v>#REF!</v>
      </c>
      <c r="G168" t="str" cm="1">
        <f t="array" ref="G168">IFERROR(_xlfn._xlws.FILTER(_xlfn.ANCHORARRAY(B168),_xlfn.ANCHORARRAY(B168)&lt;&gt;0),"")</f>
        <v/>
      </c>
      <c r="K168">
        <f>EnterData!F172</f>
        <v>0</v>
      </c>
      <c r="L168" t="str" cm="1">
        <f t="array" aca="1" ref="L168" ca="1">IFERROR(IF(G168&lt;&gt;"",_xlfn.ANCHORARRAY(G168),IF(OR(K168=0,K168=""),TRANSPOSE(T.Name),TRANSPOSE(_xlfn._xlws.FILTER('Rot.Out'!Q:Q &amp; "",('Rot.Out'!O:O=ED.LookUps!K168)*('Rot.Out'!V:V&lt;&gt;"Yes"))))),"Error please report")</f>
        <v>Error please report</v>
      </c>
      <c r="ATK168" t="str" cm="1">
        <f t="array" ref="ATK168">IFERROR(IF(K168=0,TRANSPOSE(_xlfn.ANCHORARRAY(#REF!)),TRANSPOSE(_xlfn._xlws.FILTER('Rot.Out'!Q:Q,('Rot.Out'!O:O=ED.LookUps!K168)*('Rot.Out'!V:V="Yes")))),"")</f>
        <v/>
      </c>
    </row>
    <row r="169" spans="1:12 1207:1207" x14ac:dyDescent="0.35">
      <c r="A169" t="e">
        <f>EnterData!#REF!</f>
        <v>#REF!</v>
      </c>
      <c r="B169" t="e" cm="1">
        <f t="array" ref="B169">IF(OR(A169="",A169=0),"",IFERROR(_xlfn._xlws.FILTER(#REF! &amp; "",#REF!=ED.LookUps!A169),""))</f>
        <v>#REF!</v>
      </c>
      <c r="G169" t="str" cm="1">
        <f t="array" ref="G169">IFERROR(_xlfn._xlws.FILTER(_xlfn.ANCHORARRAY(B169),_xlfn.ANCHORARRAY(B169)&lt;&gt;0),"")</f>
        <v/>
      </c>
      <c r="K169">
        <f>EnterData!F173</f>
        <v>0</v>
      </c>
      <c r="L169" t="str" cm="1">
        <f t="array" aca="1" ref="L169" ca="1">IFERROR(IF(G169&lt;&gt;"",_xlfn.ANCHORARRAY(G169),IF(OR(K169=0,K169=""),TRANSPOSE(T.Name),TRANSPOSE(_xlfn._xlws.FILTER('Rot.Out'!Q:Q &amp; "",('Rot.Out'!O:O=ED.LookUps!K169)*('Rot.Out'!V:V&lt;&gt;"Yes"))))),"Error please report")</f>
        <v>Error please report</v>
      </c>
      <c r="ATK169" t="str" cm="1">
        <f t="array" ref="ATK169">IFERROR(IF(K169=0,TRANSPOSE(_xlfn.ANCHORARRAY(#REF!)),TRANSPOSE(_xlfn._xlws.FILTER('Rot.Out'!Q:Q,('Rot.Out'!O:O=ED.LookUps!K169)*('Rot.Out'!V:V="Yes")))),"")</f>
        <v/>
      </c>
    </row>
    <row r="170" spans="1:12 1207:1207" x14ac:dyDescent="0.35">
      <c r="A170" t="e">
        <f>EnterData!#REF!</f>
        <v>#REF!</v>
      </c>
      <c r="B170" t="e" cm="1">
        <f t="array" ref="B170">IF(OR(A170="",A170=0),"",IFERROR(_xlfn._xlws.FILTER(#REF! &amp; "",#REF!=ED.LookUps!A170),""))</f>
        <v>#REF!</v>
      </c>
      <c r="G170" t="str" cm="1">
        <f t="array" ref="G170">IFERROR(_xlfn._xlws.FILTER(_xlfn.ANCHORARRAY(B170),_xlfn.ANCHORARRAY(B170)&lt;&gt;0),"")</f>
        <v/>
      </c>
      <c r="K170">
        <f>EnterData!F174</f>
        <v>0</v>
      </c>
      <c r="L170" t="str" cm="1">
        <f t="array" aca="1" ref="L170" ca="1">IFERROR(IF(G170&lt;&gt;"",_xlfn.ANCHORARRAY(G170),IF(OR(K170=0,K170=""),TRANSPOSE(T.Name),TRANSPOSE(_xlfn._xlws.FILTER('Rot.Out'!Q:Q &amp; "",('Rot.Out'!O:O=ED.LookUps!K170)*('Rot.Out'!V:V&lt;&gt;"Yes"))))),"Error please report")</f>
        <v>Error please report</v>
      </c>
      <c r="ATK170" t="str" cm="1">
        <f t="array" ref="ATK170">IFERROR(IF(K170=0,TRANSPOSE(_xlfn.ANCHORARRAY(#REF!)),TRANSPOSE(_xlfn._xlws.FILTER('Rot.Out'!Q:Q,('Rot.Out'!O:O=ED.LookUps!K170)*('Rot.Out'!V:V="Yes")))),"")</f>
        <v/>
      </c>
    </row>
    <row r="171" spans="1:12 1207:1207" x14ac:dyDescent="0.35">
      <c r="A171" t="e">
        <f>EnterData!#REF!</f>
        <v>#REF!</v>
      </c>
      <c r="B171" t="e" cm="1">
        <f t="array" ref="B171">IF(OR(A171="",A171=0),"",IFERROR(_xlfn._xlws.FILTER(#REF! &amp; "",#REF!=ED.LookUps!A171),""))</f>
        <v>#REF!</v>
      </c>
      <c r="G171" t="str" cm="1">
        <f t="array" ref="G171">IFERROR(_xlfn._xlws.FILTER(_xlfn.ANCHORARRAY(B171),_xlfn.ANCHORARRAY(B171)&lt;&gt;0),"")</f>
        <v/>
      </c>
      <c r="K171">
        <f>EnterData!F175</f>
        <v>0</v>
      </c>
      <c r="L171" t="str" cm="1">
        <f t="array" aca="1" ref="L171" ca="1">IFERROR(IF(G171&lt;&gt;"",_xlfn.ANCHORARRAY(G171),IF(OR(K171=0,K171=""),TRANSPOSE(T.Name),TRANSPOSE(_xlfn._xlws.FILTER('Rot.Out'!Q:Q &amp; "",('Rot.Out'!O:O=ED.LookUps!K171)*('Rot.Out'!V:V&lt;&gt;"Yes"))))),"Error please report")</f>
        <v>Error please report</v>
      </c>
      <c r="ATK171" t="str" cm="1">
        <f t="array" ref="ATK171">IFERROR(IF(K171=0,TRANSPOSE(_xlfn.ANCHORARRAY(#REF!)),TRANSPOSE(_xlfn._xlws.FILTER('Rot.Out'!Q:Q,('Rot.Out'!O:O=ED.LookUps!K171)*('Rot.Out'!V:V="Yes")))),"")</f>
        <v/>
      </c>
    </row>
    <row r="172" spans="1:12 1207:1207" x14ac:dyDescent="0.35">
      <c r="A172" t="e">
        <f>EnterData!#REF!</f>
        <v>#REF!</v>
      </c>
      <c r="B172" t="e" cm="1">
        <f t="array" ref="B172">IF(OR(A172="",A172=0),"",IFERROR(_xlfn._xlws.FILTER(#REF! &amp; "",#REF!=ED.LookUps!A172),""))</f>
        <v>#REF!</v>
      </c>
      <c r="G172" t="str" cm="1">
        <f t="array" ref="G172">IFERROR(_xlfn._xlws.FILTER(_xlfn.ANCHORARRAY(B172),_xlfn.ANCHORARRAY(B172)&lt;&gt;0),"")</f>
        <v/>
      </c>
      <c r="K172">
        <f>EnterData!F176</f>
        <v>0</v>
      </c>
      <c r="L172" t="str" cm="1">
        <f t="array" aca="1" ref="L172" ca="1">IFERROR(IF(G172&lt;&gt;"",_xlfn.ANCHORARRAY(G172),IF(OR(K172=0,K172=""),TRANSPOSE(T.Name),TRANSPOSE(_xlfn._xlws.FILTER('Rot.Out'!Q:Q &amp; "",('Rot.Out'!O:O=ED.LookUps!K172)*('Rot.Out'!V:V&lt;&gt;"Yes"))))),"Error please report")</f>
        <v>Error please report</v>
      </c>
      <c r="ATK172" t="str" cm="1">
        <f t="array" ref="ATK172">IFERROR(IF(K172=0,TRANSPOSE(_xlfn.ANCHORARRAY(#REF!)),TRANSPOSE(_xlfn._xlws.FILTER('Rot.Out'!Q:Q,('Rot.Out'!O:O=ED.LookUps!K172)*('Rot.Out'!V:V="Yes")))),"")</f>
        <v/>
      </c>
    </row>
    <row r="173" spans="1:12 1207:1207" x14ac:dyDescent="0.35">
      <c r="A173" t="e">
        <f>EnterData!#REF!</f>
        <v>#REF!</v>
      </c>
      <c r="B173" t="e" cm="1">
        <f t="array" ref="B173">IF(OR(A173="",A173=0),"",IFERROR(_xlfn._xlws.FILTER(#REF! &amp; "",#REF!=ED.LookUps!A173),""))</f>
        <v>#REF!</v>
      </c>
      <c r="G173" t="str" cm="1">
        <f t="array" ref="G173">IFERROR(_xlfn._xlws.FILTER(_xlfn.ANCHORARRAY(B173),_xlfn.ANCHORARRAY(B173)&lt;&gt;0),"")</f>
        <v/>
      </c>
      <c r="K173">
        <f>EnterData!F177</f>
        <v>0</v>
      </c>
      <c r="L173" t="str" cm="1">
        <f t="array" aca="1" ref="L173" ca="1">IFERROR(IF(G173&lt;&gt;"",_xlfn.ANCHORARRAY(G173),IF(OR(K173=0,K173=""),TRANSPOSE(T.Name),TRANSPOSE(_xlfn._xlws.FILTER('Rot.Out'!Q:Q &amp; "",('Rot.Out'!O:O=ED.LookUps!K173)*('Rot.Out'!V:V&lt;&gt;"Yes"))))),"Error please report")</f>
        <v>Error please report</v>
      </c>
      <c r="ATK173" t="str" cm="1">
        <f t="array" ref="ATK173">IFERROR(IF(K173=0,TRANSPOSE(_xlfn.ANCHORARRAY(#REF!)),TRANSPOSE(_xlfn._xlws.FILTER('Rot.Out'!Q:Q,('Rot.Out'!O:O=ED.LookUps!K173)*('Rot.Out'!V:V="Yes")))),"")</f>
        <v/>
      </c>
    </row>
    <row r="174" spans="1:12 1207:1207" x14ac:dyDescent="0.35">
      <c r="A174" t="e">
        <f>EnterData!#REF!</f>
        <v>#REF!</v>
      </c>
      <c r="B174" t="e" cm="1">
        <f t="array" ref="B174">IF(OR(A174="",A174=0),"",IFERROR(_xlfn._xlws.FILTER(#REF! &amp; "",#REF!=ED.LookUps!A174),""))</f>
        <v>#REF!</v>
      </c>
      <c r="G174" t="str" cm="1">
        <f t="array" ref="G174">IFERROR(_xlfn._xlws.FILTER(_xlfn.ANCHORARRAY(B174),_xlfn.ANCHORARRAY(B174)&lt;&gt;0),"")</f>
        <v/>
      </c>
      <c r="K174">
        <f>EnterData!F178</f>
        <v>0</v>
      </c>
      <c r="L174" t="str" cm="1">
        <f t="array" aca="1" ref="L174" ca="1">IFERROR(IF(G174&lt;&gt;"",_xlfn.ANCHORARRAY(G174),IF(OR(K174=0,K174=""),TRANSPOSE(T.Name),TRANSPOSE(_xlfn._xlws.FILTER('Rot.Out'!Q:Q &amp; "",('Rot.Out'!O:O=ED.LookUps!K174)*('Rot.Out'!V:V&lt;&gt;"Yes"))))),"Error please report")</f>
        <v>Error please report</v>
      </c>
      <c r="ATK174" t="str" cm="1">
        <f t="array" ref="ATK174">IFERROR(IF(K174=0,TRANSPOSE(_xlfn.ANCHORARRAY(#REF!)),TRANSPOSE(_xlfn._xlws.FILTER('Rot.Out'!Q:Q,('Rot.Out'!O:O=ED.LookUps!K174)*('Rot.Out'!V:V="Yes")))),"")</f>
        <v/>
      </c>
    </row>
    <row r="175" spans="1:12 1207:1207" x14ac:dyDescent="0.35">
      <c r="A175" t="e">
        <f>EnterData!#REF!</f>
        <v>#REF!</v>
      </c>
      <c r="B175" t="e" cm="1">
        <f t="array" ref="B175">IF(OR(A175="",A175=0),"",IFERROR(_xlfn._xlws.FILTER(#REF! &amp; "",#REF!=ED.LookUps!A175),""))</f>
        <v>#REF!</v>
      </c>
      <c r="G175" t="str" cm="1">
        <f t="array" ref="G175">IFERROR(_xlfn._xlws.FILTER(_xlfn.ANCHORARRAY(B175),_xlfn.ANCHORARRAY(B175)&lt;&gt;0),"")</f>
        <v/>
      </c>
      <c r="K175">
        <f>EnterData!F179</f>
        <v>0</v>
      </c>
      <c r="L175" t="str" cm="1">
        <f t="array" aca="1" ref="L175" ca="1">IFERROR(IF(G175&lt;&gt;"",_xlfn.ANCHORARRAY(G175),IF(OR(K175=0,K175=""),TRANSPOSE(T.Name),TRANSPOSE(_xlfn._xlws.FILTER('Rot.Out'!Q:Q &amp; "",('Rot.Out'!O:O=ED.LookUps!K175)*('Rot.Out'!V:V&lt;&gt;"Yes"))))),"Error please report")</f>
        <v>Error please report</v>
      </c>
      <c r="ATK175" t="str" cm="1">
        <f t="array" ref="ATK175">IFERROR(IF(K175=0,TRANSPOSE(_xlfn.ANCHORARRAY(#REF!)),TRANSPOSE(_xlfn._xlws.FILTER('Rot.Out'!Q:Q,('Rot.Out'!O:O=ED.LookUps!K175)*('Rot.Out'!V:V="Yes")))),"")</f>
        <v/>
      </c>
    </row>
    <row r="176" spans="1:12 1207:1207" x14ac:dyDescent="0.35">
      <c r="A176" t="e">
        <f>EnterData!#REF!</f>
        <v>#REF!</v>
      </c>
      <c r="B176" t="e" cm="1">
        <f t="array" ref="B176">IF(OR(A176="",A176=0),"",IFERROR(_xlfn._xlws.FILTER(#REF! &amp; "",#REF!=ED.LookUps!A176),""))</f>
        <v>#REF!</v>
      </c>
      <c r="G176" t="str" cm="1">
        <f t="array" ref="G176">IFERROR(_xlfn._xlws.FILTER(_xlfn.ANCHORARRAY(B176),_xlfn.ANCHORARRAY(B176)&lt;&gt;0),"")</f>
        <v/>
      </c>
      <c r="K176">
        <f>EnterData!F180</f>
        <v>0</v>
      </c>
      <c r="L176" t="str" cm="1">
        <f t="array" aca="1" ref="L176" ca="1">IFERROR(IF(G176&lt;&gt;"",_xlfn.ANCHORARRAY(G176),IF(OR(K176=0,K176=""),TRANSPOSE(T.Name),TRANSPOSE(_xlfn._xlws.FILTER('Rot.Out'!Q:Q &amp; "",('Rot.Out'!O:O=ED.LookUps!K176)*('Rot.Out'!V:V&lt;&gt;"Yes"))))),"Error please report")</f>
        <v>Error please report</v>
      </c>
      <c r="ATK176" t="str" cm="1">
        <f t="array" ref="ATK176">IFERROR(IF(K176=0,TRANSPOSE(_xlfn.ANCHORARRAY(#REF!)),TRANSPOSE(_xlfn._xlws.FILTER('Rot.Out'!Q:Q,('Rot.Out'!O:O=ED.LookUps!K176)*('Rot.Out'!V:V="Yes")))),"")</f>
        <v/>
      </c>
    </row>
    <row r="177" spans="1:12 1207:1207" x14ac:dyDescent="0.35">
      <c r="A177" t="e">
        <f>EnterData!#REF!</f>
        <v>#REF!</v>
      </c>
      <c r="B177" t="e" cm="1">
        <f t="array" ref="B177">IF(OR(A177="",A177=0),"",IFERROR(_xlfn._xlws.FILTER(#REF! &amp; "",#REF!=ED.LookUps!A177),""))</f>
        <v>#REF!</v>
      </c>
      <c r="G177" t="str" cm="1">
        <f t="array" ref="G177">IFERROR(_xlfn._xlws.FILTER(_xlfn.ANCHORARRAY(B177),_xlfn.ANCHORARRAY(B177)&lt;&gt;0),"")</f>
        <v/>
      </c>
      <c r="K177">
        <f>EnterData!F181</f>
        <v>0</v>
      </c>
      <c r="L177" t="str" cm="1">
        <f t="array" aca="1" ref="L177" ca="1">IFERROR(IF(G177&lt;&gt;"",_xlfn.ANCHORARRAY(G177),IF(OR(K177=0,K177=""),TRANSPOSE(T.Name),TRANSPOSE(_xlfn._xlws.FILTER('Rot.Out'!Q:Q &amp; "",('Rot.Out'!O:O=ED.LookUps!K177)*('Rot.Out'!V:V&lt;&gt;"Yes"))))),"Error please report")</f>
        <v>Error please report</v>
      </c>
      <c r="ATK177" t="str" cm="1">
        <f t="array" ref="ATK177">IFERROR(IF(K177=0,TRANSPOSE(_xlfn.ANCHORARRAY(#REF!)),TRANSPOSE(_xlfn._xlws.FILTER('Rot.Out'!Q:Q,('Rot.Out'!O:O=ED.LookUps!K177)*('Rot.Out'!V:V="Yes")))),"")</f>
        <v/>
      </c>
    </row>
    <row r="178" spans="1:12 1207:1207" x14ac:dyDescent="0.35">
      <c r="A178" t="e">
        <f>EnterData!#REF!</f>
        <v>#REF!</v>
      </c>
      <c r="B178" t="e" cm="1">
        <f t="array" ref="B178">IF(OR(A178="",A178=0),"",IFERROR(_xlfn._xlws.FILTER(#REF! &amp; "",#REF!=ED.LookUps!A178),""))</f>
        <v>#REF!</v>
      </c>
      <c r="G178" t="str" cm="1">
        <f t="array" ref="G178">IFERROR(_xlfn._xlws.FILTER(_xlfn.ANCHORARRAY(B178),_xlfn.ANCHORARRAY(B178)&lt;&gt;0),"")</f>
        <v/>
      </c>
      <c r="K178">
        <f>EnterData!F182</f>
        <v>0</v>
      </c>
      <c r="L178" t="str" cm="1">
        <f t="array" aca="1" ref="L178" ca="1">IFERROR(IF(G178&lt;&gt;"",_xlfn.ANCHORARRAY(G178),IF(OR(K178=0,K178=""),TRANSPOSE(T.Name),TRANSPOSE(_xlfn._xlws.FILTER('Rot.Out'!Q:Q &amp; "",('Rot.Out'!O:O=ED.LookUps!K178)*('Rot.Out'!V:V&lt;&gt;"Yes"))))),"Error please report")</f>
        <v>Error please report</v>
      </c>
      <c r="ATK178" t="str" cm="1">
        <f t="array" ref="ATK178">IFERROR(IF(K178=0,TRANSPOSE(_xlfn.ANCHORARRAY(#REF!)),TRANSPOSE(_xlfn._xlws.FILTER('Rot.Out'!Q:Q,('Rot.Out'!O:O=ED.LookUps!K178)*('Rot.Out'!V:V="Yes")))),"")</f>
        <v/>
      </c>
    </row>
    <row r="179" spans="1:12 1207:1207" x14ac:dyDescent="0.35">
      <c r="A179" t="e">
        <f>EnterData!#REF!</f>
        <v>#REF!</v>
      </c>
      <c r="B179" t="e" cm="1">
        <f t="array" ref="B179">IF(OR(A179="",A179=0),"",IFERROR(_xlfn._xlws.FILTER(#REF! &amp; "",#REF!=ED.LookUps!A179),""))</f>
        <v>#REF!</v>
      </c>
      <c r="G179" t="str" cm="1">
        <f t="array" ref="G179">IFERROR(_xlfn._xlws.FILTER(_xlfn.ANCHORARRAY(B179),_xlfn.ANCHORARRAY(B179)&lt;&gt;0),"")</f>
        <v/>
      </c>
      <c r="K179">
        <f>EnterData!F183</f>
        <v>0</v>
      </c>
      <c r="L179" t="str" cm="1">
        <f t="array" aca="1" ref="L179" ca="1">IFERROR(IF(G179&lt;&gt;"",_xlfn.ANCHORARRAY(G179),IF(OR(K179=0,K179=""),TRANSPOSE(T.Name),TRANSPOSE(_xlfn._xlws.FILTER('Rot.Out'!Q:Q &amp; "",('Rot.Out'!O:O=ED.LookUps!K179)*('Rot.Out'!V:V&lt;&gt;"Yes"))))),"Error please report")</f>
        <v>Error please report</v>
      </c>
      <c r="ATK179" t="str" cm="1">
        <f t="array" ref="ATK179">IFERROR(IF(K179=0,TRANSPOSE(_xlfn.ANCHORARRAY(#REF!)),TRANSPOSE(_xlfn._xlws.FILTER('Rot.Out'!Q:Q,('Rot.Out'!O:O=ED.LookUps!K179)*('Rot.Out'!V:V="Yes")))),"")</f>
        <v/>
      </c>
    </row>
    <row r="180" spans="1:12 1207:1207" x14ac:dyDescent="0.35">
      <c r="A180" t="e">
        <f>EnterData!#REF!</f>
        <v>#REF!</v>
      </c>
      <c r="B180" t="e" cm="1">
        <f t="array" ref="B180">IF(OR(A180="",A180=0),"",IFERROR(_xlfn._xlws.FILTER(#REF! &amp; "",#REF!=ED.LookUps!A180),""))</f>
        <v>#REF!</v>
      </c>
      <c r="G180" t="str" cm="1">
        <f t="array" ref="G180">IFERROR(_xlfn._xlws.FILTER(_xlfn.ANCHORARRAY(B180),_xlfn.ANCHORARRAY(B180)&lt;&gt;0),"")</f>
        <v/>
      </c>
      <c r="K180">
        <f>EnterData!F184</f>
        <v>0</v>
      </c>
      <c r="L180" t="str" cm="1">
        <f t="array" aca="1" ref="L180" ca="1">IFERROR(IF(G180&lt;&gt;"",_xlfn.ANCHORARRAY(G180),IF(OR(K180=0,K180=""),TRANSPOSE(T.Name),TRANSPOSE(_xlfn._xlws.FILTER('Rot.Out'!Q:Q &amp; "",('Rot.Out'!O:O=ED.LookUps!K180)*('Rot.Out'!V:V&lt;&gt;"Yes"))))),"Error please report")</f>
        <v>Error please report</v>
      </c>
      <c r="ATK180" t="str" cm="1">
        <f t="array" ref="ATK180">IFERROR(IF(K180=0,TRANSPOSE(_xlfn.ANCHORARRAY(#REF!)),TRANSPOSE(_xlfn._xlws.FILTER('Rot.Out'!Q:Q,('Rot.Out'!O:O=ED.LookUps!K180)*('Rot.Out'!V:V="Yes")))),"")</f>
        <v/>
      </c>
    </row>
    <row r="181" spans="1:12 1207:1207" x14ac:dyDescent="0.35">
      <c r="A181" t="e">
        <f>EnterData!#REF!</f>
        <v>#REF!</v>
      </c>
      <c r="B181" t="e" cm="1">
        <f t="array" ref="B181">IF(OR(A181="",A181=0),"",IFERROR(_xlfn._xlws.FILTER(#REF! &amp; "",#REF!=ED.LookUps!A181),""))</f>
        <v>#REF!</v>
      </c>
      <c r="G181" t="str" cm="1">
        <f t="array" ref="G181">IFERROR(_xlfn._xlws.FILTER(_xlfn.ANCHORARRAY(B181),_xlfn.ANCHORARRAY(B181)&lt;&gt;0),"")</f>
        <v/>
      </c>
      <c r="K181">
        <f>EnterData!F185</f>
        <v>0</v>
      </c>
      <c r="L181" t="str" cm="1">
        <f t="array" aca="1" ref="L181" ca="1">IFERROR(IF(G181&lt;&gt;"",_xlfn.ANCHORARRAY(G181),IF(OR(K181=0,K181=""),TRANSPOSE(T.Name),TRANSPOSE(_xlfn._xlws.FILTER('Rot.Out'!Q:Q &amp; "",('Rot.Out'!O:O=ED.LookUps!K181)*('Rot.Out'!V:V&lt;&gt;"Yes"))))),"Error please report")</f>
        <v>Error please report</v>
      </c>
      <c r="ATK181" t="str" cm="1">
        <f t="array" ref="ATK181">IFERROR(IF(K181=0,TRANSPOSE(_xlfn.ANCHORARRAY(#REF!)),TRANSPOSE(_xlfn._xlws.FILTER('Rot.Out'!Q:Q,('Rot.Out'!O:O=ED.LookUps!K181)*('Rot.Out'!V:V="Yes")))),"")</f>
        <v/>
      </c>
    </row>
    <row r="182" spans="1:12 1207:1207" x14ac:dyDescent="0.35">
      <c r="A182" t="e">
        <f>EnterData!#REF!</f>
        <v>#REF!</v>
      </c>
      <c r="B182" t="e" cm="1">
        <f t="array" ref="B182">IF(OR(A182="",A182=0),"",IFERROR(_xlfn._xlws.FILTER(#REF! &amp; "",#REF!=ED.LookUps!A182),""))</f>
        <v>#REF!</v>
      </c>
      <c r="G182" t="str" cm="1">
        <f t="array" ref="G182">IFERROR(_xlfn._xlws.FILTER(_xlfn.ANCHORARRAY(B182),_xlfn.ANCHORARRAY(B182)&lt;&gt;0),"")</f>
        <v/>
      </c>
      <c r="K182">
        <f>EnterData!F186</f>
        <v>0</v>
      </c>
      <c r="L182" t="str" cm="1">
        <f t="array" aca="1" ref="L182" ca="1">IFERROR(IF(G182&lt;&gt;"",_xlfn.ANCHORARRAY(G182),IF(OR(K182=0,K182=""),TRANSPOSE(T.Name),TRANSPOSE(_xlfn._xlws.FILTER('Rot.Out'!Q:Q &amp; "",('Rot.Out'!O:O=ED.LookUps!K182)*('Rot.Out'!V:V&lt;&gt;"Yes"))))),"Error please report")</f>
        <v>Error please report</v>
      </c>
      <c r="ATK182" t="str" cm="1">
        <f t="array" ref="ATK182">IFERROR(IF(K182=0,TRANSPOSE(_xlfn.ANCHORARRAY(#REF!)),TRANSPOSE(_xlfn._xlws.FILTER('Rot.Out'!Q:Q,('Rot.Out'!O:O=ED.LookUps!K182)*('Rot.Out'!V:V="Yes")))),"")</f>
        <v/>
      </c>
    </row>
    <row r="183" spans="1:12 1207:1207" x14ac:dyDescent="0.35">
      <c r="A183" t="e">
        <f>EnterData!#REF!</f>
        <v>#REF!</v>
      </c>
      <c r="B183" t="e" cm="1">
        <f t="array" ref="B183">IF(OR(A183="",A183=0),"",IFERROR(_xlfn._xlws.FILTER(#REF! &amp; "",#REF!=ED.LookUps!A183),""))</f>
        <v>#REF!</v>
      </c>
      <c r="G183" t="str" cm="1">
        <f t="array" ref="G183">IFERROR(_xlfn._xlws.FILTER(_xlfn.ANCHORARRAY(B183),_xlfn.ANCHORARRAY(B183)&lt;&gt;0),"")</f>
        <v/>
      </c>
      <c r="K183">
        <f>EnterData!F187</f>
        <v>0</v>
      </c>
      <c r="L183" t="str" cm="1">
        <f t="array" aca="1" ref="L183" ca="1">IFERROR(IF(G183&lt;&gt;"",_xlfn.ANCHORARRAY(G183),IF(OR(K183=0,K183=""),TRANSPOSE(T.Name),TRANSPOSE(_xlfn._xlws.FILTER('Rot.Out'!Q:Q &amp; "",('Rot.Out'!O:O=ED.LookUps!K183)*('Rot.Out'!V:V&lt;&gt;"Yes"))))),"Error please report")</f>
        <v>Error please report</v>
      </c>
      <c r="ATK183" t="str" cm="1">
        <f t="array" ref="ATK183">IFERROR(IF(K183=0,TRANSPOSE(_xlfn.ANCHORARRAY(#REF!)),TRANSPOSE(_xlfn._xlws.FILTER('Rot.Out'!Q:Q,('Rot.Out'!O:O=ED.LookUps!K183)*('Rot.Out'!V:V="Yes")))),"")</f>
        <v/>
      </c>
    </row>
    <row r="184" spans="1:12 1207:1207" x14ac:dyDescent="0.35">
      <c r="A184" t="e">
        <f>EnterData!#REF!</f>
        <v>#REF!</v>
      </c>
      <c r="B184" t="e" cm="1">
        <f t="array" ref="B184">IF(OR(A184="",A184=0),"",IFERROR(_xlfn._xlws.FILTER(#REF! &amp; "",#REF!=ED.LookUps!A184),""))</f>
        <v>#REF!</v>
      </c>
      <c r="G184" t="str" cm="1">
        <f t="array" ref="G184">IFERROR(_xlfn._xlws.FILTER(_xlfn.ANCHORARRAY(B184),_xlfn.ANCHORARRAY(B184)&lt;&gt;0),"")</f>
        <v/>
      </c>
      <c r="K184">
        <f>EnterData!F188</f>
        <v>0</v>
      </c>
      <c r="L184" t="str" cm="1">
        <f t="array" aca="1" ref="L184" ca="1">IFERROR(IF(G184&lt;&gt;"",_xlfn.ANCHORARRAY(G184),IF(OR(K184=0,K184=""),TRANSPOSE(T.Name),TRANSPOSE(_xlfn._xlws.FILTER('Rot.Out'!Q:Q &amp; "",('Rot.Out'!O:O=ED.LookUps!K184)*('Rot.Out'!V:V&lt;&gt;"Yes"))))),"Error please report")</f>
        <v>Error please report</v>
      </c>
      <c r="ATK184" t="str" cm="1">
        <f t="array" ref="ATK184">IFERROR(IF(K184=0,TRANSPOSE(_xlfn.ANCHORARRAY(#REF!)),TRANSPOSE(_xlfn._xlws.FILTER('Rot.Out'!Q:Q,('Rot.Out'!O:O=ED.LookUps!K184)*('Rot.Out'!V:V="Yes")))),"")</f>
        <v/>
      </c>
    </row>
    <row r="185" spans="1:12 1207:1207" x14ac:dyDescent="0.35">
      <c r="A185" t="e">
        <f>EnterData!#REF!</f>
        <v>#REF!</v>
      </c>
      <c r="B185" t="e" cm="1">
        <f t="array" ref="B185">IF(OR(A185="",A185=0),"",IFERROR(_xlfn._xlws.FILTER(#REF! &amp; "",#REF!=ED.LookUps!A185),""))</f>
        <v>#REF!</v>
      </c>
      <c r="G185" t="str" cm="1">
        <f t="array" ref="G185">IFERROR(_xlfn._xlws.FILTER(_xlfn.ANCHORARRAY(B185),_xlfn.ANCHORARRAY(B185)&lt;&gt;0),"")</f>
        <v/>
      </c>
      <c r="K185">
        <f>EnterData!F189</f>
        <v>0</v>
      </c>
      <c r="L185" t="str" cm="1">
        <f t="array" aca="1" ref="L185" ca="1">IFERROR(IF(G185&lt;&gt;"",_xlfn.ANCHORARRAY(G185),IF(OR(K185=0,K185=""),TRANSPOSE(T.Name),TRANSPOSE(_xlfn._xlws.FILTER('Rot.Out'!Q:Q &amp; "",('Rot.Out'!O:O=ED.LookUps!K185)*('Rot.Out'!V:V&lt;&gt;"Yes"))))),"Error please report")</f>
        <v>Error please report</v>
      </c>
      <c r="ATK185" t="str" cm="1">
        <f t="array" ref="ATK185">IFERROR(IF(K185=0,TRANSPOSE(_xlfn.ANCHORARRAY(#REF!)),TRANSPOSE(_xlfn._xlws.FILTER('Rot.Out'!Q:Q,('Rot.Out'!O:O=ED.LookUps!K185)*('Rot.Out'!V:V="Yes")))),"")</f>
        <v/>
      </c>
    </row>
    <row r="186" spans="1:12 1207:1207" x14ac:dyDescent="0.35">
      <c r="A186" t="e">
        <f>EnterData!#REF!</f>
        <v>#REF!</v>
      </c>
      <c r="B186" t="e" cm="1">
        <f t="array" ref="B186">IF(OR(A186="",A186=0),"",IFERROR(_xlfn._xlws.FILTER(#REF! &amp; "",#REF!=ED.LookUps!A186),""))</f>
        <v>#REF!</v>
      </c>
      <c r="G186" t="str" cm="1">
        <f t="array" ref="G186">IFERROR(_xlfn._xlws.FILTER(_xlfn.ANCHORARRAY(B186),_xlfn.ANCHORARRAY(B186)&lt;&gt;0),"")</f>
        <v/>
      </c>
      <c r="K186">
        <f>EnterData!F190</f>
        <v>0</v>
      </c>
      <c r="L186" t="str" cm="1">
        <f t="array" aca="1" ref="L186" ca="1">IFERROR(IF(G186&lt;&gt;"",_xlfn.ANCHORARRAY(G186),IF(OR(K186=0,K186=""),TRANSPOSE(T.Name),TRANSPOSE(_xlfn._xlws.FILTER('Rot.Out'!Q:Q &amp; "",('Rot.Out'!O:O=ED.LookUps!K186)*('Rot.Out'!V:V&lt;&gt;"Yes"))))),"Error please report")</f>
        <v>Error please report</v>
      </c>
      <c r="ATK186" t="str" cm="1">
        <f t="array" ref="ATK186">IFERROR(IF(K186=0,TRANSPOSE(_xlfn.ANCHORARRAY(#REF!)),TRANSPOSE(_xlfn._xlws.FILTER('Rot.Out'!Q:Q,('Rot.Out'!O:O=ED.LookUps!K186)*('Rot.Out'!V:V="Yes")))),"")</f>
        <v/>
      </c>
    </row>
    <row r="187" spans="1:12 1207:1207" x14ac:dyDescent="0.35">
      <c r="A187" t="e">
        <f>EnterData!#REF!</f>
        <v>#REF!</v>
      </c>
      <c r="B187" t="e" cm="1">
        <f t="array" ref="B187">IF(OR(A187="",A187=0),"",IFERROR(_xlfn._xlws.FILTER(#REF! &amp; "",#REF!=ED.LookUps!A187),""))</f>
        <v>#REF!</v>
      </c>
      <c r="G187" t="str" cm="1">
        <f t="array" ref="G187">IFERROR(_xlfn._xlws.FILTER(_xlfn.ANCHORARRAY(B187),_xlfn.ANCHORARRAY(B187)&lt;&gt;0),"")</f>
        <v/>
      </c>
      <c r="K187">
        <f>EnterData!F191</f>
        <v>0</v>
      </c>
      <c r="L187" t="str" cm="1">
        <f t="array" aca="1" ref="L187" ca="1">IFERROR(IF(G187&lt;&gt;"",_xlfn.ANCHORARRAY(G187),IF(OR(K187=0,K187=""),TRANSPOSE(T.Name),TRANSPOSE(_xlfn._xlws.FILTER('Rot.Out'!Q:Q &amp; "",('Rot.Out'!O:O=ED.LookUps!K187)*('Rot.Out'!V:V&lt;&gt;"Yes"))))),"Error please report")</f>
        <v>Error please report</v>
      </c>
      <c r="ATK187" t="str" cm="1">
        <f t="array" ref="ATK187">IFERROR(IF(K187=0,TRANSPOSE(_xlfn.ANCHORARRAY(#REF!)),TRANSPOSE(_xlfn._xlws.FILTER('Rot.Out'!Q:Q,('Rot.Out'!O:O=ED.LookUps!K187)*('Rot.Out'!V:V="Yes")))),"")</f>
        <v/>
      </c>
    </row>
    <row r="188" spans="1:12 1207:1207" x14ac:dyDescent="0.35">
      <c r="A188" t="e">
        <f>EnterData!#REF!</f>
        <v>#REF!</v>
      </c>
      <c r="B188" t="e" cm="1">
        <f t="array" ref="B188">IF(OR(A188="",A188=0),"",IFERROR(_xlfn._xlws.FILTER(#REF! &amp; "",#REF!=ED.LookUps!A188),""))</f>
        <v>#REF!</v>
      </c>
      <c r="G188" t="str" cm="1">
        <f t="array" ref="G188">IFERROR(_xlfn._xlws.FILTER(_xlfn.ANCHORARRAY(B188),_xlfn.ANCHORARRAY(B188)&lt;&gt;0),"")</f>
        <v/>
      </c>
      <c r="K188">
        <f>EnterData!F192</f>
        <v>0</v>
      </c>
      <c r="L188" t="str" cm="1">
        <f t="array" aca="1" ref="L188" ca="1">IFERROR(IF(G188&lt;&gt;"",_xlfn.ANCHORARRAY(G188),IF(OR(K188=0,K188=""),TRANSPOSE(T.Name),TRANSPOSE(_xlfn._xlws.FILTER('Rot.Out'!Q:Q &amp; "",('Rot.Out'!O:O=ED.LookUps!K188)*('Rot.Out'!V:V&lt;&gt;"Yes"))))),"Error please report")</f>
        <v>Error please report</v>
      </c>
      <c r="ATK188" t="str" cm="1">
        <f t="array" ref="ATK188">IFERROR(IF(K188=0,TRANSPOSE(_xlfn.ANCHORARRAY(#REF!)),TRANSPOSE(_xlfn._xlws.FILTER('Rot.Out'!Q:Q,('Rot.Out'!O:O=ED.LookUps!K188)*('Rot.Out'!V:V="Yes")))),"")</f>
        <v/>
      </c>
    </row>
    <row r="189" spans="1:12 1207:1207" x14ac:dyDescent="0.35">
      <c r="A189" t="e">
        <f>EnterData!#REF!</f>
        <v>#REF!</v>
      </c>
      <c r="B189" t="e" cm="1">
        <f t="array" ref="B189">IF(OR(A189="",A189=0),"",IFERROR(_xlfn._xlws.FILTER(#REF! &amp; "",#REF!=ED.LookUps!A189),""))</f>
        <v>#REF!</v>
      </c>
      <c r="G189" t="str" cm="1">
        <f t="array" ref="G189">IFERROR(_xlfn._xlws.FILTER(_xlfn.ANCHORARRAY(B189),_xlfn.ANCHORARRAY(B189)&lt;&gt;0),"")</f>
        <v/>
      </c>
      <c r="K189">
        <f>EnterData!F193</f>
        <v>0</v>
      </c>
      <c r="L189" t="str" cm="1">
        <f t="array" aca="1" ref="L189" ca="1">IFERROR(IF(G189&lt;&gt;"",_xlfn.ANCHORARRAY(G189),IF(OR(K189=0,K189=""),TRANSPOSE(T.Name),TRANSPOSE(_xlfn._xlws.FILTER('Rot.Out'!Q:Q &amp; "",('Rot.Out'!O:O=ED.LookUps!K189)*('Rot.Out'!V:V&lt;&gt;"Yes"))))),"Error please report")</f>
        <v>Error please report</v>
      </c>
      <c r="ATK189" t="str" cm="1">
        <f t="array" ref="ATK189">IFERROR(IF(K189=0,TRANSPOSE(_xlfn.ANCHORARRAY(#REF!)),TRANSPOSE(_xlfn._xlws.FILTER('Rot.Out'!Q:Q,('Rot.Out'!O:O=ED.LookUps!K189)*('Rot.Out'!V:V="Yes")))),"")</f>
        <v/>
      </c>
    </row>
    <row r="190" spans="1:12 1207:1207" x14ac:dyDescent="0.35">
      <c r="A190" t="e">
        <f>EnterData!#REF!</f>
        <v>#REF!</v>
      </c>
      <c r="B190" t="e" cm="1">
        <f t="array" ref="B190">IF(OR(A190="",A190=0),"",IFERROR(_xlfn._xlws.FILTER(#REF! &amp; "",#REF!=ED.LookUps!A190),""))</f>
        <v>#REF!</v>
      </c>
      <c r="G190" t="str" cm="1">
        <f t="array" ref="G190">IFERROR(_xlfn._xlws.FILTER(_xlfn.ANCHORARRAY(B190),_xlfn.ANCHORARRAY(B190)&lt;&gt;0),"")</f>
        <v/>
      </c>
      <c r="K190">
        <f>EnterData!F194</f>
        <v>0</v>
      </c>
      <c r="L190" t="str" cm="1">
        <f t="array" aca="1" ref="L190" ca="1">IFERROR(IF(G190&lt;&gt;"",_xlfn.ANCHORARRAY(G190),IF(OR(K190=0,K190=""),TRANSPOSE(T.Name),TRANSPOSE(_xlfn._xlws.FILTER('Rot.Out'!Q:Q &amp; "",('Rot.Out'!O:O=ED.LookUps!K190)*('Rot.Out'!V:V&lt;&gt;"Yes"))))),"Error please report")</f>
        <v>Error please report</v>
      </c>
      <c r="ATK190" t="str" cm="1">
        <f t="array" ref="ATK190">IFERROR(IF(K190=0,TRANSPOSE(_xlfn.ANCHORARRAY(#REF!)),TRANSPOSE(_xlfn._xlws.FILTER('Rot.Out'!Q:Q,('Rot.Out'!O:O=ED.LookUps!K190)*('Rot.Out'!V:V="Yes")))),"")</f>
        <v/>
      </c>
    </row>
    <row r="191" spans="1:12 1207:1207" x14ac:dyDescent="0.35">
      <c r="A191" t="e">
        <f>EnterData!#REF!</f>
        <v>#REF!</v>
      </c>
      <c r="B191" t="e" cm="1">
        <f t="array" ref="B191">IF(OR(A191="",A191=0),"",IFERROR(_xlfn._xlws.FILTER(#REF! &amp; "",#REF!=ED.LookUps!A191),""))</f>
        <v>#REF!</v>
      </c>
      <c r="G191" t="str" cm="1">
        <f t="array" ref="G191">IFERROR(_xlfn._xlws.FILTER(_xlfn.ANCHORARRAY(B191),_xlfn.ANCHORARRAY(B191)&lt;&gt;0),"")</f>
        <v/>
      </c>
      <c r="K191">
        <f>EnterData!F195</f>
        <v>0</v>
      </c>
      <c r="L191" t="str" cm="1">
        <f t="array" aca="1" ref="L191" ca="1">IFERROR(IF(G191&lt;&gt;"",_xlfn.ANCHORARRAY(G191),IF(OR(K191=0,K191=""),TRANSPOSE(T.Name),TRANSPOSE(_xlfn._xlws.FILTER('Rot.Out'!Q:Q &amp; "",('Rot.Out'!O:O=ED.LookUps!K191)*('Rot.Out'!V:V&lt;&gt;"Yes"))))),"Error please report")</f>
        <v>Error please report</v>
      </c>
      <c r="ATK191" t="str" cm="1">
        <f t="array" ref="ATK191">IFERROR(IF(K191=0,TRANSPOSE(_xlfn.ANCHORARRAY(#REF!)),TRANSPOSE(_xlfn._xlws.FILTER('Rot.Out'!Q:Q,('Rot.Out'!O:O=ED.LookUps!K191)*('Rot.Out'!V:V="Yes")))),"")</f>
        <v/>
      </c>
    </row>
    <row r="192" spans="1:12 1207:1207" x14ac:dyDescent="0.35">
      <c r="A192" t="e">
        <f>EnterData!#REF!</f>
        <v>#REF!</v>
      </c>
      <c r="B192" t="e" cm="1">
        <f t="array" ref="B192">IF(OR(A192="",A192=0),"",IFERROR(_xlfn._xlws.FILTER(#REF! &amp; "",#REF!=ED.LookUps!A192),""))</f>
        <v>#REF!</v>
      </c>
      <c r="G192" t="str" cm="1">
        <f t="array" ref="G192">IFERROR(_xlfn._xlws.FILTER(_xlfn.ANCHORARRAY(B192),_xlfn.ANCHORARRAY(B192)&lt;&gt;0),"")</f>
        <v/>
      </c>
      <c r="K192">
        <f>EnterData!F196</f>
        <v>0</v>
      </c>
      <c r="L192" t="str" cm="1">
        <f t="array" aca="1" ref="L192" ca="1">IFERROR(IF(G192&lt;&gt;"",_xlfn.ANCHORARRAY(G192),IF(OR(K192=0,K192=""),TRANSPOSE(T.Name),TRANSPOSE(_xlfn._xlws.FILTER('Rot.Out'!Q:Q &amp; "",('Rot.Out'!O:O=ED.LookUps!K192)*('Rot.Out'!V:V&lt;&gt;"Yes"))))),"Error please report")</f>
        <v>Error please report</v>
      </c>
      <c r="ATK192" t="str" cm="1">
        <f t="array" ref="ATK192">IFERROR(IF(K192=0,TRANSPOSE(_xlfn.ANCHORARRAY(#REF!)),TRANSPOSE(_xlfn._xlws.FILTER('Rot.Out'!Q:Q,('Rot.Out'!O:O=ED.LookUps!K192)*('Rot.Out'!V:V="Yes")))),"")</f>
        <v/>
      </c>
    </row>
    <row r="193" spans="1:12 1207:1207" x14ac:dyDescent="0.35">
      <c r="A193" t="e">
        <f>EnterData!#REF!</f>
        <v>#REF!</v>
      </c>
      <c r="B193" t="e" cm="1">
        <f t="array" ref="B193">IF(OR(A193="",A193=0),"",IFERROR(_xlfn._xlws.FILTER(#REF! &amp; "",#REF!=ED.LookUps!A193),""))</f>
        <v>#REF!</v>
      </c>
      <c r="G193" t="str" cm="1">
        <f t="array" ref="G193">IFERROR(_xlfn._xlws.FILTER(_xlfn.ANCHORARRAY(B193),_xlfn.ANCHORARRAY(B193)&lt;&gt;0),"")</f>
        <v/>
      </c>
      <c r="K193">
        <f>EnterData!F197</f>
        <v>0</v>
      </c>
      <c r="L193" t="str" cm="1">
        <f t="array" aca="1" ref="L193" ca="1">IFERROR(IF(G193&lt;&gt;"",_xlfn.ANCHORARRAY(G193),IF(OR(K193=0,K193=""),TRANSPOSE(T.Name),TRANSPOSE(_xlfn._xlws.FILTER('Rot.Out'!Q:Q &amp; "",('Rot.Out'!O:O=ED.LookUps!K193)*('Rot.Out'!V:V&lt;&gt;"Yes"))))),"Error please report")</f>
        <v>Error please report</v>
      </c>
      <c r="ATK193" t="str" cm="1">
        <f t="array" ref="ATK193">IFERROR(IF(K193=0,TRANSPOSE(_xlfn.ANCHORARRAY(#REF!)),TRANSPOSE(_xlfn._xlws.FILTER('Rot.Out'!Q:Q,('Rot.Out'!O:O=ED.LookUps!K193)*('Rot.Out'!V:V="Yes")))),"")</f>
        <v/>
      </c>
    </row>
    <row r="194" spans="1:12 1207:1207" x14ac:dyDescent="0.35">
      <c r="A194" t="e">
        <f>EnterData!#REF!</f>
        <v>#REF!</v>
      </c>
      <c r="B194" t="e" cm="1">
        <f t="array" ref="B194">IF(OR(A194="",A194=0),"",IFERROR(_xlfn._xlws.FILTER(#REF! &amp; "",#REF!=ED.LookUps!A194),""))</f>
        <v>#REF!</v>
      </c>
      <c r="G194" t="str" cm="1">
        <f t="array" ref="G194">IFERROR(_xlfn._xlws.FILTER(_xlfn.ANCHORARRAY(B194),_xlfn.ANCHORARRAY(B194)&lt;&gt;0),"")</f>
        <v/>
      </c>
      <c r="K194">
        <f>EnterData!F198</f>
        <v>0</v>
      </c>
      <c r="L194" t="str" cm="1">
        <f t="array" aca="1" ref="L194" ca="1">IFERROR(IF(G194&lt;&gt;"",_xlfn.ANCHORARRAY(G194),IF(OR(K194=0,K194=""),TRANSPOSE(T.Name),TRANSPOSE(_xlfn._xlws.FILTER('Rot.Out'!Q:Q &amp; "",('Rot.Out'!O:O=ED.LookUps!K194)*('Rot.Out'!V:V&lt;&gt;"Yes"))))),"Error please report")</f>
        <v>Error please report</v>
      </c>
      <c r="ATK194" t="str" cm="1">
        <f t="array" ref="ATK194">IFERROR(IF(K194=0,TRANSPOSE(_xlfn.ANCHORARRAY(#REF!)),TRANSPOSE(_xlfn._xlws.FILTER('Rot.Out'!Q:Q,('Rot.Out'!O:O=ED.LookUps!K194)*('Rot.Out'!V:V="Yes")))),"")</f>
        <v/>
      </c>
    </row>
    <row r="195" spans="1:12 1207:1207" x14ac:dyDescent="0.35">
      <c r="A195" t="e">
        <f>EnterData!#REF!</f>
        <v>#REF!</v>
      </c>
      <c r="B195" t="e" cm="1">
        <f t="array" ref="B195">IF(OR(A195="",A195=0),"",IFERROR(_xlfn._xlws.FILTER(#REF! &amp; "",#REF!=ED.LookUps!A195),""))</f>
        <v>#REF!</v>
      </c>
      <c r="G195" t="str" cm="1">
        <f t="array" ref="G195">IFERROR(_xlfn._xlws.FILTER(_xlfn.ANCHORARRAY(B195),_xlfn.ANCHORARRAY(B195)&lt;&gt;0),"")</f>
        <v/>
      </c>
      <c r="K195">
        <f>EnterData!F199</f>
        <v>0</v>
      </c>
      <c r="L195" t="str" cm="1">
        <f t="array" aca="1" ref="L195" ca="1">IFERROR(IF(G195&lt;&gt;"",_xlfn.ANCHORARRAY(G195),IF(OR(K195=0,K195=""),TRANSPOSE(T.Name),TRANSPOSE(_xlfn._xlws.FILTER('Rot.Out'!Q:Q &amp; "",('Rot.Out'!O:O=ED.LookUps!K195)*('Rot.Out'!V:V&lt;&gt;"Yes"))))),"Error please report")</f>
        <v>Error please report</v>
      </c>
      <c r="ATK195" t="str" cm="1">
        <f t="array" ref="ATK195">IFERROR(IF(K195=0,TRANSPOSE(_xlfn.ANCHORARRAY(#REF!)),TRANSPOSE(_xlfn._xlws.FILTER('Rot.Out'!Q:Q,('Rot.Out'!O:O=ED.LookUps!K195)*('Rot.Out'!V:V="Yes")))),"")</f>
        <v/>
      </c>
    </row>
    <row r="196" spans="1:12 1207:1207" x14ac:dyDescent="0.35">
      <c r="A196" t="e">
        <f>EnterData!#REF!</f>
        <v>#REF!</v>
      </c>
      <c r="B196" t="e" cm="1">
        <f t="array" ref="B196">IF(OR(A196="",A196=0),"",IFERROR(_xlfn._xlws.FILTER(#REF! &amp; "",#REF!=ED.LookUps!A196),""))</f>
        <v>#REF!</v>
      </c>
      <c r="G196" t="str" cm="1">
        <f t="array" ref="G196">IFERROR(_xlfn._xlws.FILTER(_xlfn.ANCHORARRAY(B196),_xlfn.ANCHORARRAY(B196)&lt;&gt;0),"")</f>
        <v/>
      </c>
      <c r="K196">
        <f>EnterData!F200</f>
        <v>0</v>
      </c>
      <c r="L196" t="str" cm="1">
        <f t="array" aca="1" ref="L196" ca="1">IFERROR(IF(G196&lt;&gt;"",_xlfn.ANCHORARRAY(G196),IF(OR(K196=0,K196=""),TRANSPOSE(T.Name),TRANSPOSE(_xlfn._xlws.FILTER('Rot.Out'!Q:Q &amp; "",('Rot.Out'!O:O=ED.LookUps!K196)*('Rot.Out'!V:V&lt;&gt;"Yes"))))),"Error please report")</f>
        <v>Error please report</v>
      </c>
      <c r="ATK196" t="str" cm="1">
        <f t="array" ref="ATK196">IFERROR(IF(K196=0,TRANSPOSE(_xlfn.ANCHORARRAY(#REF!)),TRANSPOSE(_xlfn._xlws.FILTER('Rot.Out'!Q:Q,('Rot.Out'!O:O=ED.LookUps!K196)*('Rot.Out'!V:V="Yes")))),"")</f>
        <v/>
      </c>
    </row>
    <row r="197" spans="1:12 1207:1207" x14ac:dyDescent="0.35">
      <c r="A197" t="e">
        <f>EnterData!#REF!</f>
        <v>#REF!</v>
      </c>
      <c r="B197" t="e" cm="1">
        <f t="array" ref="B197">IF(OR(A197="",A197=0),"",IFERROR(_xlfn._xlws.FILTER(#REF! &amp; "",#REF!=ED.LookUps!A197),""))</f>
        <v>#REF!</v>
      </c>
      <c r="G197" t="str" cm="1">
        <f t="array" ref="G197">IFERROR(_xlfn._xlws.FILTER(_xlfn.ANCHORARRAY(B197),_xlfn.ANCHORARRAY(B197)&lt;&gt;0),"")</f>
        <v/>
      </c>
      <c r="K197">
        <f>EnterData!F201</f>
        <v>0</v>
      </c>
      <c r="L197" t="str" cm="1">
        <f t="array" aca="1" ref="L197" ca="1">IFERROR(IF(G197&lt;&gt;"",_xlfn.ANCHORARRAY(G197),IF(OR(K197=0,K197=""),TRANSPOSE(T.Name),TRANSPOSE(_xlfn._xlws.FILTER('Rot.Out'!Q:Q &amp; "",('Rot.Out'!O:O=ED.LookUps!K197)*('Rot.Out'!V:V&lt;&gt;"Yes"))))),"Error please report")</f>
        <v>Error please report</v>
      </c>
      <c r="ATK197" t="str" cm="1">
        <f t="array" ref="ATK197">IFERROR(IF(K197=0,TRANSPOSE(_xlfn.ANCHORARRAY(#REF!)),TRANSPOSE(_xlfn._xlws.FILTER('Rot.Out'!Q:Q,('Rot.Out'!O:O=ED.LookUps!K197)*('Rot.Out'!V:V="Yes")))),"")</f>
        <v/>
      </c>
    </row>
    <row r="198" spans="1:12 1207:1207" x14ac:dyDescent="0.35">
      <c r="A198" t="e">
        <f>EnterData!#REF!</f>
        <v>#REF!</v>
      </c>
      <c r="B198" t="e" cm="1">
        <f t="array" ref="B198">IF(OR(A198="",A198=0),"",IFERROR(_xlfn._xlws.FILTER(#REF! &amp; "",#REF!=ED.LookUps!A198),""))</f>
        <v>#REF!</v>
      </c>
      <c r="G198" t="str" cm="1">
        <f t="array" ref="G198">IFERROR(_xlfn._xlws.FILTER(_xlfn.ANCHORARRAY(B198),_xlfn.ANCHORARRAY(B198)&lt;&gt;0),"")</f>
        <v/>
      </c>
      <c r="K198">
        <f>EnterData!F202</f>
        <v>0</v>
      </c>
      <c r="L198" t="str" cm="1">
        <f t="array" aca="1" ref="L198" ca="1">IFERROR(IF(G198&lt;&gt;"",_xlfn.ANCHORARRAY(G198),IF(OR(K198=0,K198=""),TRANSPOSE(T.Name),TRANSPOSE(_xlfn._xlws.FILTER('Rot.Out'!Q:Q &amp; "",('Rot.Out'!O:O=ED.LookUps!K198)*('Rot.Out'!V:V&lt;&gt;"Yes"))))),"Error please report")</f>
        <v>Error please report</v>
      </c>
      <c r="ATK198" t="str" cm="1">
        <f t="array" ref="ATK198">IFERROR(IF(K198=0,TRANSPOSE(_xlfn.ANCHORARRAY(#REF!)),TRANSPOSE(_xlfn._xlws.FILTER('Rot.Out'!Q:Q,('Rot.Out'!O:O=ED.LookUps!K198)*('Rot.Out'!V:V="Yes")))),"")</f>
        <v/>
      </c>
    </row>
    <row r="199" spans="1:12 1207:1207" x14ac:dyDescent="0.35">
      <c r="A199" t="e">
        <f>EnterData!#REF!</f>
        <v>#REF!</v>
      </c>
      <c r="B199" t="e" cm="1">
        <f t="array" ref="B199">IF(OR(A199="",A199=0),"",IFERROR(_xlfn._xlws.FILTER(#REF! &amp; "",#REF!=ED.LookUps!A199),""))</f>
        <v>#REF!</v>
      </c>
      <c r="G199" t="str" cm="1">
        <f t="array" ref="G199">IFERROR(_xlfn._xlws.FILTER(_xlfn.ANCHORARRAY(B199),_xlfn.ANCHORARRAY(B199)&lt;&gt;0),"")</f>
        <v/>
      </c>
      <c r="K199">
        <f>EnterData!F203</f>
        <v>0</v>
      </c>
      <c r="L199" t="str" cm="1">
        <f t="array" aca="1" ref="L199" ca="1">IFERROR(IF(G199&lt;&gt;"",_xlfn.ANCHORARRAY(G199),IF(OR(K199=0,K199=""),TRANSPOSE(T.Name),TRANSPOSE(_xlfn._xlws.FILTER('Rot.Out'!Q:Q &amp; "",('Rot.Out'!O:O=ED.LookUps!K199)*('Rot.Out'!V:V&lt;&gt;"Yes"))))),"Error please report")</f>
        <v>Error please report</v>
      </c>
      <c r="ATK199" t="str" cm="1">
        <f t="array" ref="ATK199">IFERROR(IF(K199=0,TRANSPOSE(_xlfn.ANCHORARRAY(#REF!)),TRANSPOSE(_xlfn._xlws.FILTER('Rot.Out'!Q:Q,('Rot.Out'!O:O=ED.LookUps!K199)*('Rot.Out'!V:V="Yes")))),"")</f>
        <v/>
      </c>
    </row>
    <row r="200" spans="1:12 1207:1207" x14ac:dyDescent="0.35">
      <c r="A200" t="e">
        <f>EnterData!#REF!</f>
        <v>#REF!</v>
      </c>
      <c r="B200" t="e" cm="1">
        <f t="array" ref="B200">IF(OR(A200="",A200=0),"",IFERROR(_xlfn._xlws.FILTER(#REF! &amp; "",#REF!=ED.LookUps!A200),""))</f>
        <v>#REF!</v>
      </c>
      <c r="G200" t="str" cm="1">
        <f t="array" ref="G200">IFERROR(_xlfn._xlws.FILTER(_xlfn.ANCHORARRAY(B200),_xlfn.ANCHORARRAY(B200)&lt;&gt;0),"")</f>
        <v/>
      </c>
      <c r="K200">
        <f>EnterData!F204</f>
        <v>0</v>
      </c>
      <c r="L200" t="str" cm="1">
        <f t="array" aca="1" ref="L200" ca="1">IFERROR(IF(G200&lt;&gt;"",_xlfn.ANCHORARRAY(G200),IF(OR(K200=0,K200=""),TRANSPOSE(T.Name),TRANSPOSE(_xlfn._xlws.FILTER('Rot.Out'!Q:Q &amp; "",('Rot.Out'!O:O=ED.LookUps!K200)*('Rot.Out'!V:V&lt;&gt;"Yes"))))),"Error please report")</f>
        <v>Error please report</v>
      </c>
      <c r="ATK200" t="str" cm="1">
        <f t="array" ref="ATK200">IFERROR(IF(K200=0,TRANSPOSE(_xlfn.ANCHORARRAY(#REF!)),TRANSPOSE(_xlfn._xlws.FILTER('Rot.Out'!Q:Q,('Rot.Out'!O:O=ED.LookUps!K200)*('Rot.Out'!V:V="Yes")))),"")</f>
        <v/>
      </c>
    </row>
    <row r="201" spans="1:12 1207:1207" x14ac:dyDescent="0.35">
      <c r="A201" t="e">
        <f>EnterData!#REF!</f>
        <v>#REF!</v>
      </c>
      <c r="B201" t="e" cm="1">
        <f t="array" ref="B201">IF(OR(A201="",A201=0),"",IFERROR(_xlfn._xlws.FILTER(#REF! &amp; "",#REF!=ED.LookUps!A201),""))</f>
        <v>#REF!</v>
      </c>
      <c r="G201" t="str" cm="1">
        <f t="array" ref="G201">IFERROR(_xlfn._xlws.FILTER(_xlfn.ANCHORARRAY(B201),_xlfn.ANCHORARRAY(B201)&lt;&gt;0),"")</f>
        <v/>
      </c>
      <c r="K201">
        <f>EnterData!F205</f>
        <v>0</v>
      </c>
      <c r="L201" t="str" cm="1">
        <f t="array" aca="1" ref="L201" ca="1">IFERROR(IF(G201&lt;&gt;"",_xlfn.ANCHORARRAY(G201),IF(OR(K201=0,K201=""),TRANSPOSE(T.Name),TRANSPOSE(_xlfn._xlws.FILTER('Rot.Out'!Q:Q &amp; "",('Rot.Out'!O:O=ED.LookUps!K201)*('Rot.Out'!V:V&lt;&gt;"Yes"))))),"Error please report")</f>
        <v>Error please report</v>
      </c>
      <c r="ATK201" t="str" cm="1">
        <f t="array" ref="ATK201">IFERROR(IF(K201=0,TRANSPOSE(_xlfn.ANCHORARRAY(#REF!)),TRANSPOSE(_xlfn._xlws.FILTER('Rot.Out'!Q:Q,('Rot.Out'!O:O=ED.LookUps!K201)*('Rot.Out'!V:V="Yes")))),"")</f>
        <v/>
      </c>
    </row>
    <row r="202" spans="1:12 1207:1207" x14ac:dyDescent="0.35">
      <c r="A202" t="e">
        <f>EnterData!#REF!</f>
        <v>#REF!</v>
      </c>
      <c r="B202" t="e" cm="1">
        <f t="array" ref="B202">IF(OR(A202="",A202=0),"",IFERROR(_xlfn._xlws.FILTER(#REF! &amp; "",#REF!=ED.LookUps!A202),""))</f>
        <v>#REF!</v>
      </c>
      <c r="G202" t="str" cm="1">
        <f t="array" ref="G202">IFERROR(_xlfn._xlws.FILTER(_xlfn.ANCHORARRAY(B202),_xlfn.ANCHORARRAY(B202)&lt;&gt;0),"")</f>
        <v/>
      </c>
      <c r="K202">
        <f>EnterData!F206</f>
        <v>0</v>
      </c>
      <c r="L202" t="str" cm="1">
        <f t="array" aca="1" ref="L202" ca="1">IFERROR(IF(G202&lt;&gt;"",_xlfn.ANCHORARRAY(G202),IF(OR(K202=0,K202=""),TRANSPOSE(T.Name),TRANSPOSE(_xlfn._xlws.FILTER('Rot.Out'!Q:Q &amp; "",('Rot.Out'!O:O=ED.LookUps!K202)*('Rot.Out'!V:V&lt;&gt;"Yes"))))),"Error please report")</f>
        <v>Error please report</v>
      </c>
      <c r="ATK202" t="str" cm="1">
        <f t="array" ref="ATK202">IFERROR(IF(K202=0,TRANSPOSE(_xlfn.ANCHORARRAY(#REF!)),TRANSPOSE(_xlfn._xlws.FILTER('Rot.Out'!Q:Q,('Rot.Out'!O:O=ED.LookUps!K202)*('Rot.Out'!V:V="Yes")))),"")</f>
        <v/>
      </c>
    </row>
    <row r="203" spans="1:12 1207:1207" x14ac:dyDescent="0.35">
      <c r="A203" t="e">
        <f>EnterData!#REF!</f>
        <v>#REF!</v>
      </c>
      <c r="B203" t="e" cm="1">
        <f t="array" ref="B203">IF(OR(A203="",A203=0),"",IFERROR(_xlfn._xlws.FILTER(#REF! &amp; "",#REF!=ED.LookUps!A203),""))</f>
        <v>#REF!</v>
      </c>
      <c r="G203" t="str" cm="1">
        <f t="array" ref="G203">IFERROR(_xlfn._xlws.FILTER(_xlfn.ANCHORARRAY(B203),_xlfn.ANCHORARRAY(B203)&lt;&gt;0),"")</f>
        <v/>
      </c>
      <c r="K203">
        <f>EnterData!F207</f>
        <v>0</v>
      </c>
      <c r="L203" t="str" cm="1">
        <f t="array" aca="1" ref="L203" ca="1">IFERROR(IF(G203&lt;&gt;"",_xlfn.ANCHORARRAY(G203),IF(OR(K203=0,K203=""),TRANSPOSE(T.Name),TRANSPOSE(_xlfn._xlws.FILTER('Rot.Out'!Q:Q &amp; "",('Rot.Out'!O:O=ED.LookUps!K203)*('Rot.Out'!V:V&lt;&gt;"Yes"))))),"Error please report")</f>
        <v>Error please report</v>
      </c>
      <c r="ATK203" t="str" cm="1">
        <f t="array" ref="ATK203">IFERROR(IF(K203=0,TRANSPOSE(_xlfn.ANCHORARRAY(#REF!)),TRANSPOSE(_xlfn._xlws.FILTER('Rot.Out'!Q:Q,('Rot.Out'!O:O=ED.LookUps!K203)*('Rot.Out'!V:V="Yes")))),"")</f>
        <v/>
      </c>
    </row>
    <row r="204" spans="1:12 1207:1207" x14ac:dyDescent="0.35">
      <c r="A204" t="e">
        <f>EnterData!#REF!</f>
        <v>#REF!</v>
      </c>
      <c r="B204" t="e" cm="1">
        <f t="array" ref="B204">IF(OR(A204="",A204=0),"",IFERROR(_xlfn._xlws.FILTER(#REF! &amp; "",#REF!=ED.LookUps!A204),""))</f>
        <v>#REF!</v>
      </c>
      <c r="G204" t="str" cm="1">
        <f t="array" ref="G204">IFERROR(_xlfn._xlws.FILTER(_xlfn.ANCHORARRAY(B204),_xlfn.ANCHORARRAY(B204)&lt;&gt;0),"")</f>
        <v/>
      </c>
      <c r="K204">
        <f>EnterData!F208</f>
        <v>0</v>
      </c>
      <c r="L204" t="str" cm="1">
        <f t="array" aca="1" ref="L204" ca="1">IFERROR(IF(G204&lt;&gt;"",_xlfn.ANCHORARRAY(G204),IF(OR(K204=0,K204=""),TRANSPOSE(T.Name),TRANSPOSE(_xlfn._xlws.FILTER('Rot.Out'!Q:Q &amp; "",('Rot.Out'!O:O=ED.LookUps!K204)*('Rot.Out'!V:V&lt;&gt;"Yes"))))),"Error please report")</f>
        <v>Error please report</v>
      </c>
      <c r="ATK204" t="str" cm="1">
        <f t="array" ref="ATK204">IFERROR(IF(K204=0,TRANSPOSE(_xlfn.ANCHORARRAY(#REF!)),TRANSPOSE(_xlfn._xlws.FILTER('Rot.Out'!Q:Q,('Rot.Out'!O:O=ED.LookUps!K204)*('Rot.Out'!V:V="Yes")))),"")</f>
        <v/>
      </c>
    </row>
    <row r="205" spans="1:12 1207:1207" x14ac:dyDescent="0.35">
      <c r="A205" t="e">
        <f>EnterData!#REF!</f>
        <v>#REF!</v>
      </c>
      <c r="B205" t="e" cm="1">
        <f t="array" ref="B205">IF(OR(A205="",A205=0),"",IFERROR(_xlfn._xlws.FILTER(#REF! &amp; "",#REF!=ED.LookUps!A205),""))</f>
        <v>#REF!</v>
      </c>
      <c r="G205" t="str" cm="1">
        <f t="array" ref="G205">IFERROR(_xlfn._xlws.FILTER(_xlfn.ANCHORARRAY(B205),_xlfn.ANCHORARRAY(B205)&lt;&gt;0),"")</f>
        <v/>
      </c>
      <c r="K205">
        <f>EnterData!F209</f>
        <v>0</v>
      </c>
      <c r="L205" t="str" cm="1">
        <f t="array" aca="1" ref="L205" ca="1">IFERROR(IF(G205&lt;&gt;"",_xlfn.ANCHORARRAY(G205),IF(OR(K205=0,K205=""),TRANSPOSE(T.Name),TRANSPOSE(_xlfn._xlws.FILTER('Rot.Out'!Q:Q &amp; "",('Rot.Out'!O:O=ED.LookUps!K205)*('Rot.Out'!V:V&lt;&gt;"Yes"))))),"Error please report")</f>
        <v>Error please report</v>
      </c>
      <c r="ATK205" t="str" cm="1">
        <f t="array" ref="ATK205">IFERROR(IF(K205=0,TRANSPOSE(_xlfn.ANCHORARRAY(#REF!)),TRANSPOSE(_xlfn._xlws.FILTER('Rot.Out'!Q:Q,('Rot.Out'!O:O=ED.LookUps!K205)*('Rot.Out'!V:V="Yes")))),"")</f>
        <v/>
      </c>
    </row>
    <row r="206" spans="1:12 1207:1207" x14ac:dyDescent="0.35">
      <c r="A206" t="e">
        <f>EnterData!#REF!</f>
        <v>#REF!</v>
      </c>
      <c r="B206" t="e" cm="1">
        <f t="array" ref="B206">IF(OR(A206="",A206=0),"",IFERROR(_xlfn._xlws.FILTER(#REF! &amp; "",#REF!=ED.LookUps!A206),""))</f>
        <v>#REF!</v>
      </c>
      <c r="G206" t="str" cm="1">
        <f t="array" ref="G206">IFERROR(_xlfn._xlws.FILTER(_xlfn.ANCHORARRAY(B206),_xlfn.ANCHORARRAY(B206)&lt;&gt;0),"")</f>
        <v/>
      </c>
      <c r="K206">
        <f>EnterData!F210</f>
        <v>0</v>
      </c>
      <c r="L206" t="str" cm="1">
        <f t="array" aca="1" ref="L206" ca="1">IFERROR(IF(G206&lt;&gt;"",_xlfn.ANCHORARRAY(G206),IF(OR(K206=0,K206=""),TRANSPOSE(T.Name),TRANSPOSE(_xlfn._xlws.FILTER('Rot.Out'!Q:Q &amp; "",('Rot.Out'!O:O=ED.LookUps!K206)*('Rot.Out'!V:V&lt;&gt;"Yes"))))),"Error please report")</f>
        <v>Error please report</v>
      </c>
      <c r="ATK206" t="str" cm="1">
        <f t="array" ref="ATK206">IFERROR(IF(K206=0,TRANSPOSE(_xlfn.ANCHORARRAY(#REF!)),TRANSPOSE(_xlfn._xlws.FILTER('Rot.Out'!Q:Q,('Rot.Out'!O:O=ED.LookUps!K206)*('Rot.Out'!V:V="Yes")))),"")</f>
        <v/>
      </c>
    </row>
    <row r="207" spans="1:12 1207:1207" x14ac:dyDescent="0.35">
      <c r="A207" t="e">
        <f>EnterData!#REF!</f>
        <v>#REF!</v>
      </c>
      <c r="B207" t="e" cm="1">
        <f t="array" ref="B207">IF(OR(A207="",A207=0),"",IFERROR(_xlfn._xlws.FILTER(#REF! &amp; "",#REF!=ED.LookUps!A207),""))</f>
        <v>#REF!</v>
      </c>
      <c r="G207" t="str" cm="1">
        <f t="array" ref="G207">IFERROR(_xlfn._xlws.FILTER(_xlfn.ANCHORARRAY(B207),_xlfn.ANCHORARRAY(B207)&lt;&gt;0),"")</f>
        <v/>
      </c>
      <c r="K207">
        <f>EnterData!F211</f>
        <v>0</v>
      </c>
      <c r="L207" t="str" cm="1">
        <f t="array" aca="1" ref="L207" ca="1">IFERROR(IF(G207&lt;&gt;"",_xlfn.ANCHORARRAY(G207),IF(OR(K207=0,K207=""),TRANSPOSE(T.Name),TRANSPOSE(_xlfn._xlws.FILTER('Rot.Out'!Q:Q &amp; "",('Rot.Out'!O:O=ED.LookUps!K207)*('Rot.Out'!V:V&lt;&gt;"Yes"))))),"Error please report")</f>
        <v>Error please report</v>
      </c>
      <c r="ATK207" t="str" cm="1">
        <f t="array" ref="ATK207">IFERROR(IF(K207=0,TRANSPOSE(_xlfn.ANCHORARRAY(#REF!)),TRANSPOSE(_xlfn._xlws.FILTER('Rot.Out'!Q:Q,('Rot.Out'!O:O=ED.LookUps!K207)*('Rot.Out'!V:V="Yes")))),"")</f>
        <v/>
      </c>
    </row>
    <row r="208" spans="1:12 1207:1207" x14ac:dyDescent="0.35">
      <c r="A208" t="e">
        <f>EnterData!#REF!</f>
        <v>#REF!</v>
      </c>
      <c r="B208" t="e" cm="1">
        <f t="array" ref="B208">IF(OR(A208="",A208=0),"",IFERROR(_xlfn._xlws.FILTER(#REF! &amp; "",#REF!=ED.LookUps!A208),""))</f>
        <v>#REF!</v>
      </c>
      <c r="G208" t="str" cm="1">
        <f t="array" ref="G208">IFERROR(_xlfn._xlws.FILTER(_xlfn.ANCHORARRAY(B208),_xlfn.ANCHORARRAY(B208)&lt;&gt;0),"")</f>
        <v/>
      </c>
      <c r="K208">
        <f>EnterData!F212</f>
        <v>0</v>
      </c>
      <c r="L208" t="str" cm="1">
        <f t="array" aca="1" ref="L208" ca="1">IFERROR(IF(G208&lt;&gt;"",_xlfn.ANCHORARRAY(G208),IF(OR(K208=0,K208=""),TRANSPOSE(T.Name),TRANSPOSE(_xlfn._xlws.FILTER('Rot.Out'!Q:Q &amp; "",('Rot.Out'!O:O=ED.LookUps!K208)*('Rot.Out'!V:V&lt;&gt;"Yes"))))),"Error please report")</f>
        <v>Error please report</v>
      </c>
      <c r="ATK208" t="str" cm="1">
        <f t="array" ref="ATK208">IFERROR(IF(K208=0,TRANSPOSE(_xlfn.ANCHORARRAY(#REF!)),TRANSPOSE(_xlfn._xlws.FILTER('Rot.Out'!Q:Q,('Rot.Out'!O:O=ED.LookUps!K208)*('Rot.Out'!V:V="Yes")))),"")</f>
        <v/>
      </c>
    </row>
    <row r="209" spans="1:12 1207:1207" x14ac:dyDescent="0.35">
      <c r="A209" t="e">
        <f>EnterData!#REF!</f>
        <v>#REF!</v>
      </c>
      <c r="B209" t="e" cm="1">
        <f t="array" ref="B209">IF(OR(A209="",A209=0),"",IFERROR(_xlfn._xlws.FILTER(#REF! &amp; "",#REF!=ED.LookUps!A209),""))</f>
        <v>#REF!</v>
      </c>
      <c r="G209" t="str" cm="1">
        <f t="array" ref="G209">IFERROR(_xlfn._xlws.FILTER(_xlfn.ANCHORARRAY(B209),_xlfn.ANCHORARRAY(B209)&lt;&gt;0),"")</f>
        <v/>
      </c>
      <c r="K209">
        <f>EnterData!F213</f>
        <v>0</v>
      </c>
      <c r="L209" t="str" cm="1">
        <f t="array" aca="1" ref="L209" ca="1">IFERROR(IF(G209&lt;&gt;"",_xlfn.ANCHORARRAY(G209),IF(OR(K209=0,K209=""),TRANSPOSE(T.Name),TRANSPOSE(_xlfn._xlws.FILTER('Rot.Out'!Q:Q &amp; "",('Rot.Out'!O:O=ED.LookUps!K209)*('Rot.Out'!V:V&lt;&gt;"Yes"))))),"Error please report")</f>
        <v>Error please report</v>
      </c>
      <c r="ATK209" t="str" cm="1">
        <f t="array" ref="ATK209">IFERROR(IF(K209=0,TRANSPOSE(_xlfn.ANCHORARRAY(#REF!)),TRANSPOSE(_xlfn._xlws.FILTER('Rot.Out'!Q:Q,('Rot.Out'!O:O=ED.LookUps!K209)*('Rot.Out'!V:V="Yes")))),"")</f>
        <v/>
      </c>
    </row>
    <row r="210" spans="1:12 1207:1207" x14ac:dyDescent="0.35">
      <c r="A210" t="e">
        <f>EnterData!#REF!</f>
        <v>#REF!</v>
      </c>
      <c r="B210" t="e" cm="1">
        <f t="array" ref="B210">IF(OR(A210="",A210=0),"",IFERROR(_xlfn._xlws.FILTER(#REF! &amp; "",#REF!=ED.LookUps!A210),""))</f>
        <v>#REF!</v>
      </c>
      <c r="G210" t="str" cm="1">
        <f t="array" ref="G210">IFERROR(_xlfn._xlws.FILTER(_xlfn.ANCHORARRAY(B210),_xlfn.ANCHORARRAY(B210)&lt;&gt;0),"")</f>
        <v/>
      </c>
      <c r="K210">
        <f>EnterData!F214</f>
        <v>0</v>
      </c>
      <c r="L210" t="str" cm="1">
        <f t="array" aca="1" ref="L210" ca="1">IFERROR(IF(G210&lt;&gt;"",_xlfn.ANCHORARRAY(G210),IF(OR(K210=0,K210=""),TRANSPOSE(T.Name),TRANSPOSE(_xlfn._xlws.FILTER('Rot.Out'!Q:Q &amp; "",('Rot.Out'!O:O=ED.LookUps!K210)*('Rot.Out'!V:V&lt;&gt;"Yes"))))),"Error please report")</f>
        <v>Error please report</v>
      </c>
      <c r="ATK210" t="str" cm="1">
        <f t="array" ref="ATK210">IFERROR(IF(K210=0,TRANSPOSE(_xlfn.ANCHORARRAY(#REF!)),TRANSPOSE(_xlfn._xlws.FILTER('Rot.Out'!Q:Q,('Rot.Out'!O:O=ED.LookUps!K210)*('Rot.Out'!V:V="Yes")))),"")</f>
        <v/>
      </c>
    </row>
    <row r="211" spans="1:12 1207:1207" x14ac:dyDescent="0.35">
      <c r="A211" t="e">
        <f>EnterData!#REF!</f>
        <v>#REF!</v>
      </c>
      <c r="B211" t="e" cm="1">
        <f t="array" ref="B211">IF(OR(A211="",A211=0),"",IFERROR(_xlfn._xlws.FILTER(#REF! &amp; "",#REF!=ED.LookUps!A211),""))</f>
        <v>#REF!</v>
      </c>
      <c r="G211" t="str" cm="1">
        <f t="array" ref="G211">IFERROR(_xlfn._xlws.FILTER(_xlfn.ANCHORARRAY(B211),_xlfn.ANCHORARRAY(B211)&lt;&gt;0),"")</f>
        <v/>
      </c>
      <c r="K211">
        <f>EnterData!F215</f>
        <v>0</v>
      </c>
      <c r="L211" t="str" cm="1">
        <f t="array" aca="1" ref="L211" ca="1">IFERROR(IF(G211&lt;&gt;"",_xlfn.ANCHORARRAY(G211),IF(OR(K211=0,K211=""),TRANSPOSE(T.Name),TRANSPOSE(_xlfn._xlws.FILTER('Rot.Out'!Q:Q &amp; "",('Rot.Out'!O:O=ED.LookUps!K211)*('Rot.Out'!V:V&lt;&gt;"Yes"))))),"Error please report")</f>
        <v>Error please report</v>
      </c>
      <c r="ATK211" t="str" cm="1">
        <f t="array" ref="ATK211">IFERROR(IF(K211=0,TRANSPOSE(_xlfn.ANCHORARRAY(#REF!)),TRANSPOSE(_xlfn._xlws.FILTER('Rot.Out'!Q:Q,('Rot.Out'!O:O=ED.LookUps!K211)*('Rot.Out'!V:V="Yes")))),"")</f>
        <v/>
      </c>
    </row>
    <row r="212" spans="1:12 1207:1207" x14ac:dyDescent="0.35">
      <c r="A212" t="e">
        <f>EnterData!#REF!</f>
        <v>#REF!</v>
      </c>
      <c r="B212" t="e" cm="1">
        <f t="array" ref="B212">IF(OR(A212="",A212=0),"",IFERROR(_xlfn._xlws.FILTER(#REF! &amp; "",#REF!=ED.LookUps!A212),""))</f>
        <v>#REF!</v>
      </c>
      <c r="G212" t="str" cm="1">
        <f t="array" ref="G212">IFERROR(_xlfn._xlws.FILTER(_xlfn.ANCHORARRAY(B212),_xlfn.ANCHORARRAY(B212)&lt;&gt;0),"")</f>
        <v/>
      </c>
      <c r="K212">
        <f>EnterData!F216</f>
        <v>0</v>
      </c>
      <c r="L212" t="str" cm="1">
        <f t="array" aca="1" ref="L212" ca="1">IFERROR(IF(G212&lt;&gt;"",_xlfn.ANCHORARRAY(G212),IF(OR(K212=0,K212=""),TRANSPOSE(T.Name),TRANSPOSE(_xlfn._xlws.FILTER('Rot.Out'!Q:Q &amp; "",('Rot.Out'!O:O=ED.LookUps!K212)*('Rot.Out'!V:V&lt;&gt;"Yes"))))),"Error please report")</f>
        <v>Error please report</v>
      </c>
      <c r="ATK212" t="str" cm="1">
        <f t="array" ref="ATK212">IFERROR(IF(K212=0,TRANSPOSE(_xlfn.ANCHORARRAY(#REF!)),TRANSPOSE(_xlfn._xlws.FILTER('Rot.Out'!Q:Q,('Rot.Out'!O:O=ED.LookUps!K212)*('Rot.Out'!V:V="Yes")))),"")</f>
        <v/>
      </c>
    </row>
    <row r="213" spans="1:12 1207:1207" x14ac:dyDescent="0.35">
      <c r="A213" t="e">
        <f>EnterData!#REF!</f>
        <v>#REF!</v>
      </c>
      <c r="B213" t="e" cm="1">
        <f t="array" ref="B213">IF(OR(A213="",A213=0),"",IFERROR(_xlfn._xlws.FILTER(#REF! &amp; "",#REF!=ED.LookUps!A213),""))</f>
        <v>#REF!</v>
      </c>
      <c r="G213" t="str" cm="1">
        <f t="array" ref="G213">IFERROR(_xlfn._xlws.FILTER(_xlfn.ANCHORARRAY(B213),_xlfn.ANCHORARRAY(B213)&lt;&gt;0),"")</f>
        <v/>
      </c>
      <c r="K213">
        <f>EnterData!F217</f>
        <v>0</v>
      </c>
      <c r="L213" t="str" cm="1">
        <f t="array" aca="1" ref="L213" ca="1">IFERROR(IF(G213&lt;&gt;"",_xlfn.ANCHORARRAY(G213),IF(OR(K213=0,K213=""),TRANSPOSE(T.Name),TRANSPOSE(_xlfn._xlws.FILTER('Rot.Out'!Q:Q &amp; "",('Rot.Out'!O:O=ED.LookUps!K213)*('Rot.Out'!V:V&lt;&gt;"Yes"))))),"Error please report")</f>
        <v>Error please report</v>
      </c>
      <c r="ATK213" t="str" cm="1">
        <f t="array" ref="ATK213">IFERROR(IF(K213=0,TRANSPOSE(_xlfn.ANCHORARRAY(#REF!)),TRANSPOSE(_xlfn._xlws.FILTER('Rot.Out'!Q:Q,('Rot.Out'!O:O=ED.LookUps!K213)*('Rot.Out'!V:V="Yes")))),"")</f>
        <v/>
      </c>
    </row>
    <row r="214" spans="1:12 1207:1207" x14ac:dyDescent="0.35">
      <c r="A214" t="e">
        <f>EnterData!#REF!</f>
        <v>#REF!</v>
      </c>
      <c r="B214" t="e" cm="1">
        <f t="array" ref="B214">IF(OR(A214="",A214=0),"",IFERROR(_xlfn._xlws.FILTER(#REF! &amp; "",#REF!=ED.LookUps!A214),""))</f>
        <v>#REF!</v>
      </c>
      <c r="G214" t="str" cm="1">
        <f t="array" ref="G214">IFERROR(_xlfn._xlws.FILTER(_xlfn.ANCHORARRAY(B214),_xlfn.ANCHORARRAY(B214)&lt;&gt;0),"")</f>
        <v/>
      </c>
      <c r="K214">
        <f>EnterData!F218</f>
        <v>0</v>
      </c>
      <c r="L214" t="str" cm="1">
        <f t="array" aca="1" ref="L214" ca="1">IFERROR(IF(G214&lt;&gt;"",_xlfn.ANCHORARRAY(G214),IF(OR(K214=0,K214=""),TRANSPOSE(T.Name),TRANSPOSE(_xlfn._xlws.FILTER('Rot.Out'!Q:Q &amp; "",('Rot.Out'!O:O=ED.LookUps!K214)*('Rot.Out'!V:V&lt;&gt;"Yes"))))),"Error please report")</f>
        <v>Error please report</v>
      </c>
      <c r="ATK214" t="str" cm="1">
        <f t="array" ref="ATK214">IFERROR(IF(K214=0,TRANSPOSE(_xlfn.ANCHORARRAY(#REF!)),TRANSPOSE(_xlfn._xlws.FILTER('Rot.Out'!Q:Q,('Rot.Out'!O:O=ED.LookUps!K214)*('Rot.Out'!V:V="Yes")))),"")</f>
        <v/>
      </c>
    </row>
    <row r="215" spans="1:12 1207:1207" x14ac:dyDescent="0.35">
      <c r="A215" t="e">
        <f>EnterData!#REF!</f>
        <v>#REF!</v>
      </c>
      <c r="B215" t="e" cm="1">
        <f t="array" ref="B215">IF(OR(A215="",A215=0),"",IFERROR(_xlfn._xlws.FILTER(#REF! &amp; "",#REF!=ED.LookUps!A215),""))</f>
        <v>#REF!</v>
      </c>
      <c r="G215" t="str" cm="1">
        <f t="array" ref="G215">IFERROR(_xlfn._xlws.FILTER(_xlfn.ANCHORARRAY(B215),_xlfn.ANCHORARRAY(B215)&lt;&gt;0),"")</f>
        <v/>
      </c>
      <c r="K215">
        <f>EnterData!F219</f>
        <v>0</v>
      </c>
      <c r="L215" t="str" cm="1">
        <f t="array" aca="1" ref="L215" ca="1">IFERROR(IF(G215&lt;&gt;"",_xlfn.ANCHORARRAY(G215),IF(OR(K215=0,K215=""),TRANSPOSE(T.Name),TRANSPOSE(_xlfn._xlws.FILTER('Rot.Out'!Q:Q &amp; "",('Rot.Out'!O:O=ED.LookUps!K215)*('Rot.Out'!V:V&lt;&gt;"Yes"))))),"Error please report")</f>
        <v>Error please report</v>
      </c>
      <c r="ATK215" t="str" cm="1">
        <f t="array" ref="ATK215">IFERROR(IF(K215=0,TRANSPOSE(_xlfn.ANCHORARRAY(#REF!)),TRANSPOSE(_xlfn._xlws.FILTER('Rot.Out'!Q:Q,('Rot.Out'!O:O=ED.LookUps!K215)*('Rot.Out'!V:V="Yes")))),"")</f>
        <v/>
      </c>
    </row>
    <row r="216" spans="1:12 1207:1207" x14ac:dyDescent="0.35">
      <c r="A216" t="e">
        <f>EnterData!#REF!</f>
        <v>#REF!</v>
      </c>
      <c r="B216" t="e" cm="1">
        <f t="array" ref="B216">IF(OR(A216="",A216=0),"",IFERROR(_xlfn._xlws.FILTER(#REF! &amp; "",#REF!=ED.LookUps!A216),""))</f>
        <v>#REF!</v>
      </c>
      <c r="G216" t="str" cm="1">
        <f t="array" ref="G216">IFERROR(_xlfn._xlws.FILTER(_xlfn.ANCHORARRAY(B216),_xlfn.ANCHORARRAY(B216)&lt;&gt;0),"")</f>
        <v/>
      </c>
      <c r="K216">
        <f>EnterData!F220</f>
        <v>0</v>
      </c>
      <c r="L216" t="str" cm="1">
        <f t="array" aca="1" ref="L216" ca="1">IFERROR(IF(G216&lt;&gt;"",_xlfn.ANCHORARRAY(G216),IF(OR(K216=0,K216=""),TRANSPOSE(T.Name),TRANSPOSE(_xlfn._xlws.FILTER('Rot.Out'!Q:Q &amp; "",('Rot.Out'!O:O=ED.LookUps!K216)*('Rot.Out'!V:V&lt;&gt;"Yes"))))),"Error please report")</f>
        <v>Error please report</v>
      </c>
      <c r="ATK216" t="str" cm="1">
        <f t="array" ref="ATK216">IFERROR(IF(K216=0,TRANSPOSE(_xlfn.ANCHORARRAY(#REF!)),TRANSPOSE(_xlfn._xlws.FILTER('Rot.Out'!Q:Q,('Rot.Out'!O:O=ED.LookUps!K216)*('Rot.Out'!V:V="Yes")))),"")</f>
        <v/>
      </c>
    </row>
    <row r="217" spans="1:12 1207:1207" x14ac:dyDescent="0.35">
      <c r="A217" t="e">
        <f>EnterData!#REF!</f>
        <v>#REF!</v>
      </c>
      <c r="B217" t="e" cm="1">
        <f t="array" ref="B217">IF(OR(A217="",A217=0),"",IFERROR(_xlfn._xlws.FILTER(#REF! &amp; "",#REF!=ED.LookUps!A217),""))</f>
        <v>#REF!</v>
      </c>
      <c r="G217" t="str" cm="1">
        <f t="array" ref="G217">IFERROR(_xlfn._xlws.FILTER(_xlfn.ANCHORARRAY(B217),_xlfn.ANCHORARRAY(B217)&lt;&gt;0),"")</f>
        <v/>
      </c>
      <c r="K217">
        <f>EnterData!F221</f>
        <v>0</v>
      </c>
      <c r="L217" t="str" cm="1">
        <f t="array" aca="1" ref="L217" ca="1">IFERROR(IF(G217&lt;&gt;"",_xlfn.ANCHORARRAY(G217),IF(OR(K217=0,K217=""),TRANSPOSE(T.Name),TRANSPOSE(_xlfn._xlws.FILTER('Rot.Out'!Q:Q &amp; "",('Rot.Out'!O:O=ED.LookUps!K217)*('Rot.Out'!V:V&lt;&gt;"Yes"))))),"Error please report")</f>
        <v>Error please report</v>
      </c>
      <c r="ATK217" t="str" cm="1">
        <f t="array" ref="ATK217">IFERROR(IF(K217=0,TRANSPOSE(_xlfn.ANCHORARRAY(#REF!)),TRANSPOSE(_xlfn._xlws.FILTER('Rot.Out'!Q:Q,('Rot.Out'!O:O=ED.LookUps!K217)*('Rot.Out'!V:V="Yes")))),"")</f>
        <v/>
      </c>
    </row>
    <row r="218" spans="1:12 1207:1207" x14ac:dyDescent="0.35">
      <c r="A218" t="e">
        <f>EnterData!#REF!</f>
        <v>#REF!</v>
      </c>
      <c r="B218" t="e" cm="1">
        <f t="array" ref="B218">IF(OR(A218="",A218=0),"",IFERROR(_xlfn._xlws.FILTER(#REF! &amp; "",#REF!=ED.LookUps!A218),""))</f>
        <v>#REF!</v>
      </c>
      <c r="G218" t="str" cm="1">
        <f t="array" ref="G218">IFERROR(_xlfn._xlws.FILTER(_xlfn.ANCHORARRAY(B218),_xlfn.ANCHORARRAY(B218)&lt;&gt;0),"")</f>
        <v/>
      </c>
      <c r="K218">
        <f>EnterData!F222</f>
        <v>0</v>
      </c>
      <c r="L218" t="str" cm="1">
        <f t="array" aca="1" ref="L218" ca="1">IFERROR(IF(G218&lt;&gt;"",_xlfn.ANCHORARRAY(G218),IF(OR(K218=0,K218=""),TRANSPOSE(T.Name),TRANSPOSE(_xlfn._xlws.FILTER('Rot.Out'!Q:Q &amp; "",('Rot.Out'!O:O=ED.LookUps!K218)*('Rot.Out'!V:V&lt;&gt;"Yes"))))),"Error please report")</f>
        <v>Error please report</v>
      </c>
      <c r="ATK218" t="str" cm="1">
        <f t="array" ref="ATK218">IFERROR(IF(K218=0,TRANSPOSE(_xlfn.ANCHORARRAY(#REF!)),TRANSPOSE(_xlfn._xlws.FILTER('Rot.Out'!Q:Q,('Rot.Out'!O:O=ED.LookUps!K218)*('Rot.Out'!V:V="Yes")))),"")</f>
        <v/>
      </c>
    </row>
    <row r="219" spans="1:12 1207:1207" x14ac:dyDescent="0.35">
      <c r="A219" t="e">
        <f>EnterData!#REF!</f>
        <v>#REF!</v>
      </c>
      <c r="B219" t="e" cm="1">
        <f t="array" ref="B219">IF(OR(A219="",A219=0),"",IFERROR(_xlfn._xlws.FILTER(#REF! &amp; "",#REF!=ED.LookUps!A219),""))</f>
        <v>#REF!</v>
      </c>
      <c r="G219" t="str" cm="1">
        <f t="array" ref="G219">IFERROR(_xlfn._xlws.FILTER(_xlfn.ANCHORARRAY(B219),_xlfn.ANCHORARRAY(B219)&lt;&gt;0),"")</f>
        <v/>
      </c>
      <c r="K219">
        <f>EnterData!F223</f>
        <v>0</v>
      </c>
      <c r="L219" t="str" cm="1">
        <f t="array" aca="1" ref="L219" ca="1">IFERROR(IF(G219&lt;&gt;"",_xlfn.ANCHORARRAY(G219),IF(OR(K219=0,K219=""),TRANSPOSE(T.Name),TRANSPOSE(_xlfn._xlws.FILTER('Rot.Out'!Q:Q &amp; "",('Rot.Out'!O:O=ED.LookUps!K219)*('Rot.Out'!V:V&lt;&gt;"Yes"))))),"Error please report")</f>
        <v>Error please report</v>
      </c>
      <c r="ATK219" t="str" cm="1">
        <f t="array" ref="ATK219">IFERROR(IF(K219=0,TRANSPOSE(_xlfn.ANCHORARRAY(#REF!)),TRANSPOSE(_xlfn._xlws.FILTER('Rot.Out'!Q:Q,('Rot.Out'!O:O=ED.LookUps!K219)*('Rot.Out'!V:V="Yes")))),"")</f>
        <v/>
      </c>
    </row>
    <row r="220" spans="1:12 1207:1207" x14ac:dyDescent="0.35">
      <c r="A220" t="e">
        <f>EnterData!#REF!</f>
        <v>#REF!</v>
      </c>
      <c r="B220" t="e" cm="1">
        <f t="array" ref="B220">IF(OR(A220="",A220=0),"",IFERROR(_xlfn._xlws.FILTER(#REF! &amp; "",#REF!=ED.LookUps!A220),""))</f>
        <v>#REF!</v>
      </c>
      <c r="G220" t="str" cm="1">
        <f t="array" ref="G220">IFERROR(_xlfn._xlws.FILTER(_xlfn.ANCHORARRAY(B220),_xlfn.ANCHORARRAY(B220)&lt;&gt;0),"")</f>
        <v/>
      </c>
      <c r="K220">
        <f>EnterData!F224</f>
        <v>0</v>
      </c>
      <c r="L220" t="str" cm="1">
        <f t="array" aca="1" ref="L220" ca="1">IFERROR(IF(G220&lt;&gt;"",_xlfn.ANCHORARRAY(G220),IF(OR(K220=0,K220=""),TRANSPOSE(T.Name),TRANSPOSE(_xlfn._xlws.FILTER('Rot.Out'!Q:Q &amp; "",('Rot.Out'!O:O=ED.LookUps!K220)*('Rot.Out'!V:V&lt;&gt;"Yes"))))),"Error please report")</f>
        <v>Error please report</v>
      </c>
      <c r="ATK220" t="str" cm="1">
        <f t="array" ref="ATK220">IFERROR(IF(K220=0,TRANSPOSE(_xlfn.ANCHORARRAY(#REF!)),TRANSPOSE(_xlfn._xlws.FILTER('Rot.Out'!Q:Q,('Rot.Out'!O:O=ED.LookUps!K220)*('Rot.Out'!V:V="Yes")))),"")</f>
        <v/>
      </c>
    </row>
    <row r="221" spans="1:12 1207:1207" x14ac:dyDescent="0.35">
      <c r="A221" t="e">
        <f>EnterData!#REF!</f>
        <v>#REF!</v>
      </c>
      <c r="B221" t="e" cm="1">
        <f t="array" ref="B221">IF(OR(A221="",A221=0),"",IFERROR(_xlfn._xlws.FILTER(#REF! &amp; "",#REF!=ED.LookUps!A221),""))</f>
        <v>#REF!</v>
      </c>
      <c r="G221" t="str" cm="1">
        <f t="array" ref="G221">IFERROR(_xlfn._xlws.FILTER(_xlfn.ANCHORARRAY(B221),_xlfn.ANCHORARRAY(B221)&lt;&gt;0),"")</f>
        <v/>
      </c>
      <c r="K221">
        <f>EnterData!F225</f>
        <v>0</v>
      </c>
      <c r="L221" t="str" cm="1">
        <f t="array" aca="1" ref="L221" ca="1">IFERROR(IF(G221&lt;&gt;"",_xlfn.ANCHORARRAY(G221),IF(OR(K221=0,K221=""),TRANSPOSE(T.Name),TRANSPOSE(_xlfn._xlws.FILTER('Rot.Out'!Q:Q &amp; "",('Rot.Out'!O:O=ED.LookUps!K221)*('Rot.Out'!V:V&lt;&gt;"Yes"))))),"Error please report")</f>
        <v>Error please report</v>
      </c>
      <c r="ATK221" t="str" cm="1">
        <f t="array" ref="ATK221">IFERROR(IF(K221=0,TRANSPOSE(_xlfn.ANCHORARRAY(#REF!)),TRANSPOSE(_xlfn._xlws.FILTER('Rot.Out'!Q:Q,('Rot.Out'!O:O=ED.LookUps!K221)*('Rot.Out'!V:V="Yes")))),"")</f>
        <v/>
      </c>
    </row>
    <row r="222" spans="1:12 1207:1207" x14ac:dyDescent="0.35">
      <c r="A222" t="e">
        <f>EnterData!#REF!</f>
        <v>#REF!</v>
      </c>
      <c r="B222" t="e" cm="1">
        <f t="array" ref="B222">IF(OR(A222="",A222=0),"",IFERROR(_xlfn._xlws.FILTER(#REF! &amp; "",#REF!=ED.LookUps!A222),""))</f>
        <v>#REF!</v>
      </c>
      <c r="G222" t="str" cm="1">
        <f t="array" ref="G222">IFERROR(_xlfn._xlws.FILTER(_xlfn.ANCHORARRAY(B222),_xlfn.ANCHORARRAY(B222)&lt;&gt;0),"")</f>
        <v/>
      </c>
      <c r="K222">
        <f>EnterData!F226</f>
        <v>0</v>
      </c>
      <c r="L222" t="str" cm="1">
        <f t="array" aca="1" ref="L222" ca="1">IFERROR(IF(G222&lt;&gt;"",_xlfn.ANCHORARRAY(G222),IF(OR(K222=0,K222=""),TRANSPOSE(T.Name),TRANSPOSE(_xlfn._xlws.FILTER('Rot.Out'!Q:Q &amp; "",('Rot.Out'!O:O=ED.LookUps!K222)*('Rot.Out'!V:V&lt;&gt;"Yes"))))),"Error please report")</f>
        <v>Error please report</v>
      </c>
      <c r="ATK222" t="str" cm="1">
        <f t="array" ref="ATK222">IFERROR(IF(K222=0,TRANSPOSE(_xlfn.ANCHORARRAY(#REF!)),TRANSPOSE(_xlfn._xlws.FILTER('Rot.Out'!Q:Q,('Rot.Out'!O:O=ED.LookUps!K222)*('Rot.Out'!V:V="Yes")))),"")</f>
        <v/>
      </c>
    </row>
    <row r="223" spans="1:12 1207:1207" x14ac:dyDescent="0.35">
      <c r="A223" t="e">
        <f>EnterData!#REF!</f>
        <v>#REF!</v>
      </c>
      <c r="B223" t="e" cm="1">
        <f t="array" ref="B223">IF(OR(A223="",A223=0),"",IFERROR(_xlfn._xlws.FILTER(#REF! &amp; "",#REF!=ED.LookUps!A223),""))</f>
        <v>#REF!</v>
      </c>
      <c r="G223" t="str" cm="1">
        <f t="array" ref="G223">IFERROR(_xlfn._xlws.FILTER(_xlfn.ANCHORARRAY(B223),_xlfn.ANCHORARRAY(B223)&lt;&gt;0),"")</f>
        <v/>
      </c>
      <c r="K223">
        <f>EnterData!F227</f>
        <v>0</v>
      </c>
      <c r="L223" t="str" cm="1">
        <f t="array" aca="1" ref="L223" ca="1">IFERROR(IF(G223&lt;&gt;"",_xlfn.ANCHORARRAY(G223),IF(OR(K223=0,K223=""),TRANSPOSE(T.Name),TRANSPOSE(_xlfn._xlws.FILTER('Rot.Out'!Q:Q &amp; "",('Rot.Out'!O:O=ED.LookUps!K223)*('Rot.Out'!V:V&lt;&gt;"Yes"))))),"Error please report")</f>
        <v>Error please report</v>
      </c>
      <c r="ATK223" t="str" cm="1">
        <f t="array" ref="ATK223">IFERROR(IF(K223=0,TRANSPOSE(_xlfn.ANCHORARRAY(#REF!)),TRANSPOSE(_xlfn._xlws.FILTER('Rot.Out'!Q:Q,('Rot.Out'!O:O=ED.LookUps!K223)*('Rot.Out'!V:V="Yes")))),"")</f>
        <v/>
      </c>
    </row>
    <row r="224" spans="1:12 1207:1207" x14ac:dyDescent="0.35">
      <c r="A224" t="e">
        <f>EnterData!#REF!</f>
        <v>#REF!</v>
      </c>
      <c r="B224" t="e" cm="1">
        <f t="array" ref="B224">IF(OR(A224="",A224=0),"",IFERROR(_xlfn._xlws.FILTER(#REF! &amp; "",#REF!=ED.LookUps!A224),""))</f>
        <v>#REF!</v>
      </c>
      <c r="G224" t="str" cm="1">
        <f t="array" ref="G224">IFERROR(_xlfn._xlws.FILTER(_xlfn.ANCHORARRAY(B224),_xlfn.ANCHORARRAY(B224)&lt;&gt;0),"")</f>
        <v/>
      </c>
      <c r="K224">
        <f>EnterData!F228</f>
        <v>0</v>
      </c>
      <c r="L224" t="str" cm="1">
        <f t="array" aca="1" ref="L224" ca="1">IFERROR(IF(G224&lt;&gt;"",_xlfn.ANCHORARRAY(G224),IF(OR(K224=0,K224=""),TRANSPOSE(T.Name),TRANSPOSE(_xlfn._xlws.FILTER('Rot.Out'!Q:Q &amp; "",('Rot.Out'!O:O=ED.LookUps!K224)*('Rot.Out'!V:V&lt;&gt;"Yes"))))),"Error please report")</f>
        <v>Error please report</v>
      </c>
      <c r="ATK224" t="str" cm="1">
        <f t="array" ref="ATK224">IFERROR(IF(K224=0,TRANSPOSE(_xlfn.ANCHORARRAY(#REF!)),TRANSPOSE(_xlfn._xlws.FILTER('Rot.Out'!Q:Q,('Rot.Out'!O:O=ED.LookUps!K224)*('Rot.Out'!V:V="Yes")))),"")</f>
        <v/>
      </c>
    </row>
    <row r="225" spans="1:12 1207:1207" x14ac:dyDescent="0.35">
      <c r="A225" t="e">
        <f>EnterData!#REF!</f>
        <v>#REF!</v>
      </c>
      <c r="B225" t="e" cm="1">
        <f t="array" ref="B225">IF(OR(A225="",A225=0),"",IFERROR(_xlfn._xlws.FILTER(#REF! &amp; "",#REF!=ED.LookUps!A225),""))</f>
        <v>#REF!</v>
      </c>
      <c r="G225" t="str" cm="1">
        <f t="array" ref="G225">IFERROR(_xlfn._xlws.FILTER(_xlfn.ANCHORARRAY(B225),_xlfn.ANCHORARRAY(B225)&lt;&gt;0),"")</f>
        <v/>
      </c>
      <c r="K225">
        <f>EnterData!F229</f>
        <v>0</v>
      </c>
      <c r="L225" t="str" cm="1">
        <f t="array" aca="1" ref="L225" ca="1">IFERROR(IF(G225&lt;&gt;"",_xlfn.ANCHORARRAY(G225),IF(OR(K225=0,K225=""),TRANSPOSE(T.Name),TRANSPOSE(_xlfn._xlws.FILTER('Rot.Out'!Q:Q &amp; "",('Rot.Out'!O:O=ED.LookUps!K225)*('Rot.Out'!V:V&lt;&gt;"Yes"))))),"Error please report")</f>
        <v>Error please report</v>
      </c>
      <c r="ATK225" t="str" cm="1">
        <f t="array" ref="ATK225">IFERROR(IF(K225=0,TRANSPOSE(_xlfn.ANCHORARRAY(#REF!)),TRANSPOSE(_xlfn._xlws.FILTER('Rot.Out'!Q:Q,('Rot.Out'!O:O=ED.LookUps!K225)*('Rot.Out'!V:V="Yes")))),"")</f>
        <v/>
      </c>
    </row>
    <row r="226" spans="1:12 1207:1207" x14ac:dyDescent="0.35">
      <c r="A226" t="e">
        <f>EnterData!#REF!</f>
        <v>#REF!</v>
      </c>
      <c r="B226" t="e" cm="1">
        <f t="array" ref="B226">IF(OR(A226="",A226=0),"",IFERROR(_xlfn._xlws.FILTER(#REF! &amp; "",#REF!=ED.LookUps!A226),""))</f>
        <v>#REF!</v>
      </c>
      <c r="G226" t="str" cm="1">
        <f t="array" ref="G226">IFERROR(_xlfn._xlws.FILTER(_xlfn.ANCHORARRAY(B226),_xlfn.ANCHORARRAY(B226)&lt;&gt;0),"")</f>
        <v/>
      </c>
      <c r="K226">
        <f>EnterData!F230</f>
        <v>0</v>
      </c>
      <c r="L226" t="str" cm="1">
        <f t="array" aca="1" ref="L226" ca="1">IFERROR(IF(G226&lt;&gt;"",_xlfn.ANCHORARRAY(G226),IF(OR(K226=0,K226=""),TRANSPOSE(T.Name),TRANSPOSE(_xlfn._xlws.FILTER('Rot.Out'!Q:Q &amp; "",('Rot.Out'!O:O=ED.LookUps!K226)*('Rot.Out'!V:V&lt;&gt;"Yes"))))),"Error please report")</f>
        <v>Error please report</v>
      </c>
      <c r="ATK226" t="str" cm="1">
        <f t="array" ref="ATK226">IFERROR(IF(K226=0,TRANSPOSE(_xlfn.ANCHORARRAY(#REF!)),TRANSPOSE(_xlfn._xlws.FILTER('Rot.Out'!Q:Q,('Rot.Out'!O:O=ED.LookUps!K226)*('Rot.Out'!V:V="Yes")))),"")</f>
        <v/>
      </c>
    </row>
    <row r="227" spans="1:12 1207:1207" x14ac:dyDescent="0.35">
      <c r="A227" t="e">
        <f>EnterData!#REF!</f>
        <v>#REF!</v>
      </c>
      <c r="B227" t="e" cm="1">
        <f t="array" ref="B227">IF(OR(A227="",A227=0),"",IFERROR(_xlfn._xlws.FILTER(#REF! &amp; "",#REF!=ED.LookUps!A227),""))</f>
        <v>#REF!</v>
      </c>
      <c r="G227" t="str" cm="1">
        <f t="array" ref="G227">IFERROR(_xlfn._xlws.FILTER(_xlfn.ANCHORARRAY(B227),_xlfn.ANCHORARRAY(B227)&lt;&gt;0),"")</f>
        <v/>
      </c>
      <c r="K227">
        <f>EnterData!F231</f>
        <v>0</v>
      </c>
      <c r="L227" t="str" cm="1">
        <f t="array" aca="1" ref="L227" ca="1">IFERROR(IF(G227&lt;&gt;"",_xlfn.ANCHORARRAY(G227),IF(OR(K227=0,K227=""),TRANSPOSE(T.Name),TRANSPOSE(_xlfn._xlws.FILTER('Rot.Out'!Q:Q &amp; "",('Rot.Out'!O:O=ED.LookUps!K227)*('Rot.Out'!V:V&lt;&gt;"Yes"))))),"Error please report")</f>
        <v>Error please report</v>
      </c>
      <c r="ATK227" t="str" cm="1">
        <f t="array" ref="ATK227">IFERROR(IF(K227=0,TRANSPOSE(_xlfn.ANCHORARRAY(#REF!)),TRANSPOSE(_xlfn._xlws.FILTER('Rot.Out'!Q:Q,('Rot.Out'!O:O=ED.LookUps!K227)*('Rot.Out'!V:V="Yes")))),"")</f>
        <v/>
      </c>
    </row>
    <row r="228" spans="1:12 1207:1207" x14ac:dyDescent="0.35">
      <c r="A228" t="e">
        <f>EnterData!#REF!</f>
        <v>#REF!</v>
      </c>
      <c r="B228" t="e" cm="1">
        <f t="array" ref="B228">IF(OR(A228="",A228=0),"",IFERROR(_xlfn._xlws.FILTER(#REF! &amp; "",#REF!=ED.LookUps!A228),""))</f>
        <v>#REF!</v>
      </c>
      <c r="G228" t="str" cm="1">
        <f t="array" ref="G228">IFERROR(_xlfn._xlws.FILTER(_xlfn.ANCHORARRAY(B228),_xlfn.ANCHORARRAY(B228)&lt;&gt;0),"")</f>
        <v/>
      </c>
      <c r="K228">
        <f>EnterData!F232</f>
        <v>0</v>
      </c>
      <c r="L228" t="str" cm="1">
        <f t="array" aca="1" ref="L228" ca="1">IFERROR(IF(G228&lt;&gt;"",_xlfn.ANCHORARRAY(G228),IF(OR(K228=0,K228=""),TRANSPOSE(T.Name),TRANSPOSE(_xlfn._xlws.FILTER('Rot.Out'!Q:Q &amp; "",('Rot.Out'!O:O=ED.LookUps!K228)*('Rot.Out'!V:V&lt;&gt;"Yes"))))),"Error please report")</f>
        <v>Error please report</v>
      </c>
      <c r="ATK228" t="str" cm="1">
        <f t="array" ref="ATK228">IFERROR(IF(K228=0,TRANSPOSE(_xlfn.ANCHORARRAY(#REF!)),TRANSPOSE(_xlfn._xlws.FILTER('Rot.Out'!Q:Q,('Rot.Out'!O:O=ED.LookUps!K228)*('Rot.Out'!V:V="Yes")))),"")</f>
        <v/>
      </c>
    </row>
    <row r="229" spans="1:12 1207:1207" x14ac:dyDescent="0.35">
      <c r="A229" t="e">
        <f>EnterData!#REF!</f>
        <v>#REF!</v>
      </c>
      <c r="B229" t="e" cm="1">
        <f t="array" ref="B229">IF(OR(A229="",A229=0),"",IFERROR(_xlfn._xlws.FILTER(#REF! &amp; "",#REF!=ED.LookUps!A229),""))</f>
        <v>#REF!</v>
      </c>
      <c r="G229" t="str" cm="1">
        <f t="array" ref="G229">IFERROR(_xlfn._xlws.FILTER(_xlfn.ANCHORARRAY(B229),_xlfn.ANCHORARRAY(B229)&lt;&gt;0),"")</f>
        <v/>
      </c>
      <c r="K229">
        <f>EnterData!F233</f>
        <v>0</v>
      </c>
      <c r="L229" t="str" cm="1">
        <f t="array" aca="1" ref="L229" ca="1">IFERROR(IF(G229&lt;&gt;"",_xlfn.ANCHORARRAY(G229),IF(OR(K229=0,K229=""),TRANSPOSE(T.Name),TRANSPOSE(_xlfn._xlws.FILTER('Rot.Out'!Q:Q &amp; "",('Rot.Out'!O:O=ED.LookUps!K229)*('Rot.Out'!V:V&lt;&gt;"Yes"))))),"Error please report")</f>
        <v>Error please report</v>
      </c>
      <c r="ATK229" t="str" cm="1">
        <f t="array" ref="ATK229">IFERROR(IF(K229=0,TRANSPOSE(_xlfn.ANCHORARRAY(#REF!)),TRANSPOSE(_xlfn._xlws.FILTER('Rot.Out'!Q:Q,('Rot.Out'!O:O=ED.LookUps!K229)*('Rot.Out'!V:V="Yes")))),"")</f>
        <v/>
      </c>
    </row>
    <row r="230" spans="1:12 1207:1207" x14ac:dyDescent="0.35">
      <c r="A230" t="e">
        <f>EnterData!#REF!</f>
        <v>#REF!</v>
      </c>
      <c r="B230" t="e" cm="1">
        <f t="array" ref="B230">IF(OR(A230="",A230=0),"",IFERROR(_xlfn._xlws.FILTER(#REF! &amp; "",#REF!=ED.LookUps!A230),""))</f>
        <v>#REF!</v>
      </c>
      <c r="G230" t="str" cm="1">
        <f t="array" ref="G230">IFERROR(_xlfn._xlws.FILTER(_xlfn.ANCHORARRAY(B230),_xlfn.ANCHORARRAY(B230)&lt;&gt;0),"")</f>
        <v/>
      </c>
      <c r="K230">
        <f>EnterData!F234</f>
        <v>0</v>
      </c>
      <c r="L230" t="str" cm="1">
        <f t="array" aca="1" ref="L230" ca="1">IFERROR(IF(G230&lt;&gt;"",_xlfn.ANCHORARRAY(G230),IF(OR(K230=0,K230=""),TRANSPOSE(T.Name),TRANSPOSE(_xlfn._xlws.FILTER('Rot.Out'!Q:Q &amp; "",('Rot.Out'!O:O=ED.LookUps!K230)*('Rot.Out'!V:V&lt;&gt;"Yes"))))),"Error please report")</f>
        <v>Error please report</v>
      </c>
      <c r="ATK230" t="str" cm="1">
        <f t="array" ref="ATK230">IFERROR(IF(K230=0,TRANSPOSE(_xlfn.ANCHORARRAY(#REF!)),TRANSPOSE(_xlfn._xlws.FILTER('Rot.Out'!Q:Q,('Rot.Out'!O:O=ED.LookUps!K230)*('Rot.Out'!V:V="Yes")))),"")</f>
        <v/>
      </c>
    </row>
    <row r="231" spans="1:12 1207:1207" x14ac:dyDescent="0.35">
      <c r="A231" t="e">
        <f>EnterData!#REF!</f>
        <v>#REF!</v>
      </c>
      <c r="B231" t="e" cm="1">
        <f t="array" ref="B231">IF(OR(A231="",A231=0),"",IFERROR(_xlfn._xlws.FILTER(#REF! &amp; "",#REF!=ED.LookUps!A231),""))</f>
        <v>#REF!</v>
      </c>
      <c r="G231" t="str" cm="1">
        <f t="array" ref="G231">IFERROR(_xlfn._xlws.FILTER(_xlfn.ANCHORARRAY(B231),_xlfn.ANCHORARRAY(B231)&lt;&gt;0),"")</f>
        <v/>
      </c>
      <c r="K231">
        <f>EnterData!F235</f>
        <v>0</v>
      </c>
      <c r="L231" t="str" cm="1">
        <f t="array" aca="1" ref="L231" ca="1">IFERROR(IF(G231&lt;&gt;"",_xlfn.ANCHORARRAY(G231),IF(OR(K231=0,K231=""),TRANSPOSE(T.Name),TRANSPOSE(_xlfn._xlws.FILTER('Rot.Out'!Q:Q &amp; "",('Rot.Out'!O:O=ED.LookUps!K231)*('Rot.Out'!V:V&lt;&gt;"Yes"))))),"Error please report")</f>
        <v>Error please report</v>
      </c>
      <c r="ATK231" t="str" cm="1">
        <f t="array" ref="ATK231">IFERROR(IF(K231=0,TRANSPOSE(_xlfn.ANCHORARRAY(#REF!)),TRANSPOSE(_xlfn._xlws.FILTER('Rot.Out'!Q:Q,('Rot.Out'!O:O=ED.LookUps!K231)*('Rot.Out'!V:V="Yes")))),"")</f>
        <v/>
      </c>
    </row>
    <row r="232" spans="1:12 1207:1207" x14ac:dyDescent="0.35">
      <c r="A232" t="e">
        <f>EnterData!#REF!</f>
        <v>#REF!</v>
      </c>
      <c r="B232" t="e" cm="1">
        <f t="array" ref="B232">IF(OR(A232="",A232=0),"",IFERROR(_xlfn._xlws.FILTER(#REF! &amp; "",#REF!=ED.LookUps!A232),""))</f>
        <v>#REF!</v>
      </c>
      <c r="G232" t="str" cm="1">
        <f t="array" ref="G232">IFERROR(_xlfn._xlws.FILTER(_xlfn.ANCHORARRAY(B232),_xlfn.ANCHORARRAY(B232)&lt;&gt;0),"")</f>
        <v/>
      </c>
      <c r="K232">
        <f>EnterData!F236</f>
        <v>0</v>
      </c>
      <c r="L232" t="str" cm="1">
        <f t="array" aca="1" ref="L232" ca="1">IFERROR(IF(G232&lt;&gt;"",_xlfn.ANCHORARRAY(G232),IF(OR(K232=0,K232=""),TRANSPOSE(T.Name),TRANSPOSE(_xlfn._xlws.FILTER('Rot.Out'!Q:Q &amp; "",('Rot.Out'!O:O=ED.LookUps!K232)*('Rot.Out'!V:V&lt;&gt;"Yes"))))),"Error please report")</f>
        <v>Error please report</v>
      </c>
      <c r="ATK232" t="str" cm="1">
        <f t="array" ref="ATK232">IFERROR(IF(K232=0,TRANSPOSE(_xlfn.ANCHORARRAY(#REF!)),TRANSPOSE(_xlfn._xlws.FILTER('Rot.Out'!Q:Q,('Rot.Out'!O:O=ED.LookUps!K232)*('Rot.Out'!V:V="Yes")))),"")</f>
        <v/>
      </c>
    </row>
    <row r="233" spans="1:12 1207:1207" x14ac:dyDescent="0.35">
      <c r="A233" t="e">
        <f>EnterData!#REF!</f>
        <v>#REF!</v>
      </c>
      <c r="B233" t="e" cm="1">
        <f t="array" ref="B233">IF(OR(A233="",A233=0),"",IFERROR(_xlfn._xlws.FILTER(#REF! &amp; "",#REF!=ED.LookUps!A233),""))</f>
        <v>#REF!</v>
      </c>
      <c r="G233" t="str" cm="1">
        <f t="array" ref="G233">IFERROR(_xlfn._xlws.FILTER(_xlfn.ANCHORARRAY(B233),_xlfn.ANCHORARRAY(B233)&lt;&gt;0),"")</f>
        <v/>
      </c>
      <c r="K233">
        <f>EnterData!F237</f>
        <v>0</v>
      </c>
      <c r="L233" t="str" cm="1">
        <f t="array" aca="1" ref="L233" ca="1">IFERROR(IF(G233&lt;&gt;"",_xlfn.ANCHORARRAY(G233),IF(OR(K233=0,K233=""),TRANSPOSE(T.Name),TRANSPOSE(_xlfn._xlws.FILTER('Rot.Out'!Q:Q &amp; "",('Rot.Out'!O:O=ED.LookUps!K233)*('Rot.Out'!V:V&lt;&gt;"Yes"))))),"Error please report")</f>
        <v>Error please report</v>
      </c>
      <c r="ATK233" t="str" cm="1">
        <f t="array" ref="ATK233">IFERROR(IF(K233=0,TRANSPOSE(_xlfn.ANCHORARRAY(#REF!)),TRANSPOSE(_xlfn._xlws.FILTER('Rot.Out'!Q:Q,('Rot.Out'!O:O=ED.LookUps!K233)*('Rot.Out'!V:V="Yes")))),"")</f>
        <v/>
      </c>
    </row>
    <row r="234" spans="1:12 1207:1207" x14ac:dyDescent="0.35">
      <c r="A234" t="e">
        <f>EnterData!#REF!</f>
        <v>#REF!</v>
      </c>
      <c r="B234" t="e" cm="1">
        <f t="array" ref="B234">IF(OR(A234="",A234=0),"",IFERROR(_xlfn._xlws.FILTER(#REF! &amp; "",#REF!=ED.LookUps!A234),""))</f>
        <v>#REF!</v>
      </c>
      <c r="G234" t="str" cm="1">
        <f t="array" ref="G234">IFERROR(_xlfn._xlws.FILTER(_xlfn.ANCHORARRAY(B234),_xlfn.ANCHORARRAY(B234)&lt;&gt;0),"")</f>
        <v/>
      </c>
      <c r="K234">
        <f>EnterData!F238</f>
        <v>0</v>
      </c>
      <c r="L234" t="str" cm="1">
        <f t="array" aca="1" ref="L234" ca="1">IFERROR(IF(G234&lt;&gt;"",_xlfn.ANCHORARRAY(G234),IF(OR(K234=0,K234=""),TRANSPOSE(T.Name),TRANSPOSE(_xlfn._xlws.FILTER('Rot.Out'!Q:Q &amp; "",('Rot.Out'!O:O=ED.LookUps!K234)*('Rot.Out'!V:V&lt;&gt;"Yes"))))),"Error please report")</f>
        <v>Error please report</v>
      </c>
      <c r="ATK234" t="str" cm="1">
        <f t="array" ref="ATK234">IFERROR(IF(K234=0,TRANSPOSE(_xlfn.ANCHORARRAY(#REF!)),TRANSPOSE(_xlfn._xlws.FILTER('Rot.Out'!Q:Q,('Rot.Out'!O:O=ED.LookUps!K234)*('Rot.Out'!V:V="Yes")))),"")</f>
        <v/>
      </c>
    </row>
    <row r="235" spans="1:12 1207:1207" x14ac:dyDescent="0.35">
      <c r="A235" t="e">
        <f>EnterData!#REF!</f>
        <v>#REF!</v>
      </c>
      <c r="B235" t="e" cm="1">
        <f t="array" ref="B235">IF(OR(A235="",A235=0),"",IFERROR(_xlfn._xlws.FILTER(#REF! &amp; "",#REF!=ED.LookUps!A235),""))</f>
        <v>#REF!</v>
      </c>
      <c r="G235" t="str" cm="1">
        <f t="array" ref="G235">IFERROR(_xlfn._xlws.FILTER(_xlfn.ANCHORARRAY(B235),_xlfn.ANCHORARRAY(B235)&lt;&gt;0),"")</f>
        <v/>
      </c>
      <c r="K235">
        <f>EnterData!F239</f>
        <v>0</v>
      </c>
      <c r="L235" t="str" cm="1">
        <f t="array" aca="1" ref="L235" ca="1">IFERROR(IF(G235&lt;&gt;"",_xlfn.ANCHORARRAY(G235),IF(OR(K235=0,K235=""),TRANSPOSE(T.Name),TRANSPOSE(_xlfn._xlws.FILTER('Rot.Out'!Q:Q &amp; "",('Rot.Out'!O:O=ED.LookUps!K235)*('Rot.Out'!V:V&lt;&gt;"Yes"))))),"Error please report")</f>
        <v>Error please report</v>
      </c>
      <c r="ATK235" t="str" cm="1">
        <f t="array" ref="ATK235">IFERROR(IF(K235=0,TRANSPOSE(_xlfn.ANCHORARRAY(#REF!)),TRANSPOSE(_xlfn._xlws.FILTER('Rot.Out'!Q:Q,('Rot.Out'!O:O=ED.LookUps!K235)*('Rot.Out'!V:V="Yes")))),"")</f>
        <v/>
      </c>
    </row>
    <row r="236" spans="1:12 1207:1207" x14ac:dyDescent="0.35">
      <c r="A236" t="e">
        <f>EnterData!#REF!</f>
        <v>#REF!</v>
      </c>
      <c r="B236" t="e" cm="1">
        <f t="array" ref="B236">IF(OR(A236="",A236=0),"",IFERROR(_xlfn._xlws.FILTER(#REF! &amp; "",#REF!=ED.LookUps!A236),""))</f>
        <v>#REF!</v>
      </c>
      <c r="G236" t="str" cm="1">
        <f t="array" ref="G236">IFERROR(_xlfn._xlws.FILTER(_xlfn.ANCHORARRAY(B236),_xlfn.ANCHORARRAY(B236)&lt;&gt;0),"")</f>
        <v/>
      </c>
      <c r="K236">
        <f>EnterData!F240</f>
        <v>0</v>
      </c>
      <c r="L236" t="str" cm="1">
        <f t="array" aca="1" ref="L236" ca="1">IFERROR(IF(G236&lt;&gt;"",_xlfn.ANCHORARRAY(G236),IF(OR(K236=0,K236=""),TRANSPOSE(T.Name),TRANSPOSE(_xlfn._xlws.FILTER('Rot.Out'!Q:Q &amp; "",('Rot.Out'!O:O=ED.LookUps!K236)*('Rot.Out'!V:V&lt;&gt;"Yes"))))),"Error please report")</f>
        <v>Error please report</v>
      </c>
      <c r="ATK236" t="str" cm="1">
        <f t="array" ref="ATK236">IFERROR(IF(K236=0,TRANSPOSE(_xlfn.ANCHORARRAY(#REF!)),TRANSPOSE(_xlfn._xlws.FILTER('Rot.Out'!Q:Q,('Rot.Out'!O:O=ED.LookUps!K236)*('Rot.Out'!V:V="Yes")))),"")</f>
        <v/>
      </c>
    </row>
    <row r="237" spans="1:12 1207:1207" x14ac:dyDescent="0.35">
      <c r="A237" t="e">
        <f>EnterData!#REF!</f>
        <v>#REF!</v>
      </c>
      <c r="B237" t="e" cm="1">
        <f t="array" ref="B237">IF(OR(A237="",A237=0),"",IFERROR(_xlfn._xlws.FILTER(#REF! &amp; "",#REF!=ED.LookUps!A237),""))</f>
        <v>#REF!</v>
      </c>
      <c r="G237" t="str" cm="1">
        <f t="array" ref="G237">IFERROR(_xlfn._xlws.FILTER(_xlfn.ANCHORARRAY(B237),_xlfn.ANCHORARRAY(B237)&lt;&gt;0),"")</f>
        <v/>
      </c>
      <c r="K237">
        <f>EnterData!F241</f>
        <v>0</v>
      </c>
      <c r="L237" t="str" cm="1">
        <f t="array" aca="1" ref="L237" ca="1">IFERROR(IF(G237&lt;&gt;"",_xlfn.ANCHORARRAY(G237),IF(OR(K237=0,K237=""),TRANSPOSE(T.Name),TRANSPOSE(_xlfn._xlws.FILTER('Rot.Out'!Q:Q &amp; "",('Rot.Out'!O:O=ED.LookUps!K237)*('Rot.Out'!V:V&lt;&gt;"Yes"))))),"Error please report")</f>
        <v>Error please report</v>
      </c>
      <c r="ATK237" t="str" cm="1">
        <f t="array" ref="ATK237">IFERROR(IF(K237=0,TRANSPOSE(_xlfn.ANCHORARRAY(#REF!)),TRANSPOSE(_xlfn._xlws.FILTER('Rot.Out'!Q:Q,('Rot.Out'!O:O=ED.LookUps!K237)*('Rot.Out'!V:V="Yes")))),"")</f>
        <v/>
      </c>
    </row>
    <row r="238" spans="1:12 1207:1207" x14ac:dyDescent="0.35">
      <c r="A238" t="e">
        <f>EnterData!#REF!</f>
        <v>#REF!</v>
      </c>
      <c r="B238" t="e" cm="1">
        <f t="array" ref="B238">IF(OR(A238="",A238=0),"",IFERROR(_xlfn._xlws.FILTER(#REF! &amp; "",#REF!=ED.LookUps!A238),""))</f>
        <v>#REF!</v>
      </c>
      <c r="G238" t="str" cm="1">
        <f t="array" ref="G238">IFERROR(_xlfn._xlws.FILTER(_xlfn.ANCHORARRAY(B238),_xlfn.ANCHORARRAY(B238)&lt;&gt;0),"")</f>
        <v/>
      </c>
      <c r="K238">
        <f>EnterData!F242</f>
        <v>0</v>
      </c>
      <c r="L238" t="str" cm="1">
        <f t="array" aca="1" ref="L238" ca="1">IFERROR(IF(G238&lt;&gt;"",_xlfn.ANCHORARRAY(G238),IF(OR(K238=0,K238=""),TRANSPOSE(T.Name),TRANSPOSE(_xlfn._xlws.FILTER('Rot.Out'!Q:Q &amp; "",('Rot.Out'!O:O=ED.LookUps!K238)*('Rot.Out'!V:V&lt;&gt;"Yes"))))),"Error please report")</f>
        <v>Error please report</v>
      </c>
      <c r="ATK238" t="str" cm="1">
        <f t="array" ref="ATK238">IFERROR(IF(K238=0,TRANSPOSE(_xlfn.ANCHORARRAY(#REF!)),TRANSPOSE(_xlfn._xlws.FILTER('Rot.Out'!Q:Q,('Rot.Out'!O:O=ED.LookUps!K238)*('Rot.Out'!V:V="Yes")))),"")</f>
        <v/>
      </c>
    </row>
    <row r="239" spans="1:12 1207:1207" x14ac:dyDescent="0.35">
      <c r="A239" t="e">
        <f>EnterData!#REF!</f>
        <v>#REF!</v>
      </c>
      <c r="B239" t="e" cm="1">
        <f t="array" ref="B239">IF(OR(A239="",A239=0),"",IFERROR(_xlfn._xlws.FILTER(#REF! &amp; "",#REF!=ED.LookUps!A239),""))</f>
        <v>#REF!</v>
      </c>
      <c r="G239" t="str" cm="1">
        <f t="array" ref="G239">IFERROR(_xlfn._xlws.FILTER(_xlfn.ANCHORARRAY(B239),_xlfn.ANCHORARRAY(B239)&lt;&gt;0),"")</f>
        <v/>
      </c>
      <c r="K239">
        <f>EnterData!F243</f>
        <v>0</v>
      </c>
      <c r="L239" t="str" cm="1">
        <f t="array" aca="1" ref="L239" ca="1">IFERROR(IF(G239&lt;&gt;"",_xlfn.ANCHORARRAY(G239),IF(OR(K239=0,K239=""),TRANSPOSE(T.Name),TRANSPOSE(_xlfn._xlws.FILTER('Rot.Out'!Q:Q &amp; "",('Rot.Out'!O:O=ED.LookUps!K239)*('Rot.Out'!V:V&lt;&gt;"Yes"))))),"Error please report")</f>
        <v>Error please report</v>
      </c>
      <c r="ATK239" t="str" cm="1">
        <f t="array" ref="ATK239">IFERROR(IF(K239=0,TRANSPOSE(_xlfn.ANCHORARRAY(#REF!)),TRANSPOSE(_xlfn._xlws.FILTER('Rot.Out'!Q:Q,('Rot.Out'!O:O=ED.LookUps!K239)*('Rot.Out'!V:V="Yes")))),"")</f>
        <v/>
      </c>
    </row>
    <row r="240" spans="1:12 1207:1207" x14ac:dyDescent="0.35">
      <c r="A240" t="e">
        <f>EnterData!#REF!</f>
        <v>#REF!</v>
      </c>
      <c r="B240" t="e" cm="1">
        <f t="array" ref="B240">IF(OR(A240="",A240=0),"",IFERROR(_xlfn._xlws.FILTER(#REF! &amp; "",#REF!=ED.LookUps!A240),""))</f>
        <v>#REF!</v>
      </c>
      <c r="G240" t="str" cm="1">
        <f t="array" ref="G240">IFERROR(_xlfn._xlws.FILTER(_xlfn.ANCHORARRAY(B240),_xlfn.ANCHORARRAY(B240)&lt;&gt;0),"")</f>
        <v/>
      </c>
      <c r="K240">
        <f>EnterData!F244</f>
        <v>0</v>
      </c>
      <c r="L240" t="str" cm="1">
        <f t="array" aca="1" ref="L240" ca="1">IFERROR(IF(G240&lt;&gt;"",_xlfn.ANCHORARRAY(G240),IF(OR(K240=0,K240=""),TRANSPOSE(T.Name),TRANSPOSE(_xlfn._xlws.FILTER('Rot.Out'!Q:Q &amp; "",('Rot.Out'!O:O=ED.LookUps!K240)*('Rot.Out'!V:V&lt;&gt;"Yes"))))),"Error please report")</f>
        <v>Error please report</v>
      </c>
      <c r="ATK240" t="str" cm="1">
        <f t="array" ref="ATK240">IFERROR(IF(K240=0,TRANSPOSE(_xlfn.ANCHORARRAY(#REF!)),TRANSPOSE(_xlfn._xlws.FILTER('Rot.Out'!Q:Q,('Rot.Out'!O:O=ED.LookUps!K240)*('Rot.Out'!V:V="Yes")))),"")</f>
        <v/>
      </c>
    </row>
    <row r="241" spans="1:12 1207:1207" x14ac:dyDescent="0.35">
      <c r="A241" t="e">
        <f>EnterData!#REF!</f>
        <v>#REF!</v>
      </c>
      <c r="B241" t="e" cm="1">
        <f t="array" ref="B241">IF(OR(A241="",A241=0),"",IFERROR(_xlfn._xlws.FILTER(#REF! &amp; "",#REF!=ED.LookUps!A241),""))</f>
        <v>#REF!</v>
      </c>
      <c r="G241" t="str" cm="1">
        <f t="array" ref="G241">IFERROR(_xlfn._xlws.FILTER(_xlfn.ANCHORARRAY(B241),_xlfn.ANCHORARRAY(B241)&lt;&gt;0),"")</f>
        <v/>
      </c>
      <c r="K241">
        <f>EnterData!F245</f>
        <v>0</v>
      </c>
      <c r="L241" t="str" cm="1">
        <f t="array" aca="1" ref="L241" ca="1">IFERROR(IF(G241&lt;&gt;"",_xlfn.ANCHORARRAY(G241),IF(OR(K241=0,K241=""),TRANSPOSE(T.Name),TRANSPOSE(_xlfn._xlws.FILTER('Rot.Out'!Q:Q &amp; "",('Rot.Out'!O:O=ED.LookUps!K241)*('Rot.Out'!V:V&lt;&gt;"Yes"))))),"Error please report")</f>
        <v>Error please report</v>
      </c>
      <c r="ATK241" t="str" cm="1">
        <f t="array" ref="ATK241">IFERROR(IF(K241=0,TRANSPOSE(_xlfn.ANCHORARRAY(#REF!)),TRANSPOSE(_xlfn._xlws.FILTER('Rot.Out'!Q:Q,('Rot.Out'!O:O=ED.LookUps!K241)*('Rot.Out'!V:V="Yes")))),"")</f>
        <v/>
      </c>
    </row>
    <row r="242" spans="1:12 1207:1207" x14ac:dyDescent="0.35">
      <c r="A242" t="e">
        <f>EnterData!#REF!</f>
        <v>#REF!</v>
      </c>
      <c r="B242" t="e" cm="1">
        <f t="array" ref="B242">IF(OR(A242="",A242=0),"",IFERROR(_xlfn._xlws.FILTER(#REF! &amp; "",#REF!=ED.LookUps!A242),""))</f>
        <v>#REF!</v>
      </c>
      <c r="G242" t="str" cm="1">
        <f t="array" ref="G242">IFERROR(_xlfn._xlws.FILTER(_xlfn.ANCHORARRAY(B242),_xlfn.ANCHORARRAY(B242)&lt;&gt;0),"")</f>
        <v/>
      </c>
      <c r="K242">
        <f>EnterData!F246</f>
        <v>0</v>
      </c>
      <c r="L242" t="str" cm="1">
        <f t="array" aca="1" ref="L242" ca="1">IFERROR(IF(G242&lt;&gt;"",_xlfn.ANCHORARRAY(G242),IF(OR(K242=0,K242=""),TRANSPOSE(T.Name),TRANSPOSE(_xlfn._xlws.FILTER('Rot.Out'!Q:Q &amp; "",('Rot.Out'!O:O=ED.LookUps!K242)*('Rot.Out'!V:V&lt;&gt;"Yes"))))),"Error please report")</f>
        <v>Error please report</v>
      </c>
      <c r="ATK242" t="str" cm="1">
        <f t="array" ref="ATK242">IFERROR(IF(K242=0,TRANSPOSE(_xlfn.ANCHORARRAY(#REF!)),TRANSPOSE(_xlfn._xlws.FILTER('Rot.Out'!Q:Q,('Rot.Out'!O:O=ED.LookUps!K242)*('Rot.Out'!V:V="Yes")))),"")</f>
        <v/>
      </c>
    </row>
    <row r="243" spans="1:12 1207:1207" x14ac:dyDescent="0.35">
      <c r="A243" t="e">
        <f>EnterData!#REF!</f>
        <v>#REF!</v>
      </c>
      <c r="B243" t="e" cm="1">
        <f t="array" ref="B243">IF(OR(A243="",A243=0),"",IFERROR(_xlfn._xlws.FILTER(#REF! &amp; "",#REF!=ED.LookUps!A243),""))</f>
        <v>#REF!</v>
      </c>
      <c r="G243" t="str" cm="1">
        <f t="array" ref="G243">IFERROR(_xlfn._xlws.FILTER(_xlfn.ANCHORARRAY(B243),_xlfn.ANCHORARRAY(B243)&lt;&gt;0),"")</f>
        <v/>
      </c>
      <c r="K243">
        <f>EnterData!F247</f>
        <v>0</v>
      </c>
      <c r="L243" t="str" cm="1">
        <f t="array" aca="1" ref="L243" ca="1">IFERROR(IF(G243&lt;&gt;"",_xlfn.ANCHORARRAY(G243),IF(OR(K243=0,K243=""),TRANSPOSE(T.Name),TRANSPOSE(_xlfn._xlws.FILTER('Rot.Out'!Q:Q &amp; "",('Rot.Out'!O:O=ED.LookUps!K243)*('Rot.Out'!V:V&lt;&gt;"Yes"))))),"Error please report")</f>
        <v>Error please report</v>
      </c>
      <c r="ATK243" t="str" cm="1">
        <f t="array" ref="ATK243">IFERROR(IF(K243=0,TRANSPOSE(_xlfn.ANCHORARRAY(#REF!)),TRANSPOSE(_xlfn._xlws.FILTER('Rot.Out'!Q:Q,('Rot.Out'!O:O=ED.LookUps!K243)*('Rot.Out'!V:V="Yes")))),"")</f>
        <v/>
      </c>
    </row>
    <row r="244" spans="1:12 1207:1207" x14ac:dyDescent="0.35">
      <c r="A244" t="e">
        <f>EnterData!#REF!</f>
        <v>#REF!</v>
      </c>
      <c r="B244" t="e" cm="1">
        <f t="array" ref="B244">IF(OR(A244="",A244=0),"",IFERROR(_xlfn._xlws.FILTER(#REF! &amp; "",#REF!=ED.LookUps!A244),""))</f>
        <v>#REF!</v>
      </c>
      <c r="G244" t="str" cm="1">
        <f t="array" ref="G244">IFERROR(_xlfn._xlws.FILTER(_xlfn.ANCHORARRAY(B244),_xlfn.ANCHORARRAY(B244)&lt;&gt;0),"")</f>
        <v/>
      </c>
      <c r="K244">
        <f>EnterData!F248</f>
        <v>0</v>
      </c>
      <c r="L244" t="str" cm="1">
        <f t="array" aca="1" ref="L244" ca="1">IFERROR(IF(G244&lt;&gt;"",_xlfn.ANCHORARRAY(G244),IF(OR(K244=0,K244=""),TRANSPOSE(T.Name),TRANSPOSE(_xlfn._xlws.FILTER('Rot.Out'!Q:Q &amp; "",('Rot.Out'!O:O=ED.LookUps!K244)*('Rot.Out'!V:V&lt;&gt;"Yes"))))),"Error please report")</f>
        <v>Error please report</v>
      </c>
      <c r="ATK244" t="str" cm="1">
        <f t="array" ref="ATK244">IFERROR(IF(K244=0,TRANSPOSE(_xlfn.ANCHORARRAY(#REF!)),TRANSPOSE(_xlfn._xlws.FILTER('Rot.Out'!Q:Q,('Rot.Out'!O:O=ED.LookUps!K244)*('Rot.Out'!V:V="Yes")))),"")</f>
        <v/>
      </c>
    </row>
    <row r="245" spans="1:12 1207:1207" x14ac:dyDescent="0.35">
      <c r="A245" t="e">
        <f>EnterData!#REF!</f>
        <v>#REF!</v>
      </c>
      <c r="B245" t="e" cm="1">
        <f t="array" ref="B245">IF(OR(A245="",A245=0),"",IFERROR(_xlfn._xlws.FILTER(#REF! &amp; "",#REF!=ED.LookUps!A245),""))</f>
        <v>#REF!</v>
      </c>
      <c r="G245" t="str" cm="1">
        <f t="array" ref="G245">IFERROR(_xlfn._xlws.FILTER(_xlfn.ANCHORARRAY(B245),_xlfn.ANCHORARRAY(B245)&lt;&gt;0),"")</f>
        <v/>
      </c>
      <c r="K245">
        <f>EnterData!F249</f>
        <v>0</v>
      </c>
      <c r="L245" t="str" cm="1">
        <f t="array" aca="1" ref="L245" ca="1">IFERROR(IF(G245&lt;&gt;"",_xlfn.ANCHORARRAY(G245),IF(OR(K245=0,K245=""),TRANSPOSE(T.Name),TRANSPOSE(_xlfn._xlws.FILTER('Rot.Out'!Q:Q &amp; "",('Rot.Out'!O:O=ED.LookUps!K245)*('Rot.Out'!V:V&lt;&gt;"Yes"))))),"Error please report")</f>
        <v>Error please report</v>
      </c>
      <c r="ATK245" t="str" cm="1">
        <f t="array" ref="ATK245">IFERROR(IF(K245=0,TRANSPOSE(_xlfn.ANCHORARRAY(#REF!)),TRANSPOSE(_xlfn._xlws.FILTER('Rot.Out'!Q:Q,('Rot.Out'!O:O=ED.LookUps!K245)*('Rot.Out'!V:V="Yes")))),"")</f>
        <v/>
      </c>
    </row>
    <row r="246" spans="1:12 1207:1207" x14ac:dyDescent="0.35">
      <c r="A246" t="e">
        <f>EnterData!#REF!</f>
        <v>#REF!</v>
      </c>
      <c r="B246" t="e" cm="1">
        <f t="array" ref="B246">IF(OR(A246="",A246=0),"",IFERROR(_xlfn._xlws.FILTER(#REF! &amp; "",#REF!=ED.LookUps!A246),""))</f>
        <v>#REF!</v>
      </c>
      <c r="G246" t="str" cm="1">
        <f t="array" ref="G246">IFERROR(_xlfn._xlws.FILTER(_xlfn.ANCHORARRAY(B246),_xlfn.ANCHORARRAY(B246)&lt;&gt;0),"")</f>
        <v/>
      </c>
      <c r="K246">
        <f>EnterData!F250</f>
        <v>0</v>
      </c>
      <c r="L246" t="str" cm="1">
        <f t="array" aca="1" ref="L246" ca="1">IFERROR(IF(G246&lt;&gt;"",_xlfn.ANCHORARRAY(G246),IF(OR(K246=0,K246=""),TRANSPOSE(T.Name),TRANSPOSE(_xlfn._xlws.FILTER('Rot.Out'!Q:Q &amp; "",('Rot.Out'!O:O=ED.LookUps!K246)*('Rot.Out'!V:V&lt;&gt;"Yes"))))),"Error please report")</f>
        <v>Error please report</v>
      </c>
      <c r="ATK246" t="str" cm="1">
        <f t="array" ref="ATK246">IFERROR(IF(K246=0,TRANSPOSE(_xlfn.ANCHORARRAY(#REF!)),TRANSPOSE(_xlfn._xlws.FILTER('Rot.Out'!Q:Q,('Rot.Out'!O:O=ED.LookUps!K246)*('Rot.Out'!V:V="Yes")))),"")</f>
        <v/>
      </c>
    </row>
    <row r="247" spans="1:12 1207:1207" x14ac:dyDescent="0.35">
      <c r="A247" t="e">
        <f>EnterData!#REF!</f>
        <v>#REF!</v>
      </c>
      <c r="B247" t="e" cm="1">
        <f t="array" ref="B247">IF(OR(A247="",A247=0),"",IFERROR(_xlfn._xlws.FILTER(#REF! &amp; "",#REF!=ED.LookUps!A247),""))</f>
        <v>#REF!</v>
      </c>
      <c r="G247" t="str" cm="1">
        <f t="array" ref="G247">IFERROR(_xlfn._xlws.FILTER(_xlfn.ANCHORARRAY(B247),_xlfn.ANCHORARRAY(B247)&lt;&gt;0),"")</f>
        <v/>
      </c>
      <c r="K247">
        <f>EnterData!F251</f>
        <v>0</v>
      </c>
      <c r="L247" t="str" cm="1">
        <f t="array" aca="1" ref="L247" ca="1">IFERROR(IF(G247&lt;&gt;"",_xlfn.ANCHORARRAY(G247),IF(OR(K247=0,K247=""),TRANSPOSE(T.Name),TRANSPOSE(_xlfn._xlws.FILTER('Rot.Out'!Q:Q &amp; "",('Rot.Out'!O:O=ED.LookUps!K247)*('Rot.Out'!V:V&lt;&gt;"Yes"))))),"Error please report")</f>
        <v>Error please report</v>
      </c>
      <c r="ATK247" t="str" cm="1">
        <f t="array" ref="ATK247">IFERROR(IF(K247=0,TRANSPOSE(_xlfn.ANCHORARRAY(#REF!)),TRANSPOSE(_xlfn._xlws.FILTER('Rot.Out'!Q:Q,('Rot.Out'!O:O=ED.LookUps!K247)*('Rot.Out'!V:V="Yes")))),"")</f>
        <v/>
      </c>
    </row>
    <row r="248" spans="1:12 1207:1207" x14ac:dyDescent="0.35">
      <c r="A248" t="e">
        <f>EnterData!#REF!</f>
        <v>#REF!</v>
      </c>
      <c r="B248" t="e" cm="1">
        <f t="array" ref="B248">IF(OR(A248="",A248=0),"",IFERROR(_xlfn._xlws.FILTER(#REF! &amp; "",#REF!=ED.LookUps!A248),""))</f>
        <v>#REF!</v>
      </c>
      <c r="G248" t="str" cm="1">
        <f t="array" ref="G248">IFERROR(_xlfn._xlws.FILTER(_xlfn.ANCHORARRAY(B248),_xlfn.ANCHORARRAY(B248)&lt;&gt;0),"")</f>
        <v/>
      </c>
      <c r="K248">
        <f>EnterData!F252</f>
        <v>0</v>
      </c>
      <c r="L248" t="str" cm="1">
        <f t="array" aca="1" ref="L248" ca="1">IFERROR(IF(G248&lt;&gt;"",_xlfn.ANCHORARRAY(G248),IF(OR(K248=0,K248=""),TRANSPOSE(T.Name),TRANSPOSE(_xlfn._xlws.FILTER('Rot.Out'!Q:Q &amp; "",('Rot.Out'!O:O=ED.LookUps!K248)*('Rot.Out'!V:V&lt;&gt;"Yes"))))),"Error please report")</f>
        <v>Error please report</v>
      </c>
      <c r="ATK248" t="str" cm="1">
        <f t="array" ref="ATK248">IFERROR(IF(K248=0,TRANSPOSE(_xlfn.ANCHORARRAY(#REF!)),TRANSPOSE(_xlfn._xlws.FILTER('Rot.Out'!Q:Q,('Rot.Out'!O:O=ED.LookUps!K248)*('Rot.Out'!V:V="Yes")))),"")</f>
        <v/>
      </c>
    </row>
    <row r="249" spans="1:12 1207:1207" x14ac:dyDescent="0.35">
      <c r="A249" t="e">
        <f>EnterData!#REF!</f>
        <v>#REF!</v>
      </c>
      <c r="B249" t="e" cm="1">
        <f t="array" ref="B249">IF(OR(A249="",A249=0),"",IFERROR(_xlfn._xlws.FILTER(#REF! &amp; "",#REF!=ED.LookUps!A249),""))</f>
        <v>#REF!</v>
      </c>
      <c r="G249" t="str" cm="1">
        <f t="array" ref="G249">IFERROR(_xlfn._xlws.FILTER(_xlfn.ANCHORARRAY(B249),_xlfn.ANCHORARRAY(B249)&lt;&gt;0),"")</f>
        <v/>
      </c>
      <c r="K249">
        <f>EnterData!F253</f>
        <v>0</v>
      </c>
      <c r="L249" t="str" cm="1">
        <f t="array" aca="1" ref="L249" ca="1">IFERROR(IF(G249&lt;&gt;"",_xlfn.ANCHORARRAY(G249),IF(OR(K249=0,K249=""),TRANSPOSE(T.Name),TRANSPOSE(_xlfn._xlws.FILTER('Rot.Out'!Q:Q &amp; "",('Rot.Out'!O:O=ED.LookUps!K249)*('Rot.Out'!V:V&lt;&gt;"Yes"))))),"Error please report")</f>
        <v>Error please report</v>
      </c>
      <c r="ATK249" t="str" cm="1">
        <f t="array" ref="ATK249">IFERROR(IF(K249=0,TRANSPOSE(_xlfn.ANCHORARRAY(#REF!)),TRANSPOSE(_xlfn._xlws.FILTER('Rot.Out'!Q:Q,('Rot.Out'!O:O=ED.LookUps!K249)*('Rot.Out'!V:V="Yes")))),"")</f>
        <v/>
      </c>
    </row>
    <row r="250" spans="1:12 1207:1207" x14ac:dyDescent="0.35">
      <c r="A250" t="e">
        <f>EnterData!#REF!</f>
        <v>#REF!</v>
      </c>
      <c r="B250" t="e" cm="1">
        <f t="array" ref="B250">IF(OR(A250="",A250=0),"",IFERROR(_xlfn._xlws.FILTER(#REF! &amp; "",#REF!=ED.LookUps!A250),""))</f>
        <v>#REF!</v>
      </c>
      <c r="G250" t="str" cm="1">
        <f t="array" ref="G250">IFERROR(_xlfn._xlws.FILTER(_xlfn.ANCHORARRAY(B250),_xlfn.ANCHORARRAY(B250)&lt;&gt;0),"")</f>
        <v/>
      </c>
      <c r="K250">
        <f>EnterData!F254</f>
        <v>0</v>
      </c>
      <c r="L250" t="str" cm="1">
        <f t="array" aca="1" ref="L250" ca="1">IFERROR(IF(G250&lt;&gt;"",_xlfn.ANCHORARRAY(G250),IF(OR(K250=0,K250=""),TRANSPOSE(T.Name),TRANSPOSE(_xlfn._xlws.FILTER('Rot.Out'!Q:Q &amp; "",('Rot.Out'!O:O=ED.LookUps!K250)*('Rot.Out'!V:V&lt;&gt;"Yes"))))),"Error please report")</f>
        <v>Error please report</v>
      </c>
      <c r="ATK250" t="str" cm="1">
        <f t="array" ref="ATK250">IFERROR(IF(K250=0,TRANSPOSE(_xlfn.ANCHORARRAY(#REF!)),TRANSPOSE(_xlfn._xlws.FILTER('Rot.Out'!Q:Q,('Rot.Out'!O:O=ED.LookUps!K250)*('Rot.Out'!V:V="Yes")))),"")</f>
        <v/>
      </c>
    </row>
    <row r="251" spans="1:12 1207:1207" x14ac:dyDescent="0.35">
      <c r="A251" t="e">
        <f>EnterData!#REF!</f>
        <v>#REF!</v>
      </c>
      <c r="B251" t="e" cm="1">
        <f t="array" ref="B251">IF(OR(A251="",A251=0),"",IFERROR(_xlfn._xlws.FILTER(#REF! &amp; "",#REF!=ED.LookUps!A251),""))</f>
        <v>#REF!</v>
      </c>
      <c r="G251" t="str" cm="1">
        <f t="array" ref="G251">IFERROR(_xlfn._xlws.FILTER(_xlfn.ANCHORARRAY(B251),_xlfn.ANCHORARRAY(B251)&lt;&gt;0),"")</f>
        <v/>
      </c>
      <c r="K251">
        <f>EnterData!F255</f>
        <v>0</v>
      </c>
      <c r="L251" t="str" cm="1">
        <f t="array" aca="1" ref="L251" ca="1">IFERROR(IF(G251&lt;&gt;"",_xlfn.ANCHORARRAY(G251),IF(OR(K251=0,K251=""),TRANSPOSE(T.Name),TRANSPOSE(_xlfn._xlws.FILTER('Rot.Out'!Q:Q &amp; "",('Rot.Out'!O:O=ED.LookUps!K251)*('Rot.Out'!V:V&lt;&gt;"Yes"))))),"Error please report")</f>
        <v>Error please report</v>
      </c>
      <c r="ATK251" t="str" cm="1">
        <f t="array" ref="ATK251">IFERROR(IF(K251=0,TRANSPOSE(_xlfn.ANCHORARRAY(#REF!)),TRANSPOSE(_xlfn._xlws.FILTER('Rot.Out'!Q:Q,('Rot.Out'!O:O=ED.LookUps!K251)*('Rot.Out'!V:V="Yes")))),"")</f>
        <v/>
      </c>
    </row>
    <row r="252" spans="1:12 1207:1207" x14ac:dyDescent="0.35">
      <c r="A252" t="e">
        <f>EnterData!#REF!</f>
        <v>#REF!</v>
      </c>
      <c r="B252" t="e" cm="1">
        <f t="array" ref="B252">IF(OR(A252="",A252=0),"",IFERROR(_xlfn._xlws.FILTER(#REF! &amp; "",#REF!=ED.LookUps!A252),""))</f>
        <v>#REF!</v>
      </c>
      <c r="G252" t="str" cm="1">
        <f t="array" ref="G252">IFERROR(_xlfn._xlws.FILTER(_xlfn.ANCHORARRAY(B252),_xlfn.ANCHORARRAY(B252)&lt;&gt;0),"")</f>
        <v/>
      </c>
      <c r="K252">
        <f>EnterData!F256</f>
        <v>0</v>
      </c>
      <c r="L252" t="str" cm="1">
        <f t="array" aca="1" ref="L252" ca="1">IFERROR(IF(G252&lt;&gt;"",_xlfn.ANCHORARRAY(G252),IF(OR(K252=0,K252=""),TRANSPOSE(T.Name),TRANSPOSE(_xlfn._xlws.FILTER('Rot.Out'!Q:Q &amp; "",('Rot.Out'!O:O=ED.LookUps!K252)*('Rot.Out'!V:V&lt;&gt;"Yes"))))),"Error please report")</f>
        <v>Error please report</v>
      </c>
      <c r="ATK252" t="str" cm="1">
        <f t="array" ref="ATK252">IFERROR(IF(K252=0,TRANSPOSE(_xlfn.ANCHORARRAY(#REF!)),TRANSPOSE(_xlfn._xlws.FILTER('Rot.Out'!Q:Q,('Rot.Out'!O:O=ED.LookUps!K252)*('Rot.Out'!V:V="Yes")))),"")</f>
        <v/>
      </c>
    </row>
    <row r="253" spans="1:12 1207:1207" x14ac:dyDescent="0.35">
      <c r="A253" t="e">
        <f>EnterData!#REF!</f>
        <v>#REF!</v>
      </c>
      <c r="B253" t="e" cm="1">
        <f t="array" ref="B253">IF(OR(A253="",A253=0),"",IFERROR(_xlfn._xlws.FILTER(#REF! &amp; "",#REF!=ED.LookUps!A253),""))</f>
        <v>#REF!</v>
      </c>
      <c r="G253" t="str" cm="1">
        <f t="array" ref="G253">IFERROR(_xlfn._xlws.FILTER(_xlfn.ANCHORARRAY(B253),_xlfn.ANCHORARRAY(B253)&lt;&gt;0),"")</f>
        <v/>
      </c>
      <c r="K253">
        <f>EnterData!F257</f>
        <v>0</v>
      </c>
      <c r="L253" t="str" cm="1">
        <f t="array" aca="1" ref="L253" ca="1">IFERROR(IF(G253&lt;&gt;"",_xlfn.ANCHORARRAY(G253),IF(OR(K253=0,K253=""),TRANSPOSE(T.Name),TRANSPOSE(_xlfn._xlws.FILTER('Rot.Out'!Q:Q &amp; "",('Rot.Out'!O:O=ED.LookUps!K253)*('Rot.Out'!V:V&lt;&gt;"Yes"))))),"Error please report")</f>
        <v>Error please report</v>
      </c>
      <c r="ATK253" t="str" cm="1">
        <f t="array" ref="ATK253">IFERROR(IF(K253=0,TRANSPOSE(_xlfn.ANCHORARRAY(#REF!)),TRANSPOSE(_xlfn._xlws.FILTER('Rot.Out'!Q:Q,('Rot.Out'!O:O=ED.LookUps!K253)*('Rot.Out'!V:V="Yes")))),"")</f>
        <v/>
      </c>
    </row>
    <row r="254" spans="1:12 1207:1207" x14ac:dyDescent="0.35">
      <c r="A254" t="e">
        <f>EnterData!#REF!</f>
        <v>#REF!</v>
      </c>
      <c r="B254" t="e" cm="1">
        <f t="array" ref="B254">IF(OR(A254="",A254=0),"",IFERROR(_xlfn._xlws.FILTER(#REF! &amp; "",#REF!=ED.LookUps!A254),""))</f>
        <v>#REF!</v>
      </c>
      <c r="G254" t="str" cm="1">
        <f t="array" ref="G254">IFERROR(_xlfn._xlws.FILTER(_xlfn.ANCHORARRAY(B254),_xlfn.ANCHORARRAY(B254)&lt;&gt;0),"")</f>
        <v/>
      </c>
      <c r="K254">
        <f>EnterData!F258</f>
        <v>0</v>
      </c>
      <c r="L254" t="str" cm="1">
        <f t="array" aca="1" ref="L254" ca="1">IFERROR(IF(G254&lt;&gt;"",_xlfn.ANCHORARRAY(G254),IF(OR(K254=0,K254=""),TRANSPOSE(T.Name),TRANSPOSE(_xlfn._xlws.FILTER('Rot.Out'!Q:Q &amp; "",('Rot.Out'!O:O=ED.LookUps!K254)*('Rot.Out'!V:V&lt;&gt;"Yes"))))),"Error please report")</f>
        <v>Error please report</v>
      </c>
      <c r="ATK254" t="str" cm="1">
        <f t="array" ref="ATK254">IFERROR(IF(K254=0,TRANSPOSE(_xlfn.ANCHORARRAY(#REF!)),TRANSPOSE(_xlfn._xlws.FILTER('Rot.Out'!Q:Q,('Rot.Out'!O:O=ED.LookUps!K254)*('Rot.Out'!V:V="Yes")))),"")</f>
        <v/>
      </c>
    </row>
    <row r="255" spans="1:12 1207:1207" x14ac:dyDescent="0.35">
      <c r="A255" t="e">
        <f>EnterData!#REF!</f>
        <v>#REF!</v>
      </c>
      <c r="B255" t="e" cm="1">
        <f t="array" ref="B255">IF(OR(A255="",A255=0),"",IFERROR(_xlfn._xlws.FILTER(#REF! &amp; "",#REF!=ED.LookUps!A255),""))</f>
        <v>#REF!</v>
      </c>
      <c r="G255" t="str" cm="1">
        <f t="array" ref="G255">IFERROR(_xlfn._xlws.FILTER(_xlfn.ANCHORARRAY(B255),_xlfn.ANCHORARRAY(B255)&lt;&gt;0),"")</f>
        <v/>
      </c>
      <c r="K255">
        <f>EnterData!F259</f>
        <v>0</v>
      </c>
      <c r="L255" t="str" cm="1">
        <f t="array" aca="1" ref="L255" ca="1">IFERROR(IF(G255&lt;&gt;"",_xlfn.ANCHORARRAY(G255),IF(OR(K255=0,K255=""),TRANSPOSE(T.Name),TRANSPOSE(_xlfn._xlws.FILTER('Rot.Out'!Q:Q &amp; "",('Rot.Out'!O:O=ED.LookUps!K255)*('Rot.Out'!V:V&lt;&gt;"Yes"))))),"Error please report")</f>
        <v>Error please report</v>
      </c>
      <c r="ATK255" t="str" cm="1">
        <f t="array" ref="ATK255">IFERROR(IF(K255=0,TRANSPOSE(_xlfn.ANCHORARRAY(#REF!)),TRANSPOSE(_xlfn._xlws.FILTER('Rot.Out'!Q:Q,('Rot.Out'!O:O=ED.LookUps!K255)*('Rot.Out'!V:V="Yes")))),"")</f>
        <v/>
      </c>
    </row>
    <row r="256" spans="1:12 1207:1207" x14ac:dyDescent="0.35">
      <c r="A256" t="e">
        <f>EnterData!#REF!</f>
        <v>#REF!</v>
      </c>
      <c r="B256" t="e" cm="1">
        <f t="array" ref="B256">IF(OR(A256="",A256=0),"",IFERROR(_xlfn._xlws.FILTER(#REF! &amp; "",#REF!=ED.LookUps!A256),""))</f>
        <v>#REF!</v>
      </c>
      <c r="G256" t="str" cm="1">
        <f t="array" ref="G256">IFERROR(_xlfn._xlws.FILTER(_xlfn.ANCHORARRAY(B256),_xlfn.ANCHORARRAY(B256)&lt;&gt;0),"")</f>
        <v/>
      </c>
      <c r="K256">
        <f>EnterData!F260</f>
        <v>0</v>
      </c>
      <c r="L256" t="str" cm="1">
        <f t="array" aca="1" ref="L256" ca="1">IFERROR(IF(G256&lt;&gt;"",_xlfn.ANCHORARRAY(G256),IF(OR(K256=0,K256=""),TRANSPOSE(T.Name),TRANSPOSE(_xlfn._xlws.FILTER('Rot.Out'!Q:Q &amp; "",('Rot.Out'!O:O=ED.LookUps!K256)*('Rot.Out'!V:V&lt;&gt;"Yes"))))),"Error please report")</f>
        <v>Error please report</v>
      </c>
      <c r="ATK256" t="str" cm="1">
        <f t="array" ref="ATK256">IFERROR(IF(K256=0,TRANSPOSE(_xlfn.ANCHORARRAY(#REF!)),TRANSPOSE(_xlfn._xlws.FILTER('Rot.Out'!Q:Q,('Rot.Out'!O:O=ED.LookUps!K256)*('Rot.Out'!V:V="Yes")))),"")</f>
        <v/>
      </c>
    </row>
    <row r="257" spans="1:12 1207:1207" x14ac:dyDescent="0.35">
      <c r="A257" t="e">
        <f>EnterData!#REF!</f>
        <v>#REF!</v>
      </c>
      <c r="B257" t="e" cm="1">
        <f t="array" ref="B257">IF(OR(A257="",A257=0),"",IFERROR(_xlfn._xlws.FILTER(#REF! &amp; "",#REF!=ED.LookUps!A257),""))</f>
        <v>#REF!</v>
      </c>
      <c r="G257" t="str" cm="1">
        <f t="array" ref="G257">IFERROR(_xlfn._xlws.FILTER(_xlfn.ANCHORARRAY(B257),_xlfn.ANCHORARRAY(B257)&lt;&gt;0),"")</f>
        <v/>
      </c>
      <c r="K257">
        <f>EnterData!F261</f>
        <v>0</v>
      </c>
      <c r="L257" t="str" cm="1">
        <f t="array" aca="1" ref="L257" ca="1">IFERROR(IF(G257&lt;&gt;"",_xlfn.ANCHORARRAY(G257),IF(OR(K257=0,K257=""),TRANSPOSE(T.Name),TRANSPOSE(_xlfn._xlws.FILTER('Rot.Out'!Q:Q &amp; "",('Rot.Out'!O:O=ED.LookUps!K257)*('Rot.Out'!V:V&lt;&gt;"Yes"))))),"Error please report")</f>
        <v>Error please report</v>
      </c>
      <c r="ATK257" t="str" cm="1">
        <f t="array" ref="ATK257">IFERROR(IF(K257=0,TRANSPOSE(_xlfn.ANCHORARRAY(#REF!)),TRANSPOSE(_xlfn._xlws.FILTER('Rot.Out'!Q:Q,('Rot.Out'!O:O=ED.LookUps!K257)*('Rot.Out'!V:V="Yes")))),"")</f>
        <v/>
      </c>
    </row>
    <row r="258" spans="1:12 1207:1207" x14ac:dyDescent="0.35">
      <c r="A258" t="e">
        <f>EnterData!#REF!</f>
        <v>#REF!</v>
      </c>
      <c r="B258" t="e" cm="1">
        <f t="array" ref="B258">IF(OR(A258="",A258=0),"",IFERROR(_xlfn._xlws.FILTER(#REF! &amp; "",#REF!=ED.LookUps!A258),""))</f>
        <v>#REF!</v>
      </c>
      <c r="G258" t="str" cm="1">
        <f t="array" ref="G258">IFERROR(_xlfn._xlws.FILTER(_xlfn.ANCHORARRAY(B258),_xlfn.ANCHORARRAY(B258)&lt;&gt;0),"")</f>
        <v/>
      </c>
      <c r="K258">
        <f>EnterData!F262</f>
        <v>0</v>
      </c>
      <c r="L258" t="str" cm="1">
        <f t="array" aca="1" ref="L258" ca="1">IFERROR(IF(G258&lt;&gt;"",_xlfn.ANCHORARRAY(G258),IF(OR(K258=0,K258=""),TRANSPOSE(T.Name),TRANSPOSE(_xlfn._xlws.FILTER('Rot.Out'!Q:Q &amp; "",('Rot.Out'!O:O=ED.LookUps!K258)*('Rot.Out'!V:V&lt;&gt;"Yes"))))),"Error please report")</f>
        <v>Error please report</v>
      </c>
      <c r="ATK258" t="str" cm="1">
        <f t="array" ref="ATK258">IFERROR(IF(K258=0,TRANSPOSE(_xlfn.ANCHORARRAY(#REF!)),TRANSPOSE(_xlfn._xlws.FILTER('Rot.Out'!Q:Q,('Rot.Out'!O:O=ED.LookUps!K258)*('Rot.Out'!V:V="Yes")))),"")</f>
        <v/>
      </c>
    </row>
    <row r="259" spans="1:12 1207:1207" x14ac:dyDescent="0.35">
      <c r="A259" t="e">
        <f>EnterData!#REF!</f>
        <v>#REF!</v>
      </c>
      <c r="B259" t="e" cm="1">
        <f t="array" ref="B259">IF(OR(A259="",A259=0),"",IFERROR(_xlfn._xlws.FILTER(#REF! &amp; "",#REF!=ED.LookUps!A259),""))</f>
        <v>#REF!</v>
      </c>
      <c r="G259" t="str" cm="1">
        <f t="array" ref="G259">IFERROR(_xlfn._xlws.FILTER(_xlfn.ANCHORARRAY(B259),_xlfn.ANCHORARRAY(B259)&lt;&gt;0),"")</f>
        <v/>
      </c>
      <c r="K259">
        <f>EnterData!F263</f>
        <v>0</v>
      </c>
      <c r="L259" t="str" cm="1">
        <f t="array" aca="1" ref="L259" ca="1">IFERROR(IF(G259&lt;&gt;"",_xlfn.ANCHORARRAY(G259),IF(OR(K259=0,K259=""),TRANSPOSE(T.Name),TRANSPOSE(_xlfn._xlws.FILTER('Rot.Out'!Q:Q &amp; "",('Rot.Out'!O:O=ED.LookUps!K259)*('Rot.Out'!V:V&lt;&gt;"Yes"))))),"Error please report")</f>
        <v>Error please report</v>
      </c>
      <c r="ATK259" t="str" cm="1">
        <f t="array" ref="ATK259">IFERROR(IF(K259=0,TRANSPOSE(_xlfn.ANCHORARRAY(#REF!)),TRANSPOSE(_xlfn._xlws.FILTER('Rot.Out'!Q:Q,('Rot.Out'!O:O=ED.LookUps!K259)*('Rot.Out'!V:V="Yes")))),"")</f>
        <v/>
      </c>
    </row>
    <row r="260" spans="1:12 1207:1207" x14ac:dyDescent="0.35">
      <c r="A260" t="e">
        <f>EnterData!#REF!</f>
        <v>#REF!</v>
      </c>
      <c r="B260" t="e" cm="1">
        <f t="array" ref="B260">IF(OR(A260="",A260=0),"",IFERROR(_xlfn._xlws.FILTER(#REF! &amp; "",#REF!=ED.LookUps!A260),""))</f>
        <v>#REF!</v>
      </c>
      <c r="G260" t="str" cm="1">
        <f t="array" ref="G260">IFERROR(_xlfn._xlws.FILTER(_xlfn.ANCHORARRAY(B260),_xlfn.ANCHORARRAY(B260)&lt;&gt;0),"")</f>
        <v/>
      </c>
      <c r="K260">
        <f>EnterData!F264</f>
        <v>0</v>
      </c>
      <c r="L260" t="str" cm="1">
        <f t="array" aca="1" ref="L260" ca="1">IFERROR(IF(G260&lt;&gt;"",_xlfn.ANCHORARRAY(G260),IF(OR(K260=0,K260=""),TRANSPOSE(T.Name),TRANSPOSE(_xlfn._xlws.FILTER('Rot.Out'!Q:Q &amp; "",('Rot.Out'!O:O=ED.LookUps!K260)*('Rot.Out'!V:V&lt;&gt;"Yes"))))),"Error please report")</f>
        <v>Error please report</v>
      </c>
      <c r="ATK260" t="str" cm="1">
        <f t="array" ref="ATK260">IFERROR(IF(K260=0,TRANSPOSE(_xlfn.ANCHORARRAY(#REF!)),TRANSPOSE(_xlfn._xlws.FILTER('Rot.Out'!Q:Q,('Rot.Out'!O:O=ED.LookUps!K260)*('Rot.Out'!V:V="Yes")))),"")</f>
        <v/>
      </c>
    </row>
    <row r="261" spans="1:12 1207:1207" x14ac:dyDescent="0.35">
      <c r="A261" t="e">
        <f>EnterData!#REF!</f>
        <v>#REF!</v>
      </c>
      <c r="B261" t="e" cm="1">
        <f t="array" ref="B261">IF(OR(A261="",A261=0),"",IFERROR(_xlfn._xlws.FILTER(#REF! &amp; "",#REF!=ED.LookUps!A261),""))</f>
        <v>#REF!</v>
      </c>
      <c r="G261" t="str" cm="1">
        <f t="array" ref="G261">IFERROR(_xlfn._xlws.FILTER(_xlfn.ANCHORARRAY(B261),_xlfn.ANCHORARRAY(B261)&lt;&gt;0),"")</f>
        <v/>
      </c>
      <c r="K261">
        <f>EnterData!F265</f>
        <v>0</v>
      </c>
      <c r="L261" t="str" cm="1">
        <f t="array" aca="1" ref="L261" ca="1">IFERROR(IF(G261&lt;&gt;"",_xlfn.ANCHORARRAY(G261),IF(OR(K261=0,K261=""),TRANSPOSE(T.Name),TRANSPOSE(_xlfn._xlws.FILTER('Rot.Out'!Q:Q &amp; "",('Rot.Out'!O:O=ED.LookUps!K261)*('Rot.Out'!V:V&lt;&gt;"Yes"))))),"Error please report")</f>
        <v>Error please report</v>
      </c>
      <c r="ATK261" t="str" cm="1">
        <f t="array" ref="ATK261">IFERROR(IF(K261=0,TRANSPOSE(_xlfn.ANCHORARRAY(#REF!)),TRANSPOSE(_xlfn._xlws.FILTER('Rot.Out'!Q:Q,('Rot.Out'!O:O=ED.LookUps!K261)*('Rot.Out'!V:V="Yes")))),"")</f>
        <v/>
      </c>
    </row>
    <row r="262" spans="1:12 1207:1207" x14ac:dyDescent="0.35">
      <c r="A262" t="e">
        <f>EnterData!#REF!</f>
        <v>#REF!</v>
      </c>
      <c r="B262" t="e" cm="1">
        <f t="array" ref="B262">IF(OR(A262="",A262=0),"",IFERROR(_xlfn._xlws.FILTER(#REF! &amp; "",#REF!=ED.LookUps!A262),""))</f>
        <v>#REF!</v>
      </c>
      <c r="G262" t="str" cm="1">
        <f t="array" ref="G262">IFERROR(_xlfn._xlws.FILTER(_xlfn.ANCHORARRAY(B262),_xlfn.ANCHORARRAY(B262)&lt;&gt;0),"")</f>
        <v/>
      </c>
      <c r="K262">
        <f>EnterData!F266</f>
        <v>0</v>
      </c>
      <c r="L262" t="str" cm="1">
        <f t="array" aca="1" ref="L262" ca="1">IFERROR(IF(G262&lt;&gt;"",_xlfn.ANCHORARRAY(G262),IF(OR(K262=0,K262=""),TRANSPOSE(T.Name),TRANSPOSE(_xlfn._xlws.FILTER('Rot.Out'!Q:Q &amp; "",('Rot.Out'!O:O=ED.LookUps!K262)*('Rot.Out'!V:V&lt;&gt;"Yes"))))),"Error please report")</f>
        <v>Error please report</v>
      </c>
      <c r="ATK262" t="str" cm="1">
        <f t="array" ref="ATK262">IFERROR(IF(K262=0,TRANSPOSE(_xlfn.ANCHORARRAY(#REF!)),TRANSPOSE(_xlfn._xlws.FILTER('Rot.Out'!Q:Q,('Rot.Out'!O:O=ED.LookUps!K262)*('Rot.Out'!V:V="Yes")))),"")</f>
        <v/>
      </c>
    </row>
    <row r="263" spans="1:12 1207:1207" x14ac:dyDescent="0.35">
      <c r="A263" t="e">
        <f>EnterData!#REF!</f>
        <v>#REF!</v>
      </c>
      <c r="B263" t="e" cm="1">
        <f t="array" ref="B263">IF(OR(A263="",A263=0),"",IFERROR(_xlfn._xlws.FILTER(#REF! &amp; "",#REF!=ED.LookUps!A263),""))</f>
        <v>#REF!</v>
      </c>
      <c r="G263" t="str" cm="1">
        <f t="array" ref="G263">IFERROR(_xlfn._xlws.FILTER(_xlfn.ANCHORARRAY(B263),_xlfn.ANCHORARRAY(B263)&lt;&gt;0),"")</f>
        <v/>
      </c>
      <c r="K263">
        <f>EnterData!F267</f>
        <v>0</v>
      </c>
      <c r="L263" t="str" cm="1">
        <f t="array" aca="1" ref="L263" ca="1">IFERROR(IF(G263&lt;&gt;"",_xlfn.ANCHORARRAY(G263),IF(OR(K263=0,K263=""),TRANSPOSE(T.Name),TRANSPOSE(_xlfn._xlws.FILTER('Rot.Out'!Q:Q &amp; "",('Rot.Out'!O:O=ED.LookUps!K263)*('Rot.Out'!V:V&lt;&gt;"Yes"))))),"Error please report")</f>
        <v>Error please report</v>
      </c>
      <c r="ATK263" t="str" cm="1">
        <f t="array" ref="ATK263">IFERROR(IF(K263=0,TRANSPOSE(_xlfn.ANCHORARRAY(#REF!)),TRANSPOSE(_xlfn._xlws.FILTER('Rot.Out'!Q:Q,('Rot.Out'!O:O=ED.LookUps!K263)*('Rot.Out'!V:V="Yes")))),"")</f>
        <v/>
      </c>
    </row>
    <row r="264" spans="1:12 1207:1207" x14ac:dyDescent="0.35">
      <c r="A264" t="e">
        <f>EnterData!#REF!</f>
        <v>#REF!</v>
      </c>
      <c r="B264" t="e" cm="1">
        <f t="array" ref="B264">IF(OR(A264="",A264=0),"",IFERROR(_xlfn._xlws.FILTER(#REF! &amp; "",#REF!=ED.LookUps!A264),""))</f>
        <v>#REF!</v>
      </c>
      <c r="G264" t="str" cm="1">
        <f t="array" ref="G264">IFERROR(_xlfn._xlws.FILTER(_xlfn.ANCHORARRAY(B264),_xlfn.ANCHORARRAY(B264)&lt;&gt;0),"")</f>
        <v/>
      </c>
      <c r="K264">
        <f>EnterData!F268</f>
        <v>0</v>
      </c>
      <c r="L264" t="str" cm="1">
        <f t="array" aca="1" ref="L264" ca="1">IFERROR(IF(G264&lt;&gt;"",_xlfn.ANCHORARRAY(G264),IF(OR(K264=0,K264=""),TRANSPOSE(T.Name),TRANSPOSE(_xlfn._xlws.FILTER('Rot.Out'!Q:Q &amp; "",('Rot.Out'!O:O=ED.LookUps!K264)*('Rot.Out'!V:V&lt;&gt;"Yes"))))),"Error please report")</f>
        <v>Error please report</v>
      </c>
      <c r="ATK264" t="str" cm="1">
        <f t="array" ref="ATK264">IFERROR(IF(K264=0,TRANSPOSE(_xlfn.ANCHORARRAY(#REF!)),TRANSPOSE(_xlfn._xlws.FILTER('Rot.Out'!Q:Q,('Rot.Out'!O:O=ED.LookUps!K264)*('Rot.Out'!V:V="Yes")))),"")</f>
        <v/>
      </c>
    </row>
    <row r="265" spans="1:12 1207:1207" x14ac:dyDescent="0.35">
      <c r="A265" t="e">
        <f>EnterData!#REF!</f>
        <v>#REF!</v>
      </c>
      <c r="B265" t="e" cm="1">
        <f t="array" ref="B265">IF(OR(A265="",A265=0),"",IFERROR(_xlfn._xlws.FILTER(#REF! &amp; "",#REF!=ED.LookUps!A265),""))</f>
        <v>#REF!</v>
      </c>
      <c r="G265" t="str" cm="1">
        <f t="array" ref="G265">IFERROR(_xlfn._xlws.FILTER(_xlfn.ANCHORARRAY(B265),_xlfn.ANCHORARRAY(B265)&lt;&gt;0),"")</f>
        <v/>
      </c>
      <c r="K265">
        <f>EnterData!F269</f>
        <v>0</v>
      </c>
      <c r="L265" t="str" cm="1">
        <f t="array" aca="1" ref="L265" ca="1">IFERROR(IF(G265&lt;&gt;"",_xlfn.ANCHORARRAY(G265),IF(OR(K265=0,K265=""),TRANSPOSE(T.Name),TRANSPOSE(_xlfn._xlws.FILTER('Rot.Out'!Q:Q &amp; "",('Rot.Out'!O:O=ED.LookUps!K265)*('Rot.Out'!V:V&lt;&gt;"Yes"))))),"Error please report")</f>
        <v>Error please report</v>
      </c>
      <c r="ATK265" t="str" cm="1">
        <f t="array" ref="ATK265">IFERROR(IF(K265=0,TRANSPOSE(_xlfn.ANCHORARRAY(#REF!)),TRANSPOSE(_xlfn._xlws.FILTER('Rot.Out'!Q:Q,('Rot.Out'!O:O=ED.LookUps!K265)*('Rot.Out'!V:V="Yes")))),"")</f>
        <v/>
      </c>
    </row>
    <row r="266" spans="1:12 1207:1207" x14ac:dyDescent="0.35">
      <c r="A266" t="e">
        <f>EnterData!#REF!</f>
        <v>#REF!</v>
      </c>
      <c r="B266" t="e" cm="1">
        <f t="array" ref="B266">IF(OR(A266="",A266=0),"",IFERROR(_xlfn._xlws.FILTER(#REF! &amp; "",#REF!=ED.LookUps!A266),""))</f>
        <v>#REF!</v>
      </c>
      <c r="G266" t="str" cm="1">
        <f t="array" ref="G266">IFERROR(_xlfn._xlws.FILTER(_xlfn.ANCHORARRAY(B266),_xlfn.ANCHORARRAY(B266)&lt;&gt;0),"")</f>
        <v/>
      </c>
      <c r="K266">
        <f>EnterData!F270</f>
        <v>0</v>
      </c>
      <c r="L266" t="str" cm="1">
        <f t="array" aca="1" ref="L266" ca="1">IFERROR(IF(G266&lt;&gt;"",_xlfn.ANCHORARRAY(G266),IF(OR(K266=0,K266=""),TRANSPOSE(T.Name),TRANSPOSE(_xlfn._xlws.FILTER('Rot.Out'!Q:Q &amp; "",('Rot.Out'!O:O=ED.LookUps!K266)*('Rot.Out'!V:V&lt;&gt;"Yes"))))),"Error please report")</f>
        <v>Error please report</v>
      </c>
      <c r="ATK266" t="str" cm="1">
        <f t="array" ref="ATK266">IFERROR(IF(K266=0,TRANSPOSE(_xlfn.ANCHORARRAY(#REF!)),TRANSPOSE(_xlfn._xlws.FILTER('Rot.Out'!Q:Q,('Rot.Out'!O:O=ED.LookUps!K266)*('Rot.Out'!V:V="Yes")))),"")</f>
        <v/>
      </c>
    </row>
    <row r="267" spans="1:12 1207:1207" x14ac:dyDescent="0.35">
      <c r="A267" t="e">
        <f>EnterData!#REF!</f>
        <v>#REF!</v>
      </c>
      <c r="B267" t="e" cm="1">
        <f t="array" ref="B267">IF(OR(A267="",A267=0),"",IFERROR(_xlfn._xlws.FILTER(#REF! &amp; "",#REF!=ED.LookUps!A267),""))</f>
        <v>#REF!</v>
      </c>
      <c r="G267" t="str" cm="1">
        <f t="array" ref="G267">IFERROR(_xlfn._xlws.FILTER(_xlfn.ANCHORARRAY(B267),_xlfn.ANCHORARRAY(B267)&lt;&gt;0),"")</f>
        <v/>
      </c>
      <c r="K267">
        <f>EnterData!F271</f>
        <v>0</v>
      </c>
      <c r="L267" t="str" cm="1">
        <f t="array" aca="1" ref="L267" ca="1">IFERROR(IF(G267&lt;&gt;"",_xlfn.ANCHORARRAY(G267),IF(OR(K267=0,K267=""),TRANSPOSE(T.Name),TRANSPOSE(_xlfn._xlws.FILTER('Rot.Out'!Q:Q &amp; "",('Rot.Out'!O:O=ED.LookUps!K267)*('Rot.Out'!V:V&lt;&gt;"Yes"))))),"Error please report")</f>
        <v>Error please report</v>
      </c>
      <c r="ATK267" t="str" cm="1">
        <f t="array" ref="ATK267">IFERROR(IF(K267=0,TRANSPOSE(_xlfn.ANCHORARRAY(#REF!)),TRANSPOSE(_xlfn._xlws.FILTER('Rot.Out'!Q:Q,('Rot.Out'!O:O=ED.LookUps!K267)*('Rot.Out'!V:V="Yes")))),"")</f>
        <v/>
      </c>
    </row>
    <row r="268" spans="1:12 1207:1207" x14ac:dyDescent="0.35">
      <c r="A268" t="e">
        <f>EnterData!#REF!</f>
        <v>#REF!</v>
      </c>
      <c r="B268" t="e" cm="1">
        <f t="array" ref="B268">IF(OR(A268="",A268=0),"",IFERROR(_xlfn._xlws.FILTER(#REF! &amp; "",#REF!=ED.LookUps!A268),""))</f>
        <v>#REF!</v>
      </c>
      <c r="G268" t="str" cm="1">
        <f t="array" ref="G268">IFERROR(_xlfn._xlws.FILTER(_xlfn.ANCHORARRAY(B268),_xlfn.ANCHORARRAY(B268)&lt;&gt;0),"")</f>
        <v/>
      </c>
      <c r="K268">
        <f>EnterData!F272</f>
        <v>0</v>
      </c>
      <c r="L268" t="str" cm="1">
        <f t="array" aca="1" ref="L268" ca="1">IFERROR(IF(G268&lt;&gt;"",_xlfn.ANCHORARRAY(G268),IF(OR(K268=0,K268=""),TRANSPOSE(T.Name),TRANSPOSE(_xlfn._xlws.FILTER('Rot.Out'!Q:Q &amp; "",('Rot.Out'!O:O=ED.LookUps!K268)*('Rot.Out'!V:V&lt;&gt;"Yes"))))),"Error please report")</f>
        <v>Error please report</v>
      </c>
      <c r="ATK268" t="str" cm="1">
        <f t="array" ref="ATK268">IFERROR(IF(K268=0,TRANSPOSE(_xlfn.ANCHORARRAY(#REF!)),TRANSPOSE(_xlfn._xlws.FILTER('Rot.Out'!Q:Q,('Rot.Out'!O:O=ED.LookUps!K268)*('Rot.Out'!V:V="Yes")))),"")</f>
        <v/>
      </c>
    </row>
    <row r="269" spans="1:12 1207:1207" x14ac:dyDescent="0.35">
      <c r="A269" t="e">
        <f>EnterData!#REF!</f>
        <v>#REF!</v>
      </c>
      <c r="B269" t="e" cm="1">
        <f t="array" ref="B269">IF(OR(A269="",A269=0),"",IFERROR(_xlfn._xlws.FILTER(#REF! &amp; "",#REF!=ED.LookUps!A269),""))</f>
        <v>#REF!</v>
      </c>
      <c r="G269" t="str" cm="1">
        <f t="array" ref="G269">IFERROR(_xlfn._xlws.FILTER(_xlfn.ANCHORARRAY(B269),_xlfn.ANCHORARRAY(B269)&lt;&gt;0),"")</f>
        <v/>
      </c>
      <c r="K269">
        <f>EnterData!F273</f>
        <v>0</v>
      </c>
      <c r="L269" t="str" cm="1">
        <f t="array" aca="1" ref="L269" ca="1">IFERROR(IF(G269&lt;&gt;"",_xlfn.ANCHORARRAY(G269),IF(OR(K269=0,K269=""),TRANSPOSE(T.Name),TRANSPOSE(_xlfn._xlws.FILTER('Rot.Out'!Q:Q &amp; "",('Rot.Out'!O:O=ED.LookUps!K269)*('Rot.Out'!V:V&lt;&gt;"Yes"))))),"Error please report")</f>
        <v>Error please report</v>
      </c>
      <c r="ATK269" t="str" cm="1">
        <f t="array" ref="ATK269">IFERROR(IF(K269=0,TRANSPOSE(_xlfn.ANCHORARRAY(#REF!)),TRANSPOSE(_xlfn._xlws.FILTER('Rot.Out'!Q:Q,('Rot.Out'!O:O=ED.LookUps!K269)*('Rot.Out'!V:V="Yes")))),"")</f>
        <v/>
      </c>
    </row>
    <row r="270" spans="1:12 1207:1207" x14ac:dyDescent="0.35">
      <c r="A270" t="e">
        <f>EnterData!#REF!</f>
        <v>#REF!</v>
      </c>
      <c r="B270" t="e" cm="1">
        <f t="array" ref="B270">IF(OR(A270="",A270=0),"",IFERROR(_xlfn._xlws.FILTER(#REF! &amp; "",#REF!=ED.LookUps!A270),""))</f>
        <v>#REF!</v>
      </c>
      <c r="G270" t="str" cm="1">
        <f t="array" ref="G270">IFERROR(_xlfn._xlws.FILTER(_xlfn.ANCHORARRAY(B270),_xlfn.ANCHORARRAY(B270)&lt;&gt;0),"")</f>
        <v/>
      </c>
      <c r="K270">
        <f>EnterData!F274</f>
        <v>0</v>
      </c>
      <c r="L270" t="str" cm="1">
        <f t="array" aca="1" ref="L270" ca="1">IFERROR(IF(G270&lt;&gt;"",_xlfn.ANCHORARRAY(G270),IF(OR(K270=0,K270=""),TRANSPOSE(T.Name),TRANSPOSE(_xlfn._xlws.FILTER('Rot.Out'!Q:Q &amp; "",('Rot.Out'!O:O=ED.LookUps!K270)*('Rot.Out'!V:V&lt;&gt;"Yes"))))),"Error please report")</f>
        <v>Error please report</v>
      </c>
      <c r="ATK270" t="str" cm="1">
        <f t="array" ref="ATK270">IFERROR(IF(K270=0,TRANSPOSE(_xlfn.ANCHORARRAY(#REF!)),TRANSPOSE(_xlfn._xlws.FILTER('Rot.Out'!Q:Q,('Rot.Out'!O:O=ED.LookUps!K270)*('Rot.Out'!V:V="Yes")))),"")</f>
        <v/>
      </c>
    </row>
    <row r="271" spans="1:12 1207:1207" x14ac:dyDescent="0.35">
      <c r="A271" t="e">
        <f>EnterData!#REF!</f>
        <v>#REF!</v>
      </c>
      <c r="B271" t="e" cm="1">
        <f t="array" ref="B271">IF(OR(A271="",A271=0),"",IFERROR(_xlfn._xlws.FILTER(#REF! &amp; "",#REF!=ED.LookUps!A271),""))</f>
        <v>#REF!</v>
      </c>
      <c r="G271" t="str" cm="1">
        <f t="array" ref="G271">IFERROR(_xlfn._xlws.FILTER(_xlfn.ANCHORARRAY(B271),_xlfn.ANCHORARRAY(B271)&lt;&gt;0),"")</f>
        <v/>
      </c>
      <c r="K271">
        <f>EnterData!F275</f>
        <v>0</v>
      </c>
      <c r="L271" t="str" cm="1">
        <f t="array" aca="1" ref="L271" ca="1">IFERROR(IF(G271&lt;&gt;"",_xlfn.ANCHORARRAY(G271),IF(OR(K271=0,K271=""),TRANSPOSE(T.Name),TRANSPOSE(_xlfn._xlws.FILTER('Rot.Out'!Q:Q &amp; "",('Rot.Out'!O:O=ED.LookUps!K271)*('Rot.Out'!V:V&lt;&gt;"Yes"))))),"Error please report")</f>
        <v>Error please report</v>
      </c>
      <c r="ATK271" t="str" cm="1">
        <f t="array" ref="ATK271">IFERROR(IF(K271=0,TRANSPOSE(_xlfn.ANCHORARRAY(#REF!)),TRANSPOSE(_xlfn._xlws.FILTER('Rot.Out'!Q:Q,('Rot.Out'!O:O=ED.LookUps!K271)*('Rot.Out'!V:V="Yes")))),"")</f>
        <v/>
      </c>
    </row>
    <row r="272" spans="1:12 1207:1207" x14ac:dyDescent="0.35">
      <c r="A272" t="e">
        <f>EnterData!#REF!</f>
        <v>#REF!</v>
      </c>
      <c r="B272" t="e" cm="1">
        <f t="array" ref="B272">IF(OR(A272="",A272=0),"",IFERROR(_xlfn._xlws.FILTER(#REF! &amp; "",#REF!=ED.LookUps!A272),""))</f>
        <v>#REF!</v>
      </c>
      <c r="G272" t="str" cm="1">
        <f t="array" ref="G272">IFERROR(_xlfn._xlws.FILTER(_xlfn.ANCHORARRAY(B272),_xlfn.ANCHORARRAY(B272)&lt;&gt;0),"")</f>
        <v/>
      </c>
      <c r="K272">
        <f>EnterData!F276</f>
        <v>0</v>
      </c>
      <c r="L272" t="str" cm="1">
        <f t="array" aca="1" ref="L272" ca="1">IFERROR(IF(G272&lt;&gt;"",_xlfn.ANCHORARRAY(G272),IF(OR(K272=0,K272=""),TRANSPOSE(T.Name),TRANSPOSE(_xlfn._xlws.FILTER('Rot.Out'!Q:Q &amp; "",('Rot.Out'!O:O=ED.LookUps!K272)*('Rot.Out'!V:V&lt;&gt;"Yes"))))),"Error please report")</f>
        <v>Error please report</v>
      </c>
      <c r="ATK272" t="str" cm="1">
        <f t="array" ref="ATK272">IFERROR(IF(K272=0,TRANSPOSE(_xlfn.ANCHORARRAY(#REF!)),TRANSPOSE(_xlfn._xlws.FILTER('Rot.Out'!Q:Q,('Rot.Out'!O:O=ED.LookUps!K272)*('Rot.Out'!V:V="Yes")))),"")</f>
        <v/>
      </c>
    </row>
    <row r="273" spans="1:12 1207:1207" x14ac:dyDescent="0.35">
      <c r="A273" t="e">
        <f>EnterData!#REF!</f>
        <v>#REF!</v>
      </c>
      <c r="B273" t="e" cm="1">
        <f t="array" ref="B273">IF(OR(A273="",A273=0),"",IFERROR(_xlfn._xlws.FILTER(#REF! &amp; "",#REF!=ED.LookUps!A273),""))</f>
        <v>#REF!</v>
      </c>
      <c r="G273" t="str" cm="1">
        <f t="array" ref="G273">IFERROR(_xlfn._xlws.FILTER(_xlfn.ANCHORARRAY(B273),_xlfn.ANCHORARRAY(B273)&lt;&gt;0),"")</f>
        <v/>
      </c>
      <c r="K273">
        <f>EnterData!F277</f>
        <v>0</v>
      </c>
      <c r="L273" t="str" cm="1">
        <f t="array" aca="1" ref="L273" ca="1">IFERROR(IF(G273&lt;&gt;"",_xlfn.ANCHORARRAY(G273),IF(OR(K273=0,K273=""),TRANSPOSE(T.Name),TRANSPOSE(_xlfn._xlws.FILTER('Rot.Out'!Q:Q &amp; "",('Rot.Out'!O:O=ED.LookUps!K273)*('Rot.Out'!V:V&lt;&gt;"Yes"))))),"Error please report")</f>
        <v>Error please report</v>
      </c>
      <c r="ATK273" t="str" cm="1">
        <f t="array" ref="ATK273">IFERROR(IF(K273=0,TRANSPOSE(_xlfn.ANCHORARRAY(#REF!)),TRANSPOSE(_xlfn._xlws.FILTER('Rot.Out'!Q:Q,('Rot.Out'!O:O=ED.LookUps!K273)*('Rot.Out'!V:V="Yes")))),"")</f>
        <v/>
      </c>
    </row>
    <row r="274" spans="1:12 1207:1207" x14ac:dyDescent="0.35">
      <c r="A274" t="e">
        <f>EnterData!#REF!</f>
        <v>#REF!</v>
      </c>
      <c r="B274" t="e" cm="1">
        <f t="array" ref="B274">IF(OR(A274="",A274=0),"",IFERROR(_xlfn._xlws.FILTER(#REF! &amp; "",#REF!=ED.LookUps!A274),""))</f>
        <v>#REF!</v>
      </c>
      <c r="G274" t="str" cm="1">
        <f t="array" ref="G274">IFERROR(_xlfn._xlws.FILTER(_xlfn.ANCHORARRAY(B274),_xlfn.ANCHORARRAY(B274)&lt;&gt;0),"")</f>
        <v/>
      </c>
      <c r="K274">
        <f>EnterData!F278</f>
        <v>0</v>
      </c>
      <c r="L274" t="str" cm="1">
        <f t="array" aca="1" ref="L274" ca="1">IFERROR(IF(G274&lt;&gt;"",_xlfn.ANCHORARRAY(G274),IF(OR(K274=0,K274=""),TRANSPOSE(T.Name),TRANSPOSE(_xlfn._xlws.FILTER('Rot.Out'!Q:Q &amp; "",('Rot.Out'!O:O=ED.LookUps!K274)*('Rot.Out'!V:V&lt;&gt;"Yes"))))),"Error please report")</f>
        <v>Error please report</v>
      </c>
      <c r="ATK274" t="str" cm="1">
        <f t="array" ref="ATK274">IFERROR(IF(K274=0,TRANSPOSE(_xlfn.ANCHORARRAY(#REF!)),TRANSPOSE(_xlfn._xlws.FILTER('Rot.Out'!Q:Q,('Rot.Out'!O:O=ED.LookUps!K274)*('Rot.Out'!V:V="Yes")))),"")</f>
        <v/>
      </c>
    </row>
    <row r="275" spans="1:12 1207:1207" x14ac:dyDescent="0.35">
      <c r="A275" t="e">
        <f>EnterData!#REF!</f>
        <v>#REF!</v>
      </c>
      <c r="B275" t="e" cm="1">
        <f t="array" ref="B275">IF(OR(A275="",A275=0),"",IFERROR(_xlfn._xlws.FILTER(#REF! &amp; "",#REF!=ED.LookUps!A275),""))</f>
        <v>#REF!</v>
      </c>
      <c r="G275" t="str" cm="1">
        <f t="array" ref="G275">IFERROR(_xlfn._xlws.FILTER(_xlfn.ANCHORARRAY(B275),_xlfn.ANCHORARRAY(B275)&lt;&gt;0),"")</f>
        <v/>
      </c>
      <c r="K275">
        <f>EnterData!F279</f>
        <v>0</v>
      </c>
      <c r="L275" t="str" cm="1">
        <f t="array" aca="1" ref="L275" ca="1">IFERROR(IF(G275&lt;&gt;"",_xlfn.ANCHORARRAY(G275),IF(OR(K275=0,K275=""),TRANSPOSE(T.Name),TRANSPOSE(_xlfn._xlws.FILTER('Rot.Out'!Q:Q &amp; "",('Rot.Out'!O:O=ED.LookUps!K275)*('Rot.Out'!V:V&lt;&gt;"Yes"))))),"Error please report")</f>
        <v>Error please report</v>
      </c>
      <c r="ATK275" t="str" cm="1">
        <f t="array" ref="ATK275">IFERROR(IF(K275=0,TRANSPOSE(_xlfn.ANCHORARRAY(#REF!)),TRANSPOSE(_xlfn._xlws.FILTER('Rot.Out'!Q:Q,('Rot.Out'!O:O=ED.LookUps!K275)*('Rot.Out'!V:V="Yes")))),"")</f>
        <v/>
      </c>
    </row>
    <row r="276" spans="1:12 1207:1207" x14ac:dyDescent="0.35">
      <c r="A276" t="e">
        <f>EnterData!#REF!</f>
        <v>#REF!</v>
      </c>
      <c r="B276" t="e" cm="1">
        <f t="array" ref="B276">IF(OR(A276="",A276=0),"",IFERROR(_xlfn._xlws.FILTER(#REF! &amp; "",#REF!=ED.LookUps!A276),""))</f>
        <v>#REF!</v>
      </c>
      <c r="G276" t="str" cm="1">
        <f t="array" ref="G276">IFERROR(_xlfn._xlws.FILTER(_xlfn.ANCHORARRAY(B276),_xlfn.ANCHORARRAY(B276)&lt;&gt;0),"")</f>
        <v/>
      </c>
      <c r="K276">
        <f>EnterData!F280</f>
        <v>0</v>
      </c>
      <c r="L276" t="str" cm="1">
        <f t="array" aca="1" ref="L276" ca="1">IFERROR(IF(G276&lt;&gt;"",_xlfn.ANCHORARRAY(G276),IF(OR(K276=0,K276=""),TRANSPOSE(T.Name),TRANSPOSE(_xlfn._xlws.FILTER('Rot.Out'!Q:Q &amp; "",('Rot.Out'!O:O=ED.LookUps!K276)*('Rot.Out'!V:V&lt;&gt;"Yes"))))),"Error please report")</f>
        <v>Error please report</v>
      </c>
      <c r="ATK276" t="str" cm="1">
        <f t="array" ref="ATK276">IFERROR(IF(K276=0,TRANSPOSE(_xlfn.ANCHORARRAY(#REF!)),TRANSPOSE(_xlfn._xlws.FILTER('Rot.Out'!Q:Q,('Rot.Out'!O:O=ED.LookUps!K276)*('Rot.Out'!V:V="Yes")))),"")</f>
        <v/>
      </c>
    </row>
    <row r="277" spans="1:12 1207:1207" x14ac:dyDescent="0.35">
      <c r="A277" t="e">
        <f>EnterData!#REF!</f>
        <v>#REF!</v>
      </c>
      <c r="B277" t="e" cm="1">
        <f t="array" ref="B277">IF(OR(A277="",A277=0),"",IFERROR(_xlfn._xlws.FILTER(#REF! &amp; "",#REF!=ED.LookUps!A277),""))</f>
        <v>#REF!</v>
      </c>
      <c r="G277" t="str" cm="1">
        <f t="array" ref="G277">IFERROR(_xlfn._xlws.FILTER(_xlfn.ANCHORARRAY(B277),_xlfn.ANCHORARRAY(B277)&lt;&gt;0),"")</f>
        <v/>
      </c>
      <c r="K277">
        <f>EnterData!F281</f>
        <v>0</v>
      </c>
      <c r="L277" t="str" cm="1">
        <f t="array" aca="1" ref="L277" ca="1">IFERROR(IF(G277&lt;&gt;"",_xlfn.ANCHORARRAY(G277),IF(OR(K277=0,K277=""),TRANSPOSE(T.Name),TRANSPOSE(_xlfn._xlws.FILTER('Rot.Out'!Q:Q &amp; "",('Rot.Out'!O:O=ED.LookUps!K277)*('Rot.Out'!V:V&lt;&gt;"Yes"))))),"Error please report")</f>
        <v>Error please report</v>
      </c>
      <c r="ATK277" t="str" cm="1">
        <f t="array" ref="ATK277">IFERROR(IF(K277=0,TRANSPOSE(_xlfn.ANCHORARRAY(#REF!)),TRANSPOSE(_xlfn._xlws.FILTER('Rot.Out'!Q:Q,('Rot.Out'!O:O=ED.LookUps!K277)*('Rot.Out'!V:V="Yes")))),"")</f>
        <v/>
      </c>
    </row>
    <row r="278" spans="1:12 1207:1207" x14ac:dyDescent="0.35">
      <c r="A278" t="e">
        <f>EnterData!#REF!</f>
        <v>#REF!</v>
      </c>
      <c r="B278" t="e" cm="1">
        <f t="array" ref="B278">IF(OR(A278="",A278=0),"",IFERROR(_xlfn._xlws.FILTER(#REF! &amp; "",#REF!=ED.LookUps!A278),""))</f>
        <v>#REF!</v>
      </c>
      <c r="G278" t="str" cm="1">
        <f t="array" ref="G278">IFERROR(_xlfn._xlws.FILTER(_xlfn.ANCHORARRAY(B278),_xlfn.ANCHORARRAY(B278)&lt;&gt;0),"")</f>
        <v/>
      </c>
      <c r="K278">
        <f>EnterData!F282</f>
        <v>0</v>
      </c>
      <c r="L278" t="str" cm="1">
        <f t="array" aca="1" ref="L278" ca="1">IFERROR(IF(G278&lt;&gt;"",_xlfn.ANCHORARRAY(G278),IF(OR(K278=0,K278=""),TRANSPOSE(T.Name),TRANSPOSE(_xlfn._xlws.FILTER('Rot.Out'!Q:Q &amp; "",('Rot.Out'!O:O=ED.LookUps!K278)*('Rot.Out'!V:V&lt;&gt;"Yes"))))),"Error please report")</f>
        <v>Error please report</v>
      </c>
      <c r="ATK278" t="str" cm="1">
        <f t="array" ref="ATK278">IFERROR(IF(K278=0,TRANSPOSE(_xlfn.ANCHORARRAY(#REF!)),TRANSPOSE(_xlfn._xlws.FILTER('Rot.Out'!Q:Q,('Rot.Out'!O:O=ED.LookUps!K278)*('Rot.Out'!V:V="Yes")))),"")</f>
        <v/>
      </c>
    </row>
    <row r="279" spans="1:12 1207:1207" x14ac:dyDescent="0.35">
      <c r="A279" t="e">
        <f>EnterData!#REF!</f>
        <v>#REF!</v>
      </c>
      <c r="B279" t="e" cm="1">
        <f t="array" ref="B279">IF(OR(A279="",A279=0),"",IFERROR(_xlfn._xlws.FILTER(#REF! &amp; "",#REF!=ED.LookUps!A279),""))</f>
        <v>#REF!</v>
      </c>
      <c r="G279" t="str" cm="1">
        <f t="array" ref="G279">IFERROR(_xlfn._xlws.FILTER(_xlfn.ANCHORARRAY(B279),_xlfn.ANCHORARRAY(B279)&lt;&gt;0),"")</f>
        <v/>
      </c>
      <c r="K279">
        <f>EnterData!F283</f>
        <v>0</v>
      </c>
      <c r="L279" t="str" cm="1">
        <f t="array" aca="1" ref="L279" ca="1">IFERROR(IF(G279&lt;&gt;"",_xlfn.ANCHORARRAY(G279),IF(OR(K279=0,K279=""),TRANSPOSE(T.Name),TRANSPOSE(_xlfn._xlws.FILTER('Rot.Out'!Q:Q &amp; "",('Rot.Out'!O:O=ED.LookUps!K279)*('Rot.Out'!V:V&lt;&gt;"Yes"))))),"Error please report")</f>
        <v>Error please report</v>
      </c>
      <c r="ATK279" t="str" cm="1">
        <f t="array" ref="ATK279">IFERROR(IF(K279=0,TRANSPOSE(_xlfn.ANCHORARRAY(#REF!)),TRANSPOSE(_xlfn._xlws.FILTER('Rot.Out'!Q:Q,('Rot.Out'!O:O=ED.LookUps!K279)*('Rot.Out'!V:V="Yes")))),"")</f>
        <v/>
      </c>
    </row>
    <row r="280" spans="1:12 1207:1207" x14ac:dyDescent="0.35">
      <c r="A280" t="e">
        <f>EnterData!#REF!</f>
        <v>#REF!</v>
      </c>
      <c r="B280" t="e" cm="1">
        <f t="array" ref="B280">IF(OR(A280="",A280=0),"",IFERROR(_xlfn._xlws.FILTER(#REF! &amp; "",#REF!=ED.LookUps!A280),""))</f>
        <v>#REF!</v>
      </c>
      <c r="G280" t="str" cm="1">
        <f t="array" ref="G280">IFERROR(_xlfn._xlws.FILTER(_xlfn.ANCHORARRAY(B280),_xlfn.ANCHORARRAY(B280)&lt;&gt;0),"")</f>
        <v/>
      </c>
      <c r="K280">
        <f>EnterData!F284</f>
        <v>0</v>
      </c>
      <c r="L280" t="str" cm="1">
        <f t="array" aca="1" ref="L280" ca="1">IFERROR(IF(G280&lt;&gt;"",_xlfn.ANCHORARRAY(G280),IF(OR(K280=0,K280=""),TRANSPOSE(T.Name),TRANSPOSE(_xlfn._xlws.FILTER('Rot.Out'!Q:Q &amp; "",('Rot.Out'!O:O=ED.LookUps!K280)*('Rot.Out'!V:V&lt;&gt;"Yes"))))),"Error please report")</f>
        <v>Error please report</v>
      </c>
      <c r="ATK280" t="str" cm="1">
        <f t="array" ref="ATK280">IFERROR(IF(K280=0,TRANSPOSE(_xlfn.ANCHORARRAY(#REF!)),TRANSPOSE(_xlfn._xlws.FILTER('Rot.Out'!Q:Q,('Rot.Out'!O:O=ED.LookUps!K280)*('Rot.Out'!V:V="Yes")))),"")</f>
        <v/>
      </c>
    </row>
    <row r="281" spans="1:12 1207:1207" x14ac:dyDescent="0.35">
      <c r="A281" t="e">
        <f>EnterData!#REF!</f>
        <v>#REF!</v>
      </c>
      <c r="B281" t="e" cm="1">
        <f t="array" ref="B281">IF(OR(A281="",A281=0),"",IFERROR(_xlfn._xlws.FILTER(#REF! &amp; "",#REF!=ED.LookUps!A281),""))</f>
        <v>#REF!</v>
      </c>
      <c r="G281" t="str" cm="1">
        <f t="array" ref="G281">IFERROR(_xlfn._xlws.FILTER(_xlfn.ANCHORARRAY(B281),_xlfn.ANCHORARRAY(B281)&lt;&gt;0),"")</f>
        <v/>
      </c>
      <c r="K281">
        <f>EnterData!F285</f>
        <v>0</v>
      </c>
      <c r="L281" t="str" cm="1">
        <f t="array" aca="1" ref="L281" ca="1">IFERROR(IF(G281&lt;&gt;"",_xlfn.ANCHORARRAY(G281),IF(OR(K281=0,K281=""),TRANSPOSE(T.Name),TRANSPOSE(_xlfn._xlws.FILTER('Rot.Out'!Q:Q &amp; "",('Rot.Out'!O:O=ED.LookUps!K281)*('Rot.Out'!V:V&lt;&gt;"Yes"))))),"Error please report")</f>
        <v>Error please report</v>
      </c>
      <c r="ATK281" t="str" cm="1">
        <f t="array" ref="ATK281">IFERROR(IF(K281=0,TRANSPOSE(_xlfn.ANCHORARRAY(#REF!)),TRANSPOSE(_xlfn._xlws.FILTER('Rot.Out'!Q:Q,('Rot.Out'!O:O=ED.LookUps!K281)*('Rot.Out'!V:V="Yes")))),"")</f>
        <v/>
      </c>
    </row>
    <row r="282" spans="1:12 1207:1207" x14ac:dyDescent="0.35">
      <c r="A282" t="e">
        <f>EnterData!#REF!</f>
        <v>#REF!</v>
      </c>
      <c r="B282" t="e" cm="1">
        <f t="array" ref="B282">IF(OR(A282="",A282=0),"",IFERROR(_xlfn._xlws.FILTER(#REF! &amp; "",#REF!=ED.LookUps!A282),""))</f>
        <v>#REF!</v>
      </c>
      <c r="G282" t="str" cm="1">
        <f t="array" ref="G282">IFERROR(_xlfn._xlws.FILTER(_xlfn.ANCHORARRAY(B282),_xlfn.ANCHORARRAY(B282)&lt;&gt;0),"")</f>
        <v/>
      </c>
      <c r="K282">
        <f>EnterData!F286</f>
        <v>0</v>
      </c>
      <c r="L282" t="str" cm="1">
        <f t="array" aca="1" ref="L282" ca="1">IFERROR(IF(G282&lt;&gt;"",_xlfn.ANCHORARRAY(G282),IF(OR(K282=0,K282=""),TRANSPOSE(T.Name),TRANSPOSE(_xlfn._xlws.FILTER('Rot.Out'!Q:Q &amp; "",('Rot.Out'!O:O=ED.LookUps!K282)*('Rot.Out'!V:V&lt;&gt;"Yes"))))),"Error please report")</f>
        <v>Error please report</v>
      </c>
      <c r="ATK282" t="str" cm="1">
        <f t="array" ref="ATK282">IFERROR(IF(K282=0,TRANSPOSE(_xlfn.ANCHORARRAY(#REF!)),TRANSPOSE(_xlfn._xlws.FILTER('Rot.Out'!Q:Q,('Rot.Out'!O:O=ED.LookUps!K282)*('Rot.Out'!V:V="Yes")))),"")</f>
        <v/>
      </c>
    </row>
    <row r="283" spans="1:12 1207:1207" x14ac:dyDescent="0.35">
      <c r="A283" t="e">
        <f>EnterData!#REF!</f>
        <v>#REF!</v>
      </c>
      <c r="B283" t="e" cm="1">
        <f t="array" ref="B283">IF(OR(A283="",A283=0),"",IFERROR(_xlfn._xlws.FILTER(#REF! &amp; "",#REF!=ED.LookUps!A283),""))</f>
        <v>#REF!</v>
      </c>
      <c r="G283" t="str" cm="1">
        <f t="array" ref="G283">IFERROR(_xlfn._xlws.FILTER(_xlfn.ANCHORARRAY(B283),_xlfn.ANCHORARRAY(B283)&lt;&gt;0),"")</f>
        <v/>
      </c>
      <c r="K283">
        <f>EnterData!F287</f>
        <v>0</v>
      </c>
      <c r="L283" t="str" cm="1">
        <f t="array" aca="1" ref="L283" ca="1">IFERROR(IF(G283&lt;&gt;"",_xlfn.ANCHORARRAY(G283),IF(OR(K283=0,K283=""),TRANSPOSE(T.Name),TRANSPOSE(_xlfn._xlws.FILTER('Rot.Out'!Q:Q &amp; "",('Rot.Out'!O:O=ED.LookUps!K283)*('Rot.Out'!V:V&lt;&gt;"Yes"))))),"Error please report")</f>
        <v>Error please report</v>
      </c>
      <c r="ATK283" t="str" cm="1">
        <f t="array" ref="ATK283">IFERROR(IF(K283=0,TRANSPOSE(_xlfn.ANCHORARRAY(#REF!)),TRANSPOSE(_xlfn._xlws.FILTER('Rot.Out'!Q:Q,('Rot.Out'!O:O=ED.LookUps!K283)*('Rot.Out'!V:V="Yes")))),"")</f>
        <v/>
      </c>
    </row>
    <row r="284" spans="1:12 1207:1207" x14ac:dyDescent="0.35">
      <c r="A284" t="e">
        <f>EnterData!#REF!</f>
        <v>#REF!</v>
      </c>
      <c r="B284" t="e" cm="1">
        <f t="array" ref="B284">IF(OR(A284="",A284=0),"",IFERROR(_xlfn._xlws.FILTER(#REF! &amp; "",#REF!=ED.LookUps!A284),""))</f>
        <v>#REF!</v>
      </c>
      <c r="G284" t="str" cm="1">
        <f t="array" ref="G284">IFERROR(_xlfn._xlws.FILTER(_xlfn.ANCHORARRAY(B284),_xlfn.ANCHORARRAY(B284)&lt;&gt;0),"")</f>
        <v/>
      </c>
      <c r="K284">
        <f>EnterData!F288</f>
        <v>0</v>
      </c>
      <c r="L284" t="str" cm="1">
        <f t="array" aca="1" ref="L284" ca="1">IFERROR(IF(G284&lt;&gt;"",_xlfn.ANCHORARRAY(G284),IF(OR(K284=0,K284=""),TRANSPOSE(T.Name),TRANSPOSE(_xlfn._xlws.FILTER('Rot.Out'!Q:Q &amp; "",('Rot.Out'!O:O=ED.LookUps!K284)*('Rot.Out'!V:V&lt;&gt;"Yes"))))),"Error please report")</f>
        <v>Error please report</v>
      </c>
      <c r="ATK284" t="str" cm="1">
        <f t="array" ref="ATK284">IFERROR(IF(K284=0,TRANSPOSE(_xlfn.ANCHORARRAY(#REF!)),TRANSPOSE(_xlfn._xlws.FILTER('Rot.Out'!Q:Q,('Rot.Out'!O:O=ED.LookUps!K284)*('Rot.Out'!V:V="Yes")))),"")</f>
        <v/>
      </c>
    </row>
    <row r="285" spans="1:12 1207:1207" x14ac:dyDescent="0.35">
      <c r="A285" t="e">
        <f>EnterData!#REF!</f>
        <v>#REF!</v>
      </c>
      <c r="B285" t="e" cm="1">
        <f t="array" ref="B285">IF(OR(A285="",A285=0),"",IFERROR(_xlfn._xlws.FILTER(#REF! &amp; "",#REF!=ED.LookUps!A285),""))</f>
        <v>#REF!</v>
      </c>
      <c r="G285" t="str" cm="1">
        <f t="array" ref="G285">IFERROR(_xlfn._xlws.FILTER(_xlfn.ANCHORARRAY(B285),_xlfn.ANCHORARRAY(B285)&lt;&gt;0),"")</f>
        <v/>
      </c>
      <c r="K285">
        <f>EnterData!F289</f>
        <v>0</v>
      </c>
      <c r="L285" t="str" cm="1">
        <f t="array" aca="1" ref="L285" ca="1">IFERROR(IF(G285&lt;&gt;"",_xlfn.ANCHORARRAY(G285),IF(OR(K285=0,K285=""),TRANSPOSE(T.Name),TRANSPOSE(_xlfn._xlws.FILTER('Rot.Out'!Q:Q &amp; "",('Rot.Out'!O:O=ED.LookUps!K285)*('Rot.Out'!V:V&lt;&gt;"Yes"))))),"Error please report")</f>
        <v>Error please report</v>
      </c>
      <c r="ATK285" t="str" cm="1">
        <f t="array" ref="ATK285">IFERROR(IF(K285=0,TRANSPOSE(_xlfn.ANCHORARRAY(#REF!)),TRANSPOSE(_xlfn._xlws.FILTER('Rot.Out'!Q:Q,('Rot.Out'!O:O=ED.LookUps!K285)*('Rot.Out'!V:V="Yes")))),"")</f>
        <v/>
      </c>
    </row>
    <row r="286" spans="1:12 1207:1207" x14ac:dyDescent="0.35">
      <c r="A286" t="e">
        <f>EnterData!#REF!</f>
        <v>#REF!</v>
      </c>
      <c r="B286" t="e" cm="1">
        <f t="array" ref="B286">IF(OR(A286="",A286=0),"",IFERROR(_xlfn._xlws.FILTER(#REF! &amp; "",#REF!=ED.LookUps!A286),""))</f>
        <v>#REF!</v>
      </c>
      <c r="G286" t="str" cm="1">
        <f t="array" ref="G286">IFERROR(_xlfn._xlws.FILTER(_xlfn.ANCHORARRAY(B286),_xlfn.ANCHORARRAY(B286)&lt;&gt;0),"")</f>
        <v/>
      </c>
      <c r="K286">
        <f>EnterData!F290</f>
        <v>0</v>
      </c>
      <c r="L286" t="str" cm="1">
        <f t="array" aca="1" ref="L286" ca="1">IFERROR(IF(G286&lt;&gt;"",_xlfn.ANCHORARRAY(G286),IF(OR(K286=0,K286=""),TRANSPOSE(T.Name),TRANSPOSE(_xlfn._xlws.FILTER('Rot.Out'!Q:Q &amp; "",('Rot.Out'!O:O=ED.LookUps!K286)*('Rot.Out'!V:V&lt;&gt;"Yes"))))),"Error please report")</f>
        <v>Error please report</v>
      </c>
      <c r="ATK286" t="str" cm="1">
        <f t="array" ref="ATK286">IFERROR(IF(K286=0,TRANSPOSE(_xlfn.ANCHORARRAY(#REF!)),TRANSPOSE(_xlfn._xlws.FILTER('Rot.Out'!Q:Q,('Rot.Out'!O:O=ED.LookUps!K286)*('Rot.Out'!V:V="Yes")))),"")</f>
        <v/>
      </c>
    </row>
    <row r="287" spans="1:12 1207:1207" x14ac:dyDescent="0.35">
      <c r="A287" t="e">
        <f>EnterData!#REF!</f>
        <v>#REF!</v>
      </c>
      <c r="B287" t="e" cm="1">
        <f t="array" ref="B287">IF(OR(A287="",A287=0),"",IFERROR(_xlfn._xlws.FILTER(#REF! &amp; "",#REF!=ED.LookUps!A287),""))</f>
        <v>#REF!</v>
      </c>
      <c r="G287" t="str" cm="1">
        <f t="array" ref="G287">IFERROR(_xlfn._xlws.FILTER(_xlfn.ANCHORARRAY(B287),_xlfn.ANCHORARRAY(B287)&lt;&gt;0),"")</f>
        <v/>
      </c>
      <c r="K287">
        <f>EnterData!F291</f>
        <v>0</v>
      </c>
      <c r="L287" t="str" cm="1">
        <f t="array" aca="1" ref="L287" ca="1">IFERROR(IF(G287&lt;&gt;"",_xlfn.ANCHORARRAY(G287),IF(OR(K287=0,K287=""),TRANSPOSE(T.Name),TRANSPOSE(_xlfn._xlws.FILTER('Rot.Out'!Q:Q &amp; "",('Rot.Out'!O:O=ED.LookUps!K287)*('Rot.Out'!V:V&lt;&gt;"Yes"))))),"Error please report")</f>
        <v>Error please report</v>
      </c>
      <c r="ATK287" t="str" cm="1">
        <f t="array" ref="ATK287">IFERROR(IF(K287=0,TRANSPOSE(_xlfn.ANCHORARRAY(#REF!)),TRANSPOSE(_xlfn._xlws.FILTER('Rot.Out'!Q:Q,('Rot.Out'!O:O=ED.LookUps!K287)*('Rot.Out'!V:V="Yes")))),"")</f>
        <v/>
      </c>
    </row>
    <row r="288" spans="1:12 1207:1207" x14ac:dyDescent="0.35">
      <c r="A288" t="e">
        <f>EnterData!#REF!</f>
        <v>#REF!</v>
      </c>
      <c r="B288" t="e" cm="1">
        <f t="array" ref="B288">IF(OR(A288="",A288=0),"",IFERROR(_xlfn._xlws.FILTER(#REF! &amp; "",#REF!=ED.LookUps!A288),""))</f>
        <v>#REF!</v>
      </c>
      <c r="G288" t="str" cm="1">
        <f t="array" ref="G288">IFERROR(_xlfn._xlws.FILTER(_xlfn.ANCHORARRAY(B288),_xlfn.ANCHORARRAY(B288)&lt;&gt;0),"")</f>
        <v/>
      </c>
      <c r="K288">
        <f>EnterData!F292</f>
        <v>0</v>
      </c>
      <c r="L288" t="str" cm="1">
        <f t="array" aca="1" ref="L288" ca="1">IFERROR(IF(G288&lt;&gt;"",_xlfn.ANCHORARRAY(G288),IF(OR(K288=0,K288=""),TRANSPOSE(T.Name),TRANSPOSE(_xlfn._xlws.FILTER('Rot.Out'!Q:Q &amp; "",('Rot.Out'!O:O=ED.LookUps!K288)*('Rot.Out'!V:V&lt;&gt;"Yes"))))),"Error please report")</f>
        <v>Error please report</v>
      </c>
      <c r="ATK288" t="str" cm="1">
        <f t="array" ref="ATK288">IFERROR(IF(K288=0,TRANSPOSE(_xlfn.ANCHORARRAY(#REF!)),TRANSPOSE(_xlfn._xlws.FILTER('Rot.Out'!Q:Q,('Rot.Out'!O:O=ED.LookUps!K288)*('Rot.Out'!V:V="Yes")))),"")</f>
        <v/>
      </c>
    </row>
    <row r="289" spans="1:12 1207:1207" x14ac:dyDescent="0.35">
      <c r="A289" t="e">
        <f>EnterData!#REF!</f>
        <v>#REF!</v>
      </c>
      <c r="B289" t="e" cm="1">
        <f t="array" ref="B289">IF(OR(A289="",A289=0),"",IFERROR(_xlfn._xlws.FILTER(#REF! &amp; "",#REF!=ED.LookUps!A289),""))</f>
        <v>#REF!</v>
      </c>
      <c r="G289" t="str" cm="1">
        <f t="array" ref="G289">IFERROR(_xlfn._xlws.FILTER(_xlfn.ANCHORARRAY(B289),_xlfn.ANCHORARRAY(B289)&lt;&gt;0),"")</f>
        <v/>
      </c>
      <c r="K289">
        <f>EnterData!F293</f>
        <v>0</v>
      </c>
      <c r="L289" t="str" cm="1">
        <f t="array" aca="1" ref="L289" ca="1">IFERROR(IF(G289&lt;&gt;"",_xlfn.ANCHORARRAY(G289),IF(OR(K289=0,K289=""),TRANSPOSE(T.Name),TRANSPOSE(_xlfn._xlws.FILTER('Rot.Out'!Q:Q &amp; "",('Rot.Out'!O:O=ED.LookUps!K289)*('Rot.Out'!V:V&lt;&gt;"Yes"))))),"Error please report")</f>
        <v>Error please report</v>
      </c>
      <c r="ATK289" t="str" cm="1">
        <f t="array" ref="ATK289">IFERROR(IF(K289=0,TRANSPOSE(_xlfn.ANCHORARRAY(#REF!)),TRANSPOSE(_xlfn._xlws.FILTER('Rot.Out'!Q:Q,('Rot.Out'!O:O=ED.LookUps!K289)*('Rot.Out'!V:V="Yes")))),"")</f>
        <v/>
      </c>
    </row>
    <row r="290" spans="1:12 1207:1207" x14ac:dyDescent="0.35">
      <c r="A290" t="e">
        <f>EnterData!#REF!</f>
        <v>#REF!</v>
      </c>
      <c r="B290" t="e" cm="1">
        <f t="array" ref="B290">IF(OR(A290="",A290=0),"",IFERROR(_xlfn._xlws.FILTER(#REF! &amp; "",#REF!=ED.LookUps!A290),""))</f>
        <v>#REF!</v>
      </c>
      <c r="G290" t="str" cm="1">
        <f t="array" ref="G290">IFERROR(_xlfn._xlws.FILTER(_xlfn.ANCHORARRAY(B290),_xlfn.ANCHORARRAY(B290)&lt;&gt;0),"")</f>
        <v/>
      </c>
      <c r="K290">
        <f>EnterData!F294</f>
        <v>0</v>
      </c>
      <c r="L290" t="str" cm="1">
        <f t="array" aca="1" ref="L290" ca="1">IFERROR(IF(G290&lt;&gt;"",_xlfn.ANCHORARRAY(G290),IF(OR(K290=0,K290=""),TRANSPOSE(T.Name),TRANSPOSE(_xlfn._xlws.FILTER('Rot.Out'!Q:Q &amp; "",('Rot.Out'!O:O=ED.LookUps!K290)*('Rot.Out'!V:V&lt;&gt;"Yes"))))),"Error please report")</f>
        <v>Error please report</v>
      </c>
      <c r="ATK290" t="str" cm="1">
        <f t="array" ref="ATK290">IFERROR(IF(K290=0,TRANSPOSE(_xlfn.ANCHORARRAY(#REF!)),TRANSPOSE(_xlfn._xlws.FILTER('Rot.Out'!Q:Q,('Rot.Out'!O:O=ED.LookUps!K290)*('Rot.Out'!V:V="Yes")))),"")</f>
        <v/>
      </c>
    </row>
    <row r="291" spans="1:12 1207:1207" x14ac:dyDescent="0.35">
      <c r="A291" t="e">
        <f>EnterData!#REF!</f>
        <v>#REF!</v>
      </c>
      <c r="B291" t="e" cm="1">
        <f t="array" ref="B291">IF(OR(A291="",A291=0),"",IFERROR(_xlfn._xlws.FILTER(#REF! &amp; "",#REF!=ED.LookUps!A291),""))</f>
        <v>#REF!</v>
      </c>
      <c r="G291" t="str" cm="1">
        <f t="array" ref="G291">IFERROR(_xlfn._xlws.FILTER(_xlfn.ANCHORARRAY(B291),_xlfn.ANCHORARRAY(B291)&lt;&gt;0),"")</f>
        <v/>
      </c>
      <c r="K291">
        <f>EnterData!F295</f>
        <v>0</v>
      </c>
      <c r="L291" t="str" cm="1">
        <f t="array" aca="1" ref="L291" ca="1">IFERROR(IF(G291&lt;&gt;"",_xlfn.ANCHORARRAY(G291),IF(OR(K291=0,K291=""),TRANSPOSE(T.Name),TRANSPOSE(_xlfn._xlws.FILTER('Rot.Out'!Q:Q &amp; "",('Rot.Out'!O:O=ED.LookUps!K291)*('Rot.Out'!V:V&lt;&gt;"Yes"))))),"Error please report")</f>
        <v>Error please report</v>
      </c>
      <c r="ATK291" t="str" cm="1">
        <f t="array" ref="ATK291">IFERROR(IF(K291=0,TRANSPOSE(_xlfn.ANCHORARRAY(#REF!)),TRANSPOSE(_xlfn._xlws.FILTER('Rot.Out'!Q:Q,('Rot.Out'!O:O=ED.LookUps!K291)*('Rot.Out'!V:V="Yes")))),"")</f>
        <v/>
      </c>
    </row>
    <row r="292" spans="1:12 1207:1207" x14ac:dyDescent="0.35">
      <c r="A292" t="e">
        <f>EnterData!#REF!</f>
        <v>#REF!</v>
      </c>
      <c r="B292" t="e" cm="1">
        <f t="array" ref="B292">IF(OR(A292="",A292=0),"",IFERROR(_xlfn._xlws.FILTER(#REF! &amp; "",#REF!=ED.LookUps!A292),""))</f>
        <v>#REF!</v>
      </c>
      <c r="G292" t="str" cm="1">
        <f t="array" ref="G292">IFERROR(_xlfn._xlws.FILTER(_xlfn.ANCHORARRAY(B292),_xlfn.ANCHORARRAY(B292)&lt;&gt;0),"")</f>
        <v/>
      </c>
      <c r="K292">
        <f>EnterData!F296</f>
        <v>0</v>
      </c>
      <c r="L292" t="str" cm="1">
        <f t="array" aca="1" ref="L292" ca="1">IFERROR(IF(G292&lt;&gt;"",_xlfn.ANCHORARRAY(G292),IF(OR(K292=0,K292=""),TRANSPOSE(T.Name),TRANSPOSE(_xlfn._xlws.FILTER('Rot.Out'!Q:Q &amp; "",('Rot.Out'!O:O=ED.LookUps!K292)*('Rot.Out'!V:V&lt;&gt;"Yes"))))),"Error please report")</f>
        <v>Error please report</v>
      </c>
      <c r="ATK292" t="str" cm="1">
        <f t="array" ref="ATK292">IFERROR(IF(K292=0,TRANSPOSE(_xlfn.ANCHORARRAY(#REF!)),TRANSPOSE(_xlfn._xlws.FILTER('Rot.Out'!Q:Q,('Rot.Out'!O:O=ED.LookUps!K292)*('Rot.Out'!V:V="Yes")))),"")</f>
        <v/>
      </c>
    </row>
    <row r="293" spans="1:12 1207:1207" x14ac:dyDescent="0.35">
      <c r="A293" t="e">
        <f>EnterData!#REF!</f>
        <v>#REF!</v>
      </c>
      <c r="B293" t="e" cm="1">
        <f t="array" ref="B293">IF(OR(A293="",A293=0),"",IFERROR(_xlfn._xlws.FILTER(#REF! &amp; "",#REF!=ED.LookUps!A293),""))</f>
        <v>#REF!</v>
      </c>
      <c r="G293" t="str" cm="1">
        <f t="array" ref="G293">IFERROR(_xlfn._xlws.FILTER(_xlfn.ANCHORARRAY(B293),_xlfn.ANCHORARRAY(B293)&lt;&gt;0),"")</f>
        <v/>
      </c>
      <c r="K293">
        <f>EnterData!F297</f>
        <v>0</v>
      </c>
      <c r="L293" t="str" cm="1">
        <f t="array" aca="1" ref="L293" ca="1">IFERROR(IF(G293&lt;&gt;"",_xlfn.ANCHORARRAY(G293),IF(OR(K293=0,K293=""),TRANSPOSE(T.Name),TRANSPOSE(_xlfn._xlws.FILTER('Rot.Out'!Q:Q &amp; "",('Rot.Out'!O:O=ED.LookUps!K293)*('Rot.Out'!V:V&lt;&gt;"Yes"))))),"Error please report")</f>
        <v>Error please report</v>
      </c>
      <c r="ATK293" t="str" cm="1">
        <f t="array" ref="ATK293">IFERROR(IF(K293=0,TRANSPOSE(_xlfn.ANCHORARRAY(#REF!)),TRANSPOSE(_xlfn._xlws.FILTER('Rot.Out'!Q:Q,('Rot.Out'!O:O=ED.LookUps!K293)*('Rot.Out'!V:V="Yes")))),"")</f>
        <v/>
      </c>
    </row>
    <row r="294" spans="1:12 1207:1207" x14ac:dyDescent="0.35">
      <c r="A294" t="e">
        <f>EnterData!#REF!</f>
        <v>#REF!</v>
      </c>
      <c r="B294" t="e" cm="1">
        <f t="array" ref="B294">IF(OR(A294="",A294=0),"",IFERROR(_xlfn._xlws.FILTER(#REF! &amp; "",#REF!=ED.LookUps!A294),""))</f>
        <v>#REF!</v>
      </c>
      <c r="G294" t="str" cm="1">
        <f t="array" ref="G294">IFERROR(_xlfn._xlws.FILTER(_xlfn.ANCHORARRAY(B294),_xlfn.ANCHORARRAY(B294)&lt;&gt;0),"")</f>
        <v/>
      </c>
      <c r="K294">
        <f>EnterData!F298</f>
        <v>0</v>
      </c>
      <c r="L294" t="str" cm="1">
        <f t="array" aca="1" ref="L294" ca="1">IFERROR(IF(G294&lt;&gt;"",_xlfn.ANCHORARRAY(G294),IF(OR(K294=0,K294=""),TRANSPOSE(T.Name),TRANSPOSE(_xlfn._xlws.FILTER('Rot.Out'!Q:Q &amp; "",('Rot.Out'!O:O=ED.LookUps!K294)*('Rot.Out'!V:V&lt;&gt;"Yes"))))),"Error please report")</f>
        <v>Error please report</v>
      </c>
      <c r="ATK294" t="str" cm="1">
        <f t="array" ref="ATK294">IFERROR(IF(K294=0,TRANSPOSE(_xlfn.ANCHORARRAY(#REF!)),TRANSPOSE(_xlfn._xlws.FILTER('Rot.Out'!Q:Q,('Rot.Out'!O:O=ED.LookUps!K294)*('Rot.Out'!V:V="Yes")))),"")</f>
        <v/>
      </c>
    </row>
    <row r="295" spans="1:12 1207:1207" x14ac:dyDescent="0.35">
      <c r="A295" t="e">
        <f>EnterData!#REF!</f>
        <v>#REF!</v>
      </c>
      <c r="B295" t="e" cm="1">
        <f t="array" ref="B295">IF(OR(A295="",A295=0),"",IFERROR(_xlfn._xlws.FILTER(#REF! &amp; "",#REF!=ED.LookUps!A295),""))</f>
        <v>#REF!</v>
      </c>
      <c r="G295" t="str" cm="1">
        <f t="array" ref="G295">IFERROR(_xlfn._xlws.FILTER(_xlfn.ANCHORARRAY(B295),_xlfn.ANCHORARRAY(B295)&lt;&gt;0),"")</f>
        <v/>
      </c>
      <c r="K295">
        <f>EnterData!F299</f>
        <v>0</v>
      </c>
      <c r="L295" t="str" cm="1">
        <f t="array" aca="1" ref="L295" ca="1">IFERROR(IF(G295&lt;&gt;"",_xlfn.ANCHORARRAY(G295),IF(OR(K295=0,K295=""),TRANSPOSE(T.Name),TRANSPOSE(_xlfn._xlws.FILTER('Rot.Out'!Q:Q &amp; "",('Rot.Out'!O:O=ED.LookUps!K295)*('Rot.Out'!V:V&lt;&gt;"Yes"))))),"Error please report")</f>
        <v>Error please report</v>
      </c>
      <c r="ATK295" t="str" cm="1">
        <f t="array" ref="ATK295">IFERROR(IF(K295=0,TRANSPOSE(_xlfn.ANCHORARRAY(#REF!)),TRANSPOSE(_xlfn._xlws.FILTER('Rot.Out'!Q:Q,('Rot.Out'!O:O=ED.LookUps!K295)*('Rot.Out'!V:V="Yes")))),"")</f>
        <v/>
      </c>
    </row>
    <row r="296" spans="1:12 1207:1207" x14ac:dyDescent="0.35">
      <c r="A296" t="e">
        <f>EnterData!#REF!</f>
        <v>#REF!</v>
      </c>
      <c r="B296" t="e" cm="1">
        <f t="array" ref="B296">IF(OR(A296="",A296=0),"",IFERROR(_xlfn._xlws.FILTER(#REF! &amp; "",#REF!=ED.LookUps!A296),""))</f>
        <v>#REF!</v>
      </c>
      <c r="G296" t="str" cm="1">
        <f t="array" ref="G296">IFERROR(_xlfn._xlws.FILTER(_xlfn.ANCHORARRAY(B296),_xlfn.ANCHORARRAY(B296)&lt;&gt;0),"")</f>
        <v/>
      </c>
      <c r="K296">
        <f>EnterData!F300</f>
        <v>0</v>
      </c>
      <c r="L296" t="str" cm="1">
        <f t="array" aca="1" ref="L296" ca="1">IFERROR(IF(G296&lt;&gt;"",_xlfn.ANCHORARRAY(G296),IF(OR(K296=0,K296=""),TRANSPOSE(T.Name),TRANSPOSE(_xlfn._xlws.FILTER('Rot.Out'!Q:Q &amp; "",('Rot.Out'!O:O=ED.LookUps!K296)*('Rot.Out'!V:V&lt;&gt;"Yes"))))),"Error please report")</f>
        <v>Error please report</v>
      </c>
      <c r="ATK296" t="str" cm="1">
        <f t="array" ref="ATK296">IFERROR(IF(K296=0,TRANSPOSE(_xlfn.ANCHORARRAY(#REF!)),TRANSPOSE(_xlfn._xlws.FILTER('Rot.Out'!Q:Q,('Rot.Out'!O:O=ED.LookUps!K296)*('Rot.Out'!V:V="Yes")))),"")</f>
        <v/>
      </c>
    </row>
    <row r="297" spans="1:12 1207:1207" x14ac:dyDescent="0.35">
      <c r="A297" t="e">
        <f>EnterData!#REF!</f>
        <v>#REF!</v>
      </c>
      <c r="B297" t="e" cm="1">
        <f t="array" ref="B297">IF(OR(A297="",A297=0),"",IFERROR(_xlfn._xlws.FILTER(#REF! &amp; "",#REF!=ED.LookUps!A297),""))</f>
        <v>#REF!</v>
      </c>
      <c r="G297" t="str" cm="1">
        <f t="array" ref="G297">IFERROR(_xlfn._xlws.FILTER(_xlfn.ANCHORARRAY(B297),_xlfn.ANCHORARRAY(B297)&lt;&gt;0),"")</f>
        <v/>
      </c>
      <c r="K297">
        <f>EnterData!F301</f>
        <v>0</v>
      </c>
      <c r="L297" t="str" cm="1">
        <f t="array" aca="1" ref="L297" ca="1">IFERROR(IF(G297&lt;&gt;"",_xlfn.ANCHORARRAY(G297),IF(OR(K297=0,K297=""),TRANSPOSE(T.Name),TRANSPOSE(_xlfn._xlws.FILTER('Rot.Out'!Q:Q &amp; "",('Rot.Out'!O:O=ED.LookUps!K297)*('Rot.Out'!V:V&lt;&gt;"Yes"))))),"Error please report")</f>
        <v>Error please report</v>
      </c>
      <c r="ATK297" t="str" cm="1">
        <f t="array" ref="ATK297">IFERROR(IF(K297=0,TRANSPOSE(_xlfn.ANCHORARRAY(#REF!)),TRANSPOSE(_xlfn._xlws.FILTER('Rot.Out'!Q:Q,('Rot.Out'!O:O=ED.LookUps!K297)*('Rot.Out'!V:V="Yes")))),"")</f>
        <v/>
      </c>
    </row>
    <row r="298" spans="1:12 1207:1207" x14ac:dyDescent="0.35">
      <c r="A298" t="e">
        <f>EnterData!#REF!</f>
        <v>#REF!</v>
      </c>
      <c r="B298" t="e" cm="1">
        <f t="array" ref="B298">IF(OR(A298="",A298=0),"",IFERROR(_xlfn._xlws.FILTER(#REF! &amp; "",#REF!=ED.LookUps!A298),""))</f>
        <v>#REF!</v>
      </c>
      <c r="G298" t="str" cm="1">
        <f t="array" ref="G298">IFERROR(_xlfn._xlws.FILTER(_xlfn.ANCHORARRAY(B298),_xlfn.ANCHORARRAY(B298)&lt;&gt;0),"")</f>
        <v/>
      </c>
      <c r="K298">
        <f>EnterData!F302</f>
        <v>0</v>
      </c>
      <c r="L298" t="str" cm="1">
        <f t="array" aca="1" ref="L298" ca="1">IFERROR(IF(G298&lt;&gt;"",_xlfn.ANCHORARRAY(G298),IF(OR(K298=0,K298=""),TRANSPOSE(T.Name),TRANSPOSE(_xlfn._xlws.FILTER('Rot.Out'!Q:Q &amp; "",('Rot.Out'!O:O=ED.LookUps!K298)*('Rot.Out'!V:V&lt;&gt;"Yes"))))),"Error please report")</f>
        <v>Error please report</v>
      </c>
      <c r="ATK298" t="str" cm="1">
        <f t="array" ref="ATK298">IFERROR(IF(K298=0,TRANSPOSE(_xlfn.ANCHORARRAY(#REF!)),TRANSPOSE(_xlfn._xlws.FILTER('Rot.Out'!Q:Q,('Rot.Out'!O:O=ED.LookUps!K298)*('Rot.Out'!V:V="Yes")))),"")</f>
        <v/>
      </c>
    </row>
    <row r="299" spans="1:12 1207:1207" x14ac:dyDescent="0.35">
      <c r="A299" t="e">
        <f>EnterData!#REF!</f>
        <v>#REF!</v>
      </c>
      <c r="B299" t="e" cm="1">
        <f t="array" ref="B299">IF(OR(A299="",A299=0),"",IFERROR(_xlfn._xlws.FILTER(#REF! &amp; "",#REF!=ED.LookUps!A299),""))</f>
        <v>#REF!</v>
      </c>
      <c r="G299" t="str" cm="1">
        <f t="array" ref="G299">IFERROR(_xlfn._xlws.FILTER(_xlfn.ANCHORARRAY(B299),_xlfn.ANCHORARRAY(B299)&lt;&gt;0),"")</f>
        <v/>
      </c>
      <c r="K299">
        <f>EnterData!F303</f>
        <v>0</v>
      </c>
      <c r="L299" t="str" cm="1">
        <f t="array" aca="1" ref="L299" ca="1">IFERROR(IF(G299&lt;&gt;"",_xlfn.ANCHORARRAY(G299),IF(OR(K299=0,K299=""),TRANSPOSE(T.Name),TRANSPOSE(_xlfn._xlws.FILTER('Rot.Out'!Q:Q &amp; "",('Rot.Out'!O:O=ED.LookUps!K299)*('Rot.Out'!V:V&lt;&gt;"Yes"))))),"Error please report")</f>
        <v>Error please report</v>
      </c>
      <c r="ATK299" t="str" cm="1">
        <f t="array" ref="ATK299">IFERROR(IF(K299=0,TRANSPOSE(_xlfn.ANCHORARRAY(#REF!)),TRANSPOSE(_xlfn._xlws.FILTER('Rot.Out'!Q:Q,('Rot.Out'!O:O=ED.LookUps!K299)*('Rot.Out'!V:V="Yes")))),"")</f>
        <v/>
      </c>
    </row>
    <row r="300" spans="1:12 1207:1207" x14ac:dyDescent="0.35">
      <c r="A300" t="e">
        <f>EnterData!#REF!</f>
        <v>#REF!</v>
      </c>
      <c r="B300" t="e" cm="1">
        <f t="array" ref="B300">IF(OR(A300="",A300=0),"",IFERROR(_xlfn._xlws.FILTER(#REF! &amp; "",#REF!=ED.LookUps!A300),""))</f>
        <v>#REF!</v>
      </c>
      <c r="G300" t="str" cm="1">
        <f t="array" ref="G300">IFERROR(_xlfn._xlws.FILTER(_xlfn.ANCHORARRAY(B300),_xlfn.ANCHORARRAY(B300)&lt;&gt;0),"")</f>
        <v/>
      </c>
      <c r="K300">
        <f>EnterData!F304</f>
        <v>0</v>
      </c>
      <c r="L300" t="str" cm="1">
        <f t="array" aca="1" ref="L300" ca="1">IFERROR(IF(G300&lt;&gt;"",_xlfn.ANCHORARRAY(G300),IF(OR(K300=0,K300=""),TRANSPOSE(T.Name),TRANSPOSE(_xlfn._xlws.FILTER('Rot.Out'!Q:Q &amp; "",('Rot.Out'!O:O=ED.LookUps!K300)*('Rot.Out'!V:V&lt;&gt;"Yes"))))),"Error please report")</f>
        <v>Error please report</v>
      </c>
      <c r="ATK300" t="str" cm="1">
        <f t="array" ref="ATK300">IFERROR(IF(K300=0,TRANSPOSE(_xlfn.ANCHORARRAY(#REF!)),TRANSPOSE(_xlfn._xlws.FILTER('Rot.Out'!Q:Q,('Rot.Out'!O:O=ED.LookUps!K300)*('Rot.Out'!V:V="Yes")))),"")</f>
        <v/>
      </c>
    </row>
    <row r="301" spans="1:12 1207:1207" x14ac:dyDescent="0.35">
      <c r="A301" t="e">
        <f>EnterData!#REF!</f>
        <v>#REF!</v>
      </c>
      <c r="B301" t="e" cm="1">
        <f t="array" ref="B301">IF(OR(A301="",A301=0),"",IFERROR(_xlfn._xlws.FILTER(#REF! &amp; "",#REF!=ED.LookUps!A301),""))</f>
        <v>#REF!</v>
      </c>
      <c r="G301" t="str" cm="1">
        <f t="array" ref="G301">IFERROR(_xlfn._xlws.FILTER(_xlfn.ANCHORARRAY(B301),_xlfn.ANCHORARRAY(B301)&lt;&gt;0),"")</f>
        <v/>
      </c>
      <c r="K301">
        <f>EnterData!F305</f>
        <v>0</v>
      </c>
      <c r="L301" t="str" cm="1">
        <f t="array" aca="1" ref="L301" ca="1">IFERROR(IF(G301&lt;&gt;"",_xlfn.ANCHORARRAY(G301),IF(OR(K301=0,K301=""),TRANSPOSE(T.Name),TRANSPOSE(_xlfn._xlws.FILTER('Rot.Out'!Q:Q &amp; "",('Rot.Out'!O:O=ED.LookUps!K301)*('Rot.Out'!V:V&lt;&gt;"Yes"))))),"Error please report")</f>
        <v>Error please report</v>
      </c>
      <c r="ATK301" t="str" cm="1">
        <f t="array" ref="ATK301">IFERROR(IF(K301=0,TRANSPOSE(_xlfn.ANCHORARRAY(#REF!)),TRANSPOSE(_xlfn._xlws.FILTER('Rot.Out'!Q:Q,('Rot.Out'!O:O=ED.LookUps!K301)*('Rot.Out'!V:V="Yes")))),"")</f>
        <v/>
      </c>
    </row>
    <row r="302" spans="1:12 1207:1207" x14ac:dyDescent="0.35">
      <c r="A302" t="e">
        <f>EnterData!#REF!</f>
        <v>#REF!</v>
      </c>
      <c r="B302" t="e" cm="1">
        <f t="array" ref="B302">IF(OR(A302="",A302=0),"",IFERROR(_xlfn._xlws.FILTER(#REF! &amp; "",#REF!=ED.LookUps!A302),""))</f>
        <v>#REF!</v>
      </c>
      <c r="G302" t="str" cm="1">
        <f t="array" ref="G302">IFERROR(_xlfn._xlws.FILTER(_xlfn.ANCHORARRAY(B302),_xlfn.ANCHORARRAY(B302)&lt;&gt;0),"")</f>
        <v/>
      </c>
      <c r="K302">
        <f>EnterData!F306</f>
        <v>0</v>
      </c>
      <c r="L302" t="str" cm="1">
        <f t="array" aca="1" ref="L302" ca="1">IFERROR(IF(G302&lt;&gt;"",_xlfn.ANCHORARRAY(G302),IF(OR(K302=0,K302=""),TRANSPOSE(T.Name),TRANSPOSE(_xlfn._xlws.FILTER('Rot.Out'!Q:Q &amp; "",('Rot.Out'!O:O=ED.LookUps!K302)*('Rot.Out'!V:V&lt;&gt;"Yes"))))),"Error please report")</f>
        <v>Error please report</v>
      </c>
      <c r="ATK302" t="str" cm="1">
        <f t="array" ref="ATK302">IFERROR(IF(K302=0,TRANSPOSE(_xlfn.ANCHORARRAY(#REF!)),TRANSPOSE(_xlfn._xlws.FILTER('Rot.Out'!Q:Q,('Rot.Out'!O:O=ED.LookUps!K302)*('Rot.Out'!V:V="Yes")))),"")</f>
        <v/>
      </c>
    </row>
    <row r="303" spans="1:12 1207:1207" x14ac:dyDescent="0.35">
      <c r="A303" t="e">
        <f>EnterData!#REF!</f>
        <v>#REF!</v>
      </c>
      <c r="B303" t="e" cm="1">
        <f t="array" ref="B303">IF(OR(A303="",A303=0),"",IFERROR(_xlfn._xlws.FILTER(#REF! &amp; "",#REF!=ED.LookUps!A303),""))</f>
        <v>#REF!</v>
      </c>
      <c r="G303" t="str" cm="1">
        <f t="array" ref="G303">IFERROR(_xlfn._xlws.FILTER(_xlfn.ANCHORARRAY(B303),_xlfn.ANCHORARRAY(B303)&lt;&gt;0),"")</f>
        <v/>
      </c>
      <c r="K303">
        <f>EnterData!F307</f>
        <v>0</v>
      </c>
      <c r="L303" t="str" cm="1">
        <f t="array" aca="1" ref="L303" ca="1">IFERROR(IF(G303&lt;&gt;"",_xlfn.ANCHORARRAY(G303),IF(OR(K303=0,K303=""),TRANSPOSE(T.Name),TRANSPOSE(_xlfn._xlws.FILTER('Rot.Out'!Q:Q &amp; "",('Rot.Out'!O:O=ED.LookUps!K303)*('Rot.Out'!V:V&lt;&gt;"Yes"))))),"Error please report")</f>
        <v>Error please report</v>
      </c>
      <c r="ATK303" t="str" cm="1">
        <f t="array" ref="ATK303">IFERROR(IF(K303=0,TRANSPOSE(_xlfn.ANCHORARRAY(#REF!)),TRANSPOSE(_xlfn._xlws.FILTER('Rot.Out'!Q:Q,('Rot.Out'!O:O=ED.LookUps!K303)*('Rot.Out'!V:V="Yes")))),"")</f>
        <v/>
      </c>
    </row>
    <row r="304" spans="1:12 1207:1207" x14ac:dyDescent="0.35">
      <c r="A304" t="e">
        <f>EnterData!#REF!</f>
        <v>#REF!</v>
      </c>
      <c r="B304" t="e" cm="1">
        <f t="array" ref="B304">IF(OR(A304="",A304=0),"",IFERROR(_xlfn._xlws.FILTER(#REF! &amp; "",#REF!=ED.LookUps!A304),""))</f>
        <v>#REF!</v>
      </c>
      <c r="G304" t="str" cm="1">
        <f t="array" ref="G304">IFERROR(_xlfn._xlws.FILTER(_xlfn.ANCHORARRAY(B304),_xlfn.ANCHORARRAY(B304)&lt;&gt;0),"")</f>
        <v/>
      </c>
      <c r="K304">
        <f>EnterData!F308</f>
        <v>0</v>
      </c>
      <c r="L304" t="str" cm="1">
        <f t="array" aca="1" ref="L304" ca="1">IFERROR(IF(G304&lt;&gt;"",_xlfn.ANCHORARRAY(G304),IF(OR(K304=0,K304=""),TRANSPOSE(T.Name),TRANSPOSE(_xlfn._xlws.FILTER('Rot.Out'!Q:Q &amp; "",('Rot.Out'!O:O=ED.LookUps!K304)*('Rot.Out'!V:V&lt;&gt;"Yes"))))),"Error please report")</f>
        <v>Error please report</v>
      </c>
      <c r="ATK304" t="str" cm="1">
        <f t="array" ref="ATK304">IFERROR(IF(K304=0,TRANSPOSE(_xlfn.ANCHORARRAY(#REF!)),TRANSPOSE(_xlfn._xlws.FILTER('Rot.Out'!Q:Q,('Rot.Out'!O:O=ED.LookUps!K304)*('Rot.Out'!V:V="Yes")))),"")</f>
        <v/>
      </c>
    </row>
    <row r="305" spans="1:12 1207:1207" x14ac:dyDescent="0.35">
      <c r="A305" t="e">
        <f>EnterData!#REF!</f>
        <v>#REF!</v>
      </c>
      <c r="B305" t="e" cm="1">
        <f t="array" ref="B305">IF(OR(A305="",A305=0),"",IFERROR(_xlfn._xlws.FILTER(#REF! &amp; "",#REF!=ED.LookUps!A305),""))</f>
        <v>#REF!</v>
      </c>
      <c r="G305" t="str" cm="1">
        <f t="array" ref="G305">IFERROR(_xlfn._xlws.FILTER(_xlfn.ANCHORARRAY(B305),_xlfn.ANCHORARRAY(B305)&lt;&gt;0),"")</f>
        <v/>
      </c>
      <c r="K305">
        <f>EnterData!F309</f>
        <v>0</v>
      </c>
      <c r="L305" t="str" cm="1">
        <f t="array" aca="1" ref="L305" ca="1">IFERROR(IF(G305&lt;&gt;"",_xlfn.ANCHORARRAY(G305),IF(OR(K305=0,K305=""),TRANSPOSE(T.Name),TRANSPOSE(_xlfn._xlws.FILTER('Rot.Out'!Q:Q &amp; "",('Rot.Out'!O:O=ED.LookUps!K305)*('Rot.Out'!V:V&lt;&gt;"Yes"))))),"Error please report")</f>
        <v>Error please report</v>
      </c>
      <c r="ATK305" t="str" cm="1">
        <f t="array" ref="ATK305">IFERROR(IF(K305=0,TRANSPOSE(_xlfn.ANCHORARRAY(#REF!)),TRANSPOSE(_xlfn._xlws.FILTER('Rot.Out'!Q:Q,('Rot.Out'!O:O=ED.LookUps!K305)*('Rot.Out'!V:V="Yes")))),"")</f>
        <v/>
      </c>
    </row>
    <row r="306" spans="1:12 1207:1207" x14ac:dyDescent="0.35">
      <c r="A306" t="e">
        <f>EnterData!#REF!</f>
        <v>#REF!</v>
      </c>
      <c r="B306" t="e" cm="1">
        <f t="array" ref="B306">IF(OR(A306="",A306=0),"",IFERROR(_xlfn._xlws.FILTER(#REF! &amp; "",#REF!=ED.LookUps!A306),""))</f>
        <v>#REF!</v>
      </c>
      <c r="G306" t="str" cm="1">
        <f t="array" ref="G306">IFERROR(_xlfn._xlws.FILTER(_xlfn.ANCHORARRAY(B306),_xlfn.ANCHORARRAY(B306)&lt;&gt;0),"")</f>
        <v/>
      </c>
      <c r="K306">
        <f>EnterData!F310</f>
        <v>0</v>
      </c>
      <c r="L306" t="str" cm="1">
        <f t="array" aca="1" ref="L306" ca="1">IFERROR(IF(G306&lt;&gt;"",_xlfn.ANCHORARRAY(G306),IF(OR(K306=0,K306=""),TRANSPOSE(T.Name),TRANSPOSE(_xlfn._xlws.FILTER('Rot.Out'!Q:Q &amp; "",('Rot.Out'!O:O=ED.LookUps!K306)*('Rot.Out'!V:V&lt;&gt;"Yes"))))),"Error please report")</f>
        <v>Error please report</v>
      </c>
      <c r="ATK306" t="str" cm="1">
        <f t="array" ref="ATK306">IFERROR(IF(K306=0,TRANSPOSE(_xlfn.ANCHORARRAY(#REF!)),TRANSPOSE(_xlfn._xlws.FILTER('Rot.Out'!Q:Q,('Rot.Out'!O:O=ED.LookUps!K306)*('Rot.Out'!V:V="Yes")))),"")</f>
        <v/>
      </c>
    </row>
    <row r="307" spans="1:12 1207:1207" x14ac:dyDescent="0.35">
      <c r="A307" t="e">
        <f>EnterData!#REF!</f>
        <v>#REF!</v>
      </c>
      <c r="B307" t="e" cm="1">
        <f t="array" ref="B307">IF(OR(A307="",A307=0),"",IFERROR(_xlfn._xlws.FILTER(#REF! &amp; "",#REF!=ED.LookUps!A307),""))</f>
        <v>#REF!</v>
      </c>
      <c r="G307" t="str" cm="1">
        <f t="array" ref="G307">IFERROR(_xlfn._xlws.FILTER(_xlfn.ANCHORARRAY(B307),_xlfn.ANCHORARRAY(B307)&lt;&gt;0),"")</f>
        <v/>
      </c>
      <c r="K307">
        <f>EnterData!F311</f>
        <v>0</v>
      </c>
      <c r="L307" t="str" cm="1">
        <f t="array" aca="1" ref="L307" ca="1">IFERROR(IF(G307&lt;&gt;"",_xlfn.ANCHORARRAY(G307),IF(OR(K307=0,K307=""),TRANSPOSE(T.Name),TRANSPOSE(_xlfn._xlws.FILTER('Rot.Out'!Q:Q &amp; "",('Rot.Out'!O:O=ED.LookUps!K307)*('Rot.Out'!V:V&lt;&gt;"Yes"))))),"Error please report")</f>
        <v>Error please report</v>
      </c>
      <c r="ATK307" t="str" cm="1">
        <f t="array" ref="ATK307">IFERROR(IF(K307=0,TRANSPOSE(_xlfn.ANCHORARRAY(#REF!)),TRANSPOSE(_xlfn._xlws.FILTER('Rot.Out'!Q:Q,('Rot.Out'!O:O=ED.LookUps!K307)*('Rot.Out'!V:V="Yes")))),"")</f>
        <v/>
      </c>
    </row>
    <row r="308" spans="1:12 1207:1207" x14ac:dyDescent="0.35">
      <c r="A308" t="e">
        <f>EnterData!#REF!</f>
        <v>#REF!</v>
      </c>
      <c r="B308" t="e" cm="1">
        <f t="array" ref="B308">IF(OR(A308="",A308=0),"",IFERROR(_xlfn._xlws.FILTER(#REF! &amp; "",#REF!=ED.LookUps!A308),""))</f>
        <v>#REF!</v>
      </c>
      <c r="G308" t="str" cm="1">
        <f t="array" ref="G308">IFERROR(_xlfn._xlws.FILTER(_xlfn.ANCHORARRAY(B308),_xlfn.ANCHORARRAY(B308)&lt;&gt;0),"")</f>
        <v/>
      </c>
      <c r="K308">
        <f>EnterData!F312</f>
        <v>0</v>
      </c>
      <c r="L308" t="str" cm="1">
        <f t="array" aca="1" ref="L308" ca="1">IFERROR(IF(G308&lt;&gt;"",_xlfn.ANCHORARRAY(G308),IF(OR(K308=0,K308=""),TRANSPOSE(T.Name),TRANSPOSE(_xlfn._xlws.FILTER('Rot.Out'!Q:Q &amp; "",('Rot.Out'!O:O=ED.LookUps!K308)*('Rot.Out'!V:V&lt;&gt;"Yes"))))),"Error please report")</f>
        <v>Error please report</v>
      </c>
      <c r="ATK308" t="str" cm="1">
        <f t="array" ref="ATK308">IFERROR(IF(K308=0,TRANSPOSE(_xlfn.ANCHORARRAY(#REF!)),TRANSPOSE(_xlfn._xlws.FILTER('Rot.Out'!Q:Q,('Rot.Out'!O:O=ED.LookUps!K308)*('Rot.Out'!V:V="Yes")))),"")</f>
        <v/>
      </c>
    </row>
    <row r="309" spans="1:12 1207:1207" x14ac:dyDescent="0.35">
      <c r="A309" t="e">
        <f>EnterData!#REF!</f>
        <v>#REF!</v>
      </c>
      <c r="B309" t="e" cm="1">
        <f t="array" ref="B309">IF(OR(A309="",A309=0),"",IFERROR(_xlfn._xlws.FILTER(#REF! &amp; "",#REF!=ED.LookUps!A309),""))</f>
        <v>#REF!</v>
      </c>
      <c r="G309" t="str" cm="1">
        <f t="array" ref="G309">IFERROR(_xlfn._xlws.FILTER(_xlfn.ANCHORARRAY(B309),_xlfn.ANCHORARRAY(B309)&lt;&gt;0),"")</f>
        <v/>
      </c>
      <c r="K309">
        <f>EnterData!F313</f>
        <v>0</v>
      </c>
      <c r="L309" t="str" cm="1">
        <f t="array" aca="1" ref="L309" ca="1">IFERROR(IF(G309&lt;&gt;"",_xlfn.ANCHORARRAY(G309),IF(OR(K309=0,K309=""),TRANSPOSE(T.Name),TRANSPOSE(_xlfn._xlws.FILTER('Rot.Out'!Q:Q &amp; "",('Rot.Out'!O:O=ED.LookUps!K309)*('Rot.Out'!V:V&lt;&gt;"Yes"))))),"Error please report")</f>
        <v>Error please report</v>
      </c>
      <c r="ATK309" t="str" cm="1">
        <f t="array" ref="ATK309">IFERROR(IF(K309=0,TRANSPOSE(_xlfn.ANCHORARRAY(#REF!)),TRANSPOSE(_xlfn._xlws.FILTER('Rot.Out'!Q:Q,('Rot.Out'!O:O=ED.LookUps!K309)*('Rot.Out'!V:V="Yes")))),"")</f>
        <v/>
      </c>
    </row>
    <row r="310" spans="1:12 1207:1207" x14ac:dyDescent="0.35">
      <c r="A310" t="e">
        <f>EnterData!#REF!</f>
        <v>#REF!</v>
      </c>
      <c r="B310" t="e" cm="1">
        <f t="array" ref="B310">IF(OR(A310="",A310=0),"",IFERROR(_xlfn._xlws.FILTER(#REF! &amp; "",#REF!=ED.LookUps!A310),""))</f>
        <v>#REF!</v>
      </c>
      <c r="G310" t="str" cm="1">
        <f t="array" ref="G310">IFERROR(_xlfn._xlws.FILTER(_xlfn.ANCHORARRAY(B310),_xlfn.ANCHORARRAY(B310)&lt;&gt;0),"")</f>
        <v/>
      </c>
      <c r="K310">
        <f>EnterData!F314</f>
        <v>0</v>
      </c>
      <c r="L310" t="str" cm="1">
        <f t="array" aca="1" ref="L310" ca="1">IFERROR(IF(G310&lt;&gt;"",_xlfn.ANCHORARRAY(G310),IF(OR(K310=0,K310=""),TRANSPOSE(T.Name),TRANSPOSE(_xlfn._xlws.FILTER('Rot.Out'!Q:Q &amp; "",('Rot.Out'!O:O=ED.LookUps!K310)*('Rot.Out'!V:V&lt;&gt;"Yes"))))),"Error please report")</f>
        <v>Error please report</v>
      </c>
      <c r="ATK310" t="str" cm="1">
        <f t="array" ref="ATK310">IFERROR(IF(K310=0,TRANSPOSE(_xlfn.ANCHORARRAY(#REF!)),TRANSPOSE(_xlfn._xlws.FILTER('Rot.Out'!Q:Q,('Rot.Out'!O:O=ED.LookUps!K310)*('Rot.Out'!V:V="Yes")))),"")</f>
        <v/>
      </c>
    </row>
    <row r="311" spans="1:12 1207:1207" x14ac:dyDescent="0.35">
      <c r="A311" t="e">
        <f>EnterData!#REF!</f>
        <v>#REF!</v>
      </c>
      <c r="B311" t="e" cm="1">
        <f t="array" ref="B311">IF(OR(A311="",A311=0),"",IFERROR(_xlfn._xlws.FILTER(#REF! &amp; "",#REF!=ED.LookUps!A311),""))</f>
        <v>#REF!</v>
      </c>
      <c r="G311" t="str" cm="1">
        <f t="array" ref="G311">IFERROR(_xlfn._xlws.FILTER(_xlfn.ANCHORARRAY(B311),_xlfn.ANCHORARRAY(B311)&lt;&gt;0),"")</f>
        <v/>
      </c>
      <c r="K311">
        <f>EnterData!F315</f>
        <v>0</v>
      </c>
      <c r="L311" t="str" cm="1">
        <f t="array" aca="1" ref="L311" ca="1">IFERROR(IF(G311&lt;&gt;"",_xlfn.ANCHORARRAY(G311),IF(OR(K311=0,K311=""),TRANSPOSE(T.Name),TRANSPOSE(_xlfn._xlws.FILTER('Rot.Out'!Q:Q &amp; "",('Rot.Out'!O:O=ED.LookUps!K311)*('Rot.Out'!V:V&lt;&gt;"Yes"))))),"Error please report")</f>
        <v>Error please report</v>
      </c>
      <c r="ATK311" t="str" cm="1">
        <f t="array" ref="ATK311">IFERROR(IF(K311=0,TRANSPOSE(_xlfn.ANCHORARRAY(#REF!)),TRANSPOSE(_xlfn._xlws.FILTER('Rot.Out'!Q:Q,('Rot.Out'!O:O=ED.LookUps!K311)*('Rot.Out'!V:V="Yes")))),"")</f>
        <v/>
      </c>
    </row>
    <row r="312" spans="1:12 1207:1207" x14ac:dyDescent="0.35">
      <c r="A312" t="e">
        <f>EnterData!#REF!</f>
        <v>#REF!</v>
      </c>
      <c r="B312" t="e" cm="1">
        <f t="array" ref="B312">IF(OR(A312="",A312=0),"",IFERROR(_xlfn._xlws.FILTER(#REF! &amp; "",#REF!=ED.LookUps!A312),""))</f>
        <v>#REF!</v>
      </c>
      <c r="G312" t="str" cm="1">
        <f t="array" ref="G312">IFERROR(_xlfn._xlws.FILTER(_xlfn.ANCHORARRAY(B312),_xlfn.ANCHORARRAY(B312)&lt;&gt;0),"")</f>
        <v/>
      </c>
      <c r="K312">
        <f>EnterData!F316</f>
        <v>0</v>
      </c>
      <c r="L312" t="str" cm="1">
        <f t="array" aca="1" ref="L312" ca="1">IFERROR(IF(G312&lt;&gt;"",_xlfn.ANCHORARRAY(G312),IF(OR(K312=0,K312=""),TRANSPOSE(T.Name),TRANSPOSE(_xlfn._xlws.FILTER('Rot.Out'!Q:Q &amp; "",('Rot.Out'!O:O=ED.LookUps!K312)*('Rot.Out'!V:V&lt;&gt;"Yes"))))),"Error please report")</f>
        <v>Error please report</v>
      </c>
      <c r="ATK312" t="str" cm="1">
        <f t="array" ref="ATK312">IFERROR(IF(K312=0,TRANSPOSE(_xlfn.ANCHORARRAY(#REF!)),TRANSPOSE(_xlfn._xlws.FILTER('Rot.Out'!Q:Q,('Rot.Out'!O:O=ED.LookUps!K312)*('Rot.Out'!V:V="Yes")))),"")</f>
        <v/>
      </c>
    </row>
    <row r="313" spans="1:12 1207:1207" x14ac:dyDescent="0.35">
      <c r="A313" t="e">
        <f>EnterData!#REF!</f>
        <v>#REF!</v>
      </c>
      <c r="B313" t="e" cm="1">
        <f t="array" ref="B313">IF(OR(A313="",A313=0),"",IFERROR(_xlfn._xlws.FILTER(#REF! &amp; "",#REF!=ED.LookUps!A313),""))</f>
        <v>#REF!</v>
      </c>
      <c r="G313" t="str" cm="1">
        <f t="array" ref="G313">IFERROR(_xlfn._xlws.FILTER(_xlfn.ANCHORARRAY(B313),_xlfn.ANCHORARRAY(B313)&lt;&gt;0),"")</f>
        <v/>
      </c>
      <c r="K313">
        <f>EnterData!F317</f>
        <v>0</v>
      </c>
      <c r="L313" t="str" cm="1">
        <f t="array" aca="1" ref="L313" ca="1">IFERROR(IF(G313&lt;&gt;"",_xlfn.ANCHORARRAY(G313),IF(OR(K313=0,K313=""),TRANSPOSE(T.Name),TRANSPOSE(_xlfn._xlws.FILTER('Rot.Out'!Q:Q &amp; "",('Rot.Out'!O:O=ED.LookUps!K313)*('Rot.Out'!V:V&lt;&gt;"Yes"))))),"Error please report")</f>
        <v>Error please report</v>
      </c>
      <c r="ATK313" t="str" cm="1">
        <f t="array" ref="ATK313">IFERROR(IF(K313=0,TRANSPOSE(_xlfn.ANCHORARRAY(#REF!)),TRANSPOSE(_xlfn._xlws.FILTER('Rot.Out'!Q:Q,('Rot.Out'!O:O=ED.LookUps!K313)*('Rot.Out'!V:V="Yes")))),"")</f>
        <v/>
      </c>
    </row>
    <row r="314" spans="1:12 1207:1207" x14ac:dyDescent="0.35">
      <c r="A314" t="e">
        <f>EnterData!#REF!</f>
        <v>#REF!</v>
      </c>
      <c r="B314" t="e" cm="1">
        <f t="array" ref="B314">IF(OR(A314="",A314=0),"",IFERROR(_xlfn._xlws.FILTER(#REF! &amp; "",#REF!=ED.LookUps!A314),""))</f>
        <v>#REF!</v>
      </c>
      <c r="G314" t="str" cm="1">
        <f t="array" ref="G314">IFERROR(_xlfn._xlws.FILTER(_xlfn.ANCHORARRAY(B314),_xlfn.ANCHORARRAY(B314)&lt;&gt;0),"")</f>
        <v/>
      </c>
      <c r="K314">
        <f>EnterData!F318</f>
        <v>0</v>
      </c>
      <c r="L314" t="str" cm="1">
        <f t="array" aca="1" ref="L314" ca="1">IFERROR(IF(G314&lt;&gt;"",_xlfn.ANCHORARRAY(G314),IF(OR(K314=0,K314=""),TRANSPOSE(T.Name),TRANSPOSE(_xlfn._xlws.FILTER('Rot.Out'!Q:Q &amp; "",('Rot.Out'!O:O=ED.LookUps!K314)*('Rot.Out'!V:V&lt;&gt;"Yes"))))),"Error please report")</f>
        <v>Error please report</v>
      </c>
      <c r="ATK314" t="str" cm="1">
        <f t="array" ref="ATK314">IFERROR(IF(K314=0,TRANSPOSE(_xlfn.ANCHORARRAY(#REF!)),TRANSPOSE(_xlfn._xlws.FILTER('Rot.Out'!Q:Q,('Rot.Out'!O:O=ED.LookUps!K314)*('Rot.Out'!V:V="Yes")))),"")</f>
        <v/>
      </c>
    </row>
    <row r="315" spans="1:12 1207:1207" x14ac:dyDescent="0.35">
      <c r="A315" t="e">
        <f>EnterData!#REF!</f>
        <v>#REF!</v>
      </c>
      <c r="B315" t="e" cm="1">
        <f t="array" ref="B315">IF(OR(A315="",A315=0),"",IFERROR(_xlfn._xlws.FILTER(#REF! &amp; "",#REF!=ED.LookUps!A315),""))</f>
        <v>#REF!</v>
      </c>
      <c r="G315" t="str" cm="1">
        <f t="array" ref="G315">IFERROR(_xlfn._xlws.FILTER(_xlfn.ANCHORARRAY(B315),_xlfn.ANCHORARRAY(B315)&lt;&gt;0),"")</f>
        <v/>
      </c>
      <c r="K315">
        <f>EnterData!F319</f>
        <v>0</v>
      </c>
      <c r="L315" t="str" cm="1">
        <f t="array" aca="1" ref="L315" ca="1">IFERROR(IF(G315&lt;&gt;"",_xlfn.ANCHORARRAY(G315),IF(OR(K315=0,K315=""),TRANSPOSE(T.Name),TRANSPOSE(_xlfn._xlws.FILTER('Rot.Out'!Q:Q &amp; "",('Rot.Out'!O:O=ED.LookUps!K315)*('Rot.Out'!V:V&lt;&gt;"Yes"))))),"Error please report")</f>
        <v>Error please report</v>
      </c>
      <c r="ATK315" t="str" cm="1">
        <f t="array" ref="ATK315">IFERROR(IF(K315=0,TRANSPOSE(_xlfn.ANCHORARRAY(#REF!)),TRANSPOSE(_xlfn._xlws.FILTER('Rot.Out'!Q:Q,('Rot.Out'!O:O=ED.LookUps!K315)*('Rot.Out'!V:V="Yes")))),"")</f>
        <v/>
      </c>
    </row>
    <row r="316" spans="1:12 1207:1207" x14ac:dyDescent="0.35">
      <c r="A316" t="e">
        <f>EnterData!#REF!</f>
        <v>#REF!</v>
      </c>
      <c r="B316" t="e" cm="1">
        <f t="array" ref="B316">IF(OR(A316="",A316=0),"",IFERROR(_xlfn._xlws.FILTER(#REF! &amp; "",#REF!=ED.LookUps!A316),""))</f>
        <v>#REF!</v>
      </c>
      <c r="G316" t="str" cm="1">
        <f t="array" ref="G316">IFERROR(_xlfn._xlws.FILTER(_xlfn.ANCHORARRAY(B316),_xlfn.ANCHORARRAY(B316)&lt;&gt;0),"")</f>
        <v/>
      </c>
      <c r="K316">
        <f>EnterData!F320</f>
        <v>0</v>
      </c>
      <c r="L316" t="str" cm="1">
        <f t="array" aca="1" ref="L316" ca="1">IFERROR(IF(G316&lt;&gt;"",_xlfn.ANCHORARRAY(G316),IF(OR(K316=0,K316=""),TRANSPOSE(T.Name),TRANSPOSE(_xlfn._xlws.FILTER('Rot.Out'!Q:Q &amp; "",('Rot.Out'!O:O=ED.LookUps!K316)*('Rot.Out'!V:V&lt;&gt;"Yes"))))),"Error please report")</f>
        <v>Error please report</v>
      </c>
      <c r="ATK316" t="str" cm="1">
        <f t="array" ref="ATK316">IFERROR(IF(K316=0,TRANSPOSE(_xlfn.ANCHORARRAY(#REF!)),TRANSPOSE(_xlfn._xlws.FILTER('Rot.Out'!Q:Q,('Rot.Out'!O:O=ED.LookUps!K316)*('Rot.Out'!V:V="Yes")))),"")</f>
        <v/>
      </c>
    </row>
    <row r="317" spans="1:12 1207:1207" x14ac:dyDescent="0.35">
      <c r="A317" t="e">
        <f>EnterData!#REF!</f>
        <v>#REF!</v>
      </c>
      <c r="B317" t="e" cm="1">
        <f t="array" ref="B317">IF(OR(A317="",A317=0),"",IFERROR(_xlfn._xlws.FILTER(#REF! &amp; "",#REF!=ED.LookUps!A317),""))</f>
        <v>#REF!</v>
      </c>
      <c r="G317" t="str" cm="1">
        <f t="array" ref="G317">IFERROR(_xlfn._xlws.FILTER(_xlfn.ANCHORARRAY(B317),_xlfn.ANCHORARRAY(B317)&lt;&gt;0),"")</f>
        <v/>
      </c>
      <c r="K317">
        <f>EnterData!F321</f>
        <v>0</v>
      </c>
      <c r="L317" t="str" cm="1">
        <f t="array" aca="1" ref="L317" ca="1">IFERROR(IF(G317&lt;&gt;"",_xlfn.ANCHORARRAY(G317),IF(OR(K317=0,K317=""),TRANSPOSE(T.Name),TRANSPOSE(_xlfn._xlws.FILTER('Rot.Out'!Q:Q &amp; "",('Rot.Out'!O:O=ED.LookUps!K317)*('Rot.Out'!V:V&lt;&gt;"Yes"))))),"Error please report")</f>
        <v>Error please report</v>
      </c>
      <c r="ATK317" t="str" cm="1">
        <f t="array" ref="ATK317">IFERROR(IF(K317=0,TRANSPOSE(_xlfn.ANCHORARRAY(#REF!)),TRANSPOSE(_xlfn._xlws.FILTER('Rot.Out'!Q:Q,('Rot.Out'!O:O=ED.LookUps!K317)*('Rot.Out'!V:V="Yes")))),"")</f>
        <v/>
      </c>
    </row>
    <row r="318" spans="1:12 1207:1207" x14ac:dyDescent="0.35">
      <c r="A318" t="e">
        <f>EnterData!#REF!</f>
        <v>#REF!</v>
      </c>
      <c r="B318" t="e" cm="1">
        <f t="array" ref="B318">IF(OR(A318="",A318=0),"",IFERROR(_xlfn._xlws.FILTER(#REF! &amp; "",#REF!=ED.LookUps!A318),""))</f>
        <v>#REF!</v>
      </c>
      <c r="G318" t="str" cm="1">
        <f t="array" ref="G318">IFERROR(_xlfn._xlws.FILTER(_xlfn.ANCHORARRAY(B318),_xlfn.ANCHORARRAY(B318)&lt;&gt;0),"")</f>
        <v/>
      </c>
      <c r="K318">
        <f>EnterData!F322</f>
        <v>0</v>
      </c>
      <c r="L318" t="str" cm="1">
        <f t="array" aca="1" ref="L318" ca="1">IFERROR(IF(G318&lt;&gt;"",_xlfn.ANCHORARRAY(G318),IF(OR(K318=0,K318=""),TRANSPOSE(T.Name),TRANSPOSE(_xlfn._xlws.FILTER('Rot.Out'!Q:Q &amp; "",('Rot.Out'!O:O=ED.LookUps!K318)*('Rot.Out'!V:V&lt;&gt;"Yes"))))),"Error please report")</f>
        <v>Error please report</v>
      </c>
      <c r="ATK318" t="str" cm="1">
        <f t="array" ref="ATK318">IFERROR(IF(K318=0,TRANSPOSE(_xlfn.ANCHORARRAY(#REF!)),TRANSPOSE(_xlfn._xlws.FILTER('Rot.Out'!Q:Q,('Rot.Out'!O:O=ED.LookUps!K318)*('Rot.Out'!V:V="Yes")))),"")</f>
        <v/>
      </c>
    </row>
    <row r="319" spans="1:12 1207:1207" x14ac:dyDescent="0.35">
      <c r="A319" t="e">
        <f>EnterData!#REF!</f>
        <v>#REF!</v>
      </c>
      <c r="B319" t="e" cm="1">
        <f t="array" ref="B319">IF(OR(A319="",A319=0),"",IFERROR(_xlfn._xlws.FILTER(#REF! &amp; "",#REF!=ED.LookUps!A319),""))</f>
        <v>#REF!</v>
      </c>
      <c r="G319" t="str" cm="1">
        <f t="array" ref="G319">IFERROR(_xlfn._xlws.FILTER(_xlfn.ANCHORARRAY(B319),_xlfn.ANCHORARRAY(B319)&lt;&gt;0),"")</f>
        <v/>
      </c>
      <c r="K319">
        <f>EnterData!F323</f>
        <v>0</v>
      </c>
      <c r="L319" t="str" cm="1">
        <f t="array" aca="1" ref="L319" ca="1">IFERROR(IF(G319&lt;&gt;"",_xlfn.ANCHORARRAY(G319),IF(OR(K319=0,K319=""),TRANSPOSE(T.Name),TRANSPOSE(_xlfn._xlws.FILTER('Rot.Out'!Q:Q &amp; "",('Rot.Out'!O:O=ED.LookUps!K319)*('Rot.Out'!V:V&lt;&gt;"Yes"))))),"Error please report")</f>
        <v>Error please report</v>
      </c>
      <c r="ATK319" t="str" cm="1">
        <f t="array" ref="ATK319">IFERROR(IF(K319=0,TRANSPOSE(_xlfn.ANCHORARRAY(#REF!)),TRANSPOSE(_xlfn._xlws.FILTER('Rot.Out'!Q:Q,('Rot.Out'!O:O=ED.LookUps!K319)*('Rot.Out'!V:V="Yes")))),"")</f>
        <v/>
      </c>
    </row>
    <row r="320" spans="1:12 1207:1207" x14ac:dyDescent="0.35">
      <c r="A320" t="e">
        <f>EnterData!#REF!</f>
        <v>#REF!</v>
      </c>
      <c r="B320" t="e" cm="1">
        <f t="array" ref="B320">IF(OR(A320="",A320=0),"",IFERROR(_xlfn._xlws.FILTER(#REF! &amp; "",#REF!=ED.LookUps!A320),""))</f>
        <v>#REF!</v>
      </c>
      <c r="G320" t="str" cm="1">
        <f t="array" ref="G320">IFERROR(_xlfn._xlws.FILTER(_xlfn.ANCHORARRAY(B320),_xlfn.ANCHORARRAY(B320)&lt;&gt;0),"")</f>
        <v/>
      </c>
      <c r="K320">
        <f>EnterData!F324</f>
        <v>0</v>
      </c>
      <c r="L320" t="str" cm="1">
        <f t="array" aca="1" ref="L320" ca="1">IFERROR(IF(G320&lt;&gt;"",_xlfn.ANCHORARRAY(G320),IF(OR(K320=0,K320=""),TRANSPOSE(T.Name),TRANSPOSE(_xlfn._xlws.FILTER('Rot.Out'!Q:Q &amp; "",('Rot.Out'!O:O=ED.LookUps!K320)*('Rot.Out'!V:V&lt;&gt;"Yes"))))),"Error please report")</f>
        <v>Error please report</v>
      </c>
      <c r="ATK320" t="str" cm="1">
        <f t="array" ref="ATK320">IFERROR(IF(K320=0,TRANSPOSE(_xlfn.ANCHORARRAY(#REF!)),TRANSPOSE(_xlfn._xlws.FILTER('Rot.Out'!Q:Q,('Rot.Out'!O:O=ED.LookUps!K320)*('Rot.Out'!V:V="Yes")))),"")</f>
        <v/>
      </c>
    </row>
    <row r="321" spans="1:12 1207:1207" x14ac:dyDescent="0.35">
      <c r="A321" t="e">
        <f>EnterData!#REF!</f>
        <v>#REF!</v>
      </c>
      <c r="B321" t="e" cm="1">
        <f t="array" ref="B321">IF(OR(A321="",A321=0),"",IFERROR(_xlfn._xlws.FILTER(#REF! &amp; "",#REF!=ED.LookUps!A321),""))</f>
        <v>#REF!</v>
      </c>
      <c r="G321" t="str" cm="1">
        <f t="array" ref="G321">IFERROR(_xlfn._xlws.FILTER(_xlfn.ANCHORARRAY(B321),_xlfn.ANCHORARRAY(B321)&lt;&gt;0),"")</f>
        <v/>
      </c>
      <c r="K321">
        <f>EnterData!F325</f>
        <v>0</v>
      </c>
      <c r="L321" t="str" cm="1">
        <f t="array" aca="1" ref="L321" ca="1">IFERROR(IF(G321&lt;&gt;"",_xlfn.ANCHORARRAY(G321),IF(OR(K321=0,K321=""),TRANSPOSE(T.Name),TRANSPOSE(_xlfn._xlws.FILTER('Rot.Out'!Q:Q &amp; "",('Rot.Out'!O:O=ED.LookUps!K321)*('Rot.Out'!V:V&lt;&gt;"Yes"))))),"Error please report")</f>
        <v>Error please report</v>
      </c>
      <c r="ATK321" t="str" cm="1">
        <f t="array" ref="ATK321">IFERROR(IF(K321=0,TRANSPOSE(_xlfn.ANCHORARRAY(#REF!)),TRANSPOSE(_xlfn._xlws.FILTER('Rot.Out'!Q:Q,('Rot.Out'!O:O=ED.LookUps!K321)*('Rot.Out'!V:V="Yes")))),"")</f>
        <v/>
      </c>
    </row>
    <row r="322" spans="1:12 1207:1207" x14ac:dyDescent="0.35">
      <c r="A322" t="e">
        <f>EnterData!#REF!</f>
        <v>#REF!</v>
      </c>
      <c r="B322" t="e" cm="1">
        <f t="array" ref="B322">IF(OR(A322="",A322=0),"",IFERROR(_xlfn._xlws.FILTER(#REF! &amp; "",#REF!=ED.LookUps!A322),""))</f>
        <v>#REF!</v>
      </c>
      <c r="G322" t="str" cm="1">
        <f t="array" ref="G322">IFERROR(_xlfn._xlws.FILTER(_xlfn.ANCHORARRAY(B322),_xlfn.ANCHORARRAY(B322)&lt;&gt;0),"")</f>
        <v/>
      </c>
      <c r="K322">
        <f>EnterData!F326</f>
        <v>0</v>
      </c>
      <c r="L322" t="str" cm="1">
        <f t="array" aca="1" ref="L322" ca="1">IFERROR(IF(G322&lt;&gt;"",_xlfn.ANCHORARRAY(G322),IF(OR(K322=0,K322=""),TRANSPOSE(T.Name),TRANSPOSE(_xlfn._xlws.FILTER('Rot.Out'!Q:Q &amp; "",('Rot.Out'!O:O=ED.LookUps!K322)*('Rot.Out'!V:V&lt;&gt;"Yes"))))),"Error please report")</f>
        <v>Error please report</v>
      </c>
      <c r="ATK322" t="str" cm="1">
        <f t="array" ref="ATK322">IFERROR(IF(K322=0,TRANSPOSE(_xlfn.ANCHORARRAY(#REF!)),TRANSPOSE(_xlfn._xlws.FILTER('Rot.Out'!Q:Q,('Rot.Out'!O:O=ED.LookUps!K322)*('Rot.Out'!V:V="Yes")))),"")</f>
        <v/>
      </c>
    </row>
    <row r="323" spans="1:12 1207:1207" x14ac:dyDescent="0.35">
      <c r="A323" t="e">
        <f>EnterData!#REF!</f>
        <v>#REF!</v>
      </c>
      <c r="B323" t="e" cm="1">
        <f t="array" ref="B323">IF(OR(A323="",A323=0),"",IFERROR(_xlfn._xlws.FILTER(#REF! &amp; "",#REF!=ED.LookUps!A323),""))</f>
        <v>#REF!</v>
      </c>
      <c r="G323" t="str" cm="1">
        <f t="array" ref="G323">IFERROR(_xlfn._xlws.FILTER(_xlfn.ANCHORARRAY(B323),_xlfn.ANCHORARRAY(B323)&lt;&gt;0),"")</f>
        <v/>
      </c>
      <c r="K323">
        <f>EnterData!F327</f>
        <v>0</v>
      </c>
      <c r="L323" t="str" cm="1">
        <f t="array" aca="1" ref="L323" ca="1">IFERROR(IF(G323&lt;&gt;"",_xlfn.ANCHORARRAY(G323),IF(OR(K323=0,K323=""),TRANSPOSE(T.Name),TRANSPOSE(_xlfn._xlws.FILTER('Rot.Out'!Q:Q &amp; "",('Rot.Out'!O:O=ED.LookUps!K323)*('Rot.Out'!V:V&lt;&gt;"Yes"))))),"Error please report")</f>
        <v>Error please report</v>
      </c>
      <c r="ATK323" t="str" cm="1">
        <f t="array" ref="ATK323">IFERROR(IF(K323=0,TRANSPOSE(_xlfn.ANCHORARRAY(#REF!)),TRANSPOSE(_xlfn._xlws.FILTER('Rot.Out'!Q:Q,('Rot.Out'!O:O=ED.LookUps!K323)*('Rot.Out'!V:V="Yes")))),"")</f>
        <v/>
      </c>
    </row>
    <row r="324" spans="1:12 1207:1207" x14ac:dyDescent="0.35">
      <c r="A324" t="e">
        <f>EnterData!#REF!</f>
        <v>#REF!</v>
      </c>
      <c r="B324" t="e" cm="1">
        <f t="array" ref="B324">IF(OR(A324="",A324=0),"",IFERROR(_xlfn._xlws.FILTER(#REF! &amp; "",#REF!=ED.LookUps!A324),""))</f>
        <v>#REF!</v>
      </c>
      <c r="G324" t="str" cm="1">
        <f t="array" ref="G324">IFERROR(_xlfn._xlws.FILTER(_xlfn.ANCHORARRAY(B324),_xlfn.ANCHORARRAY(B324)&lt;&gt;0),"")</f>
        <v/>
      </c>
      <c r="K324">
        <f>EnterData!F328</f>
        <v>0</v>
      </c>
      <c r="L324" t="str" cm="1">
        <f t="array" aca="1" ref="L324" ca="1">IFERROR(IF(G324&lt;&gt;"",_xlfn.ANCHORARRAY(G324),IF(OR(K324=0,K324=""),TRANSPOSE(T.Name),TRANSPOSE(_xlfn._xlws.FILTER('Rot.Out'!Q:Q &amp; "",('Rot.Out'!O:O=ED.LookUps!K324)*('Rot.Out'!V:V&lt;&gt;"Yes"))))),"Error please report")</f>
        <v>Error please report</v>
      </c>
      <c r="ATK324" t="str" cm="1">
        <f t="array" ref="ATK324">IFERROR(IF(K324=0,TRANSPOSE(_xlfn.ANCHORARRAY(#REF!)),TRANSPOSE(_xlfn._xlws.FILTER('Rot.Out'!Q:Q,('Rot.Out'!O:O=ED.LookUps!K324)*('Rot.Out'!V:V="Yes")))),"")</f>
        <v/>
      </c>
    </row>
    <row r="325" spans="1:12 1207:1207" x14ac:dyDescent="0.35">
      <c r="A325" t="e">
        <f>EnterData!#REF!</f>
        <v>#REF!</v>
      </c>
      <c r="B325" t="e" cm="1">
        <f t="array" ref="B325">IF(OR(A325="",A325=0),"",IFERROR(_xlfn._xlws.FILTER(#REF! &amp; "",#REF!=ED.LookUps!A325),""))</f>
        <v>#REF!</v>
      </c>
      <c r="G325" t="str" cm="1">
        <f t="array" ref="G325">IFERROR(_xlfn._xlws.FILTER(_xlfn.ANCHORARRAY(B325),_xlfn.ANCHORARRAY(B325)&lt;&gt;0),"")</f>
        <v/>
      </c>
      <c r="K325">
        <f>EnterData!F329</f>
        <v>0</v>
      </c>
      <c r="L325" t="str" cm="1">
        <f t="array" aca="1" ref="L325" ca="1">IFERROR(IF(G325&lt;&gt;"",_xlfn.ANCHORARRAY(G325),IF(OR(K325=0,K325=""),TRANSPOSE(T.Name),TRANSPOSE(_xlfn._xlws.FILTER('Rot.Out'!Q:Q &amp; "",('Rot.Out'!O:O=ED.LookUps!K325)*('Rot.Out'!V:V&lt;&gt;"Yes"))))),"Error please report")</f>
        <v>Error please report</v>
      </c>
      <c r="ATK325" t="str" cm="1">
        <f t="array" ref="ATK325">IFERROR(IF(K325=0,TRANSPOSE(_xlfn.ANCHORARRAY(#REF!)),TRANSPOSE(_xlfn._xlws.FILTER('Rot.Out'!Q:Q,('Rot.Out'!O:O=ED.LookUps!K325)*('Rot.Out'!V:V="Yes")))),"")</f>
        <v/>
      </c>
    </row>
    <row r="326" spans="1:12 1207:1207" x14ac:dyDescent="0.35">
      <c r="A326" t="e">
        <f>EnterData!#REF!</f>
        <v>#REF!</v>
      </c>
      <c r="B326" t="e" cm="1">
        <f t="array" ref="B326">IF(OR(A326="",A326=0),"",IFERROR(_xlfn._xlws.FILTER(#REF! &amp; "",#REF!=ED.LookUps!A326),""))</f>
        <v>#REF!</v>
      </c>
      <c r="G326" t="str" cm="1">
        <f t="array" ref="G326">IFERROR(_xlfn._xlws.FILTER(_xlfn.ANCHORARRAY(B326),_xlfn.ANCHORARRAY(B326)&lt;&gt;0),"")</f>
        <v/>
      </c>
      <c r="K326">
        <f>EnterData!F330</f>
        <v>0</v>
      </c>
      <c r="L326" t="str" cm="1">
        <f t="array" aca="1" ref="L326" ca="1">IFERROR(IF(G326&lt;&gt;"",_xlfn.ANCHORARRAY(G326),IF(OR(K326=0,K326=""),TRANSPOSE(T.Name),TRANSPOSE(_xlfn._xlws.FILTER('Rot.Out'!Q:Q &amp; "",('Rot.Out'!O:O=ED.LookUps!K326)*('Rot.Out'!V:V&lt;&gt;"Yes"))))),"Error please report")</f>
        <v>Error please report</v>
      </c>
      <c r="ATK326" t="str" cm="1">
        <f t="array" ref="ATK326">IFERROR(IF(K326=0,TRANSPOSE(_xlfn.ANCHORARRAY(#REF!)),TRANSPOSE(_xlfn._xlws.FILTER('Rot.Out'!Q:Q,('Rot.Out'!O:O=ED.LookUps!K326)*('Rot.Out'!V:V="Yes")))),"")</f>
        <v/>
      </c>
    </row>
    <row r="327" spans="1:12 1207:1207" x14ac:dyDescent="0.35">
      <c r="A327" t="e">
        <f>EnterData!#REF!</f>
        <v>#REF!</v>
      </c>
      <c r="B327" t="e" cm="1">
        <f t="array" ref="B327">IF(OR(A327="",A327=0),"",IFERROR(_xlfn._xlws.FILTER(#REF! &amp; "",#REF!=ED.LookUps!A327),""))</f>
        <v>#REF!</v>
      </c>
      <c r="G327" t="str" cm="1">
        <f t="array" ref="G327">IFERROR(_xlfn._xlws.FILTER(_xlfn.ANCHORARRAY(B327),_xlfn.ANCHORARRAY(B327)&lt;&gt;0),"")</f>
        <v/>
      </c>
      <c r="K327">
        <f>EnterData!F331</f>
        <v>0</v>
      </c>
      <c r="L327" t="str" cm="1">
        <f t="array" aca="1" ref="L327" ca="1">IFERROR(IF(G327&lt;&gt;"",_xlfn.ANCHORARRAY(G327),IF(OR(K327=0,K327=""),TRANSPOSE(T.Name),TRANSPOSE(_xlfn._xlws.FILTER('Rot.Out'!Q:Q &amp; "",('Rot.Out'!O:O=ED.LookUps!K327)*('Rot.Out'!V:V&lt;&gt;"Yes"))))),"Error please report")</f>
        <v>Error please report</v>
      </c>
      <c r="ATK327" t="str" cm="1">
        <f t="array" ref="ATK327">IFERROR(IF(K327=0,TRANSPOSE(_xlfn.ANCHORARRAY(#REF!)),TRANSPOSE(_xlfn._xlws.FILTER('Rot.Out'!Q:Q,('Rot.Out'!O:O=ED.LookUps!K327)*('Rot.Out'!V:V="Yes")))),"")</f>
        <v/>
      </c>
    </row>
    <row r="328" spans="1:12 1207:1207" x14ac:dyDescent="0.35">
      <c r="A328" t="e">
        <f>EnterData!#REF!</f>
        <v>#REF!</v>
      </c>
      <c r="B328" t="e" cm="1">
        <f t="array" ref="B328">IF(OR(A328="",A328=0),"",IFERROR(_xlfn._xlws.FILTER(#REF! &amp; "",#REF!=ED.LookUps!A328),""))</f>
        <v>#REF!</v>
      </c>
      <c r="G328" t="str" cm="1">
        <f t="array" ref="G328">IFERROR(_xlfn._xlws.FILTER(_xlfn.ANCHORARRAY(B328),_xlfn.ANCHORARRAY(B328)&lt;&gt;0),"")</f>
        <v/>
      </c>
      <c r="K328">
        <f>EnterData!F332</f>
        <v>0</v>
      </c>
      <c r="L328" t="str" cm="1">
        <f t="array" aca="1" ref="L328" ca="1">IFERROR(IF(G328&lt;&gt;"",_xlfn.ANCHORARRAY(G328),IF(OR(K328=0,K328=""),TRANSPOSE(T.Name),TRANSPOSE(_xlfn._xlws.FILTER('Rot.Out'!Q:Q &amp; "",('Rot.Out'!O:O=ED.LookUps!K328)*('Rot.Out'!V:V&lt;&gt;"Yes"))))),"Error please report")</f>
        <v>Error please report</v>
      </c>
      <c r="ATK328" t="str" cm="1">
        <f t="array" ref="ATK328">IFERROR(IF(K328=0,TRANSPOSE(_xlfn.ANCHORARRAY(#REF!)),TRANSPOSE(_xlfn._xlws.FILTER('Rot.Out'!Q:Q,('Rot.Out'!O:O=ED.LookUps!K328)*('Rot.Out'!V:V="Yes")))),"")</f>
        <v/>
      </c>
    </row>
    <row r="329" spans="1:12 1207:1207" x14ac:dyDescent="0.35">
      <c r="A329" t="e">
        <f>EnterData!#REF!</f>
        <v>#REF!</v>
      </c>
      <c r="B329" t="e" cm="1">
        <f t="array" ref="B329">IF(OR(A329="",A329=0),"",IFERROR(_xlfn._xlws.FILTER(#REF! &amp; "",#REF!=ED.LookUps!A329),""))</f>
        <v>#REF!</v>
      </c>
      <c r="G329" t="str" cm="1">
        <f t="array" ref="G329">IFERROR(_xlfn._xlws.FILTER(_xlfn.ANCHORARRAY(B329),_xlfn.ANCHORARRAY(B329)&lt;&gt;0),"")</f>
        <v/>
      </c>
      <c r="K329">
        <f>EnterData!F333</f>
        <v>0</v>
      </c>
      <c r="L329" t="str" cm="1">
        <f t="array" aca="1" ref="L329" ca="1">IFERROR(IF(G329&lt;&gt;"",_xlfn.ANCHORARRAY(G329),IF(OR(K329=0,K329=""),TRANSPOSE(T.Name),TRANSPOSE(_xlfn._xlws.FILTER('Rot.Out'!Q:Q &amp; "",('Rot.Out'!O:O=ED.LookUps!K329)*('Rot.Out'!V:V&lt;&gt;"Yes"))))),"Error please report")</f>
        <v>Error please report</v>
      </c>
      <c r="ATK329" t="str" cm="1">
        <f t="array" ref="ATK329">IFERROR(IF(K329=0,TRANSPOSE(_xlfn.ANCHORARRAY(#REF!)),TRANSPOSE(_xlfn._xlws.FILTER('Rot.Out'!Q:Q,('Rot.Out'!O:O=ED.LookUps!K329)*('Rot.Out'!V:V="Yes")))),"")</f>
        <v/>
      </c>
    </row>
    <row r="330" spans="1:12 1207:1207" x14ac:dyDescent="0.35">
      <c r="A330" t="e">
        <f>EnterData!#REF!</f>
        <v>#REF!</v>
      </c>
      <c r="B330" t="e" cm="1">
        <f t="array" ref="B330">IF(OR(A330="",A330=0),"",IFERROR(_xlfn._xlws.FILTER(#REF! &amp; "",#REF!=ED.LookUps!A330),""))</f>
        <v>#REF!</v>
      </c>
      <c r="G330" t="str" cm="1">
        <f t="array" ref="G330">IFERROR(_xlfn._xlws.FILTER(_xlfn.ANCHORARRAY(B330),_xlfn.ANCHORARRAY(B330)&lt;&gt;0),"")</f>
        <v/>
      </c>
      <c r="K330">
        <f>EnterData!F334</f>
        <v>0</v>
      </c>
      <c r="L330" t="str" cm="1">
        <f t="array" aca="1" ref="L330" ca="1">IFERROR(IF(G330&lt;&gt;"",_xlfn.ANCHORARRAY(G330),IF(OR(K330=0,K330=""),TRANSPOSE(T.Name),TRANSPOSE(_xlfn._xlws.FILTER('Rot.Out'!Q:Q &amp; "",('Rot.Out'!O:O=ED.LookUps!K330)*('Rot.Out'!V:V&lt;&gt;"Yes"))))),"Error please report")</f>
        <v>Error please report</v>
      </c>
      <c r="ATK330" t="str" cm="1">
        <f t="array" ref="ATK330">IFERROR(IF(K330=0,TRANSPOSE(_xlfn.ANCHORARRAY(#REF!)),TRANSPOSE(_xlfn._xlws.FILTER('Rot.Out'!Q:Q,('Rot.Out'!O:O=ED.LookUps!K330)*('Rot.Out'!V:V="Yes")))),"")</f>
        <v/>
      </c>
    </row>
    <row r="331" spans="1:12 1207:1207" x14ac:dyDescent="0.35">
      <c r="A331" t="e">
        <f>EnterData!#REF!</f>
        <v>#REF!</v>
      </c>
      <c r="B331" t="e" cm="1">
        <f t="array" ref="B331">IF(OR(A331="",A331=0),"",IFERROR(_xlfn._xlws.FILTER(#REF! &amp; "",#REF!=ED.LookUps!A331),""))</f>
        <v>#REF!</v>
      </c>
      <c r="G331" t="str" cm="1">
        <f t="array" ref="G331">IFERROR(_xlfn._xlws.FILTER(_xlfn.ANCHORARRAY(B331),_xlfn.ANCHORARRAY(B331)&lt;&gt;0),"")</f>
        <v/>
      </c>
      <c r="K331">
        <f>EnterData!F335</f>
        <v>0</v>
      </c>
      <c r="L331" t="str" cm="1">
        <f t="array" aca="1" ref="L331" ca="1">IFERROR(IF(G331&lt;&gt;"",_xlfn.ANCHORARRAY(G331),IF(OR(K331=0,K331=""),TRANSPOSE(T.Name),TRANSPOSE(_xlfn._xlws.FILTER('Rot.Out'!Q:Q &amp; "",('Rot.Out'!O:O=ED.LookUps!K331)*('Rot.Out'!V:V&lt;&gt;"Yes"))))),"Error please report")</f>
        <v>Error please report</v>
      </c>
      <c r="ATK331" t="str" cm="1">
        <f t="array" ref="ATK331">IFERROR(IF(K331=0,TRANSPOSE(_xlfn.ANCHORARRAY(#REF!)),TRANSPOSE(_xlfn._xlws.FILTER('Rot.Out'!Q:Q,('Rot.Out'!O:O=ED.LookUps!K331)*('Rot.Out'!V:V="Yes")))),"")</f>
        <v/>
      </c>
    </row>
    <row r="332" spans="1:12 1207:1207" x14ac:dyDescent="0.35">
      <c r="A332" t="e">
        <f>EnterData!#REF!</f>
        <v>#REF!</v>
      </c>
      <c r="B332" t="e" cm="1">
        <f t="array" ref="B332">IF(OR(A332="",A332=0),"",IFERROR(_xlfn._xlws.FILTER(#REF! &amp; "",#REF!=ED.LookUps!A332),""))</f>
        <v>#REF!</v>
      </c>
      <c r="G332" t="str" cm="1">
        <f t="array" ref="G332">IFERROR(_xlfn._xlws.FILTER(_xlfn.ANCHORARRAY(B332),_xlfn.ANCHORARRAY(B332)&lt;&gt;0),"")</f>
        <v/>
      </c>
      <c r="K332">
        <f>EnterData!F336</f>
        <v>0</v>
      </c>
      <c r="L332" t="str" cm="1">
        <f t="array" aca="1" ref="L332" ca="1">IFERROR(IF(G332&lt;&gt;"",_xlfn.ANCHORARRAY(G332),IF(OR(K332=0,K332=""),TRANSPOSE(T.Name),TRANSPOSE(_xlfn._xlws.FILTER('Rot.Out'!Q:Q &amp; "",('Rot.Out'!O:O=ED.LookUps!K332)*('Rot.Out'!V:V&lt;&gt;"Yes"))))),"Error please report")</f>
        <v>Error please report</v>
      </c>
      <c r="ATK332" t="str" cm="1">
        <f t="array" ref="ATK332">IFERROR(IF(K332=0,TRANSPOSE(_xlfn.ANCHORARRAY(#REF!)),TRANSPOSE(_xlfn._xlws.FILTER('Rot.Out'!Q:Q,('Rot.Out'!O:O=ED.LookUps!K332)*('Rot.Out'!V:V="Yes")))),"")</f>
        <v/>
      </c>
    </row>
    <row r="333" spans="1:12 1207:1207" x14ac:dyDescent="0.35">
      <c r="A333" t="e">
        <f>EnterData!#REF!</f>
        <v>#REF!</v>
      </c>
      <c r="B333" t="e" cm="1">
        <f t="array" ref="B333">IF(OR(A333="",A333=0),"",IFERROR(_xlfn._xlws.FILTER(#REF! &amp; "",#REF!=ED.LookUps!A333),""))</f>
        <v>#REF!</v>
      </c>
      <c r="G333" t="str" cm="1">
        <f t="array" ref="G333">IFERROR(_xlfn._xlws.FILTER(_xlfn.ANCHORARRAY(B333),_xlfn.ANCHORARRAY(B333)&lt;&gt;0),"")</f>
        <v/>
      </c>
      <c r="K333">
        <f>EnterData!F337</f>
        <v>0</v>
      </c>
      <c r="L333" t="str" cm="1">
        <f t="array" aca="1" ref="L333" ca="1">IFERROR(IF(G333&lt;&gt;"",_xlfn.ANCHORARRAY(G333),IF(OR(K333=0,K333=""),TRANSPOSE(T.Name),TRANSPOSE(_xlfn._xlws.FILTER('Rot.Out'!Q:Q &amp; "",('Rot.Out'!O:O=ED.LookUps!K333)*('Rot.Out'!V:V&lt;&gt;"Yes"))))),"Error please report")</f>
        <v>Error please report</v>
      </c>
      <c r="ATK333" t="str" cm="1">
        <f t="array" ref="ATK333">IFERROR(IF(K333=0,TRANSPOSE(_xlfn.ANCHORARRAY(#REF!)),TRANSPOSE(_xlfn._xlws.FILTER('Rot.Out'!Q:Q,('Rot.Out'!O:O=ED.LookUps!K333)*('Rot.Out'!V:V="Yes")))),"")</f>
        <v/>
      </c>
    </row>
    <row r="334" spans="1:12 1207:1207" x14ac:dyDescent="0.35">
      <c r="A334" t="e">
        <f>EnterData!#REF!</f>
        <v>#REF!</v>
      </c>
      <c r="B334" t="e" cm="1">
        <f t="array" ref="B334">IF(OR(A334="",A334=0),"",IFERROR(_xlfn._xlws.FILTER(#REF! &amp; "",#REF!=ED.LookUps!A334),""))</f>
        <v>#REF!</v>
      </c>
      <c r="G334" t="str" cm="1">
        <f t="array" ref="G334">IFERROR(_xlfn._xlws.FILTER(_xlfn.ANCHORARRAY(B334),_xlfn.ANCHORARRAY(B334)&lt;&gt;0),"")</f>
        <v/>
      </c>
      <c r="K334">
        <f>EnterData!F338</f>
        <v>0</v>
      </c>
      <c r="L334" t="str" cm="1">
        <f t="array" aca="1" ref="L334" ca="1">IFERROR(IF(G334&lt;&gt;"",_xlfn.ANCHORARRAY(G334),IF(OR(K334=0,K334=""),TRANSPOSE(T.Name),TRANSPOSE(_xlfn._xlws.FILTER('Rot.Out'!Q:Q &amp; "",('Rot.Out'!O:O=ED.LookUps!K334)*('Rot.Out'!V:V&lt;&gt;"Yes"))))),"Error please report")</f>
        <v>Error please report</v>
      </c>
      <c r="ATK334" t="str" cm="1">
        <f t="array" ref="ATK334">IFERROR(IF(K334=0,TRANSPOSE(_xlfn.ANCHORARRAY(#REF!)),TRANSPOSE(_xlfn._xlws.FILTER('Rot.Out'!Q:Q,('Rot.Out'!O:O=ED.LookUps!K334)*('Rot.Out'!V:V="Yes")))),"")</f>
        <v/>
      </c>
    </row>
    <row r="335" spans="1:12 1207:1207" x14ac:dyDescent="0.35">
      <c r="A335" t="e">
        <f>EnterData!#REF!</f>
        <v>#REF!</v>
      </c>
      <c r="B335" t="e" cm="1">
        <f t="array" ref="B335">IF(OR(A335="",A335=0),"",IFERROR(_xlfn._xlws.FILTER(#REF! &amp; "",#REF!=ED.LookUps!A335),""))</f>
        <v>#REF!</v>
      </c>
      <c r="G335" t="str" cm="1">
        <f t="array" ref="G335">IFERROR(_xlfn._xlws.FILTER(_xlfn.ANCHORARRAY(B335),_xlfn.ANCHORARRAY(B335)&lt;&gt;0),"")</f>
        <v/>
      </c>
      <c r="K335">
        <f>EnterData!F339</f>
        <v>0</v>
      </c>
      <c r="L335" t="str" cm="1">
        <f t="array" aca="1" ref="L335" ca="1">IFERROR(IF(G335&lt;&gt;"",_xlfn.ANCHORARRAY(G335),IF(OR(K335=0,K335=""),TRANSPOSE(T.Name),TRANSPOSE(_xlfn._xlws.FILTER('Rot.Out'!Q:Q &amp; "",('Rot.Out'!O:O=ED.LookUps!K335)*('Rot.Out'!V:V&lt;&gt;"Yes"))))),"Error please report")</f>
        <v>Error please report</v>
      </c>
      <c r="ATK335" t="str" cm="1">
        <f t="array" ref="ATK335">IFERROR(IF(K335=0,TRANSPOSE(_xlfn.ANCHORARRAY(#REF!)),TRANSPOSE(_xlfn._xlws.FILTER('Rot.Out'!Q:Q,('Rot.Out'!O:O=ED.LookUps!K335)*('Rot.Out'!V:V="Yes")))),"")</f>
        <v/>
      </c>
    </row>
    <row r="336" spans="1:12 1207:1207" x14ac:dyDescent="0.35">
      <c r="A336" t="e">
        <f>EnterData!#REF!</f>
        <v>#REF!</v>
      </c>
      <c r="B336" t="e" cm="1">
        <f t="array" ref="B336">IF(OR(A336="",A336=0),"",IFERROR(_xlfn._xlws.FILTER(#REF! &amp; "",#REF!=ED.LookUps!A336),""))</f>
        <v>#REF!</v>
      </c>
      <c r="G336" t="str" cm="1">
        <f t="array" ref="G336">IFERROR(_xlfn._xlws.FILTER(_xlfn.ANCHORARRAY(B336),_xlfn.ANCHORARRAY(B336)&lt;&gt;0),"")</f>
        <v/>
      </c>
      <c r="K336">
        <f>EnterData!F340</f>
        <v>0</v>
      </c>
      <c r="L336" t="str" cm="1">
        <f t="array" aca="1" ref="L336" ca="1">IFERROR(IF(G336&lt;&gt;"",_xlfn.ANCHORARRAY(G336),IF(OR(K336=0,K336=""),TRANSPOSE(T.Name),TRANSPOSE(_xlfn._xlws.FILTER('Rot.Out'!Q:Q &amp; "",('Rot.Out'!O:O=ED.LookUps!K336)*('Rot.Out'!V:V&lt;&gt;"Yes"))))),"Error please report")</f>
        <v>Error please report</v>
      </c>
      <c r="ATK336" t="str" cm="1">
        <f t="array" ref="ATK336">IFERROR(IF(K336=0,TRANSPOSE(_xlfn.ANCHORARRAY(#REF!)),TRANSPOSE(_xlfn._xlws.FILTER('Rot.Out'!Q:Q,('Rot.Out'!O:O=ED.LookUps!K336)*('Rot.Out'!V:V="Yes")))),"")</f>
        <v/>
      </c>
    </row>
    <row r="337" spans="1:12 1207:1207" x14ac:dyDescent="0.35">
      <c r="A337" t="e">
        <f>EnterData!#REF!</f>
        <v>#REF!</v>
      </c>
      <c r="B337" t="e" cm="1">
        <f t="array" ref="B337">IF(OR(A337="",A337=0),"",IFERROR(_xlfn._xlws.FILTER(#REF! &amp; "",#REF!=ED.LookUps!A337),""))</f>
        <v>#REF!</v>
      </c>
      <c r="G337" t="str" cm="1">
        <f t="array" ref="G337">IFERROR(_xlfn._xlws.FILTER(_xlfn.ANCHORARRAY(B337),_xlfn.ANCHORARRAY(B337)&lt;&gt;0),"")</f>
        <v/>
      </c>
      <c r="K337">
        <f>EnterData!F341</f>
        <v>0</v>
      </c>
      <c r="L337" t="str" cm="1">
        <f t="array" aca="1" ref="L337" ca="1">IFERROR(IF(G337&lt;&gt;"",_xlfn.ANCHORARRAY(G337),IF(OR(K337=0,K337=""),TRANSPOSE(T.Name),TRANSPOSE(_xlfn._xlws.FILTER('Rot.Out'!Q:Q &amp; "",('Rot.Out'!O:O=ED.LookUps!K337)*('Rot.Out'!V:V&lt;&gt;"Yes"))))),"Error please report")</f>
        <v>Error please report</v>
      </c>
      <c r="ATK337" t="str" cm="1">
        <f t="array" ref="ATK337">IFERROR(IF(K337=0,TRANSPOSE(_xlfn.ANCHORARRAY(#REF!)),TRANSPOSE(_xlfn._xlws.FILTER('Rot.Out'!Q:Q,('Rot.Out'!O:O=ED.LookUps!K337)*('Rot.Out'!V:V="Yes")))),"")</f>
        <v/>
      </c>
    </row>
    <row r="338" spans="1:12 1207:1207" x14ac:dyDescent="0.35">
      <c r="A338" t="e">
        <f>EnterData!#REF!</f>
        <v>#REF!</v>
      </c>
      <c r="B338" t="e" cm="1">
        <f t="array" ref="B338">IF(OR(A338="",A338=0),"",IFERROR(_xlfn._xlws.FILTER(#REF! &amp; "",#REF!=ED.LookUps!A338),""))</f>
        <v>#REF!</v>
      </c>
      <c r="G338" t="str" cm="1">
        <f t="array" ref="G338">IFERROR(_xlfn._xlws.FILTER(_xlfn.ANCHORARRAY(B338),_xlfn.ANCHORARRAY(B338)&lt;&gt;0),"")</f>
        <v/>
      </c>
      <c r="K338">
        <f>EnterData!F342</f>
        <v>0</v>
      </c>
      <c r="L338" t="str" cm="1">
        <f t="array" aca="1" ref="L338" ca="1">IFERROR(IF(G338&lt;&gt;"",_xlfn.ANCHORARRAY(G338),IF(OR(K338=0,K338=""),TRANSPOSE(T.Name),TRANSPOSE(_xlfn._xlws.FILTER('Rot.Out'!Q:Q &amp; "",('Rot.Out'!O:O=ED.LookUps!K338)*('Rot.Out'!V:V&lt;&gt;"Yes"))))),"Error please report")</f>
        <v>Error please report</v>
      </c>
      <c r="ATK338" t="str" cm="1">
        <f t="array" ref="ATK338">IFERROR(IF(K338=0,TRANSPOSE(_xlfn.ANCHORARRAY(#REF!)),TRANSPOSE(_xlfn._xlws.FILTER('Rot.Out'!Q:Q,('Rot.Out'!O:O=ED.LookUps!K338)*('Rot.Out'!V:V="Yes")))),"")</f>
        <v/>
      </c>
    </row>
    <row r="339" spans="1:12 1207:1207" x14ac:dyDescent="0.35">
      <c r="A339" t="e">
        <f>EnterData!#REF!</f>
        <v>#REF!</v>
      </c>
      <c r="B339" t="e" cm="1">
        <f t="array" ref="B339">IF(OR(A339="",A339=0),"",IFERROR(_xlfn._xlws.FILTER(#REF! &amp; "",#REF!=ED.LookUps!A339),""))</f>
        <v>#REF!</v>
      </c>
      <c r="G339" t="str" cm="1">
        <f t="array" ref="G339">IFERROR(_xlfn._xlws.FILTER(_xlfn.ANCHORARRAY(B339),_xlfn.ANCHORARRAY(B339)&lt;&gt;0),"")</f>
        <v/>
      </c>
      <c r="K339">
        <f>EnterData!F343</f>
        <v>0</v>
      </c>
      <c r="L339" t="str" cm="1">
        <f t="array" aca="1" ref="L339" ca="1">IFERROR(IF(G339&lt;&gt;"",_xlfn.ANCHORARRAY(G339),IF(OR(K339=0,K339=""),TRANSPOSE(T.Name),TRANSPOSE(_xlfn._xlws.FILTER('Rot.Out'!Q:Q &amp; "",('Rot.Out'!O:O=ED.LookUps!K339)*('Rot.Out'!V:V&lt;&gt;"Yes"))))),"Error please report")</f>
        <v>Error please report</v>
      </c>
      <c r="ATK339" t="str" cm="1">
        <f t="array" ref="ATK339">IFERROR(IF(K339=0,TRANSPOSE(_xlfn.ANCHORARRAY(#REF!)),TRANSPOSE(_xlfn._xlws.FILTER('Rot.Out'!Q:Q,('Rot.Out'!O:O=ED.LookUps!K339)*('Rot.Out'!V:V="Yes")))),"")</f>
        <v/>
      </c>
    </row>
    <row r="340" spans="1:12 1207:1207" x14ac:dyDescent="0.35">
      <c r="A340" t="e">
        <f>EnterData!#REF!</f>
        <v>#REF!</v>
      </c>
      <c r="B340" t="e" cm="1">
        <f t="array" ref="B340">IF(OR(A340="",A340=0),"",IFERROR(_xlfn._xlws.FILTER(#REF! &amp; "",#REF!=ED.LookUps!A340),""))</f>
        <v>#REF!</v>
      </c>
      <c r="G340" t="str" cm="1">
        <f t="array" ref="G340">IFERROR(_xlfn._xlws.FILTER(_xlfn.ANCHORARRAY(B340),_xlfn.ANCHORARRAY(B340)&lt;&gt;0),"")</f>
        <v/>
      </c>
      <c r="K340">
        <f>EnterData!F344</f>
        <v>0</v>
      </c>
      <c r="L340" t="str" cm="1">
        <f t="array" aca="1" ref="L340" ca="1">IFERROR(IF(G340&lt;&gt;"",_xlfn.ANCHORARRAY(G340),IF(OR(K340=0,K340=""),TRANSPOSE(T.Name),TRANSPOSE(_xlfn._xlws.FILTER('Rot.Out'!Q:Q &amp; "",('Rot.Out'!O:O=ED.LookUps!K340)*('Rot.Out'!V:V&lt;&gt;"Yes"))))),"Error please report")</f>
        <v>Error please report</v>
      </c>
      <c r="ATK340" t="str" cm="1">
        <f t="array" ref="ATK340">IFERROR(IF(K340=0,TRANSPOSE(_xlfn.ANCHORARRAY(#REF!)),TRANSPOSE(_xlfn._xlws.FILTER('Rot.Out'!Q:Q,('Rot.Out'!O:O=ED.LookUps!K340)*('Rot.Out'!V:V="Yes")))),"")</f>
        <v/>
      </c>
    </row>
    <row r="341" spans="1:12 1207:1207" x14ac:dyDescent="0.35">
      <c r="A341" t="e">
        <f>EnterData!#REF!</f>
        <v>#REF!</v>
      </c>
      <c r="B341" t="e" cm="1">
        <f t="array" ref="B341">IF(OR(A341="",A341=0),"",IFERROR(_xlfn._xlws.FILTER(#REF! &amp; "",#REF!=ED.LookUps!A341),""))</f>
        <v>#REF!</v>
      </c>
      <c r="G341" t="str" cm="1">
        <f t="array" ref="G341">IFERROR(_xlfn._xlws.FILTER(_xlfn.ANCHORARRAY(B341),_xlfn.ANCHORARRAY(B341)&lt;&gt;0),"")</f>
        <v/>
      </c>
      <c r="K341">
        <f>EnterData!F345</f>
        <v>0</v>
      </c>
      <c r="L341" t="str" cm="1">
        <f t="array" aca="1" ref="L341" ca="1">IFERROR(IF(G341&lt;&gt;"",_xlfn.ANCHORARRAY(G341),IF(OR(K341=0,K341=""),TRANSPOSE(T.Name),TRANSPOSE(_xlfn._xlws.FILTER('Rot.Out'!Q:Q &amp; "",('Rot.Out'!O:O=ED.LookUps!K341)*('Rot.Out'!V:V&lt;&gt;"Yes"))))),"Error please report")</f>
        <v>Error please report</v>
      </c>
      <c r="ATK341" t="str" cm="1">
        <f t="array" ref="ATK341">IFERROR(IF(K341=0,TRANSPOSE(_xlfn.ANCHORARRAY(#REF!)),TRANSPOSE(_xlfn._xlws.FILTER('Rot.Out'!Q:Q,('Rot.Out'!O:O=ED.LookUps!K341)*('Rot.Out'!V:V="Yes")))),"")</f>
        <v/>
      </c>
    </row>
    <row r="342" spans="1:12 1207:1207" x14ac:dyDescent="0.35">
      <c r="A342" t="e">
        <f>EnterData!#REF!</f>
        <v>#REF!</v>
      </c>
      <c r="B342" t="e" cm="1">
        <f t="array" ref="B342">IF(OR(A342="",A342=0),"",IFERROR(_xlfn._xlws.FILTER(#REF! &amp; "",#REF!=ED.LookUps!A342),""))</f>
        <v>#REF!</v>
      </c>
      <c r="G342" t="str" cm="1">
        <f t="array" ref="G342">IFERROR(_xlfn._xlws.FILTER(_xlfn.ANCHORARRAY(B342),_xlfn.ANCHORARRAY(B342)&lt;&gt;0),"")</f>
        <v/>
      </c>
      <c r="K342">
        <f>EnterData!F346</f>
        <v>0</v>
      </c>
      <c r="L342" t="str" cm="1">
        <f t="array" aca="1" ref="L342" ca="1">IFERROR(IF(G342&lt;&gt;"",_xlfn.ANCHORARRAY(G342),IF(OR(K342=0,K342=""),TRANSPOSE(T.Name),TRANSPOSE(_xlfn._xlws.FILTER('Rot.Out'!Q:Q &amp; "",('Rot.Out'!O:O=ED.LookUps!K342)*('Rot.Out'!V:V&lt;&gt;"Yes"))))),"Error please report")</f>
        <v>Error please report</v>
      </c>
      <c r="ATK342" t="str" cm="1">
        <f t="array" ref="ATK342">IFERROR(IF(K342=0,TRANSPOSE(_xlfn.ANCHORARRAY(#REF!)),TRANSPOSE(_xlfn._xlws.FILTER('Rot.Out'!Q:Q,('Rot.Out'!O:O=ED.LookUps!K342)*('Rot.Out'!V:V="Yes")))),"")</f>
        <v/>
      </c>
    </row>
    <row r="343" spans="1:12 1207:1207" x14ac:dyDescent="0.35">
      <c r="A343" t="e">
        <f>EnterData!#REF!</f>
        <v>#REF!</v>
      </c>
      <c r="B343" t="e" cm="1">
        <f t="array" ref="B343">IF(OR(A343="",A343=0),"",IFERROR(_xlfn._xlws.FILTER(#REF! &amp; "",#REF!=ED.LookUps!A343),""))</f>
        <v>#REF!</v>
      </c>
      <c r="G343" t="str" cm="1">
        <f t="array" ref="G343">IFERROR(_xlfn._xlws.FILTER(_xlfn.ANCHORARRAY(B343),_xlfn.ANCHORARRAY(B343)&lt;&gt;0),"")</f>
        <v/>
      </c>
      <c r="K343">
        <f>EnterData!F347</f>
        <v>0</v>
      </c>
      <c r="L343" t="str" cm="1">
        <f t="array" aca="1" ref="L343" ca="1">IFERROR(IF(G343&lt;&gt;"",_xlfn.ANCHORARRAY(G343),IF(OR(K343=0,K343=""),TRANSPOSE(T.Name),TRANSPOSE(_xlfn._xlws.FILTER('Rot.Out'!Q:Q &amp; "",('Rot.Out'!O:O=ED.LookUps!K343)*('Rot.Out'!V:V&lt;&gt;"Yes"))))),"Error please report")</f>
        <v>Error please report</v>
      </c>
      <c r="ATK343" t="str" cm="1">
        <f t="array" ref="ATK343">IFERROR(IF(K343=0,TRANSPOSE(_xlfn.ANCHORARRAY(#REF!)),TRANSPOSE(_xlfn._xlws.FILTER('Rot.Out'!Q:Q,('Rot.Out'!O:O=ED.LookUps!K343)*('Rot.Out'!V:V="Yes")))),"")</f>
        <v/>
      </c>
    </row>
    <row r="344" spans="1:12 1207:1207" x14ac:dyDescent="0.35">
      <c r="A344" t="e">
        <f>EnterData!#REF!</f>
        <v>#REF!</v>
      </c>
      <c r="B344" t="e" cm="1">
        <f t="array" ref="B344">IF(OR(A344="",A344=0),"",IFERROR(_xlfn._xlws.FILTER(#REF! &amp; "",#REF!=ED.LookUps!A344),""))</f>
        <v>#REF!</v>
      </c>
      <c r="G344" t="str" cm="1">
        <f t="array" ref="G344">IFERROR(_xlfn._xlws.FILTER(_xlfn.ANCHORARRAY(B344),_xlfn.ANCHORARRAY(B344)&lt;&gt;0),"")</f>
        <v/>
      </c>
      <c r="K344">
        <f>EnterData!F348</f>
        <v>0</v>
      </c>
      <c r="L344" t="str" cm="1">
        <f t="array" aca="1" ref="L344" ca="1">IFERROR(IF(G344&lt;&gt;"",_xlfn.ANCHORARRAY(G344),IF(OR(K344=0,K344=""),TRANSPOSE(T.Name),TRANSPOSE(_xlfn._xlws.FILTER('Rot.Out'!Q:Q &amp; "",('Rot.Out'!O:O=ED.LookUps!K344)*('Rot.Out'!V:V&lt;&gt;"Yes"))))),"Error please report")</f>
        <v>Error please report</v>
      </c>
      <c r="ATK344" t="str" cm="1">
        <f t="array" ref="ATK344">IFERROR(IF(K344=0,TRANSPOSE(_xlfn.ANCHORARRAY(#REF!)),TRANSPOSE(_xlfn._xlws.FILTER('Rot.Out'!Q:Q,('Rot.Out'!O:O=ED.LookUps!K344)*('Rot.Out'!V:V="Yes")))),"")</f>
        <v/>
      </c>
    </row>
    <row r="345" spans="1:12 1207:1207" x14ac:dyDescent="0.35">
      <c r="A345" t="e">
        <f>EnterData!#REF!</f>
        <v>#REF!</v>
      </c>
      <c r="B345" t="e" cm="1">
        <f t="array" ref="B345">IF(OR(A345="",A345=0),"",IFERROR(_xlfn._xlws.FILTER(#REF! &amp; "",#REF!=ED.LookUps!A345),""))</f>
        <v>#REF!</v>
      </c>
      <c r="G345" t="str" cm="1">
        <f t="array" ref="G345">IFERROR(_xlfn._xlws.FILTER(_xlfn.ANCHORARRAY(B345),_xlfn.ANCHORARRAY(B345)&lt;&gt;0),"")</f>
        <v/>
      </c>
      <c r="K345">
        <f>EnterData!F349</f>
        <v>0</v>
      </c>
      <c r="L345" t="str" cm="1">
        <f t="array" aca="1" ref="L345" ca="1">IFERROR(IF(G345&lt;&gt;"",_xlfn.ANCHORARRAY(G345),IF(OR(K345=0,K345=""),TRANSPOSE(T.Name),TRANSPOSE(_xlfn._xlws.FILTER('Rot.Out'!Q:Q &amp; "",('Rot.Out'!O:O=ED.LookUps!K345)*('Rot.Out'!V:V&lt;&gt;"Yes"))))),"Error please report")</f>
        <v>Error please report</v>
      </c>
      <c r="ATK345" t="str" cm="1">
        <f t="array" ref="ATK345">IFERROR(IF(K345=0,TRANSPOSE(_xlfn.ANCHORARRAY(#REF!)),TRANSPOSE(_xlfn._xlws.FILTER('Rot.Out'!Q:Q,('Rot.Out'!O:O=ED.LookUps!K345)*('Rot.Out'!V:V="Yes")))),"")</f>
        <v/>
      </c>
    </row>
    <row r="346" spans="1:12 1207:1207" x14ac:dyDescent="0.35">
      <c r="A346" t="e">
        <f>EnterData!#REF!</f>
        <v>#REF!</v>
      </c>
      <c r="B346" t="e" cm="1">
        <f t="array" ref="B346">IF(OR(A346="",A346=0),"",IFERROR(_xlfn._xlws.FILTER(#REF! &amp; "",#REF!=ED.LookUps!A346),""))</f>
        <v>#REF!</v>
      </c>
      <c r="G346" t="str" cm="1">
        <f t="array" ref="G346">IFERROR(_xlfn._xlws.FILTER(_xlfn.ANCHORARRAY(B346),_xlfn.ANCHORARRAY(B346)&lt;&gt;0),"")</f>
        <v/>
      </c>
      <c r="K346">
        <f>EnterData!F350</f>
        <v>0</v>
      </c>
      <c r="L346" t="str" cm="1">
        <f t="array" aca="1" ref="L346" ca="1">IFERROR(IF(G346&lt;&gt;"",_xlfn.ANCHORARRAY(G346),IF(OR(K346=0,K346=""),TRANSPOSE(T.Name),TRANSPOSE(_xlfn._xlws.FILTER('Rot.Out'!Q:Q &amp; "",('Rot.Out'!O:O=ED.LookUps!K346)*('Rot.Out'!V:V&lt;&gt;"Yes"))))),"Error please report")</f>
        <v>Error please report</v>
      </c>
      <c r="ATK346" t="str" cm="1">
        <f t="array" ref="ATK346">IFERROR(IF(K346=0,TRANSPOSE(_xlfn.ANCHORARRAY(#REF!)),TRANSPOSE(_xlfn._xlws.FILTER('Rot.Out'!Q:Q,('Rot.Out'!O:O=ED.LookUps!K346)*('Rot.Out'!V:V="Yes")))),"")</f>
        <v/>
      </c>
    </row>
    <row r="347" spans="1:12 1207:1207" x14ac:dyDescent="0.35">
      <c r="A347" t="e">
        <f>EnterData!#REF!</f>
        <v>#REF!</v>
      </c>
      <c r="B347" t="e" cm="1">
        <f t="array" ref="B347">IF(OR(A347="",A347=0),"",IFERROR(_xlfn._xlws.FILTER(#REF! &amp; "",#REF!=ED.LookUps!A347),""))</f>
        <v>#REF!</v>
      </c>
      <c r="G347" t="str" cm="1">
        <f t="array" ref="G347">IFERROR(_xlfn._xlws.FILTER(_xlfn.ANCHORARRAY(B347),_xlfn.ANCHORARRAY(B347)&lt;&gt;0),"")</f>
        <v/>
      </c>
      <c r="K347">
        <f>EnterData!F351</f>
        <v>0</v>
      </c>
      <c r="L347" t="str" cm="1">
        <f t="array" aca="1" ref="L347" ca="1">IFERROR(IF(G347&lt;&gt;"",_xlfn.ANCHORARRAY(G347),IF(OR(K347=0,K347=""),TRANSPOSE(T.Name),TRANSPOSE(_xlfn._xlws.FILTER('Rot.Out'!Q:Q &amp; "",('Rot.Out'!O:O=ED.LookUps!K347)*('Rot.Out'!V:V&lt;&gt;"Yes"))))),"Error please report")</f>
        <v>Error please report</v>
      </c>
      <c r="ATK347" t="str" cm="1">
        <f t="array" ref="ATK347">IFERROR(IF(K347=0,TRANSPOSE(_xlfn.ANCHORARRAY(#REF!)),TRANSPOSE(_xlfn._xlws.FILTER('Rot.Out'!Q:Q,('Rot.Out'!O:O=ED.LookUps!K347)*('Rot.Out'!V:V="Yes")))),"")</f>
        <v/>
      </c>
    </row>
    <row r="348" spans="1:12 1207:1207" x14ac:dyDescent="0.35">
      <c r="A348" t="e">
        <f>EnterData!#REF!</f>
        <v>#REF!</v>
      </c>
      <c r="B348" t="e" cm="1">
        <f t="array" ref="B348">IF(OR(A348="",A348=0),"",IFERROR(_xlfn._xlws.FILTER(#REF! &amp; "",#REF!=ED.LookUps!A348),""))</f>
        <v>#REF!</v>
      </c>
      <c r="G348" t="str" cm="1">
        <f t="array" ref="G348">IFERROR(_xlfn._xlws.FILTER(_xlfn.ANCHORARRAY(B348),_xlfn.ANCHORARRAY(B348)&lt;&gt;0),"")</f>
        <v/>
      </c>
      <c r="K348">
        <f>EnterData!F352</f>
        <v>0</v>
      </c>
      <c r="L348" t="str" cm="1">
        <f t="array" aca="1" ref="L348" ca="1">IFERROR(IF(G348&lt;&gt;"",_xlfn.ANCHORARRAY(G348),IF(OR(K348=0,K348=""),TRANSPOSE(T.Name),TRANSPOSE(_xlfn._xlws.FILTER('Rot.Out'!Q:Q &amp; "",('Rot.Out'!O:O=ED.LookUps!K348)*('Rot.Out'!V:V&lt;&gt;"Yes"))))),"Error please report")</f>
        <v>Error please report</v>
      </c>
      <c r="ATK348" t="str" cm="1">
        <f t="array" ref="ATK348">IFERROR(IF(K348=0,TRANSPOSE(_xlfn.ANCHORARRAY(#REF!)),TRANSPOSE(_xlfn._xlws.FILTER('Rot.Out'!Q:Q,('Rot.Out'!O:O=ED.LookUps!K348)*('Rot.Out'!V:V="Yes")))),"")</f>
        <v/>
      </c>
    </row>
    <row r="349" spans="1:12 1207:1207" x14ac:dyDescent="0.35">
      <c r="A349" t="e">
        <f>EnterData!#REF!</f>
        <v>#REF!</v>
      </c>
      <c r="B349" t="e" cm="1">
        <f t="array" ref="B349">IF(OR(A349="",A349=0),"",IFERROR(_xlfn._xlws.FILTER(#REF! &amp; "",#REF!=ED.LookUps!A349),""))</f>
        <v>#REF!</v>
      </c>
      <c r="G349" t="str" cm="1">
        <f t="array" ref="G349">IFERROR(_xlfn._xlws.FILTER(_xlfn.ANCHORARRAY(B349),_xlfn.ANCHORARRAY(B349)&lt;&gt;0),"")</f>
        <v/>
      </c>
      <c r="K349">
        <f>EnterData!F353</f>
        <v>0</v>
      </c>
      <c r="L349" t="str" cm="1">
        <f t="array" aca="1" ref="L349" ca="1">IFERROR(IF(G349&lt;&gt;"",_xlfn.ANCHORARRAY(G349),IF(OR(K349=0,K349=""),TRANSPOSE(T.Name),TRANSPOSE(_xlfn._xlws.FILTER('Rot.Out'!Q:Q &amp; "",('Rot.Out'!O:O=ED.LookUps!K349)*('Rot.Out'!V:V&lt;&gt;"Yes"))))),"Error please report")</f>
        <v>Error please report</v>
      </c>
      <c r="ATK349" t="str" cm="1">
        <f t="array" ref="ATK349">IFERROR(IF(K349=0,TRANSPOSE(_xlfn.ANCHORARRAY(#REF!)),TRANSPOSE(_xlfn._xlws.FILTER('Rot.Out'!Q:Q,('Rot.Out'!O:O=ED.LookUps!K349)*('Rot.Out'!V:V="Yes")))),"")</f>
        <v/>
      </c>
    </row>
    <row r="350" spans="1:12 1207:1207" x14ac:dyDescent="0.35">
      <c r="A350" t="e">
        <f>EnterData!#REF!</f>
        <v>#REF!</v>
      </c>
      <c r="B350" t="e" cm="1">
        <f t="array" ref="B350">IF(OR(A350="",A350=0),"",IFERROR(_xlfn._xlws.FILTER(#REF! &amp; "",#REF!=ED.LookUps!A350),""))</f>
        <v>#REF!</v>
      </c>
      <c r="G350" t="str" cm="1">
        <f t="array" ref="G350">IFERROR(_xlfn._xlws.FILTER(_xlfn.ANCHORARRAY(B350),_xlfn.ANCHORARRAY(B350)&lt;&gt;0),"")</f>
        <v/>
      </c>
      <c r="K350">
        <f>EnterData!F354</f>
        <v>0</v>
      </c>
      <c r="L350" t="str" cm="1">
        <f t="array" aca="1" ref="L350" ca="1">IFERROR(IF(G350&lt;&gt;"",_xlfn.ANCHORARRAY(G350),IF(OR(K350=0,K350=""),TRANSPOSE(T.Name),TRANSPOSE(_xlfn._xlws.FILTER('Rot.Out'!Q:Q &amp; "",('Rot.Out'!O:O=ED.LookUps!K350)*('Rot.Out'!V:V&lt;&gt;"Yes"))))),"Error please report")</f>
        <v>Error please report</v>
      </c>
      <c r="ATK350" t="str" cm="1">
        <f t="array" ref="ATK350">IFERROR(IF(K350=0,TRANSPOSE(_xlfn.ANCHORARRAY(#REF!)),TRANSPOSE(_xlfn._xlws.FILTER('Rot.Out'!Q:Q,('Rot.Out'!O:O=ED.LookUps!K350)*('Rot.Out'!V:V="Yes")))),"")</f>
        <v/>
      </c>
    </row>
    <row r="351" spans="1:12 1207:1207" x14ac:dyDescent="0.35">
      <c r="A351" t="e">
        <f>EnterData!#REF!</f>
        <v>#REF!</v>
      </c>
      <c r="B351" t="e" cm="1">
        <f t="array" ref="B351">IF(OR(A351="",A351=0),"",IFERROR(_xlfn._xlws.FILTER(#REF! &amp; "",#REF!=ED.LookUps!A351),""))</f>
        <v>#REF!</v>
      </c>
      <c r="G351" t="str" cm="1">
        <f t="array" ref="G351">IFERROR(_xlfn._xlws.FILTER(_xlfn.ANCHORARRAY(B351),_xlfn.ANCHORARRAY(B351)&lt;&gt;0),"")</f>
        <v/>
      </c>
      <c r="K351">
        <f>EnterData!F355</f>
        <v>0</v>
      </c>
      <c r="L351" t="str" cm="1">
        <f t="array" aca="1" ref="L351" ca="1">IFERROR(IF(G351&lt;&gt;"",_xlfn.ANCHORARRAY(G351),IF(OR(K351=0,K351=""),TRANSPOSE(T.Name),TRANSPOSE(_xlfn._xlws.FILTER('Rot.Out'!Q:Q &amp; "",('Rot.Out'!O:O=ED.LookUps!K351)*('Rot.Out'!V:V&lt;&gt;"Yes"))))),"Error please report")</f>
        <v>Error please report</v>
      </c>
      <c r="ATK351" t="str" cm="1">
        <f t="array" ref="ATK351">IFERROR(IF(K351=0,TRANSPOSE(_xlfn.ANCHORARRAY(#REF!)),TRANSPOSE(_xlfn._xlws.FILTER('Rot.Out'!Q:Q,('Rot.Out'!O:O=ED.LookUps!K351)*('Rot.Out'!V:V="Yes")))),"")</f>
        <v/>
      </c>
    </row>
    <row r="352" spans="1:12 1207:1207" x14ac:dyDescent="0.35">
      <c r="A352" t="e">
        <f>EnterData!#REF!</f>
        <v>#REF!</v>
      </c>
      <c r="B352" t="e" cm="1">
        <f t="array" ref="B352">IF(OR(A352="",A352=0),"",IFERROR(_xlfn._xlws.FILTER(#REF! &amp; "",#REF!=ED.LookUps!A352),""))</f>
        <v>#REF!</v>
      </c>
      <c r="G352" t="str" cm="1">
        <f t="array" ref="G352">IFERROR(_xlfn._xlws.FILTER(_xlfn.ANCHORARRAY(B352),_xlfn.ANCHORARRAY(B352)&lt;&gt;0),"")</f>
        <v/>
      </c>
      <c r="K352">
        <f>EnterData!F356</f>
        <v>0</v>
      </c>
      <c r="L352" t="str" cm="1">
        <f t="array" aca="1" ref="L352" ca="1">IFERROR(IF(G352&lt;&gt;"",_xlfn.ANCHORARRAY(G352),IF(OR(K352=0,K352=""),TRANSPOSE(T.Name),TRANSPOSE(_xlfn._xlws.FILTER('Rot.Out'!Q:Q &amp; "",('Rot.Out'!O:O=ED.LookUps!K352)*('Rot.Out'!V:V&lt;&gt;"Yes"))))),"Error please report")</f>
        <v>Error please report</v>
      </c>
      <c r="ATK352" t="str" cm="1">
        <f t="array" ref="ATK352">IFERROR(IF(K352=0,TRANSPOSE(_xlfn.ANCHORARRAY(#REF!)),TRANSPOSE(_xlfn._xlws.FILTER('Rot.Out'!Q:Q,('Rot.Out'!O:O=ED.LookUps!K352)*('Rot.Out'!V:V="Yes")))),"")</f>
        <v/>
      </c>
    </row>
    <row r="353" spans="1:12 1207:1207" x14ac:dyDescent="0.35">
      <c r="A353" t="e">
        <f>EnterData!#REF!</f>
        <v>#REF!</v>
      </c>
      <c r="B353" t="e" cm="1">
        <f t="array" ref="B353">IF(OR(A353="",A353=0),"",IFERROR(_xlfn._xlws.FILTER(#REF! &amp; "",#REF!=ED.LookUps!A353),""))</f>
        <v>#REF!</v>
      </c>
      <c r="G353" t="str" cm="1">
        <f t="array" ref="G353">IFERROR(_xlfn._xlws.FILTER(_xlfn.ANCHORARRAY(B353),_xlfn.ANCHORARRAY(B353)&lt;&gt;0),"")</f>
        <v/>
      </c>
      <c r="K353">
        <f>EnterData!F357</f>
        <v>0</v>
      </c>
      <c r="L353" t="str" cm="1">
        <f t="array" aca="1" ref="L353" ca="1">IFERROR(IF(G353&lt;&gt;"",_xlfn.ANCHORARRAY(G353),IF(OR(K353=0,K353=""),TRANSPOSE(T.Name),TRANSPOSE(_xlfn._xlws.FILTER('Rot.Out'!Q:Q &amp; "",('Rot.Out'!O:O=ED.LookUps!K353)*('Rot.Out'!V:V&lt;&gt;"Yes"))))),"Error please report")</f>
        <v>Error please report</v>
      </c>
      <c r="ATK353" t="str" cm="1">
        <f t="array" ref="ATK353">IFERROR(IF(K353=0,TRANSPOSE(_xlfn.ANCHORARRAY(#REF!)),TRANSPOSE(_xlfn._xlws.FILTER('Rot.Out'!Q:Q,('Rot.Out'!O:O=ED.LookUps!K353)*('Rot.Out'!V:V="Yes")))),"")</f>
        <v/>
      </c>
    </row>
    <row r="354" spans="1:12 1207:1207" x14ac:dyDescent="0.35">
      <c r="A354" t="e">
        <f>EnterData!#REF!</f>
        <v>#REF!</v>
      </c>
      <c r="B354" t="e" cm="1">
        <f t="array" ref="B354">IF(OR(A354="",A354=0),"",IFERROR(_xlfn._xlws.FILTER(#REF! &amp; "",#REF!=ED.LookUps!A354),""))</f>
        <v>#REF!</v>
      </c>
      <c r="G354" t="str" cm="1">
        <f t="array" ref="G354">IFERROR(_xlfn._xlws.FILTER(_xlfn.ANCHORARRAY(B354),_xlfn.ANCHORARRAY(B354)&lt;&gt;0),"")</f>
        <v/>
      </c>
      <c r="K354">
        <f>EnterData!F358</f>
        <v>0</v>
      </c>
      <c r="L354" t="str" cm="1">
        <f t="array" aca="1" ref="L354" ca="1">IFERROR(IF(G354&lt;&gt;"",_xlfn.ANCHORARRAY(G354),IF(OR(K354=0,K354=""),TRANSPOSE(T.Name),TRANSPOSE(_xlfn._xlws.FILTER('Rot.Out'!Q:Q &amp; "",('Rot.Out'!O:O=ED.LookUps!K354)*('Rot.Out'!V:V&lt;&gt;"Yes"))))),"Error please report")</f>
        <v>Error please report</v>
      </c>
      <c r="ATK354" t="str" cm="1">
        <f t="array" ref="ATK354">IFERROR(IF(K354=0,TRANSPOSE(_xlfn.ANCHORARRAY(#REF!)),TRANSPOSE(_xlfn._xlws.FILTER('Rot.Out'!Q:Q,('Rot.Out'!O:O=ED.LookUps!K354)*('Rot.Out'!V:V="Yes")))),"")</f>
        <v/>
      </c>
    </row>
    <row r="355" spans="1:12 1207:1207" x14ac:dyDescent="0.35">
      <c r="A355" t="e">
        <f>EnterData!#REF!</f>
        <v>#REF!</v>
      </c>
      <c r="B355" t="e" cm="1">
        <f t="array" ref="B355">IF(OR(A355="",A355=0),"",IFERROR(_xlfn._xlws.FILTER(#REF! &amp; "",#REF!=ED.LookUps!A355),""))</f>
        <v>#REF!</v>
      </c>
      <c r="G355" t="str" cm="1">
        <f t="array" ref="G355">IFERROR(_xlfn._xlws.FILTER(_xlfn.ANCHORARRAY(B355),_xlfn.ANCHORARRAY(B355)&lt;&gt;0),"")</f>
        <v/>
      </c>
      <c r="K355">
        <f>EnterData!F359</f>
        <v>0</v>
      </c>
      <c r="L355" t="str" cm="1">
        <f t="array" aca="1" ref="L355" ca="1">IFERROR(IF(G355&lt;&gt;"",_xlfn.ANCHORARRAY(G355),IF(OR(K355=0,K355=""),TRANSPOSE(T.Name),TRANSPOSE(_xlfn._xlws.FILTER('Rot.Out'!Q:Q &amp; "",('Rot.Out'!O:O=ED.LookUps!K355)*('Rot.Out'!V:V&lt;&gt;"Yes"))))),"Error please report")</f>
        <v>Error please report</v>
      </c>
      <c r="ATK355" t="str" cm="1">
        <f t="array" ref="ATK355">IFERROR(IF(K355=0,TRANSPOSE(_xlfn.ANCHORARRAY(#REF!)),TRANSPOSE(_xlfn._xlws.FILTER('Rot.Out'!Q:Q,('Rot.Out'!O:O=ED.LookUps!K355)*('Rot.Out'!V:V="Yes")))),"")</f>
        <v/>
      </c>
    </row>
    <row r="356" spans="1:12 1207:1207" x14ac:dyDescent="0.35">
      <c r="A356" t="e">
        <f>EnterData!#REF!</f>
        <v>#REF!</v>
      </c>
      <c r="B356" t="e" cm="1">
        <f t="array" ref="B356">IF(OR(A356="",A356=0),"",IFERROR(_xlfn._xlws.FILTER(#REF! &amp; "",#REF!=ED.LookUps!A356),""))</f>
        <v>#REF!</v>
      </c>
      <c r="G356" t="str" cm="1">
        <f t="array" ref="G356">IFERROR(_xlfn._xlws.FILTER(_xlfn.ANCHORARRAY(B356),_xlfn.ANCHORARRAY(B356)&lt;&gt;0),"")</f>
        <v/>
      </c>
      <c r="K356">
        <f>EnterData!F360</f>
        <v>0</v>
      </c>
      <c r="L356" t="str" cm="1">
        <f t="array" aca="1" ref="L356" ca="1">IFERROR(IF(G356&lt;&gt;"",_xlfn.ANCHORARRAY(G356),IF(OR(K356=0,K356=""),TRANSPOSE(T.Name),TRANSPOSE(_xlfn._xlws.FILTER('Rot.Out'!Q:Q &amp; "",('Rot.Out'!O:O=ED.LookUps!K356)*('Rot.Out'!V:V&lt;&gt;"Yes"))))),"Error please report")</f>
        <v>Error please report</v>
      </c>
      <c r="ATK356" t="str" cm="1">
        <f t="array" ref="ATK356">IFERROR(IF(K356=0,TRANSPOSE(_xlfn.ANCHORARRAY(#REF!)),TRANSPOSE(_xlfn._xlws.FILTER('Rot.Out'!Q:Q,('Rot.Out'!O:O=ED.LookUps!K356)*('Rot.Out'!V:V="Yes")))),"")</f>
        <v/>
      </c>
    </row>
    <row r="357" spans="1:12 1207:1207" x14ac:dyDescent="0.35">
      <c r="A357" t="e">
        <f>EnterData!#REF!</f>
        <v>#REF!</v>
      </c>
      <c r="B357" t="e" cm="1">
        <f t="array" ref="B357">IF(OR(A357="",A357=0),"",IFERROR(_xlfn._xlws.FILTER(#REF! &amp; "",#REF!=ED.LookUps!A357),""))</f>
        <v>#REF!</v>
      </c>
      <c r="G357" t="str" cm="1">
        <f t="array" ref="G357">IFERROR(_xlfn._xlws.FILTER(_xlfn.ANCHORARRAY(B357),_xlfn.ANCHORARRAY(B357)&lt;&gt;0),"")</f>
        <v/>
      </c>
      <c r="K357">
        <f>EnterData!F361</f>
        <v>0</v>
      </c>
      <c r="L357" t="str" cm="1">
        <f t="array" aca="1" ref="L357" ca="1">IFERROR(IF(G357&lt;&gt;"",_xlfn.ANCHORARRAY(G357),IF(OR(K357=0,K357=""),TRANSPOSE(T.Name),TRANSPOSE(_xlfn._xlws.FILTER('Rot.Out'!Q:Q &amp; "",('Rot.Out'!O:O=ED.LookUps!K357)*('Rot.Out'!V:V&lt;&gt;"Yes"))))),"Error please report")</f>
        <v>Error please report</v>
      </c>
      <c r="ATK357" t="str" cm="1">
        <f t="array" ref="ATK357">IFERROR(IF(K357=0,TRANSPOSE(_xlfn.ANCHORARRAY(#REF!)),TRANSPOSE(_xlfn._xlws.FILTER('Rot.Out'!Q:Q,('Rot.Out'!O:O=ED.LookUps!K357)*('Rot.Out'!V:V="Yes")))),"")</f>
        <v/>
      </c>
    </row>
    <row r="358" spans="1:12 1207:1207" x14ac:dyDescent="0.35">
      <c r="A358" t="e">
        <f>EnterData!#REF!</f>
        <v>#REF!</v>
      </c>
      <c r="B358" t="e" cm="1">
        <f t="array" ref="B358">IF(OR(A358="",A358=0),"",IFERROR(_xlfn._xlws.FILTER(#REF! &amp; "",#REF!=ED.LookUps!A358),""))</f>
        <v>#REF!</v>
      </c>
      <c r="G358" t="str" cm="1">
        <f t="array" ref="G358">IFERROR(_xlfn._xlws.FILTER(_xlfn.ANCHORARRAY(B358),_xlfn.ANCHORARRAY(B358)&lt;&gt;0),"")</f>
        <v/>
      </c>
      <c r="K358">
        <f>EnterData!F362</f>
        <v>0</v>
      </c>
      <c r="L358" t="str" cm="1">
        <f t="array" aca="1" ref="L358" ca="1">IFERROR(IF(G358&lt;&gt;"",_xlfn.ANCHORARRAY(G358),IF(OR(K358=0,K358=""),TRANSPOSE(T.Name),TRANSPOSE(_xlfn._xlws.FILTER('Rot.Out'!Q:Q &amp; "",('Rot.Out'!O:O=ED.LookUps!K358)*('Rot.Out'!V:V&lt;&gt;"Yes"))))),"Error please report")</f>
        <v>Error please report</v>
      </c>
      <c r="ATK358" t="str" cm="1">
        <f t="array" ref="ATK358">IFERROR(IF(K358=0,TRANSPOSE(_xlfn.ANCHORARRAY(#REF!)),TRANSPOSE(_xlfn._xlws.FILTER('Rot.Out'!Q:Q,('Rot.Out'!O:O=ED.LookUps!K358)*('Rot.Out'!V:V="Yes")))),"")</f>
        <v/>
      </c>
    </row>
    <row r="359" spans="1:12 1207:1207" x14ac:dyDescent="0.35">
      <c r="A359" t="e">
        <f>EnterData!#REF!</f>
        <v>#REF!</v>
      </c>
      <c r="B359" t="e" cm="1">
        <f t="array" ref="B359">IF(OR(A359="",A359=0),"",IFERROR(_xlfn._xlws.FILTER(#REF! &amp; "",#REF!=ED.LookUps!A359),""))</f>
        <v>#REF!</v>
      </c>
      <c r="G359" t="str" cm="1">
        <f t="array" ref="G359">IFERROR(_xlfn._xlws.FILTER(_xlfn.ANCHORARRAY(B359),_xlfn.ANCHORARRAY(B359)&lt;&gt;0),"")</f>
        <v/>
      </c>
      <c r="K359">
        <f>EnterData!F363</f>
        <v>0</v>
      </c>
      <c r="L359" t="str" cm="1">
        <f t="array" aca="1" ref="L359" ca="1">IFERROR(IF(G359&lt;&gt;"",_xlfn.ANCHORARRAY(G359),IF(OR(K359=0,K359=""),TRANSPOSE(T.Name),TRANSPOSE(_xlfn._xlws.FILTER('Rot.Out'!Q:Q &amp; "",('Rot.Out'!O:O=ED.LookUps!K359)*('Rot.Out'!V:V&lt;&gt;"Yes"))))),"Error please report")</f>
        <v>Error please report</v>
      </c>
      <c r="ATK359" t="str" cm="1">
        <f t="array" ref="ATK359">IFERROR(IF(K359=0,TRANSPOSE(_xlfn.ANCHORARRAY(#REF!)),TRANSPOSE(_xlfn._xlws.FILTER('Rot.Out'!Q:Q,('Rot.Out'!O:O=ED.LookUps!K359)*('Rot.Out'!V:V="Yes")))),"")</f>
        <v/>
      </c>
    </row>
    <row r="360" spans="1:12 1207:1207" x14ac:dyDescent="0.35">
      <c r="A360" t="e">
        <f>EnterData!#REF!</f>
        <v>#REF!</v>
      </c>
      <c r="B360" t="e" cm="1">
        <f t="array" ref="B360">IF(OR(A360="",A360=0),"",IFERROR(_xlfn._xlws.FILTER(#REF! &amp; "",#REF!=ED.LookUps!A360),""))</f>
        <v>#REF!</v>
      </c>
      <c r="G360" t="str" cm="1">
        <f t="array" ref="G360">IFERROR(_xlfn._xlws.FILTER(_xlfn.ANCHORARRAY(B360),_xlfn.ANCHORARRAY(B360)&lt;&gt;0),"")</f>
        <v/>
      </c>
      <c r="K360">
        <f>EnterData!F364</f>
        <v>0</v>
      </c>
      <c r="L360" t="str" cm="1">
        <f t="array" aca="1" ref="L360" ca="1">IFERROR(IF(G360&lt;&gt;"",_xlfn.ANCHORARRAY(G360),IF(OR(K360=0,K360=""),TRANSPOSE(T.Name),TRANSPOSE(_xlfn._xlws.FILTER('Rot.Out'!Q:Q &amp; "",('Rot.Out'!O:O=ED.LookUps!K360)*('Rot.Out'!V:V&lt;&gt;"Yes"))))),"Error please report")</f>
        <v>Error please report</v>
      </c>
      <c r="ATK360" t="str" cm="1">
        <f t="array" ref="ATK360">IFERROR(IF(K360=0,TRANSPOSE(_xlfn.ANCHORARRAY(#REF!)),TRANSPOSE(_xlfn._xlws.FILTER('Rot.Out'!Q:Q,('Rot.Out'!O:O=ED.LookUps!K360)*('Rot.Out'!V:V="Yes")))),"")</f>
        <v/>
      </c>
    </row>
    <row r="361" spans="1:12 1207:1207" x14ac:dyDescent="0.35">
      <c r="A361" t="e">
        <f>EnterData!#REF!</f>
        <v>#REF!</v>
      </c>
      <c r="B361" t="e" cm="1">
        <f t="array" ref="B361">IF(OR(A361="",A361=0),"",IFERROR(_xlfn._xlws.FILTER(#REF! &amp; "",#REF!=ED.LookUps!A361),""))</f>
        <v>#REF!</v>
      </c>
      <c r="G361" t="str" cm="1">
        <f t="array" ref="G361">IFERROR(_xlfn._xlws.FILTER(_xlfn.ANCHORARRAY(B361),_xlfn.ANCHORARRAY(B361)&lt;&gt;0),"")</f>
        <v/>
      </c>
      <c r="K361">
        <f>EnterData!F365</f>
        <v>0</v>
      </c>
      <c r="L361" t="str" cm="1">
        <f t="array" aca="1" ref="L361" ca="1">IFERROR(IF(G361&lt;&gt;"",_xlfn.ANCHORARRAY(G361),IF(OR(K361=0,K361=""),TRANSPOSE(T.Name),TRANSPOSE(_xlfn._xlws.FILTER('Rot.Out'!Q:Q &amp; "",('Rot.Out'!O:O=ED.LookUps!K361)*('Rot.Out'!V:V&lt;&gt;"Yes"))))),"Error please report")</f>
        <v>Error please report</v>
      </c>
      <c r="ATK361" t="str" cm="1">
        <f t="array" ref="ATK361">IFERROR(IF(K361=0,TRANSPOSE(_xlfn.ANCHORARRAY(#REF!)),TRANSPOSE(_xlfn._xlws.FILTER('Rot.Out'!Q:Q,('Rot.Out'!O:O=ED.LookUps!K361)*('Rot.Out'!V:V="Yes")))),"")</f>
        <v/>
      </c>
    </row>
    <row r="362" spans="1:12 1207:1207" x14ac:dyDescent="0.35">
      <c r="A362" t="e">
        <f>EnterData!#REF!</f>
        <v>#REF!</v>
      </c>
      <c r="B362" t="e" cm="1">
        <f t="array" ref="B362">IF(OR(A362="",A362=0),"",IFERROR(_xlfn._xlws.FILTER(#REF! &amp; "",#REF!=ED.LookUps!A362),""))</f>
        <v>#REF!</v>
      </c>
      <c r="G362" t="str" cm="1">
        <f t="array" ref="G362">IFERROR(_xlfn._xlws.FILTER(_xlfn.ANCHORARRAY(B362),_xlfn.ANCHORARRAY(B362)&lt;&gt;0),"")</f>
        <v/>
      </c>
      <c r="K362">
        <f>EnterData!F366</f>
        <v>0</v>
      </c>
      <c r="L362" t="str" cm="1">
        <f t="array" aca="1" ref="L362" ca="1">IFERROR(IF(G362&lt;&gt;"",_xlfn.ANCHORARRAY(G362),IF(OR(K362=0,K362=""),TRANSPOSE(T.Name),TRANSPOSE(_xlfn._xlws.FILTER('Rot.Out'!Q:Q &amp; "",('Rot.Out'!O:O=ED.LookUps!K362)*('Rot.Out'!V:V&lt;&gt;"Yes"))))),"Error please report")</f>
        <v>Error please report</v>
      </c>
      <c r="ATK362" t="str" cm="1">
        <f t="array" ref="ATK362">IFERROR(IF(K362=0,TRANSPOSE(_xlfn.ANCHORARRAY(#REF!)),TRANSPOSE(_xlfn._xlws.FILTER('Rot.Out'!Q:Q,('Rot.Out'!O:O=ED.LookUps!K362)*('Rot.Out'!V:V="Yes")))),"")</f>
        <v/>
      </c>
    </row>
    <row r="363" spans="1:12 1207:1207" x14ac:dyDescent="0.35">
      <c r="A363" t="e">
        <f>EnterData!#REF!</f>
        <v>#REF!</v>
      </c>
      <c r="B363" t="e" cm="1">
        <f t="array" ref="B363">IF(OR(A363="",A363=0),"",IFERROR(_xlfn._xlws.FILTER(#REF! &amp; "",#REF!=ED.LookUps!A363),""))</f>
        <v>#REF!</v>
      </c>
      <c r="G363" t="str" cm="1">
        <f t="array" ref="G363">IFERROR(_xlfn._xlws.FILTER(_xlfn.ANCHORARRAY(B363),_xlfn.ANCHORARRAY(B363)&lt;&gt;0),"")</f>
        <v/>
      </c>
      <c r="K363">
        <f>EnterData!F367</f>
        <v>0</v>
      </c>
      <c r="L363" t="str" cm="1">
        <f t="array" aca="1" ref="L363" ca="1">IFERROR(IF(G363&lt;&gt;"",_xlfn.ANCHORARRAY(G363),IF(OR(K363=0,K363=""),TRANSPOSE(T.Name),TRANSPOSE(_xlfn._xlws.FILTER('Rot.Out'!Q:Q &amp; "",('Rot.Out'!O:O=ED.LookUps!K363)*('Rot.Out'!V:V&lt;&gt;"Yes"))))),"Error please report")</f>
        <v>Error please report</v>
      </c>
      <c r="ATK363" t="str" cm="1">
        <f t="array" ref="ATK363">IFERROR(IF(K363=0,TRANSPOSE(_xlfn.ANCHORARRAY(#REF!)),TRANSPOSE(_xlfn._xlws.FILTER('Rot.Out'!Q:Q,('Rot.Out'!O:O=ED.LookUps!K363)*('Rot.Out'!V:V="Yes")))),"")</f>
        <v/>
      </c>
    </row>
    <row r="364" spans="1:12 1207:1207" x14ac:dyDescent="0.35">
      <c r="A364" t="e">
        <f>EnterData!#REF!</f>
        <v>#REF!</v>
      </c>
      <c r="B364" t="e" cm="1">
        <f t="array" ref="B364">IF(OR(A364="",A364=0),"",IFERROR(_xlfn._xlws.FILTER(#REF! &amp; "",#REF!=ED.LookUps!A364),""))</f>
        <v>#REF!</v>
      </c>
      <c r="G364" t="str" cm="1">
        <f t="array" ref="G364">IFERROR(_xlfn._xlws.FILTER(_xlfn.ANCHORARRAY(B364),_xlfn.ANCHORARRAY(B364)&lt;&gt;0),"")</f>
        <v/>
      </c>
      <c r="K364">
        <f>EnterData!F368</f>
        <v>0</v>
      </c>
      <c r="L364" t="str" cm="1">
        <f t="array" aca="1" ref="L364" ca="1">IFERROR(IF(G364&lt;&gt;"",_xlfn.ANCHORARRAY(G364),IF(OR(K364=0,K364=""),TRANSPOSE(T.Name),TRANSPOSE(_xlfn._xlws.FILTER('Rot.Out'!Q:Q &amp; "",('Rot.Out'!O:O=ED.LookUps!K364)*('Rot.Out'!V:V&lt;&gt;"Yes"))))),"Error please report")</f>
        <v>Error please report</v>
      </c>
      <c r="ATK364" t="str" cm="1">
        <f t="array" ref="ATK364">IFERROR(IF(K364=0,TRANSPOSE(_xlfn.ANCHORARRAY(#REF!)),TRANSPOSE(_xlfn._xlws.FILTER('Rot.Out'!Q:Q,('Rot.Out'!O:O=ED.LookUps!K364)*('Rot.Out'!V:V="Yes")))),"")</f>
        <v/>
      </c>
    </row>
    <row r="365" spans="1:12 1207:1207" x14ac:dyDescent="0.35">
      <c r="A365" t="e">
        <f>EnterData!#REF!</f>
        <v>#REF!</v>
      </c>
      <c r="B365" t="e" cm="1">
        <f t="array" ref="B365">IF(OR(A365="",A365=0),"",IFERROR(_xlfn._xlws.FILTER(#REF! &amp; "",#REF!=ED.LookUps!A365),""))</f>
        <v>#REF!</v>
      </c>
      <c r="G365" t="str" cm="1">
        <f t="array" ref="G365">IFERROR(_xlfn._xlws.FILTER(_xlfn.ANCHORARRAY(B365),_xlfn.ANCHORARRAY(B365)&lt;&gt;0),"")</f>
        <v/>
      </c>
      <c r="K365">
        <f>EnterData!F369</f>
        <v>0</v>
      </c>
      <c r="L365" t="str" cm="1">
        <f t="array" aca="1" ref="L365" ca="1">IFERROR(IF(G365&lt;&gt;"",_xlfn.ANCHORARRAY(G365),IF(OR(K365=0,K365=""),TRANSPOSE(T.Name),TRANSPOSE(_xlfn._xlws.FILTER('Rot.Out'!Q:Q &amp; "",('Rot.Out'!O:O=ED.LookUps!K365)*('Rot.Out'!V:V&lt;&gt;"Yes"))))),"Error please report")</f>
        <v>Error please report</v>
      </c>
      <c r="ATK365" t="str" cm="1">
        <f t="array" ref="ATK365">IFERROR(IF(K365=0,TRANSPOSE(_xlfn.ANCHORARRAY(#REF!)),TRANSPOSE(_xlfn._xlws.FILTER('Rot.Out'!Q:Q,('Rot.Out'!O:O=ED.LookUps!K365)*('Rot.Out'!V:V="Yes")))),"")</f>
        <v/>
      </c>
    </row>
    <row r="366" spans="1:12 1207:1207" x14ac:dyDescent="0.35">
      <c r="A366" t="e">
        <f>EnterData!#REF!</f>
        <v>#REF!</v>
      </c>
      <c r="B366" t="e" cm="1">
        <f t="array" ref="B366">IF(OR(A366="",A366=0),"",IFERROR(_xlfn._xlws.FILTER(#REF! &amp; "",#REF!=ED.LookUps!A366),""))</f>
        <v>#REF!</v>
      </c>
      <c r="G366" t="str" cm="1">
        <f t="array" ref="G366">IFERROR(_xlfn._xlws.FILTER(_xlfn.ANCHORARRAY(B366),_xlfn.ANCHORARRAY(B366)&lt;&gt;0),"")</f>
        <v/>
      </c>
      <c r="K366">
        <f>EnterData!F370</f>
        <v>0</v>
      </c>
      <c r="L366" t="str" cm="1">
        <f t="array" aca="1" ref="L366" ca="1">IFERROR(IF(G366&lt;&gt;"",_xlfn.ANCHORARRAY(G366),IF(OR(K366=0,K366=""),TRANSPOSE(T.Name),TRANSPOSE(_xlfn._xlws.FILTER('Rot.Out'!Q:Q &amp; "",('Rot.Out'!O:O=ED.LookUps!K366)*('Rot.Out'!V:V&lt;&gt;"Yes"))))),"Error please report")</f>
        <v>Error please report</v>
      </c>
      <c r="ATK366" t="str" cm="1">
        <f t="array" ref="ATK366">IFERROR(IF(K366=0,TRANSPOSE(_xlfn.ANCHORARRAY(#REF!)),TRANSPOSE(_xlfn._xlws.FILTER('Rot.Out'!Q:Q,('Rot.Out'!O:O=ED.LookUps!K366)*('Rot.Out'!V:V="Yes")))),"")</f>
        <v/>
      </c>
    </row>
    <row r="367" spans="1:12 1207:1207" x14ac:dyDescent="0.35">
      <c r="A367" t="e">
        <f>EnterData!#REF!</f>
        <v>#REF!</v>
      </c>
      <c r="B367" t="e" cm="1">
        <f t="array" ref="B367">IF(OR(A367="",A367=0),"",IFERROR(_xlfn._xlws.FILTER(#REF! &amp; "",#REF!=ED.LookUps!A367),""))</f>
        <v>#REF!</v>
      </c>
      <c r="G367" t="str" cm="1">
        <f t="array" ref="G367">IFERROR(_xlfn._xlws.FILTER(_xlfn.ANCHORARRAY(B367),_xlfn.ANCHORARRAY(B367)&lt;&gt;0),"")</f>
        <v/>
      </c>
      <c r="K367">
        <f>EnterData!F371</f>
        <v>0</v>
      </c>
      <c r="L367" t="str" cm="1">
        <f t="array" aca="1" ref="L367" ca="1">IFERROR(IF(G367&lt;&gt;"",_xlfn.ANCHORARRAY(G367),IF(OR(K367=0,K367=""),TRANSPOSE(T.Name),TRANSPOSE(_xlfn._xlws.FILTER('Rot.Out'!Q:Q &amp; "",('Rot.Out'!O:O=ED.LookUps!K367)*('Rot.Out'!V:V&lt;&gt;"Yes"))))),"Error please report")</f>
        <v>Error please report</v>
      </c>
      <c r="ATK367" t="str" cm="1">
        <f t="array" ref="ATK367">IFERROR(IF(K367=0,TRANSPOSE(_xlfn.ANCHORARRAY(#REF!)),TRANSPOSE(_xlfn._xlws.FILTER('Rot.Out'!Q:Q,('Rot.Out'!O:O=ED.LookUps!K367)*('Rot.Out'!V:V="Yes")))),"")</f>
        <v/>
      </c>
    </row>
    <row r="368" spans="1:12 1207:1207" x14ac:dyDescent="0.35">
      <c r="A368" t="e">
        <f>EnterData!#REF!</f>
        <v>#REF!</v>
      </c>
      <c r="B368" t="e" cm="1">
        <f t="array" ref="B368">IF(OR(A368="",A368=0),"",IFERROR(_xlfn._xlws.FILTER(#REF! &amp; "",#REF!=ED.LookUps!A368),""))</f>
        <v>#REF!</v>
      </c>
      <c r="G368" t="str" cm="1">
        <f t="array" ref="G368">IFERROR(_xlfn._xlws.FILTER(_xlfn.ANCHORARRAY(B368),_xlfn.ANCHORARRAY(B368)&lt;&gt;0),"")</f>
        <v/>
      </c>
      <c r="K368">
        <f>EnterData!F372</f>
        <v>0</v>
      </c>
      <c r="L368" t="str" cm="1">
        <f t="array" aca="1" ref="L368" ca="1">IFERROR(IF(G368&lt;&gt;"",_xlfn.ANCHORARRAY(G368),IF(OR(K368=0,K368=""),TRANSPOSE(T.Name),TRANSPOSE(_xlfn._xlws.FILTER('Rot.Out'!Q:Q &amp; "",('Rot.Out'!O:O=ED.LookUps!K368)*('Rot.Out'!V:V&lt;&gt;"Yes"))))),"Error please report")</f>
        <v>Error please report</v>
      </c>
      <c r="ATK368" t="str" cm="1">
        <f t="array" ref="ATK368">IFERROR(IF(K368=0,TRANSPOSE(_xlfn.ANCHORARRAY(#REF!)),TRANSPOSE(_xlfn._xlws.FILTER('Rot.Out'!Q:Q,('Rot.Out'!O:O=ED.LookUps!K368)*('Rot.Out'!V:V="Yes")))),"")</f>
        <v/>
      </c>
    </row>
    <row r="369" spans="1:12 1207:1207" x14ac:dyDescent="0.35">
      <c r="A369" t="e">
        <f>EnterData!#REF!</f>
        <v>#REF!</v>
      </c>
      <c r="B369" t="e" cm="1">
        <f t="array" ref="B369">IF(OR(A369="",A369=0),"",IFERROR(_xlfn._xlws.FILTER(#REF! &amp; "",#REF!=ED.LookUps!A369),""))</f>
        <v>#REF!</v>
      </c>
      <c r="G369" t="str" cm="1">
        <f t="array" ref="G369">IFERROR(_xlfn._xlws.FILTER(_xlfn.ANCHORARRAY(B369),_xlfn.ANCHORARRAY(B369)&lt;&gt;0),"")</f>
        <v/>
      </c>
      <c r="K369">
        <f>EnterData!F373</f>
        <v>0</v>
      </c>
      <c r="L369" t="str" cm="1">
        <f t="array" aca="1" ref="L369" ca="1">IFERROR(IF(G369&lt;&gt;"",_xlfn.ANCHORARRAY(G369),IF(OR(K369=0,K369=""),TRANSPOSE(T.Name),TRANSPOSE(_xlfn._xlws.FILTER('Rot.Out'!Q:Q &amp; "",('Rot.Out'!O:O=ED.LookUps!K369)*('Rot.Out'!V:V&lt;&gt;"Yes"))))),"Error please report")</f>
        <v>Error please report</v>
      </c>
      <c r="ATK369" t="str" cm="1">
        <f t="array" ref="ATK369">IFERROR(IF(K369=0,TRANSPOSE(_xlfn.ANCHORARRAY(#REF!)),TRANSPOSE(_xlfn._xlws.FILTER('Rot.Out'!Q:Q,('Rot.Out'!O:O=ED.LookUps!K369)*('Rot.Out'!V:V="Yes")))),"")</f>
        <v/>
      </c>
    </row>
    <row r="370" spans="1:12 1207:1207" x14ac:dyDescent="0.35">
      <c r="A370" t="e">
        <f>EnterData!#REF!</f>
        <v>#REF!</v>
      </c>
      <c r="B370" t="e" cm="1">
        <f t="array" ref="B370">IF(OR(A370="",A370=0),"",IFERROR(_xlfn._xlws.FILTER(#REF! &amp; "",#REF!=ED.LookUps!A370),""))</f>
        <v>#REF!</v>
      </c>
      <c r="G370" t="str" cm="1">
        <f t="array" ref="G370">IFERROR(_xlfn._xlws.FILTER(_xlfn.ANCHORARRAY(B370),_xlfn.ANCHORARRAY(B370)&lt;&gt;0),"")</f>
        <v/>
      </c>
      <c r="K370">
        <f>EnterData!F374</f>
        <v>0</v>
      </c>
      <c r="L370" t="str" cm="1">
        <f t="array" aca="1" ref="L370" ca="1">IFERROR(IF(G370&lt;&gt;"",_xlfn.ANCHORARRAY(G370),IF(OR(K370=0,K370=""),TRANSPOSE(T.Name),TRANSPOSE(_xlfn._xlws.FILTER('Rot.Out'!Q:Q &amp; "",('Rot.Out'!O:O=ED.LookUps!K370)*('Rot.Out'!V:V&lt;&gt;"Yes"))))),"Error please report")</f>
        <v>Error please report</v>
      </c>
      <c r="ATK370" t="str" cm="1">
        <f t="array" ref="ATK370">IFERROR(IF(K370=0,TRANSPOSE(_xlfn.ANCHORARRAY(#REF!)),TRANSPOSE(_xlfn._xlws.FILTER('Rot.Out'!Q:Q,('Rot.Out'!O:O=ED.LookUps!K370)*('Rot.Out'!V:V="Yes")))),"")</f>
        <v/>
      </c>
    </row>
    <row r="371" spans="1:12 1207:1207" x14ac:dyDescent="0.35">
      <c r="A371" t="e">
        <f>EnterData!#REF!</f>
        <v>#REF!</v>
      </c>
      <c r="B371" t="e" cm="1">
        <f t="array" ref="B371">IF(OR(A371="",A371=0),"",IFERROR(_xlfn._xlws.FILTER(#REF! &amp; "",#REF!=ED.LookUps!A371),""))</f>
        <v>#REF!</v>
      </c>
      <c r="G371" t="str" cm="1">
        <f t="array" ref="G371">IFERROR(_xlfn._xlws.FILTER(_xlfn.ANCHORARRAY(B371),_xlfn.ANCHORARRAY(B371)&lt;&gt;0),"")</f>
        <v/>
      </c>
      <c r="K371">
        <f>EnterData!F375</f>
        <v>0</v>
      </c>
      <c r="L371" t="str" cm="1">
        <f t="array" aca="1" ref="L371" ca="1">IFERROR(IF(G371&lt;&gt;"",_xlfn.ANCHORARRAY(G371),IF(OR(K371=0,K371=""),TRANSPOSE(T.Name),TRANSPOSE(_xlfn._xlws.FILTER('Rot.Out'!Q:Q &amp; "",('Rot.Out'!O:O=ED.LookUps!K371)*('Rot.Out'!V:V&lt;&gt;"Yes"))))),"Error please report")</f>
        <v>Error please report</v>
      </c>
      <c r="ATK371" t="str" cm="1">
        <f t="array" ref="ATK371">IFERROR(IF(K371=0,TRANSPOSE(_xlfn.ANCHORARRAY(#REF!)),TRANSPOSE(_xlfn._xlws.FILTER('Rot.Out'!Q:Q,('Rot.Out'!O:O=ED.LookUps!K371)*('Rot.Out'!V:V="Yes")))),"")</f>
        <v/>
      </c>
    </row>
    <row r="372" spans="1:12 1207:1207" x14ac:dyDescent="0.35">
      <c r="A372" t="e">
        <f>EnterData!#REF!</f>
        <v>#REF!</v>
      </c>
      <c r="B372" t="e" cm="1">
        <f t="array" ref="B372">IF(OR(A372="",A372=0),"",IFERROR(_xlfn._xlws.FILTER(#REF! &amp; "",#REF!=ED.LookUps!A372),""))</f>
        <v>#REF!</v>
      </c>
      <c r="G372" t="str" cm="1">
        <f t="array" ref="G372">IFERROR(_xlfn._xlws.FILTER(_xlfn.ANCHORARRAY(B372),_xlfn.ANCHORARRAY(B372)&lt;&gt;0),"")</f>
        <v/>
      </c>
      <c r="K372">
        <f>EnterData!F376</f>
        <v>0</v>
      </c>
      <c r="L372" t="str" cm="1">
        <f t="array" aca="1" ref="L372" ca="1">IFERROR(IF(G372&lt;&gt;"",_xlfn.ANCHORARRAY(G372),IF(OR(K372=0,K372=""),TRANSPOSE(T.Name),TRANSPOSE(_xlfn._xlws.FILTER('Rot.Out'!Q:Q &amp; "",('Rot.Out'!O:O=ED.LookUps!K372)*('Rot.Out'!V:V&lt;&gt;"Yes"))))),"Error please report")</f>
        <v>Error please report</v>
      </c>
      <c r="ATK372" t="str" cm="1">
        <f t="array" ref="ATK372">IFERROR(IF(K372=0,TRANSPOSE(_xlfn.ANCHORARRAY(#REF!)),TRANSPOSE(_xlfn._xlws.FILTER('Rot.Out'!Q:Q,('Rot.Out'!O:O=ED.LookUps!K372)*('Rot.Out'!V:V="Yes")))),"")</f>
        <v/>
      </c>
    </row>
    <row r="373" spans="1:12 1207:1207" x14ac:dyDescent="0.35">
      <c r="A373" t="e">
        <f>EnterData!#REF!</f>
        <v>#REF!</v>
      </c>
      <c r="B373" t="e" cm="1">
        <f t="array" ref="B373">IF(OR(A373="",A373=0),"",IFERROR(_xlfn._xlws.FILTER(#REF! &amp; "",#REF!=ED.LookUps!A373),""))</f>
        <v>#REF!</v>
      </c>
      <c r="G373" t="str" cm="1">
        <f t="array" ref="G373">IFERROR(_xlfn._xlws.FILTER(_xlfn.ANCHORARRAY(B373),_xlfn.ANCHORARRAY(B373)&lt;&gt;0),"")</f>
        <v/>
      </c>
      <c r="K373">
        <f>EnterData!F377</f>
        <v>0</v>
      </c>
      <c r="L373" t="str" cm="1">
        <f t="array" aca="1" ref="L373" ca="1">IFERROR(IF(G373&lt;&gt;"",_xlfn.ANCHORARRAY(G373),IF(OR(K373=0,K373=""),TRANSPOSE(T.Name),TRANSPOSE(_xlfn._xlws.FILTER('Rot.Out'!Q:Q &amp; "",('Rot.Out'!O:O=ED.LookUps!K373)*('Rot.Out'!V:V&lt;&gt;"Yes"))))),"Error please report")</f>
        <v>Error please report</v>
      </c>
      <c r="ATK373" t="str" cm="1">
        <f t="array" ref="ATK373">IFERROR(IF(K373=0,TRANSPOSE(_xlfn.ANCHORARRAY(#REF!)),TRANSPOSE(_xlfn._xlws.FILTER('Rot.Out'!Q:Q,('Rot.Out'!O:O=ED.LookUps!K373)*('Rot.Out'!V:V="Yes")))),"")</f>
        <v/>
      </c>
    </row>
    <row r="374" spans="1:12 1207:1207" x14ac:dyDescent="0.35">
      <c r="A374" t="e">
        <f>EnterData!#REF!</f>
        <v>#REF!</v>
      </c>
      <c r="B374" t="e" cm="1">
        <f t="array" ref="B374">IF(OR(A374="",A374=0),"",IFERROR(_xlfn._xlws.FILTER(#REF! &amp; "",#REF!=ED.LookUps!A374),""))</f>
        <v>#REF!</v>
      </c>
      <c r="G374" t="str" cm="1">
        <f t="array" ref="G374">IFERROR(_xlfn._xlws.FILTER(_xlfn.ANCHORARRAY(B374),_xlfn.ANCHORARRAY(B374)&lt;&gt;0),"")</f>
        <v/>
      </c>
      <c r="K374">
        <f>EnterData!F378</f>
        <v>0</v>
      </c>
      <c r="L374" t="str" cm="1">
        <f t="array" aca="1" ref="L374" ca="1">IFERROR(IF(G374&lt;&gt;"",_xlfn.ANCHORARRAY(G374),IF(OR(K374=0,K374=""),TRANSPOSE(T.Name),TRANSPOSE(_xlfn._xlws.FILTER('Rot.Out'!Q:Q &amp; "",('Rot.Out'!O:O=ED.LookUps!K374)*('Rot.Out'!V:V&lt;&gt;"Yes"))))),"Error please report")</f>
        <v>Error please report</v>
      </c>
      <c r="ATK374" t="str" cm="1">
        <f t="array" ref="ATK374">IFERROR(IF(K374=0,TRANSPOSE(_xlfn.ANCHORARRAY(#REF!)),TRANSPOSE(_xlfn._xlws.FILTER('Rot.Out'!Q:Q,('Rot.Out'!O:O=ED.LookUps!K374)*('Rot.Out'!V:V="Yes")))),"")</f>
        <v/>
      </c>
    </row>
    <row r="375" spans="1:12 1207:1207" x14ac:dyDescent="0.35">
      <c r="A375" t="e">
        <f>EnterData!#REF!</f>
        <v>#REF!</v>
      </c>
      <c r="B375" t="e" cm="1">
        <f t="array" ref="B375">IF(OR(A375="",A375=0),"",IFERROR(_xlfn._xlws.FILTER(#REF! &amp; "",#REF!=ED.LookUps!A375),""))</f>
        <v>#REF!</v>
      </c>
      <c r="G375" t="str" cm="1">
        <f t="array" ref="G375">IFERROR(_xlfn._xlws.FILTER(_xlfn.ANCHORARRAY(B375),_xlfn.ANCHORARRAY(B375)&lt;&gt;0),"")</f>
        <v/>
      </c>
      <c r="K375">
        <f>EnterData!F379</f>
        <v>0</v>
      </c>
      <c r="L375" t="str" cm="1">
        <f t="array" aca="1" ref="L375" ca="1">IFERROR(IF(G375&lt;&gt;"",_xlfn.ANCHORARRAY(G375),IF(OR(K375=0,K375=""),TRANSPOSE(T.Name),TRANSPOSE(_xlfn._xlws.FILTER('Rot.Out'!Q:Q &amp; "",('Rot.Out'!O:O=ED.LookUps!K375)*('Rot.Out'!V:V&lt;&gt;"Yes"))))),"Error please report")</f>
        <v>Error please report</v>
      </c>
      <c r="ATK375" t="str" cm="1">
        <f t="array" ref="ATK375">IFERROR(IF(K375=0,TRANSPOSE(_xlfn.ANCHORARRAY(#REF!)),TRANSPOSE(_xlfn._xlws.FILTER('Rot.Out'!Q:Q,('Rot.Out'!O:O=ED.LookUps!K375)*('Rot.Out'!V:V="Yes")))),"")</f>
        <v/>
      </c>
    </row>
    <row r="376" spans="1:12 1207:1207" x14ac:dyDescent="0.35">
      <c r="A376" t="e">
        <f>EnterData!#REF!</f>
        <v>#REF!</v>
      </c>
      <c r="B376" t="e" cm="1">
        <f t="array" ref="B376">IF(OR(A376="",A376=0),"",IFERROR(_xlfn._xlws.FILTER(#REF! &amp; "",#REF!=ED.LookUps!A376),""))</f>
        <v>#REF!</v>
      </c>
      <c r="G376" t="str" cm="1">
        <f t="array" ref="G376">IFERROR(_xlfn._xlws.FILTER(_xlfn.ANCHORARRAY(B376),_xlfn.ANCHORARRAY(B376)&lt;&gt;0),"")</f>
        <v/>
      </c>
      <c r="K376">
        <f>EnterData!F380</f>
        <v>0</v>
      </c>
      <c r="L376" t="str" cm="1">
        <f t="array" aca="1" ref="L376" ca="1">IFERROR(IF(G376&lt;&gt;"",_xlfn.ANCHORARRAY(G376),IF(OR(K376=0,K376=""),TRANSPOSE(T.Name),TRANSPOSE(_xlfn._xlws.FILTER('Rot.Out'!Q:Q &amp; "",('Rot.Out'!O:O=ED.LookUps!K376)*('Rot.Out'!V:V&lt;&gt;"Yes"))))),"Error please report")</f>
        <v>Error please report</v>
      </c>
      <c r="ATK376" t="str" cm="1">
        <f t="array" ref="ATK376">IFERROR(IF(K376=0,TRANSPOSE(_xlfn.ANCHORARRAY(#REF!)),TRANSPOSE(_xlfn._xlws.FILTER('Rot.Out'!Q:Q,('Rot.Out'!O:O=ED.LookUps!K376)*('Rot.Out'!V:V="Yes")))),"")</f>
        <v/>
      </c>
    </row>
    <row r="377" spans="1:12 1207:1207" x14ac:dyDescent="0.35">
      <c r="A377" t="e">
        <f>EnterData!#REF!</f>
        <v>#REF!</v>
      </c>
      <c r="B377" t="e" cm="1">
        <f t="array" ref="B377">IF(OR(A377="",A377=0),"",IFERROR(_xlfn._xlws.FILTER(#REF! &amp; "",#REF!=ED.LookUps!A377),""))</f>
        <v>#REF!</v>
      </c>
      <c r="G377" t="str" cm="1">
        <f t="array" ref="G377">IFERROR(_xlfn._xlws.FILTER(_xlfn.ANCHORARRAY(B377),_xlfn.ANCHORARRAY(B377)&lt;&gt;0),"")</f>
        <v/>
      </c>
      <c r="K377">
        <f>EnterData!F381</f>
        <v>0</v>
      </c>
      <c r="L377" t="str" cm="1">
        <f t="array" aca="1" ref="L377" ca="1">IFERROR(IF(G377&lt;&gt;"",_xlfn.ANCHORARRAY(G377),IF(OR(K377=0,K377=""),TRANSPOSE(T.Name),TRANSPOSE(_xlfn._xlws.FILTER('Rot.Out'!Q:Q &amp; "",('Rot.Out'!O:O=ED.LookUps!K377)*('Rot.Out'!V:V&lt;&gt;"Yes"))))),"Error please report")</f>
        <v>Error please report</v>
      </c>
      <c r="ATK377" t="str" cm="1">
        <f t="array" ref="ATK377">IFERROR(IF(K377=0,TRANSPOSE(_xlfn.ANCHORARRAY(#REF!)),TRANSPOSE(_xlfn._xlws.FILTER('Rot.Out'!Q:Q,('Rot.Out'!O:O=ED.LookUps!K377)*('Rot.Out'!V:V="Yes")))),"")</f>
        <v/>
      </c>
    </row>
    <row r="378" spans="1:12 1207:1207" x14ac:dyDescent="0.35">
      <c r="A378" t="e">
        <f>EnterData!#REF!</f>
        <v>#REF!</v>
      </c>
      <c r="B378" t="e" cm="1">
        <f t="array" ref="B378">IF(OR(A378="",A378=0),"",IFERROR(_xlfn._xlws.FILTER(#REF! &amp; "",#REF!=ED.LookUps!A378),""))</f>
        <v>#REF!</v>
      </c>
      <c r="G378" t="str" cm="1">
        <f t="array" ref="G378">IFERROR(_xlfn._xlws.FILTER(_xlfn.ANCHORARRAY(B378),_xlfn.ANCHORARRAY(B378)&lt;&gt;0),"")</f>
        <v/>
      </c>
      <c r="K378">
        <f>EnterData!F382</f>
        <v>0</v>
      </c>
      <c r="L378" t="str" cm="1">
        <f t="array" aca="1" ref="L378" ca="1">IFERROR(IF(G378&lt;&gt;"",_xlfn.ANCHORARRAY(G378),IF(OR(K378=0,K378=""),TRANSPOSE(T.Name),TRANSPOSE(_xlfn._xlws.FILTER('Rot.Out'!Q:Q &amp; "",('Rot.Out'!O:O=ED.LookUps!K378)*('Rot.Out'!V:V&lt;&gt;"Yes"))))),"Error please report")</f>
        <v>Error please report</v>
      </c>
      <c r="ATK378" t="str" cm="1">
        <f t="array" ref="ATK378">IFERROR(IF(K378=0,TRANSPOSE(_xlfn.ANCHORARRAY(#REF!)),TRANSPOSE(_xlfn._xlws.FILTER('Rot.Out'!Q:Q,('Rot.Out'!O:O=ED.LookUps!K378)*('Rot.Out'!V:V="Yes")))),"")</f>
        <v/>
      </c>
    </row>
    <row r="379" spans="1:12 1207:1207" x14ac:dyDescent="0.35">
      <c r="A379" t="e">
        <f>EnterData!#REF!</f>
        <v>#REF!</v>
      </c>
      <c r="B379" t="e" cm="1">
        <f t="array" ref="B379">IF(OR(A379="",A379=0),"",IFERROR(_xlfn._xlws.FILTER(#REF! &amp; "",#REF!=ED.LookUps!A379),""))</f>
        <v>#REF!</v>
      </c>
      <c r="G379" t="str" cm="1">
        <f t="array" ref="G379">IFERROR(_xlfn._xlws.FILTER(_xlfn.ANCHORARRAY(B379),_xlfn.ANCHORARRAY(B379)&lt;&gt;0),"")</f>
        <v/>
      </c>
      <c r="K379">
        <f>EnterData!F383</f>
        <v>0</v>
      </c>
      <c r="L379" t="str" cm="1">
        <f t="array" aca="1" ref="L379" ca="1">IFERROR(IF(G379&lt;&gt;"",_xlfn.ANCHORARRAY(G379),IF(OR(K379=0,K379=""),TRANSPOSE(T.Name),TRANSPOSE(_xlfn._xlws.FILTER('Rot.Out'!Q:Q &amp; "",('Rot.Out'!O:O=ED.LookUps!K379)*('Rot.Out'!V:V&lt;&gt;"Yes"))))),"Error please report")</f>
        <v>Error please report</v>
      </c>
      <c r="ATK379" t="str" cm="1">
        <f t="array" ref="ATK379">IFERROR(IF(K379=0,TRANSPOSE(_xlfn.ANCHORARRAY(#REF!)),TRANSPOSE(_xlfn._xlws.FILTER('Rot.Out'!Q:Q,('Rot.Out'!O:O=ED.LookUps!K379)*('Rot.Out'!V:V="Yes")))),"")</f>
        <v/>
      </c>
    </row>
    <row r="380" spans="1:12 1207:1207" x14ac:dyDescent="0.35">
      <c r="A380" t="e">
        <f>EnterData!#REF!</f>
        <v>#REF!</v>
      </c>
      <c r="B380" t="e" cm="1">
        <f t="array" ref="B380">IF(OR(A380="",A380=0),"",IFERROR(_xlfn._xlws.FILTER(#REF! &amp; "",#REF!=ED.LookUps!A380),""))</f>
        <v>#REF!</v>
      </c>
      <c r="G380" t="str" cm="1">
        <f t="array" ref="G380">IFERROR(_xlfn._xlws.FILTER(_xlfn.ANCHORARRAY(B380),_xlfn.ANCHORARRAY(B380)&lt;&gt;0),"")</f>
        <v/>
      </c>
      <c r="K380">
        <f>EnterData!F384</f>
        <v>0</v>
      </c>
      <c r="L380" t="str" cm="1">
        <f t="array" aca="1" ref="L380" ca="1">IFERROR(IF(G380&lt;&gt;"",_xlfn.ANCHORARRAY(G380),IF(OR(K380=0,K380=""),TRANSPOSE(T.Name),TRANSPOSE(_xlfn._xlws.FILTER('Rot.Out'!Q:Q &amp; "",('Rot.Out'!O:O=ED.LookUps!K380)*('Rot.Out'!V:V&lt;&gt;"Yes"))))),"Error please report")</f>
        <v>Error please report</v>
      </c>
      <c r="ATK380" t="str" cm="1">
        <f t="array" ref="ATK380">IFERROR(IF(K380=0,TRANSPOSE(_xlfn.ANCHORARRAY(#REF!)),TRANSPOSE(_xlfn._xlws.FILTER('Rot.Out'!Q:Q,('Rot.Out'!O:O=ED.LookUps!K380)*('Rot.Out'!V:V="Yes")))),"")</f>
        <v/>
      </c>
    </row>
    <row r="381" spans="1:12 1207:1207" x14ac:dyDescent="0.35">
      <c r="A381" t="e">
        <f>EnterData!#REF!</f>
        <v>#REF!</v>
      </c>
      <c r="B381" t="e" cm="1">
        <f t="array" ref="B381">IF(OR(A381="",A381=0),"",IFERROR(_xlfn._xlws.FILTER(#REF! &amp; "",#REF!=ED.LookUps!A381),""))</f>
        <v>#REF!</v>
      </c>
      <c r="G381" t="str" cm="1">
        <f t="array" ref="G381">IFERROR(_xlfn._xlws.FILTER(_xlfn.ANCHORARRAY(B381),_xlfn.ANCHORARRAY(B381)&lt;&gt;0),"")</f>
        <v/>
      </c>
      <c r="K381">
        <f>EnterData!F385</f>
        <v>0</v>
      </c>
      <c r="L381" t="str" cm="1">
        <f t="array" aca="1" ref="L381" ca="1">IFERROR(IF(G381&lt;&gt;"",_xlfn.ANCHORARRAY(G381),IF(OR(K381=0,K381=""),TRANSPOSE(T.Name),TRANSPOSE(_xlfn._xlws.FILTER('Rot.Out'!Q:Q &amp; "",('Rot.Out'!O:O=ED.LookUps!K381)*('Rot.Out'!V:V&lt;&gt;"Yes"))))),"Error please report")</f>
        <v>Error please report</v>
      </c>
      <c r="ATK381" t="str" cm="1">
        <f t="array" ref="ATK381">IFERROR(IF(K381=0,TRANSPOSE(_xlfn.ANCHORARRAY(#REF!)),TRANSPOSE(_xlfn._xlws.FILTER('Rot.Out'!Q:Q,('Rot.Out'!O:O=ED.LookUps!K381)*('Rot.Out'!V:V="Yes")))),"")</f>
        <v/>
      </c>
    </row>
    <row r="382" spans="1:12 1207:1207" x14ac:dyDescent="0.35">
      <c r="A382" t="e">
        <f>EnterData!#REF!</f>
        <v>#REF!</v>
      </c>
      <c r="B382" t="e" cm="1">
        <f t="array" ref="B382">IF(OR(A382="",A382=0),"",IFERROR(_xlfn._xlws.FILTER(#REF! &amp; "",#REF!=ED.LookUps!A382),""))</f>
        <v>#REF!</v>
      </c>
      <c r="G382" t="str" cm="1">
        <f t="array" ref="G382">IFERROR(_xlfn._xlws.FILTER(_xlfn.ANCHORARRAY(B382),_xlfn.ANCHORARRAY(B382)&lt;&gt;0),"")</f>
        <v/>
      </c>
      <c r="K382">
        <f>EnterData!F386</f>
        <v>0</v>
      </c>
      <c r="L382" t="str" cm="1">
        <f t="array" aca="1" ref="L382" ca="1">IFERROR(IF(G382&lt;&gt;"",_xlfn.ANCHORARRAY(G382),IF(OR(K382=0,K382=""),TRANSPOSE(T.Name),TRANSPOSE(_xlfn._xlws.FILTER('Rot.Out'!Q:Q &amp; "",('Rot.Out'!O:O=ED.LookUps!K382)*('Rot.Out'!V:V&lt;&gt;"Yes"))))),"Error please report")</f>
        <v>Error please report</v>
      </c>
      <c r="ATK382" t="str" cm="1">
        <f t="array" ref="ATK382">IFERROR(IF(K382=0,TRANSPOSE(_xlfn.ANCHORARRAY(#REF!)),TRANSPOSE(_xlfn._xlws.FILTER('Rot.Out'!Q:Q,('Rot.Out'!O:O=ED.LookUps!K382)*('Rot.Out'!V:V="Yes")))),"")</f>
        <v/>
      </c>
    </row>
    <row r="383" spans="1:12 1207:1207" x14ac:dyDescent="0.35">
      <c r="A383" t="e">
        <f>EnterData!#REF!</f>
        <v>#REF!</v>
      </c>
      <c r="B383" t="e" cm="1">
        <f t="array" ref="B383">IF(OR(A383="",A383=0),"",IFERROR(_xlfn._xlws.FILTER(#REF! &amp; "",#REF!=ED.LookUps!A383),""))</f>
        <v>#REF!</v>
      </c>
      <c r="G383" t="str" cm="1">
        <f t="array" ref="G383">IFERROR(_xlfn._xlws.FILTER(_xlfn.ANCHORARRAY(B383),_xlfn.ANCHORARRAY(B383)&lt;&gt;0),"")</f>
        <v/>
      </c>
      <c r="K383">
        <f>EnterData!F387</f>
        <v>0</v>
      </c>
      <c r="L383" t="str" cm="1">
        <f t="array" aca="1" ref="L383" ca="1">IFERROR(IF(G383&lt;&gt;"",_xlfn.ANCHORARRAY(G383),IF(OR(K383=0,K383=""),TRANSPOSE(T.Name),TRANSPOSE(_xlfn._xlws.FILTER('Rot.Out'!Q:Q &amp; "",('Rot.Out'!O:O=ED.LookUps!K383)*('Rot.Out'!V:V&lt;&gt;"Yes"))))),"Error please report")</f>
        <v>Error please report</v>
      </c>
      <c r="ATK383" t="str" cm="1">
        <f t="array" ref="ATK383">IFERROR(IF(K383=0,TRANSPOSE(_xlfn.ANCHORARRAY(#REF!)),TRANSPOSE(_xlfn._xlws.FILTER('Rot.Out'!Q:Q,('Rot.Out'!O:O=ED.LookUps!K383)*('Rot.Out'!V:V="Yes")))),"")</f>
        <v/>
      </c>
    </row>
    <row r="384" spans="1:12 1207:1207" x14ac:dyDescent="0.35">
      <c r="A384" t="e">
        <f>EnterData!#REF!</f>
        <v>#REF!</v>
      </c>
      <c r="B384" t="e" cm="1">
        <f t="array" ref="B384">IF(OR(A384="",A384=0),"",IFERROR(_xlfn._xlws.FILTER(#REF! &amp; "",#REF!=ED.LookUps!A384),""))</f>
        <v>#REF!</v>
      </c>
      <c r="G384" t="str" cm="1">
        <f t="array" ref="G384">IFERROR(_xlfn._xlws.FILTER(_xlfn.ANCHORARRAY(B384),_xlfn.ANCHORARRAY(B384)&lt;&gt;0),"")</f>
        <v/>
      </c>
      <c r="K384">
        <f>EnterData!F388</f>
        <v>0</v>
      </c>
      <c r="L384" t="str" cm="1">
        <f t="array" aca="1" ref="L384" ca="1">IFERROR(IF(G384&lt;&gt;"",_xlfn.ANCHORARRAY(G384),IF(OR(K384=0,K384=""),TRANSPOSE(T.Name),TRANSPOSE(_xlfn._xlws.FILTER('Rot.Out'!Q:Q &amp; "",('Rot.Out'!O:O=ED.LookUps!K384)*('Rot.Out'!V:V&lt;&gt;"Yes"))))),"Error please report")</f>
        <v>Error please report</v>
      </c>
      <c r="ATK384" t="str" cm="1">
        <f t="array" ref="ATK384">IFERROR(IF(K384=0,TRANSPOSE(_xlfn.ANCHORARRAY(#REF!)),TRANSPOSE(_xlfn._xlws.FILTER('Rot.Out'!Q:Q,('Rot.Out'!O:O=ED.LookUps!K384)*('Rot.Out'!V:V="Yes")))),"")</f>
        <v/>
      </c>
    </row>
    <row r="385" spans="1:12 1207:1207" x14ac:dyDescent="0.35">
      <c r="A385" t="e">
        <f>EnterData!#REF!</f>
        <v>#REF!</v>
      </c>
      <c r="B385" t="e" cm="1">
        <f t="array" ref="B385">IF(OR(A385="",A385=0),"",IFERROR(_xlfn._xlws.FILTER(#REF! &amp; "",#REF!=ED.LookUps!A385),""))</f>
        <v>#REF!</v>
      </c>
      <c r="G385" t="str" cm="1">
        <f t="array" ref="G385">IFERROR(_xlfn._xlws.FILTER(_xlfn.ANCHORARRAY(B385),_xlfn.ANCHORARRAY(B385)&lt;&gt;0),"")</f>
        <v/>
      </c>
      <c r="K385">
        <f>EnterData!F389</f>
        <v>0</v>
      </c>
      <c r="L385" t="str" cm="1">
        <f t="array" aca="1" ref="L385" ca="1">IFERROR(IF(G385&lt;&gt;"",_xlfn.ANCHORARRAY(G385),IF(OR(K385=0,K385=""),TRANSPOSE(T.Name),TRANSPOSE(_xlfn._xlws.FILTER('Rot.Out'!Q:Q &amp; "",('Rot.Out'!O:O=ED.LookUps!K385)*('Rot.Out'!V:V&lt;&gt;"Yes"))))),"Error please report")</f>
        <v>Error please report</v>
      </c>
      <c r="ATK385" t="str" cm="1">
        <f t="array" ref="ATK385">IFERROR(IF(K385=0,TRANSPOSE(_xlfn.ANCHORARRAY(#REF!)),TRANSPOSE(_xlfn._xlws.FILTER('Rot.Out'!Q:Q,('Rot.Out'!O:O=ED.LookUps!K385)*('Rot.Out'!V:V="Yes")))),"")</f>
        <v/>
      </c>
    </row>
    <row r="386" spans="1:12 1207:1207" x14ac:dyDescent="0.35">
      <c r="A386" t="e">
        <f>EnterData!#REF!</f>
        <v>#REF!</v>
      </c>
      <c r="B386" t="e" cm="1">
        <f t="array" ref="B386">IF(OR(A386="",A386=0),"",IFERROR(_xlfn._xlws.FILTER(#REF! &amp; "",#REF!=ED.LookUps!A386),""))</f>
        <v>#REF!</v>
      </c>
      <c r="G386" t="str" cm="1">
        <f t="array" ref="G386">IFERROR(_xlfn._xlws.FILTER(_xlfn.ANCHORARRAY(B386),_xlfn.ANCHORARRAY(B386)&lt;&gt;0),"")</f>
        <v/>
      </c>
      <c r="K386">
        <f>EnterData!F390</f>
        <v>0</v>
      </c>
      <c r="L386" t="str" cm="1">
        <f t="array" aca="1" ref="L386" ca="1">IFERROR(IF(G386&lt;&gt;"",_xlfn.ANCHORARRAY(G386),IF(OR(K386=0,K386=""),TRANSPOSE(T.Name),TRANSPOSE(_xlfn._xlws.FILTER('Rot.Out'!Q:Q &amp; "",('Rot.Out'!O:O=ED.LookUps!K386)*('Rot.Out'!V:V&lt;&gt;"Yes"))))),"Error please report")</f>
        <v>Error please report</v>
      </c>
      <c r="ATK386" t="str" cm="1">
        <f t="array" ref="ATK386">IFERROR(IF(K386=0,TRANSPOSE(_xlfn.ANCHORARRAY(#REF!)),TRANSPOSE(_xlfn._xlws.FILTER('Rot.Out'!Q:Q,('Rot.Out'!O:O=ED.LookUps!K386)*('Rot.Out'!V:V="Yes")))),"")</f>
        <v/>
      </c>
    </row>
    <row r="387" spans="1:12 1207:1207" x14ac:dyDescent="0.35">
      <c r="A387" t="e">
        <f>EnterData!#REF!</f>
        <v>#REF!</v>
      </c>
      <c r="B387" t="e" cm="1">
        <f t="array" ref="B387">IF(OR(A387="",A387=0),"",IFERROR(_xlfn._xlws.FILTER(#REF! &amp; "",#REF!=ED.LookUps!A387),""))</f>
        <v>#REF!</v>
      </c>
      <c r="G387" t="str" cm="1">
        <f t="array" ref="G387">IFERROR(_xlfn._xlws.FILTER(_xlfn.ANCHORARRAY(B387),_xlfn.ANCHORARRAY(B387)&lt;&gt;0),"")</f>
        <v/>
      </c>
      <c r="K387">
        <f>EnterData!F391</f>
        <v>0</v>
      </c>
      <c r="L387" t="str" cm="1">
        <f t="array" aca="1" ref="L387" ca="1">IFERROR(IF(G387&lt;&gt;"",_xlfn.ANCHORARRAY(G387),IF(OR(K387=0,K387=""),TRANSPOSE(T.Name),TRANSPOSE(_xlfn._xlws.FILTER('Rot.Out'!Q:Q &amp; "",('Rot.Out'!O:O=ED.LookUps!K387)*('Rot.Out'!V:V&lt;&gt;"Yes"))))),"Error please report")</f>
        <v>Error please report</v>
      </c>
      <c r="ATK387" t="str" cm="1">
        <f t="array" ref="ATK387">IFERROR(IF(K387=0,TRANSPOSE(_xlfn.ANCHORARRAY(#REF!)),TRANSPOSE(_xlfn._xlws.FILTER('Rot.Out'!Q:Q,('Rot.Out'!O:O=ED.LookUps!K387)*('Rot.Out'!V:V="Yes")))),"")</f>
        <v/>
      </c>
    </row>
    <row r="388" spans="1:12 1207:1207" x14ac:dyDescent="0.35">
      <c r="A388" t="e">
        <f>EnterData!#REF!</f>
        <v>#REF!</v>
      </c>
      <c r="B388" t="e" cm="1">
        <f t="array" ref="B388">IF(OR(A388="",A388=0),"",IFERROR(_xlfn._xlws.FILTER(#REF! &amp; "",#REF!=ED.LookUps!A388),""))</f>
        <v>#REF!</v>
      </c>
      <c r="G388" t="str" cm="1">
        <f t="array" ref="G388">IFERROR(_xlfn._xlws.FILTER(_xlfn.ANCHORARRAY(B388),_xlfn.ANCHORARRAY(B388)&lt;&gt;0),"")</f>
        <v/>
      </c>
      <c r="K388">
        <f>EnterData!F392</f>
        <v>0</v>
      </c>
      <c r="L388" t="str" cm="1">
        <f t="array" aca="1" ref="L388" ca="1">IFERROR(IF(G388&lt;&gt;"",_xlfn.ANCHORARRAY(G388),IF(OR(K388=0,K388=""),TRANSPOSE(T.Name),TRANSPOSE(_xlfn._xlws.FILTER('Rot.Out'!Q:Q &amp; "",('Rot.Out'!O:O=ED.LookUps!K388)*('Rot.Out'!V:V&lt;&gt;"Yes"))))),"Error please report")</f>
        <v>Error please report</v>
      </c>
      <c r="ATK388" t="str" cm="1">
        <f t="array" ref="ATK388">IFERROR(IF(K388=0,TRANSPOSE(_xlfn.ANCHORARRAY(#REF!)),TRANSPOSE(_xlfn._xlws.FILTER('Rot.Out'!Q:Q,('Rot.Out'!O:O=ED.LookUps!K388)*('Rot.Out'!V:V="Yes")))),"")</f>
        <v/>
      </c>
    </row>
    <row r="389" spans="1:12 1207:1207" x14ac:dyDescent="0.35">
      <c r="A389" t="e">
        <f>EnterData!#REF!</f>
        <v>#REF!</v>
      </c>
      <c r="B389" t="e" cm="1">
        <f t="array" ref="B389">IF(OR(A389="",A389=0),"",IFERROR(_xlfn._xlws.FILTER(#REF! &amp; "",#REF!=ED.LookUps!A389),""))</f>
        <v>#REF!</v>
      </c>
      <c r="G389" t="str" cm="1">
        <f t="array" ref="G389">IFERROR(_xlfn._xlws.FILTER(_xlfn.ANCHORARRAY(B389),_xlfn.ANCHORARRAY(B389)&lt;&gt;0),"")</f>
        <v/>
      </c>
      <c r="K389">
        <f>EnterData!F393</f>
        <v>0</v>
      </c>
      <c r="L389" t="str" cm="1">
        <f t="array" aca="1" ref="L389" ca="1">IFERROR(IF(G389&lt;&gt;"",_xlfn.ANCHORARRAY(G389),IF(OR(K389=0,K389=""),TRANSPOSE(T.Name),TRANSPOSE(_xlfn._xlws.FILTER('Rot.Out'!Q:Q &amp; "",('Rot.Out'!O:O=ED.LookUps!K389)*('Rot.Out'!V:V&lt;&gt;"Yes"))))),"Error please report")</f>
        <v>Error please report</v>
      </c>
      <c r="ATK389" t="str" cm="1">
        <f t="array" ref="ATK389">IFERROR(IF(K389=0,TRANSPOSE(_xlfn.ANCHORARRAY(#REF!)),TRANSPOSE(_xlfn._xlws.FILTER('Rot.Out'!Q:Q,('Rot.Out'!O:O=ED.LookUps!K389)*('Rot.Out'!V:V="Yes")))),"")</f>
        <v/>
      </c>
    </row>
    <row r="390" spans="1:12 1207:1207" x14ac:dyDescent="0.35">
      <c r="A390" t="e">
        <f>EnterData!#REF!</f>
        <v>#REF!</v>
      </c>
      <c r="B390" t="e" cm="1">
        <f t="array" ref="B390">IF(OR(A390="",A390=0),"",IFERROR(_xlfn._xlws.FILTER(#REF! &amp; "",#REF!=ED.LookUps!A390),""))</f>
        <v>#REF!</v>
      </c>
      <c r="G390" t="str" cm="1">
        <f t="array" ref="G390">IFERROR(_xlfn._xlws.FILTER(_xlfn.ANCHORARRAY(B390),_xlfn.ANCHORARRAY(B390)&lt;&gt;0),"")</f>
        <v/>
      </c>
      <c r="K390">
        <f>EnterData!F394</f>
        <v>0</v>
      </c>
      <c r="L390" t="str" cm="1">
        <f t="array" aca="1" ref="L390" ca="1">IFERROR(IF(G390&lt;&gt;"",_xlfn.ANCHORARRAY(G390),IF(OR(K390=0,K390=""),TRANSPOSE(T.Name),TRANSPOSE(_xlfn._xlws.FILTER('Rot.Out'!Q:Q &amp; "",('Rot.Out'!O:O=ED.LookUps!K390)*('Rot.Out'!V:V&lt;&gt;"Yes"))))),"Error please report")</f>
        <v>Error please report</v>
      </c>
      <c r="ATK390" t="str" cm="1">
        <f t="array" ref="ATK390">IFERROR(IF(K390=0,TRANSPOSE(_xlfn.ANCHORARRAY(#REF!)),TRANSPOSE(_xlfn._xlws.FILTER('Rot.Out'!Q:Q,('Rot.Out'!O:O=ED.LookUps!K390)*('Rot.Out'!V:V="Yes")))),"")</f>
        <v/>
      </c>
    </row>
    <row r="391" spans="1:12 1207:1207" x14ac:dyDescent="0.35">
      <c r="A391" t="e">
        <f>EnterData!#REF!</f>
        <v>#REF!</v>
      </c>
      <c r="B391" t="e" cm="1">
        <f t="array" ref="B391">IF(OR(A391="",A391=0),"",IFERROR(_xlfn._xlws.FILTER(#REF! &amp; "",#REF!=ED.LookUps!A391),""))</f>
        <v>#REF!</v>
      </c>
      <c r="G391" t="str" cm="1">
        <f t="array" ref="G391">IFERROR(_xlfn._xlws.FILTER(_xlfn.ANCHORARRAY(B391),_xlfn.ANCHORARRAY(B391)&lt;&gt;0),"")</f>
        <v/>
      </c>
      <c r="K391">
        <f>EnterData!F395</f>
        <v>0</v>
      </c>
      <c r="L391" t="str" cm="1">
        <f t="array" aca="1" ref="L391" ca="1">IFERROR(IF(G391&lt;&gt;"",_xlfn.ANCHORARRAY(G391),IF(OR(K391=0,K391=""),TRANSPOSE(T.Name),TRANSPOSE(_xlfn._xlws.FILTER('Rot.Out'!Q:Q &amp; "",('Rot.Out'!O:O=ED.LookUps!K391)*('Rot.Out'!V:V&lt;&gt;"Yes"))))),"Error please report")</f>
        <v>Error please report</v>
      </c>
      <c r="ATK391" t="str" cm="1">
        <f t="array" ref="ATK391">IFERROR(IF(K391=0,TRANSPOSE(_xlfn.ANCHORARRAY(#REF!)),TRANSPOSE(_xlfn._xlws.FILTER('Rot.Out'!Q:Q,('Rot.Out'!O:O=ED.LookUps!K391)*('Rot.Out'!V:V="Yes")))),"")</f>
        <v/>
      </c>
    </row>
    <row r="392" spans="1:12 1207:1207" x14ac:dyDescent="0.35">
      <c r="A392" t="e">
        <f>EnterData!#REF!</f>
        <v>#REF!</v>
      </c>
      <c r="B392" t="e" cm="1">
        <f t="array" ref="B392">IF(OR(A392="",A392=0),"",IFERROR(_xlfn._xlws.FILTER(#REF! &amp; "",#REF!=ED.LookUps!A392),""))</f>
        <v>#REF!</v>
      </c>
      <c r="G392" t="str" cm="1">
        <f t="array" ref="G392">IFERROR(_xlfn._xlws.FILTER(_xlfn.ANCHORARRAY(B392),_xlfn.ANCHORARRAY(B392)&lt;&gt;0),"")</f>
        <v/>
      </c>
      <c r="K392">
        <f>EnterData!F396</f>
        <v>0</v>
      </c>
      <c r="L392" t="str" cm="1">
        <f t="array" aca="1" ref="L392" ca="1">IFERROR(IF(G392&lt;&gt;"",_xlfn.ANCHORARRAY(G392),IF(OR(K392=0,K392=""),TRANSPOSE(T.Name),TRANSPOSE(_xlfn._xlws.FILTER('Rot.Out'!Q:Q &amp; "",('Rot.Out'!O:O=ED.LookUps!K392)*('Rot.Out'!V:V&lt;&gt;"Yes"))))),"Error please report")</f>
        <v>Error please report</v>
      </c>
      <c r="ATK392" t="str" cm="1">
        <f t="array" ref="ATK392">IFERROR(IF(K392=0,TRANSPOSE(_xlfn.ANCHORARRAY(#REF!)),TRANSPOSE(_xlfn._xlws.FILTER('Rot.Out'!Q:Q,('Rot.Out'!O:O=ED.LookUps!K392)*('Rot.Out'!V:V="Yes")))),"")</f>
        <v/>
      </c>
    </row>
    <row r="393" spans="1:12 1207:1207" x14ac:dyDescent="0.35">
      <c r="A393" t="e">
        <f>EnterData!#REF!</f>
        <v>#REF!</v>
      </c>
      <c r="B393" t="e" cm="1">
        <f t="array" ref="B393">IF(OR(A393="",A393=0),"",IFERROR(_xlfn._xlws.FILTER(#REF! &amp; "",#REF!=ED.LookUps!A393),""))</f>
        <v>#REF!</v>
      </c>
      <c r="G393" t="str" cm="1">
        <f t="array" ref="G393">IFERROR(_xlfn._xlws.FILTER(_xlfn.ANCHORARRAY(B393),_xlfn.ANCHORARRAY(B393)&lt;&gt;0),"")</f>
        <v/>
      </c>
      <c r="K393">
        <f>EnterData!F397</f>
        <v>0</v>
      </c>
      <c r="L393" t="str" cm="1">
        <f t="array" aca="1" ref="L393" ca="1">IFERROR(IF(G393&lt;&gt;"",_xlfn.ANCHORARRAY(G393),IF(OR(K393=0,K393=""),TRANSPOSE(T.Name),TRANSPOSE(_xlfn._xlws.FILTER('Rot.Out'!Q:Q &amp; "",('Rot.Out'!O:O=ED.LookUps!K393)*('Rot.Out'!V:V&lt;&gt;"Yes"))))),"Error please report")</f>
        <v>Error please report</v>
      </c>
      <c r="ATK393" t="str" cm="1">
        <f t="array" ref="ATK393">IFERROR(IF(K393=0,TRANSPOSE(_xlfn.ANCHORARRAY(#REF!)),TRANSPOSE(_xlfn._xlws.FILTER('Rot.Out'!Q:Q,('Rot.Out'!O:O=ED.LookUps!K393)*('Rot.Out'!V:V="Yes")))),"")</f>
        <v/>
      </c>
    </row>
    <row r="394" spans="1:12 1207:1207" x14ac:dyDescent="0.35">
      <c r="A394" t="e">
        <f>EnterData!#REF!</f>
        <v>#REF!</v>
      </c>
      <c r="B394" t="e" cm="1">
        <f t="array" ref="B394">IF(OR(A394="",A394=0),"",IFERROR(_xlfn._xlws.FILTER(#REF! &amp; "",#REF!=ED.LookUps!A394),""))</f>
        <v>#REF!</v>
      </c>
      <c r="G394" t="str" cm="1">
        <f t="array" ref="G394">IFERROR(_xlfn._xlws.FILTER(_xlfn.ANCHORARRAY(B394),_xlfn.ANCHORARRAY(B394)&lt;&gt;0),"")</f>
        <v/>
      </c>
      <c r="K394">
        <f>EnterData!F398</f>
        <v>0</v>
      </c>
      <c r="L394" t="str" cm="1">
        <f t="array" aca="1" ref="L394" ca="1">IFERROR(IF(G394&lt;&gt;"",_xlfn.ANCHORARRAY(G394),IF(OR(K394=0,K394=""),TRANSPOSE(T.Name),TRANSPOSE(_xlfn._xlws.FILTER('Rot.Out'!Q:Q &amp; "",('Rot.Out'!O:O=ED.LookUps!K394)*('Rot.Out'!V:V&lt;&gt;"Yes"))))),"Error please report")</f>
        <v>Error please report</v>
      </c>
      <c r="ATK394" t="str" cm="1">
        <f t="array" ref="ATK394">IFERROR(IF(K394=0,TRANSPOSE(_xlfn.ANCHORARRAY(#REF!)),TRANSPOSE(_xlfn._xlws.FILTER('Rot.Out'!Q:Q,('Rot.Out'!O:O=ED.LookUps!K394)*('Rot.Out'!V:V="Yes")))),"")</f>
        <v/>
      </c>
    </row>
    <row r="395" spans="1:12 1207:1207" x14ac:dyDescent="0.35">
      <c r="A395" t="e">
        <f>EnterData!#REF!</f>
        <v>#REF!</v>
      </c>
      <c r="B395" t="e" cm="1">
        <f t="array" ref="B395">IF(OR(A395="",A395=0),"",IFERROR(_xlfn._xlws.FILTER(#REF! &amp; "",#REF!=ED.LookUps!A395),""))</f>
        <v>#REF!</v>
      </c>
      <c r="G395" t="str" cm="1">
        <f t="array" ref="G395">IFERROR(_xlfn._xlws.FILTER(_xlfn.ANCHORARRAY(B395),_xlfn.ANCHORARRAY(B395)&lt;&gt;0),"")</f>
        <v/>
      </c>
      <c r="K395">
        <f>EnterData!F399</f>
        <v>0</v>
      </c>
      <c r="L395" t="str" cm="1">
        <f t="array" aca="1" ref="L395" ca="1">IFERROR(IF(G395&lt;&gt;"",_xlfn.ANCHORARRAY(G395),IF(OR(K395=0,K395=""),TRANSPOSE(T.Name),TRANSPOSE(_xlfn._xlws.FILTER('Rot.Out'!Q:Q &amp; "",('Rot.Out'!O:O=ED.LookUps!K395)*('Rot.Out'!V:V&lt;&gt;"Yes"))))),"Error please report")</f>
        <v>Error please report</v>
      </c>
      <c r="ATK395" t="str" cm="1">
        <f t="array" ref="ATK395">IFERROR(IF(K395=0,TRANSPOSE(_xlfn.ANCHORARRAY(#REF!)),TRANSPOSE(_xlfn._xlws.FILTER('Rot.Out'!Q:Q,('Rot.Out'!O:O=ED.LookUps!K395)*('Rot.Out'!V:V="Yes")))),"")</f>
        <v/>
      </c>
    </row>
    <row r="396" spans="1:12 1207:1207" x14ac:dyDescent="0.35">
      <c r="A396" t="e">
        <f>EnterData!#REF!</f>
        <v>#REF!</v>
      </c>
      <c r="B396" t="e" cm="1">
        <f t="array" ref="B396">IF(OR(A396="",A396=0),"",IFERROR(_xlfn._xlws.FILTER(#REF! &amp; "",#REF!=ED.LookUps!A396),""))</f>
        <v>#REF!</v>
      </c>
      <c r="G396" t="str" cm="1">
        <f t="array" ref="G396">IFERROR(_xlfn._xlws.FILTER(_xlfn.ANCHORARRAY(B396),_xlfn.ANCHORARRAY(B396)&lt;&gt;0),"")</f>
        <v/>
      </c>
      <c r="K396">
        <f>EnterData!F400</f>
        <v>0</v>
      </c>
      <c r="L396" t="str" cm="1">
        <f t="array" aca="1" ref="L396" ca="1">IFERROR(IF(G396&lt;&gt;"",_xlfn.ANCHORARRAY(G396),IF(OR(K396=0,K396=""),TRANSPOSE(T.Name),TRANSPOSE(_xlfn._xlws.FILTER('Rot.Out'!Q:Q &amp; "",('Rot.Out'!O:O=ED.LookUps!K396)*('Rot.Out'!V:V&lt;&gt;"Yes"))))),"Error please report")</f>
        <v>Error please report</v>
      </c>
      <c r="ATK396" t="str" cm="1">
        <f t="array" ref="ATK396">IFERROR(IF(K396=0,TRANSPOSE(_xlfn.ANCHORARRAY(#REF!)),TRANSPOSE(_xlfn._xlws.FILTER('Rot.Out'!Q:Q,('Rot.Out'!O:O=ED.LookUps!K396)*('Rot.Out'!V:V="Yes")))),"")</f>
        <v/>
      </c>
    </row>
    <row r="397" spans="1:12 1207:1207" x14ac:dyDescent="0.35">
      <c r="A397" t="e">
        <f>EnterData!#REF!</f>
        <v>#REF!</v>
      </c>
      <c r="B397" t="e" cm="1">
        <f t="array" ref="B397">IF(OR(A397="",A397=0),"",IFERROR(_xlfn._xlws.FILTER(#REF! &amp; "",#REF!=ED.LookUps!A397),""))</f>
        <v>#REF!</v>
      </c>
      <c r="G397" t="str" cm="1">
        <f t="array" ref="G397">IFERROR(_xlfn._xlws.FILTER(_xlfn.ANCHORARRAY(B397),_xlfn.ANCHORARRAY(B397)&lt;&gt;0),"")</f>
        <v/>
      </c>
      <c r="K397">
        <f>EnterData!F401</f>
        <v>0</v>
      </c>
      <c r="L397" t="str" cm="1">
        <f t="array" aca="1" ref="L397" ca="1">IFERROR(IF(G397&lt;&gt;"",_xlfn.ANCHORARRAY(G397),IF(OR(K397=0,K397=""),TRANSPOSE(T.Name),TRANSPOSE(_xlfn._xlws.FILTER('Rot.Out'!Q:Q &amp; "",('Rot.Out'!O:O=ED.LookUps!K397)*('Rot.Out'!V:V&lt;&gt;"Yes"))))),"Error please report")</f>
        <v>Error please report</v>
      </c>
      <c r="ATK397" t="str" cm="1">
        <f t="array" ref="ATK397">IFERROR(IF(K397=0,TRANSPOSE(_xlfn.ANCHORARRAY(#REF!)),TRANSPOSE(_xlfn._xlws.FILTER('Rot.Out'!Q:Q,('Rot.Out'!O:O=ED.LookUps!K397)*('Rot.Out'!V:V="Yes")))),"")</f>
        <v/>
      </c>
    </row>
    <row r="398" spans="1:12 1207:1207" x14ac:dyDescent="0.35">
      <c r="A398" t="e">
        <f>EnterData!#REF!</f>
        <v>#REF!</v>
      </c>
      <c r="B398" t="e" cm="1">
        <f t="array" ref="B398">IF(OR(A398="",A398=0),"",IFERROR(_xlfn._xlws.FILTER(#REF! &amp; "",#REF!=ED.LookUps!A398),""))</f>
        <v>#REF!</v>
      </c>
      <c r="G398" t="str" cm="1">
        <f t="array" ref="G398">IFERROR(_xlfn._xlws.FILTER(_xlfn.ANCHORARRAY(B398),_xlfn.ANCHORARRAY(B398)&lt;&gt;0),"")</f>
        <v/>
      </c>
      <c r="K398">
        <f>EnterData!F402</f>
        <v>0</v>
      </c>
      <c r="L398" t="str" cm="1">
        <f t="array" aca="1" ref="L398" ca="1">IFERROR(IF(G398&lt;&gt;"",_xlfn.ANCHORARRAY(G398),IF(OR(K398=0,K398=""),TRANSPOSE(T.Name),TRANSPOSE(_xlfn._xlws.FILTER('Rot.Out'!Q:Q &amp; "",('Rot.Out'!O:O=ED.LookUps!K398)*('Rot.Out'!V:V&lt;&gt;"Yes"))))),"Error please report")</f>
        <v>Error please report</v>
      </c>
      <c r="ATK398" t="str" cm="1">
        <f t="array" ref="ATK398">IFERROR(IF(K398=0,TRANSPOSE(_xlfn.ANCHORARRAY(#REF!)),TRANSPOSE(_xlfn._xlws.FILTER('Rot.Out'!Q:Q,('Rot.Out'!O:O=ED.LookUps!K398)*('Rot.Out'!V:V="Yes")))),"")</f>
        <v/>
      </c>
    </row>
    <row r="399" spans="1:12 1207:1207" x14ac:dyDescent="0.35">
      <c r="A399" t="e">
        <f>EnterData!#REF!</f>
        <v>#REF!</v>
      </c>
      <c r="B399" t="e" cm="1">
        <f t="array" ref="B399">IF(OR(A399="",A399=0),"",IFERROR(_xlfn._xlws.FILTER(#REF! &amp; "",#REF!=ED.LookUps!A399),""))</f>
        <v>#REF!</v>
      </c>
      <c r="G399" t="str" cm="1">
        <f t="array" ref="G399">IFERROR(_xlfn._xlws.FILTER(_xlfn.ANCHORARRAY(B399),_xlfn.ANCHORARRAY(B399)&lt;&gt;0),"")</f>
        <v/>
      </c>
      <c r="K399">
        <f>EnterData!F403</f>
        <v>0</v>
      </c>
      <c r="L399" t="str" cm="1">
        <f t="array" aca="1" ref="L399" ca="1">IFERROR(IF(G399&lt;&gt;"",_xlfn.ANCHORARRAY(G399),IF(OR(K399=0,K399=""),TRANSPOSE(T.Name),TRANSPOSE(_xlfn._xlws.FILTER('Rot.Out'!Q:Q &amp; "",('Rot.Out'!O:O=ED.LookUps!K399)*('Rot.Out'!V:V&lt;&gt;"Yes"))))),"Error please report")</f>
        <v>Error please report</v>
      </c>
      <c r="ATK399" t="str" cm="1">
        <f t="array" ref="ATK399">IFERROR(IF(K399=0,TRANSPOSE(_xlfn.ANCHORARRAY(#REF!)),TRANSPOSE(_xlfn._xlws.FILTER('Rot.Out'!Q:Q,('Rot.Out'!O:O=ED.LookUps!K399)*('Rot.Out'!V:V="Yes")))),"")</f>
        <v/>
      </c>
    </row>
    <row r="400" spans="1:12 1207:1207" x14ac:dyDescent="0.35">
      <c r="A400" t="e">
        <f>EnterData!#REF!</f>
        <v>#REF!</v>
      </c>
      <c r="B400" t="e" cm="1">
        <f t="array" ref="B400">IF(OR(A400="",A400=0),"",IFERROR(_xlfn._xlws.FILTER(#REF! &amp; "",#REF!=ED.LookUps!A400),""))</f>
        <v>#REF!</v>
      </c>
      <c r="G400" t="str" cm="1">
        <f t="array" ref="G400">IFERROR(_xlfn._xlws.FILTER(_xlfn.ANCHORARRAY(B400),_xlfn.ANCHORARRAY(B400)&lt;&gt;0),"")</f>
        <v/>
      </c>
      <c r="K400">
        <f>EnterData!F404</f>
        <v>0</v>
      </c>
      <c r="L400" t="str" cm="1">
        <f t="array" aca="1" ref="L400" ca="1">IFERROR(IF(G400&lt;&gt;"",_xlfn.ANCHORARRAY(G400),IF(OR(K400=0,K400=""),TRANSPOSE(T.Name),TRANSPOSE(_xlfn._xlws.FILTER('Rot.Out'!Q:Q &amp; "",('Rot.Out'!O:O=ED.LookUps!K400)*('Rot.Out'!V:V&lt;&gt;"Yes"))))),"Error please report")</f>
        <v>Error please report</v>
      </c>
      <c r="ATK400" t="str" cm="1">
        <f t="array" ref="ATK400">IFERROR(IF(K400=0,TRANSPOSE(_xlfn.ANCHORARRAY(#REF!)),TRANSPOSE(_xlfn._xlws.FILTER('Rot.Out'!Q:Q,('Rot.Out'!O:O=ED.LookUps!K400)*('Rot.Out'!V:V="Yes")))),"")</f>
        <v/>
      </c>
    </row>
    <row r="401" spans="1:12 1207:1207" x14ac:dyDescent="0.35">
      <c r="A401" t="e">
        <f>EnterData!#REF!</f>
        <v>#REF!</v>
      </c>
      <c r="B401" t="e" cm="1">
        <f t="array" ref="B401">IF(OR(A401="",A401=0),"",IFERROR(_xlfn._xlws.FILTER(#REF! &amp; "",#REF!=ED.LookUps!A401),""))</f>
        <v>#REF!</v>
      </c>
      <c r="G401" t="str" cm="1">
        <f t="array" ref="G401">IFERROR(_xlfn._xlws.FILTER(_xlfn.ANCHORARRAY(B401),_xlfn.ANCHORARRAY(B401)&lt;&gt;0),"")</f>
        <v/>
      </c>
      <c r="K401">
        <f>EnterData!F405</f>
        <v>0</v>
      </c>
      <c r="L401" t="str" cm="1">
        <f t="array" aca="1" ref="L401" ca="1">IFERROR(IF(G401&lt;&gt;"",_xlfn.ANCHORARRAY(G401),IF(OR(K401=0,K401=""),TRANSPOSE(T.Name),TRANSPOSE(_xlfn._xlws.FILTER('Rot.Out'!Q:Q &amp; "",('Rot.Out'!O:O=ED.LookUps!K401)*('Rot.Out'!V:V&lt;&gt;"Yes"))))),"Error please report")</f>
        <v>Error please report</v>
      </c>
      <c r="ATK401" t="str" cm="1">
        <f t="array" ref="ATK401">IFERROR(IF(K401=0,TRANSPOSE(_xlfn.ANCHORARRAY(#REF!)),TRANSPOSE(_xlfn._xlws.FILTER('Rot.Out'!Q:Q,('Rot.Out'!O:O=ED.LookUps!K401)*('Rot.Out'!V:V="Yes")))),"")</f>
        <v/>
      </c>
    </row>
    <row r="402" spans="1:12 1207:1207" x14ac:dyDescent="0.35">
      <c r="A402" t="e">
        <f>EnterData!#REF!</f>
        <v>#REF!</v>
      </c>
      <c r="B402" t="e" cm="1">
        <f t="array" ref="B402">IF(OR(A402="",A402=0),"",IFERROR(_xlfn._xlws.FILTER(#REF! &amp; "",#REF!=ED.LookUps!A402),""))</f>
        <v>#REF!</v>
      </c>
      <c r="G402" t="str" cm="1">
        <f t="array" ref="G402">IFERROR(_xlfn._xlws.FILTER(_xlfn.ANCHORARRAY(B402),_xlfn.ANCHORARRAY(B402)&lt;&gt;0),"")</f>
        <v/>
      </c>
      <c r="K402">
        <f>EnterData!F406</f>
        <v>0</v>
      </c>
      <c r="L402" t="str" cm="1">
        <f t="array" aca="1" ref="L402" ca="1">IFERROR(IF(G402&lt;&gt;"",_xlfn.ANCHORARRAY(G402),IF(OR(K402=0,K402=""),TRANSPOSE(T.Name),TRANSPOSE(_xlfn._xlws.FILTER('Rot.Out'!Q:Q &amp; "",('Rot.Out'!O:O=ED.LookUps!K402)*('Rot.Out'!V:V&lt;&gt;"Yes"))))),"Error please report")</f>
        <v>Error please report</v>
      </c>
      <c r="ATK402" t="str" cm="1">
        <f t="array" ref="ATK402">IFERROR(IF(K402=0,TRANSPOSE(_xlfn.ANCHORARRAY(#REF!)),TRANSPOSE(_xlfn._xlws.FILTER('Rot.Out'!Q:Q,('Rot.Out'!O:O=ED.LookUps!K402)*('Rot.Out'!V:V="Yes")))),"")</f>
        <v/>
      </c>
    </row>
    <row r="403" spans="1:12 1207:1207" x14ac:dyDescent="0.35">
      <c r="A403" t="e">
        <f>EnterData!#REF!</f>
        <v>#REF!</v>
      </c>
      <c r="B403" t="e" cm="1">
        <f t="array" ref="B403">IF(OR(A403="",A403=0),"",IFERROR(_xlfn._xlws.FILTER(#REF! &amp; "",#REF!=ED.LookUps!A403),""))</f>
        <v>#REF!</v>
      </c>
      <c r="G403" t="str" cm="1">
        <f t="array" ref="G403">IFERROR(_xlfn._xlws.FILTER(_xlfn.ANCHORARRAY(B403),_xlfn.ANCHORARRAY(B403)&lt;&gt;0),"")</f>
        <v/>
      </c>
      <c r="K403">
        <f>EnterData!F407</f>
        <v>0</v>
      </c>
      <c r="L403" t="str" cm="1">
        <f t="array" aca="1" ref="L403" ca="1">IFERROR(IF(G403&lt;&gt;"",_xlfn.ANCHORARRAY(G403),IF(OR(K403=0,K403=""),TRANSPOSE(T.Name),TRANSPOSE(_xlfn._xlws.FILTER('Rot.Out'!Q:Q &amp; "",('Rot.Out'!O:O=ED.LookUps!K403)*('Rot.Out'!V:V&lt;&gt;"Yes"))))),"Error please report")</f>
        <v>Error please report</v>
      </c>
      <c r="ATK403" t="str" cm="1">
        <f t="array" ref="ATK403">IFERROR(IF(K403=0,TRANSPOSE(_xlfn.ANCHORARRAY(#REF!)),TRANSPOSE(_xlfn._xlws.FILTER('Rot.Out'!Q:Q,('Rot.Out'!O:O=ED.LookUps!K403)*('Rot.Out'!V:V="Yes")))),"")</f>
        <v/>
      </c>
    </row>
    <row r="404" spans="1:12 1207:1207" x14ac:dyDescent="0.35">
      <c r="A404" t="e">
        <f>EnterData!#REF!</f>
        <v>#REF!</v>
      </c>
      <c r="B404" t="e" cm="1">
        <f t="array" ref="B404">IF(OR(A404="",A404=0),"",IFERROR(_xlfn._xlws.FILTER(#REF! &amp; "",#REF!=ED.LookUps!A404),""))</f>
        <v>#REF!</v>
      </c>
      <c r="G404" t="str" cm="1">
        <f t="array" ref="G404">IFERROR(_xlfn._xlws.FILTER(_xlfn.ANCHORARRAY(B404),_xlfn.ANCHORARRAY(B404)&lt;&gt;0),"")</f>
        <v/>
      </c>
      <c r="K404">
        <f>EnterData!F408</f>
        <v>0</v>
      </c>
      <c r="L404" t="str" cm="1">
        <f t="array" aca="1" ref="L404" ca="1">IFERROR(IF(G404&lt;&gt;"",_xlfn.ANCHORARRAY(G404),IF(OR(K404=0,K404=""),TRANSPOSE(T.Name),TRANSPOSE(_xlfn._xlws.FILTER('Rot.Out'!Q:Q &amp; "",('Rot.Out'!O:O=ED.LookUps!K404)*('Rot.Out'!V:V&lt;&gt;"Yes"))))),"Error please report")</f>
        <v>Error please report</v>
      </c>
      <c r="ATK404" t="str" cm="1">
        <f t="array" ref="ATK404">IFERROR(IF(K404=0,TRANSPOSE(_xlfn.ANCHORARRAY(#REF!)),TRANSPOSE(_xlfn._xlws.FILTER('Rot.Out'!Q:Q,('Rot.Out'!O:O=ED.LookUps!K404)*('Rot.Out'!V:V="Yes")))),"")</f>
        <v/>
      </c>
    </row>
    <row r="405" spans="1:12 1207:1207" x14ac:dyDescent="0.35">
      <c r="A405" t="e">
        <f>EnterData!#REF!</f>
        <v>#REF!</v>
      </c>
      <c r="B405" t="e" cm="1">
        <f t="array" ref="B405">IF(OR(A405="",A405=0),"",IFERROR(_xlfn._xlws.FILTER(#REF! &amp; "",#REF!=ED.LookUps!A405),""))</f>
        <v>#REF!</v>
      </c>
      <c r="G405" t="str" cm="1">
        <f t="array" ref="G405">IFERROR(_xlfn._xlws.FILTER(_xlfn.ANCHORARRAY(B405),_xlfn.ANCHORARRAY(B405)&lt;&gt;0),"")</f>
        <v/>
      </c>
      <c r="K405">
        <f>EnterData!F409</f>
        <v>0</v>
      </c>
      <c r="L405" t="str" cm="1">
        <f t="array" aca="1" ref="L405" ca="1">IFERROR(IF(G405&lt;&gt;"",_xlfn.ANCHORARRAY(G405),IF(OR(K405=0,K405=""),TRANSPOSE(T.Name),TRANSPOSE(_xlfn._xlws.FILTER('Rot.Out'!Q:Q &amp; "",('Rot.Out'!O:O=ED.LookUps!K405)*('Rot.Out'!V:V&lt;&gt;"Yes"))))),"Error please report")</f>
        <v>Error please report</v>
      </c>
      <c r="ATK405" t="str" cm="1">
        <f t="array" ref="ATK405">IFERROR(IF(K405=0,TRANSPOSE(_xlfn.ANCHORARRAY(#REF!)),TRANSPOSE(_xlfn._xlws.FILTER('Rot.Out'!Q:Q,('Rot.Out'!O:O=ED.LookUps!K405)*('Rot.Out'!V:V="Yes")))),"")</f>
        <v/>
      </c>
    </row>
    <row r="406" spans="1:12 1207:1207" x14ac:dyDescent="0.35">
      <c r="A406" t="e">
        <f>EnterData!#REF!</f>
        <v>#REF!</v>
      </c>
      <c r="B406" t="e" cm="1">
        <f t="array" ref="B406">IF(OR(A406="",A406=0),"",IFERROR(_xlfn._xlws.FILTER(#REF! &amp; "",#REF!=ED.LookUps!A406),""))</f>
        <v>#REF!</v>
      </c>
      <c r="G406" t="str" cm="1">
        <f t="array" ref="G406">IFERROR(_xlfn._xlws.FILTER(_xlfn.ANCHORARRAY(B406),_xlfn.ANCHORARRAY(B406)&lt;&gt;0),"")</f>
        <v/>
      </c>
      <c r="K406">
        <f>EnterData!F410</f>
        <v>0</v>
      </c>
      <c r="L406" t="str" cm="1">
        <f t="array" aca="1" ref="L406" ca="1">IFERROR(IF(G406&lt;&gt;"",_xlfn.ANCHORARRAY(G406),IF(OR(K406=0,K406=""),TRANSPOSE(T.Name),TRANSPOSE(_xlfn._xlws.FILTER('Rot.Out'!Q:Q &amp; "",('Rot.Out'!O:O=ED.LookUps!K406)*('Rot.Out'!V:V&lt;&gt;"Yes"))))),"Error please report")</f>
        <v>Error please report</v>
      </c>
      <c r="ATK406" t="str" cm="1">
        <f t="array" ref="ATK406">IFERROR(IF(K406=0,TRANSPOSE(_xlfn.ANCHORARRAY(#REF!)),TRANSPOSE(_xlfn._xlws.FILTER('Rot.Out'!Q:Q,('Rot.Out'!O:O=ED.LookUps!K406)*('Rot.Out'!V:V="Yes")))),"")</f>
        <v/>
      </c>
    </row>
    <row r="407" spans="1:12 1207:1207" x14ac:dyDescent="0.35">
      <c r="A407" t="e">
        <f>EnterData!#REF!</f>
        <v>#REF!</v>
      </c>
      <c r="B407" t="e" cm="1">
        <f t="array" ref="B407">IF(OR(A407="",A407=0),"",IFERROR(_xlfn._xlws.FILTER(#REF! &amp; "",#REF!=ED.LookUps!A407),""))</f>
        <v>#REF!</v>
      </c>
      <c r="G407" t="str" cm="1">
        <f t="array" ref="G407">IFERROR(_xlfn._xlws.FILTER(_xlfn.ANCHORARRAY(B407),_xlfn.ANCHORARRAY(B407)&lt;&gt;0),"")</f>
        <v/>
      </c>
      <c r="K407">
        <f>EnterData!F411</f>
        <v>0</v>
      </c>
      <c r="L407" t="str" cm="1">
        <f t="array" aca="1" ref="L407" ca="1">IFERROR(IF(G407&lt;&gt;"",_xlfn.ANCHORARRAY(G407),IF(OR(K407=0,K407=""),TRANSPOSE(T.Name),TRANSPOSE(_xlfn._xlws.FILTER('Rot.Out'!Q:Q &amp; "",('Rot.Out'!O:O=ED.LookUps!K407)*('Rot.Out'!V:V&lt;&gt;"Yes"))))),"Error please report")</f>
        <v>Error please report</v>
      </c>
      <c r="ATK407" t="str" cm="1">
        <f t="array" ref="ATK407">IFERROR(IF(K407=0,TRANSPOSE(_xlfn.ANCHORARRAY(#REF!)),TRANSPOSE(_xlfn._xlws.FILTER('Rot.Out'!Q:Q,('Rot.Out'!O:O=ED.LookUps!K407)*('Rot.Out'!V:V="Yes")))),"")</f>
        <v/>
      </c>
    </row>
    <row r="408" spans="1:12 1207:1207" x14ac:dyDescent="0.35">
      <c r="A408" t="e">
        <f>EnterData!#REF!</f>
        <v>#REF!</v>
      </c>
      <c r="B408" t="e" cm="1">
        <f t="array" ref="B408">IF(OR(A408="",A408=0),"",IFERROR(_xlfn._xlws.FILTER(#REF! &amp; "",#REF!=ED.LookUps!A408),""))</f>
        <v>#REF!</v>
      </c>
      <c r="G408" t="str" cm="1">
        <f t="array" ref="G408">IFERROR(_xlfn._xlws.FILTER(_xlfn.ANCHORARRAY(B408),_xlfn.ANCHORARRAY(B408)&lt;&gt;0),"")</f>
        <v/>
      </c>
      <c r="K408">
        <f>EnterData!F412</f>
        <v>0</v>
      </c>
      <c r="L408" t="str" cm="1">
        <f t="array" aca="1" ref="L408" ca="1">IFERROR(IF(G408&lt;&gt;"",_xlfn.ANCHORARRAY(G408),IF(OR(K408=0,K408=""),TRANSPOSE(T.Name),TRANSPOSE(_xlfn._xlws.FILTER('Rot.Out'!Q:Q &amp; "",('Rot.Out'!O:O=ED.LookUps!K408)*('Rot.Out'!V:V&lt;&gt;"Yes"))))),"Error please report")</f>
        <v>Error please report</v>
      </c>
      <c r="ATK408" t="str" cm="1">
        <f t="array" ref="ATK408">IFERROR(IF(K408=0,TRANSPOSE(_xlfn.ANCHORARRAY(#REF!)),TRANSPOSE(_xlfn._xlws.FILTER('Rot.Out'!Q:Q,('Rot.Out'!O:O=ED.LookUps!K408)*('Rot.Out'!V:V="Yes")))),"")</f>
        <v/>
      </c>
    </row>
    <row r="409" spans="1:12 1207:1207" x14ac:dyDescent="0.35">
      <c r="A409" t="e">
        <f>EnterData!#REF!</f>
        <v>#REF!</v>
      </c>
      <c r="B409" t="e" cm="1">
        <f t="array" ref="B409">IF(OR(A409="",A409=0),"",IFERROR(_xlfn._xlws.FILTER(#REF! &amp; "",#REF!=ED.LookUps!A409),""))</f>
        <v>#REF!</v>
      </c>
      <c r="G409" t="str" cm="1">
        <f t="array" ref="G409">IFERROR(_xlfn._xlws.FILTER(_xlfn.ANCHORARRAY(B409),_xlfn.ANCHORARRAY(B409)&lt;&gt;0),"")</f>
        <v/>
      </c>
      <c r="K409">
        <f>EnterData!F413</f>
        <v>0</v>
      </c>
      <c r="L409" t="str" cm="1">
        <f t="array" aca="1" ref="L409" ca="1">IFERROR(IF(G409&lt;&gt;"",_xlfn.ANCHORARRAY(G409),IF(OR(K409=0,K409=""),TRANSPOSE(T.Name),TRANSPOSE(_xlfn._xlws.FILTER('Rot.Out'!Q:Q &amp; "",('Rot.Out'!O:O=ED.LookUps!K409)*('Rot.Out'!V:V&lt;&gt;"Yes"))))),"Error please report")</f>
        <v>Error please report</v>
      </c>
      <c r="ATK409" t="str" cm="1">
        <f t="array" ref="ATK409">IFERROR(IF(K409=0,TRANSPOSE(_xlfn.ANCHORARRAY(#REF!)),TRANSPOSE(_xlfn._xlws.FILTER('Rot.Out'!Q:Q,('Rot.Out'!O:O=ED.LookUps!K409)*('Rot.Out'!V:V="Yes")))),"")</f>
        <v/>
      </c>
    </row>
    <row r="410" spans="1:12 1207:1207" x14ac:dyDescent="0.35">
      <c r="A410" t="e">
        <f>EnterData!#REF!</f>
        <v>#REF!</v>
      </c>
      <c r="B410" t="e" cm="1">
        <f t="array" ref="B410">IF(OR(A410="",A410=0),"",IFERROR(_xlfn._xlws.FILTER(#REF! &amp; "",#REF!=ED.LookUps!A410),""))</f>
        <v>#REF!</v>
      </c>
      <c r="G410" t="str" cm="1">
        <f t="array" ref="G410">IFERROR(_xlfn._xlws.FILTER(_xlfn.ANCHORARRAY(B410),_xlfn.ANCHORARRAY(B410)&lt;&gt;0),"")</f>
        <v/>
      </c>
      <c r="K410">
        <f>EnterData!F414</f>
        <v>0</v>
      </c>
      <c r="L410" t="str" cm="1">
        <f t="array" aca="1" ref="L410" ca="1">IFERROR(IF(G410&lt;&gt;"",_xlfn.ANCHORARRAY(G410),IF(OR(K410=0,K410=""),TRANSPOSE(T.Name),TRANSPOSE(_xlfn._xlws.FILTER('Rot.Out'!Q:Q &amp; "",('Rot.Out'!O:O=ED.LookUps!K410)*('Rot.Out'!V:V&lt;&gt;"Yes"))))),"Error please report")</f>
        <v>Error please report</v>
      </c>
      <c r="ATK410" t="str" cm="1">
        <f t="array" ref="ATK410">IFERROR(IF(K410=0,TRANSPOSE(_xlfn.ANCHORARRAY(#REF!)),TRANSPOSE(_xlfn._xlws.FILTER('Rot.Out'!Q:Q,('Rot.Out'!O:O=ED.LookUps!K410)*('Rot.Out'!V:V="Yes")))),"")</f>
        <v/>
      </c>
    </row>
    <row r="411" spans="1:12 1207:1207" x14ac:dyDescent="0.35">
      <c r="A411" t="e">
        <f>EnterData!#REF!</f>
        <v>#REF!</v>
      </c>
      <c r="B411" t="e" cm="1">
        <f t="array" ref="B411">IF(OR(A411="",A411=0),"",IFERROR(_xlfn._xlws.FILTER(#REF! &amp; "",#REF!=ED.LookUps!A411),""))</f>
        <v>#REF!</v>
      </c>
      <c r="G411" t="str" cm="1">
        <f t="array" ref="G411">IFERROR(_xlfn._xlws.FILTER(_xlfn.ANCHORARRAY(B411),_xlfn.ANCHORARRAY(B411)&lt;&gt;0),"")</f>
        <v/>
      </c>
      <c r="K411">
        <f>EnterData!F415</f>
        <v>0</v>
      </c>
      <c r="L411" t="str" cm="1">
        <f t="array" aca="1" ref="L411" ca="1">IFERROR(IF(G411&lt;&gt;"",_xlfn.ANCHORARRAY(G411),IF(OR(K411=0,K411=""),TRANSPOSE(T.Name),TRANSPOSE(_xlfn._xlws.FILTER('Rot.Out'!Q:Q &amp; "",('Rot.Out'!O:O=ED.LookUps!K411)*('Rot.Out'!V:V&lt;&gt;"Yes"))))),"Error please report")</f>
        <v>Error please report</v>
      </c>
      <c r="ATK411" t="str" cm="1">
        <f t="array" ref="ATK411">IFERROR(IF(K411=0,TRANSPOSE(_xlfn.ANCHORARRAY(#REF!)),TRANSPOSE(_xlfn._xlws.FILTER('Rot.Out'!Q:Q,('Rot.Out'!O:O=ED.LookUps!K411)*('Rot.Out'!V:V="Yes")))),"")</f>
        <v/>
      </c>
    </row>
    <row r="412" spans="1:12 1207:1207" x14ac:dyDescent="0.35">
      <c r="A412" t="e">
        <f>EnterData!#REF!</f>
        <v>#REF!</v>
      </c>
      <c r="B412" t="e" cm="1">
        <f t="array" ref="B412">IF(OR(A412="",A412=0),"",IFERROR(_xlfn._xlws.FILTER(#REF! &amp; "",#REF!=ED.LookUps!A412),""))</f>
        <v>#REF!</v>
      </c>
      <c r="G412" t="str" cm="1">
        <f t="array" ref="G412">IFERROR(_xlfn._xlws.FILTER(_xlfn.ANCHORARRAY(B412),_xlfn.ANCHORARRAY(B412)&lt;&gt;0),"")</f>
        <v/>
      </c>
      <c r="K412">
        <f>EnterData!F416</f>
        <v>0</v>
      </c>
      <c r="L412" t="str" cm="1">
        <f t="array" aca="1" ref="L412" ca="1">IFERROR(IF(G412&lt;&gt;"",_xlfn.ANCHORARRAY(G412),IF(OR(K412=0,K412=""),TRANSPOSE(T.Name),TRANSPOSE(_xlfn._xlws.FILTER('Rot.Out'!Q:Q &amp; "",('Rot.Out'!O:O=ED.LookUps!K412)*('Rot.Out'!V:V&lt;&gt;"Yes"))))),"Error please report")</f>
        <v>Error please report</v>
      </c>
      <c r="ATK412" t="str" cm="1">
        <f t="array" ref="ATK412">IFERROR(IF(K412=0,TRANSPOSE(_xlfn.ANCHORARRAY(#REF!)),TRANSPOSE(_xlfn._xlws.FILTER('Rot.Out'!Q:Q,('Rot.Out'!O:O=ED.LookUps!K412)*('Rot.Out'!V:V="Yes")))),"")</f>
        <v/>
      </c>
    </row>
    <row r="413" spans="1:12 1207:1207" x14ac:dyDescent="0.35">
      <c r="A413" t="e">
        <f>EnterData!#REF!</f>
        <v>#REF!</v>
      </c>
      <c r="B413" t="e" cm="1">
        <f t="array" ref="B413">IF(OR(A413="",A413=0),"",IFERROR(_xlfn._xlws.FILTER(#REF! &amp; "",#REF!=ED.LookUps!A413),""))</f>
        <v>#REF!</v>
      </c>
      <c r="G413" t="str" cm="1">
        <f t="array" ref="G413">IFERROR(_xlfn._xlws.FILTER(_xlfn.ANCHORARRAY(B413),_xlfn.ANCHORARRAY(B413)&lt;&gt;0),"")</f>
        <v/>
      </c>
      <c r="K413">
        <f>EnterData!F417</f>
        <v>0</v>
      </c>
      <c r="L413" t="str" cm="1">
        <f t="array" aca="1" ref="L413" ca="1">IFERROR(IF(G413&lt;&gt;"",_xlfn.ANCHORARRAY(G413),IF(OR(K413=0,K413=""),TRANSPOSE(T.Name),TRANSPOSE(_xlfn._xlws.FILTER('Rot.Out'!Q:Q &amp; "",('Rot.Out'!O:O=ED.LookUps!K413)*('Rot.Out'!V:V&lt;&gt;"Yes"))))),"Error please report")</f>
        <v>Error please report</v>
      </c>
      <c r="ATK413" t="str" cm="1">
        <f t="array" ref="ATK413">IFERROR(IF(K413=0,TRANSPOSE(_xlfn.ANCHORARRAY(#REF!)),TRANSPOSE(_xlfn._xlws.FILTER('Rot.Out'!Q:Q,('Rot.Out'!O:O=ED.LookUps!K413)*('Rot.Out'!V:V="Yes")))),"")</f>
        <v/>
      </c>
    </row>
    <row r="414" spans="1:12 1207:1207" x14ac:dyDescent="0.35">
      <c r="A414" t="e">
        <f>EnterData!#REF!</f>
        <v>#REF!</v>
      </c>
      <c r="B414" t="e" cm="1">
        <f t="array" ref="B414">IF(OR(A414="",A414=0),"",IFERROR(_xlfn._xlws.FILTER(#REF! &amp; "",#REF!=ED.LookUps!A414),""))</f>
        <v>#REF!</v>
      </c>
      <c r="G414" t="str" cm="1">
        <f t="array" ref="G414">IFERROR(_xlfn._xlws.FILTER(_xlfn.ANCHORARRAY(B414),_xlfn.ANCHORARRAY(B414)&lt;&gt;0),"")</f>
        <v/>
      </c>
      <c r="K414">
        <f>EnterData!F418</f>
        <v>0</v>
      </c>
      <c r="L414" t="str" cm="1">
        <f t="array" aca="1" ref="L414" ca="1">IFERROR(IF(G414&lt;&gt;"",_xlfn.ANCHORARRAY(G414),IF(OR(K414=0,K414=""),TRANSPOSE(T.Name),TRANSPOSE(_xlfn._xlws.FILTER('Rot.Out'!Q:Q &amp; "",('Rot.Out'!O:O=ED.LookUps!K414)*('Rot.Out'!V:V&lt;&gt;"Yes"))))),"Error please report")</f>
        <v>Error please report</v>
      </c>
      <c r="ATK414" t="str" cm="1">
        <f t="array" ref="ATK414">IFERROR(IF(K414=0,TRANSPOSE(_xlfn.ANCHORARRAY(#REF!)),TRANSPOSE(_xlfn._xlws.FILTER('Rot.Out'!Q:Q,('Rot.Out'!O:O=ED.LookUps!K414)*('Rot.Out'!V:V="Yes")))),"")</f>
        <v/>
      </c>
    </row>
    <row r="415" spans="1:12 1207:1207" x14ac:dyDescent="0.35">
      <c r="A415" t="e">
        <f>EnterData!#REF!</f>
        <v>#REF!</v>
      </c>
      <c r="B415" t="e" cm="1">
        <f t="array" ref="B415">IF(OR(A415="",A415=0),"",IFERROR(_xlfn._xlws.FILTER(#REF! &amp; "",#REF!=ED.LookUps!A415),""))</f>
        <v>#REF!</v>
      </c>
      <c r="G415" t="str" cm="1">
        <f t="array" ref="G415">IFERROR(_xlfn._xlws.FILTER(_xlfn.ANCHORARRAY(B415),_xlfn.ANCHORARRAY(B415)&lt;&gt;0),"")</f>
        <v/>
      </c>
      <c r="K415">
        <f>EnterData!F419</f>
        <v>0</v>
      </c>
      <c r="L415" t="str" cm="1">
        <f t="array" aca="1" ref="L415" ca="1">IFERROR(IF(G415&lt;&gt;"",_xlfn.ANCHORARRAY(G415),IF(OR(K415=0,K415=""),TRANSPOSE(T.Name),TRANSPOSE(_xlfn._xlws.FILTER('Rot.Out'!Q:Q &amp; "",('Rot.Out'!O:O=ED.LookUps!K415)*('Rot.Out'!V:V&lt;&gt;"Yes"))))),"Error please report")</f>
        <v>Error please report</v>
      </c>
      <c r="ATK415" t="str" cm="1">
        <f t="array" ref="ATK415">IFERROR(IF(K415=0,TRANSPOSE(_xlfn.ANCHORARRAY(#REF!)),TRANSPOSE(_xlfn._xlws.FILTER('Rot.Out'!Q:Q,('Rot.Out'!O:O=ED.LookUps!K415)*('Rot.Out'!V:V="Yes")))),"")</f>
        <v/>
      </c>
    </row>
    <row r="416" spans="1:12 1207:1207" x14ac:dyDescent="0.35">
      <c r="A416" t="e">
        <f>EnterData!#REF!</f>
        <v>#REF!</v>
      </c>
      <c r="B416" t="e" cm="1">
        <f t="array" ref="B416">IF(OR(A416="",A416=0),"",IFERROR(_xlfn._xlws.FILTER(#REF! &amp; "",#REF!=ED.LookUps!A416),""))</f>
        <v>#REF!</v>
      </c>
      <c r="G416" t="str" cm="1">
        <f t="array" ref="G416">IFERROR(_xlfn._xlws.FILTER(_xlfn.ANCHORARRAY(B416),_xlfn.ANCHORARRAY(B416)&lt;&gt;0),"")</f>
        <v/>
      </c>
      <c r="K416">
        <f>EnterData!F420</f>
        <v>0</v>
      </c>
      <c r="L416" t="str" cm="1">
        <f t="array" aca="1" ref="L416" ca="1">IFERROR(IF(G416&lt;&gt;"",_xlfn.ANCHORARRAY(G416),IF(OR(K416=0,K416=""),TRANSPOSE(T.Name),TRANSPOSE(_xlfn._xlws.FILTER('Rot.Out'!Q:Q &amp; "",('Rot.Out'!O:O=ED.LookUps!K416)*('Rot.Out'!V:V&lt;&gt;"Yes"))))),"Error please report")</f>
        <v>Error please report</v>
      </c>
      <c r="ATK416" t="str" cm="1">
        <f t="array" ref="ATK416">IFERROR(IF(K416=0,TRANSPOSE(_xlfn.ANCHORARRAY(#REF!)),TRANSPOSE(_xlfn._xlws.FILTER('Rot.Out'!Q:Q,('Rot.Out'!O:O=ED.LookUps!K416)*('Rot.Out'!V:V="Yes")))),"")</f>
        <v/>
      </c>
    </row>
    <row r="417" spans="1:12 1207:1207" x14ac:dyDescent="0.35">
      <c r="A417" t="e">
        <f>EnterData!#REF!</f>
        <v>#REF!</v>
      </c>
      <c r="B417" t="e" cm="1">
        <f t="array" ref="B417">IF(OR(A417="",A417=0),"",IFERROR(_xlfn._xlws.FILTER(#REF! &amp; "",#REF!=ED.LookUps!A417),""))</f>
        <v>#REF!</v>
      </c>
      <c r="G417" t="str" cm="1">
        <f t="array" ref="G417">IFERROR(_xlfn._xlws.FILTER(_xlfn.ANCHORARRAY(B417),_xlfn.ANCHORARRAY(B417)&lt;&gt;0),"")</f>
        <v/>
      </c>
      <c r="K417">
        <f>EnterData!F421</f>
        <v>0</v>
      </c>
      <c r="L417" t="str" cm="1">
        <f t="array" aca="1" ref="L417" ca="1">IFERROR(IF(G417&lt;&gt;"",_xlfn.ANCHORARRAY(G417),IF(OR(K417=0,K417=""),TRANSPOSE(T.Name),TRANSPOSE(_xlfn._xlws.FILTER('Rot.Out'!Q:Q &amp; "",('Rot.Out'!O:O=ED.LookUps!K417)*('Rot.Out'!V:V&lt;&gt;"Yes"))))),"Error please report")</f>
        <v>Error please report</v>
      </c>
      <c r="ATK417" t="str" cm="1">
        <f t="array" ref="ATK417">IFERROR(IF(K417=0,TRANSPOSE(_xlfn.ANCHORARRAY(#REF!)),TRANSPOSE(_xlfn._xlws.FILTER('Rot.Out'!Q:Q,('Rot.Out'!O:O=ED.LookUps!K417)*('Rot.Out'!V:V="Yes")))),"")</f>
        <v/>
      </c>
    </row>
    <row r="418" spans="1:12 1207:1207" x14ac:dyDescent="0.35">
      <c r="A418" t="e">
        <f>EnterData!#REF!</f>
        <v>#REF!</v>
      </c>
      <c r="B418" t="e" cm="1">
        <f t="array" ref="B418">IF(OR(A418="",A418=0),"",IFERROR(_xlfn._xlws.FILTER(#REF! &amp; "",#REF!=ED.LookUps!A418),""))</f>
        <v>#REF!</v>
      </c>
      <c r="G418" t="str" cm="1">
        <f t="array" ref="G418">IFERROR(_xlfn._xlws.FILTER(_xlfn.ANCHORARRAY(B418),_xlfn.ANCHORARRAY(B418)&lt;&gt;0),"")</f>
        <v/>
      </c>
      <c r="K418">
        <f>EnterData!F422</f>
        <v>0</v>
      </c>
      <c r="L418" t="str" cm="1">
        <f t="array" aca="1" ref="L418" ca="1">IFERROR(IF(G418&lt;&gt;"",_xlfn.ANCHORARRAY(G418),IF(OR(K418=0,K418=""),TRANSPOSE(T.Name),TRANSPOSE(_xlfn._xlws.FILTER('Rot.Out'!Q:Q &amp; "",('Rot.Out'!O:O=ED.LookUps!K418)*('Rot.Out'!V:V&lt;&gt;"Yes"))))),"Error please report")</f>
        <v>Error please report</v>
      </c>
      <c r="ATK418" t="str" cm="1">
        <f t="array" ref="ATK418">IFERROR(IF(K418=0,TRANSPOSE(_xlfn.ANCHORARRAY(#REF!)),TRANSPOSE(_xlfn._xlws.FILTER('Rot.Out'!Q:Q,('Rot.Out'!O:O=ED.LookUps!K418)*('Rot.Out'!V:V="Yes")))),"")</f>
        <v/>
      </c>
    </row>
    <row r="419" spans="1:12 1207:1207" x14ac:dyDescent="0.35">
      <c r="A419" t="e">
        <f>EnterData!#REF!</f>
        <v>#REF!</v>
      </c>
      <c r="B419" t="e" cm="1">
        <f t="array" ref="B419">IF(OR(A419="",A419=0),"",IFERROR(_xlfn._xlws.FILTER(#REF! &amp; "",#REF!=ED.LookUps!A419),""))</f>
        <v>#REF!</v>
      </c>
      <c r="G419" t="str" cm="1">
        <f t="array" ref="G419">IFERROR(_xlfn._xlws.FILTER(_xlfn.ANCHORARRAY(B419),_xlfn.ANCHORARRAY(B419)&lt;&gt;0),"")</f>
        <v/>
      </c>
      <c r="K419">
        <f>EnterData!F423</f>
        <v>0</v>
      </c>
      <c r="L419" t="str" cm="1">
        <f t="array" aca="1" ref="L419" ca="1">IFERROR(IF(G419&lt;&gt;"",_xlfn.ANCHORARRAY(G419),IF(OR(K419=0,K419=""),TRANSPOSE(T.Name),TRANSPOSE(_xlfn._xlws.FILTER('Rot.Out'!Q:Q &amp; "",('Rot.Out'!O:O=ED.LookUps!K419)*('Rot.Out'!V:V&lt;&gt;"Yes"))))),"Error please report")</f>
        <v>Error please report</v>
      </c>
      <c r="ATK419" t="str" cm="1">
        <f t="array" ref="ATK419">IFERROR(IF(K419=0,TRANSPOSE(_xlfn.ANCHORARRAY(#REF!)),TRANSPOSE(_xlfn._xlws.FILTER('Rot.Out'!Q:Q,('Rot.Out'!O:O=ED.LookUps!K419)*('Rot.Out'!V:V="Yes")))),"")</f>
        <v/>
      </c>
    </row>
    <row r="420" spans="1:12 1207:1207" x14ac:dyDescent="0.35">
      <c r="A420" t="e">
        <f>EnterData!#REF!</f>
        <v>#REF!</v>
      </c>
      <c r="B420" t="e" cm="1">
        <f t="array" ref="B420">IF(OR(A420="",A420=0),"",IFERROR(_xlfn._xlws.FILTER(#REF! &amp; "",#REF!=ED.LookUps!A420),""))</f>
        <v>#REF!</v>
      </c>
      <c r="G420" t="str" cm="1">
        <f t="array" ref="G420">IFERROR(_xlfn._xlws.FILTER(_xlfn.ANCHORARRAY(B420),_xlfn.ANCHORARRAY(B420)&lt;&gt;0),"")</f>
        <v/>
      </c>
      <c r="K420">
        <f>EnterData!F424</f>
        <v>0</v>
      </c>
      <c r="L420" t="str" cm="1">
        <f t="array" aca="1" ref="L420" ca="1">IFERROR(IF(G420&lt;&gt;"",_xlfn.ANCHORARRAY(G420),IF(OR(K420=0,K420=""),TRANSPOSE(T.Name),TRANSPOSE(_xlfn._xlws.FILTER('Rot.Out'!Q:Q &amp; "",('Rot.Out'!O:O=ED.LookUps!K420)*('Rot.Out'!V:V&lt;&gt;"Yes"))))),"Error please report")</f>
        <v>Error please report</v>
      </c>
      <c r="ATK420" t="str" cm="1">
        <f t="array" ref="ATK420">IFERROR(IF(K420=0,TRANSPOSE(_xlfn.ANCHORARRAY(#REF!)),TRANSPOSE(_xlfn._xlws.FILTER('Rot.Out'!Q:Q,('Rot.Out'!O:O=ED.LookUps!K420)*('Rot.Out'!V:V="Yes")))),"")</f>
        <v/>
      </c>
    </row>
    <row r="421" spans="1:12 1207:1207" x14ac:dyDescent="0.35">
      <c r="A421" t="e">
        <f>EnterData!#REF!</f>
        <v>#REF!</v>
      </c>
      <c r="B421" t="e" cm="1">
        <f t="array" ref="B421">IF(OR(A421="",A421=0),"",IFERROR(_xlfn._xlws.FILTER(#REF! &amp; "",#REF!=ED.LookUps!A421),""))</f>
        <v>#REF!</v>
      </c>
      <c r="G421" t="str" cm="1">
        <f t="array" ref="G421">IFERROR(_xlfn._xlws.FILTER(_xlfn.ANCHORARRAY(B421),_xlfn.ANCHORARRAY(B421)&lt;&gt;0),"")</f>
        <v/>
      </c>
      <c r="K421">
        <f>EnterData!F425</f>
        <v>0</v>
      </c>
      <c r="L421" t="str" cm="1">
        <f t="array" aca="1" ref="L421" ca="1">IFERROR(IF(G421&lt;&gt;"",_xlfn.ANCHORARRAY(G421),IF(OR(K421=0,K421=""),TRANSPOSE(T.Name),TRANSPOSE(_xlfn._xlws.FILTER('Rot.Out'!Q:Q &amp; "",('Rot.Out'!O:O=ED.LookUps!K421)*('Rot.Out'!V:V&lt;&gt;"Yes"))))),"Error please report")</f>
        <v>Error please report</v>
      </c>
      <c r="ATK421" t="str" cm="1">
        <f t="array" ref="ATK421">IFERROR(IF(K421=0,TRANSPOSE(_xlfn.ANCHORARRAY(#REF!)),TRANSPOSE(_xlfn._xlws.FILTER('Rot.Out'!Q:Q,('Rot.Out'!O:O=ED.LookUps!K421)*('Rot.Out'!V:V="Yes")))),"")</f>
        <v/>
      </c>
    </row>
    <row r="422" spans="1:12 1207:1207" x14ac:dyDescent="0.35">
      <c r="A422" t="e">
        <f>EnterData!#REF!</f>
        <v>#REF!</v>
      </c>
      <c r="B422" t="e" cm="1">
        <f t="array" ref="B422">IF(OR(A422="",A422=0),"",IFERROR(_xlfn._xlws.FILTER(#REF! &amp; "",#REF!=ED.LookUps!A422),""))</f>
        <v>#REF!</v>
      </c>
      <c r="G422" t="str" cm="1">
        <f t="array" ref="G422">IFERROR(_xlfn._xlws.FILTER(_xlfn.ANCHORARRAY(B422),_xlfn.ANCHORARRAY(B422)&lt;&gt;0),"")</f>
        <v/>
      </c>
      <c r="K422">
        <f>EnterData!F426</f>
        <v>0</v>
      </c>
      <c r="L422" t="str" cm="1">
        <f t="array" aca="1" ref="L422" ca="1">IFERROR(IF(G422&lt;&gt;"",_xlfn.ANCHORARRAY(G422),IF(OR(K422=0,K422=""),TRANSPOSE(T.Name),TRANSPOSE(_xlfn._xlws.FILTER('Rot.Out'!Q:Q &amp; "",('Rot.Out'!O:O=ED.LookUps!K422)*('Rot.Out'!V:V&lt;&gt;"Yes"))))),"Error please report")</f>
        <v>Error please report</v>
      </c>
      <c r="ATK422" t="str" cm="1">
        <f t="array" ref="ATK422">IFERROR(IF(K422=0,TRANSPOSE(_xlfn.ANCHORARRAY(#REF!)),TRANSPOSE(_xlfn._xlws.FILTER('Rot.Out'!Q:Q,('Rot.Out'!O:O=ED.LookUps!K422)*('Rot.Out'!V:V="Yes")))),"")</f>
        <v/>
      </c>
    </row>
    <row r="423" spans="1:12 1207:1207" x14ac:dyDescent="0.35">
      <c r="A423" t="e">
        <f>EnterData!#REF!</f>
        <v>#REF!</v>
      </c>
      <c r="B423" t="e" cm="1">
        <f t="array" ref="B423">IF(OR(A423="",A423=0),"",IFERROR(_xlfn._xlws.FILTER(#REF! &amp; "",#REF!=ED.LookUps!A423),""))</f>
        <v>#REF!</v>
      </c>
      <c r="G423" t="str" cm="1">
        <f t="array" ref="G423">IFERROR(_xlfn._xlws.FILTER(_xlfn.ANCHORARRAY(B423),_xlfn.ANCHORARRAY(B423)&lt;&gt;0),"")</f>
        <v/>
      </c>
      <c r="K423">
        <f>EnterData!F427</f>
        <v>0</v>
      </c>
      <c r="L423" t="str" cm="1">
        <f t="array" aca="1" ref="L423" ca="1">IFERROR(IF(G423&lt;&gt;"",_xlfn.ANCHORARRAY(G423),IF(OR(K423=0,K423=""),TRANSPOSE(T.Name),TRANSPOSE(_xlfn._xlws.FILTER('Rot.Out'!Q:Q &amp; "",('Rot.Out'!O:O=ED.LookUps!K423)*('Rot.Out'!V:V&lt;&gt;"Yes"))))),"Error please report")</f>
        <v>Error please report</v>
      </c>
      <c r="ATK423" t="str" cm="1">
        <f t="array" ref="ATK423">IFERROR(IF(K423=0,TRANSPOSE(_xlfn.ANCHORARRAY(#REF!)),TRANSPOSE(_xlfn._xlws.FILTER('Rot.Out'!Q:Q,('Rot.Out'!O:O=ED.LookUps!K423)*('Rot.Out'!V:V="Yes")))),"")</f>
        <v/>
      </c>
    </row>
    <row r="424" spans="1:12 1207:1207" x14ac:dyDescent="0.35">
      <c r="A424" t="e">
        <f>EnterData!#REF!</f>
        <v>#REF!</v>
      </c>
      <c r="B424" t="e" cm="1">
        <f t="array" ref="B424">IF(OR(A424="",A424=0),"",IFERROR(_xlfn._xlws.FILTER(#REF! &amp; "",#REF!=ED.LookUps!A424),""))</f>
        <v>#REF!</v>
      </c>
      <c r="G424" t="str" cm="1">
        <f t="array" ref="G424">IFERROR(_xlfn._xlws.FILTER(_xlfn.ANCHORARRAY(B424),_xlfn.ANCHORARRAY(B424)&lt;&gt;0),"")</f>
        <v/>
      </c>
      <c r="K424">
        <f>EnterData!F428</f>
        <v>0</v>
      </c>
      <c r="L424" t="str" cm="1">
        <f t="array" aca="1" ref="L424" ca="1">IFERROR(IF(G424&lt;&gt;"",_xlfn.ANCHORARRAY(G424),IF(OR(K424=0,K424=""),TRANSPOSE(T.Name),TRANSPOSE(_xlfn._xlws.FILTER('Rot.Out'!Q:Q &amp; "",('Rot.Out'!O:O=ED.LookUps!K424)*('Rot.Out'!V:V&lt;&gt;"Yes"))))),"Error please report")</f>
        <v>Error please report</v>
      </c>
      <c r="ATK424" t="str" cm="1">
        <f t="array" ref="ATK424">IFERROR(IF(K424=0,TRANSPOSE(_xlfn.ANCHORARRAY(#REF!)),TRANSPOSE(_xlfn._xlws.FILTER('Rot.Out'!Q:Q,('Rot.Out'!O:O=ED.LookUps!K424)*('Rot.Out'!V:V="Yes")))),"")</f>
        <v/>
      </c>
    </row>
    <row r="425" spans="1:12 1207:1207" x14ac:dyDescent="0.35">
      <c r="A425" t="e">
        <f>EnterData!#REF!</f>
        <v>#REF!</v>
      </c>
      <c r="B425" t="e" cm="1">
        <f t="array" ref="B425">IF(OR(A425="",A425=0),"",IFERROR(_xlfn._xlws.FILTER(#REF! &amp; "",#REF!=ED.LookUps!A425),""))</f>
        <v>#REF!</v>
      </c>
      <c r="G425" t="str" cm="1">
        <f t="array" ref="G425">IFERROR(_xlfn._xlws.FILTER(_xlfn.ANCHORARRAY(B425),_xlfn.ANCHORARRAY(B425)&lt;&gt;0),"")</f>
        <v/>
      </c>
      <c r="K425">
        <f>EnterData!F429</f>
        <v>0</v>
      </c>
      <c r="L425" t="str" cm="1">
        <f t="array" aca="1" ref="L425" ca="1">IFERROR(IF(G425&lt;&gt;"",_xlfn.ANCHORARRAY(G425),IF(OR(K425=0,K425=""),TRANSPOSE(T.Name),TRANSPOSE(_xlfn._xlws.FILTER('Rot.Out'!Q:Q &amp; "",('Rot.Out'!O:O=ED.LookUps!K425)*('Rot.Out'!V:V&lt;&gt;"Yes"))))),"Error please report")</f>
        <v>Error please report</v>
      </c>
      <c r="ATK425" t="str" cm="1">
        <f t="array" ref="ATK425">IFERROR(IF(K425=0,TRANSPOSE(_xlfn.ANCHORARRAY(#REF!)),TRANSPOSE(_xlfn._xlws.FILTER('Rot.Out'!Q:Q,('Rot.Out'!O:O=ED.LookUps!K425)*('Rot.Out'!V:V="Yes")))),"")</f>
        <v/>
      </c>
    </row>
    <row r="426" spans="1:12 1207:1207" x14ac:dyDescent="0.35">
      <c r="A426" t="e">
        <f>EnterData!#REF!</f>
        <v>#REF!</v>
      </c>
      <c r="B426" t="e" cm="1">
        <f t="array" ref="B426">IF(OR(A426="",A426=0),"",IFERROR(_xlfn._xlws.FILTER(#REF! &amp; "",#REF!=ED.LookUps!A426),""))</f>
        <v>#REF!</v>
      </c>
      <c r="G426" t="str" cm="1">
        <f t="array" ref="G426">IFERROR(_xlfn._xlws.FILTER(_xlfn.ANCHORARRAY(B426),_xlfn.ANCHORARRAY(B426)&lt;&gt;0),"")</f>
        <v/>
      </c>
      <c r="K426">
        <f>EnterData!F430</f>
        <v>0</v>
      </c>
      <c r="L426" t="str" cm="1">
        <f t="array" aca="1" ref="L426" ca="1">IFERROR(IF(G426&lt;&gt;"",_xlfn.ANCHORARRAY(G426),IF(OR(K426=0,K426=""),TRANSPOSE(T.Name),TRANSPOSE(_xlfn._xlws.FILTER('Rot.Out'!Q:Q &amp; "",('Rot.Out'!O:O=ED.LookUps!K426)*('Rot.Out'!V:V&lt;&gt;"Yes"))))),"Error please report")</f>
        <v>Error please report</v>
      </c>
      <c r="ATK426" t="str" cm="1">
        <f t="array" ref="ATK426">IFERROR(IF(K426=0,TRANSPOSE(_xlfn.ANCHORARRAY(#REF!)),TRANSPOSE(_xlfn._xlws.FILTER('Rot.Out'!Q:Q,('Rot.Out'!O:O=ED.LookUps!K426)*('Rot.Out'!V:V="Yes")))),"")</f>
        <v/>
      </c>
    </row>
    <row r="427" spans="1:12 1207:1207" x14ac:dyDescent="0.35">
      <c r="A427" t="e">
        <f>EnterData!#REF!</f>
        <v>#REF!</v>
      </c>
      <c r="B427" t="e" cm="1">
        <f t="array" ref="B427">IF(OR(A427="",A427=0),"",IFERROR(_xlfn._xlws.FILTER(#REF! &amp; "",#REF!=ED.LookUps!A427),""))</f>
        <v>#REF!</v>
      </c>
      <c r="G427" t="str" cm="1">
        <f t="array" ref="G427">IFERROR(_xlfn._xlws.FILTER(_xlfn.ANCHORARRAY(B427),_xlfn.ANCHORARRAY(B427)&lt;&gt;0),"")</f>
        <v/>
      </c>
      <c r="K427">
        <f>EnterData!F431</f>
        <v>0</v>
      </c>
      <c r="L427" t="str" cm="1">
        <f t="array" aca="1" ref="L427" ca="1">IFERROR(IF(G427&lt;&gt;"",_xlfn.ANCHORARRAY(G427),IF(OR(K427=0,K427=""),TRANSPOSE(T.Name),TRANSPOSE(_xlfn._xlws.FILTER('Rot.Out'!Q:Q &amp; "",('Rot.Out'!O:O=ED.LookUps!K427)*('Rot.Out'!V:V&lt;&gt;"Yes"))))),"Error please report")</f>
        <v>Error please report</v>
      </c>
      <c r="ATK427" t="str" cm="1">
        <f t="array" ref="ATK427">IFERROR(IF(K427=0,TRANSPOSE(_xlfn.ANCHORARRAY(#REF!)),TRANSPOSE(_xlfn._xlws.FILTER('Rot.Out'!Q:Q,('Rot.Out'!O:O=ED.LookUps!K427)*('Rot.Out'!V:V="Yes")))),"")</f>
        <v/>
      </c>
    </row>
    <row r="428" spans="1:12 1207:1207" x14ac:dyDescent="0.35">
      <c r="A428" t="e">
        <f>EnterData!#REF!</f>
        <v>#REF!</v>
      </c>
      <c r="B428" t="e" cm="1">
        <f t="array" ref="B428">IF(OR(A428="",A428=0),"",IFERROR(_xlfn._xlws.FILTER(#REF! &amp; "",#REF!=ED.LookUps!A428),""))</f>
        <v>#REF!</v>
      </c>
      <c r="G428" t="str" cm="1">
        <f t="array" ref="G428">IFERROR(_xlfn._xlws.FILTER(_xlfn.ANCHORARRAY(B428),_xlfn.ANCHORARRAY(B428)&lt;&gt;0),"")</f>
        <v/>
      </c>
      <c r="K428">
        <f>EnterData!F432</f>
        <v>0</v>
      </c>
      <c r="L428" t="str" cm="1">
        <f t="array" aca="1" ref="L428" ca="1">IFERROR(IF(G428&lt;&gt;"",_xlfn.ANCHORARRAY(G428),IF(OR(K428=0,K428=""),TRANSPOSE(T.Name),TRANSPOSE(_xlfn._xlws.FILTER('Rot.Out'!Q:Q &amp; "",('Rot.Out'!O:O=ED.LookUps!K428)*('Rot.Out'!V:V&lt;&gt;"Yes"))))),"Error please report")</f>
        <v>Error please report</v>
      </c>
      <c r="ATK428" t="str" cm="1">
        <f t="array" ref="ATK428">IFERROR(IF(K428=0,TRANSPOSE(_xlfn.ANCHORARRAY(#REF!)),TRANSPOSE(_xlfn._xlws.FILTER('Rot.Out'!Q:Q,('Rot.Out'!O:O=ED.LookUps!K428)*('Rot.Out'!V:V="Yes")))),"")</f>
        <v/>
      </c>
    </row>
    <row r="429" spans="1:12 1207:1207" x14ac:dyDescent="0.35">
      <c r="A429" t="e">
        <f>EnterData!#REF!</f>
        <v>#REF!</v>
      </c>
      <c r="B429" t="e" cm="1">
        <f t="array" ref="B429">IF(OR(A429="",A429=0),"",IFERROR(_xlfn._xlws.FILTER(#REF! &amp; "",#REF!=ED.LookUps!A429),""))</f>
        <v>#REF!</v>
      </c>
      <c r="G429" t="str" cm="1">
        <f t="array" ref="G429">IFERROR(_xlfn._xlws.FILTER(_xlfn.ANCHORARRAY(B429),_xlfn.ANCHORARRAY(B429)&lt;&gt;0),"")</f>
        <v/>
      </c>
      <c r="K429">
        <f>EnterData!F433</f>
        <v>0</v>
      </c>
      <c r="L429" t="str" cm="1">
        <f t="array" aca="1" ref="L429" ca="1">IFERROR(IF(G429&lt;&gt;"",_xlfn.ANCHORARRAY(G429),IF(OR(K429=0,K429=""),TRANSPOSE(T.Name),TRANSPOSE(_xlfn._xlws.FILTER('Rot.Out'!Q:Q &amp; "",('Rot.Out'!O:O=ED.LookUps!K429)*('Rot.Out'!V:V&lt;&gt;"Yes"))))),"Error please report")</f>
        <v>Error please report</v>
      </c>
      <c r="ATK429" t="str" cm="1">
        <f t="array" ref="ATK429">IFERROR(IF(K429=0,TRANSPOSE(_xlfn.ANCHORARRAY(#REF!)),TRANSPOSE(_xlfn._xlws.FILTER('Rot.Out'!Q:Q,('Rot.Out'!O:O=ED.LookUps!K429)*('Rot.Out'!V:V="Yes")))),"")</f>
        <v/>
      </c>
    </row>
    <row r="430" spans="1:12 1207:1207" x14ac:dyDescent="0.35">
      <c r="A430" t="e">
        <f>EnterData!#REF!</f>
        <v>#REF!</v>
      </c>
      <c r="B430" t="e" cm="1">
        <f t="array" ref="B430">IF(OR(A430="",A430=0),"",IFERROR(_xlfn._xlws.FILTER(#REF! &amp; "",#REF!=ED.LookUps!A430),""))</f>
        <v>#REF!</v>
      </c>
      <c r="G430" t="str" cm="1">
        <f t="array" ref="G430">IFERROR(_xlfn._xlws.FILTER(_xlfn.ANCHORARRAY(B430),_xlfn.ANCHORARRAY(B430)&lt;&gt;0),"")</f>
        <v/>
      </c>
      <c r="K430">
        <f>EnterData!F434</f>
        <v>0</v>
      </c>
      <c r="L430" t="str" cm="1">
        <f t="array" aca="1" ref="L430" ca="1">IFERROR(IF(G430&lt;&gt;"",_xlfn.ANCHORARRAY(G430),IF(OR(K430=0,K430=""),TRANSPOSE(T.Name),TRANSPOSE(_xlfn._xlws.FILTER('Rot.Out'!Q:Q &amp; "",('Rot.Out'!O:O=ED.LookUps!K430)*('Rot.Out'!V:V&lt;&gt;"Yes"))))),"Error please report")</f>
        <v>Error please report</v>
      </c>
      <c r="ATK430" t="str" cm="1">
        <f t="array" ref="ATK430">IFERROR(IF(K430=0,TRANSPOSE(_xlfn.ANCHORARRAY(#REF!)),TRANSPOSE(_xlfn._xlws.FILTER('Rot.Out'!Q:Q,('Rot.Out'!O:O=ED.LookUps!K430)*('Rot.Out'!V:V="Yes")))),"")</f>
        <v/>
      </c>
    </row>
    <row r="431" spans="1:12 1207:1207" x14ac:dyDescent="0.35">
      <c r="A431" t="e">
        <f>EnterData!#REF!</f>
        <v>#REF!</v>
      </c>
      <c r="B431" t="e" cm="1">
        <f t="array" ref="B431">IF(OR(A431="",A431=0),"",IFERROR(_xlfn._xlws.FILTER(#REF! &amp; "",#REF!=ED.LookUps!A431),""))</f>
        <v>#REF!</v>
      </c>
      <c r="G431" t="str" cm="1">
        <f t="array" ref="G431">IFERROR(_xlfn._xlws.FILTER(_xlfn.ANCHORARRAY(B431),_xlfn.ANCHORARRAY(B431)&lt;&gt;0),"")</f>
        <v/>
      </c>
      <c r="K431">
        <f>EnterData!F435</f>
        <v>0</v>
      </c>
      <c r="L431" t="str" cm="1">
        <f t="array" aca="1" ref="L431" ca="1">IFERROR(IF(G431&lt;&gt;"",_xlfn.ANCHORARRAY(G431),IF(OR(K431=0,K431=""),TRANSPOSE(T.Name),TRANSPOSE(_xlfn._xlws.FILTER('Rot.Out'!Q:Q &amp; "",('Rot.Out'!O:O=ED.LookUps!K431)*('Rot.Out'!V:V&lt;&gt;"Yes"))))),"Error please report")</f>
        <v>Error please report</v>
      </c>
      <c r="ATK431" t="str" cm="1">
        <f t="array" ref="ATK431">IFERROR(IF(K431=0,TRANSPOSE(_xlfn.ANCHORARRAY(#REF!)),TRANSPOSE(_xlfn._xlws.FILTER('Rot.Out'!Q:Q,('Rot.Out'!O:O=ED.LookUps!K431)*('Rot.Out'!V:V="Yes")))),"")</f>
        <v/>
      </c>
    </row>
    <row r="432" spans="1:12 1207:1207" x14ac:dyDescent="0.35">
      <c r="A432" t="e">
        <f>EnterData!#REF!</f>
        <v>#REF!</v>
      </c>
      <c r="B432" t="e" cm="1">
        <f t="array" ref="B432">IF(OR(A432="",A432=0),"",IFERROR(_xlfn._xlws.FILTER(#REF! &amp; "",#REF!=ED.LookUps!A432),""))</f>
        <v>#REF!</v>
      </c>
      <c r="G432" t="str" cm="1">
        <f t="array" ref="G432">IFERROR(_xlfn._xlws.FILTER(_xlfn.ANCHORARRAY(B432),_xlfn.ANCHORARRAY(B432)&lt;&gt;0),"")</f>
        <v/>
      </c>
      <c r="K432">
        <f>EnterData!F436</f>
        <v>0</v>
      </c>
      <c r="L432" t="str" cm="1">
        <f t="array" aca="1" ref="L432" ca="1">IFERROR(IF(G432&lt;&gt;"",_xlfn.ANCHORARRAY(G432),IF(OR(K432=0,K432=""),TRANSPOSE(T.Name),TRANSPOSE(_xlfn._xlws.FILTER('Rot.Out'!Q:Q &amp; "",('Rot.Out'!O:O=ED.LookUps!K432)*('Rot.Out'!V:V&lt;&gt;"Yes"))))),"Error please report")</f>
        <v>Error please report</v>
      </c>
      <c r="ATK432" t="str" cm="1">
        <f t="array" ref="ATK432">IFERROR(IF(K432=0,TRANSPOSE(_xlfn.ANCHORARRAY(#REF!)),TRANSPOSE(_xlfn._xlws.FILTER('Rot.Out'!Q:Q,('Rot.Out'!O:O=ED.LookUps!K432)*('Rot.Out'!V:V="Yes")))),"")</f>
        <v/>
      </c>
    </row>
    <row r="433" spans="1:12 1207:1207" x14ac:dyDescent="0.35">
      <c r="A433" t="e">
        <f>EnterData!#REF!</f>
        <v>#REF!</v>
      </c>
      <c r="B433" t="e" cm="1">
        <f t="array" ref="B433">IF(OR(A433="",A433=0),"",IFERROR(_xlfn._xlws.FILTER(#REF! &amp; "",#REF!=ED.LookUps!A433),""))</f>
        <v>#REF!</v>
      </c>
      <c r="G433" t="str" cm="1">
        <f t="array" ref="G433">IFERROR(_xlfn._xlws.FILTER(_xlfn.ANCHORARRAY(B433),_xlfn.ANCHORARRAY(B433)&lt;&gt;0),"")</f>
        <v/>
      </c>
      <c r="K433">
        <f>EnterData!F437</f>
        <v>0</v>
      </c>
      <c r="L433" t="str" cm="1">
        <f t="array" aca="1" ref="L433" ca="1">IFERROR(IF(G433&lt;&gt;"",_xlfn.ANCHORARRAY(G433),IF(OR(K433=0,K433=""),TRANSPOSE(T.Name),TRANSPOSE(_xlfn._xlws.FILTER('Rot.Out'!Q:Q &amp; "",('Rot.Out'!O:O=ED.LookUps!K433)*('Rot.Out'!V:V&lt;&gt;"Yes"))))),"Error please report")</f>
        <v>Error please report</v>
      </c>
      <c r="ATK433" t="str" cm="1">
        <f t="array" ref="ATK433">IFERROR(IF(K433=0,TRANSPOSE(_xlfn.ANCHORARRAY(#REF!)),TRANSPOSE(_xlfn._xlws.FILTER('Rot.Out'!Q:Q,('Rot.Out'!O:O=ED.LookUps!K433)*('Rot.Out'!V:V="Yes")))),"")</f>
        <v/>
      </c>
    </row>
    <row r="434" spans="1:12 1207:1207" x14ac:dyDescent="0.35">
      <c r="A434" t="e">
        <f>EnterData!#REF!</f>
        <v>#REF!</v>
      </c>
      <c r="B434" t="e" cm="1">
        <f t="array" ref="B434">IF(OR(A434="",A434=0),"",IFERROR(_xlfn._xlws.FILTER(#REF! &amp; "",#REF!=ED.LookUps!A434),""))</f>
        <v>#REF!</v>
      </c>
      <c r="G434" t="str" cm="1">
        <f t="array" ref="G434">IFERROR(_xlfn._xlws.FILTER(_xlfn.ANCHORARRAY(B434),_xlfn.ANCHORARRAY(B434)&lt;&gt;0),"")</f>
        <v/>
      </c>
      <c r="K434">
        <f>EnterData!F438</f>
        <v>0</v>
      </c>
      <c r="L434" t="str" cm="1">
        <f t="array" aca="1" ref="L434" ca="1">IFERROR(IF(G434&lt;&gt;"",_xlfn.ANCHORARRAY(G434),IF(OR(K434=0,K434=""),TRANSPOSE(T.Name),TRANSPOSE(_xlfn._xlws.FILTER('Rot.Out'!Q:Q &amp; "",('Rot.Out'!O:O=ED.LookUps!K434)*('Rot.Out'!V:V&lt;&gt;"Yes"))))),"Error please report")</f>
        <v>Error please report</v>
      </c>
      <c r="ATK434" t="str" cm="1">
        <f t="array" ref="ATK434">IFERROR(IF(K434=0,TRANSPOSE(_xlfn.ANCHORARRAY(#REF!)),TRANSPOSE(_xlfn._xlws.FILTER('Rot.Out'!Q:Q,('Rot.Out'!O:O=ED.LookUps!K434)*('Rot.Out'!V:V="Yes")))),"")</f>
        <v/>
      </c>
    </row>
    <row r="435" spans="1:12 1207:1207" x14ac:dyDescent="0.35">
      <c r="A435" t="e">
        <f>EnterData!#REF!</f>
        <v>#REF!</v>
      </c>
      <c r="B435" t="e" cm="1">
        <f t="array" ref="B435">IF(OR(A435="",A435=0),"",IFERROR(_xlfn._xlws.FILTER(#REF! &amp; "",#REF!=ED.LookUps!A435),""))</f>
        <v>#REF!</v>
      </c>
      <c r="G435" t="str" cm="1">
        <f t="array" ref="G435">IFERROR(_xlfn._xlws.FILTER(_xlfn.ANCHORARRAY(B435),_xlfn.ANCHORARRAY(B435)&lt;&gt;0),"")</f>
        <v/>
      </c>
      <c r="K435">
        <f>EnterData!F439</f>
        <v>0</v>
      </c>
      <c r="L435" t="str" cm="1">
        <f t="array" aca="1" ref="L435" ca="1">IFERROR(IF(G435&lt;&gt;"",_xlfn.ANCHORARRAY(G435),IF(OR(K435=0,K435=""),TRANSPOSE(T.Name),TRANSPOSE(_xlfn._xlws.FILTER('Rot.Out'!Q:Q &amp; "",('Rot.Out'!O:O=ED.LookUps!K435)*('Rot.Out'!V:V&lt;&gt;"Yes"))))),"Error please report")</f>
        <v>Error please report</v>
      </c>
      <c r="ATK435" t="str" cm="1">
        <f t="array" ref="ATK435">IFERROR(IF(K435=0,TRANSPOSE(_xlfn.ANCHORARRAY(#REF!)),TRANSPOSE(_xlfn._xlws.FILTER('Rot.Out'!Q:Q,('Rot.Out'!O:O=ED.LookUps!K435)*('Rot.Out'!V:V="Yes")))),"")</f>
        <v/>
      </c>
    </row>
    <row r="436" spans="1:12 1207:1207" x14ac:dyDescent="0.35">
      <c r="A436" t="e">
        <f>EnterData!#REF!</f>
        <v>#REF!</v>
      </c>
      <c r="B436" t="e" cm="1">
        <f t="array" ref="B436">IF(OR(A436="",A436=0),"",IFERROR(_xlfn._xlws.FILTER(#REF! &amp; "",#REF!=ED.LookUps!A436),""))</f>
        <v>#REF!</v>
      </c>
      <c r="G436" t="str" cm="1">
        <f t="array" ref="G436">IFERROR(_xlfn._xlws.FILTER(_xlfn.ANCHORARRAY(B436),_xlfn.ANCHORARRAY(B436)&lt;&gt;0),"")</f>
        <v/>
      </c>
      <c r="K436">
        <f>EnterData!F440</f>
        <v>0</v>
      </c>
      <c r="L436" t="str" cm="1">
        <f t="array" aca="1" ref="L436" ca="1">IFERROR(IF(G436&lt;&gt;"",_xlfn.ANCHORARRAY(G436),IF(OR(K436=0,K436=""),TRANSPOSE(T.Name),TRANSPOSE(_xlfn._xlws.FILTER('Rot.Out'!Q:Q &amp; "",('Rot.Out'!O:O=ED.LookUps!K436)*('Rot.Out'!V:V&lt;&gt;"Yes"))))),"Error please report")</f>
        <v>Error please report</v>
      </c>
      <c r="ATK436" t="str" cm="1">
        <f t="array" ref="ATK436">IFERROR(IF(K436=0,TRANSPOSE(_xlfn.ANCHORARRAY(#REF!)),TRANSPOSE(_xlfn._xlws.FILTER('Rot.Out'!Q:Q,('Rot.Out'!O:O=ED.LookUps!K436)*('Rot.Out'!V:V="Yes")))),"")</f>
        <v/>
      </c>
    </row>
    <row r="437" spans="1:12 1207:1207" x14ac:dyDescent="0.35">
      <c r="A437" t="e">
        <f>EnterData!#REF!</f>
        <v>#REF!</v>
      </c>
      <c r="B437" t="e" cm="1">
        <f t="array" ref="B437">IF(OR(A437="",A437=0),"",IFERROR(_xlfn._xlws.FILTER(#REF! &amp; "",#REF!=ED.LookUps!A437),""))</f>
        <v>#REF!</v>
      </c>
      <c r="G437" t="str" cm="1">
        <f t="array" ref="G437">IFERROR(_xlfn._xlws.FILTER(_xlfn.ANCHORARRAY(B437),_xlfn.ANCHORARRAY(B437)&lt;&gt;0),"")</f>
        <v/>
      </c>
      <c r="K437">
        <f>EnterData!F441</f>
        <v>0</v>
      </c>
      <c r="L437" t="str" cm="1">
        <f t="array" aca="1" ref="L437" ca="1">IFERROR(IF(G437&lt;&gt;"",_xlfn.ANCHORARRAY(G437),IF(OR(K437=0,K437=""),TRANSPOSE(T.Name),TRANSPOSE(_xlfn._xlws.FILTER('Rot.Out'!Q:Q &amp; "",('Rot.Out'!O:O=ED.LookUps!K437)*('Rot.Out'!V:V&lt;&gt;"Yes"))))),"Error please report")</f>
        <v>Error please report</v>
      </c>
      <c r="ATK437" t="str" cm="1">
        <f t="array" ref="ATK437">IFERROR(IF(K437=0,TRANSPOSE(_xlfn.ANCHORARRAY(#REF!)),TRANSPOSE(_xlfn._xlws.FILTER('Rot.Out'!Q:Q,('Rot.Out'!O:O=ED.LookUps!K437)*('Rot.Out'!V:V="Yes")))),"")</f>
        <v/>
      </c>
    </row>
    <row r="438" spans="1:12 1207:1207" x14ac:dyDescent="0.35">
      <c r="A438" t="e">
        <f>EnterData!#REF!</f>
        <v>#REF!</v>
      </c>
      <c r="B438" t="e" cm="1">
        <f t="array" ref="B438">IF(OR(A438="",A438=0),"",IFERROR(_xlfn._xlws.FILTER(#REF! &amp; "",#REF!=ED.LookUps!A438),""))</f>
        <v>#REF!</v>
      </c>
      <c r="G438" t="str" cm="1">
        <f t="array" ref="G438">IFERROR(_xlfn._xlws.FILTER(_xlfn.ANCHORARRAY(B438),_xlfn.ANCHORARRAY(B438)&lt;&gt;0),"")</f>
        <v/>
      </c>
      <c r="K438">
        <f>EnterData!F442</f>
        <v>0</v>
      </c>
      <c r="L438" t="str" cm="1">
        <f t="array" aca="1" ref="L438" ca="1">IFERROR(IF(G438&lt;&gt;"",_xlfn.ANCHORARRAY(G438),IF(OR(K438=0,K438=""),TRANSPOSE(T.Name),TRANSPOSE(_xlfn._xlws.FILTER('Rot.Out'!Q:Q &amp; "",('Rot.Out'!O:O=ED.LookUps!K438)*('Rot.Out'!V:V&lt;&gt;"Yes"))))),"Error please report")</f>
        <v>Error please report</v>
      </c>
      <c r="ATK438" t="str" cm="1">
        <f t="array" ref="ATK438">IFERROR(IF(K438=0,TRANSPOSE(_xlfn.ANCHORARRAY(#REF!)),TRANSPOSE(_xlfn._xlws.FILTER('Rot.Out'!Q:Q,('Rot.Out'!O:O=ED.LookUps!K438)*('Rot.Out'!V:V="Yes")))),"")</f>
        <v/>
      </c>
    </row>
    <row r="439" spans="1:12 1207:1207" x14ac:dyDescent="0.35">
      <c r="A439" t="e">
        <f>EnterData!#REF!</f>
        <v>#REF!</v>
      </c>
      <c r="B439" t="e" cm="1">
        <f t="array" ref="B439">IF(OR(A439="",A439=0),"",IFERROR(_xlfn._xlws.FILTER(#REF! &amp; "",#REF!=ED.LookUps!A439),""))</f>
        <v>#REF!</v>
      </c>
      <c r="G439" t="str" cm="1">
        <f t="array" ref="G439">IFERROR(_xlfn._xlws.FILTER(_xlfn.ANCHORARRAY(B439),_xlfn.ANCHORARRAY(B439)&lt;&gt;0),"")</f>
        <v/>
      </c>
      <c r="K439">
        <f>EnterData!F443</f>
        <v>0</v>
      </c>
      <c r="L439" t="str" cm="1">
        <f t="array" aca="1" ref="L439" ca="1">IFERROR(IF(G439&lt;&gt;"",_xlfn.ANCHORARRAY(G439),IF(OR(K439=0,K439=""),TRANSPOSE(T.Name),TRANSPOSE(_xlfn._xlws.FILTER('Rot.Out'!Q:Q &amp; "",('Rot.Out'!O:O=ED.LookUps!K439)*('Rot.Out'!V:V&lt;&gt;"Yes"))))),"Error please report")</f>
        <v>Error please report</v>
      </c>
      <c r="ATK439" t="str" cm="1">
        <f t="array" ref="ATK439">IFERROR(IF(K439=0,TRANSPOSE(_xlfn.ANCHORARRAY(#REF!)),TRANSPOSE(_xlfn._xlws.FILTER('Rot.Out'!Q:Q,('Rot.Out'!O:O=ED.LookUps!K439)*('Rot.Out'!V:V="Yes")))),"")</f>
        <v/>
      </c>
    </row>
    <row r="440" spans="1:12 1207:1207" x14ac:dyDescent="0.35">
      <c r="A440" t="e">
        <f>EnterData!#REF!</f>
        <v>#REF!</v>
      </c>
      <c r="B440" t="e" cm="1">
        <f t="array" ref="B440">IF(OR(A440="",A440=0),"",IFERROR(_xlfn._xlws.FILTER(#REF! &amp; "",#REF!=ED.LookUps!A440),""))</f>
        <v>#REF!</v>
      </c>
      <c r="G440" t="str" cm="1">
        <f t="array" ref="G440">IFERROR(_xlfn._xlws.FILTER(_xlfn.ANCHORARRAY(B440),_xlfn.ANCHORARRAY(B440)&lt;&gt;0),"")</f>
        <v/>
      </c>
      <c r="K440">
        <f>EnterData!F444</f>
        <v>0</v>
      </c>
      <c r="L440" t="str" cm="1">
        <f t="array" aca="1" ref="L440" ca="1">IFERROR(IF(G440&lt;&gt;"",_xlfn.ANCHORARRAY(G440),IF(OR(K440=0,K440=""),TRANSPOSE(T.Name),TRANSPOSE(_xlfn._xlws.FILTER('Rot.Out'!Q:Q &amp; "",('Rot.Out'!O:O=ED.LookUps!K440)*('Rot.Out'!V:V&lt;&gt;"Yes"))))),"Error please report")</f>
        <v>Error please report</v>
      </c>
      <c r="ATK440" t="str" cm="1">
        <f t="array" ref="ATK440">IFERROR(IF(K440=0,TRANSPOSE(_xlfn.ANCHORARRAY(#REF!)),TRANSPOSE(_xlfn._xlws.FILTER('Rot.Out'!Q:Q,('Rot.Out'!O:O=ED.LookUps!K440)*('Rot.Out'!V:V="Yes")))),"")</f>
        <v/>
      </c>
    </row>
    <row r="441" spans="1:12 1207:1207" x14ac:dyDescent="0.35">
      <c r="A441" t="e">
        <f>EnterData!#REF!</f>
        <v>#REF!</v>
      </c>
      <c r="B441" t="e" cm="1">
        <f t="array" ref="B441">IF(OR(A441="",A441=0),"",IFERROR(_xlfn._xlws.FILTER(#REF! &amp; "",#REF!=ED.LookUps!A441),""))</f>
        <v>#REF!</v>
      </c>
      <c r="G441" t="str" cm="1">
        <f t="array" ref="G441">IFERROR(_xlfn._xlws.FILTER(_xlfn.ANCHORARRAY(B441),_xlfn.ANCHORARRAY(B441)&lt;&gt;0),"")</f>
        <v/>
      </c>
      <c r="K441">
        <f>EnterData!F445</f>
        <v>0</v>
      </c>
      <c r="L441" t="str" cm="1">
        <f t="array" aca="1" ref="L441" ca="1">IFERROR(IF(G441&lt;&gt;"",_xlfn.ANCHORARRAY(G441),IF(OR(K441=0,K441=""),TRANSPOSE(T.Name),TRANSPOSE(_xlfn._xlws.FILTER('Rot.Out'!Q:Q &amp; "",('Rot.Out'!O:O=ED.LookUps!K441)*('Rot.Out'!V:V&lt;&gt;"Yes"))))),"Error please report")</f>
        <v>Error please report</v>
      </c>
      <c r="ATK441" t="str" cm="1">
        <f t="array" ref="ATK441">IFERROR(IF(K441=0,TRANSPOSE(_xlfn.ANCHORARRAY(#REF!)),TRANSPOSE(_xlfn._xlws.FILTER('Rot.Out'!Q:Q,('Rot.Out'!O:O=ED.LookUps!K441)*('Rot.Out'!V:V="Yes")))),"")</f>
        <v/>
      </c>
    </row>
    <row r="442" spans="1:12 1207:1207" x14ac:dyDescent="0.35">
      <c r="A442" t="e">
        <f>EnterData!#REF!</f>
        <v>#REF!</v>
      </c>
      <c r="B442" t="e" cm="1">
        <f t="array" ref="B442">IF(OR(A442="",A442=0),"",IFERROR(_xlfn._xlws.FILTER(#REF! &amp; "",#REF!=ED.LookUps!A442),""))</f>
        <v>#REF!</v>
      </c>
      <c r="G442" t="str" cm="1">
        <f t="array" ref="G442">IFERROR(_xlfn._xlws.FILTER(_xlfn.ANCHORARRAY(B442),_xlfn.ANCHORARRAY(B442)&lt;&gt;0),"")</f>
        <v/>
      </c>
      <c r="K442">
        <f>EnterData!F446</f>
        <v>0</v>
      </c>
      <c r="L442" t="str" cm="1">
        <f t="array" aca="1" ref="L442" ca="1">IFERROR(IF(G442&lt;&gt;"",_xlfn.ANCHORARRAY(G442),IF(OR(K442=0,K442=""),TRANSPOSE(T.Name),TRANSPOSE(_xlfn._xlws.FILTER('Rot.Out'!Q:Q &amp; "",('Rot.Out'!O:O=ED.LookUps!K442)*('Rot.Out'!V:V&lt;&gt;"Yes"))))),"Error please report")</f>
        <v>Error please report</v>
      </c>
      <c r="ATK442" t="str" cm="1">
        <f t="array" ref="ATK442">IFERROR(IF(K442=0,TRANSPOSE(_xlfn.ANCHORARRAY(#REF!)),TRANSPOSE(_xlfn._xlws.FILTER('Rot.Out'!Q:Q,('Rot.Out'!O:O=ED.LookUps!K442)*('Rot.Out'!V:V="Yes")))),"")</f>
        <v/>
      </c>
    </row>
    <row r="443" spans="1:12 1207:1207" x14ac:dyDescent="0.35">
      <c r="A443" t="e">
        <f>EnterData!#REF!</f>
        <v>#REF!</v>
      </c>
      <c r="B443" t="e" cm="1">
        <f t="array" ref="B443">IF(OR(A443="",A443=0),"",IFERROR(_xlfn._xlws.FILTER(#REF! &amp; "",#REF!=ED.LookUps!A443),""))</f>
        <v>#REF!</v>
      </c>
      <c r="G443" t="str" cm="1">
        <f t="array" ref="G443">IFERROR(_xlfn._xlws.FILTER(_xlfn.ANCHORARRAY(B443),_xlfn.ANCHORARRAY(B443)&lt;&gt;0),"")</f>
        <v/>
      </c>
      <c r="K443">
        <f>EnterData!F447</f>
        <v>0</v>
      </c>
      <c r="L443" t="str" cm="1">
        <f t="array" aca="1" ref="L443" ca="1">IFERROR(IF(G443&lt;&gt;"",_xlfn.ANCHORARRAY(G443),IF(OR(K443=0,K443=""),TRANSPOSE(T.Name),TRANSPOSE(_xlfn._xlws.FILTER('Rot.Out'!Q:Q &amp; "",('Rot.Out'!O:O=ED.LookUps!K443)*('Rot.Out'!V:V&lt;&gt;"Yes"))))),"Error please report")</f>
        <v>Error please report</v>
      </c>
      <c r="ATK443" t="str" cm="1">
        <f t="array" ref="ATK443">IFERROR(IF(K443=0,TRANSPOSE(_xlfn.ANCHORARRAY(#REF!)),TRANSPOSE(_xlfn._xlws.FILTER('Rot.Out'!Q:Q,('Rot.Out'!O:O=ED.LookUps!K443)*('Rot.Out'!V:V="Yes")))),"")</f>
        <v/>
      </c>
    </row>
    <row r="444" spans="1:12 1207:1207" x14ac:dyDescent="0.35">
      <c r="A444" t="e">
        <f>EnterData!#REF!</f>
        <v>#REF!</v>
      </c>
      <c r="B444" t="e" cm="1">
        <f t="array" ref="B444">IF(OR(A444="",A444=0),"",IFERROR(_xlfn._xlws.FILTER(#REF! &amp; "",#REF!=ED.LookUps!A444),""))</f>
        <v>#REF!</v>
      </c>
      <c r="G444" t="str" cm="1">
        <f t="array" ref="G444">IFERROR(_xlfn._xlws.FILTER(_xlfn.ANCHORARRAY(B444),_xlfn.ANCHORARRAY(B444)&lt;&gt;0),"")</f>
        <v/>
      </c>
      <c r="K444">
        <f>EnterData!F448</f>
        <v>0</v>
      </c>
      <c r="L444" t="str" cm="1">
        <f t="array" aca="1" ref="L444" ca="1">IFERROR(IF(G444&lt;&gt;"",_xlfn.ANCHORARRAY(G444),IF(OR(K444=0,K444=""),TRANSPOSE(T.Name),TRANSPOSE(_xlfn._xlws.FILTER('Rot.Out'!Q:Q &amp; "",('Rot.Out'!O:O=ED.LookUps!K444)*('Rot.Out'!V:V&lt;&gt;"Yes"))))),"Error please report")</f>
        <v>Error please report</v>
      </c>
      <c r="ATK444" t="str" cm="1">
        <f t="array" ref="ATK444">IFERROR(IF(K444=0,TRANSPOSE(_xlfn.ANCHORARRAY(#REF!)),TRANSPOSE(_xlfn._xlws.FILTER('Rot.Out'!Q:Q,('Rot.Out'!O:O=ED.LookUps!K444)*('Rot.Out'!V:V="Yes")))),"")</f>
        <v/>
      </c>
    </row>
    <row r="445" spans="1:12 1207:1207" x14ac:dyDescent="0.35">
      <c r="A445" t="e">
        <f>EnterData!#REF!</f>
        <v>#REF!</v>
      </c>
      <c r="B445" t="e" cm="1">
        <f t="array" ref="B445">IF(OR(A445="",A445=0),"",IFERROR(_xlfn._xlws.FILTER(#REF! &amp; "",#REF!=ED.LookUps!A445),""))</f>
        <v>#REF!</v>
      </c>
      <c r="G445" t="str" cm="1">
        <f t="array" ref="G445">IFERROR(_xlfn._xlws.FILTER(_xlfn.ANCHORARRAY(B445),_xlfn.ANCHORARRAY(B445)&lt;&gt;0),"")</f>
        <v/>
      </c>
      <c r="K445">
        <f>EnterData!F449</f>
        <v>0</v>
      </c>
      <c r="L445" t="str" cm="1">
        <f t="array" aca="1" ref="L445" ca="1">IFERROR(IF(G445&lt;&gt;"",_xlfn.ANCHORARRAY(G445),IF(OR(K445=0,K445=""),TRANSPOSE(T.Name),TRANSPOSE(_xlfn._xlws.FILTER('Rot.Out'!Q:Q &amp; "",('Rot.Out'!O:O=ED.LookUps!K445)*('Rot.Out'!V:V&lt;&gt;"Yes"))))),"Error please report")</f>
        <v>Error please report</v>
      </c>
      <c r="ATK445" t="str" cm="1">
        <f t="array" ref="ATK445">IFERROR(IF(K445=0,TRANSPOSE(_xlfn.ANCHORARRAY(#REF!)),TRANSPOSE(_xlfn._xlws.FILTER('Rot.Out'!Q:Q,('Rot.Out'!O:O=ED.LookUps!K445)*('Rot.Out'!V:V="Yes")))),"")</f>
        <v/>
      </c>
    </row>
    <row r="446" spans="1:12 1207:1207" x14ac:dyDescent="0.35">
      <c r="A446" t="e">
        <f>EnterData!#REF!</f>
        <v>#REF!</v>
      </c>
      <c r="B446" t="e" cm="1">
        <f t="array" ref="B446">IF(OR(A446="",A446=0),"",IFERROR(_xlfn._xlws.FILTER(#REF! &amp; "",#REF!=ED.LookUps!A446),""))</f>
        <v>#REF!</v>
      </c>
      <c r="G446" t="str" cm="1">
        <f t="array" ref="G446">IFERROR(_xlfn._xlws.FILTER(_xlfn.ANCHORARRAY(B446),_xlfn.ANCHORARRAY(B446)&lt;&gt;0),"")</f>
        <v/>
      </c>
      <c r="K446">
        <f>EnterData!F450</f>
        <v>0</v>
      </c>
      <c r="L446" t="str" cm="1">
        <f t="array" aca="1" ref="L446" ca="1">IFERROR(IF(G446&lt;&gt;"",_xlfn.ANCHORARRAY(G446),IF(OR(K446=0,K446=""),TRANSPOSE(T.Name),TRANSPOSE(_xlfn._xlws.FILTER('Rot.Out'!Q:Q &amp; "",('Rot.Out'!O:O=ED.LookUps!K446)*('Rot.Out'!V:V&lt;&gt;"Yes"))))),"Error please report")</f>
        <v>Error please report</v>
      </c>
      <c r="ATK446" t="str" cm="1">
        <f t="array" ref="ATK446">IFERROR(IF(K446=0,TRANSPOSE(_xlfn.ANCHORARRAY(#REF!)),TRANSPOSE(_xlfn._xlws.FILTER('Rot.Out'!Q:Q,('Rot.Out'!O:O=ED.LookUps!K446)*('Rot.Out'!V:V="Yes")))),"")</f>
        <v/>
      </c>
    </row>
    <row r="447" spans="1:12 1207:1207" x14ac:dyDescent="0.35">
      <c r="A447" t="e">
        <f>EnterData!#REF!</f>
        <v>#REF!</v>
      </c>
      <c r="B447" t="e" cm="1">
        <f t="array" ref="B447">IF(OR(A447="",A447=0),"",IFERROR(_xlfn._xlws.FILTER(#REF! &amp; "",#REF!=ED.LookUps!A447),""))</f>
        <v>#REF!</v>
      </c>
      <c r="G447" t="str" cm="1">
        <f t="array" ref="G447">IFERROR(_xlfn._xlws.FILTER(_xlfn.ANCHORARRAY(B447),_xlfn.ANCHORARRAY(B447)&lt;&gt;0),"")</f>
        <v/>
      </c>
      <c r="K447">
        <f>EnterData!F451</f>
        <v>0</v>
      </c>
      <c r="L447" t="str" cm="1">
        <f t="array" aca="1" ref="L447" ca="1">IFERROR(IF(G447&lt;&gt;"",_xlfn.ANCHORARRAY(G447),IF(OR(K447=0,K447=""),TRANSPOSE(T.Name),TRANSPOSE(_xlfn._xlws.FILTER('Rot.Out'!Q:Q &amp; "",('Rot.Out'!O:O=ED.LookUps!K447)*('Rot.Out'!V:V&lt;&gt;"Yes"))))),"Error please report")</f>
        <v>Error please report</v>
      </c>
      <c r="ATK447" t="str" cm="1">
        <f t="array" ref="ATK447">IFERROR(IF(K447=0,TRANSPOSE(_xlfn.ANCHORARRAY(#REF!)),TRANSPOSE(_xlfn._xlws.FILTER('Rot.Out'!Q:Q,('Rot.Out'!O:O=ED.LookUps!K447)*('Rot.Out'!V:V="Yes")))),"")</f>
        <v/>
      </c>
    </row>
    <row r="448" spans="1:12 1207:1207" x14ac:dyDescent="0.35">
      <c r="A448" t="e">
        <f>EnterData!#REF!</f>
        <v>#REF!</v>
      </c>
      <c r="B448" t="e" cm="1">
        <f t="array" ref="B448">IF(OR(A448="",A448=0),"",IFERROR(_xlfn._xlws.FILTER(#REF! &amp; "",#REF!=ED.LookUps!A448),""))</f>
        <v>#REF!</v>
      </c>
      <c r="G448" t="str" cm="1">
        <f t="array" ref="G448">IFERROR(_xlfn._xlws.FILTER(_xlfn.ANCHORARRAY(B448),_xlfn.ANCHORARRAY(B448)&lt;&gt;0),"")</f>
        <v/>
      </c>
      <c r="K448">
        <f>EnterData!F452</f>
        <v>0</v>
      </c>
      <c r="L448" t="str" cm="1">
        <f t="array" aca="1" ref="L448" ca="1">IFERROR(IF(G448&lt;&gt;"",_xlfn.ANCHORARRAY(G448),IF(OR(K448=0,K448=""),TRANSPOSE(T.Name),TRANSPOSE(_xlfn._xlws.FILTER('Rot.Out'!Q:Q &amp; "",('Rot.Out'!O:O=ED.LookUps!K448)*('Rot.Out'!V:V&lt;&gt;"Yes"))))),"Error please report")</f>
        <v>Error please report</v>
      </c>
      <c r="ATK448" t="str" cm="1">
        <f t="array" ref="ATK448">IFERROR(IF(K448=0,TRANSPOSE(_xlfn.ANCHORARRAY(#REF!)),TRANSPOSE(_xlfn._xlws.FILTER('Rot.Out'!Q:Q,('Rot.Out'!O:O=ED.LookUps!K448)*('Rot.Out'!V:V="Yes")))),"")</f>
        <v/>
      </c>
    </row>
    <row r="449" spans="1:12 1207:1207" x14ac:dyDescent="0.35">
      <c r="A449" t="e">
        <f>EnterData!#REF!</f>
        <v>#REF!</v>
      </c>
      <c r="B449" t="e" cm="1">
        <f t="array" ref="B449">IF(OR(A449="",A449=0),"",IFERROR(_xlfn._xlws.FILTER(#REF! &amp; "",#REF!=ED.LookUps!A449),""))</f>
        <v>#REF!</v>
      </c>
      <c r="G449" t="str" cm="1">
        <f t="array" ref="G449">IFERROR(_xlfn._xlws.FILTER(_xlfn.ANCHORARRAY(B449),_xlfn.ANCHORARRAY(B449)&lt;&gt;0),"")</f>
        <v/>
      </c>
      <c r="K449">
        <f>EnterData!F453</f>
        <v>0</v>
      </c>
      <c r="L449" t="str" cm="1">
        <f t="array" aca="1" ref="L449" ca="1">IFERROR(IF(G449&lt;&gt;"",_xlfn.ANCHORARRAY(G449),IF(OR(K449=0,K449=""),TRANSPOSE(T.Name),TRANSPOSE(_xlfn._xlws.FILTER('Rot.Out'!Q:Q &amp; "",('Rot.Out'!O:O=ED.LookUps!K449)*('Rot.Out'!V:V&lt;&gt;"Yes"))))),"Error please report")</f>
        <v>Error please report</v>
      </c>
      <c r="ATK449" t="str" cm="1">
        <f t="array" ref="ATK449">IFERROR(IF(K449=0,TRANSPOSE(_xlfn.ANCHORARRAY(#REF!)),TRANSPOSE(_xlfn._xlws.FILTER('Rot.Out'!Q:Q,('Rot.Out'!O:O=ED.LookUps!K449)*('Rot.Out'!V:V="Yes")))),"")</f>
        <v/>
      </c>
    </row>
    <row r="450" spans="1:12 1207:1207" x14ac:dyDescent="0.35">
      <c r="A450" t="e">
        <f>EnterData!#REF!</f>
        <v>#REF!</v>
      </c>
      <c r="B450" t="e" cm="1">
        <f t="array" ref="B450">IF(OR(A450="",A450=0),"",IFERROR(_xlfn._xlws.FILTER(#REF! &amp; "",#REF!=ED.LookUps!A450),""))</f>
        <v>#REF!</v>
      </c>
      <c r="G450" t="str" cm="1">
        <f t="array" ref="G450">IFERROR(_xlfn._xlws.FILTER(_xlfn.ANCHORARRAY(B450),_xlfn.ANCHORARRAY(B450)&lt;&gt;0),"")</f>
        <v/>
      </c>
      <c r="K450">
        <f>EnterData!F454</f>
        <v>0</v>
      </c>
      <c r="L450" t="str" cm="1">
        <f t="array" aca="1" ref="L450" ca="1">IFERROR(IF(G450&lt;&gt;"",_xlfn.ANCHORARRAY(G450),IF(OR(K450=0,K450=""),TRANSPOSE(T.Name),TRANSPOSE(_xlfn._xlws.FILTER('Rot.Out'!Q:Q &amp; "",('Rot.Out'!O:O=ED.LookUps!K450)*('Rot.Out'!V:V&lt;&gt;"Yes"))))),"Error please report")</f>
        <v>Error please report</v>
      </c>
      <c r="ATK450" t="str" cm="1">
        <f t="array" ref="ATK450">IFERROR(IF(K450=0,TRANSPOSE(_xlfn.ANCHORARRAY(#REF!)),TRANSPOSE(_xlfn._xlws.FILTER('Rot.Out'!Q:Q,('Rot.Out'!O:O=ED.LookUps!K450)*('Rot.Out'!V:V="Yes")))),"")</f>
        <v/>
      </c>
    </row>
    <row r="451" spans="1:12 1207:1207" x14ac:dyDescent="0.35">
      <c r="A451" t="e">
        <f>EnterData!#REF!</f>
        <v>#REF!</v>
      </c>
      <c r="B451" t="e" cm="1">
        <f t="array" ref="B451">IF(OR(A451="",A451=0),"",IFERROR(_xlfn._xlws.FILTER(#REF! &amp; "",#REF!=ED.LookUps!A451),""))</f>
        <v>#REF!</v>
      </c>
      <c r="G451" t="str" cm="1">
        <f t="array" ref="G451">IFERROR(_xlfn._xlws.FILTER(_xlfn.ANCHORARRAY(B451),_xlfn.ANCHORARRAY(B451)&lt;&gt;0),"")</f>
        <v/>
      </c>
      <c r="K451">
        <f>EnterData!F455</f>
        <v>0</v>
      </c>
      <c r="L451" t="str" cm="1">
        <f t="array" aca="1" ref="L451" ca="1">IFERROR(IF(G451&lt;&gt;"",_xlfn.ANCHORARRAY(G451),IF(OR(K451=0,K451=""),TRANSPOSE(T.Name),TRANSPOSE(_xlfn._xlws.FILTER('Rot.Out'!Q:Q &amp; "",('Rot.Out'!O:O=ED.LookUps!K451)*('Rot.Out'!V:V&lt;&gt;"Yes"))))),"Error please report")</f>
        <v>Error please report</v>
      </c>
      <c r="ATK451" t="str" cm="1">
        <f t="array" ref="ATK451">IFERROR(IF(K451=0,TRANSPOSE(_xlfn.ANCHORARRAY(#REF!)),TRANSPOSE(_xlfn._xlws.FILTER('Rot.Out'!Q:Q,('Rot.Out'!O:O=ED.LookUps!K451)*('Rot.Out'!V:V="Yes")))),"")</f>
        <v/>
      </c>
    </row>
    <row r="452" spans="1:12 1207:1207" x14ac:dyDescent="0.35">
      <c r="A452" t="e">
        <f>EnterData!#REF!</f>
        <v>#REF!</v>
      </c>
      <c r="B452" t="e" cm="1">
        <f t="array" ref="B452">IF(OR(A452="",A452=0),"",IFERROR(_xlfn._xlws.FILTER(#REF! &amp; "",#REF!=ED.LookUps!A452),""))</f>
        <v>#REF!</v>
      </c>
      <c r="G452" t="str" cm="1">
        <f t="array" ref="G452">IFERROR(_xlfn._xlws.FILTER(_xlfn.ANCHORARRAY(B452),_xlfn.ANCHORARRAY(B452)&lt;&gt;0),"")</f>
        <v/>
      </c>
      <c r="K452">
        <f>EnterData!F456</f>
        <v>0</v>
      </c>
      <c r="L452" t="str" cm="1">
        <f t="array" aca="1" ref="L452" ca="1">IFERROR(IF(G452&lt;&gt;"",_xlfn.ANCHORARRAY(G452),IF(OR(K452=0,K452=""),TRANSPOSE(T.Name),TRANSPOSE(_xlfn._xlws.FILTER('Rot.Out'!Q:Q &amp; "",('Rot.Out'!O:O=ED.LookUps!K452)*('Rot.Out'!V:V&lt;&gt;"Yes"))))),"Error please report")</f>
        <v>Error please report</v>
      </c>
      <c r="ATK452" t="str" cm="1">
        <f t="array" ref="ATK452">IFERROR(IF(K452=0,TRANSPOSE(_xlfn.ANCHORARRAY(#REF!)),TRANSPOSE(_xlfn._xlws.FILTER('Rot.Out'!Q:Q,('Rot.Out'!O:O=ED.LookUps!K452)*('Rot.Out'!V:V="Yes")))),"")</f>
        <v/>
      </c>
    </row>
    <row r="453" spans="1:12 1207:1207" x14ac:dyDescent="0.35">
      <c r="A453" t="e">
        <f>EnterData!#REF!</f>
        <v>#REF!</v>
      </c>
      <c r="B453" t="e" cm="1">
        <f t="array" ref="B453">IF(OR(A453="",A453=0),"",IFERROR(_xlfn._xlws.FILTER(#REF! &amp; "",#REF!=ED.LookUps!A453),""))</f>
        <v>#REF!</v>
      </c>
      <c r="G453" t="str" cm="1">
        <f t="array" ref="G453">IFERROR(_xlfn._xlws.FILTER(_xlfn.ANCHORARRAY(B453),_xlfn.ANCHORARRAY(B453)&lt;&gt;0),"")</f>
        <v/>
      </c>
      <c r="K453">
        <f>EnterData!F457</f>
        <v>0</v>
      </c>
      <c r="L453" t="str" cm="1">
        <f t="array" aca="1" ref="L453" ca="1">IFERROR(IF(G453&lt;&gt;"",_xlfn.ANCHORARRAY(G453),IF(OR(K453=0,K453=""),TRANSPOSE(T.Name),TRANSPOSE(_xlfn._xlws.FILTER('Rot.Out'!Q:Q &amp; "",('Rot.Out'!O:O=ED.LookUps!K453)*('Rot.Out'!V:V&lt;&gt;"Yes"))))),"Error please report")</f>
        <v>Error please report</v>
      </c>
      <c r="ATK453" t="str" cm="1">
        <f t="array" ref="ATK453">IFERROR(IF(K453=0,TRANSPOSE(_xlfn.ANCHORARRAY(#REF!)),TRANSPOSE(_xlfn._xlws.FILTER('Rot.Out'!Q:Q,('Rot.Out'!O:O=ED.LookUps!K453)*('Rot.Out'!V:V="Yes")))),"")</f>
        <v/>
      </c>
    </row>
    <row r="454" spans="1:12 1207:1207" x14ac:dyDescent="0.35">
      <c r="A454" t="e">
        <f>EnterData!#REF!</f>
        <v>#REF!</v>
      </c>
      <c r="B454" t="e" cm="1">
        <f t="array" ref="B454">IF(OR(A454="",A454=0),"",IFERROR(_xlfn._xlws.FILTER(#REF! &amp; "",#REF!=ED.LookUps!A454),""))</f>
        <v>#REF!</v>
      </c>
      <c r="G454" t="str" cm="1">
        <f t="array" ref="G454">IFERROR(_xlfn._xlws.FILTER(_xlfn.ANCHORARRAY(B454),_xlfn.ANCHORARRAY(B454)&lt;&gt;0),"")</f>
        <v/>
      </c>
      <c r="K454">
        <f>EnterData!F458</f>
        <v>0</v>
      </c>
      <c r="L454" t="str" cm="1">
        <f t="array" aca="1" ref="L454" ca="1">IFERROR(IF(G454&lt;&gt;"",_xlfn.ANCHORARRAY(G454),IF(OR(K454=0,K454=""),TRANSPOSE(T.Name),TRANSPOSE(_xlfn._xlws.FILTER('Rot.Out'!Q:Q &amp; "",('Rot.Out'!O:O=ED.LookUps!K454)*('Rot.Out'!V:V&lt;&gt;"Yes"))))),"Error please report")</f>
        <v>Error please report</v>
      </c>
      <c r="ATK454" t="str" cm="1">
        <f t="array" ref="ATK454">IFERROR(IF(K454=0,TRANSPOSE(_xlfn.ANCHORARRAY(#REF!)),TRANSPOSE(_xlfn._xlws.FILTER('Rot.Out'!Q:Q,('Rot.Out'!O:O=ED.LookUps!K454)*('Rot.Out'!V:V="Yes")))),"")</f>
        <v/>
      </c>
    </row>
    <row r="455" spans="1:12 1207:1207" x14ac:dyDescent="0.35">
      <c r="A455" t="e">
        <f>EnterData!#REF!</f>
        <v>#REF!</v>
      </c>
      <c r="B455" t="e" cm="1">
        <f t="array" ref="B455">IF(OR(A455="",A455=0),"",IFERROR(_xlfn._xlws.FILTER(#REF! &amp; "",#REF!=ED.LookUps!A455),""))</f>
        <v>#REF!</v>
      </c>
      <c r="G455" t="str" cm="1">
        <f t="array" ref="G455">IFERROR(_xlfn._xlws.FILTER(_xlfn.ANCHORARRAY(B455),_xlfn.ANCHORARRAY(B455)&lt;&gt;0),"")</f>
        <v/>
      </c>
      <c r="K455">
        <f>EnterData!F459</f>
        <v>0</v>
      </c>
      <c r="L455" t="str" cm="1">
        <f t="array" aca="1" ref="L455" ca="1">IFERROR(IF(G455&lt;&gt;"",_xlfn.ANCHORARRAY(G455),IF(OR(K455=0,K455=""),TRANSPOSE(T.Name),TRANSPOSE(_xlfn._xlws.FILTER('Rot.Out'!Q:Q &amp; "",('Rot.Out'!O:O=ED.LookUps!K455)*('Rot.Out'!V:V&lt;&gt;"Yes"))))),"Error please report")</f>
        <v>Error please report</v>
      </c>
      <c r="ATK455" t="str" cm="1">
        <f t="array" ref="ATK455">IFERROR(IF(K455=0,TRANSPOSE(_xlfn.ANCHORARRAY(#REF!)),TRANSPOSE(_xlfn._xlws.FILTER('Rot.Out'!Q:Q,('Rot.Out'!O:O=ED.LookUps!K455)*('Rot.Out'!V:V="Yes")))),"")</f>
        <v/>
      </c>
    </row>
    <row r="456" spans="1:12 1207:1207" x14ac:dyDescent="0.35">
      <c r="A456" t="e">
        <f>EnterData!#REF!</f>
        <v>#REF!</v>
      </c>
      <c r="B456" t="e" cm="1">
        <f t="array" ref="B456">IF(OR(A456="",A456=0),"",IFERROR(_xlfn._xlws.FILTER(#REF! &amp; "",#REF!=ED.LookUps!A456),""))</f>
        <v>#REF!</v>
      </c>
      <c r="G456" t="str" cm="1">
        <f t="array" ref="G456">IFERROR(_xlfn._xlws.FILTER(_xlfn.ANCHORARRAY(B456),_xlfn.ANCHORARRAY(B456)&lt;&gt;0),"")</f>
        <v/>
      </c>
      <c r="K456">
        <f>EnterData!F460</f>
        <v>0</v>
      </c>
      <c r="L456" t="str" cm="1">
        <f t="array" aca="1" ref="L456" ca="1">IFERROR(IF(G456&lt;&gt;"",_xlfn.ANCHORARRAY(G456),IF(OR(K456=0,K456=""),TRANSPOSE(T.Name),TRANSPOSE(_xlfn._xlws.FILTER('Rot.Out'!Q:Q &amp; "",('Rot.Out'!O:O=ED.LookUps!K456)*('Rot.Out'!V:V&lt;&gt;"Yes"))))),"Error please report")</f>
        <v>Error please report</v>
      </c>
      <c r="ATK456" t="str" cm="1">
        <f t="array" ref="ATK456">IFERROR(IF(K456=0,TRANSPOSE(_xlfn.ANCHORARRAY(#REF!)),TRANSPOSE(_xlfn._xlws.FILTER('Rot.Out'!Q:Q,('Rot.Out'!O:O=ED.LookUps!K456)*('Rot.Out'!V:V="Yes")))),"")</f>
        <v/>
      </c>
    </row>
    <row r="457" spans="1:12 1207:1207" x14ac:dyDescent="0.35">
      <c r="A457" t="e">
        <f>EnterData!#REF!</f>
        <v>#REF!</v>
      </c>
      <c r="B457" t="e" cm="1">
        <f t="array" ref="B457">IF(OR(A457="",A457=0),"",IFERROR(_xlfn._xlws.FILTER(#REF! &amp; "",#REF!=ED.LookUps!A457),""))</f>
        <v>#REF!</v>
      </c>
      <c r="G457" t="str" cm="1">
        <f t="array" ref="G457">IFERROR(_xlfn._xlws.FILTER(_xlfn.ANCHORARRAY(B457),_xlfn.ANCHORARRAY(B457)&lt;&gt;0),"")</f>
        <v/>
      </c>
      <c r="K457">
        <f>EnterData!F461</f>
        <v>0</v>
      </c>
      <c r="L457" t="str" cm="1">
        <f t="array" aca="1" ref="L457" ca="1">IFERROR(IF(G457&lt;&gt;"",_xlfn.ANCHORARRAY(G457),IF(OR(K457=0,K457=""),TRANSPOSE(T.Name),TRANSPOSE(_xlfn._xlws.FILTER('Rot.Out'!Q:Q &amp; "",('Rot.Out'!O:O=ED.LookUps!K457)*('Rot.Out'!V:V&lt;&gt;"Yes"))))),"Error please report")</f>
        <v>Error please report</v>
      </c>
      <c r="ATK457" t="str" cm="1">
        <f t="array" ref="ATK457">IFERROR(IF(K457=0,TRANSPOSE(_xlfn.ANCHORARRAY(#REF!)),TRANSPOSE(_xlfn._xlws.FILTER('Rot.Out'!Q:Q,('Rot.Out'!O:O=ED.LookUps!K457)*('Rot.Out'!V:V="Yes")))),"")</f>
        <v/>
      </c>
    </row>
    <row r="458" spans="1:12 1207:1207" x14ac:dyDescent="0.35">
      <c r="A458" t="e">
        <f>EnterData!#REF!</f>
        <v>#REF!</v>
      </c>
      <c r="B458" t="e" cm="1">
        <f t="array" ref="B458">IF(OR(A458="",A458=0),"",IFERROR(_xlfn._xlws.FILTER(#REF! &amp; "",#REF!=ED.LookUps!A458),""))</f>
        <v>#REF!</v>
      </c>
      <c r="G458" t="str" cm="1">
        <f t="array" ref="G458">IFERROR(_xlfn._xlws.FILTER(_xlfn.ANCHORARRAY(B458),_xlfn.ANCHORARRAY(B458)&lt;&gt;0),"")</f>
        <v/>
      </c>
      <c r="K458">
        <f>EnterData!F462</f>
        <v>0</v>
      </c>
      <c r="L458" t="str" cm="1">
        <f t="array" aca="1" ref="L458" ca="1">IFERROR(IF(G458&lt;&gt;"",_xlfn.ANCHORARRAY(G458),IF(OR(K458=0,K458=""),TRANSPOSE(T.Name),TRANSPOSE(_xlfn._xlws.FILTER('Rot.Out'!Q:Q &amp; "",('Rot.Out'!O:O=ED.LookUps!K458)*('Rot.Out'!V:V&lt;&gt;"Yes"))))),"Error please report")</f>
        <v>Error please report</v>
      </c>
      <c r="ATK458" t="str" cm="1">
        <f t="array" ref="ATK458">IFERROR(IF(K458=0,TRANSPOSE(_xlfn.ANCHORARRAY(#REF!)),TRANSPOSE(_xlfn._xlws.FILTER('Rot.Out'!Q:Q,('Rot.Out'!O:O=ED.LookUps!K458)*('Rot.Out'!V:V="Yes")))),"")</f>
        <v/>
      </c>
    </row>
    <row r="459" spans="1:12 1207:1207" x14ac:dyDescent="0.35">
      <c r="A459" t="e">
        <f>EnterData!#REF!</f>
        <v>#REF!</v>
      </c>
      <c r="B459" t="e" cm="1">
        <f t="array" ref="B459">IF(OR(A459="",A459=0),"",IFERROR(_xlfn._xlws.FILTER(#REF! &amp; "",#REF!=ED.LookUps!A459),""))</f>
        <v>#REF!</v>
      </c>
      <c r="G459" t="str" cm="1">
        <f t="array" ref="G459">IFERROR(_xlfn._xlws.FILTER(_xlfn.ANCHORARRAY(B459),_xlfn.ANCHORARRAY(B459)&lt;&gt;0),"")</f>
        <v/>
      </c>
      <c r="K459">
        <f>EnterData!F463</f>
        <v>0</v>
      </c>
      <c r="L459" t="str" cm="1">
        <f t="array" aca="1" ref="L459" ca="1">IFERROR(IF(G459&lt;&gt;"",_xlfn.ANCHORARRAY(G459),IF(OR(K459=0,K459=""),TRANSPOSE(T.Name),TRANSPOSE(_xlfn._xlws.FILTER('Rot.Out'!Q:Q &amp; "",('Rot.Out'!O:O=ED.LookUps!K459)*('Rot.Out'!V:V&lt;&gt;"Yes"))))),"Error please report")</f>
        <v>Error please report</v>
      </c>
      <c r="ATK459" t="str" cm="1">
        <f t="array" ref="ATK459">IFERROR(IF(K459=0,TRANSPOSE(_xlfn.ANCHORARRAY(#REF!)),TRANSPOSE(_xlfn._xlws.FILTER('Rot.Out'!Q:Q,('Rot.Out'!O:O=ED.LookUps!K459)*('Rot.Out'!V:V="Yes")))),"")</f>
        <v/>
      </c>
    </row>
    <row r="460" spans="1:12 1207:1207" x14ac:dyDescent="0.35">
      <c r="A460" t="e">
        <f>EnterData!#REF!</f>
        <v>#REF!</v>
      </c>
      <c r="B460" t="e" cm="1">
        <f t="array" ref="B460">IF(OR(A460="",A460=0),"",IFERROR(_xlfn._xlws.FILTER(#REF! &amp; "",#REF!=ED.LookUps!A460),""))</f>
        <v>#REF!</v>
      </c>
      <c r="G460" t="str" cm="1">
        <f t="array" ref="G460">IFERROR(_xlfn._xlws.FILTER(_xlfn.ANCHORARRAY(B460),_xlfn.ANCHORARRAY(B460)&lt;&gt;0),"")</f>
        <v/>
      </c>
      <c r="K460">
        <f>EnterData!F464</f>
        <v>0</v>
      </c>
      <c r="L460" t="str" cm="1">
        <f t="array" aca="1" ref="L460" ca="1">IFERROR(IF(G460&lt;&gt;"",_xlfn.ANCHORARRAY(G460),IF(OR(K460=0,K460=""),TRANSPOSE(T.Name),TRANSPOSE(_xlfn._xlws.FILTER('Rot.Out'!Q:Q &amp; "",('Rot.Out'!O:O=ED.LookUps!K460)*('Rot.Out'!V:V&lt;&gt;"Yes"))))),"Error please report")</f>
        <v>Error please report</v>
      </c>
      <c r="ATK460" t="str" cm="1">
        <f t="array" ref="ATK460">IFERROR(IF(K460=0,TRANSPOSE(_xlfn.ANCHORARRAY(#REF!)),TRANSPOSE(_xlfn._xlws.FILTER('Rot.Out'!Q:Q,('Rot.Out'!O:O=ED.LookUps!K460)*('Rot.Out'!V:V="Yes")))),"")</f>
        <v/>
      </c>
    </row>
    <row r="461" spans="1:12 1207:1207" x14ac:dyDescent="0.35">
      <c r="A461" t="e">
        <f>EnterData!#REF!</f>
        <v>#REF!</v>
      </c>
      <c r="B461" t="e" cm="1">
        <f t="array" ref="B461">IF(OR(A461="",A461=0),"",IFERROR(_xlfn._xlws.FILTER(#REF! &amp; "",#REF!=ED.LookUps!A461),""))</f>
        <v>#REF!</v>
      </c>
      <c r="G461" t="str" cm="1">
        <f t="array" ref="G461">IFERROR(_xlfn._xlws.FILTER(_xlfn.ANCHORARRAY(B461),_xlfn.ANCHORARRAY(B461)&lt;&gt;0),"")</f>
        <v/>
      </c>
      <c r="K461">
        <f>EnterData!F465</f>
        <v>0</v>
      </c>
      <c r="L461" t="str" cm="1">
        <f t="array" aca="1" ref="L461" ca="1">IFERROR(IF(G461&lt;&gt;"",_xlfn.ANCHORARRAY(G461),IF(OR(K461=0,K461=""),TRANSPOSE(T.Name),TRANSPOSE(_xlfn._xlws.FILTER('Rot.Out'!Q:Q &amp; "",('Rot.Out'!O:O=ED.LookUps!K461)*('Rot.Out'!V:V&lt;&gt;"Yes"))))),"Error please report")</f>
        <v>Error please report</v>
      </c>
      <c r="ATK461" t="str" cm="1">
        <f t="array" ref="ATK461">IFERROR(IF(K461=0,TRANSPOSE(_xlfn.ANCHORARRAY(#REF!)),TRANSPOSE(_xlfn._xlws.FILTER('Rot.Out'!Q:Q,('Rot.Out'!O:O=ED.LookUps!K461)*('Rot.Out'!V:V="Yes")))),"")</f>
        <v/>
      </c>
    </row>
    <row r="462" spans="1:12 1207:1207" x14ac:dyDescent="0.35">
      <c r="A462" t="e">
        <f>EnterData!#REF!</f>
        <v>#REF!</v>
      </c>
      <c r="B462" t="e" cm="1">
        <f t="array" ref="B462">IF(OR(A462="",A462=0),"",IFERROR(_xlfn._xlws.FILTER(#REF! &amp; "",#REF!=ED.LookUps!A462),""))</f>
        <v>#REF!</v>
      </c>
      <c r="G462" t="str" cm="1">
        <f t="array" ref="G462">IFERROR(_xlfn._xlws.FILTER(_xlfn.ANCHORARRAY(B462),_xlfn.ANCHORARRAY(B462)&lt;&gt;0),"")</f>
        <v/>
      </c>
      <c r="K462">
        <f>EnterData!F466</f>
        <v>0</v>
      </c>
      <c r="L462" t="str" cm="1">
        <f t="array" aca="1" ref="L462" ca="1">IFERROR(IF(G462&lt;&gt;"",_xlfn.ANCHORARRAY(G462),IF(OR(K462=0,K462=""),TRANSPOSE(T.Name),TRANSPOSE(_xlfn._xlws.FILTER('Rot.Out'!Q:Q &amp; "",('Rot.Out'!O:O=ED.LookUps!K462)*('Rot.Out'!V:V&lt;&gt;"Yes"))))),"Error please report")</f>
        <v>Error please report</v>
      </c>
      <c r="ATK462" t="str" cm="1">
        <f t="array" ref="ATK462">IFERROR(IF(K462=0,TRANSPOSE(_xlfn.ANCHORARRAY(#REF!)),TRANSPOSE(_xlfn._xlws.FILTER('Rot.Out'!Q:Q,('Rot.Out'!O:O=ED.LookUps!K462)*('Rot.Out'!V:V="Yes")))),"")</f>
        <v/>
      </c>
    </row>
    <row r="463" spans="1:12 1207:1207" x14ac:dyDescent="0.35">
      <c r="A463" t="e">
        <f>EnterData!#REF!</f>
        <v>#REF!</v>
      </c>
      <c r="B463" t="e" cm="1">
        <f t="array" ref="B463">IF(OR(A463="",A463=0),"",IFERROR(_xlfn._xlws.FILTER(#REF! &amp; "",#REF!=ED.LookUps!A463),""))</f>
        <v>#REF!</v>
      </c>
      <c r="G463" t="str" cm="1">
        <f t="array" ref="G463">IFERROR(_xlfn._xlws.FILTER(_xlfn.ANCHORARRAY(B463),_xlfn.ANCHORARRAY(B463)&lt;&gt;0),"")</f>
        <v/>
      </c>
      <c r="K463">
        <f>EnterData!F467</f>
        <v>0</v>
      </c>
      <c r="L463" t="str" cm="1">
        <f t="array" aca="1" ref="L463" ca="1">IFERROR(IF(G463&lt;&gt;"",_xlfn.ANCHORARRAY(G463),IF(OR(K463=0,K463=""),TRANSPOSE(T.Name),TRANSPOSE(_xlfn._xlws.FILTER('Rot.Out'!Q:Q &amp; "",('Rot.Out'!O:O=ED.LookUps!K463)*('Rot.Out'!V:V&lt;&gt;"Yes"))))),"Error please report")</f>
        <v>Error please report</v>
      </c>
      <c r="ATK463" t="str" cm="1">
        <f t="array" ref="ATK463">IFERROR(IF(K463=0,TRANSPOSE(_xlfn.ANCHORARRAY(#REF!)),TRANSPOSE(_xlfn._xlws.FILTER('Rot.Out'!Q:Q,('Rot.Out'!O:O=ED.LookUps!K463)*('Rot.Out'!V:V="Yes")))),"")</f>
        <v/>
      </c>
    </row>
    <row r="464" spans="1:12 1207:1207" x14ac:dyDescent="0.35">
      <c r="A464" t="e">
        <f>EnterData!#REF!</f>
        <v>#REF!</v>
      </c>
      <c r="B464" t="e" cm="1">
        <f t="array" ref="B464">IF(OR(A464="",A464=0),"",IFERROR(_xlfn._xlws.FILTER(#REF! &amp; "",#REF!=ED.LookUps!A464),""))</f>
        <v>#REF!</v>
      </c>
      <c r="G464" t="str" cm="1">
        <f t="array" ref="G464">IFERROR(_xlfn._xlws.FILTER(_xlfn.ANCHORARRAY(B464),_xlfn.ANCHORARRAY(B464)&lt;&gt;0),"")</f>
        <v/>
      </c>
      <c r="K464">
        <f>EnterData!F468</f>
        <v>0</v>
      </c>
      <c r="L464" t="str" cm="1">
        <f t="array" aca="1" ref="L464" ca="1">IFERROR(IF(G464&lt;&gt;"",_xlfn.ANCHORARRAY(G464),IF(OR(K464=0,K464=""),TRANSPOSE(T.Name),TRANSPOSE(_xlfn._xlws.FILTER('Rot.Out'!Q:Q &amp; "",('Rot.Out'!O:O=ED.LookUps!K464)*('Rot.Out'!V:V&lt;&gt;"Yes"))))),"Error please report")</f>
        <v>Error please report</v>
      </c>
      <c r="ATK464" t="str" cm="1">
        <f t="array" ref="ATK464">IFERROR(IF(K464=0,TRANSPOSE(_xlfn.ANCHORARRAY(#REF!)),TRANSPOSE(_xlfn._xlws.FILTER('Rot.Out'!Q:Q,('Rot.Out'!O:O=ED.LookUps!K464)*('Rot.Out'!V:V="Yes")))),"")</f>
        <v/>
      </c>
    </row>
    <row r="465" spans="1:12 1207:1207" x14ac:dyDescent="0.35">
      <c r="A465" t="e">
        <f>EnterData!#REF!</f>
        <v>#REF!</v>
      </c>
      <c r="B465" t="e" cm="1">
        <f t="array" ref="B465">IF(OR(A465="",A465=0),"",IFERROR(_xlfn._xlws.FILTER(#REF! &amp; "",#REF!=ED.LookUps!A465),""))</f>
        <v>#REF!</v>
      </c>
      <c r="G465" t="str" cm="1">
        <f t="array" ref="G465">IFERROR(_xlfn._xlws.FILTER(_xlfn.ANCHORARRAY(B465),_xlfn.ANCHORARRAY(B465)&lt;&gt;0),"")</f>
        <v/>
      </c>
      <c r="K465">
        <f>EnterData!F469</f>
        <v>0</v>
      </c>
      <c r="L465" t="str" cm="1">
        <f t="array" aca="1" ref="L465" ca="1">IFERROR(IF(G465&lt;&gt;"",_xlfn.ANCHORARRAY(G465),IF(OR(K465=0,K465=""),TRANSPOSE(T.Name),TRANSPOSE(_xlfn._xlws.FILTER('Rot.Out'!Q:Q &amp; "",('Rot.Out'!O:O=ED.LookUps!K465)*('Rot.Out'!V:V&lt;&gt;"Yes"))))),"Error please report")</f>
        <v>Error please report</v>
      </c>
      <c r="ATK465" t="str" cm="1">
        <f t="array" ref="ATK465">IFERROR(IF(K465=0,TRANSPOSE(_xlfn.ANCHORARRAY(#REF!)),TRANSPOSE(_xlfn._xlws.FILTER('Rot.Out'!Q:Q,('Rot.Out'!O:O=ED.LookUps!K465)*('Rot.Out'!V:V="Yes")))),"")</f>
        <v/>
      </c>
    </row>
    <row r="466" spans="1:12 1207:1207" x14ac:dyDescent="0.35">
      <c r="A466" t="e">
        <f>EnterData!#REF!</f>
        <v>#REF!</v>
      </c>
      <c r="B466" t="e" cm="1">
        <f t="array" ref="B466">IF(OR(A466="",A466=0),"",IFERROR(_xlfn._xlws.FILTER(#REF! &amp; "",#REF!=ED.LookUps!A466),""))</f>
        <v>#REF!</v>
      </c>
      <c r="G466" t="str" cm="1">
        <f t="array" ref="G466">IFERROR(_xlfn._xlws.FILTER(_xlfn.ANCHORARRAY(B466),_xlfn.ANCHORARRAY(B466)&lt;&gt;0),"")</f>
        <v/>
      </c>
      <c r="K466">
        <f>EnterData!F470</f>
        <v>0</v>
      </c>
      <c r="L466" t="str" cm="1">
        <f t="array" aca="1" ref="L466" ca="1">IFERROR(IF(G466&lt;&gt;"",_xlfn.ANCHORARRAY(G466),IF(OR(K466=0,K466=""),TRANSPOSE(T.Name),TRANSPOSE(_xlfn._xlws.FILTER('Rot.Out'!Q:Q &amp; "",('Rot.Out'!O:O=ED.LookUps!K466)*('Rot.Out'!V:V&lt;&gt;"Yes"))))),"Error please report")</f>
        <v>Error please report</v>
      </c>
      <c r="ATK466" t="str" cm="1">
        <f t="array" ref="ATK466">IFERROR(IF(K466=0,TRANSPOSE(_xlfn.ANCHORARRAY(#REF!)),TRANSPOSE(_xlfn._xlws.FILTER('Rot.Out'!Q:Q,('Rot.Out'!O:O=ED.LookUps!K466)*('Rot.Out'!V:V="Yes")))),"")</f>
        <v/>
      </c>
    </row>
    <row r="467" spans="1:12 1207:1207" x14ac:dyDescent="0.35">
      <c r="A467" t="e">
        <f>EnterData!#REF!</f>
        <v>#REF!</v>
      </c>
      <c r="B467" t="e" cm="1">
        <f t="array" ref="B467">IF(OR(A467="",A467=0),"",IFERROR(_xlfn._xlws.FILTER(#REF! &amp; "",#REF!=ED.LookUps!A467),""))</f>
        <v>#REF!</v>
      </c>
      <c r="G467" t="str" cm="1">
        <f t="array" ref="G467">IFERROR(_xlfn._xlws.FILTER(_xlfn.ANCHORARRAY(B467),_xlfn.ANCHORARRAY(B467)&lt;&gt;0),"")</f>
        <v/>
      </c>
      <c r="K467">
        <f>EnterData!F471</f>
        <v>0</v>
      </c>
      <c r="L467" t="str" cm="1">
        <f t="array" aca="1" ref="L467" ca="1">IFERROR(IF(G467&lt;&gt;"",_xlfn.ANCHORARRAY(G467),IF(OR(K467=0,K467=""),TRANSPOSE(T.Name),TRANSPOSE(_xlfn._xlws.FILTER('Rot.Out'!Q:Q &amp; "",('Rot.Out'!O:O=ED.LookUps!K467)*('Rot.Out'!V:V&lt;&gt;"Yes"))))),"Error please report")</f>
        <v>Error please report</v>
      </c>
      <c r="ATK467" t="str" cm="1">
        <f t="array" ref="ATK467">IFERROR(IF(K467=0,TRANSPOSE(_xlfn.ANCHORARRAY(#REF!)),TRANSPOSE(_xlfn._xlws.FILTER('Rot.Out'!Q:Q,('Rot.Out'!O:O=ED.LookUps!K467)*('Rot.Out'!V:V="Yes")))),"")</f>
        <v/>
      </c>
    </row>
    <row r="468" spans="1:12 1207:1207" x14ac:dyDescent="0.35">
      <c r="A468" t="e">
        <f>EnterData!#REF!</f>
        <v>#REF!</v>
      </c>
      <c r="B468" t="e" cm="1">
        <f t="array" ref="B468">IF(OR(A468="",A468=0),"",IFERROR(_xlfn._xlws.FILTER(#REF! &amp; "",#REF!=ED.LookUps!A468),""))</f>
        <v>#REF!</v>
      </c>
      <c r="G468" t="str" cm="1">
        <f t="array" ref="G468">IFERROR(_xlfn._xlws.FILTER(_xlfn.ANCHORARRAY(B468),_xlfn.ANCHORARRAY(B468)&lt;&gt;0),"")</f>
        <v/>
      </c>
      <c r="K468">
        <f>EnterData!F472</f>
        <v>0</v>
      </c>
      <c r="L468" t="str" cm="1">
        <f t="array" aca="1" ref="L468" ca="1">IFERROR(IF(G468&lt;&gt;"",_xlfn.ANCHORARRAY(G468),IF(OR(K468=0,K468=""),TRANSPOSE(T.Name),TRANSPOSE(_xlfn._xlws.FILTER('Rot.Out'!Q:Q &amp; "",('Rot.Out'!O:O=ED.LookUps!K468)*('Rot.Out'!V:V&lt;&gt;"Yes"))))),"Error please report")</f>
        <v>Error please report</v>
      </c>
      <c r="ATK468" t="str" cm="1">
        <f t="array" ref="ATK468">IFERROR(IF(K468=0,TRANSPOSE(_xlfn.ANCHORARRAY(#REF!)),TRANSPOSE(_xlfn._xlws.FILTER('Rot.Out'!Q:Q,('Rot.Out'!O:O=ED.LookUps!K468)*('Rot.Out'!V:V="Yes")))),"")</f>
        <v/>
      </c>
    </row>
    <row r="469" spans="1:12 1207:1207" x14ac:dyDescent="0.35">
      <c r="A469" t="e">
        <f>EnterData!#REF!</f>
        <v>#REF!</v>
      </c>
      <c r="B469" t="e" cm="1">
        <f t="array" ref="B469">IF(OR(A469="",A469=0),"",IFERROR(_xlfn._xlws.FILTER(#REF! &amp; "",#REF!=ED.LookUps!A469),""))</f>
        <v>#REF!</v>
      </c>
      <c r="G469" t="str" cm="1">
        <f t="array" ref="G469">IFERROR(_xlfn._xlws.FILTER(_xlfn.ANCHORARRAY(B469),_xlfn.ANCHORARRAY(B469)&lt;&gt;0),"")</f>
        <v/>
      </c>
      <c r="K469">
        <f>EnterData!F473</f>
        <v>0</v>
      </c>
      <c r="L469" t="str" cm="1">
        <f t="array" aca="1" ref="L469" ca="1">IFERROR(IF(G469&lt;&gt;"",_xlfn.ANCHORARRAY(G469),IF(OR(K469=0,K469=""),TRANSPOSE(T.Name),TRANSPOSE(_xlfn._xlws.FILTER('Rot.Out'!Q:Q &amp; "",('Rot.Out'!O:O=ED.LookUps!K469)*('Rot.Out'!V:V&lt;&gt;"Yes"))))),"Error please report")</f>
        <v>Error please report</v>
      </c>
      <c r="ATK469" t="str" cm="1">
        <f t="array" ref="ATK469">IFERROR(IF(K469=0,TRANSPOSE(_xlfn.ANCHORARRAY(#REF!)),TRANSPOSE(_xlfn._xlws.FILTER('Rot.Out'!Q:Q,('Rot.Out'!O:O=ED.LookUps!K469)*('Rot.Out'!V:V="Yes")))),"")</f>
        <v/>
      </c>
    </row>
    <row r="470" spans="1:12 1207:1207" x14ac:dyDescent="0.35">
      <c r="A470" t="e">
        <f>EnterData!#REF!</f>
        <v>#REF!</v>
      </c>
      <c r="B470" t="e" cm="1">
        <f t="array" ref="B470">IF(OR(A470="",A470=0),"",IFERROR(_xlfn._xlws.FILTER(#REF! &amp; "",#REF!=ED.LookUps!A470),""))</f>
        <v>#REF!</v>
      </c>
      <c r="G470" t="str" cm="1">
        <f t="array" ref="G470">IFERROR(_xlfn._xlws.FILTER(_xlfn.ANCHORARRAY(B470),_xlfn.ANCHORARRAY(B470)&lt;&gt;0),"")</f>
        <v/>
      </c>
      <c r="K470">
        <f>EnterData!F474</f>
        <v>0</v>
      </c>
      <c r="L470" t="str" cm="1">
        <f t="array" aca="1" ref="L470" ca="1">IFERROR(IF(G470&lt;&gt;"",_xlfn.ANCHORARRAY(G470),IF(OR(K470=0,K470=""),TRANSPOSE(T.Name),TRANSPOSE(_xlfn._xlws.FILTER('Rot.Out'!Q:Q &amp; "",('Rot.Out'!O:O=ED.LookUps!K470)*('Rot.Out'!V:V&lt;&gt;"Yes"))))),"Error please report")</f>
        <v>Error please report</v>
      </c>
      <c r="ATK470" t="str" cm="1">
        <f t="array" ref="ATK470">IFERROR(IF(K470=0,TRANSPOSE(_xlfn.ANCHORARRAY(#REF!)),TRANSPOSE(_xlfn._xlws.FILTER('Rot.Out'!Q:Q,('Rot.Out'!O:O=ED.LookUps!K470)*('Rot.Out'!V:V="Yes")))),"")</f>
        <v/>
      </c>
    </row>
    <row r="471" spans="1:12 1207:1207" x14ac:dyDescent="0.35">
      <c r="A471" t="e">
        <f>EnterData!#REF!</f>
        <v>#REF!</v>
      </c>
      <c r="B471" t="e" cm="1">
        <f t="array" ref="B471">IF(OR(A471="",A471=0),"",IFERROR(_xlfn._xlws.FILTER(#REF! &amp; "",#REF!=ED.LookUps!A471),""))</f>
        <v>#REF!</v>
      </c>
      <c r="G471" t="str" cm="1">
        <f t="array" ref="G471">IFERROR(_xlfn._xlws.FILTER(_xlfn.ANCHORARRAY(B471),_xlfn.ANCHORARRAY(B471)&lt;&gt;0),"")</f>
        <v/>
      </c>
      <c r="K471">
        <f>EnterData!F475</f>
        <v>0</v>
      </c>
      <c r="L471" t="str" cm="1">
        <f t="array" aca="1" ref="L471" ca="1">IFERROR(IF(G471&lt;&gt;"",_xlfn.ANCHORARRAY(G471),IF(OR(K471=0,K471=""),TRANSPOSE(T.Name),TRANSPOSE(_xlfn._xlws.FILTER('Rot.Out'!Q:Q &amp; "",('Rot.Out'!O:O=ED.LookUps!K471)*('Rot.Out'!V:V&lt;&gt;"Yes"))))),"Error please report")</f>
        <v>Error please report</v>
      </c>
      <c r="ATK471" t="str" cm="1">
        <f t="array" ref="ATK471">IFERROR(IF(K471=0,TRANSPOSE(_xlfn.ANCHORARRAY(#REF!)),TRANSPOSE(_xlfn._xlws.FILTER('Rot.Out'!Q:Q,('Rot.Out'!O:O=ED.LookUps!K471)*('Rot.Out'!V:V="Yes")))),"")</f>
        <v/>
      </c>
    </row>
    <row r="472" spans="1:12 1207:1207" x14ac:dyDescent="0.35">
      <c r="A472" t="e">
        <f>EnterData!#REF!</f>
        <v>#REF!</v>
      </c>
      <c r="B472" t="e" cm="1">
        <f t="array" ref="B472">IF(OR(A472="",A472=0),"",IFERROR(_xlfn._xlws.FILTER(#REF! &amp; "",#REF!=ED.LookUps!A472),""))</f>
        <v>#REF!</v>
      </c>
      <c r="G472" t="str" cm="1">
        <f t="array" ref="G472">IFERROR(_xlfn._xlws.FILTER(_xlfn.ANCHORARRAY(B472),_xlfn.ANCHORARRAY(B472)&lt;&gt;0),"")</f>
        <v/>
      </c>
      <c r="K472">
        <f>EnterData!F476</f>
        <v>0</v>
      </c>
      <c r="L472" t="str" cm="1">
        <f t="array" aca="1" ref="L472" ca="1">IFERROR(IF(G472&lt;&gt;"",_xlfn.ANCHORARRAY(G472),IF(OR(K472=0,K472=""),TRANSPOSE(T.Name),TRANSPOSE(_xlfn._xlws.FILTER('Rot.Out'!Q:Q &amp; "",('Rot.Out'!O:O=ED.LookUps!K472)*('Rot.Out'!V:V&lt;&gt;"Yes"))))),"Error please report")</f>
        <v>Error please report</v>
      </c>
      <c r="ATK472" t="str" cm="1">
        <f t="array" ref="ATK472">IFERROR(IF(K472=0,TRANSPOSE(_xlfn.ANCHORARRAY(#REF!)),TRANSPOSE(_xlfn._xlws.FILTER('Rot.Out'!Q:Q,('Rot.Out'!O:O=ED.LookUps!K472)*('Rot.Out'!V:V="Yes")))),"")</f>
        <v/>
      </c>
    </row>
    <row r="473" spans="1:12 1207:1207" x14ac:dyDescent="0.35">
      <c r="A473" t="e">
        <f>EnterData!#REF!</f>
        <v>#REF!</v>
      </c>
      <c r="B473" t="e" cm="1">
        <f t="array" ref="B473">IF(OR(A473="",A473=0),"",IFERROR(_xlfn._xlws.FILTER(#REF! &amp; "",#REF!=ED.LookUps!A473),""))</f>
        <v>#REF!</v>
      </c>
      <c r="G473" t="str" cm="1">
        <f t="array" ref="G473">IFERROR(_xlfn._xlws.FILTER(_xlfn.ANCHORARRAY(B473),_xlfn.ANCHORARRAY(B473)&lt;&gt;0),"")</f>
        <v/>
      </c>
      <c r="K473">
        <f>EnterData!F477</f>
        <v>0</v>
      </c>
      <c r="L473" t="str" cm="1">
        <f t="array" aca="1" ref="L473" ca="1">IFERROR(IF(G473&lt;&gt;"",_xlfn.ANCHORARRAY(G473),IF(OR(K473=0,K473=""),TRANSPOSE(T.Name),TRANSPOSE(_xlfn._xlws.FILTER('Rot.Out'!Q:Q &amp; "",('Rot.Out'!O:O=ED.LookUps!K473)*('Rot.Out'!V:V&lt;&gt;"Yes"))))),"Error please report")</f>
        <v>Error please report</v>
      </c>
      <c r="ATK473" t="str" cm="1">
        <f t="array" ref="ATK473">IFERROR(IF(K473=0,TRANSPOSE(_xlfn.ANCHORARRAY(#REF!)),TRANSPOSE(_xlfn._xlws.FILTER('Rot.Out'!Q:Q,('Rot.Out'!O:O=ED.LookUps!K473)*('Rot.Out'!V:V="Yes")))),"")</f>
        <v/>
      </c>
    </row>
    <row r="474" spans="1:12 1207:1207" x14ac:dyDescent="0.35">
      <c r="A474" t="e">
        <f>EnterData!#REF!</f>
        <v>#REF!</v>
      </c>
      <c r="B474" t="e" cm="1">
        <f t="array" ref="B474">IF(OR(A474="",A474=0),"",IFERROR(_xlfn._xlws.FILTER(#REF! &amp; "",#REF!=ED.LookUps!A474),""))</f>
        <v>#REF!</v>
      </c>
      <c r="G474" t="str" cm="1">
        <f t="array" ref="G474">IFERROR(_xlfn._xlws.FILTER(_xlfn.ANCHORARRAY(B474),_xlfn.ANCHORARRAY(B474)&lt;&gt;0),"")</f>
        <v/>
      </c>
      <c r="K474">
        <f>EnterData!F478</f>
        <v>0</v>
      </c>
      <c r="L474" t="str" cm="1">
        <f t="array" aca="1" ref="L474" ca="1">IFERROR(IF(G474&lt;&gt;"",_xlfn.ANCHORARRAY(G474),IF(OR(K474=0,K474=""),TRANSPOSE(T.Name),TRANSPOSE(_xlfn._xlws.FILTER('Rot.Out'!Q:Q &amp; "",('Rot.Out'!O:O=ED.LookUps!K474)*('Rot.Out'!V:V&lt;&gt;"Yes"))))),"Error please report")</f>
        <v>Error please report</v>
      </c>
      <c r="ATK474" t="str" cm="1">
        <f t="array" ref="ATK474">IFERROR(IF(K474=0,TRANSPOSE(_xlfn.ANCHORARRAY(#REF!)),TRANSPOSE(_xlfn._xlws.FILTER('Rot.Out'!Q:Q,('Rot.Out'!O:O=ED.LookUps!K474)*('Rot.Out'!V:V="Yes")))),"")</f>
        <v/>
      </c>
    </row>
    <row r="475" spans="1:12 1207:1207" x14ac:dyDescent="0.35">
      <c r="A475" t="e">
        <f>EnterData!#REF!</f>
        <v>#REF!</v>
      </c>
      <c r="B475" t="e" cm="1">
        <f t="array" ref="B475">IF(OR(A475="",A475=0),"",IFERROR(_xlfn._xlws.FILTER(#REF! &amp; "",#REF!=ED.LookUps!A475),""))</f>
        <v>#REF!</v>
      </c>
      <c r="G475" t="str" cm="1">
        <f t="array" ref="G475">IFERROR(_xlfn._xlws.FILTER(_xlfn.ANCHORARRAY(B475),_xlfn.ANCHORARRAY(B475)&lt;&gt;0),"")</f>
        <v/>
      </c>
      <c r="K475">
        <f>EnterData!F479</f>
        <v>0</v>
      </c>
      <c r="L475" t="str" cm="1">
        <f t="array" aca="1" ref="L475" ca="1">IFERROR(IF(G475&lt;&gt;"",_xlfn.ANCHORARRAY(G475),IF(OR(K475=0,K475=""),TRANSPOSE(T.Name),TRANSPOSE(_xlfn._xlws.FILTER('Rot.Out'!Q:Q &amp; "",('Rot.Out'!O:O=ED.LookUps!K475)*('Rot.Out'!V:V&lt;&gt;"Yes"))))),"Error please report")</f>
        <v>Error please report</v>
      </c>
      <c r="ATK475" t="str" cm="1">
        <f t="array" ref="ATK475">IFERROR(IF(K475=0,TRANSPOSE(_xlfn.ANCHORARRAY(#REF!)),TRANSPOSE(_xlfn._xlws.FILTER('Rot.Out'!Q:Q,('Rot.Out'!O:O=ED.LookUps!K475)*('Rot.Out'!V:V="Yes")))),"")</f>
        <v/>
      </c>
    </row>
    <row r="476" spans="1:12 1207:1207" x14ac:dyDescent="0.35">
      <c r="A476" t="e">
        <f>EnterData!#REF!</f>
        <v>#REF!</v>
      </c>
      <c r="B476" t="e" cm="1">
        <f t="array" ref="B476">IF(OR(A476="",A476=0),"",IFERROR(_xlfn._xlws.FILTER(#REF! &amp; "",#REF!=ED.LookUps!A476),""))</f>
        <v>#REF!</v>
      </c>
      <c r="G476" t="str" cm="1">
        <f t="array" ref="G476">IFERROR(_xlfn._xlws.FILTER(_xlfn.ANCHORARRAY(B476),_xlfn.ANCHORARRAY(B476)&lt;&gt;0),"")</f>
        <v/>
      </c>
      <c r="K476">
        <f>EnterData!F480</f>
        <v>0</v>
      </c>
      <c r="L476" t="str" cm="1">
        <f t="array" aca="1" ref="L476" ca="1">IFERROR(IF(G476&lt;&gt;"",_xlfn.ANCHORARRAY(G476),IF(OR(K476=0,K476=""),TRANSPOSE(T.Name),TRANSPOSE(_xlfn._xlws.FILTER('Rot.Out'!Q:Q &amp; "",('Rot.Out'!O:O=ED.LookUps!K476)*('Rot.Out'!V:V&lt;&gt;"Yes"))))),"Error please report")</f>
        <v>Error please report</v>
      </c>
      <c r="ATK476" t="str" cm="1">
        <f t="array" ref="ATK476">IFERROR(IF(K476=0,TRANSPOSE(_xlfn.ANCHORARRAY(#REF!)),TRANSPOSE(_xlfn._xlws.FILTER('Rot.Out'!Q:Q,('Rot.Out'!O:O=ED.LookUps!K476)*('Rot.Out'!V:V="Yes")))),"")</f>
        <v/>
      </c>
    </row>
    <row r="477" spans="1:12 1207:1207" x14ac:dyDescent="0.35">
      <c r="A477" t="e">
        <f>EnterData!#REF!</f>
        <v>#REF!</v>
      </c>
      <c r="B477" t="e" cm="1">
        <f t="array" ref="B477">IF(OR(A477="",A477=0),"",IFERROR(_xlfn._xlws.FILTER(#REF! &amp; "",#REF!=ED.LookUps!A477),""))</f>
        <v>#REF!</v>
      </c>
      <c r="G477" t="str" cm="1">
        <f t="array" ref="G477">IFERROR(_xlfn._xlws.FILTER(_xlfn.ANCHORARRAY(B477),_xlfn.ANCHORARRAY(B477)&lt;&gt;0),"")</f>
        <v/>
      </c>
      <c r="K477">
        <f>EnterData!F481</f>
        <v>0</v>
      </c>
      <c r="L477" t="str" cm="1">
        <f t="array" aca="1" ref="L477" ca="1">IFERROR(IF(G477&lt;&gt;"",_xlfn.ANCHORARRAY(G477),IF(OR(K477=0,K477=""),TRANSPOSE(T.Name),TRANSPOSE(_xlfn._xlws.FILTER('Rot.Out'!Q:Q &amp; "",('Rot.Out'!O:O=ED.LookUps!K477)*('Rot.Out'!V:V&lt;&gt;"Yes"))))),"Error please report")</f>
        <v>Error please report</v>
      </c>
      <c r="ATK477" t="str" cm="1">
        <f t="array" ref="ATK477">IFERROR(IF(K477=0,TRANSPOSE(_xlfn.ANCHORARRAY(#REF!)),TRANSPOSE(_xlfn._xlws.FILTER('Rot.Out'!Q:Q,('Rot.Out'!O:O=ED.LookUps!K477)*('Rot.Out'!V:V="Yes")))),"")</f>
        <v/>
      </c>
    </row>
    <row r="478" spans="1:12 1207:1207" x14ac:dyDescent="0.35">
      <c r="A478" t="e">
        <f>EnterData!#REF!</f>
        <v>#REF!</v>
      </c>
      <c r="B478" t="e" cm="1">
        <f t="array" ref="B478">IF(OR(A478="",A478=0),"",IFERROR(_xlfn._xlws.FILTER(#REF! &amp; "",#REF!=ED.LookUps!A478),""))</f>
        <v>#REF!</v>
      </c>
      <c r="G478" t="str" cm="1">
        <f t="array" ref="G478">IFERROR(_xlfn._xlws.FILTER(_xlfn.ANCHORARRAY(B478),_xlfn.ANCHORARRAY(B478)&lt;&gt;0),"")</f>
        <v/>
      </c>
      <c r="K478">
        <f>EnterData!F482</f>
        <v>0</v>
      </c>
      <c r="L478" t="str" cm="1">
        <f t="array" aca="1" ref="L478" ca="1">IFERROR(IF(G478&lt;&gt;"",_xlfn.ANCHORARRAY(G478),IF(OR(K478=0,K478=""),TRANSPOSE(T.Name),TRANSPOSE(_xlfn._xlws.FILTER('Rot.Out'!Q:Q &amp; "",('Rot.Out'!O:O=ED.LookUps!K478)*('Rot.Out'!V:V&lt;&gt;"Yes"))))),"Error please report")</f>
        <v>Error please report</v>
      </c>
      <c r="ATK478" t="str" cm="1">
        <f t="array" ref="ATK478">IFERROR(IF(K478=0,TRANSPOSE(_xlfn.ANCHORARRAY(#REF!)),TRANSPOSE(_xlfn._xlws.FILTER('Rot.Out'!Q:Q,('Rot.Out'!O:O=ED.LookUps!K478)*('Rot.Out'!V:V="Yes")))),"")</f>
        <v/>
      </c>
    </row>
    <row r="479" spans="1:12 1207:1207" x14ac:dyDescent="0.35">
      <c r="A479" t="e">
        <f>EnterData!#REF!</f>
        <v>#REF!</v>
      </c>
      <c r="B479" t="e" cm="1">
        <f t="array" ref="B479">IF(OR(A479="",A479=0),"",IFERROR(_xlfn._xlws.FILTER(#REF! &amp; "",#REF!=ED.LookUps!A479),""))</f>
        <v>#REF!</v>
      </c>
      <c r="G479" t="str" cm="1">
        <f t="array" ref="G479">IFERROR(_xlfn._xlws.FILTER(_xlfn.ANCHORARRAY(B479),_xlfn.ANCHORARRAY(B479)&lt;&gt;0),"")</f>
        <v/>
      </c>
      <c r="K479">
        <f>EnterData!F483</f>
        <v>0</v>
      </c>
      <c r="L479" t="str" cm="1">
        <f t="array" aca="1" ref="L479" ca="1">IFERROR(IF(G479&lt;&gt;"",_xlfn.ANCHORARRAY(G479),IF(OR(K479=0,K479=""),TRANSPOSE(T.Name),TRANSPOSE(_xlfn._xlws.FILTER('Rot.Out'!Q:Q &amp; "",('Rot.Out'!O:O=ED.LookUps!K479)*('Rot.Out'!V:V&lt;&gt;"Yes"))))),"Error please report")</f>
        <v>Error please report</v>
      </c>
      <c r="ATK479" t="str" cm="1">
        <f t="array" ref="ATK479">IFERROR(IF(K479=0,TRANSPOSE(_xlfn.ANCHORARRAY(#REF!)),TRANSPOSE(_xlfn._xlws.FILTER('Rot.Out'!Q:Q,('Rot.Out'!O:O=ED.LookUps!K479)*('Rot.Out'!V:V="Yes")))),"")</f>
        <v/>
      </c>
    </row>
    <row r="480" spans="1:12 1207:1207" x14ac:dyDescent="0.35">
      <c r="A480" t="e">
        <f>EnterData!#REF!</f>
        <v>#REF!</v>
      </c>
      <c r="B480" t="e" cm="1">
        <f t="array" ref="B480">IF(OR(A480="",A480=0),"",IFERROR(_xlfn._xlws.FILTER(#REF! &amp; "",#REF!=ED.LookUps!A480),""))</f>
        <v>#REF!</v>
      </c>
      <c r="G480" t="str" cm="1">
        <f t="array" ref="G480">IFERROR(_xlfn._xlws.FILTER(_xlfn.ANCHORARRAY(B480),_xlfn.ANCHORARRAY(B480)&lt;&gt;0),"")</f>
        <v/>
      </c>
      <c r="K480">
        <f>EnterData!F484</f>
        <v>0</v>
      </c>
      <c r="L480" t="str" cm="1">
        <f t="array" aca="1" ref="L480" ca="1">IFERROR(IF(G480&lt;&gt;"",_xlfn.ANCHORARRAY(G480),IF(OR(K480=0,K480=""),TRANSPOSE(T.Name),TRANSPOSE(_xlfn._xlws.FILTER('Rot.Out'!Q:Q &amp; "",('Rot.Out'!O:O=ED.LookUps!K480)*('Rot.Out'!V:V&lt;&gt;"Yes"))))),"Error please report")</f>
        <v>Error please report</v>
      </c>
      <c r="ATK480" t="str" cm="1">
        <f t="array" ref="ATK480">IFERROR(IF(K480=0,TRANSPOSE(_xlfn.ANCHORARRAY(#REF!)),TRANSPOSE(_xlfn._xlws.FILTER('Rot.Out'!Q:Q,('Rot.Out'!O:O=ED.LookUps!K480)*('Rot.Out'!V:V="Yes")))),"")</f>
        <v/>
      </c>
    </row>
    <row r="481" spans="1:12 1207:1207" x14ac:dyDescent="0.35">
      <c r="A481" t="e">
        <f>EnterData!#REF!</f>
        <v>#REF!</v>
      </c>
      <c r="B481" t="e" cm="1">
        <f t="array" ref="B481">IF(OR(A481="",A481=0),"",IFERROR(_xlfn._xlws.FILTER(#REF! &amp; "",#REF!=ED.LookUps!A481),""))</f>
        <v>#REF!</v>
      </c>
      <c r="G481" t="str" cm="1">
        <f t="array" ref="G481">IFERROR(_xlfn._xlws.FILTER(_xlfn.ANCHORARRAY(B481),_xlfn.ANCHORARRAY(B481)&lt;&gt;0),"")</f>
        <v/>
      </c>
      <c r="K481">
        <f>EnterData!F485</f>
        <v>0</v>
      </c>
      <c r="L481" t="str" cm="1">
        <f t="array" aca="1" ref="L481" ca="1">IFERROR(IF(G481&lt;&gt;"",_xlfn.ANCHORARRAY(G481),IF(OR(K481=0,K481=""),TRANSPOSE(T.Name),TRANSPOSE(_xlfn._xlws.FILTER('Rot.Out'!Q:Q &amp; "",('Rot.Out'!O:O=ED.LookUps!K481)*('Rot.Out'!V:V&lt;&gt;"Yes"))))),"Error please report")</f>
        <v>Error please report</v>
      </c>
      <c r="ATK481" t="str" cm="1">
        <f t="array" ref="ATK481">IFERROR(IF(K481=0,TRANSPOSE(_xlfn.ANCHORARRAY(#REF!)),TRANSPOSE(_xlfn._xlws.FILTER('Rot.Out'!Q:Q,('Rot.Out'!O:O=ED.LookUps!K481)*('Rot.Out'!V:V="Yes")))),"")</f>
        <v/>
      </c>
    </row>
    <row r="482" spans="1:12 1207:1207" x14ac:dyDescent="0.35">
      <c r="A482" t="e">
        <f>EnterData!#REF!</f>
        <v>#REF!</v>
      </c>
      <c r="B482" t="e" cm="1">
        <f t="array" ref="B482">IF(OR(A482="",A482=0),"",IFERROR(_xlfn._xlws.FILTER(#REF! &amp; "",#REF!=ED.LookUps!A482),""))</f>
        <v>#REF!</v>
      </c>
      <c r="G482" t="str" cm="1">
        <f t="array" ref="G482">IFERROR(_xlfn._xlws.FILTER(_xlfn.ANCHORARRAY(B482),_xlfn.ANCHORARRAY(B482)&lt;&gt;0),"")</f>
        <v/>
      </c>
      <c r="K482">
        <f>EnterData!F486</f>
        <v>0</v>
      </c>
      <c r="L482" t="str" cm="1">
        <f t="array" aca="1" ref="L482" ca="1">IFERROR(IF(G482&lt;&gt;"",_xlfn.ANCHORARRAY(G482),IF(OR(K482=0,K482=""),TRANSPOSE(T.Name),TRANSPOSE(_xlfn._xlws.FILTER('Rot.Out'!Q:Q &amp; "",('Rot.Out'!O:O=ED.LookUps!K482)*('Rot.Out'!V:V&lt;&gt;"Yes"))))),"Error please report")</f>
        <v>Error please report</v>
      </c>
      <c r="ATK482" t="str" cm="1">
        <f t="array" ref="ATK482">IFERROR(IF(K482=0,TRANSPOSE(_xlfn.ANCHORARRAY(#REF!)),TRANSPOSE(_xlfn._xlws.FILTER('Rot.Out'!Q:Q,('Rot.Out'!O:O=ED.LookUps!K482)*('Rot.Out'!V:V="Yes")))),"")</f>
        <v/>
      </c>
    </row>
    <row r="483" spans="1:12 1207:1207" x14ac:dyDescent="0.35">
      <c r="A483" t="e">
        <f>EnterData!#REF!</f>
        <v>#REF!</v>
      </c>
      <c r="B483" t="e" cm="1">
        <f t="array" ref="B483">IF(OR(A483="",A483=0),"",IFERROR(_xlfn._xlws.FILTER(#REF! &amp; "",#REF!=ED.LookUps!A483),""))</f>
        <v>#REF!</v>
      </c>
      <c r="G483" t="str" cm="1">
        <f t="array" ref="G483">IFERROR(_xlfn._xlws.FILTER(_xlfn.ANCHORARRAY(B483),_xlfn.ANCHORARRAY(B483)&lt;&gt;0),"")</f>
        <v/>
      </c>
      <c r="K483">
        <f>EnterData!F487</f>
        <v>0</v>
      </c>
      <c r="L483" t="str" cm="1">
        <f t="array" aca="1" ref="L483" ca="1">IFERROR(IF(G483&lt;&gt;"",_xlfn.ANCHORARRAY(G483),IF(OR(K483=0,K483=""),TRANSPOSE(T.Name),TRANSPOSE(_xlfn._xlws.FILTER('Rot.Out'!Q:Q &amp; "",('Rot.Out'!O:O=ED.LookUps!K483)*('Rot.Out'!V:V&lt;&gt;"Yes"))))),"Error please report")</f>
        <v>Error please report</v>
      </c>
      <c r="ATK483" t="str" cm="1">
        <f t="array" ref="ATK483">IFERROR(IF(K483=0,TRANSPOSE(_xlfn.ANCHORARRAY(#REF!)),TRANSPOSE(_xlfn._xlws.FILTER('Rot.Out'!Q:Q,('Rot.Out'!O:O=ED.LookUps!K483)*('Rot.Out'!V:V="Yes")))),"")</f>
        <v/>
      </c>
    </row>
    <row r="484" spans="1:12 1207:1207" x14ac:dyDescent="0.35">
      <c r="A484" t="e">
        <f>EnterData!#REF!</f>
        <v>#REF!</v>
      </c>
      <c r="B484" t="e" cm="1">
        <f t="array" ref="B484">IF(OR(A484="",A484=0),"",IFERROR(_xlfn._xlws.FILTER(#REF! &amp; "",#REF!=ED.LookUps!A484),""))</f>
        <v>#REF!</v>
      </c>
      <c r="G484" t="str" cm="1">
        <f t="array" ref="G484">IFERROR(_xlfn._xlws.FILTER(_xlfn.ANCHORARRAY(B484),_xlfn.ANCHORARRAY(B484)&lt;&gt;0),"")</f>
        <v/>
      </c>
      <c r="K484">
        <f>EnterData!F488</f>
        <v>0</v>
      </c>
      <c r="L484" t="str" cm="1">
        <f t="array" aca="1" ref="L484" ca="1">IFERROR(IF(G484&lt;&gt;"",_xlfn.ANCHORARRAY(G484),IF(OR(K484=0,K484=""),TRANSPOSE(T.Name),TRANSPOSE(_xlfn._xlws.FILTER('Rot.Out'!Q:Q &amp; "",('Rot.Out'!O:O=ED.LookUps!K484)*('Rot.Out'!V:V&lt;&gt;"Yes"))))),"Error please report")</f>
        <v>Error please report</v>
      </c>
      <c r="ATK484" t="str" cm="1">
        <f t="array" ref="ATK484">IFERROR(IF(K484=0,TRANSPOSE(_xlfn.ANCHORARRAY(#REF!)),TRANSPOSE(_xlfn._xlws.FILTER('Rot.Out'!Q:Q,('Rot.Out'!O:O=ED.LookUps!K484)*('Rot.Out'!V:V="Yes")))),"")</f>
        <v/>
      </c>
    </row>
    <row r="485" spans="1:12 1207:1207" x14ac:dyDescent="0.35">
      <c r="A485" t="e">
        <f>EnterData!#REF!</f>
        <v>#REF!</v>
      </c>
      <c r="B485" t="e" cm="1">
        <f t="array" ref="B485">IF(OR(A485="",A485=0),"",IFERROR(_xlfn._xlws.FILTER(#REF! &amp; "",#REF!=ED.LookUps!A485),""))</f>
        <v>#REF!</v>
      </c>
      <c r="G485" t="str" cm="1">
        <f t="array" ref="G485">IFERROR(_xlfn._xlws.FILTER(_xlfn.ANCHORARRAY(B485),_xlfn.ANCHORARRAY(B485)&lt;&gt;0),"")</f>
        <v/>
      </c>
      <c r="K485">
        <f>EnterData!F489</f>
        <v>0</v>
      </c>
      <c r="L485" t="str" cm="1">
        <f t="array" aca="1" ref="L485" ca="1">IFERROR(IF(G485&lt;&gt;"",_xlfn.ANCHORARRAY(G485),IF(OR(K485=0,K485=""),TRANSPOSE(T.Name),TRANSPOSE(_xlfn._xlws.FILTER('Rot.Out'!Q:Q &amp; "",('Rot.Out'!O:O=ED.LookUps!K485)*('Rot.Out'!V:V&lt;&gt;"Yes"))))),"Error please report")</f>
        <v>Error please report</v>
      </c>
      <c r="ATK485" t="str" cm="1">
        <f t="array" ref="ATK485">IFERROR(IF(K485=0,TRANSPOSE(_xlfn.ANCHORARRAY(#REF!)),TRANSPOSE(_xlfn._xlws.FILTER('Rot.Out'!Q:Q,('Rot.Out'!O:O=ED.LookUps!K485)*('Rot.Out'!V:V="Yes")))),"")</f>
        <v/>
      </c>
    </row>
    <row r="486" spans="1:12 1207:1207" x14ac:dyDescent="0.35">
      <c r="A486" t="e">
        <f>EnterData!#REF!</f>
        <v>#REF!</v>
      </c>
      <c r="B486" t="e" cm="1">
        <f t="array" ref="B486">IF(OR(A486="",A486=0),"",IFERROR(_xlfn._xlws.FILTER(#REF! &amp; "",#REF!=ED.LookUps!A486),""))</f>
        <v>#REF!</v>
      </c>
      <c r="G486" t="str" cm="1">
        <f t="array" ref="G486">IFERROR(_xlfn._xlws.FILTER(_xlfn.ANCHORARRAY(B486),_xlfn.ANCHORARRAY(B486)&lt;&gt;0),"")</f>
        <v/>
      </c>
      <c r="K486">
        <f>EnterData!F490</f>
        <v>0</v>
      </c>
      <c r="L486" t="str" cm="1">
        <f t="array" aca="1" ref="L486" ca="1">IFERROR(IF(G486&lt;&gt;"",_xlfn.ANCHORARRAY(G486),IF(OR(K486=0,K486=""),TRANSPOSE(T.Name),TRANSPOSE(_xlfn._xlws.FILTER('Rot.Out'!Q:Q &amp; "",('Rot.Out'!O:O=ED.LookUps!K486)*('Rot.Out'!V:V&lt;&gt;"Yes"))))),"Error please report")</f>
        <v>Error please report</v>
      </c>
      <c r="ATK486" t="str" cm="1">
        <f t="array" ref="ATK486">IFERROR(IF(K486=0,TRANSPOSE(_xlfn.ANCHORARRAY(#REF!)),TRANSPOSE(_xlfn._xlws.FILTER('Rot.Out'!Q:Q,('Rot.Out'!O:O=ED.LookUps!K486)*('Rot.Out'!V:V="Yes")))),"")</f>
        <v/>
      </c>
    </row>
    <row r="487" spans="1:12 1207:1207" x14ac:dyDescent="0.35">
      <c r="A487" t="e">
        <f>EnterData!#REF!</f>
        <v>#REF!</v>
      </c>
      <c r="B487" t="e" cm="1">
        <f t="array" ref="B487">IF(OR(A487="",A487=0),"",IFERROR(_xlfn._xlws.FILTER(#REF! &amp; "",#REF!=ED.LookUps!A487),""))</f>
        <v>#REF!</v>
      </c>
      <c r="G487" t="str" cm="1">
        <f t="array" ref="G487">IFERROR(_xlfn._xlws.FILTER(_xlfn.ANCHORARRAY(B487),_xlfn.ANCHORARRAY(B487)&lt;&gt;0),"")</f>
        <v/>
      </c>
      <c r="K487">
        <f>EnterData!F491</f>
        <v>0</v>
      </c>
      <c r="L487" t="str" cm="1">
        <f t="array" aca="1" ref="L487" ca="1">IFERROR(IF(G487&lt;&gt;"",_xlfn.ANCHORARRAY(G487),IF(OR(K487=0,K487=""),TRANSPOSE(T.Name),TRANSPOSE(_xlfn._xlws.FILTER('Rot.Out'!Q:Q &amp; "",('Rot.Out'!O:O=ED.LookUps!K487)*('Rot.Out'!V:V&lt;&gt;"Yes"))))),"Error please report")</f>
        <v>Error please report</v>
      </c>
      <c r="ATK487" t="str" cm="1">
        <f t="array" ref="ATK487">IFERROR(IF(K487=0,TRANSPOSE(_xlfn.ANCHORARRAY(#REF!)),TRANSPOSE(_xlfn._xlws.FILTER('Rot.Out'!Q:Q,('Rot.Out'!O:O=ED.LookUps!K487)*('Rot.Out'!V:V="Yes")))),"")</f>
        <v/>
      </c>
    </row>
    <row r="488" spans="1:12 1207:1207" x14ac:dyDescent="0.35">
      <c r="A488" t="e">
        <f>EnterData!#REF!</f>
        <v>#REF!</v>
      </c>
      <c r="B488" t="e" cm="1">
        <f t="array" ref="B488">IF(OR(A488="",A488=0),"",IFERROR(_xlfn._xlws.FILTER(#REF! &amp; "",#REF!=ED.LookUps!A488),""))</f>
        <v>#REF!</v>
      </c>
      <c r="G488" t="str" cm="1">
        <f t="array" ref="G488">IFERROR(_xlfn._xlws.FILTER(_xlfn.ANCHORARRAY(B488),_xlfn.ANCHORARRAY(B488)&lt;&gt;0),"")</f>
        <v/>
      </c>
      <c r="K488">
        <f>EnterData!F492</f>
        <v>0</v>
      </c>
      <c r="L488" t="str" cm="1">
        <f t="array" aca="1" ref="L488" ca="1">IFERROR(IF(G488&lt;&gt;"",_xlfn.ANCHORARRAY(G488),IF(OR(K488=0,K488=""),TRANSPOSE(T.Name),TRANSPOSE(_xlfn._xlws.FILTER('Rot.Out'!Q:Q &amp; "",('Rot.Out'!O:O=ED.LookUps!K488)*('Rot.Out'!V:V&lt;&gt;"Yes"))))),"Error please report")</f>
        <v>Error please report</v>
      </c>
      <c r="ATK488" t="str" cm="1">
        <f t="array" ref="ATK488">IFERROR(IF(K488=0,TRANSPOSE(_xlfn.ANCHORARRAY(#REF!)),TRANSPOSE(_xlfn._xlws.FILTER('Rot.Out'!Q:Q,('Rot.Out'!O:O=ED.LookUps!K488)*('Rot.Out'!V:V="Yes")))),"")</f>
        <v/>
      </c>
    </row>
    <row r="489" spans="1:12 1207:1207" x14ac:dyDescent="0.35">
      <c r="A489" t="e">
        <f>EnterData!#REF!</f>
        <v>#REF!</v>
      </c>
      <c r="B489" t="e" cm="1">
        <f t="array" ref="B489">IF(OR(A489="",A489=0),"",IFERROR(_xlfn._xlws.FILTER(#REF! &amp; "",#REF!=ED.LookUps!A489),""))</f>
        <v>#REF!</v>
      </c>
      <c r="G489" t="str" cm="1">
        <f t="array" ref="G489">IFERROR(_xlfn._xlws.FILTER(_xlfn.ANCHORARRAY(B489),_xlfn.ANCHORARRAY(B489)&lt;&gt;0),"")</f>
        <v/>
      </c>
      <c r="K489">
        <f>EnterData!F493</f>
        <v>0</v>
      </c>
      <c r="L489" t="str" cm="1">
        <f t="array" aca="1" ref="L489" ca="1">IFERROR(IF(G489&lt;&gt;"",_xlfn.ANCHORARRAY(G489),IF(OR(K489=0,K489=""),TRANSPOSE(T.Name),TRANSPOSE(_xlfn._xlws.FILTER('Rot.Out'!Q:Q &amp; "",('Rot.Out'!O:O=ED.LookUps!K489)*('Rot.Out'!V:V&lt;&gt;"Yes"))))),"Error please report")</f>
        <v>Error please report</v>
      </c>
      <c r="ATK489" t="str" cm="1">
        <f t="array" ref="ATK489">IFERROR(IF(K489=0,TRANSPOSE(_xlfn.ANCHORARRAY(#REF!)),TRANSPOSE(_xlfn._xlws.FILTER('Rot.Out'!Q:Q,('Rot.Out'!O:O=ED.LookUps!K489)*('Rot.Out'!V:V="Yes")))),"")</f>
        <v/>
      </c>
    </row>
    <row r="490" spans="1:12 1207:1207" x14ac:dyDescent="0.35">
      <c r="A490" t="e">
        <f>EnterData!#REF!</f>
        <v>#REF!</v>
      </c>
      <c r="B490" t="e" cm="1">
        <f t="array" ref="B490">IF(OR(A490="",A490=0),"",IFERROR(_xlfn._xlws.FILTER(#REF! &amp; "",#REF!=ED.LookUps!A490),""))</f>
        <v>#REF!</v>
      </c>
      <c r="G490" t="str" cm="1">
        <f t="array" ref="G490">IFERROR(_xlfn._xlws.FILTER(_xlfn.ANCHORARRAY(B490),_xlfn.ANCHORARRAY(B490)&lt;&gt;0),"")</f>
        <v/>
      </c>
      <c r="K490">
        <f>EnterData!F494</f>
        <v>0</v>
      </c>
      <c r="L490" t="str" cm="1">
        <f t="array" aca="1" ref="L490" ca="1">IFERROR(IF(G490&lt;&gt;"",_xlfn.ANCHORARRAY(G490),IF(OR(K490=0,K490=""),TRANSPOSE(T.Name),TRANSPOSE(_xlfn._xlws.FILTER('Rot.Out'!Q:Q &amp; "",('Rot.Out'!O:O=ED.LookUps!K490)*('Rot.Out'!V:V&lt;&gt;"Yes"))))),"Error please report")</f>
        <v>Error please report</v>
      </c>
      <c r="ATK490" t="str" cm="1">
        <f t="array" ref="ATK490">IFERROR(IF(K490=0,TRANSPOSE(_xlfn.ANCHORARRAY(#REF!)),TRANSPOSE(_xlfn._xlws.FILTER('Rot.Out'!Q:Q,('Rot.Out'!O:O=ED.LookUps!K490)*('Rot.Out'!V:V="Yes")))),"")</f>
        <v/>
      </c>
    </row>
    <row r="491" spans="1:12 1207:1207" x14ac:dyDescent="0.35">
      <c r="A491" t="e">
        <f>EnterData!#REF!</f>
        <v>#REF!</v>
      </c>
      <c r="B491" t="e" cm="1">
        <f t="array" ref="B491">IF(OR(A491="",A491=0),"",IFERROR(_xlfn._xlws.FILTER(#REF! &amp; "",#REF!=ED.LookUps!A491),""))</f>
        <v>#REF!</v>
      </c>
      <c r="G491" t="str" cm="1">
        <f t="array" ref="G491">IFERROR(_xlfn._xlws.FILTER(_xlfn.ANCHORARRAY(B491),_xlfn.ANCHORARRAY(B491)&lt;&gt;0),"")</f>
        <v/>
      </c>
      <c r="K491">
        <f>EnterData!F495</f>
        <v>0</v>
      </c>
      <c r="L491" t="str" cm="1">
        <f t="array" aca="1" ref="L491" ca="1">IFERROR(IF(G491&lt;&gt;"",_xlfn.ANCHORARRAY(G491),IF(OR(K491=0,K491=""),TRANSPOSE(T.Name),TRANSPOSE(_xlfn._xlws.FILTER('Rot.Out'!Q:Q &amp; "",('Rot.Out'!O:O=ED.LookUps!K491)*('Rot.Out'!V:V&lt;&gt;"Yes"))))),"Error please report")</f>
        <v>Error please report</v>
      </c>
      <c r="ATK491" t="str" cm="1">
        <f t="array" ref="ATK491">IFERROR(IF(K491=0,TRANSPOSE(_xlfn.ANCHORARRAY(#REF!)),TRANSPOSE(_xlfn._xlws.FILTER('Rot.Out'!Q:Q,('Rot.Out'!O:O=ED.LookUps!K491)*('Rot.Out'!V:V="Yes")))),"")</f>
        <v/>
      </c>
    </row>
    <row r="492" spans="1:12 1207:1207" x14ac:dyDescent="0.35">
      <c r="A492" t="e">
        <f>EnterData!#REF!</f>
        <v>#REF!</v>
      </c>
      <c r="B492" t="e" cm="1">
        <f t="array" ref="B492">IF(OR(A492="",A492=0),"",IFERROR(_xlfn._xlws.FILTER(#REF! &amp; "",#REF!=ED.LookUps!A492),""))</f>
        <v>#REF!</v>
      </c>
      <c r="G492" t="str" cm="1">
        <f t="array" ref="G492">IFERROR(_xlfn._xlws.FILTER(_xlfn.ANCHORARRAY(B492),_xlfn.ANCHORARRAY(B492)&lt;&gt;0),"")</f>
        <v/>
      </c>
      <c r="K492">
        <f>EnterData!F496</f>
        <v>0</v>
      </c>
      <c r="L492" t="str" cm="1">
        <f t="array" aca="1" ref="L492" ca="1">IFERROR(IF(G492&lt;&gt;"",_xlfn.ANCHORARRAY(G492),IF(OR(K492=0,K492=""),TRANSPOSE(T.Name),TRANSPOSE(_xlfn._xlws.FILTER('Rot.Out'!Q:Q &amp; "",('Rot.Out'!O:O=ED.LookUps!K492)*('Rot.Out'!V:V&lt;&gt;"Yes"))))),"Error please report")</f>
        <v>Error please report</v>
      </c>
      <c r="ATK492" t="str" cm="1">
        <f t="array" ref="ATK492">IFERROR(IF(K492=0,TRANSPOSE(_xlfn.ANCHORARRAY(#REF!)),TRANSPOSE(_xlfn._xlws.FILTER('Rot.Out'!Q:Q,('Rot.Out'!O:O=ED.LookUps!K492)*('Rot.Out'!V:V="Yes")))),"")</f>
        <v/>
      </c>
    </row>
    <row r="493" spans="1:12 1207:1207" x14ac:dyDescent="0.35">
      <c r="A493" t="e">
        <f>EnterData!#REF!</f>
        <v>#REF!</v>
      </c>
      <c r="B493" t="e" cm="1">
        <f t="array" ref="B493">IF(OR(A493="",A493=0),"",IFERROR(_xlfn._xlws.FILTER(#REF! &amp; "",#REF!=ED.LookUps!A493),""))</f>
        <v>#REF!</v>
      </c>
      <c r="G493" t="str" cm="1">
        <f t="array" ref="G493">IFERROR(_xlfn._xlws.FILTER(_xlfn.ANCHORARRAY(B493),_xlfn.ANCHORARRAY(B493)&lt;&gt;0),"")</f>
        <v/>
      </c>
      <c r="K493">
        <f>EnterData!F497</f>
        <v>0</v>
      </c>
      <c r="L493" t="str" cm="1">
        <f t="array" aca="1" ref="L493" ca="1">IFERROR(IF(G493&lt;&gt;"",_xlfn.ANCHORARRAY(G493),IF(OR(K493=0,K493=""),TRANSPOSE(T.Name),TRANSPOSE(_xlfn._xlws.FILTER('Rot.Out'!Q:Q &amp; "",('Rot.Out'!O:O=ED.LookUps!K493)*('Rot.Out'!V:V&lt;&gt;"Yes"))))),"Error please report")</f>
        <v>Error please report</v>
      </c>
      <c r="ATK493" t="str" cm="1">
        <f t="array" ref="ATK493">IFERROR(IF(K493=0,TRANSPOSE(_xlfn.ANCHORARRAY(#REF!)),TRANSPOSE(_xlfn._xlws.FILTER('Rot.Out'!Q:Q,('Rot.Out'!O:O=ED.LookUps!K493)*('Rot.Out'!V:V="Yes")))),"")</f>
        <v/>
      </c>
    </row>
    <row r="494" spans="1:12 1207:1207" x14ac:dyDescent="0.35">
      <c r="A494" t="e">
        <f>EnterData!#REF!</f>
        <v>#REF!</v>
      </c>
      <c r="B494" t="e" cm="1">
        <f t="array" ref="B494">IF(OR(A494="",A494=0),"",IFERROR(_xlfn._xlws.FILTER(#REF! &amp; "",#REF!=ED.LookUps!A494),""))</f>
        <v>#REF!</v>
      </c>
      <c r="G494" t="str" cm="1">
        <f t="array" ref="G494">IFERROR(_xlfn._xlws.FILTER(_xlfn.ANCHORARRAY(B494),_xlfn.ANCHORARRAY(B494)&lt;&gt;0),"")</f>
        <v/>
      </c>
      <c r="K494">
        <f>EnterData!F498</f>
        <v>0</v>
      </c>
      <c r="L494" t="str" cm="1">
        <f t="array" aca="1" ref="L494" ca="1">IFERROR(IF(G494&lt;&gt;"",_xlfn.ANCHORARRAY(G494),IF(OR(K494=0,K494=""),TRANSPOSE(T.Name),TRANSPOSE(_xlfn._xlws.FILTER('Rot.Out'!Q:Q &amp; "",('Rot.Out'!O:O=ED.LookUps!K494)*('Rot.Out'!V:V&lt;&gt;"Yes"))))),"Error please report")</f>
        <v>Error please report</v>
      </c>
      <c r="ATK494" t="str" cm="1">
        <f t="array" ref="ATK494">IFERROR(IF(K494=0,TRANSPOSE(_xlfn.ANCHORARRAY(#REF!)),TRANSPOSE(_xlfn._xlws.FILTER('Rot.Out'!Q:Q,('Rot.Out'!O:O=ED.LookUps!K494)*('Rot.Out'!V:V="Yes")))),"")</f>
        <v/>
      </c>
    </row>
    <row r="495" spans="1:12 1207:1207" x14ac:dyDescent="0.35">
      <c r="A495" t="e">
        <f>EnterData!#REF!</f>
        <v>#REF!</v>
      </c>
      <c r="B495" t="e" cm="1">
        <f t="array" ref="B495">IF(OR(A495="",A495=0),"",IFERROR(_xlfn._xlws.FILTER(#REF! &amp; "",#REF!=ED.LookUps!A495),""))</f>
        <v>#REF!</v>
      </c>
      <c r="G495" t="str" cm="1">
        <f t="array" ref="G495">IFERROR(_xlfn._xlws.FILTER(_xlfn.ANCHORARRAY(B495),_xlfn.ANCHORARRAY(B495)&lt;&gt;0),"")</f>
        <v/>
      </c>
      <c r="K495">
        <f>EnterData!F499</f>
        <v>0</v>
      </c>
      <c r="L495" t="str" cm="1">
        <f t="array" aca="1" ref="L495" ca="1">IFERROR(IF(G495&lt;&gt;"",_xlfn.ANCHORARRAY(G495),IF(OR(K495=0,K495=""),TRANSPOSE(T.Name),TRANSPOSE(_xlfn._xlws.FILTER('Rot.Out'!Q:Q &amp; "",('Rot.Out'!O:O=ED.LookUps!K495)*('Rot.Out'!V:V&lt;&gt;"Yes"))))),"Error please report")</f>
        <v>Error please report</v>
      </c>
      <c r="ATK495" t="str" cm="1">
        <f t="array" ref="ATK495">IFERROR(IF(K495=0,TRANSPOSE(_xlfn.ANCHORARRAY(#REF!)),TRANSPOSE(_xlfn._xlws.FILTER('Rot.Out'!Q:Q,('Rot.Out'!O:O=ED.LookUps!K495)*('Rot.Out'!V:V="Yes")))),"")</f>
        <v/>
      </c>
    </row>
    <row r="496" spans="1:12 1207:1207" x14ac:dyDescent="0.35">
      <c r="A496" t="e">
        <f>EnterData!#REF!</f>
        <v>#REF!</v>
      </c>
      <c r="B496" t="e" cm="1">
        <f t="array" ref="B496">IF(OR(A496="",A496=0),"",IFERROR(_xlfn._xlws.FILTER(#REF! &amp; "",#REF!=ED.LookUps!A496),""))</f>
        <v>#REF!</v>
      </c>
      <c r="G496" t="str" cm="1">
        <f t="array" ref="G496">IFERROR(_xlfn._xlws.FILTER(_xlfn.ANCHORARRAY(B496),_xlfn.ANCHORARRAY(B496)&lt;&gt;0),"")</f>
        <v/>
      </c>
      <c r="K496">
        <f>EnterData!F500</f>
        <v>0</v>
      </c>
      <c r="L496" t="str" cm="1">
        <f t="array" aca="1" ref="L496" ca="1">IFERROR(IF(G496&lt;&gt;"",_xlfn.ANCHORARRAY(G496),IF(OR(K496=0,K496=""),TRANSPOSE(T.Name),TRANSPOSE(_xlfn._xlws.FILTER('Rot.Out'!Q:Q &amp; "",('Rot.Out'!O:O=ED.LookUps!K496)*('Rot.Out'!V:V&lt;&gt;"Yes"))))),"Error please report")</f>
        <v>Error please report</v>
      </c>
      <c r="ATK496" t="str" cm="1">
        <f t="array" ref="ATK496">IFERROR(IF(K496=0,TRANSPOSE(_xlfn.ANCHORARRAY(#REF!)),TRANSPOSE(_xlfn._xlws.FILTER('Rot.Out'!Q:Q,('Rot.Out'!O:O=ED.LookUps!K496)*('Rot.Out'!V:V="Yes")))),"")</f>
        <v/>
      </c>
    </row>
    <row r="497" spans="1:12 1207:1207" x14ac:dyDescent="0.35">
      <c r="A497" t="e">
        <f>EnterData!#REF!</f>
        <v>#REF!</v>
      </c>
      <c r="B497" t="e" cm="1">
        <f t="array" ref="B497">IF(OR(A497="",A497=0),"",IFERROR(_xlfn._xlws.FILTER(#REF! &amp; "",#REF!=ED.LookUps!A497),""))</f>
        <v>#REF!</v>
      </c>
      <c r="G497" t="str" cm="1">
        <f t="array" ref="G497">IFERROR(_xlfn._xlws.FILTER(_xlfn.ANCHORARRAY(B497),_xlfn.ANCHORARRAY(B497)&lt;&gt;0),"")</f>
        <v/>
      </c>
      <c r="K497">
        <f>EnterData!F501</f>
        <v>0</v>
      </c>
      <c r="L497" t="str" cm="1">
        <f t="array" aca="1" ref="L497" ca="1">IFERROR(IF(G497&lt;&gt;"",_xlfn.ANCHORARRAY(G497),IF(OR(K497=0,K497=""),TRANSPOSE(T.Name),TRANSPOSE(_xlfn._xlws.FILTER('Rot.Out'!Q:Q &amp; "",('Rot.Out'!O:O=ED.LookUps!K497)*('Rot.Out'!V:V&lt;&gt;"Yes"))))),"Error please report")</f>
        <v>Error please report</v>
      </c>
      <c r="ATK497" t="str" cm="1">
        <f t="array" ref="ATK497">IFERROR(IF(K497=0,TRANSPOSE(_xlfn.ANCHORARRAY(#REF!)),TRANSPOSE(_xlfn._xlws.FILTER('Rot.Out'!Q:Q,('Rot.Out'!O:O=ED.LookUps!K497)*('Rot.Out'!V:V="Yes")))),"")</f>
        <v/>
      </c>
    </row>
    <row r="498" spans="1:12 1207:1207" x14ac:dyDescent="0.35">
      <c r="A498" t="e">
        <f>EnterData!#REF!</f>
        <v>#REF!</v>
      </c>
      <c r="B498" t="e" cm="1">
        <f t="array" ref="B498">IF(OR(A498="",A498=0),"",IFERROR(_xlfn._xlws.FILTER(#REF! &amp; "",#REF!=ED.LookUps!A498),""))</f>
        <v>#REF!</v>
      </c>
      <c r="G498" t="str" cm="1">
        <f t="array" ref="G498">IFERROR(_xlfn._xlws.FILTER(_xlfn.ANCHORARRAY(B498),_xlfn.ANCHORARRAY(B498)&lt;&gt;0),"")</f>
        <v/>
      </c>
      <c r="K498">
        <f>EnterData!F502</f>
        <v>0</v>
      </c>
      <c r="L498" t="str" cm="1">
        <f t="array" aca="1" ref="L498" ca="1">IFERROR(IF(G498&lt;&gt;"",_xlfn.ANCHORARRAY(G498),IF(OR(K498=0,K498=""),TRANSPOSE(T.Name),TRANSPOSE(_xlfn._xlws.FILTER('Rot.Out'!Q:Q &amp; "",('Rot.Out'!O:O=ED.LookUps!K498)*('Rot.Out'!V:V&lt;&gt;"Yes"))))),"Error please report")</f>
        <v>Error please report</v>
      </c>
      <c r="ATK498" t="str" cm="1">
        <f t="array" ref="ATK498">IFERROR(IF(K498=0,TRANSPOSE(_xlfn.ANCHORARRAY(#REF!)),TRANSPOSE(_xlfn._xlws.FILTER('Rot.Out'!Q:Q,('Rot.Out'!O:O=ED.LookUps!K498)*('Rot.Out'!V:V="Yes")))),"")</f>
        <v/>
      </c>
    </row>
    <row r="499" spans="1:12 1207:1207" x14ac:dyDescent="0.35">
      <c r="A499" t="e">
        <f>EnterData!#REF!</f>
        <v>#REF!</v>
      </c>
      <c r="B499" t="e" cm="1">
        <f t="array" ref="B499">IF(OR(A499="",A499=0),"",IFERROR(_xlfn._xlws.FILTER(#REF! &amp; "",#REF!=ED.LookUps!A499),""))</f>
        <v>#REF!</v>
      </c>
      <c r="G499" t="str" cm="1">
        <f t="array" ref="G499">IFERROR(_xlfn._xlws.FILTER(_xlfn.ANCHORARRAY(B499),_xlfn.ANCHORARRAY(B499)&lt;&gt;0),"")</f>
        <v/>
      </c>
      <c r="K499">
        <f>EnterData!F503</f>
        <v>0</v>
      </c>
      <c r="L499" t="str" cm="1">
        <f t="array" aca="1" ref="L499" ca="1">IFERROR(IF(G499&lt;&gt;"",_xlfn.ANCHORARRAY(G499),IF(OR(K499=0,K499=""),TRANSPOSE(T.Name),TRANSPOSE(_xlfn._xlws.FILTER('Rot.Out'!Q:Q &amp; "",('Rot.Out'!O:O=ED.LookUps!K499)*('Rot.Out'!V:V&lt;&gt;"Yes"))))),"Error please report")</f>
        <v>Error please report</v>
      </c>
      <c r="ATK499" t="str" cm="1">
        <f t="array" ref="ATK499">IFERROR(IF(K499=0,TRANSPOSE(_xlfn.ANCHORARRAY(#REF!)),TRANSPOSE(_xlfn._xlws.FILTER('Rot.Out'!Q:Q,('Rot.Out'!O:O=ED.LookUps!K499)*('Rot.Out'!V:V="Yes")))),"")</f>
        <v/>
      </c>
    </row>
    <row r="500" spans="1:12 1207:1207" x14ac:dyDescent="0.35">
      <c r="A500" t="e">
        <f>EnterData!#REF!</f>
        <v>#REF!</v>
      </c>
      <c r="B500" t="e" cm="1">
        <f t="array" ref="B500">IF(OR(A500="",A500=0),"",IFERROR(_xlfn._xlws.FILTER(#REF! &amp; "",#REF!=ED.LookUps!A500),""))</f>
        <v>#REF!</v>
      </c>
      <c r="G500" t="str" cm="1">
        <f t="array" ref="G500">IFERROR(_xlfn._xlws.FILTER(_xlfn.ANCHORARRAY(B500),_xlfn.ANCHORARRAY(B500)&lt;&gt;0),"")</f>
        <v/>
      </c>
      <c r="K500">
        <f>EnterData!F504</f>
        <v>0</v>
      </c>
      <c r="L500" t="str" cm="1">
        <f t="array" aca="1" ref="L500" ca="1">IFERROR(IF(G500&lt;&gt;"",_xlfn.ANCHORARRAY(G500),IF(OR(K500=0,K500=""),TRANSPOSE(T.Name),TRANSPOSE(_xlfn._xlws.FILTER('Rot.Out'!Q:Q &amp; "",('Rot.Out'!O:O=ED.LookUps!K500)*('Rot.Out'!V:V&lt;&gt;"Yes"))))),"Error please report")</f>
        <v>Error please report</v>
      </c>
      <c r="ATK500" t="str" cm="1">
        <f t="array" ref="ATK500">IFERROR(IF(K500=0,TRANSPOSE(_xlfn.ANCHORARRAY(#REF!)),TRANSPOSE(_xlfn._xlws.FILTER('Rot.Out'!Q:Q,('Rot.Out'!O:O=ED.LookUps!K500)*('Rot.Out'!V:V="Yes")))),"")</f>
        <v/>
      </c>
    </row>
    <row r="501" spans="1:12 1207:1207" x14ac:dyDescent="0.35">
      <c r="A501" t="e">
        <f>EnterData!#REF!</f>
        <v>#REF!</v>
      </c>
      <c r="B501" t="e" cm="1">
        <f t="array" ref="B501">IF(OR(A501="",A501=0),"",IFERROR(_xlfn._xlws.FILTER(#REF! &amp; "",#REF!=ED.LookUps!A501),""))</f>
        <v>#REF!</v>
      </c>
      <c r="G501" t="str" cm="1">
        <f t="array" ref="G501">IFERROR(_xlfn._xlws.FILTER(_xlfn.ANCHORARRAY(B501),_xlfn.ANCHORARRAY(B501)&lt;&gt;0),"")</f>
        <v/>
      </c>
      <c r="K501">
        <f>EnterData!F505</f>
        <v>0</v>
      </c>
      <c r="L501" t="str" cm="1">
        <f t="array" aca="1" ref="L501" ca="1">IFERROR(IF(G501&lt;&gt;"",_xlfn.ANCHORARRAY(G501),IF(OR(K501=0,K501=""),TRANSPOSE(T.Name),TRANSPOSE(_xlfn._xlws.FILTER('Rot.Out'!Q:Q &amp; "",('Rot.Out'!O:O=ED.LookUps!K501)*('Rot.Out'!V:V&lt;&gt;"Yes"))))),"Error please report")</f>
        <v>Error please report</v>
      </c>
      <c r="ATK501" t="str" cm="1">
        <f t="array" ref="ATK501">IFERROR(IF(K501=0,TRANSPOSE(_xlfn.ANCHORARRAY(#REF!)),TRANSPOSE(_xlfn._xlws.FILTER('Rot.Out'!Q:Q,('Rot.Out'!O:O=ED.LookUps!K501)*('Rot.Out'!V:V="Yes")))),"")</f>
        <v/>
      </c>
    </row>
    <row r="502" spans="1:12 1207:1207" x14ac:dyDescent="0.35">
      <c r="A502" t="e">
        <f>EnterData!#REF!</f>
        <v>#REF!</v>
      </c>
      <c r="B502" t="e" cm="1">
        <f t="array" ref="B502">IF(OR(A502="",A502=0),"",IFERROR(_xlfn._xlws.FILTER(#REF! &amp; "",#REF!=ED.LookUps!A502),""))</f>
        <v>#REF!</v>
      </c>
      <c r="G502" t="str" cm="1">
        <f t="array" ref="G502">IFERROR(_xlfn._xlws.FILTER(_xlfn.ANCHORARRAY(B502),_xlfn.ANCHORARRAY(B502)&lt;&gt;0),"")</f>
        <v/>
      </c>
      <c r="K502">
        <f>EnterData!F506</f>
        <v>0</v>
      </c>
      <c r="L502" t="str" cm="1">
        <f t="array" aca="1" ref="L502" ca="1">IFERROR(IF(G502&lt;&gt;"",_xlfn.ANCHORARRAY(G502),IF(OR(K502=0,K502=""),TRANSPOSE(T.Name),TRANSPOSE(_xlfn._xlws.FILTER('Rot.Out'!Q:Q &amp; "",('Rot.Out'!O:O=ED.LookUps!K502)*('Rot.Out'!V:V&lt;&gt;"Yes"))))),"Error please report")</f>
        <v>Error please report</v>
      </c>
      <c r="ATK502" t="str" cm="1">
        <f t="array" ref="ATK502">IFERROR(IF(K502=0,TRANSPOSE(_xlfn.ANCHORARRAY(#REF!)),TRANSPOSE(_xlfn._xlws.FILTER('Rot.Out'!Q:Q,('Rot.Out'!O:O=ED.LookUps!K502)*('Rot.Out'!V:V="Yes")))),"")</f>
        <v/>
      </c>
    </row>
    <row r="503" spans="1:12 1207:1207" x14ac:dyDescent="0.35">
      <c r="A503" t="e">
        <f>EnterData!#REF!</f>
        <v>#REF!</v>
      </c>
      <c r="B503" t="e" cm="1">
        <f t="array" ref="B503">IF(OR(A503="",A503=0),"",IFERROR(_xlfn._xlws.FILTER(#REF! &amp; "",#REF!=ED.LookUps!A503),""))</f>
        <v>#REF!</v>
      </c>
      <c r="G503" t="str" cm="1">
        <f t="array" ref="G503">IFERROR(_xlfn._xlws.FILTER(_xlfn.ANCHORARRAY(B503),_xlfn.ANCHORARRAY(B503)&lt;&gt;0),"")</f>
        <v/>
      </c>
      <c r="K503">
        <f>EnterData!F507</f>
        <v>0</v>
      </c>
      <c r="L503" t="str" cm="1">
        <f t="array" aca="1" ref="L503" ca="1">IFERROR(IF(G503&lt;&gt;"",_xlfn.ANCHORARRAY(G503),IF(OR(K503=0,K503=""),TRANSPOSE(T.Name),TRANSPOSE(_xlfn._xlws.FILTER('Rot.Out'!Q:Q &amp; "",('Rot.Out'!O:O=ED.LookUps!K503)*('Rot.Out'!V:V&lt;&gt;"Yes"))))),"Error please report")</f>
        <v>Error please report</v>
      </c>
      <c r="ATK503" t="str" cm="1">
        <f t="array" ref="ATK503">IFERROR(IF(K503=0,TRANSPOSE(_xlfn.ANCHORARRAY(#REF!)),TRANSPOSE(_xlfn._xlws.FILTER('Rot.Out'!Q:Q,('Rot.Out'!O:O=ED.LookUps!K503)*('Rot.Out'!V:V="Yes")))),"")</f>
        <v/>
      </c>
    </row>
    <row r="504" spans="1:12 1207:1207" x14ac:dyDescent="0.35">
      <c r="A504" t="e">
        <f>EnterData!#REF!</f>
        <v>#REF!</v>
      </c>
      <c r="B504" t="e" cm="1">
        <f t="array" ref="B504">IF(OR(A504="",A504=0),"",IFERROR(_xlfn._xlws.FILTER(#REF! &amp; "",#REF!=ED.LookUps!A504),""))</f>
        <v>#REF!</v>
      </c>
      <c r="G504" t="str" cm="1">
        <f t="array" ref="G504">IFERROR(_xlfn._xlws.FILTER(_xlfn.ANCHORARRAY(B504),_xlfn.ANCHORARRAY(B504)&lt;&gt;0),"")</f>
        <v/>
      </c>
      <c r="K504">
        <f>EnterData!F508</f>
        <v>0</v>
      </c>
      <c r="L504" t="str" cm="1">
        <f t="array" aca="1" ref="L504" ca="1">IFERROR(IF(G504&lt;&gt;"",_xlfn.ANCHORARRAY(G504),IF(OR(K504=0,K504=""),TRANSPOSE(T.Name),TRANSPOSE(_xlfn._xlws.FILTER('Rot.Out'!Q:Q &amp; "",('Rot.Out'!O:O=ED.LookUps!K504)*('Rot.Out'!V:V&lt;&gt;"Yes"))))),"Error please report")</f>
        <v>Error please report</v>
      </c>
      <c r="ATK504" t="str" cm="1">
        <f t="array" ref="ATK504">IFERROR(IF(K504=0,TRANSPOSE(_xlfn.ANCHORARRAY(#REF!)),TRANSPOSE(_xlfn._xlws.FILTER('Rot.Out'!Q:Q,('Rot.Out'!O:O=ED.LookUps!K504)*('Rot.Out'!V:V="Yes")))),"")</f>
        <v/>
      </c>
    </row>
    <row r="505" spans="1:12 1207:1207" x14ac:dyDescent="0.35">
      <c r="A505" t="e">
        <f>EnterData!#REF!</f>
        <v>#REF!</v>
      </c>
      <c r="B505" t="e" cm="1">
        <f t="array" ref="B505">IF(OR(A505="",A505=0),"",IFERROR(_xlfn._xlws.FILTER(#REF! &amp; "",#REF!=ED.LookUps!A505),""))</f>
        <v>#REF!</v>
      </c>
      <c r="G505" t="str" cm="1">
        <f t="array" ref="G505">IFERROR(_xlfn._xlws.FILTER(_xlfn.ANCHORARRAY(B505),_xlfn.ANCHORARRAY(B505)&lt;&gt;0),"")</f>
        <v/>
      </c>
      <c r="K505">
        <f>EnterData!F509</f>
        <v>0</v>
      </c>
      <c r="L505" t="str" cm="1">
        <f t="array" aca="1" ref="L505" ca="1">IFERROR(IF(G505&lt;&gt;"",_xlfn.ANCHORARRAY(G505),IF(OR(K505=0,K505=""),TRANSPOSE(T.Name),TRANSPOSE(_xlfn._xlws.FILTER('Rot.Out'!Q:Q &amp; "",('Rot.Out'!O:O=ED.LookUps!K505)*('Rot.Out'!V:V&lt;&gt;"Yes"))))),"Error please report")</f>
        <v>Error please report</v>
      </c>
      <c r="ATK505" t="str" cm="1">
        <f t="array" ref="ATK505">IFERROR(IF(K505=0,TRANSPOSE(_xlfn.ANCHORARRAY(#REF!)),TRANSPOSE(_xlfn._xlws.FILTER('Rot.Out'!Q:Q,('Rot.Out'!O:O=ED.LookUps!K505)*('Rot.Out'!V:V="Yes")))),"")</f>
        <v/>
      </c>
    </row>
    <row r="506" spans="1:12 1207:1207" x14ac:dyDescent="0.35">
      <c r="A506" t="e">
        <f>EnterData!#REF!</f>
        <v>#REF!</v>
      </c>
      <c r="B506" t="e" cm="1">
        <f t="array" ref="B506">IF(OR(A506="",A506=0),"",IFERROR(_xlfn._xlws.FILTER(#REF! &amp; "",#REF!=ED.LookUps!A506),""))</f>
        <v>#REF!</v>
      </c>
      <c r="G506" t="str" cm="1">
        <f t="array" ref="G506">IFERROR(_xlfn._xlws.FILTER(_xlfn.ANCHORARRAY(B506),_xlfn.ANCHORARRAY(B506)&lt;&gt;0),"")</f>
        <v/>
      </c>
      <c r="K506">
        <f>EnterData!F510</f>
        <v>0</v>
      </c>
      <c r="L506" t="str" cm="1">
        <f t="array" aca="1" ref="L506" ca="1">IFERROR(IF(G506&lt;&gt;"",_xlfn.ANCHORARRAY(G506),IF(OR(K506=0,K506=""),TRANSPOSE(T.Name),TRANSPOSE(_xlfn._xlws.FILTER('Rot.Out'!Q:Q &amp; "",('Rot.Out'!O:O=ED.LookUps!K506)*('Rot.Out'!V:V&lt;&gt;"Yes"))))),"Error please report")</f>
        <v>Error please report</v>
      </c>
      <c r="ATK506" t="str" cm="1">
        <f t="array" ref="ATK506">IFERROR(IF(K506=0,TRANSPOSE(_xlfn.ANCHORARRAY(#REF!)),TRANSPOSE(_xlfn._xlws.FILTER('Rot.Out'!Q:Q,('Rot.Out'!O:O=ED.LookUps!K506)*('Rot.Out'!V:V="Yes")))),"")</f>
        <v/>
      </c>
    </row>
    <row r="507" spans="1:12 1207:1207" x14ac:dyDescent="0.35">
      <c r="A507" t="e">
        <f>EnterData!#REF!</f>
        <v>#REF!</v>
      </c>
      <c r="B507" t="e" cm="1">
        <f t="array" ref="B507">IF(OR(A507="",A507=0),"",IFERROR(_xlfn._xlws.FILTER(#REF! &amp; "",#REF!=ED.LookUps!A507),""))</f>
        <v>#REF!</v>
      </c>
      <c r="G507" t="str" cm="1">
        <f t="array" ref="G507">IFERROR(_xlfn._xlws.FILTER(_xlfn.ANCHORARRAY(B507),_xlfn.ANCHORARRAY(B507)&lt;&gt;0),"")</f>
        <v/>
      </c>
      <c r="K507">
        <f>EnterData!F511</f>
        <v>0</v>
      </c>
      <c r="L507" t="str" cm="1">
        <f t="array" aca="1" ref="L507" ca="1">IFERROR(IF(G507&lt;&gt;"",_xlfn.ANCHORARRAY(G507),IF(OR(K507=0,K507=""),TRANSPOSE(T.Name),TRANSPOSE(_xlfn._xlws.FILTER('Rot.Out'!Q:Q &amp; "",('Rot.Out'!O:O=ED.LookUps!K507)*('Rot.Out'!V:V&lt;&gt;"Yes"))))),"Error please report")</f>
        <v>Error please report</v>
      </c>
      <c r="ATK507" t="str" cm="1">
        <f t="array" ref="ATK507">IFERROR(IF(K507=0,TRANSPOSE(_xlfn.ANCHORARRAY(#REF!)),TRANSPOSE(_xlfn._xlws.FILTER('Rot.Out'!Q:Q,('Rot.Out'!O:O=ED.LookUps!K507)*('Rot.Out'!V:V="Yes")))),"")</f>
        <v/>
      </c>
    </row>
    <row r="508" spans="1:12 1207:1207" x14ac:dyDescent="0.35">
      <c r="A508" t="e">
        <f>EnterData!#REF!</f>
        <v>#REF!</v>
      </c>
      <c r="B508" t="e" cm="1">
        <f t="array" ref="B508">IF(OR(A508="",A508=0),"",IFERROR(_xlfn._xlws.FILTER(#REF! &amp; "",#REF!=ED.LookUps!A508),""))</f>
        <v>#REF!</v>
      </c>
      <c r="G508" t="str" cm="1">
        <f t="array" ref="G508">IFERROR(_xlfn._xlws.FILTER(_xlfn.ANCHORARRAY(B508),_xlfn.ANCHORARRAY(B508)&lt;&gt;0),"")</f>
        <v/>
      </c>
      <c r="K508">
        <f>EnterData!F512</f>
        <v>0</v>
      </c>
      <c r="L508" t="str" cm="1">
        <f t="array" aca="1" ref="L508" ca="1">IFERROR(IF(G508&lt;&gt;"",_xlfn.ANCHORARRAY(G508),IF(OR(K508=0,K508=""),TRANSPOSE(T.Name),TRANSPOSE(_xlfn._xlws.FILTER('Rot.Out'!Q:Q &amp; "",('Rot.Out'!O:O=ED.LookUps!K508)*('Rot.Out'!V:V&lt;&gt;"Yes"))))),"Error please report")</f>
        <v>Error please report</v>
      </c>
      <c r="ATK508" t="str" cm="1">
        <f t="array" ref="ATK508">IFERROR(IF(K508=0,TRANSPOSE(_xlfn.ANCHORARRAY(#REF!)),TRANSPOSE(_xlfn._xlws.FILTER('Rot.Out'!Q:Q,('Rot.Out'!O:O=ED.LookUps!K508)*('Rot.Out'!V:V="Yes")))),"")</f>
        <v/>
      </c>
    </row>
    <row r="509" spans="1:12 1207:1207" x14ac:dyDescent="0.35">
      <c r="A509" t="e">
        <f>EnterData!#REF!</f>
        <v>#REF!</v>
      </c>
      <c r="B509" t="e" cm="1">
        <f t="array" ref="B509">IF(OR(A509="",A509=0),"",IFERROR(_xlfn._xlws.FILTER(#REF! &amp; "",#REF!=ED.LookUps!A509),""))</f>
        <v>#REF!</v>
      </c>
      <c r="G509" t="str" cm="1">
        <f t="array" ref="G509">IFERROR(_xlfn._xlws.FILTER(_xlfn.ANCHORARRAY(B509),_xlfn.ANCHORARRAY(B509)&lt;&gt;0),"")</f>
        <v/>
      </c>
      <c r="K509">
        <f>EnterData!F513</f>
        <v>0</v>
      </c>
      <c r="L509" t="str" cm="1">
        <f t="array" aca="1" ref="L509" ca="1">IFERROR(IF(G509&lt;&gt;"",_xlfn.ANCHORARRAY(G509),IF(OR(K509=0,K509=""),TRANSPOSE(T.Name),TRANSPOSE(_xlfn._xlws.FILTER('Rot.Out'!Q:Q &amp; "",('Rot.Out'!O:O=ED.LookUps!K509)*('Rot.Out'!V:V&lt;&gt;"Yes"))))),"Error please report")</f>
        <v>Error please report</v>
      </c>
      <c r="ATK509" t="str" cm="1">
        <f t="array" ref="ATK509">IFERROR(IF(K509=0,TRANSPOSE(_xlfn.ANCHORARRAY(#REF!)),TRANSPOSE(_xlfn._xlws.FILTER('Rot.Out'!Q:Q,('Rot.Out'!O:O=ED.LookUps!K509)*('Rot.Out'!V:V="Yes")))),"")</f>
        <v/>
      </c>
    </row>
    <row r="510" spans="1:12 1207:1207" x14ac:dyDescent="0.35">
      <c r="A510" t="e">
        <f>EnterData!#REF!</f>
        <v>#REF!</v>
      </c>
      <c r="B510" t="e" cm="1">
        <f t="array" ref="B510">IF(OR(A510="",A510=0),"",IFERROR(_xlfn._xlws.FILTER(#REF! &amp; "",#REF!=ED.LookUps!A510),""))</f>
        <v>#REF!</v>
      </c>
      <c r="G510" t="str" cm="1">
        <f t="array" ref="G510">IFERROR(_xlfn._xlws.FILTER(_xlfn.ANCHORARRAY(B510),_xlfn.ANCHORARRAY(B510)&lt;&gt;0),"")</f>
        <v/>
      </c>
      <c r="K510">
        <f>EnterData!F514</f>
        <v>0</v>
      </c>
      <c r="L510" t="str" cm="1">
        <f t="array" aca="1" ref="L510" ca="1">IFERROR(IF(G510&lt;&gt;"",_xlfn.ANCHORARRAY(G510),IF(OR(K510=0,K510=""),TRANSPOSE(T.Name),TRANSPOSE(_xlfn._xlws.FILTER('Rot.Out'!Q:Q &amp; "",('Rot.Out'!O:O=ED.LookUps!K510)*('Rot.Out'!V:V&lt;&gt;"Yes"))))),"Error please report")</f>
        <v>Error please report</v>
      </c>
      <c r="ATK510" t="str" cm="1">
        <f t="array" ref="ATK510">IFERROR(IF(K510=0,TRANSPOSE(_xlfn.ANCHORARRAY(#REF!)),TRANSPOSE(_xlfn._xlws.FILTER('Rot.Out'!Q:Q,('Rot.Out'!O:O=ED.LookUps!K510)*('Rot.Out'!V:V="Yes")))),"")</f>
        <v/>
      </c>
    </row>
    <row r="511" spans="1:12 1207:1207" x14ac:dyDescent="0.35">
      <c r="A511" t="e">
        <f>EnterData!#REF!</f>
        <v>#REF!</v>
      </c>
      <c r="B511" t="e" cm="1">
        <f t="array" ref="B511">IF(OR(A511="",A511=0),"",IFERROR(_xlfn._xlws.FILTER(#REF! &amp; "",#REF!=ED.LookUps!A511),""))</f>
        <v>#REF!</v>
      </c>
      <c r="G511" t="str" cm="1">
        <f t="array" ref="G511">IFERROR(_xlfn._xlws.FILTER(_xlfn.ANCHORARRAY(B511),_xlfn.ANCHORARRAY(B511)&lt;&gt;0),"")</f>
        <v/>
      </c>
      <c r="K511">
        <f>EnterData!F515</f>
        <v>0</v>
      </c>
      <c r="L511" t="str" cm="1">
        <f t="array" aca="1" ref="L511" ca="1">IFERROR(IF(G511&lt;&gt;"",_xlfn.ANCHORARRAY(G511),IF(OR(K511=0,K511=""),TRANSPOSE(T.Name),TRANSPOSE(_xlfn._xlws.FILTER('Rot.Out'!Q:Q &amp; "",('Rot.Out'!O:O=ED.LookUps!K511)*('Rot.Out'!V:V&lt;&gt;"Yes"))))),"Error please report")</f>
        <v>Error please report</v>
      </c>
      <c r="ATK511" t="str" cm="1">
        <f t="array" ref="ATK511">IFERROR(IF(K511=0,TRANSPOSE(_xlfn.ANCHORARRAY(#REF!)),TRANSPOSE(_xlfn._xlws.FILTER('Rot.Out'!Q:Q,('Rot.Out'!O:O=ED.LookUps!K511)*('Rot.Out'!V:V="Yes")))),"")</f>
        <v/>
      </c>
    </row>
    <row r="512" spans="1:12 1207:1207" x14ac:dyDescent="0.35">
      <c r="A512" t="e">
        <f>EnterData!#REF!</f>
        <v>#REF!</v>
      </c>
      <c r="B512" t="e" cm="1">
        <f t="array" ref="B512">IF(OR(A512="",A512=0),"",IFERROR(_xlfn._xlws.FILTER(#REF! &amp; "",#REF!=ED.LookUps!A512),""))</f>
        <v>#REF!</v>
      </c>
      <c r="G512" t="str" cm="1">
        <f t="array" ref="G512">IFERROR(_xlfn._xlws.FILTER(_xlfn.ANCHORARRAY(B512),_xlfn.ANCHORARRAY(B512)&lt;&gt;0),"")</f>
        <v/>
      </c>
      <c r="K512">
        <f>EnterData!F516</f>
        <v>0</v>
      </c>
      <c r="L512" t="str" cm="1">
        <f t="array" aca="1" ref="L512" ca="1">IFERROR(IF(G512&lt;&gt;"",_xlfn.ANCHORARRAY(G512),IF(OR(K512=0,K512=""),TRANSPOSE(T.Name),TRANSPOSE(_xlfn._xlws.FILTER('Rot.Out'!Q:Q &amp; "",('Rot.Out'!O:O=ED.LookUps!K512)*('Rot.Out'!V:V&lt;&gt;"Yes"))))),"Error please report")</f>
        <v>Error please report</v>
      </c>
      <c r="ATK512" t="str" cm="1">
        <f t="array" ref="ATK512">IFERROR(IF(K512=0,TRANSPOSE(_xlfn.ANCHORARRAY(#REF!)),TRANSPOSE(_xlfn._xlws.FILTER('Rot.Out'!Q:Q,('Rot.Out'!O:O=ED.LookUps!K512)*('Rot.Out'!V:V="Yes")))),"")</f>
        <v/>
      </c>
    </row>
    <row r="513" spans="1:12 1207:1207" x14ac:dyDescent="0.35">
      <c r="A513" t="e">
        <f>EnterData!#REF!</f>
        <v>#REF!</v>
      </c>
      <c r="B513" t="e" cm="1">
        <f t="array" ref="B513">IF(OR(A513="",A513=0),"",IFERROR(_xlfn._xlws.FILTER(#REF! &amp; "",#REF!=ED.LookUps!A513),""))</f>
        <v>#REF!</v>
      </c>
      <c r="G513" t="str" cm="1">
        <f t="array" ref="G513">IFERROR(_xlfn._xlws.FILTER(_xlfn.ANCHORARRAY(B513),_xlfn.ANCHORARRAY(B513)&lt;&gt;0),"")</f>
        <v/>
      </c>
      <c r="K513">
        <f>EnterData!F517</f>
        <v>0</v>
      </c>
      <c r="L513" t="str" cm="1">
        <f t="array" aca="1" ref="L513" ca="1">IFERROR(IF(G513&lt;&gt;"",_xlfn.ANCHORARRAY(G513),IF(OR(K513=0,K513=""),TRANSPOSE(T.Name),TRANSPOSE(_xlfn._xlws.FILTER('Rot.Out'!Q:Q &amp; "",('Rot.Out'!O:O=ED.LookUps!K513)*('Rot.Out'!V:V&lt;&gt;"Yes"))))),"Error please report")</f>
        <v>Error please report</v>
      </c>
      <c r="ATK513" t="str" cm="1">
        <f t="array" ref="ATK513">IFERROR(IF(K513=0,TRANSPOSE(_xlfn.ANCHORARRAY(#REF!)),TRANSPOSE(_xlfn._xlws.FILTER('Rot.Out'!Q:Q,('Rot.Out'!O:O=ED.LookUps!K513)*('Rot.Out'!V:V="Yes")))),"")</f>
        <v/>
      </c>
    </row>
    <row r="514" spans="1:12 1207:1207" x14ac:dyDescent="0.35">
      <c r="A514" t="e">
        <f>EnterData!#REF!</f>
        <v>#REF!</v>
      </c>
      <c r="B514" t="e" cm="1">
        <f t="array" ref="B514">IF(OR(A514="",A514=0),"",IFERROR(_xlfn._xlws.FILTER(#REF! &amp; "",#REF!=ED.LookUps!A514),""))</f>
        <v>#REF!</v>
      </c>
      <c r="G514" t="str" cm="1">
        <f t="array" ref="G514">IFERROR(_xlfn._xlws.FILTER(_xlfn.ANCHORARRAY(B514),_xlfn.ANCHORARRAY(B514)&lt;&gt;0),"")</f>
        <v/>
      </c>
      <c r="K514">
        <f>EnterData!F518</f>
        <v>0</v>
      </c>
      <c r="L514" t="str" cm="1">
        <f t="array" aca="1" ref="L514" ca="1">IFERROR(IF(G514&lt;&gt;"",_xlfn.ANCHORARRAY(G514),IF(OR(K514=0,K514=""),TRANSPOSE(T.Name),TRANSPOSE(_xlfn._xlws.FILTER('Rot.Out'!Q:Q &amp; "",('Rot.Out'!O:O=ED.LookUps!K514)*('Rot.Out'!V:V&lt;&gt;"Yes"))))),"Error please report")</f>
        <v>Error please report</v>
      </c>
      <c r="ATK514" t="str" cm="1">
        <f t="array" ref="ATK514">IFERROR(IF(K514=0,TRANSPOSE(_xlfn.ANCHORARRAY(#REF!)),TRANSPOSE(_xlfn._xlws.FILTER('Rot.Out'!Q:Q,('Rot.Out'!O:O=ED.LookUps!K514)*('Rot.Out'!V:V="Yes")))),"")</f>
        <v/>
      </c>
    </row>
    <row r="515" spans="1:12 1207:1207" x14ac:dyDescent="0.35">
      <c r="A515" t="e">
        <f>EnterData!#REF!</f>
        <v>#REF!</v>
      </c>
      <c r="B515" t="e" cm="1">
        <f t="array" ref="B515">IF(OR(A515="",A515=0),"",IFERROR(_xlfn._xlws.FILTER(#REF! &amp; "",#REF!=ED.LookUps!A515),""))</f>
        <v>#REF!</v>
      </c>
      <c r="G515" t="str" cm="1">
        <f t="array" ref="G515">IFERROR(_xlfn._xlws.FILTER(_xlfn.ANCHORARRAY(B515),_xlfn.ANCHORARRAY(B515)&lt;&gt;0),"")</f>
        <v/>
      </c>
      <c r="K515">
        <f>EnterData!F519</f>
        <v>0</v>
      </c>
      <c r="L515" t="str" cm="1">
        <f t="array" aca="1" ref="L515" ca="1">IFERROR(IF(G515&lt;&gt;"",_xlfn.ANCHORARRAY(G515),IF(OR(K515=0,K515=""),TRANSPOSE(T.Name),TRANSPOSE(_xlfn._xlws.FILTER('Rot.Out'!Q:Q &amp; "",('Rot.Out'!O:O=ED.LookUps!K515)*('Rot.Out'!V:V&lt;&gt;"Yes"))))),"Error please report")</f>
        <v>Error please report</v>
      </c>
      <c r="ATK515" t="str" cm="1">
        <f t="array" ref="ATK515">IFERROR(IF(K515=0,TRANSPOSE(_xlfn.ANCHORARRAY(#REF!)),TRANSPOSE(_xlfn._xlws.FILTER('Rot.Out'!Q:Q,('Rot.Out'!O:O=ED.LookUps!K515)*('Rot.Out'!V:V="Yes")))),"")</f>
        <v/>
      </c>
    </row>
    <row r="516" spans="1:12 1207:1207" x14ac:dyDescent="0.35">
      <c r="A516" t="e">
        <f>EnterData!#REF!</f>
        <v>#REF!</v>
      </c>
      <c r="B516" t="e" cm="1">
        <f t="array" ref="B516">IF(OR(A516="",A516=0),"",IFERROR(_xlfn._xlws.FILTER(#REF! &amp; "",#REF!=ED.LookUps!A516),""))</f>
        <v>#REF!</v>
      </c>
      <c r="G516" t="str" cm="1">
        <f t="array" ref="G516">IFERROR(_xlfn._xlws.FILTER(_xlfn.ANCHORARRAY(B516),_xlfn.ANCHORARRAY(B516)&lt;&gt;0),"")</f>
        <v/>
      </c>
      <c r="K516">
        <f>EnterData!F520</f>
        <v>0</v>
      </c>
      <c r="L516" t="str" cm="1">
        <f t="array" aca="1" ref="L516" ca="1">IFERROR(IF(G516&lt;&gt;"",_xlfn.ANCHORARRAY(G516),IF(OR(K516=0,K516=""),TRANSPOSE(T.Name),TRANSPOSE(_xlfn._xlws.FILTER('Rot.Out'!Q:Q &amp; "",('Rot.Out'!O:O=ED.LookUps!K516)*('Rot.Out'!V:V&lt;&gt;"Yes"))))),"Error please report")</f>
        <v>Error please report</v>
      </c>
      <c r="ATK516" t="str" cm="1">
        <f t="array" ref="ATK516">IFERROR(IF(K516=0,TRANSPOSE(_xlfn.ANCHORARRAY(#REF!)),TRANSPOSE(_xlfn._xlws.FILTER('Rot.Out'!Q:Q,('Rot.Out'!O:O=ED.LookUps!K516)*('Rot.Out'!V:V="Yes")))),"")</f>
        <v/>
      </c>
    </row>
    <row r="517" spans="1:12 1207:1207" x14ac:dyDescent="0.35">
      <c r="A517" t="e">
        <f>EnterData!#REF!</f>
        <v>#REF!</v>
      </c>
      <c r="B517" t="e" cm="1">
        <f t="array" ref="B517">IF(OR(A517="",A517=0),"",IFERROR(_xlfn._xlws.FILTER(#REF! &amp; "",#REF!=ED.LookUps!A517),""))</f>
        <v>#REF!</v>
      </c>
      <c r="G517" t="str" cm="1">
        <f t="array" ref="G517">IFERROR(_xlfn._xlws.FILTER(_xlfn.ANCHORARRAY(B517),_xlfn.ANCHORARRAY(B517)&lt;&gt;0),"")</f>
        <v/>
      </c>
      <c r="K517">
        <f>EnterData!F521</f>
        <v>0</v>
      </c>
      <c r="L517" t="str" cm="1">
        <f t="array" aca="1" ref="L517" ca="1">IFERROR(IF(G517&lt;&gt;"",_xlfn.ANCHORARRAY(G517),IF(OR(K517=0,K517=""),TRANSPOSE(T.Name),TRANSPOSE(_xlfn._xlws.FILTER('Rot.Out'!Q:Q &amp; "",('Rot.Out'!O:O=ED.LookUps!K517)*('Rot.Out'!V:V&lt;&gt;"Yes"))))),"Error please report")</f>
        <v>Error please report</v>
      </c>
      <c r="ATK517" t="str" cm="1">
        <f t="array" ref="ATK517">IFERROR(IF(K517=0,TRANSPOSE(_xlfn.ANCHORARRAY(#REF!)),TRANSPOSE(_xlfn._xlws.FILTER('Rot.Out'!Q:Q,('Rot.Out'!O:O=ED.LookUps!K517)*('Rot.Out'!V:V="Yes")))),"")</f>
        <v/>
      </c>
    </row>
    <row r="518" spans="1:12 1207:1207" x14ac:dyDescent="0.35">
      <c r="A518" t="e">
        <f>EnterData!#REF!</f>
        <v>#REF!</v>
      </c>
      <c r="B518" t="e" cm="1">
        <f t="array" ref="B518">IF(OR(A518="",A518=0),"",IFERROR(_xlfn._xlws.FILTER(#REF! &amp; "",#REF!=ED.LookUps!A518),""))</f>
        <v>#REF!</v>
      </c>
      <c r="G518" t="str" cm="1">
        <f t="array" ref="G518">IFERROR(_xlfn._xlws.FILTER(_xlfn.ANCHORARRAY(B518),_xlfn.ANCHORARRAY(B518)&lt;&gt;0),"")</f>
        <v/>
      </c>
      <c r="K518">
        <f>EnterData!F522</f>
        <v>0</v>
      </c>
      <c r="L518" t="str" cm="1">
        <f t="array" aca="1" ref="L518" ca="1">IFERROR(IF(G518&lt;&gt;"",_xlfn.ANCHORARRAY(G518),IF(OR(K518=0,K518=""),TRANSPOSE(T.Name),TRANSPOSE(_xlfn._xlws.FILTER('Rot.Out'!Q:Q &amp; "",('Rot.Out'!O:O=ED.LookUps!K518)*('Rot.Out'!V:V&lt;&gt;"Yes"))))),"Error please report")</f>
        <v>Error please report</v>
      </c>
      <c r="ATK518" t="str" cm="1">
        <f t="array" ref="ATK518">IFERROR(IF(K518=0,TRANSPOSE(_xlfn.ANCHORARRAY(#REF!)),TRANSPOSE(_xlfn._xlws.FILTER('Rot.Out'!Q:Q,('Rot.Out'!O:O=ED.LookUps!K518)*('Rot.Out'!V:V="Yes")))),"")</f>
        <v/>
      </c>
    </row>
    <row r="519" spans="1:12 1207:1207" x14ac:dyDescent="0.35">
      <c r="A519" t="e">
        <f>EnterData!#REF!</f>
        <v>#REF!</v>
      </c>
      <c r="B519" t="e" cm="1">
        <f t="array" ref="B519">IF(OR(A519="",A519=0),"",IFERROR(_xlfn._xlws.FILTER(#REF! &amp; "",#REF!=ED.LookUps!A519),""))</f>
        <v>#REF!</v>
      </c>
      <c r="G519" t="str" cm="1">
        <f t="array" ref="G519">IFERROR(_xlfn._xlws.FILTER(_xlfn.ANCHORARRAY(B519),_xlfn.ANCHORARRAY(B519)&lt;&gt;0),"")</f>
        <v/>
      </c>
      <c r="K519">
        <f>EnterData!F523</f>
        <v>0</v>
      </c>
      <c r="L519" t="str" cm="1">
        <f t="array" aca="1" ref="L519" ca="1">IFERROR(IF(G519&lt;&gt;"",_xlfn.ANCHORARRAY(G519),IF(OR(K519=0,K519=""),TRANSPOSE(T.Name),TRANSPOSE(_xlfn._xlws.FILTER('Rot.Out'!Q:Q &amp; "",('Rot.Out'!O:O=ED.LookUps!K519)*('Rot.Out'!V:V&lt;&gt;"Yes"))))),"Error please report")</f>
        <v>Error please report</v>
      </c>
      <c r="ATK519" t="str" cm="1">
        <f t="array" ref="ATK519">IFERROR(IF(K519=0,TRANSPOSE(_xlfn.ANCHORARRAY(#REF!)),TRANSPOSE(_xlfn._xlws.FILTER('Rot.Out'!Q:Q,('Rot.Out'!O:O=ED.LookUps!K519)*('Rot.Out'!V:V="Yes")))),"")</f>
        <v/>
      </c>
    </row>
    <row r="520" spans="1:12 1207:1207" x14ac:dyDescent="0.35">
      <c r="A520" t="e">
        <f>EnterData!#REF!</f>
        <v>#REF!</v>
      </c>
      <c r="B520" t="e" cm="1">
        <f t="array" ref="B520">IF(OR(A520="",A520=0),"",IFERROR(_xlfn._xlws.FILTER(#REF! &amp; "",#REF!=ED.LookUps!A520),""))</f>
        <v>#REF!</v>
      </c>
      <c r="G520" t="str" cm="1">
        <f t="array" ref="G520">IFERROR(_xlfn._xlws.FILTER(_xlfn.ANCHORARRAY(B520),_xlfn.ANCHORARRAY(B520)&lt;&gt;0),"")</f>
        <v/>
      </c>
      <c r="K520">
        <f>EnterData!F524</f>
        <v>0</v>
      </c>
      <c r="L520" t="str" cm="1">
        <f t="array" aca="1" ref="L520" ca="1">IFERROR(IF(G520&lt;&gt;"",_xlfn.ANCHORARRAY(G520),IF(OR(K520=0,K520=""),TRANSPOSE(T.Name),TRANSPOSE(_xlfn._xlws.FILTER('Rot.Out'!Q:Q &amp; "",('Rot.Out'!O:O=ED.LookUps!K520)*('Rot.Out'!V:V&lt;&gt;"Yes"))))),"Error please report")</f>
        <v>Error please report</v>
      </c>
      <c r="ATK520" t="str" cm="1">
        <f t="array" ref="ATK520">IFERROR(IF(K520=0,TRANSPOSE(_xlfn.ANCHORARRAY(#REF!)),TRANSPOSE(_xlfn._xlws.FILTER('Rot.Out'!Q:Q,('Rot.Out'!O:O=ED.LookUps!K520)*('Rot.Out'!V:V="Yes")))),"")</f>
        <v/>
      </c>
    </row>
    <row r="521" spans="1:12 1207:1207" x14ac:dyDescent="0.35">
      <c r="A521" t="e">
        <f>EnterData!#REF!</f>
        <v>#REF!</v>
      </c>
      <c r="B521" t="e" cm="1">
        <f t="array" ref="B521">IF(OR(A521="",A521=0),"",IFERROR(_xlfn._xlws.FILTER(#REF! &amp; "",#REF!=ED.LookUps!A521),""))</f>
        <v>#REF!</v>
      </c>
      <c r="G521" t="str" cm="1">
        <f t="array" ref="G521">IFERROR(_xlfn._xlws.FILTER(_xlfn.ANCHORARRAY(B521),_xlfn.ANCHORARRAY(B521)&lt;&gt;0),"")</f>
        <v/>
      </c>
      <c r="K521">
        <f>EnterData!F525</f>
        <v>0</v>
      </c>
      <c r="L521" t="str" cm="1">
        <f t="array" aca="1" ref="L521" ca="1">IFERROR(IF(G521&lt;&gt;"",_xlfn.ANCHORARRAY(G521),IF(OR(K521=0,K521=""),TRANSPOSE(T.Name),TRANSPOSE(_xlfn._xlws.FILTER('Rot.Out'!Q:Q &amp; "",('Rot.Out'!O:O=ED.LookUps!K521)*('Rot.Out'!V:V&lt;&gt;"Yes"))))),"Error please report")</f>
        <v>Error please report</v>
      </c>
      <c r="ATK521" t="str" cm="1">
        <f t="array" ref="ATK521">IFERROR(IF(K521=0,TRANSPOSE(_xlfn.ANCHORARRAY(#REF!)),TRANSPOSE(_xlfn._xlws.FILTER('Rot.Out'!Q:Q,('Rot.Out'!O:O=ED.LookUps!K521)*('Rot.Out'!V:V="Yes")))),"")</f>
        <v/>
      </c>
    </row>
    <row r="522" spans="1:12 1207:1207" x14ac:dyDescent="0.35">
      <c r="A522" t="e">
        <f>EnterData!#REF!</f>
        <v>#REF!</v>
      </c>
      <c r="B522" t="e" cm="1">
        <f t="array" ref="B522">IF(OR(A522="",A522=0),"",IFERROR(_xlfn._xlws.FILTER(#REF! &amp; "",#REF!=ED.LookUps!A522),""))</f>
        <v>#REF!</v>
      </c>
      <c r="G522" t="str" cm="1">
        <f t="array" ref="G522">IFERROR(_xlfn._xlws.FILTER(_xlfn.ANCHORARRAY(B522),_xlfn.ANCHORARRAY(B522)&lt;&gt;0),"")</f>
        <v/>
      </c>
      <c r="K522">
        <f>EnterData!F526</f>
        <v>0</v>
      </c>
      <c r="L522" t="str" cm="1">
        <f t="array" aca="1" ref="L522" ca="1">IFERROR(IF(G522&lt;&gt;"",_xlfn.ANCHORARRAY(G522),IF(OR(K522=0,K522=""),TRANSPOSE(T.Name),TRANSPOSE(_xlfn._xlws.FILTER('Rot.Out'!Q:Q &amp; "",('Rot.Out'!O:O=ED.LookUps!K522)*('Rot.Out'!V:V&lt;&gt;"Yes"))))),"Error please report")</f>
        <v>Error please report</v>
      </c>
      <c r="ATK522" t="str" cm="1">
        <f t="array" ref="ATK522">IFERROR(IF(K522=0,TRANSPOSE(_xlfn.ANCHORARRAY(#REF!)),TRANSPOSE(_xlfn._xlws.FILTER('Rot.Out'!Q:Q,('Rot.Out'!O:O=ED.LookUps!K522)*('Rot.Out'!V:V="Yes")))),"")</f>
        <v/>
      </c>
    </row>
    <row r="523" spans="1:12 1207:1207" x14ac:dyDescent="0.35">
      <c r="A523" t="e">
        <f>EnterData!#REF!</f>
        <v>#REF!</v>
      </c>
      <c r="B523" t="e" cm="1">
        <f t="array" ref="B523">IF(OR(A523="",A523=0),"",IFERROR(_xlfn._xlws.FILTER(#REF! &amp; "",#REF!=ED.LookUps!A523),""))</f>
        <v>#REF!</v>
      </c>
      <c r="G523" t="str" cm="1">
        <f t="array" ref="G523">IFERROR(_xlfn._xlws.FILTER(_xlfn.ANCHORARRAY(B523),_xlfn.ANCHORARRAY(B523)&lt;&gt;0),"")</f>
        <v/>
      </c>
      <c r="K523">
        <f>EnterData!F527</f>
        <v>0</v>
      </c>
      <c r="L523" t="str" cm="1">
        <f t="array" aca="1" ref="L523" ca="1">IFERROR(IF(G523&lt;&gt;"",_xlfn.ANCHORARRAY(G523),IF(OR(K523=0,K523=""),TRANSPOSE(T.Name),TRANSPOSE(_xlfn._xlws.FILTER('Rot.Out'!Q:Q &amp; "",('Rot.Out'!O:O=ED.LookUps!K523)*('Rot.Out'!V:V&lt;&gt;"Yes"))))),"Error please report")</f>
        <v>Error please report</v>
      </c>
      <c r="ATK523" t="str" cm="1">
        <f t="array" ref="ATK523">IFERROR(IF(K523=0,TRANSPOSE(_xlfn.ANCHORARRAY(#REF!)),TRANSPOSE(_xlfn._xlws.FILTER('Rot.Out'!Q:Q,('Rot.Out'!O:O=ED.LookUps!K523)*('Rot.Out'!V:V="Yes")))),"")</f>
        <v/>
      </c>
    </row>
    <row r="524" spans="1:12 1207:1207" x14ac:dyDescent="0.35">
      <c r="A524" t="e">
        <f>EnterData!#REF!</f>
        <v>#REF!</v>
      </c>
      <c r="B524" t="e" cm="1">
        <f t="array" ref="B524">IF(OR(A524="",A524=0),"",IFERROR(_xlfn._xlws.FILTER(#REF! &amp; "",#REF!=ED.LookUps!A524),""))</f>
        <v>#REF!</v>
      </c>
      <c r="G524" t="str" cm="1">
        <f t="array" ref="G524">IFERROR(_xlfn._xlws.FILTER(_xlfn.ANCHORARRAY(B524),_xlfn.ANCHORARRAY(B524)&lt;&gt;0),"")</f>
        <v/>
      </c>
      <c r="K524">
        <f>EnterData!F528</f>
        <v>0</v>
      </c>
      <c r="L524" t="str" cm="1">
        <f t="array" aca="1" ref="L524" ca="1">IFERROR(IF(G524&lt;&gt;"",_xlfn.ANCHORARRAY(G524),IF(OR(K524=0,K524=""),TRANSPOSE(T.Name),TRANSPOSE(_xlfn._xlws.FILTER('Rot.Out'!Q:Q &amp; "",('Rot.Out'!O:O=ED.LookUps!K524)*('Rot.Out'!V:V&lt;&gt;"Yes"))))),"Error please report")</f>
        <v>Error please report</v>
      </c>
      <c r="ATK524" t="str" cm="1">
        <f t="array" ref="ATK524">IFERROR(IF(K524=0,TRANSPOSE(_xlfn.ANCHORARRAY(#REF!)),TRANSPOSE(_xlfn._xlws.FILTER('Rot.Out'!Q:Q,('Rot.Out'!O:O=ED.LookUps!K524)*('Rot.Out'!V:V="Yes")))),"")</f>
        <v/>
      </c>
    </row>
    <row r="525" spans="1:12 1207:1207" x14ac:dyDescent="0.35">
      <c r="A525" t="e">
        <f>EnterData!#REF!</f>
        <v>#REF!</v>
      </c>
      <c r="B525" t="e" cm="1">
        <f t="array" ref="B525">IF(OR(A525="",A525=0),"",IFERROR(_xlfn._xlws.FILTER(#REF! &amp; "",#REF!=ED.LookUps!A525),""))</f>
        <v>#REF!</v>
      </c>
      <c r="G525" t="str" cm="1">
        <f t="array" ref="G525">IFERROR(_xlfn._xlws.FILTER(_xlfn.ANCHORARRAY(B525),_xlfn.ANCHORARRAY(B525)&lt;&gt;0),"")</f>
        <v/>
      </c>
      <c r="K525">
        <f>EnterData!F529</f>
        <v>0</v>
      </c>
      <c r="L525" t="str" cm="1">
        <f t="array" aca="1" ref="L525" ca="1">IFERROR(IF(G525&lt;&gt;"",_xlfn.ANCHORARRAY(G525),IF(OR(K525=0,K525=""),TRANSPOSE(T.Name),TRANSPOSE(_xlfn._xlws.FILTER('Rot.Out'!Q:Q &amp; "",('Rot.Out'!O:O=ED.LookUps!K525)*('Rot.Out'!V:V&lt;&gt;"Yes"))))),"Error please report")</f>
        <v>Error please report</v>
      </c>
      <c r="ATK525" t="str" cm="1">
        <f t="array" ref="ATK525">IFERROR(IF(K525=0,TRANSPOSE(_xlfn.ANCHORARRAY(#REF!)),TRANSPOSE(_xlfn._xlws.FILTER('Rot.Out'!Q:Q,('Rot.Out'!O:O=ED.LookUps!K525)*('Rot.Out'!V:V="Yes")))),"")</f>
        <v/>
      </c>
    </row>
    <row r="526" spans="1:12 1207:1207" x14ac:dyDescent="0.35">
      <c r="A526" t="e">
        <f>EnterData!#REF!</f>
        <v>#REF!</v>
      </c>
      <c r="B526" t="e" cm="1">
        <f t="array" ref="B526">IF(OR(A526="",A526=0),"",IFERROR(_xlfn._xlws.FILTER(#REF! &amp; "",#REF!=ED.LookUps!A526),""))</f>
        <v>#REF!</v>
      </c>
      <c r="G526" t="str" cm="1">
        <f t="array" ref="G526">IFERROR(_xlfn._xlws.FILTER(_xlfn.ANCHORARRAY(B526),_xlfn.ANCHORARRAY(B526)&lt;&gt;0),"")</f>
        <v/>
      </c>
      <c r="K526">
        <f>EnterData!F530</f>
        <v>0</v>
      </c>
      <c r="L526" t="str" cm="1">
        <f t="array" aca="1" ref="L526" ca="1">IFERROR(IF(G526&lt;&gt;"",_xlfn.ANCHORARRAY(G526),IF(OR(K526=0,K526=""),TRANSPOSE(T.Name),TRANSPOSE(_xlfn._xlws.FILTER('Rot.Out'!Q:Q &amp; "",('Rot.Out'!O:O=ED.LookUps!K526)*('Rot.Out'!V:V&lt;&gt;"Yes"))))),"Error please report")</f>
        <v>Error please report</v>
      </c>
      <c r="ATK526" t="str" cm="1">
        <f t="array" ref="ATK526">IFERROR(IF(K526=0,TRANSPOSE(_xlfn.ANCHORARRAY(#REF!)),TRANSPOSE(_xlfn._xlws.FILTER('Rot.Out'!Q:Q,('Rot.Out'!O:O=ED.LookUps!K526)*('Rot.Out'!V:V="Yes")))),"")</f>
        <v/>
      </c>
    </row>
    <row r="527" spans="1:12 1207:1207" x14ac:dyDescent="0.35">
      <c r="A527" t="e">
        <f>EnterData!#REF!</f>
        <v>#REF!</v>
      </c>
      <c r="B527" t="e" cm="1">
        <f t="array" ref="B527">IF(OR(A527="",A527=0),"",IFERROR(_xlfn._xlws.FILTER(#REF! &amp; "",#REF!=ED.LookUps!A527),""))</f>
        <v>#REF!</v>
      </c>
      <c r="G527" t="str" cm="1">
        <f t="array" ref="G527">IFERROR(_xlfn._xlws.FILTER(_xlfn.ANCHORARRAY(B527),_xlfn.ANCHORARRAY(B527)&lt;&gt;0),"")</f>
        <v/>
      </c>
      <c r="K527">
        <f>EnterData!F531</f>
        <v>0</v>
      </c>
      <c r="L527" t="str" cm="1">
        <f t="array" aca="1" ref="L527" ca="1">IFERROR(IF(G527&lt;&gt;"",_xlfn.ANCHORARRAY(G527),IF(OR(K527=0,K527=""),TRANSPOSE(T.Name),TRANSPOSE(_xlfn._xlws.FILTER('Rot.Out'!Q:Q &amp; "",('Rot.Out'!O:O=ED.LookUps!K527)*('Rot.Out'!V:V&lt;&gt;"Yes"))))),"Error please report")</f>
        <v>Error please report</v>
      </c>
      <c r="ATK527" t="str" cm="1">
        <f t="array" ref="ATK527">IFERROR(IF(K527=0,TRANSPOSE(_xlfn.ANCHORARRAY(#REF!)),TRANSPOSE(_xlfn._xlws.FILTER('Rot.Out'!Q:Q,('Rot.Out'!O:O=ED.LookUps!K527)*('Rot.Out'!V:V="Yes")))),"")</f>
        <v/>
      </c>
    </row>
    <row r="528" spans="1:12 1207:1207" x14ac:dyDescent="0.35">
      <c r="A528" t="e">
        <f>EnterData!#REF!</f>
        <v>#REF!</v>
      </c>
      <c r="B528" t="e" cm="1">
        <f t="array" ref="B528">IF(OR(A528="",A528=0),"",IFERROR(_xlfn._xlws.FILTER(#REF! &amp; "",#REF!=ED.LookUps!A528),""))</f>
        <v>#REF!</v>
      </c>
      <c r="G528" t="str" cm="1">
        <f t="array" ref="G528">IFERROR(_xlfn._xlws.FILTER(_xlfn.ANCHORARRAY(B528),_xlfn.ANCHORARRAY(B528)&lt;&gt;0),"")</f>
        <v/>
      </c>
      <c r="K528">
        <f>EnterData!F532</f>
        <v>0</v>
      </c>
      <c r="L528" t="str" cm="1">
        <f t="array" aca="1" ref="L528" ca="1">IFERROR(IF(G528&lt;&gt;"",_xlfn.ANCHORARRAY(G528),IF(OR(K528=0,K528=""),TRANSPOSE(T.Name),TRANSPOSE(_xlfn._xlws.FILTER('Rot.Out'!Q:Q &amp; "",('Rot.Out'!O:O=ED.LookUps!K528)*('Rot.Out'!V:V&lt;&gt;"Yes"))))),"Error please report")</f>
        <v>Error please report</v>
      </c>
      <c r="ATK528" t="str" cm="1">
        <f t="array" ref="ATK528">IFERROR(IF(K528=0,TRANSPOSE(_xlfn.ANCHORARRAY(#REF!)),TRANSPOSE(_xlfn._xlws.FILTER('Rot.Out'!Q:Q,('Rot.Out'!O:O=ED.LookUps!K528)*('Rot.Out'!V:V="Yes")))),"")</f>
        <v/>
      </c>
    </row>
    <row r="529" spans="1:12 1207:1207" x14ac:dyDescent="0.35">
      <c r="A529" t="e">
        <f>EnterData!#REF!</f>
        <v>#REF!</v>
      </c>
      <c r="B529" t="e" cm="1">
        <f t="array" ref="B529">IF(OR(A529="",A529=0),"",IFERROR(_xlfn._xlws.FILTER(#REF! &amp; "",#REF!=ED.LookUps!A529),""))</f>
        <v>#REF!</v>
      </c>
      <c r="G529" t="str" cm="1">
        <f t="array" ref="G529">IFERROR(_xlfn._xlws.FILTER(_xlfn.ANCHORARRAY(B529),_xlfn.ANCHORARRAY(B529)&lt;&gt;0),"")</f>
        <v/>
      </c>
      <c r="K529">
        <f>EnterData!F533</f>
        <v>0</v>
      </c>
      <c r="L529" t="str" cm="1">
        <f t="array" aca="1" ref="L529" ca="1">IFERROR(IF(G529&lt;&gt;"",_xlfn.ANCHORARRAY(G529),IF(OR(K529=0,K529=""),TRANSPOSE(T.Name),TRANSPOSE(_xlfn._xlws.FILTER('Rot.Out'!Q:Q &amp; "",('Rot.Out'!O:O=ED.LookUps!K529)*('Rot.Out'!V:V&lt;&gt;"Yes"))))),"Error please report")</f>
        <v>Error please report</v>
      </c>
      <c r="ATK529" t="str" cm="1">
        <f t="array" ref="ATK529">IFERROR(IF(K529=0,TRANSPOSE(_xlfn.ANCHORARRAY(#REF!)),TRANSPOSE(_xlfn._xlws.FILTER('Rot.Out'!Q:Q,('Rot.Out'!O:O=ED.LookUps!K529)*('Rot.Out'!V:V="Yes")))),"")</f>
        <v/>
      </c>
    </row>
    <row r="530" spans="1:12 1207:1207" x14ac:dyDescent="0.35">
      <c r="A530" t="e">
        <f>EnterData!#REF!</f>
        <v>#REF!</v>
      </c>
      <c r="B530" t="e" cm="1">
        <f t="array" ref="B530">IF(OR(A530="",A530=0),"",IFERROR(_xlfn._xlws.FILTER(#REF! &amp; "",#REF!=ED.LookUps!A530),""))</f>
        <v>#REF!</v>
      </c>
      <c r="G530" t="str" cm="1">
        <f t="array" ref="G530">IFERROR(_xlfn._xlws.FILTER(_xlfn.ANCHORARRAY(B530),_xlfn.ANCHORARRAY(B530)&lt;&gt;0),"")</f>
        <v/>
      </c>
      <c r="K530">
        <f>EnterData!F534</f>
        <v>0</v>
      </c>
      <c r="L530" t="str" cm="1">
        <f t="array" aca="1" ref="L530" ca="1">IFERROR(IF(G530&lt;&gt;"",_xlfn.ANCHORARRAY(G530),IF(OR(K530=0,K530=""),TRANSPOSE(T.Name),TRANSPOSE(_xlfn._xlws.FILTER('Rot.Out'!Q:Q &amp; "",('Rot.Out'!O:O=ED.LookUps!K530)*('Rot.Out'!V:V&lt;&gt;"Yes"))))),"Error please report")</f>
        <v>Error please report</v>
      </c>
      <c r="ATK530" t="str" cm="1">
        <f t="array" ref="ATK530">IFERROR(IF(K530=0,TRANSPOSE(_xlfn.ANCHORARRAY(#REF!)),TRANSPOSE(_xlfn._xlws.FILTER('Rot.Out'!Q:Q,('Rot.Out'!O:O=ED.LookUps!K530)*('Rot.Out'!V:V="Yes")))),"")</f>
        <v/>
      </c>
    </row>
    <row r="531" spans="1:12 1207:1207" x14ac:dyDescent="0.35">
      <c r="A531" t="e">
        <f>EnterData!#REF!</f>
        <v>#REF!</v>
      </c>
      <c r="B531" t="e" cm="1">
        <f t="array" ref="B531">IF(OR(A531="",A531=0),"",IFERROR(_xlfn._xlws.FILTER(#REF! &amp; "",#REF!=ED.LookUps!A531),""))</f>
        <v>#REF!</v>
      </c>
      <c r="G531" t="str" cm="1">
        <f t="array" ref="G531">IFERROR(_xlfn._xlws.FILTER(_xlfn.ANCHORARRAY(B531),_xlfn.ANCHORARRAY(B531)&lt;&gt;0),"")</f>
        <v/>
      </c>
      <c r="K531">
        <f>EnterData!F535</f>
        <v>0</v>
      </c>
      <c r="L531" t="str" cm="1">
        <f t="array" aca="1" ref="L531" ca="1">IFERROR(IF(G531&lt;&gt;"",_xlfn.ANCHORARRAY(G531),IF(OR(K531=0,K531=""),TRANSPOSE(T.Name),TRANSPOSE(_xlfn._xlws.FILTER('Rot.Out'!Q:Q &amp; "",('Rot.Out'!O:O=ED.LookUps!K531)*('Rot.Out'!V:V&lt;&gt;"Yes"))))),"Error please report")</f>
        <v>Error please report</v>
      </c>
      <c r="ATK531" t="str" cm="1">
        <f t="array" ref="ATK531">IFERROR(IF(K531=0,TRANSPOSE(_xlfn.ANCHORARRAY(#REF!)),TRANSPOSE(_xlfn._xlws.FILTER('Rot.Out'!Q:Q,('Rot.Out'!O:O=ED.LookUps!K531)*('Rot.Out'!V:V="Yes")))),"")</f>
        <v/>
      </c>
    </row>
    <row r="532" spans="1:12 1207:1207" x14ac:dyDescent="0.35">
      <c r="A532" t="e">
        <f>EnterData!#REF!</f>
        <v>#REF!</v>
      </c>
      <c r="B532" t="e" cm="1">
        <f t="array" ref="B532">IF(OR(A532="",A532=0),"",IFERROR(_xlfn._xlws.FILTER(#REF! &amp; "",#REF!=ED.LookUps!A532),""))</f>
        <v>#REF!</v>
      </c>
      <c r="G532" t="str" cm="1">
        <f t="array" ref="G532">IFERROR(_xlfn._xlws.FILTER(_xlfn.ANCHORARRAY(B532),_xlfn.ANCHORARRAY(B532)&lt;&gt;0),"")</f>
        <v/>
      </c>
      <c r="K532">
        <f>EnterData!F536</f>
        <v>0</v>
      </c>
      <c r="L532" t="str" cm="1">
        <f t="array" aca="1" ref="L532" ca="1">IFERROR(IF(G532&lt;&gt;"",_xlfn.ANCHORARRAY(G532),IF(OR(K532=0,K532=""),TRANSPOSE(T.Name),TRANSPOSE(_xlfn._xlws.FILTER('Rot.Out'!Q:Q &amp; "",('Rot.Out'!O:O=ED.LookUps!K532)*('Rot.Out'!V:V&lt;&gt;"Yes"))))),"Error please report")</f>
        <v>Error please report</v>
      </c>
      <c r="ATK532" t="str" cm="1">
        <f t="array" ref="ATK532">IFERROR(IF(K532=0,TRANSPOSE(_xlfn.ANCHORARRAY(#REF!)),TRANSPOSE(_xlfn._xlws.FILTER('Rot.Out'!Q:Q,('Rot.Out'!O:O=ED.LookUps!K532)*('Rot.Out'!V:V="Yes")))),"")</f>
        <v/>
      </c>
    </row>
    <row r="533" spans="1:12 1207:1207" x14ac:dyDescent="0.35">
      <c r="A533" t="e">
        <f>EnterData!#REF!</f>
        <v>#REF!</v>
      </c>
      <c r="B533" t="e" cm="1">
        <f t="array" ref="B533">IF(OR(A533="",A533=0),"",IFERROR(_xlfn._xlws.FILTER(#REF! &amp; "",#REF!=ED.LookUps!A533),""))</f>
        <v>#REF!</v>
      </c>
      <c r="G533" t="str" cm="1">
        <f t="array" ref="G533">IFERROR(_xlfn._xlws.FILTER(_xlfn.ANCHORARRAY(B533),_xlfn.ANCHORARRAY(B533)&lt;&gt;0),"")</f>
        <v/>
      </c>
      <c r="K533">
        <f>EnterData!F537</f>
        <v>0</v>
      </c>
      <c r="L533" t="str" cm="1">
        <f t="array" aca="1" ref="L533" ca="1">IFERROR(IF(G533&lt;&gt;"",_xlfn.ANCHORARRAY(G533),IF(OR(K533=0,K533=""),TRANSPOSE(T.Name),TRANSPOSE(_xlfn._xlws.FILTER('Rot.Out'!Q:Q &amp; "",('Rot.Out'!O:O=ED.LookUps!K533)*('Rot.Out'!V:V&lt;&gt;"Yes"))))),"Error please report")</f>
        <v>Error please report</v>
      </c>
      <c r="ATK533" t="str" cm="1">
        <f t="array" ref="ATK533">IFERROR(IF(K533=0,TRANSPOSE(_xlfn.ANCHORARRAY(#REF!)),TRANSPOSE(_xlfn._xlws.FILTER('Rot.Out'!Q:Q,('Rot.Out'!O:O=ED.LookUps!K533)*('Rot.Out'!V:V="Yes")))),"")</f>
        <v/>
      </c>
    </row>
    <row r="534" spans="1:12 1207:1207" x14ac:dyDescent="0.35">
      <c r="A534" t="e">
        <f>EnterData!#REF!</f>
        <v>#REF!</v>
      </c>
      <c r="B534" t="e" cm="1">
        <f t="array" ref="B534">IF(OR(A534="",A534=0),"",IFERROR(_xlfn._xlws.FILTER(#REF! &amp; "",#REF!=ED.LookUps!A534),""))</f>
        <v>#REF!</v>
      </c>
      <c r="G534" t="str" cm="1">
        <f t="array" ref="G534">IFERROR(_xlfn._xlws.FILTER(_xlfn.ANCHORARRAY(B534),_xlfn.ANCHORARRAY(B534)&lt;&gt;0),"")</f>
        <v/>
      </c>
      <c r="K534">
        <f>EnterData!F538</f>
        <v>0</v>
      </c>
      <c r="L534" t="str" cm="1">
        <f t="array" aca="1" ref="L534" ca="1">IFERROR(IF(G534&lt;&gt;"",_xlfn.ANCHORARRAY(G534),IF(OR(K534=0,K534=""),TRANSPOSE(T.Name),TRANSPOSE(_xlfn._xlws.FILTER('Rot.Out'!Q:Q &amp; "",('Rot.Out'!O:O=ED.LookUps!K534)*('Rot.Out'!V:V&lt;&gt;"Yes"))))),"Error please report")</f>
        <v>Error please report</v>
      </c>
      <c r="ATK534" t="str" cm="1">
        <f t="array" ref="ATK534">IFERROR(IF(K534=0,TRANSPOSE(_xlfn.ANCHORARRAY(#REF!)),TRANSPOSE(_xlfn._xlws.FILTER('Rot.Out'!Q:Q,('Rot.Out'!O:O=ED.LookUps!K534)*('Rot.Out'!V:V="Yes")))),"")</f>
        <v/>
      </c>
    </row>
    <row r="535" spans="1:12 1207:1207" x14ac:dyDescent="0.35">
      <c r="A535" t="e">
        <f>EnterData!#REF!</f>
        <v>#REF!</v>
      </c>
      <c r="B535" t="e" cm="1">
        <f t="array" ref="B535">IF(OR(A535="",A535=0),"",IFERROR(_xlfn._xlws.FILTER(#REF! &amp; "",#REF!=ED.LookUps!A535),""))</f>
        <v>#REF!</v>
      </c>
      <c r="G535" t="str" cm="1">
        <f t="array" ref="G535">IFERROR(_xlfn._xlws.FILTER(_xlfn.ANCHORARRAY(B535),_xlfn.ANCHORARRAY(B535)&lt;&gt;0),"")</f>
        <v/>
      </c>
      <c r="K535">
        <f>EnterData!F539</f>
        <v>0</v>
      </c>
      <c r="L535" t="str" cm="1">
        <f t="array" aca="1" ref="L535" ca="1">IFERROR(IF(G535&lt;&gt;"",_xlfn.ANCHORARRAY(G535),IF(OR(K535=0,K535=""),TRANSPOSE(T.Name),TRANSPOSE(_xlfn._xlws.FILTER('Rot.Out'!Q:Q &amp; "",('Rot.Out'!O:O=ED.LookUps!K535)*('Rot.Out'!V:V&lt;&gt;"Yes"))))),"Error please report")</f>
        <v>Error please report</v>
      </c>
      <c r="ATK535" t="str" cm="1">
        <f t="array" ref="ATK535">IFERROR(IF(K535=0,TRANSPOSE(_xlfn.ANCHORARRAY(#REF!)),TRANSPOSE(_xlfn._xlws.FILTER('Rot.Out'!Q:Q,('Rot.Out'!O:O=ED.LookUps!K535)*('Rot.Out'!V:V="Yes")))),"")</f>
        <v/>
      </c>
    </row>
    <row r="536" spans="1:12 1207:1207" x14ac:dyDescent="0.35">
      <c r="A536" t="e">
        <f>EnterData!#REF!</f>
        <v>#REF!</v>
      </c>
      <c r="B536" t="e" cm="1">
        <f t="array" ref="B536">IF(OR(A536="",A536=0),"",IFERROR(_xlfn._xlws.FILTER(#REF! &amp; "",#REF!=ED.LookUps!A536),""))</f>
        <v>#REF!</v>
      </c>
      <c r="G536" t="str" cm="1">
        <f t="array" ref="G536">IFERROR(_xlfn._xlws.FILTER(_xlfn.ANCHORARRAY(B536),_xlfn.ANCHORARRAY(B536)&lt;&gt;0),"")</f>
        <v/>
      </c>
      <c r="K536">
        <f>EnterData!F540</f>
        <v>0</v>
      </c>
      <c r="L536" t="str" cm="1">
        <f t="array" aca="1" ref="L536" ca="1">IFERROR(IF(G536&lt;&gt;"",_xlfn.ANCHORARRAY(G536),IF(OR(K536=0,K536=""),TRANSPOSE(T.Name),TRANSPOSE(_xlfn._xlws.FILTER('Rot.Out'!Q:Q &amp; "",('Rot.Out'!O:O=ED.LookUps!K536)*('Rot.Out'!V:V&lt;&gt;"Yes"))))),"Error please report")</f>
        <v>Error please report</v>
      </c>
      <c r="ATK536" t="str" cm="1">
        <f t="array" ref="ATK536">IFERROR(IF(K536=0,TRANSPOSE(_xlfn.ANCHORARRAY(#REF!)),TRANSPOSE(_xlfn._xlws.FILTER('Rot.Out'!Q:Q,('Rot.Out'!O:O=ED.LookUps!K536)*('Rot.Out'!V:V="Yes")))),"")</f>
        <v/>
      </c>
    </row>
    <row r="537" spans="1:12 1207:1207" x14ac:dyDescent="0.35">
      <c r="A537" t="e">
        <f>EnterData!#REF!</f>
        <v>#REF!</v>
      </c>
      <c r="B537" t="e" cm="1">
        <f t="array" ref="B537">IF(OR(A537="",A537=0),"",IFERROR(_xlfn._xlws.FILTER(#REF! &amp; "",#REF!=ED.LookUps!A537),""))</f>
        <v>#REF!</v>
      </c>
      <c r="G537" t="str" cm="1">
        <f t="array" ref="G537">IFERROR(_xlfn._xlws.FILTER(_xlfn.ANCHORARRAY(B537),_xlfn.ANCHORARRAY(B537)&lt;&gt;0),"")</f>
        <v/>
      </c>
      <c r="K537">
        <f>EnterData!F541</f>
        <v>0</v>
      </c>
      <c r="L537" t="str" cm="1">
        <f t="array" aca="1" ref="L537" ca="1">IFERROR(IF(G537&lt;&gt;"",_xlfn.ANCHORARRAY(G537),IF(OR(K537=0,K537=""),TRANSPOSE(T.Name),TRANSPOSE(_xlfn._xlws.FILTER('Rot.Out'!Q:Q &amp; "",('Rot.Out'!O:O=ED.LookUps!K537)*('Rot.Out'!V:V&lt;&gt;"Yes"))))),"Error please report")</f>
        <v>Error please report</v>
      </c>
      <c r="ATK537" t="str" cm="1">
        <f t="array" ref="ATK537">IFERROR(IF(K537=0,TRANSPOSE(_xlfn.ANCHORARRAY(#REF!)),TRANSPOSE(_xlfn._xlws.FILTER('Rot.Out'!Q:Q,('Rot.Out'!O:O=ED.LookUps!K537)*('Rot.Out'!V:V="Yes")))),"")</f>
        <v/>
      </c>
    </row>
    <row r="538" spans="1:12 1207:1207" x14ac:dyDescent="0.35">
      <c r="A538" t="e">
        <f>EnterData!#REF!</f>
        <v>#REF!</v>
      </c>
      <c r="B538" t="e" cm="1">
        <f t="array" ref="B538">IF(OR(A538="",A538=0),"",IFERROR(_xlfn._xlws.FILTER(#REF! &amp; "",#REF!=ED.LookUps!A538),""))</f>
        <v>#REF!</v>
      </c>
      <c r="G538" t="str" cm="1">
        <f t="array" ref="G538">IFERROR(_xlfn._xlws.FILTER(_xlfn.ANCHORARRAY(B538),_xlfn.ANCHORARRAY(B538)&lt;&gt;0),"")</f>
        <v/>
      </c>
      <c r="K538">
        <f>EnterData!F542</f>
        <v>0</v>
      </c>
      <c r="L538" t="str" cm="1">
        <f t="array" aca="1" ref="L538" ca="1">IFERROR(IF(G538&lt;&gt;"",_xlfn.ANCHORARRAY(G538),IF(OR(K538=0,K538=""),TRANSPOSE(T.Name),TRANSPOSE(_xlfn._xlws.FILTER('Rot.Out'!Q:Q &amp; "",('Rot.Out'!O:O=ED.LookUps!K538)*('Rot.Out'!V:V&lt;&gt;"Yes"))))),"Error please report")</f>
        <v>Error please report</v>
      </c>
      <c r="ATK538" t="str" cm="1">
        <f t="array" ref="ATK538">IFERROR(IF(K538=0,TRANSPOSE(_xlfn.ANCHORARRAY(#REF!)),TRANSPOSE(_xlfn._xlws.FILTER('Rot.Out'!Q:Q,('Rot.Out'!O:O=ED.LookUps!K538)*('Rot.Out'!V:V="Yes")))),"")</f>
        <v/>
      </c>
    </row>
    <row r="539" spans="1:12 1207:1207" x14ac:dyDescent="0.35">
      <c r="A539" t="e">
        <f>EnterData!#REF!</f>
        <v>#REF!</v>
      </c>
      <c r="B539" t="e" cm="1">
        <f t="array" ref="B539">IF(OR(A539="",A539=0),"",IFERROR(_xlfn._xlws.FILTER(#REF! &amp; "",#REF!=ED.LookUps!A539),""))</f>
        <v>#REF!</v>
      </c>
      <c r="G539" t="str" cm="1">
        <f t="array" ref="G539">IFERROR(_xlfn._xlws.FILTER(_xlfn.ANCHORARRAY(B539),_xlfn.ANCHORARRAY(B539)&lt;&gt;0),"")</f>
        <v/>
      </c>
      <c r="K539">
        <f>EnterData!F543</f>
        <v>0</v>
      </c>
      <c r="L539" t="str" cm="1">
        <f t="array" aca="1" ref="L539" ca="1">IFERROR(IF(G539&lt;&gt;"",_xlfn.ANCHORARRAY(G539),IF(OR(K539=0,K539=""),TRANSPOSE(T.Name),TRANSPOSE(_xlfn._xlws.FILTER('Rot.Out'!Q:Q &amp; "",('Rot.Out'!O:O=ED.LookUps!K539)*('Rot.Out'!V:V&lt;&gt;"Yes"))))),"Error please report")</f>
        <v>Error please report</v>
      </c>
      <c r="ATK539" t="str" cm="1">
        <f t="array" ref="ATK539">IFERROR(IF(K539=0,TRANSPOSE(_xlfn.ANCHORARRAY(#REF!)),TRANSPOSE(_xlfn._xlws.FILTER('Rot.Out'!Q:Q,('Rot.Out'!O:O=ED.LookUps!K539)*('Rot.Out'!V:V="Yes")))),"")</f>
        <v/>
      </c>
    </row>
    <row r="540" spans="1:12 1207:1207" x14ac:dyDescent="0.35">
      <c r="A540" t="e">
        <f>EnterData!#REF!</f>
        <v>#REF!</v>
      </c>
      <c r="B540" t="e" cm="1">
        <f t="array" ref="B540">IF(OR(A540="",A540=0),"",IFERROR(_xlfn._xlws.FILTER(#REF! &amp; "",#REF!=ED.LookUps!A540),""))</f>
        <v>#REF!</v>
      </c>
      <c r="G540" t="str" cm="1">
        <f t="array" ref="G540">IFERROR(_xlfn._xlws.FILTER(_xlfn.ANCHORARRAY(B540),_xlfn.ANCHORARRAY(B540)&lt;&gt;0),"")</f>
        <v/>
      </c>
      <c r="K540">
        <f>EnterData!F544</f>
        <v>0</v>
      </c>
      <c r="L540" t="str" cm="1">
        <f t="array" aca="1" ref="L540" ca="1">IFERROR(IF(G540&lt;&gt;"",_xlfn.ANCHORARRAY(G540),IF(OR(K540=0,K540=""),TRANSPOSE(T.Name),TRANSPOSE(_xlfn._xlws.FILTER('Rot.Out'!Q:Q &amp; "",('Rot.Out'!O:O=ED.LookUps!K540)*('Rot.Out'!V:V&lt;&gt;"Yes"))))),"Error please report")</f>
        <v>Error please report</v>
      </c>
      <c r="ATK540" t="str" cm="1">
        <f t="array" ref="ATK540">IFERROR(IF(K540=0,TRANSPOSE(_xlfn.ANCHORARRAY(#REF!)),TRANSPOSE(_xlfn._xlws.FILTER('Rot.Out'!Q:Q,('Rot.Out'!O:O=ED.LookUps!K540)*('Rot.Out'!V:V="Yes")))),"")</f>
        <v/>
      </c>
    </row>
    <row r="541" spans="1:12 1207:1207" x14ac:dyDescent="0.35">
      <c r="A541" t="e">
        <f>EnterData!#REF!</f>
        <v>#REF!</v>
      </c>
      <c r="B541" t="e" cm="1">
        <f t="array" ref="B541">IF(OR(A541="",A541=0),"",IFERROR(_xlfn._xlws.FILTER(#REF! &amp; "",#REF!=ED.LookUps!A541),""))</f>
        <v>#REF!</v>
      </c>
      <c r="G541" t="str" cm="1">
        <f t="array" ref="G541">IFERROR(_xlfn._xlws.FILTER(_xlfn.ANCHORARRAY(B541),_xlfn.ANCHORARRAY(B541)&lt;&gt;0),"")</f>
        <v/>
      </c>
      <c r="K541">
        <f>EnterData!F545</f>
        <v>0</v>
      </c>
      <c r="L541" t="str" cm="1">
        <f t="array" aca="1" ref="L541" ca="1">IFERROR(IF(G541&lt;&gt;"",_xlfn.ANCHORARRAY(G541),IF(OR(K541=0,K541=""),TRANSPOSE(T.Name),TRANSPOSE(_xlfn._xlws.FILTER('Rot.Out'!Q:Q &amp; "",('Rot.Out'!O:O=ED.LookUps!K541)*('Rot.Out'!V:V&lt;&gt;"Yes"))))),"Error please report")</f>
        <v>Error please report</v>
      </c>
      <c r="ATK541" t="str" cm="1">
        <f t="array" ref="ATK541">IFERROR(IF(K541=0,TRANSPOSE(_xlfn.ANCHORARRAY(#REF!)),TRANSPOSE(_xlfn._xlws.FILTER('Rot.Out'!Q:Q,('Rot.Out'!O:O=ED.LookUps!K541)*('Rot.Out'!V:V="Yes")))),"")</f>
        <v/>
      </c>
    </row>
    <row r="542" spans="1:12 1207:1207" x14ac:dyDescent="0.35">
      <c r="A542" t="e">
        <f>EnterData!#REF!</f>
        <v>#REF!</v>
      </c>
      <c r="B542" t="e" cm="1">
        <f t="array" ref="B542">IF(OR(A542="",A542=0),"",IFERROR(_xlfn._xlws.FILTER(#REF! &amp; "",#REF!=ED.LookUps!A542),""))</f>
        <v>#REF!</v>
      </c>
      <c r="G542" t="str" cm="1">
        <f t="array" ref="G542">IFERROR(_xlfn._xlws.FILTER(_xlfn.ANCHORARRAY(B542),_xlfn.ANCHORARRAY(B542)&lt;&gt;0),"")</f>
        <v/>
      </c>
      <c r="K542">
        <f>EnterData!F546</f>
        <v>0</v>
      </c>
      <c r="L542" t="str" cm="1">
        <f t="array" aca="1" ref="L542" ca="1">IFERROR(IF(G542&lt;&gt;"",_xlfn.ANCHORARRAY(G542),IF(OR(K542=0,K542=""),TRANSPOSE(T.Name),TRANSPOSE(_xlfn._xlws.FILTER('Rot.Out'!Q:Q &amp; "",('Rot.Out'!O:O=ED.LookUps!K542)*('Rot.Out'!V:V&lt;&gt;"Yes"))))),"Error please report")</f>
        <v>Error please report</v>
      </c>
      <c r="ATK542" t="str" cm="1">
        <f t="array" ref="ATK542">IFERROR(IF(K542=0,TRANSPOSE(_xlfn.ANCHORARRAY(#REF!)),TRANSPOSE(_xlfn._xlws.FILTER('Rot.Out'!Q:Q,('Rot.Out'!O:O=ED.LookUps!K542)*('Rot.Out'!V:V="Yes")))),"")</f>
        <v/>
      </c>
    </row>
    <row r="543" spans="1:12 1207:1207" x14ac:dyDescent="0.35">
      <c r="A543" t="e">
        <f>EnterData!#REF!</f>
        <v>#REF!</v>
      </c>
      <c r="B543" t="e" cm="1">
        <f t="array" ref="B543">IF(OR(A543="",A543=0),"",IFERROR(_xlfn._xlws.FILTER(#REF! &amp; "",#REF!=ED.LookUps!A543),""))</f>
        <v>#REF!</v>
      </c>
      <c r="G543" t="str" cm="1">
        <f t="array" ref="G543">IFERROR(_xlfn._xlws.FILTER(_xlfn.ANCHORARRAY(B543),_xlfn.ANCHORARRAY(B543)&lt;&gt;0),"")</f>
        <v/>
      </c>
      <c r="K543">
        <f>EnterData!F547</f>
        <v>0</v>
      </c>
      <c r="L543" t="str" cm="1">
        <f t="array" aca="1" ref="L543" ca="1">IFERROR(IF(G543&lt;&gt;"",_xlfn.ANCHORARRAY(G543),IF(OR(K543=0,K543=""),TRANSPOSE(T.Name),TRANSPOSE(_xlfn._xlws.FILTER('Rot.Out'!Q:Q &amp; "",('Rot.Out'!O:O=ED.LookUps!K543)*('Rot.Out'!V:V&lt;&gt;"Yes"))))),"Error please report")</f>
        <v>Error please report</v>
      </c>
      <c r="ATK543" t="str" cm="1">
        <f t="array" ref="ATK543">IFERROR(IF(K543=0,TRANSPOSE(_xlfn.ANCHORARRAY(#REF!)),TRANSPOSE(_xlfn._xlws.FILTER('Rot.Out'!Q:Q,('Rot.Out'!O:O=ED.LookUps!K543)*('Rot.Out'!V:V="Yes")))),"")</f>
        <v/>
      </c>
    </row>
    <row r="544" spans="1:12 1207:1207" x14ac:dyDescent="0.35">
      <c r="A544" t="e">
        <f>EnterData!#REF!</f>
        <v>#REF!</v>
      </c>
      <c r="B544" t="e" cm="1">
        <f t="array" ref="B544">IF(OR(A544="",A544=0),"",IFERROR(_xlfn._xlws.FILTER(#REF! &amp; "",#REF!=ED.LookUps!A544),""))</f>
        <v>#REF!</v>
      </c>
      <c r="G544" t="str" cm="1">
        <f t="array" ref="G544">IFERROR(_xlfn._xlws.FILTER(_xlfn.ANCHORARRAY(B544),_xlfn.ANCHORARRAY(B544)&lt;&gt;0),"")</f>
        <v/>
      </c>
      <c r="K544">
        <f>EnterData!F548</f>
        <v>0</v>
      </c>
      <c r="L544" t="str" cm="1">
        <f t="array" aca="1" ref="L544" ca="1">IFERROR(IF(G544&lt;&gt;"",_xlfn.ANCHORARRAY(G544),IF(OR(K544=0,K544=""),TRANSPOSE(T.Name),TRANSPOSE(_xlfn._xlws.FILTER('Rot.Out'!Q:Q &amp; "",('Rot.Out'!O:O=ED.LookUps!K544)*('Rot.Out'!V:V&lt;&gt;"Yes"))))),"Error please report")</f>
        <v>Error please report</v>
      </c>
      <c r="ATK544" t="str" cm="1">
        <f t="array" ref="ATK544">IFERROR(IF(K544=0,TRANSPOSE(_xlfn.ANCHORARRAY(#REF!)),TRANSPOSE(_xlfn._xlws.FILTER('Rot.Out'!Q:Q,('Rot.Out'!O:O=ED.LookUps!K544)*('Rot.Out'!V:V="Yes")))),"")</f>
        <v/>
      </c>
    </row>
    <row r="545" spans="1:12 1207:1207" x14ac:dyDescent="0.35">
      <c r="A545" t="e">
        <f>EnterData!#REF!</f>
        <v>#REF!</v>
      </c>
      <c r="B545" t="e" cm="1">
        <f t="array" ref="B545">IF(OR(A545="",A545=0),"",IFERROR(_xlfn._xlws.FILTER(#REF! &amp; "",#REF!=ED.LookUps!A545),""))</f>
        <v>#REF!</v>
      </c>
      <c r="G545" t="str" cm="1">
        <f t="array" ref="G545">IFERROR(_xlfn._xlws.FILTER(_xlfn.ANCHORARRAY(B545),_xlfn.ANCHORARRAY(B545)&lt;&gt;0),"")</f>
        <v/>
      </c>
      <c r="K545">
        <f>EnterData!F549</f>
        <v>0</v>
      </c>
      <c r="L545" t="str" cm="1">
        <f t="array" aca="1" ref="L545" ca="1">IFERROR(IF(G545&lt;&gt;"",_xlfn.ANCHORARRAY(G545),IF(OR(K545=0,K545=""),TRANSPOSE(T.Name),TRANSPOSE(_xlfn._xlws.FILTER('Rot.Out'!Q:Q &amp; "",('Rot.Out'!O:O=ED.LookUps!K545)*('Rot.Out'!V:V&lt;&gt;"Yes"))))),"Error please report")</f>
        <v>Error please report</v>
      </c>
      <c r="ATK545" t="str" cm="1">
        <f t="array" ref="ATK545">IFERROR(IF(K545=0,TRANSPOSE(_xlfn.ANCHORARRAY(#REF!)),TRANSPOSE(_xlfn._xlws.FILTER('Rot.Out'!Q:Q,('Rot.Out'!O:O=ED.LookUps!K545)*('Rot.Out'!V:V="Yes")))),"")</f>
        <v/>
      </c>
    </row>
    <row r="546" spans="1:12 1207:1207" x14ac:dyDescent="0.35">
      <c r="A546" t="e">
        <f>EnterData!#REF!</f>
        <v>#REF!</v>
      </c>
      <c r="B546" t="e" cm="1">
        <f t="array" ref="B546">IF(OR(A546="",A546=0),"",IFERROR(_xlfn._xlws.FILTER(#REF! &amp; "",#REF!=ED.LookUps!A546),""))</f>
        <v>#REF!</v>
      </c>
      <c r="G546" t="str" cm="1">
        <f t="array" ref="G546">IFERROR(_xlfn._xlws.FILTER(_xlfn.ANCHORARRAY(B546),_xlfn.ANCHORARRAY(B546)&lt;&gt;0),"")</f>
        <v/>
      </c>
      <c r="K546">
        <f>EnterData!F550</f>
        <v>0</v>
      </c>
      <c r="L546" t="str" cm="1">
        <f t="array" aca="1" ref="L546" ca="1">IFERROR(IF(G546&lt;&gt;"",_xlfn.ANCHORARRAY(G546),IF(OR(K546=0,K546=""),TRANSPOSE(T.Name),TRANSPOSE(_xlfn._xlws.FILTER('Rot.Out'!Q:Q &amp; "",('Rot.Out'!O:O=ED.LookUps!K546)*('Rot.Out'!V:V&lt;&gt;"Yes"))))),"Error please report")</f>
        <v>Error please report</v>
      </c>
      <c r="ATK546" t="str" cm="1">
        <f t="array" ref="ATK546">IFERROR(IF(K546=0,TRANSPOSE(_xlfn.ANCHORARRAY(#REF!)),TRANSPOSE(_xlfn._xlws.FILTER('Rot.Out'!Q:Q,('Rot.Out'!O:O=ED.LookUps!K546)*('Rot.Out'!V:V="Yes")))),"")</f>
        <v/>
      </c>
    </row>
    <row r="547" spans="1:12 1207:1207" x14ac:dyDescent="0.35">
      <c r="A547" t="e">
        <f>EnterData!#REF!</f>
        <v>#REF!</v>
      </c>
      <c r="B547" t="e" cm="1">
        <f t="array" ref="B547">IF(OR(A547="",A547=0),"",IFERROR(_xlfn._xlws.FILTER(#REF! &amp; "",#REF!=ED.LookUps!A547),""))</f>
        <v>#REF!</v>
      </c>
      <c r="G547" t="str" cm="1">
        <f t="array" ref="G547">IFERROR(_xlfn._xlws.FILTER(_xlfn.ANCHORARRAY(B547),_xlfn.ANCHORARRAY(B547)&lt;&gt;0),"")</f>
        <v/>
      </c>
      <c r="K547">
        <f>EnterData!F551</f>
        <v>0</v>
      </c>
      <c r="L547" t="str" cm="1">
        <f t="array" aca="1" ref="L547" ca="1">IFERROR(IF(G547&lt;&gt;"",_xlfn.ANCHORARRAY(G547),IF(OR(K547=0,K547=""),TRANSPOSE(T.Name),TRANSPOSE(_xlfn._xlws.FILTER('Rot.Out'!Q:Q &amp; "",('Rot.Out'!O:O=ED.LookUps!K547)*('Rot.Out'!V:V&lt;&gt;"Yes"))))),"Error please report")</f>
        <v>Error please report</v>
      </c>
      <c r="ATK547" t="str" cm="1">
        <f t="array" ref="ATK547">IFERROR(IF(K547=0,TRANSPOSE(_xlfn.ANCHORARRAY(#REF!)),TRANSPOSE(_xlfn._xlws.FILTER('Rot.Out'!Q:Q,('Rot.Out'!O:O=ED.LookUps!K547)*('Rot.Out'!V:V="Yes")))),"")</f>
        <v/>
      </c>
    </row>
    <row r="548" spans="1:12 1207:1207" x14ac:dyDescent="0.35">
      <c r="A548" t="e">
        <f>EnterData!#REF!</f>
        <v>#REF!</v>
      </c>
      <c r="B548" t="e" cm="1">
        <f t="array" ref="B548">IF(OR(A548="",A548=0),"",IFERROR(_xlfn._xlws.FILTER(#REF! &amp; "",#REF!=ED.LookUps!A548),""))</f>
        <v>#REF!</v>
      </c>
      <c r="G548" t="str" cm="1">
        <f t="array" ref="G548">IFERROR(_xlfn._xlws.FILTER(_xlfn.ANCHORARRAY(B548),_xlfn.ANCHORARRAY(B548)&lt;&gt;0),"")</f>
        <v/>
      </c>
      <c r="K548">
        <f>EnterData!F552</f>
        <v>0</v>
      </c>
      <c r="L548" t="str" cm="1">
        <f t="array" aca="1" ref="L548" ca="1">IFERROR(IF(G548&lt;&gt;"",_xlfn.ANCHORARRAY(G548),IF(OR(K548=0,K548=""),TRANSPOSE(T.Name),TRANSPOSE(_xlfn._xlws.FILTER('Rot.Out'!Q:Q &amp; "",('Rot.Out'!O:O=ED.LookUps!K548)*('Rot.Out'!V:V&lt;&gt;"Yes"))))),"Error please report")</f>
        <v>Error please report</v>
      </c>
      <c r="ATK548" t="str" cm="1">
        <f t="array" ref="ATK548">IFERROR(IF(K548=0,TRANSPOSE(_xlfn.ANCHORARRAY(#REF!)),TRANSPOSE(_xlfn._xlws.FILTER('Rot.Out'!Q:Q,('Rot.Out'!O:O=ED.LookUps!K548)*('Rot.Out'!V:V="Yes")))),"")</f>
        <v/>
      </c>
    </row>
    <row r="549" spans="1:12 1207:1207" x14ac:dyDescent="0.35">
      <c r="A549" t="e">
        <f>EnterData!#REF!</f>
        <v>#REF!</v>
      </c>
      <c r="B549" t="e" cm="1">
        <f t="array" ref="B549">IF(OR(A549="",A549=0),"",IFERROR(_xlfn._xlws.FILTER(#REF! &amp; "",#REF!=ED.LookUps!A549),""))</f>
        <v>#REF!</v>
      </c>
      <c r="G549" t="str" cm="1">
        <f t="array" ref="G549">IFERROR(_xlfn._xlws.FILTER(_xlfn.ANCHORARRAY(B549),_xlfn.ANCHORARRAY(B549)&lt;&gt;0),"")</f>
        <v/>
      </c>
      <c r="K549">
        <f>EnterData!F553</f>
        <v>0</v>
      </c>
      <c r="L549" t="str" cm="1">
        <f t="array" aca="1" ref="L549" ca="1">IFERROR(IF(G549&lt;&gt;"",_xlfn.ANCHORARRAY(G549),IF(OR(K549=0,K549=""),TRANSPOSE(T.Name),TRANSPOSE(_xlfn._xlws.FILTER('Rot.Out'!Q:Q &amp; "",('Rot.Out'!O:O=ED.LookUps!K549)*('Rot.Out'!V:V&lt;&gt;"Yes"))))),"Error please report")</f>
        <v>Error please report</v>
      </c>
      <c r="ATK549" t="str" cm="1">
        <f t="array" ref="ATK549">IFERROR(IF(K549=0,TRANSPOSE(_xlfn.ANCHORARRAY(#REF!)),TRANSPOSE(_xlfn._xlws.FILTER('Rot.Out'!Q:Q,('Rot.Out'!O:O=ED.LookUps!K549)*('Rot.Out'!V:V="Yes")))),"")</f>
        <v/>
      </c>
    </row>
    <row r="550" spans="1:12 1207:1207" x14ac:dyDescent="0.35">
      <c r="A550" t="e">
        <f>EnterData!#REF!</f>
        <v>#REF!</v>
      </c>
      <c r="B550" t="e" cm="1">
        <f t="array" ref="B550">IF(OR(A550="",A550=0),"",IFERROR(_xlfn._xlws.FILTER(#REF! &amp; "",#REF!=ED.LookUps!A550),""))</f>
        <v>#REF!</v>
      </c>
      <c r="G550" t="str" cm="1">
        <f t="array" ref="G550">IFERROR(_xlfn._xlws.FILTER(_xlfn.ANCHORARRAY(B550),_xlfn.ANCHORARRAY(B550)&lt;&gt;0),"")</f>
        <v/>
      </c>
      <c r="K550">
        <f>EnterData!F554</f>
        <v>0</v>
      </c>
      <c r="L550" t="str" cm="1">
        <f t="array" aca="1" ref="L550" ca="1">IFERROR(IF(G550&lt;&gt;"",_xlfn.ANCHORARRAY(G550),IF(OR(K550=0,K550=""),TRANSPOSE(T.Name),TRANSPOSE(_xlfn._xlws.FILTER('Rot.Out'!Q:Q &amp; "",('Rot.Out'!O:O=ED.LookUps!K550)*('Rot.Out'!V:V&lt;&gt;"Yes"))))),"Error please report")</f>
        <v>Error please report</v>
      </c>
      <c r="ATK550" t="str" cm="1">
        <f t="array" ref="ATK550">IFERROR(IF(K550=0,TRANSPOSE(_xlfn.ANCHORARRAY(#REF!)),TRANSPOSE(_xlfn._xlws.FILTER('Rot.Out'!Q:Q,('Rot.Out'!O:O=ED.LookUps!K550)*('Rot.Out'!V:V="Yes")))),"")</f>
        <v/>
      </c>
    </row>
    <row r="551" spans="1:12 1207:1207" x14ac:dyDescent="0.35">
      <c r="A551" t="e">
        <f>EnterData!#REF!</f>
        <v>#REF!</v>
      </c>
      <c r="B551" t="e" cm="1">
        <f t="array" ref="B551">IF(OR(A551="",A551=0),"",IFERROR(_xlfn._xlws.FILTER(#REF! &amp; "",#REF!=ED.LookUps!A551),""))</f>
        <v>#REF!</v>
      </c>
      <c r="G551" t="str" cm="1">
        <f t="array" ref="G551">IFERROR(_xlfn._xlws.FILTER(_xlfn.ANCHORARRAY(B551),_xlfn.ANCHORARRAY(B551)&lt;&gt;0),"")</f>
        <v/>
      </c>
      <c r="K551">
        <f>EnterData!F555</f>
        <v>0</v>
      </c>
      <c r="L551" t="str" cm="1">
        <f t="array" aca="1" ref="L551" ca="1">IFERROR(IF(G551&lt;&gt;"",_xlfn.ANCHORARRAY(G551),IF(OR(K551=0,K551=""),TRANSPOSE(T.Name),TRANSPOSE(_xlfn._xlws.FILTER('Rot.Out'!Q:Q &amp; "",('Rot.Out'!O:O=ED.LookUps!K551)*('Rot.Out'!V:V&lt;&gt;"Yes"))))),"Error please report")</f>
        <v>Error please report</v>
      </c>
      <c r="ATK551" t="str" cm="1">
        <f t="array" ref="ATK551">IFERROR(IF(K551=0,TRANSPOSE(_xlfn.ANCHORARRAY(#REF!)),TRANSPOSE(_xlfn._xlws.FILTER('Rot.Out'!Q:Q,('Rot.Out'!O:O=ED.LookUps!K551)*('Rot.Out'!V:V="Yes")))),"")</f>
        <v/>
      </c>
    </row>
    <row r="552" spans="1:12 1207:1207" x14ac:dyDescent="0.35">
      <c r="A552" t="e">
        <f>EnterData!#REF!</f>
        <v>#REF!</v>
      </c>
      <c r="B552" t="e" cm="1">
        <f t="array" ref="B552">IF(OR(A552="",A552=0),"",IFERROR(_xlfn._xlws.FILTER(#REF! &amp; "",#REF!=ED.LookUps!A552),""))</f>
        <v>#REF!</v>
      </c>
      <c r="G552" t="str" cm="1">
        <f t="array" ref="G552">IFERROR(_xlfn._xlws.FILTER(_xlfn.ANCHORARRAY(B552),_xlfn.ANCHORARRAY(B552)&lt;&gt;0),"")</f>
        <v/>
      </c>
      <c r="K552">
        <f>EnterData!F556</f>
        <v>0</v>
      </c>
      <c r="L552" t="str" cm="1">
        <f t="array" aca="1" ref="L552" ca="1">IFERROR(IF(G552&lt;&gt;"",_xlfn.ANCHORARRAY(G552),IF(OR(K552=0,K552=""),TRANSPOSE(T.Name),TRANSPOSE(_xlfn._xlws.FILTER('Rot.Out'!Q:Q &amp; "",('Rot.Out'!O:O=ED.LookUps!K552)*('Rot.Out'!V:V&lt;&gt;"Yes"))))),"Error please report")</f>
        <v>Error please report</v>
      </c>
      <c r="ATK552" t="str" cm="1">
        <f t="array" ref="ATK552">IFERROR(IF(K552=0,TRANSPOSE(_xlfn.ANCHORARRAY(#REF!)),TRANSPOSE(_xlfn._xlws.FILTER('Rot.Out'!Q:Q,('Rot.Out'!O:O=ED.LookUps!K552)*('Rot.Out'!V:V="Yes")))),"")</f>
        <v/>
      </c>
    </row>
    <row r="553" spans="1:12 1207:1207" x14ac:dyDescent="0.35">
      <c r="A553" t="e">
        <f>EnterData!#REF!</f>
        <v>#REF!</v>
      </c>
      <c r="B553" t="e" cm="1">
        <f t="array" ref="B553">IF(OR(A553="",A553=0),"",IFERROR(_xlfn._xlws.FILTER(#REF! &amp; "",#REF!=ED.LookUps!A553),""))</f>
        <v>#REF!</v>
      </c>
      <c r="G553" t="str" cm="1">
        <f t="array" ref="G553">IFERROR(_xlfn._xlws.FILTER(_xlfn.ANCHORARRAY(B553),_xlfn.ANCHORARRAY(B553)&lt;&gt;0),"")</f>
        <v/>
      </c>
      <c r="K553">
        <f>EnterData!F557</f>
        <v>0</v>
      </c>
      <c r="L553" t="str" cm="1">
        <f t="array" aca="1" ref="L553" ca="1">IFERROR(IF(G553&lt;&gt;"",_xlfn.ANCHORARRAY(G553),IF(OR(K553=0,K553=""),TRANSPOSE(T.Name),TRANSPOSE(_xlfn._xlws.FILTER('Rot.Out'!Q:Q &amp; "",('Rot.Out'!O:O=ED.LookUps!K553)*('Rot.Out'!V:V&lt;&gt;"Yes"))))),"Error please report")</f>
        <v>Error please report</v>
      </c>
      <c r="ATK553" t="str" cm="1">
        <f t="array" ref="ATK553">IFERROR(IF(K553=0,TRANSPOSE(_xlfn.ANCHORARRAY(#REF!)),TRANSPOSE(_xlfn._xlws.FILTER('Rot.Out'!Q:Q,('Rot.Out'!O:O=ED.LookUps!K553)*('Rot.Out'!V:V="Yes")))),"")</f>
        <v/>
      </c>
    </row>
    <row r="554" spans="1:12 1207:1207" x14ac:dyDescent="0.35">
      <c r="A554" t="e">
        <f>EnterData!#REF!</f>
        <v>#REF!</v>
      </c>
      <c r="B554" t="e" cm="1">
        <f t="array" ref="B554">IF(OR(A554="",A554=0),"",IFERROR(_xlfn._xlws.FILTER(#REF! &amp; "",#REF!=ED.LookUps!A554),""))</f>
        <v>#REF!</v>
      </c>
      <c r="G554" t="str" cm="1">
        <f t="array" ref="G554">IFERROR(_xlfn._xlws.FILTER(_xlfn.ANCHORARRAY(B554),_xlfn.ANCHORARRAY(B554)&lt;&gt;0),"")</f>
        <v/>
      </c>
      <c r="K554">
        <f>EnterData!F558</f>
        <v>0</v>
      </c>
      <c r="L554" t="str" cm="1">
        <f t="array" aca="1" ref="L554" ca="1">IFERROR(IF(G554&lt;&gt;"",_xlfn.ANCHORARRAY(G554),IF(OR(K554=0,K554=""),TRANSPOSE(T.Name),TRANSPOSE(_xlfn._xlws.FILTER('Rot.Out'!Q:Q &amp; "",('Rot.Out'!O:O=ED.LookUps!K554)*('Rot.Out'!V:V&lt;&gt;"Yes"))))),"Error please report")</f>
        <v>Error please report</v>
      </c>
      <c r="ATK554" t="str" cm="1">
        <f t="array" ref="ATK554">IFERROR(IF(K554=0,TRANSPOSE(_xlfn.ANCHORARRAY(#REF!)),TRANSPOSE(_xlfn._xlws.FILTER('Rot.Out'!Q:Q,('Rot.Out'!O:O=ED.LookUps!K554)*('Rot.Out'!V:V="Yes")))),"")</f>
        <v/>
      </c>
    </row>
    <row r="555" spans="1:12 1207:1207" x14ac:dyDescent="0.35">
      <c r="A555" t="e">
        <f>EnterData!#REF!</f>
        <v>#REF!</v>
      </c>
      <c r="B555" t="e" cm="1">
        <f t="array" ref="B555">IF(OR(A555="",A555=0),"",IFERROR(_xlfn._xlws.FILTER(#REF! &amp; "",#REF!=ED.LookUps!A555),""))</f>
        <v>#REF!</v>
      </c>
      <c r="G555" t="str" cm="1">
        <f t="array" ref="G555">IFERROR(_xlfn._xlws.FILTER(_xlfn.ANCHORARRAY(B555),_xlfn.ANCHORARRAY(B555)&lt;&gt;0),"")</f>
        <v/>
      </c>
      <c r="K555">
        <f>EnterData!F559</f>
        <v>0</v>
      </c>
      <c r="L555" t="str" cm="1">
        <f t="array" aca="1" ref="L555" ca="1">IFERROR(IF(G555&lt;&gt;"",_xlfn.ANCHORARRAY(G555),IF(OR(K555=0,K555=""),TRANSPOSE(T.Name),TRANSPOSE(_xlfn._xlws.FILTER('Rot.Out'!Q:Q &amp; "",('Rot.Out'!O:O=ED.LookUps!K555)*('Rot.Out'!V:V&lt;&gt;"Yes"))))),"Error please report")</f>
        <v>Error please report</v>
      </c>
      <c r="ATK555" t="str" cm="1">
        <f t="array" ref="ATK555">IFERROR(IF(K555=0,TRANSPOSE(_xlfn.ANCHORARRAY(#REF!)),TRANSPOSE(_xlfn._xlws.FILTER('Rot.Out'!Q:Q,('Rot.Out'!O:O=ED.LookUps!K555)*('Rot.Out'!V:V="Yes")))),"")</f>
        <v/>
      </c>
    </row>
    <row r="556" spans="1:12 1207:1207" x14ac:dyDescent="0.35">
      <c r="A556" t="e">
        <f>EnterData!#REF!</f>
        <v>#REF!</v>
      </c>
      <c r="B556" t="e" cm="1">
        <f t="array" ref="B556">IF(OR(A556="",A556=0),"",IFERROR(_xlfn._xlws.FILTER(#REF! &amp; "",#REF!=ED.LookUps!A556),""))</f>
        <v>#REF!</v>
      </c>
      <c r="G556" t="str" cm="1">
        <f t="array" ref="G556">IFERROR(_xlfn._xlws.FILTER(_xlfn.ANCHORARRAY(B556),_xlfn.ANCHORARRAY(B556)&lt;&gt;0),"")</f>
        <v/>
      </c>
      <c r="K556">
        <f>EnterData!F560</f>
        <v>0</v>
      </c>
      <c r="L556" t="str" cm="1">
        <f t="array" aca="1" ref="L556" ca="1">IFERROR(IF(G556&lt;&gt;"",_xlfn.ANCHORARRAY(G556),IF(OR(K556=0,K556=""),TRANSPOSE(T.Name),TRANSPOSE(_xlfn._xlws.FILTER('Rot.Out'!Q:Q &amp; "",('Rot.Out'!O:O=ED.LookUps!K556)*('Rot.Out'!V:V&lt;&gt;"Yes"))))),"Error please report")</f>
        <v>Error please report</v>
      </c>
      <c r="ATK556" t="str" cm="1">
        <f t="array" ref="ATK556">IFERROR(IF(K556=0,TRANSPOSE(_xlfn.ANCHORARRAY(#REF!)),TRANSPOSE(_xlfn._xlws.FILTER('Rot.Out'!Q:Q,('Rot.Out'!O:O=ED.LookUps!K556)*('Rot.Out'!V:V="Yes")))),"")</f>
        <v/>
      </c>
    </row>
    <row r="557" spans="1:12 1207:1207" x14ac:dyDescent="0.35">
      <c r="A557" t="e">
        <f>EnterData!#REF!</f>
        <v>#REF!</v>
      </c>
      <c r="B557" t="e" cm="1">
        <f t="array" ref="B557">IF(OR(A557="",A557=0),"",IFERROR(_xlfn._xlws.FILTER(#REF! &amp; "",#REF!=ED.LookUps!A557),""))</f>
        <v>#REF!</v>
      </c>
      <c r="G557" t="str" cm="1">
        <f t="array" ref="G557">IFERROR(_xlfn._xlws.FILTER(_xlfn.ANCHORARRAY(B557),_xlfn.ANCHORARRAY(B557)&lt;&gt;0),"")</f>
        <v/>
      </c>
      <c r="K557">
        <f>EnterData!F561</f>
        <v>0</v>
      </c>
      <c r="L557" t="str" cm="1">
        <f t="array" aca="1" ref="L557" ca="1">IFERROR(IF(G557&lt;&gt;"",_xlfn.ANCHORARRAY(G557),IF(OR(K557=0,K557=""),TRANSPOSE(T.Name),TRANSPOSE(_xlfn._xlws.FILTER('Rot.Out'!Q:Q &amp; "",('Rot.Out'!O:O=ED.LookUps!K557)*('Rot.Out'!V:V&lt;&gt;"Yes"))))),"Error please report")</f>
        <v>Error please report</v>
      </c>
      <c r="ATK557" t="str" cm="1">
        <f t="array" ref="ATK557">IFERROR(IF(K557=0,TRANSPOSE(_xlfn.ANCHORARRAY(#REF!)),TRANSPOSE(_xlfn._xlws.FILTER('Rot.Out'!Q:Q,('Rot.Out'!O:O=ED.LookUps!K557)*('Rot.Out'!V:V="Yes")))),"")</f>
        <v/>
      </c>
    </row>
    <row r="558" spans="1:12 1207:1207" x14ac:dyDescent="0.35">
      <c r="A558" t="e">
        <f>EnterData!#REF!</f>
        <v>#REF!</v>
      </c>
      <c r="B558" t="e" cm="1">
        <f t="array" ref="B558">IF(OR(A558="",A558=0),"",IFERROR(_xlfn._xlws.FILTER(#REF! &amp; "",#REF!=ED.LookUps!A558),""))</f>
        <v>#REF!</v>
      </c>
      <c r="G558" t="str" cm="1">
        <f t="array" ref="G558">IFERROR(_xlfn._xlws.FILTER(_xlfn.ANCHORARRAY(B558),_xlfn.ANCHORARRAY(B558)&lt;&gt;0),"")</f>
        <v/>
      </c>
      <c r="K558">
        <f>EnterData!F562</f>
        <v>0</v>
      </c>
      <c r="L558" t="str" cm="1">
        <f t="array" aca="1" ref="L558" ca="1">IFERROR(IF(G558&lt;&gt;"",_xlfn.ANCHORARRAY(G558),IF(OR(K558=0,K558=""),TRANSPOSE(T.Name),TRANSPOSE(_xlfn._xlws.FILTER('Rot.Out'!Q:Q &amp; "",('Rot.Out'!O:O=ED.LookUps!K558)*('Rot.Out'!V:V&lt;&gt;"Yes"))))),"Error please report")</f>
        <v>Error please report</v>
      </c>
      <c r="ATK558" t="str" cm="1">
        <f t="array" ref="ATK558">IFERROR(IF(K558=0,TRANSPOSE(_xlfn.ANCHORARRAY(#REF!)),TRANSPOSE(_xlfn._xlws.FILTER('Rot.Out'!Q:Q,('Rot.Out'!O:O=ED.LookUps!K558)*('Rot.Out'!V:V="Yes")))),"")</f>
        <v/>
      </c>
    </row>
    <row r="559" spans="1:12 1207:1207" x14ac:dyDescent="0.35">
      <c r="A559" t="e">
        <f>EnterData!#REF!</f>
        <v>#REF!</v>
      </c>
      <c r="B559" t="e" cm="1">
        <f t="array" ref="B559">IF(OR(A559="",A559=0),"",IFERROR(_xlfn._xlws.FILTER(#REF! &amp; "",#REF!=ED.LookUps!A559),""))</f>
        <v>#REF!</v>
      </c>
      <c r="G559" t="str" cm="1">
        <f t="array" ref="G559">IFERROR(_xlfn._xlws.FILTER(_xlfn.ANCHORARRAY(B559),_xlfn.ANCHORARRAY(B559)&lt;&gt;0),"")</f>
        <v/>
      </c>
      <c r="K559">
        <f>EnterData!F563</f>
        <v>0</v>
      </c>
      <c r="L559" t="str" cm="1">
        <f t="array" aca="1" ref="L559" ca="1">IFERROR(IF(G559&lt;&gt;"",_xlfn.ANCHORARRAY(G559),IF(OR(K559=0,K559=""),TRANSPOSE(T.Name),TRANSPOSE(_xlfn._xlws.FILTER('Rot.Out'!Q:Q &amp; "",('Rot.Out'!O:O=ED.LookUps!K559)*('Rot.Out'!V:V&lt;&gt;"Yes"))))),"Error please report")</f>
        <v>Error please report</v>
      </c>
      <c r="ATK559" t="str" cm="1">
        <f t="array" ref="ATK559">IFERROR(IF(K559=0,TRANSPOSE(_xlfn.ANCHORARRAY(#REF!)),TRANSPOSE(_xlfn._xlws.FILTER('Rot.Out'!Q:Q,('Rot.Out'!O:O=ED.LookUps!K559)*('Rot.Out'!V:V="Yes")))),"")</f>
        <v/>
      </c>
    </row>
    <row r="560" spans="1:12 1207:1207" x14ac:dyDescent="0.35">
      <c r="A560" t="e">
        <f>EnterData!#REF!</f>
        <v>#REF!</v>
      </c>
      <c r="B560" t="e" cm="1">
        <f t="array" ref="B560">IF(OR(A560="",A560=0),"",IFERROR(_xlfn._xlws.FILTER(#REF! &amp; "",#REF!=ED.LookUps!A560),""))</f>
        <v>#REF!</v>
      </c>
      <c r="G560" t="str" cm="1">
        <f t="array" ref="G560">IFERROR(_xlfn._xlws.FILTER(_xlfn.ANCHORARRAY(B560),_xlfn.ANCHORARRAY(B560)&lt;&gt;0),"")</f>
        <v/>
      </c>
      <c r="K560">
        <f>EnterData!F564</f>
        <v>0</v>
      </c>
      <c r="L560" t="str" cm="1">
        <f t="array" aca="1" ref="L560" ca="1">IFERROR(IF(G560&lt;&gt;"",_xlfn.ANCHORARRAY(G560),IF(OR(K560=0,K560=""),TRANSPOSE(T.Name),TRANSPOSE(_xlfn._xlws.FILTER('Rot.Out'!Q:Q &amp; "",('Rot.Out'!O:O=ED.LookUps!K560)*('Rot.Out'!V:V&lt;&gt;"Yes"))))),"Error please report")</f>
        <v>Error please report</v>
      </c>
      <c r="ATK560" t="str" cm="1">
        <f t="array" ref="ATK560">IFERROR(IF(K560=0,TRANSPOSE(_xlfn.ANCHORARRAY(#REF!)),TRANSPOSE(_xlfn._xlws.FILTER('Rot.Out'!Q:Q,('Rot.Out'!O:O=ED.LookUps!K560)*('Rot.Out'!V:V="Yes")))),"")</f>
        <v/>
      </c>
    </row>
    <row r="561" spans="1:12 1207:1207" x14ac:dyDescent="0.35">
      <c r="A561" t="e">
        <f>EnterData!#REF!</f>
        <v>#REF!</v>
      </c>
      <c r="B561" t="e" cm="1">
        <f t="array" ref="B561">IF(OR(A561="",A561=0),"",IFERROR(_xlfn._xlws.FILTER(#REF! &amp; "",#REF!=ED.LookUps!A561),""))</f>
        <v>#REF!</v>
      </c>
      <c r="G561" t="str" cm="1">
        <f t="array" ref="G561">IFERROR(_xlfn._xlws.FILTER(_xlfn.ANCHORARRAY(B561),_xlfn.ANCHORARRAY(B561)&lt;&gt;0),"")</f>
        <v/>
      </c>
      <c r="K561">
        <f>EnterData!F565</f>
        <v>0</v>
      </c>
      <c r="L561" t="str" cm="1">
        <f t="array" aca="1" ref="L561" ca="1">IFERROR(IF(G561&lt;&gt;"",_xlfn.ANCHORARRAY(G561),IF(OR(K561=0,K561=""),TRANSPOSE(T.Name),TRANSPOSE(_xlfn._xlws.FILTER('Rot.Out'!Q:Q &amp; "",('Rot.Out'!O:O=ED.LookUps!K561)*('Rot.Out'!V:V&lt;&gt;"Yes"))))),"Error please report")</f>
        <v>Error please report</v>
      </c>
      <c r="ATK561" t="str" cm="1">
        <f t="array" ref="ATK561">IFERROR(IF(K561=0,TRANSPOSE(_xlfn.ANCHORARRAY(#REF!)),TRANSPOSE(_xlfn._xlws.FILTER('Rot.Out'!Q:Q,('Rot.Out'!O:O=ED.LookUps!K561)*('Rot.Out'!V:V="Yes")))),"")</f>
        <v/>
      </c>
    </row>
    <row r="562" spans="1:12 1207:1207" x14ac:dyDescent="0.35">
      <c r="A562" t="e">
        <f>EnterData!#REF!</f>
        <v>#REF!</v>
      </c>
      <c r="B562" t="e" cm="1">
        <f t="array" ref="B562">IF(OR(A562="",A562=0),"",IFERROR(_xlfn._xlws.FILTER(#REF! &amp; "",#REF!=ED.LookUps!A562),""))</f>
        <v>#REF!</v>
      </c>
      <c r="G562" t="str" cm="1">
        <f t="array" ref="G562">IFERROR(_xlfn._xlws.FILTER(_xlfn.ANCHORARRAY(B562),_xlfn.ANCHORARRAY(B562)&lt;&gt;0),"")</f>
        <v/>
      </c>
      <c r="K562">
        <f>EnterData!F566</f>
        <v>0</v>
      </c>
      <c r="L562" t="str" cm="1">
        <f t="array" aca="1" ref="L562" ca="1">IFERROR(IF(G562&lt;&gt;"",_xlfn.ANCHORARRAY(G562),IF(OR(K562=0,K562=""),TRANSPOSE(T.Name),TRANSPOSE(_xlfn._xlws.FILTER('Rot.Out'!Q:Q &amp; "",('Rot.Out'!O:O=ED.LookUps!K562)*('Rot.Out'!V:V&lt;&gt;"Yes"))))),"Error please report")</f>
        <v>Error please report</v>
      </c>
      <c r="ATK562" t="str" cm="1">
        <f t="array" ref="ATK562">IFERROR(IF(K562=0,TRANSPOSE(_xlfn.ANCHORARRAY(#REF!)),TRANSPOSE(_xlfn._xlws.FILTER('Rot.Out'!Q:Q,('Rot.Out'!O:O=ED.LookUps!K562)*('Rot.Out'!V:V="Yes")))),"")</f>
        <v/>
      </c>
    </row>
    <row r="563" spans="1:12 1207:1207" x14ac:dyDescent="0.35">
      <c r="A563" t="e">
        <f>EnterData!#REF!</f>
        <v>#REF!</v>
      </c>
      <c r="B563" t="e" cm="1">
        <f t="array" ref="B563">IF(OR(A563="",A563=0),"",IFERROR(_xlfn._xlws.FILTER(#REF! &amp; "",#REF!=ED.LookUps!A563),""))</f>
        <v>#REF!</v>
      </c>
      <c r="G563" t="str" cm="1">
        <f t="array" ref="G563">IFERROR(_xlfn._xlws.FILTER(_xlfn.ANCHORARRAY(B563),_xlfn.ANCHORARRAY(B563)&lt;&gt;0),"")</f>
        <v/>
      </c>
      <c r="K563">
        <f>EnterData!F567</f>
        <v>0</v>
      </c>
      <c r="L563" t="str" cm="1">
        <f t="array" aca="1" ref="L563" ca="1">IFERROR(IF(G563&lt;&gt;"",_xlfn.ANCHORARRAY(G563),IF(OR(K563=0,K563=""),TRANSPOSE(T.Name),TRANSPOSE(_xlfn._xlws.FILTER('Rot.Out'!Q:Q &amp; "",('Rot.Out'!O:O=ED.LookUps!K563)*('Rot.Out'!V:V&lt;&gt;"Yes"))))),"Error please report")</f>
        <v>Error please report</v>
      </c>
      <c r="ATK563" t="str" cm="1">
        <f t="array" ref="ATK563">IFERROR(IF(K563=0,TRANSPOSE(_xlfn.ANCHORARRAY(#REF!)),TRANSPOSE(_xlfn._xlws.FILTER('Rot.Out'!Q:Q,('Rot.Out'!O:O=ED.LookUps!K563)*('Rot.Out'!V:V="Yes")))),"")</f>
        <v/>
      </c>
    </row>
    <row r="564" spans="1:12 1207:1207" x14ac:dyDescent="0.35">
      <c r="A564" t="e">
        <f>EnterData!#REF!</f>
        <v>#REF!</v>
      </c>
      <c r="B564" t="e" cm="1">
        <f t="array" ref="B564">IF(OR(A564="",A564=0),"",IFERROR(_xlfn._xlws.FILTER(#REF! &amp; "",#REF!=ED.LookUps!A564),""))</f>
        <v>#REF!</v>
      </c>
      <c r="G564" t="str" cm="1">
        <f t="array" ref="G564">IFERROR(_xlfn._xlws.FILTER(_xlfn.ANCHORARRAY(B564),_xlfn.ANCHORARRAY(B564)&lt;&gt;0),"")</f>
        <v/>
      </c>
      <c r="K564">
        <f>EnterData!F568</f>
        <v>0</v>
      </c>
      <c r="L564" t="str" cm="1">
        <f t="array" aca="1" ref="L564" ca="1">IFERROR(IF(G564&lt;&gt;"",_xlfn.ANCHORARRAY(G564),IF(OR(K564=0,K564=""),TRANSPOSE(T.Name),TRANSPOSE(_xlfn._xlws.FILTER('Rot.Out'!Q:Q &amp; "",('Rot.Out'!O:O=ED.LookUps!K564)*('Rot.Out'!V:V&lt;&gt;"Yes"))))),"Error please report")</f>
        <v>Error please report</v>
      </c>
      <c r="ATK564" t="str" cm="1">
        <f t="array" ref="ATK564">IFERROR(IF(K564=0,TRANSPOSE(_xlfn.ANCHORARRAY(#REF!)),TRANSPOSE(_xlfn._xlws.FILTER('Rot.Out'!Q:Q,('Rot.Out'!O:O=ED.LookUps!K564)*('Rot.Out'!V:V="Yes")))),"")</f>
        <v/>
      </c>
    </row>
    <row r="565" spans="1:12 1207:1207" x14ac:dyDescent="0.35">
      <c r="A565" t="e">
        <f>EnterData!#REF!</f>
        <v>#REF!</v>
      </c>
      <c r="B565" t="e" cm="1">
        <f t="array" ref="B565">IF(OR(A565="",A565=0),"",IFERROR(_xlfn._xlws.FILTER(#REF! &amp; "",#REF!=ED.LookUps!A565),""))</f>
        <v>#REF!</v>
      </c>
      <c r="G565" t="str" cm="1">
        <f t="array" ref="G565">IFERROR(_xlfn._xlws.FILTER(_xlfn.ANCHORARRAY(B565),_xlfn.ANCHORARRAY(B565)&lt;&gt;0),"")</f>
        <v/>
      </c>
      <c r="K565">
        <f>EnterData!F569</f>
        <v>0</v>
      </c>
      <c r="L565" t="str" cm="1">
        <f t="array" aca="1" ref="L565" ca="1">IFERROR(IF(G565&lt;&gt;"",_xlfn.ANCHORARRAY(G565),IF(OR(K565=0,K565=""),TRANSPOSE(T.Name),TRANSPOSE(_xlfn._xlws.FILTER('Rot.Out'!Q:Q &amp; "",('Rot.Out'!O:O=ED.LookUps!K565)*('Rot.Out'!V:V&lt;&gt;"Yes"))))),"Error please report")</f>
        <v>Error please report</v>
      </c>
      <c r="ATK565" t="str" cm="1">
        <f t="array" ref="ATK565">IFERROR(IF(K565=0,TRANSPOSE(_xlfn.ANCHORARRAY(#REF!)),TRANSPOSE(_xlfn._xlws.FILTER('Rot.Out'!Q:Q,('Rot.Out'!O:O=ED.LookUps!K565)*('Rot.Out'!V:V="Yes")))),"")</f>
        <v/>
      </c>
    </row>
    <row r="566" spans="1:12 1207:1207" x14ac:dyDescent="0.35">
      <c r="A566" t="e">
        <f>EnterData!#REF!</f>
        <v>#REF!</v>
      </c>
      <c r="B566" t="e" cm="1">
        <f t="array" ref="B566">IF(OR(A566="",A566=0),"",IFERROR(_xlfn._xlws.FILTER(#REF! &amp; "",#REF!=ED.LookUps!A566),""))</f>
        <v>#REF!</v>
      </c>
      <c r="G566" t="str" cm="1">
        <f t="array" ref="G566">IFERROR(_xlfn._xlws.FILTER(_xlfn.ANCHORARRAY(B566),_xlfn.ANCHORARRAY(B566)&lt;&gt;0),"")</f>
        <v/>
      </c>
      <c r="K566">
        <f>EnterData!F570</f>
        <v>0</v>
      </c>
      <c r="L566" t="str" cm="1">
        <f t="array" aca="1" ref="L566" ca="1">IFERROR(IF(G566&lt;&gt;"",_xlfn.ANCHORARRAY(G566),IF(OR(K566=0,K566=""),TRANSPOSE(T.Name),TRANSPOSE(_xlfn._xlws.FILTER('Rot.Out'!Q:Q &amp; "",('Rot.Out'!O:O=ED.LookUps!K566)*('Rot.Out'!V:V&lt;&gt;"Yes"))))),"Error please report")</f>
        <v>Error please report</v>
      </c>
      <c r="ATK566" t="str" cm="1">
        <f t="array" ref="ATK566">IFERROR(IF(K566=0,TRANSPOSE(_xlfn.ANCHORARRAY(#REF!)),TRANSPOSE(_xlfn._xlws.FILTER('Rot.Out'!Q:Q,('Rot.Out'!O:O=ED.LookUps!K566)*('Rot.Out'!V:V="Yes")))),"")</f>
        <v/>
      </c>
    </row>
    <row r="567" spans="1:12 1207:1207" x14ac:dyDescent="0.35">
      <c r="A567" t="e">
        <f>EnterData!#REF!</f>
        <v>#REF!</v>
      </c>
      <c r="B567" t="e" cm="1">
        <f t="array" ref="B567">IF(OR(A567="",A567=0),"",IFERROR(_xlfn._xlws.FILTER(#REF! &amp; "",#REF!=ED.LookUps!A567),""))</f>
        <v>#REF!</v>
      </c>
      <c r="G567" t="str" cm="1">
        <f t="array" ref="G567">IFERROR(_xlfn._xlws.FILTER(_xlfn.ANCHORARRAY(B567),_xlfn.ANCHORARRAY(B567)&lt;&gt;0),"")</f>
        <v/>
      </c>
      <c r="K567">
        <f>EnterData!F571</f>
        <v>0</v>
      </c>
      <c r="L567" t="str" cm="1">
        <f t="array" aca="1" ref="L567" ca="1">IFERROR(IF(G567&lt;&gt;"",_xlfn.ANCHORARRAY(G567),IF(OR(K567=0,K567=""),TRANSPOSE(T.Name),TRANSPOSE(_xlfn._xlws.FILTER('Rot.Out'!Q:Q &amp; "",('Rot.Out'!O:O=ED.LookUps!K567)*('Rot.Out'!V:V&lt;&gt;"Yes"))))),"Error please report")</f>
        <v>Error please report</v>
      </c>
      <c r="ATK567" t="str" cm="1">
        <f t="array" ref="ATK567">IFERROR(IF(K567=0,TRANSPOSE(_xlfn.ANCHORARRAY(#REF!)),TRANSPOSE(_xlfn._xlws.FILTER('Rot.Out'!Q:Q,('Rot.Out'!O:O=ED.LookUps!K567)*('Rot.Out'!V:V="Yes")))),"")</f>
        <v/>
      </c>
    </row>
    <row r="568" spans="1:12 1207:1207" x14ac:dyDescent="0.35">
      <c r="A568" t="e">
        <f>EnterData!#REF!</f>
        <v>#REF!</v>
      </c>
      <c r="B568" t="e" cm="1">
        <f t="array" ref="B568">IF(OR(A568="",A568=0),"",IFERROR(_xlfn._xlws.FILTER(#REF! &amp; "",#REF!=ED.LookUps!A568),""))</f>
        <v>#REF!</v>
      </c>
      <c r="G568" t="str" cm="1">
        <f t="array" ref="G568">IFERROR(_xlfn._xlws.FILTER(_xlfn.ANCHORARRAY(B568),_xlfn.ANCHORARRAY(B568)&lt;&gt;0),"")</f>
        <v/>
      </c>
      <c r="K568">
        <f>EnterData!F572</f>
        <v>0</v>
      </c>
      <c r="L568" t="str" cm="1">
        <f t="array" aca="1" ref="L568" ca="1">IFERROR(IF(G568&lt;&gt;"",_xlfn.ANCHORARRAY(G568),IF(OR(K568=0,K568=""),TRANSPOSE(T.Name),TRANSPOSE(_xlfn._xlws.FILTER('Rot.Out'!Q:Q &amp; "",('Rot.Out'!O:O=ED.LookUps!K568)*('Rot.Out'!V:V&lt;&gt;"Yes"))))),"Error please report")</f>
        <v>Error please report</v>
      </c>
      <c r="ATK568" t="str" cm="1">
        <f t="array" ref="ATK568">IFERROR(IF(K568=0,TRANSPOSE(_xlfn.ANCHORARRAY(#REF!)),TRANSPOSE(_xlfn._xlws.FILTER('Rot.Out'!Q:Q,('Rot.Out'!O:O=ED.LookUps!K568)*('Rot.Out'!V:V="Yes")))),"")</f>
        <v/>
      </c>
    </row>
    <row r="569" spans="1:12 1207:1207" x14ac:dyDescent="0.35">
      <c r="A569" t="e">
        <f>EnterData!#REF!</f>
        <v>#REF!</v>
      </c>
      <c r="B569" t="e" cm="1">
        <f t="array" ref="B569">IF(OR(A569="",A569=0),"",IFERROR(_xlfn._xlws.FILTER(#REF! &amp; "",#REF!=ED.LookUps!A569),""))</f>
        <v>#REF!</v>
      </c>
      <c r="G569" t="str" cm="1">
        <f t="array" ref="G569">IFERROR(_xlfn._xlws.FILTER(_xlfn.ANCHORARRAY(B569),_xlfn.ANCHORARRAY(B569)&lt;&gt;0),"")</f>
        <v/>
      </c>
      <c r="K569">
        <f>EnterData!F573</f>
        <v>0</v>
      </c>
      <c r="L569" t="str" cm="1">
        <f t="array" aca="1" ref="L569" ca="1">IFERROR(IF(G569&lt;&gt;"",_xlfn.ANCHORARRAY(G569),IF(OR(K569=0,K569=""),TRANSPOSE(T.Name),TRANSPOSE(_xlfn._xlws.FILTER('Rot.Out'!Q:Q &amp; "",('Rot.Out'!O:O=ED.LookUps!K569)*('Rot.Out'!V:V&lt;&gt;"Yes"))))),"Error please report")</f>
        <v>Error please report</v>
      </c>
      <c r="ATK569" t="str" cm="1">
        <f t="array" ref="ATK569">IFERROR(IF(K569=0,TRANSPOSE(_xlfn.ANCHORARRAY(#REF!)),TRANSPOSE(_xlfn._xlws.FILTER('Rot.Out'!Q:Q,('Rot.Out'!O:O=ED.LookUps!K569)*('Rot.Out'!V:V="Yes")))),"")</f>
        <v/>
      </c>
    </row>
    <row r="570" spans="1:12 1207:1207" x14ac:dyDescent="0.35">
      <c r="A570" t="e">
        <f>EnterData!#REF!</f>
        <v>#REF!</v>
      </c>
      <c r="B570" t="e" cm="1">
        <f t="array" ref="B570">IF(OR(A570="",A570=0),"",IFERROR(_xlfn._xlws.FILTER(#REF! &amp; "",#REF!=ED.LookUps!A570),""))</f>
        <v>#REF!</v>
      </c>
      <c r="G570" t="str" cm="1">
        <f t="array" ref="G570">IFERROR(_xlfn._xlws.FILTER(_xlfn.ANCHORARRAY(B570),_xlfn.ANCHORARRAY(B570)&lt;&gt;0),"")</f>
        <v/>
      </c>
      <c r="K570">
        <f>EnterData!F574</f>
        <v>0</v>
      </c>
      <c r="L570" t="str" cm="1">
        <f t="array" aca="1" ref="L570" ca="1">IFERROR(IF(G570&lt;&gt;"",_xlfn.ANCHORARRAY(G570),IF(OR(K570=0,K570=""),TRANSPOSE(T.Name),TRANSPOSE(_xlfn._xlws.FILTER('Rot.Out'!Q:Q &amp; "",('Rot.Out'!O:O=ED.LookUps!K570)*('Rot.Out'!V:V&lt;&gt;"Yes"))))),"Error please report")</f>
        <v>Error please report</v>
      </c>
      <c r="ATK570" t="str" cm="1">
        <f t="array" ref="ATK570">IFERROR(IF(K570=0,TRANSPOSE(_xlfn.ANCHORARRAY(#REF!)),TRANSPOSE(_xlfn._xlws.FILTER('Rot.Out'!Q:Q,('Rot.Out'!O:O=ED.LookUps!K570)*('Rot.Out'!V:V="Yes")))),"")</f>
        <v/>
      </c>
    </row>
    <row r="571" spans="1:12 1207:1207" x14ac:dyDescent="0.35">
      <c r="A571" t="e">
        <f>EnterData!#REF!</f>
        <v>#REF!</v>
      </c>
      <c r="B571" t="e" cm="1">
        <f t="array" ref="B571">IF(OR(A571="",A571=0),"",IFERROR(_xlfn._xlws.FILTER(#REF! &amp; "",#REF!=ED.LookUps!A571),""))</f>
        <v>#REF!</v>
      </c>
      <c r="G571" t="str" cm="1">
        <f t="array" ref="G571">IFERROR(_xlfn._xlws.FILTER(_xlfn.ANCHORARRAY(B571),_xlfn.ANCHORARRAY(B571)&lt;&gt;0),"")</f>
        <v/>
      </c>
      <c r="K571">
        <f>EnterData!F575</f>
        <v>0</v>
      </c>
      <c r="L571" t="str" cm="1">
        <f t="array" aca="1" ref="L571" ca="1">IFERROR(IF(G571&lt;&gt;"",_xlfn.ANCHORARRAY(G571),IF(OR(K571=0,K571=""),TRANSPOSE(T.Name),TRANSPOSE(_xlfn._xlws.FILTER('Rot.Out'!Q:Q &amp; "",('Rot.Out'!O:O=ED.LookUps!K571)*('Rot.Out'!V:V&lt;&gt;"Yes"))))),"Error please report")</f>
        <v>Error please report</v>
      </c>
      <c r="ATK571" t="str" cm="1">
        <f t="array" ref="ATK571">IFERROR(IF(K571=0,TRANSPOSE(_xlfn.ANCHORARRAY(#REF!)),TRANSPOSE(_xlfn._xlws.FILTER('Rot.Out'!Q:Q,('Rot.Out'!O:O=ED.LookUps!K571)*('Rot.Out'!V:V="Yes")))),"")</f>
        <v/>
      </c>
    </row>
    <row r="572" spans="1:12 1207:1207" x14ac:dyDescent="0.35">
      <c r="A572" t="e">
        <f>EnterData!#REF!</f>
        <v>#REF!</v>
      </c>
      <c r="B572" t="e" cm="1">
        <f t="array" ref="B572">IF(OR(A572="",A572=0),"",IFERROR(_xlfn._xlws.FILTER(#REF! &amp; "",#REF!=ED.LookUps!A572),""))</f>
        <v>#REF!</v>
      </c>
      <c r="G572" t="str" cm="1">
        <f t="array" ref="G572">IFERROR(_xlfn._xlws.FILTER(_xlfn.ANCHORARRAY(B572),_xlfn.ANCHORARRAY(B572)&lt;&gt;0),"")</f>
        <v/>
      </c>
      <c r="K572">
        <f>EnterData!F576</f>
        <v>0</v>
      </c>
      <c r="L572" t="str" cm="1">
        <f t="array" aca="1" ref="L572" ca="1">IFERROR(IF(G572&lt;&gt;"",_xlfn.ANCHORARRAY(G572),IF(OR(K572=0,K572=""),TRANSPOSE(T.Name),TRANSPOSE(_xlfn._xlws.FILTER('Rot.Out'!Q:Q &amp; "",('Rot.Out'!O:O=ED.LookUps!K572)*('Rot.Out'!V:V&lt;&gt;"Yes"))))),"Error please report")</f>
        <v>Error please report</v>
      </c>
      <c r="ATK572" t="str" cm="1">
        <f t="array" ref="ATK572">IFERROR(IF(K572=0,TRANSPOSE(_xlfn.ANCHORARRAY(#REF!)),TRANSPOSE(_xlfn._xlws.FILTER('Rot.Out'!Q:Q,('Rot.Out'!O:O=ED.LookUps!K572)*('Rot.Out'!V:V="Yes")))),"")</f>
        <v/>
      </c>
    </row>
    <row r="573" spans="1:12 1207:1207" x14ac:dyDescent="0.35">
      <c r="A573" t="e">
        <f>EnterData!#REF!</f>
        <v>#REF!</v>
      </c>
      <c r="B573" t="e" cm="1">
        <f t="array" ref="B573">IF(OR(A573="",A573=0),"",IFERROR(_xlfn._xlws.FILTER(#REF! &amp; "",#REF!=ED.LookUps!A573),""))</f>
        <v>#REF!</v>
      </c>
      <c r="G573" t="str" cm="1">
        <f t="array" ref="G573">IFERROR(_xlfn._xlws.FILTER(_xlfn.ANCHORARRAY(B573),_xlfn.ANCHORARRAY(B573)&lt;&gt;0),"")</f>
        <v/>
      </c>
      <c r="K573">
        <f>EnterData!F577</f>
        <v>0</v>
      </c>
      <c r="L573" t="str" cm="1">
        <f t="array" aca="1" ref="L573" ca="1">IFERROR(IF(G573&lt;&gt;"",_xlfn.ANCHORARRAY(G573),IF(OR(K573=0,K573=""),TRANSPOSE(T.Name),TRANSPOSE(_xlfn._xlws.FILTER('Rot.Out'!Q:Q &amp; "",('Rot.Out'!O:O=ED.LookUps!K573)*('Rot.Out'!V:V&lt;&gt;"Yes"))))),"Error please report")</f>
        <v>Error please report</v>
      </c>
      <c r="ATK573" t="str" cm="1">
        <f t="array" ref="ATK573">IFERROR(IF(K573=0,TRANSPOSE(_xlfn.ANCHORARRAY(#REF!)),TRANSPOSE(_xlfn._xlws.FILTER('Rot.Out'!Q:Q,('Rot.Out'!O:O=ED.LookUps!K573)*('Rot.Out'!V:V="Yes")))),"")</f>
        <v/>
      </c>
    </row>
    <row r="574" spans="1:12 1207:1207" x14ac:dyDescent="0.35">
      <c r="A574" t="e">
        <f>EnterData!#REF!</f>
        <v>#REF!</v>
      </c>
      <c r="B574" t="e" cm="1">
        <f t="array" ref="B574">IF(OR(A574="",A574=0),"",IFERROR(_xlfn._xlws.FILTER(#REF! &amp; "",#REF!=ED.LookUps!A574),""))</f>
        <v>#REF!</v>
      </c>
      <c r="G574" t="str" cm="1">
        <f t="array" ref="G574">IFERROR(_xlfn._xlws.FILTER(_xlfn.ANCHORARRAY(B574),_xlfn.ANCHORARRAY(B574)&lt;&gt;0),"")</f>
        <v/>
      </c>
      <c r="K574">
        <f>EnterData!F578</f>
        <v>0</v>
      </c>
      <c r="L574" t="str" cm="1">
        <f t="array" aca="1" ref="L574" ca="1">IFERROR(IF(G574&lt;&gt;"",_xlfn.ANCHORARRAY(G574),IF(OR(K574=0,K574=""),TRANSPOSE(T.Name),TRANSPOSE(_xlfn._xlws.FILTER('Rot.Out'!Q:Q &amp; "",('Rot.Out'!O:O=ED.LookUps!K574)*('Rot.Out'!V:V&lt;&gt;"Yes"))))),"Error please report")</f>
        <v>Error please report</v>
      </c>
      <c r="ATK574" t="str" cm="1">
        <f t="array" ref="ATK574">IFERROR(IF(K574=0,TRANSPOSE(_xlfn.ANCHORARRAY(#REF!)),TRANSPOSE(_xlfn._xlws.FILTER('Rot.Out'!Q:Q,('Rot.Out'!O:O=ED.LookUps!K574)*('Rot.Out'!V:V="Yes")))),"")</f>
        <v/>
      </c>
    </row>
    <row r="575" spans="1:12 1207:1207" x14ac:dyDescent="0.35">
      <c r="A575" t="e">
        <f>EnterData!#REF!</f>
        <v>#REF!</v>
      </c>
      <c r="B575" t="e" cm="1">
        <f t="array" ref="B575">IF(OR(A575="",A575=0),"",IFERROR(_xlfn._xlws.FILTER(#REF! &amp; "",#REF!=ED.LookUps!A575),""))</f>
        <v>#REF!</v>
      </c>
      <c r="G575" t="str" cm="1">
        <f t="array" ref="G575">IFERROR(_xlfn._xlws.FILTER(_xlfn.ANCHORARRAY(B575),_xlfn.ANCHORARRAY(B575)&lt;&gt;0),"")</f>
        <v/>
      </c>
      <c r="K575">
        <f>EnterData!F579</f>
        <v>0</v>
      </c>
      <c r="L575" t="str" cm="1">
        <f t="array" aca="1" ref="L575" ca="1">IFERROR(IF(G575&lt;&gt;"",_xlfn.ANCHORARRAY(G575),IF(OR(K575=0,K575=""),TRANSPOSE(T.Name),TRANSPOSE(_xlfn._xlws.FILTER('Rot.Out'!Q:Q &amp; "",('Rot.Out'!O:O=ED.LookUps!K575)*('Rot.Out'!V:V&lt;&gt;"Yes"))))),"Error please report")</f>
        <v>Error please report</v>
      </c>
      <c r="ATK575" t="str" cm="1">
        <f t="array" ref="ATK575">IFERROR(IF(K575=0,TRANSPOSE(_xlfn.ANCHORARRAY(#REF!)),TRANSPOSE(_xlfn._xlws.FILTER('Rot.Out'!Q:Q,('Rot.Out'!O:O=ED.LookUps!K575)*('Rot.Out'!V:V="Yes")))),"")</f>
        <v/>
      </c>
    </row>
    <row r="576" spans="1:12 1207:1207" x14ac:dyDescent="0.35">
      <c r="A576" t="e">
        <f>EnterData!#REF!</f>
        <v>#REF!</v>
      </c>
      <c r="B576" t="e" cm="1">
        <f t="array" ref="B576">IF(OR(A576="",A576=0),"",IFERROR(_xlfn._xlws.FILTER(#REF! &amp; "",#REF!=ED.LookUps!A576),""))</f>
        <v>#REF!</v>
      </c>
      <c r="G576" t="str" cm="1">
        <f t="array" ref="G576">IFERROR(_xlfn._xlws.FILTER(_xlfn.ANCHORARRAY(B576),_xlfn.ANCHORARRAY(B576)&lt;&gt;0),"")</f>
        <v/>
      </c>
      <c r="K576">
        <f>EnterData!F580</f>
        <v>0</v>
      </c>
      <c r="L576" t="str" cm="1">
        <f t="array" aca="1" ref="L576" ca="1">IFERROR(IF(G576&lt;&gt;"",_xlfn.ANCHORARRAY(G576),IF(OR(K576=0,K576=""),TRANSPOSE(T.Name),TRANSPOSE(_xlfn._xlws.FILTER('Rot.Out'!Q:Q &amp; "",('Rot.Out'!O:O=ED.LookUps!K576)*('Rot.Out'!V:V&lt;&gt;"Yes"))))),"Error please report")</f>
        <v>Error please report</v>
      </c>
      <c r="ATK576" t="str" cm="1">
        <f t="array" ref="ATK576">IFERROR(IF(K576=0,TRANSPOSE(_xlfn.ANCHORARRAY(#REF!)),TRANSPOSE(_xlfn._xlws.FILTER('Rot.Out'!Q:Q,('Rot.Out'!O:O=ED.LookUps!K576)*('Rot.Out'!V:V="Yes")))),"")</f>
        <v/>
      </c>
    </row>
    <row r="577" spans="1:12 1207:1207" x14ac:dyDescent="0.35">
      <c r="A577" t="e">
        <f>EnterData!#REF!</f>
        <v>#REF!</v>
      </c>
      <c r="B577" t="e" cm="1">
        <f t="array" ref="B577">IF(OR(A577="",A577=0),"",IFERROR(_xlfn._xlws.FILTER(#REF! &amp; "",#REF!=ED.LookUps!A577),""))</f>
        <v>#REF!</v>
      </c>
      <c r="G577" t="str" cm="1">
        <f t="array" ref="G577">IFERROR(_xlfn._xlws.FILTER(_xlfn.ANCHORARRAY(B577),_xlfn.ANCHORARRAY(B577)&lt;&gt;0),"")</f>
        <v/>
      </c>
      <c r="K577">
        <f>EnterData!F581</f>
        <v>0</v>
      </c>
      <c r="L577" t="str" cm="1">
        <f t="array" aca="1" ref="L577" ca="1">IFERROR(IF(G577&lt;&gt;"",_xlfn.ANCHORARRAY(G577),IF(OR(K577=0,K577=""),TRANSPOSE(T.Name),TRANSPOSE(_xlfn._xlws.FILTER('Rot.Out'!Q:Q &amp; "",('Rot.Out'!O:O=ED.LookUps!K577)*('Rot.Out'!V:V&lt;&gt;"Yes"))))),"Error please report")</f>
        <v>Error please report</v>
      </c>
      <c r="ATK577" t="str" cm="1">
        <f t="array" ref="ATK577">IFERROR(IF(K577=0,TRANSPOSE(_xlfn.ANCHORARRAY(#REF!)),TRANSPOSE(_xlfn._xlws.FILTER('Rot.Out'!Q:Q,('Rot.Out'!O:O=ED.LookUps!K577)*('Rot.Out'!V:V="Yes")))),"")</f>
        <v/>
      </c>
    </row>
    <row r="578" spans="1:12 1207:1207" x14ac:dyDescent="0.35">
      <c r="A578" t="e">
        <f>EnterData!#REF!</f>
        <v>#REF!</v>
      </c>
      <c r="B578" t="e" cm="1">
        <f t="array" ref="B578">IF(OR(A578="",A578=0),"",IFERROR(_xlfn._xlws.FILTER(#REF! &amp; "",#REF!=ED.LookUps!A578),""))</f>
        <v>#REF!</v>
      </c>
      <c r="G578" t="str" cm="1">
        <f t="array" ref="G578">IFERROR(_xlfn._xlws.FILTER(_xlfn.ANCHORARRAY(B578),_xlfn.ANCHORARRAY(B578)&lt;&gt;0),"")</f>
        <v/>
      </c>
      <c r="K578">
        <f>EnterData!F582</f>
        <v>0</v>
      </c>
      <c r="L578" t="str" cm="1">
        <f t="array" aca="1" ref="L578" ca="1">IFERROR(IF(G578&lt;&gt;"",_xlfn.ANCHORARRAY(G578),IF(OR(K578=0,K578=""),TRANSPOSE(T.Name),TRANSPOSE(_xlfn._xlws.FILTER('Rot.Out'!Q:Q &amp; "",('Rot.Out'!O:O=ED.LookUps!K578)*('Rot.Out'!V:V&lt;&gt;"Yes"))))),"Error please report")</f>
        <v>Error please report</v>
      </c>
      <c r="ATK578" t="str" cm="1">
        <f t="array" ref="ATK578">IFERROR(IF(K578=0,TRANSPOSE(_xlfn.ANCHORARRAY(#REF!)),TRANSPOSE(_xlfn._xlws.FILTER('Rot.Out'!Q:Q,('Rot.Out'!O:O=ED.LookUps!K578)*('Rot.Out'!V:V="Yes")))),"")</f>
        <v/>
      </c>
    </row>
    <row r="579" spans="1:12 1207:1207" x14ac:dyDescent="0.35">
      <c r="A579" t="e">
        <f>EnterData!#REF!</f>
        <v>#REF!</v>
      </c>
      <c r="B579" t="e" cm="1">
        <f t="array" ref="B579">IF(OR(A579="",A579=0),"",IFERROR(_xlfn._xlws.FILTER(#REF! &amp; "",#REF!=ED.LookUps!A579),""))</f>
        <v>#REF!</v>
      </c>
      <c r="G579" t="str" cm="1">
        <f t="array" ref="G579">IFERROR(_xlfn._xlws.FILTER(_xlfn.ANCHORARRAY(B579),_xlfn.ANCHORARRAY(B579)&lt;&gt;0),"")</f>
        <v/>
      </c>
      <c r="K579">
        <f>EnterData!F583</f>
        <v>0</v>
      </c>
      <c r="L579" t="str" cm="1">
        <f t="array" aca="1" ref="L579" ca="1">IFERROR(IF(G579&lt;&gt;"",_xlfn.ANCHORARRAY(G579),IF(OR(K579=0,K579=""),TRANSPOSE(T.Name),TRANSPOSE(_xlfn._xlws.FILTER('Rot.Out'!Q:Q &amp; "",('Rot.Out'!O:O=ED.LookUps!K579)*('Rot.Out'!V:V&lt;&gt;"Yes"))))),"Error please report")</f>
        <v>Error please report</v>
      </c>
      <c r="ATK579" t="str" cm="1">
        <f t="array" ref="ATK579">IFERROR(IF(K579=0,TRANSPOSE(_xlfn.ANCHORARRAY(#REF!)),TRANSPOSE(_xlfn._xlws.FILTER('Rot.Out'!Q:Q,('Rot.Out'!O:O=ED.LookUps!K579)*('Rot.Out'!V:V="Yes")))),"")</f>
        <v/>
      </c>
    </row>
    <row r="580" spans="1:12 1207:1207" x14ac:dyDescent="0.35">
      <c r="A580" t="e">
        <f>EnterData!#REF!</f>
        <v>#REF!</v>
      </c>
      <c r="B580" t="e" cm="1">
        <f t="array" ref="B580">IF(OR(A580="",A580=0),"",IFERROR(_xlfn._xlws.FILTER(#REF! &amp; "",#REF!=ED.LookUps!A580),""))</f>
        <v>#REF!</v>
      </c>
      <c r="G580" t="str" cm="1">
        <f t="array" ref="G580">IFERROR(_xlfn._xlws.FILTER(_xlfn.ANCHORARRAY(B580),_xlfn.ANCHORARRAY(B580)&lt;&gt;0),"")</f>
        <v/>
      </c>
      <c r="K580">
        <f>EnterData!F584</f>
        <v>0</v>
      </c>
      <c r="L580" t="str" cm="1">
        <f t="array" aca="1" ref="L580" ca="1">IFERROR(IF(G580&lt;&gt;"",_xlfn.ANCHORARRAY(G580),IF(OR(K580=0,K580=""),TRANSPOSE(T.Name),TRANSPOSE(_xlfn._xlws.FILTER('Rot.Out'!Q:Q &amp; "",('Rot.Out'!O:O=ED.LookUps!K580)*('Rot.Out'!V:V&lt;&gt;"Yes"))))),"Error please report")</f>
        <v>Error please report</v>
      </c>
      <c r="ATK580" t="str" cm="1">
        <f t="array" ref="ATK580">IFERROR(IF(K580=0,TRANSPOSE(_xlfn.ANCHORARRAY(#REF!)),TRANSPOSE(_xlfn._xlws.FILTER('Rot.Out'!Q:Q,('Rot.Out'!O:O=ED.LookUps!K580)*('Rot.Out'!V:V="Yes")))),"")</f>
        <v/>
      </c>
    </row>
    <row r="581" spans="1:12 1207:1207" x14ac:dyDescent="0.35">
      <c r="A581" t="e">
        <f>EnterData!#REF!</f>
        <v>#REF!</v>
      </c>
      <c r="B581" t="e" cm="1">
        <f t="array" ref="B581">IF(OR(A581="",A581=0),"",IFERROR(_xlfn._xlws.FILTER(#REF! &amp; "",#REF!=ED.LookUps!A581),""))</f>
        <v>#REF!</v>
      </c>
      <c r="G581" t="str" cm="1">
        <f t="array" ref="G581">IFERROR(_xlfn._xlws.FILTER(_xlfn.ANCHORARRAY(B581),_xlfn.ANCHORARRAY(B581)&lt;&gt;0),"")</f>
        <v/>
      </c>
      <c r="K581">
        <f>EnterData!F585</f>
        <v>0</v>
      </c>
      <c r="L581" t="str" cm="1">
        <f t="array" aca="1" ref="L581" ca="1">IFERROR(IF(G581&lt;&gt;"",_xlfn.ANCHORARRAY(G581),IF(OR(K581=0,K581=""),TRANSPOSE(T.Name),TRANSPOSE(_xlfn._xlws.FILTER('Rot.Out'!Q:Q &amp; "",('Rot.Out'!O:O=ED.LookUps!K581)*('Rot.Out'!V:V&lt;&gt;"Yes"))))),"Error please report")</f>
        <v>Error please report</v>
      </c>
      <c r="ATK581" t="str" cm="1">
        <f t="array" ref="ATK581">IFERROR(IF(K581=0,TRANSPOSE(_xlfn.ANCHORARRAY(#REF!)),TRANSPOSE(_xlfn._xlws.FILTER('Rot.Out'!Q:Q,('Rot.Out'!O:O=ED.LookUps!K581)*('Rot.Out'!V:V="Yes")))),"")</f>
        <v/>
      </c>
    </row>
    <row r="582" spans="1:12 1207:1207" x14ac:dyDescent="0.35">
      <c r="A582" t="e">
        <f>EnterData!#REF!</f>
        <v>#REF!</v>
      </c>
      <c r="B582" t="e" cm="1">
        <f t="array" ref="B582">IF(OR(A582="",A582=0),"",IFERROR(_xlfn._xlws.FILTER(#REF! &amp; "",#REF!=ED.LookUps!A582),""))</f>
        <v>#REF!</v>
      </c>
      <c r="G582" t="str" cm="1">
        <f t="array" ref="G582">IFERROR(_xlfn._xlws.FILTER(_xlfn.ANCHORARRAY(B582),_xlfn.ANCHORARRAY(B582)&lt;&gt;0),"")</f>
        <v/>
      </c>
      <c r="K582">
        <f>EnterData!F586</f>
        <v>0</v>
      </c>
      <c r="L582" t="str" cm="1">
        <f t="array" aca="1" ref="L582" ca="1">IFERROR(IF(G582&lt;&gt;"",_xlfn.ANCHORARRAY(G582),IF(OR(K582=0,K582=""),TRANSPOSE(T.Name),TRANSPOSE(_xlfn._xlws.FILTER('Rot.Out'!Q:Q &amp; "",('Rot.Out'!O:O=ED.LookUps!K582)*('Rot.Out'!V:V&lt;&gt;"Yes"))))),"Error please report")</f>
        <v>Error please report</v>
      </c>
      <c r="ATK582" t="str" cm="1">
        <f t="array" ref="ATK582">IFERROR(IF(K582=0,TRANSPOSE(_xlfn.ANCHORARRAY(#REF!)),TRANSPOSE(_xlfn._xlws.FILTER('Rot.Out'!Q:Q,('Rot.Out'!O:O=ED.LookUps!K582)*('Rot.Out'!V:V="Yes")))),"")</f>
        <v/>
      </c>
    </row>
    <row r="583" spans="1:12 1207:1207" x14ac:dyDescent="0.35">
      <c r="A583" t="e">
        <f>EnterData!#REF!</f>
        <v>#REF!</v>
      </c>
      <c r="B583" t="e" cm="1">
        <f t="array" ref="B583">IF(OR(A583="",A583=0),"",IFERROR(_xlfn._xlws.FILTER(#REF! &amp; "",#REF!=ED.LookUps!A583),""))</f>
        <v>#REF!</v>
      </c>
      <c r="G583" t="str" cm="1">
        <f t="array" ref="G583">IFERROR(_xlfn._xlws.FILTER(_xlfn.ANCHORARRAY(B583),_xlfn.ANCHORARRAY(B583)&lt;&gt;0),"")</f>
        <v/>
      </c>
      <c r="K583">
        <f>EnterData!F587</f>
        <v>0</v>
      </c>
      <c r="L583" t="str" cm="1">
        <f t="array" aca="1" ref="L583" ca="1">IFERROR(IF(G583&lt;&gt;"",_xlfn.ANCHORARRAY(G583),IF(OR(K583=0,K583=""),TRANSPOSE(T.Name),TRANSPOSE(_xlfn._xlws.FILTER('Rot.Out'!Q:Q &amp; "",('Rot.Out'!O:O=ED.LookUps!K583)*('Rot.Out'!V:V&lt;&gt;"Yes"))))),"Error please report")</f>
        <v>Error please report</v>
      </c>
      <c r="ATK583" t="str" cm="1">
        <f t="array" ref="ATK583">IFERROR(IF(K583=0,TRANSPOSE(_xlfn.ANCHORARRAY(#REF!)),TRANSPOSE(_xlfn._xlws.FILTER('Rot.Out'!Q:Q,('Rot.Out'!O:O=ED.LookUps!K583)*('Rot.Out'!V:V="Yes")))),"")</f>
        <v/>
      </c>
    </row>
    <row r="584" spans="1:12 1207:1207" x14ac:dyDescent="0.35">
      <c r="A584" t="e">
        <f>EnterData!#REF!</f>
        <v>#REF!</v>
      </c>
      <c r="B584" t="e" cm="1">
        <f t="array" ref="B584">IF(OR(A584="",A584=0),"",IFERROR(_xlfn._xlws.FILTER(#REF! &amp; "",#REF!=ED.LookUps!A584),""))</f>
        <v>#REF!</v>
      </c>
      <c r="G584" t="str" cm="1">
        <f t="array" ref="G584">IFERROR(_xlfn._xlws.FILTER(_xlfn.ANCHORARRAY(B584),_xlfn.ANCHORARRAY(B584)&lt;&gt;0),"")</f>
        <v/>
      </c>
      <c r="K584">
        <f>EnterData!F588</f>
        <v>0</v>
      </c>
      <c r="L584" t="str" cm="1">
        <f t="array" aca="1" ref="L584" ca="1">IFERROR(IF(G584&lt;&gt;"",_xlfn.ANCHORARRAY(G584),IF(OR(K584=0,K584=""),TRANSPOSE(T.Name),TRANSPOSE(_xlfn._xlws.FILTER('Rot.Out'!Q:Q &amp; "",('Rot.Out'!O:O=ED.LookUps!K584)*('Rot.Out'!V:V&lt;&gt;"Yes"))))),"Error please report")</f>
        <v>Error please report</v>
      </c>
      <c r="ATK584" t="str" cm="1">
        <f t="array" ref="ATK584">IFERROR(IF(K584=0,TRANSPOSE(_xlfn.ANCHORARRAY(#REF!)),TRANSPOSE(_xlfn._xlws.FILTER('Rot.Out'!Q:Q,('Rot.Out'!O:O=ED.LookUps!K584)*('Rot.Out'!V:V="Yes")))),"")</f>
        <v/>
      </c>
    </row>
    <row r="585" spans="1:12 1207:1207" x14ac:dyDescent="0.35">
      <c r="A585" t="e">
        <f>EnterData!#REF!</f>
        <v>#REF!</v>
      </c>
      <c r="B585" t="e" cm="1">
        <f t="array" ref="B585">IF(OR(A585="",A585=0),"",IFERROR(_xlfn._xlws.FILTER(#REF! &amp; "",#REF!=ED.LookUps!A585),""))</f>
        <v>#REF!</v>
      </c>
      <c r="G585" t="str" cm="1">
        <f t="array" ref="G585">IFERROR(_xlfn._xlws.FILTER(_xlfn.ANCHORARRAY(B585),_xlfn.ANCHORARRAY(B585)&lt;&gt;0),"")</f>
        <v/>
      </c>
      <c r="K585">
        <f>EnterData!F589</f>
        <v>0</v>
      </c>
      <c r="L585" t="str" cm="1">
        <f t="array" aca="1" ref="L585" ca="1">IFERROR(IF(G585&lt;&gt;"",_xlfn.ANCHORARRAY(G585),IF(OR(K585=0,K585=""),TRANSPOSE(T.Name),TRANSPOSE(_xlfn._xlws.FILTER('Rot.Out'!Q:Q &amp; "",('Rot.Out'!O:O=ED.LookUps!K585)*('Rot.Out'!V:V&lt;&gt;"Yes"))))),"Error please report")</f>
        <v>Error please report</v>
      </c>
      <c r="ATK585" t="str" cm="1">
        <f t="array" ref="ATK585">IFERROR(IF(K585=0,TRANSPOSE(_xlfn.ANCHORARRAY(#REF!)),TRANSPOSE(_xlfn._xlws.FILTER('Rot.Out'!Q:Q,('Rot.Out'!O:O=ED.LookUps!K585)*('Rot.Out'!V:V="Yes")))),"")</f>
        <v/>
      </c>
    </row>
    <row r="586" spans="1:12 1207:1207" x14ac:dyDescent="0.35">
      <c r="A586" t="e">
        <f>EnterData!#REF!</f>
        <v>#REF!</v>
      </c>
      <c r="B586" t="e" cm="1">
        <f t="array" ref="B586">IF(OR(A586="",A586=0),"",IFERROR(_xlfn._xlws.FILTER(#REF! &amp; "",#REF!=ED.LookUps!A586),""))</f>
        <v>#REF!</v>
      </c>
      <c r="G586" t="str" cm="1">
        <f t="array" ref="G586">IFERROR(_xlfn._xlws.FILTER(_xlfn.ANCHORARRAY(B586),_xlfn.ANCHORARRAY(B586)&lt;&gt;0),"")</f>
        <v/>
      </c>
      <c r="K586">
        <f>EnterData!F590</f>
        <v>0</v>
      </c>
      <c r="L586" t="str" cm="1">
        <f t="array" aca="1" ref="L586" ca="1">IFERROR(IF(G586&lt;&gt;"",_xlfn.ANCHORARRAY(G586),IF(OR(K586=0,K586=""),TRANSPOSE(T.Name),TRANSPOSE(_xlfn._xlws.FILTER('Rot.Out'!Q:Q &amp; "",('Rot.Out'!O:O=ED.LookUps!K586)*('Rot.Out'!V:V&lt;&gt;"Yes"))))),"Error please report")</f>
        <v>Error please report</v>
      </c>
      <c r="ATK586" t="str" cm="1">
        <f t="array" ref="ATK586">IFERROR(IF(K586=0,TRANSPOSE(_xlfn.ANCHORARRAY(#REF!)),TRANSPOSE(_xlfn._xlws.FILTER('Rot.Out'!Q:Q,('Rot.Out'!O:O=ED.LookUps!K586)*('Rot.Out'!V:V="Yes")))),"")</f>
        <v/>
      </c>
    </row>
    <row r="587" spans="1:12 1207:1207" x14ac:dyDescent="0.35">
      <c r="A587" t="e">
        <f>EnterData!#REF!</f>
        <v>#REF!</v>
      </c>
      <c r="B587" t="e" cm="1">
        <f t="array" ref="B587">IF(OR(A587="",A587=0),"",IFERROR(_xlfn._xlws.FILTER(#REF! &amp; "",#REF!=ED.LookUps!A587),""))</f>
        <v>#REF!</v>
      </c>
      <c r="G587" t="str" cm="1">
        <f t="array" ref="G587">IFERROR(_xlfn._xlws.FILTER(_xlfn.ANCHORARRAY(B587),_xlfn.ANCHORARRAY(B587)&lt;&gt;0),"")</f>
        <v/>
      </c>
      <c r="K587">
        <f>EnterData!F591</f>
        <v>0</v>
      </c>
      <c r="L587" t="str" cm="1">
        <f t="array" aca="1" ref="L587" ca="1">IFERROR(IF(G587&lt;&gt;"",_xlfn.ANCHORARRAY(G587),IF(OR(K587=0,K587=""),TRANSPOSE(T.Name),TRANSPOSE(_xlfn._xlws.FILTER('Rot.Out'!Q:Q &amp; "",('Rot.Out'!O:O=ED.LookUps!K587)*('Rot.Out'!V:V&lt;&gt;"Yes"))))),"Error please report")</f>
        <v>Error please report</v>
      </c>
      <c r="ATK587" t="str" cm="1">
        <f t="array" ref="ATK587">IFERROR(IF(K587=0,TRANSPOSE(_xlfn.ANCHORARRAY(#REF!)),TRANSPOSE(_xlfn._xlws.FILTER('Rot.Out'!Q:Q,('Rot.Out'!O:O=ED.LookUps!K587)*('Rot.Out'!V:V="Yes")))),"")</f>
        <v/>
      </c>
    </row>
    <row r="588" spans="1:12 1207:1207" x14ac:dyDescent="0.35">
      <c r="A588" t="e">
        <f>EnterData!#REF!</f>
        <v>#REF!</v>
      </c>
      <c r="B588" t="e" cm="1">
        <f t="array" ref="B588">IF(OR(A588="",A588=0),"",IFERROR(_xlfn._xlws.FILTER(#REF! &amp; "",#REF!=ED.LookUps!A588),""))</f>
        <v>#REF!</v>
      </c>
      <c r="G588" t="str" cm="1">
        <f t="array" ref="G588">IFERROR(_xlfn._xlws.FILTER(_xlfn.ANCHORARRAY(B588),_xlfn.ANCHORARRAY(B588)&lt;&gt;0),"")</f>
        <v/>
      </c>
      <c r="K588">
        <f>EnterData!F592</f>
        <v>0</v>
      </c>
      <c r="L588" t="str" cm="1">
        <f t="array" aca="1" ref="L588" ca="1">IFERROR(IF(G588&lt;&gt;"",_xlfn.ANCHORARRAY(G588),IF(OR(K588=0,K588=""),TRANSPOSE(T.Name),TRANSPOSE(_xlfn._xlws.FILTER('Rot.Out'!Q:Q &amp; "",('Rot.Out'!O:O=ED.LookUps!K588)*('Rot.Out'!V:V&lt;&gt;"Yes"))))),"Error please report")</f>
        <v>Error please report</v>
      </c>
      <c r="ATK588" t="str" cm="1">
        <f t="array" ref="ATK588">IFERROR(IF(K588=0,TRANSPOSE(_xlfn.ANCHORARRAY(#REF!)),TRANSPOSE(_xlfn._xlws.FILTER('Rot.Out'!Q:Q,('Rot.Out'!O:O=ED.LookUps!K588)*('Rot.Out'!V:V="Yes")))),"")</f>
        <v/>
      </c>
    </row>
    <row r="589" spans="1:12 1207:1207" x14ac:dyDescent="0.35">
      <c r="A589" t="e">
        <f>EnterData!#REF!</f>
        <v>#REF!</v>
      </c>
      <c r="B589" t="e" cm="1">
        <f t="array" ref="B589">IF(OR(A589="",A589=0),"",IFERROR(_xlfn._xlws.FILTER(#REF! &amp; "",#REF!=ED.LookUps!A589),""))</f>
        <v>#REF!</v>
      </c>
      <c r="G589" t="str" cm="1">
        <f t="array" ref="G589">IFERROR(_xlfn._xlws.FILTER(_xlfn.ANCHORARRAY(B589),_xlfn.ANCHORARRAY(B589)&lt;&gt;0),"")</f>
        <v/>
      </c>
      <c r="K589">
        <f>EnterData!F593</f>
        <v>0</v>
      </c>
      <c r="L589" t="str" cm="1">
        <f t="array" aca="1" ref="L589" ca="1">IFERROR(IF(G589&lt;&gt;"",_xlfn.ANCHORARRAY(G589),IF(OR(K589=0,K589=""),TRANSPOSE(T.Name),TRANSPOSE(_xlfn._xlws.FILTER('Rot.Out'!Q:Q &amp; "",('Rot.Out'!O:O=ED.LookUps!K589)*('Rot.Out'!V:V&lt;&gt;"Yes"))))),"Error please report")</f>
        <v>Error please report</v>
      </c>
      <c r="ATK589" t="str" cm="1">
        <f t="array" ref="ATK589">IFERROR(IF(K589=0,TRANSPOSE(_xlfn.ANCHORARRAY(#REF!)),TRANSPOSE(_xlfn._xlws.FILTER('Rot.Out'!Q:Q,('Rot.Out'!O:O=ED.LookUps!K589)*('Rot.Out'!V:V="Yes")))),"")</f>
        <v/>
      </c>
    </row>
    <row r="590" spans="1:12 1207:1207" x14ac:dyDescent="0.35">
      <c r="A590" t="e">
        <f>EnterData!#REF!</f>
        <v>#REF!</v>
      </c>
      <c r="B590" t="e" cm="1">
        <f t="array" ref="B590">IF(OR(A590="",A590=0),"",IFERROR(_xlfn._xlws.FILTER(#REF! &amp; "",#REF!=ED.LookUps!A590),""))</f>
        <v>#REF!</v>
      </c>
      <c r="G590" t="str" cm="1">
        <f t="array" ref="G590">IFERROR(_xlfn._xlws.FILTER(_xlfn.ANCHORARRAY(B590),_xlfn.ANCHORARRAY(B590)&lt;&gt;0),"")</f>
        <v/>
      </c>
      <c r="K590">
        <f>EnterData!F594</f>
        <v>0</v>
      </c>
      <c r="L590" t="str" cm="1">
        <f t="array" aca="1" ref="L590" ca="1">IFERROR(IF(G590&lt;&gt;"",_xlfn.ANCHORARRAY(G590),IF(OR(K590=0,K590=""),TRANSPOSE(T.Name),TRANSPOSE(_xlfn._xlws.FILTER('Rot.Out'!Q:Q &amp; "",('Rot.Out'!O:O=ED.LookUps!K590)*('Rot.Out'!V:V&lt;&gt;"Yes"))))),"Error please report")</f>
        <v>Error please report</v>
      </c>
      <c r="ATK590" t="str" cm="1">
        <f t="array" ref="ATK590">IFERROR(IF(K590=0,TRANSPOSE(_xlfn.ANCHORARRAY(#REF!)),TRANSPOSE(_xlfn._xlws.FILTER('Rot.Out'!Q:Q,('Rot.Out'!O:O=ED.LookUps!K590)*('Rot.Out'!V:V="Yes")))),"")</f>
        <v/>
      </c>
    </row>
    <row r="591" spans="1:12 1207:1207" x14ac:dyDescent="0.35">
      <c r="A591" t="e">
        <f>EnterData!#REF!</f>
        <v>#REF!</v>
      </c>
      <c r="B591" t="e" cm="1">
        <f t="array" ref="B591">IF(OR(A591="",A591=0),"",IFERROR(_xlfn._xlws.FILTER(#REF! &amp; "",#REF!=ED.LookUps!A591),""))</f>
        <v>#REF!</v>
      </c>
      <c r="G591" t="str" cm="1">
        <f t="array" ref="G591">IFERROR(_xlfn._xlws.FILTER(_xlfn.ANCHORARRAY(B591),_xlfn.ANCHORARRAY(B591)&lt;&gt;0),"")</f>
        <v/>
      </c>
      <c r="K591">
        <f>EnterData!F595</f>
        <v>0</v>
      </c>
      <c r="L591" t="str" cm="1">
        <f t="array" aca="1" ref="L591" ca="1">IFERROR(IF(G591&lt;&gt;"",_xlfn.ANCHORARRAY(G591),IF(OR(K591=0,K591=""),TRANSPOSE(T.Name),TRANSPOSE(_xlfn._xlws.FILTER('Rot.Out'!Q:Q &amp; "",('Rot.Out'!O:O=ED.LookUps!K591)*('Rot.Out'!V:V&lt;&gt;"Yes"))))),"Error please report")</f>
        <v>Error please report</v>
      </c>
      <c r="ATK591" t="str" cm="1">
        <f t="array" ref="ATK591">IFERROR(IF(K591=0,TRANSPOSE(_xlfn.ANCHORARRAY(#REF!)),TRANSPOSE(_xlfn._xlws.FILTER('Rot.Out'!Q:Q,('Rot.Out'!O:O=ED.LookUps!K591)*('Rot.Out'!V:V="Yes")))),"")</f>
        <v/>
      </c>
    </row>
    <row r="592" spans="1:12 1207:1207" x14ac:dyDescent="0.35">
      <c r="A592" t="e">
        <f>EnterData!#REF!</f>
        <v>#REF!</v>
      </c>
      <c r="B592" t="e" cm="1">
        <f t="array" ref="B592">IF(OR(A592="",A592=0),"",IFERROR(_xlfn._xlws.FILTER(#REF! &amp; "",#REF!=ED.LookUps!A592),""))</f>
        <v>#REF!</v>
      </c>
      <c r="G592" t="str" cm="1">
        <f t="array" ref="G592">IFERROR(_xlfn._xlws.FILTER(_xlfn.ANCHORARRAY(B592),_xlfn.ANCHORARRAY(B592)&lt;&gt;0),"")</f>
        <v/>
      </c>
      <c r="K592">
        <f>EnterData!F596</f>
        <v>0</v>
      </c>
      <c r="L592" t="str" cm="1">
        <f t="array" aca="1" ref="L592" ca="1">IFERROR(IF(G592&lt;&gt;"",_xlfn.ANCHORARRAY(G592),IF(OR(K592=0,K592=""),TRANSPOSE(T.Name),TRANSPOSE(_xlfn._xlws.FILTER('Rot.Out'!Q:Q &amp; "",('Rot.Out'!O:O=ED.LookUps!K592)*('Rot.Out'!V:V&lt;&gt;"Yes"))))),"Error please report")</f>
        <v>Error please report</v>
      </c>
      <c r="ATK592" t="str" cm="1">
        <f t="array" ref="ATK592">IFERROR(IF(K592=0,TRANSPOSE(_xlfn.ANCHORARRAY(#REF!)),TRANSPOSE(_xlfn._xlws.FILTER('Rot.Out'!Q:Q,('Rot.Out'!O:O=ED.LookUps!K592)*('Rot.Out'!V:V="Yes")))),"")</f>
        <v/>
      </c>
    </row>
    <row r="593" spans="1:12 1207:1207" x14ac:dyDescent="0.35">
      <c r="A593" t="e">
        <f>EnterData!#REF!</f>
        <v>#REF!</v>
      </c>
      <c r="B593" t="e" cm="1">
        <f t="array" ref="B593">IF(OR(A593="",A593=0),"",IFERROR(_xlfn._xlws.FILTER(#REF! &amp; "",#REF!=ED.LookUps!A593),""))</f>
        <v>#REF!</v>
      </c>
      <c r="G593" t="str" cm="1">
        <f t="array" ref="G593">IFERROR(_xlfn._xlws.FILTER(_xlfn.ANCHORARRAY(B593),_xlfn.ANCHORARRAY(B593)&lt;&gt;0),"")</f>
        <v/>
      </c>
      <c r="K593">
        <f>EnterData!F597</f>
        <v>0</v>
      </c>
      <c r="L593" t="str" cm="1">
        <f t="array" aca="1" ref="L593" ca="1">IFERROR(IF(G593&lt;&gt;"",_xlfn.ANCHORARRAY(G593),IF(OR(K593=0,K593=""),TRANSPOSE(T.Name),TRANSPOSE(_xlfn._xlws.FILTER('Rot.Out'!Q:Q &amp; "",('Rot.Out'!O:O=ED.LookUps!K593)*('Rot.Out'!V:V&lt;&gt;"Yes"))))),"Error please report")</f>
        <v>Error please report</v>
      </c>
      <c r="ATK593" t="str" cm="1">
        <f t="array" ref="ATK593">IFERROR(IF(K593=0,TRANSPOSE(_xlfn.ANCHORARRAY(#REF!)),TRANSPOSE(_xlfn._xlws.FILTER('Rot.Out'!Q:Q,('Rot.Out'!O:O=ED.LookUps!K593)*('Rot.Out'!V:V="Yes")))),"")</f>
        <v/>
      </c>
    </row>
    <row r="594" spans="1:12 1207:1207" x14ac:dyDescent="0.35">
      <c r="A594" t="e">
        <f>EnterData!#REF!</f>
        <v>#REF!</v>
      </c>
      <c r="B594" t="e" cm="1">
        <f t="array" ref="B594">IF(OR(A594="",A594=0),"",IFERROR(_xlfn._xlws.FILTER(#REF! &amp; "",#REF!=ED.LookUps!A594),""))</f>
        <v>#REF!</v>
      </c>
      <c r="G594" t="str" cm="1">
        <f t="array" ref="G594">IFERROR(_xlfn._xlws.FILTER(_xlfn.ANCHORARRAY(B594),_xlfn.ANCHORARRAY(B594)&lt;&gt;0),"")</f>
        <v/>
      </c>
      <c r="K594">
        <f>EnterData!F598</f>
        <v>0</v>
      </c>
      <c r="L594" t="str" cm="1">
        <f t="array" aca="1" ref="L594" ca="1">IFERROR(IF(G594&lt;&gt;"",_xlfn.ANCHORARRAY(G594),IF(OR(K594=0,K594=""),TRANSPOSE(T.Name),TRANSPOSE(_xlfn._xlws.FILTER('Rot.Out'!Q:Q &amp; "",('Rot.Out'!O:O=ED.LookUps!K594)*('Rot.Out'!V:V&lt;&gt;"Yes"))))),"Error please report")</f>
        <v>Error please report</v>
      </c>
      <c r="ATK594" t="str" cm="1">
        <f t="array" ref="ATK594">IFERROR(IF(K594=0,TRANSPOSE(_xlfn.ANCHORARRAY(#REF!)),TRANSPOSE(_xlfn._xlws.FILTER('Rot.Out'!Q:Q,('Rot.Out'!O:O=ED.LookUps!K594)*('Rot.Out'!V:V="Yes")))),"")</f>
        <v/>
      </c>
    </row>
    <row r="595" spans="1:12 1207:1207" x14ac:dyDescent="0.35">
      <c r="A595" t="e">
        <f>EnterData!#REF!</f>
        <v>#REF!</v>
      </c>
      <c r="B595" t="e" cm="1">
        <f t="array" ref="B595">IF(OR(A595="",A595=0),"",IFERROR(_xlfn._xlws.FILTER(#REF! &amp; "",#REF!=ED.LookUps!A595),""))</f>
        <v>#REF!</v>
      </c>
      <c r="G595" t="str" cm="1">
        <f t="array" ref="G595">IFERROR(_xlfn._xlws.FILTER(_xlfn.ANCHORARRAY(B595),_xlfn.ANCHORARRAY(B595)&lt;&gt;0),"")</f>
        <v/>
      </c>
      <c r="K595">
        <f>EnterData!F599</f>
        <v>0</v>
      </c>
      <c r="L595" t="str" cm="1">
        <f t="array" aca="1" ref="L595" ca="1">IFERROR(IF(G595&lt;&gt;"",_xlfn.ANCHORARRAY(G595),IF(OR(K595=0,K595=""),TRANSPOSE(T.Name),TRANSPOSE(_xlfn._xlws.FILTER('Rot.Out'!Q:Q &amp; "",('Rot.Out'!O:O=ED.LookUps!K595)*('Rot.Out'!V:V&lt;&gt;"Yes"))))),"Error please report")</f>
        <v>Error please report</v>
      </c>
      <c r="ATK595" t="str" cm="1">
        <f t="array" ref="ATK595">IFERROR(IF(K595=0,TRANSPOSE(_xlfn.ANCHORARRAY(#REF!)),TRANSPOSE(_xlfn._xlws.FILTER('Rot.Out'!Q:Q,('Rot.Out'!O:O=ED.LookUps!K595)*('Rot.Out'!V:V="Yes")))),"")</f>
        <v/>
      </c>
    </row>
    <row r="596" spans="1:12 1207:1207" x14ac:dyDescent="0.35">
      <c r="A596" t="e">
        <f>EnterData!#REF!</f>
        <v>#REF!</v>
      </c>
      <c r="B596" t="e" cm="1">
        <f t="array" ref="B596">IF(OR(A596="",A596=0),"",IFERROR(_xlfn._xlws.FILTER(#REF! &amp; "",#REF!=ED.LookUps!A596),""))</f>
        <v>#REF!</v>
      </c>
      <c r="G596" t="str" cm="1">
        <f t="array" ref="G596">IFERROR(_xlfn._xlws.FILTER(_xlfn.ANCHORARRAY(B596),_xlfn.ANCHORARRAY(B596)&lt;&gt;0),"")</f>
        <v/>
      </c>
      <c r="K596">
        <f>EnterData!F600</f>
        <v>0</v>
      </c>
      <c r="L596" t="str" cm="1">
        <f t="array" aca="1" ref="L596" ca="1">IFERROR(IF(G596&lt;&gt;"",_xlfn.ANCHORARRAY(G596),IF(OR(K596=0,K596=""),TRANSPOSE(T.Name),TRANSPOSE(_xlfn._xlws.FILTER('Rot.Out'!Q:Q &amp; "",('Rot.Out'!O:O=ED.LookUps!K596)*('Rot.Out'!V:V&lt;&gt;"Yes"))))),"Error please report")</f>
        <v>Error please report</v>
      </c>
      <c r="ATK596" t="str" cm="1">
        <f t="array" ref="ATK596">IFERROR(IF(K596=0,TRANSPOSE(_xlfn.ANCHORARRAY(#REF!)),TRANSPOSE(_xlfn._xlws.FILTER('Rot.Out'!Q:Q,('Rot.Out'!O:O=ED.LookUps!K596)*('Rot.Out'!V:V="Yes")))),"")</f>
        <v/>
      </c>
    </row>
    <row r="597" spans="1:12 1207:1207" x14ac:dyDescent="0.35">
      <c r="A597" t="e">
        <f>EnterData!#REF!</f>
        <v>#REF!</v>
      </c>
      <c r="B597" t="e" cm="1">
        <f t="array" ref="B597">IF(OR(A597="",A597=0),"",IFERROR(_xlfn._xlws.FILTER(#REF! &amp; "",#REF!=ED.LookUps!A597),""))</f>
        <v>#REF!</v>
      </c>
      <c r="G597" t="str" cm="1">
        <f t="array" ref="G597">IFERROR(_xlfn._xlws.FILTER(_xlfn.ANCHORARRAY(B597),_xlfn.ANCHORARRAY(B597)&lt;&gt;0),"")</f>
        <v/>
      </c>
      <c r="K597">
        <f>EnterData!F601</f>
        <v>0</v>
      </c>
      <c r="L597" t="str" cm="1">
        <f t="array" aca="1" ref="L597" ca="1">IFERROR(IF(G597&lt;&gt;"",_xlfn.ANCHORARRAY(G597),IF(OR(K597=0,K597=""),TRANSPOSE(T.Name),TRANSPOSE(_xlfn._xlws.FILTER('Rot.Out'!Q:Q &amp; "",('Rot.Out'!O:O=ED.LookUps!K597)*('Rot.Out'!V:V&lt;&gt;"Yes"))))),"Error please report")</f>
        <v>Error please report</v>
      </c>
      <c r="ATK597" t="str" cm="1">
        <f t="array" ref="ATK597">IFERROR(IF(K597=0,TRANSPOSE(_xlfn.ANCHORARRAY(#REF!)),TRANSPOSE(_xlfn._xlws.FILTER('Rot.Out'!Q:Q,('Rot.Out'!O:O=ED.LookUps!K597)*('Rot.Out'!V:V="Yes")))),"")</f>
        <v/>
      </c>
    </row>
    <row r="598" spans="1:12 1207:1207" x14ac:dyDescent="0.35">
      <c r="A598" t="e">
        <f>EnterData!#REF!</f>
        <v>#REF!</v>
      </c>
      <c r="B598" t="e" cm="1">
        <f t="array" ref="B598">IF(OR(A598="",A598=0),"",IFERROR(_xlfn._xlws.FILTER(#REF! &amp; "",#REF!=ED.LookUps!A598),""))</f>
        <v>#REF!</v>
      </c>
      <c r="G598" t="str" cm="1">
        <f t="array" ref="G598">IFERROR(_xlfn._xlws.FILTER(_xlfn.ANCHORARRAY(B598),_xlfn.ANCHORARRAY(B598)&lt;&gt;0),"")</f>
        <v/>
      </c>
      <c r="K598">
        <f>EnterData!F602</f>
        <v>0</v>
      </c>
      <c r="L598" t="str" cm="1">
        <f t="array" aca="1" ref="L598" ca="1">IFERROR(IF(G598&lt;&gt;"",_xlfn.ANCHORARRAY(G598),IF(OR(K598=0,K598=""),TRANSPOSE(T.Name),TRANSPOSE(_xlfn._xlws.FILTER('Rot.Out'!Q:Q &amp; "",('Rot.Out'!O:O=ED.LookUps!K598)*('Rot.Out'!V:V&lt;&gt;"Yes"))))),"Error please report")</f>
        <v>Error please report</v>
      </c>
      <c r="ATK598" t="str" cm="1">
        <f t="array" ref="ATK598">IFERROR(IF(K598=0,TRANSPOSE(_xlfn.ANCHORARRAY(#REF!)),TRANSPOSE(_xlfn._xlws.FILTER('Rot.Out'!Q:Q,('Rot.Out'!O:O=ED.LookUps!K598)*('Rot.Out'!V:V="Yes")))),"")</f>
        <v/>
      </c>
    </row>
    <row r="599" spans="1:12 1207:1207" x14ac:dyDescent="0.35">
      <c r="A599" t="e">
        <f>EnterData!#REF!</f>
        <v>#REF!</v>
      </c>
      <c r="B599" t="e" cm="1">
        <f t="array" ref="B599">IF(OR(A599="",A599=0),"",IFERROR(_xlfn._xlws.FILTER(#REF! &amp; "",#REF!=ED.LookUps!A599),""))</f>
        <v>#REF!</v>
      </c>
      <c r="G599" t="str" cm="1">
        <f t="array" ref="G599">IFERROR(_xlfn._xlws.FILTER(_xlfn.ANCHORARRAY(B599),_xlfn.ANCHORARRAY(B599)&lt;&gt;0),"")</f>
        <v/>
      </c>
      <c r="K599">
        <f>EnterData!F603</f>
        <v>0</v>
      </c>
      <c r="L599" t="str" cm="1">
        <f t="array" aca="1" ref="L599" ca="1">IFERROR(IF(G599&lt;&gt;"",_xlfn.ANCHORARRAY(G599),IF(OR(K599=0,K599=""),TRANSPOSE(T.Name),TRANSPOSE(_xlfn._xlws.FILTER('Rot.Out'!Q:Q &amp; "",('Rot.Out'!O:O=ED.LookUps!K599)*('Rot.Out'!V:V&lt;&gt;"Yes"))))),"Error please report")</f>
        <v>Error please report</v>
      </c>
      <c r="ATK599" t="str" cm="1">
        <f t="array" ref="ATK599">IFERROR(IF(K599=0,TRANSPOSE(_xlfn.ANCHORARRAY(#REF!)),TRANSPOSE(_xlfn._xlws.FILTER('Rot.Out'!Q:Q,('Rot.Out'!O:O=ED.LookUps!K599)*('Rot.Out'!V:V="Yes")))),"")</f>
        <v/>
      </c>
    </row>
    <row r="600" spans="1:12 1207:1207" x14ac:dyDescent="0.35">
      <c r="A600" t="e">
        <f>EnterData!#REF!</f>
        <v>#REF!</v>
      </c>
      <c r="B600" t="e" cm="1">
        <f t="array" ref="B600">IF(OR(A600="",A600=0),"",IFERROR(_xlfn._xlws.FILTER(#REF! &amp; "",#REF!=ED.LookUps!A600),""))</f>
        <v>#REF!</v>
      </c>
      <c r="G600" t="str" cm="1">
        <f t="array" ref="G600">IFERROR(_xlfn._xlws.FILTER(_xlfn.ANCHORARRAY(B600),_xlfn.ANCHORARRAY(B600)&lt;&gt;0),"")</f>
        <v/>
      </c>
      <c r="K600">
        <f>EnterData!F604</f>
        <v>0</v>
      </c>
      <c r="L600" t="str" cm="1">
        <f t="array" aca="1" ref="L600" ca="1">IFERROR(IF(G600&lt;&gt;"",_xlfn.ANCHORARRAY(G600),IF(OR(K600=0,K600=""),TRANSPOSE(T.Name),TRANSPOSE(_xlfn._xlws.FILTER('Rot.Out'!Q:Q &amp; "",('Rot.Out'!O:O=ED.LookUps!K600)*('Rot.Out'!V:V&lt;&gt;"Yes"))))),"Error please report")</f>
        <v>Error please report</v>
      </c>
      <c r="ATK600" t="str" cm="1">
        <f t="array" ref="ATK600">IFERROR(IF(K600=0,TRANSPOSE(_xlfn.ANCHORARRAY(#REF!)),TRANSPOSE(_xlfn._xlws.FILTER('Rot.Out'!Q:Q,('Rot.Out'!O:O=ED.LookUps!K600)*('Rot.Out'!V:V="Yes")))),"")</f>
        <v/>
      </c>
    </row>
    <row r="601" spans="1:12 1207:1207" x14ac:dyDescent="0.35">
      <c r="A601" t="e">
        <f>EnterData!#REF!</f>
        <v>#REF!</v>
      </c>
      <c r="B601" t="e" cm="1">
        <f t="array" ref="B601">IF(OR(A601="",A601=0),"",IFERROR(_xlfn._xlws.FILTER(#REF! &amp; "",#REF!=ED.LookUps!A601),""))</f>
        <v>#REF!</v>
      </c>
      <c r="G601" t="str" cm="1">
        <f t="array" ref="G601">IFERROR(_xlfn._xlws.FILTER(_xlfn.ANCHORARRAY(B601),_xlfn.ANCHORARRAY(B601)&lt;&gt;0),"")</f>
        <v/>
      </c>
      <c r="K601">
        <f>EnterData!F605</f>
        <v>0</v>
      </c>
      <c r="L601" t="str" cm="1">
        <f t="array" aca="1" ref="L601" ca="1">IFERROR(IF(G601&lt;&gt;"",_xlfn.ANCHORARRAY(G601),IF(OR(K601=0,K601=""),TRANSPOSE(T.Name),TRANSPOSE(_xlfn._xlws.FILTER('Rot.Out'!Q:Q &amp; "",('Rot.Out'!O:O=ED.LookUps!K601)*('Rot.Out'!V:V&lt;&gt;"Yes"))))),"Error please report")</f>
        <v>Error please report</v>
      </c>
      <c r="ATK601" t="str" cm="1">
        <f t="array" ref="ATK601">IFERROR(IF(K601=0,TRANSPOSE(_xlfn.ANCHORARRAY(#REF!)),TRANSPOSE(_xlfn._xlws.FILTER('Rot.Out'!Q:Q,('Rot.Out'!O:O=ED.LookUps!K601)*('Rot.Out'!V:V="Yes")))),"")</f>
        <v/>
      </c>
    </row>
    <row r="602" spans="1:12 1207:1207" x14ac:dyDescent="0.35">
      <c r="A602" t="e">
        <f>EnterData!#REF!</f>
        <v>#REF!</v>
      </c>
      <c r="B602" t="e" cm="1">
        <f t="array" ref="B602">IF(OR(A602="",A602=0),"",IFERROR(_xlfn._xlws.FILTER(#REF! &amp; "",#REF!=ED.LookUps!A602),""))</f>
        <v>#REF!</v>
      </c>
      <c r="G602" t="str" cm="1">
        <f t="array" ref="G602">IFERROR(_xlfn._xlws.FILTER(_xlfn.ANCHORARRAY(B602),_xlfn.ANCHORARRAY(B602)&lt;&gt;0),"")</f>
        <v/>
      </c>
      <c r="K602">
        <f>EnterData!F606</f>
        <v>0</v>
      </c>
      <c r="L602" t="str" cm="1">
        <f t="array" aca="1" ref="L602" ca="1">IFERROR(IF(G602&lt;&gt;"",_xlfn.ANCHORARRAY(G602),IF(OR(K602=0,K602=""),TRANSPOSE(T.Name),TRANSPOSE(_xlfn._xlws.FILTER('Rot.Out'!Q:Q &amp; "",('Rot.Out'!O:O=ED.LookUps!K602)*('Rot.Out'!V:V&lt;&gt;"Yes"))))),"Error please report")</f>
        <v>Error please report</v>
      </c>
      <c r="ATK602" t="str" cm="1">
        <f t="array" ref="ATK602">IFERROR(IF(K602=0,TRANSPOSE(_xlfn.ANCHORARRAY(#REF!)),TRANSPOSE(_xlfn._xlws.FILTER('Rot.Out'!Q:Q,('Rot.Out'!O:O=ED.LookUps!K602)*('Rot.Out'!V:V="Yes")))),"")</f>
        <v/>
      </c>
    </row>
    <row r="603" spans="1:12 1207:1207" x14ac:dyDescent="0.35">
      <c r="A603" t="e">
        <f>EnterData!#REF!</f>
        <v>#REF!</v>
      </c>
      <c r="B603" t="e" cm="1">
        <f t="array" ref="B603">IF(OR(A603="",A603=0),"",IFERROR(_xlfn._xlws.FILTER(#REF! &amp; "",#REF!=ED.LookUps!A603),""))</f>
        <v>#REF!</v>
      </c>
      <c r="G603" t="str" cm="1">
        <f t="array" ref="G603">IFERROR(_xlfn._xlws.FILTER(_xlfn.ANCHORARRAY(B603),_xlfn.ANCHORARRAY(B603)&lt;&gt;0),"")</f>
        <v/>
      </c>
      <c r="K603">
        <f>EnterData!F607</f>
        <v>0</v>
      </c>
      <c r="L603" t="str" cm="1">
        <f t="array" aca="1" ref="L603" ca="1">IFERROR(IF(G603&lt;&gt;"",_xlfn.ANCHORARRAY(G603),IF(OR(K603=0,K603=""),TRANSPOSE(T.Name),TRANSPOSE(_xlfn._xlws.FILTER('Rot.Out'!Q:Q &amp; "",('Rot.Out'!O:O=ED.LookUps!K603)*('Rot.Out'!V:V&lt;&gt;"Yes"))))),"Error please report")</f>
        <v>Error please report</v>
      </c>
      <c r="ATK603" t="str" cm="1">
        <f t="array" ref="ATK603">IFERROR(IF(K603=0,TRANSPOSE(_xlfn.ANCHORARRAY(#REF!)),TRANSPOSE(_xlfn._xlws.FILTER('Rot.Out'!Q:Q,('Rot.Out'!O:O=ED.LookUps!K603)*('Rot.Out'!V:V="Yes")))),"")</f>
        <v/>
      </c>
    </row>
    <row r="604" spans="1:12 1207:1207" x14ac:dyDescent="0.35">
      <c r="A604" t="e">
        <f>EnterData!#REF!</f>
        <v>#REF!</v>
      </c>
      <c r="B604" t="e" cm="1">
        <f t="array" ref="B604">IF(OR(A604="",A604=0),"",IFERROR(_xlfn._xlws.FILTER(#REF! &amp; "",#REF!=ED.LookUps!A604),""))</f>
        <v>#REF!</v>
      </c>
      <c r="G604" t="str" cm="1">
        <f t="array" ref="G604">IFERROR(_xlfn._xlws.FILTER(_xlfn.ANCHORARRAY(B604),_xlfn.ANCHORARRAY(B604)&lt;&gt;0),"")</f>
        <v/>
      </c>
      <c r="K604">
        <f>EnterData!F608</f>
        <v>0</v>
      </c>
      <c r="L604" t="str" cm="1">
        <f t="array" aca="1" ref="L604" ca="1">IFERROR(IF(G604&lt;&gt;"",_xlfn.ANCHORARRAY(G604),IF(OR(K604=0,K604=""),TRANSPOSE(T.Name),TRANSPOSE(_xlfn._xlws.FILTER('Rot.Out'!Q:Q &amp; "",('Rot.Out'!O:O=ED.LookUps!K604)*('Rot.Out'!V:V&lt;&gt;"Yes"))))),"Error please report")</f>
        <v>Error please report</v>
      </c>
      <c r="ATK604" t="str" cm="1">
        <f t="array" ref="ATK604">IFERROR(IF(K604=0,TRANSPOSE(_xlfn.ANCHORARRAY(#REF!)),TRANSPOSE(_xlfn._xlws.FILTER('Rot.Out'!Q:Q,('Rot.Out'!O:O=ED.LookUps!K604)*('Rot.Out'!V:V="Yes")))),"")</f>
        <v/>
      </c>
    </row>
    <row r="605" spans="1:12 1207:1207" x14ac:dyDescent="0.35">
      <c r="A605" t="e">
        <f>EnterData!#REF!</f>
        <v>#REF!</v>
      </c>
      <c r="B605" t="e" cm="1">
        <f t="array" ref="B605">IF(OR(A605="",A605=0),"",IFERROR(_xlfn._xlws.FILTER(#REF! &amp; "",#REF!=ED.LookUps!A605),""))</f>
        <v>#REF!</v>
      </c>
      <c r="G605" t="str" cm="1">
        <f t="array" ref="G605">IFERROR(_xlfn._xlws.FILTER(_xlfn.ANCHORARRAY(B605),_xlfn.ANCHORARRAY(B605)&lt;&gt;0),"")</f>
        <v/>
      </c>
      <c r="K605">
        <f>EnterData!F609</f>
        <v>0</v>
      </c>
      <c r="L605" t="str" cm="1">
        <f t="array" aca="1" ref="L605" ca="1">IFERROR(IF(G605&lt;&gt;"",_xlfn.ANCHORARRAY(G605),IF(OR(K605=0,K605=""),TRANSPOSE(T.Name),TRANSPOSE(_xlfn._xlws.FILTER('Rot.Out'!Q:Q &amp; "",('Rot.Out'!O:O=ED.LookUps!K605)*('Rot.Out'!V:V&lt;&gt;"Yes"))))),"Error please report")</f>
        <v>Error please report</v>
      </c>
      <c r="ATK605" t="str" cm="1">
        <f t="array" ref="ATK605">IFERROR(IF(K605=0,TRANSPOSE(_xlfn.ANCHORARRAY(#REF!)),TRANSPOSE(_xlfn._xlws.FILTER('Rot.Out'!Q:Q,('Rot.Out'!O:O=ED.LookUps!K605)*('Rot.Out'!V:V="Yes")))),"")</f>
        <v/>
      </c>
    </row>
    <row r="606" spans="1:12 1207:1207" x14ac:dyDescent="0.35">
      <c r="A606" t="e">
        <f>EnterData!#REF!</f>
        <v>#REF!</v>
      </c>
      <c r="B606" t="e" cm="1">
        <f t="array" ref="B606">IF(OR(A606="",A606=0),"",IFERROR(_xlfn._xlws.FILTER(#REF! &amp; "",#REF!=ED.LookUps!A606),""))</f>
        <v>#REF!</v>
      </c>
      <c r="G606" t="str" cm="1">
        <f t="array" ref="G606">IFERROR(_xlfn._xlws.FILTER(_xlfn.ANCHORARRAY(B606),_xlfn.ANCHORARRAY(B606)&lt;&gt;0),"")</f>
        <v/>
      </c>
      <c r="K606">
        <f>EnterData!F610</f>
        <v>0</v>
      </c>
      <c r="L606" t="str" cm="1">
        <f t="array" aca="1" ref="L606" ca="1">IFERROR(IF(G606&lt;&gt;"",_xlfn.ANCHORARRAY(G606),IF(OR(K606=0,K606=""),TRANSPOSE(T.Name),TRANSPOSE(_xlfn._xlws.FILTER('Rot.Out'!Q:Q &amp; "",('Rot.Out'!O:O=ED.LookUps!K606)*('Rot.Out'!V:V&lt;&gt;"Yes"))))),"Error please report")</f>
        <v>Error please report</v>
      </c>
      <c r="ATK606" t="str" cm="1">
        <f t="array" ref="ATK606">IFERROR(IF(K606=0,TRANSPOSE(_xlfn.ANCHORARRAY(#REF!)),TRANSPOSE(_xlfn._xlws.FILTER('Rot.Out'!Q:Q,('Rot.Out'!O:O=ED.LookUps!K606)*('Rot.Out'!V:V="Yes")))),"")</f>
        <v/>
      </c>
    </row>
    <row r="607" spans="1:12 1207:1207" x14ac:dyDescent="0.35">
      <c r="A607" t="e">
        <f>EnterData!#REF!</f>
        <v>#REF!</v>
      </c>
      <c r="B607" t="e" cm="1">
        <f t="array" ref="B607">IF(OR(A607="",A607=0),"",IFERROR(_xlfn._xlws.FILTER(#REF! &amp; "",#REF!=ED.LookUps!A607),""))</f>
        <v>#REF!</v>
      </c>
      <c r="G607" t="str" cm="1">
        <f t="array" ref="G607">IFERROR(_xlfn._xlws.FILTER(_xlfn.ANCHORARRAY(B607),_xlfn.ANCHORARRAY(B607)&lt;&gt;0),"")</f>
        <v/>
      </c>
      <c r="K607">
        <f>EnterData!F611</f>
        <v>0</v>
      </c>
      <c r="L607" t="str" cm="1">
        <f t="array" aca="1" ref="L607" ca="1">IFERROR(IF(G607&lt;&gt;"",_xlfn.ANCHORARRAY(G607),IF(OR(K607=0,K607=""),TRANSPOSE(T.Name),TRANSPOSE(_xlfn._xlws.FILTER('Rot.Out'!Q:Q &amp; "",('Rot.Out'!O:O=ED.LookUps!K607)*('Rot.Out'!V:V&lt;&gt;"Yes"))))),"Error please report")</f>
        <v>Error please report</v>
      </c>
      <c r="ATK607" t="str" cm="1">
        <f t="array" ref="ATK607">IFERROR(IF(K607=0,TRANSPOSE(_xlfn.ANCHORARRAY(#REF!)),TRANSPOSE(_xlfn._xlws.FILTER('Rot.Out'!Q:Q,('Rot.Out'!O:O=ED.LookUps!K607)*('Rot.Out'!V:V="Yes")))),"")</f>
        <v/>
      </c>
    </row>
    <row r="608" spans="1:12 1207:1207" x14ac:dyDescent="0.35">
      <c r="A608" t="e">
        <f>EnterData!#REF!</f>
        <v>#REF!</v>
      </c>
      <c r="B608" t="e" cm="1">
        <f t="array" ref="B608">IF(OR(A608="",A608=0),"",IFERROR(_xlfn._xlws.FILTER(#REF! &amp; "",#REF!=ED.LookUps!A608),""))</f>
        <v>#REF!</v>
      </c>
      <c r="G608" t="str" cm="1">
        <f t="array" ref="G608">IFERROR(_xlfn._xlws.FILTER(_xlfn.ANCHORARRAY(B608),_xlfn.ANCHORARRAY(B608)&lt;&gt;0),"")</f>
        <v/>
      </c>
      <c r="K608">
        <f>EnterData!F612</f>
        <v>0</v>
      </c>
      <c r="L608" t="str" cm="1">
        <f t="array" aca="1" ref="L608" ca="1">IFERROR(IF(G608&lt;&gt;"",_xlfn.ANCHORARRAY(G608),IF(OR(K608=0,K608=""),TRANSPOSE(T.Name),TRANSPOSE(_xlfn._xlws.FILTER('Rot.Out'!Q:Q &amp; "",('Rot.Out'!O:O=ED.LookUps!K608)*('Rot.Out'!V:V&lt;&gt;"Yes"))))),"Error please report")</f>
        <v>Error please report</v>
      </c>
      <c r="ATK608" t="str" cm="1">
        <f t="array" ref="ATK608">IFERROR(IF(K608=0,TRANSPOSE(_xlfn.ANCHORARRAY(#REF!)),TRANSPOSE(_xlfn._xlws.FILTER('Rot.Out'!Q:Q,('Rot.Out'!O:O=ED.LookUps!K608)*('Rot.Out'!V:V="Yes")))),"")</f>
        <v/>
      </c>
    </row>
    <row r="609" spans="1:12 1207:1207" x14ac:dyDescent="0.35">
      <c r="A609" t="e">
        <f>EnterData!#REF!</f>
        <v>#REF!</v>
      </c>
      <c r="B609" t="e" cm="1">
        <f t="array" ref="B609">IF(OR(A609="",A609=0),"",IFERROR(_xlfn._xlws.FILTER(#REF! &amp; "",#REF!=ED.LookUps!A609),""))</f>
        <v>#REF!</v>
      </c>
      <c r="G609" t="str" cm="1">
        <f t="array" ref="G609">IFERROR(_xlfn._xlws.FILTER(_xlfn.ANCHORARRAY(B609),_xlfn.ANCHORARRAY(B609)&lt;&gt;0),"")</f>
        <v/>
      </c>
      <c r="K609">
        <f>EnterData!F613</f>
        <v>0</v>
      </c>
      <c r="L609" t="str" cm="1">
        <f t="array" aca="1" ref="L609" ca="1">IFERROR(IF(G609&lt;&gt;"",_xlfn.ANCHORARRAY(G609),IF(OR(K609=0,K609=""),TRANSPOSE(T.Name),TRANSPOSE(_xlfn._xlws.FILTER('Rot.Out'!Q:Q &amp; "",('Rot.Out'!O:O=ED.LookUps!K609)*('Rot.Out'!V:V&lt;&gt;"Yes"))))),"Error please report")</f>
        <v>Error please report</v>
      </c>
      <c r="ATK609" t="str" cm="1">
        <f t="array" ref="ATK609">IFERROR(IF(K609=0,TRANSPOSE(_xlfn.ANCHORARRAY(#REF!)),TRANSPOSE(_xlfn._xlws.FILTER('Rot.Out'!Q:Q,('Rot.Out'!O:O=ED.LookUps!K609)*('Rot.Out'!V:V="Yes")))),"")</f>
        <v/>
      </c>
    </row>
    <row r="610" spans="1:12 1207:1207" x14ac:dyDescent="0.35">
      <c r="A610" t="e">
        <f>EnterData!#REF!</f>
        <v>#REF!</v>
      </c>
      <c r="B610" t="e" cm="1">
        <f t="array" ref="B610">IF(OR(A610="",A610=0),"",IFERROR(_xlfn._xlws.FILTER(#REF! &amp; "",#REF!=ED.LookUps!A610),""))</f>
        <v>#REF!</v>
      </c>
      <c r="G610" t="str" cm="1">
        <f t="array" ref="G610">IFERROR(_xlfn._xlws.FILTER(_xlfn.ANCHORARRAY(B610),_xlfn.ANCHORARRAY(B610)&lt;&gt;0),"")</f>
        <v/>
      </c>
      <c r="K610">
        <f>EnterData!F614</f>
        <v>0</v>
      </c>
      <c r="L610" t="str" cm="1">
        <f t="array" aca="1" ref="L610" ca="1">IFERROR(IF(G610&lt;&gt;"",_xlfn.ANCHORARRAY(G610),IF(OR(K610=0,K610=""),TRANSPOSE(T.Name),TRANSPOSE(_xlfn._xlws.FILTER('Rot.Out'!Q:Q &amp; "",('Rot.Out'!O:O=ED.LookUps!K610)*('Rot.Out'!V:V&lt;&gt;"Yes"))))),"Error please report")</f>
        <v>Error please report</v>
      </c>
      <c r="ATK610" t="str" cm="1">
        <f t="array" ref="ATK610">IFERROR(IF(K610=0,TRANSPOSE(_xlfn.ANCHORARRAY(#REF!)),TRANSPOSE(_xlfn._xlws.FILTER('Rot.Out'!Q:Q,('Rot.Out'!O:O=ED.LookUps!K610)*('Rot.Out'!V:V="Yes")))),"")</f>
        <v/>
      </c>
    </row>
    <row r="611" spans="1:12 1207:1207" x14ac:dyDescent="0.35">
      <c r="A611" t="e">
        <f>EnterData!#REF!</f>
        <v>#REF!</v>
      </c>
      <c r="B611" t="e" cm="1">
        <f t="array" ref="B611">IF(OR(A611="",A611=0),"",IFERROR(_xlfn._xlws.FILTER(#REF! &amp; "",#REF!=ED.LookUps!A611),""))</f>
        <v>#REF!</v>
      </c>
      <c r="G611" t="str" cm="1">
        <f t="array" ref="G611">IFERROR(_xlfn._xlws.FILTER(_xlfn.ANCHORARRAY(B611),_xlfn.ANCHORARRAY(B611)&lt;&gt;0),"")</f>
        <v/>
      </c>
      <c r="K611">
        <f>EnterData!F615</f>
        <v>0</v>
      </c>
      <c r="L611" t="str" cm="1">
        <f t="array" aca="1" ref="L611" ca="1">IFERROR(IF(G611&lt;&gt;"",_xlfn.ANCHORARRAY(G611),IF(OR(K611=0,K611=""),TRANSPOSE(T.Name),TRANSPOSE(_xlfn._xlws.FILTER('Rot.Out'!Q:Q &amp; "",('Rot.Out'!O:O=ED.LookUps!K611)*('Rot.Out'!V:V&lt;&gt;"Yes"))))),"Error please report")</f>
        <v>Error please report</v>
      </c>
      <c r="ATK611" t="str" cm="1">
        <f t="array" ref="ATK611">IFERROR(IF(K611=0,TRANSPOSE(_xlfn.ANCHORARRAY(#REF!)),TRANSPOSE(_xlfn._xlws.FILTER('Rot.Out'!Q:Q,('Rot.Out'!O:O=ED.LookUps!K611)*('Rot.Out'!V:V="Yes")))),"")</f>
        <v/>
      </c>
    </row>
    <row r="612" spans="1:12 1207:1207" x14ac:dyDescent="0.35">
      <c r="A612" t="e">
        <f>EnterData!#REF!</f>
        <v>#REF!</v>
      </c>
      <c r="B612" t="e" cm="1">
        <f t="array" ref="B612">IF(OR(A612="",A612=0),"",IFERROR(_xlfn._xlws.FILTER(#REF! &amp; "",#REF!=ED.LookUps!A612),""))</f>
        <v>#REF!</v>
      </c>
      <c r="G612" t="str" cm="1">
        <f t="array" ref="G612">IFERROR(_xlfn._xlws.FILTER(_xlfn.ANCHORARRAY(B612),_xlfn.ANCHORARRAY(B612)&lt;&gt;0),"")</f>
        <v/>
      </c>
      <c r="K612">
        <f>EnterData!F616</f>
        <v>0</v>
      </c>
      <c r="L612" t="str" cm="1">
        <f t="array" aca="1" ref="L612" ca="1">IFERROR(IF(G612&lt;&gt;"",_xlfn.ANCHORARRAY(G612),IF(OR(K612=0,K612=""),TRANSPOSE(T.Name),TRANSPOSE(_xlfn._xlws.FILTER('Rot.Out'!Q:Q &amp; "",('Rot.Out'!O:O=ED.LookUps!K612)*('Rot.Out'!V:V&lt;&gt;"Yes"))))),"Error please report")</f>
        <v>Error please report</v>
      </c>
      <c r="ATK612" t="str" cm="1">
        <f t="array" ref="ATK612">IFERROR(IF(K612=0,TRANSPOSE(_xlfn.ANCHORARRAY(#REF!)),TRANSPOSE(_xlfn._xlws.FILTER('Rot.Out'!Q:Q,('Rot.Out'!O:O=ED.LookUps!K612)*('Rot.Out'!V:V="Yes")))),"")</f>
        <v/>
      </c>
    </row>
    <row r="613" spans="1:12 1207:1207" x14ac:dyDescent="0.35">
      <c r="A613" t="e">
        <f>EnterData!#REF!</f>
        <v>#REF!</v>
      </c>
      <c r="B613" t="e" cm="1">
        <f t="array" ref="B613">IF(OR(A613="",A613=0),"",IFERROR(_xlfn._xlws.FILTER(#REF! &amp; "",#REF!=ED.LookUps!A613),""))</f>
        <v>#REF!</v>
      </c>
      <c r="G613" t="str" cm="1">
        <f t="array" ref="G613">IFERROR(_xlfn._xlws.FILTER(_xlfn.ANCHORARRAY(B613),_xlfn.ANCHORARRAY(B613)&lt;&gt;0),"")</f>
        <v/>
      </c>
      <c r="K613">
        <f>EnterData!F617</f>
        <v>0</v>
      </c>
      <c r="L613" t="str" cm="1">
        <f t="array" aca="1" ref="L613" ca="1">IFERROR(IF(G613&lt;&gt;"",_xlfn.ANCHORARRAY(G613),IF(OR(K613=0,K613=""),TRANSPOSE(T.Name),TRANSPOSE(_xlfn._xlws.FILTER('Rot.Out'!Q:Q &amp; "",('Rot.Out'!O:O=ED.LookUps!K613)*('Rot.Out'!V:V&lt;&gt;"Yes"))))),"Error please report")</f>
        <v>Error please report</v>
      </c>
      <c r="ATK613" t="str" cm="1">
        <f t="array" ref="ATK613">IFERROR(IF(K613=0,TRANSPOSE(_xlfn.ANCHORARRAY(#REF!)),TRANSPOSE(_xlfn._xlws.FILTER('Rot.Out'!Q:Q,('Rot.Out'!O:O=ED.LookUps!K613)*('Rot.Out'!V:V="Yes")))),"")</f>
        <v/>
      </c>
    </row>
    <row r="614" spans="1:12 1207:1207" x14ac:dyDescent="0.35">
      <c r="A614" t="e">
        <f>EnterData!#REF!</f>
        <v>#REF!</v>
      </c>
      <c r="B614" t="e" cm="1">
        <f t="array" ref="B614">IF(OR(A614="",A614=0),"",IFERROR(_xlfn._xlws.FILTER(#REF! &amp; "",#REF!=ED.LookUps!A614),""))</f>
        <v>#REF!</v>
      </c>
      <c r="G614" t="str" cm="1">
        <f t="array" ref="G614">IFERROR(_xlfn._xlws.FILTER(_xlfn.ANCHORARRAY(B614),_xlfn.ANCHORARRAY(B614)&lt;&gt;0),"")</f>
        <v/>
      </c>
      <c r="K614">
        <f>EnterData!F618</f>
        <v>0</v>
      </c>
      <c r="L614" t="str" cm="1">
        <f t="array" aca="1" ref="L614" ca="1">IFERROR(IF(G614&lt;&gt;"",_xlfn.ANCHORARRAY(G614),IF(OR(K614=0,K614=""),TRANSPOSE(T.Name),TRANSPOSE(_xlfn._xlws.FILTER('Rot.Out'!Q:Q &amp; "",('Rot.Out'!O:O=ED.LookUps!K614)*('Rot.Out'!V:V&lt;&gt;"Yes"))))),"Error please report")</f>
        <v>Error please report</v>
      </c>
      <c r="ATK614" t="str" cm="1">
        <f t="array" ref="ATK614">IFERROR(IF(K614=0,TRANSPOSE(_xlfn.ANCHORARRAY(#REF!)),TRANSPOSE(_xlfn._xlws.FILTER('Rot.Out'!Q:Q,('Rot.Out'!O:O=ED.LookUps!K614)*('Rot.Out'!V:V="Yes")))),"")</f>
        <v/>
      </c>
    </row>
    <row r="615" spans="1:12 1207:1207" x14ac:dyDescent="0.35">
      <c r="A615" t="e">
        <f>EnterData!#REF!</f>
        <v>#REF!</v>
      </c>
      <c r="B615" t="e" cm="1">
        <f t="array" ref="B615">IF(OR(A615="",A615=0),"",IFERROR(_xlfn._xlws.FILTER(#REF! &amp; "",#REF!=ED.LookUps!A615),""))</f>
        <v>#REF!</v>
      </c>
      <c r="G615" t="str" cm="1">
        <f t="array" ref="G615">IFERROR(_xlfn._xlws.FILTER(_xlfn.ANCHORARRAY(B615),_xlfn.ANCHORARRAY(B615)&lt;&gt;0),"")</f>
        <v/>
      </c>
      <c r="K615">
        <f>EnterData!F619</f>
        <v>0</v>
      </c>
      <c r="L615" t="str" cm="1">
        <f t="array" aca="1" ref="L615" ca="1">IFERROR(IF(G615&lt;&gt;"",_xlfn.ANCHORARRAY(G615),IF(OR(K615=0,K615=""),TRANSPOSE(T.Name),TRANSPOSE(_xlfn._xlws.FILTER('Rot.Out'!Q:Q &amp; "",('Rot.Out'!O:O=ED.LookUps!K615)*('Rot.Out'!V:V&lt;&gt;"Yes"))))),"Error please report")</f>
        <v>Error please report</v>
      </c>
      <c r="ATK615" t="str" cm="1">
        <f t="array" ref="ATK615">IFERROR(IF(K615=0,TRANSPOSE(_xlfn.ANCHORARRAY(#REF!)),TRANSPOSE(_xlfn._xlws.FILTER('Rot.Out'!Q:Q,('Rot.Out'!O:O=ED.LookUps!K615)*('Rot.Out'!V:V="Yes")))),"")</f>
        <v/>
      </c>
    </row>
    <row r="616" spans="1:12 1207:1207" x14ac:dyDescent="0.35">
      <c r="A616" t="e">
        <f>EnterData!#REF!</f>
        <v>#REF!</v>
      </c>
      <c r="B616" t="e" cm="1">
        <f t="array" ref="B616">IF(OR(A616="",A616=0),"",IFERROR(_xlfn._xlws.FILTER(#REF! &amp; "",#REF!=ED.LookUps!A616),""))</f>
        <v>#REF!</v>
      </c>
      <c r="G616" t="str" cm="1">
        <f t="array" ref="G616">IFERROR(_xlfn._xlws.FILTER(_xlfn.ANCHORARRAY(B616),_xlfn.ANCHORARRAY(B616)&lt;&gt;0),"")</f>
        <v/>
      </c>
      <c r="K616">
        <f>EnterData!F620</f>
        <v>0</v>
      </c>
      <c r="L616" t="str" cm="1">
        <f t="array" aca="1" ref="L616" ca="1">IFERROR(IF(G616&lt;&gt;"",_xlfn.ANCHORARRAY(G616),IF(OR(K616=0,K616=""),TRANSPOSE(T.Name),TRANSPOSE(_xlfn._xlws.FILTER('Rot.Out'!Q:Q &amp; "",('Rot.Out'!O:O=ED.LookUps!K616)*('Rot.Out'!V:V&lt;&gt;"Yes"))))),"Error please report")</f>
        <v>Error please report</v>
      </c>
      <c r="ATK616" t="str" cm="1">
        <f t="array" ref="ATK616">IFERROR(IF(K616=0,TRANSPOSE(_xlfn.ANCHORARRAY(#REF!)),TRANSPOSE(_xlfn._xlws.FILTER('Rot.Out'!Q:Q,('Rot.Out'!O:O=ED.LookUps!K616)*('Rot.Out'!V:V="Yes")))),"")</f>
        <v/>
      </c>
    </row>
    <row r="617" spans="1:12 1207:1207" x14ac:dyDescent="0.35">
      <c r="A617" t="e">
        <f>EnterData!#REF!</f>
        <v>#REF!</v>
      </c>
      <c r="B617" t="e" cm="1">
        <f t="array" ref="B617">IF(OR(A617="",A617=0),"",IFERROR(_xlfn._xlws.FILTER(#REF! &amp; "",#REF!=ED.LookUps!A617),""))</f>
        <v>#REF!</v>
      </c>
      <c r="G617" t="str" cm="1">
        <f t="array" ref="G617">IFERROR(_xlfn._xlws.FILTER(_xlfn.ANCHORARRAY(B617),_xlfn.ANCHORARRAY(B617)&lt;&gt;0),"")</f>
        <v/>
      </c>
      <c r="K617">
        <f>EnterData!F621</f>
        <v>0</v>
      </c>
      <c r="L617" t="str" cm="1">
        <f t="array" aca="1" ref="L617" ca="1">IFERROR(IF(G617&lt;&gt;"",_xlfn.ANCHORARRAY(G617),IF(OR(K617=0,K617=""),TRANSPOSE(T.Name),TRANSPOSE(_xlfn._xlws.FILTER('Rot.Out'!Q:Q &amp; "",('Rot.Out'!O:O=ED.LookUps!K617)*('Rot.Out'!V:V&lt;&gt;"Yes"))))),"Error please report")</f>
        <v>Error please report</v>
      </c>
      <c r="ATK617" t="str" cm="1">
        <f t="array" ref="ATK617">IFERROR(IF(K617=0,TRANSPOSE(_xlfn.ANCHORARRAY(#REF!)),TRANSPOSE(_xlfn._xlws.FILTER('Rot.Out'!Q:Q,('Rot.Out'!O:O=ED.LookUps!K617)*('Rot.Out'!V:V="Yes")))),"")</f>
        <v/>
      </c>
    </row>
    <row r="618" spans="1:12 1207:1207" x14ac:dyDescent="0.35">
      <c r="A618" t="e">
        <f>EnterData!#REF!</f>
        <v>#REF!</v>
      </c>
      <c r="B618" t="e" cm="1">
        <f t="array" ref="B618">IF(OR(A618="",A618=0),"",IFERROR(_xlfn._xlws.FILTER(#REF! &amp; "",#REF!=ED.LookUps!A618),""))</f>
        <v>#REF!</v>
      </c>
      <c r="G618" t="str" cm="1">
        <f t="array" ref="G618">IFERROR(_xlfn._xlws.FILTER(_xlfn.ANCHORARRAY(B618),_xlfn.ANCHORARRAY(B618)&lt;&gt;0),"")</f>
        <v/>
      </c>
      <c r="K618">
        <f>EnterData!F622</f>
        <v>0</v>
      </c>
      <c r="L618" t="str" cm="1">
        <f t="array" aca="1" ref="L618" ca="1">IFERROR(IF(G618&lt;&gt;"",_xlfn.ANCHORARRAY(G618),IF(OR(K618=0,K618=""),TRANSPOSE(T.Name),TRANSPOSE(_xlfn._xlws.FILTER('Rot.Out'!Q:Q &amp; "",('Rot.Out'!O:O=ED.LookUps!K618)*('Rot.Out'!V:V&lt;&gt;"Yes"))))),"Error please report")</f>
        <v>Error please report</v>
      </c>
      <c r="ATK618" t="str" cm="1">
        <f t="array" ref="ATK618">IFERROR(IF(K618=0,TRANSPOSE(_xlfn.ANCHORARRAY(#REF!)),TRANSPOSE(_xlfn._xlws.FILTER('Rot.Out'!Q:Q,('Rot.Out'!O:O=ED.LookUps!K618)*('Rot.Out'!V:V="Yes")))),"")</f>
        <v/>
      </c>
    </row>
    <row r="619" spans="1:12 1207:1207" x14ac:dyDescent="0.35">
      <c r="A619" t="e">
        <f>EnterData!#REF!</f>
        <v>#REF!</v>
      </c>
      <c r="B619" t="e" cm="1">
        <f t="array" ref="B619">IF(OR(A619="",A619=0),"",IFERROR(_xlfn._xlws.FILTER(#REF! &amp; "",#REF!=ED.LookUps!A619),""))</f>
        <v>#REF!</v>
      </c>
      <c r="G619" t="str" cm="1">
        <f t="array" ref="G619">IFERROR(_xlfn._xlws.FILTER(_xlfn.ANCHORARRAY(B619),_xlfn.ANCHORARRAY(B619)&lt;&gt;0),"")</f>
        <v/>
      </c>
      <c r="K619">
        <f>EnterData!F623</f>
        <v>0</v>
      </c>
      <c r="L619" t="str" cm="1">
        <f t="array" aca="1" ref="L619" ca="1">IFERROR(IF(G619&lt;&gt;"",_xlfn.ANCHORARRAY(G619),IF(OR(K619=0,K619=""),TRANSPOSE(T.Name),TRANSPOSE(_xlfn._xlws.FILTER('Rot.Out'!Q:Q &amp; "",('Rot.Out'!O:O=ED.LookUps!K619)*('Rot.Out'!V:V&lt;&gt;"Yes"))))),"Error please report")</f>
        <v>Error please report</v>
      </c>
      <c r="ATK619" t="str" cm="1">
        <f t="array" ref="ATK619">IFERROR(IF(K619=0,TRANSPOSE(_xlfn.ANCHORARRAY(#REF!)),TRANSPOSE(_xlfn._xlws.FILTER('Rot.Out'!Q:Q,('Rot.Out'!O:O=ED.LookUps!K619)*('Rot.Out'!V:V="Yes")))),"")</f>
        <v/>
      </c>
    </row>
    <row r="620" spans="1:12 1207:1207" x14ac:dyDescent="0.35">
      <c r="A620" t="e">
        <f>EnterData!#REF!</f>
        <v>#REF!</v>
      </c>
      <c r="B620" t="e" cm="1">
        <f t="array" ref="B620">IF(OR(A620="",A620=0),"",IFERROR(_xlfn._xlws.FILTER(#REF! &amp; "",#REF!=ED.LookUps!A620),""))</f>
        <v>#REF!</v>
      </c>
      <c r="G620" t="str" cm="1">
        <f t="array" ref="G620">IFERROR(_xlfn._xlws.FILTER(_xlfn.ANCHORARRAY(B620),_xlfn.ANCHORARRAY(B620)&lt;&gt;0),"")</f>
        <v/>
      </c>
      <c r="K620">
        <f>EnterData!F624</f>
        <v>0</v>
      </c>
      <c r="L620" t="str" cm="1">
        <f t="array" aca="1" ref="L620" ca="1">IFERROR(IF(G620&lt;&gt;"",_xlfn.ANCHORARRAY(G620),IF(OR(K620=0,K620=""),TRANSPOSE(T.Name),TRANSPOSE(_xlfn._xlws.FILTER('Rot.Out'!Q:Q &amp; "",('Rot.Out'!O:O=ED.LookUps!K620)*('Rot.Out'!V:V&lt;&gt;"Yes"))))),"Error please report")</f>
        <v>Error please report</v>
      </c>
      <c r="ATK620" t="str" cm="1">
        <f t="array" ref="ATK620">IFERROR(IF(K620=0,TRANSPOSE(_xlfn.ANCHORARRAY(#REF!)),TRANSPOSE(_xlfn._xlws.FILTER('Rot.Out'!Q:Q,('Rot.Out'!O:O=ED.LookUps!K620)*('Rot.Out'!V:V="Yes")))),"")</f>
        <v/>
      </c>
    </row>
    <row r="621" spans="1:12 1207:1207" x14ac:dyDescent="0.35">
      <c r="A621" t="e">
        <f>EnterData!#REF!</f>
        <v>#REF!</v>
      </c>
      <c r="B621" t="e" cm="1">
        <f t="array" ref="B621">IF(OR(A621="",A621=0),"",IFERROR(_xlfn._xlws.FILTER(#REF! &amp; "",#REF!=ED.LookUps!A621),""))</f>
        <v>#REF!</v>
      </c>
      <c r="G621" t="str" cm="1">
        <f t="array" ref="G621">IFERROR(_xlfn._xlws.FILTER(_xlfn.ANCHORARRAY(B621),_xlfn.ANCHORARRAY(B621)&lt;&gt;0),"")</f>
        <v/>
      </c>
      <c r="K621">
        <f>EnterData!F625</f>
        <v>0</v>
      </c>
      <c r="L621" t="str" cm="1">
        <f t="array" aca="1" ref="L621" ca="1">IFERROR(IF(G621&lt;&gt;"",_xlfn.ANCHORARRAY(G621),IF(OR(K621=0,K621=""),TRANSPOSE(T.Name),TRANSPOSE(_xlfn._xlws.FILTER('Rot.Out'!Q:Q &amp; "",('Rot.Out'!O:O=ED.LookUps!K621)*('Rot.Out'!V:V&lt;&gt;"Yes"))))),"Error please report")</f>
        <v>Error please report</v>
      </c>
      <c r="ATK621" t="str" cm="1">
        <f t="array" ref="ATK621">IFERROR(IF(K621=0,TRANSPOSE(_xlfn.ANCHORARRAY(#REF!)),TRANSPOSE(_xlfn._xlws.FILTER('Rot.Out'!Q:Q,('Rot.Out'!O:O=ED.LookUps!K621)*('Rot.Out'!V:V="Yes")))),"")</f>
        <v/>
      </c>
    </row>
    <row r="622" spans="1:12 1207:1207" x14ac:dyDescent="0.35">
      <c r="A622" t="e">
        <f>EnterData!#REF!</f>
        <v>#REF!</v>
      </c>
      <c r="B622" t="e" cm="1">
        <f t="array" ref="B622">IF(OR(A622="",A622=0),"",IFERROR(_xlfn._xlws.FILTER(#REF! &amp; "",#REF!=ED.LookUps!A622),""))</f>
        <v>#REF!</v>
      </c>
      <c r="G622" t="str" cm="1">
        <f t="array" ref="G622">IFERROR(_xlfn._xlws.FILTER(_xlfn.ANCHORARRAY(B622),_xlfn.ANCHORARRAY(B622)&lt;&gt;0),"")</f>
        <v/>
      </c>
      <c r="K622">
        <f>EnterData!F626</f>
        <v>0</v>
      </c>
      <c r="L622" t="str" cm="1">
        <f t="array" aca="1" ref="L622" ca="1">IFERROR(IF(G622&lt;&gt;"",_xlfn.ANCHORARRAY(G622),IF(OR(K622=0,K622=""),TRANSPOSE(T.Name),TRANSPOSE(_xlfn._xlws.FILTER('Rot.Out'!Q:Q &amp; "",('Rot.Out'!O:O=ED.LookUps!K622)*('Rot.Out'!V:V&lt;&gt;"Yes"))))),"Error please report")</f>
        <v>Error please report</v>
      </c>
      <c r="ATK622" t="str" cm="1">
        <f t="array" ref="ATK622">IFERROR(IF(K622=0,TRANSPOSE(_xlfn.ANCHORARRAY(#REF!)),TRANSPOSE(_xlfn._xlws.FILTER('Rot.Out'!Q:Q,('Rot.Out'!O:O=ED.LookUps!K622)*('Rot.Out'!V:V="Yes")))),"")</f>
        <v/>
      </c>
    </row>
    <row r="623" spans="1:12 1207:1207" x14ac:dyDescent="0.35">
      <c r="A623" t="e">
        <f>EnterData!#REF!</f>
        <v>#REF!</v>
      </c>
      <c r="B623" t="e" cm="1">
        <f t="array" ref="B623">IF(OR(A623="",A623=0),"",IFERROR(_xlfn._xlws.FILTER(#REF! &amp; "",#REF!=ED.LookUps!A623),""))</f>
        <v>#REF!</v>
      </c>
      <c r="G623" t="str" cm="1">
        <f t="array" ref="G623">IFERROR(_xlfn._xlws.FILTER(_xlfn.ANCHORARRAY(B623),_xlfn.ANCHORARRAY(B623)&lt;&gt;0),"")</f>
        <v/>
      </c>
      <c r="K623">
        <f>EnterData!F627</f>
        <v>0</v>
      </c>
      <c r="L623" t="str" cm="1">
        <f t="array" aca="1" ref="L623" ca="1">IFERROR(IF(G623&lt;&gt;"",_xlfn.ANCHORARRAY(G623),IF(OR(K623=0,K623=""),TRANSPOSE(T.Name),TRANSPOSE(_xlfn._xlws.FILTER('Rot.Out'!Q:Q &amp; "",('Rot.Out'!O:O=ED.LookUps!K623)*('Rot.Out'!V:V&lt;&gt;"Yes"))))),"Error please report")</f>
        <v>Error please report</v>
      </c>
      <c r="ATK623" t="str" cm="1">
        <f t="array" ref="ATK623">IFERROR(IF(K623=0,TRANSPOSE(_xlfn.ANCHORARRAY(#REF!)),TRANSPOSE(_xlfn._xlws.FILTER('Rot.Out'!Q:Q,('Rot.Out'!O:O=ED.LookUps!K623)*('Rot.Out'!V:V="Yes")))),"")</f>
        <v/>
      </c>
    </row>
    <row r="624" spans="1:12 1207:1207" x14ac:dyDescent="0.35">
      <c r="A624" t="e">
        <f>EnterData!#REF!</f>
        <v>#REF!</v>
      </c>
      <c r="B624" t="e" cm="1">
        <f t="array" ref="B624">IF(OR(A624="",A624=0),"",IFERROR(_xlfn._xlws.FILTER(#REF! &amp; "",#REF!=ED.LookUps!A624),""))</f>
        <v>#REF!</v>
      </c>
      <c r="G624" t="str" cm="1">
        <f t="array" ref="G624">IFERROR(_xlfn._xlws.FILTER(_xlfn.ANCHORARRAY(B624),_xlfn.ANCHORARRAY(B624)&lt;&gt;0),"")</f>
        <v/>
      </c>
      <c r="K624">
        <f>EnterData!F628</f>
        <v>0</v>
      </c>
      <c r="L624" t="str" cm="1">
        <f t="array" aca="1" ref="L624" ca="1">IFERROR(IF(G624&lt;&gt;"",_xlfn.ANCHORARRAY(G624),IF(OR(K624=0,K624=""),TRANSPOSE(T.Name),TRANSPOSE(_xlfn._xlws.FILTER('Rot.Out'!Q:Q &amp; "",('Rot.Out'!O:O=ED.LookUps!K624)*('Rot.Out'!V:V&lt;&gt;"Yes"))))),"Error please report")</f>
        <v>Error please report</v>
      </c>
      <c r="ATK624" t="str" cm="1">
        <f t="array" ref="ATK624">IFERROR(IF(K624=0,TRANSPOSE(_xlfn.ANCHORARRAY(#REF!)),TRANSPOSE(_xlfn._xlws.FILTER('Rot.Out'!Q:Q,('Rot.Out'!O:O=ED.LookUps!K624)*('Rot.Out'!V:V="Yes")))),"")</f>
        <v/>
      </c>
    </row>
    <row r="625" spans="1:12 1207:1207" x14ac:dyDescent="0.35">
      <c r="A625" t="e">
        <f>EnterData!#REF!</f>
        <v>#REF!</v>
      </c>
      <c r="B625" t="e" cm="1">
        <f t="array" ref="B625">IF(OR(A625="",A625=0),"",IFERROR(_xlfn._xlws.FILTER(#REF! &amp; "",#REF!=ED.LookUps!A625),""))</f>
        <v>#REF!</v>
      </c>
      <c r="G625" t="str" cm="1">
        <f t="array" ref="G625">IFERROR(_xlfn._xlws.FILTER(_xlfn.ANCHORARRAY(B625),_xlfn.ANCHORARRAY(B625)&lt;&gt;0),"")</f>
        <v/>
      </c>
      <c r="K625">
        <f>EnterData!F629</f>
        <v>0</v>
      </c>
      <c r="L625" t="str" cm="1">
        <f t="array" aca="1" ref="L625" ca="1">IFERROR(IF(G625&lt;&gt;"",_xlfn.ANCHORARRAY(G625),IF(OR(K625=0,K625=""),TRANSPOSE(T.Name),TRANSPOSE(_xlfn._xlws.FILTER('Rot.Out'!Q:Q &amp; "",('Rot.Out'!O:O=ED.LookUps!K625)*('Rot.Out'!V:V&lt;&gt;"Yes"))))),"Error please report")</f>
        <v>Error please report</v>
      </c>
      <c r="ATK625" t="str" cm="1">
        <f t="array" ref="ATK625">IFERROR(IF(K625=0,TRANSPOSE(_xlfn.ANCHORARRAY(#REF!)),TRANSPOSE(_xlfn._xlws.FILTER('Rot.Out'!Q:Q,('Rot.Out'!O:O=ED.LookUps!K625)*('Rot.Out'!V:V="Yes")))),"")</f>
        <v/>
      </c>
    </row>
    <row r="626" spans="1:12 1207:1207" x14ac:dyDescent="0.35">
      <c r="A626" t="e">
        <f>EnterData!#REF!</f>
        <v>#REF!</v>
      </c>
      <c r="B626" t="e" cm="1">
        <f t="array" ref="B626">IF(OR(A626="",A626=0),"",IFERROR(_xlfn._xlws.FILTER(#REF! &amp; "",#REF!=ED.LookUps!A626),""))</f>
        <v>#REF!</v>
      </c>
      <c r="G626" t="str" cm="1">
        <f t="array" ref="G626">IFERROR(_xlfn._xlws.FILTER(_xlfn.ANCHORARRAY(B626),_xlfn.ANCHORARRAY(B626)&lt;&gt;0),"")</f>
        <v/>
      </c>
      <c r="K626">
        <f>EnterData!F630</f>
        <v>0</v>
      </c>
      <c r="L626" t="str" cm="1">
        <f t="array" aca="1" ref="L626" ca="1">IFERROR(IF(G626&lt;&gt;"",_xlfn.ANCHORARRAY(G626),IF(OR(K626=0,K626=""),TRANSPOSE(T.Name),TRANSPOSE(_xlfn._xlws.FILTER('Rot.Out'!Q:Q &amp; "",('Rot.Out'!O:O=ED.LookUps!K626)*('Rot.Out'!V:V&lt;&gt;"Yes"))))),"Error please report")</f>
        <v>Error please report</v>
      </c>
      <c r="ATK626" t="str" cm="1">
        <f t="array" ref="ATK626">IFERROR(IF(K626=0,TRANSPOSE(_xlfn.ANCHORARRAY(#REF!)),TRANSPOSE(_xlfn._xlws.FILTER('Rot.Out'!Q:Q,('Rot.Out'!O:O=ED.LookUps!K626)*('Rot.Out'!V:V="Yes")))),"")</f>
        <v/>
      </c>
    </row>
    <row r="627" spans="1:12 1207:1207" x14ac:dyDescent="0.35">
      <c r="A627" t="e">
        <f>EnterData!#REF!</f>
        <v>#REF!</v>
      </c>
      <c r="B627" t="e" cm="1">
        <f t="array" ref="B627">IF(OR(A627="",A627=0),"",IFERROR(_xlfn._xlws.FILTER(#REF! &amp; "",#REF!=ED.LookUps!A627),""))</f>
        <v>#REF!</v>
      </c>
      <c r="G627" t="str" cm="1">
        <f t="array" ref="G627">IFERROR(_xlfn._xlws.FILTER(_xlfn.ANCHORARRAY(B627),_xlfn.ANCHORARRAY(B627)&lt;&gt;0),"")</f>
        <v/>
      </c>
      <c r="K627">
        <f>EnterData!F631</f>
        <v>0</v>
      </c>
      <c r="L627" t="str" cm="1">
        <f t="array" aca="1" ref="L627" ca="1">IFERROR(IF(G627&lt;&gt;"",_xlfn.ANCHORARRAY(G627),IF(OR(K627=0,K627=""),TRANSPOSE(T.Name),TRANSPOSE(_xlfn._xlws.FILTER('Rot.Out'!Q:Q &amp; "",('Rot.Out'!O:O=ED.LookUps!K627)*('Rot.Out'!V:V&lt;&gt;"Yes"))))),"Error please report")</f>
        <v>Error please report</v>
      </c>
      <c r="ATK627" t="str" cm="1">
        <f t="array" ref="ATK627">IFERROR(IF(K627=0,TRANSPOSE(_xlfn.ANCHORARRAY(#REF!)),TRANSPOSE(_xlfn._xlws.FILTER('Rot.Out'!Q:Q,('Rot.Out'!O:O=ED.LookUps!K627)*('Rot.Out'!V:V="Yes")))),"")</f>
        <v/>
      </c>
    </row>
    <row r="628" spans="1:12 1207:1207" x14ac:dyDescent="0.35">
      <c r="A628" t="e">
        <f>EnterData!#REF!</f>
        <v>#REF!</v>
      </c>
      <c r="B628" t="e" cm="1">
        <f t="array" ref="B628">IF(OR(A628="",A628=0),"",IFERROR(_xlfn._xlws.FILTER(#REF! &amp; "",#REF!=ED.LookUps!A628),""))</f>
        <v>#REF!</v>
      </c>
      <c r="G628" t="str" cm="1">
        <f t="array" ref="G628">IFERROR(_xlfn._xlws.FILTER(_xlfn.ANCHORARRAY(B628),_xlfn.ANCHORARRAY(B628)&lt;&gt;0),"")</f>
        <v/>
      </c>
      <c r="K628">
        <f>EnterData!F632</f>
        <v>0</v>
      </c>
      <c r="L628" t="str" cm="1">
        <f t="array" aca="1" ref="L628" ca="1">IFERROR(IF(G628&lt;&gt;"",_xlfn.ANCHORARRAY(G628),IF(OR(K628=0,K628=""),TRANSPOSE(T.Name),TRANSPOSE(_xlfn._xlws.FILTER('Rot.Out'!Q:Q &amp; "",('Rot.Out'!O:O=ED.LookUps!K628)*('Rot.Out'!V:V&lt;&gt;"Yes"))))),"Error please report")</f>
        <v>Error please report</v>
      </c>
      <c r="ATK628" t="str" cm="1">
        <f t="array" ref="ATK628">IFERROR(IF(K628=0,TRANSPOSE(_xlfn.ANCHORARRAY(#REF!)),TRANSPOSE(_xlfn._xlws.FILTER('Rot.Out'!Q:Q,('Rot.Out'!O:O=ED.LookUps!K628)*('Rot.Out'!V:V="Yes")))),"")</f>
        <v/>
      </c>
    </row>
    <row r="629" spans="1:12 1207:1207" x14ac:dyDescent="0.35">
      <c r="A629" t="e">
        <f>EnterData!#REF!</f>
        <v>#REF!</v>
      </c>
      <c r="B629" t="e" cm="1">
        <f t="array" ref="B629">IF(OR(A629="",A629=0),"",IFERROR(_xlfn._xlws.FILTER(#REF! &amp; "",#REF!=ED.LookUps!A629),""))</f>
        <v>#REF!</v>
      </c>
      <c r="G629" t="str" cm="1">
        <f t="array" ref="G629">IFERROR(_xlfn._xlws.FILTER(_xlfn.ANCHORARRAY(B629),_xlfn.ANCHORARRAY(B629)&lt;&gt;0),"")</f>
        <v/>
      </c>
      <c r="K629">
        <f>EnterData!F633</f>
        <v>0</v>
      </c>
      <c r="L629" t="str" cm="1">
        <f t="array" aca="1" ref="L629" ca="1">IFERROR(IF(G629&lt;&gt;"",_xlfn.ANCHORARRAY(G629),IF(OR(K629=0,K629=""),TRANSPOSE(T.Name),TRANSPOSE(_xlfn._xlws.FILTER('Rot.Out'!Q:Q &amp; "",('Rot.Out'!O:O=ED.LookUps!K629)*('Rot.Out'!V:V&lt;&gt;"Yes"))))),"Error please report")</f>
        <v>Error please report</v>
      </c>
      <c r="ATK629" t="str" cm="1">
        <f t="array" ref="ATK629">IFERROR(IF(K629=0,TRANSPOSE(_xlfn.ANCHORARRAY(#REF!)),TRANSPOSE(_xlfn._xlws.FILTER('Rot.Out'!Q:Q,('Rot.Out'!O:O=ED.LookUps!K629)*('Rot.Out'!V:V="Yes")))),"")</f>
        <v/>
      </c>
    </row>
    <row r="630" spans="1:12 1207:1207" x14ac:dyDescent="0.35">
      <c r="A630" t="e">
        <f>EnterData!#REF!</f>
        <v>#REF!</v>
      </c>
      <c r="B630" t="e" cm="1">
        <f t="array" ref="B630">IF(OR(A630="",A630=0),"",IFERROR(_xlfn._xlws.FILTER(#REF! &amp; "",#REF!=ED.LookUps!A630),""))</f>
        <v>#REF!</v>
      </c>
      <c r="G630" t="str" cm="1">
        <f t="array" ref="G630">IFERROR(_xlfn._xlws.FILTER(_xlfn.ANCHORARRAY(B630),_xlfn.ANCHORARRAY(B630)&lt;&gt;0),"")</f>
        <v/>
      </c>
      <c r="K630">
        <f>EnterData!F634</f>
        <v>0</v>
      </c>
      <c r="L630" t="str" cm="1">
        <f t="array" aca="1" ref="L630" ca="1">IFERROR(IF(G630&lt;&gt;"",_xlfn.ANCHORARRAY(G630),IF(OR(K630=0,K630=""),TRANSPOSE(T.Name),TRANSPOSE(_xlfn._xlws.FILTER('Rot.Out'!Q:Q &amp; "",('Rot.Out'!O:O=ED.LookUps!K630)*('Rot.Out'!V:V&lt;&gt;"Yes"))))),"Error please report")</f>
        <v>Error please report</v>
      </c>
      <c r="ATK630" t="str" cm="1">
        <f t="array" ref="ATK630">IFERROR(IF(K630=0,TRANSPOSE(_xlfn.ANCHORARRAY(#REF!)),TRANSPOSE(_xlfn._xlws.FILTER('Rot.Out'!Q:Q,('Rot.Out'!O:O=ED.LookUps!K630)*('Rot.Out'!V:V="Yes")))),"")</f>
        <v/>
      </c>
    </row>
    <row r="631" spans="1:12 1207:1207" x14ac:dyDescent="0.35">
      <c r="A631" t="e">
        <f>EnterData!#REF!</f>
        <v>#REF!</v>
      </c>
      <c r="B631" t="e" cm="1">
        <f t="array" ref="B631">IF(OR(A631="",A631=0),"",IFERROR(_xlfn._xlws.FILTER(#REF! &amp; "",#REF!=ED.LookUps!A631),""))</f>
        <v>#REF!</v>
      </c>
      <c r="G631" t="str" cm="1">
        <f t="array" ref="G631">IFERROR(_xlfn._xlws.FILTER(_xlfn.ANCHORARRAY(B631),_xlfn.ANCHORARRAY(B631)&lt;&gt;0),"")</f>
        <v/>
      </c>
      <c r="K631">
        <f>EnterData!F635</f>
        <v>0</v>
      </c>
      <c r="L631" t="str" cm="1">
        <f t="array" aca="1" ref="L631" ca="1">IFERROR(IF(G631&lt;&gt;"",_xlfn.ANCHORARRAY(G631),IF(OR(K631=0,K631=""),TRANSPOSE(T.Name),TRANSPOSE(_xlfn._xlws.FILTER('Rot.Out'!Q:Q &amp; "",('Rot.Out'!O:O=ED.LookUps!K631)*('Rot.Out'!V:V&lt;&gt;"Yes"))))),"Error please report")</f>
        <v>Error please report</v>
      </c>
      <c r="ATK631" t="str" cm="1">
        <f t="array" ref="ATK631">IFERROR(IF(K631=0,TRANSPOSE(_xlfn.ANCHORARRAY(#REF!)),TRANSPOSE(_xlfn._xlws.FILTER('Rot.Out'!Q:Q,('Rot.Out'!O:O=ED.LookUps!K631)*('Rot.Out'!V:V="Yes")))),"")</f>
        <v/>
      </c>
    </row>
    <row r="632" spans="1:12 1207:1207" x14ac:dyDescent="0.35">
      <c r="A632" t="e">
        <f>EnterData!#REF!</f>
        <v>#REF!</v>
      </c>
      <c r="B632" t="e" cm="1">
        <f t="array" ref="B632">IF(OR(A632="",A632=0),"",IFERROR(_xlfn._xlws.FILTER(#REF! &amp; "",#REF!=ED.LookUps!A632),""))</f>
        <v>#REF!</v>
      </c>
      <c r="G632" t="str" cm="1">
        <f t="array" ref="G632">IFERROR(_xlfn._xlws.FILTER(_xlfn.ANCHORARRAY(B632),_xlfn.ANCHORARRAY(B632)&lt;&gt;0),"")</f>
        <v/>
      </c>
      <c r="K632">
        <f>EnterData!F636</f>
        <v>0</v>
      </c>
      <c r="L632" t="str" cm="1">
        <f t="array" aca="1" ref="L632" ca="1">IFERROR(IF(G632&lt;&gt;"",_xlfn.ANCHORARRAY(G632),IF(OR(K632=0,K632=""),TRANSPOSE(T.Name),TRANSPOSE(_xlfn._xlws.FILTER('Rot.Out'!Q:Q &amp; "",('Rot.Out'!O:O=ED.LookUps!K632)*('Rot.Out'!V:V&lt;&gt;"Yes"))))),"Error please report")</f>
        <v>Error please report</v>
      </c>
      <c r="ATK632" t="str" cm="1">
        <f t="array" ref="ATK632">IFERROR(IF(K632=0,TRANSPOSE(_xlfn.ANCHORARRAY(#REF!)),TRANSPOSE(_xlfn._xlws.FILTER('Rot.Out'!Q:Q,('Rot.Out'!O:O=ED.LookUps!K632)*('Rot.Out'!V:V="Yes")))),"")</f>
        <v/>
      </c>
    </row>
    <row r="633" spans="1:12 1207:1207" x14ac:dyDescent="0.35">
      <c r="A633" t="e">
        <f>EnterData!#REF!</f>
        <v>#REF!</v>
      </c>
      <c r="B633" t="e" cm="1">
        <f t="array" ref="B633">IF(OR(A633="",A633=0),"",IFERROR(_xlfn._xlws.FILTER(#REF! &amp; "",#REF!=ED.LookUps!A633),""))</f>
        <v>#REF!</v>
      </c>
      <c r="G633" t="str" cm="1">
        <f t="array" ref="G633">IFERROR(_xlfn._xlws.FILTER(_xlfn.ANCHORARRAY(B633),_xlfn.ANCHORARRAY(B633)&lt;&gt;0),"")</f>
        <v/>
      </c>
      <c r="K633">
        <f>EnterData!F637</f>
        <v>0</v>
      </c>
      <c r="L633" t="str" cm="1">
        <f t="array" aca="1" ref="L633" ca="1">IFERROR(IF(G633&lt;&gt;"",_xlfn.ANCHORARRAY(G633),IF(OR(K633=0,K633=""),TRANSPOSE(T.Name),TRANSPOSE(_xlfn._xlws.FILTER('Rot.Out'!Q:Q &amp; "",('Rot.Out'!O:O=ED.LookUps!K633)*('Rot.Out'!V:V&lt;&gt;"Yes"))))),"Error please report")</f>
        <v>Error please report</v>
      </c>
      <c r="ATK633" t="str" cm="1">
        <f t="array" ref="ATK633">IFERROR(IF(K633=0,TRANSPOSE(_xlfn.ANCHORARRAY(#REF!)),TRANSPOSE(_xlfn._xlws.FILTER('Rot.Out'!Q:Q,('Rot.Out'!O:O=ED.LookUps!K633)*('Rot.Out'!V:V="Yes")))),"")</f>
        <v/>
      </c>
    </row>
    <row r="634" spans="1:12 1207:1207" x14ac:dyDescent="0.35">
      <c r="A634" t="e">
        <f>EnterData!#REF!</f>
        <v>#REF!</v>
      </c>
      <c r="B634" t="e" cm="1">
        <f t="array" ref="B634">IF(OR(A634="",A634=0),"",IFERROR(_xlfn._xlws.FILTER(#REF! &amp; "",#REF!=ED.LookUps!A634),""))</f>
        <v>#REF!</v>
      </c>
      <c r="G634" t="str" cm="1">
        <f t="array" ref="G634">IFERROR(_xlfn._xlws.FILTER(_xlfn.ANCHORARRAY(B634),_xlfn.ANCHORARRAY(B634)&lt;&gt;0),"")</f>
        <v/>
      </c>
      <c r="K634">
        <f>EnterData!F638</f>
        <v>0</v>
      </c>
      <c r="L634" t="str" cm="1">
        <f t="array" aca="1" ref="L634" ca="1">IFERROR(IF(G634&lt;&gt;"",_xlfn.ANCHORARRAY(G634),IF(OR(K634=0,K634=""),TRANSPOSE(T.Name),TRANSPOSE(_xlfn._xlws.FILTER('Rot.Out'!Q:Q &amp; "",('Rot.Out'!O:O=ED.LookUps!K634)*('Rot.Out'!V:V&lt;&gt;"Yes"))))),"Error please report")</f>
        <v>Error please report</v>
      </c>
      <c r="ATK634" t="str" cm="1">
        <f t="array" ref="ATK634">IFERROR(IF(K634=0,TRANSPOSE(_xlfn.ANCHORARRAY(#REF!)),TRANSPOSE(_xlfn._xlws.FILTER('Rot.Out'!Q:Q,('Rot.Out'!O:O=ED.LookUps!K634)*('Rot.Out'!V:V="Yes")))),"")</f>
        <v/>
      </c>
    </row>
    <row r="635" spans="1:12 1207:1207" x14ac:dyDescent="0.35">
      <c r="A635" t="e">
        <f>EnterData!#REF!</f>
        <v>#REF!</v>
      </c>
      <c r="B635" t="e" cm="1">
        <f t="array" ref="B635">IF(OR(A635="",A635=0),"",IFERROR(_xlfn._xlws.FILTER(#REF! &amp; "",#REF!=ED.LookUps!A635),""))</f>
        <v>#REF!</v>
      </c>
      <c r="G635" t="str" cm="1">
        <f t="array" ref="G635">IFERROR(_xlfn._xlws.FILTER(_xlfn.ANCHORARRAY(B635),_xlfn.ANCHORARRAY(B635)&lt;&gt;0),"")</f>
        <v/>
      </c>
      <c r="K635">
        <f>EnterData!F639</f>
        <v>0</v>
      </c>
      <c r="L635" t="str" cm="1">
        <f t="array" aca="1" ref="L635" ca="1">IFERROR(IF(G635&lt;&gt;"",_xlfn.ANCHORARRAY(G635),IF(OR(K635=0,K635=""),TRANSPOSE(T.Name),TRANSPOSE(_xlfn._xlws.FILTER('Rot.Out'!Q:Q &amp; "",('Rot.Out'!O:O=ED.LookUps!K635)*('Rot.Out'!V:V&lt;&gt;"Yes"))))),"Error please report")</f>
        <v>Error please report</v>
      </c>
      <c r="ATK635" t="str" cm="1">
        <f t="array" ref="ATK635">IFERROR(IF(K635=0,TRANSPOSE(_xlfn.ANCHORARRAY(#REF!)),TRANSPOSE(_xlfn._xlws.FILTER('Rot.Out'!Q:Q,('Rot.Out'!O:O=ED.LookUps!K635)*('Rot.Out'!V:V="Yes")))),"")</f>
        <v/>
      </c>
    </row>
    <row r="636" spans="1:12 1207:1207" x14ac:dyDescent="0.35">
      <c r="A636" t="e">
        <f>EnterData!#REF!</f>
        <v>#REF!</v>
      </c>
      <c r="B636" t="e" cm="1">
        <f t="array" ref="B636">IF(OR(A636="",A636=0),"",IFERROR(_xlfn._xlws.FILTER(#REF! &amp; "",#REF!=ED.LookUps!A636),""))</f>
        <v>#REF!</v>
      </c>
      <c r="G636" t="str" cm="1">
        <f t="array" ref="G636">IFERROR(_xlfn._xlws.FILTER(_xlfn.ANCHORARRAY(B636),_xlfn.ANCHORARRAY(B636)&lt;&gt;0),"")</f>
        <v/>
      </c>
      <c r="K636">
        <f>EnterData!F640</f>
        <v>0</v>
      </c>
      <c r="L636" t="str" cm="1">
        <f t="array" aca="1" ref="L636" ca="1">IFERROR(IF(G636&lt;&gt;"",_xlfn.ANCHORARRAY(G636),IF(OR(K636=0,K636=""),TRANSPOSE(T.Name),TRANSPOSE(_xlfn._xlws.FILTER('Rot.Out'!Q:Q &amp; "",('Rot.Out'!O:O=ED.LookUps!K636)*('Rot.Out'!V:V&lt;&gt;"Yes"))))),"Error please report")</f>
        <v>Error please report</v>
      </c>
      <c r="ATK636" t="str" cm="1">
        <f t="array" ref="ATK636">IFERROR(IF(K636=0,TRANSPOSE(_xlfn.ANCHORARRAY(#REF!)),TRANSPOSE(_xlfn._xlws.FILTER('Rot.Out'!Q:Q,('Rot.Out'!O:O=ED.LookUps!K636)*('Rot.Out'!V:V="Yes")))),"")</f>
        <v/>
      </c>
    </row>
    <row r="637" spans="1:12 1207:1207" x14ac:dyDescent="0.35">
      <c r="A637" t="e">
        <f>EnterData!#REF!</f>
        <v>#REF!</v>
      </c>
      <c r="B637" t="e" cm="1">
        <f t="array" ref="B637">IF(OR(A637="",A637=0),"",IFERROR(_xlfn._xlws.FILTER(#REF! &amp; "",#REF!=ED.LookUps!A637),""))</f>
        <v>#REF!</v>
      </c>
      <c r="G637" t="str" cm="1">
        <f t="array" ref="G637">IFERROR(_xlfn._xlws.FILTER(_xlfn.ANCHORARRAY(B637),_xlfn.ANCHORARRAY(B637)&lt;&gt;0),"")</f>
        <v/>
      </c>
      <c r="K637">
        <f>EnterData!F641</f>
        <v>0</v>
      </c>
      <c r="L637" t="str" cm="1">
        <f t="array" aca="1" ref="L637" ca="1">IFERROR(IF(G637&lt;&gt;"",_xlfn.ANCHORARRAY(G637),IF(OR(K637=0,K637=""),TRANSPOSE(T.Name),TRANSPOSE(_xlfn._xlws.FILTER('Rot.Out'!Q:Q &amp; "",('Rot.Out'!O:O=ED.LookUps!K637)*('Rot.Out'!V:V&lt;&gt;"Yes"))))),"Error please report")</f>
        <v>Error please report</v>
      </c>
      <c r="ATK637" t="str" cm="1">
        <f t="array" ref="ATK637">IFERROR(IF(K637=0,TRANSPOSE(_xlfn.ANCHORARRAY(#REF!)),TRANSPOSE(_xlfn._xlws.FILTER('Rot.Out'!Q:Q,('Rot.Out'!O:O=ED.LookUps!K637)*('Rot.Out'!V:V="Yes")))),"")</f>
        <v/>
      </c>
    </row>
    <row r="638" spans="1:12 1207:1207" x14ac:dyDescent="0.35">
      <c r="A638" t="e">
        <f>EnterData!#REF!</f>
        <v>#REF!</v>
      </c>
      <c r="B638" t="e" cm="1">
        <f t="array" ref="B638">IF(OR(A638="",A638=0),"",IFERROR(_xlfn._xlws.FILTER(#REF! &amp; "",#REF!=ED.LookUps!A638),""))</f>
        <v>#REF!</v>
      </c>
      <c r="G638" t="str" cm="1">
        <f t="array" ref="G638">IFERROR(_xlfn._xlws.FILTER(_xlfn.ANCHORARRAY(B638),_xlfn.ANCHORARRAY(B638)&lt;&gt;0),"")</f>
        <v/>
      </c>
      <c r="K638">
        <f>EnterData!F642</f>
        <v>0</v>
      </c>
      <c r="L638" t="str" cm="1">
        <f t="array" aca="1" ref="L638" ca="1">IFERROR(IF(G638&lt;&gt;"",_xlfn.ANCHORARRAY(G638),IF(OR(K638=0,K638=""),TRANSPOSE(T.Name),TRANSPOSE(_xlfn._xlws.FILTER('Rot.Out'!Q:Q &amp; "",('Rot.Out'!O:O=ED.LookUps!K638)*('Rot.Out'!V:V&lt;&gt;"Yes"))))),"Error please report")</f>
        <v>Error please report</v>
      </c>
      <c r="ATK638" t="str" cm="1">
        <f t="array" ref="ATK638">IFERROR(IF(K638=0,TRANSPOSE(_xlfn.ANCHORARRAY(#REF!)),TRANSPOSE(_xlfn._xlws.FILTER('Rot.Out'!Q:Q,('Rot.Out'!O:O=ED.LookUps!K638)*('Rot.Out'!V:V="Yes")))),"")</f>
        <v/>
      </c>
    </row>
    <row r="639" spans="1:12 1207:1207" x14ac:dyDescent="0.35">
      <c r="A639" t="e">
        <f>EnterData!#REF!</f>
        <v>#REF!</v>
      </c>
      <c r="B639" t="e" cm="1">
        <f t="array" ref="B639">IF(OR(A639="",A639=0),"",IFERROR(_xlfn._xlws.FILTER(#REF! &amp; "",#REF!=ED.LookUps!A639),""))</f>
        <v>#REF!</v>
      </c>
      <c r="G639" t="str" cm="1">
        <f t="array" ref="G639">IFERROR(_xlfn._xlws.FILTER(_xlfn.ANCHORARRAY(B639),_xlfn.ANCHORARRAY(B639)&lt;&gt;0),"")</f>
        <v/>
      </c>
      <c r="K639">
        <f>EnterData!F643</f>
        <v>0</v>
      </c>
      <c r="L639" t="str" cm="1">
        <f t="array" aca="1" ref="L639" ca="1">IFERROR(IF(G639&lt;&gt;"",_xlfn.ANCHORARRAY(G639),IF(OR(K639=0,K639=""),TRANSPOSE(T.Name),TRANSPOSE(_xlfn._xlws.FILTER('Rot.Out'!Q:Q &amp; "",('Rot.Out'!O:O=ED.LookUps!K639)*('Rot.Out'!V:V&lt;&gt;"Yes"))))),"Error please report")</f>
        <v>Error please report</v>
      </c>
      <c r="ATK639" t="str" cm="1">
        <f t="array" ref="ATK639">IFERROR(IF(K639=0,TRANSPOSE(_xlfn.ANCHORARRAY(#REF!)),TRANSPOSE(_xlfn._xlws.FILTER('Rot.Out'!Q:Q,('Rot.Out'!O:O=ED.LookUps!K639)*('Rot.Out'!V:V="Yes")))),"")</f>
        <v/>
      </c>
    </row>
    <row r="640" spans="1:12 1207:1207" x14ac:dyDescent="0.35">
      <c r="A640" t="e">
        <f>EnterData!#REF!</f>
        <v>#REF!</v>
      </c>
      <c r="B640" t="e" cm="1">
        <f t="array" ref="B640">IF(OR(A640="",A640=0),"",IFERROR(_xlfn._xlws.FILTER(#REF! &amp; "",#REF!=ED.LookUps!A640),""))</f>
        <v>#REF!</v>
      </c>
      <c r="G640" t="str" cm="1">
        <f t="array" ref="G640">IFERROR(_xlfn._xlws.FILTER(_xlfn.ANCHORARRAY(B640),_xlfn.ANCHORARRAY(B640)&lt;&gt;0),"")</f>
        <v/>
      </c>
      <c r="K640">
        <f>EnterData!F644</f>
        <v>0</v>
      </c>
      <c r="L640" t="str" cm="1">
        <f t="array" aca="1" ref="L640" ca="1">IFERROR(IF(G640&lt;&gt;"",_xlfn.ANCHORARRAY(G640),IF(OR(K640=0,K640=""),TRANSPOSE(T.Name),TRANSPOSE(_xlfn._xlws.FILTER('Rot.Out'!Q:Q &amp; "",('Rot.Out'!O:O=ED.LookUps!K640)*('Rot.Out'!V:V&lt;&gt;"Yes"))))),"Error please report")</f>
        <v>Error please report</v>
      </c>
      <c r="ATK640" t="str" cm="1">
        <f t="array" ref="ATK640">IFERROR(IF(K640=0,TRANSPOSE(_xlfn.ANCHORARRAY(#REF!)),TRANSPOSE(_xlfn._xlws.FILTER('Rot.Out'!Q:Q,('Rot.Out'!O:O=ED.LookUps!K640)*('Rot.Out'!V:V="Yes")))),"")</f>
        <v/>
      </c>
    </row>
    <row r="641" spans="1:12 1207:1207" x14ac:dyDescent="0.35">
      <c r="A641" t="e">
        <f>EnterData!#REF!</f>
        <v>#REF!</v>
      </c>
      <c r="B641" t="e" cm="1">
        <f t="array" ref="B641">IF(OR(A641="",A641=0),"",IFERROR(_xlfn._xlws.FILTER(#REF! &amp; "",#REF!=ED.LookUps!A641),""))</f>
        <v>#REF!</v>
      </c>
      <c r="G641" t="str" cm="1">
        <f t="array" ref="G641">IFERROR(_xlfn._xlws.FILTER(_xlfn.ANCHORARRAY(B641),_xlfn.ANCHORARRAY(B641)&lt;&gt;0),"")</f>
        <v/>
      </c>
      <c r="K641">
        <f>EnterData!F645</f>
        <v>0</v>
      </c>
      <c r="L641" t="str" cm="1">
        <f t="array" aca="1" ref="L641" ca="1">IFERROR(IF(G641&lt;&gt;"",_xlfn.ANCHORARRAY(G641),IF(OR(K641=0,K641=""),TRANSPOSE(T.Name),TRANSPOSE(_xlfn._xlws.FILTER('Rot.Out'!Q:Q &amp; "",('Rot.Out'!O:O=ED.LookUps!K641)*('Rot.Out'!V:V&lt;&gt;"Yes"))))),"Error please report")</f>
        <v>Error please report</v>
      </c>
      <c r="ATK641" t="str" cm="1">
        <f t="array" ref="ATK641">IFERROR(IF(K641=0,TRANSPOSE(_xlfn.ANCHORARRAY(#REF!)),TRANSPOSE(_xlfn._xlws.FILTER('Rot.Out'!Q:Q,('Rot.Out'!O:O=ED.LookUps!K641)*('Rot.Out'!V:V="Yes")))),"")</f>
        <v/>
      </c>
    </row>
    <row r="642" spans="1:12 1207:1207" x14ac:dyDescent="0.35">
      <c r="A642" t="e">
        <f>EnterData!#REF!</f>
        <v>#REF!</v>
      </c>
      <c r="B642" t="e" cm="1">
        <f t="array" ref="B642">IF(OR(A642="",A642=0),"",IFERROR(_xlfn._xlws.FILTER(#REF! &amp; "",#REF!=ED.LookUps!A642),""))</f>
        <v>#REF!</v>
      </c>
      <c r="G642" t="str" cm="1">
        <f t="array" ref="G642">IFERROR(_xlfn._xlws.FILTER(_xlfn.ANCHORARRAY(B642),_xlfn.ANCHORARRAY(B642)&lt;&gt;0),"")</f>
        <v/>
      </c>
      <c r="K642">
        <f>EnterData!F646</f>
        <v>0</v>
      </c>
      <c r="L642" t="str" cm="1">
        <f t="array" aca="1" ref="L642" ca="1">IFERROR(IF(G642&lt;&gt;"",_xlfn.ANCHORARRAY(G642),IF(OR(K642=0,K642=""),TRANSPOSE(T.Name),TRANSPOSE(_xlfn._xlws.FILTER('Rot.Out'!Q:Q &amp; "",('Rot.Out'!O:O=ED.LookUps!K642)*('Rot.Out'!V:V&lt;&gt;"Yes"))))),"Error please report")</f>
        <v>Error please report</v>
      </c>
      <c r="ATK642" t="str" cm="1">
        <f t="array" ref="ATK642">IFERROR(IF(K642=0,TRANSPOSE(_xlfn.ANCHORARRAY(#REF!)),TRANSPOSE(_xlfn._xlws.FILTER('Rot.Out'!Q:Q,('Rot.Out'!O:O=ED.LookUps!K642)*('Rot.Out'!V:V="Yes")))),"")</f>
        <v/>
      </c>
    </row>
    <row r="643" spans="1:12 1207:1207" x14ac:dyDescent="0.35">
      <c r="A643" t="e">
        <f>EnterData!#REF!</f>
        <v>#REF!</v>
      </c>
      <c r="B643" t="e" cm="1">
        <f t="array" ref="B643">IF(OR(A643="",A643=0),"",IFERROR(_xlfn._xlws.FILTER(#REF! &amp; "",#REF!=ED.LookUps!A643),""))</f>
        <v>#REF!</v>
      </c>
      <c r="G643" t="str" cm="1">
        <f t="array" ref="G643">IFERROR(_xlfn._xlws.FILTER(_xlfn.ANCHORARRAY(B643),_xlfn.ANCHORARRAY(B643)&lt;&gt;0),"")</f>
        <v/>
      </c>
      <c r="K643">
        <f>EnterData!F647</f>
        <v>0</v>
      </c>
      <c r="L643" t="str" cm="1">
        <f t="array" aca="1" ref="L643" ca="1">IFERROR(IF(G643&lt;&gt;"",_xlfn.ANCHORARRAY(G643),IF(OR(K643=0,K643=""),TRANSPOSE(T.Name),TRANSPOSE(_xlfn._xlws.FILTER('Rot.Out'!Q:Q &amp; "",('Rot.Out'!O:O=ED.LookUps!K643)*('Rot.Out'!V:V&lt;&gt;"Yes"))))),"Error please report")</f>
        <v>Error please report</v>
      </c>
      <c r="ATK643" t="str" cm="1">
        <f t="array" ref="ATK643">IFERROR(IF(K643=0,TRANSPOSE(_xlfn.ANCHORARRAY(#REF!)),TRANSPOSE(_xlfn._xlws.FILTER('Rot.Out'!Q:Q,('Rot.Out'!O:O=ED.LookUps!K643)*('Rot.Out'!V:V="Yes")))),"")</f>
        <v/>
      </c>
    </row>
    <row r="644" spans="1:12 1207:1207" x14ac:dyDescent="0.35">
      <c r="A644" t="e">
        <f>EnterData!#REF!</f>
        <v>#REF!</v>
      </c>
      <c r="B644" t="e" cm="1">
        <f t="array" ref="B644">IF(OR(A644="",A644=0),"",IFERROR(_xlfn._xlws.FILTER(#REF! &amp; "",#REF!=ED.LookUps!A644),""))</f>
        <v>#REF!</v>
      </c>
      <c r="G644" t="str" cm="1">
        <f t="array" ref="G644">IFERROR(_xlfn._xlws.FILTER(_xlfn.ANCHORARRAY(B644),_xlfn.ANCHORARRAY(B644)&lt;&gt;0),"")</f>
        <v/>
      </c>
      <c r="K644">
        <f>EnterData!F648</f>
        <v>0</v>
      </c>
      <c r="L644" t="str" cm="1">
        <f t="array" aca="1" ref="L644" ca="1">IFERROR(IF(G644&lt;&gt;"",_xlfn.ANCHORARRAY(G644),IF(OR(K644=0,K644=""),TRANSPOSE(T.Name),TRANSPOSE(_xlfn._xlws.FILTER('Rot.Out'!Q:Q &amp; "",('Rot.Out'!O:O=ED.LookUps!K644)*('Rot.Out'!V:V&lt;&gt;"Yes"))))),"Error please report")</f>
        <v>Error please report</v>
      </c>
      <c r="ATK644" t="str" cm="1">
        <f t="array" ref="ATK644">IFERROR(IF(K644=0,TRANSPOSE(_xlfn.ANCHORARRAY(#REF!)),TRANSPOSE(_xlfn._xlws.FILTER('Rot.Out'!Q:Q,('Rot.Out'!O:O=ED.LookUps!K644)*('Rot.Out'!V:V="Yes")))),"")</f>
        <v/>
      </c>
    </row>
    <row r="645" spans="1:12 1207:1207" x14ac:dyDescent="0.35">
      <c r="A645" t="e">
        <f>EnterData!#REF!</f>
        <v>#REF!</v>
      </c>
      <c r="B645" t="e" cm="1">
        <f t="array" ref="B645">IF(OR(A645="",A645=0),"",IFERROR(_xlfn._xlws.FILTER(#REF! &amp; "",#REF!=ED.LookUps!A645),""))</f>
        <v>#REF!</v>
      </c>
      <c r="G645" t="str" cm="1">
        <f t="array" ref="G645">IFERROR(_xlfn._xlws.FILTER(_xlfn.ANCHORARRAY(B645),_xlfn.ANCHORARRAY(B645)&lt;&gt;0),"")</f>
        <v/>
      </c>
      <c r="K645">
        <f>EnterData!F649</f>
        <v>0</v>
      </c>
      <c r="L645" t="str" cm="1">
        <f t="array" aca="1" ref="L645" ca="1">IFERROR(IF(G645&lt;&gt;"",_xlfn.ANCHORARRAY(G645),IF(OR(K645=0,K645=""),TRANSPOSE(T.Name),TRANSPOSE(_xlfn._xlws.FILTER('Rot.Out'!Q:Q &amp; "",('Rot.Out'!O:O=ED.LookUps!K645)*('Rot.Out'!V:V&lt;&gt;"Yes"))))),"Error please report")</f>
        <v>Error please report</v>
      </c>
      <c r="ATK645" t="str" cm="1">
        <f t="array" ref="ATK645">IFERROR(IF(K645=0,TRANSPOSE(_xlfn.ANCHORARRAY(#REF!)),TRANSPOSE(_xlfn._xlws.FILTER('Rot.Out'!Q:Q,('Rot.Out'!O:O=ED.LookUps!K645)*('Rot.Out'!V:V="Yes")))),"")</f>
        <v/>
      </c>
    </row>
    <row r="646" spans="1:12 1207:1207" x14ac:dyDescent="0.35">
      <c r="A646" t="e">
        <f>EnterData!#REF!</f>
        <v>#REF!</v>
      </c>
      <c r="B646" t="e" cm="1">
        <f t="array" ref="B646">IF(OR(A646="",A646=0),"",IFERROR(_xlfn._xlws.FILTER(#REF! &amp; "",#REF!=ED.LookUps!A646),""))</f>
        <v>#REF!</v>
      </c>
      <c r="G646" t="str" cm="1">
        <f t="array" ref="G646">IFERROR(_xlfn._xlws.FILTER(_xlfn.ANCHORARRAY(B646),_xlfn.ANCHORARRAY(B646)&lt;&gt;0),"")</f>
        <v/>
      </c>
      <c r="K646">
        <f>EnterData!F650</f>
        <v>0</v>
      </c>
      <c r="L646" t="str" cm="1">
        <f t="array" aca="1" ref="L646" ca="1">IFERROR(IF(G646&lt;&gt;"",_xlfn.ANCHORARRAY(G646),IF(OR(K646=0,K646=""),TRANSPOSE(T.Name),TRANSPOSE(_xlfn._xlws.FILTER('Rot.Out'!Q:Q &amp; "",('Rot.Out'!O:O=ED.LookUps!K646)*('Rot.Out'!V:V&lt;&gt;"Yes"))))),"Error please report")</f>
        <v>Error please report</v>
      </c>
      <c r="ATK646" t="str" cm="1">
        <f t="array" ref="ATK646">IFERROR(IF(K646=0,TRANSPOSE(_xlfn.ANCHORARRAY(#REF!)),TRANSPOSE(_xlfn._xlws.FILTER('Rot.Out'!Q:Q,('Rot.Out'!O:O=ED.LookUps!K646)*('Rot.Out'!V:V="Yes")))),"")</f>
        <v/>
      </c>
    </row>
    <row r="647" spans="1:12 1207:1207" x14ac:dyDescent="0.35">
      <c r="A647" t="e">
        <f>EnterData!#REF!</f>
        <v>#REF!</v>
      </c>
      <c r="B647" t="e" cm="1">
        <f t="array" ref="B647">IF(OR(A647="",A647=0),"",IFERROR(_xlfn._xlws.FILTER(#REF! &amp; "",#REF!=ED.LookUps!A647),""))</f>
        <v>#REF!</v>
      </c>
      <c r="G647" t="str" cm="1">
        <f t="array" ref="G647">IFERROR(_xlfn._xlws.FILTER(_xlfn.ANCHORARRAY(B647),_xlfn.ANCHORARRAY(B647)&lt;&gt;0),"")</f>
        <v/>
      </c>
      <c r="K647">
        <f>EnterData!F651</f>
        <v>0</v>
      </c>
      <c r="L647" t="str" cm="1">
        <f t="array" aca="1" ref="L647" ca="1">IFERROR(IF(G647&lt;&gt;"",_xlfn.ANCHORARRAY(G647),IF(OR(K647=0,K647=""),TRANSPOSE(T.Name),TRANSPOSE(_xlfn._xlws.FILTER('Rot.Out'!Q:Q &amp; "",('Rot.Out'!O:O=ED.LookUps!K647)*('Rot.Out'!V:V&lt;&gt;"Yes"))))),"Error please report")</f>
        <v>Error please report</v>
      </c>
      <c r="ATK647" t="str" cm="1">
        <f t="array" ref="ATK647">IFERROR(IF(K647=0,TRANSPOSE(_xlfn.ANCHORARRAY(#REF!)),TRANSPOSE(_xlfn._xlws.FILTER('Rot.Out'!Q:Q,('Rot.Out'!O:O=ED.LookUps!K647)*('Rot.Out'!V:V="Yes")))),"")</f>
        <v/>
      </c>
    </row>
    <row r="648" spans="1:12 1207:1207" x14ac:dyDescent="0.35">
      <c r="A648" t="e">
        <f>EnterData!#REF!</f>
        <v>#REF!</v>
      </c>
      <c r="B648" t="e" cm="1">
        <f t="array" ref="B648">IF(OR(A648="",A648=0),"",IFERROR(_xlfn._xlws.FILTER(#REF! &amp; "",#REF!=ED.LookUps!A648),""))</f>
        <v>#REF!</v>
      </c>
      <c r="G648" t="str" cm="1">
        <f t="array" ref="G648">IFERROR(_xlfn._xlws.FILTER(_xlfn.ANCHORARRAY(B648),_xlfn.ANCHORARRAY(B648)&lt;&gt;0),"")</f>
        <v/>
      </c>
      <c r="K648">
        <f>EnterData!F652</f>
        <v>0</v>
      </c>
      <c r="L648" t="str" cm="1">
        <f t="array" aca="1" ref="L648" ca="1">IFERROR(IF(G648&lt;&gt;"",_xlfn.ANCHORARRAY(G648),IF(OR(K648=0,K648=""),TRANSPOSE(T.Name),TRANSPOSE(_xlfn._xlws.FILTER('Rot.Out'!Q:Q &amp; "",('Rot.Out'!O:O=ED.LookUps!K648)*('Rot.Out'!V:V&lt;&gt;"Yes"))))),"Error please report")</f>
        <v>Error please report</v>
      </c>
      <c r="ATK648" t="str" cm="1">
        <f t="array" ref="ATK648">IFERROR(IF(K648=0,TRANSPOSE(_xlfn.ANCHORARRAY(#REF!)),TRANSPOSE(_xlfn._xlws.FILTER('Rot.Out'!Q:Q,('Rot.Out'!O:O=ED.LookUps!K648)*('Rot.Out'!V:V="Yes")))),"")</f>
        <v/>
      </c>
    </row>
    <row r="649" spans="1:12 1207:1207" x14ac:dyDescent="0.35">
      <c r="A649" t="e">
        <f>EnterData!#REF!</f>
        <v>#REF!</v>
      </c>
      <c r="B649" t="e" cm="1">
        <f t="array" ref="B649">IF(OR(A649="",A649=0),"",IFERROR(_xlfn._xlws.FILTER(#REF! &amp; "",#REF!=ED.LookUps!A649),""))</f>
        <v>#REF!</v>
      </c>
      <c r="G649" t="str" cm="1">
        <f t="array" ref="G649">IFERROR(_xlfn._xlws.FILTER(_xlfn.ANCHORARRAY(B649),_xlfn.ANCHORARRAY(B649)&lt;&gt;0),"")</f>
        <v/>
      </c>
      <c r="K649">
        <f>EnterData!F653</f>
        <v>0</v>
      </c>
      <c r="L649" t="str" cm="1">
        <f t="array" aca="1" ref="L649" ca="1">IFERROR(IF(G649&lt;&gt;"",_xlfn.ANCHORARRAY(G649),IF(OR(K649=0,K649=""),TRANSPOSE(T.Name),TRANSPOSE(_xlfn._xlws.FILTER('Rot.Out'!Q:Q &amp; "",('Rot.Out'!O:O=ED.LookUps!K649)*('Rot.Out'!V:V&lt;&gt;"Yes"))))),"Error please report")</f>
        <v>Error please report</v>
      </c>
      <c r="ATK649" t="str" cm="1">
        <f t="array" ref="ATK649">IFERROR(IF(K649=0,TRANSPOSE(_xlfn.ANCHORARRAY(#REF!)),TRANSPOSE(_xlfn._xlws.FILTER('Rot.Out'!Q:Q,('Rot.Out'!O:O=ED.LookUps!K649)*('Rot.Out'!V:V="Yes")))),"")</f>
        <v/>
      </c>
    </row>
    <row r="650" spans="1:12 1207:1207" x14ac:dyDescent="0.35">
      <c r="A650" t="e">
        <f>EnterData!#REF!</f>
        <v>#REF!</v>
      </c>
      <c r="B650" t="e" cm="1">
        <f t="array" ref="B650">IF(OR(A650="",A650=0),"",IFERROR(_xlfn._xlws.FILTER(#REF! &amp; "",#REF!=ED.LookUps!A650),""))</f>
        <v>#REF!</v>
      </c>
      <c r="G650" t="str" cm="1">
        <f t="array" ref="G650">IFERROR(_xlfn._xlws.FILTER(_xlfn.ANCHORARRAY(B650),_xlfn.ANCHORARRAY(B650)&lt;&gt;0),"")</f>
        <v/>
      </c>
      <c r="K650">
        <f>EnterData!F654</f>
        <v>0</v>
      </c>
      <c r="L650" t="str" cm="1">
        <f t="array" aca="1" ref="L650" ca="1">IFERROR(IF(G650&lt;&gt;"",_xlfn.ANCHORARRAY(G650),IF(OR(K650=0,K650=""),TRANSPOSE(T.Name),TRANSPOSE(_xlfn._xlws.FILTER('Rot.Out'!Q:Q &amp; "",('Rot.Out'!O:O=ED.LookUps!K650)*('Rot.Out'!V:V&lt;&gt;"Yes"))))),"Error please report")</f>
        <v>Error please report</v>
      </c>
      <c r="ATK650" t="str" cm="1">
        <f t="array" ref="ATK650">IFERROR(IF(K650=0,TRANSPOSE(_xlfn.ANCHORARRAY(#REF!)),TRANSPOSE(_xlfn._xlws.FILTER('Rot.Out'!Q:Q,('Rot.Out'!O:O=ED.LookUps!K650)*('Rot.Out'!V:V="Yes")))),"")</f>
        <v/>
      </c>
    </row>
    <row r="651" spans="1:12 1207:1207" x14ac:dyDescent="0.35">
      <c r="A651" t="e">
        <f>EnterData!#REF!</f>
        <v>#REF!</v>
      </c>
      <c r="B651" t="e" cm="1">
        <f t="array" ref="B651">IF(OR(A651="",A651=0),"",IFERROR(_xlfn._xlws.FILTER(#REF! &amp; "",#REF!=ED.LookUps!A651),""))</f>
        <v>#REF!</v>
      </c>
      <c r="G651" t="str" cm="1">
        <f t="array" ref="G651">IFERROR(_xlfn._xlws.FILTER(_xlfn.ANCHORARRAY(B651),_xlfn.ANCHORARRAY(B651)&lt;&gt;0),"")</f>
        <v/>
      </c>
      <c r="K651">
        <f>EnterData!F655</f>
        <v>0</v>
      </c>
      <c r="L651" t="str" cm="1">
        <f t="array" aca="1" ref="L651" ca="1">IFERROR(IF(G651&lt;&gt;"",_xlfn.ANCHORARRAY(G651),IF(OR(K651=0,K651=""),TRANSPOSE(T.Name),TRANSPOSE(_xlfn._xlws.FILTER('Rot.Out'!Q:Q &amp; "",('Rot.Out'!O:O=ED.LookUps!K651)*('Rot.Out'!V:V&lt;&gt;"Yes"))))),"Error please report")</f>
        <v>Error please report</v>
      </c>
      <c r="ATK651" t="str" cm="1">
        <f t="array" ref="ATK651">IFERROR(IF(K651=0,TRANSPOSE(_xlfn.ANCHORARRAY(#REF!)),TRANSPOSE(_xlfn._xlws.FILTER('Rot.Out'!Q:Q,('Rot.Out'!O:O=ED.LookUps!K651)*('Rot.Out'!V:V="Yes")))),"")</f>
        <v/>
      </c>
    </row>
    <row r="652" spans="1:12 1207:1207" x14ac:dyDescent="0.35">
      <c r="A652" t="e">
        <f>EnterData!#REF!</f>
        <v>#REF!</v>
      </c>
      <c r="B652" t="e" cm="1">
        <f t="array" ref="B652">IF(OR(A652="",A652=0),"",IFERROR(_xlfn._xlws.FILTER(#REF! &amp; "",#REF!=ED.LookUps!A652),""))</f>
        <v>#REF!</v>
      </c>
      <c r="G652" t="str" cm="1">
        <f t="array" ref="G652">IFERROR(_xlfn._xlws.FILTER(_xlfn.ANCHORARRAY(B652),_xlfn.ANCHORARRAY(B652)&lt;&gt;0),"")</f>
        <v/>
      </c>
      <c r="K652">
        <f>EnterData!F656</f>
        <v>0</v>
      </c>
      <c r="L652" t="str" cm="1">
        <f t="array" aca="1" ref="L652" ca="1">IFERROR(IF(G652&lt;&gt;"",_xlfn.ANCHORARRAY(G652),IF(OR(K652=0,K652=""),TRANSPOSE(T.Name),TRANSPOSE(_xlfn._xlws.FILTER('Rot.Out'!Q:Q &amp; "",('Rot.Out'!O:O=ED.LookUps!K652)*('Rot.Out'!V:V&lt;&gt;"Yes"))))),"Error please report")</f>
        <v>Error please report</v>
      </c>
      <c r="ATK652" t="str" cm="1">
        <f t="array" ref="ATK652">IFERROR(IF(K652=0,TRANSPOSE(_xlfn.ANCHORARRAY(#REF!)),TRANSPOSE(_xlfn._xlws.FILTER('Rot.Out'!Q:Q,('Rot.Out'!O:O=ED.LookUps!K652)*('Rot.Out'!V:V="Yes")))),"")</f>
        <v/>
      </c>
    </row>
    <row r="653" spans="1:12 1207:1207" x14ac:dyDescent="0.35">
      <c r="A653" t="e">
        <f>EnterData!#REF!</f>
        <v>#REF!</v>
      </c>
      <c r="B653" t="e" cm="1">
        <f t="array" ref="B653">IF(OR(A653="",A653=0),"",IFERROR(_xlfn._xlws.FILTER(#REF! &amp; "",#REF!=ED.LookUps!A653),""))</f>
        <v>#REF!</v>
      </c>
      <c r="G653" t="str" cm="1">
        <f t="array" ref="G653">IFERROR(_xlfn._xlws.FILTER(_xlfn.ANCHORARRAY(B653),_xlfn.ANCHORARRAY(B653)&lt;&gt;0),"")</f>
        <v/>
      </c>
      <c r="K653">
        <f>EnterData!F657</f>
        <v>0</v>
      </c>
      <c r="L653" t="str" cm="1">
        <f t="array" aca="1" ref="L653" ca="1">IFERROR(IF(G653&lt;&gt;"",_xlfn.ANCHORARRAY(G653),IF(OR(K653=0,K653=""),TRANSPOSE(T.Name),TRANSPOSE(_xlfn._xlws.FILTER('Rot.Out'!Q:Q &amp; "",('Rot.Out'!O:O=ED.LookUps!K653)*('Rot.Out'!V:V&lt;&gt;"Yes"))))),"Error please report")</f>
        <v>Error please report</v>
      </c>
      <c r="ATK653" t="str" cm="1">
        <f t="array" ref="ATK653">IFERROR(IF(K653=0,TRANSPOSE(_xlfn.ANCHORARRAY(#REF!)),TRANSPOSE(_xlfn._xlws.FILTER('Rot.Out'!Q:Q,('Rot.Out'!O:O=ED.LookUps!K653)*('Rot.Out'!V:V="Yes")))),"")</f>
        <v/>
      </c>
    </row>
    <row r="654" spans="1:12 1207:1207" x14ac:dyDescent="0.35">
      <c r="A654" t="e">
        <f>EnterData!#REF!</f>
        <v>#REF!</v>
      </c>
      <c r="B654" t="e" cm="1">
        <f t="array" ref="B654">IF(OR(A654="",A654=0),"",IFERROR(_xlfn._xlws.FILTER(#REF! &amp; "",#REF!=ED.LookUps!A654),""))</f>
        <v>#REF!</v>
      </c>
      <c r="G654" t="str" cm="1">
        <f t="array" ref="G654">IFERROR(_xlfn._xlws.FILTER(_xlfn.ANCHORARRAY(B654),_xlfn.ANCHORARRAY(B654)&lt;&gt;0),"")</f>
        <v/>
      </c>
      <c r="K654">
        <f>EnterData!F658</f>
        <v>0</v>
      </c>
      <c r="L654" t="str" cm="1">
        <f t="array" aca="1" ref="L654" ca="1">IFERROR(IF(G654&lt;&gt;"",_xlfn.ANCHORARRAY(G654),IF(OR(K654=0,K654=""),TRANSPOSE(T.Name),TRANSPOSE(_xlfn._xlws.FILTER('Rot.Out'!Q:Q &amp; "",('Rot.Out'!O:O=ED.LookUps!K654)*('Rot.Out'!V:V&lt;&gt;"Yes"))))),"Error please report")</f>
        <v>Error please report</v>
      </c>
      <c r="ATK654" t="str" cm="1">
        <f t="array" ref="ATK654">IFERROR(IF(K654=0,TRANSPOSE(_xlfn.ANCHORARRAY(#REF!)),TRANSPOSE(_xlfn._xlws.FILTER('Rot.Out'!Q:Q,('Rot.Out'!O:O=ED.LookUps!K654)*('Rot.Out'!V:V="Yes")))),"")</f>
        <v/>
      </c>
    </row>
    <row r="655" spans="1:12 1207:1207" x14ac:dyDescent="0.35">
      <c r="A655" t="e">
        <f>EnterData!#REF!</f>
        <v>#REF!</v>
      </c>
      <c r="B655" t="e" cm="1">
        <f t="array" ref="B655">IF(OR(A655="",A655=0),"",IFERROR(_xlfn._xlws.FILTER(#REF! &amp; "",#REF!=ED.LookUps!A655),""))</f>
        <v>#REF!</v>
      </c>
      <c r="G655" t="str" cm="1">
        <f t="array" ref="G655">IFERROR(_xlfn._xlws.FILTER(_xlfn.ANCHORARRAY(B655),_xlfn.ANCHORARRAY(B655)&lt;&gt;0),"")</f>
        <v/>
      </c>
      <c r="K655">
        <f>EnterData!F659</f>
        <v>0</v>
      </c>
      <c r="L655" t="str" cm="1">
        <f t="array" aca="1" ref="L655" ca="1">IFERROR(IF(G655&lt;&gt;"",_xlfn.ANCHORARRAY(G655),IF(OR(K655=0,K655=""),TRANSPOSE(T.Name),TRANSPOSE(_xlfn._xlws.FILTER('Rot.Out'!Q:Q &amp; "",('Rot.Out'!O:O=ED.LookUps!K655)*('Rot.Out'!V:V&lt;&gt;"Yes"))))),"Error please report")</f>
        <v>Error please report</v>
      </c>
      <c r="ATK655" t="str" cm="1">
        <f t="array" ref="ATK655">IFERROR(IF(K655=0,TRANSPOSE(_xlfn.ANCHORARRAY(#REF!)),TRANSPOSE(_xlfn._xlws.FILTER('Rot.Out'!Q:Q,('Rot.Out'!O:O=ED.LookUps!K655)*('Rot.Out'!V:V="Yes")))),"")</f>
        <v/>
      </c>
    </row>
    <row r="656" spans="1:12 1207:1207" x14ac:dyDescent="0.35">
      <c r="A656" t="e">
        <f>EnterData!#REF!</f>
        <v>#REF!</v>
      </c>
      <c r="B656" t="e" cm="1">
        <f t="array" ref="B656">IF(OR(A656="",A656=0),"",IFERROR(_xlfn._xlws.FILTER(#REF! &amp; "",#REF!=ED.LookUps!A656),""))</f>
        <v>#REF!</v>
      </c>
      <c r="G656" t="str" cm="1">
        <f t="array" ref="G656">IFERROR(_xlfn._xlws.FILTER(_xlfn.ANCHORARRAY(B656),_xlfn.ANCHORARRAY(B656)&lt;&gt;0),"")</f>
        <v/>
      </c>
      <c r="K656">
        <f>EnterData!F660</f>
        <v>0</v>
      </c>
      <c r="L656" t="str" cm="1">
        <f t="array" aca="1" ref="L656" ca="1">IFERROR(IF(G656&lt;&gt;"",_xlfn.ANCHORARRAY(G656),IF(OR(K656=0,K656=""),TRANSPOSE(T.Name),TRANSPOSE(_xlfn._xlws.FILTER('Rot.Out'!Q:Q &amp; "",('Rot.Out'!O:O=ED.LookUps!K656)*('Rot.Out'!V:V&lt;&gt;"Yes"))))),"Error please report")</f>
        <v>Error please report</v>
      </c>
      <c r="ATK656" t="str" cm="1">
        <f t="array" ref="ATK656">IFERROR(IF(K656=0,TRANSPOSE(_xlfn.ANCHORARRAY(#REF!)),TRANSPOSE(_xlfn._xlws.FILTER('Rot.Out'!Q:Q,('Rot.Out'!O:O=ED.LookUps!K656)*('Rot.Out'!V:V="Yes")))),"")</f>
        <v/>
      </c>
    </row>
    <row r="657" spans="1:12 1207:1207" x14ac:dyDescent="0.35">
      <c r="A657" t="e">
        <f>EnterData!#REF!</f>
        <v>#REF!</v>
      </c>
      <c r="B657" t="e" cm="1">
        <f t="array" ref="B657">IF(OR(A657="",A657=0),"",IFERROR(_xlfn._xlws.FILTER(#REF! &amp; "",#REF!=ED.LookUps!A657),""))</f>
        <v>#REF!</v>
      </c>
      <c r="G657" t="str" cm="1">
        <f t="array" ref="G657">IFERROR(_xlfn._xlws.FILTER(_xlfn.ANCHORARRAY(B657),_xlfn.ANCHORARRAY(B657)&lt;&gt;0),"")</f>
        <v/>
      </c>
      <c r="K657">
        <f>EnterData!F661</f>
        <v>0</v>
      </c>
      <c r="L657" t="str" cm="1">
        <f t="array" aca="1" ref="L657" ca="1">IFERROR(IF(G657&lt;&gt;"",_xlfn.ANCHORARRAY(G657),IF(OR(K657=0,K657=""),TRANSPOSE(T.Name),TRANSPOSE(_xlfn._xlws.FILTER('Rot.Out'!Q:Q &amp; "",('Rot.Out'!O:O=ED.LookUps!K657)*('Rot.Out'!V:V&lt;&gt;"Yes"))))),"Error please report")</f>
        <v>Error please report</v>
      </c>
      <c r="ATK657" t="str" cm="1">
        <f t="array" ref="ATK657">IFERROR(IF(K657=0,TRANSPOSE(_xlfn.ANCHORARRAY(#REF!)),TRANSPOSE(_xlfn._xlws.FILTER('Rot.Out'!Q:Q,('Rot.Out'!O:O=ED.LookUps!K657)*('Rot.Out'!V:V="Yes")))),"")</f>
        <v/>
      </c>
    </row>
    <row r="658" spans="1:12 1207:1207" x14ac:dyDescent="0.35">
      <c r="A658" t="e">
        <f>EnterData!#REF!</f>
        <v>#REF!</v>
      </c>
      <c r="B658" t="e" cm="1">
        <f t="array" ref="B658">IF(OR(A658="",A658=0),"",IFERROR(_xlfn._xlws.FILTER(#REF! &amp; "",#REF!=ED.LookUps!A658),""))</f>
        <v>#REF!</v>
      </c>
      <c r="G658" t="str" cm="1">
        <f t="array" ref="G658">IFERROR(_xlfn._xlws.FILTER(_xlfn.ANCHORARRAY(B658),_xlfn.ANCHORARRAY(B658)&lt;&gt;0),"")</f>
        <v/>
      </c>
      <c r="K658">
        <f>EnterData!F662</f>
        <v>0</v>
      </c>
      <c r="L658" t="str" cm="1">
        <f t="array" aca="1" ref="L658" ca="1">IFERROR(IF(G658&lt;&gt;"",_xlfn.ANCHORARRAY(G658),IF(OR(K658=0,K658=""),TRANSPOSE(T.Name),TRANSPOSE(_xlfn._xlws.FILTER('Rot.Out'!Q:Q &amp; "",('Rot.Out'!O:O=ED.LookUps!K658)*('Rot.Out'!V:V&lt;&gt;"Yes"))))),"Error please report")</f>
        <v>Error please report</v>
      </c>
      <c r="ATK658" t="str" cm="1">
        <f t="array" ref="ATK658">IFERROR(IF(K658=0,TRANSPOSE(_xlfn.ANCHORARRAY(#REF!)),TRANSPOSE(_xlfn._xlws.FILTER('Rot.Out'!Q:Q,('Rot.Out'!O:O=ED.LookUps!K658)*('Rot.Out'!V:V="Yes")))),"")</f>
        <v/>
      </c>
    </row>
    <row r="659" spans="1:12 1207:1207" x14ac:dyDescent="0.35">
      <c r="A659" t="e">
        <f>EnterData!#REF!</f>
        <v>#REF!</v>
      </c>
      <c r="B659" t="e" cm="1">
        <f t="array" ref="B659">IF(OR(A659="",A659=0),"",IFERROR(_xlfn._xlws.FILTER(#REF! &amp; "",#REF!=ED.LookUps!A659),""))</f>
        <v>#REF!</v>
      </c>
      <c r="G659" t="str" cm="1">
        <f t="array" ref="G659">IFERROR(_xlfn._xlws.FILTER(_xlfn.ANCHORARRAY(B659),_xlfn.ANCHORARRAY(B659)&lt;&gt;0),"")</f>
        <v/>
      </c>
      <c r="K659">
        <f>EnterData!F663</f>
        <v>0</v>
      </c>
      <c r="L659" t="str" cm="1">
        <f t="array" aca="1" ref="L659" ca="1">IFERROR(IF(G659&lt;&gt;"",_xlfn.ANCHORARRAY(G659),IF(OR(K659=0,K659=""),TRANSPOSE(T.Name),TRANSPOSE(_xlfn._xlws.FILTER('Rot.Out'!Q:Q &amp; "",('Rot.Out'!O:O=ED.LookUps!K659)*('Rot.Out'!V:V&lt;&gt;"Yes"))))),"Error please report")</f>
        <v>Error please report</v>
      </c>
      <c r="ATK659" t="str" cm="1">
        <f t="array" ref="ATK659">IFERROR(IF(K659=0,TRANSPOSE(_xlfn.ANCHORARRAY(#REF!)),TRANSPOSE(_xlfn._xlws.FILTER('Rot.Out'!Q:Q,('Rot.Out'!O:O=ED.LookUps!K659)*('Rot.Out'!V:V="Yes")))),"")</f>
        <v/>
      </c>
    </row>
    <row r="660" spans="1:12 1207:1207" x14ac:dyDescent="0.35">
      <c r="A660" t="e">
        <f>EnterData!#REF!</f>
        <v>#REF!</v>
      </c>
      <c r="B660" t="e" cm="1">
        <f t="array" ref="B660">IF(OR(A660="",A660=0),"",IFERROR(_xlfn._xlws.FILTER(#REF! &amp; "",#REF!=ED.LookUps!A660),""))</f>
        <v>#REF!</v>
      </c>
      <c r="G660" t="str" cm="1">
        <f t="array" ref="G660">IFERROR(_xlfn._xlws.FILTER(_xlfn.ANCHORARRAY(B660),_xlfn.ANCHORARRAY(B660)&lt;&gt;0),"")</f>
        <v/>
      </c>
      <c r="K660">
        <f>EnterData!F664</f>
        <v>0</v>
      </c>
      <c r="L660" t="str" cm="1">
        <f t="array" aca="1" ref="L660" ca="1">IFERROR(IF(G660&lt;&gt;"",_xlfn.ANCHORARRAY(G660),IF(OR(K660=0,K660=""),TRANSPOSE(T.Name),TRANSPOSE(_xlfn._xlws.FILTER('Rot.Out'!Q:Q &amp; "",('Rot.Out'!O:O=ED.LookUps!K660)*('Rot.Out'!V:V&lt;&gt;"Yes"))))),"Error please report")</f>
        <v>Error please report</v>
      </c>
      <c r="ATK660" t="str" cm="1">
        <f t="array" ref="ATK660">IFERROR(IF(K660=0,TRANSPOSE(_xlfn.ANCHORARRAY(#REF!)),TRANSPOSE(_xlfn._xlws.FILTER('Rot.Out'!Q:Q,('Rot.Out'!O:O=ED.LookUps!K660)*('Rot.Out'!V:V="Yes")))),"")</f>
        <v/>
      </c>
    </row>
    <row r="661" spans="1:12 1207:1207" x14ac:dyDescent="0.35">
      <c r="A661" t="e">
        <f>EnterData!#REF!</f>
        <v>#REF!</v>
      </c>
      <c r="B661" t="e" cm="1">
        <f t="array" ref="B661">IF(OR(A661="",A661=0),"",IFERROR(_xlfn._xlws.FILTER(#REF! &amp; "",#REF!=ED.LookUps!A661),""))</f>
        <v>#REF!</v>
      </c>
      <c r="G661" t="str" cm="1">
        <f t="array" ref="G661">IFERROR(_xlfn._xlws.FILTER(_xlfn.ANCHORARRAY(B661),_xlfn.ANCHORARRAY(B661)&lt;&gt;0),"")</f>
        <v/>
      </c>
      <c r="K661">
        <f>EnterData!F665</f>
        <v>0</v>
      </c>
      <c r="L661" t="str" cm="1">
        <f t="array" aca="1" ref="L661" ca="1">IFERROR(IF(G661&lt;&gt;"",_xlfn.ANCHORARRAY(G661),IF(OR(K661=0,K661=""),TRANSPOSE(T.Name),TRANSPOSE(_xlfn._xlws.FILTER('Rot.Out'!Q:Q &amp; "",('Rot.Out'!O:O=ED.LookUps!K661)*('Rot.Out'!V:V&lt;&gt;"Yes"))))),"Error please report")</f>
        <v>Error please report</v>
      </c>
      <c r="ATK661" t="str" cm="1">
        <f t="array" ref="ATK661">IFERROR(IF(K661=0,TRANSPOSE(_xlfn.ANCHORARRAY(#REF!)),TRANSPOSE(_xlfn._xlws.FILTER('Rot.Out'!Q:Q,('Rot.Out'!O:O=ED.LookUps!K661)*('Rot.Out'!V:V="Yes")))),"")</f>
        <v/>
      </c>
    </row>
    <row r="662" spans="1:12 1207:1207" x14ac:dyDescent="0.35">
      <c r="A662" t="e">
        <f>EnterData!#REF!</f>
        <v>#REF!</v>
      </c>
      <c r="B662" t="e" cm="1">
        <f t="array" ref="B662">IF(OR(A662="",A662=0),"",IFERROR(_xlfn._xlws.FILTER(#REF! &amp; "",#REF!=ED.LookUps!A662),""))</f>
        <v>#REF!</v>
      </c>
      <c r="G662" t="str" cm="1">
        <f t="array" ref="G662">IFERROR(_xlfn._xlws.FILTER(_xlfn.ANCHORARRAY(B662),_xlfn.ANCHORARRAY(B662)&lt;&gt;0),"")</f>
        <v/>
      </c>
      <c r="K662">
        <f>EnterData!F666</f>
        <v>0</v>
      </c>
      <c r="L662" t="str" cm="1">
        <f t="array" aca="1" ref="L662" ca="1">IFERROR(IF(G662&lt;&gt;"",_xlfn.ANCHORARRAY(G662),IF(OR(K662=0,K662=""),TRANSPOSE(T.Name),TRANSPOSE(_xlfn._xlws.FILTER('Rot.Out'!Q:Q &amp; "",('Rot.Out'!O:O=ED.LookUps!K662)*('Rot.Out'!V:V&lt;&gt;"Yes"))))),"Error please report")</f>
        <v>Error please report</v>
      </c>
      <c r="ATK662" t="str" cm="1">
        <f t="array" ref="ATK662">IFERROR(IF(K662=0,TRANSPOSE(_xlfn.ANCHORARRAY(#REF!)),TRANSPOSE(_xlfn._xlws.FILTER('Rot.Out'!Q:Q,('Rot.Out'!O:O=ED.LookUps!K662)*('Rot.Out'!V:V="Yes")))),"")</f>
        <v/>
      </c>
    </row>
    <row r="663" spans="1:12 1207:1207" x14ac:dyDescent="0.35">
      <c r="A663" t="e">
        <f>EnterData!#REF!</f>
        <v>#REF!</v>
      </c>
      <c r="B663" t="e" cm="1">
        <f t="array" ref="B663">IF(OR(A663="",A663=0),"",IFERROR(_xlfn._xlws.FILTER(#REF! &amp; "",#REF!=ED.LookUps!A663),""))</f>
        <v>#REF!</v>
      </c>
      <c r="G663" t="str" cm="1">
        <f t="array" ref="G663">IFERROR(_xlfn._xlws.FILTER(_xlfn.ANCHORARRAY(B663),_xlfn.ANCHORARRAY(B663)&lt;&gt;0),"")</f>
        <v/>
      </c>
      <c r="K663">
        <f>EnterData!F667</f>
        <v>0</v>
      </c>
      <c r="L663" t="str" cm="1">
        <f t="array" aca="1" ref="L663" ca="1">IFERROR(IF(G663&lt;&gt;"",_xlfn.ANCHORARRAY(G663),IF(OR(K663=0,K663=""),TRANSPOSE(T.Name),TRANSPOSE(_xlfn._xlws.FILTER('Rot.Out'!Q:Q &amp; "",('Rot.Out'!O:O=ED.LookUps!K663)*('Rot.Out'!V:V&lt;&gt;"Yes"))))),"Error please report")</f>
        <v>Error please report</v>
      </c>
      <c r="ATK663" t="str" cm="1">
        <f t="array" ref="ATK663">IFERROR(IF(K663=0,TRANSPOSE(_xlfn.ANCHORARRAY(#REF!)),TRANSPOSE(_xlfn._xlws.FILTER('Rot.Out'!Q:Q,('Rot.Out'!O:O=ED.LookUps!K663)*('Rot.Out'!V:V="Yes")))),"")</f>
        <v/>
      </c>
    </row>
    <row r="664" spans="1:12 1207:1207" x14ac:dyDescent="0.35">
      <c r="A664" t="e">
        <f>EnterData!#REF!</f>
        <v>#REF!</v>
      </c>
      <c r="B664" t="e" cm="1">
        <f t="array" ref="B664">IF(OR(A664="",A664=0),"",IFERROR(_xlfn._xlws.FILTER(#REF! &amp; "",#REF!=ED.LookUps!A664),""))</f>
        <v>#REF!</v>
      </c>
      <c r="G664" t="str" cm="1">
        <f t="array" ref="G664">IFERROR(_xlfn._xlws.FILTER(_xlfn.ANCHORARRAY(B664),_xlfn.ANCHORARRAY(B664)&lt;&gt;0),"")</f>
        <v/>
      </c>
      <c r="K664">
        <f>EnterData!F668</f>
        <v>0</v>
      </c>
      <c r="L664" t="str" cm="1">
        <f t="array" aca="1" ref="L664" ca="1">IFERROR(IF(G664&lt;&gt;"",_xlfn.ANCHORARRAY(G664),IF(OR(K664=0,K664=""),TRANSPOSE(T.Name),TRANSPOSE(_xlfn._xlws.FILTER('Rot.Out'!Q:Q &amp; "",('Rot.Out'!O:O=ED.LookUps!K664)*('Rot.Out'!V:V&lt;&gt;"Yes"))))),"Error please report")</f>
        <v>Error please report</v>
      </c>
      <c r="ATK664" t="str" cm="1">
        <f t="array" ref="ATK664">IFERROR(IF(K664=0,TRANSPOSE(_xlfn.ANCHORARRAY(#REF!)),TRANSPOSE(_xlfn._xlws.FILTER('Rot.Out'!Q:Q,('Rot.Out'!O:O=ED.LookUps!K664)*('Rot.Out'!V:V="Yes")))),"")</f>
        <v/>
      </c>
    </row>
    <row r="665" spans="1:12 1207:1207" x14ac:dyDescent="0.35">
      <c r="A665" t="e">
        <f>EnterData!#REF!</f>
        <v>#REF!</v>
      </c>
      <c r="B665" t="e" cm="1">
        <f t="array" ref="B665">IF(OR(A665="",A665=0),"",IFERROR(_xlfn._xlws.FILTER(#REF! &amp; "",#REF!=ED.LookUps!A665),""))</f>
        <v>#REF!</v>
      </c>
      <c r="G665" t="str" cm="1">
        <f t="array" ref="G665">IFERROR(_xlfn._xlws.FILTER(_xlfn.ANCHORARRAY(B665),_xlfn.ANCHORARRAY(B665)&lt;&gt;0),"")</f>
        <v/>
      </c>
      <c r="K665">
        <f>EnterData!F669</f>
        <v>0</v>
      </c>
      <c r="L665" t="str" cm="1">
        <f t="array" aca="1" ref="L665" ca="1">IFERROR(IF(G665&lt;&gt;"",_xlfn.ANCHORARRAY(G665),IF(OR(K665=0,K665=""),TRANSPOSE(T.Name),TRANSPOSE(_xlfn._xlws.FILTER('Rot.Out'!Q:Q &amp; "",('Rot.Out'!O:O=ED.LookUps!K665)*('Rot.Out'!V:V&lt;&gt;"Yes"))))),"Error please report")</f>
        <v>Error please report</v>
      </c>
      <c r="ATK665" t="str" cm="1">
        <f t="array" ref="ATK665">IFERROR(IF(K665=0,TRANSPOSE(_xlfn.ANCHORARRAY(#REF!)),TRANSPOSE(_xlfn._xlws.FILTER('Rot.Out'!Q:Q,('Rot.Out'!O:O=ED.LookUps!K665)*('Rot.Out'!V:V="Yes")))),"")</f>
        <v/>
      </c>
    </row>
    <row r="666" spans="1:12 1207:1207" x14ac:dyDescent="0.35">
      <c r="A666" t="e">
        <f>EnterData!#REF!</f>
        <v>#REF!</v>
      </c>
      <c r="B666" t="e" cm="1">
        <f t="array" ref="B666">IF(OR(A666="",A666=0),"",IFERROR(_xlfn._xlws.FILTER(#REF! &amp; "",#REF!=ED.LookUps!A666),""))</f>
        <v>#REF!</v>
      </c>
      <c r="G666" t="str" cm="1">
        <f t="array" ref="G666">IFERROR(_xlfn._xlws.FILTER(_xlfn.ANCHORARRAY(B666),_xlfn.ANCHORARRAY(B666)&lt;&gt;0),"")</f>
        <v/>
      </c>
      <c r="K666">
        <f>EnterData!F670</f>
        <v>0</v>
      </c>
      <c r="L666" t="str" cm="1">
        <f t="array" aca="1" ref="L666" ca="1">IFERROR(IF(G666&lt;&gt;"",_xlfn.ANCHORARRAY(G666),IF(OR(K666=0,K666=""),TRANSPOSE(T.Name),TRANSPOSE(_xlfn._xlws.FILTER('Rot.Out'!Q:Q &amp; "",('Rot.Out'!O:O=ED.LookUps!K666)*('Rot.Out'!V:V&lt;&gt;"Yes"))))),"Error please report")</f>
        <v>Error please report</v>
      </c>
      <c r="ATK666" t="str" cm="1">
        <f t="array" ref="ATK666">IFERROR(IF(K666=0,TRANSPOSE(_xlfn.ANCHORARRAY(#REF!)),TRANSPOSE(_xlfn._xlws.FILTER('Rot.Out'!Q:Q,('Rot.Out'!O:O=ED.LookUps!K666)*('Rot.Out'!V:V="Yes")))),"")</f>
        <v/>
      </c>
    </row>
    <row r="667" spans="1:12 1207:1207" x14ac:dyDescent="0.35">
      <c r="A667" t="e">
        <f>EnterData!#REF!</f>
        <v>#REF!</v>
      </c>
      <c r="B667" t="e" cm="1">
        <f t="array" ref="B667">IF(OR(A667="",A667=0),"",IFERROR(_xlfn._xlws.FILTER(#REF! &amp; "",#REF!=ED.LookUps!A667),""))</f>
        <v>#REF!</v>
      </c>
      <c r="G667" t="str" cm="1">
        <f t="array" ref="G667">IFERROR(_xlfn._xlws.FILTER(_xlfn.ANCHORARRAY(B667),_xlfn.ANCHORARRAY(B667)&lt;&gt;0),"")</f>
        <v/>
      </c>
      <c r="K667">
        <f>EnterData!F671</f>
        <v>0</v>
      </c>
      <c r="L667" t="str" cm="1">
        <f t="array" aca="1" ref="L667" ca="1">IFERROR(IF(G667&lt;&gt;"",_xlfn.ANCHORARRAY(G667),IF(OR(K667=0,K667=""),TRANSPOSE(T.Name),TRANSPOSE(_xlfn._xlws.FILTER('Rot.Out'!Q:Q &amp; "",('Rot.Out'!O:O=ED.LookUps!K667)*('Rot.Out'!V:V&lt;&gt;"Yes"))))),"Error please report")</f>
        <v>Error please report</v>
      </c>
      <c r="ATK667" t="str" cm="1">
        <f t="array" ref="ATK667">IFERROR(IF(K667=0,TRANSPOSE(_xlfn.ANCHORARRAY(#REF!)),TRANSPOSE(_xlfn._xlws.FILTER('Rot.Out'!Q:Q,('Rot.Out'!O:O=ED.LookUps!K667)*('Rot.Out'!V:V="Yes")))),"")</f>
        <v/>
      </c>
    </row>
    <row r="668" spans="1:12 1207:1207" x14ac:dyDescent="0.35">
      <c r="A668" t="e">
        <f>EnterData!#REF!</f>
        <v>#REF!</v>
      </c>
      <c r="B668" t="e" cm="1">
        <f t="array" ref="B668">IF(OR(A668="",A668=0),"",IFERROR(_xlfn._xlws.FILTER(#REF! &amp; "",#REF!=ED.LookUps!A668),""))</f>
        <v>#REF!</v>
      </c>
      <c r="G668" t="str" cm="1">
        <f t="array" ref="G668">IFERROR(_xlfn._xlws.FILTER(_xlfn.ANCHORARRAY(B668),_xlfn.ANCHORARRAY(B668)&lt;&gt;0),"")</f>
        <v/>
      </c>
      <c r="K668">
        <f>EnterData!F672</f>
        <v>0</v>
      </c>
      <c r="L668" t="str" cm="1">
        <f t="array" aca="1" ref="L668" ca="1">IFERROR(IF(G668&lt;&gt;"",_xlfn.ANCHORARRAY(G668),IF(OR(K668=0,K668=""),TRANSPOSE(T.Name),TRANSPOSE(_xlfn._xlws.FILTER('Rot.Out'!Q:Q &amp; "",('Rot.Out'!O:O=ED.LookUps!K668)*('Rot.Out'!V:V&lt;&gt;"Yes"))))),"Error please report")</f>
        <v>Error please report</v>
      </c>
      <c r="ATK668" t="str" cm="1">
        <f t="array" ref="ATK668">IFERROR(IF(K668=0,TRANSPOSE(_xlfn.ANCHORARRAY(#REF!)),TRANSPOSE(_xlfn._xlws.FILTER('Rot.Out'!Q:Q,('Rot.Out'!O:O=ED.LookUps!K668)*('Rot.Out'!V:V="Yes")))),"")</f>
        <v/>
      </c>
    </row>
    <row r="669" spans="1:12 1207:1207" x14ac:dyDescent="0.35">
      <c r="A669" t="e">
        <f>EnterData!#REF!</f>
        <v>#REF!</v>
      </c>
      <c r="B669" t="e" cm="1">
        <f t="array" ref="B669">IF(OR(A669="",A669=0),"",IFERROR(_xlfn._xlws.FILTER(#REF! &amp; "",#REF!=ED.LookUps!A669),""))</f>
        <v>#REF!</v>
      </c>
      <c r="G669" t="str" cm="1">
        <f t="array" ref="G669">IFERROR(_xlfn._xlws.FILTER(_xlfn.ANCHORARRAY(B669),_xlfn.ANCHORARRAY(B669)&lt;&gt;0),"")</f>
        <v/>
      </c>
      <c r="K669">
        <f>EnterData!F673</f>
        <v>0</v>
      </c>
      <c r="L669" t="str" cm="1">
        <f t="array" aca="1" ref="L669" ca="1">IFERROR(IF(G669&lt;&gt;"",_xlfn.ANCHORARRAY(G669),IF(OR(K669=0,K669=""),TRANSPOSE(T.Name),TRANSPOSE(_xlfn._xlws.FILTER('Rot.Out'!Q:Q &amp; "",('Rot.Out'!O:O=ED.LookUps!K669)*('Rot.Out'!V:V&lt;&gt;"Yes"))))),"Error please report")</f>
        <v>Error please report</v>
      </c>
      <c r="ATK669" t="str" cm="1">
        <f t="array" ref="ATK669">IFERROR(IF(K669=0,TRANSPOSE(_xlfn.ANCHORARRAY(#REF!)),TRANSPOSE(_xlfn._xlws.FILTER('Rot.Out'!Q:Q,('Rot.Out'!O:O=ED.LookUps!K669)*('Rot.Out'!V:V="Yes")))),"")</f>
        <v/>
      </c>
    </row>
    <row r="670" spans="1:12 1207:1207" x14ac:dyDescent="0.35">
      <c r="A670" t="e">
        <f>EnterData!#REF!</f>
        <v>#REF!</v>
      </c>
      <c r="B670" t="e" cm="1">
        <f t="array" ref="B670">IF(OR(A670="",A670=0),"",IFERROR(_xlfn._xlws.FILTER(#REF! &amp; "",#REF!=ED.LookUps!A670),""))</f>
        <v>#REF!</v>
      </c>
      <c r="G670" t="str" cm="1">
        <f t="array" ref="G670">IFERROR(_xlfn._xlws.FILTER(_xlfn.ANCHORARRAY(B670),_xlfn.ANCHORARRAY(B670)&lt;&gt;0),"")</f>
        <v/>
      </c>
      <c r="K670">
        <f>EnterData!F674</f>
        <v>0</v>
      </c>
      <c r="L670" t="str" cm="1">
        <f t="array" aca="1" ref="L670" ca="1">IFERROR(IF(G670&lt;&gt;"",_xlfn.ANCHORARRAY(G670),IF(OR(K670=0,K670=""),TRANSPOSE(T.Name),TRANSPOSE(_xlfn._xlws.FILTER('Rot.Out'!Q:Q &amp; "",('Rot.Out'!O:O=ED.LookUps!K670)*('Rot.Out'!V:V&lt;&gt;"Yes"))))),"Error please report")</f>
        <v>Error please report</v>
      </c>
      <c r="ATK670" t="str" cm="1">
        <f t="array" ref="ATK670">IFERROR(IF(K670=0,TRANSPOSE(_xlfn.ANCHORARRAY(#REF!)),TRANSPOSE(_xlfn._xlws.FILTER('Rot.Out'!Q:Q,('Rot.Out'!O:O=ED.LookUps!K670)*('Rot.Out'!V:V="Yes")))),"")</f>
        <v/>
      </c>
    </row>
    <row r="671" spans="1:12 1207:1207" x14ac:dyDescent="0.35">
      <c r="A671" t="e">
        <f>EnterData!#REF!</f>
        <v>#REF!</v>
      </c>
      <c r="B671" t="e" cm="1">
        <f t="array" ref="B671">IF(OR(A671="",A671=0),"",IFERROR(_xlfn._xlws.FILTER(#REF! &amp; "",#REF!=ED.LookUps!A671),""))</f>
        <v>#REF!</v>
      </c>
      <c r="G671" t="str" cm="1">
        <f t="array" ref="G671">IFERROR(_xlfn._xlws.FILTER(_xlfn.ANCHORARRAY(B671),_xlfn.ANCHORARRAY(B671)&lt;&gt;0),"")</f>
        <v/>
      </c>
      <c r="K671">
        <f>EnterData!F675</f>
        <v>0</v>
      </c>
      <c r="L671" t="str" cm="1">
        <f t="array" aca="1" ref="L671" ca="1">IFERROR(IF(G671&lt;&gt;"",_xlfn.ANCHORARRAY(G671),IF(OR(K671=0,K671=""),TRANSPOSE(T.Name),TRANSPOSE(_xlfn._xlws.FILTER('Rot.Out'!Q:Q &amp; "",('Rot.Out'!O:O=ED.LookUps!K671)*('Rot.Out'!V:V&lt;&gt;"Yes"))))),"Error please report")</f>
        <v>Error please report</v>
      </c>
      <c r="ATK671" t="str" cm="1">
        <f t="array" ref="ATK671">IFERROR(IF(K671=0,TRANSPOSE(_xlfn.ANCHORARRAY(#REF!)),TRANSPOSE(_xlfn._xlws.FILTER('Rot.Out'!Q:Q,('Rot.Out'!O:O=ED.LookUps!K671)*('Rot.Out'!V:V="Yes")))),"")</f>
        <v/>
      </c>
    </row>
    <row r="672" spans="1:12 1207:1207" x14ac:dyDescent="0.35">
      <c r="A672" t="e">
        <f>EnterData!#REF!</f>
        <v>#REF!</v>
      </c>
      <c r="B672" t="e" cm="1">
        <f t="array" ref="B672">IF(OR(A672="",A672=0),"",IFERROR(_xlfn._xlws.FILTER(#REF! &amp; "",#REF!=ED.LookUps!A672),""))</f>
        <v>#REF!</v>
      </c>
      <c r="G672" t="str" cm="1">
        <f t="array" ref="G672">IFERROR(_xlfn._xlws.FILTER(_xlfn.ANCHORARRAY(B672),_xlfn.ANCHORARRAY(B672)&lt;&gt;0),"")</f>
        <v/>
      </c>
      <c r="K672">
        <f>EnterData!F676</f>
        <v>0</v>
      </c>
      <c r="L672" t="str" cm="1">
        <f t="array" aca="1" ref="L672" ca="1">IFERROR(IF(G672&lt;&gt;"",_xlfn.ANCHORARRAY(G672),IF(OR(K672=0,K672=""),TRANSPOSE(T.Name),TRANSPOSE(_xlfn._xlws.FILTER('Rot.Out'!Q:Q &amp; "",('Rot.Out'!O:O=ED.LookUps!K672)*('Rot.Out'!V:V&lt;&gt;"Yes"))))),"Error please report")</f>
        <v>Error please report</v>
      </c>
      <c r="ATK672" t="str" cm="1">
        <f t="array" ref="ATK672">IFERROR(IF(K672=0,TRANSPOSE(_xlfn.ANCHORARRAY(#REF!)),TRANSPOSE(_xlfn._xlws.FILTER('Rot.Out'!Q:Q,('Rot.Out'!O:O=ED.LookUps!K672)*('Rot.Out'!V:V="Yes")))),"")</f>
        <v/>
      </c>
    </row>
    <row r="673" spans="1:12 1207:1207" x14ac:dyDescent="0.35">
      <c r="A673" t="e">
        <f>EnterData!#REF!</f>
        <v>#REF!</v>
      </c>
      <c r="B673" t="e" cm="1">
        <f t="array" ref="B673">IF(OR(A673="",A673=0),"",IFERROR(_xlfn._xlws.FILTER(#REF! &amp; "",#REF!=ED.LookUps!A673),""))</f>
        <v>#REF!</v>
      </c>
      <c r="G673" t="str" cm="1">
        <f t="array" ref="G673">IFERROR(_xlfn._xlws.FILTER(_xlfn.ANCHORARRAY(B673),_xlfn.ANCHORARRAY(B673)&lt;&gt;0),"")</f>
        <v/>
      </c>
      <c r="K673">
        <f>EnterData!F677</f>
        <v>0</v>
      </c>
      <c r="L673" t="str" cm="1">
        <f t="array" aca="1" ref="L673" ca="1">IFERROR(IF(G673&lt;&gt;"",_xlfn.ANCHORARRAY(G673),IF(OR(K673=0,K673=""),TRANSPOSE(T.Name),TRANSPOSE(_xlfn._xlws.FILTER('Rot.Out'!Q:Q &amp; "",('Rot.Out'!O:O=ED.LookUps!K673)*('Rot.Out'!V:V&lt;&gt;"Yes"))))),"Error please report")</f>
        <v>Error please report</v>
      </c>
      <c r="ATK673" t="str" cm="1">
        <f t="array" ref="ATK673">IFERROR(IF(K673=0,TRANSPOSE(_xlfn.ANCHORARRAY(#REF!)),TRANSPOSE(_xlfn._xlws.FILTER('Rot.Out'!Q:Q,('Rot.Out'!O:O=ED.LookUps!K673)*('Rot.Out'!V:V="Yes")))),"")</f>
        <v/>
      </c>
    </row>
    <row r="674" spans="1:12 1207:1207" x14ac:dyDescent="0.35">
      <c r="A674" t="e">
        <f>EnterData!#REF!</f>
        <v>#REF!</v>
      </c>
      <c r="B674" t="e" cm="1">
        <f t="array" ref="B674">IF(OR(A674="",A674=0),"",IFERROR(_xlfn._xlws.FILTER(#REF! &amp; "",#REF!=ED.LookUps!A674),""))</f>
        <v>#REF!</v>
      </c>
      <c r="G674" t="str" cm="1">
        <f t="array" ref="G674">IFERROR(_xlfn._xlws.FILTER(_xlfn.ANCHORARRAY(B674),_xlfn.ANCHORARRAY(B674)&lt;&gt;0),"")</f>
        <v/>
      </c>
      <c r="K674">
        <f>EnterData!F678</f>
        <v>0</v>
      </c>
      <c r="L674" t="str" cm="1">
        <f t="array" aca="1" ref="L674" ca="1">IFERROR(IF(G674&lt;&gt;"",_xlfn.ANCHORARRAY(G674),IF(OR(K674=0,K674=""),TRANSPOSE(T.Name),TRANSPOSE(_xlfn._xlws.FILTER('Rot.Out'!Q:Q &amp; "",('Rot.Out'!O:O=ED.LookUps!K674)*('Rot.Out'!V:V&lt;&gt;"Yes"))))),"Error please report")</f>
        <v>Error please report</v>
      </c>
      <c r="ATK674" t="str" cm="1">
        <f t="array" ref="ATK674">IFERROR(IF(K674=0,TRANSPOSE(_xlfn.ANCHORARRAY(#REF!)),TRANSPOSE(_xlfn._xlws.FILTER('Rot.Out'!Q:Q,('Rot.Out'!O:O=ED.LookUps!K674)*('Rot.Out'!V:V="Yes")))),"")</f>
        <v/>
      </c>
    </row>
    <row r="675" spans="1:12 1207:1207" x14ac:dyDescent="0.35">
      <c r="A675" t="e">
        <f>EnterData!#REF!</f>
        <v>#REF!</v>
      </c>
      <c r="B675" t="e" cm="1">
        <f t="array" ref="B675">IF(OR(A675="",A675=0),"",IFERROR(_xlfn._xlws.FILTER(#REF! &amp; "",#REF!=ED.LookUps!A675),""))</f>
        <v>#REF!</v>
      </c>
      <c r="G675" t="str" cm="1">
        <f t="array" ref="G675">IFERROR(_xlfn._xlws.FILTER(_xlfn.ANCHORARRAY(B675),_xlfn.ANCHORARRAY(B675)&lt;&gt;0),"")</f>
        <v/>
      </c>
      <c r="K675">
        <f>EnterData!F679</f>
        <v>0</v>
      </c>
      <c r="L675" t="str" cm="1">
        <f t="array" aca="1" ref="L675" ca="1">IFERROR(IF(G675&lt;&gt;"",_xlfn.ANCHORARRAY(G675),IF(OR(K675=0,K675=""),TRANSPOSE(T.Name),TRANSPOSE(_xlfn._xlws.FILTER('Rot.Out'!Q:Q &amp; "",('Rot.Out'!O:O=ED.LookUps!K675)*('Rot.Out'!V:V&lt;&gt;"Yes"))))),"Error please report")</f>
        <v>Error please report</v>
      </c>
      <c r="ATK675" t="str" cm="1">
        <f t="array" ref="ATK675">IFERROR(IF(K675=0,TRANSPOSE(_xlfn.ANCHORARRAY(#REF!)),TRANSPOSE(_xlfn._xlws.FILTER('Rot.Out'!Q:Q,('Rot.Out'!O:O=ED.LookUps!K675)*('Rot.Out'!V:V="Yes")))),"")</f>
        <v/>
      </c>
    </row>
    <row r="676" spans="1:12 1207:1207" x14ac:dyDescent="0.35">
      <c r="A676" t="e">
        <f>EnterData!#REF!</f>
        <v>#REF!</v>
      </c>
      <c r="B676" t="e" cm="1">
        <f t="array" ref="B676">IF(OR(A676="",A676=0),"",IFERROR(_xlfn._xlws.FILTER(#REF! &amp; "",#REF!=ED.LookUps!A676),""))</f>
        <v>#REF!</v>
      </c>
      <c r="G676" t="str" cm="1">
        <f t="array" ref="G676">IFERROR(_xlfn._xlws.FILTER(_xlfn.ANCHORARRAY(B676),_xlfn.ANCHORARRAY(B676)&lt;&gt;0),"")</f>
        <v/>
      </c>
      <c r="K676">
        <f>EnterData!F680</f>
        <v>0</v>
      </c>
      <c r="L676" t="str" cm="1">
        <f t="array" aca="1" ref="L676" ca="1">IFERROR(IF(G676&lt;&gt;"",_xlfn.ANCHORARRAY(G676),IF(OR(K676=0,K676=""),TRANSPOSE(T.Name),TRANSPOSE(_xlfn._xlws.FILTER('Rot.Out'!Q:Q &amp; "",('Rot.Out'!O:O=ED.LookUps!K676)*('Rot.Out'!V:V&lt;&gt;"Yes"))))),"Error please report")</f>
        <v>Error please report</v>
      </c>
      <c r="ATK676" t="str" cm="1">
        <f t="array" ref="ATK676">IFERROR(IF(K676=0,TRANSPOSE(_xlfn.ANCHORARRAY(#REF!)),TRANSPOSE(_xlfn._xlws.FILTER('Rot.Out'!Q:Q,('Rot.Out'!O:O=ED.LookUps!K676)*('Rot.Out'!V:V="Yes")))),"")</f>
        <v/>
      </c>
    </row>
    <row r="677" spans="1:12 1207:1207" x14ac:dyDescent="0.35">
      <c r="A677" t="e">
        <f>EnterData!#REF!</f>
        <v>#REF!</v>
      </c>
      <c r="B677" t="e" cm="1">
        <f t="array" ref="B677">IF(OR(A677="",A677=0),"",IFERROR(_xlfn._xlws.FILTER(#REF! &amp; "",#REF!=ED.LookUps!A677),""))</f>
        <v>#REF!</v>
      </c>
      <c r="G677" t="str" cm="1">
        <f t="array" ref="G677">IFERROR(_xlfn._xlws.FILTER(_xlfn.ANCHORARRAY(B677),_xlfn.ANCHORARRAY(B677)&lt;&gt;0),"")</f>
        <v/>
      </c>
      <c r="K677">
        <f>EnterData!F681</f>
        <v>0</v>
      </c>
      <c r="L677" t="str" cm="1">
        <f t="array" aca="1" ref="L677" ca="1">IFERROR(IF(G677&lt;&gt;"",_xlfn.ANCHORARRAY(G677),IF(OR(K677=0,K677=""),TRANSPOSE(T.Name),TRANSPOSE(_xlfn._xlws.FILTER('Rot.Out'!Q:Q &amp; "",('Rot.Out'!O:O=ED.LookUps!K677)*('Rot.Out'!V:V&lt;&gt;"Yes"))))),"Error please report")</f>
        <v>Error please report</v>
      </c>
      <c r="ATK677" t="str" cm="1">
        <f t="array" ref="ATK677">IFERROR(IF(K677=0,TRANSPOSE(_xlfn.ANCHORARRAY(#REF!)),TRANSPOSE(_xlfn._xlws.FILTER('Rot.Out'!Q:Q,('Rot.Out'!O:O=ED.LookUps!K677)*('Rot.Out'!V:V="Yes")))),"")</f>
        <v/>
      </c>
    </row>
    <row r="678" spans="1:12 1207:1207" x14ac:dyDescent="0.35">
      <c r="A678" t="e">
        <f>EnterData!#REF!</f>
        <v>#REF!</v>
      </c>
      <c r="B678" t="e" cm="1">
        <f t="array" ref="B678">IF(OR(A678="",A678=0),"",IFERROR(_xlfn._xlws.FILTER(#REF! &amp; "",#REF!=ED.LookUps!A678),""))</f>
        <v>#REF!</v>
      </c>
      <c r="G678" t="str" cm="1">
        <f t="array" ref="G678">IFERROR(_xlfn._xlws.FILTER(_xlfn.ANCHORARRAY(B678),_xlfn.ANCHORARRAY(B678)&lt;&gt;0),"")</f>
        <v/>
      </c>
      <c r="K678">
        <f>EnterData!F682</f>
        <v>0</v>
      </c>
      <c r="L678" t="str" cm="1">
        <f t="array" aca="1" ref="L678" ca="1">IFERROR(IF(G678&lt;&gt;"",_xlfn.ANCHORARRAY(G678),IF(OR(K678=0,K678=""),TRANSPOSE(T.Name),TRANSPOSE(_xlfn._xlws.FILTER('Rot.Out'!Q:Q &amp; "",('Rot.Out'!O:O=ED.LookUps!K678)*('Rot.Out'!V:V&lt;&gt;"Yes"))))),"Error please report")</f>
        <v>Error please report</v>
      </c>
      <c r="ATK678" t="str" cm="1">
        <f t="array" ref="ATK678">IFERROR(IF(K678=0,TRANSPOSE(_xlfn.ANCHORARRAY(#REF!)),TRANSPOSE(_xlfn._xlws.FILTER('Rot.Out'!Q:Q,('Rot.Out'!O:O=ED.LookUps!K678)*('Rot.Out'!V:V="Yes")))),"")</f>
        <v/>
      </c>
    </row>
    <row r="679" spans="1:12 1207:1207" x14ac:dyDescent="0.35">
      <c r="A679" t="e">
        <f>EnterData!#REF!</f>
        <v>#REF!</v>
      </c>
      <c r="B679" t="e" cm="1">
        <f t="array" ref="B679">IF(OR(A679="",A679=0),"",IFERROR(_xlfn._xlws.FILTER(#REF! &amp; "",#REF!=ED.LookUps!A679),""))</f>
        <v>#REF!</v>
      </c>
      <c r="G679" t="str" cm="1">
        <f t="array" ref="G679">IFERROR(_xlfn._xlws.FILTER(_xlfn.ANCHORARRAY(B679),_xlfn.ANCHORARRAY(B679)&lt;&gt;0),"")</f>
        <v/>
      </c>
      <c r="K679">
        <f>EnterData!F683</f>
        <v>0</v>
      </c>
      <c r="L679" t="str" cm="1">
        <f t="array" aca="1" ref="L679" ca="1">IFERROR(IF(G679&lt;&gt;"",_xlfn.ANCHORARRAY(G679),IF(OR(K679=0,K679=""),TRANSPOSE(T.Name),TRANSPOSE(_xlfn._xlws.FILTER('Rot.Out'!Q:Q &amp; "",('Rot.Out'!O:O=ED.LookUps!K679)*('Rot.Out'!V:V&lt;&gt;"Yes"))))),"Error please report")</f>
        <v>Error please report</v>
      </c>
      <c r="ATK679" t="str" cm="1">
        <f t="array" ref="ATK679">IFERROR(IF(K679=0,TRANSPOSE(_xlfn.ANCHORARRAY(#REF!)),TRANSPOSE(_xlfn._xlws.FILTER('Rot.Out'!Q:Q,('Rot.Out'!O:O=ED.LookUps!K679)*('Rot.Out'!V:V="Yes")))),"")</f>
        <v/>
      </c>
    </row>
    <row r="680" spans="1:12 1207:1207" x14ac:dyDescent="0.35">
      <c r="A680" t="e">
        <f>EnterData!#REF!</f>
        <v>#REF!</v>
      </c>
      <c r="B680" t="e" cm="1">
        <f t="array" ref="B680">IF(OR(A680="",A680=0),"",IFERROR(_xlfn._xlws.FILTER(#REF! &amp; "",#REF!=ED.LookUps!A680),""))</f>
        <v>#REF!</v>
      </c>
      <c r="G680" t="str" cm="1">
        <f t="array" ref="G680">IFERROR(_xlfn._xlws.FILTER(_xlfn.ANCHORARRAY(B680),_xlfn.ANCHORARRAY(B680)&lt;&gt;0),"")</f>
        <v/>
      </c>
      <c r="K680">
        <f>EnterData!F684</f>
        <v>0</v>
      </c>
      <c r="L680" t="str" cm="1">
        <f t="array" aca="1" ref="L680" ca="1">IFERROR(IF(G680&lt;&gt;"",_xlfn.ANCHORARRAY(G680),IF(OR(K680=0,K680=""),TRANSPOSE(T.Name),TRANSPOSE(_xlfn._xlws.FILTER('Rot.Out'!Q:Q &amp; "",('Rot.Out'!O:O=ED.LookUps!K680)*('Rot.Out'!V:V&lt;&gt;"Yes"))))),"Error please report")</f>
        <v>Error please report</v>
      </c>
      <c r="ATK680" t="str" cm="1">
        <f t="array" ref="ATK680">IFERROR(IF(K680=0,TRANSPOSE(_xlfn.ANCHORARRAY(#REF!)),TRANSPOSE(_xlfn._xlws.FILTER('Rot.Out'!Q:Q,('Rot.Out'!O:O=ED.LookUps!K680)*('Rot.Out'!V:V="Yes")))),"")</f>
        <v/>
      </c>
    </row>
    <row r="681" spans="1:12 1207:1207" x14ac:dyDescent="0.35">
      <c r="A681" t="e">
        <f>EnterData!#REF!</f>
        <v>#REF!</v>
      </c>
      <c r="B681" t="e" cm="1">
        <f t="array" ref="B681">IF(OR(A681="",A681=0),"",IFERROR(_xlfn._xlws.FILTER(#REF! &amp; "",#REF!=ED.LookUps!A681),""))</f>
        <v>#REF!</v>
      </c>
      <c r="G681" t="str" cm="1">
        <f t="array" ref="G681">IFERROR(_xlfn._xlws.FILTER(_xlfn.ANCHORARRAY(B681),_xlfn.ANCHORARRAY(B681)&lt;&gt;0),"")</f>
        <v/>
      </c>
      <c r="K681">
        <f>EnterData!F685</f>
        <v>0</v>
      </c>
      <c r="L681" t="str" cm="1">
        <f t="array" aca="1" ref="L681" ca="1">IFERROR(IF(G681&lt;&gt;"",_xlfn.ANCHORARRAY(G681),IF(OR(K681=0,K681=""),TRANSPOSE(T.Name),TRANSPOSE(_xlfn._xlws.FILTER('Rot.Out'!Q:Q &amp; "",('Rot.Out'!O:O=ED.LookUps!K681)*('Rot.Out'!V:V&lt;&gt;"Yes"))))),"Error please report")</f>
        <v>Error please report</v>
      </c>
      <c r="ATK681" t="str" cm="1">
        <f t="array" ref="ATK681">IFERROR(IF(K681=0,TRANSPOSE(_xlfn.ANCHORARRAY(#REF!)),TRANSPOSE(_xlfn._xlws.FILTER('Rot.Out'!Q:Q,('Rot.Out'!O:O=ED.LookUps!K681)*('Rot.Out'!V:V="Yes")))),"")</f>
        <v/>
      </c>
    </row>
    <row r="682" spans="1:12 1207:1207" x14ac:dyDescent="0.35">
      <c r="A682" t="e">
        <f>EnterData!#REF!</f>
        <v>#REF!</v>
      </c>
      <c r="B682" t="e" cm="1">
        <f t="array" ref="B682">IF(OR(A682="",A682=0),"",IFERROR(_xlfn._xlws.FILTER(#REF! &amp; "",#REF!=ED.LookUps!A682),""))</f>
        <v>#REF!</v>
      </c>
      <c r="G682" t="str" cm="1">
        <f t="array" ref="G682">IFERROR(_xlfn._xlws.FILTER(_xlfn.ANCHORARRAY(B682),_xlfn.ANCHORARRAY(B682)&lt;&gt;0),"")</f>
        <v/>
      </c>
      <c r="K682">
        <f>EnterData!F686</f>
        <v>0</v>
      </c>
      <c r="L682" t="str" cm="1">
        <f t="array" aca="1" ref="L682" ca="1">IFERROR(IF(G682&lt;&gt;"",_xlfn.ANCHORARRAY(G682),IF(OR(K682=0,K682=""),TRANSPOSE(T.Name),TRANSPOSE(_xlfn._xlws.FILTER('Rot.Out'!Q:Q &amp; "",('Rot.Out'!O:O=ED.LookUps!K682)*('Rot.Out'!V:V&lt;&gt;"Yes"))))),"Error please report")</f>
        <v>Error please report</v>
      </c>
      <c r="ATK682" t="str" cm="1">
        <f t="array" ref="ATK682">IFERROR(IF(K682=0,TRANSPOSE(_xlfn.ANCHORARRAY(#REF!)),TRANSPOSE(_xlfn._xlws.FILTER('Rot.Out'!Q:Q,('Rot.Out'!O:O=ED.LookUps!K682)*('Rot.Out'!V:V="Yes")))),"")</f>
        <v/>
      </c>
    </row>
    <row r="683" spans="1:12 1207:1207" x14ac:dyDescent="0.35">
      <c r="A683" t="e">
        <f>EnterData!#REF!</f>
        <v>#REF!</v>
      </c>
      <c r="B683" t="e" cm="1">
        <f t="array" ref="B683">IF(OR(A683="",A683=0),"",IFERROR(_xlfn._xlws.FILTER(#REF! &amp; "",#REF!=ED.LookUps!A683),""))</f>
        <v>#REF!</v>
      </c>
      <c r="G683" t="str" cm="1">
        <f t="array" ref="G683">IFERROR(_xlfn._xlws.FILTER(_xlfn.ANCHORARRAY(B683),_xlfn.ANCHORARRAY(B683)&lt;&gt;0),"")</f>
        <v/>
      </c>
      <c r="K683">
        <f>EnterData!F687</f>
        <v>0</v>
      </c>
      <c r="L683" t="str" cm="1">
        <f t="array" aca="1" ref="L683" ca="1">IFERROR(IF(G683&lt;&gt;"",_xlfn.ANCHORARRAY(G683),IF(OR(K683=0,K683=""),TRANSPOSE(T.Name),TRANSPOSE(_xlfn._xlws.FILTER('Rot.Out'!Q:Q &amp; "",('Rot.Out'!O:O=ED.LookUps!K683)*('Rot.Out'!V:V&lt;&gt;"Yes"))))),"Error please report")</f>
        <v>Error please report</v>
      </c>
      <c r="ATK683" t="str" cm="1">
        <f t="array" ref="ATK683">IFERROR(IF(K683=0,TRANSPOSE(_xlfn.ANCHORARRAY(#REF!)),TRANSPOSE(_xlfn._xlws.FILTER('Rot.Out'!Q:Q,('Rot.Out'!O:O=ED.LookUps!K683)*('Rot.Out'!V:V="Yes")))),"")</f>
        <v/>
      </c>
    </row>
    <row r="684" spans="1:12 1207:1207" x14ac:dyDescent="0.35">
      <c r="A684" t="e">
        <f>EnterData!#REF!</f>
        <v>#REF!</v>
      </c>
      <c r="B684" t="e" cm="1">
        <f t="array" ref="B684">IF(OR(A684="",A684=0),"",IFERROR(_xlfn._xlws.FILTER(#REF! &amp; "",#REF!=ED.LookUps!A684),""))</f>
        <v>#REF!</v>
      </c>
      <c r="G684" t="str" cm="1">
        <f t="array" ref="G684">IFERROR(_xlfn._xlws.FILTER(_xlfn.ANCHORARRAY(B684),_xlfn.ANCHORARRAY(B684)&lt;&gt;0),"")</f>
        <v/>
      </c>
      <c r="K684">
        <f>EnterData!F688</f>
        <v>0</v>
      </c>
      <c r="L684" t="str" cm="1">
        <f t="array" aca="1" ref="L684" ca="1">IFERROR(IF(G684&lt;&gt;"",_xlfn.ANCHORARRAY(G684),IF(OR(K684=0,K684=""),TRANSPOSE(T.Name),TRANSPOSE(_xlfn._xlws.FILTER('Rot.Out'!Q:Q &amp; "",('Rot.Out'!O:O=ED.LookUps!K684)*('Rot.Out'!V:V&lt;&gt;"Yes"))))),"Error please report")</f>
        <v>Error please report</v>
      </c>
      <c r="ATK684" t="str" cm="1">
        <f t="array" ref="ATK684">IFERROR(IF(K684=0,TRANSPOSE(_xlfn.ANCHORARRAY(#REF!)),TRANSPOSE(_xlfn._xlws.FILTER('Rot.Out'!Q:Q,('Rot.Out'!O:O=ED.LookUps!K684)*('Rot.Out'!V:V="Yes")))),"")</f>
        <v/>
      </c>
    </row>
    <row r="685" spans="1:12 1207:1207" x14ac:dyDescent="0.35">
      <c r="A685" t="e">
        <f>EnterData!#REF!</f>
        <v>#REF!</v>
      </c>
      <c r="B685" t="e" cm="1">
        <f t="array" ref="B685">IF(OR(A685="",A685=0),"",IFERROR(_xlfn._xlws.FILTER(#REF! &amp; "",#REF!=ED.LookUps!A685),""))</f>
        <v>#REF!</v>
      </c>
      <c r="G685" t="str" cm="1">
        <f t="array" ref="G685">IFERROR(_xlfn._xlws.FILTER(_xlfn.ANCHORARRAY(B685),_xlfn.ANCHORARRAY(B685)&lt;&gt;0),"")</f>
        <v/>
      </c>
      <c r="K685">
        <f>EnterData!F689</f>
        <v>0</v>
      </c>
      <c r="L685" t="str" cm="1">
        <f t="array" aca="1" ref="L685" ca="1">IFERROR(IF(G685&lt;&gt;"",_xlfn.ANCHORARRAY(G685),IF(OR(K685=0,K685=""),TRANSPOSE(T.Name),TRANSPOSE(_xlfn._xlws.FILTER('Rot.Out'!Q:Q &amp; "",('Rot.Out'!O:O=ED.LookUps!K685)*('Rot.Out'!V:V&lt;&gt;"Yes"))))),"Error please report")</f>
        <v>Error please report</v>
      </c>
      <c r="ATK685" t="str" cm="1">
        <f t="array" ref="ATK685">IFERROR(IF(K685=0,TRANSPOSE(_xlfn.ANCHORARRAY(#REF!)),TRANSPOSE(_xlfn._xlws.FILTER('Rot.Out'!Q:Q,('Rot.Out'!O:O=ED.LookUps!K685)*('Rot.Out'!V:V="Yes")))),"")</f>
        <v/>
      </c>
    </row>
    <row r="686" spans="1:12 1207:1207" x14ac:dyDescent="0.35">
      <c r="A686" t="e">
        <f>EnterData!#REF!</f>
        <v>#REF!</v>
      </c>
      <c r="B686" t="e" cm="1">
        <f t="array" ref="B686">IF(OR(A686="",A686=0),"",IFERROR(_xlfn._xlws.FILTER(#REF! &amp; "",#REF!=ED.LookUps!A686),""))</f>
        <v>#REF!</v>
      </c>
      <c r="G686" t="str" cm="1">
        <f t="array" ref="G686">IFERROR(_xlfn._xlws.FILTER(_xlfn.ANCHORARRAY(B686),_xlfn.ANCHORARRAY(B686)&lt;&gt;0),"")</f>
        <v/>
      </c>
      <c r="K686">
        <f>EnterData!F690</f>
        <v>0</v>
      </c>
      <c r="L686" t="str" cm="1">
        <f t="array" aca="1" ref="L686" ca="1">IFERROR(IF(G686&lt;&gt;"",_xlfn.ANCHORARRAY(G686),IF(OR(K686=0,K686=""),TRANSPOSE(T.Name),TRANSPOSE(_xlfn._xlws.FILTER('Rot.Out'!Q:Q &amp; "",('Rot.Out'!O:O=ED.LookUps!K686)*('Rot.Out'!V:V&lt;&gt;"Yes"))))),"Error please report")</f>
        <v>Error please report</v>
      </c>
      <c r="ATK686" t="str" cm="1">
        <f t="array" ref="ATK686">IFERROR(IF(K686=0,TRANSPOSE(_xlfn.ANCHORARRAY(#REF!)),TRANSPOSE(_xlfn._xlws.FILTER('Rot.Out'!Q:Q,('Rot.Out'!O:O=ED.LookUps!K686)*('Rot.Out'!V:V="Yes")))),"")</f>
        <v/>
      </c>
    </row>
    <row r="687" spans="1:12 1207:1207" x14ac:dyDescent="0.35">
      <c r="A687" t="e">
        <f>EnterData!#REF!</f>
        <v>#REF!</v>
      </c>
      <c r="B687" t="e" cm="1">
        <f t="array" ref="B687">IF(OR(A687="",A687=0),"",IFERROR(_xlfn._xlws.FILTER(#REF! &amp; "",#REF!=ED.LookUps!A687),""))</f>
        <v>#REF!</v>
      </c>
      <c r="G687" t="str" cm="1">
        <f t="array" ref="G687">IFERROR(_xlfn._xlws.FILTER(_xlfn.ANCHORARRAY(B687),_xlfn.ANCHORARRAY(B687)&lt;&gt;0),"")</f>
        <v/>
      </c>
      <c r="K687">
        <f>EnterData!F691</f>
        <v>0</v>
      </c>
      <c r="L687" t="str" cm="1">
        <f t="array" aca="1" ref="L687" ca="1">IFERROR(IF(G687&lt;&gt;"",_xlfn.ANCHORARRAY(G687),IF(OR(K687=0,K687=""),TRANSPOSE(T.Name),TRANSPOSE(_xlfn._xlws.FILTER('Rot.Out'!Q:Q &amp; "",('Rot.Out'!O:O=ED.LookUps!K687)*('Rot.Out'!V:V&lt;&gt;"Yes"))))),"Error please report")</f>
        <v>Error please report</v>
      </c>
      <c r="ATK687" t="str" cm="1">
        <f t="array" ref="ATK687">IFERROR(IF(K687=0,TRANSPOSE(_xlfn.ANCHORARRAY(#REF!)),TRANSPOSE(_xlfn._xlws.FILTER('Rot.Out'!Q:Q,('Rot.Out'!O:O=ED.LookUps!K687)*('Rot.Out'!V:V="Yes")))),"")</f>
        <v/>
      </c>
    </row>
    <row r="688" spans="1:12 1207:1207" x14ac:dyDescent="0.35">
      <c r="A688" t="e">
        <f>EnterData!#REF!</f>
        <v>#REF!</v>
      </c>
      <c r="B688" t="e" cm="1">
        <f t="array" ref="B688">IF(OR(A688="",A688=0),"",IFERROR(_xlfn._xlws.FILTER(#REF! &amp; "",#REF!=ED.LookUps!A688),""))</f>
        <v>#REF!</v>
      </c>
      <c r="G688" t="str" cm="1">
        <f t="array" ref="G688">IFERROR(_xlfn._xlws.FILTER(_xlfn.ANCHORARRAY(B688),_xlfn.ANCHORARRAY(B688)&lt;&gt;0),"")</f>
        <v/>
      </c>
      <c r="K688">
        <f>EnterData!F692</f>
        <v>0</v>
      </c>
      <c r="L688" t="str" cm="1">
        <f t="array" aca="1" ref="L688" ca="1">IFERROR(IF(G688&lt;&gt;"",_xlfn.ANCHORARRAY(G688),IF(OR(K688=0,K688=""),TRANSPOSE(T.Name),TRANSPOSE(_xlfn._xlws.FILTER('Rot.Out'!Q:Q &amp; "",('Rot.Out'!O:O=ED.LookUps!K688)*('Rot.Out'!V:V&lt;&gt;"Yes"))))),"Error please report")</f>
        <v>Error please report</v>
      </c>
      <c r="ATK688" t="str" cm="1">
        <f t="array" ref="ATK688">IFERROR(IF(K688=0,TRANSPOSE(_xlfn.ANCHORARRAY(#REF!)),TRANSPOSE(_xlfn._xlws.FILTER('Rot.Out'!Q:Q,('Rot.Out'!O:O=ED.LookUps!K688)*('Rot.Out'!V:V="Yes")))),"")</f>
        <v/>
      </c>
    </row>
    <row r="689" spans="1:12 1207:1207" x14ac:dyDescent="0.35">
      <c r="A689" t="e">
        <f>EnterData!#REF!</f>
        <v>#REF!</v>
      </c>
      <c r="B689" t="e" cm="1">
        <f t="array" ref="B689">IF(OR(A689="",A689=0),"",IFERROR(_xlfn._xlws.FILTER(#REF! &amp; "",#REF!=ED.LookUps!A689),""))</f>
        <v>#REF!</v>
      </c>
      <c r="G689" t="str" cm="1">
        <f t="array" ref="G689">IFERROR(_xlfn._xlws.FILTER(_xlfn.ANCHORARRAY(B689),_xlfn.ANCHORARRAY(B689)&lt;&gt;0),"")</f>
        <v/>
      </c>
      <c r="K689">
        <f>EnterData!F693</f>
        <v>0</v>
      </c>
      <c r="L689" t="str" cm="1">
        <f t="array" aca="1" ref="L689" ca="1">IFERROR(IF(G689&lt;&gt;"",_xlfn.ANCHORARRAY(G689),IF(OR(K689=0,K689=""),TRANSPOSE(T.Name),TRANSPOSE(_xlfn._xlws.FILTER('Rot.Out'!Q:Q &amp; "",('Rot.Out'!O:O=ED.LookUps!K689)*('Rot.Out'!V:V&lt;&gt;"Yes"))))),"Error please report")</f>
        <v>Error please report</v>
      </c>
      <c r="ATK689" t="str" cm="1">
        <f t="array" ref="ATK689">IFERROR(IF(K689=0,TRANSPOSE(_xlfn.ANCHORARRAY(#REF!)),TRANSPOSE(_xlfn._xlws.FILTER('Rot.Out'!Q:Q,('Rot.Out'!O:O=ED.LookUps!K689)*('Rot.Out'!V:V="Yes")))),"")</f>
        <v/>
      </c>
    </row>
    <row r="690" spans="1:12 1207:1207" x14ac:dyDescent="0.35">
      <c r="A690" t="e">
        <f>EnterData!#REF!</f>
        <v>#REF!</v>
      </c>
      <c r="B690" t="e" cm="1">
        <f t="array" ref="B690">IF(OR(A690="",A690=0),"",IFERROR(_xlfn._xlws.FILTER(#REF! &amp; "",#REF!=ED.LookUps!A690),""))</f>
        <v>#REF!</v>
      </c>
      <c r="G690" t="str" cm="1">
        <f t="array" ref="G690">IFERROR(_xlfn._xlws.FILTER(_xlfn.ANCHORARRAY(B690),_xlfn.ANCHORARRAY(B690)&lt;&gt;0),"")</f>
        <v/>
      </c>
      <c r="K690">
        <f>EnterData!F694</f>
        <v>0</v>
      </c>
      <c r="L690" t="str" cm="1">
        <f t="array" aca="1" ref="L690" ca="1">IFERROR(IF(G690&lt;&gt;"",_xlfn.ANCHORARRAY(G690),IF(OR(K690=0,K690=""),TRANSPOSE(T.Name),TRANSPOSE(_xlfn._xlws.FILTER('Rot.Out'!Q:Q &amp; "",('Rot.Out'!O:O=ED.LookUps!K690)*('Rot.Out'!V:V&lt;&gt;"Yes"))))),"Error please report")</f>
        <v>Error please report</v>
      </c>
      <c r="ATK690" t="str" cm="1">
        <f t="array" ref="ATK690">IFERROR(IF(K690=0,TRANSPOSE(_xlfn.ANCHORARRAY(#REF!)),TRANSPOSE(_xlfn._xlws.FILTER('Rot.Out'!Q:Q,('Rot.Out'!O:O=ED.LookUps!K690)*('Rot.Out'!V:V="Yes")))),"")</f>
        <v/>
      </c>
    </row>
    <row r="691" spans="1:12 1207:1207" x14ac:dyDescent="0.35">
      <c r="A691" t="e">
        <f>EnterData!#REF!</f>
        <v>#REF!</v>
      </c>
      <c r="B691" t="e" cm="1">
        <f t="array" ref="B691">IF(OR(A691="",A691=0),"",IFERROR(_xlfn._xlws.FILTER(#REF! &amp; "",#REF!=ED.LookUps!A691),""))</f>
        <v>#REF!</v>
      </c>
      <c r="G691" t="str" cm="1">
        <f t="array" ref="G691">IFERROR(_xlfn._xlws.FILTER(_xlfn.ANCHORARRAY(B691),_xlfn.ANCHORARRAY(B691)&lt;&gt;0),"")</f>
        <v/>
      </c>
      <c r="K691">
        <f>EnterData!F695</f>
        <v>0</v>
      </c>
      <c r="L691" t="str" cm="1">
        <f t="array" aca="1" ref="L691" ca="1">IFERROR(IF(G691&lt;&gt;"",_xlfn.ANCHORARRAY(G691),IF(OR(K691=0,K691=""),TRANSPOSE(T.Name),TRANSPOSE(_xlfn._xlws.FILTER('Rot.Out'!Q:Q &amp; "",('Rot.Out'!O:O=ED.LookUps!K691)*('Rot.Out'!V:V&lt;&gt;"Yes"))))),"Error please report")</f>
        <v>Error please report</v>
      </c>
      <c r="ATK691" t="str" cm="1">
        <f t="array" ref="ATK691">IFERROR(IF(K691=0,TRANSPOSE(_xlfn.ANCHORARRAY(#REF!)),TRANSPOSE(_xlfn._xlws.FILTER('Rot.Out'!Q:Q,('Rot.Out'!O:O=ED.LookUps!K691)*('Rot.Out'!V:V="Yes")))),"")</f>
        <v/>
      </c>
    </row>
    <row r="692" spans="1:12 1207:1207" x14ac:dyDescent="0.35">
      <c r="A692" t="e">
        <f>EnterData!#REF!</f>
        <v>#REF!</v>
      </c>
      <c r="B692" t="e" cm="1">
        <f t="array" ref="B692">IF(OR(A692="",A692=0),"",IFERROR(_xlfn._xlws.FILTER(#REF! &amp; "",#REF!=ED.LookUps!A692),""))</f>
        <v>#REF!</v>
      </c>
      <c r="G692" t="str" cm="1">
        <f t="array" ref="G692">IFERROR(_xlfn._xlws.FILTER(_xlfn.ANCHORARRAY(B692),_xlfn.ANCHORARRAY(B692)&lt;&gt;0),"")</f>
        <v/>
      </c>
      <c r="K692">
        <f>EnterData!F696</f>
        <v>0</v>
      </c>
      <c r="L692" t="str" cm="1">
        <f t="array" aca="1" ref="L692" ca="1">IFERROR(IF(G692&lt;&gt;"",_xlfn.ANCHORARRAY(G692),IF(OR(K692=0,K692=""),TRANSPOSE(T.Name),TRANSPOSE(_xlfn._xlws.FILTER('Rot.Out'!Q:Q &amp; "",('Rot.Out'!O:O=ED.LookUps!K692)*('Rot.Out'!V:V&lt;&gt;"Yes"))))),"Error please report")</f>
        <v>Error please report</v>
      </c>
      <c r="ATK692" t="str" cm="1">
        <f t="array" ref="ATK692">IFERROR(IF(K692=0,TRANSPOSE(_xlfn.ANCHORARRAY(#REF!)),TRANSPOSE(_xlfn._xlws.FILTER('Rot.Out'!Q:Q,('Rot.Out'!O:O=ED.LookUps!K692)*('Rot.Out'!V:V="Yes")))),"")</f>
        <v/>
      </c>
    </row>
    <row r="693" spans="1:12 1207:1207" x14ac:dyDescent="0.35">
      <c r="A693" t="e">
        <f>EnterData!#REF!</f>
        <v>#REF!</v>
      </c>
      <c r="B693" t="e" cm="1">
        <f t="array" ref="B693">IF(OR(A693="",A693=0),"",IFERROR(_xlfn._xlws.FILTER(#REF! &amp; "",#REF!=ED.LookUps!A693),""))</f>
        <v>#REF!</v>
      </c>
      <c r="G693" t="str" cm="1">
        <f t="array" ref="G693">IFERROR(_xlfn._xlws.FILTER(_xlfn.ANCHORARRAY(B693),_xlfn.ANCHORARRAY(B693)&lt;&gt;0),"")</f>
        <v/>
      </c>
      <c r="K693">
        <f>EnterData!F697</f>
        <v>0</v>
      </c>
      <c r="L693" t="str" cm="1">
        <f t="array" aca="1" ref="L693" ca="1">IFERROR(IF(G693&lt;&gt;"",_xlfn.ANCHORARRAY(G693),IF(OR(K693=0,K693=""),TRANSPOSE(T.Name),TRANSPOSE(_xlfn._xlws.FILTER('Rot.Out'!Q:Q &amp; "",('Rot.Out'!O:O=ED.LookUps!K693)*('Rot.Out'!V:V&lt;&gt;"Yes"))))),"Error please report")</f>
        <v>Error please report</v>
      </c>
      <c r="ATK693" t="str" cm="1">
        <f t="array" ref="ATK693">IFERROR(IF(K693=0,TRANSPOSE(_xlfn.ANCHORARRAY(#REF!)),TRANSPOSE(_xlfn._xlws.FILTER('Rot.Out'!Q:Q,('Rot.Out'!O:O=ED.LookUps!K693)*('Rot.Out'!V:V="Yes")))),"")</f>
        <v/>
      </c>
    </row>
    <row r="694" spans="1:12 1207:1207" x14ac:dyDescent="0.35">
      <c r="A694" t="e">
        <f>EnterData!#REF!</f>
        <v>#REF!</v>
      </c>
      <c r="B694" t="e" cm="1">
        <f t="array" ref="B694">IF(OR(A694="",A694=0),"",IFERROR(_xlfn._xlws.FILTER(#REF! &amp; "",#REF!=ED.LookUps!A694),""))</f>
        <v>#REF!</v>
      </c>
      <c r="G694" t="str" cm="1">
        <f t="array" ref="G694">IFERROR(_xlfn._xlws.FILTER(_xlfn.ANCHORARRAY(B694),_xlfn.ANCHORARRAY(B694)&lt;&gt;0),"")</f>
        <v/>
      </c>
      <c r="K694">
        <f>EnterData!F698</f>
        <v>0</v>
      </c>
      <c r="L694" t="str" cm="1">
        <f t="array" aca="1" ref="L694" ca="1">IFERROR(IF(G694&lt;&gt;"",_xlfn.ANCHORARRAY(G694),IF(OR(K694=0,K694=""),TRANSPOSE(T.Name),TRANSPOSE(_xlfn._xlws.FILTER('Rot.Out'!Q:Q &amp; "",('Rot.Out'!O:O=ED.LookUps!K694)*('Rot.Out'!V:V&lt;&gt;"Yes"))))),"Error please report")</f>
        <v>Error please report</v>
      </c>
      <c r="ATK694" t="str" cm="1">
        <f t="array" ref="ATK694">IFERROR(IF(K694=0,TRANSPOSE(_xlfn.ANCHORARRAY(#REF!)),TRANSPOSE(_xlfn._xlws.FILTER('Rot.Out'!Q:Q,('Rot.Out'!O:O=ED.LookUps!K694)*('Rot.Out'!V:V="Yes")))),"")</f>
        <v/>
      </c>
    </row>
    <row r="695" spans="1:12 1207:1207" x14ac:dyDescent="0.35">
      <c r="A695" t="e">
        <f>EnterData!#REF!</f>
        <v>#REF!</v>
      </c>
      <c r="B695" t="e" cm="1">
        <f t="array" ref="B695">IF(OR(A695="",A695=0),"",IFERROR(_xlfn._xlws.FILTER(#REF! &amp; "",#REF!=ED.LookUps!A695),""))</f>
        <v>#REF!</v>
      </c>
      <c r="G695" t="str" cm="1">
        <f t="array" ref="G695">IFERROR(_xlfn._xlws.FILTER(_xlfn.ANCHORARRAY(B695),_xlfn.ANCHORARRAY(B695)&lt;&gt;0),"")</f>
        <v/>
      </c>
      <c r="K695">
        <f>EnterData!F699</f>
        <v>0</v>
      </c>
      <c r="L695" t="str" cm="1">
        <f t="array" aca="1" ref="L695" ca="1">IFERROR(IF(G695&lt;&gt;"",_xlfn.ANCHORARRAY(G695),IF(OR(K695=0,K695=""),TRANSPOSE(T.Name),TRANSPOSE(_xlfn._xlws.FILTER('Rot.Out'!Q:Q &amp; "",('Rot.Out'!O:O=ED.LookUps!K695)*('Rot.Out'!V:V&lt;&gt;"Yes"))))),"Error please report")</f>
        <v>Error please report</v>
      </c>
      <c r="ATK695" t="str" cm="1">
        <f t="array" ref="ATK695">IFERROR(IF(K695=0,TRANSPOSE(_xlfn.ANCHORARRAY(#REF!)),TRANSPOSE(_xlfn._xlws.FILTER('Rot.Out'!Q:Q,('Rot.Out'!O:O=ED.LookUps!K695)*('Rot.Out'!V:V="Yes")))),"")</f>
        <v/>
      </c>
    </row>
    <row r="696" spans="1:12 1207:1207" x14ac:dyDescent="0.35">
      <c r="A696" t="e">
        <f>EnterData!#REF!</f>
        <v>#REF!</v>
      </c>
      <c r="B696" t="e" cm="1">
        <f t="array" ref="B696">IF(OR(A696="",A696=0),"",IFERROR(_xlfn._xlws.FILTER(#REF! &amp; "",#REF!=ED.LookUps!A696),""))</f>
        <v>#REF!</v>
      </c>
      <c r="G696" t="str" cm="1">
        <f t="array" ref="G696">IFERROR(_xlfn._xlws.FILTER(_xlfn.ANCHORARRAY(B696),_xlfn.ANCHORARRAY(B696)&lt;&gt;0),"")</f>
        <v/>
      </c>
      <c r="K696">
        <f>EnterData!F700</f>
        <v>0</v>
      </c>
      <c r="L696" t="str" cm="1">
        <f t="array" aca="1" ref="L696" ca="1">IFERROR(IF(G696&lt;&gt;"",_xlfn.ANCHORARRAY(G696),IF(OR(K696=0,K696=""),TRANSPOSE(T.Name),TRANSPOSE(_xlfn._xlws.FILTER('Rot.Out'!Q:Q &amp; "",('Rot.Out'!O:O=ED.LookUps!K696)*('Rot.Out'!V:V&lt;&gt;"Yes"))))),"Error please report")</f>
        <v>Error please report</v>
      </c>
      <c r="ATK696" t="str" cm="1">
        <f t="array" ref="ATK696">IFERROR(IF(K696=0,TRANSPOSE(_xlfn.ANCHORARRAY(#REF!)),TRANSPOSE(_xlfn._xlws.FILTER('Rot.Out'!Q:Q,('Rot.Out'!O:O=ED.LookUps!K696)*('Rot.Out'!V:V="Yes")))),"")</f>
        <v/>
      </c>
    </row>
    <row r="697" spans="1:12 1207:1207" x14ac:dyDescent="0.35">
      <c r="A697" t="e">
        <f>EnterData!#REF!</f>
        <v>#REF!</v>
      </c>
      <c r="B697" t="e" cm="1">
        <f t="array" ref="B697">IF(OR(A697="",A697=0),"",IFERROR(_xlfn._xlws.FILTER(#REF! &amp; "",#REF!=ED.LookUps!A697),""))</f>
        <v>#REF!</v>
      </c>
      <c r="G697" t="str" cm="1">
        <f t="array" ref="G697">IFERROR(_xlfn._xlws.FILTER(_xlfn.ANCHORARRAY(B697),_xlfn.ANCHORARRAY(B697)&lt;&gt;0),"")</f>
        <v/>
      </c>
      <c r="K697">
        <f>EnterData!F701</f>
        <v>0</v>
      </c>
      <c r="L697" t="str" cm="1">
        <f t="array" aca="1" ref="L697" ca="1">IFERROR(IF(G697&lt;&gt;"",_xlfn.ANCHORARRAY(G697),IF(OR(K697=0,K697=""),TRANSPOSE(T.Name),TRANSPOSE(_xlfn._xlws.FILTER('Rot.Out'!Q:Q &amp; "",('Rot.Out'!O:O=ED.LookUps!K697)*('Rot.Out'!V:V&lt;&gt;"Yes"))))),"Error please report")</f>
        <v>Error please report</v>
      </c>
      <c r="ATK697" t="str" cm="1">
        <f t="array" ref="ATK697">IFERROR(IF(K697=0,TRANSPOSE(_xlfn.ANCHORARRAY(#REF!)),TRANSPOSE(_xlfn._xlws.FILTER('Rot.Out'!Q:Q,('Rot.Out'!O:O=ED.LookUps!K697)*('Rot.Out'!V:V="Yes")))),"")</f>
        <v/>
      </c>
    </row>
    <row r="698" spans="1:12 1207:1207" x14ac:dyDescent="0.35">
      <c r="A698" t="e">
        <f>EnterData!#REF!</f>
        <v>#REF!</v>
      </c>
      <c r="B698" t="e" cm="1">
        <f t="array" ref="B698">IF(OR(A698="",A698=0),"",IFERROR(_xlfn._xlws.FILTER(#REF! &amp; "",#REF!=ED.LookUps!A698),""))</f>
        <v>#REF!</v>
      </c>
      <c r="G698" t="str" cm="1">
        <f t="array" ref="G698">IFERROR(_xlfn._xlws.FILTER(_xlfn.ANCHORARRAY(B698),_xlfn.ANCHORARRAY(B698)&lt;&gt;0),"")</f>
        <v/>
      </c>
      <c r="K698">
        <f>EnterData!F702</f>
        <v>0</v>
      </c>
      <c r="L698" t="str" cm="1">
        <f t="array" aca="1" ref="L698" ca="1">IFERROR(IF(G698&lt;&gt;"",_xlfn.ANCHORARRAY(G698),IF(OR(K698=0,K698=""),TRANSPOSE(T.Name),TRANSPOSE(_xlfn._xlws.FILTER('Rot.Out'!Q:Q &amp; "",('Rot.Out'!O:O=ED.LookUps!K698)*('Rot.Out'!V:V&lt;&gt;"Yes"))))),"Error please report")</f>
        <v>Error please report</v>
      </c>
      <c r="ATK698" t="str" cm="1">
        <f t="array" ref="ATK698">IFERROR(IF(K698=0,TRANSPOSE(_xlfn.ANCHORARRAY(#REF!)),TRANSPOSE(_xlfn._xlws.FILTER('Rot.Out'!Q:Q,('Rot.Out'!O:O=ED.LookUps!K698)*('Rot.Out'!V:V="Yes")))),"")</f>
        <v/>
      </c>
    </row>
    <row r="699" spans="1:12 1207:1207" x14ac:dyDescent="0.35">
      <c r="A699" t="e">
        <f>EnterData!#REF!</f>
        <v>#REF!</v>
      </c>
      <c r="B699" t="e" cm="1">
        <f t="array" ref="B699">IF(OR(A699="",A699=0),"",IFERROR(_xlfn._xlws.FILTER(#REF! &amp; "",#REF!=ED.LookUps!A699),""))</f>
        <v>#REF!</v>
      </c>
      <c r="G699" t="str" cm="1">
        <f t="array" ref="G699">IFERROR(_xlfn._xlws.FILTER(_xlfn.ANCHORARRAY(B699),_xlfn.ANCHORARRAY(B699)&lt;&gt;0),"")</f>
        <v/>
      </c>
      <c r="K699">
        <f>EnterData!F703</f>
        <v>0</v>
      </c>
      <c r="L699" t="str" cm="1">
        <f t="array" aca="1" ref="L699" ca="1">IFERROR(IF(G699&lt;&gt;"",_xlfn.ANCHORARRAY(G699),IF(OR(K699=0,K699=""),TRANSPOSE(T.Name),TRANSPOSE(_xlfn._xlws.FILTER('Rot.Out'!Q:Q &amp; "",('Rot.Out'!O:O=ED.LookUps!K699)*('Rot.Out'!V:V&lt;&gt;"Yes"))))),"Error please report")</f>
        <v>Error please report</v>
      </c>
      <c r="ATK699" t="str" cm="1">
        <f t="array" ref="ATK699">IFERROR(IF(K699=0,TRANSPOSE(_xlfn.ANCHORARRAY(#REF!)),TRANSPOSE(_xlfn._xlws.FILTER('Rot.Out'!Q:Q,('Rot.Out'!O:O=ED.LookUps!K699)*('Rot.Out'!V:V="Yes")))),"")</f>
        <v/>
      </c>
    </row>
    <row r="700" spans="1:12 1207:1207" x14ac:dyDescent="0.35">
      <c r="A700" t="e">
        <f>EnterData!#REF!</f>
        <v>#REF!</v>
      </c>
      <c r="B700" t="e" cm="1">
        <f t="array" ref="B700">IF(OR(A700="",A700=0),"",IFERROR(_xlfn._xlws.FILTER(#REF! &amp; "",#REF!=ED.LookUps!A700),""))</f>
        <v>#REF!</v>
      </c>
      <c r="G700" t="str" cm="1">
        <f t="array" ref="G700">IFERROR(_xlfn._xlws.FILTER(_xlfn.ANCHORARRAY(B700),_xlfn.ANCHORARRAY(B700)&lt;&gt;0),"")</f>
        <v/>
      </c>
      <c r="K700">
        <f>EnterData!F704</f>
        <v>0</v>
      </c>
      <c r="L700" t="str" cm="1">
        <f t="array" aca="1" ref="L700" ca="1">IFERROR(IF(G700&lt;&gt;"",_xlfn.ANCHORARRAY(G700),IF(OR(K700=0,K700=""),TRANSPOSE(T.Name),TRANSPOSE(_xlfn._xlws.FILTER('Rot.Out'!Q:Q &amp; "",('Rot.Out'!O:O=ED.LookUps!K700)*('Rot.Out'!V:V&lt;&gt;"Yes"))))),"Error please report")</f>
        <v>Error please report</v>
      </c>
      <c r="ATK700" t="str" cm="1">
        <f t="array" ref="ATK700">IFERROR(IF(K700=0,TRANSPOSE(_xlfn.ANCHORARRAY(#REF!)),TRANSPOSE(_xlfn._xlws.FILTER('Rot.Out'!Q:Q,('Rot.Out'!O:O=ED.LookUps!K700)*('Rot.Out'!V:V="Yes")))),"")</f>
        <v/>
      </c>
    </row>
    <row r="701" spans="1:12 1207:1207" x14ac:dyDescent="0.35">
      <c r="A701" t="e">
        <f>EnterData!#REF!</f>
        <v>#REF!</v>
      </c>
      <c r="B701" t="e" cm="1">
        <f t="array" ref="B701">IF(OR(A701="",A701=0),"",IFERROR(_xlfn._xlws.FILTER(#REF! &amp; "",#REF!=ED.LookUps!A701),""))</f>
        <v>#REF!</v>
      </c>
      <c r="G701" t="str" cm="1">
        <f t="array" ref="G701">IFERROR(_xlfn._xlws.FILTER(_xlfn.ANCHORARRAY(B701),_xlfn.ANCHORARRAY(B701)&lt;&gt;0),"")</f>
        <v/>
      </c>
      <c r="K701">
        <f>EnterData!F705</f>
        <v>0</v>
      </c>
      <c r="L701" t="str" cm="1">
        <f t="array" aca="1" ref="L701" ca="1">IFERROR(IF(G701&lt;&gt;"",_xlfn.ANCHORARRAY(G701),IF(OR(K701=0,K701=""),TRANSPOSE(T.Name),TRANSPOSE(_xlfn._xlws.FILTER('Rot.Out'!Q:Q &amp; "",('Rot.Out'!O:O=ED.LookUps!K701)*('Rot.Out'!V:V&lt;&gt;"Yes"))))),"Error please report")</f>
        <v>Error please report</v>
      </c>
      <c r="ATK701" t="str" cm="1">
        <f t="array" ref="ATK701">IFERROR(IF(K701=0,TRANSPOSE(_xlfn.ANCHORARRAY(#REF!)),TRANSPOSE(_xlfn._xlws.FILTER('Rot.Out'!Q:Q,('Rot.Out'!O:O=ED.LookUps!K701)*('Rot.Out'!V:V="Yes")))),"")</f>
        <v/>
      </c>
    </row>
    <row r="702" spans="1:12 1207:1207" x14ac:dyDescent="0.35">
      <c r="A702" t="e">
        <f>EnterData!#REF!</f>
        <v>#REF!</v>
      </c>
      <c r="B702" t="e" cm="1">
        <f t="array" ref="B702">IF(OR(A702="",A702=0),"",IFERROR(_xlfn._xlws.FILTER(#REF! &amp; "",#REF!=ED.LookUps!A702),""))</f>
        <v>#REF!</v>
      </c>
      <c r="G702" t="str" cm="1">
        <f t="array" ref="G702">IFERROR(_xlfn._xlws.FILTER(_xlfn.ANCHORARRAY(B702),_xlfn.ANCHORARRAY(B702)&lt;&gt;0),"")</f>
        <v/>
      </c>
      <c r="K702">
        <f>EnterData!F706</f>
        <v>0</v>
      </c>
      <c r="L702" t="str" cm="1">
        <f t="array" aca="1" ref="L702" ca="1">IFERROR(IF(G702&lt;&gt;"",_xlfn.ANCHORARRAY(G702),IF(OR(K702=0,K702=""),TRANSPOSE(T.Name),TRANSPOSE(_xlfn._xlws.FILTER('Rot.Out'!Q:Q &amp; "",('Rot.Out'!O:O=ED.LookUps!K702)*('Rot.Out'!V:V&lt;&gt;"Yes"))))),"Error please report")</f>
        <v>Error please report</v>
      </c>
      <c r="ATK702" t="str" cm="1">
        <f t="array" ref="ATK702">IFERROR(IF(K702=0,TRANSPOSE(_xlfn.ANCHORARRAY(#REF!)),TRANSPOSE(_xlfn._xlws.FILTER('Rot.Out'!Q:Q,('Rot.Out'!O:O=ED.LookUps!K702)*('Rot.Out'!V:V="Yes")))),"")</f>
        <v/>
      </c>
    </row>
    <row r="703" spans="1:12 1207:1207" x14ac:dyDescent="0.35">
      <c r="A703" t="e">
        <f>EnterData!#REF!</f>
        <v>#REF!</v>
      </c>
      <c r="B703" t="e" cm="1">
        <f t="array" ref="B703">IF(OR(A703="",A703=0),"",IFERROR(_xlfn._xlws.FILTER(#REF! &amp; "",#REF!=ED.LookUps!A703),""))</f>
        <v>#REF!</v>
      </c>
      <c r="G703" t="str" cm="1">
        <f t="array" ref="G703">IFERROR(_xlfn._xlws.FILTER(_xlfn.ANCHORARRAY(B703),_xlfn.ANCHORARRAY(B703)&lt;&gt;0),"")</f>
        <v/>
      </c>
      <c r="K703">
        <f>EnterData!F707</f>
        <v>0</v>
      </c>
      <c r="L703" t="str" cm="1">
        <f t="array" aca="1" ref="L703" ca="1">IFERROR(IF(G703&lt;&gt;"",_xlfn.ANCHORARRAY(G703),IF(OR(K703=0,K703=""),TRANSPOSE(T.Name),TRANSPOSE(_xlfn._xlws.FILTER('Rot.Out'!Q:Q &amp; "",('Rot.Out'!O:O=ED.LookUps!K703)*('Rot.Out'!V:V&lt;&gt;"Yes"))))),"Error please report")</f>
        <v>Error please report</v>
      </c>
      <c r="ATK703" t="str" cm="1">
        <f t="array" ref="ATK703">IFERROR(IF(K703=0,TRANSPOSE(_xlfn.ANCHORARRAY(#REF!)),TRANSPOSE(_xlfn._xlws.FILTER('Rot.Out'!Q:Q,('Rot.Out'!O:O=ED.LookUps!K703)*('Rot.Out'!V:V="Yes")))),"")</f>
        <v/>
      </c>
    </row>
    <row r="704" spans="1:12 1207:1207" x14ac:dyDescent="0.35">
      <c r="A704" t="e">
        <f>EnterData!#REF!</f>
        <v>#REF!</v>
      </c>
      <c r="B704" t="e" cm="1">
        <f t="array" ref="B704">IF(OR(A704="",A704=0),"",IFERROR(_xlfn._xlws.FILTER(#REF! &amp; "",#REF!=ED.LookUps!A704),""))</f>
        <v>#REF!</v>
      </c>
      <c r="G704" t="str" cm="1">
        <f t="array" ref="G704">IFERROR(_xlfn._xlws.FILTER(_xlfn.ANCHORARRAY(B704),_xlfn.ANCHORARRAY(B704)&lt;&gt;0),"")</f>
        <v/>
      </c>
      <c r="K704">
        <f>EnterData!F708</f>
        <v>0</v>
      </c>
      <c r="L704" t="str" cm="1">
        <f t="array" aca="1" ref="L704" ca="1">IFERROR(IF(G704&lt;&gt;"",_xlfn.ANCHORARRAY(G704),IF(OR(K704=0,K704=""),TRANSPOSE(T.Name),TRANSPOSE(_xlfn._xlws.FILTER('Rot.Out'!Q:Q &amp; "",('Rot.Out'!O:O=ED.LookUps!K704)*('Rot.Out'!V:V&lt;&gt;"Yes"))))),"Error please report")</f>
        <v>Error please report</v>
      </c>
      <c r="ATK704" t="str" cm="1">
        <f t="array" ref="ATK704">IFERROR(IF(K704=0,TRANSPOSE(_xlfn.ANCHORARRAY(#REF!)),TRANSPOSE(_xlfn._xlws.FILTER('Rot.Out'!Q:Q,('Rot.Out'!O:O=ED.LookUps!K704)*('Rot.Out'!V:V="Yes")))),"")</f>
        <v/>
      </c>
    </row>
    <row r="705" spans="1:12 1207:1207" x14ac:dyDescent="0.35">
      <c r="A705" t="e">
        <f>EnterData!#REF!</f>
        <v>#REF!</v>
      </c>
      <c r="B705" t="e" cm="1">
        <f t="array" ref="B705">IF(OR(A705="",A705=0),"",IFERROR(_xlfn._xlws.FILTER(#REF! &amp; "",#REF!=ED.LookUps!A705),""))</f>
        <v>#REF!</v>
      </c>
      <c r="G705" t="str" cm="1">
        <f t="array" ref="G705">IFERROR(_xlfn._xlws.FILTER(_xlfn.ANCHORARRAY(B705),_xlfn.ANCHORARRAY(B705)&lt;&gt;0),"")</f>
        <v/>
      </c>
      <c r="K705">
        <f>EnterData!F709</f>
        <v>0</v>
      </c>
      <c r="L705" t="str" cm="1">
        <f t="array" aca="1" ref="L705" ca="1">IFERROR(IF(G705&lt;&gt;"",_xlfn.ANCHORARRAY(G705),IF(OR(K705=0,K705=""),TRANSPOSE(T.Name),TRANSPOSE(_xlfn._xlws.FILTER('Rot.Out'!Q:Q &amp; "",('Rot.Out'!O:O=ED.LookUps!K705)*('Rot.Out'!V:V&lt;&gt;"Yes"))))),"Error please report")</f>
        <v>Error please report</v>
      </c>
      <c r="ATK705" t="str" cm="1">
        <f t="array" ref="ATK705">IFERROR(IF(K705=0,TRANSPOSE(_xlfn.ANCHORARRAY(#REF!)),TRANSPOSE(_xlfn._xlws.FILTER('Rot.Out'!Q:Q,('Rot.Out'!O:O=ED.LookUps!K705)*('Rot.Out'!V:V="Yes")))),"")</f>
        <v/>
      </c>
    </row>
    <row r="706" spans="1:12 1207:1207" x14ac:dyDescent="0.35">
      <c r="A706" t="e">
        <f>EnterData!#REF!</f>
        <v>#REF!</v>
      </c>
      <c r="B706" t="e" cm="1">
        <f t="array" ref="B706">IF(OR(A706="",A706=0),"",IFERROR(_xlfn._xlws.FILTER(#REF! &amp; "",#REF!=ED.LookUps!A706),""))</f>
        <v>#REF!</v>
      </c>
      <c r="G706" t="str" cm="1">
        <f t="array" ref="G706">IFERROR(_xlfn._xlws.FILTER(_xlfn.ANCHORARRAY(B706),_xlfn.ANCHORARRAY(B706)&lt;&gt;0),"")</f>
        <v/>
      </c>
      <c r="K706">
        <f>EnterData!F710</f>
        <v>0</v>
      </c>
      <c r="L706" t="str" cm="1">
        <f t="array" aca="1" ref="L706" ca="1">IFERROR(IF(G706&lt;&gt;"",_xlfn.ANCHORARRAY(G706),IF(OR(K706=0,K706=""),TRANSPOSE(T.Name),TRANSPOSE(_xlfn._xlws.FILTER('Rot.Out'!Q:Q &amp; "",('Rot.Out'!O:O=ED.LookUps!K706)*('Rot.Out'!V:V&lt;&gt;"Yes"))))),"Error please report")</f>
        <v>Error please report</v>
      </c>
      <c r="ATK706" t="str" cm="1">
        <f t="array" ref="ATK706">IFERROR(IF(K706=0,TRANSPOSE(_xlfn.ANCHORARRAY(#REF!)),TRANSPOSE(_xlfn._xlws.FILTER('Rot.Out'!Q:Q,('Rot.Out'!O:O=ED.LookUps!K706)*('Rot.Out'!V:V="Yes")))),"")</f>
        <v/>
      </c>
    </row>
    <row r="707" spans="1:12 1207:1207" x14ac:dyDescent="0.35">
      <c r="A707" t="e">
        <f>EnterData!#REF!</f>
        <v>#REF!</v>
      </c>
      <c r="B707" t="e" cm="1">
        <f t="array" ref="B707">IF(OR(A707="",A707=0),"",IFERROR(_xlfn._xlws.FILTER(#REF! &amp; "",#REF!=ED.LookUps!A707),""))</f>
        <v>#REF!</v>
      </c>
      <c r="G707" t="str" cm="1">
        <f t="array" ref="G707">IFERROR(_xlfn._xlws.FILTER(_xlfn.ANCHORARRAY(B707),_xlfn.ANCHORARRAY(B707)&lt;&gt;0),"")</f>
        <v/>
      </c>
      <c r="K707">
        <f>EnterData!F711</f>
        <v>0</v>
      </c>
      <c r="L707" t="str" cm="1">
        <f t="array" aca="1" ref="L707" ca="1">IFERROR(IF(G707&lt;&gt;"",_xlfn.ANCHORARRAY(G707),IF(OR(K707=0,K707=""),TRANSPOSE(T.Name),TRANSPOSE(_xlfn._xlws.FILTER('Rot.Out'!Q:Q &amp; "",('Rot.Out'!O:O=ED.LookUps!K707)*('Rot.Out'!V:V&lt;&gt;"Yes"))))),"Error please report")</f>
        <v>Error please report</v>
      </c>
      <c r="ATK707" t="str" cm="1">
        <f t="array" ref="ATK707">IFERROR(IF(K707=0,TRANSPOSE(_xlfn.ANCHORARRAY(#REF!)),TRANSPOSE(_xlfn._xlws.FILTER('Rot.Out'!Q:Q,('Rot.Out'!O:O=ED.LookUps!K707)*('Rot.Out'!V:V="Yes")))),"")</f>
        <v/>
      </c>
    </row>
    <row r="708" spans="1:12 1207:1207" x14ac:dyDescent="0.35">
      <c r="A708" t="e">
        <f>EnterData!#REF!</f>
        <v>#REF!</v>
      </c>
      <c r="B708" t="e" cm="1">
        <f t="array" ref="B708">IF(OR(A708="",A708=0),"",IFERROR(_xlfn._xlws.FILTER(#REF! &amp; "",#REF!=ED.LookUps!A708),""))</f>
        <v>#REF!</v>
      </c>
      <c r="G708" t="str" cm="1">
        <f t="array" ref="G708">IFERROR(_xlfn._xlws.FILTER(_xlfn.ANCHORARRAY(B708),_xlfn.ANCHORARRAY(B708)&lt;&gt;0),"")</f>
        <v/>
      </c>
      <c r="K708">
        <f>EnterData!F712</f>
        <v>0</v>
      </c>
      <c r="L708" t="str" cm="1">
        <f t="array" aca="1" ref="L708" ca="1">IFERROR(IF(G708&lt;&gt;"",_xlfn.ANCHORARRAY(G708),IF(OR(K708=0,K708=""),TRANSPOSE(T.Name),TRANSPOSE(_xlfn._xlws.FILTER('Rot.Out'!Q:Q &amp; "",('Rot.Out'!O:O=ED.LookUps!K708)*('Rot.Out'!V:V&lt;&gt;"Yes"))))),"Error please report")</f>
        <v>Error please report</v>
      </c>
      <c r="ATK708" t="str" cm="1">
        <f t="array" ref="ATK708">IFERROR(IF(K708=0,TRANSPOSE(_xlfn.ANCHORARRAY(#REF!)),TRANSPOSE(_xlfn._xlws.FILTER('Rot.Out'!Q:Q,('Rot.Out'!O:O=ED.LookUps!K708)*('Rot.Out'!V:V="Yes")))),"")</f>
        <v/>
      </c>
    </row>
    <row r="709" spans="1:12 1207:1207" x14ac:dyDescent="0.35">
      <c r="A709" t="e">
        <f>EnterData!#REF!</f>
        <v>#REF!</v>
      </c>
      <c r="B709" t="e" cm="1">
        <f t="array" ref="B709">IF(OR(A709="",A709=0),"",IFERROR(_xlfn._xlws.FILTER(#REF! &amp; "",#REF!=ED.LookUps!A709),""))</f>
        <v>#REF!</v>
      </c>
      <c r="G709" t="str" cm="1">
        <f t="array" ref="G709">IFERROR(_xlfn._xlws.FILTER(_xlfn.ANCHORARRAY(B709),_xlfn.ANCHORARRAY(B709)&lt;&gt;0),"")</f>
        <v/>
      </c>
      <c r="K709">
        <f>EnterData!F713</f>
        <v>0</v>
      </c>
      <c r="L709" t="str" cm="1">
        <f t="array" aca="1" ref="L709" ca="1">IFERROR(IF(G709&lt;&gt;"",_xlfn.ANCHORARRAY(G709),IF(OR(K709=0,K709=""),TRANSPOSE(T.Name),TRANSPOSE(_xlfn._xlws.FILTER('Rot.Out'!Q:Q &amp; "",('Rot.Out'!O:O=ED.LookUps!K709)*('Rot.Out'!V:V&lt;&gt;"Yes"))))),"Error please report")</f>
        <v>Error please report</v>
      </c>
      <c r="ATK709" t="str" cm="1">
        <f t="array" ref="ATK709">IFERROR(IF(K709=0,TRANSPOSE(_xlfn.ANCHORARRAY(#REF!)),TRANSPOSE(_xlfn._xlws.FILTER('Rot.Out'!Q:Q,('Rot.Out'!O:O=ED.LookUps!K709)*('Rot.Out'!V:V="Yes")))),"")</f>
        <v/>
      </c>
    </row>
    <row r="710" spans="1:12 1207:1207" x14ac:dyDescent="0.35">
      <c r="A710" t="e">
        <f>EnterData!#REF!</f>
        <v>#REF!</v>
      </c>
      <c r="B710" t="e" cm="1">
        <f t="array" ref="B710">IF(OR(A710="",A710=0),"",IFERROR(_xlfn._xlws.FILTER(#REF! &amp; "",#REF!=ED.LookUps!A710),""))</f>
        <v>#REF!</v>
      </c>
      <c r="G710" t="str" cm="1">
        <f t="array" ref="G710">IFERROR(_xlfn._xlws.FILTER(_xlfn.ANCHORARRAY(B710),_xlfn.ANCHORARRAY(B710)&lt;&gt;0),"")</f>
        <v/>
      </c>
      <c r="K710">
        <f>EnterData!F714</f>
        <v>0</v>
      </c>
      <c r="L710" t="str" cm="1">
        <f t="array" aca="1" ref="L710" ca="1">IFERROR(IF(G710&lt;&gt;"",_xlfn.ANCHORARRAY(G710),IF(OR(K710=0,K710=""),TRANSPOSE(T.Name),TRANSPOSE(_xlfn._xlws.FILTER('Rot.Out'!Q:Q &amp; "",('Rot.Out'!O:O=ED.LookUps!K710)*('Rot.Out'!V:V&lt;&gt;"Yes"))))),"Error please report")</f>
        <v>Error please report</v>
      </c>
      <c r="ATK710" t="str" cm="1">
        <f t="array" ref="ATK710">IFERROR(IF(K710=0,TRANSPOSE(_xlfn.ANCHORARRAY(#REF!)),TRANSPOSE(_xlfn._xlws.FILTER('Rot.Out'!Q:Q,('Rot.Out'!O:O=ED.LookUps!K710)*('Rot.Out'!V:V="Yes")))),"")</f>
        <v/>
      </c>
    </row>
    <row r="711" spans="1:12 1207:1207" x14ac:dyDescent="0.35">
      <c r="A711" t="e">
        <f>EnterData!#REF!</f>
        <v>#REF!</v>
      </c>
      <c r="B711" t="e" cm="1">
        <f t="array" ref="B711">IF(OR(A711="",A711=0),"",IFERROR(_xlfn._xlws.FILTER(#REF! &amp; "",#REF!=ED.LookUps!A711),""))</f>
        <v>#REF!</v>
      </c>
      <c r="G711" t="str" cm="1">
        <f t="array" ref="G711">IFERROR(_xlfn._xlws.FILTER(_xlfn.ANCHORARRAY(B711),_xlfn.ANCHORARRAY(B711)&lt;&gt;0),"")</f>
        <v/>
      </c>
      <c r="K711">
        <f>EnterData!F715</f>
        <v>0</v>
      </c>
      <c r="L711" t="str" cm="1">
        <f t="array" aca="1" ref="L711" ca="1">IFERROR(IF(G711&lt;&gt;"",_xlfn.ANCHORARRAY(G711),IF(OR(K711=0,K711=""),TRANSPOSE(T.Name),TRANSPOSE(_xlfn._xlws.FILTER('Rot.Out'!Q:Q &amp; "",('Rot.Out'!O:O=ED.LookUps!K711)*('Rot.Out'!V:V&lt;&gt;"Yes"))))),"Error please report")</f>
        <v>Error please report</v>
      </c>
      <c r="ATK711" t="str" cm="1">
        <f t="array" ref="ATK711">IFERROR(IF(K711=0,TRANSPOSE(_xlfn.ANCHORARRAY(#REF!)),TRANSPOSE(_xlfn._xlws.FILTER('Rot.Out'!Q:Q,('Rot.Out'!O:O=ED.LookUps!K711)*('Rot.Out'!V:V="Yes")))),"")</f>
        <v/>
      </c>
    </row>
    <row r="712" spans="1:12 1207:1207" x14ac:dyDescent="0.35">
      <c r="A712" t="e">
        <f>EnterData!#REF!</f>
        <v>#REF!</v>
      </c>
      <c r="B712" t="e" cm="1">
        <f t="array" ref="B712">IF(OR(A712="",A712=0),"",IFERROR(_xlfn._xlws.FILTER(#REF! &amp; "",#REF!=ED.LookUps!A712),""))</f>
        <v>#REF!</v>
      </c>
      <c r="G712" t="str" cm="1">
        <f t="array" ref="G712">IFERROR(_xlfn._xlws.FILTER(_xlfn.ANCHORARRAY(B712),_xlfn.ANCHORARRAY(B712)&lt;&gt;0),"")</f>
        <v/>
      </c>
      <c r="K712">
        <f>EnterData!F716</f>
        <v>0</v>
      </c>
      <c r="L712" t="str" cm="1">
        <f t="array" aca="1" ref="L712" ca="1">IFERROR(IF(G712&lt;&gt;"",_xlfn.ANCHORARRAY(G712),IF(OR(K712=0,K712=""),TRANSPOSE(T.Name),TRANSPOSE(_xlfn._xlws.FILTER('Rot.Out'!Q:Q &amp; "",('Rot.Out'!O:O=ED.LookUps!K712)*('Rot.Out'!V:V&lt;&gt;"Yes"))))),"Error please report")</f>
        <v>Error please report</v>
      </c>
      <c r="ATK712" t="str" cm="1">
        <f t="array" ref="ATK712">IFERROR(IF(K712=0,TRANSPOSE(_xlfn.ANCHORARRAY(#REF!)),TRANSPOSE(_xlfn._xlws.FILTER('Rot.Out'!Q:Q,('Rot.Out'!O:O=ED.LookUps!K712)*('Rot.Out'!V:V="Yes")))),"")</f>
        <v/>
      </c>
    </row>
    <row r="713" spans="1:12 1207:1207" x14ac:dyDescent="0.35">
      <c r="A713" t="e">
        <f>EnterData!#REF!</f>
        <v>#REF!</v>
      </c>
      <c r="B713" t="e" cm="1">
        <f t="array" ref="B713">IF(OR(A713="",A713=0),"",IFERROR(_xlfn._xlws.FILTER(#REF! &amp; "",#REF!=ED.LookUps!A713),""))</f>
        <v>#REF!</v>
      </c>
      <c r="G713" t="str" cm="1">
        <f t="array" ref="G713">IFERROR(_xlfn._xlws.FILTER(_xlfn.ANCHORARRAY(B713),_xlfn.ANCHORARRAY(B713)&lt;&gt;0),"")</f>
        <v/>
      </c>
      <c r="K713">
        <f>EnterData!F717</f>
        <v>0</v>
      </c>
      <c r="L713" t="str" cm="1">
        <f t="array" aca="1" ref="L713" ca="1">IFERROR(IF(G713&lt;&gt;"",_xlfn.ANCHORARRAY(G713),IF(OR(K713=0,K713=""),TRANSPOSE(T.Name),TRANSPOSE(_xlfn._xlws.FILTER('Rot.Out'!Q:Q &amp; "",('Rot.Out'!O:O=ED.LookUps!K713)*('Rot.Out'!V:V&lt;&gt;"Yes"))))),"Error please report")</f>
        <v>Error please report</v>
      </c>
      <c r="ATK713" t="str" cm="1">
        <f t="array" ref="ATK713">IFERROR(IF(K713=0,TRANSPOSE(_xlfn.ANCHORARRAY(#REF!)),TRANSPOSE(_xlfn._xlws.FILTER('Rot.Out'!Q:Q,('Rot.Out'!O:O=ED.LookUps!K713)*('Rot.Out'!V:V="Yes")))),"")</f>
        <v/>
      </c>
    </row>
    <row r="714" spans="1:12 1207:1207" x14ac:dyDescent="0.35">
      <c r="A714" t="e">
        <f>EnterData!#REF!</f>
        <v>#REF!</v>
      </c>
      <c r="B714" t="e" cm="1">
        <f t="array" ref="B714">IF(OR(A714="",A714=0),"",IFERROR(_xlfn._xlws.FILTER(#REF! &amp; "",#REF!=ED.LookUps!A714),""))</f>
        <v>#REF!</v>
      </c>
      <c r="G714" t="str" cm="1">
        <f t="array" ref="G714">IFERROR(_xlfn._xlws.FILTER(_xlfn.ANCHORARRAY(B714),_xlfn.ANCHORARRAY(B714)&lt;&gt;0),"")</f>
        <v/>
      </c>
      <c r="K714">
        <f>EnterData!F718</f>
        <v>0</v>
      </c>
      <c r="L714" t="str" cm="1">
        <f t="array" aca="1" ref="L714" ca="1">IFERROR(IF(G714&lt;&gt;"",_xlfn.ANCHORARRAY(G714),IF(OR(K714=0,K714=""),TRANSPOSE(T.Name),TRANSPOSE(_xlfn._xlws.FILTER('Rot.Out'!Q:Q &amp; "",('Rot.Out'!O:O=ED.LookUps!K714)*('Rot.Out'!V:V&lt;&gt;"Yes"))))),"Error please report")</f>
        <v>Error please report</v>
      </c>
      <c r="ATK714" t="str" cm="1">
        <f t="array" ref="ATK714">IFERROR(IF(K714=0,TRANSPOSE(_xlfn.ANCHORARRAY(#REF!)),TRANSPOSE(_xlfn._xlws.FILTER('Rot.Out'!Q:Q,('Rot.Out'!O:O=ED.LookUps!K714)*('Rot.Out'!V:V="Yes")))),"")</f>
        <v/>
      </c>
    </row>
    <row r="715" spans="1:12 1207:1207" x14ac:dyDescent="0.35">
      <c r="A715" t="e">
        <f>EnterData!#REF!</f>
        <v>#REF!</v>
      </c>
      <c r="B715" t="e" cm="1">
        <f t="array" ref="B715">IF(OR(A715="",A715=0),"",IFERROR(_xlfn._xlws.FILTER(#REF! &amp; "",#REF!=ED.LookUps!A715),""))</f>
        <v>#REF!</v>
      </c>
      <c r="G715" t="str" cm="1">
        <f t="array" ref="G715">IFERROR(_xlfn._xlws.FILTER(_xlfn.ANCHORARRAY(B715),_xlfn.ANCHORARRAY(B715)&lt;&gt;0),"")</f>
        <v/>
      </c>
      <c r="K715">
        <f>EnterData!F719</f>
        <v>0</v>
      </c>
      <c r="L715" t="str" cm="1">
        <f t="array" aca="1" ref="L715" ca="1">IFERROR(IF(G715&lt;&gt;"",_xlfn.ANCHORARRAY(G715),IF(OR(K715=0,K715=""),TRANSPOSE(T.Name),TRANSPOSE(_xlfn._xlws.FILTER('Rot.Out'!Q:Q &amp; "",('Rot.Out'!O:O=ED.LookUps!K715)*('Rot.Out'!V:V&lt;&gt;"Yes"))))),"Error please report")</f>
        <v>Error please report</v>
      </c>
      <c r="ATK715" t="str" cm="1">
        <f t="array" ref="ATK715">IFERROR(IF(K715=0,TRANSPOSE(_xlfn.ANCHORARRAY(#REF!)),TRANSPOSE(_xlfn._xlws.FILTER('Rot.Out'!Q:Q,('Rot.Out'!O:O=ED.LookUps!K715)*('Rot.Out'!V:V="Yes")))),"")</f>
        <v/>
      </c>
    </row>
    <row r="716" spans="1:12 1207:1207" x14ac:dyDescent="0.35">
      <c r="A716" t="e">
        <f>EnterData!#REF!</f>
        <v>#REF!</v>
      </c>
      <c r="B716" t="e" cm="1">
        <f t="array" ref="B716">IF(OR(A716="",A716=0),"",IFERROR(_xlfn._xlws.FILTER(#REF! &amp; "",#REF!=ED.LookUps!A716),""))</f>
        <v>#REF!</v>
      </c>
      <c r="G716" t="str" cm="1">
        <f t="array" ref="G716">IFERROR(_xlfn._xlws.FILTER(_xlfn.ANCHORARRAY(B716),_xlfn.ANCHORARRAY(B716)&lt;&gt;0),"")</f>
        <v/>
      </c>
      <c r="K716">
        <f>EnterData!F720</f>
        <v>0</v>
      </c>
      <c r="L716" t="str" cm="1">
        <f t="array" aca="1" ref="L716" ca="1">IFERROR(IF(G716&lt;&gt;"",_xlfn.ANCHORARRAY(G716),IF(OR(K716=0,K716=""),TRANSPOSE(T.Name),TRANSPOSE(_xlfn._xlws.FILTER('Rot.Out'!Q:Q &amp; "",('Rot.Out'!O:O=ED.LookUps!K716)*('Rot.Out'!V:V&lt;&gt;"Yes"))))),"Error please report")</f>
        <v>Error please report</v>
      </c>
      <c r="ATK716" t="str" cm="1">
        <f t="array" ref="ATK716">IFERROR(IF(K716=0,TRANSPOSE(_xlfn.ANCHORARRAY(#REF!)),TRANSPOSE(_xlfn._xlws.FILTER('Rot.Out'!Q:Q,('Rot.Out'!O:O=ED.LookUps!K716)*('Rot.Out'!V:V="Yes")))),"")</f>
        <v/>
      </c>
    </row>
    <row r="717" spans="1:12 1207:1207" x14ac:dyDescent="0.35">
      <c r="A717" t="e">
        <f>EnterData!#REF!</f>
        <v>#REF!</v>
      </c>
      <c r="B717" t="e" cm="1">
        <f t="array" ref="B717">IF(OR(A717="",A717=0),"",IFERROR(_xlfn._xlws.FILTER(#REF! &amp; "",#REF!=ED.LookUps!A717),""))</f>
        <v>#REF!</v>
      </c>
      <c r="G717" t="str" cm="1">
        <f t="array" ref="G717">IFERROR(_xlfn._xlws.FILTER(_xlfn.ANCHORARRAY(B717),_xlfn.ANCHORARRAY(B717)&lt;&gt;0),"")</f>
        <v/>
      </c>
      <c r="K717">
        <f>EnterData!F721</f>
        <v>0</v>
      </c>
      <c r="L717" t="str" cm="1">
        <f t="array" aca="1" ref="L717" ca="1">IFERROR(IF(G717&lt;&gt;"",_xlfn.ANCHORARRAY(G717),IF(OR(K717=0,K717=""),TRANSPOSE(T.Name),TRANSPOSE(_xlfn._xlws.FILTER('Rot.Out'!Q:Q &amp; "",('Rot.Out'!O:O=ED.LookUps!K717)*('Rot.Out'!V:V&lt;&gt;"Yes"))))),"Error please report")</f>
        <v>Error please report</v>
      </c>
      <c r="ATK717" t="str" cm="1">
        <f t="array" ref="ATK717">IFERROR(IF(K717=0,TRANSPOSE(_xlfn.ANCHORARRAY(#REF!)),TRANSPOSE(_xlfn._xlws.FILTER('Rot.Out'!Q:Q,('Rot.Out'!O:O=ED.LookUps!K717)*('Rot.Out'!V:V="Yes")))),"")</f>
        <v/>
      </c>
    </row>
    <row r="718" spans="1:12 1207:1207" x14ac:dyDescent="0.35">
      <c r="A718" t="e">
        <f>EnterData!#REF!</f>
        <v>#REF!</v>
      </c>
      <c r="B718" t="e" cm="1">
        <f t="array" ref="B718">IF(OR(A718="",A718=0),"",IFERROR(_xlfn._xlws.FILTER(#REF! &amp; "",#REF!=ED.LookUps!A718),""))</f>
        <v>#REF!</v>
      </c>
      <c r="G718" t="str" cm="1">
        <f t="array" ref="G718">IFERROR(_xlfn._xlws.FILTER(_xlfn.ANCHORARRAY(B718),_xlfn.ANCHORARRAY(B718)&lt;&gt;0),"")</f>
        <v/>
      </c>
      <c r="K718">
        <f>EnterData!F722</f>
        <v>0</v>
      </c>
      <c r="L718" t="str" cm="1">
        <f t="array" aca="1" ref="L718" ca="1">IFERROR(IF(G718&lt;&gt;"",_xlfn.ANCHORARRAY(G718),IF(OR(K718=0,K718=""),TRANSPOSE(T.Name),TRANSPOSE(_xlfn._xlws.FILTER('Rot.Out'!Q:Q &amp; "",('Rot.Out'!O:O=ED.LookUps!K718)*('Rot.Out'!V:V&lt;&gt;"Yes"))))),"Error please report")</f>
        <v>Error please report</v>
      </c>
      <c r="ATK718" t="str" cm="1">
        <f t="array" ref="ATK718">IFERROR(IF(K718=0,TRANSPOSE(_xlfn.ANCHORARRAY(#REF!)),TRANSPOSE(_xlfn._xlws.FILTER('Rot.Out'!Q:Q,('Rot.Out'!O:O=ED.LookUps!K718)*('Rot.Out'!V:V="Yes")))),"")</f>
        <v/>
      </c>
    </row>
    <row r="719" spans="1:12 1207:1207" x14ac:dyDescent="0.35">
      <c r="A719" t="e">
        <f>EnterData!#REF!</f>
        <v>#REF!</v>
      </c>
      <c r="B719" t="e" cm="1">
        <f t="array" ref="B719">IF(OR(A719="",A719=0),"",IFERROR(_xlfn._xlws.FILTER(#REF! &amp; "",#REF!=ED.LookUps!A719),""))</f>
        <v>#REF!</v>
      </c>
      <c r="G719" t="str" cm="1">
        <f t="array" ref="G719">IFERROR(_xlfn._xlws.FILTER(_xlfn.ANCHORARRAY(B719),_xlfn.ANCHORARRAY(B719)&lt;&gt;0),"")</f>
        <v/>
      </c>
      <c r="K719">
        <f>EnterData!F723</f>
        <v>0</v>
      </c>
      <c r="L719" t="str" cm="1">
        <f t="array" aca="1" ref="L719" ca="1">IFERROR(IF(G719&lt;&gt;"",_xlfn.ANCHORARRAY(G719),IF(OR(K719=0,K719=""),TRANSPOSE(T.Name),TRANSPOSE(_xlfn._xlws.FILTER('Rot.Out'!Q:Q &amp; "",('Rot.Out'!O:O=ED.LookUps!K719)*('Rot.Out'!V:V&lt;&gt;"Yes"))))),"Error please report")</f>
        <v>Error please report</v>
      </c>
      <c r="ATK719" t="str" cm="1">
        <f t="array" ref="ATK719">IFERROR(IF(K719=0,TRANSPOSE(_xlfn.ANCHORARRAY(#REF!)),TRANSPOSE(_xlfn._xlws.FILTER('Rot.Out'!Q:Q,('Rot.Out'!O:O=ED.LookUps!K719)*('Rot.Out'!V:V="Yes")))),"")</f>
        <v/>
      </c>
    </row>
    <row r="720" spans="1:12 1207:1207" x14ac:dyDescent="0.35">
      <c r="A720" t="e">
        <f>EnterData!#REF!</f>
        <v>#REF!</v>
      </c>
      <c r="B720" t="e" cm="1">
        <f t="array" ref="B720">IF(OR(A720="",A720=0),"",IFERROR(_xlfn._xlws.FILTER(#REF! &amp; "",#REF!=ED.LookUps!A720),""))</f>
        <v>#REF!</v>
      </c>
      <c r="G720" t="str" cm="1">
        <f t="array" ref="G720">IFERROR(_xlfn._xlws.FILTER(_xlfn.ANCHORARRAY(B720),_xlfn.ANCHORARRAY(B720)&lt;&gt;0),"")</f>
        <v/>
      </c>
      <c r="K720">
        <f>EnterData!F724</f>
        <v>0</v>
      </c>
      <c r="L720" t="str" cm="1">
        <f t="array" aca="1" ref="L720" ca="1">IFERROR(IF(G720&lt;&gt;"",_xlfn.ANCHORARRAY(G720),IF(OR(K720=0,K720=""),TRANSPOSE(T.Name),TRANSPOSE(_xlfn._xlws.FILTER('Rot.Out'!Q:Q &amp; "",('Rot.Out'!O:O=ED.LookUps!K720)*('Rot.Out'!V:V&lt;&gt;"Yes"))))),"Error please report")</f>
        <v>Error please report</v>
      </c>
      <c r="ATK720" t="str" cm="1">
        <f t="array" ref="ATK720">IFERROR(IF(K720=0,TRANSPOSE(_xlfn.ANCHORARRAY(#REF!)),TRANSPOSE(_xlfn._xlws.FILTER('Rot.Out'!Q:Q,('Rot.Out'!O:O=ED.LookUps!K720)*('Rot.Out'!V:V="Yes")))),"")</f>
        <v/>
      </c>
    </row>
    <row r="721" spans="1:12 1207:1207" x14ac:dyDescent="0.35">
      <c r="A721" t="e">
        <f>EnterData!#REF!</f>
        <v>#REF!</v>
      </c>
      <c r="B721" t="e" cm="1">
        <f t="array" ref="B721">IF(OR(A721="",A721=0),"",IFERROR(_xlfn._xlws.FILTER(#REF! &amp; "",#REF!=ED.LookUps!A721),""))</f>
        <v>#REF!</v>
      </c>
      <c r="G721" t="str" cm="1">
        <f t="array" ref="G721">IFERROR(_xlfn._xlws.FILTER(_xlfn.ANCHORARRAY(B721),_xlfn.ANCHORARRAY(B721)&lt;&gt;0),"")</f>
        <v/>
      </c>
      <c r="K721">
        <f>EnterData!F725</f>
        <v>0</v>
      </c>
      <c r="L721" t="str" cm="1">
        <f t="array" aca="1" ref="L721" ca="1">IFERROR(IF(G721&lt;&gt;"",_xlfn.ANCHORARRAY(G721),IF(OR(K721=0,K721=""),TRANSPOSE(T.Name),TRANSPOSE(_xlfn._xlws.FILTER('Rot.Out'!Q:Q &amp; "",('Rot.Out'!O:O=ED.LookUps!K721)*('Rot.Out'!V:V&lt;&gt;"Yes"))))),"Error please report")</f>
        <v>Error please report</v>
      </c>
      <c r="ATK721" t="str" cm="1">
        <f t="array" ref="ATK721">IFERROR(IF(K721=0,TRANSPOSE(_xlfn.ANCHORARRAY(#REF!)),TRANSPOSE(_xlfn._xlws.FILTER('Rot.Out'!Q:Q,('Rot.Out'!O:O=ED.LookUps!K721)*('Rot.Out'!V:V="Yes")))),"")</f>
        <v/>
      </c>
    </row>
    <row r="722" spans="1:12 1207:1207" x14ac:dyDescent="0.35">
      <c r="A722" t="e">
        <f>EnterData!#REF!</f>
        <v>#REF!</v>
      </c>
      <c r="B722" t="e" cm="1">
        <f t="array" ref="B722">IF(OR(A722="",A722=0),"",IFERROR(_xlfn._xlws.FILTER(#REF! &amp; "",#REF!=ED.LookUps!A722),""))</f>
        <v>#REF!</v>
      </c>
      <c r="G722" t="str" cm="1">
        <f t="array" ref="G722">IFERROR(_xlfn._xlws.FILTER(_xlfn.ANCHORARRAY(B722),_xlfn.ANCHORARRAY(B722)&lt;&gt;0),"")</f>
        <v/>
      </c>
      <c r="K722">
        <f>EnterData!F726</f>
        <v>0</v>
      </c>
      <c r="L722" t="str" cm="1">
        <f t="array" aca="1" ref="L722" ca="1">IFERROR(IF(G722&lt;&gt;"",_xlfn.ANCHORARRAY(G722),IF(OR(K722=0,K722=""),TRANSPOSE(T.Name),TRANSPOSE(_xlfn._xlws.FILTER('Rot.Out'!Q:Q &amp; "",('Rot.Out'!O:O=ED.LookUps!K722)*('Rot.Out'!V:V&lt;&gt;"Yes"))))),"Error please report")</f>
        <v>Error please report</v>
      </c>
      <c r="ATK722" t="str" cm="1">
        <f t="array" ref="ATK722">IFERROR(IF(K722=0,TRANSPOSE(_xlfn.ANCHORARRAY(#REF!)),TRANSPOSE(_xlfn._xlws.FILTER('Rot.Out'!Q:Q,('Rot.Out'!O:O=ED.LookUps!K722)*('Rot.Out'!V:V="Yes")))),"")</f>
        <v/>
      </c>
    </row>
    <row r="723" spans="1:12 1207:1207" x14ac:dyDescent="0.35">
      <c r="A723" t="e">
        <f>EnterData!#REF!</f>
        <v>#REF!</v>
      </c>
      <c r="B723" t="e" cm="1">
        <f t="array" ref="B723">IF(OR(A723="",A723=0),"",IFERROR(_xlfn._xlws.FILTER(#REF! &amp; "",#REF!=ED.LookUps!A723),""))</f>
        <v>#REF!</v>
      </c>
      <c r="G723" t="str" cm="1">
        <f t="array" ref="G723">IFERROR(_xlfn._xlws.FILTER(_xlfn.ANCHORARRAY(B723),_xlfn.ANCHORARRAY(B723)&lt;&gt;0),"")</f>
        <v/>
      </c>
      <c r="K723">
        <f>EnterData!F727</f>
        <v>0</v>
      </c>
      <c r="L723" t="str" cm="1">
        <f t="array" aca="1" ref="L723" ca="1">IFERROR(IF(G723&lt;&gt;"",_xlfn.ANCHORARRAY(G723),IF(OR(K723=0,K723=""),TRANSPOSE(T.Name),TRANSPOSE(_xlfn._xlws.FILTER('Rot.Out'!Q:Q &amp; "",('Rot.Out'!O:O=ED.LookUps!K723)*('Rot.Out'!V:V&lt;&gt;"Yes"))))),"Error please report")</f>
        <v>Error please report</v>
      </c>
      <c r="ATK723" t="str" cm="1">
        <f t="array" ref="ATK723">IFERROR(IF(K723=0,TRANSPOSE(_xlfn.ANCHORARRAY(#REF!)),TRANSPOSE(_xlfn._xlws.FILTER('Rot.Out'!Q:Q,('Rot.Out'!O:O=ED.LookUps!K723)*('Rot.Out'!V:V="Yes")))),"")</f>
        <v/>
      </c>
    </row>
    <row r="724" spans="1:12 1207:1207" x14ac:dyDescent="0.35">
      <c r="A724" t="e">
        <f>EnterData!#REF!</f>
        <v>#REF!</v>
      </c>
      <c r="B724" t="e" cm="1">
        <f t="array" ref="B724">IF(OR(A724="",A724=0),"",IFERROR(_xlfn._xlws.FILTER(#REF! &amp; "",#REF!=ED.LookUps!A724),""))</f>
        <v>#REF!</v>
      </c>
      <c r="G724" t="str" cm="1">
        <f t="array" ref="G724">IFERROR(_xlfn._xlws.FILTER(_xlfn.ANCHORARRAY(B724),_xlfn.ANCHORARRAY(B724)&lt;&gt;0),"")</f>
        <v/>
      </c>
      <c r="K724">
        <f>EnterData!F728</f>
        <v>0</v>
      </c>
      <c r="L724" t="str" cm="1">
        <f t="array" aca="1" ref="L724" ca="1">IFERROR(IF(G724&lt;&gt;"",_xlfn.ANCHORARRAY(G724),IF(OR(K724=0,K724=""),TRANSPOSE(T.Name),TRANSPOSE(_xlfn._xlws.FILTER('Rot.Out'!Q:Q &amp; "",('Rot.Out'!O:O=ED.LookUps!K724)*('Rot.Out'!V:V&lt;&gt;"Yes"))))),"Error please report")</f>
        <v>Error please report</v>
      </c>
      <c r="ATK724" t="str" cm="1">
        <f t="array" ref="ATK724">IFERROR(IF(K724=0,TRANSPOSE(_xlfn.ANCHORARRAY(#REF!)),TRANSPOSE(_xlfn._xlws.FILTER('Rot.Out'!Q:Q,('Rot.Out'!O:O=ED.LookUps!K724)*('Rot.Out'!V:V="Yes")))),"")</f>
        <v/>
      </c>
    </row>
    <row r="725" spans="1:12 1207:1207" x14ac:dyDescent="0.35">
      <c r="A725" t="e">
        <f>EnterData!#REF!</f>
        <v>#REF!</v>
      </c>
      <c r="B725" t="e" cm="1">
        <f t="array" ref="B725">IF(OR(A725="",A725=0),"",IFERROR(_xlfn._xlws.FILTER(#REF! &amp; "",#REF!=ED.LookUps!A725),""))</f>
        <v>#REF!</v>
      </c>
      <c r="G725" t="str" cm="1">
        <f t="array" ref="G725">IFERROR(_xlfn._xlws.FILTER(_xlfn.ANCHORARRAY(B725),_xlfn.ANCHORARRAY(B725)&lt;&gt;0),"")</f>
        <v/>
      </c>
      <c r="K725">
        <f>EnterData!F729</f>
        <v>0</v>
      </c>
      <c r="L725" t="str" cm="1">
        <f t="array" aca="1" ref="L725" ca="1">IFERROR(IF(G725&lt;&gt;"",_xlfn.ANCHORARRAY(G725),IF(OR(K725=0,K725=""),TRANSPOSE(T.Name),TRANSPOSE(_xlfn._xlws.FILTER('Rot.Out'!Q:Q &amp; "",('Rot.Out'!O:O=ED.LookUps!K725)*('Rot.Out'!V:V&lt;&gt;"Yes"))))),"Error please report")</f>
        <v>Error please report</v>
      </c>
      <c r="ATK725" t="str" cm="1">
        <f t="array" ref="ATK725">IFERROR(IF(K725=0,TRANSPOSE(_xlfn.ANCHORARRAY(#REF!)),TRANSPOSE(_xlfn._xlws.FILTER('Rot.Out'!Q:Q,('Rot.Out'!O:O=ED.LookUps!K725)*('Rot.Out'!V:V="Yes")))),"")</f>
        <v/>
      </c>
    </row>
    <row r="726" spans="1:12 1207:1207" x14ac:dyDescent="0.35">
      <c r="A726" t="e">
        <f>EnterData!#REF!</f>
        <v>#REF!</v>
      </c>
      <c r="B726" t="e" cm="1">
        <f t="array" ref="B726">IF(OR(A726="",A726=0),"",IFERROR(_xlfn._xlws.FILTER(#REF! &amp; "",#REF!=ED.LookUps!A726),""))</f>
        <v>#REF!</v>
      </c>
      <c r="G726" t="str" cm="1">
        <f t="array" ref="G726">IFERROR(_xlfn._xlws.FILTER(_xlfn.ANCHORARRAY(B726),_xlfn.ANCHORARRAY(B726)&lt;&gt;0),"")</f>
        <v/>
      </c>
      <c r="K726">
        <f>EnterData!F730</f>
        <v>0</v>
      </c>
      <c r="L726" t="str" cm="1">
        <f t="array" aca="1" ref="L726" ca="1">IFERROR(IF(G726&lt;&gt;"",_xlfn.ANCHORARRAY(G726),IF(OR(K726=0,K726=""),TRANSPOSE(T.Name),TRANSPOSE(_xlfn._xlws.FILTER('Rot.Out'!Q:Q &amp; "",('Rot.Out'!O:O=ED.LookUps!K726)*('Rot.Out'!V:V&lt;&gt;"Yes"))))),"Error please report")</f>
        <v>Error please report</v>
      </c>
      <c r="ATK726" t="str" cm="1">
        <f t="array" ref="ATK726">IFERROR(IF(K726=0,TRANSPOSE(_xlfn.ANCHORARRAY(#REF!)),TRANSPOSE(_xlfn._xlws.FILTER('Rot.Out'!Q:Q,('Rot.Out'!O:O=ED.LookUps!K726)*('Rot.Out'!V:V="Yes")))),"")</f>
        <v/>
      </c>
    </row>
    <row r="727" spans="1:12 1207:1207" x14ac:dyDescent="0.35">
      <c r="A727" t="e">
        <f>EnterData!#REF!</f>
        <v>#REF!</v>
      </c>
      <c r="B727" t="e" cm="1">
        <f t="array" ref="B727">IF(OR(A727="",A727=0),"",IFERROR(_xlfn._xlws.FILTER(#REF! &amp; "",#REF!=ED.LookUps!A727),""))</f>
        <v>#REF!</v>
      </c>
      <c r="G727" t="str" cm="1">
        <f t="array" ref="G727">IFERROR(_xlfn._xlws.FILTER(_xlfn.ANCHORARRAY(B727),_xlfn.ANCHORARRAY(B727)&lt;&gt;0),"")</f>
        <v/>
      </c>
      <c r="K727">
        <f>EnterData!F731</f>
        <v>0</v>
      </c>
      <c r="L727" t="str" cm="1">
        <f t="array" aca="1" ref="L727" ca="1">IFERROR(IF(G727&lt;&gt;"",_xlfn.ANCHORARRAY(G727),IF(OR(K727=0,K727=""),TRANSPOSE(T.Name),TRANSPOSE(_xlfn._xlws.FILTER('Rot.Out'!Q:Q &amp; "",('Rot.Out'!O:O=ED.LookUps!K727)*('Rot.Out'!V:V&lt;&gt;"Yes"))))),"Error please report")</f>
        <v>Error please report</v>
      </c>
      <c r="ATK727" t="str" cm="1">
        <f t="array" ref="ATK727">IFERROR(IF(K727=0,TRANSPOSE(_xlfn.ANCHORARRAY(#REF!)),TRANSPOSE(_xlfn._xlws.FILTER('Rot.Out'!Q:Q,('Rot.Out'!O:O=ED.LookUps!K727)*('Rot.Out'!V:V="Yes")))),"")</f>
        <v/>
      </c>
    </row>
    <row r="728" spans="1:12 1207:1207" x14ac:dyDescent="0.35">
      <c r="A728" t="e">
        <f>EnterData!#REF!</f>
        <v>#REF!</v>
      </c>
      <c r="B728" t="e" cm="1">
        <f t="array" ref="B728">IF(OR(A728="",A728=0),"",IFERROR(_xlfn._xlws.FILTER(#REF! &amp; "",#REF!=ED.LookUps!A728),""))</f>
        <v>#REF!</v>
      </c>
      <c r="G728" t="str" cm="1">
        <f t="array" ref="G728">IFERROR(_xlfn._xlws.FILTER(_xlfn.ANCHORARRAY(B728),_xlfn.ANCHORARRAY(B728)&lt;&gt;0),"")</f>
        <v/>
      </c>
      <c r="K728">
        <f>EnterData!F732</f>
        <v>0</v>
      </c>
      <c r="L728" t="str" cm="1">
        <f t="array" aca="1" ref="L728" ca="1">IFERROR(IF(G728&lt;&gt;"",_xlfn.ANCHORARRAY(G728),IF(OR(K728=0,K728=""),TRANSPOSE(T.Name),TRANSPOSE(_xlfn._xlws.FILTER('Rot.Out'!Q:Q &amp; "",('Rot.Out'!O:O=ED.LookUps!K728)*('Rot.Out'!V:V&lt;&gt;"Yes"))))),"Error please report")</f>
        <v>Error please report</v>
      </c>
      <c r="ATK728" t="str" cm="1">
        <f t="array" ref="ATK728">IFERROR(IF(K728=0,TRANSPOSE(_xlfn.ANCHORARRAY(#REF!)),TRANSPOSE(_xlfn._xlws.FILTER('Rot.Out'!Q:Q,('Rot.Out'!O:O=ED.LookUps!K728)*('Rot.Out'!V:V="Yes")))),"")</f>
        <v/>
      </c>
    </row>
    <row r="729" spans="1:12 1207:1207" x14ac:dyDescent="0.35">
      <c r="A729" t="e">
        <f>EnterData!#REF!</f>
        <v>#REF!</v>
      </c>
      <c r="B729" t="e" cm="1">
        <f t="array" ref="B729">IF(OR(A729="",A729=0),"",IFERROR(_xlfn._xlws.FILTER(#REF! &amp; "",#REF!=ED.LookUps!A729),""))</f>
        <v>#REF!</v>
      </c>
      <c r="G729" t="str" cm="1">
        <f t="array" ref="G729">IFERROR(_xlfn._xlws.FILTER(_xlfn.ANCHORARRAY(B729),_xlfn.ANCHORARRAY(B729)&lt;&gt;0),"")</f>
        <v/>
      </c>
      <c r="K729">
        <f>EnterData!F733</f>
        <v>0</v>
      </c>
      <c r="L729" t="str" cm="1">
        <f t="array" aca="1" ref="L729" ca="1">IFERROR(IF(G729&lt;&gt;"",_xlfn.ANCHORARRAY(G729),IF(OR(K729=0,K729=""),TRANSPOSE(T.Name),TRANSPOSE(_xlfn._xlws.FILTER('Rot.Out'!Q:Q &amp; "",('Rot.Out'!O:O=ED.LookUps!K729)*('Rot.Out'!V:V&lt;&gt;"Yes"))))),"Error please report")</f>
        <v>Error please report</v>
      </c>
      <c r="ATK729" t="str" cm="1">
        <f t="array" ref="ATK729">IFERROR(IF(K729=0,TRANSPOSE(_xlfn.ANCHORARRAY(#REF!)),TRANSPOSE(_xlfn._xlws.FILTER('Rot.Out'!Q:Q,('Rot.Out'!O:O=ED.LookUps!K729)*('Rot.Out'!V:V="Yes")))),"")</f>
        <v/>
      </c>
    </row>
    <row r="730" spans="1:12 1207:1207" x14ac:dyDescent="0.35">
      <c r="A730" t="e">
        <f>EnterData!#REF!</f>
        <v>#REF!</v>
      </c>
      <c r="B730" t="e" cm="1">
        <f t="array" ref="B730">IF(OR(A730="",A730=0),"",IFERROR(_xlfn._xlws.FILTER(#REF! &amp; "",#REF!=ED.LookUps!A730),""))</f>
        <v>#REF!</v>
      </c>
      <c r="G730" t="str" cm="1">
        <f t="array" ref="G730">IFERROR(_xlfn._xlws.FILTER(_xlfn.ANCHORARRAY(B730),_xlfn.ANCHORARRAY(B730)&lt;&gt;0),"")</f>
        <v/>
      </c>
      <c r="K730">
        <f>EnterData!F734</f>
        <v>0</v>
      </c>
      <c r="L730" t="str" cm="1">
        <f t="array" aca="1" ref="L730" ca="1">IFERROR(IF(G730&lt;&gt;"",_xlfn.ANCHORARRAY(G730),IF(OR(K730=0,K730=""),TRANSPOSE(T.Name),TRANSPOSE(_xlfn._xlws.FILTER('Rot.Out'!Q:Q &amp; "",('Rot.Out'!O:O=ED.LookUps!K730)*('Rot.Out'!V:V&lt;&gt;"Yes"))))),"Error please report")</f>
        <v>Error please report</v>
      </c>
      <c r="ATK730" t="str" cm="1">
        <f t="array" ref="ATK730">IFERROR(IF(K730=0,TRANSPOSE(_xlfn.ANCHORARRAY(#REF!)),TRANSPOSE(_xlfn._xlws.FILTER('Rot.Out'!Q:Q,('Rot.Out'!O:O=ED.LookUps!K730)*('Rot.Out'!V:V="Yes")))),"")</f>
        <v/>
      </c>
    </row>
    <row r="731" spans="1:12 1207:1207" x14ac:dyDescent="0.35">
      <c r="A731" t="e">
        <f>EnterData!#REF!</f>
        <v>#REF!</v>
      </c>
      <c r="B731" t="e" cm="1">
        <f t="array" ref="B731">IF(OR(A731="",A731=0),"",IFERROR(_xlfn._xlws.FILTER(#REF! &amp; "",#REF!=ED.LookUps!A731),""))</f>
        <v>#REF!</v>
      </c>
      <c r="G731" t="str" cm="1">
        <f t="array" ref="G731">IFERROR(_xlfn._xlws.FILTER(_xlfn.ANCHORARRAY(B731),_xlfn.ANCHORARRAY(B731)&lt;&gt;0),"")</f>
        <v/>
      </c>
      <c r="K731">
        <f>EnterData!F735</f>
        <v>0</v>
      </c>
      <c r="L731" t="str" cm="1">
        <f t="array" aca="1" ref="L731" ca="1">IFERROR(IF(G731&lt;&gt;"",_xlfn.ANCHORARRAY(G731),IF(OR(K731=0,K731=""),TRANSPOSE(T.Name),TRANSPOSE(_xlfn._xlws.FILTER('Rot.Out'!Q:Q &amp; "",('Rot.Out'!O:O=ED.LookUps!K731)*('Rot.Out'!V:V&lt;&gt;"Yes"))))),"Error please report")</f>
        <v>Error please report</v>
      </c>
      <c r="ATK731" t="str" cm="1">
        <f t="array" ref="ATK731">IFERROR(IF(K731=0,TRANSPOSE(_xlfn.ANCHORARRAY(#REF!)),TRANSPOSE(_xlfn._xlws.FILTER('Rot.Out'!Q:Q,('Rot.Out'!O:O=ED.LookUps!K731)*('Rot.Out'!V:V="Yes")))),"")</f>
        <v/>
      </c>
    </row>
    <row r="732" spans="1:12 1207:1207" x14ac:dyDescent="0.35">
      <c r="A732" t="e">
        <f>EnterData!#REF!</f>
        <v>#REF!</v>
      </c>
      <c r="B732" t="e" cm="1">
        <f t="array" ref="B732">IF(OR(A732="",A732=0),"",IFERROR(_xlfn._xlws.FILTER(#REF! &amp; "",#REF!=ED.LookUps!A732),""))</f>
        <v>#REF!</v>
      </c>
      <c r="G732" t="str" cm="1">
        <f t="array" ref="G732">IFERROR(_xlfn._xlws.FILTER(_xlfn.ANCHORARRAY(B732),_xlfn.ANCHORARRAY(B732)&lt;&gt;0),"")</f>
        <v/>
      </c>
      <c r="K732">
        <f>EnterData!F736</f>
        <v>0</v>
      </c>
      <c r="L732" t="str" cm="1">
        <f t="array" aca="1" ref="L732" ca="1">IFERROR(IF(G732&lt;&gt;"",_xlfn.ANCHORARRAY(G732),IF(OR(K732=0,K732=""),TRANSPOSE(T.Name),TRANSPOSE(_xlfn._xlws.FILTER('Rot.Out'!Q:Q &amp; "",('Rot.Out'!O:O=ED.LookUps!K732)*('Rot.Out'!V:V&lt;&gt;"Yes"))))),"Error please report")</f>
        <v>Error please report</v>
      </c>
      <c r="ATK732" t="str" cm="1">
        <f t="array" ref="ATK732">IFERROR(IF(K732=0,TRANSPOSE(_xlfn.ANCHORARRAY(#REF!)),TRANSPOSE(_xlfn._xlws.FILTER('Rot.Out'!Q:Q,('Rot.Out'!O:O=ED.LookUps!K732)*('Rot.Out'!V:V="Yes")))),"")</f>
        <v/>
      </c>
    </row>
    <row r="733" spans="1:12 1207:1207" x14ac:dyDescent="0.35">
      <c r="A733" t="e">
        <f>EnterData!#REF!</f>
        <v>#REF!</v>
      </c>
      <c r="B733" t="e" cm="1">
        <f t="array" ref="B733">IF(OR(A733="",A733=0),"",IFERROR(_xlfn._xlws.FILTER(#REF! &amp; "",#REF!=ED.LookUps!A733),""))</f>
        <v>#REF!</v>
      </c>
      <c r="G733" t="str" cm="1">
        <f t="array" ref="G733">IFERROR(_xlfn._xlws.FILTER(_xlfn.ANCHORARRAY(B733),_xlfn.ANCHORARRAY(B733)&lt;&gt;0),"")</f>
        <v/>
      </c>
      <c r="K733">
        <f>EnterData!F737</f>
        <v>0</v>
      </c>
      <c r="L733" t="str" cm="1">
        <f t="array" aca="1" ref="L733" ca="1">IFERROR(IF(G733&lt;&gt;"",_xlfn.ANCHORARRAY(G733),IF(OR(K733=0,K733=""),TRANSPOSE(T.Name),TRANSPOSE(_xlfn._xlws.FILTER('Rot.Out'!Q:Q &amp; "",('Rot.Out'!O:O=ED.LookUps!K733)*('Rot.Out'!V:V&lt;&gt;"Yes"))))),"Error please report")</f>
        <v>Error please report</v>
      </c>
      <c r="ATK733" t="str" cm="1">
        <f t="array" ref="ATK733">IFERROR(IF(K733=0,TRANSPOSE(_xlfn.ANCHORARRAY(#REF!)),TRANSPOSE(_xlfn._xlws.FILTER('Rot.Out'!Q:Q,('Rot.Out'!O:O=ED.LookUps!K733)*('Rot.Out'!V:V="Yes")))),"")</f>
        <v/>
      </c>
    </row>
    <row r="734" spans="1:12 1207:1207" x14ac:dyDescent="0.35">
      <c r="A734" t="e">
        <f>EnterData!#REF!</f>
        <v>#REF!</v>
      </c>
      <c r="B734" t="e" cm="1">
        <f t="array" ref="B734">IF(OR(A734="",A734=0),"",IFERROR(_xlfn._xlws.FILTER(#REF! &amp; "",#REF!=ED.LookUps!A734),""))</f>
        <v>#REF!</v>
      </c>
      <c r="G734" t="str" cm="1">
        <f t="array" ref="G734">IFERROR(_xlfn._xlws.FILTER(_xlfn.ANCHORARRAY(B734),_xlfn.ANCHORARRAY(B734)&lt;&gt;0),"")</f>
        <v/>
      </c>
      <c r="K734">
        <f>EnterData!F738</f>
        <v>0</v>
      </c>
      <c r="L734" t="str" cm="1">
        <f t="array" aca="1" ref="L734" ca="1">IFERROR(IF(G734&lt;&gt;"",_xlfn.ANCHORARRAY(G734),IF(OR(K734=0,K734=""),TRANSPOSE(T.Name),TRANSPOSE(_xlfn._xlws.FILTER('Rot.Out'!Q:Q &amp; "",('Rot.Out'!O:O=ED.LookUps!K734)*('Rot.Out'!V:V&lt;&gt;"Yes"))))),"Error please report")</f>
        <v>Error please report</v>
      </c>
      <c r="ATK734" t="str" cm="1">
        <f t="array" ref="ATK734">IFERROR(IF(K734=0,TRANSPOSE(_xlfn.ANCHORARRAY(#REF!)),TRANSPOSE(_xlfn._xlws.FILTER('Rot.Out'!Q:Q,('Rot.Out'!O:O=ED.LookUps!K734)*('Rot.Out'!V:V="Yes")))),"")</f>
        <v/>
      </c>
    </row>
    <row r="735" spans="1:12 1207:1207" x14ac:dyDescent="0.35">
      <c r="A735" t="e">
        <f>EnterData!#REF!</f>
        <v>#REF!</v>
      </c>
      <c r="B735" t="e" cm="1">
        <f t="array" ref="B735">IF(OR(A735="",A735=0),"",IFERROR(_xlfn._xlws.FILTER(#REF! &amp; "",#REF!=ED.LookUps!A735),""))</f>
        <v>#REF!</v>
      </c>
      <c r="G735" t="str" cm="1">
        <f t="array" ref="G735">IFERROR(_xlfn._xlws.FILTER(_xlfn.ANCHORARRAY(B735),_xlfn.ANCHORARRAY(B735)&lt;&gt;0),"")</f>
        <v/>
      </c>
      <c r="K735">
        <f>EnterData!F739</f>
        <v>0</v>
      </c>
      <c r="L735" t="str" cm="1">
        <f t="array" aca="1" ref="L735" ca="1">IFERROR(IF(G735&lt;&gt;"",_xlfn.ANCHORARRAY(G735),IF(OR(K735=0,K735=""),TRANSPOSE(T.Name),TRANSPOSE(_xlfn._xlws.FILTER('Rot.Out'!Q:Q &amp; "",('Rot.Out'!O:O=ED.LookUps!K735)*('Rot.Out'!V:V&lt;&gt;"Yes"))))),"Error please report")</f>
        <v>Error please report</v>
      </c>
      <c r="ATK735" t="str" cm="1">
        <f t="array" ref="ATK735">IFERROR(IF(K735=0,TRANSPOSE(_xlfn.ANCHORARRAY(#REF!)),TRANSPOSE(_xlfn._xlws.FILTER('Rot.Out'!Q:Q,('Rot.Out'!O:O=ED.LookUps!K735)*('Rot.Out'!V:V="Yes")))),"")</f>
        <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C3E40-A005-4268-9FA3-12AE689F31AD}">
  <sheetPr codeName="Sheet40"/>
  <dimension ref="A1:G1855"/>
  <sheetViews>
    <sheetView workbookViewId="0">
      <selection activeCell="D1" sqref="D1:D1048576"/>
    </sheetView>
  </sheetViews>
  <sheetFormatPr defaultRowHeight="14.5" x14ac:dyDescent="0.35"/>
  <cols>
    <col min="1" max="1" width="80.7265625" bestFit="1" customWidth="1"/>
    <col min="2" max="2" width="35" bestFit="1" customWidth="1"/>
    <col min="3" max="3" width="10.7265625" bestFit="1" customWidth="1"/>
    <col min="4" max="4" width="9" style="3"/>
    <col min="5" max="5" width="80.7265625" style="3" bestFit="1" customWidth="1"/>
    <col min="6" max="6" width="8.81640625" style="3"/>
    <col min="7" max="7" width="9" style="3"/>
  </cols>
  <sheetData>
    <row r="1" spans="1:7" x14ac:dyDescent="0.35">
      <c r="A1" t="s">
        <v>24</v>
      </c>
      <c r="B1" t="s">
        <v>23</v>
      </c>
      <c r="C1" t="s">
        <v>9635</v>
      </c>
      <c r="E1" s="3" t="s">
        <v>5797</v>
      </c>
      <c r="G1" s="2" t="s">
        <v>2733</v>
      </c>
    </row>
    <row r="2" spans="1:7" x14ac:dyDescent="0.35">
      <c r="A2" t="s">
        <v>9177</v>
      </c>
      <c r="B2" t="s">
        <v>9178</v>
      </c>
      <c r="E2" s="3" t="s">
        <v>5798</v>
      </c>
      <c r="G2" s="3" t="str" cm="1">
        <f t="array" ref="G2:G396">IF(NOT(ISBLANK(Pub!C6)),_xlfn._xlws.SORT(_xlfn.UNIQUE(_xlfn._xlws.FILTER(journals[B.Journal],ISNUMBER(SEARCH(Pub!C6,journals[B.Journal]))))),_xlfn._xlws.SORT(_xlfn.UNIQUE(journals[B.Journal])))</f>
        <v>Acta Agriculturae Scandinavica - Section B Soil and Plant Science</v>
      </c>
    </row>
    <row r="3" spans="1:7" x14ac:dyDescent="0.35">
      <c r="A3" t="s">
        <v>9636</v>
      </c>
      <c r="B3" t="s">
        <v>9178</v>
      </c>
      <c r="E3" s="3" t="s">
        <v>5799</v>
      </c>
      <c r="G3" s="3" t="str">
        <v>Acta Agriculturae Scandinavica, Section B — Soil &amp; Plant Science</v>
      </c>
    </row>
    <row r="4" spans="1:7" x14ac:dyDescent="0.35">
      <c r="A4" t="s">
        <v>13541</v>
      </c>
      <c r="B4" t="s">
        <v>13542</v>
      </c>
      <c r="E4" s="3" t="s">
        <v>5800</v>
      </c>
      <c r="G4" s="3" t="str">
        <v>Acta Agriculturae Slovenica</v>
      </c>
    </row>
    <row r="5" spans="1:7" x14ac:dyDescent="0.35">
      <c r="A5" t="s">
        <v>10227</v>
      </c>
      <c r="B5" t="s">
        <v>10228</v>
      </c>
      <c r="E5" s="3" t="s">
        <v>5801</v>
      </c>
      <c r="G5" s="3" t="str">
        <v>Acta Agrobotanica</v>
      </c>
    </row>
    <row r="6" spans="1:7" x14ac:dyDescent="0.35">
      <c r="A6" t="s">
        <v>10229</v>
      </c>
      <c r="B6" t="s">
        <v>10230</v>
      </c>
      <c r="E6" s="3" t="s">
        <v>5802</v>
      </c>
      <c r="G6" s="3" t="str">
        <v>Acta Ecologica Sinica</v>
      </c>
    </row>
    <row r="7" spans="1:7" x14ac:dyDescent="0.35">
      <c r="A7" t="s">
        <v>2771</v>
      </c>
      <c r="B7" t="s">
        <v>2772</v>
      </c>
      <c r="E7" s="3" t="s">
        <v>5803</v>
      </c>
      <c r="G7" s="3" t="str">
        <v>Acta Horticulturae</v>
      </c>
    </row>
    <row r="8" spans="1:7" x14ac:dyDescent="0.35">
      <c r="A8" t="s">
        <v>2813</v>
      </c>
      <c r="B8" t="s">
        <v>2814</v>
      </c>
      <c r="E8" s="3" t="s">
        <v>5804</v>
      </c>
      <c r="G8" s="3" t="str">
        <v>Acta Oecologica-International Journal of Ecology</v>
      </c>
    </row>
    <row r="9" spans="1:7" x14ac:dyDescent="0.35">
      <c r="A9" t="s">
        <v>9637</v>
      </c>
      <c r="B9" t="s">
        <v>9638</v>
      </c>
      <c r="E9" s="3" t="s">
        <v>5805</v>
      </c>
      <c r="G9" s="3" t="str">
        <v>Acta Scientiarum-Agronomy</v>
      </c>
    </row>
    <row r="10" spans="1:7" x14ac:dyDescent="0.35">
      <c r="A10" t="s">
        <v>9639</v>
      </c>
      <c r="B10" t="s">
        <v>9640</v>
      </c>
      <c r="E10" s="3" t="s">
        <v>5806</v>
      </c>
      <c r="G10" s="3" t="str">
        <v>Advances in Agriculture</v>
      </c>
    </row>
    <row r="11" spans="1:7" x14ac:dyDescent="0.35">
      <c r="A11" t="s">
        <v>2777</v>
      </c>
      <c r="B11" t="s">
        <v>2778</v>
      </c>
      <c r="E11" s="3" t="s">
        <v>5807</v>
      </c>
      <c r="G11" s="3" t="str">
        <v>African Journal of Agricultural Research</v>
      </c>
    </row>
    <row r="12" spans="1:7" x14ac:dyDescent="0.35">
      <c r="A12" t="s">
        <v>2779</v>
      </c>
      <c r="B12" t="s">
        <v>2780</v>
      </c>
      <c r="E12" s="3" t="s">
        <v>5808</v>
      </c>
      <c r="G12" s="3" t="str">
        <v>African Journal of Aquatic Science</v>
      </c>
    </row>
    <row r="13" spans="1:7" x14ac:dyDescent="0.35">
      <c r="A13" t="s">
        <v>2783</v>
      </c>
      <c r="B13" t="s">
        <v>2784</v>
      </c>
      <c r="E13" s="3" t="s">
        <v>5809</v>
      </c>
      <c r="G13" s="3" t="str">
        <v>African Journal of Biotechnology</v>
      </c>
    </row>
    <row r="14" spans="1:7" x14ac:dyDescent="0.35">
      <c r="A14" t="s">
        <v>2789</v>
      </c>
      <c r="B14" t="s">
        <v>2790</v>
      </c>
      <c r="E14" s="3" t="s">
        <v>5810</v>
      </c>
      <c r="G14" s="3" t="str">
        <v>African Journal of Ecology</v>
      </c>
    </row>
    <row r="15" spans="1:7" x14ac:dyDescent="0.35">
      <c r="A15" t="s">
        <v>10231</v>
      </c>
      <c r="B15" t="s">
        <v>10232</v>
      </c>
      <c r="E15" s="3" t="s">
        <v>5811</v>
      </c>
      <c r="G15" s="3" t="str">
        <v>African Journal of Food, Agriculture, Nutrition and Development</v>
      </c>
    </row>
    <row r="16" spans="1:7" x14ac:dyDescent="0.35">
      <c r="A16" t="s">
        <v>2797</v>
      </c>
      <c r="B16" t="s">
        <v>2798</v>
      </c>
      <c r="E16" s="3" t="s">
        <v>5812</v>
      </c>
      <c r="G16" s="3" t="str">
        <v>African Journal of Range &amp; Forage Science</v>
      </c>
    </row>
    <row r="17" spans="1:7" x14ac:dyDescent="0.35">
      <c r="A17" t="s">
        <v>2767</v>
      </c>
      <c r="B17" t="s">
        <v>2768</v>
      </c>
      <c r="E17" s="3" t="s">
        <v>5813</v>
      </c>
      <c r="G17" s="3" t="str">
        <v>Agrekon</v>
      </c>
    </row>
    <row r="18" spans="1:7" x14ac:dyDescent="0.35">
      <c r="A18" t="s">
        <v>9181</v>
      </c>
      <c r="B18" t="s">
        <v>9182</v>
      </c>
      <c r="E18" s="3" t="s">
        <v>5814</v>
      </c>
      <c r="G18" s="3" t="str">
        <v>Agricultural and Forest Entomology</v>
      </c>
    </row>
    <row r="19" spans="1:7" x14ac:dyDescent="0.35">
      <c r="A19" t="s">
        <v>2756</v>
      </c>
      <c r="B19" t="s">
        <v>2757</v>
      </c>
      <c r="E19" s="3" t="s">
        <v>5815</v>
      </c>
      <c r="G19" s="3" t="str">
        <v>Agricultural and Forest Meteorology</v>
      </c>
    </row>
    <row r="20" spans="1:7" x14ac:dyDescent="0.35">
      <c r="A20" t="s">
        <v>2750</v>
      </c>
      <c r="B20" t="s">
        <v>2751</v>
      </c>
      <c r="E20" s="3" t="s">
        <v>5816</v>
      </c>
      <c r="G20" s="3" t="str">
        <v>Agricultural Economics</v>
      </c>
    </row>
    <row r="21" spans="1:7" x14ac:dyDescent="0.35">
      <c r="A21" t="s">
        <v>2803</v>
      </c>
      <c r="B21" t="s">
        <v>2804</v>
      </c>
      <c r="E21" s="3" t="s">
        <v>5817</v>
      </c>
      <c r="G21" s="3" t="str">
        <v>Agricultural Mechanization in Asia, Africa &amp; Latin America</v>
      </c>
    </row>
    <row r="22" spans="1:7" x14ac:dyDescent="0.35">
      <c r="A22" t="s">
        <v>10233</v>
      </c>
      <c r="B22" t="s">
        <v>10234</v>
      </c>
      <c r="E22" s="3" t="s">
        <v>5818</v>
      </c>
      <c r="G22" s="3" t="str">
        <v>Agricultural Research</v>
      </c>
    </row>
    <row r="23" spans="1:7" x14ac:dyDescent="0.35">
      <c r="A23" t="s">
        <v>2823</v>
      </c>
      <c r="B23" t="s">
        <v>2824</v>
      </c>
      <c r="E23" s="3" t="s">
        <v>5819</v>
      </c>
      <c r="G23" s="3" t="str">
        <v>Agricultural Systems</v>
      </c>
    </row>
    <row r="24" spans="1:7" x14ac:dyDescent="0.35">
      <c r="A24" t="s">
        <v>2837</v>
      </c>
      <c r="B24" t="s">
        <v>2838</v>
      </c>
      <c r="E24" s="3" t="s">
        <v>5820</v>
      </c>
      <c r="G24" s="3" t="str">
        <v>Agricultural Water Management</v>
      </c>
    </row>
    <row r="25" spans="1:7" x14ac:dyDescent="0.35">
      <c r="A25" t="s">
        <v>9641</v>
      </c>
      <c r="B25" t="s">
        <v>9642</v>
      </c>
      <c r="E25" s="3" t="s">
        <v>5821</v>
      </c>
      <c r="G25" s="3" t="str">
        <v>Agriculture</v>
      </c>
    </row>
    <row r="26" spans="1:7" x14ac:dyDescent="0.35">
      <c r="A26" t="s">
        <v>13543</v>
      </c>
      <c r="B26" t="s">
        <v>13544</v>
      </c>
      <c r="E26" s="3" t="s">
        <v>5822</v>
      </c>
      <c r="G26" s="3" t="str">
        <v>Agriculture (Switzerland)</v>
      </c>
    </row>
    <row r="27" spans="1:7" x14ac:dyDescent="0.35">
      <c r="A27" t="s">
        <v>10235</v>
      </c>
      <c r="B27" t="s">
        <v>10236</v>
      </c>
      <c r="E27" s="3" t="s">
        <v>5823</v>
      </c>
      <c r="G27" s="3" t="str">
        <v>Agriculture and Food Security</v>
      </c>
    </row>
    <row r="28" spans="1:7" x14ac:dyDescent="0.35">
      <c r="A28" t="s">
        <v>2752</v>
      </c>
      <c r="B28" t="s">
        <v>2753</v>
      </c>
      <c r="E28" s="3" t="s">
        <v>5824</v>
      </c>
      <c r="G28" s="3" t="str">
        <v>Agriculture Ecosystems &amp; Environment</v>
      </c>
    </row>
    <row r="29" spans="1:7" x14ac:dyDescent="0.35">
      <c r="A29" t="s">
        <v>9736</v>
      </c>
      <c r="B29" t="s">
        <v>9737</v>
      </c>
      <c r="E29" s="3" t="s">
        <v>5825</v>
      </c>
      <c r="G29" s="3" t="str">
        <v>AgriEngineering</v>
      </c>
    </row>
    <row r="30" spans="1:7" x14ac:dyDescent="0.35">
      <c r="A30" t="s">
        <v>13545</v>
      </c>
      <c r="B30" t="s">
        <v>13546</v>
      </c>
      <c r="E30" s="3" t="s">
        <v>5826</v>
      </c>
      <c r="G30" s="3" t="str">
        <v>Agro- Ecosystems</v>
      </c>
    </row>
    <row r="31" spans="1:7" x14ac:dyDescent="0.35">
      <c r="A31" t="s">
        <v>9643</v>
      </c>
      <c r="B31" t="s">
        <v>9332</v>
      </c>
      <c r="E31" s="3" t="s">
        <v>5827</v>
      </c>
      <c r="G31" s="3" t="str">
        <v>Agrociencia</v>
      </c>
    </row>
    <row r="32" spans="1:7" x14ac:dyDescent="0.35">
      <c r="A32" t="s">
        <v>2831</v>
      </c>
      <c r="B32" t="s">
        <v>2832</v>
      </c>
      <c r="E32" s="3" t="s">
        <v>5828</v>
      </c>
      <c r="G32" s="3" t="str">
        <v>Agroecology and Sustainable Food Systems</v>
      </c>
    </row>
    <row r="33" spans="1:7" x14ac:dyDescent="0.35">
      <c r="A33" t="s">
        <v>2758</v>
      </c>
      <c r="B33" t="s">
        <v>2759</v>
      </c>
      <c r="E33" s="3" t="s">
        <v>5829</v>
      </c>
      <c r="G33" s="3" t="str">
        <v>Agroforestry Systems</v>
      </c>
    </row>
    <row r="34" spans="1:7" x14ac:dyDescent="0.35">
      <c r="A34" t="s">
        <v>13547</v>
      </c>
      <c r="B34" t="s">
        <v>13548</v>
      </c>
      <c r="E34" s="3" t="s">
        <v>5830</v>
      </c>
      <c r="G34" s="3" t="str">
        <v>AgroLife Scientific Journal</v>
      </c>
    </row>
    <row r="35" spans="1:7" x14ac:dyDescent="0.35">
      <c r="A35" t="s">
        <v>9644</v>
      </c>
      <c r="B35" t="s">
        <v>9645</v>
      </c>
      <c r="E35" s="3" t="s">
        <v>5831</v>
      </c>
      <c r="G35" s="3" t="str">
        <v>Agronomia Mesoamericana</v>
      </c>
    </row>
    <row r="36" spans="1:7" x14ac:dyDescent="0.35">
      <c r="A36" t="s">
        <v>2763</v>
      </c>
      <c r="B36" t="s">
        <v>2764</v>
      </c>
      <c r="E36" s="3" t="s">
        <v>5832</v>
      </c>
      <c r="G36" s="3" t="str">
        <v>Agronomie</v>
      </c>
    </row>
    <row r="37" spans="1:7" x14ac:dyDescent="0.35">
      <c r="A37" t="s">
        <v>9221</v>
      </c>
      <c r="B37" t="s">
        <v>9222</v>
      </c>
      <c r="E37" s="3" t="s">
        <v>5833</v>
      </c>
      <c r="G37" s="3" t="str">
        <v>Agronomy</v>
      </c>
    </row>
    <row r="38" spans="1:7" x14ac:dyDescent="0.35">
      <c r="A38" t="s">
        <v>2825</v>
      </c>
      <c r="B38" t="s">
        <v>2826</v>
      </c>
      <c r="E38" s="3" t="s">
        <v>5834</v>
      </c>
      <c r="G38" s="3" t="str">
        <v>Agronomy for Sustainable Development</v>
      </c>
    </row>
    <row r="39" spans="1:7" x14ac:dyDescent="0.35">
      <c r="A39" t="s">
        <v>2734</v>
      </c>
      <c r="B39" t="s">
        <v>2735</v>
      </c>
      <c r="E39" s="3" t="s">
        <v>5835</v>
      </c>
      <c r="G39" s="3" t="str">
        <v>Agronomy Journal</v>
      </c>
    </row>
    <row r="40" spans="1:7" x14ac:dyDescent="0.35">
      <c r="A40" t="s">
        <v>2769</v>
      </c>
      <c r="B40" t="s">
        <v>2770</v>
      </c>
      <c r="E40" s="3" t="s">
        <v>5836</v>
      </c>
      <c r="G40" s="3" t="str">
        <v>Agronomy-Basel</v>
      </c>
    </row>
    <row r="41" spans="1:7" x14ac:dyDescent="0.35">
      <c r="A41" t="s">
        <v>13549</v>
      </c>
      <c r="B41" t="s">
        <v>13550</v>
      </c>
      <c r="E41" s="3" t="s">
        <v>5837</v>
      </c>
      <c r="G41" s="3" t="str">
        <v>Agropedology</v>
      </c>
    </row>
    <row r="42" spans="1:7" x14ac:dyDescent="0.35">
      <c r="A42" t="s">
        <v>10200</v>
      </c>
      <c r="B42" t="s">
        <v>10201</v>
      </c>
      <c r="E42" s="3" t="s">
        <v>5838</v>
      </c>
      <c r="G42" s="3" t="str">
        <v>Agrosystems, Geosciences &amp; Environment</v>
      </c>
    </row>
    <row r="43" spans="1:7" x14ac:dyDescent="0.35">
      <c r="A43" t="s">
        <v>3215</v>
      </c>
      <c r="B43" t="s">
        <v>3216</v>
      </c>
      <c r="E43" s="3" t="s">
        <v>5839</v>
      </c>
      <c r="G43" s="3" t="str">
        <v>Aims Agriculture and Food</v>
      </c>
    </row>
    <row r="44" spans="1:7" x14ac:dyDescent="0.35">
      <c r="A44" t="s">
        <v>9646</v>
      </c>
      <c r="B44" t="s">
        <v>9647</v>
      </c>
      <c r="E44" s="3" t="s">
        <v>5840</v>
      </c>
      <c r="G44" s="3" t="str">
        <v>Air Soil and Water Research</v>
      </c>
    </row>
    <row r="45" spans="1:7" x14ac:dyDescent="0.35">
      <c r="A45" t="s">
        <v>2775</v>
      </c>
      <c r="B45" t="s">
        <v>2776</v>
      </c>
      <c r="E45" s="3" t="s">
        <v>5841</v>
      </c>
      <c r="G45" s="3" t="str">
        <v>American Journal of Agricultural Economics</v>
      </c>
    </row>
    <row r="46" spans="1:7" x14ac:dyDescent="0.35">
      <c r="A46" t="s">
        <v>2793</v>
      </c>
      <c r="B46" t="s">
        <v>2794</v>
      </c>
      <c r="E46" s="3" t="s">
        <v>5842</v>
      </c>
      <c r="G46" s="3" t="str">
        <v>American journal of enology and viticulture</v>
      </c>
    </row>
    <row r="47" spans="1:7" x14ac:dyDescent="0.35">
      <c r="A47" t="s">
        <v>9730</v>
      </c>
      <c r="B47" t="s">
        <v>9731</v>
      </c>
      <c r="E47" s="3" t="s">
        <v>5843</v>
      </c>
      <c r="G47" s="3" t="str">
        <v>Anais da Academia Brasileira de Ciências</v>
      </c>
    </row>
    <row r="48" spans="1:7" x14ac:dyDescent="0.35">
      <c r="A48" t="s">
        <v>2807</v>
      </c>
      <c r="B48" t="s">
        <v>2808</v>
      </c>
      <c r="E48" s="3" t="s">
        <v>5844</v>
      </c>
      <c r="G48" s="3" t="str">
        <v>Animal</v>
      </c>
    </row>
    <row r="49" spans="1:7" x14ac:dyDescent="0.35">
      <c r="A49" t="s">
        <v>2760</v>
      </c>
      <c r="B49" t="s">
        <v>2761</v>
      </c>
      <c r="E49" s="3" t="s">
        <v>5845</v>
      </c>
      <c r="G49" s="3" t="str">
        <v>Animal Feed Science</v>
      </c>
    </row>
    <row r="50" spans="1:7" x14ac:dyDescent="0.35">
      <c r="A50" t="s">
        <v>2762</v>
      </c>
      <c r="B50" t="s">
        <v>2761</v>
      </c>
      <c r="E50" s="3" t="s">
        <v>5846</v>
      </c>
      <c r="G50" s="3" t="str">
        <v>Animal Feed Science and Technology</v>
      </c>
    </row>
    <row r="51" spans="1:7" x14ac:dyDescent="0.35">
      <c r="A51" t="s">
        <v>2809</v>
      </c>
      <c r="B51" t="s">
        <v>2810</v>
      </c>
      <c r="E51" s="3" t="s">
        <v>5847</v>
      </c>
      <c r="G51" s="3" t="str">
        <v>Animal Nutrition</v>
      </c>
    </row>
    <row r="52" spans="1:7" x14ac:dyDescent="0.35">
      <c r="A52" t="s">
        <v>2815</v>
      </c>
      <c r="B52" t="s">
        <v>2816</v>
      </c>
      <c r="E52" s="3" t="s">
        <v>5848</v>
      </c>
      <c r="G52" s="3" t="str">
        <v>Animal Production</v>
      </c>
    </row>
    <row r="53" spans="1:7" x14ac:dyDescent="0.35">
      <c r="A53" t="s">
        <v>2817</v>
      </c>
      <c r="B53" t="s">
        <v>2818</v>
      </c>
      <c r="E53" s="3" t="s">
        <v>5849</v>
      </c>
      <c r="G53" s="3" t="str">
        <v>Animal Production Science</v>
      </c>
    </row>
    <row r="54" spans="1:7" x14ac:dyDescent="0.35">
      <c r="A54" t="s">
        <v>2811</v>
      </c>
      <c r="B54" t="s">
        <v>2812</v>
      </c>
      <c r="E54" s="3" t="s">
        <v>5850</v>
      </c>
      <c r="G54" s="3" t="str">
        <v>Animal Science</v>
      </c>
    </row>
    <row r="55" spans="1:7" x14ac:dyDescent="0.35">
      <c r="A55" t="s">
        <v>2833</v>
      </c>
      <c r="B55" t="s">
        <v>2834</v>
      </c>
      <c r="E55" s="3" t="s">
        <v>5851</v>
      </c>
      <c r="G55" s="3" t="str">
        <v>Animal Science Journal</v>
      </c>
    </row>
    <row r="56" spans="1:7" x14ac:dyDescent="0.35">
      <c r="A56" t="s">
        <v>2829</v>
      </c>
      <c r="B56" t="s">
        <v>2830</v>
      </c>
      <c r="E56" s="3" t="s">
        <v>5852</v>
      </c>
      <c r="G56" s="3" t="str">
        <v>Annales De La Societe Entomologique De France</v>
      </c>
    </row>
    <row r="57" spans="1:7" x14ac:dyDescent="0.35">
      <c r="A57" t="s">
        <v>9648</v>
      </c>
      <c r="B57" t="s">
        <v>9649</v>
      </c>
      <c r="E57" s="3" t="s">
        <v>5853</v>
      </c>
      <c r="G57" s="3" t="str">
        <v xml:space="preserve">Annals of Agricultural Science </v>
      </c>
    </row>
    <row r="58" spans="1:7" x14ac:dyDescent="0.35">
      <c r="A58" t="s">
        <v>2742</v>
      </c>
      <c r="B58" t="s">
        <v>2743</v>
      </c>
      <c r="E58" s="3" t="s">
        <v>5854</v>
      </c>
      <c r="G58" s="3" t="str">
        <v>Annals of Animal Science</v>
      </c>
    </row>
    <row r="59" spans="1:7" x14ac:dyDescent="0.35">
      <c r="A59" t="s">
        <v>9175</v>
      </c>
      <c r="B59" t="s">
        <v>9176</v>
      </c>
      <c r="E59" s="3" t="s">
        <v>5855</v>
      </c>
      <c r="G59" s="3" t="str">
        <v>Annals of Applied Biology</v>
      </c>
    </row>
    <row r="60" spans="1:7" x14ac:dyDescent="0.35">
      <c r="A60" t="s">
        <v>2746</v>
      </c>
      <c r="B60" t="s">
        <v>2747</v>
      </c>
      <c r="E60" s="3" t="s">
        <v>5856</v>
      </c>
      <c r="G60" s="3" t="str">
        <v>Annals of Botany</v>
      </c>
    </row>
    <row r="61" spans="1:7" x14ac:dyDescent="0.35">
      <c r="A61" t="s">
        <v>9622</v>
      </c>
      <c r="B61" t="s">
        <v>9623</v>
      </c>
      <c r="E61" s="3" t="s">
        <v>5857</v>
      </c>
      <c r="G61" s="3" t="str">
        <v>Applied and Environmental Soil Science</v>
      </c>
    </row>
    <row r="62" spans="1:7" x14ac:dyDescent="0.35">
      <c r="A62" t="s">
        <v>2765</v>
      </c>
      <c r="B62" t="s">
        <v>2766</v>
      </c>
      <c r="E62" s="3" t="s">
        <v>5858</v>
      </c>
      <c r="G62" s="3" t="str">
        <v>Applied Geography</v>
      </c>
    </row>
    <row r="63" spans="1:7" x14ac:dyDescent="0.35">
      <c r="A63" t="s">
        <v>2827</v>
      </c>
      <c r="B63" t="s">
        <v>2828</v>
      </c>
      <c r="E63" s="3" t="s">
        <v>5859</v>
      </c>
      <c r="G63" s="3" t="str">
        <v>Applied Soil Ecology</v>
      </c>
    </row>
    <row r="64" spans="1:7" x14ac:dyDescent="0.35">
      <c r="A64" t="s">
        <v>2819</v>
      </c>
      <c r="B64" t="s">
        <v>2820</v>
      </c>
      <c r="E64" s="3" t="s">
        <v>5860</v>
      </c>
      <c r="G64" s="3" t="str">
        <v>Aquaculture</v>
      </c>
    </row>
    <row r="65" spans="1:7" x14ac:dyDescent="0.35">
      <c r="A65" t="s">
        <v>2773</v>
      </c>
      <c r="B65" t="s">
        <v>2774</v>
      </c>
      <c r="E65" s="3" t="s">
        <v>5861</v>
      </c>
      <c r="G65" s="3" t="str">
        <v>Aquaculture International</v>
      </c>
    </row>
    <row r="66" spans="1:7" x14ac:dyDescent="0.35">
      <c r="A66" t="s">
        <v>2805</v>
      </c>
      <c r="B66" t="s">
        <v>2806</v>
      </c>
      <c r="E66" s="3" t="s">
        <v>5862</v>
      </c>
      <c r="G66" s="3" t="str">
        <v>Aquaculture Nutrition</v>
      </c>
    </row>
    <row r="67" spans="1:7" x14ac:dyDescent="0.35">
      <c r="A67" t="s">
        <v>2821</v>
      </c>
      <c r="B67" t="s">
        <v>2822</v>
      </c>
      <c r="E67" s="3" t="s">
        <v>5863</v>
      </c>
      <c r="G67" s="3" t="str">
        <v>Aquaculture Research</v>
      </c>
    </row>
    <row r="68" spans="1:7" x14ac:dyDescent="0.35">
      <c r="A68" t="s">
        <v>2754</v>
      </c>
      <c r="B68" t="s">
        <v>2755</v>
      </c>
      <c r="E68" s="3" t="s">
        <v>5864</v>
      </c>
      <c r="G68" s="3" t="str">
        <v>Archiv fur Geflugelkunde</v>
      </c>
    </row>
    <row r="69" spans="1:7" x14ac:dyDescent="0.35">
      <c r="A69" t="s">
        <v>2738</v>
      </c>
      <c r="B69" t="s">
        <v>2739</v>
      </c>
      <c r="E69" s="3" t="s">
        <v>5865</v>
      </c>
      <c r="G69" s="3" t="str">
        <v>Archiv Fur Tierernahrung-Archives of Animal Nutrition</v>
      </c>
    </row>
    <row r="70" spans="1:7" x14ac:dyDescent="0.35">
      <c r="A70" t="s">
        <v>13551</v>
      </c>
      <c r="B70" t="s">
        <v>13552</v>
      </c>
      <c r="E70" s="3" t="s">
        <v>5866</v>
      </c>
      <c r="G70" s="3" t="str">
        <v>Archives of Agriculture and Environmental Science</v>
      </c>
    </row>
    <row r="71" spans="1:7" x14ac:dyDescent="0.35">
      <c r="A71" t="s">
        <v>2744</v>
      </c>
      <c r="B71" t="s">
        <v>2745</v>
      </c>
      <c r="E71" s="3" t="s">
        <v>5867</v>
      </c>
      <c r="G71" s="3" t="str">
        <v>Archives of Agronomy and Soil Science</v>
      </c>
    </row>
    <row r="72" spans="1:7" x14ac:dyDescent="0.35">
      <c r="A72" t="s">
        <v>2839</v>
      </c>
      <c r="B72" t="s">
        <v>2840</v>
      </c>
      <c r="E72" s="3" t="s">
        <v>5868</v>
      </c>
      <c r="G72" s="3" t="str">
        <v>Archivos de Zootecnia</v>
      </c>
    </row>
    <row r="73" spans="1:7" x14ac:dyDescent="0.35">
      <c r="A73" t="s">
        <v>2801</v>
      </c>
      <c r="B73" t="s">
        <v>2802</v>
      </c>
      <c r="E73" s="3" t="s">
        <v>5869</v>
      </c>
      <c r="G73" s="3" t="str">
        <v>Arid Land Research and Management</v>
      </c>
    </row>
    <row r="74" spans="1:7" x14ac:dyDescent="0.35">
      <c r="A74" t="s">
        <v>2835</v>
      </c>
      <c r="B74" t="s">
        <v>2836</v>
      </c>
      <c r="E74" s="3" t="s">
        <v>5870</v>
      </c>
      <c r="G74" s="3" t="str">
        <v>Arid Soil Research and Rehabilitation</v>
      </c>
    </row>
    <row r="75" spans="1:7" x14ac:dyDescent="0.35">
      <c r="A75" t="s">
        <v>2781</v>
      </c>
      <c r="B75" t="s">
        <v>2782</v>
      </c>
      <c r="E75" s="3" t="s">
        <v>5871</v>
      </c>
      <c r="G75" s="3" t="str">
        <v>Asian Journal of Animal and Veterinary Advances</v>
      </c>
    </row>
    <row r="76" spans="1:7" x14ac:dyDescent="0.35">
      <c r="A76" t="s">
        <v>2787</v>
      </c>
      <c r="B76" t="s">
        <v>2788</v>
      </c>
      <c r="E76" s="3" t="s">
        <v>5872</v>
      </c>
      <c r="G76" s="3" t="str">
        <v>Asian Journal of Crop Science</v>
      </c>
    </row>
    <row r="77" spans="1:7" x14ac:dyDescent="0.35">
      <c r="A77" t="s">
        <v>2795</v>
      </c>
      <c r="B77" t="s">
        <v>2796</v>
      </c>
      <c r="E77" s="3" t="s">
        <v>5873</v>
      </c>
      <c r="G77" s="3" t="str">
        <v>Asian Journal of Plant Sciences</v>
      </c>
    </row>
    <row r="78" spans="1:7" x14ac:dyDescent="0.35">
      <c r="A78" t="s">
        <v>2736</v>
      </c>
      <c r="B78" t="s">
        <v>2737</v>
      </c>
      <c r="E78" s="3" t="s">
        <v>5874</v>
      </c>
      <c r="G78" s="3" t="str">
        <v>Asian-Australasian Journal of Animal Sciences</v>
      </c>
    </row>
    <row r="79" spans="1:7" x14ac:dyDescent="0.35">
      <c r="A79" t="s">
        <v>9650</v>
      </c>
      <c r="B79" t="s">
        <v>9651</v>
      </c>
      <c r="E79" s="3" t="s">
        <v>5875</v>
      </c>
      <c r="G79" s="3" t="str">
        <v>Atmosphere</v>
      </c>
    </row>
    <row r="80" spans="1:7" x14ac:dyDescent="0.35">
      <c r="A80" t="s">
        <v>13553</v>
      </c>
      <c r="B80" t="s">
        <v>13554</v>
      </c>
      <c r="E80" s="3" t="s">
        <v>5876</v>
      </c>
      <c r="G80" s="3" t="str">
        <v>Australian Journal of Agricultural and Resource Economics</v>
      </c>
    </row>
    <row r="81" spans="1:7" x14ac:dyDescent="0.35">
      <c r="A81" t="s">
        <v>2785</v>
      </c>
      <c r="B81" t="s">
        <v>2786</v>
      </c>
      <c r="E81" s="3" t="s">
        <v>5877</v>
      </c>
      <c r="G81" s="3" t="str">
        <v>Australian Journal of Crop Science</v>
      </c>
    </row>
    <row r="82" spans="1:7" x14ac:dyDescent="0.35">
      <c r="A82" t="s">
        <v>2791</v>
      </c>
      <c r="B82" t="s">
        <v>2792</v>
      </c>
      <c r="E82" s="3" t="s">
        <v>5878</v>
      </c>
      <c r="G82" s="3" t="str">
        <v>Australian Journal of Experimental Agriculture</v>
      </c>
    </row>
    <row r="83" spans="1:7" x14ac:dyDescent="0.35">
      <c r="A83" t="s">
        <v>2799</v>
      </c>
      <c r="B83" t="s">
        <v>2800</v>
      </c>
      <c r="E83" s="3" t="s">
        <v>5879</v>
      </c>
      <c r="G83" s="3" t="str">
        <v>Australian Journal of Soil Research</v>
      </c>
    </row>
    <row r="84" spans="1:7" x14ac:dyDescent="0.35">
      <c r="A84" t="s">
        <v>9722</v>
      </c>
      <c r="B84" t="s">
        <v>9723</v>
      </c>
      <c r="E84" s="3" t="s">
        <v>5880</v>
      </c>
      <c r="G84" s="3" t="str">
        <v>Bioagro</v>
      </c>
    </row>
    <row r="85" spans="1:7" x14ac:dyDescent="0.35">
      <c r="A85" t="s">
        <v>2847</v>
      </c>
      <c r="B85" t="s">
        <v>2848</v>
      </c>
      <c r="E85" s="3" t="s">
        <v>5881</v>
      </c>
      <c r="G85" s="3" t="str">
        <v>BioEnergy Research</v>
      </c>
    </row>
    <row r="86" spans="1:7" x14ac:dyDescent="0.35">
      <c r="A86" t="s">
        <v>9652</v>
      </c>
      <c r="B86" t="s">
        <v>9653</v>
      </c>
      <c r="E86" s="3" t="s">
        <v>5882</v>
      </c>
      <c r="G86" s="3" t="str">
        <v>Biogeochemistry</v>
      </c>
    </row>
    <row r="87" spans="1:7" x14ac:dyDescent="0.35">
      <c r="A87" t="s">
        <v>2841</v>
      </c>
      <c r="B87" t="s">
        <v>2842</v>
      </c>
      <c r="E87" s="3" t="s">
        <v>5883</v>
      </c>
      <c r="G87" s="3" t="str">
        <v>Biological Agriculture &amp; Horticulture</v>
      </c>
    </row>
    <row r="88" spans="1:7" x14ac:dyDescent="0.35">
      <c r="A88" t="s">
        <v>2849</v>
      </c>
      <c r="B88" t="s">
        <v>2850</v>
      </c>
      <c r="E88" s="3" t="s">
        <v>5884</v>
      </c>
      <c r="G88" s="3" t="str">
        <v>Biology and Fertility of Soils</v>
      </c>
    </row>
    <row r="89" spans="1:7" x14ac:dyDescent="0.35">
      <c r="A89" t="s">
        <v>2845</v>
      </c>
      <c r="B89" t="s">
        <v>2846</v>
      </c>
      <c r="E89" s="3" t="s">
        <v>5885</v>
      </c>
      <c r="G89" s="3" t="str">
        <v>Biomass &amp; Bioenergy</v>
      </c>
    </row>
    <row r="90" spans="1:7" x14ac:dyDescent="0.35">
      <c r="A90" t="s">
        <v>2857</v>
      </c>
      <c r="B90" t="s">
        <v>2858</v>
      </c>
      <c r="E90" s="3" t="s">
        <v>5886</v>
      </c>
      <c r="G90" s="3" t="str">
        <v>Bioresource Technology</v>
      </c>
    </row>
    <row r="91" spans="1:7" x14ac:dyDescent="0.35">
      <c r="A91" t="s">
        <v>9353</v>
      </c>
      <c r="B91" t="s">
        <v>9354</v>
      </c>
      <c r="E91" s="3" t="s">
        <v>5887</v>
      </c>
      <c r="G91" s="3" t="str">
        <v>Bioscience Journal</v>
      </c>
    </row>
    <row r="92" spans="1:7" x14ac:dyDescent="0.35">
      <c r="A92" t="s">
        <v>2843</v>
      </c>
      <c r="B92" t="s">
        <v>2844</v>
      </c>
      <c r="E92" s="3" t="s">
        <v>5888</v>
      </c>
      <c r="G92" s="3" t="str">
        <v>Biotechnologie Agronomie Societe Et Environnement</v>
      </c>
    </row>
    <row r="93" spans="1:7" x14ac:dyDescent="0.35">
      <c r="A93" t="s">
        <v>9654</v>
      </c>
      <c r="B93" t="s">
        <v>9655</v>
      </c>
      <c r="E93" s="3" t="s">
        <v>5889</v>
      </c>
      <c r="G93" s="3" t="str">
        <v>Biotropica</v>
      </c>
    </row>
    <row r="94" spans="1:7" x14ac:dyDescent="0.35">
      <c r="A94" t="s">
        <v>2851</v>
      </c>
      <c r="B94" t="s">
        <v>2852</v>
      </c>
      <c r="E94" s="3" t="s">
        <v>5890</v>
      </c>
      <c r="G94" s="3" t="str">
        <v>Bodenkultur</v>
      </c>
    </row>
    <row r="95" spans="1:7" x14ac:dyDescent="0.35">
      <c r="A95" t="s">
        <v>9343</v>
      </c>
      <c r="B95" t="s">
        <v>9344</v>
      </c>
      <c r="E95" s="3" t="s">
        <v>5891</v>
      </c>
      <c r="G95" s="3" t="str">
        <v>Botanical Sciences</v>
      </c>
    </row>
    <row r="96" spans="1:7" x14ac:dyDescent="0.35">
      <c r="A96" t="s">
        <v>9656</v>
      </c>
      <c r="B96" t="s">
        <v>9657</v>
      </c>
      <c r="E96" s="3" t="s">
        <v>5892</v>
      </c>
      <c r="G96" s="3" t="str">
        <v>Bragantia</v>
      </c>
    </row>
    <row r="97" spans="1:7" x14ac:dyDescent="0.35">
      <c r="A97" t="s">
        <v>9333</v>
      </c>
      <c r="B97" t="s">
        <v>9334</v>
      </c>
      <c r="E97" s="3" t="s">
        <v>5893</v>
      </c>
      <c r="G97" s="3" t="str">
        <v>Brazilian Archives of Biology and Technology</v>
      </c>
    </row>
    <row r="98" spans="1:7" x14ac:dyDescent="0.35">
      <c r="A98" t="s">
        <v>2853</v>
      </c>
      <c r="B98" t="s">
        <v>2854</v>
      </c>
      <c r="E98" s="3" t="s">
        <v>5894</v>
      </c>
      <c r="G98" s="3" t="str">
        <v>British Poultry Science</v>
      </c>
    </row>
    <row r="99" spans="1:7" x14ac:dyDescent="0.35">
      <c r="A99" t="s">
        <v>9658</v>
      </c>
      <c r="B99" t="s">
        <v>9659</v>
      </c>
      <c r="E99" s="3" t="s">
        <v>5895</v>
      </c>
      <c r="G99" s="3" t="str">
        <v>Bullentin of Insectology</v>
      </c>
    </row>
    <row r="100" spans="1:7" x14ac:dyDescent="0.35">
      <c r="A100" t="s">
        <v>9625</v>
      </c>
      <c r="B100" t="s">
        <v>9626</v>
      </c>
      <c r="E100" s="3" t="s">
        <v>5896</v>
      </c>
      <c r="G100" s="3" t="str">
        <v>Bulletin of Entomological Research</v>
      </c>
    </row>
    <row r="101" spans="1:7" x14ac:dyDescent="0.35">
      <c r="A101" t="s">
        <v>10237</v>
      </c>
      <c r="B101" t="s">
        <v>10238</v>
      </c>
      <c r="E101" s="3" t="s">
        <v>5897</v>
      </c>
      <c r="G101" s="3" t="str">
        <v>Caspian Journal of Environmental Sciences</v>
      </c>
    </row>
    <row r="102" spans="1:7" x14ac:dyDescent="0.35">
      <c r="A102" t="s">
        <v>2859</v>
      </c>
      <c r="B102" t="s">
        <v>2860</v>
      </c>
      <c r="E102" s="3" t="s">
        <v>5898</v>
      </c>
      <c r="G102" s="3" t="str">
        <v>Catena</v>
      </c>
    </row>
    <row r="103" spans="1:7" x14ac:dyDescent="0.35">
      <c r="A103" t="s">
        <v>2870</v>
      </c>
      <c r="B103" t="s">
        <v>2871</v>
      </c>
      <c r="E103" s="3" t="s">
        <v>5899</v>
      </c>
      <c r="G103" s="3" t="str">
        <v>Cereal Research Communications</v>
      </c>
    </row>
    <row r="104" spans="1:7" x14ac:dyDescent="0.35">
      <c r="A104" t="s">
        <v>2864</v>
      </c>
      <c r="B104" t="s">
        <v>2865</v>
      </c>
      <c r="E104" s="3" t="s">
        <v>5900</v>
      </c>
      <c r="G104" s="3" t="str">
        <v>Chemistry and Ecology</v>
      </c>
    </row>
    <row r="105" spans="1:7" x14ac:dyDescent="0.35">
      <c r="A105" t="s">
        <v>10239</v>
      </c>
      <c r="B105" t="s">
        <v>10240</v>
      </c>
      <c r="E105" s="3" t="s">
        <v>5901</v>
      </c>
      <c r="G105" s="3" t="str">
        <v xml:space="preserve">Chiang Mai University Journal of Natural Sciences
</v>
      </c>
    </row>
    <row r="106" spans="1:7" x14ac:dyDescent="0.35">
      <c r="A106" t="s">
        <v>2866</v>
      </c>
      <c r="B106" t="s">
        <v>2867</v>
      </c>
      <c r="E106" s="3" t="s">
        <v>5902</v>
      </c>
      <c r="G106" s="3" t="str">
        <v>Chilean Journal of Agricultural Research</v>
      </c>
    </row>
    <row r="107" spans="1:7" x14ac:dyDescent="0.35">
      <c r="A107" t="s">
        <v>9660</v>
      </c>
      <c r="B107" t="s">
        <v>2861</v>
      </c>
      <c r="E107" s="3" t="s">
        <v>5903</v>
      </c>
      <c r="G107" s="3" t="str">
        <v>Ciencia e Agrotecnologia</v>
      </c>
    </row>
    <row r="108" spans="1:7" x14ac:dyDescent="0.35">
      <c r="A108" t="s">
        <v>9661</v>
      </c>
      <c r="B108" t="s">
        <v>9662</v>
      </c>
      <c r="E108" s="3" t="s">
        <v>5904</v>
      </c>
      <c r="G108" s="3" t="str">
        <v>Ciencia E Investigacion Agraria</v>
      </c>
    </row>
    <row r="109" spans="1:7" x14ac:dyDescent="0.35">
      <c r="A109" t="s">
        <v>9663</v>
      </c>
      <c r="B109" t="s">
        <v>9664</v>
      </c>
      <c r="E109" s="3" t="s">
        <v>5905</v>
      </c>
      <c r="G109" s="3" t="str">
        <v>Ciencia Rural</v>
      </c>
    </row>
    <row r="110" spans="1:7" x14ac:dyDescent="0.35">
      <c r="A110" t="s">
        <v>9665</v>
      </c>
      <c r="B110" t="s">
        <v>9666</v>
      </c>
      <c r="E110" s="3" t="s">
        <v>5906</v>
      </c>
      <c r="G110" s="3" t="str">
        <v>Cogent Food &amp; Agriculture</v>
      </c>
    </row>
    <row r="111" spans="1:7" x14ac:dyDescent="0.35">
      <c r="A111" t="s">
        <v>2862</v>
      </c>
      <c r="B111" t="s">
        <v>2863</v>
      </c>
      <c r="E111" s="3" t="s">
        <v>5907</v>
      </c>
      <c r="G111" s="3" t="str">
        <v>Communications in Biometry and Crop Science</v>
      </c>
    </row>
    <row r="112" spans="1:7" x14ac:dyDescent="0.35">
      <c r="A112" t="s">
        <v>2874</v>
      </c>
      <c r="B112" t="s">
        <v>2875</v>
      </c>
      <c r="E112" s="3" t="s">
        <v>5908</v>
      </c>
      <c r="G112" s="3" t="str">
        <v>Communications in Soil Science and Plant Analysis</v>
      </c>
    </row>
    <row r="113" spans="1:7" x14ac:dyDescent="0.35">
      <c r="A113" t="s">
        <v>9215</v>
      </c>
      <c r="B113" t="s">
        <v>9216</v>
      </c>
      <c r="E113" s="3" t="s">
        <v>5909</v>
      </c>
      <c r="G113" s="3" t="str">
        <v>Crop and Pasture Science</v>
      </c>
    </row>
    <row r="114" spans="1:7" x14ac:dyDescent="0.35">
      <c r="A114" t="s">
        <v>9229</v>
      </c>
      <c r="B114" t="s">
        <v>9230</v>
      </c>
      <c r="E114" s="3" t="s">
        <v>5910</v>
      </c>
      <c r="G114" s="3" t="str">
        <v>Crop Economics, Production &amp; Management</v>
      </c>
    </row>
    <row r="115" spans="1:7" x14ac:dyDescent="0.35">
      <c r="A115" t="s">
        <v>2868</v>
      </c>
      <c r="B115" t="s">
        <v>2869</v>
      </c>
      <c r="E115" s="3" t="s">
        <v>5911</v>
      </c>
      <c r="G115" s="3" t="str">
        <v>Crop Protection</v>
      </c>
    </row>
    <row r="116" spans="1:7" x14ac:dyDescent="0.35">
      <c r="A116" t="s">
        <v>2872</v>
      </c>
      <c r="B116" t="s">
        <v>2873</v>
      </c>
      <c r="E116" s="3" t="s">
        <v>5912</v>
      </c>
      <c r="G116" s="3" t="str">
        <v>Crop Science</v>
      </c>
    </row>
    <row r="117" spans="1:7" x14ac:dyDescent="0.35">
      <c r="A117" t="s">
        <v>2878</v>
      </c>
      <c r="B117" t="s">
        <v>2879</v>
      </c>
      <c r="E117" s="3" t="s">
        <v>5913</v>
      </c>
      <c r="G117" s="3" t="str">
        <v>East African Agricultural and Forestry Journal</v>
      </c>
    </row>
    <row r="118" spans="1:7" x14ac:dyDescent="0.35">
      <c r="A118" t="s">
        <v>2888</v>
      </c>
      <c r="B118" t="s">
        <v>2889</v>
      </c>
      <c r="E118" s="3" t="s">
        <v>5914</v>
      </c>
      <c r="G118" s="3" t="str">
        <v>Ecohydrology and Hydrobiology</v>
      </c>
    </row>
    <row r="119" spans="1:7" x14ac:dyDescent="0.35">
      <c r="A119" t="s">
        <v>2880</v>
      </c>
      <c r="B119" t="s">
        <v>2881</v>
      </c>
      <c r="E119" s="3" t="s">
        <v>5915</v>
      </c>
      <c r="G119" s="3" t="str">
        <v>Ecological Applications</v>
      </c>
    </row>
    <row r="120" spans="1:7" x14ac:dyDescent="0.35">
      <c r="A120" t="s">
        <v>9667</v>
      </c>
      <c r="B120" t="s">
        <v>9668</v>
      </c>
      <c r="E120" s="3" t="s">
        <v>5916</v>
      </c>
      <c r="G120" s="3" t="str">
        <v>Ecological Economics</v>
      </c>
    </row>
    <row r="121" spans="1:7" x14ac:dyDescent="0.35">
      <c r="A121" t="s">
        <v>10241</v>
      </c>
      <c r="B121" t="s">
        <v>10242</v>
      </c>
      <c r="E121" s="3" t="s">
        <v>5917</v>
      </c>
      <c r="G121" s="3" t="str">
        <v>Ecological Engineering and Environmental Technology</v>
      </c>
    </row>
    <row r="122" spans="1:7" x14ac:dyDescent="0.35">
      <c r="A122" t="s">
        <v>13555</v>
      </c>
      <c r="B122" t="s">
        <v>13556</v>
      </c>
      <c r="E122" s="3" t="s">
        <v>5918</v>
      </c>
      <c r="G122" s="3" t="str">
        <v>Ecological Genetics and Genomics</v>
      </c>
    </row>
    <row r="123" spans="1:7" x14ac:dyDescent="0.35">
      <c r="A123" t="s">
        <v>9669</v>
      </c>
      <c r="B123" t="s">
        <v>9670</v>
      </c>
      <c r="E123" s="3" t="s">
        <v>5919</v>
      </c>
      <c r="G123" s="3" t="str">
        <v>Ecological Indicators</v>
      </c>
    </row>
    <row r="124" spans="1:7" x14ac:dyDescent="0.35">
      <c r="A124" t="s">
        <v>2884</v>
      </c>
      <c r="B124" t="s">
        <v>2885</v>
      </c>
      <c r="E124" s="3" t="s">
        <v>5920</v>
      </c>
      <c r="G124" s="3" t="str">
        <v>Ecosystems</v>
      </c>
    </row>
    <row r="125" spans="1:7" x14ac:dyDescent="0.35">
      <c r="A125" t="s">
        <v>2894</v>
      </c>
      <c r="B125" t="s">
        <v>2895</v>
      </c>
      <c r="E125" s="3" t="s">
        <v>5921</v>
      </c>
      <c r="G125" s="3" t="str">
        <v>Egyptian Journal of Biological Pest Control</v>
      </c>
    </row>
    <row r="126" spans="1:7" x14ac:dyDescent="0.35">
      <c r="A126" t="s">
        <v>10202</v>
      </c>
      <c r="B126" t="s">
        <v>10203</v>
      </c>
      <c r="E126" s="3" t="s">
        <v>5922</v>
      </c>
      <c r="G126" s="3" t="str">
        <v>Egyptian Journal of Soil Science</v>
      </c>
    </row>
    <row r="127" spans="1:7" x14ac:dyDescent="0.35">
      <c r="A127" t="s">
        <v>2908</v>
      </c>
      <c r="B127" t="s">
        <v>2909</v>
      </c>
      <c r="E127" s="3" t="s">
        <v>5923</v>
      </c>
      <c r="G127" s="3" t="str">
        <v>Energy for Sustainable Development</v>
      </c>
    </row>
    <row r="128" spans="1:7" x14ac:dyDescent="0.35">
      <c r="A128" t="s">
        <v>2910</v>
      </c>
      <c r="B128" t="s">
        <v>2911</v>
      </c>
      <c r="E128" s="3" t="s">
        <v>5924</v>
      </c>
      <c r="G128" s="3" t="str">
        <v>Energy Sustainability and Society</v>
      </c>
    </row>
    <row r="129" spans="1:7" x14ac:dyDescent="0.35">
      <c r="A129" t="s">
        <v>10243</v>
      </c>
      <c r="B129" t="s">
        <v>10244</v>
      </c>
      <c r="E129" s="3" t="s">
        <v>5925</v>
      </c>
      <c r="G129" s="3" t="str">
        <v>Entomologia experimentalis et applicata</v>
      </c>
    </row>
    <row r="130" spans="1:7" x14ac:dyDescent="0.35">
      <c r="A130" t="s">
        <v>2886</v>
      </c>
      <c r="B130" t="s">
        <v>2887</v>
      </c>
      <c r="E130" s="3" t="s">
        <v>5926</v>
      </c>
      <c r="G130" s="3" t="str">
        <v>Environment Development and Sustainability</v>
      </c>
    </row>
    <row r="131" spans="1:7" x14ac:dyDescent="0.35">
      <c r="A131" t="s">
        <v>2890</v>
      </c>
      <c r="B131" t="s">
        <v>2891</v>
      </c>
      <c r="E131" s="3" t="s">
        <v>5927</v>
      </c>
      <c r="G131" s="3" t="str">
        <v>Environment International</v>
      </c>
    </row>
    <row r="132" spans="1:7" x14ac:dyDescent="0.35">
      <c r="A132" t="s">
        <v>2904</v>
      </c>
      <c r="B132" t="s">
        <v>2905</v>
      </c>
      <c r="E132" s="3" t="s">
        <v>5928</v>
      </c>
      <c r="G132" s="3" t="str">
        <v>Environmental and Resource Economics</v>
      </c>
    </row>
    <row r="133" spans="1:7" x14ac:dyDescent="0.35">
      <c r="A133" t="s">
        <v>13557</v>
      </c>
      <c r="B133" t="s">
        <v>13558</v>
      </c>
      <c r="E133" s="3" t="s">
        <v>5929</v>
      </c>
      <c r="G133" s="3" t="str">
        <v>Environmental and Sustainability Indicators</v>
      </c>
    </row>
    <row r="134" spans="1:7" x14ac:dyDescent="0.35">
      <c r="A134" t="s">
        <v>2882</v>
      </c>
      <c r="B134" t="s">
        <v>2883</v>
      </c>
      <c r="E134" s="3" t="s">
        <v>5930</v>
      </c>
      <c r="G134" s="3" t="str">
        <v>Environmental Conservation</v>
      </c>
    </row>
    <row r="135" spans="1:7" x14ac:dyDescent="0.35">
      <c r="A135" t="s">
        <v>9231</v>
      </c>
      <c r="B135" t="s">
        <v>9232</v>
      </c>
      <c r="E135" s="3" t="s">
        <v>5931</v>
      </c>
      <c r="G135" s="3" t="str">
        <v>Environmental Development</v>
      </c>
    </row>
    <row r="136" spans="1:7" x14ac:dyDescent="0.35">
      <c r="A136" t="s">
        <v>2898</v>
      </c>
      <c r="B136" t="s">
        <v>2899</v>
      </c>
      <c r="E136" s="3" t="s">
        <v>5932</v>
      </c>
      <c r="G136" s="3" t="str">
        <v>Environmental Management</v>
      </c>
    </row>
    <row r="137" spans="1:7" x14ac:dyDescent="0.35">
      <c r="A137" t="s">
        <v>2900</v>
      </c>
      <c r="B137" t="s">
        <v>2901</v>
      </c>
      <c r="E137" s="3" t="s">
        <v>5933</v>
      </c>
      <c r="G137" s="3" t="str">
        <v>Environmental Monitoring and Assessment</v>
      </c>
    </row>
    <row r="138" spans="1:7" x14ac:dyDescent="0.35">
      <c r="A138" t="s">
        <v>2906</v>
      </c>
      <c r="B138" t="s">
        <v>2907</v>
      </c>
      <c r="E138" s="3" t="s">
        <v>5934</v>
      </c>
      <c r="G138" s="3" t="str">
        <v>Environmental Research Letters</v>
      </c>
    </row>
    <row r="139" spans="1:7" x14ac:dyDescent="0.35">
      <c r="A139" t="s">
        <v>2912</v>
      </c>
      <c r="B139" t="s">
        <v>2913</v>
      </c>
      <c r="E139" s="3" t="s">
        <v>5935</v>
      </c>
      <c r="G139" s="3" t="str">
        <v>Environmental Science &amp; Technology</v>
      </c>
    </row>
    <row r="140" spans="1:7" x14ac:dyDescent="0.35">
      <c r="A140" t="s">
        <v>13559</v>
      </c>
      <c r="B140" t="s">
        <v>13560</v>
      </c>
      <c r="E140" s="3" t="s">
        <v>5936</v>
      </c>
      <c r="G140" s="3" t="str">
        <v>Environmental Technology &amp; Innovation</v>
      </c>
    </row>
    <row r="141" spans="1:7" x14ac:dyDescent="0.35">
      <c r="A141" t="s">
        <v>2914</v>
      </c>
      <c r="B141" t="s">
        <v>2915</v>
      </c>
      <c r="E141" s="3" t="s">
        <v>5937</v>
      </c>
      <c r="G141" s="3" t="str">
        <v>Euphytica</v>
      </c>
    </row>
    <row r="142" spans="1:7" x14ac:dyDescent="0.35">
      <c r="A142" t="s">
        <v>10245</v>
      </c>
      <c r="B142" t="s">
        <v>10246</v>
      </c>
      <c r="E142" s="3" t="s">
        <v>5938</v>
      </c>
      <c r="G142" s="3" t="str">
        <v>Eurasian Journal of Soil Science</v>
      </c>
    </row>
    <row r="143" spans="1:7" x14ac:dyDescent="0.35">
      <c r="A143" t="s">
        <v>2892</v>
      </c>
      <c r="B143" t="s">
        <v>2893</v>
      </c>
      <c r="E143" s="3" t="s">
        <v>5939</v>
      </c>
      <c r="G143" s="3" t="str">
        <v>European Journal of Agronomy</v>
      </c>
    </row>
    <row r="144" spans="1:7" x14ac:dyDescent="0.35">
      <c r="A144" t="s">
        <v>9671</v>
      </c>
      <c r="B144" t="s">
        <v>9672</v>
      </c>
      <c r="E144" s="3" t="s">
        <v>5940</v>
      </c>
      <c r="G144" s="3" t="str">
        <v>European Journal of Soil Biology</v>
      </c>
    </row>
    <row r="145" spans="1:7" x14ac:dyDescent="0.35">
      <c r="A145" t="s">
        <v>2896</v>
      </c>
      <c r="B145" t="s">
        <v>2897</v>
      </c>
      <c r="E145" s="3" t="s">
        <v>5941</v>
      </c>
      <c r="G145" s="3" t="str">
        <v>European Journal of Soil Science</v>
      </c>
    </row>
    <row r="146" spans="1:7" x14ac:dyDescent="0.35">
      <c r="A146" t="s">
        <v>2902</v>
      </c>
      <c r="B146" t="s">
        <v>2903</v>
      </c>
      <c r="E146" s="3" t="s">
        <v>5942</v>
      </c>
      <c r="G146" s="3" t="str">
        <v>European Poultry Science</v>
      </c>
    </row>
    <row r="147" spans="1:7" x14ac:dyDescent="0.35">
      <c r="A147" t="s">
        <v>2876</v>
      </c>
      <c r="B147" t="s">
        <v>2877</v>
      </c>
      <c r="E147" s="3" t="s">
        <v>5943</v>
      </c>
      <c r="G147" s="3" t="str">
        <v>Experimental Agriculture</v>
      </c>
    </row>
    <row r="148" spans="1:7" x14ac:dyDescent="0.35">
      <c r="A148" t="s">
        <v>2926</v>
      </c>
      <c r="B148" t="s">
        <v>2927</v>
      </c>
      <c r="E148" s="3" t="s">
        <v>5944</v>
      </c>
      <c r="G148" s="3" t="str">
        <v>Fertilizer Research</v>
      </c>
    </row>
    <row r="149" spans="1:7" x14ac:dyDescent="0.35">
      <c r="A149" t="s">
        <v>2916</v>
      </c>
      <c r="B149" t="s">
        <v>2917</v>
      </c>
      <c r="E149" s="3" t="s">
        <v>5945</v>
      </c>
      <c r="G149" s="3" t="str">
        <v>Field Actions Science Report</v>
      </c>
    </row>
    <row r="150" spans="1:7" x14ac:dyDescent="0.35">
      <c r="A150" t="s">
        <v>2920</v>
      </c>
      <c r="B150" t="s">
        <v>2921</v>
      </c>
      <c r="E150" s="3" t="s">
        <v>5946</v>
      </c>
      <c r="G150" s="3" t="str">
        <v>Field Crops Research</v>
      </c>
    </row>
    <row r="151" spans="1:7" x14ac:dyDescent="0.35">
      <c r="A151" t="s">
        <v>2928</v>
      </c>
      <c r="B151" t="s">
        <v>2929</v>
      </c>
      <c r="E151" s="3" t="s">
        <v>5947</v>
      </c>
      <c r="G151" s="3" t="str">
        <v>Fish &amp; Shellfish Immunology</v>
      </c>
    </row>
    <row r="152" spans="1:7" x14ac:dyDescent="0.35">
      <c r="A152" t="s">
        <v>2924</v>
      </c>
      <c r="B152" t="s">
        <v>2925</v>
      </c>
      <c r="E152" s="3" t="s">
        <v>5948</v>
      </c>
      <c r="G152" s="3" t="str">
        <v>Flora</v>
      </c>
    </row>
    <row r="153" spans="1:7" x14ac:dyDescent="0.35">
      <c r="A153" t="s">
        <v>9351</v>
      </c>
      <c r="B153" t="s">
        <v>9352</v>
      </c>
      <c r="E153" s="3" t="s">
        <v>5949</v>
      </c>
      <c r="G153" s="3" t="str">
        <v>Food and Energy Security</v>
      </c>
    </row>
    <row r="154" spans="1:7" x14ac:dyDescent="0.35">
      <c r="A154" t="s">
        <v>2918</v>
      </c>
      <c r="B154" t="s">
        <v>2919</v>
      </c>
      <c r="E154" s="3" t="s">
        <v>5950</v>
      </c>
      <c r="G154" s="3" t="str">
        <v>Food Chemistry</v>
      </c>
    </row>
    <row r="155" spans="1:7" x14ac:dyDescent="0.35">
      <c r="A155" t="s">
        <v>10247</v>
      </c>
      <c r="B155" t="s">
        <v>10248</v>
      </c>
      <c r="E155" s="3" t="s">
        <v>5951</v>
      </c>
      <c r="G155" s="3" t="str">
        <v xml:space="preserve">Food Security </v>
      </c>
    </row>
    <row r="156" spans="1:7" x14ac:dyDescent="0.35">
      <c r="A156" t="s">
        <v>2922</v>
      </c>
      <c r="B156" t="s">
        <v>2923</v>
      </c>
      <c r="E156" s="3" t="s">
        <v>5952</v>
      </c>
      <c r="G156" s="3" t="str">
        <v>Forest Ecology and Management</v>
      </c>
    </row>
    <row r="157" spans="1:7" x14ac:dyDescent="0.35">
      <c r="A157" t="s">
        <v>9347</v>
      </c>
      <c r="B157" t="s">
        <v>9348</v>
      </c>
      <c r="E157" s="3" t="s">
        <v>5953</v>
      </c>
      <c r="G157" s="3" t="str">
        <v>Forests</v>
      </c>
    </row>
    <row r="158" spans="1:7" x14ac:dyDescent="0.35">
      <c r="A158" t="s">
        <v>9355</v>
      </c>
      <c r="B158" t="s">
        <v>9356</v>
      </c>
      <c r="E158" s="3" t="s">
        <v>5954</v>
      </c>
      <c r="G158" s="3" t="str">
        <v>Forests, Trees and Livelihoods</v>
      </c>
    </row>
    <row r="159" spans="1:7" x14ac:dyDescent="0.35">
      <c r="A159" t="s">
        <v>10204</v>
      </c>
      <c r="B159" t="s">
        <v>10205</v>
      </c>
      <c r="E159" s="3" t="s">
        <v>5955</v>
      </c>
      <c r="G159" s="3" t="str">
        <v>Frontiers in Environmental Science</v>
      </c>
    </row>
    <row r="160" spans="1:7" x14ac:dyDescent="0.35">
      <c r="A160" t="s">
        <v>13561</v>
      </c>
      <c r="B160" t="s">
        <v>13562</v>
      </c>
      <c r="E160" s="3" t="s">
        <v>5956</v>
      </c>
      <c r="G160" s="3" t="str">
        <v>Frontiers in Nutrition</v>
      </c>
    </row>
    <row r="161" spans="1:7" x14ac:dyDescent="0.35">
      <c r="A161" t="s">
        <v>10249</v>
      </c>
      <c r="B161" t="s">
        <v>10250</v>
      </c>
      <c r="E161" s="3" t="s">
        <v>5957</v>
      </c>
      <c r="G161" s="3" t="str">
        <v>Frontiers in Plant Science</v>
      </c>
    </row>
    <row r="162" spans="1:7" x14ac:dyDescent="0.35">
      <c r="A162" t="s">
        <v>13563</v>
      </c>
      <c r="B162" t="s">
        <v>13564</v>
      </c>
      <c r="E162" s="3" t="s">
        <v>5958</v>
      </c>
      <c r="G162" s="3" t="str">
        <v>Frontiers in Soil Science</v>
      </c>
    </row>
    <row r="163" spans="1:7" x14ac:dyDescent="0.35">
      <c r="A163" t="s">
        <v>9219</v>
      </c>
      <c r="B163" t="s">
        <v>9220</v>
      </c>
      <c r="E163" s="3" t="s">
        <v>5959</v>
      </c>
      <c r="G163" s="3" t="str">
        <v>Frontiers in Sustainable Food Systems</v>
      </c>
    </row>
    <row r="164" spans="1:7" x14ac:dyDescent="0.35">
      <c r="A164" t="s">
        <v>10251</v>
      </c>
      <c r="B164" t="s">
        <v>10252</v>
      </c>
      <c r="E164" s="3" t="s">
        <v>5960</v>
      </c>
      <c r="G164" s="3" t="str">
        <v>Future of Food: Journal on Food, Agriculture and Society</v>
      </c>
    </row>
    <row r="165" spans="1:7" x14ac:dyDescent="0.35">
      <c r="A165" t="s">
        <v>2934</v>
      </c>
      <c r="B165" t="s">
        <v>2935</v>
      </c>
      <c r="E165" s="3" t="s">
        <v>5961</v>
      </c>
      <c r="G165" s="3" t="str">
        <v>Geoderma</v>
      </c>
    </row>
    <row r="166" spans="1:7" x14ac:dyDescent="0.35">
      <c r="A166" t="s">
        <v>9732</v>
      </c>
      <c r="B166" t="s">
        <v>9733</v>
      </c>
      <c r="E166" s="3" t="s">
        <v>5962</v>
      </c>
      <c r="G166" s="3" t="str">
        <v>Geoderma Regional</v>
      </c>
    </row>
    <row r="167" spans="1:7" x14ac:dyDescent="0.35">
      <c r="A167" t="s">
        <v>2936</v>
      </c>
      <c r="B167" t="s">
        <v>2937</v>
      </c>
      <c r="E167" s="3" t="s">
        <v>5963</v>
      </c>
      <c r="G167" s="3" t="str">
        <v>Geographical Journal</v>
      </c>
    </row>
    <row r="168" spans="1:7" x14ac:dyDescent="0.35">
      <c r="A168" t="s">
        <v>2932</v>
      </c>
      <c r="B168" t="s">
        <v>2933</v>
      </c>
      <c r="E168" s="3" t="s">
        <v>5964</v>
      </c>
      <c r="G168" s="3" t="str">
        <v>Global Change Biology</v>
      </c>
    </row>
    <row r="169" spans="1:7" x14ac:dyDescent="0.35">
      <c r="A169" t="s">
        <v>2930</v>
      </c>
      <c r="B169" t="s">
        <v>2931</v>
      </c>
      <c r="E169" s="3" t="s">
        <v>5965</v>
      </c>
      <c r="G169" s="3" t="str">
        <v>Grasas Y Aceites</v>
      </c>
    </row>
    <row r="170" spans="1:7" x14ac:dyDescent="0.35">
      <c r="A170" t="s">
        <v>9673</v>
      </c>
      <c r="B170" t="s">
        <v>9674</v>
      </c>
      <c r="E170" s="3" t="s">
        <v>5966</v>
      </c>
      <c r="G170" s="3" t="str">
        <v>Grass and Forage Science</v>
      </c>
    </row>
    <row r="171" spans="1:7" x14ac:dyDescent="0.35">
      <c r="A171" t="s">
        <v>2938</v>
      </c>
      <c r="B171" t="s">
        <v>2939</v>
      </c>
      <c r="E171" s="3" t="s">
        <v>5967</v>
      </c>
      <c r="G171" s="3" t="str">
        <v>Helia</v>
      </c>
    </row>
    <row r="172" spans="1:7" x14ac:dyDescent="0.35">
      <c r="A172" t="s">
        <v>9090</v>
      </c>
      <c r="B172" t="s">
        <v>9091</v>
      </c>
      <c r="E172" s="3" t="s">
        <v>5968</v>
      </c>
      <c r="G172" s="3" t="str">
        <v>Heliyon</v>
      </c>
    </row>
    <row r="173" spans="1:7" x14ac:dyDescent="0.35">
      <c r="A173" t="s">
        <v>9675</v>
      </c>
      <c r="B173" t="s">
        <v>9676</v>
      </c>
      <c r="E173" s="3" t="s">
        <v>5969</v>
      </c>
      <c r="G173" s="3" t="str">
        <v>Horticultura Brasileira</v>
      </c>
    </row>
    <row r="174" spans="1:7" x14ac:dyDescent="0.35">
      <c r="A174" t="s">
        <v>2940</v>
      </c>
      <c r="B174" t="s">
        <v>2941</v>
      </c>
      <c r="E174" s="3" t="s">
        <v>5970</v>
      </c>
      <c r="G174" s="3" t="str">
        <v>Hortscience</v>
      </c>
    </row>
    <row r="175" spans="1:7" x14ac:dyDescent="0.35">
      <c r="A175" t="s">
        <v>10253</v>
      </c>
      <c r="B175" t="s">
        <v>10254</v>
      </c>
      <c r="E175" s="3" t="s">
        <v>5971</v>
      </c>
      <c r="G175" s="3" t="str">
        <v>Indian Journal of Agricultural Research</v>
      </c>
    </row>
    <row r="176" spans="1:7" x14ac:dyDescent="0.35">
      <c r="A176" t="s">
        <v>13565</v>
      </c>
      <c r="B176" t="s">
        <v>13566</v>
      </c>
      <c r="E176" s="3" t="s">
        <v>5972</v>
      </c>
      <c r="G176" s="3" t="str">
        <v>Indian Journal of Agronomy</v>
      </c>
    </row>
    <row r="177" spans="1:7" x14ac:dyDescent="0.35">
      <c r="A177" t="s">
        <v>2960</v>
      </c>
      <c r="B177" t="s">
        <v>2961</v>
      </c>
      <c r="E177" s="3" t="s">
        <v>5973</v>
      </c>
      <c r="G177" s="3" t="str">
        <v>Indian Journal of Fisheries</v>
      </c>
    </row>
    <row r="178" spans="1:7" x14ac:dyDescent="0.35">
      <c r="A178" t="s">
        <v>2942</v>
      </c>
      <c r="B178" t="s">
        <v>2943</v>
      </c>
      <c r="E178" s="3" t="s">
        <v>5974</v>
      </c>
      <c r="G178" s="3" t="str">
        <v>Indoor Air</v>
      </c>
    </row>
    <row r="179" spans="1:7" x14ac:dyDescent="0.35">
      <c r="A179" t="s">
        <v>2946</v>
      </c>
      <c r="B179" t="s">
        <v>2947</v>
      </c>
      <c r="E179" s="3" t="s">
        <v>5975</v>
      </c>
      <c r="G179" s="3" t="str">
        <v>Industrial Crops and Products</v>
      </c>
    </row>
    <row r="180" spans="1:7" x14ac:dyDescent="0.35">
      <c r="A180" t="s">
        <v>10255</v>
      </c>
      <c r="B180" t="s">
        <v>10256</v>
      </c>
      <c r="E180" s="3" t="s">
        <v>5976</v>
      </c>
      <c r="G180" s="3" t="str">
        <v>Information Processing in Agriculture</v>
      </c>
    </row>
    <row r="181" spans="1:7" x14ac:dyDescent="0.35">
      <c r="A181" t="s">
        <v>9677</v>
      </c>
      <c r="B181" t="s">
        <v>9678</v>
      </c>
      <c r="E181" s="3" t="s">
        <v>5977</v>
      </c>
      <c r="G181" s="3" t="str">
        <v>Insects</v>
      </c>
    </row>
    <row r="182" spans="1:7" x14ac:dyDescent="0.35">
      <c r="A182" t="s">
        <v>2944</v>
      </c>
      <c r="B182" t="s">
        <v>2945</v>
      </c>
      <c r="E182" s="3" t="s">
        <v>5978</v>
      </c>
      <c r="G182" s="3" t="str">
        <v>International Agrophysics</v>
      </c>
    </row>
    <row r="183" spans="1:7" x14ac:dyDescent="0.35">
      <c r="A183" t="s">
        <v>2954</v>
      </c>
      <c r="B183" t="s">
        <v>2955</v>
      </c>
      <c r="E183" s="3" t="s">
        <v>5979</v>
      </c>
      <c r="G183" s="3" t="str">
        <v>International Journal of Agricultural Sustainability</v>
      </c>
    </row>
    <row r="184" spans="1:7" x14ac:dyDescent="0.35">
      <c r="A184" t="s">
        <v>2952</v>
      </c>
      <c r="B184" t="s">
        <v>2953</v>
      </c>
      <c r="E184" s="3" t="s">
        <v>5980</v>
      </c>
      <c r="G184" s="3" t="str">
        <v>International Journal of Agriculture and Biology</v>
      </c>
    </row>
    <row r="185" spans="1:7" x14ac:dyDescent="0.35">
      <c r="A185" t="s">
        <v>13567</v>
      </c>
      <c r="B185" t="s">
        <v>13568</v>
      </c>
      <c r="E185" s="3" t="s">
        <v>5981</v>
      </c>
      <c r="G185" s="3" t="str">
        <v>International Journal of Agriculture and Food Science Technology</v>
      </c>
    </row>
    <row r="186" spans="1:7" x14ac:dyDescent="0.35">
      <c r="A186" t="s">
        <v>9164</v>
      </c>
      <c r="B186" t="s">
        <v>9165</v>
      </c>
      <c r="E186" s="3" t="s">
        <v>5982</v>
      </c>
      <c r="G186" s="3" t="str">
        <v>International Journal of Agronomy</v>
      </c>
    </row>
    <row r="187" spans="1:7" x14ac:dyDescent="0.35">
      <c r="A187" t="s">
        <v>13569</v>
      </c>
      <c r="B187" t="s">
        <v>13570</v>
      </c>
      <c r="E187" s="3" t="s">
        <v>5983</v>
      </c>
      <c r="G187" s="3" t="str">
        <v>International Journal of Bio-resource and Stress Management</v>
      </c>
    </row>
    <row r="188" spans="1:7" x14ac:dyDescent="0.35">
      <c r="A188" t="s">
        <v>2958</v>
      </c>
      <c r="B188" t="s">
        <v>2959</v>
      </c>
      <c r="E188" s="3" t="s">
        <v>5984</v>
      </c>
      <c r="G188" s="3" t="str">
        <v>International Journal of Environmental Research and Public Health</v>
      </c>
    </row>
    <row r="189" spans="1:7" x14ac:dyDescent="0.35">
      <c r="A189" t="s">
        <v>2962</v>
      </c>
      <c r="B189" t="s">
        <v>2963</v>
      </c>
      <c r="E189" s="3" t="s">
        <v>5985</v>
      </c>
      <c r="G189" s="3" t="str">
        <v>International Journal of Food Engineering</v>
      </c>
    </row>
    <row r="190" spans="1:7" x14ac:dyDescent="0.35">
      <c r="A190" t="s">
        <v>2964</v>
      </c>
      <c r="B190" t="s">
        <v>2965</v>
      </c>
      <c r="E190" s="3" t="s">
        <v>5986</v>
      </c>
      <c r="G190" s="3" t="str">
        <v>International Journal of Morphology</v>
      </c>
    </row>
    <row r="191" spans="1:7" x14ac:dyDescent="0.35">
      <c r="A191" t="s">
        <v>2966</v>
      </c>
      <c r="B191" t="s">
        <v>2967</v>
      </c>
      <c r="E191" s="3" t="s">
        <v>5987</v>
      </c>
      <c r="G191" s="3" t="str">
        <v>International Journal of Pest Management</v>
      </c>
    </row>
    <row r="192" spans="1:7" x14ac:dyDescent="0.35">
      <c r="A192" t="s">
        <v>2972</v>
      </c>
      <c r="B192" t="s">
        <v>2973</v>
      </c>
      <c r="E192" s="3" t="s">
        <v>5988</v>
      </c>
      <c r="G192" s="3" t="str">
        <v>International Journal of Physical and Social Sciences</v>
      </c>
    </row>
    <row r="193" spans="1:7" x14ac:dyDescent="0.35">
      <c r="A193" t="s">
        <v>2968</v>
      </c>
      <c r="B193" t="s">
        <v>2969</v>
      </c>
      <c r="E193" s="3" t="s">
        <v>5989</v>
      </c>
      <c r="G193" s="3" t="str">
        <v>International Journal of Plant Production</v>
      </c>
    </row>
    <row r="194" spans="1:7" x14ac:dyDescent="0.35">
      <c r="A194" t="s">
        <v>2970</v>
      </c>
      <c r="B194" t="s">
        <v>2971</v>
      </c>
      <c r="E194" s="3" t="s">
        <v>5990</v>
      </c>
      <c r="G194" s="3" t="str">
        <v>International Journal of Poultry Science</v>
      </c>
    </row>
    <row r="195" spans="1:7" x14ac:dyDescent="0.35">
      <c r="A195" t="s">
        <v>9679</v>
      </c>
      <c r="B195" t="s">
        <v>9680</v>
      </c>
      <c r="E195" s="3" t="s">
        <v>5991</v>
      </c>
      <c r="G195" s="3" t="str">
        <v>International Journal of Recycling of Organic Waste in Agriculture</v>
      </c>
    </row>
    <row r="196" spans="1:7" x14ac:dyDescent="0.35">
      <c r="A196" t="s">
        <v>2974</v>
      </c>
      <c r="B196" t="s">
        <v>2975</v>
      </c>
      <c r="E196" s="3" t="s">
        <v>5992</v>
      </c>
      <c r="G196" s="3" t="str">
        <v>International Journal of Soil Science</v>
      </c>
    </row>
    <row r="197" spans="1:7" x14ac:dyDescent="0.35">
      <c r="A197" t="s">
        <v>9681</v>
      </c>
      <c r="B197" t="s">
        <v>9682</v>
      </c>
      <c r="E197" s="3" t="s">
        <v>5993</v>
      </c>
      <c r="G197" s="3" t="str">
        <v>International Journal of Tropical Insect Science</v>
      </c>
    </row>
    <row r="198" spans="1:7" x14ac:dyDescent="0.35">
      <c r="A198" t="s">
        <v>2976</v>
      </c>
      <c r="B198" t="s">
        <v>2977</v>
      </c>
      <c r="E198" s="3" t="s">
        <v>5994</v>
      </c>
      <c r="G198" s="3" t="str">
        <v>International Journal of Vegetable Science</v>
      </c>
    </row>
    <row r="199" spans="1:7" x14ac:dyDescent="0.35">
      <c r="A199" t="s">
        <v>2980</v>
      </c>
      <c r="B199" t="s">
        <v>2981</v>
      </c>
      <c r="E199" s="3" t="s">
        <v>5995</v>
      </c>
      <c r="G199" s="3" t="str">
        <v>International Soil and Water Conservation Research</v>
      </c>
    </row>
    <row r="200" spans="1:7" x14ac:dyDescent="0.35">
      <c r="A200" t="s">
        <v>3111</v>
      </c>
      <c r="B200" t="s">
        <v>3112</v>
      </c>
      <c r="E200" s="3" t="s">
        <v>5996</v>
      </c>
      <c r="G200" s="3" t="str">
        <v>International Sugar Journal</v>
      </c>
    </row>
    <row r="201" spans="1:7" x14ac:dyDescent="0.35">
      <c r="A201" t="s">
        <v>2948</v>
      </c>
      <c r="B201" t="s">
        <v>2949</v>
      </c>
      <c r="E201" s="3" t="s">
        <v>5997</v>
      </c>
      <c r="G201" s="3" t="str">
        <v>Irrigation and Drainage</v>
      </c>
    </row>
    <row r="202" spans="1:7" x14ac:dyDescent="0.35">
      <c r="A202" t="s">
        <v>2978</v>
      </c>
      <c r="B202" t="s">
        <v>2979</v>
      </c>
      <c r="E202" s="3" t="s">
        <v>5998</v>
      </c>
      <c r="G202" s="3" t="str">
        <v>Irrigation Science</v>
      </c>
    </row>
    <row r="203" spans="1:7" x14ac:dyDescent="0.35">
      <c r="A203" t="s">
        <v>2950</v>
      </c>
      <c r="B203" t="s">
        <v>2951</v>
      </c>
      <c r="E203" s="3" t="s">
        <v>5999</v>
      </c>
      <c r="G203" s="3" t="str">
        <v>Israeli Journal of Aquaculture-Bamidgeh</v>
      </c>
    </row>
    <row r="204" spans="1:7" x14ac:dyDescent="0.35">
      <c r="A204" t="s">
        <v>2956</v>
      </c>
      <c r="B204" t="s">
        <v>2957</v>
      </c>
      <c r="E204" s="3" t="s">
        <v>6000</v>
      </c>
      <c r="G204" s="3" t="str">
        <v>Italian Journal of Animal Science</v>
      </c>
    </row>
    <row r="205" spans="1:7" x14ac:dyDescent="0.35">
      <c r="A205" t="s">
        <v>2987</v>
      </c>
      <c r="B205" t="s">
        <v>2988</v>
      </c>
      <c r="E205" s="3" t="s">
        <v>6001</v>
      </c>
      <c r="G205" s="3" t="str">
        <v>Journal of Agricultural and Food Chemistry</v>
      </c>
    </row>
    <row r="206" spans="1:7" x14ac:dyDescent="0.35">
      <c r="A206" t="s">
        <v>9683</v>
      </c>
      <c r="B206" t="s">
        <v>9684</v>
      </c>
      <c r="E206" s="3" t="s">
        <v>6002</v>
      </c>
      <c r="G206" s="3" t="str">
        <v>Journal of Agricultural Economics</v>
      </c>
    </row>
    <row r="207" spans="1:7" x14ac:dyDescent="0.35">
      <c r="A207" t="s">
        <v>2985</v>
      </c>
      <c r="B207" t="s">
        <v>2986</v>
      </c>
      <c r="E207" s="3" t="s">
        <v>6003</v>
      </c>
      <c r="G207" s="3" t="str">
        <v>Journal of Agricultural Engineering Research</v>
      </c>
    </row>
    <row r="208" spans="1:7" x14ac:dyDescent="0.35">
      <c r="A208" t="s">
        <v>10257</v>
      </c>
      <c r="B208" t="s">
        <v>10258</v>
      </c>
      <c r="E208" s="3" t="s">
        <v>6004</v>
      </c>
      <c r="G208" s="3" t="str">
        <v>Journal of Agricultural Extension</v>
      </c>
    </row>
    <row r="209" spans="1:7" x14ac:dyDescent="0.35">
      <c r="A209" t="s">
        <v>3000</v>
      </c>
      <c r="B209" t="s">
        <v>3001</v>
      </c>
      <c r="E209" s="3" t="s">
        <v>6005</v>
      </c>
      <c r="G209" s="3" t="str">
        <v>Journal of Agricultural Science</v>
      </c>
    </row>
    <row r="210" spans="1:7" x14ac:dyDescent="0.35">
      <c r="A210" t="s">
        <v>9166</v>
      </c>
      <c r="B210" t="s">
        <v>9167</v>
      </c>
      <c r="E210" s="3" t="s">
        <v>6006</v>
      </c>
      <c r="G210" s="3" t="str">
        <v>Journal of Agriculture and Food Research</v>
      </c>
    </row>
    <row r="211" spans="1:7" x14ac:dyDescent="0.35">
      <c r="A211" t="s">
        <v>2998</v>
      </c>
      <c r="B211" t="s">
        <v>2999</v>
      </c>
      <c r="E211" s="3" t="s">
        <v>6007</v>
      </c>
      <c r="G211" s="3" t="str">
        <v>Journal of Agriculture and Rural Development in the Tropics and Subtropics</v>
      </c>
    </row>
    <row r="212" spans="1:7" x14ac:dyDescent="0.35">
      <c r="A212" t="s">
        <v>3002</v>
      </c>
      <c r="B212" t="s">
        <v>3003</v>
      </c>
      <c r="E212" s="3" t="s">
        <v>6008</v>
      </c>
      <c r="G212" s="3" t="str">
        <v>Journal of Agriculture in the Tropics and Subtropics</v>
      </c>
    </row>
    <row r="213" spans="1:7" x14ac:dyDescent="0.35">
      <c r="A213" t="s">
        <v>2748</v>
      </c>
      <c r="B213" t="s">
        <v>2749</v>
      </c>
      <c r="E213" s="3" t="s">
        <v>6009</v>
      </c>
      <c r="G213" s="3" t="str">
        <v>Journal of Agronomy and Crop Science</v>
      </c>
    </row>
    <row r="214" spans="1:7" x14ac:dyDescent="0.35">
      <c r="A214" t="s">
        <v>2982</v>
      </c>
      <c r="B214" t="s">
        <v>2749</v>
      </c>
      <c r="E214" s="3" t="s">
        <v>6010</v>
      </c>
      <c r="G214" s="3" t="str">
        <v>Journal of Agronomy and Crop Science-Zeitschrift Fur Acker Und Pflanzenbau</v>
      </c>
    </row>
    <row r="215" spans="1:7" x14ac:dyDescent="0.35">
      <c r="A215" t="s">
        <v>2989</v>
      </c>
      <c r="B215" t="s">
        <v>2990</v>
      </c>
      <c r="E215" s="3" t="s">
        <v>6011</v>
      </c>
      <c r="G215" s="3" t="str">
        <v>Journal of Animal and Feed Sciences</v>
      </c>
    </row>
    <row r="216" spans="1:7" x14ac:dyDescent="0.35">
      <c r="A216" t="s">
        <v>2996</v>
      </c>
      <c r="B216" t="s">
        <v>2997</v>
      </c>
      <c r="E216" s="3" t="s">
        <v>6012</v>
      </c>
      <c r="G216" s="3" t="str">
        <v>Journal of Animal and Plant Sciences</v>
      </c>
    </row>
    <row r="217" spans="1:7" x14ac:dyDescent="0.35">
      <c r="A217" t="s">
        <v>3004</v>
      </c>
      <c r="B217" t="s">
        <v>3005</v>
      </c>
      <c r="E217" s="3" t="s">
        <v>6013</v>
      </c>
      <c r="G217" s="3" t="str">
        <v>Journal of Animal and Veterinary Advances</v>
      </c>
    </row>
    <row r="218" spans="1:7" x14ac:dyDescent="0.35">
      <c r="A218" t="s">
        <v>2993</v>
      </c>
      <c r="B218" t="s">
        <v>2994</v>
      </c>
      <c r="E218" s="3" t="s">
        <v>6014</v>
      </c>
      <c r="G218" s="3" t="str">
        <v>Journal of Animal Physiology and Animal Nutrition</v>
      </c>
    </row>
    <row r="219" spans="1:7" x14ac:dyDescent="0.35">
      <c r="A219" t="s">
        <v>2995</v>
      </c>
      <c r="B219" t="s">
        <v>2994</v>
      </c>
      <c r="E219" s="3" t="s">
        <v>6015</v>
      </c>
      <c r="G219" s="3" t="str">
        <v>Journal of Animal Physiology and Animal Nutrition-Zeitschrift Fur Tierphysiologie Tierernahrung Und Futtermittelkunde</v>
      </c>
    </row>
    <row r="220" spans="1:7" x14ac:dyDescent="0.35">
      <c r="A220" t="s">
        <v>2740</v>
      </c>
      <c r="B220" t="s">
        <v>2741</v>
      </c>
      <c r="E220" s="3" t="s">
        <v>6016</v>
      </c>
      <c r="G220" s="3" t="str">
        <v>Journal of Applied Animal Research</v>
      </c>
    </row>
    <row r="221" spans="1:7" x14ac:dyDescent="0.35">
      <c r="A221" t="s">
        <v>9445</v>
      </c>
      <c r="B221" t="s">
        <v>9446</v>
      </c>
      <c r="E221" s="3" t="s">
        <v>6017</v>
      </c>
      <c r="G221" s="3" t="str">
        <v>Journal of Applied Entomology</v>
      </c>
    </row>
    <row r="222" spans="1:7" x14ac:dyDescent="0.35">
      <c r="A222" t="s">
        <v>2991</v>
      </c>
      <c r="B222" t="s">
        <v>2992</v>
      </c>
      <c r="E222" s="3" t="s">
        <v>6018</v>
      </c>
      <c r="G222" s="3" t="str">
        <v>Journal of Applied Ichthyology</v>
      </c>
    </row>
    <row r="223" spans="1:7" x14ac:dyDescent="0.35">
      <c r="A223" t="s">
        <v>2983</v>
      </c>
      <c r="B223" t="s">
        <v>2984</v>
      </c>
      <c r="E223" s="3" t="s">
        <v>6019</v>
      </c>
      <c r="G223" s="3" t="str">
        <v>Journal of Arid Environments</v>
      </c>
    </row>
    <row r="224" spans="1:7" x14ac:dyDescent="0.35">
      <c r="A224" t="s">
        <v>13571</v>
      </c>
      <c r="B224" t="s">
        <v>13572</v>
      </c>
      <c r="E224" s="3" t="s">
        <v>6020</v>
      </c>
      <c r="G224" s="3" t="str">
        <v>Journal of Arid Land</v>
      </c>
    </row>
    <row r="225" spans="1:7" x14ac:dyDescent="0.35">
      <c r="A225" t="s">
        <v>3006</v>
      </c>
      <c r="B225" t="s">
        <v>3007</v>
      </c>
      <c r="E225" s="3" t="s">
        <v>6021</v>
      </c>
      <c r="G225" s="3" t="str">
        <v>Journal of Cereal Science</v>
      </c>
    </row>
    <row r="226" spans="1:7" x14ac:dyDescent="0.35">
      <c r="A226" t="s">
        <v>9179</v>
      </c>
      <c r="B226" t="s">
        <v>9180</v>
      </c>
      <c r="E226" s="3" t="s">
        <v>6022</v>
      </c>
      <c r="G226" s="3" t="str">
        <v>Journal of Cleaner Production</v>
      </c>
    </row>
    <row r="227" spans="1:7" x14ac:dyDescent="0.35">
      <c r="A227" t="s">
        <v>10259</v>
      </c>
      <c r="B227" t="s">
        <v>10260</v>
      </c>
      <c r="E227" s="3" t="s">
        <v>6023</v>
      </c>
      <c r="G227" s="3" t="str">
        <v>Journal of Crop Health</v>
      </c>
    </row>
    <row r="228" spans="1:7" x14ac:dyDescent="0.35">
      <c r="A228" t="s">
        <v>9233</v>
      </c>
      <c r="B228" t="s">
        <v>9234</v>
      </c>
      <c r="E228" s="3" t="s">
        <v>6024</v>
      </c>
      <c r="G228" s="3" t="str">
        <v>Journal of Crop Improvement</v>
      </c>
    </row>
    <row r="229" spans="1:7" x14ac:dyDescent="0.35">
      <c r="A229" t="s">
        <v>10261</v>
      </c>
      <c r="B229" t="s">
        <v>10262</v>
      </c>
      <c r="E229" s="3" t="s">
        <v>6025</v>
      </c>
      <c r="G229" s="3" t="str">
        <v xml:space="preserve">Journal of Crop Science and Biotechnology </v>
      </c>
    </row>
    <row r="230" spans="1:7" x14ac:dyDescent="0.35">
      <c r="A230" t="s">
        <v>13573</v>
      </c>
      <c r="B230" t="s">
        <v>13574</v>
      </c>
      <c r="E230" s="3" t="s">
        <v>6026</v>
      </c>
      <c r="G230" s="3" t="str">
        <v>Journal of Ecological Engineering</v>
      </c>
    </row>
    <row r="231" spans="1:7" x14ac:dyDescent="0.35">
      <c r="A231" t="s">
        <v>3008</v>
      </c>
      <c r="B231" t="s">
        <v>3009</v>
      </c>
      <c r="E231" s="3" t="s">
        <v>6027</v>
      </c>
      <c r="G231" s="3" t="str">
        <v>Journal of Economic Entomology</v>
      </c>
    </row>
    <row r="232" spans="1:7" x14ac:dyDescent="0.35">
      <c r="A232" t="s">
        <v>10263</v>
      </c>
      <c r="B232" t="s">
        <v>10264</v>
      </c>
      <c r="E232" s="3" t="s">
        <v>6028</v>
      </c>
      <c r="G232" s="3" t="str">
        <v>Journal of Environmental Management</v>
      </c>
    </row>
    <row r="233" spans="1:7" x14ac:dyDescent="0.35">
      <c r="A233" t="s">
        <v>3010</v>
      </c>
      <c r="B233" t="s">
        <v>3011</v>
      </c>
      <c r="E233" s="3" t="s">
        <v>6029</v>
      </c>
      <c r="G233" s="3" t="str">
        <v>Journal of Environmental Quality</v>
      </c>
    </row>
    <row r="234" spans="1:7" x14ac:dyDescent="0.35">
      <c r="A234" t="s">
        <v>13575</v>
      </c>
      <c r="B234" t="s">
        <v>13576</v>
      </c>
      <c r="E234" s="3" t="s">
        <v>6030</v>
      </c>
      <c r="G234" s="3" t="str">
        <v>Journal of Experimental Biology and Agricultural Sciences</v>
      </c>
    </row>
    <row r="235" spans="1:7" x14ac:dyDescent="0.35">
      <c r="A235" t="s">
        <v>3012</v>
      </c>
      <c r="B235" t="s">
        <v>3013</v>
      </c>
      <c r="E235" s="3" t="s">
        <v>6031</v>
      </c>
      <c r="G235" s="3" t="str">
        <v>Journal of Fisheries</v>
      </c>
    </row>
    <row r="236" spans="1:7" x14ac:dyDescent="0.35">
      <c r="A236" t="s">
        <v>3018</v>
      </c>
      <c r="B236" t="s">
        <v>3019</v>
      </c>
      <c r="E236" s="3" t="s">
        <v>6032</v>
      </c>
      <c r="G236" s="3" t="str">
        <v>Journal of Fisheries and Aquatic Science</v>
      </c>
    </row>
    <row r="237" spans="1:7" x14ac:dyDescent="0.35">
      <c r="A237" t="s">
        <v>3014</v>
      </c>
      <c r="B237" t="s">
        <v>3015</v>
      </c>
      <c r="E237" s="3" t="s">
        <v>6033</v>
      </c>
      <c r="G237" s="3" t="str">
        <v>Journal of Food Agriculture &amp; Environment</v>
      </c>
    </row>
    <row r="238" spans="1:7" x14ac:dyDescent="0.35">
      <c r="A238" t="s">
        <v>3020</v>
      </c>
      <c r="B238" t="s">
        <v>3021</v>
      </c>
      <c r="E238" s="3" t="s">
        <v>6034</v>
      </c>
      <c r="G238" s="3" t="str">
        <v>Journal of Forestry Research</v>
      </c>
    </row>
    <row r="239" spans="1:7" x14ac:dyDescent="0.35">
      <c r="A239" t="s">
        <v>10206</v>
      </c>
      <c r="B239" t="s">
        <v>10207</v>
      </c>
      <c r="E239" s="3" t="s">
        <v>6035</v>
      </c>
      <c r="G239" s="3" t="str">
        <v>Journal of Fungi</v>
      </c>
    </row>
    <row r="240" spans="1:7" x14ac:dyDescent="0.35">
      <c r="A240" t="s">
        <v>3024</v>
      </c>
      <c r="B240" t="s">
        <v>3025</v>
      </c>
      <c r="E240" s="3" t="s">
        <v>6036</v>
      </c>
      <c r="G240" s="3" t="str">
        <v>Journal of Health Economics</v>
      </c>
    </row>
    <row r="241" spans="1:7" x14ac:dyDescent="0.35">
      <c r="A241" t="s">
        <v>3026</v>
      </c>
      <c r="B241" t="s">
        <v>3027</v>
      </c>
      <c r="E241" s="3" t="s">
        <v>6037</v>
      </c>
      <c r="G241" s="3" t="str">
        <v>Journal of Horticultural Science &amp; Biotechnology</v>
      </c>
    </row>
    <row r="242" spans="1:7" x14ac:dyDescent="0.35">
      <c r="A242" t="s">
        <v>9685</v>
      </c>
      <c r="B242" t="s">
        <v>9686</v>
      </c>
      <c r="E242" s="3" t="s">
        <v>6038</v>
      </c>
      <c r="G242" s="3" t="str">
        <v>Journal of Insect Conservation</v>
      </c>
    </row>
    <row r="243" spans="1:7" x14ac:dyDescent="0.35">
      <c r="A243" t="s">
        <v>10208</v>
      </c>
      <c r="B243" t="s">
        <v>10209</v>
      </c>
      <c r="E243" s="3" t="s">
        <v>6039</v>
      </c>
      <c r="G243" s="3" t="str">
        <v>Journal of Insects as Food and Feeds</v>
      </c>
    </row>
    <row r="244" spans="1:7" x14ac:dyDescent="0.35">
      <c r="A244" t="s">
        <v>13577</v>
      </c>
      <c r="B244" t="s">
        <v>13578</v>
      </c>
      <c r="E244" s="3" t="s">
        <v>6040</v>
      </c>
      <c r="G244" s="3" t="str">
        <v>Journal of Nepal Agricultural Research Council</v>
      </c>
    </row>
    <row r="245" spans="1:7" x14ac:dyDescent="0.35">
      <c r="A245" t="s">
        <v>3028</v>
      </c>
      <c r="B245" t="s">
        <v>3029</v>
      </c>
      <c r="E245" s="3" t="s">
        <v>6041</v>
      </c>
      <c r="G245" s="3" t="str">
        <v>Journal of Nutrition and Metabolism</v>
      </c>
    </row>
    <row r="246" spans="1:7" x14ac:dyDescent="0.35">
      <c r="A246" t="s">
        <v>10265</v>
      </c>
      <c r="B246" t="s">
        <v>10266</v>
      </c>
      <c r="E246" s="3" t="s">
        <v>6042</v>
      </c>
      <c r="G246" s="3" t="str">
        <v>Journal of Pharmaceutical Negative Results</v>
      </c>
    </row>
    <row r="247" spans="1:7" x14ac:dyDescent="0.35">
      <c r="A247" t="s">
        <v>10267</v>
      </c>
      <c r="B247" t="s">
        <v>10268</v>
      </c>
      <c r="E247" s="3" t="s">
        <v>6043</v>
      </c>
      <c r="G247" s="3" t="str">
        <v>Journal of Plant Growth Regulation</v>
      </c>
    </row>
    <row r="248" spans="1:7" x14ac:dyDescent="0.35">
      <c r="A248" t="s">
        <v>3032</v>
      </c>
      <c r="B248" t="s">
        <v>3033</v>
      </c>
      <c r="E248" s="3" t="s">
        <v>6044</v>
      </c>
      <c r="G248" s="3" t="str">
        <v>Journal of Plant Nutrition</v>
      </c>
    </row>
    <row r="249" spans="1:7" x14ac:dyDescent="0.35">
      <c r="A249" t="s">
        <v>3036</v>
      </c>
      <c r="B249" t="s">
        <v>3037</v>
      </c>
      <c r="E249" s="3" t="s">
        <v>6045</v>
      </c>
      <c r="G249" s="3" t="str">
        <v>Journal of Plant Nutrition and Soil Science</v>
      </c>
    </row>
    <row r="250" spans="1:7" x14ac:dyDescent="0.35">
      <c r="A250" t="s">
        <v>3034</v>
      </c>
      <c r="B250" t="s">
        <v>3035</v>
      </c>
      <c r="E250" s="3" t="s">
        <v>6046</v>
      </c>
      <c r="G250" s="3" t="str">
        <v>Journal of Plant Nutrition and Soil Science-Zeitschrift Fur Pflanzenernahrung Und Bodenkunde</v>
      </c>
    </row>
    <row r="251" spans="1:7" x14ac:dyDescent="0.35">
      <c r="A251" t="s">
        <v>3038</v>
      </c>
      <c r="B251" t="s">
        <v>3039</v>
      </c>
      <c r="E251" s="3" t="s">
        <v>6047</v>
      </c>
      <c r="G251" s="3" t="str">
        <v>Journal of Range Management</v>
      </c>
    </row>
    <row r="252" spans="1:7" x14ac:dyDescent="0.35">
      <c r="A252" t="s">
        <v>3052</v>
      </c>
      <c r="B252" t="s">
        <v>3053</v>
      </c>
      <c r="E252" s="3" t="s">
        <v>6048</v>
      </c>
      <c r="G252" s="3" t="str">
        <v>Journal of Soil and Water Conservation</v>
      </c>
    </row>
    <row r="253" spans="1:7" x14ac:dyDescent="0.35">
      <c r="A253" t="s">
        <v>3050</v>
      </c>
      <c r="B253" t="s">
        <v>3051</v>
      </c>
      <c r="E253" s="3" t="s">
        <v>6049</v>
      </c>
      <c r="G253" s="3" t="str">
        <v>Journal of Soil Science and Plant Nutrition</v>
      </c>
    </row>
    <row r="254" spans="1:7" x14ac:dyDescent="0.35">
      <c r="A254" t="s">
        <v>3048</v>
      </c>
      <c r="B254" t="s">
        <v>3049</v>
      </c>
      <c r="E254" s="3" t="s">
        <v>6050</v>
      </c>
      <c r="G254" s="3" t="str">
        <v>Journal of Stored Products Research</v>
      </c>
    </row>
    <row r="255" spans="1:7" x14ac:dyDescent="0.35">
      <c r="A255" t="s">
        <v>3040</v>
      </c>
      <c r="B255" t="s">
        <v>3041</v>
      </c>
      <c r="E255" s="3" t="s">
        <v>6051</v>
      </c>
      <c r="G255" s="3" t="str">
        <v>Journal of Sustainable Agriculture</v>
      </c>
    </row>
    <row r="256" spans="1:7" x14ac:dyDescent="0.35">
      <c r="A256" t="s">
        <v>3042</v>
      </c>
      <c r="B256" t="s">
        <v>3043</v>
      </c>
      <c r="E256" s="3" t="s">
        <v>6052</v>
      </c>
      <c r="G256" s="3" t="str">
        <v>Journal of Sustainable Forestry</v>
      </c>
    </row>
    <row r="257" spans="1:7" x14ac:dyDescent="0.35">
      <c r="A257" t="s">
        <v>3046</v>
      </c>
      <c r="B257" t="s">
        <v>3047</v>
      </c>
      <c r="E257" s="3" t="s">
        <v>6053</v>
      </c>
      <c r="G257" s="3" t="str">
        <v>Journal of Swine Health and Production</v>
      </c>
    </row>
    <row r="258" spans="1:7" x14ac:dyDescent="0.35">
      <c r="A258" t="s">
        <v>3016</v>
      </c>
      <c r="B258" t="s">
        <v>3017</v>
      </c>
      <c r="E258" s="3" t="s">
        <v>6054</v>
      </c>
      <c r="G258" s="3" t="str">
        <v>Journal of the Faculty of Agriculture, Kyushu University</v>
      </c>
    </row>
    <row r="259" spans="1:7" x14ac:dyDescent="0.35">
      <c r="A259" t="s">
        <v>3022</v>
      </c>
      <c r="B259" t="s">
        <v>3023</v>
      </c>
      <c r="E259" s="3" t="s">
        <v>6055</v>
      </c>
      <c r="G259" s="3" t="str">
        <v>Journal of the Grassland Society of Southern Africa</v>
      </c>
    </row>
    <row r="260" spans="1:7" x14ac:dyDescent="0.35">
      <c r="A260" t="s">
        <v>3044</v>
      </c>
      <c r="B260" t="s">
        <v>3045</v>
      </c>
      <c r="E260" s="3" t="s">
        <v>6056</v>
      </c>
      <c r="G260" s="3" t="str">
        <v>Journal of the Science of Food and Agriculture</v>
      </c>
    </row>
    <row r="261" spans="1:7" x14ac:dyDescent="0.35">
      <c r="A261" t="s">
        <v>9687</v>
      </c>
      <c r="B261" t="s">
        <v>9688</v>
      </c>
      <c r="E261" s="3" t="s">
        <v>6057</v>
      </c>
      <c r="G261" s="3" t="str">
        <v>Land</v>
      </c>
    </row>
    <row r="262" spans="1:7" x14ac:dyDescent="0.35">
      <c r="A262" t="s">
        <v>3054</v>
      </c>
      <c r="B262" t="s">
        <v>3055</v>
      </c>
      <c r="E262" s="3" t="s">
        <v>6058</v>
      </c>
      <c r="G262" s="3" t="str">
        <v>Land Degradation &amp; Development</v>
      </c>
    </row>
    <row r="263" spans="1:7" x14ac:dyDescent="0.35">
      <c r="A263" t="s">
        <v>9689</v>
      </c>
      <c r="B263" t="s">
        <v>9690</v>
      </c>
      <c r="E263" s="3" t="s">
        <v>6059</v>
      </c>
      <c r="G263" s="3" t="str">
        <v>Legume Research</v>
      </c>
    </row>
    <row r="264" spans="1:7" x14ac:dyDescent="0.35">
      <c r="A264" t="s">
        <v>3064</v>
      </c>
      <c r="B264" t="s">
        <v>3057</v>
      </c>
      <c r="E264" s="3" t="s">
        <v>6060</v>
      </c>
      <c r="G264" s="3" t="str">
        <v>Life Science Journal</v>
      </c>
    </row>
    <row r="265" spans="1:7" x14ac:dyDescent="0.35">
      <c r="A265" t="s">
        <v>3056</v>
      </c>
      <c r="B265" t="s">
        <v>3057</v>
      </c>
      <c r="E265" s="3" t="s">
        <v>6061</v>
      </c>
      <c r="G265" s="3" t="str">
        <v>Life Science Journal-Acta Zhengzhou University Overseas Edition</v>
      </c>
    </row>
    <row r="266" spans="1:7" x14ac:dyDescent="0.35">
      <c r="A266" t="s">
        <v>3058</v>
      </c>
      <c r="B266" t="s">
        <v>3059</v>
      </c>
      <c r="E266" s="3" t="s">
        <v>6062</v>
      </c>
      <c r="G266" s="3" t="str">
        <v>Livestock Production Science</v>
      </c>
    </row>
    <row r="267" spans="1:7" x14ac:dyDescent="0.35">
      <c r="A267" t="s">
        <v>3060</v>
      </c>
      <c r="B267" t="s">
        <v>3061</v>
      </c>
      <c r="E267" s="3" t="s">
        <v>6063</v>
      </c>
      <c r="G267" s="3" t="str">
        <v>Livestock Research for Rural Development</v>
      </c>
    </row>
    <row r="268" spans="1:7" x14ac:dyDescent="0.35">
      <c r="A268" t="s">
        <v>3062</v>
      </c>
      <c r="B268" t="s">
        <v>3063</v>
      </c>
      <c r="E268" s="3" t="s">
        <v>6064</v>
      </c>
      <c r="G268" s="3" t="str">
        <v>Livestock Science</v>
      </c>
    </row>
    <row r="269" spans="1:7" x14ac:dyDescent="0.35">
      <c r="A269" t="s">
        <v>3065</v>
      </c>
      <c r="B269" t="s">
        <v>3066</v>
      </c>
      <c r="E269" s="3" t="s">
        <v>6065</v>
      </c>
      <c r="G269" s="3" t="str">
        <v>Maydica</v>
      </c>
    </row>
    <row r="270" spans="1:7" x14ac:dyDescent="0.35">
      <c r="A270" t="s">
        <v>3069</v>
      </c>
      <c r="B270" t="s">
        <v>3070</v>
      </c>
      <c r="E270" s="3" t="s">
        <v>6066</v>
      </c>
      <c r="G270" s="3" t="str">
        <v>Meat Science</v>
      </c>
    </row>
    <row r="271" spans="1:7" x14ac:dyDescent="0.35">
      <c r="A271" t="s">
        <v>10210</v>
      </c>
      <c r="B271" t="s">
        <v>10211</v>
      </c>
      <c r="E271" s="3" t="s">
        <v>6067</v>
      </c>
      <c r="G271" s="3" t="str">
        <v>Microorganisms</v>
      </c>
    </row>
    <row r="272" spans="1:7" x14ac:dyDescent="0.35">
      <c r="A272" t="s">
        <v>3067</v>
      </c>
      <c r="B272" t="s">
        <v>3068</v>
      </c>
      <c r="E272" s="3" t="s">
        <v>6068</v>
      </c>
      <c r="G272" s="3" t="str">
        <v>Mountain Research and Development</v>
      </c>
    </row>
    <row r="273" spans="1:7" x14ac:dyDescent="0.35">
      <c r="A273" t="s">
        <v>13579</v>
      </c>
      <c r="B273" t="s">
        <v>13580</v>
      </c>
      <c r="E273" s="3" t="s">
        <v>6069</v>
      </c>
      <c r="G273" s="3" t="str">
        <v xml:space="preserve">Mycorrhiza </v>
      </c>
    </row>
    <row r="274" spans="1:7" x14ac:dyDescent="0.35">
      <c r="A274" t="s">
        <v>3075</v>
      </c>
      <c r="B274" t="s">
        <v>3076</v>
      </c>
      <c r="E274" s="3" t="s">
        <v>6070</v>
      </c>
      <c r="G274" s="3" t="str">
        <v>Netherlands Journal of Agricultural Science</v>
      </c>
    </row>
    <row r="275" spans="1:7" x14ac:dyDescent="0.35">
      <c r="A275" t="s">
        <v>9691</v>
      </c>
      <c r="B275" t="s">
        <v>9692</v>
      </c>
      <c r="E275" s="3" t="s">
        <v>6071</v>
      </c>
      <c r="G275" s="3" t="str">
        <v>New Forests</v>
      </c>
    </row>
    <row r="276" spans="1:7" x14ac:dyDescent="0.35">
      <c r="A276" t="s">
        <v>3077</v>
      </c>
      <c r="B276" t="s">
        <v>3078</v>
      </c>
      <c r="E276" s="3" t="s">
        <v>6072</v>
      </c>
      <c r="G276" s="3" t="str">
        <v>New Medit</v>
      </c>
    </row>
    <row r="277" spans="1:7" x14ac:dyDescent="0.35">
      <c r="A277" t="s">
        <v>3079</v>
      </c>
      <c r="B277" t="s">
        <v>3080</v>
      </c>
      <c r="E277" s="3" t="s">
        <v>6073</v>
      </c>
      <c r="G277" s="3" t="str">
        <v>New Zealand Journal of Agricultural Research</v>
      </c>
    </row>
    <row r="278" spans="1:7" x14ac:dyDescent="0.35">
      <c r="A278" t="s">
        <v>3073</v>
      </c>
      <c r="B278" t="s">
        <v>3074</v>
      </c>
      <c r="E278" s="3" t="s">
        <v>6074</v>
      </c>
      <c r="G278" s="3" t="str">
        <v>Njas-Wageningen Journal of Life Sciences</v>
      </c>
    </row>
    <row r="279" spans="1:7" x14ac:dyDescent="0.35">
      <c r="A279" t="s">
        <v>3071</v>
      </c>
      <c r="B279" t="s">
        <v>3072</v>
      </c>
      <c r="E279" s="3" t="s">
        <v>6075</v>
      </c>
      <c r="G279" s="3" t="str">
        <v>Nutrient Cycling in Agroecosystems</v>
      </c>
    </row>
    <row r="280" spans="1:7" x14ac:dyDescent="0.35">
      <c r="A280" t="s">
        <v>10269</v>
      </c>
      <c r="B280" t="s">
        <v>10270</v>
      </c>
      <c r="E280" s="3" t="s">
        <v>6076</v>
      </c>
      <c r="G280" s="3" t="str">
        <v>OCL-Oilseeds and Fats, Crops and Lipids</v>
      </c>
    </row>
    <row r="281" spans="1:7" x14ac:dyDescent="0.35">
      <c r="A281" t="s">
        <v>9217</v>
      </c>
      <c r="B281" t="s">
        <v>9218</v>
      </c>
      <c r="E281" s="3" t="s">
        <v>6077</v>
      </c>
      <c r="G281" s="3" t="str">
        <v>Open Agriculture</v>
      </c>
    </row>
    <row r="282" spans="1:7" x14ac:dyDescent="0.35">
      <c r="A282" t="s">
        <v>9693</v>
      </c>
      <c r="B282" t="s">
        <v>9694</v>
      </c>
      <c r="E282" s="3" t="s">
        <v>6078</v>
      </c>
      <c r="G282" s="3" t="str">
        <v>Open Life Sciences</v>
      </c>
    </row>
    <row r="283" spans="1:7" x14ac:dyDescent="0.35">
      <c r="A283" t="s">
        <v>10271</v>
      </c>
      <c r="B283" t="s">
        <v>10272</v>
      </c>
      <c r="E283" s="3" t="s">
        <v>6079</v>
      </c>
      <c r="G283" s="3" t="str">
        <v>Organic Agriculture</v>
      </c>
    </row>
    <row r="284" spans="1:7" x14ac:dyDescent="0.35">
      <c r="A284" t="s">
        <v>3081</v>
      </c>
      <c r="B284" t="s">
        <v>3082</v>
      </c>
      <c r="E284" s="3" t="s">
        <v>6080</v>
      </c>
      <c r="G284" s="3" t="str">
        <v>Outlook on Agriculture</v>
      </c>
    </row>
    <row r="285" spans="1:7" x14ac:dyDescent="0.35">
      <c r="A285" t="s">
        <v>3119</v>
      </c>
      <c r="B285" t="s">
        <v>3120</v>
      </c>
      <c r="E285" s="3" t="s">
        <v>6081</v>
      </c>
      <c r="G285" s="3" t="str">
        <v>Paddy and Water Environment</v>
      </c>
    </row>
    <row r="286" spans="1:7" x14ac:dyDescent="0.35">
      <c r="A286" t="s">
        <v>3093</v>
      </c>
      <c r="B286" t="s">
        <v>3094</v>
      </c>
      <c r="E286" s="3" t="s">
        <v>6082</v>
      </c>
      <c r="G286" s="3" t="str">
        <v>Pakistan Journal of Agricultural Sciences</v>
      </c>
    </row>
    <row r="287" spans="1:7" x14ac:dyDescent="0.35">
      <c r="A287" t="s">
        <v>3095</v>
      </c>
      <c r="B287" t="s">
        <v>3096</v>
      </c>
      <c r="E287" s="3" t="s">
        <v>6083</v>
      </c>
      <c r="G287" s="3" t="str">
        <v>Pakistan Journal of Biological Sciences</v>
      </c>
    </row>
    <row r="288" spans="1:7" x14ac:dyDescent="0.35">
      <c r="A288" t="s">
        <v>3097</v>
      </c>
      <c r="B288" t="s">
        <v>3098</v>
      </c>
      <c r="E288" s="3" t="s">
        <v>6084</v>
      </c>
      <c r="G288" s="3" t="str">
        <v>Pakistan Journal of Zoology</v>
      </c>
    </row>
    <row r="289" spans="1:7" x14ac:dyDescent="0.35">
      <c r="A289" t="s">
        <v>3115</v>
      </c>
      <c r="B289" t="s">
        <v>3116</v>
      </c>
      <c r="E289" s="3" t="s">
        <v>6085</v>
      </c>
      <c r="G289" s="3" t="str">
        <v>Pakistan Veterinary Journal</v>
      </c>
    </row>
    <row r="290" spans="1:7" x14ac:dyDescent="0.35">
      <c r="A290" t="s">
        <v>9335</v>
      </c>
      <c r="B290" t="s">
        <v>9336</v>
      </c>
      <c r="E290" s="3" t="s">
        <v>6086</v>
      </c>
      <c r="G290" s="3" t="str">
        <v>Pedosphere</v>
      </c>
    </row>
    <row r="291" spans="1:7" x14ac:dyDescent="0.35">
      <c r="A291" t="s">
        <v>9695</v>
      </c>
      <c r="B291" t="s">
        <v>9696</v>
      </c>
      <c r="E291" s="3" t="s">
        <v>6087</v>
      </c>
      <c r="G291" s="3" t="str">
        <v>Peerj</v>
      </c>
    </row>
    <row r="292" spans="1:7" x14ac:dyDescent="0.35">
      <c r="A292" t="s">
        <v>9337</v>
      </c>
      <c r="B292" t="s">
        <v>9338</v>
      </c>
      <c r="E292" s="3" t="s">
        <v>6088</v>
      </c>
      <c r="G292" s="3" t="str">
        <v>Pesquisa Agropecuaria Brasileira</v>
      </c>
    </row>
    <row r="293" spans="1:7" x14ac:dyDescent="0.35">
      <c r="A293" t="s">
        <v>9357</v>
      </c>
      <c r="B293" t="s">
        <v>9358</v>
      </c>
      <c r="E293" s="3" t="s">
        <v>6089</v>
      </c>
      <c r="G293" s="3" t="str">
        <v>Pesquisa Agropecuária Tropical</v>
      </c>
    </row>
    <row r="294" spans="1:7" x14ac:dyDescent="0.35">
      <c r="A294" t="s">
        <v>3089</v>
      </c>
      <c r="B294" t="s">
        <v>3090</v>
      </c>
      <c r="E294" s="3" t="s">
        <v>6090</v>
      </c>
      <c r="G294" s="3" t="str">
        <v>Physical Geography</v>
      </c>
    </row>
    <row r="295" spans="1:7" x14ac:dyDescent="0.35">
      <c r="A295" t="s">
        <v>3085</v>
      </c>
      <c r="B295" t="s">
        <v>3086</v>
      </c>
      <c r="E295" s="3" t="s">
        <v>6091</v>
      </c>
      <c r="G295" s="3" t="str">
        <v>Physics and Chemistry of the Earth</v>
      </c>
    </row>
    <row r="296" spans="1:7" x14ac:dyDescent="0.35">
      <c r="A296" t="s">
        <v>3087</v>
      </c>
      <c r="B296" t="s">
        <v>3088</v>
      </c>
      <c r="E296" s="3" t="s">
        <v>6092</v>
      </c>
      <c r="G296" s="3" t="str">
        <v>Physics and Chemistry of the Earth Part B-Hydrology Oceans and Atmosphere</v>
      </c>
    </row>
    <row r="297" spans="1:7" x14ac:dyDescent="0.35">
      <c r="A297" t="s">
        <v>3091</v>
      </c>
      <c r="B297" t="s">
        <v>3092</v>
      </c>
      <c r="E297" s="3" t="s">
        <v>6093</v>
      </c>
      <c r="G297" s="3" t="str">
        <v>Phytoparasitica</v>
      </c>
    </row>
    <row r="298" spans="1:7" x14ac:dyDescent="0.35">
      <c r="A298" t="s">
        <v>3109</v>
      </c>
      <c r="B298" t="s">
        <v>3110</v>
      </c>
      <c r="E298" s="3" t="s">
        <v>6094</v>
      </c>
      <c r="G298" s="3" t="str">
        <v>Plant and Soil</v>
      </c>
    </row>
    <row r="299" spans="1:7" x14ac:dyDescent="0.35">
      <c r="A299" t="s">
        <v>3083</v>
      </c>
      <c r="B299" t="s">
        <v>3084</v>
      </c>
      <c r="E299" s="3" t="s">
        <v>6095</v>
      </c>
      <c r="G299" s="3" t="str">
        <v>Plant Breeding</v>
      </c>
    </row>
    <row r="300" spans="1:7" x14ac:dyDescent="0.35">
      <c r="A300" t="s">
        <v>10273</v>
      </c>
      <c r="B300" t="s">
        <v>10274</v>
      </c>
      <c r="E300" s="3" t="s">
        <v>6096</v>
      </c>
      <c r="G300" s="3" t="str">
        <v>Plant Genetic Resources: Characterization and Utilization</v>
      </c>
    </row>
    <row r="301" spans="1:7" x14ac:dyDescent="0.35">
      <c r="A301" t="s">
        <v>3105</v>
      </c>
      <c r="B301" t="s">
        <v>3106</v>
      </c>
      <c r="E301" s="3" t="s">
        <v>6097</v>
      </c>
      <c r="G301" s="3" t="str">
        <v>Plant Pathology</v>
      </c>
    </row>
    <row r="302" spans="1:7" x14ac:dyDescent="0.35">
      <c r="A302" t="s">
        <v>3107</v>
      </c>
      <c r="B302" t="s">
        <v>3108</v>
      </c>
      <c r="E302" s="3" t="s">
        <v>6098</v>
      </c>
      <c r="G302" s="3" t="str">
        <v>Plant Production Science</v>
      </c>
    </row>
    <row r="303" spans="1:7" x14ac:dyDescent="0.35">
      <c r="A303" t="s">
        <v>3113</v>
      </c>
      <c r="B303" t="s">
        <v>3114</v>
      </c>
      <c r="E303" s="3" t="s">
        <v>6099</v>
      </c>
      <c r="G303" s="3" t="str">
        <v>Plant Science</v>
      </c>
    </row>
    <row r="304" spans="1:7" x14ac:dyDescent="0.35">
      <c r="A304" t="s">
        <v>9697</v>
      </c>
      <c r="B304" t="s">
        <v>9698</v>
      </c>
      <c r="E304" s="3" t="s">
        <v>6100</v>
      </c>
      <c r="G304" s="3" t="str">
        <v>Planta Daninha</v>
      </c>
    </row>
    <row r="305" spans="1:7" x14ac:dyDescent="0.35">
      <c r="A305" t="s">
        <v>3101</v>
      </c>
      <c r="B305" t="s">
        <v>3102</v>
      </c>
      <c r="E305" s="3" t="s">
        <v>6101</v>
      </c>
      <c r="G305" s="3" t="str">
        <v>Plos One</v>
      </c>
    </row>
    <row r="306" spans="1:7" x14ac:dyDescent="0.35">
      <c r="A306" t="s">
        <v>9699</v>
      </c>
      <c r="B306" t="s">
        <v>9700</v>
      </c>
      <c r="E306" s="3" t="s">
        <v>6102</v>
      </c>
      <c r="G306" s="3" t="str">
        <v>Potato Research</v>
      </c>
    </row>
    <row r="307" spans="1:7" x14ac:dyDescent="0.35">
      <c r="A307" t="s">
        <v>3103</v>
      </c>
      <c r="B307" t="s">
        <v>3104</v>
      </c>
      <c r="E307" s="3" t="s">
        <v>6103</v>
      </c>
      <c r="G307" s="3" t="str">
        <v>Poultry Science</v>
      </c>
    </row>
    <row r="308" spans="1:7" x14ac:dyDescent="0.35">
      <c r="A308" t="s">
        <v>3117</v>
      </c>
      <c r="B308" t="s">
        <v>3118</v>
      </c>
      <c r="E308" s="3" t="s">
        <v>6104</v>
      </c>
      <c r="G308" s="3" t="str">
        <v>Preventive Veterinary Medicine</v>
      </c>
    </row>
    <row r="309" spans="1:7" x14ac:dyDescent="0.35">
      <c r="A309" t="s">
        <v>2855</v>
      </c>
      <c r="B309" t="s">
        <v>2856</v>
      </c>
      <c r="E309" s="3" t="s">
        <v>6105</v>
      </c>
      <c r="G309" s="3" t="str">
        <v>Proceedings of the British Society of Animal Production</v>
      </c>
    </row>
    <row r="310" spans="1:7" x14ac:dyDescent="0.35">
      <c r="A310" t="s">
        <v>3099</v>
      </c>
      <c r="B310" t="s">
        <v>3100</v>
      </c>
      <c r="E310" s="3" t="s">
        <v>6106</v>
      </c>
      <c r="G310" s="3" t="str">
        <v>Proceedings of the National Academy of Sciences of the United States of America</v>
      </c>
    </row>
    <row r="311" spans="1:7" x14ac:dyDescent="0.35">
      <c r="A311" t="s">
        <v>3129</v>
      </c>
      <c r="B311" t="s">
        <v>3130</v>
      </c>
      <c r="E311" s="3" t="s">
        <v>6107</v>
      </c>
      <c r="G311" s="3" t="str">
        <v>Rangeland Journal</v>
      </c>
    </row>
    <row r="312" spans="1:7" x14ac:dyDescent="0.35">
      <c r="A312" t="s">
        <v>9738</v>
      </c>
      <c r="B312" t="s">
        <v>9739</v>
      </c>
      <c r="E312" s="3" t="s">
        <v>6108</v>
      </c>
      <c r="G312" s="3" t="str">
        <v>Regional Environmental Change</v>
      </c>
    </row>
    <row r="313" spans="1:7" x14ac:dyDescent="0.35">
      <c r="A313" t="s">
        <v>3135</v>
      </c>
      <c r="B313" t="s">
        <v>3136</v>
      </c>
      <c r="E313" s="3" t="s">
        <v>6109</v>
      </c>
      <c r="G313" s="3" t="str">
        <v>Renewable &amp; Sustainable Energy Reviews</v>
      </c>
    </row>
    <row r="314" spans="1:7" x14ac:dyDescent="0.35">
      <c r="A314" t="s">
        <v>3121</v>
      </c>
      <c r="B314" t="s">
        <v>3122</v>
      </c>
      <c r="E314" s="3" t="s">
        <v>6110</v>
      </c>
      <c r="G314" s="3" t="str">
        <v>Renewable Agriculture and Food Systems</v>
      </c>
    </row>
    <row r="315" spans="1:7" x14ac:dyDescent="0.35">
      <c r="A315" t="s">
        <v>3127</v>
      </c>
      <c r="B315" t="s">
        <v>3128</v>
      </c>
      <c r="E315" s="3" t="s">
        <v>6111</v>
      </c>
      <c r="G315" s="3" t="str">
        <v>Renewable Energy</v>
      </c>
    </row>
    <row r="316" spans="1:7" x14ac:dyDescent="0.35">
      <c r="A316" t="s">
        <v>3125</v>
      </c>
      <c r="B316" t="s">
        <v>3126</v>
      </c>
      <c r="E316" s="3" t="s">
        <v>6112</v>
      </c>
      <c r="G316" s="3" t="str">
        <v>Reproduction in Domestic Animals</v>
      </c>
    </row>
    <row r="317" spans="1:7" x14ac:dyDescent="0.35">
      <c r="A317" t="s">
        <v>3133</v>
      </c>
      <c r="B317" t="s">
        <v>3134</v>
      </c>
      <c r="E317" s="3" t="s">
        <v>6113</v>
      </c>
      <c r="G317" s="3" t="str">
        <v>Reproduction Nutrition Development</v>
      </c>
    </row>
    <row r="318" spans="1:7" x14ac:dyDescent="0.35">
      <c r="A318" t="s">
        <v>3131</v>
      </c>
      <c r="B318" t="s">
        <v>3132</v>
      </c>
      <c r="E318" s="3" t="s">
        <v>6114</v>
      </c>
      <c r="G318" s="3" t="str">
        <v>Research Journal of Applied Sciences, Engineering and Technology</v>
      </c>
    </row>
    <row r="319" spans="1:7" x14ac:dyDescent="0.35">
      <c r="A319" t="s">
        <v>3123</v>
      </c>
      <c r="B319" t="s">
        <v>3124</v>
      </c>
      <c r="E319" s="3" t="s">
        <v>6115</v>
      </c>
      <c r="G319" s="3" t="str">
        <v>Research on Crops</v>
      </c>
    </row>
    <row r="320" spans="1:7" x14ac:dyDescent="0.35">
      <c r="A320" t="s">
        <v>10275</v>
      </c>
      <c r="B320" t="s">
        <v>10276</v>
      </c>
      <c r="E320" s="3" t="s">
        <v>6116</v>
      </c>
      <c r="G320" s="3" t="str">
        <v>Resources, Environment and Sustainability</v>
      </c>
    </row>
    <row r="321" spans="1:7" x14ac:dyDescent="0.35">
      <c r="A321" t="s">
        <v>9345</v>
      </c>
      <c r="B321" t="s">
        <v>9346</v>
      </c>
      <c r="E321" s="3" t="s">
        <v>6117</v>
      </c>
      <c r="G321" s="3" t="str">
        <v>Revista Árvore</v>
      </c>
    </row>
    <row r="322" spans="1:7" x14ac:dyDescent="0.35">
      <c r="A322" t="s">
        <v>9349</v>
      </c>
      <c r="B322" t="s">
        <v>9350</v>
      </c>
      <c r="E322" s="3" t="s">
        <v>6118</v>
      </c>
      <c r="G322" s="3" t="str">
        <v>Revista Brasileira de Ciência do Solo</v>
      </c>
    </row>
    <row r="323" spans="1:7" x14ac:dyDescent="0.35">
      <c r="A323" t="s">
        <v>9734</v>
      </c>
      <c r="B323" t="s">
        <v>9735</v>
      </c>
      <c r="E323" s="3" t="s">
        <v>6119</v>
      </c>
      <c r="G323" s="3" t="str">
        <v>Revista Brasileira De Ciencias Agrarias-Agraria</v>
      </c>
    </row>
    <row r="324" spans="1:7" x14ac:dyDescent="0.35">
      <c r="A324" t="s">
        <v>9339</v>
      </c>
      <c r="B324" t="s">
        <v>9340</v>
      </c>
      <c r="E324" s="3" t="s">
        <v>6120</v>
      </c>
      <c r="G324" s="3" t="str">
        <v>Revista Brasileira de Engenharia Agricola e Ambiental</v>
      </c>
    </row>
    <row r="325" spans="1:7" x14ac:dyDescent="0.35">
      <c r="A325" t="s">
        <v>9701</v>
      </c>
      <c r="B325" t="s">
        <v>9702</v>
      </c>
      <c r="E325" s="3" t="s">
        <v>6121</v>
      </c>
      <c r="G325" s="3" t="str">
        <v>Revista Caatinga</v>
      </c>
    </row>
    <row r="326" spans="1:7" x14ac:dyDescent="0.35">
      <c r="A326" t="s">
        <v>9703</v>
      </c>
      <c r="B326" t="s">
        <v>9704</v>
      </c>
      <c r="E326" s="3" t="s">
        <v>6122</v>
      </c>
      <c r="G326" s="3" t="str">
        <v>Revista Ciencia Agronomica</v>
      </c>
    </row>
    <row r="327" spans="1:7" x14ac:dyDescent="0.35">
      <c r="A327" t="s">
        <v>9227</v>
      </c>
      <c r="B327" t="s">
        <v>9228</v>
      </c>
      <c r="E327" s="3" t="s">
        <v>6123</v>
      </c>
      <c r="G327" s="3" t="str">
        <v>Revista de Agricultura Neotropical</v>
      </c>
    </row>
    <row r="328" spans="1:7" x14ac:dyDescent="0.35">
      <c r="A328" t="s">
        <v>9705</v>
      </c>
      <c r="B328" t="s">
        <v>9706</v>
      </c>
      <c r="E328" s="3" t="s">
        <v>6124</v>
      </c>
      <c r="G328" s="3" t="str">
        <v>Revista de la Facultad de Ciencias Agrarias</v>
      </c>
    </row>
    <row r="329" spans="1:7" x14ac:dyDescent="0.35">
      <c r="A329" t="s">
        <v>9707</v>
      </c>
      <c r="B329" t="s">
        <v>9706</v>
      </c>
      <c r="E329" s="3" t="s">
        <v>6125</v>
      </c>
      <c r="G329" s="3" t="str">
        <v>Revista de la Facultad de Ciencias Agrarias, Universidad Nacional de Cuyo</v>
      </c>
    </row>
    <row r="330" spans="1:7" x14ac:dyDescent="0.35">
      <c r="A330" t="s">
        <v>9443</v>
      </c>
      <c r="B330" t="s">
        <v>9444</v>
      </c>
      <c r="E330" s="3" t="s">
        <v>6126</v>
      </c>
      <c r="G330" s="3" t="str">
        <v>Revista Fitotecnia Mexicana</v>
      </c>
    </row>
    <row r="331" spans="1:7" x14ac:dyDescent="0.35">
      <c r="A331" t="s">
        <v>10277</v>
      </c>
      <c r="B331" t="s">
        <v>10278</v>
      </c>
      <c r="E331" s="3" t="s">
        <v>6127</v>
      </c>
      <c r="G331" s="3" t="str">
        <v>Sarhad Journal of Agriculture</v>
      </c>
    </row>
    <row r="332" spans="1:7" x14ac:dyDescent="0.35">
      <c r="A332" t="s">
        <v>10279</v>
      </c>
      <c r="B332" t="s">
        <v>10280</v>
      </c>
      <c r="E332" s="3" t="s">
        <v>6128</v>
      </c>
      <c r="G332" s="3" t="str">
        <v>Saudi Journal of Biological Sciences</v>
      </c>
    </row>
    <row r="333" spans="1:7" x14ac:dyDescent="0.35">
      <c r="A333" t="s">
        <v>9708</v>
      </c>
      <c r="B333" t="s">
        <v>9709</v>
      </c>
      <c r="E333" s="3" t="s">
        <v>6129</v>
      </c>
      <c r="G333" s="3" t="str">
        <v>Science of the Total Environment</v>
      </c>
    </row>
    <row r="334" spans="1:7" x14ac:dyDescent="0.35">
      <c r="A334" t="s">
        <v>3148</v>
      </c>
      <c r="B334" t="s">
        <v>3149</v>
      </c>
      <c r="E334" s="3" t="s">
        <v>6130</v>
      </c>
      <c r="G334" s="3" t="str">
        <v>Scienceasia</v>
      </c>
    </row>
    <row r="335" spans="1:7" x14ac:dyDescent="0.35">
      <c r="A335" t="s">
        <v>3137</v>
      </c>
      <c r="B335" t="s">
        <v>3138</v>
      </c>
      <c r="E335" s="3" t="s">
        <v>6131</v>
      </c>
      <c r="G335" s="3" t="str">
        <v>Scientia Agricola</v>
      </c>
    </row>
    <row r="336" spans="1:7" x14ac:dyDescent="0.35">
      <c r="A336" t="s">
        <v>3154</v>
      </c>
      <c r="B336" t="s">
        <v>3155</v>
      </c>
      <c r="E336" s="3" t="s">
        <v>6132</v>
      </c>
      <c r="G336" s="3" t="str">
        <v>Scientia Horticulturae</v>
      </c>
    </row>
    <row r="337" spans="1:7" x14ac:dyDescent="0.35">
      <c r="A337" t="s">
        <v>9710</v>
      </c>
      <c r="B337" t="s">
        <v>9711</v>
      </c>
      <c r="E337" s="3" t="s">
        <v>6133</v>
      </c>
      <c r="G337" s="3" t="str">
        <v>Scientific African</v>
      </c>
    </row>
    <row r="338" spans="1:7" x14ac:dyDescent="0.35">
      <c r="A338" t="s">
        <v>10281</v>
      </c>
      <c r="B338" t="s">
        <v>10282</v>
      </c>
      <c r="E338" s="3" t="s">
        <v>6134</v>
      </c>
      <c r="G338" s="3" t="str">
        <v>Scientific Reports</v>
      </c>
    </row>
    <row r="339" spans="1:7" x14ac:dyDescent="0.35">
      <c r="A339" t="s">
        <v>3158</v>
      </c>
      <c r="B339" t="s">
        <v>3159</v>
      </c>
      <c r="E339" s="3" t="s">
        <v>6135</v>
      </c>
      <c r="G339" s="3" t="str">
        <v>Scientific Research and Essays</v>
      </c>
    </row>
    <row r="340" spans="1:7" x14ac:dyDescent="0.35">
      <c r="A340" t="s">
        <v>3176</v>
      </c>
      <c r="B340" t="s">
        <v>3177</v>
      </c>
      <c r="E340" s="3" t="s">
        <v>6136</v>
      </c>
      <c r="G340" s="3" t="str">
        <v>Scientific World Journal</v>
      </c>
    </row>
    <row r="341" spans="1:7" x14ac:dyDescent="0.35">
      <c r="A341" t="s">
        <v>3150</v>
      </c>
      <c r="B341" t="s">
        <v>3151</v>
      </c>
      <c r="E341" s="3" t="s">
        <v>6137</v>
      </c>
      <c r="G341" s="3" t="str">
        <v>Secheresse (Montrouge)</v>
      </c>
    </row>
    <row r="342" spans="1:7" x14ac:dyDescent="0.35">
      <c r="A342" t="s">
        <v>9712</v>
      </c>
      <c r="B342" t="s">
        <v>9713</v>
      </c>
      <c r="E342" s="3" t="s">
        <v>6138</v>
      </c>
      <c r="G342" s="3" t="str">
        <v>Semina: Ciencias Agrarias</v>
      </c>
    </row>
    <row r="343" spans="1:7" x14ac:dyDescent="0.35">
      <c r="A343" t="s">
        <v>3160</v>
      </c>
      <c r="B343" t="s">
        <v>3161</v>
      </c>
      <c r="E343" s="3" t="s">
        <v>6139</v>
      </c>
      <c r="G343" s="3" t="str">
        <v>Small Ruminant Research</v>
      </c>
    </row>
    <row r="344" spans="1:7" x14ac:dyDescent="0.35">
      <c r="A344" t="s">
        <v>9714</v>
      </c>
      <c r="B344" t="s">
        <v>9715</v>
      </c>
      <c r="E344" s="3" t="s">
        <v>6140</v>
      </c>
      <c r="G344" s="3" t="str">
        <v>Small-scale Forestry</v>
      </c>
    </row>
    <row r="345" spans="1:7" x14ac:dyDescent="0.35">
      <c r="A345" t="s">
        <v>3166</v>
      </c>
      <c r="B345" t="s">
        <v>3167</v>
      </c>
      <c r="E345" s="3" t="s">
        <v>6141</v>
      </c>
      <c r="G345" s="3" t="str">
        <v>Social Science &amp; Medicine</v>
      </c>
    </row>
    <row r="346" spans="1:7" x14ac:dyDescent="0.35">
      <c r="A346" t="s">
        <v>3172</v>
      </c>
      <c r="B346" t="s">
        <v>3173</v>
      </c>
      <c r="E346" s="3" t="s">
        <v>6142</v>
      </c>
      <c r="G346" s="3" t="str">
        <v>Soil and Tillage Research</v>
      </c>
    </row>
    <row r="347" spans="1:7" x14ac:dyDescent="0.35">
      <c r="A347" t="s">
        <v>3178</v>
      </c>
      <c r="B347" t="s">
        <v>3179</v>
      </c>
      <c r="E347" s="3" t="s">
        <v>6143</v>
      </c>
      <c r="G347" s="3" t="str">
        <v>Soil and Water Research</v>
      </c>
    </row>
    <row r="348" spans="1:7" x14ac:dyDescent="0.35">
      <c r="A348" t="s">
        <v>3146</v>
      </c>
      <c r="B348" t="s">
        <v>3147</v>
      </c>
      <c r="E348" s="3" t="s">
        <v>6144</v>
      </c>
      <c r="G348" s="3" t="str">
        <v>Soil Biology &amp; Biochemistry</v>
      </c>
    </row>
    <row r="349" spans="1:7" x14ac:dyDescent="0.35">
      <c r="A349" t="s">
        <v>9716</v>
      </c>
      <c r="B349" t="s">
        <v>9717</v>
      </c>
      <c r="E349" s="3" t="s">
        <v>6145</v>
      </c>
      <c r="G349" s="3" t="str">
        <v>Soil Environment</v>
      </c>
    </row>
    <row r="350" spans="1:7" x14ac:dyDescent="0.35">
      <c r="A350" t="s">
        <v>9718</v>
      </c>
      <c r="B350" t="s">
        <v>9719</v>
      </c>
      <c r="E350" s="3" t="s">
        <v>6146</v>
      </c>
      <c r="G350" s="3" t="str">
        <v>Soil Research</v>
      </c>
    </row>
    <row r="351" spans="1:7" x14ac:dyDescent="0.35">
      <c r="A351" t="s">
        <v>3162</v>
      </c>
      <c r="B351" t="s">
        <v>3163</v>
      </c>
      <c r="E351" s="3" t="s">
        <v>6147</v>
      </c>
      <c r="G351" s="3" t="str">
        <v>Soil Science</v>
      </c>
    </row>
    <row r="352" spans="1:7" x14ac:dyDescent="0.35">
      <c r="A352" t="s">
        <v>3168</v>
      </c>
      <c r="B352" t="s">
        <v>3169</v>
      </c>
      <c r="E352" s="3" t="s">
        <v>6148</v>
      </c>
      <c r="G352" s="3" t="str">
        <v>Soil Science and Plant Nutrition</v>
      </c>
    </row>
    <row r="353" spans="1:7" x14ac:dyDescent="0.35">
      <c r="A353" t="s">
        <v>3164</v>
      </c>
      <c r="B353" t="s">
        <v>3165</v>
      </c>
      <c r="E353" s="3" t="s">
        <v>6149</v>
      </c>
      <c r="G353" s="3" t="str">
        <v>Soil Science Society of America Journal</v>
      </c>
    </row>
    <row r="354" spans="1:7" x14ac:dyDescent="0.35">
      <c r="A354" t="s">
        <v>3170</v>
      </c>
      <c r="B354" t="s">
        <v>3171</v>
      </c>
      <c r="E354" s="3" t="s">
        <v>6150</v>
      </c>
      <c r="G354" s="3" t="str">
        <v>Soil Technology</v>
      </c>
    </row>
    <row r="355" spans="1:7" x14ac:dyDescent="0.35">
      <c r="A355" t="s">
        <v>3174</v>
      </c>
      <c r="B355" t="s">
        <v>3175</v>
      </c>
      <c r="E355" s="3" t="s">
        <v>6151</v>
      </c>
      <c r="G355" s="3" t="str">
        <v>Soil Use and Management</v>
      </c>
    </row>
    <row r="356" spans="1:7" x14ac:dyDescent="0.35">
      <c r="A356" t="s">
        <v>3139</v>
      </c>
      <c r="B356" t="s">
        <v>3140</v>
      </c>
      <c r="E356" s="3" t="s">
        <v>6152</v>
      </c>
      <c r="G356" s="3" t="str">
        <v>South African Journal of Animal Science</v>
      </c>
    </row>
    <row r="357" spans="1:7" x14ac:dyDescent="0.35">
      <c r="A357" t="s">
        <v>3141</v>
      </c>
      <c r="B357" t="s">
        <v>3140</v>
      </c>
      <c r="E357" s="3" t="s">
        <v>6153</v>
      </c>
      <c r="G357" s="3" t="str">
        <v>South African Journal of Animal Science-Suid-Afrikaanse Tydskrif Vir Veekunde</v>
      </c>
    </row>
    <row r="358" spans="1:7" x14ac:dyDescent="0.35">
      <c r="A358" t="s">
        <v>3142</v>
      </c>
      <c r="B358" t="s">
        <v>3143</v>
      </c>
      <c r="E358" s="3" t="s">
        <v>6154</v>
      </c>
      <c r="G358" s="3" t="str">
        <v>South African Journal of Enology and Viticulture</v>
      </c>
    </row>
    <row r="359" spans="1:7" x14ac:dyDescent="0.35">
      <c r="A359" t="s">
        <v>3144</v>
      </c>
      <c r="B359" t="s">
        <v>3145</v>
      </c>
      <c r="E359" s="3" t="s">
        <v>6155</v>
      </c>
      <c r="G359" s="3" t="str">
        <v>South African Journal of Plant and Soil</v>
      </c>
    </row>
    <row r="360" spans="1:7" x14ac:dyDescent="0.35">
      <c r="A360" t="s">
        <v>3156</v>
      </c>
      <c r="B360" t="s">
        <v>3157</v>
      </c>
      <c r="E360" s="3" t="s">
        <v>6156</v>
      </c>
      <c r="G360" s="3" t="str">
        <v>Spanish Journal of Agricultural Research</v>
      </c>
    </row>
    <row r="361" spans="1:7" x14ac:dyDescent="0.35">
      <c r="A361" t="s">
        <v>9223</v>
      </c>
      <c r="B361" t="s">
        <v>9224</v>
      </c>
      <c r="E361" s="3" t="s">
        <v>6157</v>
      </c>
      <c r="G361" s="3" t="str">
        <v>Sustainability</v>
      </c>
    </row>
    <row r="362" spans="1:7" x14ac:dyDescent="0.35">
      <c r="A362" t="s">
        <v>3152</v>
      </c>
      <c r="B362" t="s">
        <v>3153</v>
      </c>
      <c r="E362" s="3" t="s">
        <v>6158</v>
      </c>
      <c r="G362" s="3" t="str">
        <v>Sustainable Energy Technologies and Assessments</v>
      </c>
    </row>
    <row r="363" spans="1:7" x14ac:dyDescent="0.35">
      <c r="A363" t="s">
        <v>9720</v>
      </c>
      <c r="B363" t="s">
        <v>9721</v>
      </c>
      <c r="E363" s="3" t="s">
        <v>6159</v>
      </c>
      <c r="G363" s="3" t="str">
        <v>Sustainable Production and Consumption</v>
      </c>
    </row>
    <row r="364" spans="1:7" x14ac:dyDescent="0.35">
      <c r="A364" t="s">
        <v>10283</v>
      </c>
      <c r="B364" t="s">
        <v>10284</v>
      </c>
      <c r="E364" s="3" t="s">
        <v>6160</v>
      </c>
      <c r="G364" s="3" t="str">
        <v xml:space="preserve">Sustainable Water Resources Management_x000D_
</v>
      </c>
    </row>
    <row r="365" spans="1:7" x14ac:dyDescent="0.35">
      <c r="A365" t="s">
        <v>3180</v>
      </c>
      <c r="B365" t="s">
        <v>3181</v>
      </c>
      <c r="E365" s="3" t="s">
        <v>6161</v>
      </c>
      <c r="G365" s="3" t="str">
        <v>Symbiosis</v>
      </c>
    </row>
    <row r="366" spans="1:7" x14ac:dyDescent="0.35">
      <c r="A366" t="s">
        <v>13581</v>
      </c>
      <c r="B366" t="s">
        <v>13582</v>
      </c>
      <c r="E366" s="3" t="s">
        <v>6162</v>
      </c>
      <c r="G366" s="3" t="str">
        <v>Systematic Reviews in Pharmacy</v>
      </c>
    </row>
    <row r="367" spans="1:7" x14ac:dyDescent="0.35">
      <c r="A367" t="s">
        <v>3199</v>
      </c>
      <c r="B367" t="s">
        <v>9087</v>
      </c>
      <c r="E367" s="3" t="s">
        <v>6163</v>
      </c>
      <c r="G367" s="3" t="str">
        <v>Taiwan Water Conservancy</v>
      </c>
    </row>
    <row r="368" spans="1:7" x14ac:dyDescent="0.35">
      <c r="A368" t="s">
        <v>13583</v>
      </c>
      <c r="B368" t="s">
        <v>13584</v>
      </c>
      <c r="E368" s="3" t="s">
        <v>6164</v>
      </c>
      <c r="G368" s="3" t="str">
        <v xml:space="preserve">The Crop Journal </v>
      </c>
    </row>
    <row r="369" spans="1:7" x14ac:dyDescent="0.35">
      <c r="A369" t="s">
        <v>13585</v>
      </c>
      <c r="B369" t="s">
        <v>13586</v>
      </c>
      <c r="E369" s="3" t="s">
        <v>6165</v>
      </c>
      <c r="G369" s="3" t="str">
        <v>The Scientific World Journal</v>
      </c>
    </row>
    <row r="370" spans="1:7" x14ac:dyDescent="0.35">
      <c r="A370" t="s">
        <v>9225</v>
      </c>
      <c r="B370" t="s">
        <v>9226</v>
      </c>
      <c r="E370" s="3" t="s">
        <v>6166</v>
      </c>
      <c r="G370" s="3" t="str">
        <v>Trees, Forests and People</v>
      </c>
    </row>
    <row r="371" spans="1:7" x14ac:dyDescent="0.35">
      <c r="A371" t="s">
        <v>3195</v>
      </c>
      <c r="B371" t="s">
        <v>3196</v>
      </c>
      <c r="E371" s="3" t="s">
        <v>6167</v>
      </c>
      <c r="G371" s="3" t="str">
        <v>Tropenlandwirt</v>
      </c>
    </row>
    <row r="372" spans="1:7" x14ac:dyDescent="0.35">
      <c r="A372" t="s">
        <v>3182</v>
      </c>
      <c r="B372" t="s">
        <v>3183</v>
      </c>
      <c r="E372" s="3" t="s">
        <v>6168</v>
      </c>
      <c r="G372" s="3" t="str">
        <v>Tropical Agriculture</v>
      </c>
    </row>
    <row r="373" spans="1:7" x14ac:dyDescent="0.35">
      <c r="A373" t="s">
        <v>3197</v>
      </c>
      <c r="B373" t="s">
        <v>3198</v>
      </c>
      <c r="E373" s="3" t="s">
        <v>6169</v>
      </c>
      <c r="G373" s="3" t="str">
        <v>Tropical and Subtropical Agroecosystems</v>
      </c>
    </row>
    <row r="374" spans="1:7" x14ac:dyDescent="0.35">
      <c r="A374" t="s">
        <v>3184</v>
      </c>
      <c r="B374" t="s">
        <v>3185</v>
      </c>
      <c r="E374" s="3" t="s">
        <v>6170</v>
      </c>
      <c r="G374" s="3" t="str">
        <v>Tropical Animal Health and Production</v>
      </c>
    </row>
    <row r="375" spans="1:7" x14ac:dyDescent="0.35">
      <c r="A375" t="s">
        <v>3186</v>
      </c>
      <c r="B375" t="s">
        <v>3187</v>
      </c>
      <c r="E375" s="3" t="s">
        <v>6171</v>
      </c>
      <c r="G375" s="3" t="str">
        <v>Tropical Grasslands</v>
      </c>
    </row>
    <row r="376" spans="1:7" x14ac:dyDescent="0.35">
      <c r="A376" t="s">
        <v>3188</v>
      </c>
      <c r="B376" t="s">
        <v>3187</v>
      </c>
      <c r="E376" s="3" t="s">
        <v>6172</v>
      </c>
      <c r="G376" s="3" t="str">
        <v>Tropical Grasslands-Forrajes Tropicales</v>
      </c>
    </row>
    <row r="377" spans="1:7" x14ac:dyDescent="0.35">
      <c r="A377" t="s">
        <v>3191</v>
      </c>
      <c r="B377" t="s">
        <v>3192</v>
      </c>
      <c r="E377" s="3" t="s">
        <v>6173</v>
      </c>
      <c r="G377" s="3" t="str">
        <v>Tropical Pest Management</v>
      </c>
    </row>
    <row r="378" spans="1:7" x14ac:dyDescent="0.35">
      <c r="A378" t="s">
        <v>3193</v>
      </c>
      <c r="B378" t="s">
        <v>3194</v>
      </c>
      <c r="E378" s="3" t="s">
        <v>6174</v>
      </c>
      <c r="G378" s="3" t="str">
        <v>Tropical Plant Pathology</v>
      </c>
    </row>
    <row r="379" spans="1:7" x14ac:dyDescent="0.35">
      <c r="A379" t="s">
        <v>10285</v>
      </c>
      <c r="B379" t="s">
        <v>10286</v>
      </c>
      <c r="E379" s="3" t="s">
        <v>6175</v>
      </c>
      <c r="G379" s="3" t="str">
        <v>Tropicultura</v>
      </c>
    </row>
    <row r="380" spans="1:7" x14ac:dyDescent="0.35">
      <c r="A380" t="s">
        <v>3189</v>
      </c>
      <c r="B380" t="s">
        <v>3190</v>
      </c>
      <c r="E380" s="3" t="s">
        <v>6176</v>
      </c>
      <c r="G380" s="3" t="str">
        <v>Turkish Journal of Fisheries and Aquatic Sciences</v>
      </c>
    </row>
    <row r="381" spans="1:7" x14ac:dyDescent="0.35">
      <c r="A381" t="s">
        <v>10287</v>
      </c>
      <c r="B381" t="s">
        <v>10288</v>
      </c>
      <c r="E381" s="3" t="s">
        <v>6177</v>
      </c>
      <c r="G381" s="3" t="str">
        <v>Universal Journal of Agricultural Research</v>
      </c>
    </row>
    <row r="382" spans="1:7" x14ac:dyDescent="0.35">
      <c r="A382" t="s">
        <v>10289</v>
      </c>
      <c r="B382" t="s">
        <v>10290</v>
      </c>
      <c r="E382" s="3" t="s">
        <v>6178</v>
      </c>
      <c r="G382" s="3" t="str">
        <v>Vegetos</v>
      </c>
    </row>
    <row r="383" spans="1:7" x14ac:dyDescent="0.35">
      <c r="A383" t="s">
        <v>3200</v>
      </c>
      <c r="B383" t="s">
        <v>3201</v>
      </c>
      <c r="E383" s="3" t="s">
        <v>6179</v>
      </c>
      <c r="G383" s="3" t="str">
        <v>Veterinary Record</v>
      </c>
    </row>
    <row r="384" spans="1:7" x14ac:dyDescent="0.35">
      <c r="A384" t="s">
        <v>3202</v>
      </c>
      <c r="B384" t="s">
        <v>3203</v>
      </c>
      <c r="E384" s="3" t="s">
        <v>6180</v>
      </c>
      <c r="G384" s="3" t="str">
        <v>Veterinary Research Communications</v>
      </c>
    </row>
    <row r="385" spans="1:7" x14ac:dyDescent="0.35">
      <c r="A385" t="s">
        <v>10291</v>
      </c>
      <c r="B385" t="s">
        <v>10292</v>
      </c>
      <c r="E385" s="3" t="s">
        <v>6181</v>
      </c>
      <c r="G385" s="3" t="str">
        <v>Water</v>
      </c>
    </row>
    <row r="386" spans="1:7" x14ac:dyDescent="0.35">
      <c r="A386" t="s">
        <v>10295</v>
      </c>
      <c r="B386" t="s">
        <v>10296</v>
      </c>
      <c r="E386" s="3" t="s">
        <v>6182</v>
      </c>
      <c r="G386" s="3" t="str">
        <v>Water (Switzerland)</v>
      </c>
    </row>
    <row r="387" spans="1:7" x14ac:dyDescent="0.35">
      <c r="A387" t="s">
        <v>9088</v>
      </c>
      <c r="B387" t="s">
        <v>9089</v>
      </c>
      <c r="E387" s="3" t="s">
        <v>6183</v>
      </c>
      <c r="G387" s="3" t="str">
        <v>Water Conservation Science and Engineering</v>
      </c>
    </row>
    <row r="388" spans="1:7" x14ac:dyDescent="0.35">
      <c r="A388" t="s">
        <v>3208</v>
      </c>
      <c r="B388" t="s">
        <v>3209</v>
      </c>
      <c r="E388" s="3" t="s">
        <v>6184</v>
      </c>
      <c r="G388" s="3" t="str">
        <v>Water Sa</v>
      </c>
    </row>
    <row r="389" spans="1:7" x14ac:dyDescent="0.35">
      <c r="A389" t="s">
        <v>3210</v>
      </c>
      <c r="B389" t="s">
        <v>3211</v>
      </c>
      <c r="E389" s="3" t="s">
        <v>6185</v>
      </c>
      <c r="G389" s="3" t="str">
        <v>Water Science and Technology</v>
      </c>
    </row>
    <row r="390" spans="1:7" x14ac:dyDescent="0.35">
      <c r="A390" t="s">
        <v>10293</v>
      </c>
      <c r="B390" t="s">
        <v>10294</v>
      </c>
      <c r="E390" s="3" t="s">
        <v>6186</v>
      </c>
      <c r="G390" s="3" t="str">
        <v>Water, Air and Soil Pollution</v>
      </c>
    </row>
    <row r="391" spans="1:7" x14ac:dyDescent="0.35">
      <c r="A391" t="s">
        <v>9341</v>
      </c>
      <c r="B391" t="s">
        <v>9342</v>
      </c>
      <c r="E391" s="3" t="s">
        <v>6187</v>
      </c>
      <c r="G391" s="3" t="str">
        <v>Weed research</v>
      </c>
    </row>
    <row r="392" spans="1:7" x14ac:dyDescent="0.35">
      <c r="A392" t="s">
        <v>3204</v>
      </c>
      <c r="B392" t="s">
        <v>3205</v>
      </c>
      <c r="E392" s="3" t="s">
        <v>6188</v>
      </c>
      <c r="G392" s="3" t="str">
        <v>West African Journal of Applied Ecology</v>
      </c>
    </row>
    <row r="393" spans="1:7" x14ac:dyDescent="0.35">
      <c r="A393" t="s">
        <v>3206</v>
      </c>
      <c r="B393" t="s">
        <v>3207</v>
      </c>
      <c r="E393" s="3" t="s">
        <v>6189</v>
      </c>
      <c r="G393" s="3" t="str">
        <v>World Applied Sciences Journal</v>
      </c>
    </row>
    <row r="394" spans="1:7" x14ac:dyDescent="0.35">
      <c r="A394" t="s">
        <v>3212</v>
      </c>
      <c r="B394" t="s">
        <v>3213</v>
      </c>
      <c r="E394" s="3" t="s">
        <v>6190</v>
      </c>
      <c r="G394" s="3" t="str">
        <v>Zeitschrift fur Geomorphologie</v>
      </c>
    </row>
    <row r="395" spans="1:7" x14ac:dyDescent="0.35">
      <c r="A395" t="s">
        <v>3214</v>
      </c>
      <c r="B395" t="s">
        <v>3035</v>
      </c>
      <c r="E395" s="3" t="s">
        <v>6191</v>
      </c>
      <c r="G395" s="3" t="str">
        <v>Zeitschrift Fur Pflanzenernahrung Und Bodenkunde</v>
      </c>
    </row>
    <row r="396" spans="1:7" x14ac:dyDescent="0.35">
      <c r="A396" t="s">
        <v>3030</v>
      </c>
      <c r="B396" t="s">
        <v>3031</v>
      </c>
      <c r="E396" s="3" t="s">
        <v>6192</v>
      </c>
      <c r="G396" s="3" t="str">
        <v>Zeitschrift Fur Pflanzenkrankheiten Und Pflanzenschutz-Journal of Plant Diseases and Protection</v>
      </c>
    </row>
    <row r="397" spans="1:7" x14ac:dyDescent="0.35">
      <c r="E397" s="3" t="s">
        <v>6193</v>
      </c>
    </row>
    <row r="398" spans="1:7" x14ac:dyDescent="0.35">
      <c r="E398" s="3" t="s">
        <v>6194</v>
      </c>
    </row>
    <row r="399" spans="1:7" x14ac:dyDescent="0.35">
      <c r="E399" s="3" t="s">
        <v>6195</v>
      </c>
    </row>
    <row r="400" spans="1:7" x14ac:dyDescent="0.35">
      <c r="E400" s="3" t="s">
        <v>6196</v>
      </c>
    </row>
    <row r="401" spans="5:5" x14ac:dyDescent="0.35">
      <c r="E401" s="3" t="s">
        <v>6197</v>
      </c>
    </row>
    <row r="402" spans="5:5" x14ac:dyDescent="0.35">
      <c r="E402" s="3" t="s">
        <v>6198</v>
      </c>
    </row>
    <row r="403" spans="5:5" x14ac:dyDescent="0.35">
      <c r="E403" s="3" t="s">
        <v>6199</v>
      </c>
    </row>
    <row r="404" spans="5:5" x14ac:dyDescent="0.35">
      <c r="E404" s="3" t="s">
        <v>6200</v>
      </c>
    </row>
    <row r="405" spans="5:5" x14ac:dyDescent="0.35">
      <c r="E405" s="3" t="s">
        <v>6201</v>
      </c>
    </row>
    <row r="406" spans="5:5" x14ac:dyDescent="0.35">
      <c r="E406" s="3" t="s">
        <v>6202</v>
      </c>
    </row>
    <row r="407" spans="5:5" x14ac:dyDescent="0.35">
      <c r="E407" s="3" t="s">
        <v>6203</v>
      </c>
    </row>
    <row r="408" spans="5:5" x14ac:dyDescent="0.35">
      <c r="E408" s="3" t="s">
        <v>6204</v>
      </c>
    </row>
    <row r="409" spans="5:5" x14ac:dyDescent="0.35">
      <c r="E409" s="3" t="s">
        <v>6205</v>
      </c>
    </row>
    <row r="410" spans="5:5" x14ac:dyDescent="0.35">
      <c r="E410" s="3" t="s">
        <v>6206</v>
      </c>
    </row>
    <row r="411" spans="5:5" x14ac:dyDescent="0.35">
      <c r="E411" s="3" t="s">
        <v>6207</v>
      </c>
    </row>
    <row r="412" spans="5:5" x14ac:dyDescent="0.35">
      <c r="E412" s="3" t="s">
        <v>6208</v>
      </c>
    </row>
    <row r="413" spans="5:5" x14ac:dyDescent="0.35">
      <c r="E413" s="3" t="s">
        <v>6209</v>
      </c>
    </row>
    <row r="414" spans="5:5" x14ac:dyDescent="0.35">
      <c r="E414" s="3" t="s">
        <v>6210</v>
      </c>
    </row>
    <row r="415" spans="5:5" x14ac:dyDescent="0.35">
      <c r="E415" s="3" t="s">
        <v>6211</v>
      </c>
    </row>
    <row r="416" spans="5:5" x14ac:dyDescent="0.35">
      <c r="E416" s="3" t="s">
        <v>6212</v>
      </c>
    </row>
    <row r="417" spans="5:5" x14ac:dyDescent="0.35">
      <c r="E417" s="3" t="s">
        <v>6213</v>
      </c>
    </row>
    <row r="418" spans="5:5" x14ac:dyDescent="0.35">
      <c r="E418" s="3" t="s">
        <v>6214</v>
      </c>
    </row>
    <row r="419" spans="5:5" x14ac:dyDescent="0.35">
      <c r="E419" s="3" t="s">
        <v>6215</v>
      </c>
    </row>
    <row r="420" spans="5:5" x14ac:dyDescent="0.35">
      <c r="E420" s="3" t="s">
        <v>6216</v>
      </c>
    </row>
    <row r="421" spans="5:5" x14ac:dyDescent="0.35">
      <c r="E421" s="3" t="s">
        <v>6217</v>
      </c>
    </row>
    <row r="422" spans="5:5" x14ac:dyDescent="0.35">
      <c r="E422" s="3" t="s">
        <v>6218</v>
      </c>
    </row>
    <row r="423" spans="5:5" x14ac:dyDescent="0.35">
      <c r="E423" s="3" t="s">
        <v>6219</v>
      </c>
    </row>
    <row r="424" spans="5:5" x14ac:dyDescent="0.35">
      <c r="E424" s="3" t="s">
        <v>6220</v>
      </c>
    </row>
    <row r="425" spans="5:5" x14ac:dyDescent="0.35">
      <c r="E425" s="3" t="s">
        <v>6221</v>
      </c>
    </row>
    <row r="426" spans="5:5" x14ac:dyDescent="0.35">
      <c r="E426" s="3" t="s">
        <v>6222</v>
      </c>
    </row>
    <row r="427" spans="5:5" x14ac:dyDescent="0.35">
      <c r="E427" s="3" t="s">
        <v>6223</v>
      </c>
    </row>
    <row r="428" spans="5:5" x14ac:dyDescent="0.35">
      <c r="E428" s="3" t="s">
        <v>6224</v>
      </c>
    </row>
    <row r="429" spans="5:5" x14ac:dyDescent="0.35">
      <c r="E429" s="3" t="s">
        <v>6225</v>
      </c>
    </row>
    <row r="430" spans="5:5" x14ac:dyDescent="0.35">
      <c r="E430" s="3" t="s">
        <v>6226</v>
      </c>
    </row>
    <row r="431" spans="5:5" x14ac:dyDescent="0.35">
      <c r="E431" s="3" t="s">
        <v>6227</v>
      </c>
    </row>
    <row r="432" spans="5:5" x14ac:dyDescent="0.35">
      <c r="E432" s="3" t="s">
        <v>6228</v>
      </c>
    </row>
    <row r="433" spans="5:5" x14ac:dyDescent="0.35">
      <c r="E433" s="3" t="s">
        <v>6229</v>
      </c>
    </row>
    <row r="434" spans="5:5" x14ac:dyDescent="0.35">
      <c r="E434" s="3" t="s">
        <v>6230</v>
      </c>
    </row>
    <row r="435" spans="5:5" x14ac:dyDescent="0.35">
      <c r="E435" s="3" t="s">
        <v>6231</v>
      </c>
    </row>
    <row r="436" spans="5:5" x14ac:dyDescent="0.35">
      <c r="E436" s="3" t="s">
        <v>6232</v>
      </c>
    </row>
    <row r="437" spans="5:5" x14ac:dyDescent="0.35">
      <c r="E437" s="3" t="s">
        <v>6233</v>
      </c>
    </row>
    <row r="438" spans="5:5" x14ac:dyDescent="0.35">
      <c r="E438" s="3" t="s">
        <v>6234</v>
      </c>
    </row>
    <row r="439" spans="5:5" x14ac:dyDescent="0.35">
      <c r="E439" s="3" t="s">
        <v>6235</v>
      </c>
    </row>
    <row r="440" spans="5:5" x14ac:dyDescent="0.35">
      <c r="E440" s="3" t="s">
        <v>6236</v>
      </c>
    </row>
    <row r="441" spans="5:5" x14ac:dyDescent="0.35">
      <c r="E441" s="3" t="s">
        <v>6237</v>
      </c>
    </row>
    <row r="442" spans="5:5" x14ac:dyDescent="0.35">
      <c r="E442" s="3" t="s">
        <v>6238</v>
      </c>
    </row>
    <row r="443" spans="5:5" x14ac:dyDescent="0.35">
      <c r="E443" s="3" t="s">
        <v>6239</v>
      </c>
    </row>
    <row r="444" spans="5:5" x14ac:dyDescent="0.35">
      <c r="E444" s="3" t="s">
        <v>6240</v>
      </c>
    </row>
    <row r="445" spans="5:5" x14ac:dyDescent="0.35">
      <c r="E445" s="3" t="s">
        <v>6241</v>
      </c>
    </row>
    <row r="446" spans="5:5" x14ac:dyDescent="0.35">
      <c r="E446" s="3" t="s">
        <v>6242</v>
      </c>
    </row>
    <row r="447" spans="5:5" x14ac:dyDescent="0.35">
      <c r="E447" s="3" t="s">
        <v>6243</v>
      </c>
    </row>
    <row r="448" spans="5:5" x14ac:dyDescent="0.35">
      <c r="E448" s="3" t="s">
        <v>6244</v>
      </c>
    </row>
    <row r="449" spans="5:5" x14ac:dyDescent="0.35">
      <c r="E449" s="3" t="s">
        <v>6245</v>
      </c>
    </row>
    <row r="450" spans="5:5" x14ac:dyDescent="0.35">
      <c r="E450" s="3" t="s">
        <v>6246</v>
      </c>
    </row>
    <row r="451" spans="5:5" x14ac:dyDescent="0.35">
      <c r="E451" s="3" t="s">
        <v>6247</v>
      </c>
    </row>
    <row r="452" spans="5:5" x14ac:dyDescent="0.35">
      <c r="E452" s="3" t="s">
        <v>6248</v>
      </c>
    </row>
    <row r="453" spans="5:5" x14ac:dyDescent="0.35">
      <c r="E453" s="3" t="s">
        <v>6249</v>
      </c>
    </row>
    <row r="454" spans="5:5" x14ac:dyDescent="0.35">
      <c r="E454" s="3" t="s">
        <v>6250</v>
      </c>
    </row>
    <row r="455" spans="5:5" x14ac:dyDescent="0.35">
      <c r="E455" s="3" t="s">
        <v>6251</v>
      </c>
    </row>
    <row r="456" spans="5:5" x14ac:dyDescent="0.35">
      <c r="E456" s="3" t="s">
        <v>6252</v>
      </c>
    </row>
    <row r="457" spans="5:5" x14ac:dyDescent="0.35">
      <c r="E457" s="3" t="s">
        <v>6253</v>
      </c>
    </row>
    <row r="458" spans="5:5" x14ac:dyDescent="0.35">
      <c r="E458" s="3" t="s">
        <v>6254</v>
      </c>
    </row>
    <row r="459" spans="5:5" x14ac:dyDescent="0.35">
      <c r="E459" s="3" t="s">
        <v>6255</v>
      </c>
    </row>
    <row r="460" spans="5:5" x14ac:dyDescent="0.35">
      <c r="E460" s="3" t="s">
        <v>6256</v>
      </c>
    </row>
    <row r="461" spans="5:5" x14ac:dyDescent="0.35">
      <c r="E461" s="3" t="s">
        <v>6257</v>
      </c>
    </row>
    <row r="462" spans="5:5" x14ac:dyDescent="0.35">
      <c r="E462" s="3" t="s">
        <v>6258</v>
      </c>
    </row>
    <row r="463" spans="5:5" x14ac:dyDescent="0.35">
      <c r="E463" s="3" t="s">
        <v>6259</v>
      </c>
    </row>
    <row r="464" spans="5:5" x14ac:dyDescent="0.35">
      <c r="E464" s="3" t="s">
        <v>6260</v>
      </c>
    </row>
    <row r="465" spans="5:5" x14ac:dyDescent="0.35">
      <c r="E465" s="3" t="s">
        <v>6261</v>
      </c>
    </row>
    <row r="466" spans="5:5" x14ac:dyDescent="0.35">
      <c r="E466" s="3" t="s">
        <v>6262</v>
      </c>
    </row>
    <row r="467" spans="5:5" x14ac:dyDescent="0.35">
      <c r="E467" s="3" t="s">
        <v>6263</v>
      </c>
    </row>
    <row r="468" spans="5:5" x14ac:dyDescent="0.35">
      <c r="E468" s="3" t="s">
        <v>6264</v>
      </c>
    </row>
    <row r="469" spans="5:5" x14ac:dyDescent="0.35">
      <c r="E469" s="3" t="s">
        <v>6265</v>
      </c>
    </row>
    <row r="470" spans="5:5" x14ac:dyDescent="0.35">
      <c r="E470" s="3" t="s">
        <v>6266</v>
      </c>
    </row>
    <row r="471" spans="5:5" x14ac:dyDescent="0.35">
      <c r="E471" s="3" t="s">
        <v>6267</v>
      </c>
    </row>
    <row r="472" spans="5:5" x14ac:dyDescent="0.35">
      <c r="E472" s="3" t="s">
        <v>6268</v>
      </c>
    </row>
    <row r="473" spans="5:5" x14ac:dyDescent="0.35">
      <c r="E473" s="3" t="s">
        <v>6269</v>
      </c>
    </row>
    <row r="474" spans="5:5" x14ac:dyDescent="0.35">
      <c r="E474" s="3" t="s">
        <v>6270</v>
      </c>
    </row>
    <row r="475" spans="5:5" x14ac:dyDescent="0.35">
      <c r="E475" s="3" t="s">
        <v>6271</v>
      </c>
    </row>
    <row r="476" spans="5:5" x14ac:dyDescent="0.35">
      <c r="E476" s="3" t="s">
        <v>6272</v>
      </c>
    </row>
    <row r="477" spans="5:5" x14ac:dyDescent="0.35">
      <c r="E477" s="3" t="s">
        <v>6273</v>
      </c>
    </row>
    <row r="478" spans="5:5" x14ac:dyDescent="0.35">
      <c r="E478" s="3" t="s">
        <v>6274</v>
      </c>
    </row>
    <row r="479" spans="5:5" x14ac:dyDescent="0.35">
      <c r="E479" s="3" t="s">
        <v>6275</v>
      </c>
    </row>
    <row r="480" spans="5:5" x14ac:dyDescent="0.35">
      <c r="E480" s="3" t="s">
        <v>6276</v>
      </c>
    </row>
    <row r="481" spans="5:5" x14ac:dyDescent="0.35">
      <c r="E481" s="3" t="s">
        <v>6277</v>
      </c>
    </row>
    <row r="482" spans="5:5" x14ac:dyDescent="0.35">
      <c r="E482" s="3" t="s">
        <v>6278</v>
      </c>
    </row>
    <row r="483" spans="5:5" x14ac:dyDescent="0.35">
      <c r="E483" s="3" t="s">
        <v>6279</v>
      </c>
    </row>
    <row r="484" spans="5:5" x14ac:dyDescent="0.35">
      <c r="E484" s="3" t="s">
        <v>6280</v>
      </c>
    </row>
    <row r="485" spans="5:5" x14ac:dyDescent="0.35">
      <c r="E485" s="3" t="s">
        <v>6281</v>
      </c>
    </row>
    <row r="486" spans="5:5" x14ac:dyDescent="0.35">
      <c r="E486" s="3" t="s">
        <v>6282</v>
      </c>
    </row>
    <row r="487" spans="5:5" x14ac:dyDescent="0.35">
      <c r="E487" s="3" t="s">
        <v>6283</v>
      </c>
    </row>
    <row r="488" spans="5:5" x14ac:dyDescent="0.35">
      <c r="E488" s="3" t="s">
        <v>6284</v>
      </c>
    </row>
    <row r="489" spans="5:5" x14ac:dyDescent="0.35">
      <c r="E489" s="3" t="s">
        <v>6285</v>
      </c>
    </row>
    <row r="490" spans="5:5" x14ac:dyDescent="0.35">
      <c r="E490" s="3" t="s">
        <v>6286</v>
      </c>
    </row>
    <row r="491" spans="5:5" x14ac:dyDescent="0.35">
      <c r="E491" s="3" t="s">
        <v>6287</v>
      </c>
    </row>
    <row r="492" spans="5:5" x14ac:dyDescent="0.35">
      <c r="E492" s="3" t="s">
        <v>6288</v>
      </c>
    </row>
    <row r="493" spans="5:5" x14ac:dyDescent="0.35">
      <c r="E493" s="3" t="s">
        <v>6289</v>
      </c>
    </row>
    <row r="494" spans="5:5" x14ac:dyDescent="0.35">
      <c r="E494" s="3" t="s">
        <v>6290</v>
      </c>
    </row>
    <row r="495" spans="5:5" x14ac:dyDescent="0.35">
      <c r="E495" s="3" t="s">
        <v>6291</v>
      </c>
    </row>
    <row r="496" spans="5:5" x14ac:dyDescent="0.35">
      <c r="E496" s="3" t="s">
        <v>6292</v>
      </c>
    </row>
    <row r="497" spans="5:5" x14ac:dyDescent="0.35">
      <c r="E497" s="3" t="s">
        <v>6293</v>
      </c>
    </row>
    <row r="498" spans="5:5" x14ac:dyDescent="0.35">
      <c r="E498" s="3" t="s">
        <v>6294</v>
      </c>
    </row>
    <row r="499" spans="5:5" x14ac:dyDescent="0.35">
      <c r="E499" s="3" t="s">
        <v>6295</v>
      </c>
    </row>
    <row r="500" spans="5:5" x14ac:dyDescent="0.35">
      <c r="E500" s="3" t="s">
        <v>6296</v>
      </c>
    </row>
    <row r="501" spans="5:5" x14ac:dyDescent="0.35">
      <c r="E501" s="3" t="s">
        <v>6297</v>
      </c>
    </row>
    <row r="502" spans="5:5" x14ac:dyDescent="0.35">
      <c r="E502" s="3" t="s">
        <v>6298</v>
      </c>
    </row>
    <row r="503" spans="5:5" x14ac:dyDescent="0.35">
      <c r="E503" s="3" t="s">
        <v>6299</v>
      </c>
    </row>
    <row r="504" spans="5:5" x14ac:dyDescent="0.35">
      <c r="E504" s="3" t="s">
        <v>6300</v>
      </c>
    </row>
    <row r="505" spans="5:5" x14ac:dyDescent="0.35">
      <c r="E505" s="3" t="s">
        <v>6301</v>
      </c>
    </row>
    <row r="506" spans="5:5" x14ac:dyDescent="0.35">
      <c r="E506" s="3" t="s">
        <v>6302</v>
      </c>
    </row>
    <row r="507" spans="5:5" x14ac:dyDescent="0.35">
      <c r="E507" s="3" t="s">
        <v>6303</v>
      </c>
    </row>
    <row r="508" spans="5:5" x14ac:dyDescent="0.35">
      <c r="E508" s="3" t="s">
        <v>6304</v>
      </c>
    </row>
    <row r="509" spans="5:5" x14ac:dyDescent="0.35">
      <c r="E509" s="3" t="s">
        <v>6305</v>
      </c>
    </row>
    <row r="510" spans="5:5" x14ac:dyDescent="0.35">
      <c r="E510" s="3" t="s">
        <v>6306</v>
      </c>
    </row>
    <row r="511" spans="5:5" x14ac:dyDescent="0.35">
      <c r="E511" s="3" t="s">
        <v>6307</v>
      </c>
    </row>
    <row r="512" spans="5:5" x14ac:dyDescent="0.35">
      <c r="E512" s="3" t="s">
        <v>6308</v>
      </c>
    </row>
    <row r="513" spans="5:5" x14ac:dyDescent="0.35">
      <c r="E513" s="3" t="s">
        <v>6309</v>
      </c>
    </row>
    <row r="514" spans="5:5" x14ac:dyDescent="0.35">
      <c r="E514" s="3" t="s">
        <v>6310</v>
      </c>
    </row>
    <row r="515" spans="5:5" x14ac:dyDescent="0.35">
      <c r="E515" s="3" t="s">
        <v>6311</v>
      </c>
    </row>
    <row r="516" spans="5:5" x14ac:dyDescent="0.35">
      <c r="E516" s="3" t="s">
        <v>6312</v>
      </c>
    </row>
    <row r="517" spans="5:5" x14ac:dyDescent="0.35">
      <c r="E517" s="3" t="s">
        <v>6313</v>
      </c>
    </row>
    <row r="518" spans="5:5" x14ac:dyDescent="0.35">
      <c r="E518" s="3" t="s">
        <v>6314</v>
      </c>
    </row>
    <row r="519" spans="5:5" x14ac:dyDescent="0.35">
      <c r="E519" s="3" t="s">
        <v>6315</v>
      </c>
    </row>
    <row r="520" spans="5:5" x14ac:dyDescent="0.35">
      <c r="E520" s="3" t="s">
        <v>6316</v>
      </c>
    </row>
    <row r="521" spans="5:5" x14ac:dyDescent="0.35">
      <c r="E521" s="3" t="s">
        <v>6317</v>
      </c>
    </row>
    <row r="522" spans="5:5" x14ac:dyDescent="0.35">
      <c r="E522" s="3" t="s">
        <v>6318</v>
      </c>
    </row>
    <row r="523" spans="5:5" x14ac:dyDescent="0.35">
      <c r="E523" s="3" t="s">
        <v>6319</v>
      </c>
    </row>
    <row r="524" spans="5:5" x14ac:dyDescent="0.35">
      <c r="E524" s="3" t="s">
        <v>6320</v>
      </c>
    </row>
    <row r="525" spans="5:5" x14ac:dyDescent="0.35">
      <c r="E525" s="3" t="s">
        <v>6321</v>
      </c>
    </row>
    <row r="526" spans="5:5" x14ac:dyDescent="0.35">
      <c r="E526" s="3" t="s">
        <v>6322</v>
      </c>
    </row>
    <row r="527" spans="5:5" x14ac:dyDescent="0.35">
      <c r="E527" s="3" t="s">
        <v>6323</v>
      </c>
    </row>
    <row r="528" spans="5:5" x14ac:dyDescent="0.35">
      <c r="E528" s="3" t="s">
        <v>6324</v>
      </c>
    </row>
    <row r="529" spans="5:5" x14ac:dyDescent="0.35">
      <c r="E529" s="3" t="s">
        <v>6325</v>
      </c>
    </row>
    <row r="530" spans="5:5" x14ac:dyDescent="0.35">
      <c r="E530" s="3" t="s">
        <v>6326</v>
      </c>
    </row>
    <row r="531" spans="5:5" x14ac:dyDescent="0.35">
      <c r="E531" s="3" t="s">
        <v>6327</v>
      </c>
    </row>
    <row r="532" spans="5:5" x14ac:dyDescent="0.35">
      <c r="E532" s="3" t="s">
        <v>6328</v>
      </c>
    </row>
    <row r="533" spans="5:5" x14ac:dyDescent="0.35">
      <c r="E533" s="3" t="s">
        <v>6329</v>
      </c>
    </row>
    <row r="534" spans="5:5" x14ac:dyDescent="0.35">
      <c r="E534" s="3" t="s">
        <v>6330</v>
      </c>
    </row>
    <row r="535" spans="5:5" x14ac:dyDescent="0.35">
      <c r="E535" s="3" t="s">
        <v>6331</v>
      </c>
    </row>
    <row r="536" spans="5:5" x14ac:dyDescent="0.35">
      <c r="E536" s="3" t="s">
        <v>6332</v>
      </c>
    </row>
    <row r="537" spans="5:5" x14ac:dyDescent="0.35">
      <c r="E537" s="3" t="s">
        <v>6333</v>
      </c>
    </row>
    <row r="538" spans="5:5" x14ac:dyDescent="0.35">
      <c r="E538" s="3" t="s">
        <v>6334</v>
      </c>
    </row>
    <row r="539" spans="5:5" x14ac:dyDescent="0.35">
      <c r="E539" s="3" t="s">
        <v>6335</v>
      </c>
    </row>
    <row r="540" spans="5:5" x14ac:dyDescent="0.35">
      <c r="E540" s="3" t="s">
        <v>6336</v>
      </c>
    </row>
    <row r="541" spans="5:5" x14ac:dyDescent="0.35">
      <c r="E541" s="3" t="s">
        <v>6337</v>
      </c>
    </row>
    <row r="542" spans="5:5" x14ac:dyDescent="0.35">
      <c r="E542" s="3" t="s">
        <v>6338</v>
      </c>
    </row>
    <row r="543" spans="5:5" x14ac:dyDescent="0.35">
      <c r="E543" s="3" t="s">
        <v>6339</v>
      </c>
    </row>
    <row r="544" spans="5:5" x14ac:dyDescent="0.35">
      <c r="E544" s="3" t="s">
        <v>6340</v>
      </c>
    </row>
    <row r="545" spans="5:5" x14ac:dyDescent="0.35">
      <c r="E545" s="3" t="s">
        <v>6341</v>
      </c>
    </row>
    <row r="546" spans="5:5" x14ac:dyDescent="0.35">
      <c r="E546" s="3" t="s">
        <v>6342</v>
      </c>
    </row>
    <row r="547" spans="5:5" x14ac:dyDescent="0.35">
      <c r="E547" s="3" t="s">
        <v>6343</v>
      </c>
    </row>
    <row r="548" spans="5:5" x14ac:dyDescent="0.35">
      <c r="E548" s="3" t="s">
        <v>6344</v>
      </c>
    </row>
    <row r="549" spans="5:5" x14ac:dyDescent="0.35">
      <c r="E549" s="3" t="s">
        <v>6345</v>
      </c>
    </row>
    <row r="550" spans="5:5" x14ac:dyDescent="0.35">
      <c r="E550" s="3" t="s">
        <v>6346</v>
      </c>
    </row>
    <row r="551" spans="5:5" x14ac:dyDescent="0.35">
      <c r="E551" s="3" t="s">
        <v>6347</v>
      </c>
    </row>
    <row r="552" spans="5:5" x14ac:dyDescent="0.35">
      <c r="E552" s="3" t="s">
        <v>6348</v>
      </c>
    </row>
    <row r="553" spans="5:5" x14ac:dyDescent="0.35">
      <c r="E553" s="3" t="s">
        <v>6349</v>
      </c>
    </row>
    <row r="554" spans="5:5" x14ac:dyDescent="0.35">
      <c r="E554" s="3" t="s">
        <v>6350</v>
      </c>
    </row>
    <row r="555" spans="5:5" x14ac:dyDescent="0.35">
      <c r="E555" s="3" t="s">
        <v>6351</v>
      </c>
    </row>
    <row r="556" spans="5:5" x14ac:dyDescent="0.35">
      <c r="E556" s="3" t="s">
        <v>6352</v>
      </c>
    </row>
    <row r="557" spans="5:5" x14ac:dyDescent="0.35">
      <c r="E557" s="3" t="s">
        <v>6353</v>
      </c>
    </row>
    <row r="558" spans="5:5" x14ac:dyDescent="0.35">
      <c r="E558" s="3" t="s">
        <v>6354</v>
      </c>
    </row>
    <row r="559" spans="5:5" x14ac:dyDescent="0.35">
      <c r="E559" s="3" t="s">
        <v>6355</v>
      </c>
    </row>
    <row r="560" spans="5:5" x14ac:dyDescent="0.35">
      <c r="E560" s="3" t="s">
        <v>6356</v>
      </c>
    </row>
    <row r="561" spans="5:5" x14ac:dyDescent="0.35">
      <c r="E561" s="3" t="s">
        <v>6357</v>
      </c>
    </row>
    <row r="562" spans="5:5" x14ac:dyDescent="0.35">
      <c r="E562" s="3" t="s">
        <v>6358</v>
      </c>
    </row>
    <row r="563" spans="5:5" x14ac:dyDescent="0.35">
      <c r="E563" s="3" t="s">
        <v>6359</v>
      </c>
    </row>
    <row r="564" spans="5:5" x14ac:dyDescent="0.35">
      <c r="E564" s="3" t="s">
        <v>6360</v>
      </c>
    </row>
    <row r="565" spans="5:5" x14ac:dyDescent="0.35">
      <c r="E565" s="3" t="s">
        <v>6361</v>
      </c>
    </row>
    <row r="566" spans="5:5" x14ac:dyDescent="0.35">
      <c r="E566" s="3" t="s">
        <v>6362</v>
      </c>
    </row>
    <row r="567" spans="5:5" x14ac:dyDescent="0.35">
      <c r="E567" s="3" t="s">
        <v>6363</v>
      </c>
    </row>
    <row r="568" spans="5:5" x14ac:dyDescent="0.35">
      <c r="E568" s="3" t="s">
        <v>6364</v>
      </c>
    </row>
    <row r="569" spans="5:5" x14ac:dyDescent="0.35">
      <c r="E569" s="3" t="s">
        <v>6365</v>
      </c>
    </row>
    <row r="570" spans="5:5" x14ac:dyDescent="0.35">
      <c r="E570" s="3" t="s">
        <v>6366</v>
      </c>
    </row>
    <row r="571" spans="5:5" x14ac:dyDescent="0.35">
      <c r="E571" s="3" t="s">
        <v>6367</v>
      </c>
    </row>
    <row r="572" spans="5:5" x14ac:dyDescent="0.35">
      <c r="E572" s="3" t="s">
        <v>6368</v>
      </c>
    </row>
    <row r="573" spans="5:5" x14ac:dyDescent="0.35">
      <c r="E573" s="3" t="s">
        <v>6369</v>
      </c>
    </row>
    <row r="574" spans="5:5" x14ac:dyDescent="0.35">
      <c r="E574" s="3" t="s">
        <v>6370</v>
      </c>
    </row>
    <row r="575" spans="5:5" x14ac:dyDescent="0.35">
      <c r="E575" s="3" t="s">
        <v>6371</v>
      </c>
    </row>
    <row r="576" spans="5:5" x14ac:dyDescent="0.35">
      <c r="E576" s="3" t="s">
        <v>6372</v>
      </c>
    </row>
    <row r="577" spans="5:5" x14ac:dyDescent="0.35">
      <c r="E577" s="3" t="s">
        <v>6373</v>
      </c>
    </row>
    <row r="578" spans="5:5" x14ac:dyDescent="0.35">
      <c r="E578" s="3" t="s">
        <v>6374</v>
      </c>
    </row>
    <row r="579" spans="5:5" x14ac:dyDescent="0.35">
      <c r="E579" s="3" t="s">
        <v>6375</v>
      </c>
    </row>
    <row r="580" spans="5:5" x14ac:dyDescent="0.35">
      <c r="E580" s="3" t="s">
        <v>6376</v>
      </c>
    </row>
    <row r="581" spans="5:5" x14ac:dyDescent="0.35">
      <c r="E581" s="3" t="s">
        <v>6377</v>
      </c>
    </row>
    <row r="582" spans="5:5" x14ac:dyDescent="0.35">
      <c r="E582" s="3" t="s">
        <v>6378</v>
      </c>
    </row>
    <row r="583" spans="5:5" x14ac:dyDescent="0.35">
      <c r="E583" s="3" t="s">
        <v>6379</v>
      </c>
    </row>
    <row r="584" spans="5:5" x14ac:dyDescent="0.35">
      <c r="E584" s="3" t="s">
        <v>6380</v>
      </c>
    </row>
    <row r="585" spans="5:5" x14ac:dyDescent="0.35">
      <c r="E585" s="3" t="s">
        <v>6381</v>
      </c>
    </row>
    <row r="586" spans="5:5" x14ac:dyDescent="0.35">
      <c r="E586" s="3" t="s">
        <v>6382</v>
      </c>
    </row>
    <row r="587" spans="5:5" x14ac:dyDescent="0.35">
      <c r="E587" s="3" t="s">
        <v>6383</v>
      </c>
    </row>
    <row r="588" spans="5:5" x14ac:dyDescent="0.35">
      <c r="E588" s="3" t="s">
        <v>6384</v>
      </c>
    </row>
    <row r="589" spans="5:5" x14ac:dyDescent="0.35">
      <c r="E589" s="3" t="s">
        <v>6385</v>
      </c>
    </row>
    <row r="590" spans="5:5" x14ac:dyDescent="0.35">
      <c r="E590" s="3" t="s">
        <v>6386</v>
      </c>
    </row>
    <row r="591" spans="5:5" x14ac:dyDescent="0.35">
      <c r="E591" s="3" t="s">
        <v>6387</v>
      </c>
    </row>
    <row r="592" spans="5:5" x14ac:dyDescent="0.35">
      <c r="E592" s="3" t="s">
        <v>6388</v>
      </c>
    </row>
    <row r="593" spans="5:5" x14ac:dyDescent="0.35">
      <c r="E593" s="3" t="s">
        <v>6389</v>
      </c>
    </row>
    <row r="594" spans="5:5" x14ac:dyDescent="0.35">
      <c r="E594" s="3" t="s">
        <v>6390</v>
      </c>
    </row>
    <row r="595" spans="5:5" x14ac:dyDescent="0.35">
      <c r="E595" s="3" t="s">
        <v>6391</v>
      </c>
    </row>
    <row r="596" spans="5:5" x14ac:dyDescent="0.35">
      <c r="E596" s="3" t="s">
        <v>6392</v>
      </c>
    </row>
    <row r="597" spans="5:5" x14ac:dyDescent="0.35">
      <c r="E597" s="3" t="s">
        <v>6393</v>
      </c>
    </row>
    <row r="598" spans="5:5" x14ac:dyDescent="0.35">
      <c r="E598" s="3" t="s">
        <v>6394</v>
      </c>
    </row>
    <row r="599" spans="5:5" x14ac:dyDescent="0.35">
      <c r="E599" s="3" t="s">
        <v>6395</v>
      </c>
    </row>
    <row r="600" spans="5:5" x14ac:dyDescent="0.35">
      <c r="E600" s="3" t="s">
        <v>6396</v>
      </c>
    </row>
    <row r="601" spans="5:5" x14ac:dyDescent="0.35">
      <c r="E601" s="3" t="s">
        <v>6397</v>
      </c>
    </row>
    <row r="602" spans="5:5" x14ac:dyDescent="0.35">
      <c r="E602" s="3" t="s">
        <v>6398</v>
      </c>
    </row>
    <row r="603" spans="5:5" x14ac:dyDescent="0.35">
      <c r="E603" s="3" t="s">
        <v>6399</v>
      </c>
    </row>
    <row r="604" spans="5:5" x14ac:dyDescent="0.35">
      <c r="E604" s="3" t="s">
        <v>6400</v>
      </c>
    </row>
    <row r="605" spans="5:5" x14ac:dyDescent="0.35">
      <c r="E605" s="3" t="s">
        <v>6401</v>
      </c>
    </row>
    <row r="606" spans="5:5" x14ac:dyDescent="0.35">
      <c r="E606" s="3" t="s">
        <v>6402</v>
      </c>
    </row>
    <row r="607" spans="5:5" x14ac:dyDescent="0.35">
      <c r="E607" s="3" t="s">
        <v>6403</v>
      </c>
    </row>
    <row r="608" spans="5:5" x14ac:dyDescent="0.35">
      <c r="E608" s="3" t="s">
        <v>6404</v>
      </c>
    </row>
    <row r="609" spans="5:5" x14ac:dyDescent="0.35">
      <c r="E609" s="3" t="s">
        <v>6405</v>
      </c>
    </row>
    <row r="610" spans="5:5" x14ac:dyDescent="0.35">
      <c r="E610" s="3" t="s">
        <v>6406</v>
      </c>
    </row>
    <row r="611" spans="5:5" x14ac:dyDescent="0.35">
      <c r="E611" s="3" t="s">
        <v>6407</v>
      </c>
    </row>
    <row r="612" spans="5:5" x14ac:dyDescent="0.35">
      <c r="E612" s="3" t="s">
        <v>6408</v>
      </c>
    </row>
    <row r="613" spans="5:5" x14ac:dyDescent="0.35">
      <c r="E613" s="3" t="s">
        <v>6409</v>
      </c>
    </row>
    <row r="614" spans="5:5" x14ac:dyDescent="0.35">
      <c r="E614" s="3" t="s">
        <v>6410</v>
      </c>
    </row>
    <row r="615" spans="5:5" x14ac:dyDescent="0.35">
      <c r="E615" s="3" t="s">
        <v>6411</v>
      </c>
    </row>
    <row r="616" spans="5:5" x14ac:dyDescent="0.35">
      <c r="E616" s="3" t="s">
        <v>6412</v>
      </c>
    </row>
    <row r="617" spans="5:5" x14ac:dyDescent="0.35">
      <c r="E617" s="3" t="s">
        <v>6413</v>
      </c>
    </row>
    <row r="618" spans="5:5" x14ac:dyDescent="0.35">
      <c r="E618" s="3" t="s">
        <v>6414</v>
      </c>
    </row>
    <row r="619" spans="5:5" x14ac:dyDescent="0.35">
      <c r="E619" s="3" t="s">
        <v>6415</v>
      </c>
    </row>
    <row r="620" spans="5:5" x14ac:dyDescent="0.35">
      <c r="E620" s="3" t="s">
        <v>6416</v>
      </c>
    </row>
    <row r="621" spans="5:5" x14ac:dyDescent="0.35">
      <c r="E621" s="3" t="s">
        <v>6417</v>
      </c>
    </row>
    <row r="622" spans="5:5" x14ac:dyDescent="0.35">
      <c r="E622" s="3" t="s">
        <v>6418</v>
      </c>
    </row>
    <row r="623" spans="5:5" x14ac:dyDescent="0.35">
      <c r="E623" s="3" t="s">
        <v>6419</v>
      </c>
    </row>
    <row r="624" spans="5:5" x14ac:dyDescent="0.35">
      <c r="E624" s="3" t="s">
        <v>6420</v>
      </c>
    </row>
    <row r="625" spans="5:5" x14ac:dyDescent="0.35">
      <c r="E625" s="3" t="s">
        <v>6421</v>
      </c>
    </row>
    <row r="626" spans="5:5" x14ac:dyDescent="0.35">
      <c r="E626" s="3" t="s">
        <v>6422</v>
      </c>
    </row>
    <row r="627" spans="5:5" x14ac:dyDescent="0.35">
      <c r="E627" s="3" t="s">
        <v>6423</v>
      </c>
    </row>
    <row r="628" spans="5:5" x14ac:dyDescent="0.35">
      <c r="E628" s="3" t="s">
        <v>6424</v>
      </c>
    </row>
    <row r="629" spans="5:5" x14ac:dyDescent="0.35">
      <c r="E629" s="3" t="s">
        <v>6425</v>
      </c>
    </row>
    <row r="630" spans="5:5" x14ac:dyDescent="0.35">
      <c r="E630" s="3" t="s">
        <v>6426</v>
      </c>
    </row>
    <row r="631" spans="5:5" x14ac:dyDescent="0.35">
      <c r="E631" s="3" t="s">
        <v>6427</v>
      </c>
    </row>
    <row r="632" spans="5:5" x14ac:dyDescent="0.35">
      <c r="E632" s="3" t="s">
        <v>6428</v>
      </c>
    </row>
    <row r="633" spans="5:5" x14ac:dyDescent="0.35">
      <c r="E633" s="3" t="s">
        <v>6429</v>
      </c>
    </row>
    <row r="634" spans="5:5" x14ac:dyDescent="0.35">
      <c r="E634" s="3" t="s">
        <v>6430</v>
      </c>
    </row>
    <row r="635" spans="5:5" x14ac:dyDescent="0.35">
      <c r="E635" s="3" t="s">
        <v>6431</v>
      </c>
    </row>
    <row r="636" spans="5:5" x14ac:dyDescent="0.35">
      <c r="E636" s="3" t="s">
        <v>6432</v>
      </c>
    </row>
    <row r="637" spans="5:5" x14ac:dyDescent="0.35">
      <c r="E637" s="3" t="s">
        <v>6433</v>
      </c>
    </row>
    <row r="638" spans="5:5" x14ac:dyDescent="0.35">
      <c r="E638" s="3" t="s">
        <v>6434</v>
      </c>
    </row>
    <row r="639" spans="5:5" x14ac:dyDescent="0.35">
      <c r="E639" s="3" t="s">
        <v>6435</v>
      </c>
    </row>
    <row r="640" spans="5:5" x14ac:dyDescent="0.35">
      <c r="E640" s="3" t="s">
        <v>6436</v>
      </c>
    </row>
    <row r="641" spans="5:5" x14ac:dyDescent="0.35">
      <c r="E641" s="3" t="s">
        <v>6437</v>
      </c>
    </row>
    <row r="642" spans="5:5" x14ac:dyDescent="0.35">
      <c r="E642" s="3" t="s">
        <v>6438</v>
      </c>
    </row>
    <row r="643" spans="5:5" x14ac:dyDescent="0.35">
      <c r="E643" s="3" t="s">
        <v>6439</v>
      </c>
    </row>
    <row r="644" spans="5:5" x14ac:dyDescent="0.35">
      <c r="E644" s="3" t="s">
        <v>6440</v>
      </c>
    </row>
    <row r="645" spans="5:5" x14ac:dyDescent="0.35">
      <c r="E645" s="3" t="s">
        <v>6441</v>
      </c>
    </row>
    <row r="646" spans="5:5" x14ac:dyDescent="0.35">
      <c r="E646" s="3" t="s">
        <v>6442</v>
      </c>
    </row>
    <row r="647" spans="5:5" x14ac:dyDescent="0.35">
      <c r="E647" s="3" t="s">
        <v>6443</v>
      </c>
    </row>
    <row r="648" spans="5:5" x14ac:dyDescent="0.35">
      <c r="E648" s="3" t="s">
        <v>6444</v>
      </c>
    </row>
    <row r="649" spans="5:5" x14ac:dyDescent="0.35">
      <c r="E649" s="3" t="s">
        <v>6445</v>
      </c>
    </row>
    <row r="650" spans="5:5" x14ac:dyDescent="0.35">
      <c r="E650" s="3" t="s">
        <v>6446</v>
      </c>
    </row>
    <row r="651" spans="5:5" x14ac:dyDescent="0.35">
      <c r="E651" s="3" t="s">
        <v>6447</v>
      </c>
    </row>
    <row r="652" spans="5:5" x14ac:dyDescent="0.35">
      <c r="E652" s="3" t="s">
        <v>6448</v>
      </c>
    </row>
    <row r="653" spans="5:5" x14ac:dyDescent="0.35">
      <c r="E653" s="3" t="s">
        <v>6449</v>
      </c>
    </row>
    <row r="654" spans="5:5" x14ac:dyDescent="0.35">
      <c r="E654" s="3" t="s">
        <v>6450</v>
      </c>
    </row>
    <row r="655" spans="5:5" x14ac:dyDescent="0.35">
      <c r="E655" s="3" t="s">
        <v>6451</v>
      </c>
    </row>
    <row r="656" spans="5:5" x14ac:dyDescent="0.35">
      <c r="E656" s="3" t="s">
        <v>6452</v>
      </c>
    </row>
    <row r="657" spans="5:5" x14ac:dyDescent="0.35">
      <c r="E657" s="3" t="s">
        <v>6453</v>
      </c>
    </row>
    <row r="658" spans="5:5" x14ac:dyDescent="0.35">
      <c r="E658" s="3" t="s">
        <v>6454</v>
      </c>
    </row>
    <row r="659" spans="5:5" x14ac:dyDescent="0.35">
      <c r="E659" s="3" t="s">
        <v>6455</v>
      </c>
    </row>
    <row r="660" spans="5:5" x14ac:dyDescent="0.35">
      <c r="E660" s="3" t="s">
        <v>6456</v>
      </c>
    </row>
    <row r="661" spans="5:5" x14ac:dyDescent="0.35">
      <c r="E661" s="3" t="s">
        <v>6457</v>
      </c>
    </row>
    <row r="662" spans="5:5" x14ac:dyDescent="0.35">
      <c r="E662" s="3" t="s">
        <v>6458</v>
      </c>
    </row>
    <row r="663" spans="5:5" x14ac:dyDescent="0.35">
      <c r="E663" s="3" t="s">
        <v>6459</v>
      </c>
    </row>
    <row r="664" spans="5:5" x14ac:dyDescent="0.35">
      <c r="E664" s="3" t="s">
        <v>6460</v>
      </c>
    </row>
    <row r="665" spans="5:5" x14ac:dyDescent="0.35">
      <c r="E665" s="3" t="s">
        <v>6461</v>
      </c>
    </row>
    <row r="666" spans="5:5" x14ac:dyDescent="0.35">
      <c r="E666" s="3" t="s">
        <v>6462</v>
      </c>
    </row>
    <row r="667" spans="5:5" x14ac:dyDescent="0.35">
      <c r="E667" s="3" t="s">
        <v>6463</v>
      </c>
    </row>
    <row r="668" spans="5:5" x14ac:dyDescent="0.35">
      <c r="E668" s="3" t="s">
        <v>6464</v>
      </c>
    </row>
    <row r="669" spans="5:5" x14ac:dyDescent="0.35">
      <c r="E669" s="3" t="s">
        <v>6465</v>
      </c>
    </row>
    <row r="670" spans="5:5" x14ac:dyDescent="0.35">
      <c r="E670" s="3" t="s">
        <v>6466</v>
      </c>
    </row>
    <row r="671" spans="5:5" x14ac:dyDescent="0.35">
      <c r="E671" s="3" t="s">
        <v>6467</v>
      </c>
    </row>
    <row r="672" spans="5:5" x14ac:dyDescent="0.35">
      <c r="E672" s="3" t="s">
        <v>6468</v>
      </c>
    </row>
    <row r="673" spans="5:5" x14ac:dyDescent="0.35">
      <c r="E673" s="3" t="s">
        <v>6469</v>
      </c>
    </row>
    <row r="674" spans="5:5" x14ac:dyDescent="0.35">
      <c r="E674" s="3" t="s">
        <v>6470</v>
      </c>
    </row>
    <row r="675" spans="5:5" x14ac:dyDescent="0.35">
      <c r="E675" s="3" t="s">
        <v>6471</v>
      </c>
    </row>
    <row r="676" spans="5:5" x14ac:dyDescent="0.35">
      <c r="E676" s="3" t="s">
        <v>6472</v>
      </c>
    </row>
    <row r="677" spans="5:5" x14ac:dyDescent="0.35">
      <c r="E677" s="3" t="s">
        <v>6473</v>
      </c>
    </row>
    <row r="678" spans="5:5" x14ac:dyDescent="0.35">
      <c r="E678" s="3" t="s">
        <v>6474</v>
      </c>
    </row>
    <row r="679" spans="5:5" x14ac:dyDescent="0.35">
      <c r="E679" s="3" t="s">
        <v>6475</v>
      </c>
    </row>
    <row r="680" spans="5:5" x14ac:dyDescent="0.35">
      <c r="E680" s="3" t="s">
        <v>6476</v>
      </c>
    </row>
    <row r="681" spans="5:5" x14ac:dyDescent="0.35">
      <c r="E681" s="3" t="s">
        <v>6477</v>
      </c>
    </row>
    <row r="682" spans="5:5" x14ac:dyDescent="0.35">
      <c r="E682" s="3" t="s">
        <v>6478</v>
      </c>
    </row>
    <row r="683" spans="5:5" x14ac:dyDescent="0.35">
      <c r="E683" s="3" t="s">
        <v>6479</v>
      </c>
    </row>
    <row r="684" spans="5:5" x14ac:dyDescent="0.35">
      <c r="E684" s="3" t="s">
        <v>6480</v>
      </c>
    </row>
    <row r="685" spans="5:5" x14ac:dyDescent="0.35">
      <c r="E685" s="3" t="s">
        <v>6481</v>
      </c>
    </row>
    <row r="686" spans="5:5" x14ac:dyDescent="0.35">
      <c r="E686" s="3" t="s">
        <v>6482</v>
      </c>
    </row>
    <row r="687" spans="5:5" x14ac:dyDescent="0.35">
      <c r="E687" s="3" t="s">
        <v>6483</v>
      </c>
    </row>
    <row r="688" spans="5:5" x14ac:dyDescent="0.35">
      <c r="E688" s="3" t="s">
        <v>6484</v>
      </c>
    </row>
    <row r="689" spans="5:5" x14ac:dyDescent="0.35">
      <c r="E689" s="3" t="s">
        <v>6485</v>
      </c>
    </row>
    <row r="690" spans="5:5" x14ac:dyDescent="0.35">
      <c r="E690" s="3" t="s">
        <v>6486</v>
      </c>
    </row>
    <row r="691" spans="5:5" x14ac:dyDescent="0.35">
      <c r="E691" s="3" t="s">
        <v>6487</v>
      </c>
    </row>
    <row r="692" spans="5:5" x14ac:dyDescent="0.35">
      <c r="E692" s="3" t="s">
        <v>6488</v>
      </c>
    </row>
    <row r="693" spans="5:5" x14ac:dyDescent="0.35">
      <c r="E693" s="3" t="s">
        <v>6489</v>
      </c>
    </row>
    <row r="694" spans="5:5" x14ac:dyDescent="0.35">
      <c r="E694" s="3" t="s">
        <v>6490</v>
      </c>
    </row>
    <row r="695" spans="5:5" x14ac:dyDescent="0.35">
      <c r="E695" s="3" t="s">
        <v>6491</v>
      </c>
    </row>
    <row r="696" spans="5:5" x14ac:dyDescent="0.35">
      <c r="E696" s="3" t="s">
        <v>6492</v>
      </c>
    </row>
    <row r="697" spans="5:5" x14ac:dyDescent="0.35">
      <c r="E697" s="3" t="s">
        <v>6493</v>
      </c>
    </row>
    <row r="698" spans="5:5" x14ac:dyDescent="0.35">
      <c r="E698" s="3" t="s">
        <v>6494</v>
      </c>
    </row>
    <row r="699" spans="5:5" x14ac:dyDescent="0.35">
      <c r="E699" s="3" t="s">
        <v>6495</v>
      </c>
    </row>
    <row r="700" spans="5:5" x14ac:dyDescent="0.35">
      <c r="E700" s="3" t="s">
        <v>6496</v>
      </c>
    </row>
    <row r="701" spans="5:5" x14ac:dyDescent="0.35">
      <c r="E701" s="3" t="s">
        <v>6497</v>
      </c>
    </row>
    <row r="702" spans="5:5" x14ac:dyDescent="0.35">
      <c r="E702" s="3" t="s">
        <v>6498</v>
      </c>
    </row>
    <row r="703" spans="5:5" x14ac:dyDescent="0.35">
      <c r="E703" s="3" t="s">
        <v>6499</v>
      </c>
    </row>
    <row r="704" spans="5:5" x14ac:dyDescent="0.35">
      <c r="E704" s="3" t="s">
        <v>6500</v>
      </c>
    </row>
    <row r="705" spans="5:5" x14ac:dyDescent="0.35">
      <c r="E705" s="3" t="s">
        <v>6501</v>
      </c>
    </row>
    <row r="706" spans="5:5" x14ac:dyDescent="0.35">
      <c r="E706" s="3" t="s">
        <v>6502</v>
      </c>
    </row>
    <row r="707" spans="5:5" x14ac:dyDescent="0.35">
      <c r="E707" s="3" t="s">
        <v>6503</v>
      </c>
    </row>
    <row r="708" spans="5:5" x14ac:dyDescent="0.35">
      <c r="E708" s="3" t="s">
        <v>6504</v>
      </c>
    </row>
    <row r="709" spans="5:5" x14ac:dyDescent="0.35">
      <c r="E709" s="3" t="s">
        <v>6505</v>
      </c>
    </row>
    <row r="710" spans="5:5" x14ac:dyDescent="0.35">
      <c r="E710" s="3" t="s">
        <v>6506</v>
      </c>
    </row>
    <row r="711" spans="5:5" x14ac:dyDescent="0.35">
      <c r="E711" s="3" t="s">
        <v>6507</v>
      </c>
    </row>
    <row r="712" spans="5:5" x14ac:dyDescent="0.35">
      <c r="E712" s="3" t="s">
        <v>6508</v>
      </c>
    </row>
    <row r="713" spans="5:5" x14ac:dyDescent="0.35">
      <c r="E713" s="3" t="s">
        <v>6509</v>
      </c>
    </row>
    <row r="714" spans="5:5" x14ac:dyDescent="0.35">
      <c r="E714" s="3" t="s">
        <v>6510</v>
      </c>
    </row>
    <row r="715" spans="5:5" x14ac:dyDescent="0.35">
      <c r="E715" s="3" t="s">
        <v>6511</v>
      </c>
    </row>
    <row r="716" spans="5:5" x14ac:dyDescent="0.35">
      <c r="E716" s="3" t="s">
        <v>6512</v>
      </c>
    </row>
    <row r="717" spans="5:5" x14ac:dyDescent="0.35">
      <c r="E717" s="3" t="s">
        <v>6513</v>
      </c>
    </row>
    <row r="718" spans="5:5" x14ac:dyDescent="0.35">
      <c r="E718" s="3" t="s">
        <v>6514</v>
      </c>
    </row>
    <row r="719" spans="5:5" x14ac:dyDescent="0.35">
      <c r="E719" s="3" t="s">
        <v>6515</v>
      </c>
    </row>
    <row r="720" spans="5:5" x14ac:dyDescent="0.35">
      <c r="E720" s="3" t="s">
        <v>6516</v>
      </c>
    </row>
    <row r="721" spans="5:5" x14ac:dyDescent="0.35">
      <c r="E721" s="3" t="s">
        <v>6517</v>
      </c>
    </row>
    <row r="722" spans="5:5" x14ac:dyDescent="0.35">
      <c r="E722" s="3" t="s">
        <v>6518</v>
      </c>
    </row>
    <row r="723" spans="5:5" x14ac:dyDescent="0.35">
      <c r="E723" s="3" t="s">
        <v>6519</v>
      </c>
    </row>
    <row r="724" spans="5:5" x14ac:dyDescent="0.35">
      <c r="E724" s="3" t="s">
        <v>6520</v>
      </c>
    </row>
    <row r="725" spans="5:5" x14ac:dyDescent="0.35">
      <c r="E725" s="3" t="s">
        <v>6521</v>
      </c>
    </row>
    <row r="726" spans="5:5" x14ac:dyDescent="0.35">
      <c r="E726" s="3" t="s">
        <v>6522</v>
      </c>
    </row>
    <row r="727" spans="5:5" x14ac:dyDescent="0.35">
      <c r="E727" s="3" t="s">
        <v>6523</v>
      </c>
    </row>
    <row r="728" spans="5:5" x14ac:dyDescent="0.35">
      <c r="E728" s="3" t="s">
        <v>6524</v>
      </c>
    </row>
    <row r="729" spans="5:5" x14ac:dyDescent="0.35">
      <c r="E729" s="3" t="s">
        <v>6525</v>
      </c>
    </row>
    <row r="730" spans="5:5" x14ac:dyDescent="0.35">
      <c r="E730" s="3" t="s">
        <v>6526</v>
      </c>
    </row>
    <row r="731" spans="5:5" x14ac:dyDescent="0.35">
      <c r="E731" s="3" t="s">
        <v>6527</v>
      </c>
    </row>
    <row r="732" spans="5:5" x14ac:dyDescent="0.35">
      <c r="E732" s="3" t="s">
        <v>6528</v>
      </c>
    </row>
    <row r="733" spans="5:5" x14ac:dyDescent="0.35">
      <c r="E733" s="3" t="s">
        <v>6529</v>
      </c>
    </row>
    <row r="734" spans="5:5" x14ac:dyDescent="0.35">
      <c r="E734" s="3" t="s">
        <v>6530</v>
      </c>
    </row>
    <row r="735" spans="5:5" x14ac:dyDescent="0.35">
      <c r="E735" s="3" t="s">
        <v>6531</v>
      </c>
    </row>
    <row r="736" spans="5:5" x14ac:dyDescent="0.35">
      <c r="E736" s="3" t="s">
        <v>6532</v>
      </c>
    </row>
    <row r="737" spans="5:5" x14ac:dyDescent="0.35">
      <c r="E737" s="3" t="s">
        <v>6533</v>
      </c>
    </row>
    <row r="738" spans="5:5" x14ac:dyDescent="0.35">
      <c r="E738" s="3" t="s">
        <v>6534</v>
      </c>
    </row>
    <row r="739" spans="5:5" x14ac:dyDescent="0.35">
      <c r="E739" s="3" t="s">
        <v>6535</v>
      </c>
    </row>
    <row r="740" spans="5:5" x14ac:dyDescent="0.35">
      <c r="E740" s="3" t="s">
        <v>6536</v>
      </c>
    </row>
    <row r="741" spans="5:5" x14ac:dyDescent="0.35">
      <c r="E741" s="3" t="s">
        <v>6537</v>
      </c>
    </row>
    <row r="742" spans="5:5" x14ac:dyDescent="0.35">
      <c r="E742" s="3" t="s">
        <v>6538</v>
      </c>
    </row>
    <row r="743" spans="5:5" x14ac:dyDescent="0.35">
      <c r="E743" s="3" t="s">
        <v>6539</v>
      </c>
    </row>
    <row r="744" spans="5:5" x14ac:dyDescent="0.35">
      <c r="E744" s="3" t="s">
        <v>6540</v>
      </c>
    </row>
    <row r="745" spans="5:5" x14ac:dyDescent="0.35">
      <c r="E745" s="3" t="s">
        <v>6541</v>
      </c>
    </row>
    <row r="746" spans="5:5" x14ac:dyDescent="0.35">
      <c r="E746" s="3" t="s">
        <v>6542</v>
      </c>
    </row>
    <row r="747" spans="5:5" x14ac:dyDescent="0.35">
      <c r="E747" s="3" t="s">
        <v>6543</v>
      </c>
    </row>
    <row r="748" spans="5:5" x14ac:dyDescent="0.35">
      <c r="E748" s="3" t="s">
        <v>6544</v>
      </c>
    </row>
    <row r="749" spans="5:5" x14ac:dyDescent="0.35">
      <c r="E749" s="3" t="s">
        <v>6545</v>
      </c>
    </row>
    <row r="750" spans="5:5" x14ac:dyDescent="0.35">
      <c r="E750" s="3" t="s">
        <v>6546</v>
      </c>
    </row>
    <row r="751" spans="5:5" x14ac:dyDescent="0.35">
      <c r="E751" s="3" t="s">
        <v>6547</v>
      </c>
    </row>
    <row r="752" spans="5:5" x14ac:dyDescent="0.35">
      <c r="E752" s="3" t="s">
        <v>6548</v>
      </c>
    </row>
    <row r="753" spans="5:5" x14ac:dyDescent="0.35">
      <c r="E753" s="3" t="s">
        <v>6549</v>
      </c>
    </row>
    <row r="754" spans="5:5" x14ac:dyDescent="0.35">
      <c r="E754" s="3" t="s">
        <v>6550</v>
      </c>
    </row>
    <row r="755" spans="5:5" x14ac:dyDescent="0.35">
      <c r="E755" s="3" t="s">
        <v>6551</v>
      </c>
    </row>
    <row r="756" spans="5:5" x14ac:dyDescent="0.35">
      <c r="E756" s="3" t="s">
        <v>6552</v>
      </c>
    </row>
    <row r="757" spans="5:5" x14ac:dyDescent="0.35">
      <c r="E757" s="3" t="s">
        <v>6553</v>
      </c>
    </row>
    <row r="758" spans="5:5" x14ac:dyDescent="0.35">
      <c r="E758" s="3" t="s">
        <v>6554</v>
      </c>
    </row>
    <row r="759" spans="5:5" x14ac:dyDescent="0.35">
      <c r="E759" s="3" t="s">
        <v>6555</v>
      </c>
    </row>
    <row r="760" spans="5:5" x14ac:dyDescent="0.35">
      <c r="E760" s="3" t="s">
        <v>6556</v>
      </c>
    </row>
    <row r="761" spans="5:5" x14ac:dyDescent="0.35">
      <c r="E761" s="3" t="s">
        <v>6557</v>
      </c>
    </row>
    <row r="762" spans="5:5" x14ac:dyDescent="0.35">
      <c r="E762" s="3" t="s">
        <v>6558</v>
      </c>
    </row>
    <row r="763" spans="5:5" x14ac:dyDescent="0.35">
      <c r="E763" s="3" t="s">
        <v>6559</v>
      </c>
    </row>
    <row r="764" spans="5:5" x14ac:dyDescent="0.35">
      <c r="E764" s="3" t="s">
        <v>6560</v>
      </c>
    </row>
    <row r="765" spans="5:5" x14ac:dyDescent="0.35">
      <c r="E765" s="3" t="s">
        <v>6561</v>
      </c>
    </row>
    <row r="766" spans="5:5" x14ac:dyDescent="0.35">
      <c r="E766" s="3" t="s">
        <v>6562</v>
      </c>
    </row>
    <row r="767" spans="5:5" x14ac:dyDescent="0.35">
      <c r="E767" s="3" t="s">
        <v>6563</v>
      </c>
    </row>
    <row r="768" spans="5:5" x14ac:dyDescent="0.35">
      <c r="E768" s="3" t="s">
        <v>6564</v>
      </c>
    </row>
    <row r="769" spans="5:5" x14ac:dyDescent="0.35">
      <c r="E769" s="3" t="s">
        <v>6565</v>
      </c>
    </row>
    <row r="770" spans="5:5" x14ac:dyDescent="0.35">
      <c r="E770" s="3" t="s">
        <v>6566</v>
      </c>
    </row>
    <row r="771" spans="5:5" x14ac:dyDescent="0.35">
      <c r="E771" s="3" t="s">
        <v>6567</v>
      </c>
    </row>
    <row r="772" spans="5:5" x14ac:dyDescent="0.35">
      <c r="E772" s="3" t="s">
        <v>6568</v>
      </c>
    </row>
    <row r="773" spans="5:5" x14ac:dyDescent="0.35">
      <c r="E773" s="3" t="s">
        <v>6569</v>
      </c>
    </row>
    <row r="774" spans="5:5" x14ac:dyDescent="0.35">
      <c r="E774" s="3" t="s">
        <v>6570</v>
      </c>
    </row>
    <row r="775" spans="5:5" x14ac:dyDescent="0.35">
      <c r="E775" s="3" t="s">
        <v>6571</v>
      </c>
    </row>
    <row r="776" spans="5:5" x14ac:dyDescent="0.35">
      <c r="E776" s="3" t="s">
        <v>6572</v>
      </c>
    </row>
    <row r="777" spans="5:5" x14ac:dyDescent="0.35">
      <c r="E777" s="3" t="s">
        <v>6573</v>
      </c>
    </row>
    <row r="778" spans="5:5" x14ac:dyDescent="0.35">
      <c r="E778" s="3" t="s">
        <v>6574</v>
      </c>
    </row>
    <row r="779" spans="5:5" x14ac:dyDescent="0.35">
      <c r="E779" s="3" t="s">
        <v>6575</v>
      </c>
    </row>
    <row r="780" spans="5:5" x14ac:dyDescent="0.35">
      <c r="E780" s="3" t="s">
        <v>6576</v>
      </c>
    </row>
    <row r="781" spans="5:5" x14ac:dyDescent="0.35">
      <c r="E781" s="3" t="s">
        <v>6577</v>
      </c>
    </row>
    <row r="782" spans="5:5" x14ac:dyDescent="0.35">
      <c r="E782" s="3" t="s">
        <v>6578</v>
      </c>
    </row>
    <row r="783" spans="5:5" x14ac:dyDescent="0.35">
      <c r="E783" s="3" t="s">
        <v>6579</v>
      </c>
    </row>
    <row r="784" spans="5:5" x14ac:dyDescent="0.35">
      <c r="E784" s="3" t="s">
        <v>6580</v>
      </c>
    </row>
    <row r="785" spans="5:5" x14ac:dyDescent="0.35">
      <c r="E785" s="3" t="s">
        <v>6581</v>
      </c>
    </row>
    <row r="786" spans="5:5" x14ac:dyDescent="0.35">
      <c r="E786" s="3" t="s">
        <v>6582</v>
      </c>
    </row>
    <row r="787" spans="5:5" x14ac:dyDescent="0.35">
      <c r="E787" s="3" t="s">
        <v>6583</v>
      </c>
    </row>
    <row r="788" spans="5:5" x14ac:dyDescent="0.35">
      <c r="E788" s="3" t="s">
        <v>6584</v>
      </c>
    </row>
    <row r="789" spans="5:5" x14ac:dyDescent="0.35">
      <c r="E789" s="3" t="s">
        <v>6585</v>
      </c>
    </row>
    <row r="790" spans="5:5" x14ac:dyDescent="0.35">
      <c r="E790" s="3" t="s">
        <v>6586</v>
      </c>
    </row>
    <row r="791" spans="5:5" x14ac:dyDescent="0.35">
      <c r="E791" s="3" t="s">
        <v>6587</v>
      </c>
    </row>
    <row r="792" spans="5:5" x14ac:dyDescent="0.35">
      <c r="E792" s="3" t="s">
        <v>6588</v>
      </c>
    </row>
    <row r="793" spans="5:5" x14ac:dyDescent="0.35">
      <c r="E793" s="3" t="s">
        <v>6589</v>
      </c>
    </row>
    <row r="794" spans="5:5" x14ac:dyDescent="0.35">
      <c r="E794" s="3" t="s">
        <v>6590</v>
      </c>
    </row>
    <row r="795" spans="5:5" x14ac:dyDescent="0.35">
      <c r="E795" s="3" t="s">
        <v>6591</v>
      </c>
    </row>
    <row r="796" spans="5:5" x14ac:dyDescent="0.35">
      <c r="E796" s="3" t="s">
        <v>6592</v>
      </c>
    </row>
    <row r="797" spans="5:5" x14ac:dyDescent="0.35">
      <c r="E797" s="3" t="s">
        <v>6593</v>
      </c>
    </row>
    <row r="798" spans="5:5" x14ac:dyDescent="0.35">
      <c r="E798" s="3" t="s">
        <v>6594</v>
      </c>
    </row>
    <row r="799" spans="5:5" x14ac:dyDescent="0.35">
      <c r="E799" s="3" t="s">
        <v>6595</v>
      </c>
    </row>
    <row r="800" spans="5:5" x14ac:dyDescent="0.35">
      <c r="E800" s="3" t="s">
        <v>6596</v>
      </c>
    </row>
    <row r="801" spans="5:5" x14ac:dyDescent="0.35">
      <c r="E801" s="3" t="s">
        <v>6597</v>
      </c>
    </row>
    <row r="802" spans="5:5" x14ac:dyDescent="0.35">
      <c r="E802" s="3" t="s">
        <v>6598</v>
      </c>
    </row>
    <row r="803" spans="5:5" x14ac:dyDescent="0.35">
      <c r="E803" s="3" t="s">
        <v>6599</v>
      </c>
    </row>
    <row r="804" spans="5:5" x14ac:dyDescent="0.35">
      <c r="E804" s="3" t="s">
        <v>6600</v>
      </c>
    </row>
    <row r="805" spans="5:5" x14ac:dyDescent="0.35">
      <c r="E805" s="3" t="s">
        <v>6601</v>
      </c>
    </row>
    <row r="806" spans="5:5" x14ac:dyDescent="0.35">
      <c r="E806" s="3" t="s">
        <v>6602</v>
      </c>
    </row>
    <row r="807" spans="5:5" x14ac:dyDescent="0.35">
      <c r="E807" s="3" t="s">
        <v>6603</v>
      </c>
    </row>
    <row r="808" spans="5:5" x14ac:dyDescent="0.35">
      <c r="E808" s="3" t="s">
        <v>6604</v>
      </c>
    </row>
    <row r="809" spans="5:5" x14ac:dyDescent="0.35">
      <c r="E809" s="3" t="s">
        <v>6605</v>
      </c>
    </row>
    <row r="810" spans="5:5" x14ac:dyDescent="0.35">
      <c r="E810" s="3" t="s">
        <v>6606</v>
      </c>
    </row>
    <row r="811" spans="5:5" x14ac:dyDescent="0.35">
      <c r="E811" s="3" t="s">
        <v>6607</v>
      </c>
    </row>
    <row r="812" spans="5:5" x14ac:dyDescent="0.35">
      <c r="E812" s="3" t="s">
        <v>6608</v>
      </c>
    </row>
    <row r="813" spans="5:5" x14ac:dyDescent="0.35">
      <c r="E813" s="3" t="s">
        <v>6609</v>
      </c>
    </row>
    <row r="814" spans="5:5" x14ac:dyDescent="0.35">
      <c r="E814" s="3" t="s">
        <v>6610</v>
      </c>
    </row>
    <row r="815" spans="5:5" x14ac:dyDescent="0.35">
      <c r="E815" s="3" t="s">
        <v>6611</v>
      </c>
    </row>
    <row r="816" spans="5:5" x14ac:dyDescent="0.35">
      <c r="E816" s="3" t="s">
        <v>6612</v>
      </c>
    </row>
    <row r="817" spans="5:5" x14ac:dyDescent="0.35">
      <c r="E817" s="3" t="s">
        <v>6613</v>
      </c>
    </row>
    <row r="818" spans="5:5" x14ac:dyDescent="0.35">
      <c r="E818" s="3" t="s">
        <v>6614</v>
      </c>
    </row>
    <row r="819" spans="5:5" x14ac:dyDescent="0.35">
      <c r="E819" s="3" t="s">
        <v>6615</v>
      </c>
    </row>
    <row r="820" spans="5:5" x14ac:dyDescent="0.35">
      <c r="E820" s="3" t="s">
        <v>6616</v>
      </c>
    </row>
    <row r="821" spans="5:5" x14ac:dyDescent="0.35">
      <c r="E821" s="3" t="s">
        <v>6617</v>
      </c>
    </row>
    <row r="822" spans="5:5" x14ac:dyDescent="0.35">
      <c r="E822" s="3" t="s">
        <v>6618</v>
      </c>
    </row>
    <row r="823" spans="5:5" x14ac:dyDescent="0.35">
      <c r="E823" s="3" t="s">
        <v>6619</v>
      </c>
    </row>
    <row r="824" spans="5:5" x14ac:dyDescent="0.35">
      <c r="E824" s="3" t="s">
        <v>6620</v>
      </c>
    </row>
    <row r="825" spans="5:5" x14ac:dyDescent="0.35">
      <c r="E825" s="3" t="s">
        <v>6621</v>
      </c>
    </row>
    <row r="826" spans="5:5" x14ac:dyDescent="0.35">
      <c r="E826" s="3" t="s">
        <v>6622</v>
      </c>
    </row>
    <row r="827" spans="5:5" x14ac:dyDescent="0.35">
      <c r="E827" s="3" t="s">
        <v>6623</v>
      </c>
    </row>
    <row r="828" spans="5:5" x14ac:dyDescent="0.35">
      <c r="E828" s="3" t="s">
        <v>6624</v>
      </c>
    </row>
    <row r="829" spans="5:5" x14ac:dyDescent="0.35">
      <c r="E829" s="3" t="s">
        <v>6625</v>
      </c>
    </row>
    <row r="830" spans="5:5" x14ac:dyDescent="0.35">
      <c r="E830" s="3" t="s">
        <v>6626</v>
      </c>
    </row>
    <row r="831" spans="5:5" x14ac:dyDescent="0.35">
      <c r="E831" s="3" t="s">
        <v>6627</v>
      </c>
    </row>
    <row r="832" spans="5:5" x14ac:dyDescent="0.35">
      <c r="E832" s="3" t="s">
        <v>6628</v>
      </c>
    </row>
    <row r="833" spans="5:5" x14ac:dyDescent="0.35">
      <c r="E833" s="3" t="s">
        <v>6629</v>
      </c>
    </row>
    <row r="834" spans="5:5" x14ac:dyDescent="0.35">
      <c r="E834" s="3" t="s">
        <v>6630</v>
      </c>
    </row>
    <row r="835" spans="5:5" x14ac:dyDescent="0.35">
      <c r="E835" s="3" t="s">
        <v>6631</v>
      </c>
    </row>
    <row r="836" spans="5:5" x14ac:dyDescent="0.35">
      <c r="E836" s="3" t="s">
        <v>6632</v>
      </c>
    </row>
    <row r="837" spans="5:5" x14ac:dyDescent="0.35">
      <c r="E837" s="3" t="s">
        <v>6633</v>
      </c>
    </row>
    <row r="838" spans="5:5" x14ac:dyDescent="0.35">
      <c r="E838" s="3" t="s">
        <v>6634</v>
      </c>
    </row>
    <row r="839" spans="5:5" x14ac:dyDescent="0.35">
      <c r="E839" s="3" t="s">
        <v>6635</v>
      </c>
    </row>
    <row r="840" spans="5:5" x14ac:dyDescent="0.35">
      <c r="E840" s="3" t="s">
        <v>6636</v>
      </c>
    </row>
    <row r="841" spans="5:5" x14ac:dyDescent="0.35">
      <c r="E841" s="3" t="s">
        <v>6637</v>
      </c>
    </row>
    <row r="842" spans="5:5" x14ac:dyDescent="0.35">
      <c r="E842" s="3" t="s">
        <v>6638</v>
      </c>
    </row>
    <row r="843" spans="5:5" x14ac:dyDescent="0.35">
      <c r="E843" s="3" t="s">
        <v>6639</v>
      </c>
    </row>
    <row r="844" spans="5:5" x14ac:dyDescent="0.35">
      <c r="E844" s="3" t="s">
        <v>6640</v>
      </c>
    </row>
    <row r="845" spans="5:5" x14ac:dyDescent="0.35">
      <c r="E845" s="3" t="s">
        <v>6641</v>
      </c>
    </row>
    <row r="846" spans="5:5" x14ac:dyDescent="0.35">
      <c r="E846" s="3" t="s">
        <v>6642</v>
      </c>
    </row>
    <row r="847" spans="5:5" x14ac:dyDescent="0.35">
      <c r="E847" s="3" t="s">
        <v>6643</v>
      </c>
    </row>
    <row r="848" spans="5:5" x14ac:dyDescent="0.35">
      <c r="E848" s="3" t="s">
        <v>6644</v>
      </c>
    </row>
    <row r="849" spans="5:5" x14ac:dyDescent="0.35">
      <c r="E849" s="3" t="s">
        <v>6645</v>
      </c>
    </row>
    <row r="850" spans="5:5" x14ac:dyDescent="0.35">
      <c r="E850" s="3" t="s">
        <v>6646</v>
      </c>
    </row>
    <row r="851" spans="5:5" x14ac:dyDescent="0.35">
      <c r="E851" s="3" t="s">
        <v>6647</v>
      </c>
    </row>
    <row r="852" spans="5:5" x14ac:dyDescent="0.35">
      <c r="E852" s="3" t="s">
        <v>6648</v>
      </c>
    </row>
    <row r="853" spans="5:5" x14ac:dyDescent="0.35">
      <c r="E853" s="3" t="s">
        <v>6649</v>
      </c>
    </row>
    <row r="854" spans="5:5" x14ac:dyDescent="0.35">
      <c r="E854" s="3" t="s">
        <v>6650</v>
      </c>
    </row>
    <row r="855" spans="5:5" x14ac:dyDescent="0.35">
      <c r="E855" s="3" t="s">
        <v>6651</v>
      </c>
    </row>
    <row r="856" spans="5:5" x14ac:dyDescent="0.35">
      <c r="E856" s="3" t="s">
        <v>6652</v>
      </c>
    </row>
    <row r="857" spans="5:5" x14ac:dyDescent="0.35">
      <c r="E857" s="3" t="s">
        <v>6653</v>
      </c>
    </row>
    <row r="858" spans="5:5" x14ac:dyDescent="0.35">
      <c r="E858" s="3" t="s">
        <v>6654</v>
      </c>
    </row>
    <row r="859" spans="5:5" x14ac:dyDescent="0.35">
      <c r="E859" s="3" t="s">
        <v>6655</v>
      </c>
    </row>
    <row r="860" spans="5:5" x14ac:dyDescent="0.35">
      <c r="E860" s="3" t="s">
        <v>6656</v>
      </c>
    </row>
    <row r="861" spans="5:5" x14ac:dyDescent="0.35">
      <c r="E861" s="3" t="s">
        <v>6657</v>
      </c>
    </row>
    <row r="862" spans="5:5" x14ac:dyDescent="0.35">
      <c r="E862" s="3" t="s">
        <v>6658</v>
      </c>
    </row>
    <row r="863" spans="5:5" x14ac:dyDescent="0.35">
      <c r="E863" s="3" t="s">
        <v>6659</v>
      </c>
    </row>
    <row r="864" spans="5:5" x14ac:dyDescent="0.35">
      <c r="E864" s="3" t="s">
        <v>6660</v>
      </c>
    </row>
    <row r="865" spans="5:5" x14ac:dyDescent="0.35">
      <c r="E865" s="3" t="s">
        <v>6661</v>
      </c>
    </row>
    <row r="866" spans="5:5" x14ac:dyDescent="0.35">
      <c r="E866" s="3" t="s">
        <v>6662</v>
      </c>
    </row>
    <row r="867" spans="5:5" x14ac:dyDescent="0.35">
      <c r="E867" s="3" t="s">
        <v>6663</v>
      </c>
    </row>
    <row r="868" spans="5:5" x14ac:dyDescent="0.35">
      <c r="E868" s="3" t="s">
        <v>6664</v>
      </c>
    </row>
    <row r="869" spans="5:5" x14ac:dyDescent="0.35">
      <c r="E869" s="3" t="s">
        <v>6665</v>
      </c>
    </row>
    <row r="870" spans="5:5" x14ac:dyDescent="0.35">
      <c r="E870" s="3" t="s">
        <v>6666</v>
      </c>
    </row>
    <row r="871" spans="5:5" x14ac:dyDescent="0.35">
      <c r="E871" s="3" t="s">
        <v>6667</v>
      </c>
    </row>
    <row r="872" spans="5:5" x14ac:dyDescent="0.35">
      <c r="E872" s="3" t="s">
        <v>6668</v>
      </c>
    </row>
    <row r="873" spans="5:5" x14ac:dyDescent="0.35">
      <c r="E873" s="3" t="s">
        <v>6669</v>
      </c>
    </row>
    <row r="874" spans="5:5" x14ac:dyDescent="0.35">
      <c r="E874" s="3" t="s">
        <v>6670</v>
      </c>
    </row>
    <row r="875" spans="5:5" x14ac:dyDescent="0.35">
      <c r="E875" s="3" t="s">
        <v>6671</v>
      </c>
    </row>
    <row r="876" spans="5:5" x14ac:dyDescent="0.35">
      <c r="E876" s="3" t="s">
        <v>6672</v>
      </c>
    </row>
    <row r="877" spans="5:5" x14ac:dyDescent="0.35">
      <c r="E877" s="3" t="s">
        <v>6673</v>
      </c>
    </row>
    <row r="878" spans="5:5" x14ac:dyDescent="0.35">
      <c r="E878" s="3" t="s">
        <v>6674</v>
      </c>
    </row>
    <row r="879" spans="5:5" x14ac:dyDescent="0.35">
      <c r="E879" s="3" t="s">
        <v>6675</v>
      </c>
    </row>
    <row r="880" spans="5:5" x14ac:dyDescent="0.35">
      <c r="E880" s="3" t="s">
        <v>6676</v>
      </c>
    </row>
    <row r="881" spans="5:5" x14ac:dyDescent="0.35">
      <c r="E881" s="3" t="s">
        <v>6677</v>
      </c>
    </row>
    <row r="882" spans="5:5" x14ac:dyDescent="0.35">
      <c r="E882" s="3" t="s">
        <v>6678</v>
      </c>
    </row>
    <row r="883" spans="5:5" x14ac:dyDescent="0.35">
      <c r="E883" s="3" t="s">
        <v>6679</v>
      </c>
    </row>
    <row r="884" spans="5:5" x14ac:dyDescent="0.35">
      <c r="E884" s="3" t="s">
        <v>6680</v>
      </c>
    </row>
    <row r="885" spans="5:5" x14ac:dyDescent="0.35">
      <c r="E885" s="3" t="s">
        <v>6681</v>
      </c>
    </row>
    <row r="886" spans="5:5" x14ac:dyDescent="0.35">
      <c r="E886" s="3" t="s">
        <v>6682</v>
      </c>
    </row>
    <row r="887" spans="5:5" x14ac:dyDescent="0.35">
      <c r="E887" s="3" t="s">
        <v>6683</v>
      </c>
    </row>
    <row r="888" spans="5:5" x14ac:dyDescent="0.35">
      <c r="E888" s="3" t="s">
        <v>6684</v>
      </c>
    </row>
    <row r="889" spans="5:5" x14ac:dyDescent="0.35">
      <c r="E889" s="3" t="s">
        <v>6685</v>
      </c>
    </row>
    <row r="890" spans="5:5" x14ac:dyDescent="0.35">
      <c r="E890" s="3" t="s">
        <v>6686</v>
      </c>
    </row>
    <row r="891" spans="5:5" x14ac:dyDescent="0.35">
      <c r="E891" s="3" t="s">
        <v>6687</v>
      </c>
    </row>
    <row r="892" spans="5:5" x14ac:dyDescent="0.35">
      <c r="E892" s="3" t="s">
        <v>6688</v>
      </c>
    </row>
    <row r="893" spans="5:5" x14ac:dyDescent="0.35">
      <c r="E893" s="3" t="s">
        <v>6689</v>
      </c>
    </row>
    <row r="894" spans="5:5" x14ac:dyDescent="0.35">
      <c r="E894" s="3" t="s">
        <v>6690</v>
      </c>
    </row>
    <row r="895" spans="5:5" x14ac:dyDescent="0.35">
      <c r="E895" s="3" t="s">
        <v>6691</v>
      </c>
    </row>
    <row r="896" spans="5:5" x14ac:dyDescent="0.35">
      <c r="E896" s="3" t="s">
        <v>6692</v>
      </c>
    </row>
    <row r="897" spans="5:5" x14ac:dyDescent="0.35">
      <c r="E897" s="3" t="s">
        <v>6693</v>
      </c>
    </row>
    <row r="898" spans="5:5" x14ac:dyDescent="0.35">
      <c r="E898" s="3" t="s">
        <v>6694</v>
      </c>
    </row>
    <row r="899" spans="5:5" x14ac:dyDescent="0.35">
      <c r="E899" s="3" t="s">
        <v>6695</v>
      </c>
    </row>
    <row r="900" spans="5:5" x14ac:dyDescent="0.35">
      <c r="E900" s="3" t="s">
        <v>6696</v>
      </c>
    </row>
    <row r="901" spans="5:5" x14ac:dyDescent="0.35">
      <c r="E901" s="3" t="s">
        <v>6697</v>
      </c>
    </row>
    <row r="902" spans="5:5" x14ac:dyDescent="0.35">
      <c r="E902" s="3" t="s">
        <v>6698</v>
      </c>
    </row>
    <row r="903" spans="5:5" x14ac:dyDescent="0.35">
      <c r="E903" s="3" t="s">
        <v>6699</v>
      </c>
    </row>
    <row r="904" spans="5:5" x14ac:dyDescent="0.35">
      <c r="E904" s="3" t="s">
        <v>6700</v>
      </c>
    </row>
    <row r="905" spans="5:5" x14ac:dyDescent="0.35">
      <c r="E905" s="3" t="s">
        <v>6701</v>
      </c>
    </row>
    <row r="906" spans="5:5" x14ac:dyDescent="0.35">
      <c r="E906" s="3" t="s">
        <v>6702</v>
      </c>
    </row>
    <row r="907" spans="5:5" x14ac:dyDescent="0.35">
      <c r="E907" s="3" t="s">
        <v>6703</v>
      </c>
    </row>
    <row r="908" spans="5:5" x14ac:dyDescent="0.35">
      <c r="E908" s="3" t="s">
        <v>6704</v>
      </c>
    </row>
    <row r="909" spans="5:5" x14ac:dyDescent="0.35">
      <c r="E909" s="3" t="s">
        <v>6705</v>
      </c>
    </row>
    <row r="910" spans="5:5" x14ac:dyDescent="0.35">
      <c r="E910" s="3" t="s">
        <v>6706</v>
      </c>
    </row>
    <row r="911" spans="5:5" x14ac:dyDescent="0.35">
      <c r="E911" s="3" t="s">
        <v>6707</v>
      </c>
    </row>
    <row r="912" spans="5:5" x14ac:dyDescent="0.35">
      <c r="E912" s="3" t="s">
        <v>6708</v>
      </c>
    </row>
    <row r="913" spans="5:5" x14ac:dyDescent="0.35">
      <c r="E913" s="3" t="s">
        <v>6709</v>
      </c>
    </row>
    <row r="914" spans="5:5" x14ac:dyDescent="0.35">
      <c r="E914" s="3" t="s">
        <v>6710</v>
      </c>
    </row>
    <row r="915" spans="5:5" x14ac:dyDescent="0.35">
      <c r="E915" s="3" t="s">
        <v>6711</v>
      </c>
    </row>
    <row r="916" spans="5:5" x14ac:dyDescent="0.35">
      <c r="E916" s="3" t="s">
        <v>6712</v>
      </c>
    </row>
    <row r="917" spans="5:5" x14ac:dyDescent="0.35">
      <c r="E917" s="3" t="s">
        <v>6713</v>
      </c>
    </row>
    <row r="918" spans="5:5" x14ac:dyDescent="0.35">
      <c r="E918" s="3" t="s">
        <v>6714</v>
      </c>
    </row>
    <row r="919" spans="5:5" x14ac:dyDescent="0.35">
      <c r="E919" s="3" t="s">
        <v>6715</v>
      </c>
    </row>
    <row r="920" spans="5:5" x14ac:dyDescent="0.35">
      <c r="E920" s="3" t="s">
        <v>6716</v>
      </c>
    </row>
    <row r="921" spans="5:5" x14ac:dyDescent="0.35">
      <c r="E921" s="3" t="s">
        <v>6717</v>
      </c>
    </row>
    <row r="922" spans="5:5" x14ac:dyDescent="0.35">
      <c r="E922" s="3" t="s">
        <v>6718</v>
      </c>
    </row>
    <row r="923" spans="5:5" x14ac:dyDescent="0.35">
      <c r="E923" s="3" t="s">
        <v>6719</v>
      </c>
    </row>
    <row r="924" spans="5:5" x14ac:dyDescent="0.35">
      <c r="E924" s="3" t="s">
        <v>6720</v>
      </c>
    </row>
    <row r="925" spans="5:5" x14ac:dyDescent="0.35">
      <c r="E925" s="3" t="s">
        <v>6721</v>
      </c>
    </row>
    <row r="926" spans="5:5" x14ac:dyDescent="0.35">
      <c r="E926" s="3" t="s">
        <v>6722</v>
      </c>
    </row>
    <row r="927" spans="5:5" x14ac:dyDescent="0.35">
      <c r="E927" s="3" t="s">
        <v>6723</v>
      </c>
    </row>
    <row r="928" spans="5:5" x14ac:dyDescent="0.35">
      <c r="E928" s="3" t="s">
        <v>6724</v>
      </c>
    </row>
    <row r="929" spans="5:5" x14ac:dyDescent="0.35">
      <c r="E929" s="3" t="s">
        <v>6725</v>
      </c>
    </row>
    <row r="930" spans="5:5" x14ac:dyDescent="0.35">
      <c r="E930" s="3" t="s">
        <v>6726</v>
      </c>
    </row>
    <row r="931" spans="5:5" x14ac:dyDescent="0.35">
      <c r="E931" s="3" t="s">
        <v>6727</v>
      </c>
    </row>
    <row r="932" spans="5:5" x14ac:dyDescent="0.35">
      <c r="E932" s="3" t="s">
        <v>6728</v>
      </c>
    </row>
    <row r="933" spans="5:5" x14ac:dyDescent="0.35">
      <c r="E933" s="3" t="s">
        <v>6729</v>
      </c>
    </row>
    <row r="934" spans="5:5" x14ac:dyDescent="0.35">
      <c r="E934" s="3" t="s">
        <v>6730</v>
      </c>
    </row>
    <row r="935" spans="5:5" x14ac:dyDescent="0.35">
      <c r="E935" s="3" t="s">
        <v>6731</v>
      </c>
    </row>
    <row r="936" spans="5:5" x14ac:dyDescent="0.35">
      <c r="E936" s="3" t="s">
        <v>6732</v>
      </c>
    </row>
    <row r="937" spans="5:5" x14ac:dyDescent="0.35">
      <c r="E937" s="3" t="s">
        <v>6733</v>
      </c>
    </row>
    <row r="938" spans="5:5" x14ac:dyDescent="0.35">
      <c r="E938" s="3" t="s">
        <v>6734</v>
      </c>
    </row>
    <row r="939" spans="5:5" x14ac:dyDescent="0.35">
      <c r="E939" s="3" t="s">
        <v>6735</v>
      </c>
    </row>
    <row r="940" spans="5:5" x14ac:dyDescent="0.35">
      <c r="E940" s="3" t="s">
        <v>6736</v>
      </c>
    </row>
    <row r="941" spans="5:5" x14ac:dyDescent="0.35">
      <c r="E941" s="3" t="s">
        <v>6737</v>
      </c>
    </row>
    <row r="942" spans="5:5" x14ac:dyDescent="0.35">
      <c r="E942" s="3" t="s">
        <v>6738</v>
      </c>
    </row>
    <row r="943" spans="5:5" x14ac:dyDescent="0.35">
      <c r="E943" s="3" t="s">
        <v>6739</v>
      </c>
    </row>
    <row r="944" spans="5:5" x14ac:dyDescent="0.35">
      <c r="E944" s="3" t="s">
        <v>6740</v>
      </c>
    </row>
    <row r="945" spans="5:5" x14ac:dyDescent="0.35">
      <c r="E945" s="3" t="s">
        <v>6741</v>
      </c>
    </row>
    <row r="946" spans="5:5" x14ac:dyDescent="0.35">
      <c r="E946" s="3" t="s">
        <v>6742</v>
      </c>
    </row>
    <row r="947" spans="5:5" x14ac:dyDescent="0.35">
      <c r="E947" s="3" t="s">
        <v>6743</v>
      </c>
    </row>
    <row r="948" spans="5:5" x14ac:dyDescent="0.35">
      <c r="E948" s="3" t="s">
        <v>6744</v>
      </c>
    </row>
    <row r="949" spans="5:5" x14ac:dyDescent="0.35">
      <c r="E949" s="3" t="s">
        <v>6745</v>
      </c>
    </row>
    <row r="950" spans="5:5" x14ac:dyDescent="0.35">
      <c r="E950" s="3" t="s">
        <v>6746</v>
      </c>
    </row>
    <row r="951" spans="5:5" x14ac:dyDescent="0.35">
      <c r="E951" s="3" t="s">
        <v>6747</v>
      </c>
    </row>
    <row r="952" spans="5:5" x14ac:dyDescent="0.35">
      <c r="E952" s="3" t="s">
        <v>6748</v>
      </c>
    </row>
    <row r="953" spans="5:5" x14ac:dyDescent="0.35">
      <c r="E953" s="3" t="s">
        <v>6749</v>
      </c>
    </row>
    <row r="954" spans="5:5" x14ac:dyDescent="0.35">
      <c r="E954" s="3" t="s">
        <v>6750</v>
      </c>
    </row>
    <row r="955" spans="5:5" x14ac:dyDescent="0.35">
      <c r="E955" s="3" t="s">
        <v>6751</v>
      </c>
    </row>
    <row r="956" spans="5:5" x14ac:dyDescent="0.35">
      <c r="E956" s="3" t="s">
        <v>6752</v>
      </c>
    </row>
    <row r="957" spans="5:5" x14ac:dyDescent="0.35">
      <c r="E957" s="3" t="s">
        <v>6753</v>
      </c>
    </row>
    <row r="958" spans="5:5" x14ac:dyDescent="0.35">
      <c r="E958" s="3" t="s">
        <v>6754</v>
      </c>
    </row>
    <row r="959" spans="5:5" x14ac:dyDescent="0.35">
      <c r="E959" s="3" t="s">
        <v>6755</v>
      </c>
    </row>
    <row r="960" spans="5:5" x14ac:dyDescent="0.35">
      <c r="E960" s="3" t="s">
        <v>6756</v>
      </c>
    </row>
    <row r="961" spans="5:5" x14ac:dyDescent="0.35">
      <c r="E961" s="3" t="s">
        <v>6757</v>
      </c>
    </row>
    <row r="962" spans="5:5" x14ac:dyDescent="0.35">
      <c r="E962" s="3" t="s">
        <v>6758</v>
      </c>
    </row>
    <row r="963" spans="5:5" x14ac:dyDescent="0.35">
      <c r="E963" s="3" t="s">
        <v>6759</v>
      </c>
    </row>
    <row r="964" spans="5:5" x14ac:dyDescent="0.35">
      <c r="E964" s="3" t="s">
        <v>6760</v>
      </c>
    </row>
    <row r="965" spans="5:5" x14ac:dyDescent="0.35">
      <c r="E965" s="3" t="s">
        <v>6761</v>
      </c>
    </row>
    <row r="966" spans="5:5" x14ac:dyDescent="0.35">
      <c r="E966" s="3" t="s">
        <v>6762</v>
      </c>
    </row>
    <row r="967" spans="5:5" x14ac:dyDescent="0.35">
      <c r="E967" s="3" t="s">
        <v>6763</v>
      </c>
    </row>
    <row r="968" spans="5:5" x14ac:dyDescent="0.35">
      <c r="E968" s="3" t="s">
        <v>6764</v>
      </c>
    </row>
    <row r="969" spans="5:5" x14ac:dyDescent="0.35">
      <c r="E969" s="3" t="s">
        <v>6765</v>
      </c>
    </row>
    <row r="970" spans="5:5" x14ac:dyDescent="0.35">
      <c r="E970" s="3" t="s">
        <v>6766</v>
      </c>
    </row>
    <row r="971" spans="5:5" x14ac:dyDescent="0.35">
      <c r="E971" s="3" t="s">
        <v>6767</v>
      </c>
    </row>
    <row r="972" spans="5:5" x14ac:dyDescent="0.35">
      <c r="E972" s="3" t="s">
        <v>6768</v>
      </c>
    </row>
    <row r="973" spans="5:5" x14ac:dyDescent="0.35">
      <c r="E973" s="3" t="s">
        <v>6769</v>
      </c>
    </row>
    <row r="974" spans="5:5" x14ac:dyDescent="0.35">
      <c r="E974" s="3" t="s">
        <v>6770</v>
      </c>
    </row>
    <row r="975" spans="5:5" x14ac:dyDescent="0.35">
      <c r="E975" s="3" t="s">
        <v>6771</v>
      </c>
    </row>
    <row r="976" spans="5:5" x14ac:dyDescent="0.35">
      <c r="E976" s="3" t="s">
        <v>6772</v>
      </c>
    </row>
    <row r="977" spans="5:5" x14ac:dyDescent="0.35">
      <c r="E977" s="3" t="s">
        <v>6773</v>
      </c>
    </row>
    <row r="978" spans="5:5" x14ac:dyDescent="0.35">
      <c r="E978" s="3" t="s">
        <v>6774</v>
      </c>
    </row>
    <row r="979" spans="5:5" x14ac:dyDescent="0.35">
      <c r="E979" s="3" t="s">
        <v>6775</v>
      </c>
    </row>
    <row r="980" spans="5:5" x14ac:dyDescent="0.35">
      <c r="E980" s="3" t="s">
        <v>6776</v>
      </c>
    </row>
    <row r="981" spans="5:5" x14ac:dyDescent="0.35">
      <c r="E981" s="3" t="s">
        <v>6777</v>
      </c>
    </row>
    <row r="982" spans="5:5" x14ac:dyDescent="0.35">
      <c r="E982" s="3" t="s">
        <v>6778</v>
      </c>
    </row>
    <row r="983" spans="5:5" x14ac:dyDescent="0.35">
      <c r="E983" s="3" t="s">
        <v>6779</v>
      </c>
    </row>
    <row r="984" spans="5:5" x14ac:dyDescent="0.35">
      <c r="E984" s="3" t="s">
        <v>6780</v>
      </c>
    </row>
    <row r="985" spans="5:5" x14ac:dyDescent="0.35">
      <c r="E985" s="3" t="s">
        <v>6781</v>
      </c>
    </row>
    <row r="986" spans="5:5" x14ac:dyDescent="0.35">
      <c r="E986" s="3" t="s">
        <v>6782</v>
      </c>
    </row>
    <row r="987" spans="5:5" x14ac:dyDescent="0.35">
      <c r="E987" s="3" t="s">
        <v>6783</v>
      </c>
    </row>
    <row r="988" spans="5:5" x14ac:dyDescent="0.35">
      <c r="E988" s="3" t="s">
        <v>6784</v>
      </c>
    </row>
    <row r="989" spans="5:5" x14ac:dyDescent="0.35">
      <c r="E989" s="3" t="s">
        <v>6785</v>
      </c>
    </row>
    <row r="990" spans="5:5" x14ac:dyDescent="0.35">
      <c r="E990" s="3" t="s">
        <v>6786</v>
      </c>
    </row>
    <row r="991" spans="5:5" x14ac:dyDescent="0.35">
      <c r="E991" s="3" t="s">
        <v>6787</v>
      </c>
    </row>
    <row r="992" spans="5:5" x14ac:dyDescent="0.35">
      <c r="E992" s="3" t="s">
        <v>6788</v>
      </c>
    </row>
    <row r="993" spans="5:5" x14ac:dyDescent="0.35">
      <c r="E993" s="3" t="s">
        <v>6789</v>
      </c>
    </row>
    <row r="994" spans="5:5" x14ac:dyDescent="0.35">
      <c r="E994" s="3" t="s">
        <v>6790</v>
      </c>
    </row>
    <row r="995" spans="5:5" x14ac:dyDescent="0.35">
      <c r="E995" s="3" t="s">
        <v>6791</v>
      </c>
    </row>
    <row r="996" spans="5:5" x14ac:dyDescent="0.35">
      <c r="E996" s="3" t="s">
        <v>6792</v>
      </c>
    </row>
    <row r="997" spans="5:5" x14ac:dyDescent="0.35">
      <c r="E997" s="3" t="s">
        <v>6793</v>
      </c>
    </row>
    <row r="998" spans="5:5" x14ac:dyDescent="0.35">
      <c r="E998" s="3" t="s">
        <v>6794</v>
      </c>
    </row>
    <row r="999" spans="5:5" x14ac:dyDescent="0.35">
      <c r="E999" s="3" t="s">
        <v>6795</v>
      </c>
    </row>
    <row r="1000" spans="5:5" x14ac:dyDescent="0.35">
      <c r="E1000" s="3" t="s">
        <v>6796</v>
      </c>
    </row>
    <row r="1001" spans="5:5" x14ac:dyDescent="0.35">
      <c r="E1001" s="3" t="s">
        <v>6797</v>
      </c>
    </row>
    <row r="1002" spans="5:5" x14ac:dyDescent="0.35">
      <c r="E1002" s="3" t="s">
        <v>6798</v>
      </c>
    </row>
    <row r="1003" spans="5:5" x14ac:dyDescent="0.35">
      <c r="E1003" s="3" t="s">
        <v>6799</v>
      </c>
    </row>
    <row r="1004" spans="5:5" x14ac:dyDescent="0.35">
      <c r="E1004" s="3" t="s">
        <v>6800</v>
      </c>
    </row>
    <row r="1005" spans="5:5" x14ac:dyDescent="0.35">
      <c r="E1005" s="3" t="s">
        <v>6801</v>
      </c>
    </row>
    <row r="1006" spans="5:5" x14ac:dyDescent="0.35">
      <c r="E1006" s="3" t="s">
        <v>6802</v>
      </c>
    </row>
    <row r="1007" spans="5:5" x14ac:dyDescent="0.35">
      <c r="E1007" s="3" t="s">
        <v>6803</v>
      </c>
    </row>
    <row r="1008" spans="5:5" x14ac:dyDescent="0.35">
      <c r="E1008" s="3" t="s">
        <v>6804</v>
      </c>
    </row>
    <row r="1009" spans="5:5" x14ac:dyDescent="0.35">
      <c r="E1009" s="3" t="s">
        <v>6805</v>
      </c>
    </row>
    <row r="1010" spans="5:5" x14ac:dyDescent="0.35">
      <c r="E1010" s="3" t="s">
        <v>6806</v>
      </c>
    </row>
    <row r="1011" spans="5:5" x14ac:dyDescent="0.35">
      <c r="E1011" s="3" t="s">
        <v>6807</v>
      </c>
    </row>
    <row r="1012" spans="5:5" x14ac:dyDescent="0.35">
      <c r="E1012" s="3" t="s">
        <v>6808</v>
      </c>
    </row>
    <row r="1013" spans="5:5" x14ac:dyDescent="0.35">
      <c r="E1013" s="3" t="s">
        <v>6809</v>
      </c>
    </row>
    <row r="1014" spans="5:5" x14ac:dyDescent="0.35">
      <c r="E1014" s="3" t="s">
        <v>6810</v>
      </c>
    </row>
    <row r="1015" spans="5:5" x14ac:dyDescent="0.35">
      <c r="E1015" s="3" t="s">
        <v>6811</v>
      </c>
    </row>
    <row r="1016" spans="5:5" x14ac:dyDescent="0.35">
      <c r="E1016" s="3" t="s">
        <v>6812</v>
      </c>
    </row>
    <row r="1017" spans="5:5" x14ac:dyDescent="0.35">
      <c r="E1017" s="3" t="s">
        <v>6813</v>
      </c>
    </row>
    <row r="1018" spans="5:5" x14ac:dyDescent="0.35">
      <c r="E1018" s="3" t="s">
        <v>6814</v>
      </c>
    </row>
    <row r="1019" spans="5:5" x14ac:dyDescent="0.35">
      <c r="E1019" s="3" t="s">
        <v>6815</v>
      </c>
    </row>
    <row r="1020" spans="5:5" x14ac:dyDescent="0.35">
      <c r="E1020" s="3" t="s">
        <v>6816</v>
      </c>
    </row>
    <row r="1021" spans="5:5" x14ac:dyDescent="0.35">
      <c r="E1021" s="3" t="s">
        <v>6817</v>
      </c>
    </row>
    <row r="1022" spans="5:5" x14ac:dyDescent="0.35">
      <c r="E1022" s="3" t="s">
        <v>6818</v>
      </c>
    </row>
    <row r="1023" spans="5:5" x14ac:dyDescent="0.35">
      <c r="E1023" s="3" t="s">
        <v>6819</v>
      </c>
    </row>
    <row r="1024" spans="5:5" x14ac:dyDescent="0.35">
      <c r="E1024" s="3" t="s">
        <v>6820</v>
      </c>
    </row>
    <row r="1025" spans="5:5" x14ac:dyDescent="0.35">
      <c r="E1025" s="3" t="s">
        <v>6821</v>
      </c>
    </row>
    <row r="1026" spans="5:5" x14ac:dyDescent="0.35">
      <c r="E1026" s="3" t="s">
        <v>6822</v>
      </c>
    </row>
    <row r="1027" spans="5:5" x14ac:dyDescent="0.35">
      <c r="E1027" s="3" t="s">
        <v>6823</v>
      </c>
    </row>
    <row r="1028" spans="5:5" x14ac:dyDescent="0.35">
      <c r="E1028" s="3" t="s">
        <v>6824</v>
      </c>
    </row>
    <row r="1029" spans="5:5" x14ac:dyDescent="0.35">
      <c r="E1029" s="3" t="s">
        <v>6825</v>
      </c>
    </row>
    <row r="1030" spans="5:5" x14ac:dyDescent="0.35">
      <c r="E1030" s="3" t="s">
        <v>6826</v>
      </c>
    </row>
    <row r="1031" spans="5:5" x14ac:dyDescent="0.35">
      <c r="E1031" s="3" t="s">
        <v>6827</v>
      </c>
    </row>
    <row r="1032" spans="5:5" x14ac:dyDescent="0.35">
      <c r="E1032" s="3" t="s">
        <v>6828</v>
      </c>
    </row>
    <row r="1033" spans="5:5" x14ac:dyDescent="0.35">
      <c r="E1033" s="3" t="s">
        <v>6829</v>
      </c>
    </row>
    <row r="1034" spans="5:5" x14ac:dyDescent="0.35">
      <c r="E1034" s="3" t="s">
        <v>6830</v>
      </c>
    </row>
    <row r="1035" spans="5:5" x14ac:dyDescent="0.35">
      <c r="E1035" s="3" t="s">
        <v>6831</v>
      </c>
    </row>
    <row r="1036" spans="5:5" x14ac:dyDescent="0.35">
      <c r="E1036" s="3" t="s">
        <v>6832</v>
      </c>
    </row>
    <row r="1037" spans="5:5" x14ac:dyDescent="0.35">
      <c r="E1037" s="3" t="s">
        <v>6833</v>
      </c>
    </row>
    <row r="1038" spans="5:5" x14ac:dyDescent="0.35">
      <c r="E1038" s="3" t="s">
        <v>6834</v>
      </c>
    </row>
    <row r="1039" spans="5:5" x14ac:dyDescent="0.35">
      <c r="E1039" s="3" t="s">
        <v>6835</v>
      </c>
    </row>
    <row r="1040" spans="5:5" x14ac:dyDescent="0.35">
      <c r="E1040" s="3" t="s">
        <v>6836</v>
      </c>
    </row>
    <row r="1041" spans="5:5" x14ac:dyDescent="0.35">
      <c r="E1041" s="3" t="s">
        <v>6837</v>
      </c>
    </row>
    <row r="1042" spans="5:5" x14ac:dyDescent="0.35">
      <c r="E1042" s="3" t="s">
        <v>6838</v>
      </c>
    </row>
    <row r="1043" spans="5:5" x14ac:dyDescent="0.35">
      <c r="E1043" s="3" t="s">
        <v>6839</v>
      </c>
    </row>
    <row r="1044" spans="5:5" x14ac:dyDescent="0.35">
      <c r="E1044" s="3" t="s">
        <v>6840</v>
      </c>
    </row>
    <row r="1045" spans="5:5" x14ac:dyDescent="0.35">
      <c r="E1045" s="3" t="s">
        <v>6841</v>
      </c>
    </row>
    <row r="1046" spans="5:5" x14ac:dyDescent="0.35">
      <c r="E1046" s="3" t="s">
        <v>6842</v>
      </c>
    </row>
    <row r="1047" spans="5:5" x14ac:dyDescent="0.35">
      <c r="E1047" s="3" t="s">
        <v>6843</v>
      </c>
    </row>
    <row r="1048" spans="5:5" x14ac:dyDescent="0.35">
      <c r="E1048" s="3" t="s">
        <v>6844</v>
      </c>
    </row>
    <row r="1049" spans="5:5" x14ac:dyDescent="0.35">
      <c r="E1049" s="3" t="s">
        <v>6845</v>
      </c>
    </row>
    <row r="1050" spans="5:5" x14ac:dyDescent="0.35">
      <c r="E1050" s="3" t="s">
        <v>6846</v>
      </c>
    </row>
    <row r="1051" spans="5:5" x14ac:dyDescent="0.35">
      <c r="E1051" s="3" t="s">
        <v>6847</v>
      </c>
    </row>
    <row r="1052" spans="5:5" x14ac:dyDescent="0.35">
      <c r="E1052" s="3" t="s">
        <v>6848</v>
      </c>
    </row>
    <row r="1053" spans="5:5" x14ac:dyDescent="0.35">
      <c r="E1053" s="3" t="s">
        <v>6849</v>
      </c>
    </row>
    <row r="1054" spans="5:5" x14ac:dyDescent="0.35">
      <c r="E1054" s="3" t="s">
        <v>6850</v>
      </c>
    </row>
    <row r="1055" spans="5:5" x14ac:dyDescent="0.35">
      <c r="E1055" s="3" t="s">
        <v>6851</v>
      </c>
    </row>
    <row r="1056" spans="5:5" x14ac:dyDescent="0.35">
      <c r="E1056" s="3" t="s">
        <v>6852</v>
      </c>
    </row>
    <row r="1057" spans="5:5" x14ac:dyDescent="0.35">
      <c r="E1057" s="3" t="s">
        <v>6853</v>
      </c>
    </row>
    <row r="1058" spans="5:5" x14ac:dyDescent="0.35">
      <c r="E1058" s="3" t="s">
        <v>6854</v>
      </c>
    </row>
    <row r="1059" spans="5:5" x14ac:dyDescent="0.35">
      <c r="E1059" s="3" t="s">
        <v>6855</v>
      </c>
    </row>
    <row r="1060" spans="5:5" x14ac:dyDescent="0.35">
      <c r="E1060" s="3" t="s">
        <v>6856</v>
      </c>
    </row>
    <row r="1061" spans="5:5" x14ac:dyDescent="0.35">
      <c r="E1061" s="3" t="s">
        <v>6857</v>
      </c>
    </row>
    <row r="1062" spans="5:5" x14ac:dyDescent="0.35">
      <c r="E1062" s="3" t="s">
        <v>6858</v>
      </c>
    </row>
    <row r="1063" spans="5:5" x14ac:dyDescent="0.35">
      <c r="E1063" s="3" t="s">
        <v>6859</v>
      </c>
    </row>
    <row r="1064" spans="5:5" x14ac:dyDescent="0.35">
      <c r="E1064" s="3" t="s">
        <v>6860</v>
      </c>
    </row>
    <row r="1065" spans="5:5" x14ac:dyDescent="0.35">
      <c r="E1065" s="3" t="s">
        <v>6861</v>
      </c>
    </row>
    <row r="1066" spans="5:5" x14ac:dyDescent="0.35">
      <c r="E1066" s="3" t="s">
        <v>6862</v>
      </c>
    </row>
    <row r="1067" spans="5:5" x14ac:dyDescent="0.35">
      <c r="E1067" s="3" t="s">
        <v>6863</v>
      </c>
    </row>
    <row r="1068" spans="5:5" x14ac:dyDescent="0.35">
      <c r="E1068" s="3" t="s">
        <v>6864</v>
      </c>
    </row>
    <row r="1069" spans="5:5" x14ac:dyDescent="0.35">
      <c r="E1069" s="3" t="s">
        <v>6865</v>
      </c>
    </row>
    <row r="1070" spans="5:5" x14ac:dyDescent="0.35">
      <c r="E1070" s="3" t="s">
        <v>6866</v>
      </c>
    </row>
    <row r="1071" spans="5:5" x14ac:dyDescent="0.35">
      <c r="E1071" s="3" t="s">
        <v>6867</v>
      </c>
    </row>
    <row r="1072" spans="5:5" x14ac:dyDescent="0.35">
      <c r="E1072" s="3" t="s">
        <v>6868</v>
      </c>
    </row>
    <row r="1073" spans="5:5" x14ac:dyDescent="0.35">
      <c r="E1073" s="3" t="s">
        <v>6869</v>
      </c>
    </row>
    <row r="1074" spans="5:5" x14ac:dyDescent="0.35">
      <c r="E1074" s="3" t="s">
        <v>6870</v>
      </c>
    </row>
    <row r="1075" spans="5:5" x14ac:dyDescent="0.35">
      <c r="E1075" s="3" t="s">
        <v>6871</v>
      </c>
    </row>
    <row r="1076" spans="5:5" x14ac:dyDescent="0.35">
      <c r="E1076" s="3" t="s">
        <v>6872</v>
      </c>
    </row>
    <row r="1077" spans="5:5" x14ac:dyDescent="0.35">
      <c r="E1077" s="3" t="s">
        <v>6873</v>
      </c>
    </row>
    <row r="1078" spans="5:5" x14ac:dyDescent="0.35">
      <c r="E1078" s="3" t="s">
        <v>6874</v>
      </c>
    </row>
    <row r="1079" spans="5:5" x14ac:dyDescent="0.35">
      <c r="E1079" s="3" t="s">
        <v>6875</v>
      </c>
    </row>
    <row r="1080" spans="5:5" x14ac:dyDescent="0.35">
      <c r="E1080" s="3" t="s">
        <v>6876</v>
      </c>
    </row>
    <row r="1081" spans="5:5" x14ac:dyDescent="0.35">
      <c r="E1081" s="3" t="s">
        <v>6877</v>
      </c>
    </row>
    <row r="1082" spans="5:5" x14ac:dyDescent="0.35">
      <c r="E1082" s="3" t="s">
        <v>6878</v>
      </c>
    </row>
    <row r="1083" spans="5:5" x14ac:dyDescent="0.35">
      <c r="E1083" s="3" t="s">
        <v>6879</v>
      </c>
    </row>
    <row r="1084" spans="5:5" x14ac:dyDescent="0.35">
      <c r="E1084" s="3" t="s">
        <v>6880</v>
      </c>
    </row>
    <row r="1085" spans="5:5" x14ac:dyDescent="0.35">
      <c r="E1085" s="3" t="s">
        <v>6881</v>
      </c>
    </row>
    <row r="1086" spans="5:5" x14ac:dyDescent="0.35">
      <c r="E1086" s="3" t="s">
        <v>6882</v>
      </c>
    </row>
    <row r="1087" spans="5:5" x14ac:dyDescent="0.35">
      <c r="E1087" s="3" t="s">
        <v>6883</v>
      </c>
    </row>
    <row r="1088" spans="5:5" x14ac:dyDescent="0.35">
      <c r="E1088" s="3" t="s">
        <v>6884</v>
      </c>
    </row>
    <row r="1089" spans="5:5" x14ac:dyDescent="0.35">
      <c r="E1089" s="3" t="s">
        <v>6885</v>
      </c>
    </row>
    <row r="1090" spans="5:5" x14ac:dyDescent="0.35">
      <c r="E1090" s="3" t="s">
        <v>6886</v>
      </c>
    </row>
    <row r="1091" spans="5:5" x14ac:dyDescent="0.35">
      <c r="E1091" s="3" t="s">
        <v>6887</v>
      </c>
    </row>
    <row r="1092" spans="5:5" x14ac:dyDescent="0.35">
      <c r="E1092" s="3" t="s">
        <v>6888</v>
      </c>
    </row>
    <row r="1093" spans="5:5" x14ac:dyDescent="0.35">
      <c r="E1093" s="3" t="s">
        <v>6889</v>
      </c>
    </row>
    <row r="1094" spans="5:5" x14ac:dyDescent="0.35">
      <c r="E1094" s="3" t="s">
        <v>6890</v>
      </c>
    </row>
    <row r="1095" spans="5:5" x14ac:dyDescent="0.35">
      <c r="E1095" s="3" t="s">
        <v>6891</v>
      </c>
    </row>
    <row r="1096" spans="5:5" x14ac:dyDescent="0.35">
      <c r="E1096" s="3" t="s">
        <v>6892</v>
      </c>
    </row>
    <row r="1097" spans="5:5" x14ac:dyDescent="0.35">
      <c r="E1097" s="3" t="s">
        <v>6893</v>
      </c>
    </row>
    <row r="1098" spans="5:5" x14ac:dyDescent="0.35">
      <c r="E1098" s="3" t="s">
        <v>6894</v>
      </c>
    </row>
    <row r="1099" spans="5:5" x14ac:dyDescent="0.35">
      <c r="E1099" s="3" t="s">
        <v>6895</v>
      </c>
    </row>
    <row r="1100" spans="5:5" x14ac:dyDescent="0.35">
      <c r="E1100" s="3" t="s">
        <v>6896</v>
      </c>
    </row>
    <row r="1101" spans="5:5" x14ac:dyDescent="0.35">
      <c r="E1101" s="3" t="s">
        <v>6897</v>
      </c>
    </row>
    <row r="1102" spans="5:5" x14ac:dyDescent="0.35">
      <c r="E1102" s="3" t="s">
        <v>6898</v>
      </c>
    </row>
    <row r="1103" spans="5:5" x14ac:dyDescent="0.35">
      <c r="E1103" s="3" t="s">
        <v>6899</v>
      </c>
    </row>
    <row r="1104" spans="5:5" x14ac:dyDescent="0.35">
      <c r="E1104" s="3" t="s">
        <v>6900</v>
      </c>
    </row>
    <row r="1105" spans="5:5" x14ac:dyDescent="0.35">
      <c r="E1105" s="3" t="s">
        <v>6901</v>
      </c>
    </row>
    <row r="1106" spans="5:5" x14ac:dyDescent="0.35">
      <c r="E1106" s="3" t="s">
        <v>6902</v>
      </c>
    </row>
    <row r="1107" spans="5:5" x14ac:dyDescent="0.35">
      <c r="E1107" s="3" t="s">
        <v>6903</v>
      </c>
    </row>
    <row r="1108" spans="5:5" x14ac:dyDescent="0.35">
      <c r="E1108" s="3" t="s">
        <v>6904</v>
      </c>
    </row>
    <row r="1109" spans="5:5" x14ac:dyDescent="0.35">
      <c r="E1109" s="3" t="s">
        <v>6905</v>
      </c>
    </row>
    <row r="1110" spans="5:5" x14ac:dyDescent="0.35">
      <c r="E1110" s="3" t="s">
        <v>6906</v>
      </c>
    </row>
    <row r="1111" spans="5:5" x14ac:dyDescent="0.35">
      <c r="E1111" s="3" t="s">
        <v>6907</v>
      </c>
    </row>
    <row r="1112" spans="5:5" x14ac:dyDescent="0.35">
      <c r="E1112" s="3" t="s">
        <v>6908</v>
      </c>
    </row>
    <row r="1113" spans="5:5" x14ac:dyDescent="0.35">
      <c r="E1113" s="3" t="s">
        <v>6909</v>
      </c>
    </row>
    <row r="1114" spans="5:5" x14ac:dyDescent="0.35">
      <c r="E1114" s="3" t="s">
        <v>6910</v>
      </c>
    </row>
    <row r="1115" spans="5:5" x14ac:dyDescent="0.35">
      <c r="E1115" s="3" t="s">
        <v>6911</v>
      </c>
    </row>
    <row r="1116" spans="5:5" x14ac:dyDescent="0.35">
      <c r="E1116" s="3" t="s">
        <v>6912</v>
      </c>
    </row>
    <row r="1117" spans="5:5" x14ac:dyDescent="0.35">
      <c r="E1117" s="3" t="s">
        <v>6913</v>
      </c>
    </row>
    <row r="1118" spans="5:5" x14ac:dyDescent="0.35">
      <c r="E1118" s="3" t="s">
        <v>6914</v>
      </c>
    </row>
    <row r="1119" spans="5:5" x14ac:dyDescent="0.35">
      <c r="E1119" s="3" t="s">
        <v>6915</v>
      </c>
    </row>
    <row r="1120" spans="5:5" x14ac:dyDescent="0.35">
      <c r="E1120" s="3" t="s">
        <v>6916</v>
      </c>
    </row>
    <row r="1121" spans="5:5" x14ac:dyDescent="0.35">
      <c r="E1121" s="3" t="s">
        <v>6917</v>
      </c>
    </row>
    <row r="1122" spans="5:5" x14ac:dyDescent="0.35">
      <c r="E1122" s="3" t="s">
        <v>6918</v>
      </c>
    </row>
    <row r="1123" spans="5:5" x14ac:dyDescent="0.35">
      <c r="E1123" s="3" t="s">
        <v>6919</v>
      </c>
    </row>
    <row r="1124" spans="5:5" x14ac:dyDescent="0.35">
      <c r="E1124" s="3" t="s">
        <v>6920</v>
      </c>
    </row>
    <row r="1125" spans="5:5" x14ac:dyDescent="0.35">
      <c r="E1125" s="3" t="s">
        <v>6921</v>
      </c>
    </row>
    <row r="1126" spans="5:5" x14ac:dyDescent="0.35">
      <c r="E1126" s="3" t="s">
        <v>6922</v>
      </c>
    </row>
    <row r="1127" spans="5:5" x14ac:dyDescent="0.35">
      <c r="E1127" s="3" t="s">
        <v>6923</v>
      </c>
    </row>
    <row r="1128" spans="5:5" x14ac:dyDescent="0.35">
      <c r="E1128" s="3" t="s">
        <v>6924</v>
      </c>
    </row>
    <row r="1129" spans="5:5" x14ac:dyDescent="0.35">
      <c r="E1129" s="3" t="s">
        <v>6925</v>
      </c>
    </row>
    <row r="1130" spans="5:5" x14ac:dyDescent="0.35">
      <c r="E1130" s="3" t="s">
        <v>6926</v>
      </c>
    </row>
    <row r="1131" spans="5:5" x14ac:dyDescent="0.35">
      <c r="E1131" s="3" t="s">
        <v>6927</v>
      </c>
    </row>
    <row r="1132" spans="5:5" x14ac:dyDescent="0.35">
      <c r="E1132" s="3" t="s">
        <v>6928</v>
      </c>
    </row>
    <row r="1133" spans="5:5" x14ac:dyDescent="0.35">
      <c r="E1133" s="3" t="s">
        <v>6929</v>
      </c>
    </row>
    <row r="1134" spans="5:5" x14ac:dyDescent="0.35">
      <c r="E1134" s="3" t="s">
        <v>6930</v>
      </c>
    </row>
    <row r="1135" spans="5:5" x14ac:dyDescent="0.35">
      <c r="E1135" s="3" t="s">
        <v>6931</v>
      </c>
    </row>
    <row r="1136" spans="5:5" x14ac:dyDescent="0.35">
      <c r="E1136" s="3" t="s">
        <v>6932</v>
      </c>
    </row>
    <row r="1137" spans="5:5" x14ac:dyDescent="0.35">
      <c r="E1137" s="3" t="s">
        <v>6933</v>
      </c>
    </row>
    <row r="1138" spans="5:5" x14ac:dyDescent="0.35">
      <c r="E1138" s="3" t="s">
        <v>6934</v>
      </c>
    </row>
    <row r="1139" spans="5:5" x14ac:dyDescent="0.35">
      <c r="E1139" s="3" t="s">
        <v>6935</v>
      </c>
    </row>
    <row r="1140" spans="5:5" x14ac:dyDescent="0.35">
      <c r="E1140" s="3" t="s">
        <v>6936</v>
      </c>
    </row>
    <row r="1141" spans="5:5" x14ac:dyDescent="0.35">
      <c r="E1141" s="3" t="s">
        <v>6937</v>
      </c>
    </row>
    <row r="1142" spans="5:5" x14ac:dyDescent="0.35">
      <c r="E1142" s="3" t="s">
        <v>6938</v>
      </c>
    </row>
    <row r="1143" spans="5:5" x14ac:dyDescent="0.35">
      <c r="E1143" s="3" t="s">
        <v>6939</v>
      </c>
    </row>
    <row r="1144" spans="5:5" x14ac:dyDescent="0.35">
      <c r="E1144" s="3" t="s">
        <v>6940</v>
      </c>
    </row>
    <row r="1145" spans="5:5" x14ac:dyDescent="0.35">
      <c r="E1145" s="3" t="s">
        <v>6941</v>
      </c>
    </row>
    <row r="1146" spans="5:5" x14ac:dyDescent="0.35">
      <c r="E1146" s="3" t="s">
        <v>6942</v>
      </c>
    </row>
    <row r="1147" spans="5:5" x14ac:dyDescent="0.35">
      <c r="E1147" s="3" t="s">
        <v>6943</v>
      </c>
    </row>
    <row r="1148" spans="5:5" x14ac:dyDescent="0.35">
      <c r="E1148" s="3" t="s">
        <v>6944</v>
      </c>
    </row>
    <row r="1149" spans="5:5" x14ac:dyDescent="0.35">
      <c r="E1149" s="3" t="s">
        <v>6945</v>
      </c>
    </row>
    <row r="1150" spans="5:5" x14ac:dyDescent="0.35">
      <c r="E1150" s="3" t="s">
        <v>6946</v>
      </c>
    </row>
    <row r="1151" spans="5:5" x14ac:dyDescent="0.35">
      <c r="E1151" s="3" t="s">
        <v>6947</v>
      </c>
    </row>
    <row r="1152" spans="5:5" x14ac:dyDescent="0.35">
      <c r="E1152" s="3" t="s">
        <v>6948</v>
      </c>
    </row>
    <row r="1153" spans="5:5" x14ac:dyDescent="0.35">
      <c r="E1153" s="3" t="s">
        <v>6949</v>
      </c>
    </row>
    <row r="1154" spans="5:5" x14ac:dyDescent="0.35">
      <c r="E1154" s="3" t="s">
        <v>6950</v>
      </c>
    </row>
    <row r="1155" spans="5:5" x14ac:dyDescent="0.35">
      <c r="E1155" s="3" t="s">
        <v>6951</v>
      </c>
    </row>
    <row r="1156" spans="5:5" x14ac:dyDescent="0.35">
      <c r="E1156" s="3" t="s">
        <v>6952</v>
      </c>
    </row>
    <row r="1157" spans="5:5" x14ac:dyDescent="0.35">
      <c r="E1157" s="3" t="s">
        <v>6953</v>
      </c>
    </row>
    <row r="1158" spans="5:5" x14ac:dyDescent="0.35">
      <c r="E1158" s="3" t="s">
        <v>6954</v>
      </c>
    </row>
    <row r="1159" spans="5:5" x14ac:dyDescent="0.35">
      <c r="E1159" s="3" t="s">
        <v>6955</v>
      </c>
    </row>
    <row r="1160" spans="5:5" x14ac:dyDescent="0.35">
      <c r="E1160" s="3" t="s">
        <v>6956</v>
      </c>
    </row>
    <row r="1161" spans="5:5" x14ac:dyDescent="0.35">
      <c r="E1161" s="3" t="s">
        <v>6957</v>
      </c>
    </row>
    <row r="1162" spans="5:5" x14ac:dyDescent="0.35">
      <c r="E1162" s="3" t="s">
        <v>6958</v>
      </c>
    </row>
    <row r="1163" spans="5:5" x14ac:dyDescent="0.35">
      <c r="E1163" s="3" t="s">
        <v>6959</v>
      </c>
    </row>
    <row r="1164" spans="5:5" x14ac:dyDescent="0.35">
      <c r="E1164" s="3" t="s">
        <v>6960</v>
      </c>
    </row>
    <row r="1165" spans="5:5" x14ac:dyDescent="0.35">
      <c r="E1165" s="3" t="s">
        <v>6961</v>
      </c>
    </row>
    <row r="1166" spans="5:5" x14ac:dyDescent="0.35">
      <c r="E1166" s="3" t="s">
        <v>6962</v>
      </c>
    </row>
    <row r="1167" spans="5:5" x14ac:dyDescent="0.35">
      <c r="E1167" s="3" t="s">
        <v>6963</v>
      </c>
    </row>
    <row r="1168" spans="5:5" x14ac:dyDescent="0.35">
      <c r="E1168" s="3" t="s">
        <v>6964</v>
      </c>
    </row>
    <row r="1169" spans="5:5" x14ac:dyDescent="0.35">
      <c r="E1169" s="3" t="s">
        <v>6965</v>
      </c>
    </row>
    <row r="1170" spans="5:5" x14ac:dyDescent="0.35">
      <c r="E1170" s="3" t="s">
        <v>6966</v>
      </c>
    </row>
    <row r="1171" spans="5:5" x14ac:dyDescent="0.35">
      <c r="E1171" s="3" t="s">
        <v>6967</v>
      </c>
    </row>
    <row r="1172" spans="5:5" x14ac:dyDescent="0.35">
      <c r="E1172" s="3" t="s">
        <v>6968</v>
      </c>
    </row>
    <row r="1173" spans="5:5" x14ac:dyDescent="0.35">
      <c r="E1173" s="3" t="s">
        <v>6969</v>
      </c>
    </row>
    <row r="1174" spans="5:5" x14ac:dyDescent="0.35">
      <c r="E1174" s="3" t="s">
        <v>6970</v>
      </c>
    </row>
    <row r="1175" spans="5:5" x14ac:dyDescent="0.35">
      <c r="E1175" s="3" t="s">
        <v>6971</v>
      </c>
    </row>
    <row r="1176" spans="5:5" x14ac:dyDescent="0.35">
      <c r="E1176" s="3" t="s">
        <v>6972</v>
      </c>
    </row>
    <row r="1177" spans="5:5" x14ac:dyDescent="0.35">
      <c r="E1177" s="3" t="s">
        <v>6973</v>
      </c>
    </row>
    <row r="1178" spans="5:5" x14ac:dyDescent="0.35">
      <c r="E1178" s="3" t="s">
        <v>6974</v>
      </c>
    </row>
    <row r="1179" spans="5:5" x14ac:dyDescent="0.35">
      <c r="E1179" s="3" t="s">
        <v>6975</v>
      </c>
    </row>
    <row r="1180" spans="5:5" x14ac:dyDescent="0.35">
      <c r="E1180" s="3" t="s">
        <v>6976</v>
      </c>
    </row>
    <row r="1181" spans="5:5" x14ac:dyDescent="0.35">
      <c r="E1181" s="3" t="s">
        <v>6977</v>
      </c>
    </row>
    <row r="1182" spans="5:5" x14ac:dyDescent="0.35">
      <c r="E1182" s="3" t="s">
        <v>6978</v>
      </c>
    </row>
    <row r="1183" spans="5:5" x14ac:dyDescent="0.35">
      <c r="E1183" s="3" t="s">
        <v>6979</v>
      </c>
    </row>
    <row r="1184" spans="5:5" x14ac:dyDescent="0.35">
      <c r="E1184" s="3" t="s">
        <v>6980</v>
      </c>
    </row>
    <row r="1185" spans="5:5" x14ac:dyDescent="0.35">
      <c r="E1185" s="3" t="s">
        <v>6981</v>
      </c>
    </row>
    <row r="1186" spans="5:5" x14ac:dyDescent="0.35">
      <c r="E1186" s="3" t="s">
        <v>6982</v>
      </c>
    </row>
    <row r="1187" spans="5:5" x14ac:dyDescent="0.35">
      <c r="E1187" s="3" t="s">
        <v>6983</v>
      </c>
    </row>
    <row r="1188" spans="5:5" x14ac:dyDescent="0.35">
      <c r="E1188" s="3" t="s">
        <v>6984</v>
      </c>
    </row>
    <row r="1189" spans="5:5" x14ac:dyDescent="0.35">
      <c r="E1189" s="3" t="s">
        <v>6985</v>
      </c>
    </row>
    <row r="1190" spans="5:5" x14ac:dyDescent="0.35">
      <c r="E1190" s="3" t="s">
        <v>6986</v>
      </c>
    </row>
    <row r="1191" spans="5:5" x14ac:dyDescent="0.35">
      <c r="E1191" s="3" t="s">
        <v>6987</v>
      </c>
    </row>
    <row r="1192" spans="5:5" x14ac:dyDescent="0.35">
      <c r="E1192" s="3" t="s">
        <v>6988</v>
      </c>
    </row>
    <row r="1193" spans="5:5" x14ac:dyDescent="0.35">
      <c r="E1193" s="3" t="s">
        <v>6989</v>
      </c>
    </row>
    <row r="1194" spans="5:5" x14ac:dyDescent="0.35">
      <c r="E1194" s="3" t="s">
        <v>6990</v>
      </c>
    </row>
    <row r="1195" spans="5:5" x14ac:dyDescent="0.35">
      <c r="E1195" s="3" t="s">
        <v>6991</v>
      </c>
    </row>
    <row r="1196" spans="5:5" x14ac:dyDescent="0.35">
      <c r="E1196" s="3" t="s">
        <v>6992</v>
      </c>
    </row>
    <row r="1197" spans="5:5" x14ac:dyDescent="0.35">
      <c r="E1197" s="3" t="s">
        <v>6993</v>
      </c>
    </row>
    <row r="1198" spans="5:5" x14ac:dyDescent="0.35">
      <c r="E1198" s="3" t="s">
        <v>6994</v>
      </c>
    </row>
    <row r="1199" spans="5:5" x14ac:dyDescent="0.35">
      <c r="E1199" s="3" t="s">
        <v>6995</v>
      </c>
    </row>
    <row r="1200" spans="5:5" x14ac:dyDescent="0.35">
      <c r="E1200" s="3" t="s">
        <v>6996</v>
      </c>
    </row>
    <row r="1201" spans="5:5" x14ac:dyDescent="0.35">
      <c r="E1201" s="3" t="s">
        <v>6997</v>
      </c>
    </row>
    <row r="1202" spans="5:5" x14ac:dyDescent="0.35">
      <c r="E1202" s="3" t="s">
        <v>6998</v>
      </c>
    </row>
    <row r="1203" spans="5:5" x14ac:dyDescent="0.35">
      <c r="E1203" s="3" t="s">
        <v>6999</v>
      </c>
    </row>
    <row r="1204" spans="5:5" x14ac:dyDescent="0.35">
      <c r="E1204" s="3" t="s">
        <v>7000</v>
      </c>
    </row>
    <row r="1205" spans="5:5" x14ac:dyDescent="0.35">
      <c r="E1205" s="3" t="s">
        <v>7001</v>
      </c>
    </row>
    <row r="1206" spans="5:5" x14ac:dyDescent="0.35">
      <c r="E1206" s="3" t="s">
        <v>7002</v>
      </c>
    </row>
    <row r="1207" spans="5:5" x14ac:dyDescent="0.35">
      <c r="E1207" s="3" t="s">
        <v>7003</v>
      </c>
    </row>
    <row r="1208" spans="5:5" x14ac:dyDescent="0.35">
      <c r="E1208" s="3" t="s">
        <v>7004</v>
      </c>
    </row>
    <row r="1209" spans="5:5" x14ac:dyDescent="0.35">
      <c r="E1209" s="3" t="s">
        <v>7005</v>
      </c>
    </row>
    <row r="1210" spans="5:5" x14ac:dyDescent="0.35">
      <c r="E1210" s="3" t="s">
        <v>7006</v>
      </c>
    </row>
    <row r="1211" spans="5:5" x14ac:dyDescent="0.35">
      <c r="E1211" s="3" t="s">
        <v>7007</v>
      </c>
    </row>
    <row r="1212" spans="5:5" x14ac:dyDescent="0.35">
      <c r="E1212" s="3" t="s">
        <v>7008</v>
      </c>
    </row>
    <row r="1213" spans="5:5" x14ac:dyDescent="0.35">
      <c r="E1213" s="3" t="s">
        <v>7009</v>
      </c>
    </row>
    <row r="1214" spans="5:5" x14ac:dyDescent="0.35">
      <c r="E1214" s="3" t="s">
        <v>7010</v>
      </c>
    </row>
    <row r="1215" spans="5:5" x14ac:dyDescent="0.35">
      <c r="E1215" s="3" t="s">
        <v>7011</v>
      </c>
    </row>
    <row r="1216" spans="5:5" x14ac:dyDescent="0.35">
      <c r="E1216" s="3" t="s">
        <v>7012</v>
      </c>
    </row>
    <row r="1217" spans="5:5" x14ac:dyDescent="0.35">
      <c r="E1217" s="3" t="s">
        <v>7013</v>
      </c>
    </row>
    <row r="1218" spans="5:5" x14ac:dyDescent="0.35">
      <c r="E1218" s="3" t="s">
        <v>7014</v>
      </c>
    </row>
    <row r="1219" spans="5:5" x14ac:dyDescent="0.35">
      <c r="E1219" s="3" t="s">
        <v>7015</v>
      </c>
    </row>
    <row r="1220" spans="5:5" x14ac:dyDescent="0.35">
      <c r="E1220" s="3" t="s">
        <v>7016</v>
      </c>
    </row>
    <row r="1221" spans="5:5" x14ac:dyDescent="0.35">
      <c r="E1221" s="3" t="s">
        <v>7017</v>
      </c>
    </row>
    <row r="1222" spans="5:5" x14ac:dyDescent="0.35">
      <c r="E1222" s="3" t="s">
        <v>7018</v>
      </c>
    </row>
    <row r="1223" spans="5:5" x14ac:dyDescent="0.35">
      <c r="E1223" s="3" t="s">
        <v>7019</v>
      </c>
    </row>
    <row r="1224" spans="5:5" x14ac:dyDescent="0.35">
      <c r="E1224" s="3" t="s">
        <v>7020</v>
      </c>
    </row>
    <row r="1225" spans="5:5" x14ac:dyDescent="0.35">
      <c r="E1225" s="3" t="s">
        <v>7021</v>
      </c>
    </row>
    <row r="1226" spans="5:5" x14ac:dyDescent="0.35">
      <c r="E1226" s="3" t="s">
        <v>7022</v>
      </c>
    </row>
    <row r="1227" spans="5:5" x14ac:dyDescent="0.35">
      <c r="E1227" s="3" t="s">
        <v>7023</v>
      </c>
    </row>
    <row r="1228" spans="5:5" x14ac:dyDescent="0.35">
      <c r="E1228" s="3" t="s">
        <v>7024</v>
      </c>
    </row>
    <row r="1229" spans="5:5" x14ac:dyDescent="0.35">
      <c r="E1229" s="3" t="s">
        <v>7025</v>
      </c>
    </row>
    <row r="1230" spans="5:5" x14ac:dyDescent="0.35">
      <c r="E1230" s="3" t="s">
        <v>7026</v>
      </c>
    </row>
    <row r="1231" spans="5:5" x14ac:dyDescent="0.35">
      <c r="E1231" s="3" t="s">
        <v>7027</v>
      </c>
    </row>
    <row r="1232" spans="5:5" x14ac:dyDescent="0.35">
      <c r="E1232" s="3" t="s">
        <v>7028</v>
      </c>
    </row>
    <row r="1233" spans="5:5" x14ac:dyDescent="0.35">
      <c r="E1233" s="3" t="s">
        <v>7029</v>
      </c>
    </row>
    <row r="1234" spans="5:5" x14ac:dyDescent="0.35">
      <c r="E1234" s="3" t="s">
        <v>7030</v>
      </c>
    </row>
    <row r="1235" spans="5:5" x14ac:dyDescent="0.35">
      <c r="E1235" s="3" t="s">
        <v>7031</v>
      </c>
    </row>
    <row r="1236" spans="5:5" x14ac:dyDescent="0.35">
      <c r="E1236" s="3" t="s">
        <v>7032</v>
      </c>
    </row>
    <row r="1237" spans="5:5" x14ac:dyDescent="0.35">
      <c r="E1237" s="3" t="s">
        <v>7033</v>
      </c>
    </row>
    <row r="1238" spans="5:5" x14ac:dyDescent="0.35">
      <c r="E1238" s="3" t="s">
        <v>7034</v>
      </c>
    </row>
    <row r="1239" spans="5:5" x14ac:dyDescent="0.35">
      <c r="E1239" s="3" t="s">
        <v>7035</v>
      </c>
    </row>
    <row r="1240" spans="5:5" x14ac:dyDescent="0.35">
      <c r="E1240" s="3" t="s">
        <v>7036</v>
      </c>
    </row>
    <row r="1241" spans="5:5" x14ac:dyDescent="0.35">
      <c r="E1241" s="3" t="s">
        <v>7037</v>
      </c>
    </row>
    <row r="1242" spans="5:5" x14ac:dyDescent="0.35">
      <c r="E1242" s="3" t="s">
        <v>7038</v>
      </c>
    </row>
    <row r="1243" spans="5:5" x14ac:dyDescent="0.35">
      <c r="E1243" s="3" t="s">
        <v>7039</v>
      </c>
    </row>
    <row r="1244" spans="5:5" x14ac:dyDescent="0.35">
      <c r="E1244" s="3" t="s">
        <v>7040</v>
      </c>
    </row>
    <row r="1245" spans="5:5" x14ac:dyDescent="0.35">
      <c r="E1245" s="3" t="s">
        <v>7041</v>
      </c>
    </row>
    <row r="1246" spans="5:5" x14ac:dyDescent="0.35">
      <c r="E1246" s="3" t="s">
        <v>7042</v>
      </c>
    </row>
    <row r="1247" spans="5:5" x14ac:dyDescent="0.35">
      <c r="E1247" s="3" t="s">
        <v>7043</v>
      </c>
    </row>
    <row r="1248" spans="5:5" x14ac:dyDescent="0.35">
      <c r="E1248" s="3" t="s">
        <v>7044</v>
      </c>
    </row>
    <row r="1249" spans="5:5" x14ac:dyDescent="0.35">
      <c r="E1249" s="3" t="s">
        <v>7045</v>
      </c>
    </row>
    <row r="1250" spans="5:5" x14ac:dyDescent="0.35">
      <c r="E1250" s="3" t="s">
        <v>7046</v>
      </c>
    </row>
    <row r="1251" spans="5:5" x14ac:dyDescent="0.35">
      <c r="E1251" s="3" t="s">
        <v>7047</v>
      </c>
    </row>
    <row r="1252" spans="5:5" x14ac:dyDescent="0.35">
      <c r="E1252" s="3" t="s">
        <v>7048</v>
      </c>
    </row>
    <row r="1253" spans="5:5" x14ac:dyDescent="0.35">
      <c r="E1253" s="3" t="s">
        <v>7049</v>
      </c>
    </row>
    <row r="1254" spans="5:5" x14ac:dyDescent="0.35">
      <c r="E1254" s="3" t="s">
        <v>7050</v>
      </c>
    </row>
    <row r="1255" spans="5:5" x14ac:dyDescent="0.35">
      <c r="E1255" s="3" t="s">
        <v>7051</v>
      </c>
    </row>
    <row r="1256" spans="5:5" x14ac:dyDescent="0.35">
      <c r="E1256" s="3" t="s">
        <v>7052</v>
      </c>
    </row>
    <row r="1257" spans="5:5" x14ac:dyDescent="0.35">
      <c r="E1257" s="3" t="s">
        <v>7053</v>
      </c>
    </row>
    <row r="1258" spans="5:5" x14ac:dyDescent="0.35">
      <c r="E1258" s="3" t="s">
        <v>7054</v>
      </c>
    </row>
    <row r="1259" spans="5:5" x14ac:dyDescent="0.35">
      <c r="E1259" s="3" t="s">
        <v>7055</v>
      </c>
    </row>
    <row r="1260" spans="5:5" x14ac:dyDescent="0.35">
      <c r="E1260" s="3" t="s">
        <v>7056</v>
      </c>
    </row>
    <row r="1261" spans="5:5" x14ac:dyDescent="0.35">
      <c r="E1261" s="3" t="s">
        <v>7057</v>
      </c>
    </row>
    <row r="1262" spans="5:5" x14ac:dyDescent="0.35">
      <c r="E1262" s="3" t="s">
        <v>7058</v>
      </c>
    </row>
    <row r="1263" spans="5:5" x14ac:dyDescent="0.35">
      <c r="E1263" s="3" t="s">
        <v>7059</v>
      </c>
    </row>
    <row r="1264" spans="5:5" x14ac:dyDescent="0.35">
      <c r="E1264" s="3" t="s">
        <v>7060</v>
      </c>
    </row>
    <row r="1265" spans="5:5" x14ac:dyDescent="0.35">
      <c r="E1265" s="3" t="s">
        <v>7061</v>
      </c>
    </row>
    <row r="1266" spans="5:5" x14ac:dyDescent="0.35">
      <c r="E1266" s="3" t="s">
        <v>7062</v>
      </c>
    </row>
    <row r="1267" spans="5:5" x14ac:dyDescent="0.35">
      <c r="E1267" s="3" t="s">
        <v>7063</v>
      </c>
    </row>
    <row r="1268" spans="5:5" x14ac:dyDescent="0.35">
      <c r="E1268" s="3" t="s">
        <v>7064</v>
      </c>
    </row>
    <row r="1269" spans="5:5" x14ac:dyDescent="0.35">
      <c r="E1269" s="3" t="s">
        <v>7065</v>
      </c>
    </row>
    <row r="1270" spans="5:5" x14ac:dyDescent="0.35">
      <c r="E1270" s="3" t="s">
        <v>7066</v>
      </c>
    </row>
    <row r="1271" spans="5:5" x14ac:dyDescent="0.35">
      <c r="E1271" s="3" t="s">
        <v>7067</v>
      </c>
    </row>
    <row r="1272" spans="5:5" x14ac:dyDescent="0.35">
      <c r="E1272" s="3" t="s">
        <v>7068</v>
      </c>
    </row>
    <row r="1273" spans="5:5" x14ac:dyDescent="0.35">
      <c r="E1273" s="3" t="s">
        <v>7069</v>
      </c>
    </row>
    <row r="1274" spans="5:5" x14ac:dyDescent="0.35">
      <c r="E1274" s="3" t="s">
        <v>7070</v>
      </c>
    </row>
    <row r="1275" spans="5:5" x14ac:dyDescent="0.35">
      <c r="E1275" s="3" t="s">
        <v>7071</v>
      </c>
    </row>
    <row r="1276" spans="5:5" x14ac:dyDescent="0.35">
      <c r="E1276" s="3" t="s">
        <v>7072</v>
      </c>
    </row>
    <row r="1277" spans="5:5" x14ac:dyDescent="0.35">
      <c r="E1277" s="3" t="s">
        <v>7073</v>
      </c>
    </row>
    <row r="1278" spans="5:5" x14ac:dyDescent="0.35">
      <c r="E1278" s="3" t="s">
        <v>7074</v>
      </c>
    </row>
    <row r="1279" spans="5:5" x14ac:dyDescent="0.35">
      <c r="E1279" s="3" t="s">
        <v>7075</v>
      </c>
    </row>
    <row r="1280" spans="5:5" x14ac:dyDescent="0.35">
      <c r="E1280" s="3" t="s">
        <v>7076</v>
      </c>
    </row>
    <row r="1281" spans="5:5" x14ac:dyDescent="0.35">
      <c r="E1281" s="3" t="s">
        <v>7077</v>
      </c>
    </row>
    <row r="1282" spans="5:5" x14ac:dyDescent="0.35">
      <c r="E1282" s="3" t="s">
        <v>7078</v>
      </c>
    </row>
    <row r="1283" spans="5:5" x14ac:dyDescent="0.35">
      <c r="E1283" s="3" t="s">
        <v>7079</v>
      </c>
    </row>
    <row r="1284" spans="5:5" x14ac:dyDescent="0.35">
      <c r="E1284" s="3" t="s">
        <v>7080</v>
      </c>
    </row>
    <row r="1285" spans="5:5" x14ac:dyDescent="0.35">
      <c r="E1285" s="3" t="s">
        <v>7081</v>
      </c>
    </row>
    <row r="1286" spans="5:5" x14ac:dyDescent="0.35">
      <c r="E1286" s="3" t="s">
        <v>7082</v>
      </c>
    </row>
    <row r="1287" spans="5:5" x14ac:dyDescent="0.35">
      <c r="E1287" s="3" t="s">
        <v>7083</v>
      </c>
    </row>
    <row r="1288" spans="5:5" x14ac:dyDescent="0.35">
      <c r="E1288" s="3" t="s">
        <v>7084</v>
      </c>
    </row>
    <row r="1289" spans="5:5" x14ac:dyDescent="0.35">
      <c r="E1289" s="3" t="s">
        <v>7085</v>
      </c>
    </row>
    <row r="1290" spans="5:5" x14ac:dyDescent="0.35">
      <c r="E1290" s="3" t="s">
        <v>7086</v>
      </c>
    </row>
    <row r="1291" spans="5:5" x14ac:dyDescent="0.35">
      <c r="E1291" s="3" t="s">
        <v>7087</v>
      </c>
    </row>
    <row r="1292" spans="5:5" x14ac:dyDescent="0.35">
      <c r="E1292" s="3" t="s">
        <v>7088</v>
      </c>
    </row>
    <row r="1293" spans="5:5" x14ac:dyDescent="0.35">
      <c r="E1293" s="3" t="s">
        <v>7089</v>
      </c>
    </row>
    <row r="1294" spans="5:5" x14ac:dyDescent="0.35">
      <c r="E1294" s="3" t="s">
        <v>7090</v>
      </c>
    </row>
    <row r="1295" spans="5:5" x14ac:dyDescent="0.35">
      <c r="E1295" s="3" t="s">
        <v>7091</v>
      </c>
    </row>
    <row r="1296" spans="5:5" x14ac:dyDescent="0.35">
      <c r="E1296" s="3" t="s">
        <v>7092</v>
      </c>
    </row>
    <row r="1297" spans="5:5" x14ac:dyDescent="0.35">
      <c r="E1297" s="3" t="s">
        <v>7093</v>
      </c>
    </row>
    <row r="1298" spans="5:5" x14ac:dyDescent="0.35">
      <c r="E1298" s="3" t="s">
        <v>7094</v>
      </c>
    </row>
    <row r="1299" spans="5:5" x14ac:dyDescent="0.35">
      <c r="E1299" s="3" t="s">
        <v>7095</v>
      </c>
    </row>
    <row r="1300" spans="5:5" x14ac:dyDescent="0.35">
      <c r="E1300" s="3" t="s">
        <v>7096</v>
      </c>
    </row>
    <row r="1301" spans="5:5" x14ac:dyDescent="0.35">
      <c r="E1301" s="3" t="s">
        <v>7097</v>
      </c>
    </row>
    <row r="1302" spans="5:5" x14ac:dyDescent="0.35">
      <c r="E1302" s="3" t="s">
        <v>7098</v>
      </c>
    </row>
    <row r="1303" spans="5:5" x14ac:dyDescent="0.35">
      <c r="E1303" s="3" t="s">
        <v>7099</v>
      </c>
    </row>
    <row r="1304" spans="5:5" x14ac:dyDescent="0.35">
      <c r="E1304" s="3" t="s">
        <v>7100</v>
      </c>
    </row>
    <row r="1305" spans="5:5" x14ac:dyDescent="0.35">
      <c r="E1305" s="3" t="s">
        <v>7101</v>
      </c>
    </row>
    <row r="1306" spans="5:5" x14ac:dyDescent="0.35">
      <c r="E1306" s="3" t="s">
        <v>7102</v>
      </c>
    </row>
    <row r="1307" spans="5:5" x14ac:dyDescent="0.35">
      <c r="E1307" s="3" t="s">
        <v>7103</v>
      </c>
    </row>
    <row r="1308" spans="5:5" x14ac:dyDescent="0.35">
      <c r="E1308" s="3" t="s">
        <v>7104</v>
      </c>
    </row>
    <row r="1309" spans="5:5" x14ac:dyDescent="0.35">
      <c r="E1309" s="3" t="s">
        <v>7105</v>
      </c>
    </row>
    <row r="1310" spans="5:5" x14ac:dyDescent="0.35">
      <c r="E1310" s="3" t="s">
        <v>7106</v>
      </c>
    </row>
    <row r="1311" spans="5:5" x14ac:dyDescent="0.35">
      <c r="E1311" s="3" t="s">
        <v>7107</v>
      </c>
    </row>
    <row r="1312" spans="5:5" x14ac:dyDescent="0.35">
      <c r="E1312" s="3" t="s">
        <v>7108</v>
      </c>
    </row>
    <row r="1313" spans="5:5" x14ac:dyDescent="0.35">
      <c r="E1313" s="3" t="s">
        <v>7109</v>
      </c>
    </row>
    <row r="1314" spans="5:5" x14ac:dyDescent="0.35">
      <c r="E1314" s="3" t="s">
        <v>7110</v>
      </c>
    </row>
    <row r="1315" spans="5:5" x14ac:dyDescent="0.35">
      <c r="E1315" s="3" t="s">
        <v>7111</v>
      </c>
    </row>
    <row r="1316" spans="5:5" x14ac:dyDescent="0.35">
      <c r="E1316" s="3" t="s">
        <v>7112</v>
      </c>
    </row>
    <row r="1317" spans="5:5" x14ac:dyDescent="0.35">
      <c r="E1317" s="3" t="s">
        <v>7113</v>
      </c>
    </row>
    <row r="1318" spans="5:5" x14ac:dyDescent="0.35">
      <c r="E1318" s="3" t="s">
        <v>7114</v>
      </c>
    </row>
    <row r="1319" spans="5:5" x14ac:dyDescent="0.35">
      <c r="E1319" s="3" t="s">
        <v>7115</v>
      </c>
    </row>
    <row r="1320" spans="5:5" x14ac:dyDescent="0.35">
      <c r="E1320" s="3" t="s">
        <v>7116</v>
      </c>
    </row>
    <row r="1321" spans="5:5" x14ac:dyDescent="0.35">
      <c r="E1321" s="3" t="s">
        <v>7117</v>
      </c>
    </row>
    <row r="1322" spans="5:5" x14ac:dyDescent="0.35">
      <c r="E1322" s="3" t="s">
        <v>7118</v>
      </c>
    </row>
    <row r="1323" spans="5:5" x14ac:dyDescent="0.35">
      <c r="E1323" s="3" t="s">
        <v>7119</v>
      </c>
    </row>
    <row r="1324" spans="5:5" x14ac:dyDescent="0.35">
      <c r="E1324" s="3" t="s">
        <v>7120</v>
      </c>
    </row>
    <row r="1325" spans="5:5" x14ac:dyDescent="0.35">
      <c r="E1325" s="3" t="s">
        <v>7121</v>
      </c>
    </row>
    <row r="1326" spans="5:5" x14ac:dyDescent="0.35">
      <c r="E1326" s="3" t="s">
        <v>7122</v>
      </c>
    </row>
    <row r="1327" spans="5:5" x14ac:dyDescent="0.35">
      <c r="E1327" s="3" t="s">
        <v>7123</v>
      </c>
    </row>
    <row r="1328" spans="5:5" x14ac:dyDescent="0.35">
      <c r="E1328" s="3" t="s">
        <v>7124</v>
      </c>
    </row>
    <row r="1329" spans="5:5" x14ac:dyDescent="0.35">
      <c r="E1329" s="3" t="s">
        <v>7125</v>
      </c>
    </row>
    <row r="1330" spans="5:5" x14ac:dyDescent="0.35">
      <c r="E1330" s="3" t="s">
        <v>7126</v>
      </c>
    </row>
    <row r="1331" spans="5:5" x14ac:dyDescent="0.35">
      <c r="E1331" s="3" t="s">
        <v>7127</v>
      </c>
    </row>
    <row r="1332" spans="5:5" x14ac:dyDescent="0.35">
      <c r="E1332" s="3" t="s">
        <v>7128</v>
      </c>
    </row>
    <row r="1333" spans="5:5" x14ac:dyDescent="0.35">
      <c r="E1333" s="3" t="s">
        <v>7129</v>
      </c>
    </row>
    <row r="1334" spans="5:5" x14ac:dyDescent="0.35">
      <c r="E1334" s="3" t="s">
        <v>7130</v>
      </c>
    </row>
    <row r="1335" spans="5:5" x14ac:dyDescent="0.35">
      <c r="E1335" s="3" t="s">
        <v>7131</v>
      </c>
    </row>
    <row r="1336" spans="5:5" x14ac:dyDescent="0.35">
      <c r="E1336" s="3" t="s">
        <v>7132</v>
      </c>
    </row>
    <row r="1337" spans="5:5" x14ac:dyDescent="0.35">
      <c r="E1337" s="3" t="s">
        <v>7133</v>
      </c>
    </row>
    <row r="1338" spans="5:5" x14ac:dyDescent="0.35">
      <c r="E1338" s="3" t="s">
        <v>7134</v>
      </c>
    </row>
    <row r="1339" spans="5:5" x14ac:dyDescent="0.35">
      <c r="E1339" s="3" t="s">
        <v>7135</v>
      </c>
    </row>
    <row r="1340" spans="5:5" x14ac:dyDescent="0.35">
      <c r="E1340" s="3" t="s">
        <v>7136</v>
      </c>
    </row>
    <row r="1341" spans="5:5" x14ac:dyDescent="0.35">
      <c r="E1341" s="3" t="s">
        <v>7137</v>
      </c>
    </row>
    <row r="1342" spans="5:5" x14ac:dyDescent="0.35">
      <c r="E1342" s="3" t="s">
        <v>7138</v>
      </c>
    </row>
    <row r="1343" spans="5:5" x14ac:dyDescent="0.35">
      <c r="E1343" s="3" t="s">
        <v>7139</v>
      </c>
    </row>
    <row r="1344" spans="5:5" x14ac:dyDescent="0.35">
      <c r="E1344" s="3" t="s">
        <v>7140</v>
      </c>
    </row>
    <row r="1345" spans="5:5" x14ac:dyDescent="0.35">
      <c r="E1345" s="3" t="s">
        <v>7141</v>
      </c>
    </row>
    <row r="1346" spans="5:5" x14ac:dyDescent="0.35">
      <c r="E1346" s="3" t="s">
        <v>7142</v>
      </c>
    </row>
    <row r="1347" spans="5:5" x14ac:dyDescent="0.35">
      <c r="E1347" s="3" t="s">
        <v>7143</v>
      </c>
    </row>
    <row r="1348" spans="5:5" x14ac:dyDescent="0.35">
      <c r="E1348" s="3" t="s">
        <v>7144</v>
      </c>
    </row>
    <row r="1349" spans="5:5" x14ac:dyDescent="0.35">
      <c r="E1349" s="3" t="s">
        <v>7145</v>
      </c>
    </row>
    <row r="1350" spans="5:5" x14ac:dyDescent="0.35">
      <c r="E1350" s="3" t="s">
        <v>7146</v>
      </c>
    </row>
    <row r="1351" spans="5:5" x14ac:dyDescent="0.35">
      <c r="E1351" s="3" t="s">
        <v>7147</v>
      </c>
    </row>
    <row r="1352" spans="5:5" x14ac:dyDescent="0.35">
      <c r="E1352" s="3" t="s">
        <v>7148</v>
      </c>
    </row>
    <row r="1353" spans="5:5" x14ac:dyDescent="0.35">
      <c r="E1353" s="3" t="s">
        <v>7149</v>
      </c>
    </row>
    <row r="1354" spans="5:5" x14ac:dyDescent="0.35">
      <c r="E1354" s="3" t="s">
        <v>7150</v>
      </c>
    </row>
    <row r="1355" spans="5:5" x14ac:dyDescent="0.35">
      <c r="E1355" s="3" t="s">
        <v>7151</v>
      </c>
    </row>
    <row r="1356" spans="5:5" x14ac:dyDescent="0.35">
      <c r="E1356" s="3" t="s">
        <v>7152</v>
      </c>
    </row>
    <row r="1357" spans="5:5" x14ac:dyDescent="0.35">
      <c r="E1357" s="3" t="s">
        <v>7153</v>
      </c>
    </row>
    <row r="1358" spans="5:5" x14ac:dyDescent="0.35">
      <c r="E1358" s="3" t="s">
        <v>7154</v>
      </c>
    </row>
    <row r="1359" spans="5:5" x14ac:dyDescent="0.35">
      <c r="E1359" s="3" t="s">
        <v>7155</v>
      </c>
    </row>
    <row r="1360" spans="5:5" x14ac:dyDescent="0.35">
      <c r="E1360" s="3" t="s">
        <v>7156</v>
      </c>
    </row>
    <row r="1361" spans="5:5" x14ac:dyDescent="0.35">
      <c r="E1361" s="3" t="s">
        <v>7157</v>
      </c>
    </row>
    <row r="1362" spans="5:5" x14ac:dyDescent="0.35">
      <c r="E1362" s="3" t="s">
        <v>7158</v>
      </c>
    </row>
    <row r="1363" spans="5:5" x14ac:dyDescent="0.35">
      <c r="E1363" s="3" t="s">
        <v>7159</v>
      </c>
    </row>
    <row r="1364" spans="5:5" x14ac:dyDescent="0.35">
      <c r="E1364" s="3" t="s">
        <v>7160</v>
      </c>
    </row>
    <row r="1365" spans="5:5" x14ac:dyDescent="0.35">
      <c r="E1365" s="3" t="s">
        <v>7161</v>
      </c>
    </row>
    <row r="1366" spans="5:5" x14ac:dyDescent="0.35">
      <c r="E1366" s="3" t="s">
        <v>7162</v>
      </c>
    </row>
    <row r="1367" spans="5:5" x14ac:dyDescent="0.35">
      <c r="E1367" s="3" t="s">
        <v>7163</v>
      </c>
    </row>
    <row r="1368" spans="5:5" x14ac:dyDescent="0.35">
      <c r="E1368" s="3" t="s">
        <v>7164</v>
      </c>
    </row>
    <row r="1369" spans="5:5" x14ac:dyDescent="0.35">
      <c r="E1369" s="3" t="s">
        <v>7165</v>
      </c>
    </row>
    <row r="1370" spans="5:5" x14ac:dyDescent="0.35">
      <c r="E1370" s="3" t="s">
        <v>7166</v>
      </c>
    </row>
    <row r="1371" spans="5:5" x14ac:dyDescent="0.35">
      <c r="E1371" s="3" t="s">
        <v>7167</v>
      </c>
    </row>
    <row r="1372" spans="5:5" x14ac:dyDescent="0.35">
      <c r="E1372" s="3" t="s">
        <v>7168</v>
      </c>
    </row>
    <row r="1373" spans="5:5" x14ac:dyDescent="0.35">
      <c r="E1373" s="3" t="s">
        <v>7169</v>
      </c>
    </row>
    <row r="1374" spans="5:5" x14ac:dyDescent="0.35">
      <c r="E1374" s="3" t="s">
        <v>7170</v>
      </c>
    </row>
    <row r="1375" spans="5:5" x14ac:dyDescent="0.35">
      <c r="E1375" s="3" t="s">
        <v>7171</v>
      </c>
    </row>
    <row r="1376" spans="5:5" x14ac:dyDescent="0.35">
      <c r="E1376" s="3" t="s">
        <v>7172</v>
      </c>
    </row>
    <row r="1377" spans="5:5" x14ac:dyDescent="0.35">
      <c r="E1377" s="3" t="s">
        <v>7173</v>
      </c>
    </row>
    <row r="1378" spans="5:5" x14ac:dyDescent="0.35">
      <c r="E1378" s="3" t="s">
        <v>7174</v>
      </c>
    </row>
    <row r="1379" spans="5:5" x14ac:dyDescent="0.35">
      <c r="E1379" s="3" t="s">
        <v>7175</v>
      </c>
    </row>
    <row r="1380" spans="5:5" x14ac:dyDescent="0.35">
      <c r="E1380" s="3" t="s">
        <v>7176</v>
      </c>
    </row>
    <row r="1381" spans="5:5" x14ac:dyDescent="0.35">
      <c r="E1381" s="3" t="s">
        <v>7177</v>
      </c>
    </row>
    <row r="1382" spans="5:5" x14ac:dyDescent="0.35">
      <c r="E1382" s="3" t="s">
        <v>7178</v>
      </c>
    </row>
    <row r="1383" spans="5:5" x14ac:dyDescent="0.35">
      <c r="E1383" s="3" t="s">
        <v>7179</v>
      </c>
    </row>
    <row r="1384" spans="5:5" x14ac:dyDescent="0.35">
      <c r="E1384" s="3" t="s">
        <v>7180</v>
      </c>
    </row>
    <row r="1385" spans="5:5" x14ac:dyDescent="0.35">
      <c r="E1385" s="3" t="s">
        <v>7181</v>
      </c>
    </row>
    <row r="1386" spans="5:5" x14ac:dyDescent="0.35">
      <c r="E1386" s="3" t="s">
        <v>7182</v>
      </c>
    </row>
    <row r="1387" spans="5:5" x14ac:dyDescent="0.35">
      <c r="E1387" s="3" t="s">
        <v>7183</v>
      </c>
    </row>
    <row r="1388" spans="5:5" x14ac:dyDescent="0.35">
      <c r="E1388" s="3" t="s">
        <v>7184</v>
      </c>
    </row>
    <row r="1389" spans="5:5" x14ac:dyDescent="0.35">
      <c r="E1389" s="3" t="s">
        <v>7185</v>
      </c>
    </row>
    <row r="1390" spans="5:5" x14ac:dyDescent="0.35">
      <c r="E1390" s="3" t="s">
        <v>7186</v>
      </c>
    </row>
    <row r="1391" spans="5:5" x14ac:dyDescent="0.35">
      <c r="E1391" s="3" t="s">
        <v>7187</v>
      </c>
    </row>
    <row r="1392" spans="5:5" x14ac:dyDescent="0.35">
      <c r="E1392" s="3" t="s">
        <v>7188</v>
      </c>
    </row>
    <row r="1393" spans="5:5" x14ac:dyDescent="0.35">
      <c r="E1393" s="3" t="s">
        <v>7189</v>
      </c>
    </row>
    <row r="1394" spans="5:5" x14ac:dyDescent="0.35">
      <c r="E1394" s="3" t="s">
        <v>7190</v>
      </c>
    </row>
    <row r="1395" spans="5:5" x14ac:dyDescent="0.35">
      <c r="E1395" s="3" t="s">
        <v>7191</v>
      </c>
    </row>
    <row r="1396" spans="5:5" x14ac:dyDescent="0.35">
      <c r="E1396" s="3" t="s">
        <v>7192</v>
      </c>
    </row>
    <row r="1397" spans="5:5" x14ac:dyDescent="0.35">
      <c r="E1397" s="3" t="s">
        <v>7193</v>
      </c>
    </row>
    <row r="1398" spans="5:5" x14ac:dyDescent="0.35">
      <c r="E1398" s="3" t="s">
        <v>7194</v>
      </c>
    </row>
    <row r="1399" spans="5:5" x14ac:dyDescent="0.35">
      <c r="E1399" s="3" t="s">
        <v>7195</v>
      </c>
    </row>
    <row r="1400" spans="5:5" x14ac:dyDescent="0.35">
      <c r="E1400" s="3" t="s">
        <v>7196</v>
      </c>
    </row>
    <row r="1401" spans="5:5" x14ac:dyDescent="0.35">
      <c r="E1401" s="3" t="s">
        <v>7197</v>
      </c>
    </row>
    <row r="1402" spans="5:5" x14ac:dyDescent="0.35">
      <c r="E1402" s="3" t="s">
        <v>7198</v>
      </c>
    </row>
    <row r="1403" spans="5:5" x14ac:dyDescent="0.35">
      <c r="E1403" s="3" t="s">
        <v>7199</v>
      </c>
    </row>
    <row r="1404" spans="5:5" x14ac:dyDescent="0.35">
      <c r="E1404" s="3" t="s">
        <v>7200</v>
      </c>
    </row>
    <row r="1405" spans="5:5" x14ac:dyDescent="0.35">
      <c r="E1405" s="3" t="s">
        <v>7201</v>
      </c>
    </row>
    <row r="1406" spans="5:5" x14ac:dyDescent="0.35">
      <c r="E1406" s="3" t="s">
        <v>7202</v>
      </c>
    </row>
    <row r="1407" spans="5:5" x14ac:dyDescent="0.35">
      <c r="E1407" s="3" t="s">
        <v>7203</v>
      </c>
    </row>
    <row r="1408" spans="5:5" x14ac:dyDescent="0.35">
      <c r="E1408" s="3" t="s">
        <v>7204</v>
      </c>
    </row>
    <row r="1409" spans="5:5" x14ac:dyDescent="0.35">
      <c r="E1409" s="3" t="s">
        <v>7205</v>
      </c>
    </row>
    <row r="1410" spans="5:5" x14ac:dyDescent="0.35">
      <c r="E1410" s="3" t="s">
        <v>7206</v>
      </c>
    </row>
    <row r="1411" spans="5:5" x14ac:dyDescent="0.35">
      <c r="E1411" s="3" t="s">
        <v>7207</v>
      </c>
    </row>
    <row r="1412" spans="5:5" x14ac:dyDescent="0.35">
      <c r="E1412" s="3" t="s">
        <v>7208</v>
      </c>
    </row>
    <row r="1413" spans="5:5" x14ac:dyDescent="0.35">
      <c r="E1413" s="3" t="s">
        <v>7209</v>
      </c>
    </row>
    <row r="1414" spans="5:5" x14ac:dyDescent="0.35">
      <c r="E1414" s="3" t="s">
        <v>7210</v>
      </c>
    </row>
    <row r="1415" spans="5:5" x14ac:dyDescent="0.35">
      <c r="E1415" s="3" t="s">
        <v>7211</v>
      </c>
    </row>
    <row r="1416" spans="5:5" x14ac:dyDescent="0.35">
      <c r="E1416" s="3" t="s">
        <v>7212</v>
      </c>
    </row>
    <row r="1417" spans="5:5" x14ac:dyDescent="0.35">
      <c r="E1417" s="3" t="s">
        <v>7213</v>
      </c>
    </row>
    <row r="1418" spans="5:5" x14ac:dyDescent="0.35">
      <c r="E1418" s="3" t="s">
        <v>7214</v>
      </c>
    </row>
    <row r="1419" spans="5:5" x14ac:dyDescent="0.35">
      <c r="E1419" s="3" t="s">
        <v>7215</v>
      </c>
    </row>
    <row r="1420" spans="5:5" x14ac:dyDescent="0.35">
      <c r="E1420" s="3" t="s">
        <v>7216</v>
      </c>
    </row>
    <row r="1421" spans="5:5" x14ac:dyDescent="0.35">
      <c r="E1421" s="3" t="s">
        <v>7217</v>
      </c>
    </row>
    <row r="1422" spans="5:5" x14ac:dyDescent="0.35">
      <c r="E1422" s="3" t="s">
        <v>7218</v>
      </c>
    </row>
    <row r="1423" spans="5:5" x14ac:dyDescent="0.35">
      <c r="E1423" s="3" t="s">
        <v>7219</v>
      </c>
    </row>
    <row r="1424" spans="5:5" x14ac:dyDescent="0.35">
      <c r="E1424" s="3" t="s">
        <v>7220</v>
      </c>
    </row>
    <row r="1425" spans="5:5" x14ac:dyDescent="0.35">
      <c r="E1425" s="3" t="s">
        <v>7221</v>
      </c>
    </row>
    <row r="1426" spans="5:5" x14ac:dyDescent="0.35">
      <c r="E1426" s="3" t="s">
        <v>7222</v>
      </c>
    </row>
    <row r="1427" spans="5:5" x14ac:dyDescent="0.35">
      <c r="E1427" s="3" t="s">
        <v>7223</v>
      </c>
    </row>
    <row r="1428" spans="5:5" x14ac:dyDescent="0.35">
      <c r="E1428" s="3" t="s">
        <v>7224</v>
      </c>
    </row>
    <row r="1429" spans="5:5" x14ac:dyDescent="0.35">
      <c r="E1429" s="3" t="s">
        <v>7225</v>
      </c>
    </row>
    <row r="1430" spans="5:5" x14ac:dyDescent="0.35">
      <c r="E1430" s="3" t="s">
        <v>7226</v>
      </c>
    </row>
    <row r="1431" spans="5:5" x14ac:dyDescent="0.35">
      <c r="E1431" s="3" t="s">
        <v>7227</v>
      </c>
    </row>
    <row r="1432" spans="5:5" x14ac:dyDescent="0.35">
      <c r="E1432" s="3" t="s">
        <v>7228</v>
      </c>
    </row>
    <row r="1433" spans="5:5" x14ac:dyDescent="0.35">
      <c r="E1433" s="3" t="s">
        <v>7229</v>
      </c>
    </row>
    <row r="1434" spans="5:5" x14ac:dyDescent="0.35">
      <c r="E1434" s="3" t="s">
        <v>7230</v>
      </c>
    </row>
    <row r="1435" spans="5:5" x14ac:dyDescent="0.35">
      <c r="E1435" s="3" t="s">
        <v>7231</v>
      </c>
    </row>
    <row r="1436" spans="5:5" x14ac:dyDescent="0.35">
      <c r="E1436" s="3" t="s">
        <v>7232</v>
      </c>
    </row>
    <row r="1437" spans="5:5" x14ac:dyDescent="0.35">
      <c r="E1437" s="3" t="s">
        <v>7233</v>
      </c>
    </row>
    <row r="1438" spans="5:5" x14ac:dyDescent="0.35">
      <c r="E1438" s="3" t="s">
        <v>7234</v>
      </c>
    </row>
    <row r="1439" spans="5:5" x14ac:dyDescent="0.35">
      <c r="E1439" s="3" t="s">
        <v>7235</v>
      </c>
    </row>
    <row r="1440" spans="5:5" x14ac:dyDescent="0.35">
      <c r="E1440" s="3" t="s">
        <v>7236</v>
      </c>
    </row>
    <row r="1441" spans="5:5" x14ac:dyDescent="0.35">
      <c r="E1441" s="3" t="s">
        <v>7237</v>
      </c>
    </row>
    <row r="1442" spans="5:5" x14ac:dyDescent="0.35">
      <c r="E1442" s="3" t="s">
        <v>7238</v>
      </c>
    </row>
    <row r="1443" spans="5:5" x14ac:dyDescent="0.35">
      <c r="E1443" s="3" t="s">
        <v>7239</v>
      </c>
    </row>
    <row r="1444" spans="5:5" x14ac:dyDescent="0.35">
      <c r="E1444" s="3" t="s">
        <v>7240</v>
      </c>
    </row>
    <row r="1445" spans="5:5" x14ac:dyDescent="0.35">
      <c r="E1445" s="3" t="s">
        <v>7241</v>
      </c>
    </row>
    <row r="1446" spans="5:5" x14ac:dyDescent="0.35">
      <c r="E1446" s="3" t="s">
        <v>7242</v>
      </c>
    </row>
    <row r="1447" spans="5:5" x14ac:dyDescent="0.35">
      <c r="E1447" s="3" t="s">
        <v>7243</v>
      </c>
    </row>
    <row r="1448" spans="5:5" x14ac:dyDescent="0.35">
      <c r="E1448" s="3" t="s">
        <v>7244</v>
      </c>
    </row>
    <row r="1449" spans="5:5" x14ac:dyDescent="0.35">
      <c r="E1449" s="3" t="s">
        <v>7245</v>
      </c>
    </row>
    <row r="1450" spans="5:5" x14ac:dyDescent="0.35">
      <c r="E1450" s="3" t="s">
        <v>7246</v>
      </c>
    </row>
    <row r="1451" spans="5:5" x14ac:dyDescent="0.35">
      <c r="E1451" s="3" t="s">
        <v>7247</v>
      </c>
    </row>
    <row r="1452" spans="5:5" x14ac:dyDescent="0.35">
      <c r="E1452" s="3" t="s">
        <v>7248</v>
      </c>
    </row>
    <row r="1453" spans="5:5" x14ac:dyDescent="0.35">
      <c r="E1453" s="3" t="s">
        <v>7249</v>
      </c>
    </row>
    <row r="1454" spans="5:5" x14ac:dyDescent="0.35">
      <c r="E1454" s="3" t="s">
        <v>7250</v>
      </c>
    </row>
    <row r="1455" spans="5:5" x14ac:dyDescent="0.35">
      <c r="E1455" s="3" t="s">
        <v>7251</v>
      </c>
    </row>
    <row r="1456" spans="5:5" x14ac:dyDescent="0.35">
      <c r="E1456" s="3" t="s">
        <v>7252</v>
      </c>
    </row>
    <row r="1457" spans="5:5" x14ac:dyDescent="0.35">
      <c r="E1457" s="3" t="s">
        <v>7253</v>
      </c>
    </row>
    <row r="1458" spans="5:5" x14ac:dyDescent="0.35">
      <c r="E1458" s="3" t="s">
        <v>7254</v>
      </c>
    </row>
    <row r="1459" spans="5:5" x14ac:dyDescent="0.35">
      <c r="E1459" s="3" t="s">
        <v>7255</v>
      </c>
    </row>
    <row r="1460" spans="5:5" x14ac:dyDescent="0.35">
      <c r="E1460" s="3" t="s">
        <v>7256</v>
      </c>
    </row>
    <row r="1461" spans="5:5" x14ac:dyDescent="0.35">
      <c r="E1461" s="3" t="s">
        <v>7257</v>
      </c>
    </row>
    <row r="1462" spans="5:5" x14ac:dyDescent="0.35">
      <c r="E1462" s="3" t="s">
        <v>7258</v>
      </c>
    </row>
    <row r="1463" spans="5:5" x14ac:dyDescent="0.35">
      <c r="E1463" s="3" t="s">
        <v>7259</v>
      </c>
    </row>
    <row r="1464" spans="5:5" x14ac:dyDescent="0.35">
      <c r="E1464" s="3" t="s">
        <v>7260</v>
      </c>
    </row>
    <row r="1465" spans="5:5" x14ac:dyDescent="0.35">
      <c r="E1465" s="3" t="s">
        <v>7261</v>
      </c>
    </row>
    <row r="1466" spans="5:5" x14ac:dyDescent="0.35">
      <c r="E1466" s="3" t="s">
        <v>7262</v>
      </c>
    </row>
    <row r="1467" spans="5:5" x14ac:dyDescent="0.35">
      <c r="E1467" s="3" t="s">
        <v>7263</v>
      </c>
    </row>
    <row r="1468" spans="5:5" x14ac:dyDescent="0.35">
      <c r="E1468" s="3" t="s">
        <v>7264</v>
      </c>
    </row>
    <row r="1469" spans="5:5" x14ac:dyDescent="0.35">
      <c r="E1469" s="3" t="s">
        <v>7265</v>
      </c>
    </row>
    <row r="1470" spans="5:5" x14ac:dyDescent="0.35">
      <c r="E1470" s="3" t="s">
        <v>7266</v>
      </c>
    </row>
    <row r="1471" spans="5:5" x14ac:dyDescent="0.35">
      <c r="E1471" s="3" t="s">
        <v>7267</v>
      </c>
    </row>
    <row r="1472" spans="5:5" x14ac:dyDescent="0.35">
      <c r="E1472" s="3" t="s">
        <v>7268</v>
      </c>
    </row>
    <row r="1473" spans="5:5" x14ac:dyDescent="0.35">
      <c r="E1473" s="3" t="s">
        <v>7269</v>
      </c>
    </row>
    <row r="1474" spans="5:5" x14ac:dyDescent="0.35">
      <c r="E1474" s="3" t="s">
        <v>7270</v>
      </c>
    </row>
    <row r="1475" spans="5:5" x14ac:dyDescent="0.35">
      <c r="E1475" s="3" t="s">
        <v>7271</v>
      </c>
    </row>
    <row r="1476" spans="5:5" x14ac:dyDescent="0.35">
      <c r="E1476" s="3" t="s">
        <v>7272</v>
      </c>
    </row>
    <row r="1477" spans="5:5" x14ac:dyDescent="0.35">
      <c r="E1477" s="3" t="s">
        <v>7273</v>
      </c>
    </row>
    <row r="1478" spans="5:5" x14ac:dyDescent="0.35">
      <c r="E1478" s="3" t="s">
        <v>7274</v>
      </c>
    </row>
    <row r="1479" spans="5:5" x14ac:dyDescent="0.35">
      <c r="E1479" s="3" t="s">
        <v>7275</v>
      </c>
    </row>
    <row r="1480" spans="5:5" x14ac:dyDescent="0.35">
      <c r="E1480" s="3" t="s">
        <v>7276</v>
      </c>
    </row>
    <row r="1481" spans="5:5" x14ac:dyDescent="0.35">
      <c r="E1481" s="3" t="s">
        <v>7277</v>
      </c>
    </row>
    <row r="1482" spans="5:5" x14ac:dyDescent="0.35">
      <c r="E1482" s="3" t="s">
        <v>7278</v>
      </c>
    </row>
    <row r="1483" spans="5:5" x14ac:dyDescent="0.35">
      <c r="E1483" s="3" t="s">
        <v>7279</v>
      </c>
    </row>
    <row r="1484" spans="5:5" x14ac:dyDescent="0.35">
      <c r="E1484" s="3" t="s">
        <v>7280</v>
      </c>
    </row>
    <row r="1485" spans="5:5" x14ac:dyDescent="0.35">
      <c r="E1485" s="3" t="s">
        <v>7281</v>
      </c>
    </row>
    <row r="1486" spans="5:5" x14ac:dyDescent="0.35">
      <c r="E1486" s="3" t="s">
        <v>7282</v>
      </c>
    </row>
    <row r="1487" spans="5:5" x14ac:dyDescent="0.35">
      <c r="E1487" s="3" t="s">
        <v>7283</v>
      </c>
    </row>
    <row r="1488" spans="5:5" x14ac:dyDescent="0.35">
      <c r="E1488" s="3" t="s">
        <v>7284</v>
      </c>
    </row>
    <row r="1489" spans="5:5" x14ac:dyDescent="0.35">
      <c r="E1489" s="3" t="s">
        <v>7285</v>
      </c>
    </row>
    <row r="1490" spans="5:5" x14ac:dyDescent="0.35">
      <c r="E1490" s="3" t="s">
        <v>7286</v>
      </c>
    </row>
    <row r="1491" spans="5:5" x14ac:dyDescent="0.35">
      <c r="E1491" s="3" t="s">
        <v>7287</v>
      </c>
    </row>
    <row r="1492" spans="5:5" x14ac:dyDescent="0.35">
      <c r="E1492" s="3" t="s">
        <v>7288</v>
      </c>
    </row>
    <row r="1493" spans="5:5" x14ac:dyDescent="0.35">
      <c r="E1493" s="3" t="s">
        <v>7289</v>
      </c>
    </row>
    <row r="1494" spans="5:5" x14ac:dyDescent="0.35">
      <c r="E1494" s="3" t="s">
        <v>7290</v>
      </c>
    </row>
    <row r="1495" spans="5:5" x14ac:dyDescent="0.35">
      <c r="E1495" s="3" t="s">
        <v>7291</v>
      </c>
    </row>
    <row r="1496" spans="5:5" x14ac:dyDescent="0.35">
      <c r="E1496" s="3" t="s">
        <v>7292</v>
      </c>
    </row>
    <row r="1497" spans="5:5" x14ac:dyDescent="0.35">
      <c r="E1497" s="3" t="s">
        <v>7293</v>
      </c>
    </row>
    <row r="1498" spans="5:5" x14ac:dyDescent="0.35">
      <c r="E1498" s="3" t="s">
        <v>7294</v>
      </c>
    </row>
    <row r="1499" spans="5:5" x14ac:dyDescent="0.35">
      <c r="E1499" s="3" t="s">
        <v>7295</v>
      </c>
    </row>
    <row r="1500" spans="5:5" x14ac:dyDescent="0.35">
      <c r="E1500" s="3" t="s">
        <v>7296</v>
      </c>
    </row>
    <row r="1501" spans="5:5" x14ac:dyDescent="0.35">
      <c r="E1501" s="3" t="s">
        <v>7297</v>
      </c>
    </row>
    <row r="1502" spans="5:5" x14ac:dyDescent="0.35">
      <c r="E1502" s="3" t="s">
        <v>7298</v>
      </c>
    </row>
    <row r="1503" spans="5:5" x14ac:dyDescent="0.35">
      <c r="E1503" s="3" t="s">
        <v>7299</v>
      </c>
    </row>
    <row r="1504" spans="5:5" x14ac:dyDescent="0.35">
      <c r="E1504" s="3" t="s">
        <v>7300</v>
      </c>
    </row>
    <row r="1505" spans="5:5" x14ac:dyDescent="0.35">
      <c r="E1505" s="3" t="s">
        <v>7301</v>
      </c>
    </row>
    <row r="1506" spans="5:5" x14ac:dyDescent="0.35">
      <c r="E1506" s="3" t="s">
        <v>7302</v>
      </c>
    </row>
    <row r="1507" spans="5:5" x14ac:dyDescent="0.35">
      <c r="E1507" s="3" t="s">
        <v>7303</v>
      </c>
    </row>
    <row r="1508" spans="5:5" x14ac:dyDescent="0.35">
      <c r="E1508" s="3" t="s">
        <v>7304</v>
      </c>
    </row>
    <row r="1509" spans="5:5" x14ac:dyDescent="0.35">
      <c r="E1509" s="3" t="s">
        <v>7305</v>
      </c>
    </row>
    <row r="1510" spans="5:5" x14ac:dyDescent="0.35">
      <c r="E1510" s="3" t="s">
        <v>7306</v>
      </c>
    </row>
    <row r="1511" spans="5:5" x14ac:dyDescent="0.35">
      <c r="E1511" s="3" t="s">
        <v>7307</v>
      </c>
    </row>
    <row r="1512" spans="5:5" x14ac:dyDescent="0.35">
      <c r="E1512" s="3" t="s">
        <v>7308</v>
      </c>
    </row>
    <row r="1513" spans="5:5" x14ac:dyDescent="0.35">
      <c r="E1513" s="3" t="s">
        <v>7309</v>
      </c>
    </row>
    <row r="1514" spans="5:5" x14ac:dyDescent="0.35">
      <c r="E1514" s="3" t="s">
        <v>7310</v>
      </c>
    </row>
    <row r="1515" spans="5:5" x14ac:dyDescent="0.35">
      <c r="E1515" s="3" t="s">
        <v>7311</v>
      </c>
    </row>
    <row r="1516" spans="5:5" x14ac:dyDescent="0.35">
      <c r="E1516" s="3" t="s">
        <v>7312</v>
      </c>
    </row>
    <row r="1517" spans="5:5" x14ac:dyDescent="0.35">
      <c r="E1517" s="3" t="s">
        <v>7313</v>
      </c>
    </row>
    <row r="1518" spans="5:5" x14ac:dyDescent="0.35">
      <c r="E1518" s="3" t="s">
        <v>7314</v>
      </c>
    </row>
    <row r="1519" spans="5:5" x14ac:dyDescent="0.35">
      <c r="E1519" s="3" t="s">
        <v>7315</v>
      </c>
    </row>
    <row r="1520" spans="5:5" x14ac:dyDescent="0.35">
      <c r="E1520" s="3" t="s">
        <v>7316</v>
      </c>
    </row>
    <row r="1521" spans="5:5" x14ac:dyDescent="0.35">
      <c r="E1521" s="3" t="s">
        <v>7317</v>
      </c>
    </row>
    <row r="1522" spans="5:5" x14ac:dyDescent="0.35">
      <c r="E1522" s="3" t="s">
        <v>7318</v>
      </c>
    </row>
    <row r="1523" spans="5:5" x14ac:dyDescent="0.35">
      <c r="E1523" s="3" t="s">
        <v>7319</v>
      </c>
    </row>
    <row r="1524" spans="5:5" x14ac:dyDescent="0.35">
      <c r="E1524" s="3" t="s">
        <v>7320</v>
      </c>
    </row>
    <row r="1525" spans="5:5" x14ac:dyDescent="0.35">
      <c r="E1525" s="3" t="s">
        <v>7321</v>
      </c>
    </row>
    <row r="1526" spans="5:5" x14ac:dyDescent="0.35">
      <c r="E1526" s="3" t="s">
        <v>7322</v>
      </c>
    </row>
    <row r="1527" spans="5:5" x14ac:dyDescent="0.35">
      <c r="E1527" s="3" t="s">
        <v>7323</v>
      </c>
    </row>
    <row r="1528" spans="5:5" x14ac:dyDescent="0.35">
      <c r="E1528" s="3" t="s">
        <v>7324</v>
      </c>
    </row>
    <row r="1529" spans="5:5" x14ac:dyDescent="0.35">
      <c r="E1529" s="3" t="s">
        <v>7325</v>
      </c>
    </row>
    <row r="1530" spans="5:5" x14ac:dyDescent="0.35">
      <c r="E1530" s="3" t="s">
        <v>7326</v>
      </c>
    </row>
    <row r="1531" spans="5:5" x14ac:dyDescent="0.35">
      <c r="E1531" s="3" t="s">
        <v>7327</v>
      </c>
    </row>
    <row r="1532" spans="5:5" x14ac:dyDescent="0.35">
      <c r="E1532" s="3" t="s">
        <v>7328</v>
      </c>
    </row>
    <row r="1533" spans="5:5" x14ac:dyDescent="0.35">
      <c r="E1533" s="3" t="s">
        <v>7329</v>
      </c>
    </row>
    <row r="1534" spans="5:5" x14ac:dyDescent="0.35">
      <c r="E1534" s="3" t="s">
        <v>7330</v>
      </c>
    </row>
    <row r="1535" spans="5:5" x14ac:dyDescent="0.35">
      <c r="E1535" s="3" t="s">
        <v>7331</v>
      </c>
    </row>
    <row r="1536" spans="5:5" x14ac:dyDescent="0.35">
      <c r="E1536" s="3" t="s">
        <v>7332</v>
      </c>
    </row>
    <row r="1537" spans="5:5" x14ac:dyDescent="0.35">
      <c r="E1537" s="3" t="s">
        <v>7333</v>
      </c>
    </row>
    <row r="1538" spans="5:5" x14ac:dyDescent="0.35">
      <c r="E1538" s="3" t="s">
        <v>7334</v>
      </c>
    </row>
    <row r="1539" spans="5:5" x14ac:dyDescent="0.35">
      <c r="E1539" s="3" t="s">
        <v>7335</v>
      </c>
    </row>
    <row r="1540" spans="5:5" x14ac:dyDescent="0.35">
      <c r="E1540" s="3" t="s">
        <v>7336</v>
      </c>
    </row>
    <row r="1541" spans="5:5" x14ac:dyDescent="0.35">
      <c r="E1541" s="3" t="s">
        <v>7337</v>
      </c>
    </row>
    <row r="1542" spans="5:5" x14ac:dyDescent="0.35">
      <c r="E1542" s="3" t="s">
        <v>7338</v>
      </c>
    </row>
    <row r="1543" spans="5:5" x14ac:dyDescent="0.35">
      <c r="E1543" s="3" t="s">
        <v>7339</v>
      </c>
    </row>
    <row r="1544" spans="5:5" x14ac:dyDescent="0.35">
      <c r="E1544" s="3" t="s">
        <v>7340</v>
      </c>
    </row>
    <row r="1545" spans="5:5" x14ac:dyDescent="0.35">
      <c r="E1545" s="3" t="s">
        <v>7341</v>
      </c>
    </row>
    <row r="1546" spans="5:5" x14ac:dyDescent="0.35">
      <c r="E1546" s="3" t="s">
        <v>7342</v>
      </c>
    </row>
    <row r="1547" spans="5:5" x14ac:dyDescent="0.35">
      <c r="E1547" s="3" t="s">
        <v>7343</v>
      </c>
    </row>
    <row r="1548" spans="5:5" x14ac:dyDescent="0.35">
      <c r="E1548" s="3" t="s">
        <v>7344</v>
      </c>
    </row>
    <row r="1549" spans="5:5" x14ac:dyDescent="0.35">
      <c r="E1549" s="3" t="s">
        <v>7345</v>
      </c>
    </row>
    <row r="1550" spans="5:5" x14ac:dyDescent="0.35">
      <c r="E1550" s="3" t="s">
        <v>7346</v>
      </c>
    </row>
    <row r="1551" spans="5:5" x14ac:dyDescent="0.35">
      <c r="E1551" s="3" t="s">
        <v>7347</v>
      </c>
    </row>
    <row r="1552" spans="5:5" x14ac:dyDescent="0.35">
      <c r="E1552" s="3" t="s">
        <v>7348</v>
      </c>
    </row>
    <row r="1553" spans="5:5" x14ac:dyDescent="0.35">
      <c r="E1553" s="3" t="s">
        <v>7349</v>
      </c>
    </row>
    <row r="1554" spans="5:5" x14ac:dyDescent="0.35">
      <c r="E1554" s="3" t="s">
        <v>7350</v>
      </c>
    </row>
    <row r="1555" spans="5:5" x14ac:dyDescent="0.35">
      <c r="E1555" s="3" t="s">
        <v>7351</v>
      </c>
    </row>
    <row r="1556" spans="5:5" x14ac:dyDescent="0.35">
      <c r="E1556" s="3" t="s">
        <v>7352</v>
      </c>
    </row>
    <row r="1557" spans="5:5" x14ac:dyDescent="0.35">
      <c r="E1557" s="3" t="s">
        <v>7353</v>
      </c>
    </row>
    <row r="1558" spans="5:5" x14ac:dyDescent="0.35">
      <c r="E1558" s="3" t="s">
        <v>7354</v>
      </c>
    </row>
    <row r="1559" spans="5:5" x14ac:dyDescent="0.35">
      <c r="E1559" s="3" t="s">
        <v>7355</v>
      </c>
    </row>
    <row r="1560" spans="5:5" x14ac:dyDescent="0.35">
      <c r="E1560" s="3" t="s">
        <v>7356</v>
      </c>
    </row>
    <row r="1561" spans="5:5" x14ac:dyDescent="0.35">
      <c r="E1561" s="3" t="s">
        <v>7357</v>
      </c>
    </row>
    <row r="1562" spans="5:5" x14ac:dyDescent="0.35">
      <c r="E1562" s="3" t="s">
        <v>7358</v>
      </c>
    </row>
    <row r="1563" spans="5:5" x14ac:dyDescent="0.35">
      <c r="E1563" s="3" t="s">
        <v>7359</v>
      </c>
    </row>
    <row r="1564" spans="5:5" x14ac:dyDescent="0.35">
      <c r="E1564" s="3" t="s">
        <v>7360</v>
      </c>
    </row>
    <row r="1565" spans="5:5" x14ac:dyDescent="0.35">
      <c r="E1565" s="3" t="s">
        <v>7361</v>
      </c>
    </row>
    <row r="1566" spans="5:5" x14ac:dyDescent="0.35">
      <c r="E1566" s="3" t="s">
        <v>7362</v>
      </c>
    </row>
    <row r="1567" spans="5:5" x14ac:dyDescent="0.35">
      <c r="E1567" s="3" t="s">
        <v>7363</v>
      </c>
    </row>
    <row r="1568" spans="5:5" x14ac:dyDescent="0.35">
      <c r="E1568" s="3" t="s">
        <v>7364</v>
      </c>
    </row>
    <row r="1569" spans="5:5" x14ac:dyDescent="0.35">
      <c r="E1569" s="3" t="s">
        <v>7365</v>
      </c>
    </row>
    <row r="1570" spans="5:5" x14ac:dyDescent="0.35">
      <c r="E1570" s="3" t="s">
        <v>7366</v>
      </c>
    </row>
    <row r="1571" spans="5:5" x14ac:dyDescent="0.35">
      <c r="E1571" s="3" t="s">
        <v>7367</v>
      </c>
    </row>
    <row r="1572" spans="5:5" x14ac:dyDescent="0.35">
      <c r="E1572" s="3" t="s">
        <v>7368</v>
      </c>
    </row>
    <row r="1573" spans="5:5" x14ac:dyDescent="0.35">
      <c r="E1573" s="3" t="s">
        <v>7369</v>
      </c>
    </row>
    <row r="1574" spans="5:5" x14ac:dyDescent="0.35">
      <c r="E1574" s="3" t="s">
        <v>7370</v>
      </c>
    </row>
    <row r="1575" spans="5:5" x14ac:dyDescent="0.35">
      <c r="E1575" s="3" t="s">
        <v>7371</v>
      </c>
    </row>
    <row r="1576" spans="5:5" x14ac:dyDescent="0.35">
      <c r="E1576" s="3" t="s">
        <v>7372</v>
      </c>
    </row>
    <row r="1577" spans="5:5" x14ac:dyDescent="0.35">
      <c r="E1577" s="3" t="s">
        <v>7373</v>
      </c>
    </row>
    <row r="1578" spans="5:5" x14ac:dyDescent="0.35">
      <c r="E1578" s="3" t="s">
        <v>7374</v>
      </c>
    </row>
    <row r="1579" spans="5:5" x14ac:dyDescent="0.35">
      <c r="E1579" s="3" t="s">
        <v>7375</v>
      </c>
    </row>
    <row r="1580" spans="5:5" x14ac:dyDescent="0.35">
      <c r="E1580" s="3" t="s">
        <v>7376</v>
      </c>
    </row>
    <row r="1581" spans="5:5" x14ac:dyDescent="0.35">
      <c r="E1581" s="3" t="s">
        <v>7377</v>
      </c>
    </row>
    <row r="1582" spans="5:5" x14ac:dyDescent="0.35">
      <c r="E1582" s="3" t="s">
        <v>7378</v>
      </c>
    </row>
    <row r="1583" spans="5:5" x14ac:dyDescent="0.35">
      <c r="E1583" s="3" t="s">
        <v>7379</v>
      </c>
    </row>
    <row r="1584" spans="5:5" x14ac:dyDescent="0.35">
      <c r="E1584" s="3" t="s">
        <v>7380</v>
      </c>
    </row>
    <row r="1585" spans="5:5" x14ac:dyDescent="0.35">
      <c r="E1585" s="3" t="s">
        <v>7381</v>
      </c>
    </row>
    <row r="1586" spans="5:5" x14ac:dyDescent="0.35">
      <c r="E1586" s="3" t="s">
        <v>7382</v>
      </c>
    </row>
    <row r="1587" spans="5:5" x14ac:dyDescent="0.35">
      <c r="E1587" s="3" t="s">
        <v>7383</v>
      </c>
    </row>
    <row r="1588" spans="5:5" x14ac:dyDescent="0.35">
      <c r="E1588" s="3" t="s">
        <v>7384</v>
      </c>
    </row>
    <row r="1589" spans="5:5" x14ac:dyDescent="0.35">
      <c r="E1589" s="3" t="s">
        <v>7385</v>
      </c>
    </row>
    <row r="1590" spans="5:5" x14ac:dyDescent="0.35">
      <c r="E1590" s="3" t="s">
        <v>7386</v>
      </c>
    </row>
    <row r="1591" spans="5:5" x14ac:dyDescent="0.35">
      <c r="E1591" s="3" t="s">
        <v>7387</v>
      </c>
    </row>
    <row r="1592" spans="5:5" x14ac:dyDescent="0.35">
      <c r="E1592" s="3" t="s">
        <v>7388</v>
      </c>
    </row>
    <row r="1593" spans="5:5" x14ac:dyDescent="0.35">
      <c r="E1593" s="3" t="s">
        <v>7389</v>
      </c>
    </row>
    <row r="1594" spans="5:5" x14ac:dyDescent="0.35">
      <c r="E1594" s="3" t="s">
        <v>7390</v>
      </c>
    </row>
    <row r="1595" spans="5:5" x14ac:dyDescent="0.35">
      <c r="E1595" s="3" t="s">
        <v>7391</v>
      </c>
    </row>
    <row r="1596" spans="5:5" x14ac:dyDescent="0.35">
      <c r="E1596" s="3" t="s">
        <v>7392</v>
      </c>
    </row>
    <row r="1597" spans="5:5" x14ac:dyDescent="0.35">
      <c r="E1597" s="3" t="s">
        <v>7393</v>
      </c>
    </row>
    <row r="1598" spans="5:5" x14ac:dyDescent="0.35">
      <c r="E1598" s="3" t="s">
        <v>7394</v>
      </c>
    </row>
    <row r="1599" spans="5:5" x14ac:dyDescent="0.35">
      <c r="E1599" s="3" t="s">
        <v>7395</v>
      </c>
    </row>
    <row r="1600" spans="5:5" x14ac:dyDescent="0.35">
      <c r="E1600" s="3" t="s">
        <v>7396</v>
      </c>
    </row>
    <row r="1601" spans="5:5" x14ac:dyDescent="0.35">
      <c r="E1601" s="3" t="s">
        <v>7397</v>
      </c>
    </row>
    <row r="1602" spans="5:5" x14ac:dyDescent="0.35">
      <c r="E1602" s="3" t="s">
        <v>7398</v>
      </c>
    </row>
    <row r="1603" spans="5:5" x14ac:dyDescent="0.35">
      <c r="E1603" s="3" t="s">
        <v>7399</v>
      </c>
    </row>
    <row r="1604" spans="5:5" x14ac:dyDescent="0.35">
      <c r="E1604" s="3" t="s">
        <v>7400</v>
      </c>
    </row>
    <row r="1605" spans="5:5" x14ac:dyDescent="0.35">
      <c r="E1605" s="3" t="s">
        <v>7401</v>
      </c>
    </row>
    <row r="1606" spans="5:5" x14ac:dyDescent="0.35">
      <c r="E1606" s="3" t="s">
        <v>7402</v>
      </c>
    </row>
    <row r="1607" spans="5:5" x14ac:dyDescent="0.35">
      <c r="E1607" s="3" t="s">
        <v>7403</v>
      </c>
    </row>
    <row r="1608" spans="5:5" x14ac:dyDescent="0.35">
      <c r="E1608" s="3" t="s">
        <v>7404</v>
      </c>
    </row>
    <row r="1609" spans="5:5" x14ac:dyDescent="0.35">
      <c r="E1609" s="3" t="s">
        <v>7405</v>
      </c>
    </row>
    <row r="1610" spans="5:5" x14ac:dyDescent="0.35">
      <c r="E1610" s="3" t="s">
        <v>7406</v>
      </c>
    </row>
    <row r="1611" spans="5:5" x14ac:dyDescent="0.35">
      <c r="E1611" s="3" t="s">
        <v>7407</v>
      </c>
    </row>
    <row r="1612" spans="5:5" x14ac:dyDescent="0.35">
      <c r="E1612" s="3" t="s">
        <v>7408</v>
      </c>
    </row>
    <row r="1613" spans="5:5" x14ac:dyDescent="0.35">
      <c r="E1613" s="3" t="s">
        <v>7409</v>
      </c>
    </row>
    <row r="1614" spans="5:5" x14ac:dyDescent="0.35">
      <c r="E1614" s="3" t="s">
        <v>7410</v>
      </c>
    </row>
    <row r="1615" spans="5:5" x14ac:dyDescent="0.35">
      <c r="E1615" s="3" t="s">
        <v>7411</v>
      </c>
    </row>
    <row r="1616" spans="5:5" x14ac:dyDescent="0.35">
      <c r="E1616" s="3" t="s">
        <v>7412</v>
      </c>
    </row>
    <row r="1617" spans="5:5" x14ac:dyDescent="0.35">
      <c r="E1617" s="3" t="s">
        <v>7413</v>
      </c>
    </row>
    <row r="1618" spans="5:5" x14ac:dyDescent="0.35">
      <c r="E1618" s="3" t="s">
        <v>7414</v>
      </c>
    </row>
    <row r="1619" spans="5:5" x14ac:dyDescent="0.35">
      <c r="E1619" s="3" t="s">
        <v>7415</v>
      </c>
    </row>
    <row r="1620" spans="5:5" x14ac:dyDescent="0.35">
      <c r="E1620" s="3" t="s">
        <v>7416</v>
      </c>
    </row>
    <row r="1621" spans="5:5" x14ac:dyDescent="0.35">
      <c r="E1621" s="3" t="s">
        <v>7417</v>
      </c>
    </row>
    <row r="1622" spans="5:5" x14ac:dyDescent="0.35">
      <c r="E1622" s="3" t="s">
        <v>7418</v>
      </c>
    </row>
    <row r="1623" spans="5:5" x14ac:dyDescent="0.35">
      <c r="E1623" s="3" t="s">
        <v>7419</v>
      </c>
    </row>
    <row r="1624" spans="5:5" x14ac:dyDescent="0.35">
      <c r="E1624" s="3" t="s">
        <v>7420</v>
      </c>
    </row>
    <row r="1625" spans="5:5" x14ac:dyDescent="0.35">
      <c r="E1625" s="3" t="s">
        <v>7421</v>
      </c>
    </row>
    <row r="1626" spans="5:5" x14ac:dyDescent="0.35">
      <c r="E1626" s="3" t="s">
        <v>7422</v>
      </c>
    </row>
    <row r="1627" spans="5:5" x14ac:dyDescent="0.35">
      <c r="E1627" s="3" t="s">
        <v>7423</v>
      </c>
    </row>
    <row r="1628" spans="5:5" x14ac:dyDescent="0.35">
      <c r="E1628" s="3" t="s">
        <v>7424</v>
      </c>
    </row>
    <row r="1629" spans="5:5" x14ac:dyDescent="0.35">
      <c r="E1629" s="3" t="s">
        <v>7425</v>
      </c>
    </row>
    <row r="1630" spans="5:5" x14ac:dyDescent="0.35">
      <c r="E1630" s="3" t="s">
        <v>7426</v>
      </c>
    </row>
    <row r="1631" spans="5:5" x14ac:dyDescent="0.35">
      <c r="E1631" s="3" t="s">
        <v>7427</v>
      </c>
    </row>
    <row r="1632" spans="5:5" x14ac:dyDescent="0.35">
      <c r="E1632" s="3" t="s">
        <v>7428</v>
      </c>
    </row>
    <row r="1633" spans="5:5" x14ac:dyDescent="0.35">
      <c r="E1633" s="3" t="s">
        <v>7429</v>
      </c>
    </row>
    <row r="1634" spans="5:5" x14ac:dyDescent="0.35">
      <c r="E1634" s="3" t="s">
        <v>7430</v>
      </c>
    </row>
    <row r="1635" spans="5:5" x14ac:dyDescent="0.35">
      <c r="E1635" s="3" t="s">
        <v>7431</v>
      </c>
    </row>
    <row r="1636" spans="5:5" x14ac:dyDescent="0.35">
      <c r="E1636" s="3" t="s">
        <v>7432</v>
      </c>
    </row>
    <row r="1637" spans="5:5" x14ac:dyDescent="0.35">
      <c r="E1637" s="3" t="s">
        <v>7433</v>
      </c>
    </row>
    <row r="1638" spans="5:5" x14ac:dyDescent="0.35">
      <c r="E1638" s="3" t="s">
        <v>7434</v>
      </c>
    </row>
    <row r="1639" spans="5:5" x14ac:dyDescent="0.35">
      <c r="E1639" s="3" t="s">
        <v>7435</v>
      </c>
    </row>
    <row r="1640" spans="5:5" x14ac:dyDescent="0.35">
      <c r="E1640" s="3" t="s">
        <v>7436</v>
      </c>
    </row>
    <row r="1641" spans="5:5" x14ac:dyDescent="0.35">
      <c r="E1641" s="3" t="s">
        <v>7437</v>
      </c>
    </row>
    <row r="1642" spans="5:5" x14ac:dyDescent="0.35">
      <c r="E1642" s="3" t="s">
        <v>7438</v>
      </c>
    </row>
    <row r="1643" spans="5:5" x14ac:dyDescent="0.35">
      <c r="E1643" s="3" t="s">
        <v>7439</v>
      </c>
    </row>
    <row r="1644" spans="5:5" x14ac:dyDescent="0.35">
      <c r="E1644" s="3" t="s">
        <v>7440</v>
      </c>
    </row>
    <row r="1645" spans="5:5" x14ac:dyDescent="0.35">
      <c r="E1645" s="3" t="s">
        <v>7441</v>
      </c>
    </row>
    <row r="1646" spans="5:5" x14ac:dyDescent="0.35">
      <c r="E1646" s="3" t="s">
        <v>7442</v>
      </c>
    </row>
    <row r="1647" spans="5:5" x14ac:dyDescent="0.35">
      <c r="E1647" s="3" t="s">
        <v>7443</v>
      </c>
    </row>
    <row r="1648" spans="5:5" x14ac:dyDescent="0.35">
      <c r="E1648" s="3" t="s">
        <v>7444</v>
      </c>
    </row>
    <row r="1649" spans="5:5" x14ac:dyDescent="0.35">
      <c r="E1649" s="3" t="s">
        <v>7445</v>
      </c>
    </row>
    <row r="1650" spans="5:5" x14ac:dyDescent="0.35">
      <c r="E1650" s="3" t="s">
        <v>7446</v>
      </c>
    </row>
    <row r="1651" spans="5:5" x14ac:dyDescent="0.35">
      <c r="E1651" s="3" t="s">
        <v>7447</v>
      </c>
    </row>
    <row r="1652" spans="5:5" x14ac:dyDescent="0.35">
      <c r="E1652" s="3" t="s">
        <v>7448</v>
      </c>
    </row>
    <row r="1653" spans="5:5" x14ac:dyDescent="0.35">
      <c r="E1653" s="3" t="s">
        <v>7449</v>
      </c>
    </row>
    <row r="1654" spans="5:5" x14ac:dyDescent="0.35">
      <c r="E1654" s="3" t="s">
        <v>7450</v>
      </c>
    </row>
    <row r="1655" spans="5:5" x14ac:dyDescent="0.35">
      <c r="E1655" s="3" t="s">
        <v>7451</v>
      </c>
    </row>
    <row r="1656" spans="5:5" x14ac:dyDescent="0.35">
      <c r="E1656" s="3" t="s">
        <v>7452</v>
      </c>
    </row>
    <row r="1657" spans="5:5" x14ac:dyDescent="0.35">
      <c r="E1657" s="3" t="s">
        <v>7453</v>
      </c>
    </row>
    <row r="1658" spans="5:5" x14ac:dyDescent="0.35">
      <c r="E1658" s="3" t="s">
        <v>7454</v>
      </c>
    </row>
    <row r="1659" spans="5:5" x14ac:dyDescent="0.35">
      <c r="E1659" s="3" t="s">
        <v>7455</v>
      </c>
    </row>
    <row r="1660" spans="5:5" x14ac:dyDescent="0.35">
      <c r="E1660" s="3" t="s">
        <v>7456</v>
      </c>
    </row>
    <row r="1661" spans="5:5" x14ac:dyDescent="0.35">
      <c r="E1661" s="3" t="s">
        <v>7457</v>
      </c>
    </row>
    <row r="1662" spans="5:5" x14ac:dyDescent="0.35">
      <c r="E1662" s="3" t="s">
        <v>7458</v>
      </c>
    </row>
    <row r="1663" spans="5:5" x14ac:dyDescent="0.35">
      <c r="E1663" s="3" t="s">
        <v>7459</v>
      </c>
    </row>
    <row r="1664" spans="5:5" x14ac:dyDescent="0.35">
      <c r="E1664" s="3" t="s">
        <v>7460</v>
      </c>
    </row>
    <row r="1665" spans="5:5" x14ac:dyDescent="0.35">
      <c r="E1665" s="3" t="s">
        <v>7461</v>
      </c>
    </row>
    <row r="1666" spans="5:5" x14ac:dyDescent="0.35">
      <c r="E1666" s="3" t="s">
        <v>7462</v>
      </c>
    </row>
    <row r="1667" spans="5:5" x14ac:dyDescent="0.35">
      <c r="E1667" s="3" t="s">
        <v>7463</v>
      </c>
    </row>
    <row r="1668" spans="5:5" x14ac:dyDescent="0.35">
      <c r="E1668" s="3" t="s">
        <v>7464</v>
      </c>
    </row>
    <row r="1669" spans="5:5" x14ac:dyDescent="0.35">
      <c r="E1669" s="3" t="s">
        <v>7465</v>
      </c>
    </row>
    <row r="1670" spans="5:5" x14ac:dyDescent="0.35">
      <c r="E1670" s="3" t="s">
        <v>7466</v>
      </c>
    </row>
    <row r="1671" spans="5:5" x14ac:dyDescent="0.35">
      <c r="E1671" s="3" t="s">
        <v>7467</v>
      </c>
    </row>
    <row r="1672" spans="5:5" x14ac:dyDescent="0.35">
      <c r="E1672" s="3" t="s">
        <v>7468</v>
      </c>
    </row>
    <row r="1673" spans="5:5" x14ac:dyDescent="0.35">
      <c r="E1673" s="3" t="s">
        <v>7469</v>
      </c>
    </row>
    <row r="1674" spans="5:5" x14ac:dyDescent="0.35">
      <c r="E1674" s="3" t="s">
        <v>7470</v>
      </c>
    </row>
    <row r="1675" spans="5:5" x14ac:dyDescent="0.35">
      <c r="E1675" s="3" t="s">
        <v>7471</v>
      </c>
    </row>
    <row r="1676" spans="5:5" x14ac:dyDescent="0.35">
      <c r="E1676" s="3" t="s">
        <v>7472</v>
      </c>
    </row>
    <row r="1677" spans="5:5" x14ac:dyDescent="0.35">
      <c r="E1677" s="3" t="s">
        <v>7473</v>
      </c>
    </row>
    <row r="1678" spans="5:5" x14ac:dyDescent="0.35">
      <c r="E1678" s="3" t="s">
        <v>7474</v>
      </c>
    </row>
    <row r="1679" spans="5:5" x14ac:dyDescent="0.35">
      <c r="E1679" s="3" t="s">
        <v>7475</v>
      </c>
    </row>
    <row r="1680" spans="5:5" x14ac:dyDescent="0.35">
      <c r="E1680" s="3" t="s">
        <v>7476</v>
      </c>
    </row>
    <row r="1681" spans="5:5" x14ac:dyDescent="0.35">
      <c r="E1681" s="3" t="s">
        <v>7477</v>
      </c>
    </row>
    <row r="1682" spans="5:5" x14ac:dyDescent="0.35">
      <c r="E1682" s="3" t="s">
        <v>7478</v>
      </c>
    </row>
    <row r="1683" spans="5:5" x14ac:dyDescent="0.35">
      <c r="E1683" s="3" t="s">
        <v>7479</v>
      </c>
    </row>
    <row r="1684" spans="5:5" x14ac:dyDescent="0.35">
      <c r="E1684" s="3" t="s">
        <v>7480</v>
      </c>
    </row>
    <row r="1685" spans="5:5" x14ac:dyDescent="0.35">
      <c r="E1685" s="3" t="s">
        <v>7481</v>
      </c>
    </row>
    <row r="1686" spans="5:5" x14ac:dyDescent="0.35">
      <c r="E1686" s="3" t="s">
        <v>7482</v>
      </c>
    </row>
    <row r="1687" spans="5:5" x14ac:dyDescent="0.35">
      <c r="E1687" s="3" t="s">
        <v>7483</v>
      </c>
    </row>
    <row r="1688" spans="5:5" x14ac:dyDescent="0.35">
      <c r="E1688" s="3" t="s">
        <v>7484</v>
      </c>
    </row>
    <row r="1689" spans="5:5" x14ac:dyDescent="0.35">
      <c r="E1689" s="3" t="s">
        <v>7485</v>
      </c>
    </row>
    <row r="1690" spans="5:5" x14ac:dyDescent="0.35">
      <c r="E1690" s="3" t="s">
        <v>7486</v>
      </c>
    </row>
    <row r="1691" spans="5:5" x14ac:dyDescent="0.35">
      <c r="E1691" s="3" t="s">
        <v>7487</v>
      </c>
    </row>
    <row r="1692" spans="5:5" x14ac:dyDescent="0.35">
      <c r="E1692" s="3" t="s">
        <v>7488</v>
      </c>
    </row>
    <row r="1693" spans="5:5" x14ac:dyDescent="0.35">
      <c r="E1693" s="3" t="s">
        <v>7489</v>
      </c>
    </row>
    <row r="1694" spans="5:5" x14ac:dyDescent="0.35">
      <c r="E1694" s="3" t="s">
        <v>7490</v>
      </c>
    </row>
    <row r="1695" spans="5:5" x14ac:dyDescent="0.35">
      <c r="E1695" s="3" t="s">
        <v>7491</v>
      </c>
    </row>
    <row r="1696" spans="5:5" x14ac:dyDescent="0.35">
      <c r="E1696" s="3" t="s">
        <v>7492</v>
      </c>
    </row>
    <row r="1697" spans="5:5" x14ac:dyDescent="0.35">
      <c r="E1697" s="3" t="s">
        <v>7493</v>
      </c>
    </row>
    <row r="1698" spans="5:5" x14ac:dyDescent="0.35">
      <c r="E1698" s="3" t="s">
        <v>7494</v>
      </c>
    </row>
    <row r="1699" spans="5:5" x14ac:dyDescent="0.35">
      <c r="E1699" s="3" t="s">
        <v>7495</v>
      </c>
    </row>
    <row r="1700" spans="5:5" x14ac:dyDescent="0.35">
      <c r="E1700" s="3" t="s">
        <v>7496</v>
      </c>
    </row>
    <row r="1701" spans="5:5" x14ac:dyDescent="0.35">
      <c r="E1701" s="3" t="s">
        <v>7497</v>
      </c>
    </row>
    <row r="1702" spans="5:5" x14ac:dyDescent="0.35">
      <c r="E1702" s="3" t="s">
        <v>7498</v>
      </c>
    </row>
    <row r="1703" spans="5:5" x14ac:dyDescent="0.35">
      <c r="E1703" s="3" t="s">
        <v>7499</v>
      </c>
    </row>
    <row r="1704" spans="5:5" x14ac:dyDescent="0.35">
      <c r="E1704" s="3" t="s">
        <v>7500</v>
      </c>
    </row>
    <row r="1705" spans="5:5" x14ac:dyDescent="0.35">
      <c r="E1705" s="3" t="s">
        <v>7501</v>
      </c>
    </row>
    <row r="1706" spans="5:5" x14ac:dyDescent="0.35">
      <c r="E1706" s="3" t="s">
        <v>7502</v>
      </c>
    </row>
    <row r="1707" spans="5:5" x14ac:dyDescent="0.35">
      <c r="E1707" s="3" t="s">
        <v>7503</v>
      </c>
    </row>
    <row r="1708" spans="5:5" x14ac:dyDescent="0.35">
      <c r="E1708" s="3" t="s">
        <v>7504</v>
      </c>
    </row>
    <row r="1709" spans="5:5" x14ac:dyDescent="0.35">
      <c r="E1709" s="3" t="s">
        <v>7505</v>
      </c>
    </row>
    <row r="1710" spans="5:5" x14ac:dyDescent="0.35">
      <c r="E1710" s="3" t="s">
        <v>7506</v>
      </c>
    </row>
    <row r="1711" spans="5:5" x14ac:dyDescent="0.35">
      <c r="E1711" s="3" t="s">
        <v>7507</v>
      </c>
    </row>
    <row r="1712" spans="5:5" x14ac:dyDescent="0.35">
      <c r="E1712" s="3" t="s">
        <v>7508</v>
      </c>
    </row>
    <row r="1713" spans="5:5" x14ac:dyDescent="0.35">
      <c r="E1713" s="3" t="s">
        <v>7509</v>
      </c>
    </row>
    <row r="1714" spans="5:5" x14ac:dyDescent="0.35">
      <c r="E1714" s="3" t="s">
        <v>7510</v>
      </c>
    </row>
    <row r="1715" spans="5:5" x14ac:dyDescent="0.35">
      <c r="E1715" s="3" t="s">
        <v>7511</v>
      </c>
    </row>
    <row r="1716" spans="5:5" x14ac:dyDescent="0.35">
      <c r="E1716" s="3" t="s">
        <v>7512</v>
      </c>
    </row>
    <row r="1717" spans="5:5" x14ac:dyDescent="0.35">
      <c r="E1717" s="3" t="s">
        <v>7513</v>
      </c>
    </row>
    <row r="1718" spans="5:5" x14ac:dyDescent="0.35">
      <c r="E1718" s="3" t="s">
        <v>7514</v>
      </c>
    </row>
    <row r="1719" spans="5:5" x14ac:dyDescent="0.35">
      <c r="E1719" s="3" t="s">
        <v>7515</v>
      </c>
    </row>
    <row r="1720" spans="5:5" x14ac:dyDescent="0.35">
      <c r="E1720" s="3" t="s">
        <v>7516</v>
      </c>
    </row>
    <row r="1721" spans="5:5" x14ac:dyDescent="0.35">
      <c r="E1721" s="3" t="s">
        <v>7517</v>
      </c>
    </row>
    <row r="1722" spans="5:5" x14ac:dyDescent="0.35">
      <c r="E1722" s="3" t="s">
        <v>7518</v>
      </c>
    </row>
    <row r="1723" spans="5:5" x14ac:dyDescent="0.35">
      <c r="E1723" s="3" t="s">
        <v>7519</v>
      </c>
    </row>
    <row r="1724" spans="5:5" x14ac:dyDescent="0.35">
      <c r="E1724" s="3" t="s">
        <v>7520</v>
      </c>
    </row>
    <row r="1725" spans="5:5" x14ac:dyDescent="0.35">
      <c r="E1725" s="3" t="s">
        <v>7521</v>
      </c>
    </row>
    <row r="1726" spans="5:5" x14ac:dyDescent="0.35">
      <c r="E1726" s="3" t="s">
        <v>7522</v>
      </c>
    </row>
    <row r="1727" spans="5:5" x14ac:dyDescent="0.35">
      <c r="E1727" s="3" t="s">
        <v>7523</v>
      </c>
    </row>
    <row r="1728" spans="5:5" x14ac:dyDescent="0.35">
      <c r="E1728" s="3" t="s">
        <v>7524</v>
      </c>
    </row>
    <row r="1729" spans="5:5" x14ac:dyDescent="0.35">
      <c r="E1729" s="3" t="s">
        <v>7525</v>
      </c>
    </row>
    <row r="1730" spans="5:5" x14ac:dyDescent="0.35">
      <c r="E1730" s="3" t="s">
        <v>7526</v>
      </c>
    </row>
    <row r="1731" spans="5:5" x14ac:dyDescent="0.35">
      <c r="E1731" s="3" t="s">
        <v>7527</v>
      </c>
    </row>
    <row r="1732" spans="5:5" x14ac:dyDescent="0.35">
      <c r="E1732" s="3" t="s">
        <v>7528</v>
      </c>
    </row>
    <row r="1733" spans="5:5" x14ac:dyDescent="0.35">
      <c r="E1733" s="3" t="s">
        <v>7529</v>
      </c>
    </row>
    <row r="1734" spans="5:5" x14ac:dyDescent="0.35">
      <c r="E1734" s="3" t="s">
        <v>7530</v>
      </c>
    </row>
    <row r="1735" spans="5:5" x14ac:dyDescent="0.35">
      <c r="E1735" s="3" t="s">
        <v>7531</v>
      </c>
    </row>
    <row r="1736" spans="5:5" x14ac:dyDescent="0.35">
      <c r="E1736" s="3" t="s">
        <v>7532</v>
      </c>
    </row>
    <row r="1737" spans="5:5" x14ac:dyDescent="0.35">
      <c r="E1737" s="3" t="s">
        <v>7533</v>
      </c>
    </row>
    <row r="1738" spans="5:5" x14ac:dyDescent="0.35">
      <c r="E1738" s="3" t="s">
        <v>7534</v>
      </c>
    </row>
    <row r="1739" spans="5:5" x14ac:dyDescent="0.35">
      <c r="E1739" s="3" t="s">
        <v>7535</v>
      </c>
    </row>
    <row r="1740" spans="5:5" x14ac:dyDescent="0.35">
      <c r="E1740" s="3" t="s">
        <v>7536</v>
      </c>
    </row>
    <row r="1741" spans="5:5" x14ac:dyDescent="0.35">
      <c r="E1741" s="3" t="s">
        <v>7537</v>
      </c>
    </row>
    <row r="1742" spans="5:5" x14ac:dyDescent="0.35">
      <c r="E1742" s="3" t="s">
        <v>7538</v>
      </c>
    </row>
    <row r="1743" spans="5:5" x14ac:dyDescent="0.35">
      <c r="E1743" s="3" t="s">
        <v>7539</v>
      </c>
    </row>
    <row r="1744" spans="5:5" x14ac:dyDescent="0.35">
      <c r="E1744" s="3" t="s">
        <v>7540</v>
      </c>
    </row>
    <row r="1745" spans="5:5" x14ac:dyDescent="0.35">
      <c r="E1745" s="3" t="s">
        <v>7541</v>
      </c>
    </row>
    <row r="1746" spans="5:5" x14ac:dyDescent="0.35">
      <c r="E1746" s="3" t="s">
        <v>7542</v>
      </c>
    </row>
    <row r="1747" spans="5:5" x14ac:dyDescent="0.35">
      <c r="E1747" s="3" t="s">
        <v>7543</v>
      </c>
    </row>
    <row r="1748" spans="5:5" x14ac:dyDescent="0.35">
      <c r="E1748" s="3" t="s">
        <v>7544</v>
      </c>
    </row>
    <row r="1749" spans="5:5" x14ac:dyDescent="0.35">
      <c r="E1749" s="3" t="s">
        <v>7545</v>
      </c>
    </row>
    <row r="1750" spans="5:5" x14ac:dyDescent="0.35">
      <c r="E1750" s="3" t="s">
        <v>7546</v>
      </c>
    </row>
    <row r="1751" spans="5:5" x14ac:dyDescent="0.35">
      <c r="E1751" s="3" t="s">
        <v>7547</v>
      </c>
    </row>
    <row r="1752" spans="5:5" x14ac:dyDescent="0.35">
      <c r="E1752" s="3" t="s">
        <v>7548</v>
      </c>
    </row>
    <row r="1753" spans="5:5" x14ac:dyDescent="0.35">
      <c r="E1753" s="3" t="s">
        <v>7549</v>
      </c>
    </row>
    <row r="1754" spans="5:5" x14ac:dyDescent="0.35">
      <c r="E1754" s="3" t="s">
        <v>7550</v>
      </c>
    </row>
    <row r="1755" spans="5:5" x14ac:dyDescent="0.35">
      <c r="E1755" s="3" t="s">
        <v>7551</v>
      </c>
    </row>
    <row r="1756" spans="5:5" x14ac:dyDescent="0.35">
      <c r="E1756" s="3" t="s">
        <v>7552</v>
      </c>
    </row>
    <row r="1757" spans="5:5" x14ac:dyDescent="0.35">
      <c r="E1757" s="3" t="s">
        <v>7553</v>
      </c>
    </row>
    <row r="1758" spans="5:5" x14ac:dyDescent="0.35">
      <c r="E1758" s="3" t="s">
        <v>7554</v>
      </c>
    </row>
    <row r="1759" spans="5:5" x14ac:dyDescent="0.35">
      <c r="E1759" s="3" t="s">
        <v>7555</v>
      </c>
    </row>
    <row r="1760" spans="5:5" x14ac:dyDescent="0.35">
      <c r="E1760" s="3" t="s">
        <v>7556</v>
      </c>
    </row>
    <row r="1761" spans="5:5" x14ac:dyDescent="0.35">
      <c r="E1761" s="3" t="s">
        <v>7557</v>
      </c>
    </row>
    <row r="1762" spans="5:5" x14ac:dyDescent="0.35">
      <c r="E1762" s="3" t="s">
        <v>7558</v>
      </c>
    </row>
    <row r="1763" spans="5:5" x14ac:dyDescent="0.35">
      <c r="E1763" s="3" t="s">
        <v>7559</v>
      </c>
    </row>
    <row r="1764" spans="5:5" x14ac:dyDescent="0.35">
      <c r="E1764" s="3" t="s">
        <v>7560</v>
      </c>
    </row>
    <row r="1765" spans="5:5" x14ac:dyDescent="0.35">
      <c r="E1765" s="3" t="s">
        <v>7561</v>
      </c>
    </row>
    <row r="1766" spans="5:5" x14ac:dyDescent="0.35">
      <c r="E1766" s="3" t="s">
        <v>7562</v>
      </c>
    </row>
    <row r="1767" spans="5:5" x14ac:dyDescent="0.35">
      <c r="E1767" s="3" t="s">
        <v>7563</v>
      </c>
    </row>
    <row r="1768" spans="5:5" x14ac:dyDescent="0.35">
      <c r="E1768" s="3" t="s">
        <v>7564</v>
      </c>
    </row>
    <row r="1769" spans="5:5" x14ac:dyDescent="0.35">
      <c r="E1769" s="3" t="s">
        <v>7565</v>
      </c>
    </row>
    <row r="1770" spans="5:5" x14ac:dyDescent="0.35">
      <c r="E1770" s="3" t="s">
        <v>7566</v>
      </c>
    </row>
    <row r="1771" spans="5:5" x14ac:dyDescent="0.35">
      <c r="E1771" s="3" t="s">
        <v>7567</v>
      </c>
    </row>
    <row r="1772" spans="5:5" x14ac:dyDescent="0.35">
      <c r="E1772" s="3" t="s">
        <v>7568</v>
      </c>
    </row>
    <row r="1773" spans="5:5" x14ac:dyDescent="0.35">
      <c r="E1773" s="3" t="s">
        <v>7569</v>
      </c>
    </row>
    <row r="1774" spans="5:5" x14ac:dyDescent="0.35">
      <c r="E1774" s="3" t="s">
        <v>7570</v>
      </c>
    </row>
    <row r="1775" spans="5:5" x14ac:dyDescent="0.35">
      <c r="E1775" s="3" t="s">
        <v>7571</v>
      </c>
    </row>
    <row r="1776" spans="5:5" x14ac:dyDescent="0.35">
      <c r="E1776" s="3" t="s">
        <v>7572</v>
      </c>
    </row>
    <row r="1777" spans="5:5" x14ac:dyDescent="0.35">
      <c r="E1777" s="3" t="s">
        <v>7573</v>
      </c>
    </row>
    <row r="1778" spans="5:5" x14ac:dyDescent="0.35">
      <c r="E1778" s="3" t="s">
        <v>7574</v>
      </c>
    </row>
    <row r="1779" spans="5:5" x14ac:dyDescent="0.35">
      <c r="E1779" s="3" t="s">
        <v>7575</v>
      </c>
    </row>
    <row r="1780" spans="5:5" x14ac:dyDescent="0.35">
      <c r="E1780" s="3" t="s">
        <v>7576</v>
      </c>
    </row>
    <row r="1781" spans="5:5" x14ac:dyDescent="0.35">
      <c r="E1781" s="3" t="s">
        <v>7577</v>
      </c>
    </row>
    <row r="1782" spans="5:5" x14ac:dyDescent="0.35">
      <c r="E1782" s="3" t="s">
        <v>7578</v>
      </c>
    </row>
    <row r="1783" spans="5:5" x14ac:dyDescent="0.35">
      <c r="E1783" s="3" t="s">
        <v>7579</v>
      </c>
    </row>
    <row r="1784" spans="5:5" x14ac:dyDescent="0.35">
      <c r="E1784" s="3" t="s">
        <v>7580</v>
      </c>
    </row>
    <row r="1785" spans="5:5" x14ac:dyDescent="0.35">
      <c r="E1785" s="3" t="s">
        <v>7581</v>
      </c>
    </row>
    <row r="1786" spans="5:5" x14ac:dyDescent="0.35">
      <c r="E1786" s="3" t="s">
        <v>7582</v>
      </c>
    </row>
    <row r="1787" spans="5:5" x14ac:dyDescent="0.35">
      <c r="E1787" s="3" t="s">
        <v>7583</v>
      </c>
    </row>
    <row r="1788" spans="5:5" x14ac:dyDescent="0.35">
      <c r="E1788" s="3" t="s">
        <v>7584</v>
      </c>
    </row>
    <row r="1789" spans="5:5" x14ac:dyDescent="0.35">
      <c r="E1789" s="3" t="s">
        <v>7585</v>
      </c>
    </row>
    <row r="1790" spans="5:5" x14ac:dyDescent="0.35">
      <c r="E1790" s="3" t="s">
        <v>7586</v>
      </c>
    </row>
    <row r="1791" spans="5:5" x14ac:dyDescent="0.35">
      <c r="E1791" s="3" t="s">
        <v>7587</v>
      </c>
    </row>
    <row r="1792" spans="5:5" x14ac:dyDescent="0.35">
      <c r="E1792" s="3" t="s">
        <v>7588</v>
      </c>
    </row>
    <row r="1793" spans="5:5" x14ac:dyDescent="0.35">
      <c r="E1793" s="3" t="s">
        <v>7589</v>
      </c>
    </row>
    <row r="1794" spans="5:5" x14ac:dyDescent="0.35">
      <c r="E1794" s="3" t="s">
        <v>7590</v>
      </c>
    </row>
    <row r="1795" spans="5:5" x14ac:dyDescent="0.35">
      <c r="E1795" s="3" t="s">
        <v>7591</v>
      </c>
    </row>
    <row r="1796" spans="5:5" x14ac:dyDescent="0.35">
      <c r="E1796" s="3" t="s">
        <v>7592</v>
      </c>
    </row>
    <row r="1797" spans="5:5" x14ac:dyDescent="0.35">
      <c r="E1797" s="3" t="s">
        <v>7593</v>
      </c>
    </row>
    <row r="1798" spans="5:5" x14ac:dyDescent="0.35">
      <c r="E1798" s="3" t="s">
        <v>7594</v>
      </c>
    </row>
    <row r="1799" spans="5:5" x14ac:dyDescent="0.35">
      <c r="E1799" s="3" t="s">
        <v>7595</v>
      </c>
    </row>
    <row r="1800" spans="5:5" x14ac:dyDescent="0.35">
      <c r="E1800" s="3" t="s">
        <v>7596</v>
      </c>
    </row>
    <row r="1801" spans="5:5" x14ac:dyDescent="0.35">
      <c r="E1801" s="3" t="s">
        <v>7597</v>
      </c>
    </row>
    <row r="1802" spans="5:5" x14ac:dyDescent="0.35">
      <c r="E1802" s="3" t="s">
        <v>7598</v>
      </c>
    </row>
    <row r="1803" spans="5:5" x14ac:dyDescent="0.35">
      <c r="E1803" s="3" t="s">
        <v>7599</v>
      </c>
    </row>
    <row r="1804" spans="5:5" x14ac:dyDescent="0.35">
      <c r="E1804" s="3" t="s">
        <v>7600</v>
      </c>
    </row>
    <row r="1805" spans="5:5" x14ac:dyDescent="0.35">
      <c r="E1805" s="3" t="s">
        <v>7601</v>
      </c>
    </row>
    <row r="1806" spans="5:5" x14ac:dyDescent="0.35">
      <c r="E1806" s="3" t="s">
        <v>7602</v>
      </c>
    </row>
    <row r="1807" spans="5:5" x14ac:dyDescent="0.35">
      <c r="E1807" s="3" t="s">
        <v>7603</v>
      </c>
    </row>
    <row r="1808" spans="5:5" x14ac:dyDescent="0.35">
      <c r="E1808" s="3" t="s">
        <v>7604</v>
      </c>
    </row>
    <row r="1809" spans="5:5" x14ac:dyDescent="0.35">
      <c r="E1809" s="3" t="s">
        <v>7605</v>
      </c>
    </row>
    <row r="1810" spans="5:5" x14ac:dyDescent="0.35">
      <c r="E1810" s="3" t="s">
        <v>7606</v>
      </c>
    </row>
    <row r="1811" spans="5:5" x14ac:dyDescent="0.35">
      <c r="E1811" s="3" t="s">
        <v>7607</v>
      </c>
    </row>
    <row r="1812" spans="5:5" x14ac:dyDescent="0.35">
      <c r="E1812" s="3" t="s">
        <v>7608</v>
      </c>
    </row>
    <row r="1813" spans="5:5" x14ac:dyDescent="0.35">
      <c r="E1813" s="3" t="s">
        <v>7609</v>
      </c>
    </row>
    <row r="1814" spans="5:5" x14ac:dyDescent="0.35">
      <c r="E1814" s="3" t="s">
        <v>7610</v>
      </c>
    </row>
    <row r="1815" spans="5:5" x14ac:dyDescent="0.35">
      <c r="E1815" s="3" t="s">
        <v>7611</v>
      </c>
    </row>
    <row r="1816" spans="5:5" x14ac:dyDescent="0.35">
      <c r="E1816" s="3" t="s">
        <v>7612</v>
      </c>
    </row>
    <row r="1817" spans="5:5" x14ac:dyDescent="0.35">
      <c r="E1817" s="3" t="s">
        <v>7613</v>
      </c>
    </row>
    <row r="1818" spans="5:5" x14ac:dyDescent="0.35">
      <c r="E1818" s="3" t="s">
        <v>7614</v>
      </c>
    </row>
    <row r="1819" spans="5:5" x14ac:dyDescent="0.35">
      <c r="E1819" s="3" t="s">
        <v>7615</v>
      </c>
    </row>
    <row r="1820" spans="5:5" x14ac:dyDescent="0.35">
      <c r="E1820" s="3" t="s">
        <v>7616</v>
      </c>
    </row>
    <row r="1821" spans="5:5" x14ac:dyDescent="0.35">
      <c r="E1821" s="3" t="s">
        <v>7617</v>
      </c>
    </row>
    <row r="1822" spans="5:5" x14ac:dyDescent="0.35">
      <c r="E1822" s="3" t="s">
        <v>7618</v>
      </c>
    </row>
    <row r="1823" spans="5:5" x14ac:dyDescent="0.35">
      <c r="E1823" s="3" t="s">
        <v>7619</v>
      </c>
    </row>
    <row r="1824" spans="5:5" x14ac:dyDescent="0.35">
      <c r="E1824" s="3" t="s">
        <v>7620</v>
      </c>
    </row>
    <row r="1825" spans="5:5" x14ac:dyDescent="0.35">
      <c r="E1825" s="3" t="s">
        <v>7621</v>
      </c>
    </row>
    <row r="1826" spans="5:5" x14ac:dyDescent="0.35">
      <c r="E1826" s="3" t="s">
        <v>7622</v>
      </c>
    </row>
    <row r="1827" spans="5:5" x14ac:dyDescent="0.35">
      <c r="E1827" s="3" t="s">
        <v>7623</v>
      </c>
    </row>
    <row r="1828" spans="5:5" x14ac:dyDescent="0.35">
      <c r="E1828" s="3" t="s">
        <v>7624</v>
      </c>
    </row>
    <row r="1829" spans="5:5" x14ac:dyDescent="0.35">
      <c r="E1829" s="3" t="s">
        <v>7625</v>
      </c>
    </row>
    <row r="1830" spans="5:5" x14ac:dyDescent="0.35">
      <c r="E1830" s="3" t="s">
        <v>7626</v>
      </c>
    </row>
    <row r="1831" spans="5:5" x14ac:dyDescent="0.35">
      <c r="E1831" s="3" t="s">
        <v>7627</v>
      </c>
    </row>
    <row r="1832" spans="5:5" x14ac:dyDescent="0.35">
      <c r="E1832" s="3" t="s">
        <v>7628</v>
      </c>
    </row>
    <row r="1833" spans="5:5" x14ac:dyDescent="0.35">
      <c r="E1833" s="3" t="s">
        <v>7629</v>
      </c>
    </row>
    <row r="1834" spans="5:5" x14ac:dyDescent="0.35">
      <c r="E1834" s="3" t="s">
        <v>7630</v>
      </c>
    </row>
    <row r="1835" spans="5:5" x14ac:dyDescent="0.35">
      <c r="E1835" s="3" t="s">
        <v>7631</v>
      </c>
    </row>
    <row r="1836" spans="5:5" x14ac:dyDescent="0.35">
      <c r="E1836" s="3" t="s">
        <v>7632</v>
      </c>
    </row>
    <row r="1837" spans="5:5" x14ac:dyDescent="0.35">
      <c r="E1837" s="3" t="s">
        <v>7633</v>
      </c>
    </row>
    <row r="1838" spans="5:5" x14ac:dyDescent="0.35">
      <c r="E1838" s="3" t="s">
        <v>7634</v>
      </c>
    </row>
    <row r="1839" spans="5:5" x14ac:dyDescent="0.35">
      <c r="E1839" s="3" t="s">
        <v>7635</v>
      </c>
    </row>
    <row r="1840" spans="5:5" x14ac:dyDescent="0.35">
      <c r="E1840" s="3" t="s">
        <v>7636</v>
      </c>
    </row>
    <row r="1841" spans="5:5" x14ac:dyDescent="0.35">
      <c r="E1841" s="3" t="s">
        <v>7637</v>
      </c>
    </row>
    <row r="1842" spans="5:5" x14ac:dyDescent="0.35">
      <c r="E1842" s="3" t="s">
        <v>7638</v>
      </c>
    </row>
    <row r="1843" spans="5:5" x14ac:dyDescent="0.35">
      <c r="E1843" s="3" t="s">
        <v>7639</v>
      </c>
    </row>
    <row r="1844" spans="5:5" x14ac:dyDescent="0.35">
      <c r="E1844" s="3" t="s">
        <v>7640</v>
      </c>
    </row>
    <row r="1845" spans="5:5" x14ac:dyDescent="0.35">
      <c r="E1845" s="3" t="s">
        <v>7641</v>
      </c>
    </row>
    <row r="1846" spans="5:5" x14ac:dyDescent="0.35">
      <c r="E1846" s="3" t="s">
        <v>7642</v>
      </c>
    </row>
    <row r="1847" spans="5:5" x14ac:dyDescent="0.35">
      <c r="E1847" s="3" t="s">
        <v>7643</v>
      </c>
    </row>
    <row r="1848" spans="5:5" x14ac:dyDescent="0.35">
      <c r="E1848" s="3" t="s">
        <v>7644</v>
      </c>
    </row>
    <row r="1849" spans="5:5" x14ac:dyDescent="0.35">
      <c r="E1849" s="3" t="s">
        <v>7645</v>
      </c>
    </row>
    <row r="1850" spans="5:5" x14ac:dyDescent="0.35">
      <c r="E1850" s="3" t="s">
        <v>7646</v>
      </c>
    </row>
    <row r="1851" spans="5:5" x14ac:dyDescent="0.35">
      <c r="E1851" s="3" t="s">
        <v>7647</v>
      </c>
    </row>
    <row r="1852" spans="5:5" x14ac:dyDescent="0.35">
      <c r="E1852" s="3" t="s">
        <v>7648</v>
      </c>
    </row>
    <row r="1853" spans="5:5" x14ac:dyDescent="0.35">
      <c r="E1853" s="3" t="s">
        <v>7649</v>
      </c>
    </row>
    <row r="1854" spans="5:5" x14ac:dyDescent="0.35">
      <c r="E1854" s="3" t="s">
        <v>7650</v>
      </c>
    </row>
    <row r="1855" spans="5:5" x14ac:dyDescent="0.35">
      <c r="E1855" s="3" t="s">
        <v>7651</v>
      </c>
    </row>
  </sheetData>
  <pageMargins left="0.7" right="0.7" top="0.75" bottom="0.75" header="0.3" footer="0.3"/>
  <legacyDrawing r:id="rId1"/>
  <tableParts count="2">
    <tablePart r:id="rId2"/>
    <tablePart r:id="rId3"/>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04AD2-B816-45F8-99CB-EC3FD598641F}">
  <sheetPr codeName="Sheet50"/>
  <dimension ref="A1:BO367"/>
  <sheetViews>
    <sheetView topLeftCell="A328" workbookViewId="0">
      <selection activeCell="E34" sqref="E34"/>
    </sheetView>
  </sheetViews>
  <sheetFormatPr defaultRowHeight="14.5" x14ac:dyDescent="0.35"/>
  <cols>
    <col min="1" max="1" width="5.54296875" bestFit="1" customWidth="1"/>
    <col min="2" max="2" width="14.453125" bestFit="1" customWidth="1"/>
    <col min="3" max="3" width="19.6328125" bestFit="1" customWidth="1"/>
    <col min="4" max="4" width="17.453125" bestFit="1" customWidth="1"/>
    <col min="5" max="5" width="68.1796875" bestFit="1" customWidth="1"/>
    <col min="6" max="6" width="25.6328125" bestFit="1" customWidth="1"/>
    <col min="7" max="7" width="15.36328125" bestFit="1" customWidth="1"/>
    <col min="8" max="8" width="26" bestFit="1" customWidth="1"/>
    <col min="9" max="9" width="80.7265625" bestFit="1" customWidth="1"/>
    <col min="10" max="10" width="6.81640625" bestFit="1" customWidth="1"/>
    <col min="11" max="11" width="7.08984375" bestFit="1" customWidth="1"/>
    <col min="12" max="12" width="10.7265625" bestFit="1" customWidth="1"/>
    <col min="13" max="13" width="8.54296875" bestFit="1" customWidth="1"/>
    <col min="14" max="14" width="15.81640625" bestFit="1" customWidth="1"/>
    <col min="15" max="15" width="9.26953125" customWidth="1"/>
    <col min="20" max="20" width="9" customWidth="1"/>
  </cols>
  <sheetData>
    <row r="1" spans="1:67" x14ac:dyDescent="0.35">
      <c r="A1" t="s">
        <v>672</v>
      </c>
      <c r="B1" t="s">
        <v>673</v>
      </c>
      <c r="C1" t="s">
        <v>4462</v>
      </c>
      <c r="D1" t="s">
        <v>667</v>
      </c>
      <c r="E1" t="s">
        <v>668</v>
      </c>
      <c r="F1" t="s">
        <v>674</v>
      </c>
      <c r="G1" t="s">
        <v>675</v>
      </c>
      <c r="H1" t="s">
        <v>4463</v>
      </c>
      <c r="I1" t="s">
        <v>1624</v>
      </c>
      <c r="J1" t="s">
        <v>677</v>
      </c>
      <c r="K1" t="s">
        <v>678</v>
      </c>
      <c r="L1" t="s">
        <v>679</v>
      </c>
      <c r="M1" t="s">
        <v>680</v>
      </c>
      <c r="N1" t="s">
        <v>681</v>
      </c>
      <c r="O1" s="1"/>
      <c r="P1" t="str" cm="1">
        <f t="array" ref="P1:P15">_xlfn._xlws.SORT(_xlfn.VSTACK(_xlfn.UNIQUE(_xlfn._xlws.FILTER(prod[Product.Subtype],prod[Product.Type]&lt;&gt;"Animal")),"Tree"))</f>
        <v>Cash Crops</v>
      </c>
      <c r="Q1" s="1"/>
      <c r="R1" t="str" cm="1">
        <f t="array" ref="R1:R319">_xlfn._xlws.SORT(_xlfn.UNIQUE(_xlfn._xlws.FILTER(prod[Product.Simple],prod[Product.Type]&lt;&gt;"Animal")))</f>
        <v>Acacia saligna</v>
      </c>
      <c r="T1" s="1" t="s">
        <v>682</v>
      </c>
      <c r="U1" s="1" t="s">
        <v>682</v>
      </c>
      <c r="V1" s="1" t="s">
        <v>682</v>
      </c>
      <c r="W1" s="1" t="s">
        <v>682</v>
      </c>
      <c r="X1" s="1" t="s">
        <v>682</v>
      </c>
      <c r="Y1" s="1" t="s">
        <v>682</v>
      </c>
      <c r="Z1" s="1" t="s">
        <v>682</v>
      </c>
      <c r="AA1" s="1" t="s">
        <v>682</v>
      </c>
      <c r="AB1" s="1" t="s">
        <v>682</v>
      </c>
      <c r="AC1" s="1" t="s">
        <v>682</v>
      </c>
      <c r="AD1" s="1" t="s">
        <v>682</v>
      </c>
      <c r="AE1" s="1" t="s">
        <v>682</v>
      </c>
      <c r="AF1" s="1" t="s">
        <v>682</v>
      </c>
      <c r="AG1" s="1" t="s">
        <v>682</v>
      </c>
      <c r="AH1" s="1" t="s">
        <v>682</v>
      </c>
      <c r="AI1" s="1" t="s">
        <v>682</v>
      </c>
      <c r="AJ1" s="1" t="s">
        <v>682</v>
      </c>
      <c r="AK1" s="1" t="s">
        <v>682</v>
      </c>
      <c r="AL1" s="1" t="s">
        <v>682</v>
      </c>
      <c r="AM1" s="1" t="s">
        <v>682</v>
      </c>
      <c r="AN1" s="1" t="s">
        <v>682</v>
      </c>
      <c r="AO1" s="1" t="s">
        <v>682</v>
      </c>
      <c r="AP1" s="1" t="s">
        <v>682</v>
      </c>
      <c r="AQ1" s="1" t="s">
        <v>682</v>
      </c>
      <c r="AR1" s="1" t="s">
        <v>682</v>
      </c>
      <c r="AS1" s="1" t="s">
        <v>682</v>
      </c>
      <c r="AT1" s="1" t="s">
        <v>682</v>
      </c>
      <c r="AU1" s="1" t="s">
        <v>682</v>
      </c>
      <c r="AV1" s="1" t="s">
        <v>682</v>
      </c>
      <c r="AW1" s="1" t="s">
        <v>682</v>
      </c>
      <c r="AX1" s="1" t="s">
        <v>682</v>
      </c>
      <c r="AY1" s="1" t="s">
        <v>682</v>
      </c>
      <c r="AZ1" s="1" t="s">
        <v>682</v>
      </c>
      <c r="BA1" s="1" t="s">
        <v>682</v>
      </c>
      <c r="BB1" s="1" t="s">
        <v>682</v>
      </c>
      <c r="BC1" s="1"/>
      <c r="BD1" s="1"/>
      <c r="BE1" s="1"/>
      <c r="BG1" s="1" t="s">
        <v>683</v>
      </c>
    </row>
    <row r="2" spans="1:67" x14ac:dyDescent="0.35">
      <c r="A2" t="s">
        <v>812</v>
      </c>
      <c r="B2" t="s">
        <v>4464</v>
      </c>
      <c r="C2" t="s">
        <v>4464</v>
      </c>
      <c r="D2" t="s">
        <v>691</v>
      </c>
      <c r="E2" t="s">
        <v>813</v>
      </c>
      <c r="F2" t="s">
        <v>1330</v>
      </c>
      <c r="G2" t="s">
        <v>694</v>
      </c>
      <c r="H2" t="s">
        <v>4465</v>
      </c>
      <c r="J2" t="s">
        <v>689</v>
      </c>
      <c r="K2" t="s">
        <v>689</v>
      </c>
      <c r="L2" t="s">
        <v>1538</v>
      </c>
      <c r="M2" t="s">
        <v>1539</v>
      </c>
      <c r="N2" t="s">
        <v>1540</v>
      </c>
      <c r="P2" t="str">
        <v>Cereals</v>
      </c>
      <c r="R2" t="str">
        <v>Aeschynomene afraspera</v>
      </c>
      <c r="T2" t="str" cm="1">
        <f t="array" ref="T2">IF(ISBLANK(#REF!),_xlfn.ANCHORARRAY($R1),IFERROR(_xlfn._xlws.SORT(_xlfn.UNIQUE(_xlfn._xlws.FILTER(prod[Product.Simple],(prod[Product.Subtype]=#REF!)*(prod[Product.Simple]&lt;&gt;"")))),""))</f>
        <v/>
      </c>
      <c r="U2" t="str" cm="1">
        <f t="array" ref="U2">IF(ISBLANK(#REF!),_xlfn.ANCHORARRAY($R1),IFERROR(_xlfn._xlws.SORT(_xlfn.UNIQUE(_xlfn._xlws.FILTER(prod[Product.Simple],(prod[Product.Subtype]=#REF!)*(prod[Product.Simple]&lt;&gt;"")))),""))</f>
        <v/>
      </c>
      <c r="V2" t="str" cm="1">
        <f t="array" ref="V2">IF(ISBLANK(#REF!),_xlfn.ANCHORARRAY($R1),IFERROR(_xlfn._xlws.SORT(_xlfn.UNIQUE(_xlfn._xlws.FILTER(prod[Product.Simple],(prod[Product.Subtype]=#REF!)*(prod[Product.Simple]&lt;&gt;"")))),""))</f>
        <v/>
      </c>
      <c r="W2" t="str" cm="1">
        <f t="array" ref="W2">IF(ISBLANK(#REF!),_xlfn.ANCHORARRAY($R1),IFERROR(_xlfn._xlws.SORT(_xlfn.UNIQUE(_xlfn._xlws.FILTER(prod[Product.Simple],(prod[Product.Subtype]=#REF!)*(prod[Product.Simple]&lt;&gt;"")))),""))</f>
        <v/>
      </c>
      <c r="X2" t="str" cm="1">
        <f t="array" ref="X2">IF(ISBLANK(#REF!),_xlfn.ANCHORARRAY($R1),IFERROR(_xlfn._xlws.SORT(_xlfn.UNIQUE(_xlfn._xlws.FILTER(prod[Product.Simple],(prod[Product.Subtype]=#REF!)*(prod[Product.Simple]&lt;&gt;"")))),""))</f>
        <v/>
      </c>
      <c r="Y2" t="str" cm="1">
        <f t="array" ref="Y2">IF(ISBLANK(#REF!),_xlfn.ANCHORARRAY($R1),IFERROR(_xlfn._xlws.SORT(_xlfn.UNIQUE(_xlfn._xlws.FILTER(prod[Product.Simple],(prod[Product.Subtype]=#REF!)*(prod[Product.Simple]&lt;&gt;"")))),""))</f>
        <v/>
      </c>
      <c r="Z2" t="str" cm="1">
        <f t="array" ref="Z2">IF(ISBLANK(#REF!),_xlfn.ANCHORARRAY($R1),IFERROR(_xlfn._xlws.SORT(_xlfn.UNIQUE(_xlfn._xlws.FILTER(prod[Product.Simple],(prod[Product.Subtype]=#REF!)*(prod[Product.Simple]&lt;&gt;"")))),""))</f>
        <v/>
      </c>
      <c r="AA2" t="str" cm="1">
        <f t="array" ref="AA2">IF(ISBLANK(#REF!),_xlfn.ANCHORARRAY($R1),IFERROR(_xlfn._xlws.SORT(_xlfn.UNIQUE(_xlfn._xlws.FILTER(prod[Product.Simple],(prod[Product.Subtype]=#REF!)*(prod[Product.Simple]&lt;&gt;"")))),""))</f>
        <v/>
      </c>
      <c r="AB2" t="str" cm="1">
        <f t="array" ref="AB2">IF(ISBLANK(#REF!),_xlfn.ANCHORARRAY($R1),IFERROR(_xlfn._xlws.SORT(_xlfn.UNIQUE(_xlfn._xlws.FILTER(prod[Product.Simple],(prod[Product.Subtype]=#REF!)*(prod[Product.Simple]&lt;&gt;"")))),""))</f>
        <v/>
      </c>
      <c r="AC2" t="str" cm="1">
        <f t="array" ref="AC2">IF(ISBLANK(#REF!),_xlfn.ANCHORARRAY($R1),IFERROR(_xlfn._xlws.SORT(_xlfn.UNIQUE(_xlfn._xlws.FILTER(prod[Product.Simple],(prod[Product.Subtype]=#REF!)*(prod[Product.Simple]&lt;&gt;"")))),""))</f>
        <v/>
      </c>
      <c r="AD2" t="str" cm="1">
        <f t="array" ref="AD2">IF(ISBLANK(#REF!),_xlfn.ANCHORARRAY($R1),IFERROR(_xlfn._xlws.SORT(_xlfn.UNIQUE(_xlfn._xlws.FILTER(prod[Product.Simple],(prod[Product.Subtype]=#REF!)*(prod[Product.Simple]&lt;&gt;"")))),""))</f>
        <v/>
      </c>
      <c r="AE2" t="str" cm="1">
        <f t="array" ref="AE2">IF(ISBLANK(#REF!),_xlfn.ANCHORARRAY($R1),IFERROR(_xlfn._xlws.SORT(_xlfn.UNIQUE(_xlfn._xlws.FILTER(prod[Product.Simple],(prod[Product.Subtype]=#REF!)*(prod[Product.Simple]&lt;&gt;"")))),""))</f>
        <v/>
      </c>
      <c r="AF2" t="str" cm="1">
        <f t="array" ref="AF2">IF(ISBLANK(#REF!),_xlfn.ANCHORARRAY($R1),IFERROR(_xlfn._xlws.SORT(_xlfn.UNIQUE(_xlfn._xlws.FILTER(prod[Product.Simple],(prod[Product.Subtype]=#REF!)*(prod[Product.Simple]&lt;&gt;"")))),""))</f>
        <v/>
      </c>
      <c r="AG2" t="str" cm="1">
        <f t="array" ref="AG2">IF(ISBLANK(#REF!),_xlfn.ANCHORARRAY($R1),IFERROR(_xlfn._xlws.SORT(_xlfn.UNIQUE(_xlfn._xlws.FILTER(prod[Product.Simple],(prod[Product.Subtype]=#REF!)*(prod[Product.Simple]&lt;&gt;"")))),""))</f>
        <v/>
      </c>
      <c r="AH2" t="str" cm="1">
        <f t="array" ref="AH2">IF(ISBLANK(#REF!),_xlfn.ANCHORARRAY($R1),IFERROR(_xlfn._xlws.SORT(_xlfn.UNIQUE(_xlfn._xlws.FILTER(prod[Product.Simple],(prod[Product.Subtype]=#REF!)*(prod[Product.Simple]&lt;&gt;"")))),""))</f>
        <v/>
      </c>
      <c r="AI2" t="str" cm="1">
        <f t="array" ref="AI2">IF(ISBLANK(#REF!),_xlfn.ANCHORARRAY($R1),IFERROR(_xlfn._xlws.SORT(_xlfn.UNIQUE(_xlfn._xlws.FILTER(prod[Product.Simple],(prod[Product.Subtype]=#REF!)*(prod[Product.Simple]&lt;&gt;"")))),""))</f>
        <v/>
      </c>
      <c r="AJ2" t="str" cm="1">
        <f t="array" ref="AJ2">IF(ISBLANK(#REF!),_xlfn.ANCHORARRAY($R1),IFERROR(_xlfn._xlws.SORT(_xlfn.UNIQUE(_xlfn._xlws.FILTER(prod[Product.Simple],(prod[Product.Subtype]=#REF!)*(prod[Product.Simple]&lt;&gt;"")))),""))</f>
        <v/>
      </c>
      <c r="AK2" t="str" cm="1">
        <f t="array" ref="AK2">IF(ISBLANK(#REF!),_xlfn.ANCHORARRAY($R1),IFERROR(_xlfn._xlws.SORT(_xlfn.UNIQUE(_xlfn._xlws.FILTER(prod[Product.Simple],(prod[Product.Subtype]=#REF!)*(prod[Product.Simple]&lt;&gt;"")))),""))</f>
        <v/>
      </c>
      <c r="AL2" t="str" cm="1">
        <f t="array" ref="AL2">IF(ISBLANK(#REF!),_xlfn.ANCHORARRAY($R1),IFERROR(_xlfn._xlws.SORT(_xlfn.UNIQUE(_xlfn._xlws.FILTER(prod[Product.Simple],(prod[Product.Subtype]=#REF!)*(prod[Product.Simple]&lt;&gt;"")))),""))</f>
        <v/>
      </c>
      <c r="AM2" t="str" cm="1">
        <f t="array" ref="AM2">IF(ISBLANK(#REF!),_xlfn.ANCHORARRAY($R1),IFERROR(_xlfn._xlws.SORT(_xlfn.UNIQUE(_xlfn._xlws.FILTER(prod[Product.Simple],(prod[Product.Subtype]=#REF!)*(prod[Product.Simple]&lt;&gt;"")))),""))</f>
        <v/>
      </c>
      <c r="AN2" t="str" cm="1">
        <f t="array" ref="AN2">IF(ISBLANK(#REF!),_xlfn.ANCHORARRAY($R1),IFERROR(_xlfn._xlws.SORT(_xlfn.UNIQUE(_xlfn._xlws.FILTER(prod[Product.Simple],(prod[Product.Subtype]=#REF!)*(prod[Product.Simple]&lt;&gt;"")))),""))</f>
        <v/>
      </c>
      <c r="AO2" t="str" cm="1">
        <f t="array" ref="AO2">IF(ISBLANK(#REF!),_xlfn.ANCHORARRAY($R1),IFERROR(_xlfn._xlws.SORT(_xlfn.UNIQUE(_xlfn._xlws.FILTER(prod[Product.Simple],(prod[Product.Subtype]=#REF!)*(prod[Product.Simple]&lt;&gt;"")))),""))</f>
        <v/>
      </c>
      <c r="AP2" t="str" cm="1">
        <f t="array" ref="AP2">IF(ISBLANK(#REF!),_xlfn.ANCHORARRAY($R1),IFERROR(_xlfn._xlws.SORT(_xlfn.UNIQUE(_xlfn._xlws.FILTER(prod[Product.Simple],(prod[Product.Subtype]=#REF!)*(prod[Product.Simple]&lt;&gt;"")))),""))</f>
        <v/>
      </c>
      <c r="AQ2" t="str" cm="1">
        <f t="array" ref="AQ2">IF(ISBLANK(#REF!),_xlfn.ANCHORARRAY($R1),IFERROR(_xlfn._xlws.SORT(_xlfn.UNIQUE(_xlfn._xlws.FILTER(prod[Product.Simple],(prod[Product.Subtype]=#REF!)*(prod[Product.Simple]&lt;&gt;"")))),""))</f>
        <v/>
      </c>
      <c r="AR2" t="str" cm="1">
        <f t="array" ref="AR2">IF(ISBLANK(#REF!),_xlfn.ANCHORARRAY($R1),IFERROR(_xlfn._xlws.SORT(_xlfn.UNIQUE(_xlfn._xlws.FILTER(prod[Product.Simple],(prod[Product.Subtype]=#REF!)*(prod[Product.Simple]&lt;&gt;"")))),""))</f>
        <v/>
      </c>
      <c r="AS2" t="str" cm="1">
        <f t="array" ref="AS2">IF(ISBLANK(#REF!),_xlfn.ANCHORARRAY($R1),IFERROR(_xlfn._xlws.SORT(_xlfn.UNIQUE(_xlfn._xlws.FILTER(prod[Product.Simple],(prod[Product.Subtype]=#REF!)*(prod[Product.Simple]&lt;&gt;"")))),""))</f>
        <v/>
      </c>
      <c r="AT2" t="str" cm="1">
        <f t="array" ref="AT2">IF(ISBLANK(#REF!),_xlfn.ANCHORARRAY($R1),IFERROR(_xlfn._xlws.SORT(_xlfn.UNIQUE(_xlfn._xlws.FILTER(prod[Product.Simple],(prod[Product.Subtype]=#REF!)*(prod[Product.Simple]&lt;&gt;"")))),""))</f>
        <v/>
      </c>
      <c r="AU2" t="str" cm="1">
        <f t="array" ref="AU2">IF(ISBLANK(#REF!),_xlfn.ANCHORARRAY($R1),IFERROR(_xlfn._xlws.SORT(_xlfn.UNIQUE(_xlfn._xlws.FILTER(prod[Product.Simple],(prod[Product.Subtype]=#REF!)*(prod[Product.Simple]&lt;&gt;"")))),""))</f>
        <v/>
      </c>
      <c r="AV2" t="str" cm="1">
        <f t="array" ref="AV2">IF(ISBLANK(#REF!),_xlfn.ANCHORARRAY($R1),IFERROR(_xlfn._xlws.SORT(_xlfn.UNIQUE(_xlfn._xlws.FILTER(prod[Product.Simple],(prod[Product.Subtype]=#REF!)*(prod[Product.Simple]&lt;&gt;"")))),""))</f>
        <v/>
      </c>
      <c r="AW2" t="str" cm="1">
        <f t="array" ref="AW2">IF(ISBLANK(#REF!),_xlfn.ANCHORARRAY($R1),IFERROR(_xlfn._xlws.SORT(_xlfn.UNIQUE(_xlfn._xlws.FILTER(prod[Product.Simple],(prod[Product.Subtype]=#REF!)*(prod[Product.Simple]&lt;&gt;"")))),""))</f>
        <v/>
      </c>
      <c r="AX2" t="str" cm="1">
        <f t="array" ref="AX2">IF(ISBLANK(#REF!),_xlfn.ANCHORARRAY($R1),IFERROR(_xlfn._xlws.SORT(_xlfn.UNIQUE(_xlfn._xlws.FILTER(prod[Product.Simple],(prod[Product.Subtype]=#REF!)*(prod[Product.Simple]&lt;&gt;"")))),""))</f>
        <v/>
      </c>
      <c r="AY2" t="str" cm="1">
        <f t="array" ref="AY2">IF(ISBLANK(#REF!),_xlfn.ANCHORARRAY($R1),IFERROR(_xlfn._xlws.SORT(_xlfn.UNIQUE(_xlfn._xlws.FILTER(prod[Product.Simple],(prod[Product.Subtype]=#REF!)*(prod[Product.Simple]&lt;&gt;"")))),""))</f>
        <v/>
      </c>
      <c r="AZ2" t="str" cm="1">
        <f t="array" ref="AZ2">IF(ISBLANK(#REF!),_xlfn.ANCHORARRAY($R1),IFERROR(_xlfn._xlws.SORT(_xlfn.UNIQUE(_xlfn._xlws.FILTER(prod[Product.Simple],(prod[Product.Subtype]=#REF!)*(prod[Product.Simple]&lt;&gt;"")))),""))</f>
        <v/>
      </c>
      <c r="BA2" t="str" cm="1">
        <f t="array" ref="BA2">IF(ISBLANK(#REF!),_xlfn.ANCHORARRAY($R1),IFERROR(_xlfn._xlws.SORT(_xlfn.UNIQUE(_xlfn._xlws.FILTER(prod[Product.Simple],(prod[Product.Subtype]=#REF!)*(prod[Product.Simple]&lt;&gt;"")))),""))</f>
        <v/>
      </c>
      <c r="BB2" t="str" cm="1">
        <f t="array" ref="BB2">IF(ISBLANK(#REF!),_xlfn.ANCHORARRAY($R1),IFERROR(_xlfn._xlws.SORT(_xlfn.UNIQUE(_xlfn._xlws.FILTER(prod[Product.Simple],(prod[Product.Subtype]=#REF!)*(prod[Product.Simple]&lt;&gt;"")))),""))</f>
        <v/>
      </c>
      <c r="BG2" t="s">
        <v>690</v>
      </c>
      <c r="BH2" t="s">
        <v>685</v>
      </c>
      <c r="BI2" t="s">
        <v>691</v>
      </c>
      <c r="BJ2" t="s">
        <v>692</v>
      </c>
      <c r="BK2" t="s">
        <v>693</v>
      </c>
      <c r="BL2" t="s">
        <v>694</v>
      </c>
      <c r="BN2" t="s">
        <v>689</v>
      </c>
      <c r="BO2" t="s">
        <v>689</v>
      </c>
    </row>
    <row r="3" spans="1:67" x14ac:dyDescent="0.35">
      <c r="A3" t="s">
        <v>819</v>
      </c>
      <c r="B3" t="s">
        <v>4464</v>
      </c>
      <c r="C3" t="s">
        <v>4464</v>
      </c>
      <c r="D3" t="s">
        <v>691</v>
      </c>
      <c r="E3" t="s">
        <v>820</v>
      </c>
      <c r="F3" t="s">
        <v>820</v>
      </c>
      <c r="G3" t="s">
        <v>694</v>
      </c>
      <c r="H3" t="s">
        <v>821</v>
      </c>
      <c r="J3" t="s">
        <v>689</v>
      </c>
      <c r="K3" t="s">
        <v>689</v>
      </c>
      <c r="L3" t="s">
        <v>1538</v>
      </c>
      <c r="M3" t="s">
        <v>1539</v>
      </c>
      <c r="N3" t="s">
        <v>1540</v>
      </c>
      <c r="P3" t="str">
        <v>Cover Crop</v>
      </c>
      <c r="R3" t="str">
        <v>African Yam Bean</v>
      </c>
      <c r="BG3" t="s">
        <v>700</v>
      </c>
      <c r="BH3" t="s">
        <v>685</v>
      </c>
      <c r="BI3" t="s">
        <v>691</v>
      </c>
      <c r="BJ3" t="s">
        <v>701</v>
      </c>
      <c r="BK3" t="s">
        <v>702</v>
      </c>
      <c r="BL3" t="s">
        <v>694</v>
      </c>
      <c r="BM3" t="s">
        <v>703</v>
      </c>
      <c r="BN3" t="s">
        <v>689</v>
      </c>
      <c r="BO3" t="s">
        <v>689</v>
      </c>
    </row>
    <row r="4" spans="1:67" x14ac:dyDescent="0.35">
      <c r="A4" t="s">
        <v>826</v>
      </c>
      <c r="B4" t="s">
        <v>4464</v>
      </c>
      <c r="C4" t="s">
        <v>4464</v>
      </c>
      <c r="D4" t="s">
        <v>691</v>
      </c>
      <c r="E4" t="s">
        <v>827</v>
      </c>
      <c r="F4" t="s">
        <v>827</v>
      </c>
      <c r="G4" t="s">
        <v>694</v>
      </c>
      <c r="H4" t="s">
        <v>828</v>
      </c>
      <c r="J4" t="s">
        <v>689</v>
      </c>
      <c r="K4" t="s">
        <v>689</v>
      </c>
      <c r="L4" t="s">
        <v>1538</v>
      </c>
      <c r="M4" t="s">
        <v>1539</v>
      </c>
      <c r="N4" t="s">
        <v>1540</v>
      </c>
      <c r="P4" t="str">
        <v>Energy Production</v>
      </c>
      <c r="R4" t="str">
        <v>Agave</v>
      </c>
      <c r="BG4" t="s">
        <v>707</v>
      </c>
      <c r="BH4" t="s">
        <v>685</v>
      </c>
      <c r="BI4" t="s">
        <v>708</v>
      </c>
      <c r="BJ4" t="s">
        <v>709</v>
      </c>
      <c r="BK4" t="s">
        <v>710</v>
      </c>
      <c r="BL4" t="s">
        <v>711</v>
      </c>
      <c r="BN4" t="s">
        <v>712</v>
      </c>
      <c r="BO4" t="s">
        <v>689</v>
      </c>
    </row>
    <row r="5" spans="1:67" x14ac:dyDescent="0.35">
      <c r="A5" t="s">
        <v>833</v>
      </c>
      <c r="B5" t="s">
        <v>4464</v>
      </c>
      <c r="C5" t="s">
        <v>4464</v>
      </c>
      <c r="D5" t="s">
        <v>691</v>
      </c>
      <c r="E5" t="s">
        <v>834</v>
      </c>
      <c r="F5" t="s">
        <v>834</v>
      </c>
      <c r="G5" t="s">
        <v>694</v>
      </c>
      <c r="H5" t="s">
        <v>4466</v>
      </c>
      <c r="J5" t="s">
        <v>689</v>
      </c>
      <c r="K5" t="s">
        <v>689</v>
      </c>
      <c r="L5" t="s">
        <v>1538</v>
      </c>
      <c r="M5" t="s">
        <v>1539</v>
      </c>
      <c r="N5" t="s">
        <v>1540</v>
      </c>
      <c r="P5" t="str">
        <v>Fallow</v>
      </c>
      <c r="R5" t="str">
        <v>Alfalfa</v>
      </c>
      <c r="BG5" t="s">
        <v>716</v>
      </c>
      <c r="BH5" t="s">
        <v>685</v>
      </c>
      <c r="BI5" t="s">
        <v>717</v>
      </c>
      <c r="BJ5" t="s">
        <v>718</v>
      </c>
      <c r="BK5" t="s">
        <v>719</v>
      </c>
      <c r="BL5" t="s">
        <v>715</v>
      </c>
      <c r="BN5" t="s">
        <v>689</v>
      </c>
      <c r="BO5" t="s">
        <v>699</v>
      </c>
    </row>
    <row r="6" spans="1:67" x14ac:dyDescent="0.35">
      <c r="A6" t="s">
        <v>839</v>
      </c>
      <c r="B6" t="s">
        <v>4464</v>
      </c>
      <c r="C6" t="s">
        <v>4464</v>
      </c>
      <c r="D6" t="s">
        <v>691</v>
      </c>
      <c r="E6" t="s">
        <v>840</v>
      </c>
      <c r="F6" t="s">
        <v>840</v>
      </c>
      <c r="G6" t="s">
        <v>694</v>
      </c>
      <c r="H6" t="s">
        <v>841</v>
      </c>
      <c r="J6" t="s">
        <v>689</v>
      </c>
      <c r="K6" t="s">
        <v>689</v>
      </c>
      <c r="L6" t="s">
        <v>1538</v>
      </c>
      <c r="M6" t="s">
        <v>1539</v>
      </c>
      <c r="N6" t="s">
        <v>1540</v>
      </c>
      <c r="P6" t="str">
        <v>Fibre &amp; Wood</v>
      </c>
      <c r="R6" t="str">
        <v>Almond</v>
      </c>
      <c r="BG6" t="s">
        <v>723</v>
      </c>
      <c r="BH6" t="s">
        <v>685</v>
      </c>
      <c r="BI6" t="s">
        <v>717</v>
      </c>
      <c r="BJ6" t="s">
        <v>724</v>
      </c>
      <c r="BK6" t="s">
        <v>725</v>
      </c>
      <c r="BL6" t="s">
        <v>715</v>
      </c>
      <c r="BM6" t="s">
        <v>726</v>
      </c>
      <c r="BN6" t="s">
        <v>689</v>
      </c>
      <c r="BO6" t="s">
        <v>699</v>
      </c>
    </row>
    <row r="7" spans="1:67" x14ac:dyDescent="0.35">
      <c r="A7" t="s">
        <v>700</v>
      </c>
      <c r="B7" t="s">
        <v>4464</v>
      </c>
      <c r="C7" t="s">
        <v>4464</v>
      </c>
      <c r="D7" t="s">
        <v>691</v>
      </c>
      <c r="E7" t="s">
        <v>701</v>
      </c>
      <c r="F7" t="s">
        <v>702</v>
      </c>
      <c r="G7" t="s">
        <v>694</v>
      </c>
      <c r="H7" t="s">
        <v>4467</v>
      </c>
      <c r="J7" t="s">
        <v>689</v>
      </c>
      <c r="K7" t="s">
        <v>689</v>
      </c>
      <c r="L7" t="s">
        <v>1538</v>
      </c>
      <c r="M7" t="s">
        <v>1539</v>
      </c>
      <c r="N7" t="s">
        <v>1540</v>
      </c>
      <c r="P7" t="str">
        <v>Fodders</v>
      </c>
      <c r="R7" t="str">
        <v>Aloe</v>
      </c>
      <c r="BG7" t="s">
        <v>729</v>
      </c>
      <c r="BH7" t="s">
        <v>685</v>
      </c>
      <c r="BI7" t="s">
        <v>717</v>
      </c>
      <c r="BJ7" t="s">
        <v>730</v>
      </c>
      <c r="BK7" t="s">
        <v>731</v>
      </c>
      <c r="BL7" t="s">
        <v>715</v>
      </c>
      <c r="BN7" t="s">
        <v>712</v>
      </c>
      <c r="BO7" t="s">
        <v>712</v>
      </c>
    </row>
    <row r="8" spans="1:67" x14ac:dyDescent="0.35">
      <c r="A8" t="s">
        <v>842</v>
      </c>
      <c r="B8" t="s">
        <v>4464</v>
      </c>
      <c r="C8" t="s">
        <v>4464</v>
      </c>
      <c r="D8" t="s">
        <v>691</v>
      </c>
      <c r="E8" t="s">
        <v>843</v>
      </c>
      <c r="F8" t="s">
        <v>843</v>
      </c>
      <c r="G8" t="s">
        <v>694</v>
      </c>
      <c r="H8" t="s">
        <v>4468</v>
      </c>
      <c r="J8" t="s">
        <v>689</v>
      </c>
      <c r="K8" t="s">
        <v>689</v>
      </c>
      <c r="L8" t="s">
        <v>1538</v>
      </c>
      <c r="M8" t="s">
        <v>1539</v>
      </c>
      <c r="N8" t="s">
        <v>1540</v>
      </c>
      <c r="P8" t="str">
        <v>Fruits</v>
      </c>
      <c r="R8" t="str">
        <v>Amaranth</v>
      </c>
      <c r="BG8" t="s">
        <v>735</v>
      </c>
      <c r="BH8" t="s">
        <v>685</v>
      </c>
      <c r="BI8" t="s">
        <v>717</v>
      </c>
      <c r="BJ8" t="s">
        <v>736</v>
      </c>
      <c r="BK8" t="s">
        <v>737</v>
      </c>
      <c r="BL8" t="s">
        <v>715</v>
      </c>
      <c r="BN8" t="s">
        <v>689</v>
      </c>
      <c r="BO8" t="s">
        <v>699</v>
      </c>
    </row>
    <row r="9" spans="1:67" x14ac:dyDescent="0.35">
      <c r="A9" t="s">
        <v>844</v>
      </c>
      <c r="B9" t="s">
        <v>4464</v>
      </c>
      <c r="C9" t="s">
        <v>4464</v>
      </c>
      <c r="D9" t="s">
        <v>691</v>
      </c>
      <c r="E9" t="s">
        <v>845</v>
      </c>
      <c r="F9" t="s">
        <v>845</v>
      </c>
      <c r="G9" t="s">
        <v>694</v>
      </c>
      <c r="H9" t="s">
        <v>846</v>
      </c>
      <c r="J9" t="s">
        <v>689</v>
      </c>
      <c r="K9" t="s">
        <v>689</v>
      </c>
      <c r="L9" t="s">
        <v>1538</v>
      </c>
      <c r="M9" t="s">
        <v>1539</v>
      </c>
      <c r="N9" t="s">
        <v>1540</v>
      </c>
      <c r="P9" t="str">
        <v>Legumes</v>
      </c>
      <c r="R9" t="str">
        <v>Andropogon gayanus</v>
      </c>
      <c r="BG9" t="s">
        <v>742</v>
      </c>
      <c r="BH9" t="s">
        <v>685</v>
      </c>
      <c r="BI9" t="s">
        <v>743</v>
      </c>
      <c r="BJ9" t="s">
        <v>744</v>
      </c>
      <c r="BK9" t="s">
        <v>745</v>
      </c>
      <c r="BL9" t="s">
        <v>694</v>
      </c>
      <c r="BN9" t="s">
        <v>712</v>
      </c>
      <c r="BO9" t="s">
        <v>699</v>
      </c>
    </row>
    <row r="10" spans="1:67" x14ac:dyDescent="0.35">
      <c r="A10" t="s">
        <v>847</v>
      </c>
      <c r="B10" t="s">
        <v>4464</v>
      </c>
      <c r="C10" t="s">
        <v>4464</v>
      </c>
      <c r="D10" t="s">
        <v>691</v>
      </c>
      <c r="E10" t="s">
        <v>848</v>
      </c>
      <c r="F10" t="s">
        <v>848</v>
      </c>
      <c r="G10" t="s">
        <v>694</v>
      </c>
      <c r="H10" t="s">
        <v>849</v>
      </c>
      <c r="J10" t="s">
        <v>689</v>
      </c>
      <c r="K10" t="s">
        <v>689</v>
      </c>
      <c r="L10" t="s">
        <v>1538</v>
      </c>
      <c r="M10" t="s">
        <v>1539</v>
      </c>
      <c r="N10" t="s">
        <v>1540</v>
      </c>
      <c r="P10" t="str">
        <v>Nuts</v>
      </c>
      <c r="R10" t="str">
        <v>Anise</v>
      </c>
      <c r="BG10" t="s">
        <v>749</v>
      </c>
      <c r="BH10" t="s">
        <v>685</v>
      </c>
      <c r="BI10" t="s">
        <v>750</v>
      </c>
      <c r="BJ10" t="s">
        <v>751</v>
      </c>
      <c r="BK10" t="s">
        <v>752</v>
      </c>
      <c r="BL10" t="s">
        <v>706</v>
      </c>
      <c r="BN10" t="s">
        <v>712</v>
      </c>
      <c r="BO10" t="s">
        <v>712</v>
      </c>
    </row>
    <row r="11" spans="1:67" x14ac:dyDescent="0.35">
      <c r="A11" t="s">
        <v>850</v>
      </c>
      <c r="B11" t="s">
        <v>4464</v>
      </c>
      <c r="C11" t="s">
        <v>4464</v>
      </c>
      <c r="D11" t="s">
        <v>691</v>
      </c>
      <c r="E11" t="s">
        <v>851</v>
      </c>
      <c r="F11" t="s">
        <v>851</v>
      </c>
      <c r="G11" t="s">
        <v>694</v>
      </c>
      <c r="H11" t="s">
        <v>852</v>
      </c>
      <c r="J11" t="s">
        <v>689</v>
      </c>
      <c r="K11" t="s">
        <v>689</v>
      </c>
      <c r="L11" t="s">
        <v>1538</v>
      </c>
      <c r="M11" t="s">
        <v>1539</v>
      </c>
      <c r="N11" t="s">
        <v>1540</v>
      </c>
      <c r="P11" t="str">
        <v>Oilseeds and Oils</v>
      </c>
      <c r="R11" t="str">
        <v>Apple</v>
      </c>
      <c r="BG11" t="s">
        <v>756</v>
      </c>
      <c r="BH11" t="s">
        <v>685</v>
      </c>
      <c r="BI11" t="s">
        <v>750</v>
      </c>
      <c r="BJ11" t="s">
        <v>757</v>
      </c>
      <c r="BK11" t="s">
        <v>758</v>
      </c>
      <c r="BL11" t="s">
        <v>694</v>
      </c>
      <c r="BN11" t="s">
        <v>712</v>
      </c>
      <c r="BO11" t="s">
        <v>712</v>
      </c>
    </row>
    <row r="12" spans="1:67" x14ac:dyDescent="0.35">
      <c r="A12" t="s">
        <v>853</v>
      </c>
      <c r="B12" t="s">
        <v>4464</v>
      </c>
      <c r="C12" t="s">
        <v>4464</v>
      </c>
      <c r="D12" t="s">
        <v>691</v>
      </c>
      <c r="E12" t="s">
        <v>854</v>
      </c>
      <c r="F12" t="s">
        <v>854</v>
      </c>
      <c r="G12" t="s">
        <v>694</v>
      </c>
      <c r="H12" t="s">
        <v>855</v>
      </c>
      <c r="J12" t="s">
        <v>689</v>
      </c>
      <c r="K12" t="s">
        <v>689</v>
      </c>
      <c r="L12" t="s">
        <v>1538</v>
      </c>
      <c r="M12" t="s">
        <v>1539</v>
      </c>
      <c r="N12" t="s">
        <v>1540</v>
      </c>
      <c r="P12" t="str">
        <v>Spices</v>
      </c>
      <c r="R12" t="str">
        <v>Apricot</v>
      </c>
      <c r="BG12" t="s">
        <v>761</v>
      </c>
      <c r="BH12" t="s">
        <v>685</v>
      </c>
      <c r="BI12" t="s">
        <v>762</v>
      </c>
      <c r="BJ12" t="s">
        <v>763</v>
      </c>
      <c r="BK12" t="s">
        <v>764</v>
      </c>
      <c r="BL12" t="s">
        <v>765</v>
      </c>
      <c r="BN12" t="s">
        <v>699</v>
      </c>
      <c r="BO12" t="s">
        <v>689</v>
      </c>
    </row>
    <row r="13" spans="1:67" x14ac:dyDescent="0.35">
      <c r="A13" t="s">
        <v>856</v>
      </c>
      <c r="B13" t="s">
        <v>4464</v>
      </c>
      <c r="C13" t="s">
        <v>4464</v>
      </c>
      <c r="D13" t="s">
        <v>691</v>
      </c>
      <c r="E13" t="s">
        <v>857</v>
      </c>
      <c r="F13" t="s">
        <v>857</v>
      </c>
      <c r="G13" t="s">
        <v>694</v>
      </c>
      <c r="H13" t="s">
        <v>858</v>
      </c>
      <c r="J13" t="s">
        <v>689</v>
      </c>
      <c r="K13" t="s">
        <v>689</v>
      </c>
      <c r="L13" t="s">
        <v>1538</v>
      </c>
      <c r="M13" t="s">
        <v>1539</v>
      </c>
      <c r="N13" t="s">
        <v>1540</v>
      </c>
      <c r="P13" t="str">
        <v>Starchy Staples</v>
      </c>
      <c r="R13" t="str">
        <v>Arabica</v>
      </c>
      <c r="BG13" t="s">
        <v>766</v>
      </c>
      <c r="BH13" t="s">
        <v>685</v>
      </c>
      <c r="BI13" t="s">
        <v>762</v>
      </c>
      <c r="BJ13" t="s">
        <v>767</v>
      </c>
      <c r="BK13" t="s">
        <v>768</v>
      </c>
      <c r="BL13" t="s">
        <v>765</v>
      </c>
      <c r="BN13" t="s">
        <v>699</v>
      </c>
      <c r="BO13" t="s">
        <v>689</v>
      </c>
    </row>
    <row r="14" spans="1:67" x14ac:dyDescent="0.35">
      <c r="A14" t="s">
        <v>859</v>
      </c>
      <c r="B14" t="s">
        <v>4464</v>
      </c>
      <c r="C14" t="s">
        <v>4464</v>
      </c>
      <c r="D14" t="s">
        <v>691</v>
      </c>
      <c r="E14" t="s">
        <v>860</v>
      </c>
      <c r="F14" t="s">
        <v>860</v>
      </c>
      <c r="G14" t="s">
        <v>694</v>
      </c>
      <c r="H14" t="s">
        <v>861</v>
      </c>
      <c r="J14" t="s">
        <v>689</v>
      </c>
      <c r="K14" t="s">
        <v>689</v>
      </c>
      <c r="L14" t="s">
        <v>1538</v>
      </c>
      <c r="M14" t="s">
        <v>1539</v>
      </c>
      <c r="N14" t="s">
        <v>1540</v>
      </c>
      <c r="P14" t="str">
        <v>Tree</v>
      </c>
      <c r="R14" t="str">
        <v>Arachis pintoi</v>
      </c>
      <c r="BG14" t="s">
        <v>773</v>
      </c>
      <c r="BH14" t="s">
        <v>685</v>
      </c>
      <c r="BI14" t="s">
        <v>774</v>
      </c>
      <c r="BJ14" t="s">
        <v>775</v>
      </c>
      <c r="BK14" t="s">
        <v>776</v>
      </c>
      <c r="BN14" t="s">
        <v>689</v>
      </c>
      <c r="BO14" t="s">
        <v>689</v>
      </c>
    </row>
    <row r="15" spans="1:67" x14ac:dyDescent="0.35">
      <c r="A15" t="s">
        <v>862</v>
      </c>
      <c r="B15" t="s">
        <v>4464</v>
      </c>
      <c r="C15" t="s">
        <v>4464</v>
      </c>
      <c r="D15" t="s">
        <v>691</v>
      </c>
      <c r="E15" t="s">
        <v>863</v>
      </c>
      <c r="F15" t="s">
        <v>863</v>
      </c>
      <c r="G15" t="s">
        <v>694</v>
      </c>
      <c r="H15" t="s">
        <v>864</v>
      </c>
      <c r="J15" t="s">
        <v>689</v>
      </c>
      <c r="K15" t="s">
        <v>689</v>
      </c>
      <c r="L15" t="s">
        <v>1538</v>
      </c>
      <c r="M15" t="s">
        <v>1539</v>
      </c>
      <c r="N15" t="s">
        <v>1540</v>
      </c>
      <c r="P15" t="str">
        <v>Vegetables</v>
      </c>
      <c r="R15" t="str">
        <v>Areca Nut</v>
      </c>
      <c r="BG15" t="s">
        <v>780</v>
      </c>
      <c r="BH15" t="s">
        <v>685</v>
      </c>
      <c r="BI15" t="s">
        <v>781</v>
      </c>
      <c r="BJ15" t="s">
        <v>782</v>
      </c>
      <c r="BK15" t="s">
        <v>783</v>
      </c>
      <c r="BN15" t="s">
        <v>689</v>
      </c>
      <c r="BO15" t="s">
        <v>689</v>
      </c>
    </row>
    <row r="16" spans="1:67" x14ac:dyDescent="0.35">
      <c r="A16" t="s">
        <v>865</v>
      </c>
      <c r="B16" t="s">
        <v>4464</v>
      </c>
      <c r="C16" t="s">
        <v>4464</v>
      </c>
      <c r="D16" t="s">
        <v>691</v>
      </c>
      <c r="E16" t="s">
        <v>866</v>
      </c>
      <c r="F16" t="s">
        <v>866</v>
      </c>
      <c r="G16" t="s">
        <v>694</v>
      </c>
      <c r="H16" t="s">
        <v>867</v>
      </c>
      <c r="J16" t="s">
        <v>689</v>
      </c>
      <c r="K16" t="s">
        <v>689</v>
      </c>
      <c r="L16" t="s">
        <v>1538</v>
      </c>
      <c r="M16" t="s">
        <v>1539</v>
      </c>
      <c r="N16" t="s">
        <v>1540</v>
      </c>
      <c r="R16" t="str">
        <v>Artichokes</v>
      </c>
      <c r="BG16" t="s">
        <v>787</v>
      </c>
      <c r="BH16" t="s">
        <v>685</v>
      </c>
      <c r="BI16" t="s">
        <v>788</v>
      </c>
      <c r="BJ16" t="s">
        <v>789</v>
      </c>
      <c r="BK16" t="s">
        <v>790</v>
      </c>
      <c r="BL16" t="s">
        <v>688</v>
      </c>
      <c r="BN16" t="s">
        <v>689</v>
      </c>
      <c r="BO16" t="s">
        <v>689</v>
      </c>
    </row>
    <row r="17" spans="1:67" x14ac:dyDescent="0.35">
      <c r="A17" t="s">
        <v>1424</v>
      </c>
      <c r="B17" t="s">
        <v>4464</v>
      </c>
      <c r="C17" t="s">
        <v>4464</v>
      </c>
      <c r="D17" t="s">
        <v>691</v>
      </c>
      <c r="E17" t="s">
        <v>1425</v>
      </c>
      <c r="F17" t="s">
        <v>1425</v>
      </c>
      <c r="G17" t="s">
        <v>694</v>
      </c>
      <c r="H17" t="s">
        <v>1426</v>
      </c>
      <c r="J17" t="s">
        <v>689</v>
      </c>
      <c r="K17" t="s">
        <v>689</v>
      </c>
      <c r="L17" t="s">
        <v>1538</v>
      </c>
      <c r="M17" t="s">
        <v>1539</v>
      </c>
      <c r="N17" t="s">
        <v>1540</v>
      </c>
      <c r="R17" t="str">
        <v>Asparagus</v>
      </c>
      <c r="BG17" t="s">
        <v>795</v>
      </c>
      <c r="BH17" t="s">
        <v>685</v>
      </c>
      <c r="BI17" t="s">
        <v>788</v>
      </c>
      <c r="BJ17" t="s">
        <v>796</v>
      </c>
      <c r="BK17" t="s">
        <v>797</v>
      </c>
      <c r="BL17" t="s">
        <v>688</v>
      </c>
      <c r="BN17" t="s">
        <v>712</v>
      </c>
      <c r="BO17" t="s">
        <v>689</v>
      </c>
    </row>
    <row r="18" spans="1:67" x14ac:dyDescent="0.35">
      <c r="A18" t="s">
        <v>1427</v>
      </c>
      <c r="B18" t="s">
        <v>4464</v>
      </c>
      <c r="C18" t="s">
        <v>4464</v>
      </c>
      <c r="D18" t="s">
        <v>691</v>
      </c>
      <c r="E18" t="s">
        <v>1428</v>
      </c>
      <c r="F18" t="s">
        <v>1428</v>
      </c>
      <c r="G18" t="s">
        <v>694</v>
      </c>
      <c r="H18" t="s">
        <v>1429</v>
      </c>
      <c r="J18" t="s">
        <v>689</v>
      </c>
      <c r="K18" t="s">
        <v>689</v>
      </c>
      <c r="L18" t="s">
        <v>1538</v>
      </c>
      <c r="M18" t="s">
        <v>1539</v>
      </c>
      <c r="N18" t="s">
        <v>1540</v>
      </c>
      <c r="R18" t="str">
        <v>Avocado</v>
      </c>
      <c r="BG18" t="s">
        <v>801</v>
      </c>
      <c r="BH18" t="s">
        <v>685</v>
      </c>
      <c r="BI18" t="s">
        <v>686</v>
      </c>
      <c r="BJ18" t="s">
        <v>802</v>
      </c>
      <c r="BK18" t="s">
        <v>803</v>
      </c>
      <c r="BN18" t="s">
        <v>689</v>
      </c>
      <c r="BO18" t="s">
        <v>689</v>
      </c>
    </row>
    <row r="19" spans="1:67" x14ac:dyDescent="0.35">
      <c r="A19" t="s">
        <v>9359</v>
      </c>
      <c r="B19" t="s">
        <v>4464</v>
      </c>
      <c r="C19" t="s">
        <v>4464</v>
      </c>
      <c r="D19" t="s">
        <v>691</v>
      </c>
      <c r="E19" t="s">
        <v>9360</v>
      </c>
      <c r="F19" t="s">
        <v>9360</v>
      </c>
      <c r="G19" t="s">
        <v>694</v>
      </c>
      <c r="H19" t="s">
        <v>9361</v>
      </c>
      <c r="J19" t="s">
        <v>689</v>
      </c>
      <c r="K19" t="s">
        <v>689</v>
      </c>
      <c r="L19" t="s">
        <v>1538</v>
      </c>
      <c r="M19" t="s">
        <v>1539</v>
      </c>
      <c r="N19" t="s">
        <v>1540</v>
      </c>
      <c r="R19" t="str">
        <v>Ayocote bean</v>
      </c>
      <c r="BG19" t="s">
        <v>809</v>
      </c>
      <c r="BH19" t="s">
        <v>685</v>
      </c>
      <c r="BI19" t="s">
        <v>686</v>
      </c>
      <c r="BJ19" t="s">
        <v>810</v>
      </c>
      <c r="BK19" t="s">
        <v>811</v>
      </c>
      <c r="BL19" t="s">
        <v>779</v>
      </c>
      <c r="BN19" t="s">
        <v>689</v>
      </c>
      <c r="BO19" t="s">
        <v>689</v>
      </c>
    </row>
    <row r="20" spans="1:67" x14ac:dyDescent="0.35">
      <c r="A20" t="s">
        <v>868</v>
      </c>
      <c r="B20" t="s">
        <v>4464</v>
      </c>
      <c r="C20" t="s">
        <v>4464</v>
      </c>
      <c r="D20" t="s">
        <v>708</v>
      </c>
      <c r="E20" t="s">
        <v>869</v>
      </c>
      <c r="F20" t="s">
        <v>869</v>
      </c>
      <c r="G20" t="s">
        <v>711</v>
      </c>
      <c r="H20" t="s">
        <v>4469</v>
      </c>
      <c r="J20" t="s">
        <v>689</v>
      </c>
      <c r="K20" t="s">
        <v>689</v>
      </c>
      <c r="L20" t="s">
        <v>1538</v>
      </c>
      <c r="M20" t="s">
        <v>1539</v>
      </c>
      <c r="N20" t="s">
        <v>1540</v>
      </c>
      <c r="R20" t="str">
        <v>Bambara Nut</v>
      </c>
      <c r="BG20" t="s">
        <v>814</v>
      </c>
      <c r="BH20" t="s">
        <v>685</v>
      </c>
      <c r="BI20" t="s">
        <v>815</v>
      </c>
      <c r="BJ20" t="s">
        <v>816</v>
      </c>
      <c r="BK20" t="s">
        <v>817</v>
      </c>
      <c r="BL20" t="s">
        <v>818</v>
      </c>
      <c r="BN20" t="s">
        <v>689</v>
      </c>
      <c r="BO20" t="s">
        <v>689</v>
      </c>
    </row>
    <row r="21" spans="1:67" x14ac:dyDescent="0.35">
      <c r="A21" t="s">
        <v>870</v>
      </c>
      <c r="B21" t="s">
        <v>4464</v>
      </c>
      <c r="C21" t="s">
        <v>4464</v>
      </c>
      <c r="D21" t="s">
        <v>708</v>
      </c>
      <c r="E21" t="s">
        <v>871</v>
      </c>
      <c r="F21" t="s">
        <v>872</v>
      </c>
      <c r="G21" t="s">
        <v>711</v>
      </c>
      <c r="H21" t="s">
        <v>873</v>
      </c>
      <c r="J21" t="s">
        <v>689</v>
      </c>
      <c r="K21" t="s">
        <v>699</v>
      </c>
      <c r="L21" t="s">
        <v>3669</v>
      </c>
      <c r="M21" t="s">
        <v>3724</v>
      </c>
      <c r="N21" t="s">
        <v>3727</v>
      </c>
      <c r="R21" t="str">
        <v>Bamboo</v>
      </c>
      <c r="BG21" t="s">
        <v>822</v>
      </c>
      <c r="BH21" t="s">
        <v>823</v>
      </c>
      <c r="BI21" t="s">
        <v>824</v>
      </c>
      <c r="BJ21" t="s">
        <v>825</v>
      </c>
      <c r="BK21" t="s">
        <v>825</v>
      </c>
      <c r="BL21" t="s">
        <v>637</v>
      </c>
      <c r="BN21" t="s">
        <v>637</v>
      </c>
      <c r="BO21" t="s">
        <v>637</v>
      </c>
    </row>
    <row r="22" spans="1:67" x14ac:dyDescent="0.35">
      <c r="A22" t="s">
        <v>4470</v>
      </c>
      <c r="B22" t="s">
        <v>4464</v>
      </c>
      <c r="C22" t="s">
        <v>4464</v>
      </c>
      <c r="D22" t="s">
        <v>708</v>
      </c>
      <c r="E22" t="s">
        <v>876</v>
      </c>
      <c r="F22" t="s">
        <v>876</v>
      </c>
      <c r="G22" t="s">
        <v>133</v>
      </c>
      <c r="H22" t="s">
        <v>4471</v>
      </c>
      <c r="J22" t="s">
        <v>689</v>
      </c>
      <c r="K22" t="s">
        <v>689</v>
      </c>
      <c r="L22" t="s">
        <v>1538</v>
      </c>
      <c r="M22" t="s">
        <v>1539</v>
      </c>
      <c r="N22" t="s">
        <v>1540</v>
      </c>
      <c r="R22" t="str">
        <v>Banana Sweet</v>
      </c>
      <c r="BG22" t="s">
        <v>829</v>
      </c>
      <c r="BH22" t="s">
        <v>823</v>
      </c>
      <c r="BI22" t="s">
        <v>830</v>
      </c>
      <c r="BJ22" t="s">
        <v>831</v>
      </c>
      <c r="BK22" t="s">
        <v>832</v>
      </c>
      <c r="BL22" t="s">
        <v>830</v>
      </c>
      <c r="BN22" t="s">
        <v>637</v>
      </c>
      <c r="BO22" t="s">
        <v>637</v>
      </c>
    </row>
    <row r="23" spans="1:67" x14ac:dyDescent="0.35">
      <c r="A23" t="s">
        <v>874</v>
      </c>
      <c r="B23" t="s">
        <v>4464</v>
      </c>
      <c r="C23" t="s">
        <v>4464</v>
      </c>
      <c r="D23" t="s">
        <v>708</v>
      </c>
      <c r="E23" t="s">
        <v>875</v>
      </c>
      <c r="F23" t="s">
        <v>876</v>
      </c>
      <c r="G23" t="s">
        <v>711</v>
      </c>
      <c r="H23" t="s">
        <v>4471</v>
      </c>
      <c r="J23" t="s">
        <v>689</v>
      </c>
      <c r="K23" t="s">
        <v>689</v>
      </c>
      <c r="L23" t="s">
        <v>1538</v>
      </c>
      <c r="M23" t="s">
        <v>1539</v>
      </c>
      <c r="N23" t="s">
        <v>1540</v>
      </c>
      <c r="R23" t="str">
        <v>Barley</v>
      </c>
      <c r="BG23" t="s">
        <v>835</v>
      </c>
      <c r="BH23" t="s">
        <v>823</v>
      </c>
      <c r="BI23" t="s">
        <v>836</v>
      </c>
      <c r="BJ23" t="s">
        <v>837</v>
      </c>
      <c r="BK23" t="s">
        <v>838</v>
      </c>
      <c r="BL23" t="s">
        <v>830</v>
      </c>
      <c r="BN23" t="s">
        <v>637</v>
      </c>
      <c r="BO23" t="s">
        <v>637</v>
      </c>
    </row>
    <row r="24" spans="1:67" x14ac:dyDescent="0.35">
      <c r="A24" t="s">
        <v>877</v>
      </c>
      <c r="B24" t="s">
        <v>4464</v>
      </c>
      <c r="C24" t="s">
        <v>4464</v>
      </c>
      <c r="D24" t="s">
        <v>708</v>
      </c>
      <c r="E24" t="s">
        <v>878</v>
      </c>
      <c r="F24" t="s">
        <v>878</v>
      </c>
      <c r="G24" t="s">
        <v>711</v>
      </c>
      <c r="H24" t="s">
        <v>879</v>
      </c>
      <c r="J24" t="s">
        <v>689</v>
      </c>
      <c r="K24" t="s">
        <v>689</v>
      </c>
      <c r="L24" t="s">
        <v>1538</v>
      </c>
      <c r="M24" t="s">
        <v>1539</v>
      </c>
      <c r="N24" t="s">
        <v>1540</v>
      </c>
      <c r="R24" t="str">
        <v>Beetroot</v>
      </c>
    </row>
    <row r="25" spans="1:67" x14ac:dyDescent="0.35">
      <c r="A25" t="s">
        <v>880</v>
      </c>
      <c r="B25" t="s">
        <v>4464</v>
      </c>
      <c r="C25" t="s">
        <v>4464</v>
      </c>
      <c r="D25" t="s">
        <v>708</v>
      </c>
      <c r="E25" t="s">
        <v>881</v>
      </c>
      <c r="F25" t="s">
        <v>881</v>
      </c>
      <c r="G25" t="s">
        <v>711</v>
      </c>
      <c r="H25" t="s">
        <v>4472</v>
      </c>
      <c r="J25" t="s">
        <v>689</v>
      </c>
      <c r="K25" t="s">
        <v>689</v>
      </c>
      <c r="L25" t="s">
        <v>1538</v>
      </c>
      <c r="M25" t="s">
        <v>1539</v>
      </c>
      <c r="N25" t="s">
        <v>1540</v>
      </c>
      <c r="R25" t="str">
        <v>Biodigester</v>
      </c>
    </row>
    <row r="26" spans="1:67" x14ac:dyDescent="0.35">
      <c r="A26" t="s">
        <v>1362</v>
      </c>
      <c r="B26" t="s">
        <v>4464</v>
      </c>
      <c r="C26" t="s">
        <v>4464</v>
      </c>
      <c r="D26" t="s">
        <v>708</v>
      </c>
      <c r="E26" t="s">
        <v>1363</v>
      </c>
      <c r="F26" t="s">
        <v>1364</v>
      </c>
      <c r="G26" t="s">
        <v>711</v>
      </c>
      <c r="H26" t="s">
        <v>1365</v>
      </c>
      <c r="J26" t="s">
        <v>689</v>
      </c>
      <c r="K26" t="s">
        <v>689</v>
      </c>
      <c r="L26" t="s">
        <v>1538</v>
      </c>
      <c r="M26" t="s">
        <v>1539</v>
      </c>
      <c r="N26" t="s">
        <v>1540</v>
      </c>
      <c r="R26" t="str">
        <v>Biogas</v>
      </c>
    </row>
    <row r="27" spans="1:67" x14ac:dyDescent="0.35">
      <c r="A27" t="s">
        <v>882</v>
      </c>
      <c r="B27" t="s">
        <v>4464</v>
      </c>
      <c r="C27" t="s">
        <v>4464</v>
      </c>
      <c r="D27" t="s">
        <v>708</v>
      </c>
      <c r="E27" t="s">
        <v>4473</v>
      </c>
      <c r="F27" t="s">
        <v>4473</v>
      </c>
      <c r="G27" t="s">
        <v>711</v>
      </c>
      <c r="H27" t="s">
        <v>883</v>
      </c>
      <c r="J27" t="s">
        <v>689</v>
      </c>
      <c r="K27" t="s">
        <v>699</v>
      </c>
      <c r="L27" t="s">
        <v>3669</v>
      </c>
      <c r="M27" t="s">
        <v>3724</v>
      </c>
      <c r="N27" t="s">
        <v>3727</v>
      </c>
      <c r="R27" t="str">
        <v>Bitter Melon</v>
      </c>
    </row>
    <row r="28" spans="1:67" x14ac:dyDescent="0.35">
      <c r="A28" t="s">
        <v>884</v>
      </c>
      <c r="B28" t="s">
        <v>4464</v>
      </c>
      <c r="C28" t="s">
        <v>4464</v>
      </c>
      <c r="D28" t="s">
        <v>708</v>
      </c>
      <c r="E28" t="s">
        <v>885</v>
      </c>
      <c r="F28" t="s">
        <v>885</v>
      </c>
      <c r="G28" t="s">
        <v>711</v>
      </c>
      <c r="H28" t="s">
        <v>4474</v>
      </c>
      <c r="J28" t="s">
        <v>689</v>
      </c>
      <c r="K28" t="s">
        <v>699</v>
      </c>
      <c r="L28" t="s">
        <v>3669</v>
      </c>
      <c r="M28" t="s">
        <v>3724</v>
      </c>
      <c r="N28" t="s">
        <v>3727</v>
      </c>
      <c r="R28" t="str">
        <v>Black Gram</v>
      </c>
    </row>
    <row r="29" spans="1:67" x14ac:dyDescent="0.35">
      <c r="A29" t="s">
        <v>886</v>
      </c>
      <c r="B29" t="s">
        <v>4464</v>
      </c>
      <c r="C29" t="s">
        <v>4464</v>
      </c>
      <c r="D29" t="s">
        <v>708</v>
      </c>
      <c r="E29" t="s">
        <v>887</v>
      </c>
      <c r="F29" t="s">
        <v>888</v>
      </c>
      <c r="G29" t="s">
        <v>711</v>
      </c>
      <c r="H29" t="s">
        <v>889</v>
      </c>
      <c r="J29" t="s">
        <v>689</v>
      </c>
      <c r="K29" t="s">
        <v>699</v>
      </c>
      <c r="L29" t="s">
        <v>3669</v>
      </c>
      <c r="M29" t="s">
        <v>3724</v>
      </c>
      <c r="N29" t="s">
        <v>3727</v>
      </c>
      <c r="R29" t="str">
        <v>Black oats</v>
      </c>
    </row>
    <row r="30" spans="1:67" x14ac:dyDescent="0.35">
      <c r="A30" t="s">
        <v>890</v>
      </c>
      <c r="B30" t="s">
        <v>4464</v>
      </c>
      <c r="C30" t="s">
        <v>4464</v>
      </c>
      <c r="D30" t="s">
        <v>708</v>
      </c>
      <c r="E30" t="s">
        <v>891</v>
      </c>
      <c r="F30" t="s">
        <v>891</v>
      </c>
      <c r="G30" t="s">
        <v>711</v>
      </c>
      <c r="H30" t="s">
        <v>892</v>
      </c>
      <c r="J30" t="s">
        <v>689</v>
      </c>
      <c r="K30" t="s">
        <v>689</v>
      </c>
      <c r="L30" t="s">
        <v>1538</v>
      </c>
      <c r="M30" t="s">
        <v>1539</v>
      </c>
      <c r="N30" t="s">
        <v>1540</v>
      </c>
      <c r="R30" t="str">
        <v>Blue Lupin</v>
      </c>
    </row>
    <row r="31" spans="1:67" x14ac:dyDescent="0.35">
      <c r="A31" t="s">
        <v>893</v>
      </c>
      <c r="B31" t="s">
        <v>4464</v>
      </c>
      <c r="C31" t="s">
        <v>4464</v>
      </c>
      <c r="D31" t="s">
        <v>708</v>
      </c>
      <c r="E31" t="s">
        <v>894</v>
      </c>
      <c r="F31" t="s">
        <v>895</v>
      </c>
      <c r="G31" t="s">
        <v>711</v>
      </c>
      <c r="J31" t="s">
        <v>637</v>
      </c>
      <c r="K31" t="s">
        <v>637</v>
      </c>
      <c r="L31" t="s">
        <v>637</v>
      </c>
      <c r="M31" t="s">
        <v>637</v>
      </c>
      <c r="N31" t="s">
        <v>637</v>
      </c>
      <c r="R31" t="str">
        <v>Blueberry</v>
      </c>
    </row>
    <row r="32" spans="1:67" x14ac:dyDescent="0.35">
      <c r="A32" t="s">
        <v>896</v>
      </c>
      <c r="B32" t="s">
        <v>4464</v>
      </c>
      <c r="C32" t="s">
        <v>4464</v>
      </c>
      <c r="D32" t="s">
        <v>708</v>
      </c>
      <c r="E32" t="s">
        <v>897</v>
      </c>
      <c r="F32" t="s">
        <v>897</v>
      </c>
      <c r="G32" t="s">
        <v>711</v>
      </c>
      <c r="H32" t="s">
        <v>898</v>
      </c>
      <c r="J32" t="s">
        <v>689</v>
      </c>
      <c r="K32" t="s">
        <v>699</v>
      </c>
      <c r="L32" t="s">
        <v>3669</v>
      </c>
      <c r="M32" t="s">
        <v>3724</v>
      </c>
      <c r="N32" t="s">
        <v>3727</v>
      </c>
      <c r="R32" t="str">
        <v>Brachiaria brizantha</v>
      </c>
    </row>
    <row r="33" spans="1:18" x14ac:dyDescent="0.35">
      <c r="A33" t="s">
        <v>899</v>
      </c>
      <c r="B33" t="s">
        <v>4464</v>
      </c>
      <c r="C33" t="s">
        <v>4464</v>
      </c>
      <c r="D33" t="s">
        <v>708</v>
      </c>
      <c r="E33" t="s">
        <v>900</v>
      </c>
      <c r="F33" t="s">
        <v>755</v>
      </c>
      <c r="G33" t="s">
        <v>711</v>
      </c>
      <c r="H33" t="s">
        <v>4475</v>
      </c>
      <c r="J33" t="s">
        <v>689</v>
      </c>
      <c r="K33" t="s">
        <v>689</v>
      </c>
      <c r="L33" t="s">
        <v>1538</v>
      </c>
      <c r="M33" t="s">
        <v>1539</v>
      </c>
      <c r="N33" t="s">
        <v>1540</v>
      </c>
      <c r="R33" t="str">
        <v>Brachiaria decumbens</v>
      </c>
    </row>
    <row r="34" spans="1:18" x14ac:dyDescent="0.35">
      <c r="A34" t="s">
        <v>4476</v>
      </c>
      <c r="B34" t="s">
        <v>4464</v>
      </c>
      <c r="C34" t="s">
        <v>4464</v>
      </c>
      <c r="D34" t="s">
        <v>708</v>
      </c>
      <c r="E34" t="s">
        <v>4477</v>
      </c>
      <c r="F34" t="s">
        <v>1676</v>
      </c>
      <c r="G34" t="s">
        <v>905</v>
      </c>
      <c r="H34" t="s">
        <v>1676</v>
      </c>
      <c r="J34" t="s">
        <v>699</v>
      </c>
      <c r="K34" t="s">
        <v>699</v>
      </c>
      <c r="L34" t="s">
        <v>3655</v>
      </c>
      <c r="M34" t="s">
        <v>3723</v>
      </c>
      <c r="N34" t="s">
        <v>1081</v>
      </c>
      <c r="R34" t="str">
        <v>Brachiaria humidicola</v>
      </c>
    </row>
    <row r="35" spans="1:18" x14ac:dyDescent="0.35">
      <c r="A35" t="s">
        <v>3664</v>
      </c>
      <c r="B35" t="s">
        <v>4464</v>
      </c>
      <c r="C35" t="s">
        <v>4464</v>
      </c>
      <c r="D35" t="s">
        <v>708</v>
      </c>
      <c r="E35" t="s">
        <v>4478</v>
      </c>
      <c r="F35" t="s">
        <v>1638</v>
      </c>
      <c r="G35" t="s">
        <v>905</v>
      </c>
      <c r="H35" t="s">
        <v>1638</v>
      </c>
      <c r="J35" t="s">
        <v>699</v>
      </c>
      <c r="K35" t="s">
        <v>699</v>
      </c>
      <c r="L35" t="s">
        <v>3655</v>
      </c>
      <c r="M35" t="s">
        <v>3723</v>
      </c>
      <c r="N35" t="s">
        <v>1081</v>
      </c>
      <c r="R35" t="str">
        <v>Brachiaria hybrid</v>
      </c>
    </row>
    <row r="36" spans="1:18" x14ac:dyDescent="0.35">
      <c r="A36" t="s">
        <v>3649</v>
      </c>
      <c r="B36" t="s">
        <v>4464</v>
      </c>
      <c r="C36" t="s">
        <v>4464</v>
      </c>
      <c r="D36" t="s">
        <v>708</v>
      </c>
      <c r="E36" t="s">
        <v>4479</v>
      </c>
      <c r="F36" t="s">
        <v>4480</v>
      </c>
      <c r="G36" t="s">
        <v>905</v>
      </c>
      <c r="H36" t="s">
        <v>4480</v>
      </c>
      <c r="J36" t="s">
        <v>699</v>
      </c>
      <c r="K36" t="s">
        <v>699</v>
      </c>
      <c r="L36" t="s">
        <v>3655</v>
      </c>
      <c r="M36" t="s">
        <v>3723</v>
      </c>
      <c r="N36" t="s">
        <v>1081</v>
      </c>
      <c r="R36" t="str">
        <v>Brazil Nuts</v>
      </c>
    </row>
    <row r="37" spans="1:18" x14ac:dyDescent="0.35">
      <c r="A37" t="s">
        <v>4481</v>
      </c>
      <c r="B37" t="s">
        <v>4464</v>
      </c>
      <c r="C37" t="s">
        <v>4464</v>
      </c>
      <c r="D37" t="s">
        <v>708</v>
      </c>
      <c r="E37" t="s">
        <v>4482</v>
      </c>
      <c r="F37" t="s">
        <v>1853</v>
      </c>
      <c r="G37" t="s">
        <v>905</v>
      </c>
      <c r="H37" t="s">
        <v>1853</v>
      </c>
      <c r="J37" t="s">
        <v>699</v>
      </c>
      <c r="K37" t="s">
        <v>699</v>
      </c>
      <c r="L37" t="s">
        <v>3655</v>
      </c>
      <c r="M37" t="s">
        <v>3723</v>
      </c>
      <c r="N37" t="s">
        <v>1081</v>
      </c>
      <c r="R37" t="str">
        <v>Buckwheat</v>
      </c>
    </row>
    <row r="38" spans="1:18" x14ac:dyDescent="0.35">
      <c r="A38" t="s">
        <v>13714</v>
      </c>
      <c r="B38" t="s">
        <v>4464</v>
      </c>
      <c r="C38" t="s">
        <v>4464</v>
      </c>
      <c r="D38" t="s">
        <v>708</v>
      </c>
      <c r="E38" t="s">
        <v>13715</v>
      </c>
      <c r="F38" t="s">
        <v>13715</v>
      </c>
      <c r="G38" t="s">
        <v>905</v>
      </c>
      <c r="H38" t="s">
        <v>13715</v>
      </c>
      <c r="J38" t="s">
        <v>689</v>
      </c>
      <c r="K38" t="s">
        <v>699</v>
      </c>
      <c r="L38" t="s">
        <v>3669</v>
      </c>
      <c r="M38" t="s">
        <v>3724</v>
      </c>
      <c r="N38" t="s">
        <v>3727</v>
      </c>
      <c r="R38" t="str">
        <v>Butter Bean</v>
      </c>
    </row>
    <row r="39" spans="1:18" x14ac:dyDescent="0.35">
      <c r="A39" t="s">
        <v>901</v>
      </c>
      <c r="B39" t="s">
        <v>4464</v>
      </c>
      <c r="C39" t="s">
        <v>4464</v>
      </c>
      <c r="D39" t="s">
        <v>708</v>
      </c>
      <c r="E39" t="s">
        <v>902</v>
      </c>
      <c r="F39" t="s">
        <v>902</v>
      </c>
      <c r="G39" t="s">
        <v>711</v>
      </c>
      <c r="H39" t="s">
        <v>4483</v>
      </c>
      <c r="I39" t="s">
        <v>4484</v>
      </c>
      <c r="J39" t="s">
        <v>689</v>
      </c>
      <c r="K39" t="s">
        <v>689</v>
      </c>
      <c r="L39" t="s">
        <v>1538</v>
      </c>
      <c r="M39" t="s">
        <v>1539</v>
      </c>
      <c r="N39" t="s">
        <v>1540</v>
      </c>
      <c r="R39" t="str">
        <v>Cabbage</v>
      </c>
    </row>
    <row r="40" spans="1:18" x14ac:dyDescent="0.35">
      <c r="A40" t="s">
        <v>903</v>
      </c>
      <c r="B40" t="s">
        <v>4464</v>
      </c>
      <c r="C40" t="s">
        <v>4464</v>
      </c>
      <c r="D40" t="s">
        <v>708</v>
      </c>
      <c r="E40" t="s">
        <v>4485</v>
      </c>
      <c r="F40" t="s">
        <v>904</v>
      </c>
      <c r="G40" t="s">
        <v>905</v>
      </c>
      <c r="H40" t="s">
        <v>4486</v>
      </c>
      <c r="J40" t="s">
        <v>689</v>
      </c>
      <c r="K40" t="s">
        <v>699</v>
      </c>
      <c r="L40" t="s">
        <v>3669</v>
      </c>
      <c r="M40" t="s">
        <v>3724</v>
      </c>
      <c r="N40" t="s">
        <v>3727</v>
      </c>
      <c r="R40" t="str">
        <v>Calabash</v>
      </c>
    </row>
    <row r="41" spans="1:18" x14ac:dyDescent="0.35">
      <c r="A41" t="s">
        <v>906</v>
      </c>
      <c r="B41" t="s">
        <v>4464</v>
      </c>
      <c r="C41" t="s">
        <v>4464</v>
      </c>
      <c r="D41" t="s">
        <v>708</v>
      </c>
      <c r="E41" t="s">
        <v>4487</v>
      </c>
      <c r="F41" t="s">
        <v>904</v>
      </c>
      <c r="G41" t="s">
        <v>711</v>
      </c>
      <c r="H41" t="s">
        <v>4486</v>
      </c>
      <c r="J41" t="s">
        <v>689</v>
      </c>
      <c r="K41" t="s">
        <v>699</v>
      </c>
      <c r="L41" t="s">
        <v>3669</v>
      </c>
      <c r="M41" t="s">
        <v>3724</v>
      </c>
      <c r="N41" t="s">
        <v>3727</v>
      </c>
      <c r="R41" t="str">
        <v>Calopogonium mucunoides</v>
      </c>
    </row>
    <row r="42" spans="1:18" x14ac:dyDescent="0.35">
      <c r="A42" t="s">
        <v>1523</v>
      </c>
      <c r="B42" t="s">
        <v>4464</v>
      </c>
      <c r="C42" t="s">
        <v>4464</v>
      </c>
      <c r="D42" t="s">
        <v>708</v>
      </c>
      <c r="E42" t="s">
        <v>1524</v>
      </c>
      <c r="F42" t="s">
        <v>1524</v>
      </c>
      <c r="G42" t="s">
        <v>905</v>
      </c>
      <c r="H42" t="s">
        <v>1525</v>
      </c>
      <c r="J42" t="s">
        <v>689</v>
      </c>
      <c r="K42" t="s">
        <v>699</v>
      </c>
      <c r="L42" t="s">
        <v>3669</v>
      </c>
      <c r="M42" t="s">
        <v>3724</v>
      </c>
      <c r="N42" t="s">
        <v>3727</v>
      </c>
      <c r="R42" t="str">
        <v>Canola</v>
      </c>
    </row>
    <row r="43" spans="1:18" x14ac:dyDescent="0.35">
      <c r="A43" t="s">
        <v>913</v>
      </c>
      <c r="B43" t="s">
        <v>4464</v>
      </c>
      <c r="C43" t="s">
        <v>4464</v>
      </c>
      <c r="D43" t="s">
        <v>717</v>
      </c>
      <c r="E43" t="s">
        <v>914</v>
      </c>
      <c r="F43" t="s">
        <v>914</v>
      </c>
      <c r="G43" t="s">
        <v>715</v>
      </c>
      <c r="H43" t="s">
        <v>915</v>
      </c>
      <c r="J43" t="s">
        <v>689</v>
      </c>
      <c r="K43" t="s">
        <v>699</v>
      </c>
      <c r="L43" t="s">
        <v>3669</v>
      </c>
      <c r="M43" t="s">
        <v>3724</v>
      </c>
      <c r="N43" t="s">
        <v>3727</v>
      </c>
      <c r="R43" t="str">
        <v>Capsicum</v>
      </c>
    </row>
    <row r="44" spans="1:18" x14ac:dyDescent="0.35">
      <c r="A44" t="s">
        <v>916</v>
      </c>
      <c r="B44" t="s">
        <v>4464</v>
      </c>
      <c r="C44" t="s">
        <v>4464</v>
      </c>
      <c r="D44" t="s">
        <v>717</v>
      </c>
      <c r="E44" t="s">
        <v>917</v>
      </c>
      <c r="F44" t="s">
        <v>917</v>
      </c>
      <c r="G44" t="s">
        <v>715</v>
      </c>
      <c r="H44" t="s">
        <v>918</v>
      </c>
      <c r="J44" t="s">
        <v>689</v>
      </c>
      <c r="K44" t="s">
        <v>699</v>
      </c>
      <c r="L44" t="s">
        <v>3669</v>
      </c>
      <c r="M44" t="s">
        <v>3724</v>
      </c>
      <c r="N44" t="s">
        <v>3727</v>
      </c>
      <c r="R44" t="str">
        <v>Cardamom</v>
      </c>
    </row>
    <row r="45" spans="1:18" x14ac:dyDescent="0.35">
      <c r="A45" t="s">
        <v>919</v>
      </c>
      <c r="B45" t="s">
        <v>4464</v>
      </c>
      <c r="C45" t="s">
        <v>4464</v>
      </c>
      <c r="D45" t="s">
        <v>717</v>
      </c>
      <c r="E45" t="s">
        <v>920</v>
      </c>
      <c r="F45" t="s">
        <v>920</v>
      </c>
      <c r="G45" t="s">
        <v>715</v>
      </c>
      <c r="H45" t="s">
        <v>921</v>
      </c>
      <c r="J45" t="s">
        <v>689</v>
      </c>
      <c r="K45" t="s">
        <v>699</v>
      </c>
      <c r="L45" t="s">
        <v>3669</v>
      </c>
      <c r="M45" t="s">
        <v>3724</v>
      </c>
      <c r="N45" t="s">
        <v>3727</v>
      </c>
      <c r="R45" t="str">
        <v>Carrot</v>
      </c>
    </row>
    <row r="46" spans="1:18" x14ac:dyDescent="0.35">
      <c r="A46" t="s">
        <v>922</v>
      </c>
      <c r="B46" t="s">
        <v>4464</v>
      </c>
      <c r="C46" t="s">
        <v>4464</v>
      </c>
      <c r="D46" t="s">
        <v>717</v>
      </c>
      <c r="E46" t="s">
        <v>923</v>
      </c>
      <c r="F46" t="s">
        <v>924</v>
      </c>
      <c r="G46" t="s">
        <v>715</v>
      </c>
      <c r="H46" t="s">
        <v>4488</v>
      </c>
      <c r="J46" t="s">
        <v>689</v>
      </c>
      <c r="K46" t="s">
        <v>699</v>
      </c>
      <c r="L46" t="s">
        <v>3669</v>
      </c>
      <c r="M46" t="s">
        <v>3724</v>
      </c>
      <c r="N46" t="s">
        <v>3727</v>
      </c>
      <c r="R46" t="str">
        <v>Cashew Apple</v>
      </c>
    </row>
    <row r="47" spans="1:18" x14ac:dyDescent="0.35">
      <c r="A47" t="s">
        <v>925</v>
      </c>
      <c r="B47" t="s">
        <v>4464</v>
      </c>
      <c r="C47" t="s">
        <v>4464</v>
      </c>
      <c r="D47" t="s">
        <v>717</v>
      </c>
      <c r="E47" t="s">
        <v>926</v>
      </c>
      <c r="F47" t="s">
        <v>926</v>
      </c>
      <c r="G47" t="s">
        <v>715</v>
      </c>
      <c r="H47" t="s">
        <v>927</v>
      </c>
      <c r="J47" t="s">
        <v>689</v>
      </c>
      <c r="K47" t="s">
        <v>699</v>
      </c>
      <c r="L47" t="s">
        <v>3669</v>
      </c>
      <c r="M47" t="s">
        <v>3724</v>
      </c>
      <c r="N47" t="s">
        <v>3727</v>
      </c>
      <c r="R47" t="str">
        <v>Cashew Nut</v>
      </c>
    </row>
    <row r="48" spans="1:18" x14ac:dyDescent="0.35">
      <c r="A48" t="s">
        <v>928</v>
      </c>
      <c r="B48" t="s">
        <v>4464</v>
      </c>
      <c r="C48" t="s">
        <v>4464</v>
      </c>
      <c r="D48" t="s">
        <v>717</v>
      </c>
      <c r="E48" t="s">
        <v>929</v>
      </c>
      <c r="F48" t="s">
        <v>929</v>
      </c>
      <c r="G48" t="s">
        <v>715</v>
      </c>
      <c r="H48" t="s">
        <v>930</v>
      </c>
      <c r="J48" t="s">
        <v>689</v>
      </c>
      <c r="K48" t="s">
        <v>699</v>
      </c>
      <c r="L48" t="s">
        <v>3669</v>
      </c>
      <c r="M48" t="s">
        <v>3724</v>
      </c>
      <c r="N48" t="s">
        <v>3727</v>
      </c>
      <c r="R48" t="str">
        <v>Cassava</v>
      </c>
    </row>
    <row r="49" spans="1:18" x14ac:dyDescent="0.35">
      <c r="A49" t="s">
        <v>931</v>
      </c>
      <c r="B49" t="s">
        <v>4464</v>
      </c>
      <c r="C49" t="s">
        <v>4464</v>
      </c>
      <c r="D49" t="s">
        <v>717</v>
      </c>
      <c r="E49" t="s">
        <v>932</v>
      </c>
      <c r="F49" t="s">
        <v>932</v>
      </c>
      <c r="G49" t="s">
        <v>715</v>
      </c>
      <c r="H49" t="s">
        <v>933</v>
      </c>
      <c r="J49" t="s">
        <v>689</v>
      </c>
      <c r="K49" t="s">
        <v>699</v>
      </c>
      <c r="L49" t="s">
        <v>3669</v>
      </c>
      <c r="M49" t="s">
        <v>3724</v>
      </c>
      <c r="N49" t="s">
        <v>3727</v>
      </c>
      <c r="R49" t="str">
        <v>Castor</v>
      </c>
    </row>
    <row r="50" spans="1:18" x14ac:dyDescent="0.35">
      <c r="A50" t="s">
        <v>934</v>
      </c>
      <c r="B50" t="s">
        <v>4464</v>
      </c>
      <c r="C50" t="s">
        <v>4464</v>
      </c>
      <c r="D50" t="s">
        <v>717</v>
      </c>
      <c r="E50" t="s">
        <v>935</v>
      </c>
      <c r="F50" t="s">
        <v>935</v>
      </c>
      <c r="G50" t="s">
        <v>715</v>
      </c>
      <c r="H50" t="s">
        <v>4489</v>
      </c>
      <c r="J50" t="s">
        <v>689</v>
      </c>
      <c r="K50" t="s">
        <v>699</v>
      </c>
      <c r="L50" t="s">
        <v>3669</v>
      </c>
      <c r="M50" t="s">
        <v>3724</v>
      </c>
      <c r="N50" t="s">
        <v>3727</v>
      </c>
      <c r="R50" t="str">
        <v>Cauliflower &amp; Broccoli</v>
      </c>
    </row>
    <row r="51" spans="1:18" x14ac:dyDescent="0.35">
      <c r="A51" t="s">
        <v>936</v>
      </c>
      <c r="B51" t="s">
        <v>4464</v>
      </c>
      <c r="C51" t="s">
        <v>4464</v>
      </c>
      <c r="D51" t="s">
        <v>717</v>
      </c>
      <c r="E51" t="s">
        <v>937</v>
      </c>
      <c r="F51" t="s">
        <v>937</v>
      </c>
      <c r="G51" t="s">
        <v>715</v>
      </c>
      <c r="H51" t="s">
        <v>873</v>
      </c>
      <c r="J51" t="s">
        <v>689</v>
      </c>
      <c r="K51" t="s">
        <v>699</v>
      </c>
      <c r="L51" t="s">
        <v>3669</v>
      </c>
      <c r="M51" t="s">
        <v>3724</v>
      </c>
      <c r="N51" t="s">
        <v>3727</v>
      </c>
      <c r="R51" t="str">
        <v>Celery</v>
      </c>
    </row>
    <row r="52" spans="1:18" x14ac:dyDescent="0.35">
      <c r="A52" t="s">
        <v>938</v>
      </c>
      <c r="B52" t="s">
        <v>4464</v>
      </c>
      <c r="C52" t="s">
        <v>4464</v>
      </c>
      <c r="D52" t="s">
        <v>717</v>
      </c>
      <c r="E52" t="s">
        <v>939</v>
      </c>
      <c r="F52" t="s">
        <v>939</v>
      </c>
      <c r="G52" t="s">
        <v>715</v>
      </c>
      <c r="H52" t="s">
        <v>4490</v>
      </c>
      <c r="J52" t="s">
        <v>689</v>
      </c>
      <c r="K52" t="s">
        <v>699</v>
      </c>
      <c r="L52" t="s">
        <v>3669</v>
      </c>
      <c r="M52" t="s">
        <v>3724</v>
      </c>
      <c r="N52" t="s">
        <v>3727</v>
      </c>
      <c r="R52" t="str">
        <v>Cenchrus ciliaris</v>
      </c>
    </row>
    <row r="53" spans="1:18" x14ac:dyDescent="0.35">
      <c r="A53" t="s">
        <v>940</v>
      </c>
      <c r="B53" t="s">
        <v>4464</v>
      </c>
      <c r="C53" t="s">
        <v>4464</v>
      </c>
      <c r="D53" t="s">
        <v>717</v>
      </c>
      <c r="E53" t="s">
        <v>941</v>
      </c>
      <c r="F53" t="s">
        <v>941</v>
      </c>
      <c r="G53" t="s">
        <v>715</v>
      </c>
      <c r="H53" t="s">
        <v>942</v>
      </c>
      <c r="J53" t="s">
        <v>689</v>
      </c>
      <c r="K53" t="s">
        <v>699</v>
      </c>
      <c r="L53" t="s">
        <v>3669</v>
      </c>
      <c r="M53" t="s">
        <v>3724</v>
      </c>
      <c r="N53" t="s">
        <v>3727</v>
      </c>
      <c r="R53" t="str">
        <v>Centrosema brasilianum</v>
      </c>
    </row>
    <row r="54" spans="1:18" x14ac:dyDescent="0.35">
      <c r="A54" t="s">
        <v>943</v>
      </c>
      <c r="B54" t="s">
        <v>4464</v>
      </c>
      <c r="C54" t="s">
        <v>4464</v>
      </c>
      <c r="D54" t="s">
        <v>717</v>
      </c>
      <c r="E54" t="s">
        <v>944</v>
      </c>
      <c r="F54" t="s">
        <v>944</v>
      </c>
      <c r="G54" t="s">
        <v>715</v>
      </c>
      <c r="H54" t="s">
        <v>4491</v>
      </c>
      <c r="J54" t="s">
        <v>689</v>
      </c>
      <c r="K54" t="s">
        <v>699</v>
      </c>
      <c r="L54" t="s">
        <v>3669</v>
      </c>
      <c r="M54" t="s">
        <v>3724</v>
      </c>
      <c r="N54" t="s">
        <v>3727</v>
      </c>
      <c r="R54" t="str">
        <v>Centrosema pascuorum</v>
      </c>
    </row>
    <row r="55" spans="1:18" x14ac:dyDescent="0.35">
      <c r="A55" t="s">
        <v>945</v>
      </c>
      <c r="B55" t="s">
        <v>4464</v>
      </c>
      <c r="C55" t="s">
        <v>4464</v>
      </c>
      <c r="D55" t="s">
        <v>717</v>
      </c>
      <c r="E55" t="s">
        <v>946</v>
      </c>
      <c r="F55" t="s">
        <v>946</v>
      </c>
      <c r="G55" t="s">
        <v>715</v>
      </c>
      <c r="H55" t="s">
        <v>947</v>
      </c>
      <c r="J55" t="s">
        <v>689</v>
      </c>
      <c r="K55" t="s">
        <v>699</v>
      </c>
      <c r="L55" t="s">
        <v>3669</v>
      </c>
      <c r="M55" t="s">
        <v>3724</v>
      </c>
      <c r="N55" t="s">
        <v>3727</v>
      </c>
      <c r="R55" t="str">
        <v>Centrosema pubescens</v>
      </c>
    </row>
    <row r="56" spans="1:18" x14ac:dyDescent="0.35">
      <c r="A56" t="s">
        <v>948</v>
      </c>
      <c r="B56" t="s">
        <v>4464</v>
      </c>
      <c r="C56" t="s">
        <v>4464</v>
      </c>
      <c r="D56" t="s">
        <v>717</v>
      </c>
      <c r="E56" t="s">
        <v>4492</v>
      </c>
      <c r="F56" t="s">
        <v>4492</v>
      </c>
      <c r="G56" t="s">
        <v>715</v>
      </c>
      <c r="H56" t="s">
        <v>4493</v>
      </c>
      <c r="J56" t="s">
        <v>689</v>
      </c>
      <c r="K56" t="s">
        <v>699</v>
      </c>
      <c r="L56" t="s">
        <v>3669</v>
      </c>
      <c r="M56" t="s">
        <v>3724</v>
      </c>
      <c r="N56" t="s">
        <v>3727</v>
      </c>
      <c r="R56" t="str">
        <v>Chamaecrista rotundifolia</v>
      </c>
    </row>
    <row r="57" spans="1:18" x14ac:dyDescent="0.35">
      <c r="A57" t="s">
        <v>4494</v>
      </c>
      <c r="B57" t="s">
        <v>4464</v>
      </c>
      <c r="C57" t="s">
        <v>4464</v>
      </c>
      <c r="D57" t="s">
        <v>717</v>
      </c>
      <c r="E57" t="s">
        <v>4495</v>
      </c>
      <c r="F57" t="s">
        <v>4495</v>
      </c>
      <c r="G57" t="s">
        <v>715</v>
      </c>
      <c r="H57" t="s">
        <v>4496</v>
      </c>
      <c r="J57" t="s">
        <v>689</v>
      </c>
      <c r="K57" t="s">
        <v>699</v>
      </c>
      <c r="L57" t="s">
        <v>3669</v>
      </c>
      <c r="M57" t="s">
        <v>3724</v>
      </c>
      <c r="N57" t="s">
        <v>3727</v>
      </c>
      <c r="R57" t="str">
        <v>Chamomile</v>
      </c>
    </row>
    <row r="58" spans="1:18" x14ac:dyDescent="0.35">
      <c r="A58" t="s">
        <v>949</v>
      </c>
      <c r="B58" t="s">
        <v>4464</v>
      </c>
      <c r="C58" t="s">
        <v>4464</v>
      </c>
      <c r="D58" t="s">
        <v>717</v>
      </c>
      <c r="E58" t="s">
        <v>950</v>
      </c>
      <c r="F58" t="s">
        <v>951</v>
      </c>
      <c r="G58" t="s">
        <v>715</v>
      </c>
      <c r="H58" t="s">
        <v>4497</v>
      </c>
      <c r="J58" t="s">
        <v>689</v>
      </c>
      <c r="K58" t="s">
        <v>699</v>
      </c>
      <c r="L58" t="s">
        <v>3669</v>
      </c>
      <c r="M58" t="s">
        <v>3724</v>
      </c>
      <c r="N58" t="s">
        <v>3727</v>
      </c>
      <c r="R58" t="str">
        <v>Cherry</v>
      </c>
    </row>
    <row r="59" spans="1:18" x14ac:dyDescent="0.35">
      <c r="A59" t="s">
        <v>952</v>
      </c>
      <c r="B59" t="s">
        <v>4464</v>
      </c>
      <c r="C59" t="s">
        <v>4464</v>
      </c>
      <c r="D59" t="s">
        <v>717</v>
      </c>
      <c r="E59" t="s">
        <v>953</v>
      </c>
      <c r="F59" t="s">
        <v>951</v>
      </c>
      <c r="G59" t="s">
        <v>715</v>
      </c>
      <c r="H59" t="s">
        <v>4497</v>
      </c>
      <c r="J59" t="s">
        <v>689</v>
      </c>
      <c r="K59" t="s">
        <v>699</v>
      </c>
      <c r="L59" t="s">
        <v>3669</v>
      </c>
      <c r="M59" t="s">
        <v>3724</v>
      </c>
      <c r="N59" t="s">
        <v>3727</v>
      </c>
      <c r="R59" t="str">
        <v>Chestnut</v>
      </c>
    </row>
    <row r="60" spans="1:18" x14ac:dyDescent="0.35">
      <c r="A60" t="s">
        <v>954</v>
      </c>
      <c r="B60" t="s">
        <v>4464</v>
      </c>
      <c r="C60" t="s">
        <v>4464</v>
      </c>
      <c r="D60" t="s">
        <v>717</v>
      </c>
      <c r="E60" t="s">
        <v>955</v>
      </c>
      <c r="F60" t="s">
        <v>955</v>
      </c>
      <c r="G60" t="s">
        <v>715</v>
      </c>
      <c r="H60" t="s">
        <v>956</v>
      </c>
      <c r="J60" t="s">
        <v>689</v>
      </c>
      <c r="K60" t="s">
        <v>699</v>
      </c>
      <c r="L60" t="s">
        <v>3669</v>
      </c>
      <c r="M60" t="s">
        <v>3724</v>
      </c>
      <c r="N60" t="s">
        <v>3727</v>
      </c>
      <c r="R60" t="str">
        <v>Chickpea</v>
      </c>
    </row>
    <row r="61" spans="1:18" x14ac:dyDescent="0.35">
      <c r="A61" t="s">
        <v>957</v>
      </c>
      <c r="B61" t="s">
        <v>4464</v>
      </c>
      <c r="C61" t="s">
        <v>4464</v>
      </c>
      <c r="D61" t="s">
        <v>717</v>
      </c>
      <c r="E61" t="s">
        <v>958</v>
      </c>
      <c r="F61" t="s">
        <v>958</v>
      </c>
      <c r="G61" t="s">
        <v>715</v>
      </c>
      <c r="H61" t="s">
        <v>4498</v>
      </c>
      <c r="J61" t="s">
        <v>689</v>
      </c>
      <c r="K61" t="s">
        <v>699</v>
      </c>
      <c r="L61" t="s">
        <v>3669</v>
      </c>
      <c r="M61" t="s">
        <v>3724</v>
      </c>
      <c r="N61" t="s">
        <v>3727</v>
      </c>
      <c r="R61" t="str">
        <v>Chili</v>
      </c>
    </row>
    <row r="62" spans="1:18" x14ac:dyDescent="0.35">
      <c r="A62" t="s">
        <v>959</v>
      </c>
      <c r="B62" t="s">
        <v>4464</v>
      </c>
      <c r="C62" t="s">
        <v>4464</v>
      </c>
      <c r="D62" t="s">
        <v>717</v>
      </c>
      <c r="E62" t="s">
        <v>4499</v>
      </c>
      <c r="F62" t="s">
        <v>4499</v>
      </c>
      <c r="G62" t="s">
        <v>715</v>
      </c>
      <c r="H62" t="s">
        <v>4500</v>
      </c>
      <c r="J62" t="s">
        <v>689</v>
      </c>
      <c r="K62" t="s">
        <v>699</v>
      </c>
      <c r="L62" t="s">
        <v>3669</v>
      </c>
      <c r="M62" t="s">
        <v>3724</v>
      </c>
      <c r="N62" t="s">
        <v>3727</v>
      </c>
      <c r="R62" t="str">
        <v>Chloris gayana</v>
      </c>
    </row>
    <row r="63" spans="1:18" x14ac:dyDescent="0.35">
      <c r="A63" t="s">
        <v>960</v>
      </c>
      <c r="B63" t="s">
        <v>4464</v>
      </c>
      <c r="C63" t="s">
        <v>4464</v>
      </c>
      <c r="D63" t="s">
        <v>717</v>
      </c>
      <c r="E63" t="s">
        <v>961</v>
      </c>
      <c r="F63" t="s">
        <v>961</v>
      </c>
      <c r="G63" t="s">
        <v>715</v>
      </c>
      <c r="H63" t="s">
        <v>962</v>
      </c>
      <c r="J63" t="s">
        <v>689</v>
      </c>
      <c r="K63" t="s">
        <v>699</v>
      </c>
      <c r="L63" t="s">
        <v>3669</v>
      </c>
      <c r="M63" t="s">
        <v>3724</v>
      </c>
      <c r="N63" t="s">
        <v>3727</v>
      </c>
      <c r="R63" t="str">
        <v>Cinnamon</v>
      </c>
    </row>
    <row r="64" spans="1:18" x14ac:dyDescent="0.35">
      <c r="A64" t="s">
        <v>963</v>
      </c>
      <c r="B64" t="s">
        <v>4464</v>
      </c>
      <c r="C64" t="s">
        <v>4464</v>
      </c>
      <c r="D64" t="s">
        <v>717</v>
      </c>
      <c r="E64" t="s">
        <v>964</v>
      </c>
      <c r="F64" t="s">
        <v>964</v>
      </c>
      <c r="G64" t="s">
        <v>715</v>
      </c>
      <c r="H64" t="s">
        <v>965</v>
      </c>
      <c r="J64" t="s">
        <v>689</v>
      </c>
      <c r="K64" t="s">
        <v>699</v>
      </c>
      <c r="L64" t="s">
        <v>3669</v>
      </c>
      <c r="M64" t="s">
        <v>3724</v>
      </c>
      <c r="N64" t="s">
        <v>3727</v>
      </c>
      <c r="R64" t="str">
        <v>Cleretum bellidiforme</v>
      </c>
    </row>
    <row r="65" spans="1:18" x14ac:dyDescent="0.35">
      <c r="A65" t="s">
        <v>966</v>
      </c>
      <c r="B65" t="s">
        <v>4464</v>
      </c>
      <c r="C65" t="s">
        <v>4464</v>
      </c>
      <c r="D65" t="s">
        <v>717</v>
      </c>
      <c r="E65" t="s">
        <v>967</v>
      </c>
      <c r="F65" t="s">
        <v>967</v>
      </c>
      <c r="G65" t="s">
        <v>715</v>
      </c>
      <c r="H65" t="s">
        <v>968</v>
      </c>
      <c r="I65" t="s">
        <v>4501</v>
      </c>
      <c r="J65" t="s">
        <v>689</v>
      </c>
      <c r="K65" t="s">
        <v>689</v>
      </c>
      <c r="L65" t="s">
        <v>1538</v>
      </c>
      <c r="M65" t="s">
        <v>1539</v>
      </c>
      <c r="N65" t="s">
        <v>1540</v>
      </c>
      <c r="R65" t="str">
        <v>Clitoria ternatea</v>
      </c>
    </row>
    <row r="66" spans="1:18" x14ac:dyDescent="0.35">
      <c r="A66" t="s">
        <v>969</v>
      </c>
      <c r="B66" t="s">
        <v>4464</v>
      </c>
      <c r="C66" t="s">
        <v>4464</v>
      </c>
      <c r="D66" t="s">
        <v>717</v>
      </c>
      <c r="E66" t="s">
        <v>970</v>
      </c>
      <c r="F66" t="s">
        <v>971</v>
      </c>
      <c r="G66" t="s">
        <v>715</v>
      </c>
      <c r="H66" t="s">
        <v>972</v>
      </c>
      <c r="I66" t="s">
        <v>717</v>
      </c>
      <c r="J66" t="s">
        <v>689</v>
      </c>
      <c r="K66" t="s">
        <v>699</v>
      </c>
      <c r="L66" t="s">
        <v>3669</v>
      </c>
      <c r="M66" t="s">
        <v>3724</v>
      </c>
      <c r="N66" t="s">
        <v>3727</v>
      </c>
      <c r="R66" t="str">
        <v>Cloves</v>
      </c>
    </row>
    <row r="67" spans="1:18" x14ac:dyDescent="0.35">
      <c r="A67" t="s">
        <v>973</v>
      </c>
      <c r="B67" t="s">
        <v>4464</v>
      </c>
      <c r="C67" t="s">
        <v>4464</v>
      </c>
      <c r="D67" t="s">
        <v>717</v>
      </c>
      <c r="E67" t="s">
        <v>974</v>
      </c>
      <c r="F67" t="s">
        <v>974</v>
      </c>
      <c r="G67" t="s">
        <v>715</v>
      </c>
      <c r="H67" t="s">
        <v>975</v>
      </c>
      <c r="J67" t="s">
        <v>689</v>
      </c>
      <c r="K67" t="s">
        <v>699</v>
      </c>
      <c r="L67" t="s">
        <v>3669</v>
      </c>
      <c r="M67" t="s">
        <v>3724</v>
      </c>
      <c r="N67" t="s">
        <v>3727</v>
      </c>
      <c r="R67" t="str">
        <v>Cocksfoot</v>
      </c>
    </row>
    <row r="68" spans="1:18" x14ac:dyDescent="0.35">
      <c r="A68" t="s">
        <v>976</v>
      </c>
      <c r="B68" t="s">
        <v>4464</v>
      </c>
      <c r="C68" t="s">
        <v>4464</v>
      </c>
      <c r="D68" t="s">
        <v>717</v>
      </c>
      <c r="E68" t="s">
        <v>977</v>
      </c>
      <c r="F68" t="s">
        <v>978</v>
      </c>
      <c r="G68" t="s">
        <v>715</v>
      </c>
      <c r="H68" t="s">
        <v>979</v>
      </c>
      <c r="J68" t="s">
        <v>689</v>
      </c>
      <c r="K68" t="s">
        <v>699</v>
      </c>
      <c r="L68" t="s">
        <v>3669</v>
      </c>
      <c r="M68" t="s">
        <v>3724</v>
      </c>
      <c r="N68" t="s">
        <v>3727</v>
      </c>
      <c r="R68" t="str">
        <v>Cocoa</v>
      </c>
    </row>
    <row r="69" spans="1:18" x14ac:dyDescent="0.35">
      <c r="A69" t="s">
        <v>980</v>
      </c>
      <c r="B69" t="s">
        <v>4464</v>
      </c>
      <c r="C69" t="s">
        <v>4464</v>
      </c>
      <c r="D69" t="s">
        <v>717</v>
      </c>
      <c r="E69" t="s">
        <v>981</v>
      </c>
      <c r="F69" t="s">
        <v>981</v>
      </c>
      <c r="G69" t="s">
        <v>715</v>
      </c>
      <c r="H69" t="s">
        <v>982</v>
      </c>
      <c r="J69" t="s">
        <v>689</v>
      </c>
      <c r="K69" t="s">
        <v>699</v>
      </c>
      <c r="L69" t="s">
        <v>3669</v>
      </c>
      <c r="M69" t="s">
        <v>3724</v>
      </c>
      <c r="N69" t="s">
        <v>3727</v>
      </c>
      <c r="R69" t="str">
        <v>Coconut</v>
      </c>
    </row>
    <row r="70" spans="1:18" x14ac:dyDescent="0.35">
      <c r="A70" t="s">
        <v>983</v>
      </c>
      <c r="B70" t="s">
        <v>4464</v>
      </c>
      <c r="C70" t="s">
        <v>4464</v>
      </c>
      <c r="D70" t="s">
        <v>717</v>
      </c>
      <c r="E70" t="s">
        <v>984</v>
      </c>
      <c r="F70" t="s">
        <v>984</v>
      </c>
      <c r="G70" t="s">
        <v>715</v>
      </c>
      <c r="H70" t="s">
        <v>4502</v>
      </c>
      <c r="J70" t="s">
        <v>689</v>
      </c>
      <c r="K70" t="s">
        <v>699</v>
      </c>
      <c r="L70" t="s">
        <v>3669</v>
      </c>
      <c r="M70" t="s">
        <v>3724</v>
      </c>
      <c r="N70" t="s">
        <v>3727</v>
      </c>
      <c r="R70" t="str">
        <v>Coffee</v>
      </c>
    </row>
    <row r="71" spans="1:18" x14ac:dyDescent="0.35">
      <c r="A71" t="s">
        <v>985</v>
      </c>
      <c r="B71" t="s">
        <v>4464</v>
      </c>
      <c r="C71" t="s">
        <v>4464</v>
      </c>
      <c r="D71" t="s">
        <v>717</v>
      </c>
      <c r="E71" t="s">
        <v>986</v>
      </c>
      <c r="F71" t="s">
        <v>986</v>
      </c>
      <c r="G71" t="s">
        <v>715</v>
      </c>
      <c r="H71" t="s">
        <v>4503</v>
      </c>
      <c r="J71" t="s">
        <v>689</v>
      </c>
      <c r="K71" t="s">
        <v>699</v>
      </c>
      <c r="L71" t="s">
        <v>3669</v>
      </c>
      <c r="M71" t="s">
        <v>3724</v>
      </c>
      <c r="N71" t="s">
        <v>3727</v>
      </c>
      <c r="R71" t="str">
        <v>Coir</v>
      </c>
    </row>
    <row r="72" spans="1:18" x14ac:dyDescent="0.35">
      <c r="A72" t="s">
        <v>987</v>
      </c>
      <c r="B72" t="s">
        <v>4464</v>
      </c>
      <c r="C72" t="s">
        <v>4464</v>
      </c>
      <c r="D72" t="s">
        <v>717</v>
      </c>
      <c r="E72" t="s">
        <v>988</v>
      </c>
      <c r="F72" t="s">
        <v>988</v>
      </c>
      <c r="G72" t="s">
        <v>715</v>
      </c>
      <c r="H72" t="s">
        <v>989</v>
      </c>
      <c r="J72" t="s">
        <v>689</v>
      </c>
      <c r="K72" t="s">
        <v>689</v>
      </c>
      <c r="L72" t="s">
        <v>1538</v>
      </c>
      <c r="M72" t="s">
        <v>1539</v>
      </c>
      <c r="N72" t="s">
        <v>1540</v>
      </c>
      <c r="R72" t="str">
        <v>Common Bean</v>
      </c>
    </row>
    <row r="73" spans="1:18" x14ac:dyDescent="0.35">
      <c r="A73" t="s">
        <v>990</v>
      </c>
      <c r="B73" t="s">
        <v>4464</v>
      </c>
      <c r="C73" t="s">
        <v>4464</v>
      </c>
      <c r="D73" t="s">
        <v>717</v>
      </c>
      <c r="E73" t="s">
        <v>991</v>
      </c>
      <c r="F73" t="s">
        <v>991</v>
      </c>
      <c r="G73" t="s">
        <v>715</v>
      </c>
      <c r="H73" t="s">
        <v>4504</v>
      </c>
      <c r="J73" t="s">
        <v>689</v>
      </c>
      <c r="K73" t="s">
        <v>699</v>
      </c>
      <c r="L73" t="s">
        <v>3669</v>
      </c>
      <c r="M73" t="s">
        <v>3724</v>
      </c>
      <c r="N73" t="s">
        <v>3727</v>
      </c>
      <c r="R73" t="str">
        <v>Common Purslane</v>
      </c>
    </row>
    <row r="74" spans="1:18" x14ac:dyDescent="0.35">
      <c r="A74" t="s">
        <v>992</v>
      </c>
      <c r="B74" t="s">
        <v>4464</v>
      </c>
      <c r="C74" t="s">
        <v>4464</v>
      </c>
      <c r="D74" t="s">
        <v>717</v>
      </c>
      <c r="E74" t="s">
        <v>993</v>
      </c>
      <c r="F74" t="s">
        <v>993</v>
      </c>
      <c r="G74" t="s">
        <v>715</v>
      </c>
      <c r="H74" t="s">
        <v>994</v>
      </c>
      <c r="J74" t="s">
        <v>689</v>
      </c>
      <c r="K74" t="s">
        <v>699</v>
      </c>
      <c r="L74" t="s">
        <v>3669</v>
      </c>
      <c r="M74" t="s">
        <v>3724</v>
      </c>
      <c r="N74" t="s">
        <v>3727</v>
      </c>
      <c r="R74" t="str">
        <v>Common Vetch</v>
      </c>
    </row>
    <row r="75" spans="1:18" x14ac:dyDescent="0.35">
      <c r="A75" t="s">
        <v>995</v>
      </c>
      <c r="B75" t="s">
        <v>4464</v>
      </c>
      <c r="C75" t="s">
        <v>4464</v>
      </c>
      <c r="D75" t="s">
        <v>717</v>
      </c>
      <c r="E75" t="s">
        <v>996</v>
      </c>
      <c r="F75" t="s">
        <v>996</v>
      </c>
      <c r="G75" t="s">
        <v>715</v>
      </c>
      <c r="H75" t="s">
        <v>997</v>
      </c>
      <c r="J75" t="s">
        <v>689</v>
      </c>
      <c r="K75" t="s">
        <v>699</v>
      </c>
      <c r="L75" t="s">
        <v>3669</v>
      </c>
      <c r="M75" t="s">
        <v>3724</v>
      </c>
      <c r="N75" t="s">
        <v>3727</v>
      </c>
      <c r="R75" t="str">
        <v>Congo Grass</v>
      </c>
    </row>
    <row r="76" spans="1:18" x14ac:dyDescent="0.35">
      <c r="A76" t="s">
        <v>998</v>
      </c>
      <c r="B76" t="s">
        <v>4464</v>
      </c>
      <c r="C76" t="s">
        <v>4464</v>
      </c>
      <c r="D76" t="s">
        <v>717</v>
      </c>
      <c r="E76" t="s">
        <v>999</v>
      </c>
      <c r="F76" t="s">
        <v>1000</v>
      </c>
      <c r="G76" t="s">
        <v>715</v>
      </c>
      <c r="H76" t="s">
        <v>1001</v>
      </c>
      <c r="J76" t="s">
        <v>689</v>
      </c>
      <c r="K76" t="s">
        <v>699</v>
      </c>
      <c r="L76" t="s">
        <v>3669</v>
      </c>
      <c r="M76" t="s">
        <v>3724</v>
      </c>
      <c r="N76" t="s">
        <v>3727</v>
      </c>
      <c r="R76" t="str">
        <v>Cooking Banana</v>
      </c>
    </row>
    <row r="77" spans="1:18" x14ac:dyDescent="0.35">
      <c r="A77" t="s">
        <v>1002</v>
      </c>
      <c r="B77" t="s">
        <v>4464</v>
      </c>
      <c r="C77" t="s">
        <v>4464</v>
      </c>
      <c r="D77" t="s">
        <v>717</v>
      </c>
      <c r="E77" t="s">
        <v>1003</v>
      </c>
      <c r="F77" t="s">
        <v>1003</v>
      </c>
      <c r="G77" t="s">
        <v>715</v>
      </c>
      <c r="H77" t="s">
        <v>1004</v>
      </c>
      <c r="J77" t="s">
        <v>689</v>
      </c>
      <c r="K77" t="s">
        <v>689</v>
      </c>
      <c r="L77" t="s">
        <v>1538</v>
      </c>
      <c r="M77" t="s">
        <v>1539</v>
      </c>
      <c r="N77" t="s">
        <v>1540</v>
      </c>
      <c r="R77" t="str">
        <v>Cookstove</v>
      </c>
    </row>
    <row r="78" spans="1:18" x14ac:dyDescent="0.35">
      <c r="A78" t="s">
        <v>1005</v>
      </c>
      <c r="B78" t="s">
        <v>4464</v>
      </c>
      <c r="C78" t="s">
        <v>4464</v>
      </c>
      <c r="D78" t="s">
        <v>717</v>
      </c>
      <c r="E78" t="s">
        <v>1006</v>
      </c>
      <c r="F78" t="s">
        <v>1006</v>
      </c>
      <c r="G78" t="s">
        <v>715</v>
      </c>
      <c r="H78" t="s">
        <v>1007</v>
      </c>
      <c r="J78" t="s">
        <v>699</v>
      </c>
      <c r="K78" t="s">
        <v>699</v>
      </c>
      <c r="L78" t="s">
        <v>3655</v>
      </c>
      <c r="M78" t="s">
        <v>3723</v>
      </c>
      <c r="N78" t="s">
        <v>1081</v>
      </c>
      <c r="R78" t="str">
        <v>Coriander</v>
      </c>
    </row>
    <row r="79" spans="1:18" x14ac:dyDescent="0.35">
      <c r="A79" t="s">
        <v>1008</v>
      </c>
      <c r="B79" t="s">
        <v>4464</v>
      </c>
      <c r="C79" t="s">
        <v>4464</v>
      </c>
      <c r="D79" t="s">
        <v>717</v>
      </c>
      <c r="E79" t="s">
        <v>1009</v>
      </c>
      <c r="F79" t="s">
        <v>1009</v>
      </c>
      <c r="G79" t="s">
        <v>715</v>
      </c>
      <c r="H79" t="s">
        <v>4505</v>
      </c>
      <c r="J79" t="s">
        <v>689</v>
      </c>
      <c r="K79" t="s">
        <v>699</v>
      </c>
      <c r="L79" t="s">
        <v>3669</v>
      </c>
      <c r="M79" t="s">
        <v>3724</v>
      </c>
      <c r="N79" t="s">
        <v>3727</v>
      </c>
      <c r="R79" t="str">
        <v>Cotton</v>
      </c>
    </row>
    <row r="80" spans="1:18" x14ac:dyDescent="0.35">
      <c r="A80" t="s">
        <v>1010</v>
      </c>
      <c r="B80" t="s">
        <v>4464</v>
      </c>
      <c r="C80" t="s">
        <v>4464</v>
      </c>
      <c r="D80" t="s">
        <v>717</v>
      </c>
      <c r="E80" t="s">
        <v>1011</v>
      </c>
      <c r="F80" t="s">
        <v>1011</v>
      </c>
      <c r="G80" t="s">
        <v>715</v>
      </c>
      <c r="H80" t="s">
        <v>1012</v>
      </c>
      <c r="J80" t="s">
        <v>689</v>
      </c>
      <c r="K80" t="s">
        <v>689</v>
      </c>
      <c r="L80" t="s">
        <v>1538</v>
      </c>
      <c r="M80" t="s">
        <v>1539</v>
      </c>
      <c r="N80" t="s">
        <v>1540</v>
      </c>
      <c r="R80" t="str">
        <v>Cover Crop or Green Manure</v>
      </c>
    </row>
    <row r="81" spans="1:18" x14ac:dyDescent="0.35">
      <c r="A81" t="s">
        <v>1013</v>
      </c>
      <c r="B81" t="s">
        <v>4464</v>
      </c>
      <c r="C81" t="s">
        <v>4464</v>
      </c>
      <c r="D81" t="s">
        <v>717</v>
      </c>
      <c r="E81" t="s">
        <v>1014</v>
      </c>
      <c r="F81" t="s">
        <v>1014</v>
      </c>
      <c r="G81" t="s">
        <v>715</v>
      </c>
      <c r="H81" t="s">
        <v>1015</v>
      </c>
      <c r="J81" t="s">
        <v>689</v>
      </c>
      <c r="K81" t="s">
        <v>689</v>
      </c>
      <c r="L81" t="s">
        <v>1538</v>
      </c>
      <c r="M81" t="s">
        <v>1539</v>
      </c>
      <c r="N81" t="s">
        <v>1540</v>
      </c>
      <c r="R81" t="str">
        <v>Cowpea</v>
      </c>
    </row>
    <row r="82" spans="1:18" x14ac:dyDescent="0.35">
      <c r="A82" t="s">
        <v>1016</v>
      </c>
      <c r="B82" t="s">
        <v>4464</v>
      </c>
      <c r="C82" t="s">
        <v>4464</v>
      </c>
      <c r="D82" t="s">
        <v>717</v>
      </c>
      <c r="E82" t="s">
        <v>1017</v>
      </c>
      <c r="F82" t="s">
        <v>1017</v>
      </c>
      <c r="G82" t="s">
        <v>715</v>
      </c>
      <c r="H82" t="s">
        <v>1018</v>
      </c>
      <c r="J82" t="s">
        <v>689</v>
      </c>
      <c r="K82" t="s">
        <v>699</v>
      </c>
      <c r="L82" t="s">
        <v>3669</v>
      </c>
      <c r="M82" t="s">
        <v>3724</v>
      </c>
      <c r="N82" t="s">
        <v>3727</v>
      </c>
      <c r="R82" t="str">
        <v>Cranberry</v>
      </c>
    </row>
    <row r="83" spans="1:18" x14ac:dyDescent="0.35">
      <c r="A83" t="s">
        <v>1087</v>
      </c>
      <c r="B83" t="s">
        <v>4464</v>
      </c>
      <c r="C83" t="s">
        <v>4464</v>
      </c>
      <c r="D83" t="s">
        <v>743</v>
      </c>
      <c r="E83" t="s">
        <v>1088</v>
      </c>
      <c r="F83" t="s">
        <v>1088</v>
      </c>
      <c r="G83" t="s">
        <v>694</v>
      </c>
      <c r="H83" t="s">
        <v>4506</v>
      </c>
      <c r="J83" t="s">
        <v>689</v>
      </c>
      <c r="K83" t="s">
        <v>699</v>
      </c>
      <c r="L83" t="s">
        <v>3669</v>
      </c>
      <c r="M83" t="s">
        <v>3724</v>
      </c>
      <c r="N83" t="s">
        <v>3727</v>
      </c>
      <c r="R83" t="str">
        <v>Crotalaria breviflora</v>
      </c>
    </row>
    <row r="84" spans="1:18" x14ac:dyDescent="0.35">
      <c r="A84" t="s">
        <v>1089</v>
      </c>
      <c r="B84" t="s">
        <v>4464</v>
      </c>
      <c r="C84" t="s">
        <v>4464</v>
      </c>
      <c r="D84" t="s">
        <v>743</v>
      </c>
      <c r="E84" t="s">
        <v>1090</v>
      </c>
      <c r="F84" t="s">
        <v>1091</v>
      </c>
      <c r="G84" t="s">
        <v>694</v>
      </c>
      <c r="H84" t="s">
        <v>1092</v>
      </c>
      <c r="J84" t="s">
        <v>689</v>
      </c>
      <c r="K84" t="s">
        <v>699</v>
      </c>
      <c r="L84" t="s">
        <v>3669</v>
      </c>
      <c r="M84" t="s">
        <v>3724</v>
      </c>
      <c r="N84" t="s">
        <v>3727</v>
      </c>
      <c r="R84" t="str">
        <v>Crotalaria ochroleuca</v>
      </c>
    </row>
    <row r="85" spans="1:18" x14ac:dyDescent="0.35">
      <c r="A85" t="s">
        <v>1093</v>
      </c>
      <c r="B85" t="s">
        <v>4464</v>
      </c>
      <c r="C85" t="s">
        <v>4464</v>
      </c>
      <c r="D85" t="s">
        <v>743</v>
      </c>
      <c r="E85" t="s">
        <v>1094</v>
      </c>
      <c r="F85" t="s">
        <v>1094</v>
      </c>
      <c r="G85" t="s">
        <v>694</v>
      </c>
      <c r="H85" t="s">
        <v>1095</v>
      </c>
      <c r="J85" t="s">
        <v>689</v>
      </c>
      <c r="K85" t="s">
        <v>699</v>
      </c>
      <c r="L85" t="s">
        <v>3669</v>
      </c>
      <c r="M85" t="s">
        <v>3724</v>
      </c>
      <c r="N85" t="s">
        <v>3727</v>
      </c>
      <c r="R85" t="str">
        <v>Crotalaria retusa</v>
      </c>
    </row>
    <row r="86" spans="1:18" x14ac:dyDescent="0.35">
      <c r="A86" t="s">
        <v>1096</v>
      </c>
      <c r="B86" t="s">
        <v>4464</v>
      </c>
      <c r="C86" t="s">
        <v>4464</v>
      </c>
      <c r="D86" t="s">
        <v>743</v>
      </c>
      <c r="E86" t="s">
        <v>1097</v>
      </c>
      <c r="F86" t="s">
        <v>1097</v>
      </c>
      <c r="G86" t="s">
        <v>694</v>
      </c>
      <c r="H86" t="s">
        <v>930</v>
      </c>
      <c r="J86" t="s">
        <v>689</v>
      </c>
      <c r="K86" t="s">
        <v>699</v>
      </c>
      <c r="L86" t="s">
        <v>3669</v>
      </c>
      <c r="M86" t="s">
        <v>3724</v>
      </c>
      <c r="N86" t="s">
        <v>3727</v>
      </c>
      <c r="R86" t="str">
        <v>Crotalaria sp.</v>
      </c>
    </row>
    <row r="87" spans="1:18" x14ac:dyDescent="0.35">
      <c r="A87" t="s">
        <v>1098</v>
      </c>
      <c r="B87" t="s">
        <v>4464</v>
      </c>
      <c r="C87" t="s">
        <v>4464</v>
      </c>
      <c r="D87" t="s">
        <v>743</v>
      </c>
      <c r="E87" t="s">
        <v>1099</v>
      </c>
      <c r="F87" t="s">
        <v>1099</v>
      </c>
      <c r="G87" t="s">
        <v>694</v>
      </c>
      <c r="H87" t="s">
        <v>1100</v>
      </c>
      <c r="J87" t="s">
        <v>689</v>
      </c>
      <c r="K87" t="s">
        <v>699</v>
      </c>
      <c r="L87" t="s">
        <v>3669</v>
      </c>
      <c r="M87" t="s">
        <v>3724</v>
      </c>
      <c r="N87" t="s">
        <v>3727</v>
      </c>
      <c r="R87" t="str">
        <v>Crotalaria spectabilis</v>
      </c>
    </row>
    <row r="88" spans="1:18" x14ac:dyDescent="0.35">
      <c r="A88" t="s">
        <v>1101</v>
      </c>
      <c r="B88" t="s">
        <v>4464</v>
      </c>
      <c r="C88" t="s">
        <v>4464</v>
      </c>
      <c r="D88" t="s">
        <v>743</v>
      </c>
      <c r="E88" t="s">
        <v>1102</v>
      </c>
      <c r="F88" t="s">
        <v>1102</v>
      </c>
      <c r="G88" t="s">
        <v>694</v>
      </c>
      <c r="H88" t="s">
        <v>4507</v>
      </c>
      <c r="J88" t="s">
        <v>689</v>
      </c>
      <c r="K88" t="s">
        <v>699</v>
      </c>
      <c r="L88" t="s">
        <v>3669</v>
      </c>
      <c r="M88" t="s">
        <v>3724</v>
      </c>
      <c r="N88" t="s">
        <v>3727</v>
      </c>
      <c r="R88" t="str">
        <v>Croton sonderianus</v>
      </c>
    </row>
    <row r="89" spans="1:18" x14ac:dyDescent="0.35">
      <c r="A89" t="s">
        <v>1103</v>
      </c>
      <c r="B89" t="s">
        <v>4464</v>
      </c>
      <c r="C89" t="s">
        <v>4464</v>
      </c>
      <c r="D89" t="s">
        <v>743</v>
      </c>
      <c r="E89" t="s">
        <v>1104</v>
      </c>
      <c r="F89" t="s">
        <v>1104</v>
      </c>
      <c r="G89" t="s">
        <v>694</v>
      </c>
      <c r="H89" t="s">
        <v>1105</v>
      </c>
      <c r="J89" t="s">
        <v>689</v>
      </c>
      <c r="K89" t="s">
        <v>699</v>
      </c>
      <c r="L89" t="s">
        <v>3669</v>
      </c>
      <c r="M89" t="s">
        <v>3724</v>
      </c>
      <c r="N89" t="s">
        <v>3727</v>
      </c>
      <c r="R89" t="str">
        <v>Cucumber</v>
      </c>
    </row>
    <row r="90" spans="1:18" x14ac:dyDescent="0.35">
      <c r="A90" t="s">
        <v>1106</v>
      </c>
      <c r="B90" t="s">
        <v>4464</v>
      </c>
      <c r="C90" t="s">
        <v>4464</v>
      </c>
      <c r="D90" t="s">
        <v>743</v>
      </c>
      <c r="E90" t="s">
        <v>1107</v>
      </c>
      <c r="F90" t="s">
        <v>1107</v>
      </c>
      <c r="G90" t="s">
        <v>694</v>
      </c>
      <c r="H90" t="s">
        <v>1108</v>
      </c>
      <c r="J90" t="s">
        <v>689</v>
      </c>
      <c r="K90" t="s">
        <v>699</v>
      </c>
      <c r="L90" t="s">
        <v>3669</v>
      </c>
      <c r="M90" t="s">
        <v>3724</v>
      </c>
      <c r="N90" t="s">
        <v>3727</v>
      </c>
      <c r="R90" t="str">
        <v>Cumin</v>
      </c>
    </row>
    <row r="91" spans="1:18" x14ac:dyDescent="0.35">
      <c r="A91" t="s">
        <v>1109</v>
      </c>
      <c r="B91" t="s">
        <v>4464</v>
      </c>
      <c r="C91" t="s">
        <v>4464</v>
      </c>
      <c r="D91" t="s">
        <v>743</v>
      </c>
      <c r="E91" t="s">
        <v>1110</v>
      </c>
      <c r="F91" t="s">
        <v>1110</v>
      </c>
      <c r="G91" t="s">
        <v>694</v>
      </c>
      <c r="H91" t="s">
        <v>4508</v>
      </c>
      <c r="J91" t="s">
        <v>689</v>
      </c>
      <c r="K91" t="s">
        <v>699</v>
      </c>
      <c r="L91" t="s">
        <v>3669</v>
      </c>
      <c r="M91" t="s">
        <v>3724</v>
      </c>
      <c r="N91" t="s">
        <v>3727</v>
      </c>
      <c r="R91" t="str">
        <v>Cupuaçu</v>
      </c>
    </row>
    <row r="92" spans="1:18" x14ac:dyDescent="0.35">
      <c r="A92" t="s">
        <v>1111</v>
      </c>
      <c r="B92" t="s">
        <v>4464</v>
      </c>
      <c r="C92" t="s">
        <v>4464</v>
      </c>
      <c r="D92" t="s">
        <v>743</v>
      </c>
      <c r="E92" t="s">
        <v>1112</v>
      </c>
      <c r="F92" t="s">
        <v>1112</v>
      </c>
      <c r="G92" t="s">
        <v>694</v>
      </c>
      <c r="H92" t="s">
        <v>4509</v>
      </c>
      <c r="J92" t="s">
        <v>689</v>
      </c>
      <c r="K92" t="s">
        <v>699</v>
      </c>
      <c r="L92" t="s">
        <v>3669</v>
      </c>
      <c r="M92" t="s">
        <v>3724</v>
      </c>
      <c r="N92" t="s">
        <v>3727</v>
      </c>
      <c r="R92" t="str">
        <v>Currant</v>
      </c>
    </row>
    <row r="93" spans="1:18" x14ac:dyDescent="0.35">
      <c r="A93" t="s">
        <v>756</v>
      </c>
      <c r="B93" t="s">
        <v>4464</v>
      </c>
      <c r="C93" t="s">
        <v>4464</v>
      </c>
      <c r="D93" t="s">
        <v>743</v>
      </c>
      <c r="E93" t="s">
        <v>9362</v>
      </c>
      <c r="F93" t="s">
        <v>9362</v>
      </c>
      <c r="G93" t="s">
        <v>694</v>
      </c>
      <c r="H93" t="s">
        <v>9363</v>
      </c>
      <c r="J93" t="s">
        <v>689</v>
      </c>
      <c r="K93" t="s">
        <v>699</v>
      </c>
      <c r="L93" t="s">
        <v>3669</v>
      </c>
      <c r="M93" t="s">
        <v>3724</v>
      </c>
      <c r="N93" t="s">
        <v>3727</v>
      </c>
      <c r="R93" t="str">
        <v>Date</v>
      </c>
    </row>
    <row r="94" spans="1:18" x14ac:dyDescent="0.35">
      <c r="A94" t="s">
        <v>1117</v>
      </c>
      <c r="B94" t="s">
        <v>4464</v>
      </c>
      <c r="C94" t="s">
        <v>4464</v>
      </c>
      <c r="D94" t="s">
        <v>4510</v>
      </c>
      <c r="E94" t="s">
        <v>1118</v>
      </c>
      <c r="F94" t="s">
        <v>1118</v>
      </c>
      <c r="G94" t="s">
        <v>706</v>
      </c>
      <c r="H94" t="s">
        <v>1119</v>
      </c>
      <c r="J94" t="s">
        <v>689</v>
      </c>
      <c r="K94" t="s">
        <v>699</v>
      </c>
      <c r="L94" t="s">
        <v>3669</v>
      </c>
      <c r="M94" t="s">
        <v>3724</v>
      </c>
      <c r="N94" t="s">
        <v>3727</v>
      </c>
      <c r="R94" t="str">
        <v>Desho Grass</v>
      </c>
    </row>
    <row r="95" spans="1:18" x14ac:dyDescent="0.35">
      <c r="A95" t="s">
        <v>4511</v>
      </c>
      <c r="B95" t="s">
        <v>4464</v>
      </c>
      <c r="C95" t="s">
        <v>4464</v>
      </c>
      <c r="D95" t="s">
        <v>4510</v>
      </c>
      <c r="E95" t="s">
        <v>971</v>
      </c>
      <c r="F95" t="s">
        <v>971</v>
      </c>
      <c r="G95" t="s">
        <v>133</v>
      </c>
      <c r="H95" t="s">
        <v>972</v>
      </c>
      <c r="J95" t="s">
        <v>689</v>
      </c>
      <c r="K95" t="s">
        <v>699</v>
      </c>
      <c r="L95" t="s">
        <v>3669</v>
      </c>
      <c r="M95" t="s">
        <v>3724</v>
      </c>
      <c r="N95" t="s">
        <v>3727</v>
      </c>
      <c r="R95" t="str">
        <v>Desmodium intortum</v>
      </c>
    </row>
    <row r="96" spans="1:18" x14ac:dyDescent="0.35">
      <c r="A96" t="s">
        <v>1120</v>
      </c>
      <c r="B96" t="s">
        <v>4464</v>
      </c>
      <c r="C96" t="s">
        <v>4464</v>
      </c>
      <c r="D96" t="s">
        <v>4510</v>
      </c>
      <c r="E96" t="s">
        <v>1121</v>
      </c>
      <c r="F96" t="s">
        <v>971</v>
      </c>
      <c r="G96" t="s">
        <v>706</v>
      </c>
      <c r="H96" t="s">
        <v>972</v>
      </c>
      <c r="J96" t="s">
        <v>689</v>
      </c>
      <c r="K96" t="s">
        <v>699</v>
      </c>
      <c r="L96" t="s">
        <v>3669</v>
      </c>
      <c r="M96" t="s">
        <v>3724</v>
      </c>
      <c r="N96" t="s">
        <v>3727</v>
      </c>
      <c r="R96" t="str">
        <v>Desmodium uncinatum</v>
      </c>
    </row>
    <row r="97" spans="1:18" x14ac:dyDescent="0.35">
      <c r="A97" t="s">
        <v>1122</v>
      </c>
      <c r="B97" t="s">
        <v>4464</v>
      </c>
      <c r="C97" t="s">
        <v>4464</v>
      </c>
      <c r="D97" t="s">
        <v>4510</v>
      </c>
      <c r="E97" t="s">
        <v>1123</v>
      </c>
      <c r="F97" t="s">
        <v>1118</v>
      </c>
      <c r="G97" t="s">
        <v>694</v>
      </c>
      <c r="H97" t="s">
        <v>1119</v>
      </c>
      <c r="J97" t="s">
        <v>689</v>
      </c>
      <c r="K97" t="s">
        <v>699</v>
      </c>
      <c r="L97" t="s">
        <v>3669</v>
      </c>
      <c r="M97" t="s">
        <v>3724</v>
      </c>
      <c r="N97" t="s">
        <v>3727</v>
      </c>
      <c r="R97" t="str">
        <v>Dill</v>
      </c>
    </row>
    <row r="98" spans="1:18" x14ac:dyDescent="0.35">
      <c r="A98" t="s">
        <v>1124</v>
      </c>
      <c r="B98" t="s">
        <v>4464</v>
      </c>
      <c r="C98" t="s">
        <v>4464</v>
      </c>
      <c r="D98" t="s">
        <v>4510</v>
      </c>
      <c r="E98" t="s">
        <v>1125</v>
      </c>
      <c r="F98" t="s">
        <v>1126</v>
      </c>
      <c r="G98" t="s">
        <v>694</v>
      </c>
      <c r="H98" t="s">
        <v>4512</v>
      </c>
      <c r="J98" t="s">
        <v>689</v>
      </c>
      <c r="K98" t="s">
        <v>689</v>
      </c>
      <c r="L98" t="s">
        <v>1538</v>
      </c>
      <c r="M98" t="s">
        <v>1539</v>
      </c>
      <c r="N98" t="s">
        <v>1540</v>
      </c>
      <c r="R98" t="str">
        <v>Dimorphotheca pluvialis</v>
      </c>
    </row>
    <row r="99" spans="1:18" x14ac:dyDescent="0.35">
      <c r="A99" t="s">
        <v>1127</v>
      </c>
      <c r="B99" t="s">
        <v>4464</v>
      </c>
      <c r="C99" t="s">
        <v>4464</v>
      </c>
      <c r="D99" t="s">
        <v>4510</v>
      </c>
      <c r="E99" t="s">
        <v>1128</v>
      </c>
      <c r="F99" t="s">
        <v>1126</v>
      </c>
      <c r="G99" t="s">
        <v>706</v>
      </c>
      <c r="H99" t="s">
        <v>4512</v>
      </c>
      <c r="J99" t="s">
        <v>689</v>
      </c>
      <c r="K99" t="s">
        <v>689</v>
      </c>
      <c r="L99" t="s">
        <v>1538</v>
      </c>
      <c r="M99" t="s">
        <v>1539</v>
      </c>
      <c r="N99" t="s">
        <v>1540</v>
      </c>
      <c r="R99" t="str">
        <v>Drosanthemum floribundum</v>
      </c>
    </row>
    <row r="100" spans="1:18" x14ac:dyDescent="0.35">
      <c r="A100" t="s">
        <v>4513</v>
      </c>
      <c r="B100" t="s">
        <v>4464</v>
      </c>
      <c r="C100" t="s">
        <v>4464</v>
      </c>
      <c r="D100" t="s">
        <v>4510</v>
      </c>
      <c r="E100" t="s">
        <v>1131</v>
      </c>
      <c r="F100" t="s">
        <v>1131</v>
      </c>
      <c r="G100" t="s">
        <v>133</v>
      </c>
      <c r="H100" t="s">
        <v>1132</v>
      </c>
      <c r="I100" t="s">
        <v>4514</v>
      </c>
      <c r="J100" t="s">
        <v>689</v>
      </c>
      <c r="K100" t="s">
        <v>689</v>
      </c>
      <c r="L100" t="s">
        <v>1538</v>
      </c>
      <c r="M100" t="s">
        <v>1539</v>
      </c>
      <c r="N100" t="s">
        <v>1540</v>
      </c>
      <c r="R100" t="str">
        <v>Drosanthemum speciosum</v>
      </c>
    </row>
    <row r="101" spans="1:18" x14ac:dyDescent="0.35">
      <c r="A101" t="s">
        <v>1129</v>
      </c>
      <c r="B101" t="s">
        <v>4464</v>
      </c>
      <c r="C101" t="s">
        <v>4464</v>
      </c>
      <c r="D101" t="s">
        <v>4510</v>
      </c>
      <c r="E101" t="s">
        <v>1130</v>
      </c>
      <c r="F101" t="s">
        <v>1131</v>
      </c>
      <c r="G101" t="s">
        <v>694</v>
      </c>
      <c r="H101" t="s">
        <v>1132</v>
      </c>
      <c r="I101" t="s">
        <v>4514</v>
      </c>
      <c r="J101" t="s">
        <v>689</v>
      </c>
      <c r="K101" t="s">
        <v>689</v>
      </c>
      <c r="L101" t="s">
        <v>1538</v>
      </c>
      <c r="M101" t="s">
        <v>1539</v>
      </c>
      <c r="N101" t="s">
        <v>1540</v>
      </c>
      <c r="R101" t="str">
        <v>Drosanthemum striatum</v>
      </c>
    </row>
    <row r="102" spans="1:18" x14ac:dyDescent="0.35">
      <c r="A102" t="s">
        <v>1133</v>
      </c>
      <c r="B102" t="s">
        <v>4464</v>
      </c>
      <c r="C102" t="s">
        <v>4464</v>
      </c>
      <c r="D102" t="s">
        <v>4510</v>
      </c>
      <c r="E102" t="s">
        <v>1134</v>
      </c>
      <c r="F102" t="s">
        <v>1131</v>
      </c>
      <c r="G102" t="s">
        <v>706</v>
      </c>
      <c r="H102" t="s">
        <v>1132</v>
      </c>
      <c r="I102" t="s">
        <v>4515</v>
      </c>
      <c r="J102" t="s">
        <v>689</v>
      </c>
      <c r="K102" t="s">
        <v>689</v>
      </c>
      <c r="L102" t="s">
        <v>1538</v>
      </c>
      <c r="M102" t="s">
        <v>1539</v>
      </c>
      <c r="N102" t="s">
        <v>1540</v>
      </c>
      <c r="R102" t="str">
        <v>Durum Wheat</v>
      </c>
    </row>
    <row r="103" spans="1:18" x14ac:dyDescent="0.35">
      <c r="A103" t="s">
        <v>1135</v>
      </c>
      <c r="B103" t="s">
        <v>4464</v>
      </c>
      <c r="C103" t="s">
        <v>4464</v>
      </c>
      <c r="D103" t="s">
        <v>4510</v>
      </c>
      <c r="E103" t="s">
        <v>1136</v>
      </c>
      <c r="F103" t="s">
        <v>1137</v>
      </c>
      <c r="G103" t="s">
        <v>694</v>
      </c>
      <c r="H103" t="s">
        <v>1138</v>
      </c>
      <c r="J103" t="s">
        <v>689</v>
      </c>
      <c r="K103" t="s">
        <v>689</v>
      </c>
      <c r="L103" t="s">
        <v>1538</v>
      </c>
      <c r="M103" t="s">
        <v>1539</v>
      </c>
      <c r="N103" t="s">
        <v>1540</v>
      </c>
      <c r="R103" t="str">
        <v>Eggplant</v>
      </c>
    </row>
    <row r="104" spans="1:18" x14ac:dyDescent="0.35">
      <c r="A104" t="s">
        <v>1139</v>
      </c>
      <c r="B104" t="s">
        <v>4464</v>
      </c>
      <c r="C104" t="s">
        <v>4464</v>
      </c>
      <c r="D104" t="s">
        <v>4510</v>
      </c>
      <c r="E104" t="s">
        <v>1140</v>
      </c>
      <c r="F104" t="s">
        <v>1141</v>
      </c>
      <c r="G104" t="s">
        <v>694</v>
      </c>
      <c r="H104" t="s">
        <v>4516</v>
      </c>
      <c r="J104" t="s">
        <v>689</v>
      </c>
      <c r="K104" t="s">
        <v>689</v>
      </c>
      <c r="L104" t="s">
        <v>1538</v>
      </c>
      <c r="M104" t="s">
        <v>1539</v>
      </c>
      <c r="N104" t="s">
        <v>1540</v>
      </c>
      <c r="R104" t="str">
        <v>Egyptian Clover</v>
      </c>
    </row>
    <row r="105" spans="1:18" x14ac:dyDescent="0.35">
      <c r="A105" t="s">
        <v>1142</v>
      </c>
      <c r="B105" t="s">
        <v>4464</v>
      </c>
      <c r="C105" t="s">
        <v>4464</v>
      </c>
      <c r="D105" t="s">
        <v>4510</v>
      </c>
      <c r="E105" t="s">
        <v>1143</v>
      </c>
      <c r="F105" t="s">
        <v>194</v>
      </c>
      <c r="G105" t="s">
        <v>694</v>
      </c>
      <c r="H105" t="s">
        <v>1144</v>
      </c>
      <c r="J105" t="s">
        <v>689</v>
      </c>
      <c r="K105" t="s">
        <v>689</v>
      </c>
      <c r="L105" t="s">
        <v>1538</v>
      </c>
      <c r="M105" t="s">
        <v>1539</v>
      </c>
      <c r="N105" t="s">
        <v>1540</v>
      </c>
      <c r="R105" t="str">
        <v>Endive</v>
      </c>
    </row>
    <row r="106" spans="1:18" x14ac:dyDescent="0.35">
      <c r="A106" t="s">
        <v>1145</v>
      </c>
      <c r="B106" t="s">
        <v>4464</v>
      </c>
      <c r="C106" t="s">
        <v>4464</v>
      </c>
      <c r="D106" t="s">
        <v>4510</v>
      </c>
      <c r="E106" t="s">
        <v>1146</v>
      </c>
      <c r="F106" t="s">
        <v>1147</v>
      </c>
      <c r="G106" t="s">
        <v>694</v>
      </c>
      <c r="H106" t="s">
        <v>1148</v>
      </c>
      <c r="J106" t="s">
        <v>689</v>
      </c>
      <c r="K106" t="s">
        <v>699</v>
      </c>
      <c r="L106" t="s">
        <v>3669</v>
      </c>
      <c r="M106" t="s">
        <v>3724</v>
      </c>
      <c r="N106" t="s">
        <v>3727</v>
      </c>
      <c r="R106" t="str">
        <v>Enset</v>
      </c>
    </row>
    <row r="107" spans="1:18" x14ac:dyDescent="0.35">
      <c r="A107" t="s">
        <v>1149</v>
      </c>
      <c r="B107" t="s">
        <v>4464</v>
      </c>
      <c r="C107" t="s">
        <v>4464</v>
      </c>
      <c r="D107" t="s">
        <v>4510</v>
      </c>
      <c r="E107" t="s">
        <v>1150</v>
      </c>
      <c r="F107" t="s">
        <v>1150</v>
      </c>
      <c r="G107" t="s">
        <v>694</v>
      </c>
      <c r="H107" t="s">
        <v>1151</v>
      </c>
      <c r="J107" t="s">
        <v>689</v>
      </c>
      <c r="K107" t="s">
        <v>699</v>
      </c>
      <c r="L107" t="s">
        <v>3669</v>
      </c>
      <c r="M107" t="s">
        <v>3724</v>
      </c>
      <c r="N107" t="s">
        <v>3727</v>
      </c>
      <c r="R107" t="str">
        <v>Enteropogon monostachyos</v>
      </c>
    </row>
    <row r="108" spans="1:18" x14ac:dyDescent="0.35">
      <c r="A108" t="s">
        <v>1152</v>
      </c>
      <c r="B108" t="s">
        <v>4464</v>
      </c>
      <c r="C108" t="s">
        <v>4464</v>
      </c>
      <c r="D108" t="s">
        <v>4510</v>
      </c>
      <c r="E108" t="s">
        <v>1153</v>
      </c>
      <c r="F108" t="s">
        <v>1153</v>
      </c>
      <c r="G108" t="s">
        <v>694</v>
      </c>
      <c r="H108" t="s">
        <v>4517</v>
      </c>
      <c r="J108" t="s">
        <v>689</v>
      </c>
      <c r="K108" t="s">
        <v>689</v>
      </c>
      <c r="L108" t="s">
        <v>1538</v>
      </c>
      <c r="M108" t="s">
        <v>1539</v>
      </c>
      <c r="N108" t="s">
        <v>1540</v>
      </c>
      <c r="R108" t="str">
        <v>Eragrostis superba</v>
      </c>
    </row>
    <row r="109" spans="1:18" x14ac:dyDescent="0.35">
      <c r="A109" t="s">
        <v>1154</v>
      </c>
      <c r="B109" t="s">
        <v>4464</v>
      </c>
      <c r="C109" t="s">
        <v>4464</v>
      </c>
      <c r="D109" t="s">
        <v>4510</v>
      </c>
      <c r="E109" t="s">
        <v>1155</v>
      </c>
      <c r="F109" t="s">
        <v>1156</v>
      </c>
      <c r="G109" t="s">
        <v>694</v>
      </c>
      <c r="H109" t="s">
        <v>1157</v>
      </c>
      <c r="J109" t="s">
        <v>689</v>
      </c>
      <c r="K109" t="s">
        <v>699</v>
      </c>
      <c r="L109" t="s">
        <v>3669</v>
      </c>
      <c r="M109" t="s">
        <v>3724</v>
      </c>
      <c r="N109" t="s">
        <v>3727</v>
      </c>
      <c r="R109" t="str">
        <v>Eru</v>
      </c>
    </row>
    <row r="110" spans="1:18" x14ac:dyDescent="0.35">
      <c r="A110" t="s">
        <v>1158</v>
      </c>
      <c r="B110" t="s">
        <v>4464</v>
      </c>
      <c r="C110" t="s">
        <v>4464</v>
      </c>
      <c r="D110" t="s">
        <v>4510</v>
      </c>
      <c r="E110" t="s">
        <v>1159</v>
      </c>
      <c r="F110" t="s">
        <v>1160</v>
      </c>
      <c r="G110" t="s">
        <v>694</v>
      </c>
      <c r="H110" t="s">
        <v>1161</v>
      </c>
      <c r="I110" t="s">
        <v>4518</v>
      </c>
      <c r="J110" t="s">
        <v>689</v>
      </c>
      <c r="K110" t="s">
        <v>699</v>
      </c>
      <c r="L110" t="s">
        <v>3669</v>
      </c>
      <c r="M110" t="s">
        <v>3724</v>
      </c>
      <c r="N110" t="s">
        <v>3727</v>
      </c>
      <c r="R110" t="str">
        <v>Ethiopian Eggplant</v>
      </c>
    </row>
    <row r="111" spans="1:18" x14ac:dyDescent="0.35">
      <c r="A111" t="s">
        <v>1162</v>
      </c>
      <c r="B111" t="s">
        <v>4464</v>
      </c>
      <c r="C111" t="s">
        <v>4464</v>
      </c>
      <c r="D111" t="s">
        <v>4510</v>
      </c>
      <c r="E111" t="s">
        <v>1163</v>
      </c>
      <c r="F111" t="s">
        <v>1164</v>
      </c>
      <c r="G111" t="s">
        <v>694</v>
      </c>
      <c r="H111" t="s">
        <v>1165</v>
      </c>
      <c r="J111" t="s">
        <v>689</v>
      </c>
      <c r="K111" t="s">
        <v>699</v>
      </c>
      <c r="L111" t="s">
        <v>3669</v>
      </c>
      <c r="M111" t="s">
        <v>3724</v>
      </c>
      <c r="N111" t="s">
        <v>3727</v>
      </c>
      <c r="R111" t="str">
        <v>Ethiopian Mustard</v>
      </c>
    </row>
    <row r="112" spans="1:18" x14ac:dyDescent="0.35">
      <c r="A112" t="s">
        <v>1166</v>
      </c>
      <c r="B112" t="s">
        <v>4464</v>
      </c>
      <c r="C112" t="s">
        <v>4464</v>
      </c>
      <c r="D112" t="s">
        <v>4510</v>
      </c>
      <c r="E112" t="s">
        <v>1167</v>
      </c>
      <c r="F112" t="s">
        <v>1164</v>
      </c>
      <c r="G112" t="s">
        <v>706</v>
      </c>
      <c r="H112" t="s">
        <v>1165</v>
      </c>
      <c r="J112" t="s">
        <v>689</v>
      </c>
      <c r="K112" t="s">
        <v>699</v>
      </c>
      <c r="L112" t="s">
        <v>3669</v>
      </c>
      <c r="M112" t="s">
        <v>3724</v>
      </c>
      <c r="N112" t="s">
        <v>3727</v>
      </c>
      <c r="R112" t="str">
        <v>Faidherbia albida</v>
      </c>
    </row>
    <row r="113" spans="1:18" x14ac:dyDescent="0.35">
      <c r="A113" t="s">
        <v>4519</v>
      </c>
      <c r="B113" t="s">
        <v>4464</v>
      </c>
      <c r="C113" t="s">
        <v>4464</v>
      </c>
      <c r="D113" t="s">
        <v>4510</v>
      </c>
      <c r="E113" t="s">
        <v>4520</v>
      </c>
      <c r="F113" t="s">
        <v>1490</v>
      </c>
      <c r="G113" t="s">
        <v>694</v>
      </c>
      <c r="H113" t="s">
        <v>1491</v>
      </c>
      <c r="J113" t="s">
        <v>689</v>
      </c>
      <c r="K113" t="s">
        <v>689</v>
      </c>
      <c r="L113" t="s">
        <v>1538</v>
      </c>
      <c r="M113" t="s">
        <v>1539</v>
      </c>
      <c r="N113" t="s">
        <v>1540</v>
      </c>
      <c r="R113" t="str">
        <v>Fava Bean</v>
      </c>
    </row>
    <row r="114" spans="1:18" x14ac:dyDescent="0.35">
      <c r="A114" t="s">
        <v>4521</v>
      </c>
      <c r="B114" t="s">
        <v>4464</v>
      </c>
      <c r="C114" t="s">
        <v>4464</v>
      </c>
      <c r="D114" t="s">
        <v>4510</v>
      </c>
      <c r="E114" t="s">
        <v>4522</v>
      </c>
      <c r="F114" t="s">
        <v>1040</v>
      </c>
      <c r="G114" t="s">
        <v>706</v>
      </c>
      <c r="H114" t="s">
        <v>4523</v>
      </c>
      <c r="J114" t="s">
        <v>699</v>
      </c>
      <c r="K114" t="s">
        <v>689</v>
      </c>
      <c r="L114" t="s">
        <v>3551</v>
      </c>
      <c r="M114" t="s">
        <v>3710</v>
      </c>
      <c r="N114" t="s">
        <v>3726</v>
      </c>
      <c r="R114" t="str">
        <v>Felicia heterophylla</v>
      </c>
    </row>
    <row r="115" spans="1:18" x14ac:dyDescent="0.35">
      <c r="A115" t="s">
        <v>4524</v>
      </c>
      <c r="B115" t="s">
        <v>4464</v>
      </c>
      <c r="C115" t="s">
        <v>4464</v>
      </c>
      <c r="D115" t="s">
        <v>4510</v>
      </c>
      <c r="E115" t="s">
        <v>4525</v>
      </c>
      <c r="F115" t="s">
        <v>1529</v>
      </c>
      <c r="G115" t="s">
        <v>694</v>
      </c>
      <c r="H115" t="s">
        <v>1530</v>
      </c>
      <c r="J115" t="s">
        <v>699</v>
      </c>
      <c r="K115" t="s">
        <v>699</v>
      </c>
      <c r="L115" t="s">
        <v>3655</v>
      </c>
      <c r="M115" t="s">
        <v>3723</v>
      </c>
      <c r="N115" t="s">
        <v>1081</v>
      </c>
      <c r="R115" t="str">
        <v>Fennel</v>
      </c>
    </row>
    <row r="116" spans="1:18" x14ac:dyDescent="0.35">
      <c r="A116" t="s">
        <v>1168</v>
      </c>
      <c r="B116" t="s">
        <v>4464</v>
      </c>
      <c r="C116" t="s">
        <v>4464</v>
      </c>
      <c r="D116" t="s">
        <v>4510</v>
      </c>
      <c r="E116" t="s">
        <v>1169</v>
      </c>
      <c r="F116" t="s">
        <v>876</v>
      </c>
      <c r="G116" t="s">
        <v>694</v>
      </c>
      <c r="H116" t="s">
        <v>4471</v>
      </c>
      <c r="J116" t="s">
        <v>689</v>
      </c>
      <c r="K116" t="s">
        <v>689</v>
      </c>
      <c r="L116" t="s">
        <v>1538</v>
      </c>
      <c r="M116" t="s">
        <v>1539</v>
      </c>
      <c r="N116" t="s">
        <v>1540</v>
      </c>
      <c r="R116" t="str">
        <v>Fenugreek</v>
      </c>
    </row>
    <row r="117" spans="1:18" x14ac:dyDescent="0.35">
      <c r="A117" t="s">
        <v>9364</v>
      </c>
      <c r="B117" t="s">
        <v>4464</v>
      </c>
      <c r="C117" t="s">
        <v>4464</v>
      </c>
      <c r="D117" t="s">
        <v>4510</v>
      </c>
      <c r="E117" t="s">
        <v>9365</v>
      </c>
      <c r="F117" t="s">
        <v>9365</v>
      </c>
      <c r="G117" t="s">
        <v>694</v>
      </c>
      <c r="H117" t="s">
        <v>9366</v>
      </c>
      <c r="J117" t="s">
        <v>689</v>
      </c>
      <c r="K117" t="s">
        <v>689</v>
      </c>
      <c r="L117" t="s">
        <v>1538</v>
      </c>
      <c r="M117" t="s">
        <v>1539</v>
      </c>
      <c r="N117" t="s">
        <v>1540</v>
      </c>
      <c r="R117" t="str">
        <v>Fig</v>
      </c>
    </row>
    <row r="118" spans="1:18" x14ac:dyDescent="0.35">
      <c r="A118" t="s">
        <v>1019</v>
      </c>
      <c r="B118" t="s">
        <v>4464</v>
      </c>
      <c r="C118" t="s">
        <v>4464</v>
      </c>
      <c r="D118" t="s">
        <v>762</v>
      </c>
      <c r="E118" t="s">
        <v>1020</v>
      </c>
      <c r="F118" t="s">
        <v>1021</v>
      </c>
      <c r="G118" t="s">
        <v>694</v>
      </c>
      <c r="H118" t="s">
        <v>1022</v>
      </c>
      <c r="J118" t="s">
        <v>699</v>
      </c>
      <c r="K118" t="s">
        <v>689</v>
      </c>
      <c r="L118" t="s">
        <v>3551</v>
      </c>
      <c r="M118" t="s">
        <v>3710</v>
      </c>
      <c r="N118" t="s">
        <v>3726</v>
      </c>
      <c r="R118" t="str">
        <v>Finger Millet</v>
      </c>
    </row>
    <row r="119" spans="1:18" x14ac:dyDescent="0.35">
      <c r="A119" t="s">
        <v>1023</v>
      </c>
      <c r="B119" t="s">
        <v>4464</v>
      </c>
      <c r="C119" t="s">
        <v>4464</v>
      </c>
      <c r="D119" t="s">
        <v>762</v>
      </c>
      <c r="E119" t="s">
        <v>1024</v>
      </c>
      <c r="F119" t="s">
        <v>1024</v>
      </c>
      <c r="G119" t="s">
        <v>694</v>
      </c>
      <c r="H119" t="s">
        <v>1025</v>
      </c>
      <c r="J119" t="s">
        <v>699</v>
      </c>
      <c r="K119" t="s">
        <v>689</v>
      </c>
      <c r="L119" t="s">
        <v>3551</v>
      </c>
      <c r="M119" t="s">
        <v>3710</v>
      </c>
      <c r="N119" t="s">
        <v>3726</v>
      </c>
      <c r="R119" t="str">
        <v>Flax</v>
      </c>
    </row>
    <row r="120" spans="1:18" x14ac:dyDescent="0.35">
      <c r="A120" t="s">
        <v>1026</v>
      </c>
      <c r="B120" t="s">
        <v>4464</v>
      </c>
      <c r="C120" t="s">
        <v>4464</v>
      </c>
      <c r="D120" t="s">
        <v>762</v>
      </c>
      <c r="E120" t="s">
        <v>1027</v>
      </c>
      <c r="F120" t="s">
        <v>1027</v>
      </c>
      <c r="G120" t="s">
        <v>694</v>
      </c>
      <c r="H120" t="s">
        <v>1028</v>
      </c>
      <c r="J120" t="s">
        <v>699</v>
      </c>
      <c r="K120" t="s">
        <v>689</v>
      </c>
      <c r="L120" t="s">
        <v>3551</v>
      </c>
      <c r="M120" t="s">
        <v>3710</v>
      </c>
      <c r="N120" t="s">
        <v>3726</v>
      </c>
      <c r="R120" t="str">
        <v>Fluted Pumpkin</v>
      </c>
    </row>
    <row r="121" spans="1:18" x14ac:dyDescent="0.35">
      <c r="A121" t="s">
        <v>1029</v>
      </c>
      <c r="B121" t="s">
        <v>4464</v>
      </c>
      <c r="C121" t="s">
        <v>4464</v>
      </c>
      <c r="D121" t="s">
        <v>762</v>
      </c>
      <c r="E121" t="s">
        <v>1030</v>
      </c>
      <c r="F121" t="s">
        <v>1031</v>
      </c>
      <c r="G121" t="s">
        <v>694</v>
      </c>
      <c r="H121" t="s">
        <v>1032</v>
      </c>
      <c r="J121" t="s">
        <v>699</v>
      </c>
      <c r="K121" t="s">
        <v>689</v>
      </c>
      <c r="L121" t="s">
        <v>3551</v>
      </c>
      <c r="M121" t="s">
        <v>3710</v>
      </c>
      <c r="N121" t="s">
        <v>3726</v>
      </c>
      <c r="R121" t="str">
        <v>Fodder (Natural Vegetation)</v>
      </c>
    </row>
    <row r="122" spans="1:18" x14ac:dyDescent="0.35">
      <c r="A122" t="s">
        <v>1033</v>
      </c>
      <c r="B122" t="s">
        <v>4464</v>
      </c>
      <c r="C122" t="s">
        <v>4464</v>
      </c>
      <c r="D122" t="s">
        <v>762</v>
      </c>
      <c r="E122" t="s">
        <v>1034</v>
      </c>
      <c r="F122" t="s">
        <v>1034</v>
      </c>
      <c r="G122" t="s">
        <v>694</v>
      </c>
      <c r="H122" t="s">
        <v>1035</v>
      </c>
      <c r="J122" t="s">
        <v>699</v>
      </c>
      <c r="K122" t="s">
        <v>689</v>
      </c>
      <c r="L122" t="s">
        <v>3551</v>
      </c>
      <c r="M122" t="s">
        <v>3710</v>
      </c>
      <c r="N122" t="s">
        <v>3726</v>
      </c>
      <c r="R122" t="str">
        <v>Fodder Legume</v>
      </c>
    </row>
    <row r="123" spans="1:18" x14ac:dyDescent="0.35">
      <c r="A123" t="s">
        <v>1036</v>
      </c>
      <c r="B123" t="s">
        <v>4464</v>
      </c>
      <c r="C123" t="s">
        <v>4464</v>
      </c>
      <c r="D123" t="s">
        <v>762</v>
      </c>
      <c r="E123" t="s">
        <v>1037</v>
      </c>
      <c r="F123" t="s">
        <v>1037</v>
      </c>
      <c r="G123" t="s">
        <v>694</v>
      </c>
      <c r="H123" t="s">
        <v>1057</v>
      </c>
      <c r="J123" t="s">
        <v>699</v>
      </c>
      <c r="K123" t="s">
        <v>689</v>
      </c>
      <c r="L123" t="s">
        <v>3551</v>
      </c>
      <c r="M123" t="s">
        <v>3710</v>
      </c>
      <c r="N123" t="s">
        <v>3726</v>
      </c>
      <c r="R123" t="str">
        <v>Fodder Radish</v>
      </c>
    </row>
    <row r="124" spans="1:18" x14ac:dyDescent="0.35">
      <c r="A124" t="s">
        <v>4526</v>
      </c>
      <c r="B124" t="s">
        <v>4464</v>
      </c>
      <c r="C124" t="s">
        <v>4464</v>
      </c>
      <c r="D124" t="s">
        <v>762</v>
      </c>
      <c r="E124" t="s">
        <v>4527</v>
      </c>
      <c r="F124" t="s">
        <v>1037</v>
      </c>
      <c r="G124" t="s">
        <v>4528</v>
      </c>
      <c r="H124" t="s">
        <v>1057</v>
      </c>
      <c r="J124" t="s">
        <v>699</v>
      </c>
      <c r="K124" t="s">
        <v>689</v>
      </c>
      <c r="L124" t="s">
        <v>3551</v>
      </c>
      <c r="M124" t="s">
        <v>3710</v>
      </c>
      <c r="N124" t="s">
        <v>3726</v>
      </c>
      <c r="R124" t="str">
        <v>Fodder Tree</v>
      </c>
    </row>
    <row r="125" spans="1:18" x14ac:dyDescent="0.35">
      <c r="A125" t="s">
        <v>1038</v>
      </c>
      <c r="B125" t="s">
        <v>4464</v>
      </c>
      <c r="C125" t="s">
        <v>4464</v>
      </c>
      <c r="D125" t="s">
        <v>762</v>
      </c>
      <c r="E125" t="s">
        <v>1039</v>
      </c>
      <c r="F125" t="s">
        <v>1040</v>
      </c>
      <c r="G125" t="s">
        <v>694</v>
      </c>
      <c r="H125" t="s">
        <v>4523</v>
      </c>
      <c r="J125" t="s">
        <v>699</v>
      </c>
      <c r="K125" t="s">
        <v>689</v>
      </c>
      <c r="L125" t="s">
        <v>3551</v>
      </c>
      <c r="M125" t="s">
        <v>3710</v>
      </c>
      <c r="N125" t="s">
        <v>3726</v>
      </c>
      <c r="R125" t="str">
        <v>Fonio</v>
      </c>
    </row>
    <row r="126" spans="1:18" x14ac:dyDescent="0.35">
      <c r="A126" t="s">
        <v>4529</v>
      </c>
      <c r="B126" t="s">
        <v>4464</v>
      </c>
      <c r="C126" t="s">
        <v>4464</v>
      </c>
      <c r="D126" t="s">
        <v>762</v>
      </c>
      <c r="E126" t="s">
        <v>4530</v>
      </c>
      <c r="F126" t="s">
        <v>1040</v>
      </c>
      <c r="G126" t="s">
        <v>4528</v>
      </c>
      <c r="H126" t="s">
        <v>4523</v>
      </c>
      <c r="J126" t="s">
        <v>699</v>
      </c>
      <c r="K126" t="s">
        <v>689</v>
      </c>
      <c r="L126" t="s">
        <v>3551</v>
      </c>
      <c r="M126" t="s">
        <v>3710</v>
      </c>
      <c r="N126" t="s">
        <v>3726</v>
      </c>
      <c r="R126" t="str">
        <v>Garlic</v>
      </c>
    </row>
    <row r="127" spans="1:18" x14ac:dyDescent="0.35">
      <c r="A127" t="s">
        <v>1041</v>
      </c>
      <c r="B127" t="s">
        <v>4464</v>
      </c>
      <c r="C127" t="s">
        <v>4464</v>
      </c>
      <c r="D127" t="s">
        <v>762</v>
      </c>
      <c r="E127" t="s">
        <v>1042</v>
      </c>
      <c r="F127" t="s">
        <v>1042</v>
      </c>
      <c r="G127" t="s">
        <v>694</v>
      </c>
      <c r="H127" t="s">
        <v>1043</v>
      </c>
      <c r="J127" t="s">
        <v>699</v>
      </c>
      <c r="K127" t="s">
        <v>689</v>
      </c>
      <c r="L127" t="s">
        <v>3551</v>
      </c>
      <c r="M127" t="s">
        <v>3710</v>
      </c>
      <c r="N127" t="s">
        <v>3726</v>
      </c>
      <c r="R127" t="str">
        <v>Gazania krebsiana</v>
      </c>
    </row>
    <row r="128" spans="1:18" x14ac:dyDescent="0.35">
      <c r="A128" t="s">
        <v>1044</v>
      </c>
      <c r="B128" t="s">
        <v>4464</v>
      </c>
      <c r="C128" t="s">
        <v>4464</v>
      </c>
      <c r="D128" t="s">
        <v>762</v>
      </c>
      <c r="E128" t="s">
        <v>1045</v>
      </c>
      <c r="F128" t="s">
        <v>1045</v>
      </c>
      <c r="G128" t="s">
        <v>694</v>
      </c>
      <c r="H128" t="s">
        <v>4531</v>
      </c>
      <c r="J128" t="s">
        <v>699</v>
      </c>
      <c r="K128" t="s">
        <v>689</v>
      </c>
      <c r="L128" t="s">
        <v>3551</v>
      </c>
      <c r="M128" t="s">
        <v>3710</v>
      </c>
      <c r="N128" t="s">
        <v>3726</v>
      </c>
      <c r="R128" t="str">
        <v>Geranium incanum</v>
      </c>
    </row>
    <row r="129" spans="1:18" x14ac:dyDescent="0.35">
      <c r="A129" t="s">
        <v>1046</v>
      </c>
      <c r="B129" t="s">
        <v>4464</v>
      </c>
      <c r="C129" t="s">
        <v>4464</v>
      </c>
      <c r="D129" t="s">
        <v>762</v>
      </c>
      <c r="E129" t="s">
        <v>1047</v>
      </c>
      <c r="F129" t="s">
        <v>1047</v>
      </c>
      <c r="G129" t="s">
        <v>694</v>
      </c>
      <c r="H129" t="s">
        <v>1048</v>
      </c>
      <c r="J129" t="s">
        <v>699</v>
      </c>
      <c r="K129" t="s">
        <v>689</v>
      </c>
      <c r="L129" t="s">
        <v>3551</v>
      </c>
      <c r="M129" t="s">
        <v>3710</v>
      </c>
      <c r="N129" t="s">
        <v>3726</v>
      </c>
      <c r="R129" t="str">
        <v>Ginger</v>
      </c>
    </row>
    <row r="130" spans="1:18" x14ac:dyDescent="0.35">
      <c r="A130" t="s">
        <v>1049</v>
      </c>
      <c r="B130" t="s">
        <v>4464</v>
      </c>
      <c r="C130" t="s">
        <v>4464</v>
      </c>
      <c r="D130" t="s">
        <v>762</v>
      </c>
      <c r="E130" t="s">
        <v>1050</v>
      </c>
      <c r="F130" t="s">
        <v>1050</v>
      </c>
      <c r="G130" t="s">
        <v>694</v>
      </c>
      <c r="H130" t="s">
        <v>1051</v>
      </c>
      <c r="J130" t="s">
        <v>699</v>
      </c>
      <c r="K130" t="s">
        <v>689</v>
      </c>
      <c r="L130" t="s">
        <v>3551</v>
      </c>
      <c r="M130" t="s">
        <v>3710</v>
      </c>
      <c r="N130" t="s">
        <v>3726</v>
      </c>
      <c r="R130" t="str">
        <v>Glyricidia sepium</v>
      </c>
    </row>
    <row r="131" spans="1:18" x14ac:dyDescent="0.35">
      <c r="A131" t="s">
        <v>1052</v>
      </c>
      <c r="B131" t="s">
        <v>4464</v>
      </c>
      <c r="C131" t="s">
        <v>4464</v>
      </c>
      <c r="D131" t="s">
        <v>762</v>
      </c>
      <c r="E131" t="s">
        <v>1053</v>
      </c>
      <c r="F131" t="s">
        <v>1053</v>
      </c>
      <c r="G131" t="s">
        <v>694</v>
      </c>
      <c r="H131" t="s">
        <v>4532</v>
      </c>
      <c r="I131" t="s">
        <v>4533</v>
      </c>
      <c r="J131" t="s">
        <v>699</v>
      </c>
      <c r="K131" t="s">
        <v>689</v>
      </c>
      <c r="L131" t="s">
        <v>3551</v>
      </c>
      <c r="M131" t="s">
        <v>3710</v>
      </c>
      <c r="N131" t="s">
        <v>3726</v>
      </c>
      <c r="R131" t="str">
        <v>Gooseberry</v>
      </c>
    </row>
    <row r="132" spans="1:18" x14ac:dyDescent="0.35">
      <c r="A132" t="s">
        <v>1054</v>
      </c>
      <c r="B132" t="s">
        <v>4464</v>
      </c>
      <c r="C132" t="s">
        <v>4464</v>
      </c>
      <c r="D132" t="s">
        <v>762</v>
      </c>
      <c r="E132" t="s">
        <v>4534</v>
      </c>
      <c r="F132" t="s">
        <v>1053</v>
      </c>
      <c r="G132" t="s">
        <v>4528</v>
      </c>
      <c r="H132" t="s">
        <v>4532</v>
      </c>
      <c r="I132" t="s">
        <v>4535</v>
      </c>
      <c r="J132" t="s">
        <v>699</v>
      </c>
      <c r="K132" t="s">
        <v>689</v>
      </c>
      <c r="L132" t="s">
        <v>3551</v>
      </c>
      <c r="M132" t="s">
        <v>3710</v>
      </c>
      <c r="N132" t="s">
        <v>3726</v>
      </c>
      <c r="R132" t="str">
        <v>Grape</v>
      </c>
    </row>
    <row r="133" spans="1:18" x14ac:dyDescent="0.35">
      <c r="A133" t="s">
        <v>1055</v>
      </c>
      <c r="B133" t="s">
        <v>4464</v>
      </c>
      <c r="C133" t="s">
        <v>4464</v>
      </c>
      <c r="D133" t="s">
        <v>762</v>
      </c>
      <c r="E133" t="s">
        <v>1056</v>
      </c>
      <c r="F133" t="s">
        <v>1056</v>
      </c>
      <c r="G133" t="s">
        <v>694</v>
      </c>
      <c r="H133" t="s">
        <v>1057</v>
      </c>
      <c r="I133" t="s">
        <v>4536</v>
      </c>
      <c r="J133" t="s">
        <v>699</v>
      </c>
      <c r="K133" t="s">
        <v>689</v>
      </c>
      <c r="L133" t="s">
        <v>3551</v>
      </c>
      <c r="M133" t="s">
        <v>3710</v>
      </c>
      <c r="N133" t="s">
        <v>3726</v>
      </c>
      <c r="R133" t="str">
        <v>Grapefruit</v>
      </c>
    </row>
    <row r="134" spans="1:18" x14ac:dyDescent="0.35">
      <c r="A134" t="s">
        <v>1058</v>
      </c>
      <c r="B134" t="s">
        <v>4464</v>
      </c>
      <c r="C134" t="s">
        <v>4464</v>
      </c>
      <c r="D134" t="s">
        <v>762</v>
      </c>
      <c r="E134" t="s">
        <v>1059</v>
      </c>
      <c r="F134" t="s">
        <v>1059</v>
      </c>
      <c r="G134" t="s">
        <v>694</v>
      </c>
      <c r="H134" t="s">
        <v>1060</v>
      </c>
      <c r="J134" t="s">
        <v>699</v>
      </c>
      <c r="K134" t="s">
        <v>689</v>
      </c>
      <c r="L134" t="s">
        <v>3551</v>
      </c>
      <c r="M134" t="s">
        <v>3710</v>
      </c>
      <c r="N134" t="s">
        <v>3726</v>
      </c>
      <c r="R134" t="str">
        <v>Groundnut</v>
      </c>
    </row>
    <row r="135" spans="1:18" x14ac:dyDescent="0.35">
      <c r="A135" t="s">
        <v>1061</v>
      </c>
      <c r="B135" t="s">
        <v>4464</v>
      </c>
      <c r="C135" t="s">
        <v>4464</v>
      </c>
      <c r="D135" t="s">
        <v>762</v>
      </c>
      <c r="E135" t="s">
        <v>1062</v>
      </c>
      <c r="F135" t="s">
        <v>1062</v>
      </c>
      <c r="G135" t="s">
        <v>694</v>
      </c>
      <c r="H135" t="s">
        <v>1063</v>
      </c>
      <c r="I135" t="s">
        <v>4537</v>
      </c>
      <c r="J135" t="s">
        <v>699</v>
      </c>
      <c r="K135" t="s">
        <v>689</v>
      </c>
      <c r="L135" t="s">
        <v>3551</v>
      </c>
      <c r="M135" t="s">
        <v>3710</v>
      </c>
      <c r="N135" t="s">
        <v>3726</v>
      </c>
      <c r="R135" t="str">
        <v>Guar Gum</v>
      </c>
    </row>
    <row r="136" spans="1:18" x14ac:dyDescent="0.35">
      <c r="A136" t="s">
        <v>1064</v>
      </c>
      <c r="B136" t="s">
        <v>4464</v>
      </c>
      <c r="C136" t="s">
        <v>4464</v>
      </c>
      <c r="D136" t="s">
        <v>762</v>
      </c>
      <c r="E136" t="s">
        <v>1065</v>
      </c>
      <c r="F136" t="s">
        <v>1065</v>
      </c>
      <c r="G136" t="s">
        <v>694</v>
      </c>
      <c r="H136" t="s">
        <v>1066</v>
      </c>
      <c r="J136" t="s">
        <v>699</v>
      </c>
      <c r="K136" t="s">
        <v>689</v>
      </c>
      <c r="L136" t="s">
        <v>3551</v>
      </c>
      <c r="M136" t="s">
        <v>3710</v>
      </c>
      <c r="N136" t="s">
        <v>3726</v>
      </c>
      <c r="R136" t="str">
        <v>Guava</v>
      </c>
    </row>
    <row r="137" spans="1:18" x14ac:dyDescent="0.35">
      <c r="A137" t="s">
        <v>1067</v>
      </c>
      <c r="B137" t="s">
        <v>4464</v>
      </c>
      <c r="C137" t="s">
        <v>4464</v>
      </c>
      <c r="D137" t="s">
        <v>762</v>
      </c>
      <c r="E137" t="s">
        <v>1068</v>
      </c>
      <c r="F137" t="s">
        <v>1068</v>
      </c>
      <c r="G137" t="s">
        <v>694</v>
      </c>
      <c r="H137" t="s">
        <v>1850</v>
      </c>
      <c r="I137" t="s">
        <v>4538</v>
      </c>
      <c r="J137" t="s">
        <v>699</v>
      </c>
      <c r="K137" t="s">
        <v>689</v>
      </c>
      <c r="L137" t="s">
        <v>3551</v>
      </c>
      <c r="M137" t="s">
        <v>3710</v>
      </c>
      <c r="N137" t="s">
        <v>3726</v>
      </c>
      <c r="R137" t="str">
        <v>Guinea Grass</v>
      </c>
    </row>
    <row r="138" spans="1:18" x14ac:dyDescent="0.35">
      <c r="A138" t="s">
        <v>1069</v>
      </c>
      <c r="B138" t="s">
        <v>4464</v>
      </c>
      <c r="C138" t="s">
        <v>4464</v>
      </c>
      <c r="D138" t="s">
        <v>762</v>
      </c>
      <c r="E138" t="s">
        <v>1070</v>
      </c>
      <c r="F138" t="s">
        <v>1071</v>
      </c>
      <c r="G138" t="s">
        <v>694</v>
      </c>
      <c r="H138" t="s">
        <v>1072</v>
      </c>
      <c r="I138" t="s">
        <v>4539</v>
      </c>
      <c r="J138" t="s">
        <v>699</v>
      </c>
      <c r="K138" t="s">
        <v>689</v>
      </c>
      <c r="L138" t="s">
        <v>3551</v>
      </c>
      <c r="M138" t="s">
        <v>3710</v>
      </c>
      <c r="N138" t="s">
        <v>3726</v>
      </c>
      <c r="R138" t="str">
        <v>Gum Arabic</v>
      </c>
    </row>
    <row r="139" spans="1:18" x14ac:dyDescent="0.35">
      <c r="A139" t="s">
        <v>1073</v>
      </c>
      <c r="B139" t="s">
        <v>4464</v>
      </c>
      <c r="C139" t="s">
        <v>4464</v>
      </c>
      <c r="D139" t="s">
        <v>762</v>
      </c>
      <c r="E139" t="s">
        <v>1074</v>
      </c>
      <c r="F139" t="s">
        <v>1074</v>
      </c>
      <c r="G139" t="s">
        <v>694</v>
      </c>
      <c r="H139" t="s">
        <v>4540</v>
      </c>
      <c r="J139" t="s">
        <v>699</v>
      </c>
      <c r="K139" t="s">
        <v>689</v>
      </c>
      <c r="L139" t="s">
        <v>3551</v>
      </c>
      <c r="M139" t="s">
        <v>3710</v>
      </c>
      <c r="N139" t="s">
        <v>3726</v>
      </c>
      <c r="R139" t="str">
        <v>Hairy Vetch</v>
      </c>
    </row>
    <row r="140" spans="1:18" x14ac:dyDescent="0.35">
      <c r="A140" t="s">
        <v>1075</v>
      </c>
      <c r="B140" t="s">
        <v>4464</v>
      </c>
      <c r="C140" t="s">
        <v>4464</v>
      </c>
      <c r="D140" t="s">
        <v>762</v>
      </c>
      <c r="E140" t="s">
        <v>1076</v>
      </c>
      <c r="F140" t="s">
        <v>1077</v>
      </c>
      <c r="G140" t="s">
        <v>694</v>
      </c>
      <c r="H140" t="s">
        <v>1078</v>
      </c>
      <c r="J140" t="s">
        <v>699</v>
      </c>
      <c r="K140" t="s">
        <v>689</v>
      </c>
      <c r="L140" t="s">
        <v>3551</v>
      </c>
      <c r="M140" t="s">
        <v>3710</v>
      </c>
      <c r="N140" t="s">
        <v>3726</v>
      </c>
      <c r="R140" t="str">
        <v>Hazelnut</v>
      </c>
    </row>
    <row r="141" spans="1:18" x14ac:dyDescent="0.35">
      <c r="A141" t="s">
        <v>1396</v>
      </c>
      <c r="B141" t="s">
        <v>4464</v>
      </c>
      <c r="C141" t="s">
        <v>4464</v>
      </c>
      <c r="D141" t="s">
        <v>762</v>
      </c>
      <c r="E141" t="s">
        <v>1397</v>
      </c>
      <c r="F141" t="s">
        <v>1397</v>
      </c>
      <c r="G141" t="s">
        <v>694</v>
      </c>
      <c r="H141" t="s">
        <v>1398</v>
      </c>
      <c r="J141" t="s">
        <v>699</v>
      </c>
      <c r="K141" t="s">
        <v>689</v>
      </c>
      <c r="L141" t="s">
        <v>3551</v>
      </c>
      <c r="M141" t="s">
        <v>3710</v>
      </c>
      <c r="N141" t="s">
        <v>3726</v>
      </c>
      <c r="R141" t="str">
        <v>Helichrysum petiolare</v>
      </c>
    </row>
    <row r="142" spans="1:18" x14ac:dyDescent="0.35">
      <c r="A142" t="s">
        <v>1420</v>
      </c>
      <c r="B142" t="s">
        <v>4464</v>
      </c>
      <c r="C142" t="s">
        <v>4464</v>
      </c>
      <c r="D142" t="s">
        <v>762</v>
      </c>
      <c r="E142" t="s">
        <v>1421</v>
      </c>
      <c r="F142" t="s">
        <v>1422</v>
      </c>
      <c r="G142" t="s">
        <v>694</v>
      </c>
      <c r="H142" t="s">
        <v>1423</v>
      </c>
      <c r="J142" t="s">
        <v>699</v>
      </c>
      <c r="K142" t="s">
        <v>689</v>
      </c>
      <c r="L142" t="s">
        <v>3551</v>
      </c>
      <c r="M142" t="s">
        <v>3710</v>
      </c>
      <c r="N142" t="s">
        <v>3726</v>
      </c>
      <c r="R142" t="str">
        <v>Heliophyla coronopifolia</v>
      </c>
    </row>
    <row r="143" spans="1:18" x14ac:dyDescent="0.35">
      <c r="A143" t="s">
        <v>1500</v>
      </c>
      <c r="B143" t="s">
        <v>4464</v>
      </c>
      <c r="C143" t="s">
        <v>4464</v>
      </c>
      <c r="D143" t="s">
        <v>762</v>
      </c>
      <c r="E143" t="s">
        <v>1501</v>
      </c>
      <c r="F143" t="s">
        <v>1501</v>
      </c>
      <c r="G143" t="s">
        <v>694</v>
      </c>
      <c r="H143" t="s">
        <v>637</v>
      </c>
      <c r="J143" t="s">
        <v>699</v>
      </c>
      <c r="K143" t="s">
        <v>689</v>
      </c>
      <c r="L143" t="s">
        <v>3551</v>
      </c>
      <c r="M143" t="s">
        <v>3710</v>
      </c>
      <c r="N143" t="s">
        <v>3726</v>
      </c>
      <c r="R143" t="str">
        <v>Hemp</v>
      </c>
    </row>
    <row r="144" spans="1:18" x14ac:dyDescent="0.35">
      <c r="A144" t="s">
        <v>3699</v>
      </c>
      <c r="B144" t="s">
        <v>4464</v>
      </c>
      <c r="C144" t="s">
        <v>4464</v>
      </c>
      <c r="D144" t="s">
        <v>762</v>
      </c>
      <c r="E144" t="s">
        <v>13716</v>
      </c>
      <c r="F144" t="s">
        <v>13716</v>
      </c>
      <c r="G144" t="s">
        <v>694</v>
      </c>
      <c r="H144" t="s">
        <v>13717</v>
      </c>
      <c r="J144" t="s">
        <v>699</v>
      </c>
      <c r="K144" t="s">
        <v>689</v>
      </c>
      <c r="L144" t="s">
        <v>3551</v>
      </c>
      <c r="M144" t="s">
        <v>3710</v>
      </c>
      <c r="N144" t="s">
        <v>3726</v>
      </c>
      <c r="R144" t="str">
        <v>Hermannia pinnata</v>
      </c>
    </row>
    <row r="145" spans="1:18" x14ac:dyDescent="0.35">
      <c r="A145" t="s">
        <v>13718</v>
      </c>
      <c r="B145" t="s">
        <v>4464</v>
      </c>
      <c r="C145" t="s">
        <v>4464</v>
      </c>
      <c r="D145" t="s">
        <v>762</v>
      </c>
      <c r="E145" t="s">
        <v>13719</v>
      </c>
      <c r="F145" t="s">
        <v>13719</v>
      </c>
      <c r="G145" t="s">
        <v>694</v>
      </c>
      <c r="H145" t="s">
        <v>13720</v>
      </c>
      <c r="J145" t="s">
        <v>699</v>
      </c>
      <c r="K145" t="s">
        <v>689</v>
      </c>
      <c r="L145" t="s">
        <v>3551</v>
      </c>
      <c r="M145" t="s">
        <v>3710</v>
      </c>
      <c r="N145" t="s">
        <v>3726</v>
      </c>
      <c r="R145" t="str">
        <v>Hibiscus</v>
      </c>
    </row>
    <row r="146" spans="1:18" x14ac:dyDescent="0.35">
      <c r="A146" t="s">
        <v>13721</v>
      </c>
      <c r="B146" t="s">
        <v>4464</v>
      </c>
      <c r="C146" t="s">
        <v>4464</v>
      </c>
      <c r="D146" t="s">
        <v>762</v>
      </c>
      <c r="E146" t="s">
        <v>13722</v>
      </c>
      <c r="F146" t="s">
        <v>13723</v>
      </c>
      <c r="G146" t="s">
        <v>694</v>
      </c>
      <c r="H146" t="s">
        <v>13724</v>
      </c>
      <c r="J146" t="s">
        <v>699</v>
      </c>
      <c r="K146" t="s">
        <v>689</v>
      </c>
      <c r="L146" t="s">
        <v>3551</v>
      </c>
      <c r="M146" t="s">
        <v>3710</v>
      </c>
      <c r="N146" t="s">
        <v>3726</v>
      </c>
      <c r="R146" t="str">
        <v>Hops</v>
      </c>
    </row>
    <row r="147" spans="1:18" x14ac:dyDescent="0.35">
      <c r="A147" t="s">
        <v>1208</v>
      </c>
      <c r="B147" t="s">
        <v>4464</v>
      </c>
      <c r="C147" t="s">
        <v>4464</v>
      </c>
      <c r="D147" t="s">
        <v>774</v>
      </c>
      <c r="E147" t="s">
        <v>1209</v>
      </c>
      <c r="F147" t="s">
        <v>1210</v>
      </c>
      <c r="G147" t="s">
        <v>715</v>
      </c>
      <c r="H147" t="s">
        <v>4488</v>
      </c>
      <c r="J147" t="s">
        <v>689</v>
      </c>
      <c r="K147" t="s">
        <v>689</v>
      </c>
      <c r="L147" t="s">
        <v>1538</v>
      </c>
      <c r="M147" t="s">
        <v>1539</v>
      </c>
      <c r="N147" t="s">
        <v>1540</v>
      </c>
      <c r="R147" t="str">
        <v>Horsegram</v>
      </c>
    </row>
    <row r="148" spans="1:18" x14ac:dyDescent="0.35">
      <c r="A148" t="s">
        <v>13725</v>
      </c>
      <c r="B148" t="s">
        <v>4464</v>
      </c>
      <c r="C148" t="s">
        <v>4464</v>
      </c>
      <c r="D148" t="s">
        <v>774</v>
      </c>
      <c r="E148" t="s">
        <v>13726</v>
      </c>
      <c r="F148" t="s">
        <v>13726</v>
      </c>
      <c r="G148" t="s">
        <v>772</v>
      </c>
      <c r="H148" t="s">
        <v>13727</v>
      </c>
      <c r="J148" t="s">
        <v>689</v>
      </c>
      <c r="K148" t="s">
        <v>689</v>
      </c>
      <c r="L148" t="s">
        <v>1538</v>
      </c>
      <c r="M148" t="s">
        <v>1539</v>
      </c>
      <c r="N148" t="s">
        <v>1540</v>
      </c>
      <c r="R148" t="str">
        <v>Huckleberry</v>
      </c>
    </row>
    <row r="149" spans="1:18" x14ac:dyDescent="0.35">
      <c r="A149" t="s">
        <v>1211</v>
      </c>
      <c r="B149" t="s">
        <v>4464</v>
      </c>
      <c r="C149" t="s">
        <v>4464</v>
      </c>
      <c r="D149" t="s">
        <v>774</v>
      </c>
      <c r="E149" t="s">
        <v>1212</v>
      </c>
      <c r="F149" t="s">
        <v>1213</v>
      </c>
      <c r="G149" t="s">
        <v>4541</v>
      </c>
      <c r="H149" t="s">
        <v>1214</v>
      </c>
      <c r="J149" t="s">
        <v>689</v>
      </c>
      <c r="K149" t="s">
        <v>689</v>
      </c>
      <c r="L149" t="s">
        <v>1538</v>
      </c>
      <c r="M149" t="s">
        <v>1539</v>
      </c>
      <c r="N149" t="s">
        <v>1540</v>
      </c>
      <c r="R149" t="str">
        <v>Hyptis spicigera</v>
      </c>
    </row>
    <row r="150" spans="1:18" x14ac:dyDescent="0.35">
      <c r="A150" t="s">
        <v>1215</v>
      </c>
      <c r="B150" t="s">
        <v>4464</v>
      </c>
      <c r="C150" t="s">
        <v>4464</v>
      </c>
      <c r="D150" t="s">
        <v>774</v>
      </c>
      <c r="E150" t="s">
        <v>1216</v>
      </c>
      <c r="F150" t="s">
        <v>1216</v>
      </c>
      <c r="G150" t="s">
        <v>4541</v>
      </c>
      <c r="H150" t="s">
        <v>1217</v>
      </c>
      <c r="J150" t="s">
        <v>689</v>
      </c>
      <c r="K150" t="s">
        <v>689</v>
      </c>
      <c r="L150" t="s">
        <v>1538</v>
      </c>
      <c r="M150" t="s">
        <v>1539</v>
      </c>
      <c r="N150" t="s">
        <v>1540</v>
      </c>
      <c r="R150" t="str">
        <v>Indian Pea</v>
      </c>
    </row>
    <row r="151" spans="1:18" x14ac:dyDescent="0.35">
      <c r="A151" t="s">
        <v>1218</v>
      </c>
      <c r="B151" t="s">
        <v>4464</v>
      </c>
      <c r="C151" t="s">
        <v>4464</v>
      </c>
      <c r="D151" t="s">
        <v>774</v>
      </c>
      <c r="E151" t="s">
        <v>1219</v>
      </c>
      <c r="F151" t="s">
        <v>1219</v>
      </c>
      <c r="G151" t="s">
        <v>4541</v>
      </c>
      <c r="H151" t="s">
        <v>1220</v>
      </c>
      <c r="J151" t="s">
        <v>689</v>
      </c>
      <c r="K151" t="s">
        <v>689</v>
      </c>
      <c r="L151" t="s">
        <v>1538</v>
      </c>
      <c r="M151" t="s">
        <v>1539</v>
      </c>
      <c r="N151" t="s">
        <v>1540</v>
      </c>
      <c r="R151" t="str">
        <v>Jack Bean</v>
      </c>
    </row>
    <row r="152" spans="1:18" x14ac:dyDescent="0.35">
      <c r="A152" t="s">
        <v>1221</v>
      </c>
      <c r="B152" t="s">
        <v>4464</v>
      </c>
      <c r="C152" t="s">
        <v>4464</v>
      </c>
      <c r="D152" t="s">
        <v>774</v>
      </c>
      <c r="E152" t="s">
        <v>1222</v>
      </c>
      <c r="F152" t="s">
        <v>1223</v>
      </c>
      <c r="G152" t="s">
        <v>4541</v>
      </c>
      <c r="H152" t="s">
        <v>1224</v>
      </c>
      <c r="J152" t="s">
        <v>689</v>
      </c>
      <c r="K152" t="s">
        <v>689</v>
      </c>
      <c r="L152" t="s">
        <v>1538</v>
      </c>
      <c r="M152" t="s">
        <v>1539</v>
      </c>
      <c r="N152" t="s">
        <v>1540</v>
      </c>
      <c r="R152" t="str">
        <v>Jatropha</v>
      </c>
    </row>
    <row r="153" spans="1:18" x14ac:dyDescent="0.35">
      <c r="A153" t="s">
        <v>1225</v>
      </c>
      <c r="B153" t="s">
        <v>4464</v>
      </c>
      <c r="C153" t="s">
        <v>4464</v>
      </c>
      <c r="D153" t="s">
        <v>774</v>
      </c>
      <c r="E153" t="s">
        <v>1226</v>
      </c>
      <c r="F153" t="s">
        <v>1226</v>
      </c>
      <c r="G153" t="s">
        <v>4541</v>
      </c>
      <c r="H153" t="s">
        <v>4542</v>
      </c>
      <c r="J153" t="s">
        <v>689</v>
      </c>
      <c r="K153" t="s">
        <v>689</v>
      </c>
      <c r="L153" t="s">
        <v>1538</v>
      </c>
      <c r="M153" t="s">
        <v>1539</v>
      </c>
      <c r="N153" t="s">
        <v>1540</v>
      </c>
      <c r="R153" t="str">
        <v>Jointvetche</v>
      </c>
    </row>
    <row r="154" spans="1:18" x14ac:dyDescent="0.35">
      <c r="A154" t="s">
        <v>1227</v>
      </c>
      <c r="B154" t="s">
        <v>4464</v>
      </c>
      <c r="C154" t="s">
        <v>4464</v>
      </c>
      <c r="D154" t="s">
        <v>774</v>
      </c>
      <c r="E154" t="s">
        <v>1228</v>
      </c>
      <c r="F154" t="s">
        <v>1229</v>
      </c>
      <c r="G154" t="s">
        <v>4541</v>
      </c>
      <c r="H154" t="s">
        <v>4543</v>
      </c>
      <c r="J154" t="s">
        <v>689</v>
      </c>
      <c r="K154" t="s">
        <v>689</v>
      </c>
      <c r="L154" t="s">
        <v>1538</v>
      </c>
      <c r="M154" t="s">
        <v>1539</v>
      </c>
      <c r="N154" t="s">
        <v>1540</v>
      </c>
      <c r="R154" t="str">
        <v>Jojoba</v>
      </c>
    </row>
    <row r="155" spans="1:18" x14ac:dyDescent="0.35">
      <c r="A155" t="s">
        <v>13728</v>
      </c>
      <c r="B155" t="s">
        <v>4464</v>
      </c>
      <c r="C155" t="s">
        <v>4464</v>
      </c>
      <c r="D155" t="s">
        <v>774</v>
      </c>
      <c r="E155" t="s">
        <v>13729</v>
      </c>
      <c r="F155" t="s">
        <v>13729</v>
      </c>
      <c r="G155" t="s">
        <v>4541</v>
      </c>
      <c r="H155" t="s">
        <v>13730</v>
      </c>
      <c r="J155" t="s">
        <v>689</v>
      </c>
      <c r="K155" t="s">
        <v>689</v>
      </c>
      <c r="L155" t="s">
        <v>1538</v>
      </c>
      <c r="M155" t="s">
        <v>1539</v>
      </c>
      <c r="N155" t="s">
        <v>1540</v>
      </c>
      <c r="R155" t="str">
        <v>Jujube</v>
      </c>
    </row>
    <row r="156" spans="1:18" x14ac:dyDescent="0.35">
      <c r="A156" t="s">
        <v>1170</v>
      </c>
      <c r="B156" t="s">
        <v>4464</v>
      </c>
      <c r="C156" t="s">
        <v>4464</v>
      </c>
      <c r="D156" t="s">
        <v>781</v>
      </c>
      <c r="E156" t="s">
        <v>1171</v>
      </c>
      <c r="F156" t="s">
        <v>1171</v>
      </c>
      <c r="G156" t="s">
        <v>715</v>
      </c>
      <c r="H156" t="s">
        <v>1172</v>
      </c>
      <c r="J156" t="s">
        <v>689</v>
      </c>
      <c r="K156" t="s">
        <v>689</v>
      </c>
      <c r="L156" t="s">
        <v>1538</v>
      </c>
      <c r="M156" t="s">
        <v>1539</v>
      </c>
      <c r="N156" t="s">
        <v>1540</v>
      </c>
      <c r="R156" t="str">
        <v>Jute Mallow</v>
      </c>
    </row>
    <row r="157" spans="1:18" x14ac:dyDescent="0.35">
      <c r="A157" t="s">
        <v>1173</v>
      </c>
      <c r="B157" t="s">
        <v>4464</v>
      </c>
      <c r="C157" t="s">
        <v>4464</v>
      </c>
      <c r="D157" t="s">
        <v>781</v>
      </c>
      <c r="E157" t="s">
        <v>1174</v>
      </c>
      <c r="F157" t="s">
        <v>1174</v>
      </c>
      <c r="G157" t="s">
        <v>694</v>
      </c>
      <c r="H157" t="s">
        <v>4544</v>
      </c>
      <c r="J157" t="s">
        <v>689</v>
      </c>
      <c r="K157" t="s">
        <v>689</v>
      </c>
      <c r="L157" t="s">
        <v>1538</v>
      </c>
      <c r="M157" t="s">
        <v>1539</v>
      </c>
      <c r="N157" t="s">
        <v>1540</v>
      </c>
      <c r="R157" t="str">
        <v>Kale</v>
      </c>
    </row>
    <row r="158" spans="1:18" x14ac:dyDescent="0.35">
      <c r="A158" t="s">
        <v>1175</v>
      </c>
      <c r="B158" t="s">
        <v>4464</v>
      </c>
      <c r="C158" t="s">
        <v>4464</v>
      </c>
      <c r="D158" t="s">
        <v>781</v>
      </c>
      <c r="E158" t="s">
        <v>1176</v>
      </c>
      <c r="F158" t="s">
        <v>1176</v>
      </c>
      <c r="G158" t="s">
        <v>1177</v>
      </c>
      <c r="H158" t="s">
        <v>4545</v>
      </c>
      <c r="J158" t="s">
        <v>689</v>
      </c>
      <c r="K158" t="s">
        <v>699</v>
      </c>
      <c r="L158" t="s">
        <v>3669</v>
      </c>
      <c r="M158" t="s">
        <v>3724</v>
      </c>
      <c r="N158" t="s">
        <v>3727</v>
      </c>
      <c r="R158" t="str">
        <v>Kapok</v>
      </c>
    </row>
    <row r="159" spans="1:18" x14ac:dyDescent="0.35">
      <c r="A159" t="s">
        <v>1178</v>
      </c>
      <c r="B159" t="s">
        <v>4464</v>
      </c>
      <c r="C159" t="s">
        <v>4464</v>
      </c>
      <c r="D159" t="s">
        <v>781</v>
      </c>
      <c r="E159" t="s">
        <v>1179</v>
      </c>
      <c r="F159" t="s">
        <v>1179</v>
      </c>
      <c r="G159" t="s">
        <v>740</v>
      </c>
      <c r="H159" t="s">
        <v>1180</v>
      </c>
      <c r="J159" t="s">
        <v>689</v>
      </c>
      <c r="K159" t="s">
        <v>689</v>
      </c>
      <c r="L159" t="s">
        <v>1538</v>
      </c>
      <c r="M159" t="s">
        <v>1539</v>
      </c>
      <c r="N159" t="s">
        <v>1540</v>
      </c>
      <c r="R159" t="str">
        <v>Khat</v>
      </c>
    </row>
    <row r="160" spans="1:18" x14ac:dyDescent="0.35">
      <c r="A160" t="s">
        <v>1181</v>
      </c>
      <c r="B160" t="s">
        <v>4464</v>
      </c>
      <c r="C160" t="s">
        <v>4464</v>
      </c>
      <c r="D160" t="s">
        <v>781</v>
      </c>
      <c r="E160" t="s">
        <v>1182</v>
      </c>
      <c r="F160" t="s">
        <v>1183</v>
      </c>
      <c r="G160" t="s">
        <v>694</v>
      </c>
      <c r="H160" t="s">
        <v>1184</v>
      </c>
      <c r="J160" t="s">
        <v>689</v>
      </c>
      <c r="K160" t="s">
        <v>689</v>
      </c>
      <c r="L160" t="s">
        <v>1538</v>
      </c>
      <c r="M160" t="s">
        <v>1539</v>
      </c>
      <c r="N160" t="s">
        <v>1540</v>
      </c>
      <c r="R160" t="str">
        <v>Kikuyu Grass</v>
      </c>
    </row>
    <row r="161" spans="1:18" x14ac:dyDescent="0.35">
      <c r="A161" t="s">
        <v>1185</v>
      </c>
      <c r="B161" t="s">
        <v>4464</v>
      </c>
      <c r="C161" t="s">
        <v>4464</v>
      </c>
      <c r="D161" t="s">
        <v>781</v>
      </c>
      <c r="E161" t="s">
        <v>1186</v>
      </c>
      <c r="F161" t="s">
        <v>1186</v>
      </c>
      <c r="G161" t="s">
        <v>694</v>
      </c>
      <c r="H161" t="s">
        <v>1187</v>
      </c>
      <c r="J161" t="s">
        <v>689</v>
      </c>
      <c r="K161" t="s">
        <v>689</v>
      </c>
      <c r="L161" t="s">
        <v>1538</v>
      </c>
      <c r="M161" t="s">
        <v>1539</v>
      </c>
      <c r="N161" t="s">
        <v>1540</v>
      </c>
      <c r="R161" t="str">
        <v>Kiwifruit</v>
      </c>
    </row>
    <row r="162" spans="1:18" x14ac:dyDescent="0.35">
      <c r="A162" t="s">
        <v>1188</v>
      </c>
      <c r="B162" t="s">
        <v>4464</v>
      </c>
      <c r="C162" t="s">
        <v>4464</v>
      </c>
      <c r="D162" t="s">
        <v>781</v>
      </c>
      <c r="E162" t="s">
        <v>1189</v>
      </c>
      <c r="F162" t="s">
        <v>1189</v>
      </c>
      <c r="G162" t="s">
        <v>1190</v>
      </c>
      <c r="H162" t="s">
        <v>1191</v>
      </c>
      <c r="J162" t="s">
        <v>689</v>
      </c>
      <c r="K162" t="s">
        <v>689</v>
      </c>
      <c r="L162" t="s">
        <v>1538</v>
      </c>
      <c r="M162" t="s">
        <v>1539</v>
      </c>
      <c r="N162" t="s">
        <v>1540</v>
      </c>
      <c r="R162" t="str">
        <v>Kola Nut</v>
      </c>
    </row>
    <row r="163" spans="1:18" x14ac:dyDescent="0.35">
      <c r="A163" t="s">
        <v>1192</v>
      </c>
      <c r="B163" t="s">
        <v>4464</v>
      </c>
      <c r="C163" t="s">
        <v>4464</v>
      </c>
      <c r="D163" t="s">
        <v>781</v>
      </c>
      <c r="E163" t="s">
        <v>1193</v>
      </c>
      <c r="F163" t="s">
        <v>1193</v>
      </c>
      <c r="G163" t="s">
        <v>1194</v>
      </c>
      <c r="H163" t="s">
        <v>1195</v>
      </c>
      <c r="J163" t="s">
        <v>689</v>
      </c>
      <c r="K163" t="s">
        <v>689</v>
      </c>
      <c r="L163" t="s">
        <v>1538</v>
      </c>
      <c r="M163" t="s">
        <v>1539</v>
      </c>
      <c r="N163" t="s">
        <v>1540</v>
      </c>
      <c r="R163" t="str">
        <v>Lablab</v>
      </c>
    </row>
    <row r="164" spans="1:18" x14ac:dyDescent="0.35">
      <c r="A164" t="s">
        <v>1196</v>
      </c>
      <c r="B164" t="s">
        <v>4464</v>
      </c>
      <c r="C164" t="s">
        <v>4464</v>
      </c>
      <c r="D164" t="s">
        <v>781</v>
      </c>
      <c r="E164" t="s">
        <v>4546</v>
      </c>
      <c r="F164" t="s">
        <v>1197</v>
      </c>
      <c r="G164" t="s">
        <v>694</v>
      </c>
      <c r="H164" t="s">
        <v>4547</v>
      </c>
      <c r="J164" t="s">
        <v>689</v>
      </c>
      <c r="K164" t="s">
        <v>689</v>
      </c>
      <c r="L164" t="s">
        <v>1538</v>
      </c>
      <c r="M164" t="s">
        <v>1539</v>
      </c>
      <c r="N164" t="s">
        <v>1540</v>
      </c>
      <c r="R164" t="str">
        <v>Lampranthus multiradiatus</v>
      </c>
    </row>
    <row r="165" spans="1:18" x14ac:dyDescent="0.35">
      <c r="A165" t="s">
        <v>4548</v>
      </c>
      <c r="B165" t="s">
        <v>4464</v>
      </c>
      <c r="C165" t="s">
        <v>4464</v>
      </c>
      <c r="D165" t="s">
        <v>781</v>
      </c>
      <c r="E165" t="s">
        <v>4549</v>
      </c>
      <c r="F165" t="s">
        <v>1197</v>
      </c>
      <c r="G165" t="s">
        <v>715</v>
      </c>
      <c r="H165" t="s">
        <v>4547</v>
      </c>
      <c r="J165" t="s">
        <v>689</v>
      </c>
      <c r="K165" t="s">
        <v>689</v>
      </c>
      <c r="L165" t="s">
        <v>1538</v>
      </c>
      <c r="M165" t="s">
        <v>1539</v>
      </c>
      <c r="N165" t="s">
        <v>1540</v>
      </c>
      <c r="R165" t="str">
        <v>Leeks</v>
      </c>
    </row>
    <row r="166" spans="1:18" x14ac:dyDescent="0.35">
      <c r="A166" t="s">
        <v>1198</v>
      </c>
      <c r="B166" t="s">
        <v>4464</v>
      </c>
      <c r="C166" t="s">
        <v>4464</v>
      </c>
      <c r="D166" t="s">
        <v>781</v>
      </c>
      <c r="E166" t="s">
        <v>1199</v>
      </c>
      <c r="F166" t="s">
        <v>1199</v>
      </c>
      <c r="G166" t="s">
        <v>688</v>
      </c>
      <c r="H166" t="s">
        <v>4550</v>
      </c>
      <c r="J166" t="s">
        <v>689</v>
      </c>
      <c r="K166" t="s">
        <v>689</v>
      </c>
      <c r="L166" t="s">
        <v>1538</v>
      </c>
      <c r="M166" t="s">
        <v>1539</v>
      </c>
      <c r="N166" t="s">
        <v>1540</v>
      </c>
      <c r="R166" t="str">
        <v>Lemon</v>
      </c>
    </row>
    <row r="167" spans="1:18" x14ac:dyDescent="0.35">
      <c r="A167" t="s">
        <v>1200</v>
      </c>
      <c r="B167" t="s">
        <v>4464</v>
      </c>
      <c r="C167" t="s">
        <v>4464</v>
      </c>
      <c r="D167" t="s">
        <v>781</v>
      </c>
      <c r="E167" t="s">
        <v>1201</v>
      </c>
      <c r="F167" t="s">
        <v>1202</v>
      </c>
      <c r="G167" t="s">
        <v>715</v>
      </c>
      <c r="H167" t="s">
        <v>1203</v>
      </c>
      <c r="J167" t="s">
        <v>689</v>
      </c>
      <c r="K167" t="s">
        <v>699</v>
      </c>
      <c r="L167" t="s">
        <v>3669</v>
      </c>
      <c r="M167" t="s">
        <v>3724</v>
      </c>
      <c r="N167" t="s">
        <v>3727</v>
      </c>
      <c r="R167" t="str">
        <v>Lentil</v>
      </c>
    </row>
    <row r="168" spans="1:18" x14ac:dyDescent="0.35">
      <c r="A168" t="s">
        <v>1204</v>
      </c>
      <c r="B168" t="s">
        <v>4464</v>
      </c>
      <c r="C168" t="s">
        <v>4464</v>
      </c>
      <c r="D168" t="s">
        <v>781</v>
      </c>
      <c r="E168" t="s">
        <v>1205</v>
      </c>
      <c r="F168" t="s">
        <v>1205</v>
      </c>
      <c r="G168" t="s">
        <v>4541</v>
      </c>
      <c r="H168" t="s">
        <v>4551</v>
      </c>
      <c r="J168" t="s">
        <v>689</v>
      </c>
      <c r="K168" t="s">
        <v>699</v>
      </c>
      <c r="L168" t="s">
        <v>3669</v>
      </c>
      <c r="M168" t="s">
        <v>3724</v>
      </c>
      <c r="N168" t="s">
        <v>3727</v>
      </c>
      <c r="R168" t="str">
        <v>Lessertia frutescens</v>
      </c>
    </row>
    <row r="169" spans="1:18" x14ac:dyDescent="0.35">
      <c r="A169" t="s">
        <v>1206</v>
      </c>
      <c r="B169" t="s">
        <v>4464</v>
      </c>
      <c r="C169" t="s">
        <v>4464</v>
      </c>
      <c r="D169" t="s">
        <v>781</v>
      </c>
      <c r="E169" t="s">
        <v>1207</v>
      </c>
      <c r="F169" t="s">
        <v>1207</v>
      </c>
      <c r="G169" t="s">
        <v>715</v>
      </c>
      <c r="H169" t="s">
        <v>4552</v>
      </c>
      <c r="J169" t="s">
        <v>689</v>
      </c>
      <c r="K169" t="s">
        <v>689</v>
      </c>
      <c r="L169" t="s">
        <v>1538</v>
      </c>
      <c r="M169" t="s">
        <v>1539</v>
      </c>
      <c r="N169" t="s">
        <v>1540</v>
      </c>
      <c r="R169" t="str">
        <v>Lettuce</v>
      </c>
    </row>
    <row r="170" spans="1:18" x14ac:dyDescent="0.35">
      <c r="A170" t="s">
        <v>4553</v>
      </c>
      <c r="B170" t="s">
        <v>4464</v>
      </c>
      <c r="C170" t="s">
        <v>4464</v>
      </c>
      <c r="D170" t="s">
        <v>781</v>
      </c>
      <c r="E170" t="s">
        <v>4554</v>
      </c>
      <c r="F170" t="s">
        <v>1355</v>
      </c>
      <c r="G170" t="s">
        <v>706</v>
      </c>
      <c r="H170" t="s">
        <v>1356</v>
      </c>
      <c r="J170" t="s">
        <v>689</v>
      </c>
      <c r="K170" t="s">
        <v>689</v>
      </c>
      <c r="L170" t="s">
        <v>1538</v>
      </c>
      <c r="M170" t="s">
        <v>1539</v>
      </c>
      <c r="N170" t="s">
        <v>1540</v>
      </c>
      <c r="R170" t="str">
        <v>Leucaena leucocephala</v>
      </c>
    </row>
    <row r="171" spans="1:18" x14ac:dyDescent="0.35">
      <c r="A171" t="s">
        <v>1357</v>
      </c>
      <c r="B171" t="s">
        <v>4464</v>
      </c>
      <c r="C171" t="s">
        <v>4464</v>
      </c>
      <c r="D171" t="s">
        <v>781</v>
      </c>
      <c r="E171" t="s">
        <v>4555</v>
      </c>
      <c r="F171" t="s">
        <v>1355</v>
      </c>
      <c r="G171" t="s">
        <v>688</v>
      </c>
      <c r="H171" t="s">
        <v>1356</v>
      </c>
      <c r="J171" t="s">
        <v>689</v>
      </c>
      <c r="K171" t="s">
        <v>689</v>
      </c>
      <c r="L171" t="s">
        <v>1538</v>
      </c>
      <c r="M171" t="s">
        <v>1539</v>
      </c>
      <c r="N171" t="s">
        <v>1540</v>
      </c>
      <c r="R171" t="str">
        <v>Linseed</v>
      </c>
    </row>
    <row r="172" spans="1:18" x14ac:dyDescent="0.35">
      <c r="A172" t="s">
        <v>1354</v>
      </c>
      <c r="B172" t="s">
        <v>4464</v>
      </c>
      <c r="C172" t="s">
        <v>4464</v>
      </c>
      <c r="D172" t="s">
        <v>781</v>
      </c>
      <c r="E172" t="s">
        <v>4556</v>
      </c>
      <c r="F172" t="s">
        <v>1355</v>
      </c>
      <c r="G172" t="s">
        <v>694</v>
      </c>
      <c r="H172" t="s">
        <v>1356</v>
      </c>
      <c r="J172" t="s">
        <v>689</v>
      </c>
      <c r="K172" t="s">
        <v>689</v>
      </c>
      <c r="L172" t="s">
        <v>1538</v>
      </c>
      <c r="M172" t="s">
        <v>1539</v>
      </c>
      <c r="N172" t="s">
        <v>1540</v>
      </c>
      <c r="R172" t="str">
        <v>Long Bean</v>
      </c>
    </row>
    <row r="173" spans="1:18" x14ac:dyDescent="0.35">
      <c r="A173" t="s">
        <v>4557</v>
      </c>
      <c r="B173" t="s">
        <v>4464</v>
      </c>
      <c r="C173" t="s">
        <v>4464</v>
      </c>
      <c r="D173" t="s">
        <v>781</v>
      </c>
      <c r="E173" t="s">
        <v>4558</v>
      </c>
      <c r="F173" t="s">
        <v>1267</v>
      </c>
      <c r="G173" t="s">
        <v>706</v>
      </c>
      <c r="H173" t="s">
        <v>1269</v>
      </c>
      <c r="J173" t="s">
        <v>689</v>
      </c>
      <c r="K173" t="s">
        <v>689</v>
      </c>
      <c r="L173" t="s">
        <v>1538</v>
      </c>
      <c r="M173" t="s">
        <v>1539</v>
      </c>
      <c r="N173" t="s">
        <v>1540</v>
      </c>
      <c r="R173" t="str">
        <v>Lupin</v>
      </c>
    </row>
    <row r="174" spans="1:18" x14ac:dyDescent="0.35">
      <c r="A174" t="s">
        <v>4559</v>
      </c>
      <c r="B174" t="s">
        <v>4464</v>
      </c>
      <c r="C174" t="s">
        <v>4464</v>
      </c>
      <c r="D174" t="s">
        <v>781</v>
      </c>
      <c r="E174" t="s">
        <v>4560</v>
      </c>
      <c r="F174" t="s">
        <v>1267</v>
      </c>
      <c r="G174" t="s">
        <v>694</v>
      </c>
      <c r="H174" t="s">
        <v>1269</v>
      </c>
      <c r="J174" t="s">
        <v>689</v>
      </c>
      <c r="K174" t="s">
        <v>689</v>
      </c>
      <c r="L174" t="s">
        <v>1538</v>
      </c>
      <c r="M174" t="s">
        <v>1539</v>
      </c>
      <c r="N174" t="s">
        <v>1540</v>
      </c>
      <c r="R174" t="str">
        <v>Macadamia</v>
      </c>
    </row>
    <row r="175" spans="1:18" x14ac:dyDescent="0.35">
      <c r="A175" t="s">
        <v>1230</v>
      </c>
      <c r="B175" t="s">
        <v>4464</v>
      </c>
      <c r="C175" t="s">
        <v>4464</v>
      </c>
      <c r="D175" t="s">
        <v>788</v>
      </c>
      <c r="E175" t="s">
        <v>1231</v>
      </c>
      <c r="F175" t="s">
        <v>1232</v>
      </c>
      <c r="G175" t="s">
        <v>740</v>
      </c>
      <c r="H175" t="s">
        <v>1233</v>
      </c>
      <c r="J175" t="s">
        <v>689</v>
      </c>
      <c r="K175" t="s">
        <v>689</v>
      </c>
      <c r="L175" t="s">
        <v>1538</v>
      </c>
      <c r="M175" t="s">
        <v>1539</v>
      </c>
      <c r="N175" t="s">
        <v>1540</v>
      </c>
      <c r="R175" t="str">
        <v>Maize</v>
      </c>
    </row>
    <row r="176" spans="1:18" x14ac:dyDescent="0.35">
      <c r="A176" t="s">
        <v>1234</v>
      </c>
      <c r="B176" t="s">
        <v>4464</v>
      </c>
      <c r="C176" t="s">
        <v>4464</v>
      </c>
      <c r="D176" t="s">
        <v>788</v>
      </c>
      <c r="E176" t="s">
        <v>1235</v>
      </c>
      <c r="F176" t="s">
        <v>1235</v>
      </c>
      <c r="G176" t="s">
        <v>1236</v>
      </c>
      <c r="H176" t="s">
        <v>1237</v>
      </c>
      <c r="J176" t="s">
        <v>689</v>
      </c>
      <c r="K176" t="s">
        <v>689</v>
      </c>
      <c r="L176" t="s">
        <v>1538</v>
      </c>
      <c r="M176" t="s">
        <v>1539</v>
      </c>
      <c r="N176" t="s">
        <v>1540</v>
      </c>
      <c r="R176" t="str">
        <v>Mango</v>
      </c>
    </row>
    <row r="177" spans="1:18" x14ac:dyDescent="0.35">
      <c r="A177" t="s">
        <v>1238</v>
      </c>
      <c r="B177" t="s">
        <v>4464</v>
      </c>
      <c r="C177" t="s">
        <v>4464</v>
      </c>
      <c r="D177" t="s">
        <v>788</v>
      </c>
      <c r="E177" t="s">
        <v>1239</v>
      </c>
      <c r="F177" t="s">
        <v>1239</v>
      </c>
      <c r="G177" t="s">
        <v>4541</v>
      </c>
      <c r="H177" t="s">
        <v>1240</v>
      </c>
      <c r="J177" t="s">
        <v>689</v>
      </c>
      <c r="K177" t="s">
        <v>689</v>
      </c>
      <c r="L177" t="s">
        <v>1538</v>
      </c>
      <c r="M177" t="s">
        <v>1539</v>
      </c>
      <c r="N177" t="s">
        <v>1540</v>
      </c>
      <c r="R177" t="str">
        <v>Mangosteen</v>
      </c>
    </row>
    <row r="178" spans="1:18" x14ac:dyDescent="0.35">
      <c r="A178" t="s">
        <v>1241</v>
      </c>
      <c r="B178" t="s">
        <v>4464</v>
      </c>
      <c r="C178" t="s">
        <v>4464</v>
      </c>
      <c r="D178" t="s">
        <v>788</v>
      </c>
      <c r="E178" t="s">
        <v>1242</v>
      </c>
      <c r="F178" t="s">
        <v>1242</v>
      </c>
      <c r="G178" t="s">
        <v>688</v>
      </c>
      <c r="H178" t="s">
        <v>1243</v>
      </c>
      <c r="I178" t="s">
        <v>1242</v>
      </c>
      <c r="J178" t="s">
        <v>689</v>
      </c>
      <c r="K178" t="s">
        <v>689</v>
      </c>
      <c r="L178" t="s">
        <v>1538</v>
      </c>
      <c r="M178" t="s">
        <v>1539</v>
      </c>
      <c r="N178" t="s">
        <v>1540</v>
      </c>
      <c r="R178" t="str">
        <v>Manila</v>
      </c>
    </row>
    <row r="179" spans="1:18" x14ac:dyDescent="0.35">
      <c r="A179" t="s">
        <v>1244</v>
      </c>
      <c r="B179" t="s">
        <v>4464</v>
      </c>
      <c r="C179" t="s">
        <v>4464</v>
      </c>
      <c r="D179" t="s">
        <v>788</v>
      </c>
      <c r="E179" t="s">
        <v>1245</v>
      </c>
      <c r="F179" t="s">
        <v>1246</v>
      </c>
      <c r="G179" t="s">
        <v>715</v>
      </c>
      <c r="H179" t="s">
        <v>1247</v>
      </c>
      <c r="J179" t="s">
        <v>689</v>
      </c>
      <c r="K179" t="s">
        <v>689</v>
      </c>
      <c r="L179" t="s">
        <v>1538</v>
      </c>
      <c r="M179" t="s">
        <v>1539</v>
      </c>
      <c r="N179" t="s">
        <v>1540</v>
      </c>
      <c r="R179" t="str">
        <v>Medicago scutellata</v>
      </c>
    </row>
    <row r="180" spans="1:18" x14ac:dyDescent="0.35">
      <c r="A180" t="s">
        <v>1248</v>
      </c>
      <c r="B180" t="s">
        <v>4464</v>
      </c>
      <c r="C180" t="s">
        <v>4464</v>
      </c>
      <c r="D180" t="s">
        <v>788</v>
      </c>
      <c r="E180" t="s">
        <v>1249</v>
      </c>
      <c r="F180" t="s">
        <v>1250</v>
      </c>
      <c r="G180" t="s">
        <v>715</v>
      </c>
      <c r="H180" t="s">
        <v>4561</v>
      </c>
      <c r="J180" t="s">
        <v>689</v>
      </c>
      <c r="K180" t="s">
        <v>689</v>
      </c>
      <c r="L180" t="s">
        <v>1538</v>
      </c>
      <c r="M180" t="s">
        <v>1539</v>
      </c>
      <c r="N180" t="s">
        <v>1540</v>
      </c>
      <c r="R180" t="str">
        <v>Medicago truncatula</v>
      </c>
    </row>
    <row r="181" spans="1:18" x14ac:dyDescent="0.35">
      <c r="A181" t="s">
        <v>1251</v>
      </c>
      <c r="B181" t="s">
        <v>4464</v>
      </c>
      <c r="C181" t="s">
        <v>4464</v>
      </c>
      <c r="D181" t="s">
        <v>788</v>
      </c>
      <c r="E181" t="s">
        <v>4562</v>
      </c>
      <c r="F181" t="s">
        <v>4562</v>
      </c>
      <c r="G181" t="s">
        <v>4541</v>
      </c>
      <c r="H181" t="s">
        <v>4563</v>
      </c>
      <c r="J181" t="s">
        <v>689</v>
      </c>
      <c r="K181" t="s">
        <v>689</v>
      </c>
      <c r="L181" t="s">
        <v>1538</v>
      </c>
      <c r="M181" t="s">
        <v>1539</v>
      </c>
      <c r="N181" t="s">
        <v>1540</v>
      </c>
      <c r="R181" t="str">
        <v>Melon</v>
      </c>
    </row>
    <row r="182" spans="1:18" x14ac:dyDescent="0.35">
      <c r="A182" t="s">
        <v>4564</v>
      </c>
      <c r="B182" t="s">
        <v>4464</v>
      </c>
      <c r="C182" t="s">
        <v>4464</v>
      </c>
      <c r="D182" t="s">
        <v>788</v>
      </c>
      <c r="E182" t="s">
        <v>4565</v>
      </c>
      <c r="F182" t="s">
        <v>4565</v>
      </c>
      <c r="G182" t="s">
        <v>4541</v>
      </c>
      <c r="H182" t="s">
        <v>4566</v>
      </c>
      <c r="J182" t="s">
        <v>689</v>
      </c>
      <c r="K182" t="s">
        <v>689</v>
      </c>
      <c r="L182" t="s">
        <v>1538</v>
      </c>
      <c r="M182" t="s">
        <v>1539</v>
      </c>
      <c r="N182" t="s">
        <v>1540</v>
      </c>
      <c r="R182" t="str">
        <v>Mimosa invisa</v>
      </c>
    </row>
    <row r="183" spans="1:18" x14ac:dyDescent="0.35">
      <c r="A183" t="s">
        <v>1252</v>
      </c>
      <c r="B183" t="s">
        <v>4464</v>
      </c>
      <c r="C183" t="s">
        <v>4464</v>
      </c>
      <c r="D183" t="s">
        <v>788</v>
      </c>
      <c r="E183" t="s">
        <v>1253</v>
      </c>
      <c r="F183" t="s">
        <v>1253</v>
      </c>
      <c r="G183" t="s">
        <v>740</v>
      </c>
      <c r="H183" t="s">
        <v>1243</v>
      </c>
      <c r="J183" t="s">
        <v>689</v>
      </c>
      <c r="K183" t="s">
        <v>689</v>
      </c>
      <c r="L183" t="s">
        <v>1538</v>
      </c>
      <c r="M183" t="s">
        <v>1539</v>
      </c>
      <c r="N183" t="s">
        <v>1540</v>
      </c>
      <c r="R183" t="str">
        <v>Mint</v>
      </c>
    </row>
    <row r="184" spans="1:18" x14ac:dyDescent="0.35">
      <c r="A184" t="s">
        <v>1254</v>
      </c>
      <c r="B184" t="s">
        <v>4464</v>
      </c>
      <c r="C184" t="s">
        <v>4464</v>
      </c>
      <c r="D184" t="s">
        <v>788</v>
      </c>
      <c r="E184" t="s">
        <v>1255</v>
      </c>
      <c r="F184" t="s">
        <v>1255</v>
      </c>
      <c r="G184" t="s">
        <v>1236</v>
      </c>
      <c r="H184" t="s">
        <v>1256</v>
      </c>
      <c r="J184" t="s">
        <v>689</v>
      </c>
      <c r="K184" t="s">
        <v>689</v>
      </c>
      <c r="L184" t="s">
        <v>1538</v>
      </c>
      <c r="M184" t="s">
        <v>1539</v>
      </c>
      <c r="N184" t="s">
        <v>1540</v>
      </c>
      <c r="R184" t="str">
        <v>Miscanthidium violoceum</v>
      </c>
    </row>
    <row r="185" spans="1:18" x14ac:dyDescent="0.35">
      <c r="A185" t="s">
        <v>1257</v>
      </c>
      <c r="B185" t="s">
        <v>4464</v>
      </c>
      <c r="C185" t="s">
        <v>4464</v>
      </c>
      <c r="D185" t="s">
        <v>788</v>
      </c>
      <c r="E185" t="s">
        <v>1258</v>
      </c>
      <c r="F185" t="s">
        <v>1258</v>
      </c>
      <c r="G185" t="s">
        <v>715</v>
      </c>
      <c r="H185" t="s">
        <v>1259</v>
      </c>
      <c r="J185" t="s">
        <v>689</v>
      </c>
      <c r="K185" t="s">
        <v>689</v>
      </c>
      <c r="L185" t="s">
        <v>1538</v>
      </c>
      <c r="M185" t="s">
        <v>1539</v>
      </c>
      <c r="N185" t="s">
        <v>1540</v>
      </c>
      <c r="R185" t="str">
        <v>Monopsis lutea</v>
      </c>
    </row>
    <row r="186" spans="1:18" x14ac:dyDescent="0.35">
      <c r="A186" t="s">
        <v>1260</v>
      </c>
      <c r="B186" t="s">
        <v>4464</v>
      </c>
      <c r="C186" t="s">
        <v>4464</v>
      </c>
      <c r="D186" t="s">
        <v>788</v>
      </c>
      <c r="E186" t="s">
        <v>1261</v>
      </c>
      <c r="F186" t="s">
        <v>1261</v>
      </c>
      <c r="G186" t="s">
        <v>715</v>
      </c>
      <c r="H186" t="s">
        <v>1262</v>
      </c>
      <c r="J186" t="s">
        <v>689</v>
      </c>
      <c r="K186" t="s">
        <v>689</v>
      </c>
      <c r="L186" t="s">
        <v>1538</v>
      </c>
      <c r="M186" t="s">
        <v>1539</v>
      </c>
      <c r="N186" t="s">
        <v>1540</v>
      </c>
      <c r="R186" t="str">
        <v>Moringa</v>
      </c>
    </row>
    <row r="187" spans="1:18" x14ac:dyDescent="0.35">
      <c r="A187" t="s">
        <v>1263</v>
      </c>
      <c r="B187" t="s">
        <v>4464</v>
      </c>
      <c r="C187" t="s">
        <v>4464</v>
      </c>
      <c r="D187" t="s">
        <v>788</v>
      </c>
      <c r="E187" t="s">
        <v>1264</v>
      </c>
      <c r="F187" t="s">
        <v>1264</v>
      </c>
      <c r="G187" t="s">
        <v>688</v>
      </c>
      <c r="H187" t="s">
        <v>1265</v>
      </c>
      <c r="J187" t="s">
        <v>689</v>
      </c>
      <c r="K187" t="s">
        <v>689</v>
      </c>
      <c r="L187" t="s">
        <v>1538</v>
      </c>
      <c r="M187" t="s">
        <v>1539</v>
      </c>
      <c r="N187" t="s">
        <v>1540</v>
      </c>
      <c r="R187" t="str">
        <v>Mung Bean</v>
      </c>
    </row>
    <row r="188" spans="1:18" x14ac:dyDescent="0.35">
      <c r="A188" t="s">
        <v>1266</v>
      </c>
      <c r="B188" t="s">
        <v>4464</v>
      </c>
      <c r="C188" t="s">
        <v>4464</v>
      </c>
      <c r="D188" t="s">
        <v>788</v>
      </c>
      <c r="E188" t="s">
        <v>1267</v>
      </c>
      <c r="F188" t="s">
        <v>1267</v>
      </c>
      <c r="G188" t="s">
        <v>4541</v>
      </c>
      <c r="H188" t="s">
        <v>1269</v>
      </c>
      <c r="J188" t="s">
        <v>689</v>
      </c>
      <c r="K188" t="s">
        <v>689</v>
      </c>
      <c r="L188" t="s">
        <v>1538</v>
      </c>
      <c r="M188" t="s">
        <v>1539</v>
      </c>
      <c r="N188" t="s">
        <v>1540</v>
      </c>
      <c r="R188" t="str">
        <v>Napier Grass</v>
      </c>
    </row>
    <row r="189" spans="1:18" x14ac:dyDescent="0.35">
      <c r="A189" t="s">
        <v>1270</v>
      </c>
      <c r="B189" t="s">
        <v>4464</v>
      </c>
      <c r="C189" t="s">
        <v>4464</v>
      </c>
      <c r="D189" t="s">
        <v>788</v>
      </c>
      <c r="E189" t="s">
        <v>1271</v>
      </c>
      <c r="F189" t="s">
        <v>1271</v>
      </c>
      <c r="G189" t="s">
        <v>4541</v>
      </c>
      <c r="H189" t="s">
        <v>1272</v>
      </c>
      <c r="J189" t="s">
        <v>689</v>
      </c>
      <c r="K189" t="s">
        <v>689</v>
      </c>
      <c r="L189" t="s">
        <v>1538</v>
      </c>
      <c r="M189" t="s">
        <v>1539</v>
      </c>
      <c r="N189" t="s">
        <v>1540</v>
      </c>
      <c r="R189" t="str">
        <v>Natural Fallow</v>
      </c>
    </row>
    <row r="190" spans="1:18" x14ac:dyDescent="0.35">
      <c r="A190" t="s">
        <v>1273</v>
      </c>
      <c r="B190" t="s">
        <v>4464</v>
      </c>
      <c r="C190" t="s">
        <v>4464</v>
      </c>
      <c r="D190" t="s">
        <v>788</v>
      </c>
      <c r="E190" t="s">
        <v>1274</v>
      </c>
      <c r="F190" t="s">
        <v>1274</v>
      </c>
      <c r="G190" t="s">
        <v>688</v>
      </c>
      <c r="H190" t="s">
        <v>1243</v>
      </c>
      <c r="J190" t="s">
        <v>689</v>
      </c>
      <c r="K190" t="s">
        <v>689</v>
      </c>
      <c r="L190" t="s">
        <v>1538</v>
      </c>
      <c r="M190" t="s">
        <v>1539</v>
      </c>
      <c r="N190" t="s">
        <v>1540</v>
      </c>
      <c r="R190" t="str">
        <v>New Cocoyam</v>
      </c>
    </row>
    <row r="191" spans="1:18" x14ac:dyDescent="0.35">
      <c r="A191" t="s">
        <v>1275</v>
      </c>
      <c r="B191" t="s">
        <v>4464</v>
      </c>
      <c r="C191" t="s">
        <v>4464</v>
      </c>
      <c r="D191" t="s">
        <v>788</v>
      </c>
      <c r="E191" t="s">
        <v>1276</v>
      </c>
      <c r="F191" t="s">
        <v>1276</v>
      </c>
      <c r="G191" t="s">
        <v>688</v>
      </c>
      <c r="H191" t="s">
        <v>1277</v>
      </c>
      <c r="J191" t="s">
        <v>689</v>
      </c>
      <c r="K191" t="s">
        <v>689</v>
      </c>
      <c r="L191" t="s">
        <v>1538</v>
      </c>
      <c r="M191" t="s">
        <v>1539</v>
      </c>
      <c r="N191" t="s">
        <v>1540</v>
      </c>
      <c r="R191" t="str">
        <v>Niger</v>
      </c>
    </row>
    <row r="192" spans="1:18" x14ac:dyDescent="0.35">
      <c r="A192" t="s">
        <v>1278</v>
      </c>
      <c r="B192" t="s">
        <v>4464</v>
      </c>
      <c r="C192" t="s">
        <v>4464</v>
      </c>
      <c r="D192" t="s">
        <v>788</v>
      </c>
      <c r="E192" t="s">
        <v>1279</v>
      </c>
      <c r="F192" t="s">
        <v>1279</v>
      </c>
      <c r="G192" t="s">
        <v>688</v>
      </c>
      <c r="H192" t="s">
        <v>1280</v>
      </c>
      <c r="J192" t="s">
        <v>689</v>
      </c>
      <c r="K192" t="s">
        <v>689</v>
      </c>
      <c r="L192" t="s">
        <v>1538</v>
      </c>
      <c r="M192" t="s">
        <v>1539</v>
      </c>
      <c r="N192" t="s">
        <v>1540</v>
      </c>
      <c r="R192" t="str">
        <v>Nutmeg &amp; Mace</v>
      </c>
    </row>
    <row r="193" spans="1:18" x14ac:dyDescent="0.35">
      <c r="A193" t="s">
        <v>1358</v>
      </c>
      <c r="B193" t="s">
        <v>4464</v>
      </c>
      <c r="C193" t="s">
        <v>4464</v>
      </c>
      <c r="D193" t="s">
        <v>788</v>
      </c>
      <c r="E193" t="s">
        <v>1359</v>
      </c>
      <c r="F193" t="s">
        <v>1360</v>
      </c>
      <c r="G193" t="s">
        <v>688</v>
      </c>
      <c r="H193" t="s">
        <v>1361</v>
      </c>
      <c r="J193" t="s">
        <v>689</v>
      </c>
      <c r="K193" t="s">
        <v>689</v>
      </c>
      <c r="L193" t="s">
        <v>1538</v>
      </c>
      <c r="M193" t="s">
        <v>1539</v>
      </c>
      <c r="N193" t="s">
        <v>1540</v>
      </c>
      <c r="R193" t="str">
        <v>Oats</v>
      </c>
    </row>
    <row r="194" spans="1:18" x14ac:dyDescent="0.35">
      <c r="A194" t="s">
        <v>1282</v>
      </c>
      <c r="B194" t="s">
        <v>4464</v>
      </c>
      <c r="C194" t="s">
        <v>4464</v>
      </c>
      <c r="D194" t="s">
        <v>788</v>
      </c>
      <c r="E194" t="s">
        <v>1283</v>
      </c>
      <c r="F194" t="s">
        <v>1283</v>
      </c>
      <c r="G194" t="s">
        <v>715</v>
      </c>
      <c r="H194" t="s">
        <v>1284</v>
      </c>
      <c r="J194" t="s">
        <v>689</v>
      </c>
      <c r="K194" t="s">
        <v>689</v>
      </c>
      <c r="L194" t="s">
        <v>1538</v>
      </c>
      <c r="M194" t="s">
        <v>1539</v>
      </c>
      <c r="N194" t="s">
        <v>1540</v>
      </c>
      <c r="R194" t="str">
        <v>Okra</v>
      </c>
    </row>
    <row r="195" spans="1:18" x14ac:dyDescent="0.35">
      <c r="A195" t="s">
        <v>4567</v>
      </c>
      <c r="B195" t="s">
        <v>4464</v>
      </c>
      <c r="C195" t="s">
        <v>4464</v>
      </c>
      <c r="D195" t="s">
        <v>788</v>
      </c>
      <c r="E195" t="s">
        <v>1286</v>
      </c>
      <c r="F195" t="s">
        <v>1287</v>
      </c>
      <c r="G195" t="s">
        <v>133</v>
      </c>
      <c r="H195" t="s">
        <v>1288</v>
      </c>
      <c r="J195" t="s">
        <v>689</v>
      </c>
      <c r="K195" t="s">
        <v>689</v>
      </c>
      <c r="L195" t="s">
        <v>1538</v>
      </c>
      <c r="M195" t="s">
        <v>1539</v>
      </c>
      <c r="N195" t="s">
        <v>1540</v>
      </c>
      <c r="R195" t="str">
        <v>Olive</v>
      </c>
    </row>
    <row r="196" spans="1:18" x14ac:dyDescent="0.35">
      <c r="A196" t="s">
        <v>1285</v>
      </c>
      <c r="B196" t="s">
        <v>4464</v>
      </c>
      <c r="C196" t="s">
        <v>4464</v>
      </c>
      <c r="D196" t="s">
        <v>788</v>
      </c>
      <c r="E196" t="s">
        <v>1286</v>
      </c>
      <c r="F196" t="s">
        <v>1287</v>
      </c>
      <c r="G196" t="s">
        <v>4541</v>
      </c>
      <c r="H196" t="s">
        <v>1288</v>
      </c>
      <c r="J196" t="s">
        <v>689</v>
      </c>
      <c r="K196" t="s">
        <v>689</v>
      </c>
      <c r="L196" t="s">
        <v>1538</v>
      </c>
      <c r="M196" t="s">
        <v>1539</v>
      </c>
      <c r="N196" t="s">
        <v>1540</v>
      </c>
      <c r="R196" t="str">
        <v>Onion</v>
      </c>
    </row>
    <row r="197" spans="1:18" x14ac:dyDescent="0.35">
      <c r="A197" t="s">
        <v>1289</v>
      </c>
      <c r="B197" t="s">
        <v>4464</v>
      </c>
      <c r="C197" t="s">
        <v>4464</v>
      </c>
      <c r="D197" t="s">
        <v>788</v>
      </c>
      <c r="E197" t="s">
        <v>1290</v>
      </c>
      <c r="F197" t="s">
        <v>1287</v>
      </c>
      <c r="G197" t="s">
        <v>4541</v>
      </c>
      <c r="H197" t="s">
        <v>1288</v>
      </c>
      <c r="J197" t="s">
        <v>689</v>
      </c>
      <c r="K197" t="s">
        <v>689</v>
      </c>
      <c r="L197" t="s">
        <v>1538</v>
      </c>
      <c r="M197" t="s">
        <v>1539</v>
      </c>
      <c r="N197" t="s">
        <v>1540</v>
      </c>
      <c r="R197" t="str">
        <v>Orange</v>
      </c>
    </row>
    <row r="198" spans="1:18" x14ac:dyDescent="0.35">
      <c r="A198" t="s">
        <v>1291</v>
      </c>
      <c r="B198" t="s">
        <v>4464</v>
      </c>
      <c r="C198" t="s">
        <v>4464</v>
      </c>
      <c r="D198" t="s">
        <v>788</v>
      </c>
      <c r="E198" t="s">
        <v>1292</v>
      </c>
      <c r="F198" t="s">
        <v>1287</v>
      </c>
      <c r="G198" t="s">
        <v>4541</v>
      </c>
      <c r="H198" t="s">
        <v>1288</v>
      </c>
      <c r="J198" t="s">
        <v>689</v>
      </c>
      <c r="K198" t="s">
        <v>689</v>
      </c>
      <c r="L198" t="s">
        <v>1538</v>
      </c>
      <c r="M198" t="s">
        <v>1539</v>
      </c>
      <c r="N198" t="s">
        <v>1540</v>
      </c>
      <c r="R198" t="str">
        <v>Ornithopus sativus</v>
      </c>
    </row>
    <row r="199" spans="1:18" x14ac:dyDescent="0.35">
      <c r="A199" t="s">
        <v>1293</v>
      </c>
      <c r="B199" t="s">
        <v>4464</v>
      </c>
      <c r="C199" t="s">
        <v>4464</v>
      </c>
      <c r="D199" t="s">
        <v>788</v>
      </c>
      <c r="E199" t="s">
        <v>1294</v>
      </c>
      <c r="F199" t="s">
        <v>1295</v>
      </c>
      <c r="G199" t="s">
        <v>688</v>
      </c>
      <c r="H199" t="s">
        <v>4568</v>
      </c>
      <c r="J199" t="s">
        <v>689</v>
      </c>
      <c r="K199" t="s">
        <v>689</v>
      </c>
      <c r="L199" t="s">
        <v>1538</v>
      </c>
      <c r="M199" t="s">
        <v>1539</v>
      </c>
      <c r="N199" t="s">
        <v>1540</v>
      </c>
      <c r="R199" t="str">
        <v>Other Fodder</v>
      </c>
    </row>
    <row r="200" spans="1:18" x14ac:dyDescent="0.35">
      <c r="A200" t="s">
        <v>1296</v>
      </c>
      <c r="B200" t="s">
        <v>4464</v>
      </c>
      <c r="C200" t="s">
        <v>4464</v>
      </c>
      <c r="D200" t="s">
        <v>788</v>
      </c>
      <c r="E200" t="s">
        <v>1297</v>
      </c>
      <c r="F200" t="s">
        <v>1297</v>
      </c>
      <c r="G200" t="s">
        <v>715</v>
      </c>
      <c r="H200" t="s">
        <v>4569</v>
      </c>
      <c r="J200" t="s">
        <v>689</v>
      </c>
      <c r="K200" t="s">
        <v>689</v>
      </c>
      <c r="L200" t="s">
        <v>1538</v>
      </c>
      <c r="M200" t="s">
        <v>1539</v>
      </c>
      <c r="N200" t="s">
        <v>1540</v>
      </c>
      <c r="R200" t="str">
        <v>Other Fuel</v>
      </c>
    </row>
    <row r="201" spans="1:18" x14ac:dyDescent="0.35">
      <c r="A201" t="s">
        <v>4570</v>
      </c>
      <c r="B201" t="s">
        <v>4464</v>
      </c>
      <c r="C201" t="s">
        <v>4464</v>
      </c>
      <c r="D201" t="s">
        <v>788</v>
      </c>
      <c r="E201" t="s">
        <v>4571</v>
      </c>
      <c r="F201" t="s">
        <v>1297</v>
      </c>
      <c r="G201" t="s">
        <v>688</v>
      </c>
      <c r="H201" t="s">
        <v>4569</v>
      </c>
      <c r="J201" t="s">
        <v>689</v>
      </c>
      <c r="K201" t="s">
        <v>689</v>
      </c>
      <c r="L201" t="s">
        <v>1538</v>
      </c>
      <c r="M201" t="s">
        <v>1539</v>
      </c>
      <c r="N201" t="s">
        <v>1540</v>
      </c>
      <c r="R201" t="str">
        <v>Other Millet</v>
      </c>
    </row>
    <row r="202" spans="1:18" x14ac:dyDescent="0.35">
      <c r="A202" t="s">
        <v>1298</v>
      </c>
      <c r="B202" t="s">
        <v>4464</v>
      </c>
      <c r="C202" t="s">
        <v>4464</v>
      </c>
      <c r="D202" t="s">
        <v>788</v>
      </c>
      <c r="E202" t="s">
        <v>1299</v>
      </c>
      <c r="F202" t="s">
        <v>1300</v>
      </c>
      <c r="G202" t="s">
        <v>715</v>
      </c>
      <c r="H202" t="s">
        <v>1301</v>
      </c>
      <c r="I202" t="s">
        <v>4572</v>
      </c>
      <c r="J202" t="s">
        <v>689</v>
      </c>
      <c r="K202" t="s">
        <v>689</v>
      </c>
      <c r="L202" t="s">
        <v>1538</v>
      </c>
      <c r="M202" t="s">
        <v>1539</v>
      </c>
      <c r="N202" t="s">
        <v>1540</v>
      </c>
      <c r="R202" t="str">
        <v>Palisade Grass</v>
      </c>
    </row>
    <row r="203" spans="1:18" x14ac:dyDescent="0.35">
      <c r="A203" t="s">
        <v>9367</v>
      </c>
      <c r="B203" t="s">
        <v>4464</v>
      </c>
      <c r="C203" t="s">
        <v>4464</v>
      </c>
      <c r="D203" t="s">
        <v>788</v>
      </c>
      <c r="E203" t="s">
        <v>9368</v>
      </c>
      <c r="F203" t="s">
        <v>9368</v>
      </c>
      <c r="G203" t="s">
        <v>715</v>
      </c>
      <c r="J203" t="s">
        <v>689</v>
      </c>
      <c r="K203" t="s">
        <v>689</v>
      </c>
      <c r="L203" t="s">
        <v>1538</v>
      </c>
      <c r="M203" t="s">
        <v>1539</v>
      </c>
      <c r="N203" t="s">
        <v>1540</v>
      </c>
      <c r="R203" t="str">
        <v>Palm Oil</v>
      </c>
    </row>
    <row r="204" spans="1:18" x14ac:dyDescent="0.35">
      <c r="A204" t="s">
        <v>1302</v>
      </c>
      <c r="B204" t="s">
        <v>4464</v>
      </c>
      <c r="C204" t="s">
        <v>4464</v>
      </c>
      <c r="D204" t="s">
        <v>788</v>
      </c>
      <c r="E204" t="s">
        <v>1303</v>
      </c>
      <c r="F204" t="s">
        <v>1303</v>
      </c>
      <c r="G204" t="s">
        <v>688</v>
      </c>
      <c r="H204" t="s">
        <v>1304</v>
      </c>
      <c r="J204" t="s">
        <v>689</v>
      </c>
      <c r="K204" t="s">
        <v>689</v>
      </c>
      <c r="L204" t="s">
        <v>1538</v>
      </c>
      <c r="M204" t="s">
        <v>1539</v>
      </c>
      <c r="N204" t="s">
        <v>1540</v>
      </c>
      <c r="R204" t="str">
        <v>Panicum antidotale</v>
      </c>
    </row>
    <row r="205" spans="1:18" x14ac:dyDescent="0.35">
      <c r="A205" t="s">
        <v>1305</v>
      </c>
      <c r="B205" t="s">
        <v>4464</v>
      </c>
      <c r="C205" t="s">
        <v>4464</v>
      </c>
      <c r="D205" t="s">
        <v>788</v>
      </c>
      <c r="E205" t="s">
        <v>1306</v>
      </c>
      <c r="F205" t="s">
        <v>1306</v>
      </c>
      <c r="G205" t="s">
        <v>688</v>
      </c>
      <c r="H205" t="s">
        <v>1240</v>
      </c>
      <c r="J205" t="s">
        <v>689</v>
      </c>
      <c r="K205" t="s">
        <v>689</v>
      </c>
      <c r="L205" t="s">
        <v>1538</v>
      </c>
      <c r="M205" t="s">
        <v>1539</v>
      </c>
      <c r="N205" t="s">
        <v>1540</v>
      </c>
      <c r="R205" t="str">
        <v>Papaya</v>
      </c>
    </row>
    <row r="206" spans="1:18" x14ac:dyDescent="0.35">
      <c r="A206" t="s">
        <v>1307</v>
      </c>
      <c r="B206" t="s">
        <v>4464</v>
      </c>
      <c r="C206" t="s">
        <v>4464</v>
      </c>
      <c r="D206" t="s">
        <v>788</v>
      </c>
      <c r="E206" t="s">
        <v>1308</v>
      </c>
      <c r="F206" t="s">
        <v>1308</v>
      </c>
      <c r="G206" t="s">
        <v>4541</v>
      </c>
      <c r="H206" t="s">
        <v>1309</v>
      </c>
      <c r="J206" t="s">
        <v>689</v>
      </c>
      <c r="K206" t="s">
        <v>689</v>
      </c>
      <c r="L206" t="s">
        <v>1538</v>
      </c>
      <c r="M206" t="s">
        <v>1539</v>
      </c>
      <c r="N206" t="s">
        <v>1540</v>
      </c>
      <c r="R206" t="str">
        <v>Parsnip</v>
      </c>
    </row>
    <row r="207" spans="1:18" x14ac:dyDescent="0.35">
      <c r="A207" t="s">
        <v>4573</v>
      </c>
      <c r="B207" t="s">
        <v>4464</v>
      </c>
      <c r="C207" t="s">
        <v>4464</v>
      </c>
      <c r="D207" t="s">
        <v>788</v>
      </c>
      <c r="E207" t="s">
        <v>1312</v>
      </c>
      <c r="F207" t="s">
        <v>1312</v>
      </c>
      <c r="G207" t="s">
        <v>133</v>
      </c>
      <c r="H207" t="s">
        <v>1313</v>
      </c>
      <c r="J207" t="s">
        <v>689</v>
      </c>
      <c r="K207" t="s">
        <v>689</v>
      </c>
      <c r="L207" t="s">
        <v>1538</v>
      </c>
      <c r="M207" t="s">
        <v>1539</v>
      </c>
      <c r="N207" t="s">
        <v>1540</v>
      </c>
      <c r="R207" t="str">
        <v>Passionfruit</v>
      </c>
    </row>
    <row r="208" spans="1:18" x14ac:dyDescent="0.35">
      <c r="A208" t="s">
        <v>1310</v>
      </c>
      <c r="B208" t="s">
        <v>4464</v>
      </c>
      <c r="C208" t="s">
        <v>4464</v>
      </c>
      <c r="D208" t="s">
        <v>788</v>
      </c>
      <c r="E208" t="s">
        <v>1311</v>
      </c>
      <c r="F208" t="s">
        <v>1312</v>
      </c>
      <c r="G208" t="s">
        <v>715</v>
      </c>
      <c r="H208" t="s">
        <v>1313</v>
      </c>
      <c r="J208" t="s">
        <v>689</v>
      </c>
      <c r="K208" t="s">
        <v>689</v>
      </c>
      <c r="L208" t="s">
        <v>1538</v>
      </c>
      <c r="M208" t="s">
        <v>1539</v>
      </c>
      <c r="N208" t="s">
        <v>1540</v>
      </c>
      <c r="R208" t="str">
        <v>Patula Pine</v>
      </c>
    </row>
    <row r="209" spans="1:18" x14ac:dyDescent="0.35">
      <c r="A209" t="s">
        <v>1314</v>
      </c>
      <c r="B209" t="s">
        <v>4464</v>
      </c>
      <c r="C209" t="s">
        <v>4464</v>
      </c>
      <c r="D209" t="s">
        <v>788</v>
      </c>
      <c r="E209" t="s">
        <v>1315</v>
      </c>
      <c r="F209" t="s">
        <v>1312</v>
      </c>
      <c r="G209" t="s">
        <v>715</v>
      </c>
      <c r="H209" t="s">
        <v>1313</v>
      </c>
      <c r="J209" t="s">
        <v>689</v>
      </c>
      <c r="K209" t="s">
        <v>689</v>
      </c>
      <c r="L209" t="s">
        <v>1538</v>
      </c>
      <c r="M209" t="s">
        <v>1539</v>
      </c>
      <c r="N209" t="s">
        <v>1540</v>
      </c>
      <c r="R209" t="str">
        <v>Peach &amp; Nectarine</v>
      </c>
    </row>
    <row r="210" spans="1:18" x14ac:dyDescent="0.35">
      <c r="A210" t="s">
        <v>1316</v>
      </c>
      <c r="B210" t="s">
        <v>4464</v>
      </c>
      <c r="C210" t="s">
        <v>4464</v>
      </c>
      <c r="D210" t="s">
        <v>788</v>
      </c>
      <c r="E210" t="s">
        <v>1317</v>
      </c>
      <c r="F210" t="s">
        <v>1312</v>
      </c>
      <c r="G210" t="s">
        <v>715</v>
      </c>
      <c r="H210" t="s">
        <v>1313</v>
      </c>
      <c r="J210" t="s">
        <v>689</v>
      </c>
      <c r="K210" t="s">
        <v>689</v>
      </c>
      <c r="L210" t="s">
        <v>1538</v>
      </c>
      <c r="M210" t="s">
        <v>1539</v>
      </c>
      <c r="N210" t="s">
        <v>1540</v>
      </c>
      <c r="R210" t="str">
        <v>Pear</v>
      </c>
    </row>
    <row r="211" spans="1:18" x14ac:dyDescent="0.35">
      <c r="A211" t="s">
        <v>1318</v>
      </c>
      <c r="B211" t="s">
        <v>4464</v>
      </c>
      <c r="C211" t="s">
        <v>4464</v>
      </c>
      <c r="D211" t="s">
        <v>788</v>
      </c>
      <c r="E211" t="s">
        <v>1319</v>
      </c>
      <c r="F211" t="s">
        <v>1320</v>
      </c>
      <c r="G211" t="s">
        <v>4541</v>
      </c>
      <c r="H211" t="s">
        <v>1321</v>
      </c>
      <c r="J211" t="s">
        <v>689</v>
      </c>
      <c r="K211" t="s">
        <v>689</v>
      </c>
      <c r="L211" t="s">
        <v>1538</v>
      </c>
      <c r="M211" t="s">
        <v>1539</v>
      </c>
      <c r="N211" t="s">
        <v>1540</v>
      </c>
      <c r="R211" t="str">
        <v>Pearl Millet</v>
      </c>
    </row>
    <row r="212" spans="1:18" x14ac:dyDescent="0.35">
      <c r="A212" t="s">
        <v>1322</v>
      </c>
      <c r="B212" t="s">
        <v>4464</v>
      </c>
      <c r="C212" t="s">
        <v>4464</v>
      </c>
      <c r="D212" t="s">
        <v>788</v>
      </c>
      <c r="E212" t="s">
        <v>1323</v>
      </c>
      <c r="F212" t="s">
        <v>1323</v>
      </c>
      <c r="G212" t="s">
        <v>4541</v>
      </c>
      <c r="H212" t="s">
        <v>1324</v>
      </c>
      <c r="J212" t="s">
        <v>689</v>
      </c>
      <c r="K212" t="s">
        <v>689</v>
      </c>
      <c r="L212" t="s">
        <v>1538</v>
      </c>
      <c r="M212" t="s">
        <v>1539</v>
      </c>
      <c r="N212" t="s">
        <v>1540</v>
      </c>
      <c r="R212" t="str">
        <v>Peas</v>
      </c>
    </row>
    <row r="213" spans="1:18" x14ac:dyDescent="0.35">
      <c r="A213" t="s">
        <v>1325</v>
      </c>
      <c r="B213" t="s">
        <v>4464</v>
      </c>
      <c r="C213" t="s">
        <v>4464</v>
      </c>
      <c r="D213" t="s">
        <v>788</v>
      </c>
      <c r="E213" t="s">
        <v>1326</v>
      </c>
      <c r="F213" t="s">
        <v>1326</v>
      </c>
      <c r="G213" t="s">
        <v>715</v>
      </c>
      <c r="H213" t="s">
        <v>1327</v>
      </c>
      <c r="J213" t="s">
        <v>689</v>
      </c>
      <c r="K213" t="s">
        <v>689</v>
      </c>
      <c r="L213" t="s">
        <v>1538</v>
      </c>
      <c r="M213" t="s">
        <v>1539</v>
      </c>
      <c r="N213" t="s">
        <v>1540</v>
      </c>
      <c r="R213" t="str">
        <v>Pelargonium capitatum</v>
      </c>
    </row>
    <row r="214" spans="1:18" x14ac:dyDescent="0.35">
      <c r="A214" t="s">
        <v>1328</v>
      </c>
      <c r="B214" t="s">
        <v>4464</v>
      </c>
      <c r="C214" t="s">
        <v>4464</v>
      </c>
      <c r="D214" t="s">
        <v>788</v>
      </c>
      <c r="E214" t="s">
        <v>1329</v>
      </c>
      <c r="F214" t="s">
        <v>1330</v>
      </c>
      <c r="G214" t="s">
        <v>688</v>
      </c>
      <c r="H214" t="s">
        <v>4465</v>
      </c>
      <c r="J214" t="s">
        <v>689</v>
      </c>
      <c r="K214" t="s">
        <v>689</v>
      </c>
      <c r="L214" t="s">
        <v>1538</v>
      </c>
      <c r="M214" t="s">
        <v>1539</v>
      </c>
      <c r="N214" t="s">
        <v>1540</v>
      </c>
      <c r="R214" t="str">
        <v>Pelargonium sidoides</v>
      </c>
    </row>
    <row r="215" spans="1:18" x14ac:dyDescent="0.35">
      <c r="A215" t="s">
        <v>1331</v>
      </c>
      <c r="B215" t="s">
        <v>4464</v>
      </c>
      <c r="C215" t="s">
        <v>4464</v>
      </c>
      <c r="D215" t="s">
        <v>788</v>
      </c>
      <c r="E215" t="s">
        <v>1332</v>
      </c>
      <c r="F215" t="s">
        <v>1333</v>
      </c>
      <c r="G215" t="s">
        <v>688</v>
      </c>
      <c r="H215" t="s">
        <v>4512</v>
      </c>
      <c r="J215" t="s">
        <v>689</v>
      </c>
      <c r="K215" t="s">
        <v>689</v>
      </c>
      <c r="L215" t="s">
        <v>1538</v>
      </c>
      <c r="M215" t="s">
        <v>1539</v>
      </c>
      <c r="N215" t="s">
        <v>1540</v>
      </c>
      <c r="R215" t="str">
        <v>Pepper</v>
      </c>
    </row>
    <row r="216" spans="1:18" x14ac:dyDescent="0.35">
      <c r="A216" t="s">
        <v>1366</v>
      </c>
      <c r="B216" t="s">
        <v>4464</v>
      </c>
      <c r="C216" t="s">
        <v>4464</v>
      </c>
      <c r="D216" t="s">
        <v>788</v>
      </c>
      <c r="E216" t="s">
        <v>1367</v>
      </c>
      <c r="F216" t="s">
        <v>1367</v>
      </c>
      <c r="G216" t="s">
        <v>688</v>
      </c>
      <c r="H216" t="s">
        <v>1368</v>
      </c>
      <c r="J216" t="s">
        <v>689</v>
      </c>
      <c r="K216" t="s">
        <v>689</v>
      </c>
      <c r="L216" t="s">
        <v>1538</v>
      </c>
      <c r="M216" t="s">
        <v>1539</v>
      </c>
      <c r="N216" t="s">
        <v>1540</v>
      </c>
      <c r="R216" t="str">
        <v>Persimmon</v>
      </c>
    </row>
    <row r="217" spans="1:18" x14ac:dyDescent="0.35">
      <c r="A217" t="s">
        <v>1401</v>
      </c>
      <c r="B217" t="s">
        <v>4464</v>
      </c>
      <c r="C217" t="s">
        <v>4464</v>
      </c>
      <c r="D217" t="s">
        <v>788</v>
      </c>
      <c r="E217" t="s">
        <v>1402</v>
      </c>
      <c r="F217" t="s">
        <v>1402</v>
      </c>
      <c r="G217" t="s">
        <v>688</v>
      </c>
      <c r="H217" t="s">
        <v>1403</v>
      </c>
      <c r="J217" t="s">
        <v>689</v>
      </c>
      <c r="K217" t="s">
        <v>689</v>
      </c>
      <c r="L217" t="s">
        <v>1538</v>
      </c>
      <c r="M217" t="s">
        <v>1539</v>
      </c>
      <c r="N217" t="s">
        <v>1540</v>
      </c>
      <c r="R217" t="str">
        <v>Pigeon Pea</v>
      </c>
    </row>
    <row r="218" spans="1:18" x14ac:dyDescent="0.35">
      <c r="A218" t="s">
        <v>1407</v>
      </c>
      <c r="B218" t="s">
        <v>4464</v>
      </c>
      <c r="C218" t="s">
        <v>4464</v>
      </c>
      <c r="D218" t="s">
        <v>788</v>
      </c>
      <c r="E218" t="s">
        <v>1408</v>
      </c>
      <c r="F218" t="s">
        <v>1408</v>
      </c>
      <c r="G218" t="s">
        <v>715</v>
      </c>
      <c r="H218" t="s">
        <v>1409</v>
      </c>
      <c r="J218" t="s">
        <v>689</v>
      </c>
      <c r="K218" t="s">
        <v>689</v>
      </c>
      <c r="L218" t="s">
        <v>1538</v>
      </c>
      <c r="M218" t="s">
        <v>1539</v>
      </c>
      <c r="N218" t="s">
        <v>1540</v>
      </c>
      <c r="R218" t="str">
        <v>Pineapple</v>
      </c>
    </row>
    <row r="219" spans="1:18" x14ac:dyDescent="0.35">
      <c r="A219" t="s">
        <v>4574</v>
      </c>
      <c r="B219" t="s">
        <v>4464</v>
      </c>
      <c r="C219" t="s">
        <v>4464</v>
      </c>
      <c r="D219" t="s">
        <v>788</v>
      </c>
      <c r="E219" t="s">
        <v>1408</v>
      </c>
      <c r="F219" t="s">
        <v>1408</v>
      </c>
      <c r="G219" t="s">
        <v>688</v>
      </c>
      <c r="H219" t="s">
        <v>1409</v>
      </c>
      <c r="J219" t="s">
        <v>689</v>
      </c>
      <c r="K219" t="s">
        <v>689</v>
      </c>
      <c r="L219" t="s">
        <v>1538</v>
      </c>
      <c r="M219" t="s">
        <v>1539</v>
      </c>
      <c r="N219" t="s">
        <v>1540</v>
      </c>
      <c r="R219" t="str">
        <v>Pistachio Nut</v>
      </c>
    </row>
    <row r="220" spans="1:18" x14ac:dyDescent="0.35">
      <c r="A220" t="s">
        <v>1478</v>
      </c>
      <c r="B220" t="s">
        <v>4464</v>
      </c>
      <c r="C220" t="s">
        <v>4464</v>
      </c>
      <c r="D220" t="s">
        <v>788</v>
      </c>
      <c r="E220" t="s">
        <v>1479</v>
      </c>
      <c r="F220" t="s">
        <v>1479</v>
      </c>
      <c r="G220" t="s">
        <v>715</v>
      </c>
      <c r="H220" t="s">
        <v>1480</v>
      </c>
      <c r="J220" t="s">
        <v>689</v>
      </c>
      <c r="K220" t="s">
        <v>689</v>
      </c>
      <c r="L220" t="s">
        <v>1538</v>
      </c>
      <c r="M220" t="s">
        <v>1539</v>
      </c>
      <c r="N220" t="s">
        <v>1540</v>
      </c>
      <c r="R220" t="str">
        <v>Plum</v>
      </c>
    </row>
    <row r="221" spans="1:18" x14ac:dyDescent="0.35">
      <c r="A221" t="s">
        <v>1488</v>
      </c>
      <c r="B221" t="s">
        <v>4464</v>
      </c>
      <c r="C221" t="s">
        <v>4464</v>
      </c>
      <c r="D221" t="s">
        <v>788</v>
      </c>
      <c r="E221" t="s">
        <v>1489</v>
      </c>
      <c r="F221" t="s">
        <v>1490</v>
      </c>
      <c r="G221" t="s">
        <v>715</v>
      </c>
      <c r="H221" t="s">
        <v>1491</v>
      </c>
      <c r="J221" t="s">
        <v>689</v>
      </c>
      <c r="K221" t="s">
        <v>689</v>
      </c>
      <c r="L221" t="s">
        <v>1538</v>
      </c>
      <c r="M221" t="s">
        <v>1539</v>
      </c>
      <c r="N221" t="s">
        <v>1540</v>
      </c>
      <c r="R221" t="str">
        <v>Pomegranate</v>
      </c>
    </row>
    <row r="222" spans="1:18" x14ac:dyDescent="0.35">
      <c r="A222" t="s">
        <v>4575</v>
      </c>
      <c r="B222" t="s">
        <v>4464</v>
      </c>
      <c r="C222" t="s">
        <v>4464</v>
      </c>
      <c r="D222" t="s">
        <v>788</v>
      </c>
      <c r="E222" t="s">
        <v>4576</v>
      </c>
      <c r="F222" t="s">
        <v>4576</v>
      </c>
      <c r="G222" t="s">
        <v>688</v>
      </c>
      <c r="H222" t="s">
        <v>4577</v>
      </c>
      <c r="J222" t="s">
        <v>689</v>
      </c>
      <c r="K222" t="s">
        <v>689</v>
      </c>
      <c r="L222" t="s">
        <v>1538</v>
      </c>
      <c r="M222" t="s">
        <v>1539</v>
      </c>
      <c r="N222" t="s">
        <v>1540</v>
      </c>
      <c r="R222" t="str">
        <v>Pomelo</v>
      </c>
    </row>
    <row r="223" spans="1:18" x14ac:dyDescent="0.35">
      <c r="A223" t="s">
        <v>4578</v>
      </c>
      <c r="B223" t="s">
        <v>4464</v>
      </c>
      <c r="C223" t="s">
        <v>4464</v>
      </c>
      <c r="D223" t="s">
        <v>788</v>
      </c>
      <c r="E223" t="s">
        <v>4579</v>
      </c>
      <c r="F223" t="s">
        <v>1213</v>
      </c>
      <c r="G223" t="s">
        <v>688</v>
      </c>
      <c r="H223" t="s">
        <v>1214</v>
      </c>
      <c r="J223" t="s">
        <v>689</v>
      </c>
      <c r="K223" t="s">
        <v>689</v>
      </c>
      <c r="L223" t="s">
        <v>1538</v>
      </c>
      <c r="M223" t="s">
        <v>1539</v>
      </c>
      <c r="N223" t="s">
        <v>1540</v>
      </c>
      <c r="R223" t="str">
        <v>Potato</v>
      </c>
    </row>
    <row r="224" spans="1:18" x14ac:dyDescent="0.35">
      <c r="A224" t="s">
        <v>4580</v>
      </c>
      <c r="B224" t="s">
        <v>4464</v>
      </c>
      <c r="C224" t="s">
        <v>4464</v>
      </c>
      <c r="D224" t="s">
        <v>788</v>
      </c>
      <c r="E224" t="s">
        <v>4581</v>
      </c>
      <c r="F224" t="s">
        <v>1037</v>
      </c>
      <c r="G224" t="s">
        <v>688</v>
      </c>
      <c r="H224" t="s">
        <v>1057</v>
      </c>
      <c r="J224" t="s">
        <v>699</v>
      </c>
      <c r="K224" t="s">
        <v>689</v>
      </c>
      <c r="L224" t="s">
        <v>3551</v>
      </c>
      <c r="M224" t="s">
        <v>3710</v>
      </c>
      <c r="N224" t="s">
        <v>3726</v>
      </c>
      <c r="R224" t="str">
        <v>Pueraria phaseoloides</v>
      </c>
    </row>
    <row r="225" spans="1:18" x14ac:dyDescent="0.35">
      <c r="A225" t="s">
        <v>4582</v>
      </c>
      <c r="B225" t="s">
        <v>4464</v>
      </c>
      <c r="C225" t="s">
        <v>4464</v>
      </c>
      <c r="D225" t="s">
        <v>788</v>
      </c>
      <c r="E225" t="s">
        <v>4583</v>
      </c>
      <c r="F225" t="s">
        <v>1219</v>
      </c>
      <c r="G225" t="s">
        <v>688</v>
      </c>
      <c r="H225" t="s">
        <v>1220</v>
      </c>
      <c r="J225" t="s">
        <v>689</v>
      </c>
      <c r="K225" t="s">
        <v>689</v>
      </c>
      <c r="L225" t="s">
        <v>1538</v>
      </c>
      <c r="M225" t="s">
        <v>1539</v>
      </c>
      <c r="N225" t="s">
        <v>1540</v>
      </c>
      <c r="R225" t="str">
        <v>Pumpkin</v>
      </c>
    </row>
    <row r="226" spans="1:18" x14ac:dyDescent="0.35">
      <c r="A226" t="s">
        <v>4584</v>
      </c>
      <c r="B226" t="s">
        <v>4464</v>
      </c>
      <c r="C226" t="s">
        <v>4464</v>
      </c>
      <c r="D226" t="s">
        <v>788</v>
      </c>
      <c r="E226" t="s">
        <v>4585</v>
      </c>
      <c r="F226" t="s">
        <v>1053</v>
      </c>
      <c r="G226" t="s">
        <v>688</v>
      </c>
      <c r="H226" t="s">
        <v>4532</v>
      </c>
      <c r="I226" t="s">
        <v>4533</v>
      </c>
      <c r="J226" t="s">
        <v>699</v>
      </c>
      <c r="K226" t="s">
        <v>689</v>
      </c>
      <c r="L226" t="s">
        <v>3551</v>
      </c>
      <c r="M226" t="s">
        <v>3710</v>
      </c>
      <c r="N226" t="s">
        <v>3726</v>
      </c>
      <c r="R226" t="str">
        <v>Purple Vetch</v>
      </c>
    </row>
    <row r="227" spans="1:18" x14ac:dyDescent="0.35">
      <c r="A227" t="s">
        <v>13731</v>
      </c>
      <c r="B227" t="s">
        <v>4464</v>
      </c>
      <c r="C227" t="s">
        <v>4464</v>
      </c>
      <c r="D227" t="s">
        <v>788</v>
      </c>
      <c r="E227" t="s">
        <v>13732</v>
      </c>
      <c r="F227" t="s">
        <v>13732</v>
      </c>
      <c r="G227" t="s">
        <v>688</v>
      </c>
      <c r="H227" t="s">
        <v>13733</v>
      </c>
      <c r="J227" t="s">
        <v>689</v>
      </c>
      <c r="K227" t="s">
        <v>689</v>
      </c>
      <c r="L227" t="s">
        <v>1538</v>
      </c>
      <c r="M227" t="s">
        <v>1539</v>
      </c>
      <c r="N227" t="s">
        <v>1540</v>
      </c>
      <c r="R227" t="str">
        <v>Quince</v>
      </c>
    </row>
    <row r="228" spans="1:18" x14ac:dyDescent="0.35">
      <c r="A228" t="s">
        <v>13734</v>
      </c>
      <c r="B228" t="s">
        <v>4464</v>
      </c>
      <c r="C228" t="s">
        <v>4464</v>
      </c>
      <c r="D228" t="s">
        <v>788</v>
      </c>
      <c r="E228" t="s">
        <v>13735</v>
      </c>
      <c r="F228" t="s">
        <v>13735</v>
      </c>
      <c r="G228" t="s">
        <v>715</v>
      </c>
      <c r="H228" t="s">
        <v>13736</v>
      </c>
      <c r="J228" t="s">
        <v>689</v>
      </c>
      <c r="K228" t="s">
        <v>699</v>
      </c>
      <c r="L228" t="s">
        <v>3669</v>
      </c>
      <c r="M228" t="s">
        <v>3724</v>
      </c>
      <c r="N228" t="s">
        <v>3727</v>
      </c>
      <c r="R228" t="str">
        <v>Quinoa</v>
      </c>
    </row>
    <row r="229" spans="1:18" x14ac:dyDescent="0.35">
      <c r="A229" t="s">
        <v>684</v>
      </c>
      <c r="B229" t="s">
        <v>4464</v>
      </c>
      <c r="C229" t="s">
        <v>4464</v>
      </c>
      <c r="D229" t="s">
        <v>686</v>
      </c>
      <c r="E229" t="s">
        <v>687</v>
      </c>
      <c r="F229" t="s">
        <v>687</v>
      </c>
      <c r="G229" t="s">
        <v>688</v>
      </c>
      <c r="H229" t="s">
        <v>4586</v>
      </c>
      <c r="J229" t="s">
        <v>689</v>
      </c>
      <c r="K229" t="s">
        <v>689</v>
      </c>
      <c r="L229" t="s">
        <v>1538</v>
      </c>
      <c r="M229" t="s">
        <v>1539</v>
      </c>
      <c r="N229" t="s">
        <v>1540</v>
      </c>
      <c r="R229" t="str">
        <v>Radish</v>
      </c>
    </row>
    <row r="230" spans="1:18" x14ac:dyDescent="0.35">
      <c r="A230" t="s">
        <v>4587</v>
      </c>
      <c r="B230" t="s">
        <v>4464</v>
      </c>
      <c r="C230" t="s">
        <v>4464</v>
      </c>
      <c r="D230" t="s">
        <v>686</v>
      </c>
      <c r="E230" t="s">
        <v>4588</v>
      </c>
      <c r="F230" t="s">
        <v>697</v>
      </c>
      <c r="G230" t="s">
        <v>133</v>
      </c>
      <c r="H230" t="s">
        <v>698</v>
      </c>
      <c r="I230" t="s">
        <v>4589</v>
      </c>
      <c r="J230" t="s">
        <v>689</v>
      </c>
      <c r="K230" t="s">
        <v>699</v>
      </c>
      <c r="L230" t="s">
        <v>3669</v>
      </c>
      <c r="M230" t="s">
        <v>3724</v>
      </c>
      <c r="N230" t="s">
        <v>3727</v>
      </c>
      <c r="R230" t="str">
        <v>Ramie</v>
      </c>
    </row>
    <row r="231" spans="1:18" x14ac:dyDescent="0.35">
      <c r="A231" t="s">
        <v>695</v>
      </c>
      <c r="B231" t="s">
        <v>4464</v>
      </c>
      <c r="C231" t="s">
        <v>4464</v>
      </c>
      <c r="D231" t="s">
        <v>686</v>
      </c>
      <c r="E231" t="s">
        <v>696</v>
      </c>
      <c r="F231" t="s">
        <v>697</v>
      </c>
      <c r="G231" t="s">
        <v>694</v>
      </c>
      <c r="H231" t="s">
        <v>698</v>
      </c>
      <c r="I231" t="s">
        <v>4589</v>
      </c>
      <c r="J231" t="s">
        <v>689</v>
      </c>
      <c r="K231" t="s">
        <v>699</v>
      </c>
      <c r="L231" t="s">
        <v>3669</v>
      </c>
      <c r="M231" t="s">
        <v>3724</v>
      </c>
      <c r="N231" t="s">
        <v>3727</v>
      </c>
      <c r="R231" t="str">
        <v>Rape</v>
      </c>
    </row>
    <row r="232" spans="1:18" x14ac:dyDescent="0.35">
      <c r="A232" t="s">
        <v>704</v>
      </c>
      <c r="B232" t="s">
        <v>4464</v>
      </c>
      <c r="C232" t="s">
        <v>4464</v>
      </c>
      <c r="D232" t="s">
        <v>686</v>
      </c>
      <c r="E232" t="s">
        <v>705</v>
      </c>
      <c r="F232" t="s">
        <v>697</v>
      </c>
      <c r="G232" t="s">
        <v>706</v>
      </c>
      <c r="H232" t="s">
        <v>698</v>
      </c>
      <c r="I232" t="s">
        <v>4590</v>
      </c>
      <c r="J232" t="s">
        <v>689</v>
      </c>
      <c r="K232" t="s">
        <v>699</v>
      </c>
      <c r="L232" t="s">
        <v>3669</v>
      </c>
      <c r="M232" t="s">
        <v>3724</v>
      </c>
      <c r="N232" t="s">
        <v>3727</v>
      </c>
      <c r="R232" t="str">
        <v>Red Clover</v>
      </c>
    </row>
    <row r="233" spans="1:18" x14ac:dyDescent="0.35">
      <c r="A233" t="s">
        <v>713</v>
      </c>
      <c r="B233" t="s">
        <v>4464</v>
      </c>
      <c r="C233" t="s">
        <v>4464</v>
      </c>
      <c r="D233" t="s">
        <v>686</v>
      </c>
      <c r="E233" t="s">
        <v>714</v>
      </c>
      <c r="F233" t="s">
        <v>697</v>
      </c>
      <c r="G233" t="s">
        <v>715</v>
      </c>
      <c r="H233" t="s">
        <v>698</v>
      </c>
      <c r="I233" t="s">
        <v>4591</v>
      </c>
      <c r="J233" t="s">
        <v>689</v>
      </c>
      <c r="K233" t="s">
        <v>699</v>
      </c>
      <c r="L233" t="s">
        <v>3669</v>
      </c>
      <c r="M233" t="s">
        <v>3724</v>
      </c>
      <c r="N233" t="s">
        <v>3727</v>
      </c>
      <c r="R233" t="str">
        <v>Rhodes grass</v>
      </c>
    </row>
    <row r="234" spans="1:18" x14ac:dyDescent="0.35">
      <c r="A234" t="s">
        <v>720</v>
      </c>
      <c r="B234" t="s">
        <v>4464</v>
      </c>
      <c r="C234" t="s">
        <v>4464</v>
      </c>
      <c r="D234" t="s">
        <v>686</v>
      </c>
      <c r="E234" t="s">
        <v>721</v>
      </c>
      <c r="F234" t="s">
        <v>721</v>
      </c>
      <c r="G234" t="s">
        <v>715</v>
      </c>
      <c r="H234" t="s">
        <v>722</v>
      </c>
      <c r="J234" t="s">
        <v>689</v>
      </c>
      <c r="K234" t="s">
        <v>699</v>
      </c>
      <c r="L234" t="s">
        <v>3669</v>
      </c>
      <c r="M234" t="s">
        <v>3724</v>
      </c>
      <c r="N234" t="s">
        <v>3727</v>
      </c>
      <c r="R234" t="str">
        <v>Rice</v>
      </c>
    </row>
    <row r="235" spans="1:18" x14ac:dyDescent="0.35">
      <c r="A235" t="s">
        <v>727</v>
      </c>
      <c r="B235" t="s">
        <v>4464</v>
      </c>
      <c r="C235" t="s">
        <v>4464</v>
      </c>
      <c r="D235" t="s">
        <v>686</v>
      </c>
      <c r="E235" t="s">
        <v>728</v>
      </c>
      <c r="F235" t="s">
        <v>728</v>
      </c>
      <c r="G235" t="s">
        <v>694</v>
      </c>
      <c r="H235" t="s">
        <v>4592</v>
      </c>
      <c r="J235" t="s">
        <v>689</v>
      </c>
      <c r="K235" t="s">
        <v>699</v>
      </c>
      <c r="L235" t="s">
        <v>3669</v>
      </c>
      <c r="M235" t="s">
        <v>3724</v>
      </c>
      <c r="N235" t="s">
        <v>3727</v>
      </c>
      <c r="R235" t="str">
        <v>Rice Bean</v>
      </c>
    </row>
    <row r="236" spans="1:18" x14ac:dyDescent="0.35">
      <c r="A236" t="s">
        <v>4593</v>
      </c>
      <c r="B236" t="s">
        <v>4464</v>
      </c>
      <c r="C236" t="s">
        <v>4464</v>
      </c>
      <c r="D236" t="s">
        <v>686</v>
      </c>
      <c r="E236" t="s">
        <v>4594</v>
      </c>
      <c r="F236" t="s">
        <v>1578</v>
      </c>
      <c r="G236" t="s">
        <v>694</v>
      </c>
      <c r="H236" t="s">
        <v>4595</v>
      </c>
      <c r="J236" t="s">
        <v>689</v>
      </c>
      <c r="K236" t="s">
        <v>699</v>
      </c>
      <c r="L236" t="s">
        <v>3669</v>
      </c>
      <c r="M236" t="s">
        <v>3724</v>
      </c>
      <c r="N236" t="s">
        <v>3727</v>
      </c>
      <c r="R236" t="str">
        <v>Robusta</v>
      </c>
    </row>
    <row r="237" spans="1:18" x14ac:dyDescent="0.35">
      <c r="A237" t="s">
        <v>4596</v>
      </c>
      <c r="B237" t="s">
        <v>4464</v>
      </c>
      <c r="C237" t="s">
        <v>4464</v>
      </c>
      <c r="D237" t="s">
        <v>686</v>
      </c>
      <c r="E237" t="s">
        <v>4597</v>
      </c>
      <c r="F237" t="s">
        <v>1579</v>
      </c>
      <c r="G237" t="s">
        <v>694</v>
      </c>
      <c r="H237" t="s">
        <v>4598</v>
      </c>
      <c r="J237" t="s">
        <v>689</v>
      </c>
      <c r="K237" t="s">
        <v>699</v>
      </c>
      <c r="L237" t="s">
        <v>3669</v>
      </c>
      <c r="M237" t="s">
        <v>3724</v>
      </c>
      <c r="N237" t="s">
        <v>3727</v>
      </c>
      <c r="R237" t="str">
        <v>Rocket</v>
      </c>
    </row>
    <row r="238" spans="1:18" x14ac:dyDescent="0.35">
      <c r="A238" t="s">
        <v>13737</v>
      </c>
      <c r="B238" t="s">
        <v>4464</v>
      </c>
      <c r="C238" t="s">
        <v>4464</v>
      </c>
      <c r="D238" t="s">
        <v>686</v>
      </c>
      <c r="E238" t="s">
        <v>13738</v>
      </c>
      <c r="F238" t="s">
        <v>13738</v>
      </c>
      <c r="G238" t="s">
        <v>688</v>
      </c>
      <c r="H238" t="s">
        <v>1754</v>
      </c>
      <c r="J238" t="s">
        <v>689</v>
      </c>
      <c r="K238" t="s">
        <v>699</v>
      </c>
      <c r="L238" t="s">
        <v>3669</v>
      </c>
      <c r="M238" t="s">
        <v>3724</v>
      </c>
      <c r="N238" t="s">
        <v>3727</v>
      </c>
      <c r="R238" t="str">
        <v>Roella ciliata</v>
      </c>
    </row>
    <row r="239" spans="1:18" x14ac:dyDescent="0.35">
      <c r="A239" t="s">
        <v>732</v>
      </c>
      <c r="B239" t="s">
        <v>4464</v>
      </c>
      <c r="C239" t="s">
        <v>4464</v>
      </c>
      <c r="D239" t="s">
        <v>686</v>
      </c>
      <c r="E239" t="s">
        <v>733</v>
      </c>
      <c r="F239" t="s">
        <v>733</v>
      </c>
      <c r="G239" t="s">
        <v>688</v>
      </c>
      <c r="H239" t="s">
        <v>734</v>
      </c>
      <c r="J239" t="s">
        <v>689</v>
      </c>
      <c r="K239" t="s">
        <v>699</v>
      </c>
      <c r="L239" t="s">
        <v>3669</v>
      </c>
      <c r="M239" t="s">
        <v>3724</v>
      </c>
      <c r="N239" t="s">
        <v>3727</v>
      </c>
      <c r="R239" t="str">
        <v>Rubber</v>
      </c>
    </row>
    <row r="240" spans="1:18" x14ac:dyDescent="0.35">
      <c r="A240" t="s">
        <v>738</v>
      </c>
      <c r="B240" t="s">
        <v>4464</v>
      </c>
      <c r="C240" t="s">
        <v>4464</v>
      </c>
      <c r="D240" t="s">
        <v>686</v>
      </c>
      <c r="E240" t="s">
        <v>739</v>
      </c>
      <c r="F240" t="s">
        <v>739</v>
      </c>
      <c r="G240" t="s">
        <v>740</v>
      </c>
      <c r="H240" t="s">
        <v>741</v>
      </c>
      <c r="J240" t="s">
        <v>689</v>
      </c>
      <c r="K240" t="s">
        <v>689</v>
      </c>
      <c r="L240" t="s">
        <v>1538</v>
      </c>
      <c r="M240" t="s">
        <v>1539</v>
      </c>
      <c r="N240" t="s">
        <v>1540</v>
      </c>
      <c r="R240" t="str">
        <v>Rye</v>
      </c>
    </row>
    <row r="241" spans="1:18" x14ac:dyDescent="0.35">
      <c r="A241" t="s">
        <v>746</v>
      </c>
      <c r="B241" t="s">
        <v>4464</v>
      </c>
      <c r="C241" t="s">
        <v>4464</v>
      </c>
      <c r="D241" t="s">
        <v>686</v>
      </c>
      <c r="E241" t="s">
        <v>747</v>
      </c>
      <c r="F241" t="s">
        <v>747</v>
      </c>
      <c r="G241" t="s">
        <v>688</v>
      </c>
      <c r="H241" t="s">
        <v>748</v>
      </c>
      <c r="J241" t="s">
        <v>689</v>
      </c>
      <c r="K241" t="s">
        <v>699</v>
      </c>
      <c r="L241" t="s">
        <v>3669</v>
      </c>
      <c r="M241" t="s">
        <v>3724</v>
      </c>
      <c r="N241" t="s">
        <v>3727</v>
      </c>
      <c r="R241" t="str">
        <v>Ryegrass sp</v>
      </c>
    </row>
    <row r="242" spans="1:18" x14ac:dyDescent="0.35">
      <c r="A242" t="s">
        <v>753</v>
      </c>
      <c r="B242" t="s">
        <v>4464</v>
      </c>
      <c r="C242" t="s">
        <v>4464</v>
      </c>
      <c r="D242" t="s">
        <v>686</v>
      </c>
      <c r="E242" t="s">
        <v>754</v>
      </c>
      <c r="F242" t="s">
        <v>755</v>
      </c>
      <c r="G242" t="s">
        <v>740</v>
      </c>
      <c r="H242" t="s">
        <v>4599</v>
      </c>
      <c r="I242" t="s">
        <v>4600</v>
      </c>
      <c r="J242" t="s">
        <v>689</v>
      </c>
      <c r="K242" t="s">
        <v>699</v>
      </c>
      <c r="L242" t="s">
        <v>3669</v>
      </c>
      <c r="M242" t="s">
        <v>3724</v>
      </c>
      <c r="N242" t="s">
        <v>3727</v>
      </c>
      <c r="R242" t="str">
        <v>Safflower</v>
      </c>
    </row>
    <row r="243" spans="1:18" x14ac:dyDescent="0.35">
      <c r="A243" t="s">
        <v>759</v>
      </c>
      <c r="B243" t="s">
        <v>4464</v>
      </c>
      <c r="C243" t="s">
        <v>4464</v>
      </c>
      <c r="D243" t="s">
        <v>686</v>
      </c>
      <c r="E243" t="s">
        <v>760</v>
      </c>
      <c r="F243" t="s">
        <v>760</v>
      </c>
      <c r="G243" t="s">
        <v>688</v>
      </c>
      <c r="H243" t="s">
        <v>4601</v>
      </c>
      <c r="J243" t="s">
        <v>689</v>
      </c>
      <c r="K243" t="s">
        <v>689</v>
      </c>
      <c r="L243" t="s">
        <v>1538</v>
      </c>
      <c r="M243" t="s">
        <v>1539</v>
      </c>
      <c r="N243" t="s">
        <v>1540</v>
      </c>
      <c r="R243" t="str">
        <v>Sapodilla</v>
      </c>
    </row>
    <row r="244" spans="1:18" x14ac:dyDescent="0.35">
      <c r="A244" t="s">
        <v>4602</v>
      </c>
      <c r="B244" t="s">
        <v>4464</v>
      </c>
      <c r="C244" t="s">
        <v>4464</v>
      </c>
      <c r="D244" t="s">
        <v>686</v>
      </c>
      <c r="E244" t="s">
        <v>770</v>
      </c>
      <c r="F244" t="s">
        <v>771</v>
      </c>
      <c r="G244" t="s">
        <v>133</v>
      </c>
      <c r="H244" t="s">
        <v>4603</v>
      </c>
      <c r="J244" t="s">
        <v>689</v>
      </c>
      <c r="K244" t="s">
        <v>689</v>
      </c>
      <c r="L244" t="s">
        <v>1538</v>
      </c>
      <c r="M244" t="s">
        <v>1539</v>
      </c>
      <c r="N244" t="s">
        <v>1540</v>
      </c>
      <c r="R244" t="str">
        <v>Senecio elegans</v>
      </c>
    </row>
    <row r="245" spans="1:18" x14ac:dyDescent="0.35">
      <c r="A245" t="s">
        <v>769</v>
      </c>
      <c r="B245" t="s">
        <v>4464</v>
      </c>
      <c r="C245" t="s">
        <v>4464</v>
      </c>
      <c r="D245" t="s">
        <v>686</v>
      </c>
      <c r="E245" t="s">
        <v>770</v>
      </c>
      <c r="F245" t="s">
        <v>771</v>
      </c>
      <c r="G245" t="s">
        <v>772</v>
      </c>
      <c r="H245" t="s">
        <v>4603</v>
      </c>
      <c r="J245" t="s">
        <v>689</v>
      </c>
      <c r="K245" t="s">
        <v>689</v>
      </c>
      <c r="L245" t="s">
        <v>1538</v>
      </c>
      <c r="M245" t="s">
        <v>1539</v>
      </c>
      <c r="N245" t="s">
        <v>1540</v>
      </c>
      <c r="R245" t="str">
        <v>Sesame</v>
      </c>
    </row>
    <row r="246" spans="1:18" x14ac:dyDescent="0.35">
      <c r="A246" t="s">
        <v>777</v>
      </c>
      <c r="B246" t="s">
        <v>4464</v>
      </c>
      <c r="C246" t="s">
        <v>4464</v>
      </c>
      <c r="D246" t="s">
        <v>686</v>
      </c>
      <c r="E246" t="s">
        <v>778</v>
      </c>
      <c r="F246" t="s">
        <v>771</v>
      </c>
      <c r="G246" t="s">
        <v>779</v>
      </c>
      <c r="H246" t="s">
        <v>4603</v>
      </c>
      <c r="J246" t="s">
        <v>689</v>
      </c>
      <c r="K246" t="s">
        <v>689</v>
      </c>
      <c r="L246" t="s">
        <v>1538</v>
      </c>
      <c r="M246" t="s">
        <v>1539</v>
      </c>
      <c r="N246" t="s">
        <v>1540</v>
      </c>
      <c r="R246" t="str">
        <v>Shea Nut</v>
      </c>
    </row>
    <row r="247" spans="1:18" x14ac:dyDescent="0.35">
      <c r="A247" t="s">
        <v>1504</v>
      </c>
      <c r="B247" t="s">
        <v>4464</v>
      </c>
      <c r="C247" t="s">
        <v>4464</v>
      </c>
      <c r="D247" t="s">
        <v>686</v>
      </c>
      <c r="E247" t="s">
        <v>770</v>
      </c>
      <c r="F247" t="s">
        <v>771</v>
      </c>
      <c r="G247" t="s">
        <v>772</v>
      </c>
      <c r="H247" t="s">
        <v>1505</v>
      </c>
      <c r="J247" t="s">
        <v>689</v>
      </c>
      <c r="K247" t="s">
        <v>689</v>
      </c>
      <c r="L247" t="s">
        <v>1538</v>
      </c>
      <c r="M247" t="s">
        <v>1539</v>
      </c>
      <c r="N247" t="s">
        <v>1540</v>
      </c>
      <c r="R247" t="str">
        <v>Sickle Grass</v>
      </c>
    </row>
    <row r="248" spans="1:18" x14ac:dyDescent="0.35">
      <c r="A248" t="s">
        <v>1506</v>
      </c>
      <c r="B248" t="s">
        <v>4464</v>
      </c>
      <c r="C248" t="s">
        <v>4464</v>
      </c>
      <c r="D248" t="s">
        <v>686</v>
      </c>
      <c r="E248" t="s">
        <v>778</v>
      </c>
      <c r="F248" t="s">
        <v>771</v>
      </c>
      <c r="G248" t="s">
        <v>779</v>
      </c>
      <c r="H248" t="s">
        <v>1505</v>
      </c>
      <c r="J248" t="s">
        <v>689</v>
      </c>
      <c r="K248" t="s">
        <v>689</v>
      </c>
      <c r="L248" t="s">
        <v>1538</v>
      </c>
      <c r="M248" t="s">
        <v>1539</v>
      </c>
      <c r="N248" t="s">
        <v>1540</v>
      </c>
      <c r="R248" t="str">
        <v>Silk Cocoon</v>
      </c>
    </row>
    <row r="249" spans="1:18" x14ac:dyDescent="0.35">
      <c r="A249" t="s">
        <v>4604</v>
      </c>
      <c r="B249" t="s">
        <v>4464</v>
      </c>
      <c r="C249" t="s">
        <v>4464</v>
      </c>
      <c r="D249" t="s">
        <v>686</v>
      </c>
      <c r="E249" t="s">
        <v>1336</v>
      </c>
      <c r="F249" t="s">
        <v>1336</v>
      </c>
      <c r="G249" t="s">
        <v>133</v>
      </c>
      <c r="H249" t="s">
        <v>1337</v>
      </c>
      <c r="J249" t="s">
        <v>689</v>
      </c>
      <c r="K249" t="s">
        <v>689</v>
      </c>
      <c r="L249" t="s">
        <v>1538</v>
      </c>
      <c r="M249" t="s">
        <v>1539</v>
      </c>
      <c r="N249" t="s">
        <v>1540</v>
      </c>
      <c r="R249" t="str">
        <v>Silverleaf</v>
      </c>
    </row>
    <row r="250" spans="1:18" x14ac:dyDescent="0.35">
      <c r="A250" t="s">
        <v>1334</v>
      </c>
      <c r="B250" t="s">
        <v>4464</v>
      </c>
      <c r="C250" t="s">
        <v>4464</v>
      </c>
      <c r="D250" t="s">
        <v>686</v>
      </c>
      <c r="E250" t="s">
        <v>1335</v>
      </c>
      <c r="F250" t="s">
        <v>1336</v>
      </c>
      <c r="G250" t="s">
        <v>4541</v>
      </c>
      <c r="H250" t="s">
        <v>1337</v>
      </c>
      <c r="J250" t="s">
        <v>689</v>
      </c>
      <c r="K250" t="s">
        <v>689</v>
      </c>
      <c r="L250" t="s">
        <v>1538</v>
      </c>
      <c r="M250" t="s">
        <v>1539</v>
      </c>
      <c r="N250" t="s">
        <v>1540</v>
      </c>
      <c r="R250" t="str">
        <v>Sisal</v>
      </c>
    </row>
    <row r="251" spans="1:18" x14ac:dyDescent="0.35">
      <c r="A251" t="s">
        <v>1338</v>
      </c>
      <c r="B251" t="s">
        <v>4464</v>
      </c>
      <c r="C251" t="s">
        <v>4464</v>
      </c>
      <c r="D251" t="s">
        <v>686</v>
      </c>
      <c r="E251" t="s">
        <v>1339</v>
      </c>
      <c r="F251" t="s">
        <v>1336</v>
      </c>
      <c r="G251" t="s">
        <v>779</v>
      </c>
      <c r="H251" t="s">
        <v>1337</v>
      </c>
      <c r="J251" t="s">
        <v>689</v>
      </c>
      <c r="K251" t="s">
        <v>689</v>
      </c>
      <c r="L251" t="s">
        <v>1538</v>
      </c>
      <c r="M251" t="s">
        <v>1539</v>
      </c>
      <c r="N251" t="s">
        <v>1540</v>
      </c>
      <c r="R251" t="str">
        <v>Smutsfinger Grass</v>
      </c>
    </row>
    <row r="252" spans="1:18" x14ac:dyDescent="0.35">
      <c r="A252" t="s">
        <v>784</v>
      </c>
      <c r="B252" t="s">
        <v>4464</v>
      </c>
      <c r="C252" t="s">
        <v>4464</v>
      </c>
      <c r="D252" t="s">
        <v>686</v>
      </c>
      <c r="E252" t="s">
        <v>785</v>
      </c>
      <c r="F252" t="s">
        <v>785</v>
      </c>
      <c r="G252" t="s">
        <v>688</v>
      </c>
      <c r="H252" t="s">
        <v>786</v>
      </c>
      <c r="J252" t="s">
        <v>689</v>
      </c>
      <c r="K252" t="s">
        <v>699</v>
      </c>
      <c r="L252" t="s">
        <v>3669</v>
      </c>
      <c r="M252" t="s">
        <v>3724</v>
      </c>
      <c r="N252" t="s">
        <v>3727</v>
      </c>
      <c r="R252" t="str">
        <v>Sorghum</v>
      </c>
    </row>
    <row r="253" spans="1:18" x14ac:dyDescent="0.35">
      <c r="A253" t="s">
        <v>791</v>
      </c>
      <c r="B253" t="s">
        <v>4464</v>
      </c>
      <c r="C253" t="s">
        <v>4464</v>
      </c>
      <c r="D253" t="s">
        <v>686</v>
      </c>
      <c r="E253" t="s">
        <v>792</v>
      </c>
      <c r="F253" t="s">
        <v>792</v>
      </c>
      <c r="G253" t="s">
        <v>793</v>
      </c>
      <c r="H253" t="s">
        <v>794</v>
      </c>
      <c r="J253" t="s">
        <v>689</v>
      </c>
      <c r="K253" t="s">
        <v>699</v>
      </c>
      <c r="L253" t="s">
        <v>3669</v>
      </c>
      <c r="M253" t="s">
        <v>3724</v>
      </c>
      <c r="N253" t="s">
        <v>3727</v>
      </c>
      <c r="R253" t="str">
        <v>Soybean</v>
      </c>
    </row>
    <row r="254" spans="1:18" x14ac:dyDescent="0.35">
      <c r="A254" t="s">
        <v>798</v>
      </c>
      <c r="B254" t="s">
        <v>4464</v>
      </c>
      <c r="C254" t="s">
        <v>4464</v>
      </c>
      <c r="D254" t="s">
        <v>686</v>
      </c>
      <c r="E254" t="s">
        <v>799</v>
      </c>
      <c r="F254" t="s">
        <v>799</v>
      </c>
      <c r="G254" t="s">
        <v>793</v>
      </c>
      <c r="H254" t="s">
        <v>800</v>
      </c>
      <c r="J254" t="s">
        <v>689</v>
      </c>
      <c r="K254" t="s">
        <v>699</v>
      </c>
      <c r="L254" t="s">
        <v>3669</v>
      </c>
      <c r="M254" t="s">
        <v>3724</v>
      </c>
      <c r="N254" t="s">
        <v>3727</v>
      </c>
      <c r="R254" t="str">
        <v>Spinach</v>
      </c>
    </row>
    <row r="255" spans="1:18" x14ac:dyDescent="0.35">
      <c r="A255" t="s">
        <v>1492</v>
      </c>
      <c r="B255" t="s">
        <v>4464</v>
      </c>
      <c r="C255" t="s">
        <v>4464</v>
      </c>
      <c r="D255" t="s">
        <v>686</v>
      </c>
      <c r="E255" t="s">
        <v>1493</v>
      </c>
      <c r="F255" t="s">
        <v>1493</v>
      </c>
      <c r="G255" t="s">
        <v>4541</v>
      </c>
      <c r="H255" t="s">
        <v>1493</v>
      </c>
      <c r="J255" t="s">
        <v>689</v>
      </c>
      <c r="K255" t="s">
        <v>689</v>
      </c>
      <c r="L255" t="s">
        <v>1538</v>
      </c>
      <c r="M255" t="s">
        <v>1539</v>
      </c>
      <c r="N255" t="s">
        <v>1540</v>
      </c>
      <c r="R255" t="str">
        <v>Spring Onion</v>
      </c>
    </row>
    <row r="256" spans="1:18" x14ac:dyDescent="0.35">
      <c r="A256" t="s">
        <v>4605</v>
      </c>
      <c r="B256" t="s">
        <v>4464</v>
      </c>
      <c r="C256" t="s">
        <v>4464</v>
      </c>
      <c r="D256" t="s">
        <v>686</v>
      </c>
      <c r="E256" t="s">
        <v>4606</v>
      </c>
      <c r="F256" t="s">
        <v>4606</v>
      </c>
      <c r="G256" t="s">
        <v>688</v>
      </c>
      <c r="H256" t="s">
        <v>1877</v>
      </c>
      <c r="J256" t="s">
        <v>689</v>
      </c>
      <c r="K256" t="s">
        <v>699</v>
      </c>
      <c r="L256" t="s">
        <v>3669</v>
      </c>
      <c r="M256" t="s">
        <v>3724</v>
      </c>
      <c r="N256" t="s">
        <v>3727</v>
      </c>
      <c r="R256" t="str">
        <v>Squash (C.Moschata)</v>
      </c>
    </row>
    <row r="257" spans="1:18" x14ac:dyDescent="0.35">
      <c r="A257" t="s">
        <v>1541</v>
      </c>
      <c r="B257" t="s">
        <v>4464</v>
      </c>
      <c r="C257" t="s">
        <v>4464</v>
      </c>
      <c r="D257" t="s">
        <v>686</v>
      </c>
      <c r="E257" t="s">
        <v>1542</v>
      </c>
      <c r="F257" t="s">
        <v>1543</v>
      </c>
      <c r="G257" t="s">
        <v>772</v>
      </c>
      <c r="H257" t="s">
        <v>1544</v>
      </c>
      <c r="J257" t="s">
        <v>689</v>
      </c>
      <c r="K257" t="s">
        <v>689</v>
      </c>
      <c r="L257" t="s">
        <v>1538</v>
      </c>
      <c r="M257" t="s">
        <v>1539</v>
      </c>
      <c r="N257" t="s">
        <v>1540</v>
      </c>
      <c r="R257" t="str">
        <v>Star Anise</v>
      </c>
    </row>
    <row r="258" spans="1:18" x14ac:dyDescent="0.35">
      <c r="A258" t="s">
        <v>1545</v>
      </c>
      <c r="B258" t="s">
        <v>4464</v>
      </c>
      <c r="C258" t="s">
        <v>4464</v>
      </c>
      <c r="D258" t="s">
        <v>686</v>
      </c>
      <c r="E258" t="s">
        <v>1546</v>
      </c>
      <c r="F258" t="s">
        <v>1543</v>
      </c>
      <c r="G258" t="s">
        <v>779</v>
      </c>
      <c r="H258" t="s">
        <v>1544</v>
      </c>
      <c r="J258" t="s">
        <v>689</v>
      </c>
      <c r="K258" t="s">
        <v>689</v>
      </c>
      <c r="L258" t="s">
        <v>1538</v>
      </c>
      <c r="M258" t="s">
        <v>1539</v>
      </c>
      <c r="N258" t="s">
        <v>1540</v>
      </c>
      <c r="R258" t="str">
        <v>Steirodiscus tagetes</v>
      </c>
    </row>
    <row r="259" spans="1:18" x14ac:dyDescent="0.35">
      <c r="A259" t="s">
        <v>804</v>
      </c>
      <c r="B259" t="s">
        <v>4464</v>
      </c>
      <c r="C259" t="s">
        <v>4464</v>
      </c>
      <c r="D259" t="s">
        <v>686</v>
      </c>
      <c r="E259" t="s">
        <v>805</v>
      </c>
      <c r="F259" t="s">
        <v>806</v>
      </c>
      <c r="G259" t="s">
        <v>1646</v>
      </c>
      <c r="H259" t="s">
        <v>808</v>
      </c>
      <c r="J259" t="s">
        <v>689</v>
      </c>
      <c r="K259" t="s">
        <v>699</v>
      </c>
      <c r="L259" t="s">
        <v>3669</v>
      </c>
      <c r="M259" t="s">
        <v>3724</v>
      </c>
      <c r="N259" t="s">
        <v>3727</v>
      </c>
      <c r="R259" t="str">
        <v>Stevia</v>
      </c>
    </row>
    <row r="260" spans="1:18" x14ac:dyDescent="0.35">
      <c r="A260" t="s">
        <v>9628</v>
      </c>
      <c r="B260" t="s">
        <v>4464</v>
      </c>
      <c r="C260" t="s">
        <v>4464</v>
      </c>
      <c r="D260" t="s">
        <v>686</v>
      </c>
      <c r="E260" t="s">
        <v>9629</v>
      </c>
      <c r="F260" t="s">
        <v>9629</v>
      </c>
      <c r="G260" t="s">
        <v>740</v>
      </c>
      <c r="H260" t="s">
        <v>9630</v>
      </c>
      <c r="J260" t="s">
        <v>689</v>
      </c>
      <c r="K260" t="s">
        <v>689</v>
      </c>
      <c r="L260" t="s">
        <v>1538</v>
      </c>
      <c r="M260" t="s">
        <v>1539</v>
      </c>
      <c r="N260" t="s">
        <v>1540</v>
      </c>
      <c r="R260" t="str">
        <v>Stipagrostis uniplumis</v>
      </c>
    </row>
    <row r="261" spans="1:18" x14ac:dyDescent="0.35">
      <c r="A261" t="s">
        <v>13739</v>
      </c>
      <c r="B261" t="s">
        <v>4464</v>
      </c>
      <c r="C261" t="s">
        <v>4464</v>
      </c>
      <c r="D261" t="s">
        <v>686</v>
      </c>
      <c r="E261" t="s">
        <v>13740</v>
      </c>
      <c r="F261" t="s">
        <v>13740</v>
      </c>
      <c r="G261" t="s">
        <v>4541</v>
      </c>
      <c r="H261" t="s">
        <v>13741</v>
      </c>
      <c r="J261" t="s">
        <v>689</v>
      </c>
      <c r="K261" t="s">
        <v>699</v>
      </c>
      <c r="L261" t="s">
        <v>3669</v>
      </c>
      <c r="M261" t="s">
        <v>3724</v>
      </c>
      <c r="N261" t="s">
        <v>3727</v>
      </c>
      <c r="R261" t="str">
        <v>Strawberry</v>
      </c>
    </row>
    <row r="262" spans="1:18" x14ac:dyDescent="0.35">
      <c r="A262" t="s">
        <v>814</v>
      </c>
      <c r="B262" t="s">
        <v>4464</v>
      </c>
      <c r="C262" t="s">
        <v>4464</v>
      </c>
      <c r="D262" t="s">
        <v>815</v>
      </c>
      <c r="E262" t="s">
        <v>816</v>
      </c>
      <c r="F262" t="s">
        <v>817</v>
      </c>
      <c r="G262" t="s">
        <v>818</v>
      </c>
      <c r="H262" t="s">
        <v>637</v>
      </c>
      <c r="I262" t="s">
        <v>4607</v>
      </c>
      <c r="J262" t="s">
        <v>637</v>
      </c>
      <c r="K262" t="s">
        <v>689</v>
      </c>
      <c r="L262" t="s">
        <v>1533</v>
      </c>
      <c r="M262" t="s">
        <v>1534</v>
      </c>
      <c r="N262" t="s">
        <v>1535</v>
      </c>
      <c r="R262" t="str">
        <v>Stylosanthes capitata</v>
      </c>
    </row>
    <row r="263" spans="1:18" x14ac:dyDescent="0.35">
      <c r="A263" t="s">
        <v>1340</v>
      </c>
      <c r="B263" t="s">
        <v>4464</v>
      </c>
      <c r="C263" t="s">
        <v>4464</v>
      </c>
      <c r="D263" t="s">
        <v>815</v>
      </c>
      <c r="E263" t="s">
        <v>1341</v>
      </c>
      <c r="F263" t="s">
        <v>4608</v>
      </c>
      <c r="G263" t="s">
        <v>818</v>
      </c>
      <c r="H263" t="s">
        <v>637</v>
      </c>
      <c r="I263" t="s">
        <v>4607</v>
      </c>
      <c r="J263" t="s">
        <v>689</v>
      </c>
      <c r="K263" t="s">
        <v>689</v>
      </c>
      <c r="L263" t="s">
        <v>1538</v>
      </c>
      <c r="M263" t="s">
        <v>1539</v>
      </c>
      <c r="N263" t="s">
        <v>1540</v>
      </c>
      <c r="R263" t="str">
        <v>Stylosanthes guianensis</v>
      </c>
    </row>
    <row r="264" spans="1:18" x14ac:dyDescent="0.35">
      <c r="A264" t="s">
        <v>1584</v>
      </c>
      <c r="B264" t="s">
        <v>4464</v>
      </c>
      <c r="C264" t="s">
        <v>4464</v>
      </c>
      <c r="D264" t="s">
        <v>815</v>
      </c>
      <c r="E264" t="s">
        <v>4609</v>
      </c>
      <c r="F264" t="s">
        <v>1583</v>
      </c>
      <c r="G264" t="s">
        <v>818</v>
      </c>
      <c r="H264" t="s">
        <v>637</v>
      </c>
      <c r="I264" t="s">
        <v>4607</v>
      </c>
      <c r="J264" t="s">
        <v>699</v>
      </c>
      <c r="K264" t="s">
        <v>689</v>
      </c>
      <c r="L264" t="s">
        <v>3551</v>
      </c>
      <c r="M264" t="s">
        <v>3710</v>
      </c>
      <c r="N264" t="s">
        <v>3726</v>
      </c>
      <c r="R264" t="str">
        <v>Stylosanthes hamata</v>
      </c>
    </row>
    <row r="265" spans="1:18" x14ac:dyDescent="0.35">
      <c r="A265" t="s">
        <v>1587</v>
      </c>
      <c r="B265" t="s">
        <v>4464</v>
      </c>
      <c r="C265" t="s">
        <v>4464</v>
      </c>
      <c r="D265" t="s">
        <v>815</v>
      </c>
      <c r="E265" t="s">
        <v>4610</v>
      </c>
      <c r="F265" t="s">
        <v>1586</v>
      </c>
      <c r="G265" t="s">
        <v>818</v>
      </c>
      <c r="H265" t="s">
        <v>637</v>
      </c>
      <c r="I265" t="s">
        <v>4607</v>
      </c>
      <c r="J265" t="s">
        <v>637</v>
      </c>
      <c r="K265" t="s">
        <v>699</v>
      </c>
      <c r="L265" t="s">
        <v>3690</v>
      </c>
      <c r="M265" t="s">
        <v>3725</v>
      </c>
      <c r="N265" t="s">
        <v>1082</v>
      </c>
      <c r="R265" t="str">
        <v>Stylosanthes macrocephala</v>
      </c>
    </row>
    <row r="266" spans="1:18" x14ac:dyDescent="0.35">
      <c r="A266" t="s">
        <v>910</v>
      </c>
      <c r="B266" t="s">
        <v>4464</v>
      </c>
      <c r="C266" t="s">
        <v>4464</v>
      </c>
      <c r="D266" t="s">
        <v>815</v>
      </c>
      <c r="E266" t="s">
        <v>911</v>
      </c>
      <c r="F266" t="s">
        <v>911</v>
      </c>
      <c r="G266" t="s">
        <v>818</v>
      </c>
      <c r="H266" t="s">
        <v>912</v>
      </c>
      <c r="I266" t="s">
        <v>4607</v>
      </c>
      <c r="J266" t="s">
        <v>689</v>
      </c>
      <c r="K266" t="s">
        <v>689</v>
      </c>
      <c r="L266" t="s">
        <v>1538</v>
      </c>
      <c r="M266" t="s">
        <v>1539</v>
      </c>
      <c r="N266" t="s">
        <v>1540</v>
      </c>
      <c r="R266" t="str">
        <v>Subterranean Clover</v>
      </c>
    </row>
    <row r="267" spans="1:18" x14ac:dyDescent="0.35">
      <c r="A267" t="s">
        <v>1345</v>
      </c>
      <c r="B267" t="s">
        <v>4464</v>
      </c>
      <c r="C267" t="s">
        <v>4464</v>
      </c>
      <c r="D267" t="s">
        <v>815</v>
      </c>
      <c r="E267" t="s">
        <v>1346</v>
      </c>
      <c r="F267" t="s">
        <v>1346</v>
      </c>
      <c r="G267" t="s">
        <v>818</v>
      </c>
      <c r="H267" t="s">
        <v>1346</v>
      </c>
      <c r="J267" t="s">
        <v>689</v>
      </c>
      <c r="K267" t="s">
        <v>689</v>
      </c>
      <c r="L267" t="s">
        <v>1538</v>
      </c>
      <c r="M267" t="s">
        <v>1539</v>
      </c>
      <c r="N267" t="s">
        <v>1540</v>
      </c>
      <c r="R267" t="str">
        <v>Sudan grass</v>
      </c>
    </row>
    <row r="268" spans="1:18" x14ac:dyDescent="0.35">
      <c r="A268" t="s">
        <v>1347</v>
      </c>
      <c r="B268" t="s">
        <v>4464</v>
      </c>
      <c r="C268" t="s">
        <v>4464</v>
      </c>
      <c r="D268" t="s">
        <v>815</v>
      </c>
      <c r="E268" t="s">
        <v>1348</v>
      </c>
      <c r="F268" t="s">
        <v>1348</v>
      </c>
      <c r="G268" t="s">
        <v>818</v>
      </c>
      <c r="H268" t="s">
        <v>1348</v>
      </c>
      <c r="J268" t="s">
        <v>689</v>
      </c>
      <c r="K268" t="s">
        <v>689</v>
      </c>
      <c r="L268" t="s">
        <v>1538</v>
      </c>
      <c r="M268" t="s">
        <v>1539</v>
      </c>
      <c r="N268" t="s">
        <v>1540</v>
      </c>
      <c r="R268" t="str">
        <v>Sugar Beet</v>
      </c>
    </row>
    <row r="269" spans="1:18" x14ac:dyDescent="0.35">
      <c r="A269" t="s">
        <v>1349</v>
      </c>
      <c r="B269" t="s">
        <v>4464</v>
      </c>
      <c r="C269" t="s">
        <v>4464</v>
      </c>
      <c r="D269" t="s">
        <v>815</v>
      </c>
      <c r="E269" t="s">
        <v>4611</v>
      </c>
      <c r="F269" t="s">
        <v>4611</v>
      </c>
      <c r="G269" t="s">
        <v>818</v>
      </c>
      <c r="H269" t="s">
        <v>4611</v>
      </c>
      <c r="J269" t="s">
        <v>689</v>
      </c>
      <c r="K269" t="s">
        <v>689</v>
      </c>
      <c r="L269" t="s">
        <v>1538</v>
      </c>
      <c r="M269" t="s">
        <v>1539</v>
      </c>
      <c r="N269" t="s">
        <v>1540</v>
      </c>
      <c r="R269" t="str">
        <v>Sugar Cane</v>
      </c>
    </row>
    <row r="270" spans="1:18" x14ac:dyDescent="0.35">
      <c r="A270" t="s">
        <v>1350</v>
      </c>
      <c r="B270" t="s">
        <v>4464</v>
      </c>
      <c r="C270" t="s">
        <v>4464</v>
      </c>
      <c r="D270" t="s">
        <v>815</v>
      </c>
      <c r="E270" t="s">
        <v>1351</v>
      </c>
      <c r="F270" t="s">
        <v>1351</v>
      </c>
      <c r="G270" t="s">
        <v>818</v>
      </c>
      <c r="H270" t="s">
        <v>1351</v>
      </c>
      <c r="J270" t="s">
        <v>689</v>
      </c>
      <c r="K270" t="s">
        <v>689</v>
      </c>
      <c r="L270" t="s">
        <v>1538</v>
      </c>
      <c r="M270" t="s">
        <v>1539</v>
      </c>
      <c r="N270" t="s">
        <v>1540</v>
      </c>
      <c r="R270" t="str">
        <v>Sunchoke</v>
      </c>
    </row>
    <row r="271" spans="1:18" x14ac:dyDescent="0.35">
      <c r="A271" t="s">
        <v>1352</v>
      </c>
      <c r="B271" t="s">
        <v>4464</v>
      </c>
      <c r="C271" t="s">
        <v>4464</v>
      </c>
      <c r="D271" t="s">
        <v>815</v>
      </c>
      <c r="E271" t="s">
        <v>1353</v>
      </c>
      <c r="F271" t="s">
        <v>1353</v>
      </c>
      <c r="G271" t="s">
        <v>818</v>
      </c>
      <c r="H271" t="s">
        <v>1353</v>
      </c>
      <c r="J271" t="s">
        <v>689</v>
      </c>
      <c r="K271" t="s">
        <v>689</v>
      </c>
      <c r="L271" t="s">
        <v>1538</v>
      </c>
      <c r="M271" t="s">
        <v>1539</v>
      </c>
      <c r="N271" t="s">
        <v>1540</v>
      </c>
      <c r="R271" t="str">
        <v>Sunflower</v>
      </c>
    </row>
    <row r="272" spans="1:18" x14ac:dyDescent="0.35">
      <c r="A272" t="s">
        <v>1369</v>
      </c>
      <c r="B272" t="s">
        <v>4464</v>
      </c>
      <c r="C272" t="s">
        <v>4464</v>
      </c>
      <c r="D272" t="s">
        <v>815</v>
      </c>
      <c r="E272" t="s">
        <v>1370</v>
      </c>
      <c r="F272" t="s">
        <v>1370</v>
      </c>
      <c r="G272" t="s">
        <v>818</v>
      </c>
      <c r="H272" t="s">
        <v>1371</v>
      </c>
      <c r="J272" t="s">
        <v>689</v>
      </c>
      <c r="K272" t="s">
        <v>689</v>
      </c>
      <c r="L272" t="s">
        <v>1538</v>
      </c>
      <c r="M272" t="s">
        <v>1539</v>
      </c>
      <c r="N272" t="s">
        <v>1540</v>
      </c>
      <c r="R272" t="str">
        <v>Sunn Hemp</v>
      </c>
    </row>
    <row r="273" spans="1:18" x14ac:dyDescent="0.35">
      <c r="A273" t="s">
        <v>1372</v>
      </c>
      <c r="B273" t="s">
        <v>4464</v>
      </c>
      <c r="C273" t="s">
        <v>4464</v>
      </c>
      <c r="D273" t="s">
        <v>815</v>
      </c>
      <c r="E273" t="s">
        <v>1373</v>
      </c>
      <c r="F273" t="s">
        <v>1373</v>
      </c>
      <c r="G273" t="s">
        <v>818</v>
      </c>
      <c r="H273" t="s">
        <v>1374</v>
      </c>
      <c r="J273" t="s">
        <v>689</v>
      </c>
      <c r="K273" t="s">
        <v>689</v>
      </c>
      <c r="L273" t="s">
        <v>1538</v>
      </c>
      <c r="M273" t="s">
        <v>1539</v>
      </c>
      <c r="N273" t="s">
        <v>1540</v>
      </c>
      <c r="R273" t="str">
        <v>Sweet Potato</v>
      </c>
    </row>
    <row r="274" spans="1:18" x14ac:dyDescent="0.35">
      <c r="A274" t="s">
        <v>1375</v>
      </c>
      <c r="B274" t="s">
        <v>4464</v>
      </c>
      <c r="C274" t="s">
        <v>4464</v>
      </c>
      <c r="D274" t="s">
        <v>815</v>
      </c>
      <c r="E274" t="s">
        <v>1376</v>
      </c>
      <c r="F274" t="s">
        <v>1376</v>
      </c>
      <c r="G274" t="s">
        <v>818</v>
      </c>
      <c r="H274" t="s">
        <v>1377</v>
      </c>
      <c r="J274" t="s">
        <v>689</v>
      </c>
      <c r="K274" t="s">
        <v>689</v>
      </c>
      <c r="L274" t="s">
        <v>1538</v>
      </c>
      <c r="M274" t="s">
        <v>1539</v>
      </c>
      <c r="N274" t="s">
        <v>1540</v>
      </c>
      <c r="R274" t="str">
        <v>Sweetcane</v>
      </c>
    </row>
    <row r="275" spans="1:18" x14ac:dyDescent="0.35">
      <c r="A275" t="s">
        <v>1378</v>
      </c>
      <c r="B275" t="s">
        <v>4464</v>
      </c>
      <c r="C275" t="s">
        <v>4464</v>
      </c>
      <c r="D275" t="s">
        <v>815</v>
      </c>
      <c r="E275" t="s">
        <v>1379</v>
      </c>
      <c r="F275" t="s">
        <v>1379</v>
      </c>
      <c r="G275" t="s">
        <v>818</v>
      </c>
      <c r="H275" t="s">
        <v>1380</v>
      </c>
      <c r="J275" t="s">
        <v>689</v>
      </c>
      <c r="K275" t="s">
        <v>689</v>
      </c>
      <c r="L275" t="s">
        <v>1538</v>
      </c>
      <c r="M275" t="s">
        <v>1539</v>
      </c>
      <c r="N275" t="s">
        <v>1540</v>
      </c>
      <c r="R275" t="str">
        <v>Swiss Chard</v>
      </c>
    </row>
    <row r="276" spans="1:18" x14ac:dyDescent="0.35">
      <c r="A276" t="s">
        <v>1381</v>
      </c>
      <c r="B276" t="s">
        <v>4464</v>
      </c>
      <c r="C276" t="s">
        <v>4464</v>
      </c>
      <c r="D276" t="s">
        <v>815</v>
      </c>
      <c r="E276" t="s">
        <v>1382</v>
      </c>
      <c r="F276" t="s">
        <v>1382</v>
      </c>
      <c r="G276" t="s">
        <v>818</v>
      </c>
      <c r="H276" t="s">
        <v>1383</v>
      </c>
      <c r="J276" t="s">
        <v>689</v>
      </c>
      <c r="K276" t="s">
        <v>689</v>
      </c>
      <c r="L276" t="s">
        <v>1538</v>
      </c>
      <c r="M276" t="s">
        <v>1539</v>
      </c>
      <c r="N276" t="s">
        <v>1540</v>
      </c>
      <c r="R276" t="str">
        <v>Tall Fescue</v>
      </c>
    </row>
    <row r="277" spans="1:18" x14ac:dyDescent="0.35">
      <c r="A277" t="s">
        <v>1384</v>
      </c>
      <c r="B277" t="s">
        <v>4464</v>
      </c>
      <c r="C277" t="s">
        <v>4464</v>
      </c>
      <c r="D277" t="s">
        <v>815</v>
      </c>
      <c r="E277" t="s">
        <v>1385</v>
      </c>
      <c r="F277" t="s">
        <v>1386</v>
      </c>
      <c r="G277" t="s">
        <v>818</v>
      </c>
      <c r="H277" t="s">
        <v>1387</v>
      </c>
      <c r="J277" t="s">
        <v>699</v>
      </c>
      <c r="K277" t="s">
        <v>689</v>
      </c>
      <c r="L277" t="s">
        <v>3551</v>
      </c>
      <c r="M277" t="s">
        <v>3710</v>
      </c>
      <c r="N277" t="s">
        <v>3726</v>
      </c>
      <c r="R277" t="str">
        <v>Tallowtree</v>
      </c>
    </row>
    <row r="278" spans="1:18" x14ac:dyDescent="0.35">
      <c r="A278" t="s">
        <v>13742</v>
      </c>
      <c r="B278" t="s">
        <v>4464</v>
      </c>
      <c r="C278" t="s">
        <v>4464</v>
      </c>
      <c r="D278" t="s">
        <v>815</v>
      </c>
      <c r="E278" t="s">
        <v>13743</v>
      </c>
      <c r="F278" t="s">
        <v>13743</v>
      </c>
      <c r="G278" t="s">
        <v>818</v>
      </c>
      <c r="H278" t="s">
        <v>13744</v>
      </c>
      <c r="J278" t="s">
        <v>699</v>
      </c>
      <c r="K278" t="s">
        <v>689</v>
      </c>
      <c r="L278" t="s">
        <v>3551</v>
      </c>
      <c r="M278" t="s">
        <v>3710</v>
      </c>
      <c r="N278" t="s">
        <v>3726</v>
      </c>
      <c r="R278" t="str">
        <v>Tamarind</v>
      </c>
    </row>
    <row r="279" spans="1:18" x14ac:dyDescent="0.35">
      <c r="A279" t="s">
        <v>1388</v>
      </c>
      <c r="B279" t="s">
        <v>4464</v>
      </c>
      <c r="C279" t="s">
        <v>4464</v>
      </c>
      <c r="D279" t="s">
        <v>815</v>
      </c>
      <c r="E279" t="s">
        <v>1389</v>
      </c>
      <c r="F279" t="s">
        <v>1389</v>
      </c>
      <c r="G279" t="s">
        <v>818</v>
      </c>
      <c r="H279" t="s">
        <v>4612</v>
      </c>
      <c r="J279" t="s">
        <v>689</v>
      </c>
      <c r="K279" t="s">
        <v>689</v>
      </c>
      <c r="L279" t="s">
        <v>1538</v>
      </c>
      <c r="M279" t="s">
        <v>1539</v>
      </c>
      <c r="N279" t="s">
        <v>1540</v>
      </c>
      <c r="R279" t="str">
        <v>Tangerine &amp; Mandarine</v>
      </c>
    </row>
    <row r="280" spans="1:18" x14ac:dyDescent="0.35">
      <c r="A280" t="s">
        <v>1390</v>
      </c>
      <c r="B280" t="s">
        <v>4464</v>
      </c>
      <c r="C280" t="s">
        <v>4464</v>
      </c>
      <c r="D280" t="s">
        <v>815</v>
      </c>
      <c r="E280" t="s">
        <v>1391</v>
      </c>
      <c r="F280" t="s">
        <v>1391</v>
      </c>
      <c r="G280" t="s">
        <v>818</v>
      </c>
      <c r="H280" t="s">
        <v>1392</v>
      </c>
      <c r="J280" t="s">
        <v>699</v>
      </c>
      <c r="K280" t="s">
        <v>689</v>
      </c>
      <c r="L280" t="s">
        <v>3551</v>
      </c>
      <c r="M280" t="s">
        <v>3710</v>
      </c>
      <c r="N280" t="s">
        <v>3726</v>
      </c>
      <c r="R280" t="str">
        <v>Taro</v>
      </c>
    </row>
    <row r="281" spans="1:18" x14ac:dyDescent="0.35">
      <c r="A281" t="s">
        <v>1393</v>
      </c>
      <c r="B281" t="s">
        <v>4464</v>
      </c>
      <c r="C281" t="s">
        <v>4464</v>
      </c>
      <c r="D281" t="s">
        <v>815</v>
      </c>
      <c r="E281" t="s">
        <v>1394</v>
      </c>
      <c r="F281" t="s">
        <v>1394</v>
      </c>
      <c r="G281" t="s">
        <v>818</v>
      </c>
      <c r="H281" t="s">
        <v>1395</v>
      </c>
      <c r="J281" t="s">
        <v>699</v>
      </c>
      <c r="K281" t="s">
        <v>689</v>
      </c>
      <c r="L281" t="s">
        <v>3551</v>
      </c>
      <c r="M281" t="s">
        <v>3710</v>
      </c>
      <c r="N281" t="s">
        <v>3726</v>
      </c>
      <c r="R281" t="str">
        <v>Tassel Three-awn</v>
      </c>
    </row>
    <row r="282" spans="1:18" x14ac:dyDescent="0.35">
      <c r="A282" t="s">
        <v>1399</v>
      </c>
      <c r="B282" t="s">
        <v>4464</v>
      </c>
      <c r="C282" t="s">
        <v>4464</v>
      </c>
      <c r="D282" t="s">
        <v>815</v>
      </c>
      <c r="E282" t="s">
        <v>1400</v>
      </c>
      <c r="F282" t="s">
        <v>1400</v>
      </c>
      <c r="G282" t="s">
        <v>818</v>
      </c>
      <c r="H282" t="s">
        <v>1321</v>
      </c>
      <c r="J282" t="s">
        <v>699</v>
      </c>
      <c r="K282" t="s">
        <v>689</v>
      </c>
      <c r="L282" t="s">
        <v>3551</v>
      </c>
      <c r="M282" t="s">
        <v>3710</v>
      </c>
      <c r="N282" t="s">
        <v>3726</v>
      </c>
      <c r="R282" t="str">
        <v>Tea</v>
      </c>
    </row>
    <row r="283" spans="1:18" x14ac:dyDescent="0.35">
      <c r="A283" t="s">
        <v>1404</v>
      </c>
      <c r="B283" t="s">
        <v>4464</v>
      </c>
      <c r="C283" t="s">
        <v>4464</v>
      </c>
      <c r="D283" t="s">
        <v>815</v>
      </c>
      <c r="E283" t="s">
        <v>1405</v>
      </c>
      <c r="F283" t="s">
        <v>1405</v>
      </c>
      <c r="G283" t="s">
        <v>818</v>
      </c>
      <c r="H283" t="s">
        <v>1406</v>
      </c>
      <c r="J283" t="s">
        <v>689</v>
      </c>
      <c r="K283" t="s">
        <v>689</v>
      </c>
      <c r="L283" t="s">
        <v>1538</v>
      </c>
      <c r="M283" t="s">
        <v>1539</v>
      </c>
      <c r="N283" t="s">
        <v>1540</v>
      </c>
      <c r="R283" t="str">
        <v>Teff</v>
      </c>
    </row>
    <row r="284" spans="1:18" x14ac:dyDescent="0.35">
      <c r="A284" t="s">
        <v>1410</v>
      </c>
      <c r="B284" t="s">
        <v>4464</v>
      </c>
      <c r="C284" t="s">
        <v>4464</v>
      </c>
      <c r="D284" t="s">
        <v>815</v>
      </c>
      <c r="E284" t="s">
        <v>1411</v>
      </c>
      <c r="F284" t="s">
        <v>1411</v>
      </c>
      <c r="G284" t="s">
        <v>818</v>
      </c>
      <c r="H284" t="s">
        <v>637</v>
      </c>
      <c r="J284" t="s">
        <v>689</v>
      </c>
      <c r="K284" t="s">
        <v>689</v>
      </c>
      <c r="L284" t="s">
        <v>1538</v>
      </c>
      <c r="M284" t="s">
        <v>1539</v>
      </c>
      <c r="N284" t="s">
        <v>1540</v>
      </c>
      <c r="R284" t="str">
        <v>Tephrosia candida</v>
      </c>
    </row>
    <row r="285" spans="1:18" x14ac:dyDescent="0.35">
      <c r="A285" t="s">
        <v>1412</v>
      </c>
      <c r="B285" t="s">
        <v>4464</v>
      </c>
      <c r="C285" t="s">
        <v>4464</v>
      </c>
      <c r="D285" t="s">
        <v>815</v>
      </c>
      <c r="E285" t="s">
        <v>1413</v>
      </c>
      <c r="F285" t="s">
        <v>1413</v>
      </c>
      <c r="G285" t="s">
        <v>818</v>
      </c>
      <c r="H285" t="s">
        <v>1413</v>
      </c>
      <c r="J285" t="s">
        <v>689</v>
      </c>
      <c r="K285" t="s">
        <v>689</v>
      </c>
      <c r="L285" t="s">
        <v>1538</v>
      </c>
      <c r="M285" t="s">
        <v>1539</v>
      </c>
      <c r="N285" t="s">
        <v>1540</v>
      </c>
      <c r="R285" t="str">
        <v>Themeda triandra</v>
      </c>
    </row>
    <row r="286" spans="1:18" x14ac:dyDescent="0.35">
      <c r="A286" t="s">
        <v>1414</v>
      </c>
      <c r="B286" t="s">
        <v>4464</v>
      </c>
      <c r="C286" t="s">
        <v>4464</v>
      </c>
      <c r="D286" t="s">
        <v>815</v>
      </c>
      <c r="E286" t="s">
        <v>1415</v>
      </c>
      <c r="F286" t="s">
        <v>1415</v>
      </c>
      <c r="G286" t="s">
        <v>818</v>
      </c>
      <c r="H286" t="s">
        <v>1416</v>
      </c>
      <c r="J286" t="s">
        <v>689</v>
      </c>
      <c r="K286" t="s">
        <v>689</v>
      </c>
      <c r="L286" t="s">
        <v>1538</v>
      </c>
      <c r="M286" t="s">
        <v>1539</v>
      </c>
      <c r="N286" t="s">
        <v>1540</v>
      </c>
      <c r="R286" t="str">
        <v>Tick Clover sp</v>
      </c>
    </row>
    <row r="287" spans="1:18" x14ac:dyDescent="0.35">
      <c r="A287" t="s">
        <v>1417</v>
      </c>
      <c r="B287" t="s">
        <v>4464</v>
      </c>
      <c r="C287" t="s">
        <v>4464</v>
      </c>
      <c r="D287" t="s">
        <v>815</v>
      </c>
      <c r="E287" t="s">
        <v>1418</v>
      </c>
      <c r="F287" t="s">
        <v>1418</v>
      </c>
      <c r="G287" t="s">
        <v>818</v>
      </c>
      <c r="H287" t="s">
        <v>1419</v>
      </c>
      <c r="J287" t="s">
        <v>689</v>
      </c>
      <c r="K287" t="s">
        <v>689</v>
      </c>
      <c r="L287" t="s">
        <v>1538</v>
      </c>
      <c r="M287" t="s">
        <v>1539</v>
      </c>
      <c r="N287" t="s">
        <v>1540</v>
      </c>
      <c r="R287" t="str">
        <v>Tithonia diversifolia</v>
      </c>
    </row>
    <row r="288" spans="1:18" x14ac:dyDescent="0.35">
      <c r="A288" t="s">
        <v>1430</v>
      </c>
      <c r="B288" t="s">
        <v>4464</v>
      </c>
      <c r="C288" t="s">
        <v>4464</v>
      </c>
      <c r="D288" t="s">
        <v>815</v>
      </c>
      <c r="E288" t="s">
        <v>1431</v>
      </c>
      <c r="F288" t="s">
        <v>1431</v>
      </c>
      <c r="G288" t="s">
        <v>818</v>
      </c>
      <c r="H288" t="s">
        <v>4613</v>
      </c>
      <c r="J288" t="s">
        <v>699</v>
      </c>
      <c r="K288" t="s">
        <v>689</v>
      </c>
      <c r="L288" t="s">
        <v>3551</v>
      </c>
      <c r="M288" t="s">
        <v>3710</v>
      </c>
      <c r="N288" t="s">
        <v>3726</v>
      </c>
      <c r="R288" t="str">
        <v>Tobacco</v>
      </c>
    </row>
    <row r="289" spans="1:18" x14ac:dyDescent="0.35">
      <c r="A289" t="s">
        <v>9168</v>
      </c>
      <c r="B289" t="s">
        <v>4464</v>
      </c>
      <c r="C289" t="s">
        <v>4464</v>
      </c>
      <c r="D289" t="s">
        <v>815</v>
      </c>
      <c r="E289" t="s">
        <v>9169</v>
      </c>
      <c r="F289" t="s">
        <v>9169</v>
      </c>
      <c r="G289" t="s">
        <v>818</v>
      </c>
      <c r="H289" t="s">
        <v>1794</v>
      </c>
      <c r="J289" t="s">
        <v>699</v>
      </c>
      <c r="K289" t="s">
        <v>689</v>
      </c>
      <c r="L289" t="s">
        <v>3551</v>
      </c>
      <c r="M289" t="s">
        <v>3710</v>
      </c>
      <c r="N289" t="s">
        <v>3726</v>
      </c>
      <c r="R289" t="str">
        <v>Tomato</v>
      </c>
    </row>
    <row r="290" spans="1:18" x14ac:dyDescent="0.35">
      <c r="A290" t="s">
        <v>1432</v>
      </c>
      <c r="B290" t="s">
        <v>4464</v>
      </c>
      <c r="C290" t="s">
        <v>4464</v>
      </c>
      <c r="D290" t="s">
        <v>815</v>
      </c>
      <c r="E290" t="s">
        <v>1433</v>
      </c>
      <c r="F290" t="s">
        <v>1433</v>
      </c>
      <c r="G290" t="s">
        <v>818</v>
      </c>
      <c r="H290" t="s">
        <v>1433</v>
      </c>
      <c r="J290" t="s">
        <v>699</v>
      </c>
      <c r="K290" t="s">
        <v>689</v>
      </c>
      <c r="L290" t="s">
        <v>3551</v>
      </c>
      <c r="M290" t="s">
        <v>3710</v>
      </c>
      <c r="N290" t="s">
        <v>3726</v>
      </c>
      <c r="R290" t="str">
        <v>Tree cassava</v>
      </c>
    </row>
    <row r="291" spans="1:18" x14ac:dyDescent="0.35">
      <c r="A291" t="s">
        <v>1475</v>
      </c>
      <c r="B291" t="s">
        <v>4464</v>
      </c>
      <c r="C291" t="s">
        <v>4464</v>
      </c>
      <c r="D291" t="s">
        <v>815</v>
      </c>
      <c r="E291" t="s">
        <v>1476</v>
      </c>
      <c r="F291" t="s">
        <v>1476</v>
      </c>
      <c r="G291" t="s">
        <v>818</v>
      </c>
      <c r="H291" t="s">
        <v>1477</v>
      </c>
      <c r="I291" t="s">
        <v>4614</v>
      </c>
      <c r="J291" t="s">
        <v>689</v>
      </c>
      <c r="K291" t="s">
        <v>689</v>
      </c>
      <c r="L291" t="s">
        <v>1538</v>
      </c>
      <c r="M291" t="s">
        <v>1539</v>
      </c>
      <c r="N291" t="s">
        <v>1540</v>
      </c>
      <c r="R291" t="str">
        <v>Trifolium quartinianum</v>
      </c>
    </row>
    <row r="292" spans="1:18" x14ac:dyDescent="0.35">
      <c r="A292" t="s">
        <v>1481</v>
      </c>
      <c r="B292" t="s">
        <v>4464</v>
      </c>
      <c r="C292" t="s">
        <v>4464</v>
      </c>
      <c r="D292" t="s">
        <v>815</v>
      </c>
      <c r="E292" t="s">
        <v>1482</v>
      </c>
      <c r="F292" t="s">
        <v>1482</v>
      </c>
      <c r="G292" t="s">
        <v>818</v>
      </c>
      <c r="H292" t="s">
        <v>1483</v>
      </c>
      <c r="J292" t="s">
        <v>689</v>
      </c>
      <c r="K292" t="s">
        <v>689</v>
      </c>
      <c r="L292" t="s">
        <v>1538</v>
      </c>
      <c r="M292" t="s">
        <v>1539</v>
      </c>
      <c r="N292" t="s">
        <v>1540</v>
      </c>
      <c r="R292" t="str">
        <v>Trifolium steudneri</v>
      </c>
    </row>
    <row r="293" spans="1:18" x14ac:dyDescent="0.35">
      <c r="A293" t="s">
        <v>1484</v>
      </c>
      <c r="B293" t="s">
        <v>4464</v>
      </c>
      <c r="C293" t="s">
        <v>4464</v>
      </c>
      <c r="D293" t="s">
        <v>815</v>
      </c>
      <c r="E293" t="s">
        <v>1485</v>
      </c>
      <c r="F293" t="s">
        <v>1485</v>
      </c>
      <c r="G293" t="s">
        <v>818</v>
      </c>
      <c r="H293" t="s">
        <v>1486</v>
      </c>
      <c r="J293" t="s">
        <v>699</v>
      </c>
      <c r="K293" t="s">
        <v>689</v>
      </c>
      <c r="L293" t="s">
        <v>3551</v>
      </c>
      <c r="M293" t="s">
        <v>3710</v>
      </c>
      <c r="N293" t="s">
        <v>3726</v>
      </c>
      <c r="R293" t="str">
        <v>Trifolium subterraneum</v>
      </c>
    </row>
    <row r="294" spans="1:18" x14ac:dyDescent="0.35">
      <c r="A294" t="s">
        <v>1487</v>
      </c>
      <c r="B294" t="s">
        <v>4464</v>
      </c>
      <c r="C294" t="s">
        <v>4464</v>
      </c>
      <c r="D294" t="s">
        <v>815</v>
      </c>
      <c r="E294" t="s">
        <v>1485</v>
      </c>
      <c r="F294" t="s">
        <v>1485</v>
      </c>
      <c r="G294" t="s">
        <v>694</v>
      </c>
      <c r="H294" t="s">
        <v>1486</v>
      </c>
      <c r="J294" t="s">
        <v>699</v>
      </c>
      <c r="K294" t="s">
        <v>689</v>
      </c>
      <c r="L294" t="s">
        <v>3551</v>
      </c>
      <c r="M294" t="s">
        <v>3710</v>
      </c>
      <c r="N294" t="s">
        <v>3726</v>
      </c>
      <c r="R294" t="str">
        <v>Triticale</v>
      </c>
    </row>
    <row r="295" spans="1:18" x14ac:dyDescent="0.35">
      <c r="A295" t="s">
        <v>1494</v>
      </c>
      <c r="B295" t="s">
        <v>4464</v>
      </c>
      <c r="C295" t="s">
        <v>4464</v>
      </c>
      <c r="D295" t="s">
        <v>815</v>
      </c>
      <c r="E295" t="s">
        <v>1495</v>
      </c>
      <c r="F295" t="s">
        <v>1495</v>
      </c>
      <c r="G295" t="s">
        <v>818</v>
      </c>
      <c r="H295" t="s">
        <v>1496</v>
      </c>
      <c r="J295" t="s">
        <v>699</v>
      </c>
      <c r="K295" t="s">
        <v>689</v>
      </c>
      <c r="L295" t="s">
        <v>3551</v>
      </c>
      <c r="M295" t="s">
        <v>3710</v>
      </c>
      <c r="N295" t="s">
        <v>3726</v>
      </c>
      <c r="R295" t="str">
        <v>Tung</v>
      </c>
    </row>
    <row r="296" spans="1:18" x14ac:dyDescent="0.35">
      <c r="A296" t="s">
        <v>1497</v>
      </c>
      <c r="B296" t="s">
        <v>4464</v>
      </c>
      <c r="C296" t="s">
        <v>4464</v>
      </c>
      <c r="D296" t="s">
        <v>815</v>
      </c>
      <c r="E296" t="s">
        <v>1498</v>
      </c>
      <c r="F296" t="s">
        <v>1498</v>
      </c>
      <c r="G296" t="s">
        <v>818</v>
      </c>
      <c r="H296" t="s">
        <v>1499</v>
      </c>
      <c r="J296" t="s">
        <v>689</v>
      </c>
      <c r="K296" t="s">
        <v>689</v>
      </c>
      <c r="L296" t="s">
        <v>1538</v>
      </c>
      <c r="M296" t="s">
        <v>1539</v>
      </c>
      <c r="N296" t="s">
        <v>1540</v>
      </c>
      <c r="R296" t="str">
        <v>Turkey berry</v>
      </c>
    </row>
    <row r="297" spans="1:18" x14ac:dyDescent="0.35">
      <c r="A297" t="s">
        <v>1516</v>
      </c>
      <c r="B297" t="s">
        <v>4464</v>
      </c>
      <c r="C297" t="s">
        <v>4464</v>
      </c>
      <c r="D297" t="s">
        <v>815</v>
      </c>
      <c r="E297" t="s">
        <v>1517</v>
      </c>
      <c r="F297" t="s">
        <v>1518</v>
      </c>
      <c r="G297" t="s">
        <v>818</v>
      </c>
      <c r="H297" t="s">
        <v>1518</v>
      </c>
      <c r="J297" t="s">
        <v>689</v>
      </c>
      <c r="K297" t="s">
        <v>689</v>
      </c>
      <c r="L297" t="s">
        <v>1538</v>
      </c>
      <c r="M297" t="s">
        <v>1539</v>
      </c>
      <c r="N297" t="s">
        <v>1540</v>
      </c>
      <c r="R297" t="str">
        <v>Turmeric</v>
      </c>
    </row>
    <row r="298" spans="1:18" x14ac:dyDescent="0.35">
      <c r="A298" t="s">
        <v>1519</v>
      </c>
      <c r="B298" t="s">
        <v>4464</v>
      </c>
      <c r="C298" t="s">
        <v>4464</v>
      </c>
      <c r="D298" t="s">
        <v>815</v>
      </c>
      <c r="E298" t="s">
        <v>1520</v>
      </c>
      <c r="F298" t="s">
        <v>1520</v>
      </c>
      <c r="G298" t="s">
        <v>818</v>
      </c>
      <c r="H298" t="s">
        <v>1520</v>
      </c>
      <c r="J298" t="s">
        <v>689</v>
      </c>
      <c r="K298" t="s">
        <v>689</v>
      </c>
      <c r="L298" t="s">
        <v>1538</v>
      </c>
      <c r="M298" t="s">
        <v>1539</v>
      </c>
      <c r="N298" t="s">
        <v>1540</v>
      </c>
      <c r="R298" t="str">
        <v>Turnip</v>
      </c>
    </row>
    <row r="299" spans="1:18" x14ac:dyDescent="0.35">
      <c r="A299" t="s">
        <v>1521</v>
      </c>
      <c r="B299" t="s">
        <v>4464</v>
      </c>
      <c r="C299" t="s">
        <v>4464</v>
      </c>
      <c r="D299" t="s">
        <v>815</v>
      </c>
      <c r="E299" t="s">
        <v>1522</v>
      </c>
      <c r="F299" t="s">
        <v>1522</v>
      </c>
      <c r="G299" t="s">
        <v>818</v>
      </c>
      <c r="H299" t="s">
        <v>1522</v>
      </c>
      <c r="J299" t="s">
        <v>689</v>
      </c>
      <c r="K299" t="s">
        <v>689</v>
      </c>
      <c r="L299" t="s">
        <v>1538</v>
      </c>
      <c r="M299" t="s">
        <v>1539</v>
      </c>
      <c r="N299" t="s">
        <v>1540</v>
      </c>
      <c r="R299" t="str">
        <v>Unspecified Cover Crop</v>
      </c>
    </row>
    <row r="300" spans="1:18" x14ac:dyDescent="0.35">
      <c r="A300" t="s">
        <v>1526</v>
      </c>
      <c r="B300" t="s">
        <v>4464</v>
      </c>
      <c r="C300" t="s">
        <v>4464</v>
      </c>
      <c r="D300" t="s">
        <v>815</v>
      </c>
      <c r="E300" t="s">
        <v>1527</v>
      </c>
      <c r="F300" t="s">
        <v>1527</v>
      </c>
      <c r="G300" t="s">
        <v>818</v>
      </c>
      <c r="H300" t="s">
        <v>1527</v>
      </c>
      <c r="J300" t="s">
        <v>699</v>
      </c>
      <c r="K300" t="s">
        <v>689</v>
      </c>
      <c r="L300" t="s">
        <v>3551</v>
      </c>
      <c r="M300" t="s">
        <v>3710</v>
      </c>
      <c r="N300" t="s">
        <v>3726</v>
      </c>
      <c r="R300" t="str">
        <v>Unspecified Fodder Grass</v>
      </c>
    </row>
    <row r="301" spans="1:18" x14ac:dyDescent="0.35">
      <c r="A301" t="s">
        <v>1531</v>
      </c>
      <c r="B301" t="s">
        <v>4464</v>
      </c>
      <c r="C301" t="s">
        <v>4464</v>
      </c>
      <c r="D301" t="s">
        <v>815</v>
      </c>
      <c r="E301" t="s">
        <v>1532</v>
      </c>
      <c r="F301" t="s">
        <v>1532</v>
      </c>
      <c r="G301" t="s">
        <v>818</v>
      </c>
      <c r="H301" t="s">
        <v>1532</v>
      </c>
      <c r="J301" t="s">
        <v>699</v>
      </c>
      <c r="K301" t="s">
        <v>689</v>
      </c>
      <c r="L301" t="s">
        <v>3551</v>
      </c>
      <c r="M301" t="s">
        <v>3710</v>
      </c>
      <c r="N301" t="s">
        <v>3726</v>
      </c>
      <c r="R301" t="str">
        <v>Unspecified Legume</v>
      </c>
    </row>
    <row r="302" spans="1:18" x14ac:dyDescent="0.35">
      <c r="A302" t="s">
        <v>9369</v>
      </c>
      <c r="B302" t="s">
        <v>4464</v>
      </c>
      <c r="C302" t="s">
        <v>4464</v>
      </c>
      <c r="D302" t="s">
        <v>815</v>
      </c>
      <c r="E302" t="s">
        <v>9370</v>
      </c>
      <c r="F302" t="s">
        <v>9370</v>
      </c>
      <c r="G302" t="s">
        <v>818</v>
      </c>
      <c r="H302" t="s">
        <v>9370</v>
      </c>
      <c r="J302" t="s">
        <v>699</v>
      </c>
      <c r="K302" t="s">
        <v>689</v>
      </c>
      <c r="L302" t="s">
        <v>3551</v>
      </c>
      <c r="M302" t="s">
        <v>3710</v>
      </c>
      <c r="N302" t="s">
        <v>3726</v>
      </c>
      <c r="R302" t="str">
        <v>Urochloa decumbens</v>
      </c>
    </row>
    <row r="303" spans="1:18" x14ac:dyDescent="0.35">
      <c r="A303" t="s">
        <v>9371</v>
      </c>
      <c r="B303" t="s">
        <v>4464</v>
      </c>
      <c r="C303" t="s">
        <v>4464</v>
      </c>
      <c r="D303" t="s">
        <v>815</v>
      </c>
      <c r="E303" t="s">
        <v>9372</v>
      </c>
      <c r="F303" t="s">
        <v>9372</v>
      </c>
      <c r="G303" t="s">
        <v>818</v>
      </c>
      <c r="H303" t="s">
        <v>9372</v>
      </c>
      <c r="J303" t="s">
        <v>699</v>
      </c>
      <c r="K303" t="s">
        <v>689</v>
      </c>
      <c r="L303" t="s">
        <v>3551</v>
      </c>
      <c r="M303" t="s">
        <v>3710</v>
      </c>
      <c r="N303" t="s">
        <v>3726</v>
      </c>
      <c r="R303" t="str">
        <v>Urochloa eminii</v>
      </c>
    </row>
    <row r="304" spans="1:18" x14ac:dyDescent="0.35">
      <c r="A304" t="s">
        <v>1528</v>
      </c>
      <c r="B304" t="s">
        <v>4464</v>
      </c>
      <c r="C304" t="s">
        <v>4464</v>
      </c>
      <c r="D304" t="s">
        <v>815</v>
      </c>
      <c r="E304" t="s">
        <v>1529</v>
      </c>
      <c r="F304" t="s">
        <v>1529</v>
      </c>
      <c r="G304" t="s">
        <v>818</v>
      </c>
      <c r="H304" t="s">
        <v>1530</v>
      </c>
      <c r="J304" t="s">
        <v>699</v>
      </c>
      <c r="K304" t="s">
        <v>699</v>
      </c>
      <c r="L304" t="s">
        <v>3655</v>
      </c>
      <c r="M304" t="s">
        <v>3723</v>
      </c>
      <c r="N304" t="s">
        <v>1081</v>
      </c>
      <c r="R304" t="str">
        <v>Vanilla</v>
      </c>
    </row>
    <row r="305" spans="1:18" x14ac:dyDescent="0.35">
      <c r="A305" t="s">
        <v>1536</v>
      </c>
      <c r="B305" t="s">
        <v>4464</v>
      </c>
      <c r="C305" t="s">
        <v>4464</v>
      </c>
      <c r="D305" t="s">
        <v>815</v>
      </c>
      <c r="E305" t="s">
        <v>1537</v>
      </c>
      <c r="F305" t="s">
        <v>1537</v>
      </c>
      <c r="G305" t="s">
        <v>818</v>
      </c>
      <c r="H305" t="s">
        <v>1537</v>
      </c>
      <c r="J305" t="s">
        <v>689</v>
      </c>
      <c r="K305" t="s">
        <v>689</v>
      </c>
      <c r="L305" t="s">
        <v>1538</v>
      </c>
      <c r="M305" t="s">
        <v>1539</v>
      </c>
      <c r="N305" t="s">
        <v>1540</v>
      </c>
      <c r="R305" t="str">
        <v>Velvet Bean</v>
      </c>
    </row>
    <row r="306" spans="1:18" x14ac:dyDescent="0.35">
      <c r="A306" t="s">
        <v>4615</v>
      </c>
      <c r="B306" t="s">
        <v>4464</v>
      </c>
      <c r="C306" t="s">
        <v>4464</v>
      </c>
      <c r="D306" t="s">
        <v>815</v>
      </c>
      <c r="E306" t="s">
        <v>4616</v>
      </c>
      <c r="F306" t="s">
        <v>4616</v>
      </c>
      <c r="G306" t="s">
        <v>818</v>
      </c>
      <c r="H306" t="s">
        <v>4616</v>
      </c>
      <c r="J306" t="s">
        <v>699</v>
      </c>
      <c r="K306" t="s">
        <v>689</v>
      </c>
      <c r="L306" t="s">
        <v>3551</v>
      </c>
      <c r="M306" t="s">
        <v>3710</v>
      </c>
      <c r="N306" t="s">
        <v>3726</v>
      </c>
      <c r="R306" t="str">
        <v>Vetiver</v>
      </c>
    </row>
    <row r="307" spans="1:18" x14ac:dyDescent="0.35">
      <c r="A307" t="s">
        <v>4617</v>
      </c>
      <c r="B307" t="s">
        <v>4464</v>
      </c>
      <c r="C307" t="s">
        <v>4464</v>
      </c>
      <c r="D307" t="s">
        <v>815</v>
      </c>
      <c r="E307" t="s">
        <v>4618</v>
      </c>
      <c r="F307" t="s">
        <v>4618</v>
      </c>
      <c r="G307" t="s">
        <v>818</v>
      </c>
      <c r="H307" t="s">
        <v>4618</v>
      </c>
      <c r="J307" t="s">
        <v>699</v>
      </c>
      <c r="K307" t="s">
        <v>689</v>
      </c>
      <c r="L307" t="s">
        <v>3551</v>
      </c>
      <c r="M307" t="s">
        <v>3710</v>
      </c>
      <c r="N307" t="s">
        <v>3726</v>
      </c>
      <c r="R307" t="str">
        <v>Vetiver Grass</v>
      </c>
    </row>
    <row r="308" spans="1:18" x14ac:dyDescent="0.35">
      <c r="A308" t="s">
        <v>4619</v>
      </c>
      <c r="B308" t="s">
        <v>4464</v>
      </c>
      <c r="C308" t="s">
        <v>4464</v>
      </c>
      <c r="D308" t="s">
        <v>815</v>
      </c>
      <c r="E308" t="s">
        <v>1914</v>
      </c>
      <c r="F308" t="s">
        <v>1914</v>
      </c>
      <c r="G308" t="s">
        <v>818</v>
      </c>
      <c r="H308" t="s">
        <v>1914</v>
      </c>
      <c r="J308" t="s">
        <v>699</v>
      </c>
      <c r="K308" t="s">
        <v>689</v>
      </c>
      <c r="L308" t="s">
        <v>3551</v>
      </c>
      <c r="M308" t="s">
        <v>3710</v>
      </c>
      <c r="N308" t="s">
        <v>3726</v>
      </c>
      <c r="R308" t="str">
        <v>Walnut</v>
      </c>
    </row>
    <row r="309" spans="1:18" x14ac:dyDescent="0.35">
      <c r="A309" t="s">
        <v>4620</v>
      </c>
      <c r="B309" t="s">
        <v>4464</v>
      </c>
      <c r="C309" t="s">
        <v>4464</v>
      </c>
      <c r="D309" t="s">
        <v>815</v>
      </c>
      <c r="E309" t="s">
        <v>4621</v>
      </c>
      <c r="F309" t="s">
        <v>4621</v>
      </c>
      <c r="G309" t="s">
        <v>818</v>
      </c>
      <c r="H309" t="s">
        <v>4621</v>
      </c>
      <c r="J309" t="s">
        <v>699</v>
      </c>
      <c r="K309" t="s">
        <v>689</v>
      </c>
      <c r="L309" t="s">
        <v>3551</v>
      </c>
      <c r="M309" t="s">
        <v>3710</v>
      </c>
      <c r="N309" t="s">
        <v>3726</v>
      </c>
      <c r="R309" t="str">
        <v>Waterleaf</v>
      </c>
    </row>
    <row r="310" spans="1:18" x14ac:dyDescent="0.35">
      <c r="A310" t="s">
        <v>4622</v>
      </c>
      <c r="B310" t="s">
        <v>4464</v>
      </c>
      <c r="C310" t="s">
        <v>4464</v>
      </c>
      <c r="D310" t="s">
        <v>815</v>
      </c>
      <c r="E310" t="s">
        <v>4623</v>
      </c>
      <c r="F310" t="s">
        <v>4623</v>
      </c>
      <c r="G310" t="s">
        <v>818</v>
      </c>
      <c r="H310" t="s">
        <v>4623</v>
      </c>
      <c r="J310" t="s">
        <v>699</v>
      </c>
      <c r="K310" t="s">
        <v>689</v>
      </c>
      <c r="L310" t="s">
        <v>3551</v>
      </c>
      <c r="M310" t="s">
        <v>3710</v>
      </c>
      <c r="N310" t="s">
        <v>3726</v>
      </c>
      <c r="R310" t="str">
        <v>Watermelon</v>
      </c>
    </row>
    <row r="311" spans="1:18" x14ac:dyDescent="0.35">
      <c r="A311" t="s">
        <v>4624</v>
      </c>
      <c r="B311" t="s">
        <v>4464</v>
      </c>
      <c r="C311" t="s">
        <v>4464</v>
      </c>
      <c r="D311" t="s">
        <v>815</v>
      </c>
      <c r="E311" t="s">
        <v>1585</v>
      </c>
      <c r="F311" t="s">
        <v>1585</v>
      </c>
      <c r="G311" t="s">
        <v>818</v>
      </c>
      <c r="H311" t="s">
        <v>1585</v>
      </c>
      <c r="J311" t="s">
        <v>699</v>
      </c>
      <c r="K311" t="s">
        <v>689</v>
      </c>
      <c r="L311" t="s">
        <v>3551</v>
      </c>
      <c r="M311" t="s">
        <v>3710</v>
      </c>
      <c r="N311" t="s">
        <v>3726</v>
      </c>
      <c r="R311" t="str">
        <v>Westerwold Ryegrass</v>
      </c>
    </row>
    <row r="312" spans="1:18" x14ac:dyDescent="0.35">
      <c r="A312" t="s">
        <v>4625</v>
      </c>
      <c r="B312" t="s">
        <v>4464</v>
      </c>
      <c r="C312" t="s">
        <v>4464</v>
      </c>
      <c r="D312" t="s">
        <v>815</v>
      </c>
      <c r="E312" t="s">
        <v>4626</v>
      </c>
      <c r="F312" t="s">
        <v>4626</v>
      </c>
      <c r="G312" t="s">
        <v>818</v>
      </c>
      <c r="H312" t="s">
        <v>4626</v>
      </c>
      <c r="J312" t="s">
        <v>699</v>
      </c>
      <c r="K312" t="s">
        <v>689</v>
      </c>
      <c r="L312" t="s">
        <v>3551</v>
      </c>
      <c r="M312" t="s">
        <v>3710</v>
      </c>
      <c r="N312" t="s">
        <v>3726</v>
      </c>
      <c r="R312" t="str">
        <v>Wheat</v>
      </c>
    </row>
    <row r="313" spans="1:18" x14ac:dyDescent="0.35">
      <c r="A313" t="s">
        <v>1547</v>
      </c>
      <c r="B313" t="s">
        <v>4464</v>
      </c>
      <c r="C313" t="s">
        <v>4464</v>
      </c>
      <c r="D313" t="s">
        <v>815</v>
      </c>
      <c r="E313" t="s">
        <v>1548</v>
      </c>
      <c r="F313" t="s">
        <v>1548</v>
      </c>
      <c r="G313" t="s">
        <v>818</v>
      </c>
      <c r="H313" t="s">
        <v>1548</v>
      </c>
      <c r="I313" t="s">
        <v>4627</v>
      </c>
      <c r="J313" t="s">
        <v>689</v>
      </c>
      <c r="K313" t="s">
        <v>689</v>
      </c>
      <c r="L313" t="s">
        <v>1538</v>
      </c>
      <c r="M313" t="s">
        <v>1539</v>
      </c>
      <c r="N313" t="s">
        <v>1540</v>
      </c>
      <c r="R313" t="str">
        <v>White Jute</v>
      </c>
    </row>
    <row r="314" spans="1:18" x14ac:dyDescent="0.35">
      <c r="A314" t="s">
        <v>9183</v>
      </c>
      <c r="B314" t="s">
        <v>4464</v>
      </c>
      <c r="C314" t="s">
        <v>4464</v>
      </c>
      <c r="D314" t="s">
        <v>815</v>
      </c>
      <c r="E314" t="s">
        <v>1952</v>
      </c>
      <c r="F314" t="s">
        <v>1952</v>
      </c>
      <c r="G314" t="s">
        <v>818</v>
      </c>
      <c r="H314" t="s">
        <v>1952</v>
      </c>
      <c r="J314" t="s">
        <v>699</v>
      </c>
      <c r="K314" t="s">
        <v>689</v>
      </c>
      <c r="L314" t="s">
        <v>3551</v>
      </c>
      <c r="M314" t="s">
        <v>3710</v>
      </c>
      <c r="N314" t="s">
        <v>3726</v>
      </c>
      <c r="R314" t="str">
        <v>White lupin</v>
      </c>
    </row>
    <row r="315" spans="1:18" x14ac:dyDescent="0.35">
      <c r="A315" t="s">
        <v>9184</v>
      </c>
      <c r="B315" t="s">
        <v>4464</v>
      </c>
      <c r="C315" t="s">
        <v>4464</v>
      </c>
      <c r="D315" t="s">
        <v>815</v>
      </c>
      <c r="E315" t="s">
        <v>8540</v>
      </c>
      <c r="F315" t="s">
        <v>8540</v>
      </c>
      <c r="G315" t="s">
        <v>818</v>
      </c>
      <c r="H315" t="s">
        <v>8540</v>
      </c>
      <c r="J315" t="s">
        <v>699</v>
      </c>
      <c r="K315" t="s">
        <v>689</v>
      </c>
      <c r="L315" t="s">
        <v>3551</v>
      </c>
      <c r="M315" t="s">
        <v>3710</v>
      </c>
      <c r="N315" t="s">
        <v>3726</v>
      </c>
      <c r="R315" t="str">
        <v>Winter Vetch</v>
      </c>
    </row>
    <row r="316" spans="1:18" x14ac:dyDescent="0.35">
      <c r="A316" t="s">
        <v>9373</v>
      </c>
      <c r="B316" t="s">
        <v>4464</v>
      </c>
      <c r="C316" t="s">
        <v>4464</v>
      </c>
      <c r="D316" t="s">
        <v>815</v>
      </c>
      <c r="E316" t="s">
        <v>9374</v>
      </c>
      <c r="F316" t="s">
        <v>9374</v>
      </c>
      <c r="G316" t="s">
        <v>818</v>
      </c>
      <c r="H316" t="s">
        <v>9374</v>
      </c>
      <c r="J316" t="s">
        <v>689</v>
      </c>
      <c r="K316" t="s">
        <v>689</v>
      </c>
      <c r="L316" t="s">
        <v>1538</v>
      </c>
      <c r="M316" t="s">
        <v>1539</v>
      </c>
      <c r="N316" t="s">
        <v>1540</v>
      </c>
      <c r="R316" t="str">
        <v>Yacon</v>
      </c>
    </row>
    <row r="317" spans="1:18" x14ac:dyDescent="0.35">
      <c r="A317" t="s">
        <v>9447</v>
      </c>
      <c r="B317" t="s">
        <v>4464</v>
      </c>
      <c r="C317" t="s">
        <v>4464</v>
      </c>
      <c r="D317" t="s">
        <v>815</v>
      </c>
      <c r="E317" t="s">
        <v>9448</v>
      </c>
      <c r="F317" t="s">
        <v>9448</v>
      </c>
      <c r="G317" t="s">
        <v>818</v>
      </c>
      <c r="H317" t="s">
        <v>9449</v>
      </c>
      <c r="J317" t="s">
        <v>689</v>
      </c>
      <c r="K317" t="s">
        <v>689</v>
      </c>
      <c r="L317" t="s">
        <v>1538</v>
      </c>
      <c r="M317" t="s">
        <v>1539</v>
      </c>
      <c r="N317" t="s">
        <v>1540</v>
      </c>
      <c r="R317" t="str">
        <v>Yam</v>
      </c>
    </row>
    <row r="318" spans="1:18" x14ac:dyDescent="0.35">
      <c r="A318" t="s">
        <v>1342</v>
      </c>
      <c r="B318" t="s">
        <v>4464</v>
      </c>
      <c r="C318" t="s">
        <v>4464</v>
      </c>
      <c r="D318" t="s">
        <v>815</v>
      </c>
      <c r="E318" t="s">
        <v>1343</v>
      </c>
      <c r="F318" t="s">
        <v>1343</v>
      </c>
      <c r="G318" t="s">
        <v>818</v>
      </c>
      <c r="H318" t="s">
        <v>1344</v>
      </c>
      <c r="J318" t="s">
        <v>699</v>
      </c>
      <c r="K318" t="s">
        <v>689</v>
      </c>
      <c r="L318" t="s">
        <v>3551</v>
      </c>
      <c r="M318" t="s">
        <v>3710</v>
      </c>
      <c r="N318" t="s">
        <v>3726</v>
      </c>
      <c r="R318" t="str">
        <v>Yerba Mate</v>
      </c>
    </row>
    <row r="319" spans="1:18" x14ac:dyDescent="0.35">
      <c r="A319" t="s">
        <v>13745</v>
      </c>
      <c r="B319" t="s">
        <v>4464</v>
      </c>
      <c r="C319" t="s">
        <v>4464</v>
      </c>
      <c r="D319" t="s">
        <v>815</v>
      </c>
      <c r="E319" t="s">
        <v>13746</v>
      </c>
      <c r="F319" t="s">
        <v>13746</v>
      </c>
      <c r="G319" t="s">
        <v>818</v>
      </c>
      <c r="H319" t="s">
        <v>13746</v>
      </c>
      <c r="J319" t="s">
        <v>699</v>
      </c>
      <c r="K319" t="s">
        <v>689</v>
      </c>
      <c r="L319" t="s">
        <v>3551</v>
      </c>
      <c r="M319" t="s">
        <v>3710</v>
      </c>
      <c r="N319" t="s">
        <v>3726</v>
      </c>
      <c r="R319" t="str">
        <v>Zucchini</v>
      </c>
    </row>
    <row r="320" spans="1:18" x14ac:dyDescent="0.35">
      <c r="A320" t="s">
        <v>13747</v>
      </c>
      <c r="B320" t="s">
        <v>4464</v>
      </c>
      <c r="C320" t="s">
        <v>4464</v>
      </c>
      <c r="D320" t="s">
        <v>815</v>
      </c>
      <c r="E320" t="s">
        <v>13748</v>
      </c>
      <c r="F320" t="s">
        <v>1741</v>
      </c>
      <c r="G320" t="s">
        <v>818</v>
      </c>
      <c r="H320" t="s">
        <v>1741</v>
      </c>
      <c r="J320" t="s">
        <v>699</v>
      </c>
      <c r="K320" t="s">
        <v>689</v>
      </c>
      <c r="L320" t="s">
        <v>3551</v>
      </c>
      <c r="M320" t="s">
        <v>3710</v>
      </c>
      <c r="N320" t="s">
        <v>3726</v>
      </c>
    </row>
    <row r="321" spans="1:14" x14ac:dyDescent="0.35">
      <c r="A321" t="s">
        <v>13749</v>
      </c>
      <c r="B321" t="s">
        <v>4464</v>
      </c>
      <c r="C321" t="s">
        <v>4464</v>
      </c>
      <c r="D321" t="s">
        <v>815</v>
      </c>
      <c r="E321" t="s">
        <v>13750</v>
      </c>
      <c r="F321" t="s">
        <v>13750</v>
      </c>
      <c r="G321" t="s">
        <v>818</v>
      </c>
      <c r="H321" t="s">
        <v>13750</v>
      </c>
      <c r="J321" t="s">
        <v>689</v>
      </c>
      <c r="K321" t="s">
        <v>689</v>
      </c>
      <c r="L321" t="s">
        <v>1538</v>
      </c>
      <c r="M321" t="s">
        <v>1539</v>
      </c>
      <c r="N321" t="s">
        <v>1540</v>
      </c>
    </row>
    <row r="322" spans="1:14" x14ac:dyDescent="0.35">
      <c r="A322" t="s">
        <v>13751</v>
      </c>
      <c r="B322" t="s">
        <v>4464</v>
      </c>
      <c r="C322" t="s">
        <v>4464</v>
      </c>
      <c r="D322" t="s">
        <v>815</v>
      </c>
      <c r="E322" t="s">
        <v>13752</v>
      </c>
      <c r="F322" t="s">
        <v>13752</v>
      </c>
      <c r="G322" t="s">
        <v>818</v>
      </c>
      <c r="H322" t="s">
        <v>13752</v>
      </c>
      <c r="J322" t="s">
        <v>689</v>
      </c>
      <c r="K322" t="s">
        <v>689</v>
      </c>
      <c r="L322" t="s">
        <v>1538</v>
      </c>
      <c r="M322" t="s">
        <v>1539</v>
      </c>
      <c r="N322" t="s">
        <v>1540</v>
      </c>
    </row>
    <row r="323" spans="1:14" x14ac:dyDescent="0.35">
      <c r="A323" t="s">
        <v>13753</v>
      </c>
      <c r="B323" t="s">
        <v>4464</v>
      </c>
      <c r="C323" t="s">
        <v>4464</v>
      </c>
      <c r="D323" t="s">
        <v>815</v>
      </c>
      <c r="E323" t="s">
        <v>13754</v>
      </c>
      <c r="F323" t="s">
        <v>13754</v>
      </c>
      <c r="G323" t="s">
        <v>818</v>
      </c>
      <c r="H323" t="s">
        <v>13755</v>
      </c>
      <c r="J323" t="s">
        <v>699</v>
      </c>
      <c r="K323" t="s">
        <v>689</v>
      </c>
      <c r="L323" t="s">
        <v>3551</v>
      </c>
      <c r="M323" t="s">
        <v>3710</v>
      </c>
      <c r="N323" t="s">
        <v>3726</v>
      </c>
    </row>
    <row r="324" spans="1:14" x14ac:dyDescent="0.35">
      <c r="A324" t="s">
        <v>13756</v>
      </c>
      <c r="B324" t="s">
        <v>4464</v>
      </c>
      <c r="C324" t="s">
        <v>4464</v>
      </c>
      <c r="D324" t="s">
        <v>815</v>
      </c>
      <c r="E324" t="s">
        <v>13757</v>
      </c>
      <c r="F324" t="s">
        <v>13757</v>
      </c>
      <c r="G324" t="s">
        <v>818</v>
      </c>
      <c r="H324" t="s">
        <v>13758</v>
      </c>
      <c r="J324" t="s">
        <v>699</v>
      </c>
      <c r="K324" t="s">
        <v>689</v>
      </c>
      <c r="L324" t="s">
        <v>3551</v>
      </c>
      <c r="M324" t="s">
        <v>3710</v>
      </c>
      <c r="N324" t="s">
        <v>3726</v>
      </c>
    </row>
    <row r="325" spans="1:14" x14ac:dyDescent="0.35">
      <c r="A325" t="s">
        <v>13759</v>
      </c>
      <c r="B325" t="s">
        <v>4464</v>
      </c>
      <c r="C325" t="s">
        <v>4464</v>
      </c>
      <c r="D325" t="s">
        <v>815</v>
      </c>
      <c r="E325" t="s">
        <v>13760</v>
      </c>
      <c r="F325" t="s">
        <v>13760</v>
      </c>
      <c r="G325" t="s">
        <v>818</v>
      </c>
      <c r="H325" t="s">
        <v>13761</v>
      </c>
      <c r="J325" t="s">
        <v>699</v>
      </c>
      <c r="K325" t="s">
        <v>689</v>
      </c>
      <c r="L325" t="s">
        <v>3551</v>
      </c>
      <c r="M325" t="s">
        <v>3710</v>
      </c>
      <c r="N325" t="s">
        <v>3726</v>
      </c>
    </row>
    <row r="326" spans="1:14" x14ac:dyDescent="0.35">
      <c r="A326" t="s">
        <v>13762</v>
      </c>
      <c r="B326" t="s">
        <v>4464</v>
      </c>
      <c r="C326" t="s">
        <v>4464</v>
      </c>
      <c r="D326" t="s">
        <v>815</v>
      </c>
      <c r="E326" t="s">
        <v>12449</v>
      </c>
      <c r="F326" t="s">
        <v>12449</v>
      </c>
      <c r="G326" t="s">
        <v>818</v>
      </c>
      <c r="H326" t="s">
        <v>12450</v>
      </c>
      <c r="J326" t="s">
        <v>689</v>
      </c>
      <c r="K326" t="s">
        <v>689</v>
      </c>
      <c r="L326" t="s">
        <v>1538</v>
      </c>
      <c r="M326" t="s">
        <v>1539</v>
      </c>
      <c r="N326" t="s">
        <v>1540</v>
      </c>
    </row>
    <row r="327" spans="1:14" x14ac:dyDescent="0.35">
      <c r="A327" t="s">
        <v>13763</v>
      </c>
      <c r="B327" t="s">
        <v>4464</v>
      </c>
      <c r="C327" t="s">
        <v>4464</v>
      </c>
      <c r="D327" t="s">
        <v>815</v>
      </c>
      <c r="E327" t="s">
        <v>13764</v>
      </c>
      <c r="F327" t="s">
        <v>13764</v>
      </c>
      <c r="G327" t="s">
        <v>818</v>
      </c>
      <c r="H327" t="s">
        <v>1353</v>
      </c>
      <c r="J327" t="s">
        <v>689</v>
      </c>
      <c r="K327" t="s">
        <v>689</v>
      </c>
      <c r="L327" t="s">
        <v>1538</v>
      </c>
      <c r="M327" t="s">
        <v>1539</v>
      </c>
      <c r="N327" t="s">
        <v>1540</v>
      </c>
    </row>
    <row r="328" spans="1:14" x14ac:dyDescent="0.35">
      <c r="A328" t="s">
        <v>13765</v>
      </c>
      <c r="B328" t="s">
        <v>4464</v>
      </c>
      <c r="C328" t="s">
        <v>4464</v>
      </c>
      <c r="D328" t="s">
        <v>815</v>
      </c>
      <c r="E328" t="s">
        <v>13766</v>
      </c>
      <c r="F328" t="s">
        <v>13766</v>
      </c>
      <c r="G328" t="s">
        <v>818</v>
      </c>
      <c r="H328" t="s">
        <v>13766</v>
      </c>
      <c r="J328" t="s">
        <v>689</v>
      </c>
      <c r="K328" t="s">
        <v>689</v>
      </c>
      <c r="L328" t="s">
        <v>1538</v>
      </c>
      <c r="M328" t="s">
        <v>1539</v>
      </c>
      <c r="N328" t="s">
        <v>1540</v>
      </c>
    </row>
    <row r="329" spans="1:14" x14ac:dyDescent="0.35">
      <c r="A329" t="s">
        <v>1581</v>
      </c>
      <c r="B329" t="s">
        <v>4464</v>
      </c>
      <c r="C329" t="s">
        <v>4464</v>
      </c>
      <c r="D329" t="s">
        <v>815</v>
      </c>
      <c r="E329" t="s">
        <v>1580</v>
      </c>
      <c r="F329" t="s">
        <v>1580</v>
      </c>
      <c r="G329" t="s">
        <v>818</v>
      </c>
      <c r="H329" t="s">
        <v>637</v>
      </c>
      <c r="I329" t="s">
        <v>4607</v>
      </c>
      <c r="J329" t="s">
        <v>637</v>
      </c>
      <c r="K329" t="s">
        <v>689</v>
      </c>
      <c r="L329" t="s">
        <v>1533</v>
      </c>
      <c r="M329" t="s">
        <v>1534</v>
      </c>
      <c r="N329" t="s">
        <v>1535</v>
      </c>
    </row>
    <row r="330" spans="1:14" x14ac:dyDescent="0.35">
      <c r="A330" t="s">
        <v>1507</v>
      </c>
      <c r="B330" t="s">
        <v>4628</v>
      </c>
      <c r="C330" t="s">
        <v>4628</v>
      </c>
      <c r="D330" t="s">
        <v>1508</v>
      </c>
      <c r="E330" t="s">
        <v>1509</v>
      </c>
      <c r="F330" t="s">
        <v>1509</v>
      </c>
      <c r="G330" t="s">
        <v>637</v>
      </c>
      <c r="H330" t="s">
        <v>637</v>
      </c>
      <c r="I330" t="s">
        <v>4629</v>
      </c>
      <c r="J330" t="s">
        <v>637</v>
      </c>
      <c r="K330" t="s">
        <v>637</v>
      </c>
      <c r="L330" t="s">
        <v>637</v>
      </c>
      <c r="M330" t="s">
        <v>637</v>
      </c>
      <c r="N330" t="s">
        <v>637</v>
      </c>
    </row>
    <row r="331" spans="1:14" x14ac:dyDescent="0.35">
      <c r="A331" t="s">
        <v>1510</v>
      </c>
      <c r="B331" t="s">
        <v>4628</v>
      </c>
      <c r="C331" t="s">
        <v>4628</v>
      </c>
      <c r="D331" t="s">
        <v>1508</v>
      </c>
      <c r="E331" t="s">
        <v>1511</v>
      </c>
      <c r="F331" t="s">
        <v>1511</v>
      </c>
      <c r="G331" t="s">
        <v>637</v>
      </c>
      <c r="H331" t="s">
        <v>637</v>
      </c>
      <c r="J331" t="s">
        <v>637</v>
      </c>
      <c r="K331" t="s">
        <v>637</v>
      </c>
      <c r="L331" t="s">
        <v>637</v>
      </c>
      <c r="M331" t="s">
        <v>637</v>
      </c>
      <c r="N331" t="s">
        <v>637</v>
      </c>
    </row>
    <row r="332" spans="1:14" x14ac:dyDescent="0.35">
      <c r="A332" t="s">
        <v>1512</v>
      </c>
      <c r="B332" t="s">
        <v>4628</v>
      </c>
      <c r="C332" t="s">
        <v>4628</v>
      </c>
      <c r="D332" t="s">
        <v>1508</v>
      </c>
      <c r="E332" t="s">
        <v>1513</v>
      </c>
      <c r="F332" t="s">
        <v>1513</v>
      </c>
      <c r="G332" t="s">
        <v>637</v>
      </c>
      <c r="H332" t="s">
        <v>637</v>
      </c>
      <c r="J332" t="s">
        <v>637</v>
      </c>
      <c r="K332" t="s">
        <v>637</v>
      </c>
      <c r="L332" t="s">
        <v>637</v>
      </c>
      <c r="M332" t="s">
        <v>637</v>
      </c>
      <c r="N332" t="s">
        <v>637</v>
      </c>
    </row>
    <row r="333" spans="1:14" x14ac:dyDescent="0.35">
      <c r="A333" t="s">
        <v>1514</v>
      </c>
      <c r="B333" t="s">
        <v>4628</v>
      </c>
      <c r="C333" t="s">
        <v>4628</v>
      </c>
      <c r="D333" t="s">
        <v>1508</v>
      </c>
      <c r="E333" t="s">
        <v>1515</v>
      </c>
      <c r="F333" t="s">
        <v>1515</v>
      </c>
      <c r="G333" t="s">
        <v>637</v>
      </c>
      <c r="H333" t="s">
        <v>637</v>
      </c>
      <c r="I333" t="s">
        <v>4630</v>
      </c>
      <c r="J333" t="s">
        <v>637</v>
      </c>
      <c r="K333" t="s">
        <v>637</v>
      </c>
      <c r="L333" t="s">
        <v>637</v>
      </c>
      <c r="M333" t="s">
        <v>637</v>
      </c>
      <c r="N333" t="s">
        <v>637</v>
      </c>
    </row>
    <row r="334" spans="1:14" x14ac:dyDescent="0.35">
      <c r="A334" t="s">
        <v>1434</v>
      </c>
      <c r="B334" t="s">
        <v>4628</v>
      </c>
      <c r="C334" t="s">
        <v>4628</v>
      </c>
      <c r="D334" t="s">
        <v>1435</v>
      </c>
      <c r="E334" t="s">
        <v>1436</v>
      </c>
      <c r="F334" t="s">
        <v>1436</v>
      </c>
      <c r="G334" t="s">
        <v>818</v>
      </c>
      <c r="H334" t="s">
        <v>1436</v>
      </c>
      <c r="J334" t="s">
        <v>689</v>
      </c>
      <c r="K334" t="s">
        <v>689</v>
      </c>
      <c r="L334" t="s">
        <v>1538</v>
      </c>
      <c r="M334" t="s">
        <v>1539</v>
      </c>
      <c r="N334" t="s">
        <v>1540</v>
      </c>
    </row>
    <row r="335" spans="1:14" x14ac:dyDescent="0.35">
      <c r="A335" t="s">
        <v>1437</v>
      </c>
      <c r="B335" t="s">
        <v>4628</v>
      </c>
      <c r="C335" t="s">
        <v>4628</v>
      </c>
      <c r="D335" t="s">
        <v>1435</v>
      </c>
      <c r="E335" t="s">
        <v>1438</v>
      </c>
      <c r="F335" t="s">
        <v>1438</v>
      </c>
      <c r="G335" t="s">
        <v>818</v>
      </c>
      <c r="H335" t="s">
        <v>1438</v>
      </c>
      <c r="J335" t="s">
        <v>699</v>
      </c>
      <c r="K335" t="s">
        <v>689</v>
      </c>
      <c r="L335" t="s">
        <v>3551</v>
      </c>
      <c r="M335" t="s">
        <v>3710</v>
      </c>
      <c r="N335" t="s">
        <v>3726</v>
      </c>
    </row>
    <row r="336" spans="1:14" x14ac:dyDescent="0.35">
      <c r="A336" t="s">
        <v>13767</v>
      </c>
      <c r="B336" t="s">
        <v>4628</v>
      </c>
      <c r="C336" t="s">
        <v>4628</v>
      </c>
      <c r="D336" t="s">
        <v>1435</v>
      </c>
      <c r="E336" t="s">
        <v>13768</v>
      </c>
      <c r="F336" t="s">
        <v>13768</v>
      </c>
      <c r="G336" t="s">
        <v>818</v>
      </c>
      <c r="H336" t="s">
        <v>13768</v>
      </c>
      <c r="J336" t="s">
        <v>699</v>
      </c>
      <c r="K336" t="s">
        <v>689</v>
      </c>
      <c r="L336" t="s">
        <v>3551</v>
      </c>
      <c r="M336" t="s">
        <v>3710</v>
      </c>
      <c r="N336" t="s">
        <v>3726</v>
      </c>
    </row>
    <row r="337" spans="1:14" x14ac:dyDescent="0.35">
      <c r="A337" t="s">
        <v>13769</v>
      </c>
      <c r="B337" t="s">
        <v>4628</v>
      </c>
      <c r="C337" t="s">
        <v>4628</v>
      </c>
      <c r="D337" t="s">
        <v>1435</v>
      </c>
      <c r="E337" t="s">
        <v>1496</v>
      </c>
      <c r="F337" t="s">
        <v>1496</v>
      </c>
      <c r="G337" t="s">
        <v>818</v>
      </c>
      <c r="H337" t="s">
        <v>1496</v>
      </c>
      <c r="J337" t="s">
        <v>699</v>
      </c>
      <c r="K337" t="s">
        <v>689</v>
      </c>
      <c r="L337" t="s">
        <v>3551</v>
      </c>
      <c r="M337" t="s">
        <v>3710</v>
      </c>
      <c r="N337" t="s">
        <v>3726</v>
      </c>
    </row>
    <row r="338" spans="1:14" x14ac:dyDescent="0.35">
      <c r="A338" t="s">
        <v>1439</v>
      </c>
      <c r="B338" t="s">
        <v>4628</v>
      </c>
      <c r="C338" t="s">
        <v>4628</v>
      </c>
      <c r="D338" t="s">
        <v>1435</v>
      </c>
      <c r="E338" t="s">
        <v>1440</v>
      </c>
      <c r="F338" t="s">
        <v>1440</v>
      </c>
      <c r="G338" t="s">
        <v>818</v>
      </c>
      <c r="H338" t="s">
        <v>1440</v>
      </c>
      <c r="J338" t="s">
        <v>689</v>
      </c>
      <c r="K338" t="s">
        <v>689</v>
      </c>
      <c r="L338" t="s">
        <v>1538</v>
      </c>
      <c r="M338" t="s">
        <v>1539</v>
      </c>
      <c r="N338" t="s">
        <v>1540</v>
      </c>
    </row>
    <row r="339" spans="1:14" x14ac:dyDescent="0.35">
      <c r="A339" t="s">
        <v>1441</v>
      </c>
      <c r="B339" t="s">
        <v>4628</v>
      </c>
      <c r="C339" t="s">
        <v>4628</v>
      </c>
      <c r="D339" t="s">
        <v>1435</v>
      </c>
      <c r="E339" t="s">
        <v>1442</v>
      </c>
      <c r="F339" t="s">
        <v>1442</v>
      </c>
      <c r="G339" t="s">
        <v>818</v>
      </c>
      <c r="H339" t="s">
        <v>1442</v>
      </c>
      <c r="J339" t="s">
        <v>689</v>
      </c>
      <c r="K339" t="s">
        <v>689</v>
      </c>
      <c r="L339" t="s">
        <v>1538</v>
      </c>
      <c r="M339" t="s">
        <v>1539</v>
      </c>
      <c r="N339" t="s">
        <v>1540</v>
      </c>
    </row>
    <row r="340" spans="1:14" x14ac:dyDescent="0.35">
      <c r="A340" t="s">
        <v>1443</v>
      </c>
      <c r="B340" t="s">
        <v>4628</v>
      </c>
      <c r="C340" t="s">
        <v>4628</v>
      </c>
      <c r="D340" t="s">
        <v>1435</v>
      </c>
      <c r="E340" t="s">
        <v>1444</v>
      </c>
      <c r="F340" t="s">
        <v>1444</v>
      </c>
      <c r="G340" t="s">
        <v>818</v>
      </c>
      <c r="H340" t="s">
        <v>1444</v>
      </c>
      <c r="J340" t="s">
        <v>689</v>
      </c>
      <c r="K340" t="s">
        <v>689</v>
      </c>
      <c r="L340" t="s">
        <v>1538</v>
      </c>
      <c r="M340" t="s">
        <v>1539</v>
      </c>
      <c r="N340" t="s">
        <v>1540</v>
      </c>
    </row>
    <row r="341" spans="1:14" x14ac:dyDescent="0.35">
      <c r="A341" t="s">
        <v>1445</v>
      </c>
      <c r="B341" t="s">
        <v>4628</v>
      </c>
      <c r="C341" t="s">
        <v>4628</v>
      </c>
      <c r="D341" t="s">
        <v>1435</v>
      </c>
      <c r="E341" t="s">
        <v>1446</v>
      </c>
      <c r="F341" t="s">
        <v>1446</v>
      </c>
      <c r="G341" t="s">
        <v>818</v>
      </c>
      <c r="H341" t="s">
        <v>1446</v>
      </c>
      <c r="J341" t="s">
        <v>689</v>
      </c>
      <c r="K341" t="s">
        <v>689</v>
      </c>
      <c r="L341" t="s">
        <v>1538</v>
      </c>
      <c r="M341" t="s">
        <v>1539</v>
      </c>
      <c r="N341" t="s">
        <v>1540</v>
      </c>
    </row>
    <row r="342" spans="1:14" x14ac:dyDescent="0.35">
      <c r="A342" t="s">
        <v>1447</v>
      </c>
      <c r="B342" t="s">
        <v>4628</v>
      </c>
      <c r="C342" t="s">
        <v>4628</v>
      </c>
      <c r="D342" t="s">
        <v>1435</v>
      </c>
      <c r="E342" t="s">
        <v>1448</v>
      </c>
      <c r="F342" t="s">
        <v>1448</v>
      </c>
      <c r="G342" t="s">
        <v>818</v>
      </c>
      <c r="H342" t="s">
        <v>1448</v>
      </c>
      <c r="J342" t="s">
        <v>689</v>
      </c>
      <c r="K342" t="s">
        <v>689</v>
      </c>
      <c r="L342" t="s">
        <v>1538</v>
      </c>
      <c r="M342" t="s">
        <v>1539</v>
      </c>
      <c r="N342" t="s">
        <v>1540</v>
      </c>
    </row>
    <row r="343" spans="1:14" x14ac:dyDescent="0.35">
      <c r="A343" t="s">
        <v>1449</v>
      </c>
      <c r="B343" t="s">
        <v>4628</v>
      </c>
      <c r="C343" t="s">
        <v>4628</v>
      </c>
      <c r="D343" t="s">
        <v>1435</v>
      </c>
      <c r="E343" t="s">
        <v>1450</v>
      </c>
      <c r="F343" t="s">
        <v>1450</v>
      </c>
      <c r="G343" t="s">
        <v>818</v>
      </c>
      <c r="H343" t="s">
        <v>1450</v>
      </c>
      <c r="J343" t="s">
        <v>689</v>
      </c>
      <c r="K343" t="s">
        <v>689</v>
      </c>
      <c r="L343" t="s">
        <v>1538</v>
      </c>
      <c r="M343" t="s">
        <v>1539</v>
      </c>
      <c r="N343" t="s">
        <v>1540</v>
      </c>
    </row>
    <row r="344" spans="1:14" x14ac:dyDescent="0.35">
      <c r="A344" t="s">
        <v>1451</v>
      </c>
      <c r="B344" t="s">
        <v>4628</v>
      </c>
      <c r="C344" t="s">
        <v>4628</v>
      </c>
      <c r="D344" t="s">
        <v>1435</v>
      </c>
      <c r="E344" t="s">
        <v>1452</v>
      </c>
      <c r="F344" t="s">
        <v>1452</v>
      </c>
      <c r="G344" t="s">
        <v>818</v>
      </c>
      <c r="H344" t="s">
        <v>1452</v>
      </c>
      <c r="J344" t="s">
        <v>689</v>
      </c>
      <c r="K344" t="s">
        <v>689</v>
      </c>
      <c r="L344" t="s">
        <v>1538</v>
      </c>
      <c r="M344" t="s">
        <v>1539</v>
      </c>
      <c r="N344" t="s">
        <v>1540</v>
      </c>
    </row>
    <row r="345" spans="1:14" x14ac:dyDescent="0.35">
      <c r="A345" t="s">
        <v>1453</v>
      </c>
      <c r="B345" t="s">
        <v>4628</v>
      </c>
      <c r="C345" t="s">
        <v>4628</v>
      </c>
      <c r="D345" t="s">
        <v>1435</v>
      </c>
      <c r="E345" t="s">
        <v>1454</v>
      </c>
      <c r="F345" t="s">
        <v>1454</v>
      </c>
      <c r="G345" t="s">
        <v>818</v>
      </c>
      <c r="H345" t="s">
        <v>1454</v>
      </c>
      <c r="J345" t="s">
        <v>689</v>
      </c>
      <c r="K345" t="s">
        <v>689</v>
      </c>
      <c r="L345" t="s">
        <v>1538</v>
      </c>
      <c r="M345" t="s">
        <v>1539</v>
      </c>
      <c r="N345" t="s">
        <v>1540</v>
      </c>
    </row>
    <row r="346" spans="1:14" x14ac:dyDescent="0.35">
      <c r="A346" t="s">
        <v>1455</v>
      </c>
      <c r="B346" t="s">
        <v>4628</v>
      </c>
      <c r="C346" t="s">
        <v>4628</v>
      </c>
      <c r="D346" t="s">
        <v>1435</v>
      </c>
      <c r="E346" t="s">
        <v>1456</v>
      </c>
      <c r="F346" t="s">
        <v>1456</v>
      </c>
      <c r="G346" t="s">
        <v>818</v>
      </c>
      <c r="H346" t="s">
        <v>1456</v>
      </c>
      <c r="J346" t="s">
        <v>689</v>
      </c>
      <c r="K346" t="s">
        <v>689</v>
      </c>
      <c r="L346" t="s">
        <v>1538</v>
      </c>
      <c r="M346" t="s">
        <v>1539</v>
      </c>
      <c r="N346" t="s">
        <v>1540</v>
      </c>
    </row>
    <row r="347" spans="1:14" x14ac:dyDescent="0.35">
      <c r="A347" t="s">
        <v>1457</v>
      </c>
      <c r="B347" t="s">
        <v>4628</v>
      </c>
      <c r="C347" t="s">
        <v>4628</v>
      </c>
      <c r="D347" t="s">
        <v>1435</v>
      </c>
      <c r="E347" t="s">
        <v>4631</v>
      </c>
      <c r="F347" t="s">
        <v>1458</v>
      </c>
      <c r="G347" t="s">
        <v>818</v>
      </c>
      <c r="H347" t="s">
        <v>1458</v>
      </c>
      <c r="J347" t="s">
        <v>689</v>
      </c>
      <c r="K347" t="s">
        <v>689</v>
      </c>
      <c r="L347" t="s">
        <v>1538</v>
      </c>
      <c r="M347" t="s">
        <v>1539</v>
      </c>
      <c r="N347" t="s">
        <v>1540</v>
      </c>
    </row>
    <row r="348" spans="1:14" x14ac:dyDescent="0.35">
      <c r="A348" t="s">
        <v>1459</v>
      </c>
      <c r="B348" t="s">
        <v>4628</v>
      </c>
      <c r="C348" t="s">
        <v>4628</v>
      </c>
      <c r="D348" t="s">
        <v>1435</v>
      </c>
      <c r="E348" t="s">
        <v>1460</v>
      </c>
      <c r="F348" t="s">
        <v>1460</v>
      </c>
      <c r="G348" t="s">
        <v>818</v>
      </c>
      <c r="H348" t="s">
        <v>1460</v>
      </c>
      <c r="J348" t="s">
        <v>699</v>
      </c>
      <c r="K348" t="s">
        <v>689</v>
      </c>
      <c r="L348" t="s">
        <v>3551</v>
      </c>
      <c r="M348" t="s">
        <v>3710</v>
      </c>
      <c r="N348" t="s">
        <v>3726</v>
      </c>
    </row>
    <row r="349" spans="1:14" x14ac:dyDescent="0.35">
      <c r="A349" t="s">
        <v>1461</v>
      </c>
      <c r="B349" t="s">
        <v>4628</v>
      </c>
      <c r="C349" t="s">
        <v>4628</v>
      </c>
      <c r="D349" t="s">
        <v>1435</v>
      </c>
      <c r="E349" t="s">
        <v>1462</v>
      </c>
      <c r="F349" t="s">
        <v>1462</v>
      </c>
      <c r="G349" t="s">
        <v>818</v>
      </c>
      <c r="H349" t="s">
        <v>1462</v>
      </c>
      <c r="J349" t="s">
        <v>689</v>
      </c>
      <c r="K349" t="s">
        <v>689</v>
      </c>
      <c r="L349" t="s">
        <v>1538</v>
      </c>
      <c r="M349" t="s">
        <v>1539</v>
      </c>
      <c r="N349" t="s">
        <v>1540</v>
      </c>
    </row>
    <row r="350" spans="1:14" x14ac:dyDescent="0.35">
      <c r="A350" t="s">
        <v>1463</v>
      </c>
      <c r="B350" t="s">
        <v>4628</v>
      </c>
      <c r="C350" t="s">
        <v>4628</v>
      </c>
      <c r="D350" t="s">
        <v>1435</v>
      </c>
      <c r="E350" t="s">
        <v>1464</v>
      </c>
      <c r="F350" t="s">
        <v>1464</v>
      </c>
      <c r="G350" t="s">
        <v>818</v>
      </c>
      <c r="H350" t="s">
        <v>1464</v>
      </c>
      <c r="J350" t="s">
        <v>689</v>
      </c>
      <c r="K350" t="s">
        <v>689</v>
      </c>
      <c r="L350" t="s">
        <v>1538</v>
      </c>
      <c r="M350" t="s">
        <v>1539</v>
      </c>
      <c r="N350" t="s">
        <v>1540</v>
      </c>
    </row>
    <row r="351" spans="1:14" x14ac:dyDescent="0.35">
      <c r="A351" t="s">
        <v>1465</v>
      </c>
      <c r="B351" t="s">
        <v>4628</v>
      </c>
      <c r="C351" t="s">
        <v>4628</v>
      </c>
      <c r="D351" t="s">
        <v>1435</v>
      </c>
      <c r="E351" t="s">
        <v>1466</v>
      </c>
      <c r="F351" t="s">
        <v>1466</v>
      </c>
      <c r="G351" t="s">
        <v>818</v>
      </c>
      <c r="H351" t="s">
        <v>1466</v>
      </c>
      <c r="J351" t="s">
        <v>689</v>
      </c>
      <c r="K351" t="s">
        <v>689</v>
      </c>
      <c r="L351" t="s">
        <v>1538</v>
      </c>
      <c r="M351" t="s">
        <v>1539</v>
      </c>
      <c r="N351" t="s">
        <v>1540</v>
      </c>
    </row>
    <row r="352" spans="1:14" x14ac:dyDescent="0.35">
      <c r="A352" t="s">
        <v>1467</v>
      </c>
      <c r="B352" t="s">
        <v>4628</v>
      </c>
      <c r="C352" t="s">
        <v>4628</v>
      </c>
      <c r="D352" t="s">
        <v>1435</v>
      </c>
      <c r="E352" t="s">
        <v>1468</v>
      </c>
      <c r="F352" t="s">
        <v>1468</v>
      </c>
      <c r="G352" t="s">
        <v>818</v>
      </c>
      <c r="H352" t="s">
        <v>1468</v>
      </c>
      <c r="J352" t="s">
        <v>689</v>
      </c>
      <c r="K352" t="s">
        <v>689</v>
      </c>
      <c r="L352" t="s">
        <v>1538</v>
      </c>
      <c r="M352" t="s">
        <v>1539</v>
      </c>
      <c r="N352" t="s">
        <v>1540</v>
      </c>
    </row>
    <row r="353" spans="1:14" x14ac:dyDescent="0.35">
      <c r="A353" t="s">
        <v>1469</v>
      </c>
      <c r="B353" t="s">
        <v>4628</v>
      </c>
      <c r="C353" t="s">
        <v>4628</v>
      </c>
      <c r="D353" t="s">
        <v>1435</v>
      </c>
      <c r="E353" t="s">
        <v>1470</v>
      </c>
      <c r="F353" t="s">
        <v>1470</v>
      </c>
      <c r="G353" t="s">
        <v>818</v>
      </c>
      <c r="H353" t="s">
        <v>1470</v>
      </c>
      <c r="J353" t="s">
        <v>689</v>
      </c>
      <c r="K353" t="s">
        <v>689</v>
      </c>
      <c r="L353" t="s">
        <v>1538</v>
      </c>
      <c r="M353" t="s">
        <v>1539</v>
      </c>
      <c r="N353" t="s">
        <v>1540</v>
      </c>
    </row>
    <row r="354" spans="1:14" x14ac:dyDescent="0.35">
      <c r="A354" t="s">
        <v>1471</v>
      </c>
      <c r="B354" t="s">
        <v>4628</v>
      </c>
      <c r="C354" t="s">
        <v>4628</v>
      </c>
      <c r="D354" t="s">
        <v>1435</v>
      </c>
      <c r="E354" t="s">
        <v>1472</v>
      </c>
      <c r="F354" t="s">
        <v>1472</v>
      </c>
      <c r="G354" t="s">
        <v>818</v>
      </c>
      <c r="H354" t="s">
        <v>1472</v>
      </c>
      <c r="J354" t="s">
        <v>689</v>
      </c>
      <c r="K354" t="s">
        <v>689</v>
      </c>
      <c r="L354" t="s">
        <v>1538</v>
      </c>
      <c r="M354" t="s">
        <v>1539</v>
      </c>
      <c r="N354" t="s">
        <v>1540</v>
      </c>
    </row>
    <row r="355" spans="1:14" x14ac:dyDescent="0.35">
      <c r="A355" t="s">
        <v>1473</v>
      </c>
      <c r="B355" t="s">
        <v>4628</v>
      </c>
      <c r="C355" t="s">
        <v>4628</v>
      </c>
      <c r="D355" t="s">
        <v>1435</v>
      </c>
      <c r="E355" t="s">
        <v>1474</v>
      </c>
      <c r="F355" t="s">
        <v>1474</v>
      </c>
      <c r="G355" t="s">
        <v>818</v>
      </c>
      <c r="H355" t="s">
        <v>1474</v>
      </c>
      <c r="J355" t="s">
        <v>689</v>
      </c>
      <c r="K355" t="s">
        <v>689</v>
      </c>
      <c r="L355" t="s">
        <v>1538</v>
      </c>
      <c r="M355" t="s">
        <v>1539</v>
      </c>
      <c r="N355" t="s">
        <v>1540</v>
      </c>
    </row>
    <row r="356" spans="1:14" x14ac:dyDescent="0.35">
      <c r="A356" t="s">
        <v>1502</v>
      </c>
      <c r="B356" t="s">
        <v>4628</v>
      </c>
      <c r="C356" t="s">
        <v>4628</v>
      </c>
      <c r="D356" t="s">
        <v>1435</v>
      </c>
      <c r="E356" t="s">
        <v>1503</v>
      </c>
      <c r="F356" t="s">
        <v>1503</v>
      </c>
      <c r="G356" t="s">
        <v>818</v>
      </c>
      <c r="H356" t="s">
        <v>637</v>
      </c>
      <c r="J356" t="s">
        <v>689</v>
      </c>
      <c r="K356" t="s">
        <v>689</v>
      </c>
      <c r="L356" t="s">
        <v>1538</v>
      </c>
      <c r="M356" t="s">
        <v>1539</v>
      </c>
      <c r="N356" t="s">
        <v>1540</v>
      </c>
    </row>
    <row r="357" spans="1:14" x14ac:dyDescent="0.35">
      <c r="A357" t="s">
        <v>4632</v>
      </c>
      <c r="B357" t="s">
        <v>4628</v>
      </c>
      <c r="C357" t="s">
        <v>4628</v>
      </c>
      <c r="D357" t="s">
        <v>1435</v>
      </c>
      <c r="E357" t="s">
        <v>4633</v>
      </c>
      <c r="F357" t="s">
        <v>4633</v>
      </c>
      <c r="G357" t="s">
        <v>818</v>
      </c>
      <c r="H357" t="s">
        <v>4633</v>
      </c>
      <c r="J357" t="s">
        <v>699</v>
      </c>
      <c r="K357" t="s">
        <v>689</v>
      </c>
      <c r="L357" t="s">
        <v>3551</v>
      </c>
      <c r="M357" t="s">
        <v>3710</v>
      </c>
      <c r="N357" t="s">
        <v>3726</v>
      </c>
    </row>
    <row r="358" spans="1:14" x14ac:dyDescent="0.35">
      <c r="A358" t="s">
        <v>4634</v>
      </c>
      <c r="B358" t="s">
        <v>4628</v>
      </c>
      <c r="C358" t="s">
        <v>4628</v>
      </c>
      <c r="D358" t="s">
        <v>1435</v>
      </c>
      <c r="E358" t="s">
        <v>4635</v>
      </c>
      <c r="F358" t="s">
        <v>4635</v>
      </c>
      <c r="G358" t="s">
        <v>818</v>
      </c>
      <c r="H358" t="s">
        <v>4635</v>
      </c>
      <c r="J358" t="s">
        <v>699</v>
      </c>
      <c r="K358" t="s">
        <v>689</v>
      </c>
      <c r="L358" t="s">
        <v>3551</v>
      </c>
      <c r="M358" t="s">
        <v>3710</v>
      </c>
      <c r="N358" t="s">
        <v>3726</v>
      </c>
    </row>
    <row r="359" spans="1:14" x14ac:dyDescent="0.35">
      <c r="A359" t="s">
        <v>4636</v>
      </c>
      <c r="B359" t="s">
        <v>4628</v>
      </c>
      <c r="C359" t="s">
        <v>4628</v>
      </c>
      <c r="D359" t="s">
        <v>1435</v>
      </c>
      <c r="E359" t="s">
        <v>1760</v>
      </c>
      <c r="F359" t="s">
        <v>1760</v>
      </c>
      <c r="G359" t="s">
        <v>818</v>
      </c>
      <c r="H359" t="s">
        <v>1760</v>
      </c>
      <c r="J359" t="s">
        <v>699</v>
      </c>
      <c r="K359" t="s">
        <v>689</v>
      </c>
      <c r="L359" t="s">
        <v>3551</v>
      </c>
      <c r="M359" t="s">
        <v>3710</v>
      </c>
      <c r="N359" t="s">
        <v>3726</v>
      </c>
    </row>
    <row r="360" spans="1:14" x14ac:dyDescent="0.35">
      <c r="A360" t="s">
        <v>4637</v>
      </c>
      <c r="B360" t="s">
        <v>4628</v>
      </c>
      <c r="C360" t="s">
        <v>4628</v>
      </c>
      <c r="D360" t="s">
        <v>1435</v>
      </c>
      <c r="E360" t="s">
        <v>4638</v>
      </c>
      <c r="F360" t="s">
        <v>4638</v>
      </c>
      <c r="G360" t="s">
        <v>818</v>
      </c>
      <c r="H360" t="s">
        <v>4638</v>
      </c>
      <c r="J360" t="s">
        <v>699</v>
      </c>
      <c r="K360" t="s">
        <v>699</v>
      </c>
      <c r="L360" t="s">
        <v>3655</v>
      </c>
      <c r="M360" t="s">
        <v>3723</v>
      </c>
      <c r="N360" t="s">
        <v>1081</v>
      </c>
    </row>
    <row r="361" spans="1:14" x14ac:dyDescent="0.35">
      <c r="A361" t="s">
        <v>9375</v>
      </c>
      <c r="B361" t="s">
        <v>4628</v>
      </c>
      <c r="C361" t="s">
        <v>4628</v>
      </c>
      <c r="D361" t="s">
        <v>1435</v>
      </c>
      <c r="E361" t="s">
        <v>1793</v>
      </c>
      <c r="F361" t="s">
        <v>1793</v>
      </c>
      <c r="G361" t="s">
        <v>818</v>
      </c>
      <c r="H361" t="s">
        <v>1793</v>
      </c>
      <c r="J361" t="s">
        <v>699</v>
      </c>
      <c r="K361" t="s">
        <v>699</v>
      </c>
      <c r="L361" t="s">
        <v>3655</v>
      </c>
      <c r="M361" t="s">
        <v>3723</v>
      </c>
      <c r="N361" t="s">
        <v>1081</v>
      </c>
    </row>
    <row r="362" spans="1:14" x14ac:dyDescent="0.35">
      <c r="A362" t="s">
        <v>9450</v>
      </c>
      <c r="B362" t="s">
        <v>4628</v>
      </c>
      <c r="C362" t="s">
        <v>4628</v>
      </c>
      <c r="D362" t="s">
        <v>1435</v>
      </c>
      <c r="E362" t="s">
        <v>1970</v>
      </c>
      <c r="F362" t="s">
        <v>1970</v>
      </c>
      <c r="G362" t="s">
        <v>818</v>
      </c>
      <c r="H362" t="s">
        <v>1970</v>
      </c>
      <c r="J362" t="s">
        <v>689</v>
      </c>
      <c r="K362" t="s">
        <v>699</v>
      </c>
      <c r="L362" t="s">
        <v>3669</v>
      </c>
      <c r="M362" t="s">
        <v>3724</v>
      </c>
      <c r="N362" t="s">
        <v>3727</v>
      </c>
    </row>
    <row r="363" spans="1:14" x14ac:dyDescent="0.35">
      <c r="A363" t="s">
        <v>13770</v>
      </c>
      <c r="B363" t="s">
        <v>4628</v>
      </c>
      <c r="C363" t="s">
        <v>4628</v>
      </c>
      <c r="D363" t="s">
        <v>1435</v>
      </c>
      <c r="E363" t="s">
        <v>9376</v>
      </c>
      <c r="F363" t="s">
        <v>9376</v>
      </c>
      <c r="G363" t="s">
        <v>818</v>
      </c>
      <c r="H363" t="s">
        <v>9376</v>
      </c>
      <c r="J363" t="s">
        <v>699</v>
      </c>
      <c r="K363" t="s">
        <v>689</v>
      </c>
      <c r="L363" t="s">
        <v>3551</v>
      </c>
      <c r="M363" t="s">
        <v>3710</v>
      </c>
      <c r="N363" t="s">
        <v>3726</v>
      </c>
    </row>
    <row r="364" spans="1:14" x14ac:dyDescent="0.35">
      <c r="A364" t="s">
        <v>13771</v>
      </c>
      <c r="B364" t="s">
        <v>4628</v>
      </c>
      <c r="C364" t="s">
        <v>4628</v>
      </c>
      <c r="D364" t="s">
        <v>1435</v>
      </c>
      <c r="E364" t="s">
        <v>13772</v>
      </c>
      <c r="F364" t="s">
        <v>13772</v>
      </c>
      <c r="G364" t="s">
        <v>818</v>
      </c>
      <c r="H364" t="s">
        <v>13772</v>
      </c>
      <c r="J364" t="s">
        <v>689</v>
      </c>
      <c r="K364" t="s">
        <v>689</v>
      </c>
      <c r="L364" t="s">
        <v>1538</v>
      </c>
      <c r="M364" t="s">
        <v>1539</v>
      </c>
      <c r="N364" t="s">
        <v>1540</v>
      </c>
    </row>
    <row r="365" spans="1:14" x14ac:dyDescent="0.35">
      <c r="A365" t="s">
        <v>13773</v>
      </c>
      <c r="B365" t="s">
        <v>4628</v>
      </c>
      <c r="C365" t="s">
        <v>4628</v>
      </c>
      <c r="D365" t="s">
        <v>1435</v>
      </c>
      <c r="E365" t="s">
        <v>13774</v>
      </c>
      <c r="F365" t="s">
        <v>13775</v>
      </c>
      <c r="G365" t="s">
        <v>818</v>
      </c>
      <c r="H365" t="s">
        <v>13775</v>
      </c>
      <c r="J365" t="s">
        <v>699</v>
      </c>
      <c r="K365" t="s">
        <v>689</v>
      </c>
      <c r="L365" t="s">
        <v>3551</v>
      </c>
      <c r="M365" t="s">
        <v>3710</v>
      </c>
      <c r="N365" t="s">
        <v>3726</v>
      </c>
    </row>
    <row r="366" spans="1:14" x14ac:dyDescent="0.35">
      <c r="A366" t="s">
        <v>13776</v>
      </c>
      <c r="B366" t="s">
        <v>4628</v>
      </c>
      <c r="C366" t="s">
        <v>4628</v>
      </c>
      <c r="D366" t="s">
        <v>1435</v>
      </c>
      <c r="E366" t="s">
        <v>1794</v>
      </c>
      <c r="F366" t="s">
        <v>1794</v>
      </c>
      <c r="G366" t="s">
        <v>818</v>
      </c>
      <c r="H366" t="s">
        <v>1794</v>
      </c>
      <c r="J366" t="s">
        <v>699</v>
      </c>
      <c r="K366" t="s">
        <v>689</v>
      </c>
      <c r="L366" t="s">
        <v>3551</v>
      </c>
      <c r="M366" t="s">
        <v>3710</v>
      </c>
      <c r="N366" t="s">
        <v>3726</v>
      </c>
    </row>
    <row r="367" spans="1:14" x14ac:dyDescent="0.35">
      <c r="A367" t="s">
        <v>637</v>
      </c>
      <c r="B367" t="s">
        <v>4628</v>
      </c>
      <c r="C367" t="s">
        <v>4628</v>
      </c>
      <c r="D367" t="s">
        <v>4639</v>
      </c>
      <c r="E367" t="s">
        <v>4640</v>
      </c>
      <c r="F367" t="s">
        <v>4640</v>
      </c>
      <c r="G367" t="s">
        <v>818</v>
      </c>
      <c r="H367" t="s">
        <v>637</v>
      </c>
      <c r="I367" t="s">
        <v>4641</v>
      </c>
      <c r="J367" t="s">
        <v>637</v>
      </c>
      <c r="K367" t="s">
        <v>637</v>
      </c>
      <c r="L367" t="s">
        <v>1533</v>
      </c>
      <c r="M367" t="s">
        <v>1534</v>
      </c>
      <c r="N367" t="s">
        <v>1535</v>
      </c>
    </row>
  </sheetData>
  <phoneticPr fontId="15" type="noConversion"/>
  <pageMargins left="0.7" right="0.7" top="0.75" bottom="0.75" header="0.3" footer="0.3"/>
  <pageSetup paperSize="9" orientation="portrait" r:id="rId1"/>
  <tableParts count="1">
    <tablePart r:id="rId2"/>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F4482-6070-4CCA-AACC-FF8604C8F47D}">
  <sheetPr codeName="Sheet41"/>
  <dimension ref="A1:AD46"/>
  <sheetViews>
    <sheetView workbookViewId="0">
      <selection activeCell="F1" sqref="F1:AE46"/>
    </sheetView>
  </sheetViews>
  <sheetFormatPr defaultRowHeight="14.5" x14ac:dyDescent="0.35"/>
  <cols>
    <col min="1" max="1" width="9.54296875" customWidth="1"/>
    <col min="2" max="2" width="29.1796875" bestFit="1" customWidth="1"/>
    <col min="3" max="3" width="13.26953125" bestFit="1" customWidth="1"/>
    <col min="4" max="4" width="29.1796875" bestFit="1" customWidth="1"/>
    <col min="5" max="5" width="8.81640625" customWidth="1"/>
    <col min="6" max="6" width="7.90625" bestFit="1" customWidth="1"/>
    <col min="7" max="7" width="80.7265625" bestFit="1" customWidth="1"/>
    <col min="8" max="8" width="16" bestFit="1" customWidth="1"/>
    <col min="9" max="9" width="12.08984375" bestFit="1" customWidth="1"/>
    <col min="10" max="10" width="34.81640625" bestFit="1" customWidth="1"/>
    <col min="11" max="11" width="12.08984375" bestFit="1" customWidth="1"/>
    <col min="12" max="14" width="80.7265625" bestFit="1" customWidth="1"/>
    <col min="15" max="15" width="34.453125" bestFit="1" customWidth="1"/>
    <col min="16" max="16" width="63.453125" bestFit="1" customWidth="1"/>
    <col min="17" max="17" width="12.81640625" bestFit="1" customWidth="1"/>
    <col min="18" max="18" width="24.1796875" bestFit="1" customWidth="1"/>
    <col min="19" max="19" width="73.54296875" bestFit="1" customWidth="1"/>
    <col min="20" max="20" width="12.36328125" bestFit="1" customWidth="1"/>
    <col min="21" max="21" width="80.7265625" bestFit="1" customWidth="1"/>
    <col min="22" max="22" width="18.90625" bestFit="1" customWidth="1"/>
    <col min="23" max="23" width="61.26953125" bestFit="1" customWidth="1"/>
    <col min="24" max="24" width="17.1796875" bestFit="1" customWidth="1"/>
    <col min="25" max="25" width="13.7265625" bestFit="1" customWidth="1"/>
    <col min="26" max="26" width="21.7265625" bestFit="1" customWidth="1"/>
    <col min="27" max="27" width="62.90625" bestFit="1" customWidth="1"/>
    <col min="28" max="28" width="13.36328125" bestFit="1" customWidth="1"/>
    <col min="29" max="29" width="80.7265625" bestFit="1" customWidth="1"/>
    <col min="30" max="30" width="13.36328125" bestFit="1" customWidth="1"/>
    <col min="31" max="31" width="11.453125" bestFit="1" customWidth="1"/>
  </cols>
  <sheetData>
    <row r="1" spans="1:30" x14ac:dyDescent="0.35">
      <c r="A1" s="1" t="s">
        <v>117</v>
      </c>
      <c r="B1" s="1" t="s">
        <v>3995</v>
      </c>
      <c r="C1" s="1" t="s">
        <v>8865</v>
      </c>
      <c r="D1" t="s">
        <v>8873</v>
      </c>
      <c r="E1" s="1"/>
      <c r="F1" t="s">
        <v>3992</v>
      </c>
      <c r="G1" t="s">
        <v>3993</v>
      </c>
      <c r="H1" t="s">
        <v>117</v>
      </c>
      <c r="I1" t="s">
        <v>3994</v>
      </c>
      <c r="J1" t="s">
        <v>3995</v>
      </c>
      <c r="K1" t="s">
        <v>3996</v>
      </c>
      <c r="L1" t="s">
        <v>3997</v>
      </c>
      <c r="M1" t="s">
        <v>1624</v>
      </c>
      <c r="N1" t="s">
        <v>45</v>
      </c>
      <c r="O1" t="s">
        <v>3998</v>
      </c>
      <c r="P1" t="s">
        <v>3999</v>
      </c>
      <c r="Q1" t="s">
        <v>4000</v>
      </c>
      <c r="R1" t="s">
        <v>4001</v>
      </c>
      <c r="S1" t="s">
        <v>4002</v>
      </c>
      <c r="T1" t="s">
        <v>4003</v>
      </c>
      <c r="U1" t="s">
        <v>4004</v>
      </c>
      <c r="V1" t="s">
        <v>4005</v>
      </c>
      <c r="W1" t="s">
        <v>4006</v>
      </c>
      <c r="X1" t="s">
        <v>4007</v>
      </c>
      <c r="Y1" t="s">
        <v>4008</v>
      </c>
      <c r="Z1" t="s">
        <v>4009</v>
      </c>
      <c r="AA1" t="s">
        <v>4010</v>
      </c>
      <c r="AB1" t="s">
        <v>4011</v>
      </c>
      <c r="AC1" t="s">
        <v>4012</v>
      </c>
      <c r="AD1" t="s">
        <v>4013</v>
      </c>
    </row>
    <row r="2" spans="1:30" x14ac:dyDescent="0.35">
      <c r="A2" s="377" t="s">
        <v>653</v>
      </c>
      <c r="B2" t="str" cm="1">
        <f t="array" ref="B2">_xlfn._xlws.FILTER(soil_fields[Display_Name],soil_fields[Field]=A2)</f>
        <v>Ammonium (NH4+)</v>
      </c>
      <c r="C2" t="str">
        <f>CONCATENATE(Soil.Vars[[#This Row],[Field]],".Unit")</f>
        <v>Soil.NH4.Unit</v>
      </c>
      <c r="D2" t="str" cm="1">
        <f t="array" ref="D2">IFERROR(SUBSTITUTE(_xlfn._xlws.FILTER(soil_fields[Values],soil_fields[Field]=C2),"lookup_levels$",""),"NA")</f>
        <v>Soil.N.Unit</v>
      </c>
      <c r="F2" t="s">
        <v>4014</v>
      </c>
      <c r="G2" t="s">
        <v>4015</v>
      </c>
      <c r="H2" t="s">
        <v>49</v>
      </c>
      <c r="I2" t="s">
        <v>689</v>
      </c>
      <c r="J2" t="s">
        <v>48</v>
      </c>
      <c r="K2" t="s">
        <v>4016</v>
      </c>
      <c r="L2" t="s">
        <v>4017</v>
      </c>
      <c r="N2" t="s">
        <v>4018</v>
      </c>
      <c r="O2" t="s">
        <v>3742</v>
      </c>
      <c r="P2" t="s">
        <v>699</v>
      </c>
      <c r="Q2" t="s">
        <v>637</v>
      </c>
      <c r="R2" t="s">
        <v>637</v>
      </c>
      <c r="S2" t="s">
        <v>637</v>
      </c>
      <c r="T2" t="s">
        <v>637</v>
      </c>
      <c r="U2" t="s">
        <v>637</v>
      </c>
      <c r="V2" t="s">
        <v>4019</v>
      </c>
      <c r="W2" t="s">
        <v>4020</v>
      </c>
    </row>
    <row r="3" spans="1:30" x14ac:dyDescent="0.35">
      <c r="A3" s="377" t="s">
        <v>655</v>
      </c>
      <c r="B3" t="str" cm="1">
        <f t="array" ref="B3">_xlfn._xlws.FILTER(soil_fields[Display_Name],soil_fields[Field]=A3)</f>
        <v>Available Nitrogen (AN)</v>
      </c>
      <c r="C3" t="str">
        <f>CONCATENATE(Soil.Vars[[#This Row],[Field]],".Unit")</f>
        <v>Soil.AN.Unit</v>
      </c>
      <c r="D3" t="str" cm="1">
        <f t="array" ref="D3">IFERROR(SUBSTITUTE(_xlfn._xlws.FILTER(soil_fields[Values],soil_fields[Field]=C3),"lookup_levels$",""),"NA")</f>
        <v>Soil.N.Unit</v>
      </c>
      <c r="F3" t="s">
        <v>4014</v>
      </c>
      <c r="G3" t="s">
        <v>4015</v>
      </c>
      <c r="H3" t="s">
        <v>639</v>
      </c>
      <c r="I3" t="s">
        <v>689</v>
      </c>
      <c r="J3" t="s">
        <v>4021</v>
      </c>
      <c r="K3" t="s">
        <v>3853</v>
      </c>
      <c r="L3" t="s">
        <v>4022</v>
      </c>
      <c r="N3" t="s">
        <v>637</v>
      </c>
      <c r="O3" t="s">
        <v>4023</v>
      </c>
      <c r="P3" t="s">
        <v>699</v>
      </c>
      <c r="Q3" t="s">
        <v>4024</v>
      </c>
      <c r="R3" t="s">
        <v>4025</v>
      </c>
      <c r="S3" t="s">
        <v>4026</v>
      </c>
      <c r="T3" t="s">
        <v>4027</v>
      </c>
      <c r="U3" t="s">
        <v>4028</v>
      </c>
      <c r="V3" t="s">
        <v>4019</v>
      </c>
      <c r="W3" t="s">
        <v>4029</v>
      </c>
    </row>
    <row r="4" spans="1:30" x14ac:dyDescent="0.35">
      <c r="A4" s="377" t="s">
        <v>9092</v>
      </c>
      <c r="B4" t="str" cm="1">
        <f t="array" ref="B4">_xlfn._xlws.FILTER(soil_fields[Display_Name],soil_fields[Field]=A4)</f>
        <v>Available Phosphorus (AP)</v>
      </c>
      <c r="C4" t="str">
        <f>CONCATENATE(Soil.Vars[[#This Row],[Field]],".Unit")</f>
        <v>Soil.AP.Unit</v>
      </c>
      <c r="D4" t="str" cm="1">
        <f t="array" ref="D4">IFERROR(SUBSTITUTE(_xlfn._xlws.FILTER(soil_fields[Values],soil_fields[Field]=C4),"lookup_levels$",""),"NA")</f>
        <v>Soil.N.Unit</v>
      </c>
      <c r="F4" t="s">
        <v>4014</v>
      </c>
      <c r="G4" t="s">
        <v>4015</v>
      </c>
      <c r="H4" t="s">
        <v>640</v>
      </c>
      <c r="I4" t="s">
        <v>689</v>
      </c>
      <c r="J4" t="s">
        <v>4030</v>
      </c>
      <c r="K4" t="s">
        <v>3853</v>
      </c>
      <c r="L4" t="s">
        <v>4031</v>
      </c>
      <c r="N4" t="s">
        <v>637</v>
      </c>
      <c r="O4" t="s">
        <v>4032</v>
      </c>
      <c r="P4" t="s">
        <v>699</v>
      </c>
      <c r="Q4" t="s">
        <v>4024</v>
      </c>
      <c r="R4" t="s">
        <v>4025</v>
      </c>
      <c r="S4" t="s">
        <v>4026</v>
      </c>
      <c r="T4" t="s">
        <v>4027</v>
      </c>
      <c r="U4" t="s">
        <v>4028</v>
      </c>
      <c r="V4" t="s">
        <v>4019</v>
      </c>
      <c r="W4" t="s">
        <v>4029</v>
      </c>
    </row>
    <row r="5" spans="1:30" x14ac:dyDescent="0.35">
      <c r="A5" s="376" t="s">
        <v>644</v>
      </c>
      <c r="B5" s="378" t="str" cm="1">
        <f t="array" ref="B5">_xlfn._xlws.FILTER(soil_fields[Display_Name],soil_fields[Field]=A5)</f>
        <v>Bulk Density (BD)</v>
      </c>
      <c r="C5" s="378" t="str">
        <f>CONCATENATE(Soil.Vars[[#This Row],[Field]],".Unit")</f>
        <v>Soil.BD.Unit</v>
      </c>
      <c r="D5" t="str" cm="1">
        <f t="array" ref="D5">IFERROR(SUBSTITUTE(_xlfn._xlws.FILTER(soil_fields[Values],soil_fields[Field]=C5),"lookup_levels$",""),"NA")</f>
        <v>Soil.BD.Unit</v>
      </c>
      <c r="F5" t="s">
        <v>4014</v>
      </c>
      <c r="G5" t="s">
        <v>4015</v>
      </c>
      <c r="H5" t="s">
        <v>641</v>
      </c>
      <c r="I5" t="s">
        <v>689</v>
      </c>
      <c r="J5" t="s">
        <v>623</v>
      </c>
      <c r="K5" t="s">
        <v>3853</v>
      </c>
      <c r="L5" t="s">
        <v>4033</v>
      </c>
      <c r="N5" t="s">
        <v>637</v>
      </c>
      <c r="O5" t="s">
        <v>4034</v>
      </c>
      <c r="P5" t="s">
        <v>689</v>
      </c>
      <c r="Q5" t="s">
        <v>4024</v>
      </c>
      <c r="R5" t="s">
        <v>4035</v>
      </c>
      <c r="S5" t="s">
        <v>4036</v>
      </c>
      <c r="T5" t="s">
        <v>4027</v>
      </c>
      <c r="U5" t="s">
        <v>4037</v>
      </c>
      <c r="V5" t="s">
        <v>4019</v>
      </c>
      <c r="W5" t="s">
        <v>4038</v>
      </c>
    </row>
    <row r="6" spans="1:30" x14ac:dyDescent="0.35">
      <c r="A6" s="377" t="s">
        <v>8834</v>
      </c>
      <c r="B6" t="str" cm="1">
        <f t="array" ref="B6">_xlfn._xlws.FILTER(soil_fields[Display_Name],soil_fields[Field]=A6)</f>
        <v>Calcium Carbonate</v>
      </c>
      <c r="C6" t="str">
        <f>CONCATENATE(Soil.Vars[[#This Row],[Field]],".Unit")</f>
        <v>Soil.CaCO3.Unit</v>
      </c>
      <c r="D6" t="str" cm="1">
        <f t="array" ref="D6">IFERROR(SUBSTITUTE(_xlfn._xlws.FILTER(soil_fields[Values],soil_fields[Field]=C6),"lookup_levels$",""),"NA")</f>
        <v>Soil.SOM.Unit</v>
      </c>
      <c r="F6" t="s">
        <v>4014</v>
      </c>
      <c r="G6" t="s">
        <v>4015</v>
      </c>
      <c r="H6" t="s">
        <v>642</v>
      </c>
      <c r="I6" t="s">
        <v>689</v>
      </c>
      <c r="J6" t="s">
        <v>624</v>
      </c>
      <c r="K6" t="s">
        <v>3853</v>
      </c>
      <c r="L6" t="s">
        <v>4039</v>
      </c>
      <c r="N6" t="s">
        <v>637</v>
      </c>
      <c r="O6" t="s">
        <v>4040</v>
      </c>
      <c r="P6" t="s">
        <v>689</v>
      </c>
      <c r="Q6" t="s">
        <v>4024</v>
      </c>
      <c r="R6" t="s">
        <v>4041</v>
      </c>
      <c r="S6" t="s">
        <v>4042</v>
      </c>
      <c r="T6" t="s">
        <v>4027</v>
      </c>
      <c r="U6" t="s">
        <v>4043</v>
      </c>
      <c r="V6" t="s">
        <v>4019</v>
      </c>
      <c r="W6" t="s">
        <v>4044</v>
      </c>
    </row>
    <row r="7" spans="1:30" x14ac:dyDescent="0.35">
      <c r="A7" s="377" t="s">
        <v>649</v>
      </c>
      <c r="B7" t="str" cm="1">
        <f t="array" ref="B7">_xlfn._xlws.FILTER(soil_fields[Display_Name],soil_fields[Field]=A7)</f>
        <v>Cation Exchange Capacity (CEC)</v>
      </c>
      <c r="C7" t="str">
        <f>CONCATENATE(Soil.Vars[[#This Row],[Field]],".Unit")</f>
        <v>Soil.CEC.Unit</v>
      </c>
      <c r="D7" t="str" cm="1">
        <f t="array" ref="D7">IFERROR(SUBSTITUTE(_xlfn._xlws.FILTER(soil_fields[Values],soil_fields[Field]=C7),"lookup_levels$",""),"NA")</f>
        <v>Soil.CEC.Unit</v>
      </c>
      <c r="F7" t="s">
        <v>4014</v>
      </c>
      <c r="G7" t="s">
        <v>4015</v>
      </c>
      <c r="H7" t="s">
        <v>643</v>
      </c>
      <c r="I7" t="s">
        <v>689</v>
      </c>
      <c r="J7" t="s">
        <v>625</v>
      </c>
      <c r="K7" t="s">
        <v>3853</v>
      </c>
      <c r="L7" t="s">
        <v>4045</v>
      </c>
      <c r="N7" t="s">
        <v>637</v>
      </c>
      <c r="O7" t="s">
        <v>4046</v>
      </c>
      <c r="P7" t="s">
        <v>689</v>
      </c>
      <c r="Q7" t="s">
        <v>4024</v>
      </c>
      <c r="R7" t="s">
        <v>4047</v>
      </c>
      <c r="S7" t="s">
        <v>4048</v>
      </c>
      <c r="T7" t="s">
        <v>699</v>
      </c>
      <c r="U7" t="s">
        <v>4049</v>
      </c>
      <c r="V7" t="s">
        <v>4019</v>
      </c>
      <c r="W7" t="s">
        <v>4050</v>
      </c>
    </row>
    <row r="8" spans="1:30" x14ac:dyDescent="0.35">
      <c r="A8" s="376" t="s">
        <v>650</v>
      </c>
      <c r="B8" s="378" t="str" cm="1">
        <f t="array" ref="B8">_xlfn._xlws.FILTER(soil_fields[Display_Name],soil_fields[Field]=A8)</f>
        <v>Electrical Conductivity (EC)</v>
      </c>
      <c r="C8" s="378" t="str">
        <f>CONCATENATE(Soil.Vars[[#This Row],[Field]],".Unit")</f>
        <v>Soil.EC.Unit</v>
      </c>
      <c r="D8" t="str" cm="1">
        <f t="array" ref="D8">IFERROR(SUBSTITUTE(_xlfn._xlws.FILTER(soil_fields[Values],soil_fields[Field]=C8),"lookup_levels$",""),"NA")</f>
        <v>Soil.CEC.Unit</v>
      </c>
      <c r="F8" t="s">
        <v>4014</v>
      </c>
      <c r="G8" t="s">
        <v>4015</v>
      </c>
      <c r="H8" t="s">
        <v>644</v>
      </c>
      <c r="I8" t="s">
        <v>689</v>
      </c>
      <c r="J8" t="s">
        <v>626</v>
      </c>
      <c r="K8" t="s">
        <v>3853</v>
      </c>
      <c r="L8" t="s">
        <v>4051</v>
      </c>
      <c r="N8" t="s">
        <v>637</v>
      </c>
      <c r="O8" t="s">
        <v>4052</v>
      </c>
      <c r="P8" t="s">
        <v>689</v>
      </c>
      <c r="Q8" t="s">
        <v>4024</v>
      </c>
      <c r="R8" t="s">
        <v>4053</v>
      </c>
      <c r="S8" t="s">
        <v>4054</v>
      </c>
      <c r="T8" t="s">
        <v>699</v>
      </c>
      <c r="U8" t="s">
        <v>4055</v>
      </c>
      <c r="V8" t="s">
        <v>4019</v>
      </c>
      <c r="W8" t="s">
        <v>4056</v>
      </c>
    </row>
    <row r="9" spans="1:30" x14ac:dyDescent="0.35">
      <c r="A9" s="376" t="s">
        <v>654</v>
      </c>
      <c r="B9" s="378" t="str" cm="1">
        <f t="array" ref="B9">_xlfn._xlws.FILTER(soil_fields[Display_Name],soil_fields[Field]=A9)</f>
        <v>Nitrate (NO3-)</v>
      </c>
      <c r="C9" s="378" t="str">
        <f>CONCATENATE(Soil.Vars[[#This Row],[Field]],".Unit")</f>
        <v>Soil.NO3.Unit</v>
      </c>
      <c r="D9" t="str" cm="1">
        <f t="array" ref="D9">IFERROR(SUBSTITUTE(_xlfn._xlws.FILTER(soil_fields[Values],soil_fields[Field]=C9),"lookup_levels$",""),"NA")</f>
        <v>Soil.N.Unit</v>
      </c>
      <c r="F9" t="s">
        <v>4014</v>
      </c>
      <c r="G9" t="s">
        <v>4015</v>
      </c>
      <c r="H9" t="s">
        <v>645</v>
      </c>
      <c r="I9" t="s">
        <v>689</v>
      </c>
      <c r="J9" t="s">
        <v>627</v>
      </c>
      <c r="K9" t="s">
        <v>3853</v>
      </c>
      <c r="L9" t="s">
        <v>4057</v>
      </c>
      <c r="N9" t="s">
        <v>637</v>
      </c>
      <c r="O9" t="s">
        <v>4052</v>
      </c>
      <c r="P9" t="s">
        <v>689</v>
      </c>
      <c r="Q9" t="s">
        <v>4024</v>
      </c>
      <c r="R9" t="s">
        <v>4058</v>
      </c>
      <c r="S9" t="s">
        <v>4059</v>
      </c>
      <c r="T9" t="s">
        <v>699</v>
      </c>
      <c r="U9" t="s">
        <v>4060</v>
      </c>
      <c r="V9" t="s">
        <v>4019</v>
      </c>
      <c r="W9" t="s">
        <v>4061</v>
      </c>
    </row>
    <row r="10" spans="1:30" x14ac:dyDescent="0.35">
      <c r="A10" s="376" t="s">
        <v>646</v>
      </c>
      <c r="B10" s="378" t="str" cm="1">
        <f t="array" ref="B10">_xlfn._xlws.FILTER(soil_fields[Display_Name],soil_fields[Field]=A10)</f>
        <v>Soil Organic Carbon Content (SOC)</v>
      </c>
      <c r="C10" s="378" t="str">
        <f>CONCATENATE(Soil.Vars[[#This Row],[Field]],".Unit")</f>
        <v>Soil.SOC.Unit</v>
      </c>
      <c r="D10" t="str" cm="1">
        <f t="array" ref="D10">IFERROR(SUBSTITUTE(_xlfn._xlws.FILTER(soil_fields[Values],soil_fields[Field]=C10),"lookup_levels$",""),"NA")</f>
        <v>Soil.SOM.Unit</v>
      </c>
      <c r="F10" t="s">
        <v>4014</v>
      </c>
      <c r="G10" t="s">
        <v>4015</v>
      </c>
      <c r="H10" t="s">
        <v>646</v>
      </c>
      <c r="I10" t="s">
        <v>689</v>
      </c>
      <c r="J10" t="s">
        <v>628</v>
      </c>
      <c r="K10" t="s">
        <v>3853</v>
      </c>
      <c r="L10" t="s">
        <v>4062</v>
      </c>
      <c r="N10" t="s">
        <v>637</v>
      </c>
      <c r="O10" t="s">
        <v>4052</v>
      </c>
      <c r="P10" t="s">
        <v>689</v>
      </c>
      <c r="Q10" t="s">
        <v>4024</v>
      </c>
      <c r="R10" t="s">
        <v>4063</v>
      </c>
      <c r="S10" t="s">
        <v>4064</v>
      </c>
      <c r="T10" t="s">
        <v>699</v>
      </c>
      <c r="U10" t="s">
        <v>4065</v>
      </c>
      <c r="V10" t="s">
        <v>4019</v>
      </c>
      <c r="W10" t="s">
        <v>4066</v>
      </c>
    </row>
    <row r="11" spans="1:30" x14ac:dyDescent="0.35">
      <c r="A11" s="377" t="s">
        <v>647</v>
      </c>
      <c r="B11" t="str" cm="1">
        <f t="array" ref="B11">_xlfn._xlws.FILTER(soil_fields[Display_Name],soil_fields[Field]=A11)</f>
        <v>Soil Organic Matter Content (SOM)</v>
      </c>
      <c r="C11" t="str">
        <f>CONCATENATE(Soil.Vars[[#This Row],[Field]],".Unit")</f>
        <v>Soil.SOM.Unit</v>
      </c>
      <c r="D11" t="str" cm="1">
        <f t="array" ref="D11">IFERROR(SUBSTITUTE(_xlfn._xlws.FILTER(soil_fields[Values],soil_fields[Field]=C11),"lookup_levels$",""),"NA")</f>
        <v>Soil.SOM.Unit</v>
      </c>
      <c r="F11" t="s">
        <v>4014</v>
      </c>
      <c r="G11" t="s">
        <v>4015</v>
      </c>
      <c r="H11" t="s">
        <v>647</v>
      </c>
      <c r="I11" t="s">
        <v>689</v>
      </c>
      <c r="J11" t="s">
        <v>629</v>
      </c>
      <c r="K11" t="s">
        <v>3853</v>
      </c>
      <c r="L11" t="s">
        <v>4067</v>
      </c>
      <c r="N11" t="s">
        <v>637</v>
      </c>
      <c r="O11" t="s">
        <v>4052</v>
      </c>
      <c r="P11" t="s">
        <v>689</v>
      </c>
      <c r="Q11" t="s">
        <v>4024</v>
      </c>
      <c r="R11" t="s">
        <v>4068</v>
      </c>
      <c r="S11" t="s">
        <v>4069</v>
      </c>
      <c r="T11" t="s">
        <v>699</v>
      </c>
      <c r="U11" t="s">
        <v>4070</v>
      </c>
      <c r="V11" t="s">
        <v>4019</v>
      </c>
      <c r="W11" t="s">
        <v>4071</v>
      </c>
    </row>
    <row r="12" spans="1:30" x14ac:dyDescent="0.35">
      <c r="A12" s="376" t="s">
        <v>648</v>
      </c>
      <c r="B12" s="378" t="str" cm="1">
        <f t="array" ref="B12">_xlfn._xlws.FILTER(soil_fields[Display_Name],soil_fields[Field]=A12)</f>
        <v xml:space="preserve">Soil pH </v>
      </c>
      <c r="C12" s="378" t="str">
        <f>CONCATENATE(Soil.Vars[[#This Row],[Field]],".Unit")</f>
        <v>Soil.pH.Unit</v>
      </c>
      <c r="D12" t="str" cm="1">
        <f t="array" ref="D12">IFERROR(SUBSTITUTE(_xlfn._xlws.FILTER(soil_fields[Values],soil_fields[Field]=C12),"lookup_levels$",""),"NA")</f>
        <v>NA</v>
      </c>
      <c r="F12" t="s">
        <v>4014</v>
      </c>
      <c r="G12" t="s">
        <v>4015</v>
      </c>
      <c r="H12" t="s">
        <v>648</v>
      </c>
      <c r="I12" t="s">
        <v>689</v>
      </c>
      <c r="J12" t="s">
        <v>4072</v>
      </c>
      <c r="K12" t="s">
        <v>3853</v>
      </c>
      <c r="L12" t="s">
        <v>4073</v>
      </c>
      <c r="N12" t="s">
        <v>637</v>
      </c>
      <c r="O12" t="s">
        <v>4074</v>
      </c>
      <c r="P12" t="s">
        <v>689</v>
      </c>
      <c r="Q12" t="s">
        <v>4024</v>
      </c>
      <c r="R12" t="s">
        <v>4075</v>
      </c>
      <c r="S12" t="s">
        <v>4076</v>
      </c>
      <c r="T12" t="s">
        <v>699</v>
      </c>
      <c r="U12" t="s">
        <v>4077</v>
      </c>
      <c r="V12" t="s">
        <v>4019</v>
      </c>
      <c r="W12" t="s">
        <v>4078</v>
      </c>
    </row>
    <row r="13" spans="1:30" x14ac:dyDescent="0.35">
      <c r="A13" s="377" t="s">
        <v>645</v>
      </c>
      <c r="B13" t="str" cm="1">
        <f t="array" ref="B13">_xlfn._xlws.FILTER(soil_fields[Display_Name],soil_fields[Field]=A13)</f>
        <v>Total Carbon (TC)</v>
      </c>
      <c r="C13" t="str">
        <f>CONCATENATE(Soil.Vars[[#This Row],[Field]],".Unit")</f>
        <v>Soil.TC.Unit</v>
      </c>
      <c r="D13" t="str" cm="1">
        <f t="array" ref="D13">IFERROR(SUBSTITUTE(_xlfn._xlws.FILTER(soil_fields[Values],soil_fields[Field]=C13),"lookup_levels$",""),"NA")</f>
        <v>Soil.SOM.Unit</v>
      </c>
      <c r="F13" t="s">
        <v>4014</v>
      </c>
      <c r="G13" t="s">
        <v>4015</v>
      </c>
      <c r="H13" t="s">
        <v>649</v>
      </c>
      <c r="I13" t="s">
        <v>689</v>
      </c>
      <c r="J13" t="s">
        <v>630</v>
      </c>
      <c r="K13" t="s">
        <v>3853</v>
      </c>
      <c r="L13" t="s">
        <v>4079</v>
      </c>
      <c r="N13" t="s">
        <v>637</v>
      </c>
      <c r="O13" t="s">
        <v>4052</v>
      </c>
      <c r="P13" t="s">
        <v>689</v>
      </c>
      <c r="Q13" t="s">
        <v>4024</v>
      </c>
      <c r="R13" t="s">
        <v>4080</v>
      </c>
      <c r="S13" t="s">
        <v>4081</v>
      </c>
      <c r="T13" t="s">
        <v>699</v>
      </c>
      <c r="U13" t="s">
        <v>4082</v>
      </c>
      <c r="V13" t="s">
        <v>4019</v>
      </c>
      <c r="W13" t="s">
        <v>4083</v>
      </c>
    </row>
    <row r="14" spans="1:30" x14ac:dyDescent="0.35">
      <c r="A14" s="376" t="s">
        <v>652</v>
      </c>
      <c r="B14" s="378" t="str" cm="1">
        <f t="array" ref="B14">_xlfn._xlws.FILTER(soil_fields[Display_Name],soil_fields[Field]=A14)</f>
        <v>Total Nitrogen (TN)</v>
      </c>
      <c r="C14" s="378" t="str">
        <f>CONCATENATE(Soil.Vars[[#This Row],[Field]],".Unit")</f>
        <v>Soil.TN.Unit</v>
      </c>
      <c r="D14" t="str" cm="1">
        <f t="array" ref="D14">IFERROR(SUBSTITUTE(_xlfn._xlws.FILTER(soil_fields[Values],soil_fields[Field]=C14),"lookup_levels$",""),"NA")</f>
        <v>Soil.N.Unit</v>
      </c>
      <c r="F14" t="s">
        <v>4014</v>
      </c>
      <c r="G14" t="s">
        <v>4015</v>
      </c>
      <c r="H14" t="s">
        <v>650</v>
      </c>
      <c r="I14" t="s">
        <v>689</v>
      </c>
      <c r="J14" t="s">
        <v>631</v>
      </c>
      <c r="K14" t="s">
        <v>3853</v>
      </c>
      <c r="L14" t="s">
        <v>4084</v>
      </c>
      <c r="N14" t="s">
        <v>637</v>
      </c>
      <c r="O14" t="s">
        <v>4052</v>
      </c>
      <c r="P14" t="s">
        <v>689</v>
      </c>
      <c r="Q14" t="s">
        <v>4024</v>
      </c>
      <c r="R14" t="s">
        <v>4085</v>
      </c>
      <c r="S14" t="s">
        <v>4086</v>
      </c>
      <c r="T14" t="s">
        <v>699</v>
      </c>
      <c r="U14" t="s">
        <v>4087</v>
      </c>
      <c r="V14" t="s">
        <v>4019</v>
      </c>
      <c r="W14" t="s">
        <v>4088</v>
      </c>
    </row>
    <row r="15" spans="1:30" x14ac:dyDescent="0.35">
      <c r="A15" s="478" t="s">
        <v>9161</v>
      </c>
      <c r="B15" t="str" cm="1">
        <f t="array" ref="B15">_xlfn._xlws.FILTER(soil_fields[Display_Name],soil_fields[Field]=A15)</f>
        <v>Total Phosphorus (TP)</v>
      </c>
      <c r="C15" t="str">
        <f>CONCATENATE(Soil.Vars[[#This Row],[Field]],".Unit")</f>
        <v>Soil.TP.Unit</v>
      </c>
      <c r="D15" t="str" cm="1">
        <f t="array" ref="D15">IFERROR(SUBSTITUTE(_xlfn._xlws.FILTER(soil_fields[Values],soil_fields[Field]=C15),"lookup_levels$",""),"NA")</f>
        <v>Soil.N.Unit</v>
      </c>
      <c r="F15" t="s">
        <v>4014</v>
      </c>
      <c r="G15" t="s">
        <v>4015</v>
      </c>
      <c r="H15" t="s">
        <v>651</v>
      </c>
      <c r="I15" t="s">
        <v>689</v>
      </c>
      <c r="J15" t="s">
        <v>4089</v>
      </c>
      <c r="K15" t="s">
        <v>3853</v>
      </c>
      <c r="L15" t="s">
        <v>4090</v>
      </c>
      <c r="N15" t="s">
        <v>637</v>
      </c>
      <c r="O15" t="s">
        <v>4052</v>
      </c>
      <c r="P15" t="s">
        <v>689</v>
      </c>
      <c r="Q15" t="s">
        <v>4024</v>
      </c>
      <c r="R15" t="s">
        <v>4091</v>
      </c>
      <c r="S15" t="s">
        <v>4092</v>
      </c>
      <c r="T15" t="s">
        <v>699</v>
      </c>
      <c r="U15" t="s">
        <v>4093</v>
      </c>
      <c r="V15" t="s">
        <v>4019</v>
      </c>
      <c r="W15" t="s">
        <v>4094</v>
      </c>
    </row>
    <row r="16" spans="1:30" x14ac:dyDescent="0.35">
      <c r="A16" s="478" t="s">
        <v>651</v>
      </c>
      <c r="B16" t="str" cm="1">
        <f t="array" ref="B16">_xlfn._xlws.FILTER(soil_fields[Display_Name],soil_fields[Field]=A16)</f>
        <v>Water Holding Capacity (WHC)</v>
      </c>
      <c r="C16" t="str">
        <f>CONCATENATE(Soil.Vars[[#This Row],[Field]],".Unit")</f>
        <v>Soil.FC.Unit</v>
      </c>
      <c r="D16" t="str" cm="1">
        <f t="array" ref="D16">IFERROR(SUBSTITUTE(_xlfn._xlws.FILTER(soil_fields[Values],soil_fields[Field]=C16),"lookup_levels$",""),"NA")</f>
        <v>Soil.FC.Unit</v>
      </c>
      <c r="F16" t="s">
        <v>4014</v>
      </c>
      <c r="G16" t="s">
        <v>4015</v>
      </c>
      <c r="H16" t="s">
        <v>652</v>
      </c>
      <c r="I16" t="s">
        <v>689</v>
      </c>
      <c r="J16" t="s">
        <v>632</v>
      </c>
      <c r="K16" t="s">
        <v>3853</v>
      </c>
      <c r="L16" t="s">
        <v>4095</v>
      </c>
      <c r="N16" t="s">
        <v>637</v>
      </c>
      <c r="O16" t="s">
        <v>4052</v>
      </c>
      <c r="P16" t="s">
        <v>689</v>
      </c>
      <c r="Q16" t="s">
        <v>4024</v>
      </c>
      <c r="R16" t="s">
        <v>4096</v>
      </c>
      <c r="S16" t="s">
        <v>4097</v>
      </c>
      <c r="T16" t="s">
        <v>699</v>
      </c>
      <c r="U16" t="s">
        <v>4098</v>
      </c>
      <c r="V16" t="s">
        <v>4019</v>
      </c>
      <c r="W16" t="s">
        <v>4099</v>
      </c>
    </row>
    <row r="17" spans="6:29" x14ac:dyDescent="0.35">
      <c r="F17" t="s">
        <v>4014</v>
      </c>
      <c r="G17" t="s">
        <v>4015</v>
      </c>
      <c r="H17" t="s">
        <v>653</v>
      </c>
      <c r="I17" t="s">
        <v>689</v>
      </c>
      <c r="J17" t="s">
        <v>4100</v>
      </c>
      <c r="K17" t="s">
        <v>3853</v>
      </c>
      <c r="L17" t="s">
        <v>4101</v>
      </c>
      <c r="N17" t="s">
        <v>637</v>
      </c>
      <c r="O17" t="s">
        <v>4052</v>
      </c>
      <c r="P17" t="s">
        <v>689</v>
      </c>
      <c r="Q17" t="s">
        <v>4024</v>
      </c>
      <c r="R17" t="s">
        <v>4102</v>
      </c>
      <c r="S17" t="s">
        <v>4103</v>
      </c>
      <c r="T17" t="s">
        <v>699</v>
      </c>
      <c r="U17" t="s">
        <v>4104</v>
      </c>
      <c r="V17" t="s">
        <v>4019</v>
      </c>
      <c r="W17" t="s">
        <v>4105</v>
      </c>
    </row>
    <row r="18" spans="6:29" x14ac:dyDescent="0.35">
      <c r="F18" t="s">
        <v>4014</v>
      </c>
      <c r="G18" t="s">
        <v>4015</v>
      </c>
      <c r="H18" t="s">
        <v>654</v>
      </c>
      <c r="I18" t="s">
        <v>689</v>
      </c>
      <c r="J18" t="s">
        <v>4106</v>
      </c>
      <c r="K18" t="s">
        <v>3853</v>
      </c>
      <c r="L18" t="s">
        <v>4107</v>
      </c>
      <c r="N18" t="s">
        <v>637</v>
      </c>
      <c r="O18" t="s">
        <v>4052</v>
      </c>
      <c r="P18" t="s">
        <v>689</v>
      </c>
      <c r="Q18" t="s">
        <v>4024</v>
      </c>
      <c r="R18" t="s">
        <v>4108</v>
      </c>
      <c r="S18" t="s">
        <v>4109</v>
      </c>
      <c r="T18" t="s">
        <v>699</v>
      </c>
      <c r="U18" t="s">
        <v>4110</v>
      </c>
      <c r="V18" t="s">
        <v>4019</v>
      </c>
      <c r="W18" t="s">
        <v>4111</v>
      </c>
    </row>
    <row r="19" spans="6:29" x14ac:dyDescent="0.35">
      <c r="F19" t="s">
        <v>4014</v>
      </c>
      <c r="G19" t="s">
        <v>4015</v>
      </c>
      <c r="H19" t="s">
        <v>655</v>
      </c>
      <c r="I19" t="s">
        <v>689</v>
      </c>
      <c r="J19" t="s">
        <v>633</v>
      </c>
      <c r="K19" t="s">
        <v>3853</v>
      </c>
      <c r="L19" t="s">
        <v>4112</v>
      </c>
      <c r="N19" t="s">
        <v>637</v>
      </c>
      <c r="O19" t="s">
        <v>4052</v>
      </c>
      <c r="P19" t="s">
        <v>689</v>
      </c>
      <c r="Q19" t="s">
        <v>4024</v>
      </c>
      <c r="R19" t="s">
        <v>4113</v>
      </c>
      <c r="S19" t="s">
        <v>4114</v>
      </c>
      <c r="T19" t="s">
        <v>699</v>
      </c>
      <c r="U19" t="s">
        <v>4115</v>
      </c>
      <c r="V19" t="s">
        <v>4019</v>
      </c>
      <c r="W19" t="s">
        <v>4116</v>
      </c>
    </row>
    <row r="20" spans="6:29" x14ac:dyDescent="0.35">
      <c r="F20" t="s">
        <v>4014</v>
      </c>
      <c r="G20" t="s">
        <v>4015</v>
      </c>
      <c r="H20" t="s">
        <v>9092</v>
      </c>
      <c r="I20" t="s">
        <v>689</v>
      </c>
      <c r="J20" t="s">
        <v>9093</v>
      </c>
      <c r="K20" t="s">
        <v>3853</v>
      </c>
      <c r="L20" t="s">
        <v>9094</v>
      </c>
      <c r="N20" t="s">
        <v>637</v>
      </c>
      <c r="O20" t="s">
        <v>4052</v>
      </c>
      <c r="P20" t="s">
        <v>689</v>
      </c>
      <c r="Q20" t="s">
        <v>4024</v>
      </c>
      <c r="R20" t="s">
        <v>9095</v>
      </c>
      <c r="S20" t="s">
        <v>9096</v>
      </c>
      <c r="T20" t="s">
        <v>699</v>
      </c>
      <c r="U20" t="s">
        <v>9097</v>
      </c>
    </row>
    <row r="21" spans="6:29" x14ac:dyDescent="0.35">
      <c r="F21" t="s">
        <v>4014</v>
      </c>
      <c r="G21" t="s">
        <v>4015</v>
      </c>
      <c r="H21" t="s">
        <v>9161</v>
      </c>
      <c r="I21" t="s">
        <v>689</v>
      </c>
      <c r="J21" t="s">
        <v>9098</v>
      </c>
      <c r="K21" t="s">
        <v>3853</v>
      </c>
      <c r="L21" t="s">
        <v>9099</v>
      </c>
      <c r="N21" t="s">
        <v>637</v>
      </c>
      <c r="O21" t="s">
        <v>4052</v>
      </c>
      <c r="P21" t="s">
        <v>689</v>
      </c>
      <c r="Q21" t="s">
        <v>4024</v>
      </c>
      <c r="R21" t="s">
        <v>9100</v>
      </c>
      <c r="S21" t="s">
        <v>9101</v>
      </c>
      <c r="T21" t="s">
        <v>699</v>
      </c>
      <c r="U21" t="s">
        <v>9102</v>
      </c>
    </row>
    <row r="22" spans="6:29" x14ac:dyDescent="0.35">
      <c r="F22" t="s">
        <v>4014</v>
      </c>
      <c r="G22" t="s">
        <v>4015</v>
      </c>
      <c r="H22" t="s">
        <v>8834</v>
      </c>
      <c r="I22" t="s">
        <v>689</v>
      </c>
      <c r="J22" t="s">
        <v>8835</v>
      </c>
      <c r="K22" t="s">
        <v>3853</v>
      </c>
      <c r="L22" t="s">
        <v>8836</v>
      </c>
      <c r="N22" t="s">
        <v>637</v>
      </c>
      <c r="O22" t="s">
        <v>4052</v>
      </c>
      <c r="P22" t="s">
        <v>689</v>
      </c>
      <c r="Q22" t="s">
        <v>4024</v>
      </c>
      <c r="R22" t="s">
        <v>5217</v>
      </c>
      <c r="S22" t="s">
        <v>5218</v>
      </c>
      <c r="T22" t="s">
        <v>4027</v>
      </c>
      <c r="U22" t="s">
        <v>8837</v>
      </c>
    </row>
    <row r="23" spans="6:29" x14ac:dyDescent="0.35">
      <c r="F23" t="s">
        <v>4014</v>
      </c>
      <c r="G23" t="s">
        <v>4015</v>
      </c>
      <c r="H23" t="s">
        <v>4117</v>
      </c>
      <c r="I23" t="s">
        <v>699</v>
      </c>
      <c r="J23" t="s">
        <v>4118</v>
      </c>
      <c r="K23" t="s">
        <v>4016</v>
      </c>
      <c r="L23" t="s">
        <v>4119</v>
      </c>
      <c r="N23" t="s">
        <v>636</v>
      </c>
      <c r="O23" t="s">
        <v>4120</v>
      </c>
      <c r="P23" t="s">
        <v>637</v>
      </c>
      <c r="Q23" t="s">
        <v>4024</v>
      </c>
      <c r="T23" t="s">
        <v>689</v>
      </c>
      <c r="V23" t="s">
        <v>4019</v>
      </c>
      <c r="W23" t="s">
        <v>4038</v>
      </c>
      <c r="X23" t="s">
        <v>689</v>
      </c>
      <c r="Y23" t="s">
        <v>4121</v>
      </c>
      <c r="Z23" t="s">
        <v>4122</v>
      </c>
      <c r="AA23" t="s">
        <v>4123</v>
      </c>
      <c r="AB23" t="s">
        <v>699</v>
      </c>
    </row>
    <row r="24" spans="6:29" x14ac:dyDescent="0.35">
      <c r="F24" t="s">
        <v>4014</v>
      </c>
      <c r="G24" t="s">
        <v>4015</v>
      </c>
      <c r="H24" t="s">
        <v>4124</v>
      </c>
      <c r="I24" t="s">
        <v>699</v>
      </c>
      <c r="J24" t="s">
        <v>4125</v>
      </c>
      <c r="K24" t="s">
        <v>4016</v>
      </c>
      <c r="L24" t="s">
        <v>4119</v>
      </c>
      <c r="N24" t="s">
        <v>636</v>
      </c>
      <c r="O24" t="s">
        <v>4126</v>
      </c>
      <c r="P24" t="s">
        <v>637</v>
      </c>
      <c r="Q24" t="s">
        <v>4024</v>
      </c>
      <c r="T24" t="s">
        <v>689</v>
      </c>
      <c r="V24" t="s">
        <v>4019</v>
      </c>
      <c r="W24" t="s">
        <v>4044</v>
      </c>
      <c r="X24" t="s">
        <v>689</v>
      </c>
      <c r="Y24" t="s">
        <v>4121</v>
      </c>
      <c r="Z24" t="s">
        <v>4122</v>
      </c>
      <c r="AA24" t="s">
        <v>4123</v>
      </c>
      <c r="AB24" t="s">
        <v>699</v>
      </c>
    </row>
    <row r="25" spans="6:29" x14ac:dyDescent="0.35">
      <c r="F25" t="s">
        <v>4014</v>
      </c>
      <c r="G25" t="s">
        <v>4015</v>
      </c>
      <c r="H25" t="s">
        <v>4127</v>
      </c>
      <c r="I25" t="s">
        <v>699</v>
      </c>
      <c r="J25" t="s">
        <v>4128</v>
      </c>
      <c r="K25" t="s">
        <v>4016</v>
      </c>
      <c r="L25" t="s">
        <v>4119</v>
      </c>
      <c r="N25" t="s">
        <v>636</v>
      </c>
      <c r="O25" t="s">
        <v>4129</v>
      </c>
      <c r="P25" t="s">
        <v>637</v>
      </c>
      <c r="Q25" t="s">
        <v>4024</v>
      </c>
      <c r="T25" t="s">
        <v>689</v>
      </c>
      <c r="V25" t="s">
        <v>4019</v>
      </c>
      <c r="W25" t="s">
        <v>4050</v>
      </c>
      <c r="X25" t="s">
        <v>689</v>
      </c>
      <c r="Y25" t="s">
        <v>4121</v>
      </c>
      <c r="Z25" t="s">
        <v>4122</v>
      </c>
      <c r="AA25" t="s">
        <v>4123</v>
      </c>
      <c r="AB25" t="s">
        <v>699</v>
      </c>
    </row>
    <row r="26" spans="6:29" x14ac:dyDescent="0.35">
      <c r="F26" t="s">
        <v>4014</v>
      </c>
      <c r="G26" t="s">
        <v>4015</v>
      </c>
      <c r="H26" t="s">
        <v>3259</v>
      </c>
      <c r="I26" t="s">
        <v>689</v>
      </c>
      <c r="J26" t="s">
        <v>4130</v>
      </c>
      <c r="K26" t="s">
        <v>4016</v>
      </c>
      <c r="L26" t="s">
        <v>9103</v>
      </c>
      <c r="N26" t="s">
        <v>8927</v>
      </c>
      <c r="O26" t="s">
        <v>637</v>
      </c>
      <c r="P26" t="s">
        <v>4131</v>
      </c>
      <c r="Q26" t="s">
        <v>637</v>
      </c>
      <c r="R26" t="s">
        <v>637</v>
      </c>
      <c r="S26" t="s">
        <v>637</v>
      </c>
      <c r="T26" t="s">
        <v>637</v>
      </c>
      <c r="U26" t="s">
        <v>637</v>
      </c>
      <c r="V26" t="s">
        <v>4019</v>
      </c>
      <c r="W26" t="s">
        <v>4056</v>
      </c>
      <c r="X26" t="s">
        <v>699</v>
      </c>
      <c r="Y26" t="s">
        <v>4132</v>
      </c>
      <c r="Z26" t="s">
        <v>4133</v>
      </c>
      <c r="AA26" t="s">
        <v>4134</v>
      </c>
      <c r="AB26" t="s">
        <v>4135</v>
      </c>
      <c r="AC26" t="s">
        <v>4136</v>
      </c>
    </row>
    <row r="27" spans="6:29" x14ac:dyDescent="0.35">
      <c r="F27" t="s">
        <v>4014</v>
      </c>
      <c r="G27" t="s">
        <v>4015</v>
      </c>
      <c r="H27" t="s">
        <v>4137</v>
      </c>
      <c r="I27" t="s">
        <v>689</v>
      </c>
      <c r="J27" t="s">
        <v>4138</v>
      </c>
      <c r="K27" t="s">
        <v>4016</v>
      </c>
      <c r="L27" t="s">
        <v>9104</v>
      </c>
      <c r="N27" t="s">
        <v>8869</v>
      </c>
      <c r="O27" t="s">
        <v>637</v>
      </c>
      <c r="P27" t="s">
        <v>4131</v>
      </c>
      <c r="Q27" t="s">
        <v>637</v>
      </c>
      <c r="R27" t="s">
        <v>637</v>
      </c>
      <c r="S27" t="s">
        <v>637</v>
      </c>
      <c r="T27" t="s">
        <v>637</v>
      </c>
      <c r="U27" t="s">
        <v>637</v>
      </c>
      <c r="V27" t="s">
        <v>4019</v>
      </c>
      <c r="W27" t="s">
        <v>4061</v>
      </c>
      <c r="X27" t="s">
        <v>699</v>
      </c>
      <c r="Y27" t="s">
        <v>4132</v>
      </c>
      <c r="Z27" t="s">
        <v>4133</v>
      </c>
      <c r="AA27" t="s">
        <v>4134</v>
      </c>
      <c r="AB27" t="s">
        <v>4135</v>
      </c>
      <c r="AC27" t="s">
        <v>4136</v>
      </c>
    </row>
    <row r="28" spans="6:29" x14ac:dyDescent="0.35">
      <c r="F28" t="s">
        <v>4014</v>
      </c>
      <c r="G28" t="s">
        <v>4015</v>
      </c>
      <c r="H28" t="s">
        <v>4139</v>
      </c>
      <c r="I28" t="s">
        <v>689</v>
      </c>
      <c r="J28" t="s">
        <v>4140</v>
      </c>
      <c r="K28" t="s">
        <v>4016</v>
      </c>
      <c r="L28" t="s">
        <v>9105</v>
      </c>
      <c r="N28" t="s">
        <v>8869</v>
      </c>
      <c r="O28" t="s">
        <v>637</v>
      </c>
      <c r="P28" t="s">
        <v>4131</v>
      </c>
      <c r="Q28" t="s">
        <v>637</v>
      </c>
      <c r="R28" t="s">
        <v>637</v>
      </c>
      <c r="S28" t="s">
        <v>637</v>
      </c>
      <c r="T28" t="s">
        <v>637</v>
      </c>
      <c r="U28" t="s">
        <v>637</v>
      </c>
      <c r="V28" t="s">
        <v>4019</v>
      </c>
      <c r="W28" t="s">
        <v>4141</v>
      </c>
      <c r="X28" t="s">
        <v>699</v>
      </c>
      <c r="Y28" t="s">
        <v>4132</v>
      </c>
      <c r="Z28" t="s">
        <v>4133</v>
      </c>
      <c r="AA28" t="s">
        <v>4134</v>
      </c>
      <c r="AB28" t="s">
        <v>4135</v>
      </c>
      <c r="AC28" t="s">
        <v>4136</v>
      </c>
    </row>
    <row r="29" spans="6:29" x14ac:dyDescent="0.35">
      <c r="F29" t="s">
        <v>4014</v>
      </c>
      <c r="G29" t="s">
        <v>4015</v>
      </c>
      <c r="H29" t="s">
        <v>4142</v>
      </c>
      <c r="I29" t="s">
        <v>689</v>
      </c>
      <c r="J29" t="s">
        <v>4143</v>
      </c>
      <c r="K29" t="s">
        <v>4016</v>
      </c>
      <c r="L29" t="s">
        <v>9106</v>
      </c>
      <c r="N29" t="s">
        <v>8869</v>
      </c>
      <c r="O29" t="s">
        <v>637</v>
      </c>
      <c r="P29" t="s">
        <v>4131</v>
      </c>
      <c r="Q29" t="s">
        <v>637</v>
      </c>
      <c r="R29" t="s">
        <v>637</v>
      </c>
      <c r="S29" t="s">
        <v>637</v>
      </c>
      <c r="T29" t="s">
        <v>637</v>
      </c>
      <c r="U29" t="s">
        <v>637</v>
      </c>
      <c r="V29" t="s">
        <v>4019</v>
      </c>
      <c r="W29" t="s">
        <v>4144</v>
      </c>
      <c r="X29" t="s">
        <v>699</v>
      </c>
      <c r="Y29" t="s">
        <v>4132</v>
      </c>
      <c r="Z29" t="s">
        <v>4133</v>
      </c>
      <c r="AA29" t="s">
        <v>4134</v>
      </c>
      <c r="AB29" t="s">
        <v>4135</v>
      </c>
      <c r="AC29" t="s">
        <v>4136</v>
      </c>
    </row>
    <row r="30" spans="6:29" x14ac:dyDescent="0.35">
      <c r="F30" t="s">
        <v>4014</v>
      </c>
      <c r="G30" t="s">
        <v>4015</v>
      </c>
      <c r="H30" t="s">
        <v>3262</v>
      </c>
      <c r="I30" t="s">
        <v>689</v>
      </c>
      <c r="J30" t="s">
        <v>4145</v>
      </c>
      <c r="K30" t="s">
        <v>4016</v>
      </c>
      <c r="L30" t="s">
        <v>9107</v>
      </c>
      <c r="N30" t="s">
        <v>8866</v>
      </c>
      <c r="O30" t="s">
        <v>637</v>
      </c>
      <c r="P30" t="s">
        <v>4131</v>
      </c>
      <c r="Q30" t="s">
        <v>637</v>
      </c>
      <c r="R30" t="s">
        <v>637</v>
      </c>
      <c r="S30" t="s">
        <v>637</v>
      </c>
      <c r="T30" t="s">
        <v>637</v>
      </c>
      <c r="U30" t="s">
        <v>637</v>
      </c>
      <c r="V30" t="s">
        <v>4019</v>
      </c>
      <c r="W30" t="s">
        <v>4083</v>
      </c>
      <c r="X30" t="s">
        <v>699</v>
      </c>
      <c r="Y30" t="s">
        <v>4132</v>
      </c>
      <c r="Z30" t="s">
        <v>4133</v>
      </c>
      <c r="AA30" t="s">
        <v>4134</v>
      </c>
      <c r="AB30" t="s">
        <v>4135</v>
      </c>
      <c r="AC30" t="s">
        <v>4136</v>
      </c>
    </row>
    <row r="31" spans="6:29" x14ac:dyDescent="0.35">
      <c r="F31" t="s">
        <v>4014</v>
      </c>
      <c r="G31" t="s">
        <v>4015</v>
      </c>
      <c r="H31" t="s">
        <v>4146</v>
      </c>
      <c r="I31" t="s">
        <v>689</v>
      </c>
      <c r="J31" t="s">
        <v>4147</v>
      </c>
      <c r="K31" t="s">
        <v>4016</v>
      </c>
      <c r="L31" t="s">
        <v>9108</v>
      </c>
      <c r="N31" t="s">
        <v>8866</v>
      </c>
      <c r="O31" t="s">
        <v>637</v>
      </c>
      <c r="P31" t="s">
        <v>4131</v>
      </c>
      <c r="Q31" t="s">
        <v>637</v>
      </c>
      <c r="R31" t="s">
        <v>637</v>
      </c>
      <c r="S31" t="s">
        <v>637</v>
      </c>
      <c r="T31" t="s">
        <v>637</v>
      </c>
      <c r="U31" t="s">
        <v>637</v>
      </c>
      <c r="V31" t="s">
        <v>4019</v>
      </c>
      <c r="W31" t="s">
        <v>4088</v>
      </c>
      <c r="X31" t="s">
        <v>699</v>
      </c>
      <c r="Y31" t="s">
        <v>4132</v>
      </c>
      <c r="Z31" t="s">
        <v>4133</v>
      </c>
      <c r="AA31" t="s">
        <v>4134</v>
      </c>
      <c r="AB31" t="s">
        <v>4135</v>
      </c>
      <c r="AC31" t="s">
        <v>4136</v>
      </c>
    </row>
    <row r="32" spans="6:29" x14ac:dyDescent="0.35">
      <c r="F32" t="s">
        <v>4014</v>
      </c>
      <c r="G32" t="s">
        <v>4015</v>
      </c>
      <c r="H32" t="s">
        <v>3260</v>
      </c>
      <c r="I32" t="s">
        <v>689</v>
      </c>
      <c r="J32" t="s">
        <v>4148</v>
      </c>
      <c r="K32" t="s">
        <v>4016</v>
      </c>
      <c r="L32" t="s">
        <v>9109</v>
      </c>
      <c r="N32" t="s">
        <v>8867</v>
      </c>
      <c r="O32" t="s">
        <v>637</v>
      </c>
      <c r="P32" t="s">
        <v>4131</v>
      </c>
      <c r="Q32" t="s">
        <v>637</v>
      </c>
      <c r="R32" t="s">
        <v>637</v>
      </c>
      <c r="S32" t="s">
        <v>637</v>
      </c>
      <c r="T32" t="s">
        <v>637</v>
      </c>
      <c r="U32" t="s">
        <v>637</v>
      </c>
      <c r="V32" t="s">
        <v>4019</v>
      </c>
      <c r="W32" t="s">
        <v>4149</v>
      </c>
      <c r="X32" t="s">
        <v>699</v>
      </c>
      <c r="Y32" t="s">
        <v>4132</v>
      </c>
      <c r="Z32" t="s">
        <v>4133</v>
      </c>
      <c r="AA32" t="s">
        <v>4134</v>
      </c>
      <c r="AB32" t="s">
        <v>4135</v>
      </c>
      <c r="AC32" t="s">
        <v>4136</v>
      </c>
    </row>
    <row r="33" spans="6:29" x14ac:dyDescent="0.35">
      <c r="F33" t="s">
        <v>4014</v>
      </c>
      <c r="G33" t="s">
        <v>4015</v>
      </c>
      <c r="H33" t="s">
        <v>4150</v>
      </c>
      <c r="I33" t="s">
        <v>689</v>
      </c>
      <c r="J33" t="s">
        <v>4151</v>
      </c>
      <c r="K33" t="s">
        <v>4016</v>
      </c>
      <c r="L33" t="s">
        <v>9110</v>
      </c>
      <c r="N33" t="s">
        <v>8868</v>
      </c>
      <c r="O33" t="s">
        <v>637</v>
      </c>
      <c r="P33" t="s">
        <v>4131</v>
      </c>
      <c r="Q33" t="s">
        <v>637</v>
      </c>
      <c r="R33" t="s">
        <v>637</v>
      </c>
      <c r="S33" t="s">
        <v>637</v>
      </c>
      <c r="T33" t="s">
        <v>637</v>
      </c>
      <c r="U33" t="s">
        <v>637</v>
      </c>
      <c r="V33" t="s">
        <v>4019</v>
      </c>
      <c r="W33" t="s">
        <v>4099</v>
      </c>
      <c r="X33" t="s">
        <v>699</v>
      </c>
      <c r="Y33" t="s">
        <v>4132</v>
      </c>
      <c r="Z33" t="s">
        <v>4133</v>
      </c>
      <c r="AA33" t="s">
        <v>4134</v>
      </c>
      <c r="AB33" t="s">
        <v>4135</v>
      </c>
      <c r="AC33" t="s">
        <v>4136</v>
      </c>
    </row>
    <row r="34" spans="6:29" x14ac:dyDescent="0.35">
      <c r="F34" t="s">
        <v>4014</v>
      </c>
      <c r="G34" t="s">
        <v>4015</v>
      </c>
      <c r="H34" t="s">
        <v>4152</v>
      </c>
      <c r="I34" t="s">
        <v>689</v>
      </c>
      <c r="J34" t="s">
        <v>4153</v>
      </c>
      <c r="K34" t="s">
        <v>4016</v>
      </c>
      <c r="L34" t="s">
        <v>9111</v>
      </c>
      <c r="N34" t="s">
        <v>8868</v>
      </c>
      <c r="O34" t="s">
        <v>637</v>
      </c>
      <c r="P34" t="s">
        <v>4131</v>
      </c>
      <c r="Q34" t="s">
        <v>637</v>
      </c>
      <c r="R34" t="s">
        <v>637</v>
      </c>
      <c r="S34" t="s">
        <v>637</v>
      </c>
      <c r="T34" t="s">
        <v>637</v>
      </c>
      <c r="U34" t="s">
        <v>637</v>
      </c>
      <c r="V34" t="s">
        <v>4019</v>
      </c>
      <c r="W34" t="s">
        <v>4105</v>
      </c>
      <c r="X34" t="s">
        <v>699</v>
      </c>
      <c r="Y34" t="s">
        <v>4132</v>
      </c>
      <c r="Z34" t="s">
        <v>4133</v>
      </c>
      <c r="AA34" t="s">
        <v>4134</v>
      </c>
      <c r="AB34" t="s">
        <v>4135</v>
      </c>
      <c r="AC34" t="s">
        <v>4136</v>
      </c>
    </row>
    <row r="35" spans="6:29" x14ac:dyDescent="0.35">
      <c r="F35" t="s">
        <v>4014</v>
      </c>
      <c r="G35" t="s">
        <v>4015</v>
      </c>
      <c r="H35" t="s">
        <v>4154</v>
      </c>
      <c r="I35" t="s">
        <v>689</v>
      </c>
      <c r="J35" t="s">
        <v>4155</v>
      </c>
      <c r="K35" t="s">
        <v>4016</v>
      </c>
      <c r="L35" t="s">
        <v>9112</v>
      </c>
      <c r="N35" t="s">
        <v>8868</v>
      </c>
      <c r="O35" t="s">
        <v>637</v>
      </c>
      <c r="P35" t="s">
        <v>4131</v>
      </c>
      <c r="Q35" t="s">
        <v>637</v>
      </c>
      <c r="R35" t="s">
        <v>637</v>
      </c>
      <c r="S35" t="s">
        <v>637</v>
      </c>
      <c r="T35" t="s">
        <v>637</v>
      </c>
      <c r="U35" t="s">
        <v>637</v>
      </c>
      <c r="V35" t="s">
        <v>4019</v>
      </c>
      <c r="W35" t="s">
        <v>4111</v>
      </c>
      <c r="X35" t="s">
        <v>699</v>
      </c>
      <c r="Y35" t="s">
        <v>4132</v>
      </c>
      <c r="Z35" t="s">
        <v>4133</v>
      </c>
      <c r="AA35" t="s">
        <v>4134</v>
      </c>
      <c r="AB35" t="s">
        <v>4135</v>
      </c>
      <c r="AC35" t="s">
        <v>4136</v>
      </c>
    </row>
    <row r="36" spans="6:29" x14ac:dyDescent="0.35">
      <c r="F36" t="s">
        <v>4014</v>
      </c>
      <c r="G36" t="s">
        <v>4015</v>
      </c>
      <c r="H36" t="s">
        <v>4156</v>
      </c>
      <c r="I36" t="s">
        <v>689</v>
      </c>
      <c r="J36" t="s">
        <v>4157</v>
      </c>
      <c r="K36" t="s">
        <v>4016</v>
      </c>
      <c r="L36" t="s">
        <v>9113</v>
      </c>
      <c r="N36" t="s">
        <v>8868</v>
      </c>
      <c r="O36" t="s">
        <v>637</v>
      </c>
      <c r="P36" t="s">
        <v>4131</v>
      </c>
      <c r="Q36" t="s">
        <v>637</v>
      </c>
      <c r="R36" t="s">
        <v>637</v>
      </c>
      <c r="S36" t="s">
        <v>637</v>
      </c>
      <c r="T36" t="s">
        <v>637</v>
      </c>
      <c r="U36" t="s">
        <v>637</v>
      </c>
      <c r="V36" t="s">
        <v>4019</v>
      </c>
      <c r="W36" t="s">
        <v>4116</v>
      </c>
      <c r="X36" t="s">
        <v>699</v>
      </c>
      <c r="Y36" t="s">
        <v>4132</v>
      </c>
      <c r="Z36" t="s">
        <v>4133</v>
      </c>
      <c r="AA36" t="s">
        <v>4134</v>
      </c>
      <c r="AB36" t="s">
        <v>4135</v>
      </c>
      <c r="AC36" t="s">
        <v>4136</v>
      </c>
    </row>
    <row r="37" spans="6:29" x14ac:dyDescent="0.35">
      <c r="F37" t="s">
        <v>4014</v>
      </c>
      <c r="G37" t="s">
        <v>4015</v>
      </c>
      <c r="H37" t="s">
        <v>9162</v>
      </c>
      <c r="I37" t="s">
        <v>689</v>
      </c>
      <c r="J37" t="s">
        <v>9114</v>
      </c>
      <c r="K37" t="s">
        <v>4016</v>
      </c>
      <c r="L37" t="s">
        <v>9115</v>
      </c>
      <c r="N37" t="s">
        <v>8868</v>
      </c>
      <c r="O37" t="s">
        <v>637</v>
      </c>
      <c r="P37" t="s">
        <v>4131</v>
      </c>
      <c r="Q37" t="s">
        <v>637</v>
      </c>
      <c r="R37" t="s">
        <v>637</v>
      </c>
      <c r="S37" t="s">
        <v>637</v>
      </c>
      <c r="T37" t="s">
        <v>637</v>
      </c>
      <c r="U37" t="s">
        <v>637</v>
      </c>
      <c r="X37" t="s">
        <v>699</v>
      </c>
      <c r="Y37" t="s">
        <v>4132</v>
      </c>
      <c r="Z37" t="s">
        <v>4133</v>
      </c>
      <c r="AA37" t="s">
        <v>4134</v>
      </c>
      <c r="AB37" t="s">
        <v>4135</v>
      </c>
      <c r="AC37" t="s">
        <v>4136</v>
      </c>
    </row>
    <row r="38" spans="6:29" x14ac:dyDescent="0.35">
      <c r="F38" t="s">
        <v>4014</v>
      </c>
      <c r="G38" t="s">
        <v>4015</v>
      </c>
      <c r="H38" t="s">
        <v>9163</v>
      </c>
      <c r="I38" t="s">
        <v>689</v>
      </c>
      <c r="J38" t="s">
        <v>9116</v>
      </c>
      <c r="K38" t="s">
        <v>4016</v>
      </c>
      <c r="L38" t="s">
        <v>9117</v>
      </c>
      <c r="N38" t="s">
        <v>8868</v>
      </c>
      <c r="O38" t="s">
        <v>637</v>
      </c>
      <c r="P38" t="s">
        <v>4131</v>
      </c>
      <c r="Q38" t="s">
        <v>637</v>
      </c>
      <c r="R38" t="s">
        <v>637</v>
      </c>
      <c r="S38" t="s">
        <v>637</v>
      </c>
      <c r="T38" t="s">
        <v>637</v>
      </c>
      <c r="U38" t="s">
        <v>637</v>
      </c>
      <c r="X38" t="s">
        <v>699</v>
      </c>
      <c r="Y38" t="s">
        <v>4132</v>
      </c>
      <c r="Z38" t="s">
        <v>4133</v>
      </c>
      <c r="AA38" t="s">
        <v>4134</v>
      </c>
      <c r="AB38" t="s">
        <v>4135</v>
      </c>
      <c r="AC38" t="s">
        <v>4136</v>
      </c>
    </row>
    <row r="39" spans="6:29" x14ac:dyDescent="0.35">
      <c r="F39" t="s">
        <v>4014</v>
      </c>
      <c r="G39" t="s">
        <v>4015</v>
      </c>
      <c r="H39" t="s">
        <v>8838</v>
      </c>
      <c r="I39" t="s">
        <v>689</v>
      </c>
      <c r="J39" t="s">
        <v>8839</v>
      </c>
      <c r="K39" t="s">
        <v>4016</v>
      </c>
      <c r="L39" t="s">
        <v>9118</v>
      </c>
      <c r="N39" t="s">
        <v>8869</v>
      </c>
      <c r="O39" t="s">
        <v>637</v>
      </c>
      <c r="P39" t="s">
        <v>4131</v>
      </c>
      <c r="Q39" t="s">
        <v>637</v>
      </c>
      <c r="R39" t="s">
        <v>637</v>
      </c>
      <c r="S39" t="s">
        <v>637</v>
      </c>
      <c r="T39" t="s">
        <v>637</v>
      </c>
      <c r="U39" t="s">
        <v>637</v>
      </c>
      <c r="X39" t="s">
        <v>699</v>
      </c>
      <c r="Y39" t="s">
        <v>4132</v>
      </c>
      <c r="Z39" t="s">
        <v>4133</v>
      </c>
      <c r="AA39" t="s">
        <v>4134</v>
      </c>
      <c r="AB39" t="s">
        <v>4135</v>
      </c>
      <c r="AC39" t="s">
        <v>4136</v>
      </c>
    </row>
    <row r="40" spans="6:29" x14ac:dyDescent="0.35">
      <c r="F40" t="s">
        <v>4014</v>
      </c>
      <c r="G40" t="s">
        <v>4015</v>
      </c>
      <c r="H40" t="s">
        <v>9119</v>
      </c>
      <c r="I40" t="s">
        <v>689</v>
      </c>
      <c r="J40" t="s">
        <v>9120</v>
      </c>
      <c r="K40" t="s">
        <v>4016</v>
      </c>
      <c r="L40" t="s">
        <v>9121</v>
      </c>
      <c r="N40" t="s">
        <v>9122</v>
      </c>
      <c r="O40" t="s">
        <v>637</v>
      </c>
      <c r="P40" t="s">
        <v>4131</v>
      </c>
      <c r="Q40" t="s">
        <v>637</v>
      </c>
      <c r="R40" t="s">
        <v>637</v>
      </c>
      <c r="S40" t="s">
        <v>637</v>
      </c>
      <c r="T40" t="s">
        <v>637</v>
      </c>
      <c r="U40" t="s">
        <v>637</v>
      </c>
    </row>
    <row r="41" spans="6:29" x14ac:dyDescent="0.35">
      <c r="F41" t="s">
        <v>4014</v>
      </c>
      <c r="G41" t="s">
        <v>4015</v>
      </c>
      <c r="H41" t="s">
        <v>9123</v>
      </c>
      <c r="I41" t="s">
        <v>689</v>
      </c>
      <c r="J41" t="s">
        <v>9124</v>
      </c>
      <c r="K41" t="s">
        <v>4016</v>
      </c>
      <c r="L41" t="s">
        <v>9125</v>
      </c>
      <c r="N41" t="s">
        <v>9126</v>
      </c>
      <c r="O41" t="s">
        <v>637</v>
      </c>
      <c r="P41" t="s">
        <v>4131</v>
      </c>
      <c r="Q41" t="s">
        <v>637</v>
      </c>
      <c r="R41" t="s">
        <v>637</v>
      </c>
      <c r="S41" t="s">
        <v>637</v>
      </c>
      <c r="T41" t="s">
        <v>637</v>
      </c>
      <c r="U41" t="s">
        <v>637</v>
      </c>
    </row>
    <row r="42" spans="6:29" x14ac:dyDescent="0.35">
      <c r="F42" t="s">
        <v>4014</v>
      </c>
      <c r="G42" t="s">
        <v>4015</v>
      </c>
      <c r="H42" t="s">
        <v>4158</v>
      </c>
      <c r="I42" t="s">
        <v>689</v>
      </c>
      <c r="J42" t="s">
        <v>4159</v>
      </c>
      <c r="K42" t="s">
        <v>4016</v>
      </c>
      <c r="L42" t="s">
        <v>4160</v>
      </c>
      <c r="N42" t="s">
        <v>8870</v>
      </c>
      <c r="O42" t="s">
        <v>637</v>
      </c>
      <c r="P42" t="s">
        <v>4131</v>
      </c>
      <c r="Q42" t="s">
        <v>637</v>
      </c>
      <c r="R42" t="s">
        <v>637</v>
      </c>
      <c r="S42" t="s">
        <v>637</v>
      </c>
      <c r="T42" t="s">
        <v>637</v>
      </c>
      <c r="U42" t="s">
        <v>637</v>
      </c>
      <c r="V42" t="s">
        <v>4019</v>
      </c>
      <c r="W42" t="s">
        <v>4161</v>
      </c>
    </row>
    <row r="43" spans="6:29" x14ac:dyDescent="0.35">
      <c r="F43" t="s">
        <v>4014</v>
      </c>
      <c r="G43" t="s">
        <v>4015</v>
      </c>
      <c r="H43" t="s">
        <v>4162</v>
      </c>
      <c r="I43" t="s">
        <v>689</v>
      </c>
      <c r="J43" t="s">
        <v>4163</v>
      </c>
      <c r="K43" t="s">
        <v>4016</v>
      </c>
      <c r="L43" t="s">
        <v>4164</v>
      </c>
      <c r="N43" t="s">
        <v>8871</v>
      </c>
      <c r="O43" t="s">
        <v>637</v>
      </c>
      <c r="P43" t="s">
        <v>4131</v>
      </c>
      <c r="Q43" t="s">
        <v>637</v>
      </c>
      <c r="R43" t="s">
        <v>637</v>
      </c>
      <c r="S43" t="s">
        <v>637</v>
      </c>
      <c r="T43" t="s">
        <v>637</v>
      </c>
      <c r="U43" t="s">
        <v>637</v>
      </c>
      <c r="V43" t="s">
        <v>4019</v>
      </c>
      <c r="W43" t="s">
        <v>4165</v>
      </c>
    </row>
    <row r="44" spans="6:29" x14ac:dyDescent="0.35">
      <c r="F44" t="s">
        <v>4014</v>
      </c>
      <c r="G44" t="s">
        <v>4015</v>
      </c>
      <c r="H44" t="s">
        <v>3258</v>
      </c>
      <c r="I44" t="s">
        <v>689</v>
      </c>
      <c r="J44" t="s">
        <v>4166</v>
      </c>
      <c r="K44" t="s">
        <v>4016</v>
      </c>
      <c r="L44" t="s">
        <v>4167</v>
      </c>
      <c r="N44" t="s">
        <v>8872</v>
      </c>
      <c r="O44" t="s">
        <v>637</v>
      </c>
      <c r="P44" t="s">
        <v>4131</v>
      </c>
      <c r="Q44" t="s">
        <v>637</v>
      </c>
      <c r="R44" t="s">
        <v>637</v>
      </c>
      <c r="S44" t="s">
        <v>637</v>
      </c>
      <c r="T44" t="s">
        <v>637</v>
      </c>
      <c r="U44" t="s">
        <v>637</v>
      </c>
      <c r="V44" t="s">
        <v>4019</v>
      </c>
      <c r="W44" t="s">
        <v>4168</v>
      </c>
    </row>
    <row r="45" spans="6:29" x14ac:dyDescent="0.35">
      <c r="F45" t="s">
        <v>4014</v>
      </c>
      <c r="G45" t="s">
        <v>4015</v>
      </c>
      <c r="H45" t="s">
        <v>18</v>
      </c>
      <c r="I45" t="s">
        <v>699</v>
      </c>
      <c r="J45" t="s">
        <v>637</v>
      </c>
      <c r="K45" t="s">
        <v>4016</v>
      </c>
      <c r="N45" t="s">
        <v>4169</v>
      </c>
      <c r="O45" t="s">
        <v>637</v>
      </c>
      <c r="P45" t="s">
        <v>637</v>
      </c>
      <c r="Q45" t="s">
        <v>637</v>
      </c>
      <c r="R45" t="s">
        <v>637</v>
      </c>
      <c r="S45" t="s">
        <v>637</v>
      </c>
      <c r="T45" t="s">
        <v>637</v>
      </c>
      <c r="U45" t="s">
        <v>637</v>
      </c>
    </row>
    <row r="46" spans="6:29" x14ac:dyDescent="0.35">
      <c r="F46" t="s">
        <v>4014</v>
      </c>
      <c r="H46" t="s">
        <v>4170</v>
      </c>
      <c r="I46" t="s">
        <v>699</v>
      </c>
      <c r="J46" t="s">
        <v>4171</v>
      </c>
      <c r="K46" t="s">
        <v>4016</v>
      </c>
      <c r="L46" t="s">
        <v>4172</v>
      </c>
      <c r="M46" t="s">
        <v>4173</v>
      </c>
      <c r="N46" t="s">
        <v>4174</v>
      </c>
      <c r="O46" t="s">
        <v>637</v>
      </c>
      <c r="P46" t="s">
        <v>637</v>
      </c>
      <c r="Q46" t="s">
        <v>4024</v>
      </c>
      <c r="R46" t="s">
        <v>4175</v>
      </c>
      <c r="S46" t="s">
        <v>4176</v>
      </c>
      <c r="T46" t="s">
        <v>4027</v>
      </c>
      <c r="U46" t="s">
        <v>4177</v>
      </c>
      <c r="V46" t="s">
        <v>4019</v>
      </c>
      <c r="W46" t="s">
        <v>4178</v>
      </c>
    </row>
  </sheetData>
  <pageMargins left="0.7" right="0.7" top="0.75" bottom="0.75" header="0.3" footer="0.3"/>
  <tableParts count="2">
    <tablePart r:id="rId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E2241-BFD8-4BF8-8682-1E19E6A94227}">
  <sheetPr codeName="Sheet45"/>
  <dimension ref="A1:AN271"/>
  <sheetViews>
    <sheetView workbookViewId="0">
      <selection activeCell="L1" sqref="L1:AN175"/>
    </sheetView>
  </sheetViews>
  <sheetFormatPr defaultColWidth="9" defaultRowHeight="10.5" x14ac:dyDescent="0.25"/>
  <cols>
    <col min="1" max="1" width="11.1796875" style="3" customWidth="1"/>
    <col min="2" max="2" width="9.81640625" style="3" customWidth="1"/>
    <col min="3" max="10" width="15.26953125" style="3" customWidth="1"/>
    <col min="11" max="11" width="2.54296875" style="3" customWidth="1"/>
    <col min="12" max="12" width="10.1796875" style="3" bestFit="1" customWidth="1"/>
    <col min="13" max="14" width="36.90625" style="3" bestFit="1" customWidth="1"/>
    <col min="15" max="16" width="80.7265625" style="3" bestFit="1" customWidth="1"/>
    <col min="17" max="17" width="20.1796875" style="3" bestFit="1" customWidth="1"/>
    <col min="18" max="18" width="9.08984375" style="3" bestFit="1" customWidth="1"/>
    <col min="19" max="19" width="9" style="3" bestFit="1" customWidth="1"/>
    <col min="20" max="21" width="8.81640625" style="3" bestFit="1" customWidth="1"/>
    <col min="22" max="22" width="8.7265625" style="3" bestFit="1" customWidth="1"/>
    <col min="23" max="23" width="9.81640625" style="3" bestFit="1" customWidth="1"/>
    <col min="24" max="24" width="10.08984375" style="3" bestFit="1" customWidth="1"/>
    <col min="25" max="27" width="10.36328125" style="3" bestFit="1" customWidth="1"/>
    <col min="28" max="28" width="13.08984375" style="3" bestFit="1" customWidth="1"/>
    <col min="29" max="29" width="16.6328125" style="3" bestFit="1" customWidth="1"/>
    <col min="30" max="30" width="28.36328125" style="3" bestFit="1" customWidth="1"/>
    <col min="31" max="31" width="12.81640625" style="3" bestFit="1" customWidth="1"/>
    <col min="32" max="32" width="46.453125" style="3" bestFit="1" customWidth="1"/>
    <col min="33" max="33" width="16.453125" style="3" bestFit="1" customWidth="1"/>
    <col min="34" max="34" width="13.90625" style="3" bestFit="1" customWidth="1"/>
    <col min="35" max="35" width="25.08984375" style="3" bestFit="1" customWidth="1"/>
    <col min="36" max="36" width="59.7265625" style="3" bestFit="1" customWidth="1"/>
    <col min="37" max="37" width="13.6328125" style="3" bestFit="1" customWidth="1"/>
    <col min="38" max="38" width="80.7265625" style="3" bestFit="1" customWidth="1"/>
    <col min="39" max="39" width="13.453125" style="3" bestFit="1" customWidth="1"/>
    <col min="40" max="40" width="13.6328125" style="3" bestFit="1" customWidth="1"/>
    <col min="41" max="41" width="12.81640625" style="3" bestFit="1" customWidth="1"/>
    <col min="42" max="42" width="12.453125" style="3" bestFit="1" customWidth="1"/>
    <col min="43" max="43" width="11.453125" style="3" bestFit="1" customWidth="1"/>
    <col min="44" max="44" width="12.7265625" style="3" bestFit="1" customWidth="1"/>
    <col min="45" max="45" width="12.453125" style="3" bestFit="1" customWidth="1"/>
    <col min="46" max="46" width="16.1796875" style="3" bestFit="1" customWidth="1"/>
    <col min="47" max="47" width="13.54296875" style="3" bestFit="1" customWidth="1"/>
    <col min="48" max="48" width="13.1796875" style="3" bestFit="1" customWidth="1"/>
    <col min="49" max="49" width="12.1796875" style="3" bestFit="1" customWidth="1"/>
    <col min="50" max="50" width="13.453125" style="3" bestFit="1" customWidth="1"/>
    <col min="51" max="51" width="15.81640625" style="3" bestFit="1" customWidth="1"/>
    <col min="52" max="52" width="9.81640625" style="3" bestFit="1" customWidth="1"/>
    <col min="53" max="16384" width="9" style="3"/>
  </cols>
  <sheetData>
    <row r="1" spans="1:40" ht="14.5" x14ac:dyDescent="0.35">
      <c r="A1" s="2" t="s">
        <v>2012</v>
      </c>
      <c r="B1" s="2" t="s">
        <v>2014</v>
      </c>
      <c r="C1" s="2" t="s">
        <v>2015</v>
      </c>
      <c r="D1" s="2" t="s">
        <v>2016</v>
      </c>
      <c r="E1" s="2" t="s">
        <v>2065</v>
      </c>
      <c r="F1" s="2" t="s">
        <v>2018</v>
      </c>
      <c r="G1" s="2" t="s">
        <v>2020</v>
      </c>
      <c r="H1" s="2" t="s">
        <v>2019</v>
      </c>
      <c r="I1" s="2" t="s">
        <v>2018</v>
      </c>
      <c r="J1" s="2" t="s">
        <v>5465</v>
      </c>
      <c r="L1" s="3" t="s">
        <v>2012</v>
      </c>
      <c r="M1" s="3" t="s">
        <v>2197</v>
      </c>
      <c r="N1" s="3" t="s">
        <v>8290</v>
      </c>
      <c r="O1" s="3" t="s">
        <v>8291</v>
      </c>
      <c r="P1" s="3" t="s">
        <v>8292</v>
      </c>
      <c r="Q1" s="3" t="s">
        <v>4183</v>
      </c>
      <c r="R1" s="3" t="s">
        <v>5020</v>
      </c>
      <c r="S1" s="3" t="s">
        <v>8293</v>
      </c>
      <c r="T1" s="3" t="s">
        <v>8294</v>
      </c>
      <c r="U1" s="3" t="s">
        <v>8295</v>
      </c>
      <c r="V1" s="3" t="s">
        <v>8296</v>
      </c>
      <c r="W1" s="3" t="s">
        <v>8297</v>
      </c>
      <c r="X1" s="3" t="s">
        <v>8298</v>
      </c>
      <c r="Y1" s="3" t="s">
        <v>8299</v>
      </c>
      <c r="Z1" s="3" t="s">
        <v>8300</v>
      </c>
      <c r="AA1" s="3" t="s">
        <v>8301</v>
      </c>
      <c r="AB1" s="3" t="s">
        <v>8278</v>
      </c>
      <c r="AC1" s="3" t="s">
        <v>8279</v>
      </c>
      <c r="AD1" s="3" t="s">
        <v>8280</v>
      </c>
      <c r="AE1" s="3" t="s">
        <v>8281</v>
      </c>
      <c r="AF1" s="3" t="s">
        <v>8282</v>
      </c>
      <c r="AG1" s="3" t="s">
        <v>8283</v>
      </c>
      <c r="AH1" s="3" t="s">
        <v>8284</v>
      </c>
      <c r="AI1" s="3" t="s">
        <v>8285</v>
      </c>
      <c r="AJ1" s="3" t="s">
        <v>8286</v>
      </c>
      <c r="AK1" s="3" t="s">
        <v>8287</v>
      </c>
      <c r="AL1" s="3" t="s">
        <v>8288</v>
      </c>
      <c r="AM1" s="3" t="s">
        <v>8289</v>
      </c>
      <c r="AN1" t="s">
        <v>7815</v>
      </c>
    </row>
    <row r="2" spans="1:40" ht="14.5" x14ac:dyDescent="0.35">
      <c r="A2" s="3" t="str" cm="1">
        <f t="array" ref="A2:A10">_xlfn._xlws.SORT(_xlfn.UNIQUE(fert[F.Category] &amp; ""))</f>
        <v>Ash</v>
      </c>
      <c r="B2" s="3" t="str" cm="1">
        <f t="array" ref="B2:B36">_xlfn._xlws.SORT(_xlfn._xlws.FILTER(fert[F.Type_New] &amp; "",fert[F.Category]=B1))</f>
        <v>Bat Manure</v>
      </c>
      <c r="C2" s="3" t="str" cm="1">
        <f t="array" ref="C2:C54">_xlfn._xlws.SORT(_xlfn._xlws.FILTER(fert[F.Type_New] &amp; "",fert[F.Category]=C1))</f>
        <v>75% Olive Mill Wastewater Sludge 25% Poultry Manure</v>
      </c>
      <c r="D2" s="3" t="str" cm="1">
        <f t="array" ref="D2:D78">_xlfn._xlws.SORT(_xlfn._xlws.FILTER(fert[F.Type_New] &amp; "",fert[F.Category]=D1))</f>
        <v>Ammonia</v>
      </c>
      <c r="E2" s="3" t="str" cm="1">
        <f t="array" ref="E2:E32">_xlfn._xlws.SORT(_xlfn._xlws.FILTER(fert[F.Type_New] &amp; "",fert[F.Category]=E1))</f>
        <v>Algae</v>
      </c>
      <c r="F2" s="3" t="str" cm="1">
        <f t="array" ref="F2:F25">_xlfn._xlws.SORT(_xlfn._xlws.FILTER(fert[F.Type_New] &amp; "",fert[F.Category]=F1))</f>
        <v>Ascorbic Acid</v>
      </c>
      <c r="G2" s="3" t="str" cm="1">
        <f t="array" ref="G2:G37">_xlfn._xlws.SORT(_xlfn._xlws.FILTER(fert[F.Type_New] &amp; "",fert[F.Category]=G1))</f>
        <v xml:space="preserve">Acacia </v>
      </c>
      <c r="H2" s="3" t="str" cm="1">
        <f t="array" ref="H2:H3">_xlfn._xlws.SORT(_xlfn._xlws.FILTER(fert[F.Type_New] &amp; "",fert[F.Category]=H1))</f>
        <v>Human Faecal Waste</v>
      </c>
      <c r="I2" s="3" t="str" cm="1">
        <f t="array" ref="I2:I25">_xlfn._xlws.SORT(_xlfn._xlws.FILTER(fert[F.Type_New] &amp; "",fert[F.Category]=I1))</f>
        <v>Ascorbic Acid</v>
      </c>
      <c r="J2" s="3" t="str" cm="1">
        <f t="array" ref="J2:J12">_xlfn._xlws.SORT(_xlfn._xlws.FILTER(fert[F.Type_New] &amp; "",fert[F.Category]=J1))</f>
        <v>Calliandra Tree Ash</v>
      </c>
      <c r="L2" s="3" t="s">
        <v>5465</v>
      </c>
      <c r="M2" s="3" t="s">
        <v>8808</v>
      </c>
      <c r="N2" s="3" t="s">
        <v>8808</v>
      </c>
      <c r="Y2" s="3" t="s">
        <v>5636</v>
      </c>
      <c r="Z2" s="3" t="s">
        <v>637</v>
      </c>
      <c r="AA2" s="3" t="s">
        <v>637</v>
      </c>
      <c r="AN2"/>
    </row>
    <row r="3" spans="1:40" ht="14.5" x14ac:dyDescent="0.35">
      <c r="A3" s="3" t="str">
        <v>Biochar</v>
      </c>
      <c r="B3" s="3" t="str">
        <v>Black Soldier Fly Frass</v>
      </c>
      <c r="C3" s="3" t="str">
        <v>Accelerated compost (AC)</v>
      </c>
      <c r="D3" s="3" t="str">
        <v>Ammonium Nitrate</v>
      </c>
      <c r="E3" s="3" t="str">
        <v>Amino Acid</v>
      </c>
      <c r="F3" s="3" t="str">
        <v xml:space="preserve">Borax </v>
      </c>
      <c r="G3" s="3" t="str">
        <v xml:space="preserve">Acacia seyal Charcoal </v>
      </c>
      <c r="H3" s="3" t="str">
        <v>Palm Oil Mill Effluent</v>
      </c>
      <c r="I3" s="3" t="str">
        <v xml:space="preserve">Borax </v>
      </c>
      <c r="J3" s="3" t="str">
        <v>Chromolaena odorata Ash</v>
      </c>
      <c r="L3" s="3" t="s">
        <v>5465</v>
      </c>
      <c r="M3" s="3" t="s">
        <v>2036</v>
      </c>
      <c r="N3" s="3" t="s">
        <v>2036</v>
      </c>
      <c r="Y3" s="3" t="s">
        <v>5636</v>
      </c>
      <c r="Z3" s="3" t="s">
        <v>637</v>
      </c>
      <c r="AA3" s="3" t="s">
        <v>637</v>
      </c>
      <c r="AN3"/>
    </row>
    <row r="4" spans="1:40" ht="14.5" x14ac:dyDescent="0.35">
      <c r="A4" s="3" t="str">
        <v>Biosolid</v>
      </c>
      <c r="B4" s="3" t="str">
        <v>Bovine Manure</v>
      </c>
      <c r="C4" s="3" t="str">
        <v>Aleshinloye Grade B</v>
      </c>
      <c r="D4" s="3" t="str">
        <v>Ammonium Phosphate</v>
      </c>
      <c r="E4" s="3" t="str">
        <v>Carica Papaya Leaves</v>
      </c>
      <c r="F4" s="3" t="str">
        <v>Boric Acid</v>
      </c>
      <c r="G4" s="3" t="str">
        <v>Bagasse</v>
      </c>
      <c r="I4" s="3" t="str">
        <v>Boric Acid</v>
      </c>
      <c r="J4" s="3" t="str">
        <v>Cocoa Pod Waste Ash</v>
      </c>
      <c r="L4" s="3" t="s">
        <v>5465</v>
      </c>
      <c r="M4" s="3" t="s">
        <v>2056</v>
      </c>
      <c r="N4" s="3" t="s">
        <v>2056</v>
      </c>
      <c r="Y4" s="3" t="s">
        <v>5636</v>
      </c>
      <c r="Z4" s="3" t="s">
        <v>637</v>
      </c>
      <c r="AA4" s="3" t="s">
        <v>637</v>
      </c>
      <c r="AN4"/>
    </row>
    <row r="5" spans="1:40" ht="14.5" x14ac:dyDescent="0.35">
      <c r="A5" s="3" t="str">
        <v>Compost</v>
      </c>
      <c r="B5" s="3" t="str">
        <v>Cattle &amp; Pig Manure</v>
      </c>
      <c r="C5" s="3" t="str">
        <v>Bagasse</v>
      </c>
      <c r="D5" s="3" t="str">
        <v>Ammonium Sulphate</v>
      </c>
      <c r="E5" s="3" t="str">
        <v>Cattle Leachate</v>
      </c>
      <c r="F5" s="3" t="str">
        <v>Boron</v>
      </c>
      <c r="G5" s="3" t="str">
        <v>Bamboo</v>
      </c>
      <c r="I5" s="3" t="str">
        <v>Boron</v>
      </c>
      <c r="J5" s="3" t="str">
        <v>Leucaena Tree Ash</v>
      </c>
      <c r="L5" s="3" t="s">
        <v>5465</v>
      </c>
      <c r="M5" s="3" t="s">
        <v>8809</v>
      </c>
      <c r="N5" s="3" t="s">
        <v>8809</v>
      </c>
      <c r="Y5" s="3" t="s">
        <v>5636</v>
      </c>
      <c r="Z5" s="3" t="s">
        <v>637</v>
      </c>
      <c r="AA5" s="3" t="s">
        <v>637</v>
      </c>
      <c r="AN5"/>
    </row>
    <row r="6" spans="1:40" ht="14.5" x14ac:dyDescent="0.35">
      <c r="A6" s="3" t="str">
        <v>Inorganic</v>
      </c>
      <c r="B6" s="3" t="str">
        <v>Cattle Farmyard Manure</v>
      </c>
      <c r="C6" s="3" t="str">
        <v>Banana Waste</v>
      </c>
      <c r="D6" s="3" t="str">
        <v>Ammonium Sulphate Nitrate</v>
      </c>
      <c r="E6" s="3" t="str">
        <v>Chromolaena odorata Leaves</v>
      </c>
      <c r="F6" s="3" t="str">
        <v xml:space="preserve">Calcium </v>
      </c>
      <c r="G6" s="3" t="str">
        <v>Cacao Shell (Acid Leached)</v>
      </c>
      <c r="I6" s="3" t="str">
        <v xml:space="preserve">Calcium </v>
      </c>
      <c r="J6" s="3" t="str">
        <v>Maize cob Ash</v>
      </c>
      <c r="L6" s="3" t="s">
        <v>5465</v>
      </c>
      <c r="M6" s="3" t="s">
        <v>14465</v>
      </c>
      <c r="N6" s="3" t="s">
        <v>14465</v>
      </c>
      <c r="Y6" s="3" t="s">
        <v>5636</v>
      </c>
      <c r="Z6" s="3" t="s">
        <v>637</v>
      </c>
      <c r="AA6" s="3" t="s">
        <v>637</v>
      </c>
      <c r="AN6"/>
    </row>
    <row r="7" spans="1:40" ht="14.5" x14ac:dyDescent="0.35">
      <c r="A7" s="3" t="str">
        <v>Manure</v>
      </c>
      <c r="B7" s="3" t="str">
        <v>Cattle Manure</v>
      </c>
      <c r="C7" s="3" t="str">
        <v>Biowaste</v>
      </c>
      <c r="D7" s="3" t="str">
        <v>Calcium (Unspecified)</v>
      </c>
      <c r="E7" s="3" t="str">
        <v>Cocoa Husk Powder</v>
      </c>
      <c r="F7" s="3" t="str">
        <v>Cobalt</v>
      </c>
      <c r="G7" s="3" t="str">
        <v>Cacao Shell (Water Leached)</v>
      </c>
      <c r="I7" s="3" t="str">
        <v>Cobalt</v>
      </c>
      <c r="J7" s="3" t="str">
        <v>Palm Bunch Ash</v>
      </c>
      <c r="L7" s="3" t="s">
        <v>5465</v>
      </c>
      <c r="M7" s="3" t="s">
        <v>2074</v>
      </c>
      <c r="N7" s="3" t="s">
        <v>2074</v>
      </c>
      <c r="Y7" s="3" t="s">
        <v>5636</v>
      </c>
      <c r="Z7" s="3" t="s">
        <v>637</v>
      </c>
      <c r="AA7" s="3" t="s">
        <v>637</v>
      </c>
      <c r="AN7"/>
    </row>
    <row r="8" spans="1:40" ht="14.5" x14ac:dyDescent="0.35">
      <c r="A8" s="3" t="str">
        <v>MicroNutrient</v>
      </c>
      <c r="B8" s="3" t="str">
        <v>Cattle Manure</v>
      </c>
      <c r="C8" s="3" t="str">
        <v>Bokashi</v>
      </c>
      <c r="D8" s="3" t="str">
        <v>Calcium Ammonium Nitrate</v>
      </c>
      <c r="E8" s="3" t="str">
        <v>Cocoa Pod Waste</v>
      </c>
      <c r="F8" s="3" t="str">
        <v>Copper</v>
      </c>
      <c r="G8" s="3" t="str">
        <v>Cacao Shells</v>
      </c>
      <c r="I8" s="3" t="str">
        <v>Copper</v>
      </c>
      <c r="J8" s="3" t="str">
        <v>Rice Husk Ash</v>
      </c>
      <c r="L8" s="3" t="s">
        <v>5465</v>
      </c>
      <c r="M8" s="3" t="s">
        <v>2090</v>
      </c>
      <c r="N8" s="3" t="s">
        <v>2090</v>
      </c>
      <c r="Y8" s="3" t="s">
        <v>5636</v>
      </c>
      <c r="Z8" s="3" t="s">
        <v>637</v>
      </c>
      <c r="AA8" s="3" t="s">
        <v>637</v>
      </c>
      <c r="AN8"/>
    </row>
    <row r="9" spans="1:40" ht="14.5" x14ac:dyDescent="0.35">
      <c r="A9" s="3" t="str">
        <v>Organic_Other</v>
      </c>
      <c r="B9" s="3" t="str">
        <v>Cattle Manure</v>
      </c>
      <c r="C9" s="3" t="str">
        <v>Botanical Waste Compost</v>
      </c>
      <c r="D9" s="3" t="str">
        <v>Calcium Carbonate</v>
      </c>
      <c r="E9" s="3" t="str">
        <v>Coffee Pulp</v>
      </c>
      <c r="F9" s="3" t="str">
        <v>Copper Oxide</v>
      </c>
      <c r="G9" s="3" t="str">
        <v>Coconut Shell</v>
      </c>
      <c r="I9" s="3" t="str">
        <v>Copper Oxide</v>
      </c>
      <c r="J9" s="3" t="str">
        <v>Rice Mill Waste Ash</v>
      </c>
      <c r="L9" s="3" t="s">
        <v>5465</v>
      </c>
      <c r="M9" s="3" t="s">
        <v>2110</v>
      </c>
      <c r="N9" s="3" t="s">
        <v>2110</v>
      </c>
      <c r="Y9" s="3" t="s">
        <v>5636</v>
      </c>
      <c r="Z9" s="3" t="s">
        <v>637</v>
      </c>
      <c r="AA9" s="3" t="s">
        <v>637</v>
      </c>
      <c r="AN9"/>
    </row>
    <row r="10" spans="1:40" ht="14.5" x14ac:dyDescent="0.35">
      <c r="A10" s="3" t="str">
        <v>Unspecified</v>
      </c>
      <c r="B10" s="3" t="str">
        <v>Cattle Manure Vermicompost</v>
      </c>
      <c r="C10" s="3" t="str">
        <v>Brewery Waste</v>
      </c>
      <c r="D10" s="3" t="str">
        <v>Calcium Chloride Dihydrate</v>
      </c>
      <c r="E10" s="3" t="str">
        <v>Human Urine</v>
      </c>
      <c r="F10" s="3" t="str">
        <v>Fritted Trace Elements</v>
      </c>
      <c r="G10" s="3" t="str">
        <v>Coffee Husks</v>
      </c>
      <c r="I10" s="3" t="str">
        <v>Fritted Trace Elements</v>
      </c>
      <c r="J10" s="3" t="str">
        <v>Sawdust Ash</v>
      </c>
      <c r="L10" s="3" t="s">
        <v>5465</v>
      </c>
      <c r="M10" s="3" t="s">
        <v>2124</v>
      </c>
      <c r="N10" s="3" t="s">
        <v>2124</v>
      </c>
      <c r="Y10" s="3" t="s">
        <v>5636</v>
      </c>
      <c r="Z10" s="3" t="s">
        <v>637</v>
      </c>
      <c r="AA10" s="3" t="s">
        <v>637</v>
      </c>
      <c r="AN10"/>
    </row>
    <row r="11" spans="1:40" ht="14.5" x14ac:dyDescent="0.35">
      <c r="B11" s="3" t="str">
        <v>Cattle Slurry</v>
      </c>
      <c r="C11" s="3" t="str">
        <v>Burned Wood</v>
      </c>
      <c r="D11" s="3" t="str">
        <v>Calcium Nitrate</v>
      </c>
      <c r="E11" s="3" t="str">
        <v>Humic Acid</v>
      </c>
      <c r="F11" s="3" t="str">
        <v>Iron</v>
      </c>
      <c r="G11" s="3" t="str">
        <v>Eucalyptus globulus</v>
      </c>
      <c r="I11" s="3" t="str">
        <v>Iron</v>
      </c>
      <c r="J11" s="3" t="str">
        <v>Wheat Straw Ash</v>
      </c>
      <c r="L11" s="3" t="s">
        <v>5465</v>
      </c>
      <c r="M11" s="3" t="s">
        <v>2143</v>
      </c>
      <c r="N11" s="3" t="s">
        <v>2143</v>
      </c>
      <c r="Y11" s="3" t="s">
        <v>5636</v>
      </c>
      <c r="Z11" s="3" t="s">
        <v>637</v>
      </c>
      <c r="AA11" s="3" t="s">
        <v>637</v>
      </c>
      <c r="AN11"/>
    </row>
    <row r="12" spans="1:40" ht="14.5" x14ac:dyDescent="0.35">
      <c r="B12" s="3" t="str">
        <v>Chicken Litter</v>
      </c>
      <c r="C12" s="3" t="str">
        <v>Castor Bean Cake</v>
      </c>
      <c r="D12" s="3" t="str">
        <v>Calcium Phosphate</v>
      </c>
      <c r="E12" s="3" t="str">
        <v>Humus</v>
      </c>
      <c r="F12" s="3" t="str">
        <v>Magnesium</v>
      </c>
      <c r="G12" s="3" t="str">
        <v>Eucalyptus saligna</v>
      </c>
      <c r="I12" s="3" t="str">
        <v>Magnesium</v>
      </c>
      <c r="J12" s="3" t="str">
        <v>Wood Ash</v>
      </c>
      <c r="L12" s="3" t="s">
        <v>5465</v>
      </c>
      <c r="M12" s="3" t="s">
        <v>2147</v>
      </c>
      <c r="N12" s="3" t="s">
        <v>2147</v>
      </c>
      <c r="Y12" s="3" t="s">
        <v>5636</v>
      </c>
      <c r="Z12" s="3" t="s">
        <v>637</v>
      </c>
      <c r="AA12" s="3" t="s">
        <v>637</v>
      </c>
      <c r="AN12"/>
    </row>
    <row r="13" spans="1:40" ht="14.5" x14ac:dyDescent="0.35">
      <c r="B13" s="3" t="str">
        <v>Chicken Manure</v>
      </c>
      <c r="C13" s="3" t="str">
        <v>Cocoa Pod Husk</v>
      </c>
      <c r="D13" s="3" t="str">
        <v>Calcium Sulfate</v>
      </c>
      <c r="E13" s="3" t="str">
        <v>Kitchen Waste</v>
      </c>
      <c r="F13" s="3" t="str">
        <v>Magnesium Oxide</v>
      </c>
      <c r="G13" s="3" t="str">
        <v>Eucalyptus Wood</v>
      </c>
      <c r="I13" s="3" t="str">
        <v>Magnesium Oxide</v>
      </c>
      <c r="L13" s="3" t="s">
        <v>2020</v>
      </c>
      <c r="M13" s="3" t="s">
        <v>2030</v>
      </c>
      <c r="N13" s="3" t="s">
        <v>8776</v>
      </c>
      <c r="P13" s="3" t="s">
        <v>8450</v>
      </c>
      <c r="Y13" s="3" t="s">
        <v>5626</v>
      </c>
      <c r="Z13" s="3" t="s">
        <v>637</v>
      </c>
      <c r="AA13" s="3" t="s">
        <v>637</v>
      </c>
      <c r="AB13" s="3" t="s">
        <v>4024</v>
      </c>
      <c r="AE13" s="3" t="s">
        <v>689</v>
      </c>
      <c r="AG13" s="3" t="s">
        <v>699</v>
      </c>
      <c r="AH13" s="3" t="s">
        <v>4754</v>
      </c>
      <c r="AI13" s="3" t="s">
        <v>8447</v>
      </c>
      <c r="AJ13" s="3" t="s">
        <v>8448</v>
      </c>
      <c r="AK13" s="3" t="s">
        <v>699</v>
      </c>
      <c r="AL13" s="3" t="s">
        <v>8449</v>
      </c>
      <c r="AN13"/>
    </row>
    <row r="14" spans="1:40" ht="14.5" x14ac:dyDescent="0.35">
      <c r="B14" s="3" t="str">
        <v>Farmyard Manure</v>
      </c>
      <c r="C14" s="3" t="str">
        <v>Coffee Husks</v>
      </c>
      <c r="D14" s="3" t="str">
        <v>Calcium Superphosphate</v>
      </c>
      <c r="E14" s="3" t="str">
        <v>Liquid biofertiliser (manure, ash, organic rests)</v>
      </c>
      <c r="F14" s="3" t="str">
        <v>Magnesium Sulphate</v>
      </c>
      <c r="G14" s="3" t="str">
        <v>Gliricidia sepium</v>
      </c>
      <c r="I14" s="3" t="str">
        <v>Magnesium Sulphate</v>
      </c>
      <c r="L14" s="3" t="s">
        <v>2020</v>
      </c>
      <c r="M14" s="3" t="s">
        <v>2039</v>
      </c>
      <c r="N14" s="3" t="s">
        <v>8777</v>
      </c>
      <c r="P14" s="3" t="s">
        <v>8451</v>
      </c>
      <c r="Y14" s="3" t="s">
        <v>5626</v>
      </c>
      <c r="Z14" s="3" t="s">
        <v>637</v>
      </c>
      <c r="AA14" s="3" t="s">
        <v>637</v>
      </c>
      <c r="AB14" s="3" t="s">
        <v>4024</v>
      </c>
      <c r="AE14" s="3" t="s">
        <v>689</v>
      </c>
      <c r="AF14" s="561"/>
      <c r="AG14" s="3" t="s">
        <v>699</v>
      </c>
      <c r="AH14" s="3" t="s">
        <v>4754</v>
      </c>
      <c r="AI14" s="3" t="s">
        <v>8447</v>
      </c>
      <c r="AJ14" s="3" t="s">
        <v>8448</v>
      </c>
      <c r="AK14" s="3" t="s">
        <v>699</v>
      </c>
      <c r="AL14" s="3" t="s">
        <v>8449</v>
      </c>
      <c r="AN14"/>
    </row>
    <row r="15" spans="1:40" ht="14.5" x14ac:dyDescent="0.35">
      <c r="B15" s="3" t="str">
        <v>Goat &amp; Sheep Manure</v>
      </c>
      <c r="C15" s="3" t="str">
        <v>Common Bean Haulms</v>
      </c>
      <c r="D15" s="3" t="str">
        <v>Compound C</v>
      </c>
      <c r="E15" s="3" t="str">
        <v>Nickel</v>
      </c>
      <c r="F15" s="3" t="str">
        <v xml:space="preserve">Magnetite </v>
      </c>
      <c r="G15" s="3" t="str">
        <v>Hardwood</v>
      </c>
      <c r="I15" s="3" t="str">
        <v xml:space="preserve">Magnetite </v>
      </c>
      <c r="L15" s="3" t="s">
        <v>2020</v>
      </c>
      <c r="M15" s="3" t="s">
        <v>2035</v>
      </c>
      <c r="N15" s="3" t="s">
        <v>2035</v>
      </c>
      <c r="P15" s="3" t="s">
        <v>8452</v>
      </c>
      <c r="Y15" s="3" t="s">
        <v>5626</v>
      </c>
      <c r="Z15" s="3" t="s">
        <v>637</v>
      </c>
      <c r="AA15" s="3" t="s">
        <v>637</v>
      </c>
      <c r="AB15" s="3" t="s">
        <v>4024</v>
      </c>
      <c r="AE15" s="3" t="s">
        <v>689</v>
      </c>
      <c r="AF15" s="561"/>
      <c r="AG15" s="3" t="s">
        <v>699</v>
      </c>
      <c r="AH15" s="3" t="s">
        <v>4754</v>
      </c>
      <c r="AI15" s="3" t="s">
        <v>8447</v>
      </c>
      <c r="AJ15" s="3" t="s">
        <v>8448</v>
      </c>
      <c r="AK15" s="3" t="s">
        <v>699</v>
      </c>
      <c r="AL15" s="3" t="s">
        <v>8449</v>
      </c>
      <c r="AN15"/>
    </row>
    <row r="16" spans="1:40" ht="14.5" x14ac:dyDescent="0.35">
      <c r="B16" s="3" t="str">
        <v>Goat Manure</v>
      </c>
      <c r="C16" s="3" t="str">
        <v>Compost Tea</v>
      </c>
      <c r="D16" s="3" t="str">
        <v>Compound D</v>
      </c>
      <c r="E16" s="3" t="str">
        <v>Oyster Shell</v>
      </c>
      <c r="F16" s="3" t="str">
        <v>Manganese (Mn)</v>
      </c>
      <c r="G16" s="3" t="str">
        <v>Lantana camara</v>
      </c>
      <c r="I16" s="3" t="str">
        <v>Manganese (Mn)</v>
      </c>
      <c r="L16" s="3" t="s">
        <v>2020</v>
      </c>
      <c r="M16" s="3" t="s">
        <v>904</v>
      </c>
      <c r="N16" s="3" t="s">
        <v>904</v>
      </c>
      <c r="P16" s="3" t="s">
        <v>8453</v>
      </c>
      <c r="Y16" s="3" t="s">
        <v>5626</v>
      </c>
      <c r="Z16" s="3" t="s">
        <v>637</v>
      </c>
      <c r="AA16" s="3" t="s">
        <v>637</v>
      </c>
      <c r="AB16" s="3" t="s">
        <v>4024</v>
      </c>
      <c r="AE16" s="3" t="s">
        <v>689</v>
      </c>
      <c r="AG16" s="3" t="s">
        <v>699</v>
      </c>
      <c r="AH16" s="3" t="s">
        <v>4754</v>
      </c>
      <c r="AI16" s="3" t="s">
        <v>8447</v>
      </c>
      <c r="AJ16" s="3" t="s">
        <v>8448</v>
      </c>
      <c r="AK16" s="3" t="s">
        <v>699</v>
      </c>
      <c r="AL16" s="3" t="s">
        <v>8449</v>
      </c>
      <c r="AN16"/>
    </row>
    <row r="17" spans="2:40" ht="14.5" x14ac:dyDescent="0.35">
      <c r="B17" s="3" t="str">
        <v xml:space="preserve">Gromor </v>
      </c>
      <c r="C17" s="3" t="str">
        <v>Composted Sewage Sludge</v>
      </c>
      <c r="D17" s="3" t="str">
        <v>Compound L</v>
      </c>
      <c r="E17" s="3" t="str">
        <v>Peat</v>
      </c>
      <c r="F17" s="3" t="str">
        <v>Molybdenum (Mo)</v>
      </c>
      <c r="G17" s="3" t="str">
        <v>Maize Cobs</v>
      </c>
      <c r="I17" s="3" t="str">
        <v>Molybdenum (Mo)</v>
      </c>
      <c r="L17" s="3" t="s">
        <v>2020</v>
      </c>
      <c r="M17" s="3" t="s">
        <v>2057</v>
      </c>
      <c r="N17" s="3" t="s">
        <v>8778</v>
      </c>
      <c r="P17" s="3" t="s">
        <v>8454</v>
      </c>
      <c r="Y17" s="3" t="s">
        <v>5626</v>
      </c>
      <c r="Z17" s="3" t="s">
        <v>637</v>
      </c>
      <c r="AA17" s="3" t="s">
        <v>637</v>
      </c>
      <c r="AB17" s="3" t="s">
        <v>4024</v>
      </c>
      <c r="AE17" s="3" t="s">
        <v>689</v>
      </c>
      <c r="AG17" s="3" t="s">
        <v>699</v>
      </c>
      <c r="AH17" s="3" t="s">
        <v>4754</v>
      </c>
      <c r="AI17" s="3" t="s">
        <v>8447</v>
      </c>
      <c r="AJ17" s="3" t="s">
        <v>8448</v>
      </c>
      <c r="AK17" s="3" t="s">
        <v>699</v>
      </c>
      <c r="AL17" s="3" t="s">
        <v>8449</v>
      </c>
      <c r="AN17"/>
    </row>
    <row r="18" spans="2:40" ht="14.5" x14ac:dyDescent="0.35">
      <c r="B18" s="3" t="str">
        <v xml:space="preserve">Gromor </v>
      </c>
      <c r="C18" s="3" t="str">
        <v>Cowpea Haulms</v>
      </c>
      <c r="D18" s="3" t="str">
        <v>Compound S</v>
      </c>
      <c r="E18" s="3" t="str">
        <v>Potassium Humate</v>
      </c>
      <c r="F18" s="3" t="str">
        <v>Nervanaid Zn-14</v>
      </c>
      <c r="G18" s="3" t="str">
        <v>Mangifera indica</v>
      </c>
      <c r="I18" s="3" t="str">
        <v>Nervanaid Zn-14</v>
      </c>
      <c r="L18" s="3" t="s">
        <v>2020</v>
      </c>
      <c r="M18" s="3" t="s">
        <v>2063</v>
      </c>
      <c r="N18" s="3" t="s">
        <v>2063</v>
      </c>
      <c r="P18" s="3" t="s">
        <v>9458</v>
      </c>
      <c r="Y18" s="3" t="s">
        <v>5626</v>
      </c>
      <c r="Z18" s="3" t="s">
        <v>637</v>
      </c>
      <c r="AA18" s="3" t="s">
        <v>637</v>
      </c>
      <c r="AB18" s="3" t="s">
        <v>4024</v>
      </c>
      <c r="AE18" s="3" t="s">
        <v>689</v>
      </c>
      <c r="AG18" s="3" t="s">
        <v>699</v>
      </c>
      <c r="AH18" s="3" t="s">
        <v>4754</v>
      </c>
      <c r="AI18" s="3" t="s">
        <v>8447</v>
      </c>
      <c r="AJ18" s="3" t="s">
        <v>8448</v>
      </c>
      <c r="AK18" s="3" t="s">
        <v>699</v>
      </c>
      <c r="AL18" s="3" t="s">
        <v>8449</v>
      </c>
      <c r="AN18"/>
    </row>
    <row r="19" spans="2:40" ht="14.5" x14ac:dyDescent="0.35">
      <c r="B19" s="3" t="str">
        <v xml:space="preserve">Guano </v>
      </c>
      <c r="C19" s="3" t="str">
        <v>FertiSoil</v>
      </c>
      <c r="D19" s="3" t="str">
        <v>Diammonium Phosphate</v>
      </c>
      <c r="E19" s="3" t="str">
        <v>Rice Husk Dust</v>
      </c>
      <c r="F19" s="3" t="str">
        <v>Sodium molybdate</v>
      </c>
      <c r="G19" s="3" t="str">
        <v>Miscanthus Straw</v>
      </c>
      <c r="I19" s="3" t="str">
        <v>Sodium molybdate</v>
      </c>
      <c r="L19" s="3" t="s">
        <v>2020</v>
      </c>
      <c r="M19" s="3" t="s">
        <v>2070</v>
      </c>
      <c r="N19" s="3" t="s">
        <v>2070</v>
      </c>
      <c r="P19" s="3" t="s">
        <v>9459</v>
      </c>
      <c r="Y19" s="3" t="s">
        <v>5626</v>
      </c>
      <c r="Z19" s="3" t="s">
        <v>637</v>
      </c>
      <c r="AA19" s="3" t="s">
        <v>637</v>
      </c>
      <c r="AB19" s="3" t="s">
        <v>4024</v>
      </c>
      <c r="AE19" s="3" t="s">
        <v>689</v>
      </c>
      <c r="AG19" s="3" t="s">
        <v>699</v>
      </c>
      <c r="AH19" s="3" t="s">
        <v>4754</v>
      </c>
      <c r="AI19" s="3" t="s">
        <v>8447</v>
      </c>
      <c r="AJ19" s="3" t="s">
        <v>8448</v>
      </c>
      <c r="AK19" s="3" t="s">
        <v>699</v>
      </c>
      <c r="AL19" s="3" t="s">
        <v>8449</v>
      </c>
      <c r="AN19"/>
    </row>
    <row r="20" spans="2:40" ht="14.5" x14ac:dyDescent="0.35">
      <c r="B20" s="3" t="str">
        <v>Liquid Dairy Manure</v>
      </c>
      <c r="C20" s="3" t="str">
        <v>Fertisol (4-3-3)</v>
      </c>
      <c r="D20" s="3" t="str">
        <v>Double Super Phosphate</v>
      </c>
      <c r="E20" s="3" t="str">
        <v>Rice Mill Waste</v>
      </c>
      <c r="F20" s="3" t="str">
        <v>Sulphur</v>
      </c>
      <c r="G20" s="3" t="str">
        <v>Palm Kernal Shell</v>
      </c>
      <c r="I20" s="3" t="str">
        <v>Sulphur</v>
      </c>
      <c r="L20" s="3" t="s">
        <v>2020</v>
      </c>
      <c r="M20" s="3" t="s">
        <v>2076</v>
      </c>
      <c r="N20" s="3" t="s">
        <v>2076</v>
      </c>
      <c r="P20" s="3" t="s">
        <v>9460</v>
      </c>
      <c r="Y20" s="3" t="s">
        <v>5626</v>
      </c>
      <c r="Z20" s="3" t="s">
        <v>637</v>
      </c>
      <c r="AA20" s="3" t="s">
        <v>637</v>
      </c>
      <c r="AB20" s="3" t="s">
        <v>4024</v>
      </c>
      <c r="AE20" s="3" t="s">
        <v>689</v>
      </c>
      <c r="AG20" s="3" t="s">
        <v>699</v>
      </c>
      <c r="AH20" s="3" t="s">
        <v>4754</v>
      </c>
      <c r="AI20" s="3" t="s">
        <v>8447</v>
      </c>
      <c r="AJ20" s="3" t="s">
        <v>8448</v>
      </c>
      <c r="AK20" s="3" t="s">
        <v>699</v>
      </c>
      <c r="AL20" s="3" t="s">
        <v>8449</v>
      </c>
      <c r="AN20"/>
    </row>
    <row r="21" spans="2:40" ht="14.5" x14ac:dyDescent="0.35">
      <c r="B21" s="3" t="str">
        <v>Ox Manure</v>
      </c>
      <c r="C21" s="3" t="str">
        <v>Filtermud</v>
      </c>
      <c r="D21" s="3" t="str">
        <v>Feldspar</v>
      </c>
      <c r="E21" s="3" t="str">
        <v>Sawdust</v>
      </c>
      <c r="F21" s="3" t="str">
        <v>Zinc (Zn)</v>
      </c>
      <c r="G21" s="3" t="str">
        <v>Pigeon pea</v>
      </c>
      <c r="I21" s="3" t="str">
        <v>Zinc (Zn)</v>
      </c>
      <c r="L21" s="3" t="s">
        <v>2020</v>
      </c>
      <c r="M21" s="3" t="s">
        <v>14466</v>
      </c>
      <c r="N21" s="3" t="s">
        <v>14466</v>
      </c>
      <c r="P21" s="3" t="s">
        <v>14467</v>
      </c>
      <c r="Y21" s="3" t="s">
        <v>5626</v>
      </c>
      <c r="Z21" s="3" t="s">
        <v>637</v>
      </c>
      <c r="AA21" s="3" t="s">
        <v>637</v>
      </c>
      <c r="AB21" s="3" t="s">
        <v>4024</v>
      </c>
      <c r="AE21" s="3" t="s">
        <v>689</v>
      </c>
      <c r="AG21" s="3" t="s">
        <v>699</v>
      </c>
      <c r="AH21" s="3" t="s">
        <v>4754</v>
      </c>
      <c r="AI21" s="3" t="s">
        <v>8447</v>
      </c>
      <c r="AJ21" s="3" t="s">
        <v>8448</v>
      </c>
      <c r="AK21" s="3" t="s">
        <v>699</v>
      </c>
      <c r="AL21" s="3" t="s">
        <v>8449</v>
      </c>
      <c r="AN21"/>
    </row>
    <row r="22" spans="2:40" ht="14.5" x14ac:dyDescent="0.35">
      <c r="B22" s="3" t="str">
        <v>Pig Litter</v>
      </c>
      <c r="C22" s="3" t="str">
        <v>Fortifer Co-Compost</v>
      </c>
      <c r="D22" s="3" t="str">
        <v>Fertibor (B)</v>
      </c>
      <c r="E22" s="3" t="str">
        <v>Sheep Leachate</v>
      </c>
      <c r="F22" s="3" t="str">
        <v>Zinc Oxide</v>
      </c>
      <c r="G22" s="3" t="str">
        <v>Rape Straw</v>
      </c>
      <c r="I22" s="3" t="str">
        <v>Zinc Oxide</v>
      </c>
      <c r="L22" s="3" t="s">
        <v>2020</v>
      </c>
      <c r="M22" s="3" t="s">
        <v>1808</v>
      </c>
      <c r="N22" s="3" t="s">
        <v>1808</v>
      </c>
      <c r="P22" s="3" t="s">
        <v>9461</v>
      </c>
      <c r="Y22" s="3" t="s">
        <v>5626</v>
      </c>
      <c r="Z22" s="3" t="s">
        <v>637</v>
      </c>
      <c r="AA22" s="3" t="s">
        <v>637</v>
      </c>
      <c r="AB22" s="3" t="s">
        <v>4024</v>
      </c>
      <c r="AE22" s="3" t="s">
        <v>689</v>
      </c>
      <c r="AG22" s="3" t="s">
        <v>699</v>
      </c>
      <c r="AH22" s="3" t="s">
        <v>4754</v>
      </c>
      <c r="AI22" s="3" t="s">
        <v>8447</v>
      </c>
      <c r="AJ22" s="3" t="s">
        <v>8448</v>
      </c>
      <c r="AK22" s="3" t="s">
        <v>699</v>
      </c>
      <c r="AL22" s="3" t="s">
        <v>8449</v>
      </c>
      <c r="AN22"/>
    </row>
    <row r="23" spans="2:40" ht="14.5" x14ac:dyDescent="0.35">
      <c r="B23" s="3" t="str">
        <v>Pig Manure</v>
      </c>
      <c r="C23" s="3" t="str">
        <v>Fortifer Enriched</v>
      </c>
      <c r="D23" s="3" t="str">
        <v>FTR BR-12</v>
      </c>
      <c r="E23" s="3" t="str">
        <v>Soybean Amino Acids</v>
      </c>
      <c r="F23" s="3" t="str">
        <v>Zinc Sulfate (ZnSO4)</v>
      </c>
      <c r="G23" s="3" t="str">
        <v>Rice Hulls</v>
      </c>
      <c r="I23" s="3" t="str">
        <v>Zinc Sulfate (ZnSO4)</v>
      </c>
      <c r="L23" s="3" t="s">
        <v>2020</v>
      </c>
      <c r="M23" s="3" t="s">
        <v>1811</v>
      </c>
      <c r="N23" s="3" t="s">
        <v>1811</v>
      </c>
      <c r="P23" s="3" t="s">
        <v>14468</v>
      </c>
      <c r="Y23" s="3" t="s">
        <v>5626</v>
      </c>
      <c r="Z23" s="3" t="s">
        <v>637</v>
      </c>
      <c r="AA23" s="3" t="s">
        <v>637</v>
      </c>
      <c r="AB23" s="3" t="s">
        <v>4024</v>
      </c>
      <c r="AE23" s="3" t="s">
        <v>689</v>
      </c>
      <c r="AG23" s="3" t="s">
        <v>699</v>
      </c>
      <c r="AH23" s="3" t="s">
        <v>4754</v>
      </c>
      <c r="AI23" s="3" t="s">
        <v>8447</v>
      </c>
      <c r="AJ23" s="3" t="s">
        <v>8448</v>
      </c>
      <c r="AK23" s="3" t="s">
        <v>699</v>
      </c>
      <c r="AL23" s="3" t="s">
        <v>8449</v>
      </c>
      <c r="AN23"/>
    </row>
    <row r="24" spans="2:40" ht="14.5" x14ac:dyDescent="0.35">
      <c r="B24" s="3" t="str">
        <v>Pig Slurry</v>
      </c>
      <c r="C24" s="3" t="str">
        <v>Fortifer Pellet</v>
      </c>
      <c r="D24" s="3" t="str">
        <v>Gypsum</v>
      </c>
      <c r="E24" s="3" t="str">
        <v>Spent Mushroom Waste</v>
      </c>
      <c r="F24" s="3" t="str">
        <v>Zinc Sulfate (ZnSO4)</v>
      </c>
      <c r="G24" s="3" t="str">
        <v>Rice Husks</v>
      </c>
      <c r="I24" s="3" t="str">
        <v>Zinc Sulfate (ZnSO4)</v>
      </c>
      <c r="L24" s="3" t="s">
        <v>2020</v>
      </c>
      <c r="M24" s="3" t="s">
        <v>8455</v>
      </c>
      <c r="N24" s="3" t="s">
        <v>8455</v>
      </c>
      <c r="P24" s="3" t="s">
        <v>9462</v>
      </c>
      <c r="Y24" s="3" t="s">
        <v>5626</v>
      </c>
      <c r="Z24" s="3" t="s">
        <v>637</v>
      </c>
      <c r="AA24" s="3" t="s">
        <v>637</v>
      </c>
      <c r="AB24" s="3" t="s">
        <v>4024</v>
      </c>
      <c r="AE24" s="3" t="s">
        <v>689</v>
      </c>
      <c r="AG24" s="3" t="s">
        <v>699</v>
      </c>
      <c r="AH24" s="3" t="s">
        <v>4754</v>
      </c>
      <c r="AI24" s="3" t="s">
        <v>8447</v>
      </c>
      <c r="AJ24" s="3" t="s">
        <v>8448</v>
      </c>
      <c r="AK24" s="3" t="s">
        <v>699</v>
      </c>
      <c r="AL24" s="3" t="s">
        <v>8449</v>
      </c>
      <c r="AN24"/>
    </row>
    <row r="25" spans="2:40" ht="14.5" x14ac:dyDescent="0.35">
      <c r="B25" s="3" t="str">
        <v>Pigeon Manure Tea</v>
      </c>
      <c r="C25" s="3" t="str">
        <v>Household Waste</v>
      </c>
      <c r="D25" s="3" t="str">
        <v>K (Unspecified)</v>
      </c>
      <c r="E25" s="3" t="str">
        <v>Swine Wastewater</v>
      </c>
      <c r="F25" s="3" t="str">
        <v>Zinc Sulfate Heptahydrate</v>
      </c>
      <c r="G25" s="3" t="str">
        <v>Rice Straw</v>
      </c>
      <c r="I25" s="3" t="str">
        <v>Zinc Sulfate Heptahydrate</v>
      </c>
      <c r="L25" s="3" t="s">
        <v>2020</v>
      </c>
      <c r="M25" s="3" t="s">
        <v>1833</v>
      </c>
      <c r="N25" s="3" t="s">
        <v>1833</v>
      </c>
      <c r="P25" s="3" t="s">
        <v>9463</v>
      </c>
      <c r="Y25" s="3" t="s">
        <v>5626</v>
      </c>
      <c r="Z25" s="3" t="s">
        <v>637</v>
      </c>
      <c r="AA25" s="3" t="s">
        <v>637</v>
      </c>
      <c r="AB25" s="3" t="s">
        <v>4024</v>
      </c>
      <c r="AE25" s="3" t="s">
        <v>689</v>
      </c>
      <c r="AG25" s="3" t="s">
        <v>699</v>
      </c>
      <c r="AH25" s="3" t="s">
        <v>4754</v>
      </c>
      <c r="AI25" s="3" t="s">
        <v>8447</v>
      </c>
      <c r="AJ25" s="3" t="s">
        <v>8448</v>
      </c>
      <c r="AK25" s="3" t="s">
        <v>699</v>
      </c>
      <c r="AL25" s="3" t="s">
        <v>8449</v>
      </c>
      <c r="AN25"/>
    </row>
    <row r="26" spans="2:40" ht="14.5" x14ac:dyDescent="0.35">
      <c r="B26" s="3" t="str">
        <v>Poultry Litter (Lot 1)</v>
      </c>
      <c r="C26" s="3" t="str">
        <v>Jatropha Cake</v>
      </c>
      <c r="D26" s="3" t="str">
        <v>K2O (Unspecified)</v>
      </c>
      <c r="E26" s="3" t="str">
        <v>Tithonia diversifolia leaves</v>
      </c>
      <c r="G26" s="3" t="str">
        <v>Sawdust</v>
      </c>
      <c r="L26" s="3" t="s">
        <v>2020</v>
      </c>
      <c r="M26" s="3" t="s">
        <v>2100</v>
      </c>
      <c r="N26" s="3" t="s">
        <v>2100</v>
      </c>
      <c r="P26" s="3" t="s">
        <v>8456</v>
      </c>
      <c r="Y26" s="3" t="s">
        <v>5626</v>
      </c>
      <c r="Z26" s="3" t="s">
        <v>637</v>
      </c>
      <c r="AA26" s="3" t="s">
        <v>637</v>
      </c>
      <c r="AB26" s="3" t="s">
        <v>4024</v>
      </c>
      <c r="AE26" s="3" t="s">
        <v>689</v>
      </c>
      <c r="AG26" s="3" t="s">
        <v>699</v>
      </c>
      <c r="AH26" s="3" t="s">
        <v>4754</v>
      </c>
      <c r="AI26" s="3" t="s">
        <v>8447</v>
      </c>
      <c r="AJ26" s="3" t="s">
        <v>8448</v>
      </c>
      <c r="AK26" s="3" t="s">
        <v>699</v>
      </c>
      <c r="AL26" s="3" t="s">
        <v>8449</v>
      </c>
      <c r="AN26"/>
    </row>
    <row r="27" spans="2:40" ht="14.5" x14ac:dyDescent="0.35">
      <c r="B27" s="3" t="str">
        <v>Poultry Litter (Lot 2)</v>
      </c>
      <c r="C27" s="3" t="str">
        <v>Leaves &amp; Branches</v>
      </c>
      <c r="D27" s="3" t="str">
        <v>K-Biopota</v>
      </c>
      <c r="E27" s="3" t="str">
        <v>Trehalose</v>
      </c>
      <c r="G27" s="3" t="str">
        <v>Sewage Sludge</v>
      </c>
      <c r="L27" s="3" t="s">
        <v>2020</v>
      </c>
      <c r="M27" s="3" t="s">
        <v>2107</v>
      </c>
      <c r="N27" s="3" t="s">
        <v>2107</v>
      </c>
      <c r="P27" s="3" t="s">
        <v>9464</v>
      </c>
      <c r="Y27" s="3" t="s">
        <v>5626</v>
      </c>
      <c r="Z27" s="3" t="s">
        <v>637</v>
      </c>
      <c r="AA27" s="3" t="s">
        <v>637</v>
      </c>
      <c r="AB27" s="3" t="s">
        <v>4024</v>
      </c>
      <c r="AE27" s="3" t="s">
        <v>689</v>
      </c>
      <c r="AG27" s="3" t="s">
        <v>699</v>
      </c>
      <c r="AH27" s="3" t="s">
        <v>4754</v>
      </c>
      <c r="AI27" s="3" t="s">
        <v>8447</v>
      </c>
      <c r="AJ27" s="3" t="s">
        <v>8448</v>
      </c>
      <c r="AK27" s="3" t="s">
        <v>699</v>
      </c>
      <c r="AL27" s="3" t="s">
        <v>8449</v>
      </c>
      <c r="AN27"/>
    </row>
    <row r="28" spans="2:40" ht="14.5" x14ac:dyDescent="0.35">
      <c r="B28" s="3" t="str">
        <v>Poultry Litter (Lot 3)</v>
      </c>
      <c r="C28" s="3" t="str">
        <v>Maize &amp; Legume Stover</v>
      </c>
      <c r="D28" s="3" t="str">
        <v>Limestone Ammonium Nitrate</v>
      </c>
      <c r="E28" s="3" t="str">
        <v>Unspecified Organic material</v>
      </c>
      <c r="G28" s="3" t="str">
        <v>Softwood</v>
      </c>
      <c r="L28" s="3" t="s">
        <v>2020</v>
      </c>
      <c r="M28" s="3" t="s">
        <v>2111</v>
      </c>
      <c r="N28" s="3" t="s">
        <v>2111</v>
      </c>
      <c r="P28" s="3" t="s">
        <v>9465</v>
      </c>
      <c r="Y28" s="3" t="s">
        <v>5626</v>
      </c>
      <c r="Z28" s="3" t="s">
        <v>637</v>
      </c>
      <c r="AA28" s="3" t="s">
        <v>637</v>
      </c>
      <c r="AB28" s="3" t="s">
        <v>4024</v>
      </c>
      <c r="AE28" s="3" t="s">
        <v>689</v>
      </c>
      <c r="AG28" s="3" t="s">
        <v>699</v>
      </c>
      <c r="AH28" s="3" t="s">
        <v>4754</v>
      </c>
      <c r="AI28" s="3" t="s">
        <v>8447</v>
      </c>
      <c r="AJ28" s="3" t="s">
        <v>8448</v>
      </c>
      <c r="AK28" s="3" t="s">
        <v>699</v>
      </c>
      <c r="AL28" s="3" t="s">
        <v>8449</v>
      </c>
      <c r="AN28"/>
    </row>
    <row r="29" spans="2:40" ht="14.5" x14ac:dyDescent="0.35">
      <c r="B29" s="3" t="str">
        <v>Poultry Manure</v>
      </c>
      <c r="C29" s="3" t="str">
        <v>Maize Bran</v>
      </c>
      <c r="D29" s="3" t="str">
        <v>Magnesium Thermophosphate</v>
      </c>
      <c r="E29" s="3" t="str">
        <v>Urine</v>
      </c>
      <c r="G29" s="3" t="str">
        <v>Spondias dulcis</v>
      </c>
      <c r="L29" s="3" t="s">
        <v>2020</v>
      </c>
      <c r="M29" s="3" t="s">
        <v>962</v>
      </c>
      <c r="N29" s="3" t="s">
        <v>962</v>
      </c>
      <c r="P29" s="3" t="s">
        <v>14469</v>
      </c>
      <c r="Y29" s="3" t="s">
        <v>5626</v>
      </c>
      <c r="Z29" s="3" t="s">
        <v>637</v>
      </c>
      <c r="AA29" s="3" t="s">
        <v>637</v>
      </c>
      <c r="AB29" s="3" t="s">
        <v>4024</v>
      </c>
      <c r="AE29" s="3" t="s">
        <v>689</v>
      </c>
      <c r="AG29" s="3" t="s">
        <v>699</v>
      </c>
      <c r="AH29" s="3" t="s">
        <v>4754</v>
      </c>
      <c r="AI29" s="3" t="s">
        <v>8447</v>
      </c>
      <c r="AJ29" s="3" t="s">
        <v>8448</v>
      </c>
      <c r="AK29" s="3" t="s">
        <v>699</v>
      </c>
      <c r="AL29" s="3" t="s">
        <v>8449</v>
      </c>
      <c r="AN29"/>
    </row>
    <row r="30" spans="2:40" ht="14.5" x14ac:dyDescent="0.35">
      <c r="B30" s="3" t="str">
        <v>Rabbit Manure</v>
      </c>
      <c r="C30" s="3" t="str">
        <v>Maize Stover</v>
      </c>
      <c r="D30" s="3" t="str">
        <v>Mavuno</v>
      </c>
      <c r="E30" s="3" t="str">
        <v>Vinasse</v>
      </c>
      <c r="G30" s="3" t="str">
        <v>Switchgrass</v>
      </c>
      <c r="L30" s="3" t="s">
        <v>2020</v>
      </c>
      <c r="M30" s="3" t="s">
        <v>2118</v>
      </c>
      <c r="N30" s="3" t="s">
        <v>2118</v>
      </c>
      <c r="P30" s="3" t="s">
        <v>9466</v>
      </c>
      <c r="Y30" s="3" t="s">
        <v>5626</v>
      </c>
      <c r="Z30" s="3" t="s">
        <v>637</v>
      </c>
      <c r="AA30" s="3" t="s">
        <v>637</v>
      </c>
      <c r="AB30" s="3" t="s">
        <v>4024</v>
      </c>
      <c r="AE30" s="3" t="s">
        <v>689</v>
      </c>
      <c r="AG30" s="3" t="s">
        <v>699</v>
      </c>
      <c r="AH30" s="3" t="s">
        <v>4754</v>
      </c>
      <c r="AI30" s="3" t="s">
        <v>8447</v>
      </c>
      <c r="AJ30" s="3" t="s">
        <v>8448</v>
      </c>
      <c r="AK30" s="3" t="s">
        <v>699</v>
      </c>
      <c r="AL30" s="3" t="s">
        <v>8449</v>
      </c>
      <c r="AN30"/>
    </row>
    <row r="31" spans="2:40" ht="14.5" x14ac:dyDescent="0.35">
      <c r="B31" s="3" t="str">
        <v xml:space="preserve">Sheep Manure </v>
      </c>
      <c r="C31" s="3" t="str">
        <v>Maize Stover, Cattle Manure and Grass</v>
      </c>
      <c r="D31" s="3" t="str">
        <v>Minjingu Mazao</v>
      </c>
      <c r="E31" s="3" t="str">
        <v>Wood Shavings</v>
      </c>
      <c r="G31" s="3" t="str">
        <v>Tamarindus indica L.</v>
      </c>
      <c r="L31" s="3" t="s">
        <v>2020</v>
      </c>
      <c r="M31" s="3" t="s">
        <v>2126</v>
      </c>
      <c r="N31" s="3" t="s">
        <v>2126</v>
      </c>
      <c r="P31" s="3" t="s">
        <v>9467</v>
      </c>
      <c r="Y31" s="3" t="s">
        <v>5626</v>
      </c>
      <c r="Z31" s="3" t="s">
        <v>637</v>
      </c>
      <c r="AA31" s="3" t="s">
        <v>637</v>
      </c>
      <c r="AB31" s="3" t="s">
        <v>4024</v>
      </c>
      <c r="AE31" s="3" t="s">
        <v>689</v>
      </c>
      <c r="AG31" s="3" t="s">
        <v>699</v>
      </c>
      <c r="AH31" s="3" t="s">
        <v>4754</v>
      </c>
      <c r="AI31" s="3" t="s">
        <v>8447</v>
      </c>
      <c r="AJ31" s="3" t="s">
        <v>8448</v>
      </c>
      <c r="AK31" s="3" t="s">
        <v>699</v>
      </c>
      <c r="AL31" s="3" t="s">
        <v>8449</v>
      </c>
      <c r="AN31"/>
    </row>
    <row r="32" spans="2:40" ht="14.5" x14ac:dyDescent="0.35">
      <c r="B32" s="3" t="str">
        <v>Unspecified Manure</v>
      </c>
      <c r="C32" s="3" t="str">
        <v>Maize Straw (Shredded)</v>
      </c>
      <c r="D32" s="3" t="str">
        <v>Monoammonium Phosphate </v>
      </c>
      <c r="E32" s="3" t="str">
        <v>Yeast</v>
      </c>
      <c r="G32" s="3" t="str">
        <v>Tectona grandis</v>
      </c>
      <c r="L32" s="3" t="s">
        <v>2020</v>
      </c>
      <c r="M32" s="3" t="s">
        <v>14470</v>
      </c>
      <c r="N32" s="3" t="s">
        <v>14470</v>
      </c>
      <c r="P32" s="3" t="s">
        <v>14471</v>
      </c>
      <c r="Y32" s="3" t="s">
        <v>5626</v>
      </c>
      <c r="Z32" s="3" t="s">
        <v>637</v>
      </c>
      <c r="AA32" s="3" t="s">
        <v>637</v>
      </c>
      <c r="AB32" s="3" t="s">
        <v>4024</v>
      </c>
      <c r="AE32" s="3" t="s">
        <v>689</v>
      </c>
      <c r="AG32" s="3" t="s">
        <v>699</v>
      </c>
      <c r="AH32" s="3" t="s">
        <v>4754</v>
      </c>
      <c r="AI32" s="3" t="s">
        <v>8447</v>
      </c>
      <c r="AJ32" s="3" t="s">
        <v>8448</v>
      </c>
      <c r="AK32" s="3" t="s">
        <v>699</v>
      </c>
      <c r="AL32" s="3" t="s">
        <v>8449</v>
      </c>
      <c r="AN32"/>
    </row>
    <row r="33" spans="2:40" ht="14.5" x14ac:dyDescent="0.35">
      <c r="B33" s="3" t="str">
        <v>Unspecified Manure (Year 1)</v>
      </c>
      <c r="C33" s="3" t="str">
        <v>Market and Abattoir Waste</v>
      </c>
      <c r="D33" s="3" t="str">
        <v>Monocalcium Phosphate</v>
      </c>
      <c r="G33" s="3" t="str">
        <v>Terra preta</v>
      </c>
      <c r="L33" s="3" t="s">
        <v>2020</v>
      </c>
      <c r="M33" s="3" t="s">
        <v>2133</v>
      </c>
      <c r="N33" s="3" t="s">
        <v>2133</v>
      </c>
      <c r="P33" s="3" t="s">
        <v>9468</v>
      </c>
      <c r="Y33" s="3" t="s">
        <v>5626</v>
      </c>
      <c r="Z33" s="3" t="s">
        <v>637</v>
      </c>
      <c r="AA33" s="3" t="s">
        <v>637</v>
      </c>
      <c r="AB33" s="3" t="s">
        <v>4024</v>
      </c>
      <c r="AE33" s="3" t="s">
        <v>689</v>
      </c>
      <c r="AG33" s="3" t="s">
        <v>699</v>
      </c>
      <c r="AH33" s="3" t="s">
        <v>4754</v>
      </c>
      <c r="AI33" s="3" t="s">
        <v>8447</v>
      </c>
      <c r="AJ33" s="3" t="s">
        <v>8448</v>
      </c>
      <c r="AK33" s="3" t="s">
        <v>699</v>
      </c>
      <c r="AL33" s="3" t="s">
        <v>8449</v>
      </c>
      <c r="AN33"/>
    </row>
    <row r="34" spans="2:40" ht="14.5" x14ac:dyDescent="0.35">
      <c r="B34" s="3" t="str">
        <v>Unspecified Manure (Year 2)</v>
      </c>
      <c r="C34" s="3" t="str">
        <v>Mixed Compost</v>
      </c>
      <c r="D34" s="3" t="str">
        <v>Monopotassium Phosphate</v>
      </c>
      <c r="G34" s="3" t="str">
        <v>Unspecified Biochar</v>
      </c>
      <c r="L34" s="3" t="s">
        <v>2020</v>
      </c>
      <c r="M34" s="3" t="s">
        <v>2139</v>
      </c>
      <c r="N34" s="3" t="s">
        <v>2139</v>
      </c>
      <c r="P34" s="3" t="s">
        <v>8457</v>
      </c>
      <c r="Y34" s="3" t="s">
        <v>5626</v>
      </c>
      <c r="Z34" s="3" t="s">
        <v>637</v>
      </c>
      <c r="AA34" s="3" t="s">
        <v>637</v>
      </c>
      <c r="AB34" s="3" t="s">
        <v>4024</v>
      </c>
      <c r="AE34" s="3" t="s">
        <v>689</v>
      </c>
      <c r="AG34" s="3" t="s">
        <v>699</v>
      </c>
      <c r="AH34" s="3" t="s">
        <v>4754</v>
      </c>
      <c r="AI34" s="3" t="s">
        <v>8447</v>
      </c>
      <c r="AJ34" s="3" t="s">
        <v>8448</v>
      </c>
      <c r="AK34" s="3" t="s">
        <v>699</v>
      </c>
      <c r="AL34" s="3" t="s">
        <v>8449</v>
      </c>
      <c r="AN34"/>
    </row>
    <row r="35" spans="2:40" ht="14.5" x14ac:dyDescent="0.35">
      <c r="B35" s="3" t="str">
        <v>Unspecified Manure (Year 3)</v>
      </c>
      <c r="C35" s="3" t="str">
        <v>Neem Leaves</v>
      </c>
      <c r="D35" s="3" t="str">
        <v>Monosodium Phosphate</v>
      </c>
      <c r="G35" s="3" t="str">
        <v xml:space="preserve">Unspecified Charcoal </v>
      </c>
      <c r="L35" s="3" t="s">
        <v>2020</v>
      </c>
      <c r="M35" s="3" t="s">
        <v>2144</v>
      </c>
      <c r="N35" s="3" t="s">
        <v>2144</v>
      </c>
      <c r="P35" s="3" t="s">
        <v>8458</v>
      </c>
      <c r="Y35" s="3" t="s">
        <v>5626</v>
      </c>
      <c r="Z35" s="3" t="s">
        <v>637</v>
      </c>
      <c r="AA35" s="3" t="s">
        <v>637</v>
      </c>
      <c r="AB35" s="3" t="s">
        <v>4024</v>
      </c>
      <c r="AE35" s="3" t="s">
        <v>689</v>
      </c>
      <c r="AG35" s="3" t="s">
        <v>699</v>
      </c>
      <c r="AH35" s="3" t="s">
        <v>4754</v>
      </c>
      <c r="AI35" s="3" t="s">
        <v>8447</v>
      </c>
      <c r="AJ35" s="3" t="s">
        <v>8448</v>
      </c>
      <c r="AK35" s="3" t="s">
        <v>699</v>
      </c>
      <c r="AL35" s="3" t="s">
        <v>8449</v>
      </c>
      <c r="AN35"/>
    </row>
    <row r="36" spans="2:40" ht="14.5" x14ac:dyDescent="0.35">
      <c r="B36" s="3" t="str">
        <v>Unspecified Manure (Year 4)</v>
      </c>
      <c r="C36" s="3" t="str">
        <v>OBD-Plus</v>
      </c>
      <c r="D36" s="3" t="str">
        <v>Muriate of Potash</v>
      </c>
      <c r="G36" s="3" t="str">
        <v>Wheat Straw</v>
      </c>
      <c r="L36" s="3" t="s">
        <v>2020</v>
      </c>
      <c r="M36" s="3" t="s">
        <v>2145</v>
      </c>
      <c r="N36" s="3" t="s">
        <v>2145</v>
      </c>
      <c r="P36" s="3" t="s">
        <v>14472</v>
      </c>
      <c r="Y36" s="3" t="s">
        <v>5626</v>
      </c>
      <c r="Z36" s="3" t="s">
        <v>637</v>
      </c>
      <c r="AA36" s="3" t="s">
        <v>637</v>
      </c>
      <c r="AB36" s="3" t="s">
        <v>4024</v>
      </c>
      <c r="AE36" s="3" t="s">
        <v>689</v>
      </c>
      <c r="AG36" s="3" t="s">
        <v>699</v>
      </c>
      <c r="AH36" s="3" t="s">
        <v>4754</v>
      </c>
      <c r="AI36" s="3" t="s">
        <v>8447</v>
      </c>
      <c r="AJ36" s="3" t="s">
        <v>8448</v>
      </c>
      <c r="AK36" s="3" t="s">
        <v>699</v>
      </c>
      <c r="AL36" s="3" t="s">
        <v>8449</v>
      </c>
      <c r="AN36"/>
    </row>
    <row r="37" spans="2:40" ht="14.5" x14ac:dyDescent="0.35">
      <c r="C37" s="3" t="str">
        <v>Olive Mill Waste</v>
      </c>
      <c r="D37" s="3" t="str">
        <v>N (Unspecified)</v>
      </c>
      <c r="G37" s="3" t="str">
        <v>Wood</v>
      </c>
      <c r="L37" s="3" t="s">
        <v>2020</v>
      </c>
      <c r="M37" s="3" t="s">
        <v>2117</v>
      </c>
      <c r="N37" s="3" t="s">
        <v>2117</v>
      </c>
      <c r="P37" s="3" t="s">
        <v>8459</v>
      </c>
      <c r="Y37" s="3" t="s">
        <v>5626</v>
      </c>
      <c r="Z37" s="3" t="s">
        <v>637</v>
      </c>
      <c r="AA37" s="3" t="s">
        <v>637</v>
      </c>
      <c r="AB37" s="3" t="s">
        <v>4024</v>
      </c>
      <c r="AE37" s="3" t="s">
        <v>689</v>
      </c>
      <c r="AG37" s="3" t="s">
        <v>699</v>
      </c>
      <c r="AH37" s="3" t="s">
        <v>4754</v>
      </c>
      <c r="AI37" s="3" t="s">
        <v>8447</v>
      </c>
      <c r="AJ37" s="3" t="s">
        <v>8448</v>
      </c>
      <c r="AK37" s="3" t="s">
        <v>699</v>
      </c>
      <c r="AL37" s="3" t="s">
        <v>8449</v>
      </c>
      <c r="AN37"/>
    </row>
    <row r="38" spans="2:40" ht="14.5" x14ac:dyDescent="0.35">
      <c r="C38" s="3" t="str">
        <v>ORGA</v>
      </c>
      <c r="D38" s="3" t="str">
        <v>New Mavuno Blend</v>
      </c>
      <c r="L38" s="3" t="s">
        <v>2020</v>
      </c>
      <c r="M38" s="3" t="s">
        <v>2038</v>
      </c>
      <c r="N38" s="3" t="s">
        <v>2038</v>
      </c>
      <c r="P38" s="3" t="s">
        <v>8460</v>
      </c>
      <c r="Y38" s="3" t="s">
        <v>5626</v>
      </c>
      <c r="Z38" s="3" t="s">
        <v>637</v>
      </c>
      <c r="AA38" s="3" t="s">
        <v>637</v>
      </c>
      <c r="AB38" s="3" t="s">
        <v>4024</v>
      </c>
      <c r="AE38" s="3" t="s">
        <v>689</v>
      </c>
      <c r="AG38" s="3" t="s">
        <v>699</v>
      </c>
      <c r="AH38" s="3" t="s">
        <v>4754</v>
      </c>
      <c r="AI38" s="3" t="s">
        <v>8447</v>
      </c>
      <c r="AJ38" s="3" t="s">
        <v>8448</v>
      </c>
      <c r="AK38" s="3" t="s">
        <v>699</v>
      </c>
      <c r="AL38" s="3" t="s">
        <v>8449</v>
      </c>
      <c r="AN38"/>
    </row>
    <row r="39" spans="2:40" ht="14.5" x14ac:dyDescent="0.35">
      <c r="C39" s="3" t="str">
        <v>Palm Kernel Cake</v>
      </c>
      <c r="D39" s="3" t="str">
        <v>NP (Unspecified)</v>
      </c>
      <c r="L39" s="3" t="s">
        <v>2020</v>
      </c>
      <c r="M39" s="3" t="s">
        <v>2155</v>
      </c>
      <c r="N39" s="3" t="s">
        <v>2155</v>
      </c>
      <c r="P39" s="3" t="s">
        <v>8461</v>
      </c>
      <c r="Y39" s="3" t="s">
        <v>5626</v>
      </c>
      <c r="Z39" s="3" t="s">
        <v>637</v>
      </c>
      <c r="AA39" s="3" t="s">
        <v>637</v>
      </c>
      <c r="AB39" s="3" t="s">
        <v>4024</v>
      </c>
      <c r="AE39" s="3" t="s">
        <v>689</v>
      </c>
      <c r="AG39" s="3" t="s">
        <v>699</v>
      </c>
      <c r="AH39" s="3" t="s">
        <v>4754</v>
      </c>
      <c r="AI39" s="3" t="s">
        <v>8447</v>
      </c>
      <c r="AJ39" s="3" t="s">
        <v>8448</v>
      </c>
      <c r="AK39" s="3" t="s">
        <v>699</v>
      </c>
      <c r="AL39" s="3" t="s">
        <v>8449</v>
      </c>
      <c r="AN39"/>
    </row>
    <row r="40" spans="2:40" ht="14.5" x14ac:dyDescent="0.35">
      <c r="C40" s="3" t="str">
        <v>Plant and Animal Waste Compost</v>
      </c>
      <c r="D40" s="3" t="str">
        <v>NPK</v>
      </c>
      <c r="L40" s="3" t="s">
        <v>2020</v>
      </c>
      <c r="M40" s="3" t="s">
        <v>14473</v>
      </c>
      <c r="N40" s="3" t="s">
        <v>14473</v>
      </c>
      <c r="P40" s="3" t="s">
        <v>14474</v>
      </c>
      <c r="Y40" s="3" t="s">
        <v>5626</v>
      </c>
      <c r="Z40" s="3" t="s">
        <v>637</v>
      </c>
      <c r="AA40" s="3" t="s">
        <v>637</v>
      </c>
      <c r="AB40" s="3" t="s">
        <v>4024</v>
      </c>
      <c r="AE40" s="3" t="s">
        <v>689</v>
      </c>
      <c r="AG40" s="3" t="s">
        <v>699</v>
      </c>
      <c r="AH40" s="3" t="s">
        <v>4754</v>
      </c>
      <c r="AI40" s="3" t="s">
        <v>8447</v>
      </c>
      <c r="AJ40" s="3" t="s">
        <v>8448</v>
      </c>
      <c r="AK40" s="3" t="s">
        <v>699</v>
      </c>
      <c r="AL40" s="3" t="s">
        <v>8449</v>
      </c>
      <c r="AN40"/>
    </row>
    <row r="41" spans="2:40" ht="14.5" x14ac:dyDescent="0.35">
      <c r="C41" s="3" t="str">
        <v>Poultry Manure 65% + Maize Straw 35%</v>
      </c>
      <c r="D41" s="3" t="str">
        <v>NPKS</v>
      </c>
      <c r="L41" s="3" t="s">
        <v>2020</v>
      </c>
      <c r="M41" s="3" t="s">
        <v>2157</v>
      </c>
      <c r="N41" s="3" t="s">
        <v>2157</v>
      </c>
      <c r="P41" s="3" t="s">
        <v>8462</v>
      </c>
      <c r="Y41" s="3" t="s">
        <v>5626</v>
      </c>
      <c r="Z41" s="3" t="s">
        <v>637</v>
      </c>
      <c r="AA41" s="3" t="s">
        <v>637</v>
      </c>
      <c r="AB41" s="3" t="s">
        <v>4024</v>
      </c>
      <c r="AE41" s="3" t="s">
        <v>689</v>
      </c>
      <c r="AG41" s="3" t="s">
        <v>699</v>
      </c>
      <c r="AH41" s="3" t="s">
        <v>4754</v>
      </c>
      <c r="AI41" s="3" t="s">
        <v>8447</v>
      </c>
      <c r="AJ41" s="3" t="s">
        <v>8448</v>
      </c>
      <c r="AK41" s="3" t="s">
        <v>699</v>
      </c>
      <c r="AL41" s="3" t="s">
        <v>8449</v>
      </c>
      <c r="AN41"/>
    </row>
    <row r="42" spans="2:40" ht="14.5" x14ac:dyDescent="0.35">
      <c r="C42" s="3" t="str">
        <v>Pressmud</v>
      </c>
      <c r="D42" s="3" t="str">
        <v>NPKSB</v>
      </c>
      <c r="L42" s="3" t="s">
        <v>2020</v>
      </c>
      <c r="M42" s="3" t="s">
        <v>14475</v>
      </c>
      <c r="N42" s="3" t="s">
        <v>14475</v>
      </c>
      <c r="P42" s="3" t="s">
        <v>14476</v>
      </c>
      <c r="Y42" s="3" t="s">
        <v>5626</v>
      </c>
      <c r="Z42" s="3" t="s">
        <v>637</v>
      </c>
      <c r="AA42" s="3" t="s">
        <v>637</v>
      </c>
      <c r="AB42" s="3" t="s">
        <v>4024</v>
      </c>
      <c r="AE42" s="3" t="s">
        <v>689</v>
      </c>
      <c r="AG42" s="3" t="s">
        <v>699</v>
      </c>
      <c r="AH42" s="3" t="s">
        <v>4754</v>
      </c>
      <c r="AI42" s="3" t="s">
        <v>8447</v>
      </c>
      <c r="AJ42" s="3" t="s">
        <v>8448</v>
      </c>
      <c r="AK42" s="3" t="s">
        <v>699</v>
      </c>
      <c r="AL42" s="3" t="s">
        <v>8449</v>
      </c>
      <c r="AN42"/>
    </row>
    <row r="43" spans="2:40" ht="14.5" x14ac:dyDescent="0.35">
      <c r="C43" s="3" t="str">
        <v>Rice Bran</v>
      </c>
      <c r="D43" s="3" t="str">
        <v>NPS</v>
      </c>
      <c r="L43" s="3" t="s">
        <v>2020</v>
      </c>
      <c r="M43" s="3" t="s">
        <v>2159</v>
      </c>
      <c r="N43" s="3" t="s">
        <v>2159</v>
      </c>
      <c r="P43" s="3" t="s">
        <v>8463</v>
      </c>
      <c r="Y43" s="3" t="s">
        <v>5626</v>
      </c>
      <c r="Z43" s="3" t="s">
        <v>637</v>
      </c>
      <c r="AA43" s="3" t="s">
        <v>637</v>
      </c>
      <c r="AB43" s="3" t="s">
        <v>4024</v>
      </c>
      <c r="AE43" s="3" t="s">
        <v>689</v>
      </c>
      <c r="AG43" s="3" t="s">
        <v>699</v>
      </c>
      <c r="AH43" s="3" t="s">
        <v>4754</v>
      </c>
      <c r="AI43" s="3" t="s">
        <v>8447</v>
      </c>
      <c r="AJ43" s="3" t="s">
        <v>8448</v>
      </c>
      <c r="AK43" s="3" t="s">
        <v>699</v>
      </c>
      <c r="AL43" s="3" t="s">
        <v>8449</v>
      </c>
      <c r="AN43"/>
    </row>
    <row r="44" spans="2:40" ht="14.5" x14ac:dyDescent="0.35">
      <c r="C44" s="3" t="str">
        <v>Rice Straw</v>
      </c>
      <c r="D44" s="3" t="str">
        <v>P2O5 (Unspecified)</v>
      </c>
      <c r="L44" s="3" t="s">
        <v>2020</v>
      </c>
      <c r="M44" s="3" t="s">
        <v>14477</v>
      </c>
      <c r="N44" s="3" t="s">
        <v>14477</v>
      </c>
      <c r="P44" s="3" t="s">
        <v>14478</v>
      </c>
      <c r="Y44" s="3" t="s">
        <v>5626</v>
      </c>
      <c r="Z44" s="3" t="s">
        <v>637</v>
      </c>
      <c r="AA44" s="3" t="s">
        <v>637</v>
      </c>
      <c r="AB44" s="3" t="s">
        <v>4024</v>
      </c>
      <c r="AE44" s="3" t="s">
        <v>689</v>
      </c>
      <c r="AG44" s="3" t="s">
        <v>699</v>
      </c>
      <c r="AH44" s="3" t="s">
        <v>4754</v>
      </c>
      <c r="AI44" s="3" t="s">
        <v>8447</v>
      </c>
      <c r="AJ44" s="3" t="s">
        <v>8448</v>
      </c>
      <c r="AK44" s="3" t="s">
        <v>699</v>
      </c>
      <c r="AL44" s="3" t="s">
        <v>8449</v>
      </c>
      <c r="AN44"/>
    </row>
    <row r="45" spans="2:40" ht="14.5" x14ac:dyDescent="0.35">
      <c r="C45" s="3" t="str">
        <v>Sorghum Residue 85% + Catlle Manure 25%</v>
      </c>
      <c r="D45" s="3" t="str">
        <v>Phosphate Naturel de Tilemsi (PNT)</v>
      </c>
      <c r="L45" s="3" t="s">
        <v>2020</v>
      </c>
      <c r="M45" s="3" t="s">
        <v>9469</v>
      </c>
      <c r="N45" s="3" t="s">
        <v>9469</v>
      </c>
      <c r="P45" s="3" t="s">
        <v>9470</v>
      </c>
      <c r="Y45" s="3" t="s">
        <v>5626</v>
      </c>
      <c r="Z45" s="3" t="s">
        <v>637</v>
      </c>
      <c r="AA45" s="3" t="s">
        <v>637</v>
      </c>
      <c r="AB45" s="3" t="s">
        <v>4024</v>
      </c>
      <c r="AE45" s="3" t="s">
        <v>689</v>
      </c>
      <c r="AG45" s="3" t="s">
        <v>699</v>
      </c>
      <c r="AH45" s="3" t="s">
        <v>4754</v>
      </c>
      <c r="AI45" s="3" t="s">
        <v>8447</v>
      </c>
      <c r="AJ45" s="3" t="s">
        <v>8448</v>
      </c>
      <c r="AK45" s="3" t="s">
        <v>699</v>
      </c>
      <c r="AL45" s="3" t="s">
        <v>8449</v>
      </c>
      <c r="AN45"/>
    </row>
    <row r="46" spans="2:40" ht="14.5" x14ac:dyDescent="0.35">
      <c r="C46" s="3" t="str">
        <v>Sorghum Straw</v>
      </c>
      <c r="D46" s="3" t="str">
        <v>Phosphoric Acid</v>
      </c>
      <c r="L46" s="3" t="s">
        <v>2020</v>
      </c>
      <c r="M46" s="3" t="s">
        <v>14479</v>
      </c>
      <c r="N46" s="3" t="s">
        <v>14479</v>
      </c>
      <c r="Y46" s="3" t="s">
        <v>5626</v>
      </c>
      <c r="Z46" s="3" t="s">
        <v>637</v>
      </c>
      <c r="AA46" s="3" t="s">
        <v>637</v>
      </c>
      <c r="AB46" s="3" t="s">
        <v>4024</v>
      </c>
      <c r="AE46" s="3" t="s">
        <v>689</v>
      </c>
      <c r="AG46" s="3" t="s">
        <v>699</v>
      </c>
      <c r="AH46" s="3" t="s">
        <v>4754</v>
      </c>
      <c r="AI46" s="3" t="s">
        <v>8447</v>
      </c>
      <c r="AJ46" s="3" t="s">
        <v>8448</v>
      </c>
      <c r="AK46" s="3" t="s">
        <v>699</v>
      </c>
      <c r="AL46" s="3" t="s">
        <v>8449</v>
      </c>
      <c r="AN46"/>
    </row>
    <row r="47" spans="2:40" ht="14.5" x14ac:dyDescent="0.35">
      <c r="C47" s="3" t="str">
        <v>Soybean Straw</v>
      </c>
      <c r="D47" s="3" t="str">
        <v xml:space="preserve">PK (Unspecified) </v>
      </c>
      <c r="L47" s="3" t="s">
        <v>2020</v>
      </c>
      <c r="M47" s="3" t="s">
        <v>2163</v>
      </c>
      <c r="N47" s="3" t="s">
        <v>2163</v>
      </c>
      <c r="P47" s="3" t="s">
        <v>8464</v>
      </c>
      <c r="Y47" s="3" t="s">
        <v>5626</v>
      </c>
      <c r="Z47" s="3" t="s">
        <v>637</v>
      </c>
      <c r="AA47" s="3" t="s">
        <v>637</v>
      </c>
      <c r="AB47" s="3" t="s">
        <v>4024</v>
      </c>
      <c r="AE47" s="3" t="s">
        <v>689</v>
      </c>
      <c r="AG47" s="3" t="s">
        <v>699</v>
      </c>
      <c r="AH47" s="3" t="s">
        <v>4754</v>
      </c>
      <c r="AI47" s="3" t="s">
        <v>8447</v>
      </c>
      <c r="AJ47" s="3" t="s">
        <v>8448</v>
      </c>
      <c r="AK47" s="3" t="s">
        <v>699</v>
      </c>
      <c r="AL47" s="3" t="s">
        <v>8449</v>
      </c>
      <c r="AN47"/>
    </row>
    <row r="48" spans="2:40" ht="14.5" x14ac:dyDescent="0.35">
      <c r="C48" s="3" t="str">
        <v>Sugarcane Straw</v>
      </c>
      <c r="D48" s="3" t="str">
        <v>Potassium Carbonate</v>
      </c>
      <c r="L48" s="3" t="s">
        <v>2020</v>
      </c>
      <c r="M48" s="3" t="s">
        <v>905</v>
      </c>
      <c r="N48" s="3" t="s">
        <v>905</v>
      </c>
      <c r="P48" s="3" t="s">
        <v>8465</v>
      </c>
      <c r="Y48" s="3" t="s">
        <v>5626</v>
      </c>
      <c r="Z48" s="3" t="s">
        <v>637</v>
      </c>
      <c r="AA48" s="3" t="s">
        <v>637</v>
      </c>
      <c r="AB48" s="3" t="s">
        <v>4024</v>
      </c>
      <c r="AE48" s="3" t="s">
        <v>689</v>
      </c>
      <c r="AG48" s="3" t="s">
        <v>699</v>
      </c>
      <c r="AH48" s="3" t="s">
        <v>4754</v>
      </c>
      <c r="AI48" s="3" t="s">
        <v>8447</v>
      </c>
      <c r="AJ48" s="3" t="s">
        <v>8448</v>
      </c>
      <c r="AK48" s="3" t="s">
        <v>699</v>
      </c>
      <c r="AL48" s="3" t="s">
        <v>8449</v>
      </c>
      <c r="AN48"/>
    </row>
    <row r="49" spans="3:40" ht="14.5" x14ac:dyDescent="0.35">
      <c r="C49" s="3" t="str">
        <v>Tithonia</v>
      </c>
      <c r="D49" s="3" t="str">
        <v>Potassium Chloride</v>
      </c>
      <c r="L49" s="3" t="s">
        <v>2019</v>
      </c>
      <c r="M49" s="3" t="s">
        <v>2029</v>
      </c>
      <c r="N49" s="3" t="s">
        <v>2029</v>
      </c>
      <c r="P49" s="3" t="s">
        <v>8469</v>
      </c>
      <c r="Y49" s="3" t="s">
        <v>5637</v>
      </c>
      <c r="Z49" s="3" t="s">
        <v>637</v>
      </c>
      <c r="AA49" s="3" t="s">
        <v>637</v>
      </c>
      <c r="AB49" s="3" t="s">
        <v>4024</v>
      </c>
      <c r="AE49" s="3" t="s">
        <v>689</v>
      </c>
      <c r="AG49" s="3" t="s">
        <v>689</v>
      </c>
      <c r="AH49" s="3" t="s">
        <v>5278</v>
      </c>
      <c r="AI49" s="3" t="s">
        <v>8466</v>
      </c>
      <c r="AJ49" s="3" t="s">
        <v>8467</v>
      </c>
      <c r="AK49" s="3" t="s">
        <v>699</v>
      </c>
      <c r="AL49" s="3" t="s">
        <v>8468</v>
      </c>
      <c r="AN49"/>
    </row>
    <row r="50" spans="3:40" ht="14.5" x14ac:dyDescent="0.35">
      <c r="C50" s="3" t="str">
        <v>Unspecifed Plants</v>
      </c>
      <c r="D50" s="3" t="str">
        <v>Potassium Nitrate</v>
      </c>
      <c r="L50" s="3" t="s">
        <v>2019</v>
      </c>
      <c r="N50" s="3" t="s">
        <v>14480</v>
      </c>
      <c r="P50" s="3" t="s">
        <v>14481</v>
      </c>
      <c r="Y50" s="3" t="s">
        <v>5637</v>
      </c>
      <c r="Z50" s="3" t="s">
        <v>637</v>
      </c>
      <c r="AA50" s="3" t="s">
        <v>637</v>
      </c>
      <c r="AB50" s="3" t="s">
        <v>4024</v>
      </c>
      <c r="AE50" s="3" t="s">
        <v>689</v>
      </c>
      <c r="AG50" s="3" t="s">
        <v>689</v>
      </c>
      <c r="AH50" s="3" t="s">
        <v>5278</v>
      </c>
      <c r="AI50" s="3" t="s">
        <v>8466</v>
      </c>
      <c r="AJ50" s="3" t="s">
        <v>8467</v>
      </c>
      <c r="AK50" s="3" t="s">
        <v>699</v>
      </c>
      <c r="AL50" s="3" t="s">
        <v>8468</v>
      </c>
      <c r="AN50"/>
    </row>
    <row r="51" spans="3:40" ht="14.5" x14ac:dyDescent="0.35">
      <c r="C51" s="3" t="str">
        <v>Unspecified Compost</v>
      </c>
      <c r="D51" s="3" t="str">
        <v>Potassium Silicate</v>
      </c>
      <c r="L51" s="3" t="s">
        <v>2015</v>
      </c>
      <c r="M51" s="3" t="s">
        <v>8476</v>
      </c>
      <c r="N51" s="3" t="s">
        <v>8476</v>
      </c>
      <c r="P51" s="3" t="s">
        <v>8477</v>
      </c>
      <c r="Y51" s="3" t="s">
        <v>5632</v>
      </c>
      <c r="Z51" s="3" t="s">
        <v>5633</v>
      </c>
      <c r="AA51" s="3" t="s">
        <v>637</v>
      </c>
      <c r="AB51" s="3" t="s">
        <v>4024</v>
      </c>
      <c r="AC51" s="3" t="s">
        <v>8470</v>
      </c>
      <c r="AD51" s="3" t="s">
        <v>8471</v>
      </c>
      <c r="AE51" s="3" t="s">
        <v>699</v>
      </c>
      <c r="AF51" s="3" t="s">
        <v>8472</v>
      </c>
      <c r="AG51" s="3" t="s">
        <v>699</v>
      </c>
      <c r="AH51" s="3" t="s">
        <v>5278</v>
      </c>
      <c r="AI51" s="3" t="s">
        <v>8473</v>
      </c>
      <c r="AJ51" s="3" t="s">
        <v>8474</v>
      </c>
      <c r="AK51" s="3" t="s">
        <v>699</v>
      </c>
      <c r="AL51" s="3" t="s">
        <v>8475</v>
      </c>
      <c r="AN51"/>
    </row>
    <row r="52" spans="3:40" ht="14.5" x14ac:dyDescent="0.35">
      <c r="C52" s="3" t="str">
        <v>Vermicast</v>
      </c>
      <c r="D52" s="3" t="str">
        <v>Potassium Sulphate</v>
      </c>
      <c r="L52" s="3" t="s">
        <v>2015</v>
      </c>
      <c r="M52" s="3" t="s">
        <v>14482</v>
      </c>
      <c r="N52" s="3" t="s">
        <v>14482</v>
      </c>
      <c r="P52" s="3" t="s">
        <v>14483</v>
      </c>
      <c r="Y52" s="3" t="s">
        <v>5632</v>
      </c>
      <c r="Z52" s="3" t="s">
        <v>637</v>
      </c>
      <c r="AA52" s="3" t="s">
        <v>637</v>
      </c>
      <c r="AB52" s="3" t="s">
        <v>4024</v>
      </c>
      <c r="AC52" s="3" t="s">
        <v>8470</v>
      </c>
      <c r="AD52" s="3" t="s">
        <v>8471</v>
      </c>
      <c r="AE52" s="3" t="s">
        <v>699</v>
      </c>
      <c r="AF52" s="3" t="s">
        <v>8472</v>
      </c>
      <c r="AG52" s="3" t="s">
        <v>699</v>
      </c>
      <c r="AH52" s="3" t="s">
        <v>5278</v>
      </c>
      <c r="AI52" s="3" t="s">
        <v>8473</v>
      </c>
      <c r="AJ52" s="3" t="s">
        <v>8474</v>
      </c>
      <c r="AK52" s="3" t="s">
        <v>699</v>
      </c>
      <c r="AL52" s="3" t="s">
        <v>8475</v>
      </c>
      <c r="AN52"/>
    </row>
    <row r="53" spans="3:40" ht="14.5" x14ac:dyDescent="0.35">
      <c r="C53" s="3" t="str">
        <v>Water Hyacinth</v>
      </c>
      <c r="D53" s="3" t="str">
        <v>Rock Phosphate</v>
      </c>
      <c r="L53" s="3" t="s">
        <v>2015</v>
      </c>
      <c r="M53" s="3" t="s">
        <v>2025</v>
      </c>
      <c r="N53" s="3" t="s">
        <v>2025</v>
      </c>
      <c r="P53" s="3" t="s">
        <v>8478</v>
      </c>
      <c r="Y53" s="3" t="s">
        <v>5632</v>
      </c>
      <c r="Z53" s="3" t="s">
        <v>637</v>
      </c>
      <c r="AA53" s="3" t="s">
        <v>637</v>
      </c>
      <c r="AB53" s="3" t="s">
        <v>4024</v>
      </c>
      <c r="AC53" s="3" t="s">
        <v>8470</v>
      </c>
      <c r="AD53" s="3" t="s">
        <v>8471</v>
      </c>
      <c r="AE53" s="3" t="s">
        <v>699</v>
      </c>
      <c r="AF53" s="3" t="s">
        <v>8472</v>
      </c>
      <c r="AG53" s="3" t="s">
        <v>699</v>
      </c>
      <c r="AH53" s="3" t="s">
        <v>5278</v>
      </c>
      <c r="AI53" s="3" t="s">
        <v>8473</v>
      </c>
      <c r="AJ53" s="3" t="s">
        <v>8474</v>
      </c>
      <c r="AK53" s="3" t="s">
        <v>699</v>
      </c>
      <c r="AL53" s="3" t="s">
        <v>8475</v>
      </c>
      <c r="AN53"/>
    </row>
    <row r="54" spans="3:40" ht="14.5" x14ac:dyDescent="0.35">
      <c r="C54" s="3" t="str">
        <v>Wheat Bran</v>
      </c>
      <c r="D54" s="3" t="str">
        <v>Rock Phosphate (BG4)</v>
      </c>
      <c r="L54" s="3" t="s">
        <v>2015</v>
      </c>
      <c r="M54" s="3" t="s">
        <v>2035</v>
      </c>
      <c r="N54" s="3" t="s">
        <v>2035</v>
      </c>
      <c r="P54" s="3" t="s">
        <v>8479</v>
      </c>
      <c r="Y54" s="3" t="s">
        <v>5632</v>
      </c>
      <c r="Z54" s="3" t="s">
        <v>637</v>
      </c>
      <c r="AA54" s="3" t="s">
        <v>637</v>
      </c>
      <c r="AB54" s="3" t="s">
        <v>4024</v>
      </c>
      <c r="AC54" s="3" t="s">
        <v>8470</v>
      </c>
      <c r="AD54" s="3" t="s">
        <v>8471</v>
      </c>
      <c r="AE54" s="3" t="s">
        <v>699</v>
      </c>
      <c r="AF54" s="3" t="s">
        <v>8472</v>
      </c>
      <c r="AG54" s="3" t="s">
        <v>699</v>
      </c>
      <c r="AH54" s="3" t="s">
        <v>5278</v>
      </c>
      <c r="AI54" s="3" t="s">
        <v>8473</v>
      </c>
      <c r="AJ54" s="3" t="s">
        <v>8474</v>
      </c>
      <c r="AK54" s="3" t="s">
        <v>699</v>
      </c>
      <c r="AL54" s="3" t="s">
        <v>8475</v>
      </c>
      <c r="AN54"/>
    </row>
    <row r="55" spans="3:40" ht="14.5" x14ac:dyDescent="0.35">
      <c r="D55" s="3" t="str">
        <v>Rock Phosphate (Busumbu)</v>
      </c>
      <c r="L55" s="3" t="s">
        <v>2015</v>
      </c>
      <c r="M55" s="3" t="s">
        <v>2042</v>
      </c>
      <c r="N55" s="3" t="s">
        <v>2042</v>
      </c>
      <c r="P55" s="3" t="s">
        <v>8480</v>
      </c>
      <c r="Y55" s="3" t="s">
        <v>5632</v>
      </c>
      <c r="Z55" s="3" t="s">
        <v>637</v>
      </c>
      <c r="AA55" s="3" t="s">
        <v>637</v>
      </c>
      <c r="AB55" s="3" t="s">
        <v>4024</v>
      </c>
      <c r="AC55" s="3" t="s">
        <v>8470</v>
      </c>
      <c r="AD55" s="3" t="s">
        <v>8471</v>
      </c>
      <c r="AE55" s="3" t="s">
        <v>699</v>
      </c>
      <c r="AF55" s="3" t="s">
        <v>8472</v>
      </c>
      <c r="AG55" s="3" t="s">
        <v>699</v>
      </c>
      <c r="AH55" s="3" t="s">
        <v>5278</v>
      </c>
      <c r="AI55" s="3" t="s">
        <v>8473</v>
      </c>
      <c r="AJ55" s="3" t="s">
        <v>8474</v>
      </c>
      <c r="AK55" s="3" t="s">
        <v>699</v>
      </c>
      <c r="AL55" s="3" t="s">
        <v>8475</v>
      </c>
      <c r="AN55"/>
    </row>
    <row r="56" spans="3:40" ht="14.5" x14ac:dyDescent="0.35">
      <c r="D56" s="3" t="str">
        <v>Rock Phosphate (Kodjari)</v>
      </c>
      <c r="L56" s="3" t="s">
        <v>2015</v>
      </c>
      <c r="M56" s="3" t="s">
        <v>14484</v>
      </c>
      <c r="N56" s="3" t="s">
        <v>14484</v>
      </c>
      <c r="P56" s="3" t="s">
        <v>14485</v>
      </c>
      <c r="Y56" s="3" t="s">
        <v>5632</v>
      </c>
      <c r="Z56" s="3" t="s">
        <v>637</v>
      </c>
      <c r="AA56" s="3" t="s">
        <v>637</v>
      </c>
      <c r="AB56" s="3" t="s">
        <v>4024</v>
      </c>
      <c r="AC56" s="3" t="s">
        <v>8470</v>
      </c>
      <c r="AD56" s="3" t="s">
        <v>8471</v>
      </c>
      <c r="AE56" s="3" t="s">
        <v>699</v>
      </c>
      <c r="AF56" s="3" t="s">
        <v>8472</v>
      </c>
      <c r="AG56" s="3" t="s">
        <v>699</v>
      </c>
      <c r="AH56" s="3" t="s">
        <v>5278</v>
      </c>
      <c r="AI56" s="3" t="s">
        <v>8473</v>
      </c>
      <c r="AJ56" s="3" t="s">
        <v>8474</v>
      </c>
      <c r="AK56" s="3" t="s">
        <v>699</v>
      </c>
      <c r="AL56" s="3" t="s">
        <v>8475</v>
      </c>
      <c r="AN56"/>
    </row>
    <row r="57" spans="3:40" ht="14.5" x14ac:dyDescent="0.35">
      <c r="D57" s="3" t="str">
        <v>Rock Phosphate (Minjingu)</v>
      </c>
      <c r="L57" s="3" t="s">
        <v>2015</v>
      </c>
      <c r="M57" s="3" t="s">
        <v>8482</v>
      </c>
      <c r="N57" s="3" t="s">
        <v>8482</v>
      </c>
      <c r="P57" s="3" t="s">
        <v>8483</v>
      </c>
      <c r="Y57" s="3" t="s">
        <v>5632</v>
      </c>
      <c r="Z57" s="3" t="s">
        <v>637</v>
      </c>
      <c r="AA57" s="3" t="s">
        <v>637</v>
      </c>
      <c r="AB57" s="3" t="s">
        <v>4024</v>
      </c>
      <c r="AC57" s="3" t="s">
        <v>8470</v>
      </c>
      <c r="AD57" s="3" t="s">
        <v>8471</v>
      </c>
      <c r="AE57" s="3" t="s">
        <v>699</v>
      </c>
      <c r="AF57" s="3" t="s">
        <v>8472</v>
      </c>
      <c r="AG57" s="3" t="s">
        <v>699</v>
      </c>
      <c r="AH57" s="3" t="s">
        <v>5278</v>
      </c>
      <c r="AI57" s="3" t="s">
        <v>8473</v>
      </c>
      <c r="AJ57" s="3" t="s">
        <v>8474</v>
      </c>
      <c r="AK57" s="3" t="s">
        <v>699</v>
      </c>
      <c r="AL57" s="3" t="s">
        <v>8475</v>
      </c>
      <c r="AN57"/>
    </row>
    <row r="58" spans="3:40" ht="14.5" x14ac:dyDescent="0.35">
      <c r="D58" s="3" t="str">
        <v>Rock Phosphate (Ogun)</v>
      </c>
      <c r="L58" s="3" t="s">
        <v>2015</v>
      </c>
      <c r="M58" s="3" t="s">
        <v>2054</v>
      </c>
      <c r="N58" s="3" t="s">
        <v>2054</v>
      </c>
      <c r="P58" s="3" t="s">
        <v>8481</v>
      </c>
      <c r="Y58" s="3" t="s">
        <v>5632</v>
      </c>
      <c r="Z58" s="3" t="s">
        <v>637</v>
      </c>
      <c r="AA58" s="3" t="s">
        <v>637</v>
      </c>
      <c r="AB58" s="3" t="s">
        <v>4024</v>
      </c>
      <c r="AC58" s="3" t="s">
        <v>8470</v>
      </c>
      <c r="AD58" s="3" t="s">
        <v>8471</v>
      </c>
      <c r="AE58" s="3" t="s">
        <v>699</v>
      </c>
      <c r="AF58" s="3" t="s">
        <v>8472</v>
      </c>
      <c r="AG58" s="3" t="s">
        <v>699</v>
      </c>
      <c r="AH58" s="3" t="s">
        <v>5278</v>
      </c>
      <c r="AI58" s="3" t="s">
        <v>8473</v>
      </c>
      <c r="AJ58" s="3" t="s">
        <v>8474</v>
      </c>
      <c r="AK58" s="3" t="s">
        <v>699</v>
      </c>
      <c r="AL58" s="3" t="s">
        <v>8475</v>
      </c>
      <c r="AN58"/>
    </row>
    <row r="59" spans="3:40" ht="14.5" x14ac:dyDescent="0.35">
      <c r="D59" s="3" t="str">
        <v>Rock Phosphate (Tahoua)</v>
      </c>
      <c r="L59" s="3" t="s">
        <v>2015</v>
      </c>
      <c r="M59" s="3" t="s">
        <v>14486</v>
      </c>
      <c r="N59" s="3" t="s">
        <v>14486</v>
      </c>
      <c r="P59" s="3" t="s">
        <v>14487</v>
      </c>
      <c r="Y59" s="3" t="s">
        <v>5632</v>
      </c>
      <c r="Z59" s="3" t="s">
        <v>637</v>
      </c>
      <c r="AA59" s="3" t="s">
        <v>637</v>
      </c>
      <c r="AB59" s="3" t="s">
        <v>4024</v>
      </c>
      <c r="AC59" s="3" t="s">
        <v>8470</v>
      </c>
      <c r="AD59" s="3" t="s">
        <v>8471</v>
      </c>
      <c r="AE59" s="3" t="s">
        <v>699</v>
      </c>
      <c r="AF59" s="3" t="s">
        <v>8472</v>
      </c>
      <c r="AG59" s="3" t="s">
        <v>699</v>
      </c>
      <c r="AH59" s="3" t="s">
        <v>5278</v>
      </c>
      <c r="AI59" s="3" t="s">
        <v>8473</v>
      </c>
      <c r="AJ59" s="3" t="s">
        <v>8474</v>
      </c>
      <c r="AK59" s="3" t="s">
        <v>699</v>
      </c>
      <c r="AL59" s="3" t="s">
        <v>8475</v>
      </c>
      <c r="AN59"/>
    </row>
    <row r="60" spans="3:40" ht="14.5" x14ac:dyDescent="0.35">
      <c r="D60" s="3" t="str">
        <v>Rock Phosphate (Tilemsi)</v>
      </c>
      <c r="L60" s="3" t="s">
        <v>2015</v>
      </c>
      <c r="M60" s="3" t="s">
        <v>2059</v>
      </c>
      <c r="N60" s="3" t="s">
        <v>2059</v>
      </c>
      <c r="P60" s="3" t="s">
        <v>8484</v>
      </c>
      <c r="Y60" s="3" t="s">
        <v>5632</v>
      </c>
      <c r="Z60" s="3" t="s">
        <v>637</v>
      </c>
      <c r="AA60" s="3" t="s">
        <v>637</v>
      </c>
      <c r="AB60" s="3" t="s">
        <v>4024</v>
      </c>
      <c r="AC60" s="3" t="s">
        <v>8470</v>
      </c>
      <c r="AD60" s="3" t="s">
        <v>8471</v>
      </c>
      <c r="AE60" s="3" t="s">
        <v>699</v>
      </c>
      <c r="AF60" s="3" t="s">
        <v>8472</v>
      </c>
      <c r="AG60" s="3" t="s">
        <v>699</v>
      </c>
      <c r="AH60" s="3" t="s">
        <v>5278</v>
      </c>
      <c r="AI60" s="3" t="s">
        <v>8473</v>
      </c>
      <c r="AJ60" s="3" t="s">
        <v>8474</v>
      </c>
      <c r="AK60" s="3" t="s">
        <v>699</v>
      </c>
      <c r="AL60" s="3" t="s">
        <v>8475</v>
      </c>
      <c r="AN60"/>
    </row>
    <row r="61" spans="3:40" ht="14.5" x14ac:dyDescent="0.35">
      <c r="D61" s="3" t="str">
        <v>Rock Superphosphate</v>
      </c>
      <c r="L61" s="3" t="s">
        <v>2015</v>
      </c>
      <c r="M61" s="3" t="s">
        <v>9471</v>
      </c>
      <c r="N61" s="3" t="s">
        <v>9471</v>
      </c>
      <c r="P61" s="3" t="s">
        <v>9472</v>
      </c>
      <c r="Y61" s="3" t="s">
        <v>5632</v>
      </c>
      <c r="Z61" s="3" t="s">
        <v>637</v>
      </c>
      <c r="AA61" s="3" t="s">
        <v>637</v>
      </c>
      <c r="AB61" s="3" t="s">
        <v>4024</v>
      </c>
      <c r="AC61" s="3" t="s">
        <v>8470</v>
      </c>
      <c r="AD61" s="3" t="s">
        <v>8471</v>
      </c>
      <c r="AE61" s="3" t="s">
        <v>699</v>
      </c>
      <c r="AF61" s="3" t="s">
        <v>8472</v>
      </c>
      <c r="AG61" s="3" t="s">
        <v>699</v>
      </c>
      <c r="AH61" s="3" t="s">
        <v>5278</v>
      </c>
      <c r="AI61" s="3" t="s">
        <v>8473</v>
      </c>
      <c r="AJ61" s="3" t="s">
        <v>8474</v>
      </c>
      <c r="AK61" s="3" t="s">
        <v>699</v>
      </c>
      <c r="AL61" s="3" t="s">
        <v>8475</v>
      </c>
      <c r="AN61"/>
    </row>
    <row r="62" spans="3:40" ht="14.5" x14ac:dyDescent="0.35">
      <c r="D62" s="3" t="str">
        <v>Single Super Phosphate</v>
      </c>
      <c r="L62" s="3" t="s">
        <v>2015</v>
      </c>
      <c r="M62" s="3" t="s">
        <v>14488</v>
      </c>
      <c r="N62" s="3" t="s">
        <v>14488</v>
      </c>
      <c r="P62" s="3" t="s">
        <v>14489</v>
      </c>
      <c r="Y62" s="3" t="s">
        <v>5632</v>
      </c>
      <c r="Z62" s="3" t="s">
        <v>637</v>
      </c>
      <c r="AA62" s="3" t="s">
        <v>637</v>
      </c>
      <c r="AB62" s="3" t="s">
        <v>4024</v>
      </c>
      <c r="AC62" s="3" t="s">
        <v>8470</v>
      </c>
      <c r="AD62" s="3" t="s">
        <v>8471</v>
      </c>
      <c r="AE62" s="3" t="s">
        <v>699</v>
      </c>
      <c r="AF62" s="3" t="s">
        <v>8472</v>
      </c>
      <c r="AG62" s="3" t="s">
        <v>699</v>
      </c>
      <c r="AH62" s="3" t="s">
        <v>5278</v>
      </c>
      <c r="AI62" s="3" t="s">
        <v>8473</v>
      </c>
      <c r="AJ62" s="3" t="s">
        <v>8474</v>
      </c>
      <c r="AK62" s="3" t="s">
        <v>699</v>
      </c>
      <c r="AL62" s="3" t="s">
        <v>8475</v>
      </c>
      <c r="AN62"/>
    </row>
    <row r="63" spans="3:40" ht="14.5" x14ac:dyDescent="0.35">
      <c r="D63" s="3" t="str">
        <v>Sodium Sulfate</v>
      </c>
      <c r="L63" s="3" t="s">
        <v>2015</v>
      </c>
      <c r="M63" s="3" t="s">
        <v>14466</v>
      </c>
      <c r="N63" s="3" t="s">
        <v>14466</v>
      </c>
      <c r="P63" s="3" t="s">
        <v>14490</v>
      </c>
      <c r="Y63" s="3" t="s">
        <v>5632</v>
      </c>
      <c r="Z63" s="3" t="s">
        <v>637</v>
      </c>
      <c r="AA63" s="3" t="s">
        <v>637</v>
      </c>
      <c r="AB63" s="3" t="s">
        <v>4024</v>
      </c>
      <c r="AC63" s="3" t="s">
        <v>8470</v>
      </c>
      <c r="AD63" s="3" t="s">
        <v>8471</v>
      </c>
      <c r="AE63" s="3" t="s">
        <v>699</v>
      </c>
      <c r="AF63" s="3" t="s">
        <v>8472</v>
      </c>
      <c r="AG63" s="3" t="s">
        <v>699</v>
      </c>
      <c r="AH63" s="3" t="s">
        <v>5278</v>
      </c>
      <c r="AI63" s="3" t="s">
        <v>8473</v>
      </c>
      <c r="AJ63" s="3" t="s">
        <v>8474</v>
      </c>
      <c r="AK63" s="3" t="s">
        <v>699</v>
      </c>
      <c r="AL63" s="3" t="s">
        <v>8475</v>
      </c>
      <c r="AN63"/>
    </row>
    <row r="64" spans="3:40" ht="14.5" x14ac:dyDescent="0.35">
      <c r="D64" s="3" t="str">
        <v>Sulfuric acid</v>
      </c>
      <c r="L64" s="3" t="s">
        <v>2015</v>
      </c>
      <c r="M64" s="3" t="s">
        <v>14491</v>
      </c>
      <c r="N64" s="3" t="s">
        <v>14491</v>
      </c>
      <c r="P64" s="3" t="s">
        <v>14492</v>
      </c>
      <c r="Y64" s="3" t="s">
        <v>5632</v>
      </c>
      <c r="Z64" s="3" t="s">
        <v>637</v>
      </c>
      <c r="AA64" s="3" t="s">
        <v>637</v>
      </c>
      <c r="AB64" s="3" t="s">
        <v>4024</v>
      </c>
      <c r="AC64" s="3" t="s">
        <v>8470</v>
      </c>
      <c r="AD64" s="3" t="s">
        <v>8471</v>
      </c>
      <c r="AE64" s="3" t="s">
        <v>699</v>
      </c>
      <c r="AF64" s="3" t="s">
        <v>8472</v>
      </c>
      <c r="AG64" s="3" t="s">
        <v>699</v>
      </c>
      <c r="AH64" s="3" t="s">
        <v>5278</v>
      </c>
      <c r="AI64" s="3" t="s">
        <v>8473</v>
      </c>
      <c r="AJ64" s="3" t="s">
        <v>8474</v>
      </c>
      <c r="AK64" s="3" t="s">
        <v>699</v>
      </c>
      <c r="AL64" s="3" t="s">
        <v>8475</v>
      </c>
      <c r="AN64"/>
    </row>
    <row r="65" spans="4:40" ht="14.5" x14ac:dyDescent="0.35">
      <c r="D65" s="3" t="str">
        <v>Sulphur</v>
      </c>
      <c r="L65" s="3" t="s">
        <v>2015</v>
      </c>
      <c r="M65" s="3" t="s">
        <v>2067</v>
      </c>
      <c r="N65" s="3" t="s">
        <v>2067</v>
      </c>
      <c r="P65" s="3" t="s">
        <v>8485</v>
      </c>
      <c r="Y65" s="3" t="s">
        <v>5632</v>
      </c>
      <c r="Z65" s="3" t="s">
        <v>637</v>
      </c>
      <c r="AA65" s="3" t="s">
        <v>637</v>
      </c>
      <c r="AB65" s="3" t="s">
        <v>4024</v>
      </c>
      <c r="AC65" s="3" t="s">
        <v>8470</v>
      </c>
      <c r="AD65" s="3" t="s">
        <v>8471</v>
      </c>
      <c r="AE65" s="3" t="s">
        <v>699</v>
      </c>
      <c r="AF65" s="3" t="s">
        <v>8472</v>
      </c>
      <c r="AG65" s="3" t="s">
        <v>699</v>
      </c>
      <c r="AH65" s="3" t="s">
        <v>5278</v>
      </c>
      <c r="AI65" s="3" t="s">
        <v>8473</v>
      </c>
      <c r="AJ65" s="3" t="s">
        <v>8474</v>
      </c>
      <c r="AK65" s="3" t="s">
        <v>699</v>
      </c>
      <c r="AL65" s="3" t="s">
        <v>8475</v>
      </c>
      <c r="AN65"/>
    </row>
    <row r="66" spans="4:40" ht="14.5" x14ac:dyDescent="0.35">
      <c r="D66" s="3" t="str">
        <v>Sulphur (S)</v>
      </c>
      <c r="L66" s="3" t="s">
        <v>2015</v>
      </c>
      <c r="M66" s="3" t="s">
        <v>14493</v>
      </c>
      <c r="N66" s="3" t="s">
        <v>14493</v>
      </c>
      <c r="P66" s="3" t="s">
        <v>14494</v>
      </c>
      <c r="Y66" s="3" t="s">
        <v>5632</v>
      </c>
      <c r="Z66" s="3" t="s">
        <v>637</v>
      </c>
      <c r="AA66" s="3" t="s">
        <v>637</v>
      </c>
      <c r="AB66" s="3" t="s">
        <v>4024</v>
      </c>
      <c r="AC66" s="3" t="s">
        <v>8470</v>
      </c>
      <c r="AD66" s="3" t="s">
        <v>8471</v>
      </c>
      <c r="AE66" s="3" t="s">
        <v>699</v>
      </c>
      <c r="AF66" s="3" t="s">
        <v>8472</v>
      </c>
      <c r="AG66" s="3" t="s">
        <v>699</v>
      </c>
      <c r="AH66" s="3" t="s">
        <v>5278</v>
      </c>
      <c r="AI66" s="3" t="s">
        <v>8473</v>
      </c>
      <c r="AJ66" s="3" t="s">
        <v>8474</v>
      </c>
      <c r="AK66" s="3" t="s">
        <v>699</v>
      </c>
      <c r="AL66" s="3" t="s">
        <v>8475</v>
      </c>
      <c r="AN66"/>
    </row>
    <row r="67" spans="4:40" ht="14.5" x14ac:dyDescent="0.35">
      <c r="D67" s="3" t="str">
        <v>Sulphur (SO4)</v>
      </c>
      <c r="L67" s="3" t="s">
        <v>2015</v>
      </c>
      <c r="M67" s="3" t="s">
        <v>2073</v>
      </c>
      <c r="N67" s="3" t="s">
        <v>2073</v>
      </c>
      <c r="P67" s="3" t="s">
        <v>8486</v>
      </c>
      <c r="Y67" s="3" t="s">
        <v>5632</v>
      </c>
      <c r="Z67" s="3" t="s">
        <v>637</v>
      </c>
      <c r="AA67" s="3" t="s">
        <v>637</v>
      </c>
      <c r="AB67" s="3" t="s">
        <v>4024</v>
      </c>
      <c r="AC67" s="3" t="s">
        <v>8470</v>
      </c>
      <c r="AD67" s="3" t="s">
        <v>8471</v>
      </c>
      <c r="AE67" s="3" t="s">
        <v>699</v>
      </c>
      <c r="AF67" s="3" t="s">
        <v>8472</v>
      </c>
      <c r="AG67" s="3" t="s">
        <v>699</v>
      </c>
      <c r="AH67" s="3" t="s">
        <v>5278</v>
      </c>
      <c r="AI67" s="3" t="s">
        <v>8473</v>
      </c>
      <c r="AJ67" s="3" t="s">
        <v>8474</v>
      </c>
      <c r="AK67" s="3" t="s">
        <v>699</v>
      </c>
      <c r="AL67" s="3" t="s">
        <v>8475</v>
      </c>
      <c r="AN67"/>
    </row>
    <row r="68" spans="4:40" ht="14.5" x14ac:dyDescent="0.35">
      <c r="D68" s="3" t="str">
        <v>Super Gro</v>
      </c>
      <c r="L68" s="3" t="s">
        <v>2015</v>
      </c>
      <c r="M68" s="3" t="s">
        <v>2081</v>
      </c>
      <c r="N68" s="3" t="s">
        <v>8779</v>
      </c>
      <c r="P68" s="3" t="s">
        <v>8487</v>
      </c>
      <c r="Y68" s="3" t="s">
        <v>5632</v>
      </c>
      <c r="Z68" s="3" t="s">
        <v>637</v>
      </c>
      <c r="AA68" s="3" t="s">
        <v>637</v>
      </c>
      <c r="AB68" s="3" t="s">
        <v>4024</v>
      </c>
      <c r="AC68" s="3" t="s">
        <v>8470</v>
      </c>
      <c r="AD68" s="3" t="s">
        <v>8471</v>
      </c>
      <c r="AE68" s="3" t="s">
        <v>699</v>
      </c>
      <c r="AF68" s="3" t="s">
        <v>8472</v>
      </c>
      <c r="AG68" s="3" t="s">
        <v>699</v>
      </c>
      <c r="AH68" s="3" t="s">
        <v>5278</v>
      </c>
      <c r="AI68" s="3" t="s">
        <v>8473</v>
      </c>
      <c r="AJ68" s="3" t="s">
        <v>8474</v>
      </c>
      <c r="AK68" s="3" t="s">
        <v>699</v>
      </c>
      <c r="AL68" s="3" t="s">
        <v>8475</v>
      </c>
      <c r="AN68"/>
    </row>
    <row r="69" spans="4:40" ht="14.5" x14ac:dyDescent="0.35">
      <c r="D69" s="3" t="str">
        <v>Super Phosphate</v>
      </c>
      <c r="L69" s="3" t="s">
        <v>2015</v>
      </c>
      <c r="M69" s="3" t="s">
        <v>14495</v>
      </c>
      <c r="N69" s="3" t="s">
        <v>14495</v>
      </c>
      <c r="Y69" s="3" t="s">
        <v>5632</v>
      </c>
      <c r="Z69" s="3" t="s">
        <v>637</v>
      </c>
      <c r="AA69" s="3" t="s">
        <v>637</v>
      </c>
      <c r="AB69" s="3" t="s">
        <v>4024</v>
      </c>
      <c r="AC69" s="3" t="s">
        <v>8470</v>
      </c>
      <c r="AD69" s="3" t="s">
        <v>8471</v>
      </c>
      <c r="AE69" s="3" t="s">
        <v>699</v>
      </c>
      <c r="AF69" s="3" t="s">
        <v>8472</v>
      </c>
      <c r="AG69" s="3" t="s">
        <v>699</v>
      </c>
      <c r="AH69" s="3" t="s">
        <v>5278</v>
      </c>
      <c r="AI69" s="3" t="s">
        <v>8473</v>
      </c>
      <c r="AJ69" s="3" t="s">
        <v>8474</v>
      </c>
      <c r="AK69" s="3" t="s">
        <v>699</v>
      </c>
      <c r="AL69" s="3" t="s">
        <v>8475</v>
      </c>
      <c r="AN69"/>
    </row>
    <row r="70" spans="4:40" ht="14.5" x14ac:dyDescent="0.35">
      <c r="D70" s="3" t="str">
        <v>Thermophosphate</v>
      </c>
      <c r="L70" s="3" t="s">
        <v>2015</v>
      </c>
      <c r="M70" s="3" t="s">
        <v>8504</v>
      </c>
      <c r="N70" s="3" t="s">
        <v>8504</v>
      </c>
      <c r="P70" s="3" t="s">
        <v>8505</v>
      </c>
      <c r="Y70" s="3" t="s">
        <v>5632</v>
      </c>
      <c r="Z70" s="3" t="s">
        <v>637</v>
      </c>
      <c r="AA70" s="3" t="s">
        <v>637</v>
      </c>
      <c r="AB70" s="3" t="s">
        <v>4024</v>
      </c>
      <c r="AC70" s="3" t="s">
        <v>8470</v>
      </c>
      <c r="AD70" s="3" t="s">
        <v>8471</v>
      </c>
      <c r="AE70" s="3" t="s">
        <v>699</v>
      </c>
      <c r="AF70" s="3" t="s">
        <v>8472</v>
      </c>
      <c r="AG70" s="3" t="s">
        <v>699</v>
      </c>
      <c r="AH70" s="3" t="s">
        <v>5278</v>
      </c>
      <c r="AI70" s="3" t="s">
        <v>8473</v>
      </c>
      <c r="AJ70" s="3" t="s">
        <v>8474</v>
      </c>
      <c r="AK70" s="3" t="s">
        <v>699</v>
      </c>
      <c r="AL70" s="3" t="s">
        <v>8475</v>
      </c>
      <c r="AN70"/>
    </row>
    <row r="71" spans="4:40" ht="14.5" x14ac:dyDescent="0.35">
      <c r="D71" s="3" t="str">
        <v>Triple Calcium Superphosphate</v>
      </c>
      <c r="L71" s="3" t="s">
        <v>2015</v>
      </c>
      <c r="M71" s="3" t="s">
        <v>2088</v>
      </c>
      <c r="N71" s="3" t="s">
        <v>2088</v>
      </c>
      <c r="P71" s="3" t="s">
        <v>8488</v>
      </c>
      <c r="Y71" s="3" t="s">
        <v>5632</v>
      </c>
      <c r="Z71" s="3" t="s">
        <v>637</v>
      </c>
      <c r="AA71" s="3" t="s">
        <v>637</v>
      </c>
      <c r="AB71" s="3" t="s">
        <v>4024</v>
      </c>
      <c r="AC71" s="3" t="s">
        <v>8470</v>
      </c>
      <c r="AD71" s="3" t="s">
        <v>8471</v>
      </c>
      <c r="AE71" s="3" t="s">
        <v>699</v>
      </c>
      <c r="AF71" s="3" t="s">
        <v>8472</v>
      </c>
      <c r="AG71" s="3" t="s">
        <v>699</v>
      </c>
      <c r="AH71" s="3" t="s">
        <v>5278</v>
      </c>
      <c r="AI71" s="3" t="s">
        <v>8473</v>
      </c>
      <c r="AJ71" s="3" t="s">
        <v>8474</v>
      </c>
      <c r="AK71" s="3" t="s">
        <v>699</v>
      </c>
      <c r="AL71" s="3" t="s">
        <v>8475</v>
      </c>
      <c r="AN71"/>
    </row>
    <row r="72" spans="4:40" ht="14.5" x14ac:dyDescent="0.35">
      <c r="D72" s="3" t="str">
        <v>Triple Super Phosphate</v>
      </c>
      <c r="L72" s="3" t="s">
        <v>2015</v>
      </c>
      <c r="M72" s="3" t="s">
        <v>14496</v>
      </c>
      <c r="N72" s="3" t="s">
        <v>14496</v>
      </c>
      <c r="Y72" s="3" t="s">
        <v>5632</v>
      </c>
      <c r="Z72" s="3" t="s">
        <v>637</v>
      </c>
      <c r="AA72" s="3" t="s">
        <v>637</v>
      </c>
      <c r="AB72" s="3" t="s">
        <v>4024</v>
      </c>
      <c r="AC72" s="3" t="s">
        <v>8470</v>
      </c>
      <c r="AD72" s="3" t="s">
        <v>8471</v>
      </c>
      <c r="AE72" s="3" t="s">
        <v>699</v>
      </c>
      <c r="AF72" s="3" t="s">
        <v>8472</v>
      </c>
      <c r="AG72" s="3" t="s">
        <v>699</v>
      </c>
      <c r="AH72" s="3" t="s">
        <v>5278</v>
      </c>
      <c r="AI72" s="3" t="s">
        <v>8473</v>
      </c>
      <c r="AJ72" s="3" t="s">
        <v>8474</v>
      </c>
      <c r="AK72" s="3" t="s">
        <v>699</v>
      </c>
      <c r="AL72" s="3" t="s">
        <v>8475</v>
      </c>
      <c r="AN72"/>
    </row>
    <row r="73" spans="4:40" ht="14.5" x14ac:dyDescent="0.35">
      <c r="D73" s="3" t="str">
        <v>Unspecified</v>
      </c>
      <c r="L73" s="3" t="s">
        <v>2015</v>
      </c>
      <c r="M73" s="3" t="s">
        <v>14497</v>
      </c>
      <c r="N73" s="3" t="s">
        <v>14497</v>
      </c>
      <c r="Y73" s="3" t="s">
        <v>5632</v>
      </c>
      <c r="Z73" s="3" t="s">
        <v>637</v>
      </c>
      <c r="AA73" s="3" t="s">
        <v>637</v>
      </c>
      <c r="AB73" s="3" t="s">
        <v>4024</v>
      </c>
      <c r="AC73" s="3" t="s">
        <v>8470</v>
      </c>
      <c r="AD73" s="3" t="s">
        <v>8471</v>
      </c>
      <c r="AE73" s="3" t="s">
        <v>699</v>
      </c>
      <c r="AF73" s="3" t="s">
        <v>8472</v>
      </c>
      <c r="AG73" s="3" t="s">
        <v>699</v>
      </c>
      <c r="AH73" s="3" t="s">
        <v>5278</v>
      </c>
      <c r="AI73" s="3" t="s">
        <v>8473</v>
      </c>
      <c r="AJ73" s="3" t="s">
        <v>8474</v>
      </c>
      <c r="AK73" s="3" t="s">
        <v>699</v>
      </c>
      <c r="AL73" s="3" t="s">
        <v>8475</v>
      </c>
      <c r="AN73"/>
    </row>
    <row r="74" spans="4:40" ht="14.5" x14ac:dyDescent="0.35">
      <c r="D74" s="3" t="str">
        <v>Urea</v>
      </c>
      <c r="L74" s="3" t="s">
        <v>2015</v>
      </c>
      <c r="M74" s="3" t="s">
        <v>14498</v>
      </c>
      <c r="N74" s="3" t="s">
        <v>14498</v>
      </c>
      <c r="Y74" s="3" t="s">
        <v>5632</v>
      </c>
      <c r="Z74" s="3" t="s">
        <v>637</v>
      </c>
      <c r="AA74" s="3" t="s">
        <v>637</v>
      </c>
      <c r="AB74" s="3" t="s">
        <v>4024</v>
      </c>
      <c r="AC74" s="3" t="s">
        <v>8470</v>
      </c>
      <c r="AD74" s="3" t="s">
        <v>8471</v>
      </c>
      <c r="AE74" s="3" t="s">
        <v>699</v>
      </c>
      <c r="AF74" s="3" t="s">
        <v>8472</v>
      </c>
      <c r="AG74" s="3" t="s">
        <v>699</v>
      </c>
      <c r="AH74" s="3" t="s">
        <v>5278</v>
      </c>
      <c r="AI74" s="3" t="s">
        <v>8473</v>
      </c>
      <c r="AJ74" s="3" t="s">
        <v>8474</v>
      </c>
      <c r="AK74" s="3" t="s">
        <v>699</v>
      </c>
      <c r="AL74" s="3" t="s">
        <v>8475</v>
      </c>
      <c r="AN74"/>
    </row>
    <row r="75" spans="4:40" ht="14.5" x14ac:dyDescent="0.35">
      <c r="D75" s="3" t="str">
        <v>Urea (Prilled)</v>
      </c>
      <c r="L75" s="3" t="s">
        <v>2015</v>
      </c>
      <c r="M75" s="3" t="s">
        <v>14499</v>
      </c>
      <c r="N75" s="3" t="s">
        <v>14499</v>
      </c>
      <c r="P75" s="3" t="s">
        <v>14500</v>
      </c>
      <c r="Y75" s="3" t="s">
        <v>5632</v>
      </c>
      <c r="Z75" s="3" t="s">
        <v>637</v>
      </c>
      <c r="AA75" s="3" t="s">
        <v>637</v>
      </c>
      <c r="AB75" s="3" t="s">
        <v>4024</v>
      </c>
      <c r="AC75" s="3" t="s">
        <v>8470</v>
      </c>
      <c r="AD75" s="3" t="s">
        <v>8471</v>
      </c>
      <c r="AE75" s="3" t="s">
        <v>699</v>
      </c>
      <c r="AF75" s="3" t="s">
        <v>8472</v>
      </c>
      <c r="AG75" s="3" t="s">
        <v>699</v>
      </c>
      <c r="AH75" s="3" t="s">
        <v>5278</v>
      </c>
      <c r="AI75" s="3" t="s">
        <v>8473</v>
      </c>
      <c r="AJ75" s="3" t="s">
        <v>8474</v>
      </c>
      <c r="AK75" s="3" t="s">
        <v>699</v>
      </c>
      <c r="AL75" s="3" t="s">
        <v>8475</v>
      </c>
      <c r="AN75"/>
    </row>
    <row r="76" spans="4:40" ht="14.5" x14ac:dyDescent="0.35">
      <c r="D76" s="3" t="str">
        <v>Urea (Supergranulated)</v>
      </c>
      <c r="L76" s="3" t="s">
        <v>2015</v>
      </c>
      <c r="M76" s="3" t="s">
        <v>2096</v>
      </c>
      <c r="N76" s="3" t="s">
        <v>2096</v>
      </c>
      <c r="P76" s="3" t="s">
        <v>8489</v>
      </c>
      <c r="Y76" s="3" t="s">
        <v>5632</v>
      </c>
      <c r="Z76" s="3" t="s">
        <v>637</v>
      </c>
      <c r="AA76" s="3" t="s">
        <v>637</v>
      </c>
      <c r="AB76" s="3" t="s">
        <v>4024</v>
      </c>
      <c r="AC76" s="3" t="s">
        <v>8470</v>
      </c>
      <c r="AD76" s="3" t="s">
        <v>8471</v>
      </c>
      <c r="AE76" s="3" t="s">
        <v>699</v>
      </c>
      <c r="AF76" s="3" t="s">
        <v>8472</v>
      </c>
      <c r="AG76" s="3" t="s">
        <v>699</v>
      </c>
      <c r="AH76" s="3" t="s">
        <v>5278</v>
      </c>
      <c r="AI76" s="3" t="s">
        <v>8473</v>
      </c>
      <c r="AJ76" s="3" t="s">
        <v>8474</v>
      </c>
      <c r="AK76" s="3" t="s">
        <v>699</v>
      </c>
      <c r="AL76" s="3" t="s">
        <v>8475</v>
      </c>
      <c r="AN76"/>
    </row>
    <row r="77" spans="4:40" ht="14.5" x14ac:dyDescent="0.35">
      <c r="D77" s="3" t="str">
        <v>Urea Formaldehyde</v>
      </c>
      <c r="L77" s="3" t="s">
        <v>2015</v>
      </c>
      <c r="M77" s="3" t="s">
        <v>2103</v>
      </c>
      <c r="N77" s="3" t="s">
        <v>2103</v>
      </c>
      <c r="P77" s="3" t="s">
        <v>8490</v>
      </c>
      <c r="Y77" s="3" t="s">
        <v>5632</v>
      </c>
      <c r="Z77" s="3" t="s">
        <v>637</v>
      </c>
      <c r="AA77" s="3" t="s">
        <v>637</v>
      </c>
      <c r="AB77" s="3" t="s">
        <v>4024</v>
      </c>
      <c r="AC77" s="3" t="s">
        <v>8470</v>
      </c>
      <c r="AD77" s="3" t="s">
        <v>8471</v>
      </c>
      <c r="AE77" s="3" t="s">
        <v>699</v>
      </c>
      <c r="AF77" s="3" t="s">
        <v>8472</v>
      </c>
      <c r="AG77" s="3" t="s">
        <v>699</v>
      </c>
      <c r="AH77" s="3" t="s">
        <v>5278</v>
      </c>
      <c r="AI77" s="3" t="s">
        <v>8473</v>
      </c>
      <c r="AJ77" s="3" t="s">
        <v>8474</v>
      </c>
      <c r="AK77" s="3" t="s">
        <v>699</v>
      </c>
      <c r="AL77" s="3" t="s">
        <v>8475</v>
      </c>
      <c r="AN77"/>
    </row>
    <row r="78" spans="4:40" ht="14.5" x14ac:dyDescent="0.35">
      <c r="D78" s="3" t="str">
        <v>Urea Phosphate</v>
      </c>
      <c r="L78" s="3" t="s">
        <v>2015</v>
      </c>
      <c r="M78" s="3" t="s">
        <v>8493</v>
      </c>
      <c r="N78" s="3" t="s">
        <v>8493</v>
      </c>
      <c r="P78" s="3" t="s">
        <v>8494</v>
      </c>
      <c r="Y78" s="3" t="s">
        <v>5632</v>
      </c>
      <c r="Z78" s="3" t="s">
        <v>637</v>
      </c>
      <c r="AA78" s="3" t="s">
        <v>637</v>
      </c>
      <c r="AB78" s="3" t="s">
        <v>4024</v>
      </c>
      <c r="AC78" s="3" t="s">
        <v>8470</v>
      </c>
      <c r="AD78" s="3" t="s">
        <v>8471</v>
      </c>
      <c r="AE78" s="3" t="s">
        <v>699</v>
      </c>
      <c r="AF78" s="3" t="s">
        <v>8472</v>
      </c>
      <c r="AG78" s="3" t="s">
        <v>699</v>
      </c>
      <c r="AH78" s="3" t="s">
        <v>5278</v>
      </c>
      <c r="AI78" s="3" t="s">
        <v>8473</v>
      </c>
      <c r="AJ78" s="3" t="s">
        <v>8474</v>
      </c>
      <c r="AK78" s="3" t="s">
        <v>699</v>
      </c>
      <c r="AL78" s="3" t="s">
        <v>8475</v>
      </c>
      <c r="AN78"/>
    </row>
    <row r="79" spans="4:40" ht="14.5" x14ac:dyDescent="0.35">
      <c r="L79" s="3" t="s">
        <v>2015</v>
      </c>
      <c r="M79" s="3" t="s">
        <v>9473</v>
      </c>
      <c r="N79" s="3" t="s">
        <v>9473</v>
      </c>
      <c r="P79" s="3" t="s">
        <v>9474</v>
      </c>
      <c r="Y79" s="3" t="s">
        <v>5632</v>
      </c>
      <c r="Z79" s="3" t="s">
        <v>637</v>
      </c>
      <c r="AA79" s="3" t="s">
        <v>637</v>
      </c>
      <c r="AB79" s="3" t="s">
        <v>4024</v>
      </c>
      <c r="AC79" s="3" t="s">
        <v>8470</v>
      </c>
      <c r="AD79" s="3" t="s">
        <v>8471</v>
      </c>
      <c r="AE79" s="3" t="s">
        <v>699</v>
      </c>
      <c r="AF79" s="3" t="s">
        <v>8472</v>
      </c>
      <c r="AG79" s="3" t="s">
        <v>699</v>
      </c>
      <c r="AH79" s="3" t="s">
        <v>5278</v>
      </c>
      <c r="AI79" s="3" t="s">
        <v>8473</v>
      </c>
      <c r="AJ79" s="3" t="s">
        <v>8474</v>
      </c>
      <c r="AK79" s="3" t="s">
        <v>699</v>
      </c>
      <c r="AL79" s="3" t="s">
        <v>8475</v>
      </c>
      <c r="AN79"/>
    </row>
    <row r="80" spans="4:40" ht="14.5" x14ac:dyDescent="0.35">
      <c r="L80" s="3" t="s">
        <v>2015</v>
      </c>
      <c r="M80" s="3" t="s">
        <v>2109</v>
      </c>
      <c r="N80" s="3" t="s">
        <v>2109</v>
      </c>
      <c r="P80" s="3" t="s">
        <v>8491</v>
      </c>
      <c r="Y80" s="3" t="s">
        <v>5632</v>
      </c>
      <c r="Z80" s="3" t="s">
        <v>637</v>
      </c>
      <c r="AA80" s="3" t="s">
        <v>637</v>
      </c>
      <c r="AB80" s="3" t="s">
        <v>4024</v>
      </c>
      <c r="AC80" s="3" t="s">
        <v>8470</v>
      </c>
      <c r="AD80" s="3" t="s">
        <v>8471</v>
      </c>
      <c r="AE80" s="3" t="s">
        <v>699</v>
      </c>
      <c r="AF80" s="3" t="s">
        <v>8472</v>
      </c>
      <c r="AG80" s="3" t="s">
        <v>699</v>
      </c>
      <c r="AH80" s="3" t="s">
        <v>5278</v>
      </c>
      <c r="AI80" s="3" t="s">
        <v>8473</v>
      </c>
      <c r="AJ80" s="3" t="s">
        <v>8474</v>
      </c>
      <c r="AK80" s="3" t="s">
        <v>699</v>
      </c>
      <c r="AL80" s="3" t="s">
        <v>8475</v>
      </c>
      <c r="AN80"/>
    </row>
    <row r="81" spans="12:40" ht="14.5" x14ac:dyDescent="0.35">
      <c r="L81" s="3" t="s">
        <v>2015</v>
      </c>
      <c r="M81" s="3" t="s">
        <v>14501</v>
      </c>
      <c r="N81" s="3" t="s">
        <v>14501</v>
      </c>
      <c r="P81" s="3" t="s">
        <v>14502</v>
      </c>
      <c r="Y81" s="3" t="s">
        <v>5632</v>
      </c>
      <c r="Z81" s="3" t="s">
        <v>637</v>
      </c>
      <c r="AA81" s="3" t="s">
        <v>637</v>
      </c>
      <c r="AB81" s="3" t="s">
        <v>4024</v>
      </c>
      <c r="AC81" s="3" t="s">
        <v>8470</v>
      </c>
      <c r="AD81" s="3" t="s">
        <v>8471</v>
      </c>
      <c r="AE81" s="3" t="s">
        <v>699</v>
      </c>
      <c r="AF81" s="3" t="s">
        <v>8472</v>
      </c>
      <c r="AG81" s="3" t="s">
        <v>699</v>
      </c>
      <c r="AH81" s="3" t="s">
        <v>5278</v>
      </c>
      <c r="AI81" s="3" t="s">
        <v>8473</v>
      </c>
      <c r="AJ81" s="3" t="s">
        <v>8474</v>
      </c>
      <c r="AK81" s="3" t="s">
        <v>699</v>
      </c>
      <c r="AL81" s="3" t="s">
        <v>8475</v>
      </c>
      <c r="AN81"/>
    </row>
    <row r="82" spans="12:40" ht="14.5" x14ac:dyDescent="0.35">
      <c r="L82" s="3" t="s">
        <v>2015</v>
      </c>
      <c r="M82" s="3" t="s">
        <v>2115</v>
      </c>
      <c r="N82" s="3" t="s">
        <v>2115</v>
      </c>
      <c r="P82" s="3" t="s">
        <v>8492</v>
      </c>
      <c r="Y82" s="3" t="s">
        <v>5632</v>
      </c>
      <c r="Z82" s="3" t="s">
        <v>637</v>
      </c>
      <c r="AA82" s="3" t="s">
        <v>637</v>
      </c>
      <c r="AB82" s="3" t="s">
        <v>4024</v>
      </c>
      <c r="AC82" s="3" t="s">
        <v>8470</v>
      </c>
      <c r="AD82" s="3" t="s">
        <v>8471</v>
      </c>
      <c r="AE82" s="3" t="s">
        <v>699</v>
      </c>
      <c r="AF82" s="3" t="s">
        <v>8472</v>
      </c>
      <c r="AG82" s="3" t="s">
        <v>699</v>
      </c>
      <c r="AH82" s="3" t="s">
        <v>5278</v>
      </c>
      <c r="AI82" s="3" t="s">
        <v>8473</v>
      </c>
      <c r="AJ82" s="3" t="s">
        <v>8474</v>
      </c>
      <c r="AK82" s="3" t="s">
        <v>699</v>
      </c>
      <c r="AL82" s="3" t="s">
        <v>8475</v>
      </c>
      <c r="AN82"/>
    </row>
    <row r="83" spans="12:40" ht="14.5" x14ac:dyDescent="0.35">
      <c r="L83" s="3" t="s">
        <v>2015</v>
      </c>
      <c r="M83" s="3" t="s">
        <v>14503</v>
      </c>
      <c r="N83" s="3" t="s">
        <v>14503</v>
      </c>
      <c r="P83" s="3" t="s">
        <v>14504</v>
      </c>
      <c r="Y83" s="3" t="s">
        <v>5632</v>
      </c>
      <c r="Z83" s="3" t="s">
        <v>637</v>
      </c>
      <c r="AA83" s="3" t="s">
        <v>637</v>
      </c>
      <c r="AB83" s="3" t="s">
        <v>4024</v>
      </c>
      <c r="AC83" s="3" t="s">
        <v>8470</v>
      </c>
      <c r="AD83" s="3" t="s">
        <v>8471</v>
      </c>
      <c r="AE83" s="3" t="s">
        <v>699</v>
      </c>
      <c r="AF83" s="3" t="s">
        <v>8472</v>
      </c>
      <c r="AG83" s="3" t="s">
        <v>699</v>
      </c>
      <c r="AH83" s="3" t="s">
        <v>5278</v>
      </c>
      <c r="AI83" s="3" t="s">
        <v>8473</v>
      </c>
      <c r="AJ83" s="3" t="s">
        <v>8474</v>
      </c>
      <c r="AK83" s="3" t="s">
        <v>699</v>
      </c>
      <c r="AL83" s="3" t="s">
        <v>8475</v>
      </c>
      <c r="AN83"/>
    </row>
    <row r="84" spans="12:40" ht="14.5" x14ac:dyDescent="0.35">
      <c r="L84" s="3" t="s">
        <v>2015</v>
      </c>
      <c r="M84" s="3" t="s">
        <v>2123</v>
      </c>
      <c r="N84" s="3" t="s">
        <v>2123</v>
      </c>
      <c r="P84" s="3" t="s">
        <v>8495</v>
      </c>
      <c r="Y84" s="3" t="s">
        <v>5632</v>
      </c>
      <c r="Z84" s="3" t="s">
        <v>637</v>
      </c>
      <c r="AA84" s="3" t="s">
        <v>637</v>
      </c>
      <c r="AB84" s="3" t="s">
        <v>4024</v>
      </c>
      <c r="AC84" s="3" t="s">
        <v>8470</v>
      </c>
      <c r="AD84" s="3" t="s">
        <v>8471</v>
      </c>
      <c r="AE84" s="3" t="s">
        <v>699</v>
      </c>
      <c r="AF84" s="3" t="s">
        <v>8472</v>
      </c>
      <c r="AG84" s="3" t="s">
        <v>699</v>
      </c>
      <c r="AH84" s="3" t="s">
        <v>5278</v>
      </c>
      <c r="AI84" s="3" t="s">
        <v>8473</v>
      </c>
      <c r="AJ84" s="3" t="s">
        <v>8474</v>
      </c>
      <c r="AK84" s="3" t="s">
        <v>699</v>
      </c>
      <c r="AL84" s="3" t="s">
        <v>8475</v>
      </c>
      <c r="AN84"/>
    </row>
    <row r="85" spans="12:40" ht="14.5" x14ac:dyDescent="0.35">
      <c r="L85" s="3" t="s">
        <v>2015</v>
      </c>
      <c r="M85" s="3" t="s">
        <v>14505</v>
      </c>
      <c r="N85" s="3" t="s">
        <v>14505</v>
      </c>
      <c r="Y85" s="3" t="s">
        <v>5632</v>
      </c>
      <c r="Z85" s="3" t="s">
        <v>637</v>
      </c>
      <c r="AA85" s="3" t="s">
        <v>637</v>
      </c>
      <c r="AB85" s="3" t="s">
        <v>4024</v>
      </c>
      <c r="AC85" s="3" t="s">
        <v>8470</v>
      </c>
      <c r="AD85" s="3" t="s">
        <v>8471</v>
      </c>
      <c r="AE85" s="3" t="s">
        <v>699</v>
      </c>
      <c r="AF85" s="3" t="s">
        <v>8472</v>
      </c>
      <c r="AG85" s="3" t="s">
        <v>699</v>
      </c>
      <c r="AH85" s="3" t="s">
        <v>5278</v>
      </c>
      <c r="AI85" s="3" t="s">
        <v>8473</v>
      </c>
      <c r="AJ85" s="3" t="s">
        <v>8474</v>
      </c>
      <c r="AK85" s="3" t="s">
        <v>699</v>
      </c>
      <c r="AL85" s="3" t="s">
        <v>8475</v>
      </c>
      <c r="AN85"/>
    </row>
    <row r="86" spans="12:40" ht="14.5" x14ac:dyDescent="0.35">
      <c r="L86" s="3" t="s">
        <v>2015</v>
      </c>
      <c r="M86" s="3" t="s">
        <v>2130</v>
      </c>
      <c r="N86" s="3" t="s">
        <v>2130</v>
      </c>
      <c r="P86" s="3" t="s">
        <v>8496</v>
      </c>
      <c r="Y86" s="3" t="s">
        <v>5632</v>
      </c>
      <c r="Z86" s="3" t="s">
        <v>637</v>
      </c>
      <c r="AA86" s="3" t="s">
        <v>637</v>
      </c>
      <c r="AB86" s="3" t="s">
        <v>4024</v>
      </c>
      <c r="AC86" s="3" t="s">
        <v>8470</v>
      </c>
      <c r="AD86" s="3" t="s">
        <v>8471</v>
      </c>
      <c r="AE86" s="3" t="s">
        <v>699</v>
      </c>
      <c r="AF86" s="3" t="s">
        <v>8472</v>
      </c>
      <c r="AG86" s="3" t="s">
        <v>699</v>
      </c>
      <c r="AH86" s="3" t="s">
        <v>5278</v>
      </c>
      <c r="AI86" s="3" t="s">
        <v>8473</v>
      </c>
      <c r="AJ86" s="3" t="s">
        <v>8474</v>
      </c>
      <c r="AK86" s="3" t="s">
        <v>699</v>
      </c>
      <c r="AL86" s="3" t="s">
        <v>8475</v>
      </c>
      <c r="AN86"/>
    </row>
    <row r="87" spans="12:40" ht="14.5" x14ac:dyDescent="0.35">
      <c r="L87" s="3" t="s">
        <v>2015</v>
      </c>
      <c r="M87" s="3" t="s">
        <v>2068</v>
      </c>
      <c r="N87" s="3" t="s">
        <v>2068</v>
      </c>
      <c r="P87" s="3" t="s">
        <v>8497</v>
      </c>
      <c r="Y87" s="3" t="s">
        <v>5632</v>
      </c>
      <c r="Z87" s="3" t="s">
        <v>637</v>
      </c>
      <c r="AA87" s="3" t="s">
        <v>637</v>
      </c>
      <c r="AB87" s="3" t="s">
        <v>4024</v>
      </c>
      <c r="AC87" s="3" t="s">
        <v>8470</v>
      </c>
      <c r="AD87" s="3" t="s">
        <v>8471</v>
      </c>
      <c r="AE87" s="3" t="s">
        <v>699</v>
      </c>
      <c r="AF87" s="3" t="s">
        <v>8472</v>
      </c>
      <c r="AG87" s="3" t="s">
        <v>699</v>
      </c>
      <c r="AH87" s="3" t="s">
        <v>5278</v>
      </c>
      <c r="AI87" s="3" t="s">
        <v>8473</v>
      </c>
      <c r="AJ87" s="3" t="s">
        <v>8474</v>
      </c>
      <c r="AK87" s="3" t="s">
        <v>699</v>
      </c>
      <c r="AL87" s="3" t="s">
        <v>8475</v>
      </c>
      <c r="AN87"/>
    </row>
    <row r="88" spans="12:40" ht="14.5" x14ac:dyDescent="0.35">
      <c r="L88" s="3" t="s">
        <v>2015</v>
      </c>
      <c r="M88" s="3" t="s">
        <v>12252</v>
      </c>
      <c r="N88" s="3" t="s">
        <v>12252</v>
      </c>
      <c r="P88" s="3" t="s">
        <v>14506</v>
      </c>
      <c r="Y88" s="3" t="s">
        <v>5632</v>
      </c>
      <c r="Z88" s="3" t="s">
        <v>637</v>
      </c>
      <c r="AA88" s="3" t="s">
        <v>637</v>
      </c>
      <c r="AB88" s="3" t="s">
        <v>4024</v>
      </c>
      <c r="AC88" s="3" t="s">
        <v>8470</v>
      </c>
      <c r="AD88" s="3" t="s">
        <v>8471</v>
      </c>
      <c r="AE88" s="3" t="s">
        <v>699</v>
      </c>
      <c r="AF88" s="3" t="s">
        <v>8472</v>
      </c>
      <c r="AG88" s="3" t="s">
        <v>699</v>
      </c>
      <c r="AH88" s="3" t="s">
        <v>5278</v>
      </c>
      <c r="AI88" s="3" t="s">
        <v>8473</v>
      </c>
      <c r="AJ88" s="3" t="s">
        <v>8474</v>
      </c>
      <c r="AK88" s="3" t="s">
        <v>699</v>
      </c>
      <c r="AL88" s="3" t="s">
        <v>8475</v>
      </c>
      <c r="AN88"/>
    </row>
    <row r="89" spans="12:40" ht="14.5" x14ac:dyDescent="0.35">
      <c r="L89" s="3" t="s">
        <v>2015</v>
      </c>
      <c r="M89" s="3" t="s">
        <v>14507</v>
      </c>
      <c r="N89" s="3" t="s">
        <v>14507</v>
      </c>
      <c r="P89" s="3" t="s">
        <v>14508</v>
      </c>
      <c r="Y89" s="3" t="s">
        <v>5632</v>
      </c>
      <c r="Z89" s="3" t="s">
        <v>637</v>
      </c>
      <c r="AA89" s="3" t="s">
        <v>637</v>
      </c>
      <c r="AB89" s="3" t="s">
        <v>4024</v>
      </c>
      <c r="AC89" s="3" t="s">
        <v>8470</v>
      </c>
      <c r="AD89" s="3" t="s">
        <v>8471</v>
      </c>
      <c r="AE89" s="3" t="s">
        <v>699</v>
      </c>
      <c r="AF89" s="3" t="s">
        <v>8472</v>
      </c>
      <c r="AG89" s="3" t="s">
        <v>699</v>
      </c>
      <c r="AH89" s="3" t="s">
        <v>5278</v>
      </c>
      <c r="AI89" s="3" t="s">
        <v>8473</v>
      </c>
      <c r="AJ89" s="3" t="s">
        <v>8474</v>
      </c>
      <c r="AK89" s="3" t="s">
        <v>699</v>
      </c>
      <c r="AL89" s="3" t="s">
        <v>8475</v>
      </c>
      <c r="AN89"/>
    </row>
    <row r="90" spans="12:40" ht="14.5" x14ac:dyDescent="0.35">
      <c r="L90" s="3" t="s">
        <v>2015</v>
      </c>
      <c r="M90" s="3" t="s">
        <v>14509</v>
      </c>
      <c r="N90" s="3" t="s">
        <v>14509</v>
      </c>
      <c r="P90" s="3" t="s">
        <v>14510</v>
      </c>
      <c r="Y90" s="3" t="s">
        <v>5632</v>
      </c>
      <c r="Z90" s="3" t="s">
        <v>637</v>
      </c>
      <c r="AA90" s="3" t="s">
        <v>637</v>
      </c>
      <c r="AB90" s="3" t="s">
        <v>4024</v>
      </c>
      <c r="AC90" s="3" t="s">
        <v>8470</v>
      </c>
      <c r="AD90" s="3" t="s">
        <v>8471</v>
      </c>
      <c r="AE90" s="3" t="s">
        <v>699</v>
      </c>
      <c r="AF90" s="3" t="s">
        <v>8472</v>
      </c>
      <c r="AG90" s="3" t="s">
        <v>699</v>
      </c>
      <c r="AH90" s="3" t="s">
        <v>5278</v>
      </c>
      <c r="AI90" s="3" t="s">
        <v>8473</v>
      </c>
      <c r="AJ90" s="3" t="s">
        <v>8474</v>
      </c>
      <c r="AK90" s="3" t="s">
        <v>699</v>
      </c>
      <c r="AL90" s="3" t="s">
        <v>8475</v>
      </c>
      <c r="AN90"/>
    </row>
    <row r="91" spans="12:40" ht="14.5" x14ac:dyDescent="0.35">
      <c r="L91" s="3" t="s">
        <v>2015</v>
      </c>
      <c r="M91" s="3" t="s">
        <v>14511</v>
      </c>
      <c r="N91" s="3" t="s">
        <v>14511</v>
      </c>
      <c r="P91" s="3" t="s">
        <v>14512</v>
      </c>
      <c r="Y91" s="3" t="s">
        <v>5632</v>
      </c>
      <c r="Z91" s="3" t="s">
        <v>637</v>
      </c>
      <c r="AA91" s="3" t="s">
        <v>637</v>
      </c>
      <c r="AB91" s="3" t="s">
        <v>4024</v>
      </c>
      <c r="AC91" s="3" t="s">
        <v>8470</v>
      </c>
      <c r="AD91" s="3" t="s">
        <v>8471</v>
      </c>
      <c r="AE91" s="3" t="s">
        <v>699</v>
      </c>
      <c r="AF91" s="3" t="s">
        <v>8472</v>
      </c>
      <c r="AG91" s="3" t="s">
        <v>699</v>
      </c>
      <c r="AH91" s="3" t="s">
        <v>5278</v>
      </c>
      <c r="AI91" s="3" t="s">
        <v>8473</v>
      </c>
      <c r="AJ91" s="3" t="s">
        <v>8474</v>
      </c>
      <c r="AK91" s="3" t="s">
        <v>699</v>
      </c>
      <c r="AL91" s="3" t="s">
        <v>8475</v>
      </c>
      <c r="AN91"/>
    </row>
    <row r="92" spans="12:40" ht="14.5" x14ac:dyDescent="0.35">
      <c r="L92" s="3" t="s">
        <v>2015</v>
      </c>
      <c r="M92" s="3" t="s">
        <v>2141</v>
      </c>
      <c r="N92" s="3" t="s">
        <v>2141</v>
      </c>
      <c r="P92" s="3" t="s">
        <v>8498</v>
      </c>
      <c r="Y92" s="3" t="s">
        <v>5632</v>
      </c>
      <c r="Z92" s="3" t="s">
        <v>637</v>
      </c>
      <c r="AA92" s="3" t="s">
        <v>637</v>
      </c>
      <c r="AB92" s="3" t="s">
        <v>4024</v>
      </c>
      <c r="AC92" s="3" t="s">
        <v>8470</v>
      </c>
      <c r="AD92" s="3" t="s">
        <v>8471</v>
      </c>
      <c r="AE92" s="3" t="s">
        <v>699</v>
      </c>
      <c r="AF92" s="3" t="s">
        <v>8472</v>
      </c>
      <c r="AG92" s="3" t="s">
        <v>699</v>
      </c>
      <c r="AH92" s="3" t="s">
        <v>5278</v>
      </c>
      <c r="AI92" s="3" t="s">
        <v>8473</v>
      </c>
      <c r="AJ92" s="3" t="s">
        <v>8474</v>
      </c>
      <c r="AK92" s="3" t="s">
        <v>699</v>
      </c>
      <c r="AL92" s="3" t="s">
        <v>8475</v>
      </c>
      <c r="AN92"/>
    </row>
    <row r="93" spans="12:40" ht="14.5" x14ac:dyDescent="0.35">
      <c r="L93" s="3" t="s">
        <v>2015</v>
      </c>
      <c r="M93" s="3" t="s">
        <v>2145</v>
      </c>
      <c r="N93" s="3" t="s">
        <v>2145</v>
      </c>
      <c r="P93" s="3" t="s">
        <v>8499</v>
      </c>
      <c r="Y93" s="3" t="s">
        <v>5632</v>
      </c>
      <c r="Z93" s="3" t="s">
        <v>637</v>
      </c>
      <c r="AA93" s="3" t="s">
        <v>637</v>
      </c>
      <c r="AB93" s="3" t="s">
        <v>4024</v>
      </c>
      <c r="AC93" s="3" t="s">
        <v>8470</v>
      </c>
      <c r="AD93" s="3" t="s">
        <v>8471</v>
      </c>
      <c r="AE93" s="3" t="s">
        <v>699</v>
      </c>
      <c r="AF93" s="3" t="s">
        <v>8472</v>
      </c>
      <c r="AG93" s="3" t="s">
        <v>699</v>
      </c>
      <c r="AH93" s="3" t="s">
        <v>5278</v>
      </c>
      <c r="AI93" s="3" t="s">
        <v>8473</v>
      </c>
      <c r="AJ93" s="3" t="s">
        <v>8474</v>
      </c>
      <c r="AK93" s="3" t="s">
        <v>699</v>
      </c>
      <c r="AL93" s="3" t="s">
        <v>8475</v>
      </c>
      <c r="AN93"/>
    </row>
    <row r="94" spans="12:40" ht="14.5" x14ac:dyDescent="0.35">
      <c r="L94" s="3" t="s">
        <v>2015</v>
      </c>
      <c r="M94" s="3" t="s">
        <v>14513</v>
      </c>
      <c r="N94" s="3" t="s">
        <v>14513</v>
      </c>
      <c r="P94" s="3" t="s">
        <v>14514</v>
      </c>
      <c r="Y94" s="3" t="s">
        <v>5632</v>
      </c>
      <c r="Z94" s="3" t="s">
        <v>637</v>
      </c>
      <c r="AA94" s="3" t="s">
        <v>637</v>
      </c>
      <c r="AB94" s="3" t="s">
        <v>4024</v>
      </c>
      <c r="AC94" s="3" t="s">
        <v>8470</v>
      </c>
      <c r="AD94" s="3" t="s">
        <v>8471</v>
      </c>
      <c r="AE94" s="3" t="s">
        <v>699</v>
      </c>
      <c r="AF94" s="3" t="s">
        <v>8472</v>
      </c>
      <c r="AG94" s="3" t="s">
        <v>699</v>
      </c>
      <c r="AH94" s="3" t="s">
        <v>5278</v>
      </c>
      <c r="AI94" s="3" t="s">
        <v>8473</v>
      </c>
      <c r="AJ94" s="3" t="s">
        <v>8474</v>
      </c>
      <c r="AK94" s="3" t="s">
        <v>699</v>
      </c>
      <c r="AL94" s="3" t="s">
        <v>8475</v>
      </c>
      <c r="AN94"/>
    </row>
    <row r="95" spans="12:40" ht="14.5" x14ac:dyDescent="0.35">
      <c r="L95" s="3" t="s">
        <v>2015</v>
      </c>
      <c r="M95" s="3" t="s">
        <v>2150</v>
      </c>
      <c r="N95" s="3" t="s">
        <v>2150</v>
      </c>
      <c r="P95" s="3" t="s">
        <v>8500</v>
      </c>
      <c r="Y95" s="3" t="s">
        <v>5632</v>
      </c>
      <c r="Z95" s="3" t="s">
        <v>637</v>
      </c>
      <c r="AA95" s="3" t="s">
        <v>637</v>
      </c>
      <c r="AB95" s="3" t="s">
        <v>4024</v>
      </c>
      <c r="AC95" s="3" t="s">
        <v>8470</v>
      </c>
      <c r="AD95" s="3" t="s">
        <v>8471</v>
      </c>
      <c r="AE95" s="3" t="s">
        <v>699</v>
      </c>
      <c r="AF95" s="3" t="s">
        <v>8472</v>
      </c>
      <c r="AG95" s="3" t="s">
        <v>699</v>
      </c>
      <c r="AH95" s="3" t="s">
        <v>5278</v>
      </c>
      <c r="AI95" s="3" t="s">
        <v>8473</v>
      </c>
      <c r="AJ95" s="3" t="s">
        <v>8474</v>
      </c>
      <c r="AK95" s="3" t="s">
        <v>699</v>
      </c>
      <c r="AL95" s="3" t="s">
        <v>8475</v>
      </c>
      <c r="AN95"/>
    </row>
    <row r="96" spans="12:40" ht="14.5" x14ac:dyDescent="0.35">
      <c r="L96" s="3" t="s">
        <v>2015</v>
      </c>
      <c r="M96" s="3" t="s">
        <v>14515</v>
      </c>
      <c r="N96" s="3" t="s">
        <v>14515</v>
      </c>
      <c r="P96" s="3" t="s">
        <v>14516</v>
      </c>
      <c r="Y96" s="3" t="s">
        <v>5632</v>
      </c>
      <c r="Z96" s="3" t="s">
        <v>637</v>
      </c>
      <c r="AA96" s="3" t="s">
        <v>637</v>
      </c>
      <c r="AB96" s="3" t="s">
        <v>4024</v>
      </c>
      <c r="AC96" s="3" t="s">
        <v>8470</v>
      </c>
      <c r="AD96" s="3" t="s">
        <v>8471</v>
      </c>
      <c r="AE96" s="3" t="s">
        <v>699</v>
      </c>
      <c r="AF96" s="3" t="s">
        <v>8472</v>
      </c>
      <c r="AG96" s="3" t="s">
        <v>699</v>
      </c>
      <c r="AH96" s="3" t="s">
        <v>5278</v>
      </c>
      <c r="AI96" s="3" t="s">
        <v>8473</v>
      </c>
      <c r="AJ96" s="3" t="s">
        <v>8474</v>
      </c>
      <c r="AK96" s="3" t="s">
        <v>699</v>
      </c>
      <c r="AL96" s="3" t="s">
        <v>8475</v>
      </c>
      <c r="AN96"/>
    </row>
    <row r="97" spans="12:40" ht="14.5" x14ac:dyDescent="0.35">
      <c r="L97" s="3" t="s">
        <v>2015</v>
      </c>
      <c r="M97" s="3" t="s">
        <v>2153</v>
      </c>
      <c r="N97" s="3" t="s">
        <v>2153</v>
      </c>
      <c r="P97" s="3" t="s">
        <v>8501</v>
      </c>
      <c r="Y97" s="3" t="s">
        <v>5632</v>
      </c>
      <c r="Z97" s="3" t="s">
        <v>637</v>
      </c>
      <c r="AA97" s="3" t="s">
        <v>637</v>
      </c>
      <c r="AB97" s="3" t="s">
        <v>4024</v>
      </c>
      <c r="AC97" s="3" t="s">
        <v>8470</v>
      </c>
      <c r="AD97" s="3" t="s">
        <v>8471</v>
      </c>
      <c r="AE97" s="3" t="s">
        <v>699</v>
      </c>
      <c r="AF97" s="3" t="s">
        <v>8472</v>
      </c>
      <c r="AG97" s="3" t="s">
        <v>699</v>
      </c>
      <c r="AH97" s="3" t="s">
        <v>5278</v>
      </c>
      <c r="AI97" s="3" t="s">
        <v>8473</v>
      </c>
      <c r="AJ97" s="3" t="s">
        <v>8474</v>
      </c>
      <c r="AK97" s="3" t="s">
        <v>699</v>
      </c>
      <c r="AL97" s="3" t="s">
        <v>8475</v>
      </c>
      <c r="AN97"/>
    </row>
    <row r="98" spans="12:40" ht="14.5" x14ac:dyDescent="0.35">
      <c r="L98" s="3" t="s">
        <v>2015</v>
      </c>
      <c r="M98" s="3" t="s">
        <v>2156</v>
      </c>
      <c r="N98" s="3" t="s">
        <v>2156</v>
      </c>
      <c r="P98" s="3" t="s">
        <v>8502</v>
      </c>
      <c r="Y98" s="3" t="s">
        <v>5632</v>
      </c>
      <c r="Z98" s="3" t="s">
        <v>637</v>
      </c>
      <c r="AA98" s="3" t="s">
        <v>637</v>
      </c>
      <c r="AB98" s="3" t="s">
        <v>4024</v>
      </c>
      <c r="AC98" s="3" t="s">
        <v>8470</v>
      </c>
      <c r="AD98" s="3" t="s">
        <v>8471</v>
      </c>
      <c r="AE98" s="3" t="s">
        <v>699</v>
      </c>
      <c r="AF98" s="3" t="s">
        <v>8472</v>
      </c>
      <c r="AG98" s="3" t="s">
        <v>699</v>
      </c>
      <c r="AH98" s="3" t="s">
        <v>5278</v>
      </c>
      <c r="AI98" s="3" t="s">
        <v>8473</v>
      </c>
      <c r="AJ98" s="3" t="s">
        <v>8474</v>
      </c>
      <c r="AK98" s="3" t="s">
        <v>699</v>
      </c>
      <c r="AL98" s="3" t="s">
        <v>8475</v>
      </c>
      <c r="AN98"/>
    </row>
    <row r="99" spans="12:40" ht="14.5" x14ac:dyDescent="0.35">
      <c r="L99" s="3" t="s">
        <v>2015</v>
      </c>
      <c r="M99" s="3" t="s">
        <v>14517</v>
      </c>
      <c r="N99" s="3" t="s">
        <v>14517</v>
      </c>
      <c r="P99" s="3" t="s">
        <v>14518</v>
      </c>
      <c r="Y99" s="3" t="s">
        <v>5632</v>
      </c>
      <c r="Z99" s="3" t="s">
        <v>637</v>
      </c>
      <c r="AA99" s="3" t="s">
        <v>637</v>
      </c>
      <c r="AB99" s="3" t="s">
        <v>4024</v>
      </c>
      <c r="AC99" s="3" t="s">
        <v>8470</v>
      </c>
      <c r="AD99" s="3" t="s">
        <v>8471</v>
      </c>
      <c r="AE99" s="3" t="s">
        <v>699</v>
      </c>
      <c r="AF99" s="3" t="s">
        <v>8472</v>
      </c>
      <c r="AG99" s="3" t="s">
        <v>699</v>
      </c>
      <c r="AH99" s="3" t="s">
        <v>5278</v>
      </c>
      <c r="AI99" s="3" t="s">
        <v>8473</v>
      </c>
      <c r="AJ99" s="3" t="s">
        <v>8474</v>
      </c>
      <c r="AK99" s="3" t="s">
        <v>699</v>
      </c>
      <c r="AL99" s="3" t="s">
        <v>8475</v>
      </c>
      <c r="AN99"/>
    </row>
    <row r="100" spans="12:40" ht="14.5" x14ac:dyDescent="0.35">
      <c r="L100" s="3" t="s">
        <v>2015</v>
      </c>
      <c r="M100" s="3" t="s">
        <v>2148</v>
      </c>
      <c r="N100" s="3" t="s">
        <v>2148</v>
      </c>
      <c r="P100" s="3" t="s">
        <v>9475</v>
      </c>
      <c r="Y100" s="3" t="s">
        <v>5632</v>
      </c>
      <c r="Z100" s="3" t="s">
        <v>637</v>
      </c>
      <c r="AA100" s="3" t="s">
        <v>637</v>
      </c>
      <c r="AB100" s="3" t="s">
        <v>4024</v>
      </c>
      <c r="AC100" s="3" t="s">
        <v>8470</v>
      </c>
      <c r="AD100" s="3" t="s">
        <v>8471</v>
      </c>
      <c r="AE100" s="3" t="s">
        <v>699</v>
      </c>
      <c r="AF100" s="3" t="s">
        <v>8472</v>
      </c>
      <c r="AG100" s="3" t="s">
        <v>699</v>
      </c>
      <c r="AH100" s="3" t="s">
        <v>5278</v>
      </c>
      <c r="AI100" s="3" t="s">
        <v>8473</v>
      </c>
      <c r="AJ100" s="3" t="s">
        <v>8474</v>
      </c>
      <c r="AK100" s="3" t="s">
        <v>699</v>
      </c>
      <c r="AL100" s="3" t="s">
        <v>8475</v>
      </c>
      <c r="AN100"/>
    </row>
    <row r="101" spans="12:40" ht="14.5" x14ac:dyDescent="0.35">
      <c r="L101" s="3" t="s">
        <v>2015</v>
      </c>
      <c r="M101" s="3" t="s">
        <v>2161</v>
      </c>
      <c r="N101" s="3" t="s">
        <v>2161</v>
      </c>
      <c r="P101" s="3" t="s">
        <v>9476</v>
      </c>
      <c r="Y101" s="3" t="s">
        <v>5632</v>
      </c>
      <c r="Z101" s="3" t="s">
        <v>637</v>
      </c>
      <c r="AA101" s="3" t="s">
        <v>637</v>
      </c>
      <c r="AB101" s="3" t="s">
        <v>4024</v>
      </c>
      <c r="AC101" s="3" t="s">
        <v>8470</v>
      </c>
      <c r="AD101" s="3" t="s">
        <v>8471</v>
      </c>
      <c r="AE101" s="3" t="s">
        <v>699</v>
      </c>
      <c r="AF101" s="3" t="s">
        <v>8472</v>
      </c>
      <c r="AG101" s="3" t="s">
        <v>699</v>
      </c>
      <c r="AH101" s="3" t="s">
        <v>5278</v>
      </c>
      <c r="AI101" s="3" t="s">
        <v>8473</v>
      </c>
      <c r="AJ101" s="3" t="s">
        <v>8474</v>
      </c>
      <c r="AK101" s="3" t="s">
        <v>699</v>
      </c>
      <c r="AL101" s="3" t="s">
        <v>8475</v>
      </c>
      <c r="AN101"/>
    </row>
    <row r="102" spans="12:40" ht="14.5" x14ac:dyDescent="0.35">
      <c r="L102" s="3" t="s">
        <v>2015</v>
      </c>
      <c r="M102" s="3" t="s">
        <v>2164</v>
      </c>
      <c r="N102" s="3" t="s">
        <v>2164</v>
      </c>
      <c r="P102" s="3" t="s">
        <v>8503</v>
      </c>
      <c r="Y102" s="3" t="s">
        <v>5632</v>
      </c>
      <c r="Z102" s="3" t="s">
        <v>637</v>
      </c>
      <c r="AA102" s="3" t="s">
        <v>637</v>
      </c>
      <c r="AB102" s="3" t="s">
        <v>4024</v>
      </c>
      <c r="AC102" s="3" t="s">
        <v>8470</v>
      </c>
      <c r="AD102" s="3" t="s">
        <v>8471</v>
      </c>
      <c r="AE102" s="3" t="s">
        <v>699</v>
      </c>
      <c r="AF102" s="3" t="s">
        <v>8472</v>
      </c>
      <c r="AG102" s="3" t="s">
        <v>699</v>
      </c>
      <c r="AH102" s="3" t="s">
        <v>5278</v>
      </c>
      <c r="AI102" s="3" t="s">
        <v>8473</v>
      </c>
      <c r="AJ102" s="3" t="s">
        <v>8474</v>
      </c>
      <c r="AK102" s="3" t="s">
        <v>699</v>
      </c>
      <c r="AL102" s="3" t="s">
        <v>8475</v>
      </c>
      <c r="AN102"/>
    </row>
    <row r="103" spans="12:40" ht="14.5" x14ac:dyDescent="0.35">
      <c r="L103" s="3" t="s">
        <v>2015</v>
      </c>
      <c r="M103" s="3" t="s">
        <v>9477</v>
      </c>
      <c r="N103" s="3" t="s">
        <v>9477</v>
      </c>
      <c r="P103" s="3" t="s">
        <v>9478</v>
      </c>
      <c r="Y103" s="3" t="s">
        <v>5632</v>
      </c>
      <c r="Z103" s="3" t="s">
        <v>637</v>
      </c>
      <c r="AA103" s="3" t="s">
        <v>637</v>
      </c>
      <c r="AB103" s="3" t="s">
        <v>4024</v>
      </c>
      <c r="AC103" s="3" t="s">
        <v>8470</v>
      </c>
      <c r="AD103" s="3" t="s">
        <v>8471</v>
      </c>
      <c r="AE103" s="3" t="s">
        <v>699</v>
      </c>
      <c r="AF103" s="3" t="s">
        <v>8472</v>
      </c>
      <c r="AG103" s="3" t="s">
        <v>699</v>
      </c>
      <c r="AH103" s="3" t="s">
        <v>5278</v>
      </c>
      <c r="AI103" s="3" t="s">
        <v>8473</v>
      </c>
      <c r="AJ103" s="3" t="s">
        <v>8474</v>
      </c>
      <c r="AK103" s="3" t="s">
        <v>699</v>
      </c>
      <c r="AL103" s="3" t="s">
        <v>8475</v>
      </c>
      <c r="AN103"/>
    </row>
    <row r="104" spans="12:40" ht="14.5" x14ac:dyDescent="0.35">
      <c r="L104" s="3" t="s">
        <v>2016</v>
      </c>
      <c r="M104" s="3" t="s">
        <v>2026</v>
      </c>
      <c r="N104" s="3" t="s">
        <v>8308</v>
      </c>
      <c r="O104" s="3" t="s">
        <v>8309</v>
      </c>
      <c r="P104" s="3" t="s">
        <v>8310</v>
      </c>
      <c r="Q104" s="3" t="s">
        <v>689</v>
      </c>
      <c r="R104" s="3" t="s">
        <v>8311</v>
      </c>
      <c r="S104" s="3" t="s">
        <v>8312</v>
      </c>
      <c r="T104" s="3" t="s">
        <v>8313</v>
      </c>
      <c r="U104" s="3" t="s">
        <v>8313</v>
      </c>
      <c r="V104" s="3" t="s">
        <v>8313</v>
      </c>
      <c r="W104" s="3" t="s">
        <v>8313</v>
      </c>
      <c r="X104" s="3" t="s">
        <v>8313</v>
      </c>
      <c r="Y104" s="3" t="s">
        <v>5628</v>
      </c>
      <c r="Z104" s="3" t="s">
        <v>637</v>
      </c>
      <c r="AA104" s="3" t="s">
        <v>637</v>
      </c>
      <c r="AB104" s="3" t="s">
        <v>4024</v>
      </c>
      <c r="AC104" s="3" t="s">
        <v>8302</v>
      </c>
      <c r="AD104" s="3" t="s">
        <v>8303</v>
      </c>
      <c r="AE104" s="3" t="s">
        <v>699</v>
      </c>
      <c r="AF104" s="3" t="s">
        <v>8304</v>
      </c>
      <c r="AG104" s="3" t="s">
        <v>699</v>
      </c>
      <c r="AH104" s="3" t="s">
        <v>4754</v>
      </c>
      <c r="AI104" s="3" t="s">
        <v>8305</v>
      </c>
      <c r="AJ104" s="3" t="s">
        <v>8306</v>
      </c>
      <c r="AK104" s="3" t="s">
        <v>699</v>
      </c>
      <c r="AL104" s="3" t="s">
        <v>8307</v>
      </c>
      <c r="AN104"/>
    </row>
    <row r="105" spans="12:40" ht="14.5" x14ac:dyDescent="0.35">
      <c r="L105" s="3" t="s">
        <v>2016</v>
      </c>
      <c r="M105" s="3" t="s">
        <v>2047</v>
      </c>
      <c r="N105" s="3" t="s">
        <v>8314</v>
      </c>
      <c r="O105" s="3" t="s">
        <v>8315</v>
      </c>
      <c r="P105" s="3" t="s">
        <v>8316</v>
      </c>
      <c r="Q105" s="3" t="s">
        <v>689</v>
      </c>
      <c r="R105" s="3" t="s">
        <v>8317</v>
      </c>
      <c r="S105" s="3" t="s">
        <v>8318</v>
      </c>
      <c r="T105" s="3" t="s">
        <v>8313</v>
      </c>
      <c r="U105" s="3" t="s">
        <v>8313</v>
      </c>
      <c r="V105" s="3" t="s">
        <v>8313</v>
      </c>
      <c r="W105" s="3" t="s">
        <v>8313</v>
      </c>
      <c r="X105" s="3" t="s">
        <v>8313</v>
      </c>
      <c r="Y105" s="3" t="s">
        <v>5628</v>
      </c>
      <c r="Z105" s="3" t="s">
        <v>637</v>
      </c>
      <c r="AA105" s="3" t="s">
        <v>637</v>
      </c>
      <c r="AB105" s="3" t="s">
        <v>4024</v>
      </c>
      <c r="AC105" s="3" t="s">
        <v>8302</v>
      </c>
      <c r="AD105" s="3" t="s">
        <v>8303</v>
      </c>
      <c r="AE105" s="3" t="s">
        <v>699</v>
      </c>
      <c r="AF105" s="3" t="s">
        <v>8304</v>
      </c>
      <c r="AG105" s="3" t="s">
        <v>699</v>
      </c>
      <c r="AH105" s="3" t="s">
        <v>4754</v>
      </c>
      <c r="AI105" s="3" t="s">
        <v>8305</v>
      </c>
      <c r="AJ105" s="3" t="s">
        <v>8306</v>
      </c>
      <c r="AK105" s="3" t="s">
        <v>699</v>
      </c>
      <c r="AL105" s="3" t="s">
        <v>8307</v>
      </c>
      <c r="AN105"/>
    </row>
    <row r="106" spans="12:40" ht="14.5" x14ac:dyDescent="0.35">
      <c r="L106" s="3" t="s">
        <v>2016</v>
      </c>
      <c r="N106" s="3" t="s">
        <v>14519</v>
      </c>
      <c r="O106" s="3" t="s">
        <v>14520</v>
      </c>
      <c r="P106" s="3" t="s">
        <v>14521</v>
      </c>
      <c r="Q106" s="3" t="s">
        <v>699</v>
      </c>
      <c r="S106" s="3" t="s">
        <v>8323</v>
      </c>
      <c r="T106" s="3" t="s">
        <v>8354</v>
      </c>
      <c r="U106" s="3" t="s">
        <v>8313</v>
      </c>
      <c r="V106" s="3" t="s">
        <v>8313</v>
      </c>
      <c r="W106" s="3" t="s">
        <v>8313</v>
      </c>
      <c r="X106" s="3" t="s">
        <v>14522</v>
      </c>
      <c r="Y106" s="3" t="s">
        <v>5629</v>
      </c>
      <c r="Z106" s="3" t="s">
        <v>5628</v>
      </c>
      <c r="AA106" s="3" t="s">
        <v>637</v>
      </c>
      <c r="AB106" s="3" t="s">
        <v>4024</v>
      </c>
      <c r="AC106" s="3" t="s">
        <v>8302</v>
      </c>
      <c r="AD106" s="3" t="s">
        <v>8303</v>
      </c>
      <c r="AE106" s="3" t="s">
        <v>699</v>
      </c>
      <c r="AF106" s="3" t="s">
        <v>8304</v>
      </c>
      <c r="AG106" s="3" t="s">
        <v>699</v>
      </c>
      <c r="AH106" s="3" t="s">
        <v>4754</v>
      </c>
      <c r="AI106" s="3" t="s">
        <v>8305</v>
      </c>
      <c r="AJ106" s="3" t="s">
        <v>8306</v>
      </c>
      <c r="AK106" s="3" t="s">
        <v>699</v>
      </c>
      <c r="AL106" s="3" t="s">
        <v>8307</v>
      </c>
      <c r="AN106"/>
    </row>
    <row r="107" spans="12:40" ht="14.5" x14ac:dyDescent="0.35">
      <c r="L107" s="3" t="s">
        <v>2016</v>
      </c>
      <c r="M107" s="3" t="s">
        <v>2055</v>
      </c>
      <c r="N107" s="3" t="s">
        <v>8319</v>
      </c>
      <c r="O107" s="3" t="s">
        <v>8320</v>
      </c>
      <c r="P107" s="3" t="s">
        <v>8321</v>
      </c>
      <c r="Q107" s="3" t="s">
        <v>689</v>
      </c>
      <c r="R107" s="3" t="s">
        <v>8322</v>
      </c>
      <c r="S107" s="3" t="s">
        <v>8323</v>
      </c>
      <c r="T107" s="3" t="s">
        <v>8313</v>
      </c>
      <c r="U107" s="3" t="s">
        <v>8313</v>
      </c>
      <c r="V107" s="3" t="s">
        <v>8324</v>
      </c>
      <c r="W107" s="3" t="s">
        <v>8313</v>
      </c>
      <c r="X107" s="3" t="s">
        <v>8313</v>
      </c>
      <c r="Y107" s="3" t="s">
        <v>5628</v>
      </c>
      <c r="Z107" s="3" t="s">
        <v>637</v>
      </c>
      <c r="AA107" s="3" t="s">
        <v>637</v>
      </c>
      <c r="AB107" s="3" t="s">
        <v>4024</v>
      </c>
      <c r="AC107" s="3" t="s">
        <v>8302</v>
      </c>
      <c r="AD107" s="3" t="s">
        <v>8303</v>
      </c>
      <c r="AE107" s="3" t="s">
        <v>699</v>
      </c>
      <c r="AF107" s="3" t="s">
        <v>8304</v>
      </c>
      <c r="AG107" s="3" t="s">
        <v>699</v>
      </c>
      <c r="AH107" s="3" t="s">
        <v>4754</v>
      </c>
      <c r="AI107" s="3" t="s">
        <v>8305</v>
      </c>
      <c r="AJ107" s="3" t="s">
        <v>8306</v>
      </c>
      <c r="AK107" s="3" t="s">
        <v>699</v>
      </c>
      <c r="AL107" s="3" t="s">
        <v>8307</v>
      </c>
      <c r="AN107"/>
    </row>
    <row r="108" spans="12:40" ht="14.5" x14ac:dyDescent="0.35">
      <c r="L108" s="3" t="s">
        <v>2016</v>
      </c>
      <c r="M108" s="3" t="s">
        <v>2060</v>
      </c>
      <c r="N108" s="3" t="s">
        <v>8325</v>
      </c>
      <c r="O108" s="3" t="s">
        <v>8326</v>
      </c>
      <c r="P108" s="3" t="s">
        <v>8327</v>
      </c>
      <c r="Q108" s="3" t="s">
        <v>689</v>
      </c>
      <c r="R108" s="3" t="s">
        <v>8328</v>
      </c>
      <c r="S108" s="3" t="s">
        <v>8329</v>
      </c>
      <c r="T108" s="3" t="s">
        <v>8313</v>
      </c>
      <c r="U108" s="3" t="s">
        <v>8313</v>
      </c>
      <c r="V108" s="3" t="s">
        <v>8330</v>
      </c>
      <c r="W108" s="3" t="s">
        <v>8313</v>
      </c>
      <c r="X108" s="3" t="s">
        <v>8313</v>
      </c>
      <c r="Y108" s="3" t="s">
        <v>5628</v>
      </c>
      <c r="Z108" s="3" t="s">
        <v>637</v>
      </c>
      <c r="AA108" s="3" t="s">
        <v>637</v>
      </c>
      <c r="AB108" s="3" t="s">
        <v>4024</v>
      </c>
      <c r="AC108" s="3" t="s">
        <v>8302</v>
      </c>
      <c r="AD108" s="3" t="s">
        <v>8303</v>
      </c>
      <c r="AE108" s="3" t="s">
        <v>699</v>
      </c>
      <c r="AF108" s="3" t="s">
        <v>8304</v>
      </c>
      <c r="AG108" s="3" t="s">
        <v>699</v>
      </c>
      <c r="AH108" s="3" t="s">
        <v>4754</v>
      </c>
      <c r="AI108" s="3" t="s">
        <v>8305</v>
      </c>
      <c r="AJ108" s="3" t="s">
        <v>8306</v>
      </c>
      <c r="AK108" s="3" t="s">
        <v>699</v>
      </c>
      <c r="AL108" s="3" t="s">
        <v>8307</v>
      </c>
      <c r="AN108"/>
    </row>
    <row r="109" spans="12:40" ht="14.5" x14ac:dyDescent="0.35">
      <c r="L109" s="3" t="s">
        <v>2016</v>
      </c>
      <c r="N109" s="3" t="s">
        <v>9482</v>
      </c>
      <c r="O109" s="3" t="s">
        <v>5422</v>
      </c>
      <c r="P109" s="3" t="s">
        <v>9483</v>
      </c>
      <c r="S109" s="3" t="s">
        <v>8313</v>
      </c>
      <c r="T109" s="3" t="s">
        <v>8313</v>
      </c>
      <c r="U109" s="3" t="s">
        <v>8313</v>
      </c>
      <c r="V109" s="3" t="s">
        <v>8313</v>
      </c>
      <c r="W109" s="3" t="s">
        <v>8354</v>
      </c>
      <c r="X109" s="3" t="s">
        <v>8313</v>
      </c>
      <c r="Y109" s="3" t="s">
        <v>637</v>
      </c>
      <c r="Z109" s="3" t="s">
        <v>637</v>
      </c>
      <c r="AA109" s="3" t="s">
        <v>637</v>
      </c>
      <c r="AB109" s="3" t="s">
        <v>4024</v>
      </c>
      <c r="AC109" s="3" t="s">
        <v>8302</v>
      </c>
      <c r="AD109" s="3" t="s">
        <v>8303</v>
      </c>
      <c r="AE109" s="3" t="s">
        <v>699</v>
      </c>
      <c r="AF109" s="3" t="s">
        <v>8304</v>
      </c>
      <c r="AG109" s="3" t="s">
        <v>699</v>
      </c>
      <c r="AH109" s="3" t="s">
        <v>4754</v>
      </c>
      <c r="AI109" s="3" t="s">
        <v>8305</v>
      </c>
      <c r="AJ109" s="3" t="s">
        <v>8306</v>
      </c>
      <c r="AK109" s="3" t="s">
        <v>699</v>
      </c>
      <c r="AL109" s="3" t="s">
        <v>8307</v>
      </c>
      <c r="AN109"/>
    </row>
    <row r="110" spans="12:40" ht="14.5" x14ac:dyDescent="0.35">
      <c r="L110" s="3" t="s">
        <v>2016</v>
      </c>
      <c r="M110" s="3" t="s">
        <v>2082</v>
      </c>
      <c r="N110" s="3" t="s">
        <v>8331</v>
      </c>
      <c r="O110" s="3" t="s">
        <v>8332</v>
      </c>
      <c r="P110" s="3" t="s">
        <v>8333</v>
      </c>
      <c r="Q110" s="3" t="s">
        <v>689</v>
      </c>
      <c r="R110" s="3" t="s">
        <v>8334</v>
      </c>
      <c r="S110" s="3" t="s">
        <v>8335</v>
      </c>
      <c r="T110" s="3" t="s">
        <v>8313</v>
      </c>
      <c r="U110" s="3" t="s">
        <v>8313</v>
      </c>
      <c r="V110" s="3" t="s">
        <v>8313</v>
      </c>
      <c r="W110" s="3" t="s">
        <v>8336</v>
      </c>
      <c r="X110" s="3" t="s">
        <v>8313</v>
      </c>
      <c r="Y110" s="3" t="s">
        <v>5628</v>
      </c>
      <c r="Z110" s="3" t="s">
        <v>637</v>
      </c>
      <c r="AA110" s="3" t="s">
        <v>637</v>
      </c>
      <c r="AB110" s="3" t="s">
        <v>4024</v>
      </c>
      <c r="AC110" s="3" t="s">
        <v>8302</v>
      </c>
      <c r="AD110" s="3" t="s">
        <v>8303</v>
      </c>
      <c r="AE110" s="3" t="s">
        <v>699</v>
      </c>
      <c r="AF110" s="3" t="s">
        <v>8304</v>
      </c>
      <c r="AG110" s="3" t="s">
        <v>699</v>
      </c>
      <c r="AH110" s="3" t="s">
        <v>4754</v>
      </c>
      <c r="AI110" s="3" t="s">
        <v>8305</v>
      </c>
      <c r="AJ110" s="3" t="s">
        <v>8306</v>
      </c>
      <c r="AK110" s="3" t="s">
        <v>699</v>
      </c>
      <c r="AL110" s="3" t="s">
        <v>8307</v>
      </c>
      <c r="AN110"/>
    </row>
    <row r="111" spans="12:40" ht="14.5" x14ac:dyDescent="0.35">
      <c r="L111" s="3" t="s">
        <v>2016</v>
      </c>
      <c r="N111" s="3" t="s">
        <v>8835</v>
      </c>
      <c r="O111" s="3" t="s">
        <v>14523</v>
      </c>
      <c r="P111" s="3" t="s">
        <v>14524</v>
      </c>
      <c r="Q111" s="3" t="s">
        <v>699</v>
      </c>
      <c r="S111" s="3" t="s">
        <v>8313</v>
      </c>
      <c r="T111" s="3" t="s">
        <v>8313</v>
      </c>
      <c r="U111" s="3" t="s">
        <v>8313</v>
      </c>
      <c r="V111" s="3" t="s">
        <v>8313</v>
      </c>
      <c r="W111" s="3" t="s">
        <v>8354</v>
      </c>
      <c r="X111" s="3" t="s">
        <v>8313</v>
      </c>
      <c r="Y111" s="3" t="s">
        <v>7881</v>
      </c>
      <c r="Z111" s="3" t="s">
        <v>637</v>
      </c>
      <c r="AA111" s="3" t="s">
        <v>637</v>
      </c>
      <c r="AB111" s="3" t="s">
        <v>4024</v>
      </c>
      <c r="AC111" s="3" t="s">
        <v>8302</v>
      </c>
      <c r="AD111" s="3" t="s">
        <v>8303</v>
      </c>
      <c r="AE111" s="3" t="s">
        <v>699</v>
      </c>
      <c r="AF111" s="3" t="s">
        <v>8304</v>
      </c>
      <c r="AG111" s="3" t="s">
        <v>699</v>
      </c>
      <c r="AH111" s="3" t="s">
        <v>4754</v>
      </c>
      <c r="AI111" s="3" t="s">
        <v>8305</v>
      </c>
      <c r="AJ111" s="3" t="s">
        <v>8306</v>
      </c>
      <c r="AK111" s="3" t="s">
        <v>699</v>
      </c>
      <c r="AL111" s="3" t="s">
        <v>8307</v>
      </c>
      <c r="AN111"/>
    </row>
    <row r="112" spans="12:40" ht="14.5" x14ac:dyDescent="0.35">
      <c r="L112" s="3" t="s">
        <v>2016</v>
      </c>
      <c r="N112" s="3" t="s">
        <v>14525</v>
      </c>
      <c r="O112" s="3" t="s">
        <v>14526</v>
      </c>
      <c r="P112" s="3" t="s">
        <v>14527</v>
      </c>
      <c r="Q112" s="3" t="s">
        <v>699</v>
      </c>
      <c r="S112" s="3" t="s">
        <v>8313</v>
      </c>
      <c r="T112" s="3" t="s">
        <v>8313</v>
      </c>
      <c r="U112" s="3" t="s">
        <v>8313</v>
      </c>
      <c r="V112" s="3" t="s">
        <v>8313</v>
      </c>
      <c r="W112" s="3" t="s">
        <v>8354</v>
      </c>
      <c r="X112" s="3" t="s">
        <v>8313</v>
      </c>
      <c r="Y112" s="3" t="s">
        <v>7881</v>
      </c>
      <c r="Z112" s="3" t="s">
        <v>637</v>
      </c>
      <c r="AA112" s="3" t="s">
        <v>637</v>
      </c>
      <c r="AB112" s="3" t="s">
        <v>4024</v>
      </c>
      <c r="AC112" s="3" t="s">
        <v>8302</v>
      </c>
      <c r="AD112" s="3" t="s">
        <v>8303</v>
      </c>
      <c r="AE112" s="3" t="s">
        <v>699</v>
      </c>
      <c r="AF112" s="3" t="s">
        <v>8304</v>
      </c>
      <c r="AG112" s="3" t="s">
        <v>699</v>
      </c>
      <c r="AH112" s="3" t="s">
        <v>4754</v>
      </c>
      <c r="AI112" s="3" t="s">
        <v>8305</v>
      </c>
      <c r="AJ112" s="3" t="s">
        <v>8306</v>
      </c>
      <c r="AK112" s="3" t="s">
        <v>699</v>
      </c>
      <c r="AL112" s="3" t="s">
        <v>8307</v>
      </c>
      <c r="AN112"/>
    </row>
    <row r="113" spans="12:40" ht="14.5" x14ac:dyDescent="0.35">
      <c r="L113" s="3" t="s">
        <v>2016</v>
      </c>
      <c r="N113" s="3" t="s">
        <v>14528</v>
      </c>
      <c r="O113" s="3" t="s">
        <v>14529</v>
      </c>
      <c r="P113" s="3" t="s">
        <v>14530</v>
      </c>
      <c r="Q113" s="3" t="s">
        <v>699</v>
      </c>
      <c r="S113" s="3" t="s">
        <v>8354</v>
      </c>
      <c r="T113" s="3" t="s">
        <v>8313</v>
      </c>
      <c r="U113" s="3" t="s">
        <v>8313</v>
      </c>
      <c r="V113" s="3" t="s">
        <v>8313</v>
      </c>
      <c r="W113" s="3" t="s">
        <v>8354</v>
      </c>
      <c r="X113" s="3" t="s">
        <v>8313</v>
      </c>
      <c r="Y113" s="3" t="s">
        <v>5628</v>
      </c>
      <c r="Z113" s="3" t="s">
        <v>637</v>
      </c>
      <c r="AA113" s="3" t="s">
        <v>637</v>
      </c>
      <c r="AB113" s="3" t="s">
        <v>4024</v>
      </c>
      <c r="AC113" s="3" t="s">
        <v>8302</v>
      </c>
      <c r="AD113" s="3" t="s">
        <v>8303</v>
      </c>
      <c r="AE113" s="3" t="s">
        <v>699</v>
      </c>
      <c r="AF113" s="3" t="s">
        <v>8304</v>
      </c>
      <c r="AG113" s="3" t="s">
        <v>699</v>
      </c>
      <c r="AH113" s="3" t="s">
        <v>4754</v>
      </c>
      <c r="AI113" s="3" t="s">
        <v>8305</v>
      </c>
      <c r="AJ113" s="3" t="s">
        <v>8306</v>
      </c>
      <c r="AK113" s="3" t="s">
        <v>699</v>
      </c>
      <c r="AL113" s="3" t="s">
        <v>8307</v>
      </c>
      <c r="AN113"/>
    </row>
    <row r="114" spans="12:40" ht="14.5" x14ac:dyDescent="0.35">
      <c r="L114" s="3" t="s">
        <v>2016</v>
      </c>
      <c r="N114" s="3" t="s">
        <v>14531</v>
      </c>
      <c r="O114" s="3" t="s">
        <v>14532</v>
      </c>
      <c r="P114" s="3" t="s">
        <v>14533</v>
      </c>
      <c r="Q114" s="3" t="s">
        <v>699</v>
      </c>
      <c r="S114" s="3" t="s">
        <v>8313</v>
      </c>
      <c r="T114" s="3" t="s">
        <v>8354</v>
      </c>
      <c r="U114" s="3" t="s">
        <v>8313</v>
      </c>
      <c r="V114" s="3" t="s">
        <v>8313</v>
      </c>
      <c r="W114" s="3" t="s">
        <v>8354</v>
      </c>
      <c r="X114" s="3" t="s">
        <v>8313</v>
      </c>
      <c r="Y114" s="3" t="s">
        <v>5629</v>
      </c>
      <c r="Z114" s="3" t="s">
        <v>637</v>
      </c>
      <c r="AA114" s="3" t="s">
        <v>637</v>
      </c>
      <c r="AB114" s="3" t="s">
        <v>4024</v>
      </c>
      <c r="AC114" s="3" t="s">
        <v>8302</v>
      </c>
      <c r="AD114" s="3" t="s">
        <v>8303</v>
      </c>
      <c r="AE114" s="3" t="s">
        <v>699</v>
      </c>
      <c r="AF114" s="3" t="s">
        <v>8304</v>
      </c>
      <c r="AG114" s="3" t="s">
        <v>699</v>
      </c>
      <c r="AH114" s="3" t="s">
        <v>4754</v>
      </c>
      <c r="AI114" s="3" t="s">
        <v>8305</v>
      </c>
      <c r="AJ114" s="3" t="s">
        <v>8306</v>
      </c>
      <c r="AK114" s="3" t="s">
        <v>699</v>
      </c>
      <c r="AL114" s="3" t="s">
        <v>8307</v>
      </c>
      <c r="AN114"/>
    </row>
    <row r="115" spans="12:40" ht="14.5" x14ac:dyDescent="0.35">
      <c r="L115" s="3" t="s">
        <v>2016</v>
      </c>
      <c r="M115" s="3" t="s">
        <v>2089</v>
      </c>
      <c r="N115" s="3" t="s">
        <v>8337</v>
      </c>
      <c r="O115" s="3" t="s">
        <v>8338</v>
      </c>
      <c r="P115" s="3" t="s">
        <v>8339</v>
      </c>
      <c r="Q115" s="3" t="s">
        <v>689</v>
      </c>
      <c r="R115" s="3" t="s">
        <v>8340</v>
      </c>
      <c r="S115" s="3" t="s">
        <v>8313</v>
      </c>
      <c r="T115" s="3" t="s">
        <v>8313</v>
      </c>
      <c r="U115" s="3" t="s">
        <v>8313</v>
      </c>
      <c r="V115" s="3" t="s">
        <v>8341</v>
      </c>
      <c r="W115" s="3" t="s">
        <v>8342</v>
      </c>
      <c r="X115" s="3" t="s">
        <v>8313</v>
      </c>
      <c r="Y115" s="3" t="s">
        <v>637</v>
      </c>
      <c r="Z115" s="3" t="s">
        <v>637</v>
      </c>
      <c r="AA115" s="3" t="s">
        <v>637</v>
      </c>
      <c r="AB115" s="3" t="s">
        <v>4024</v>
      </c>
      <c r="AC115" s="3" t="s">
        <v>8302</v>
      </c>
      <c r="AD115" s="3" t="s">
        <v>8303</v>
      </c>
      <c r="AE115" s="3" t="s">
        <v>699</v>
      </c>
      <c r="AF115" s="3" t="s">
        <v>8304</v>
      </c>
      <c r="AG115" s="3" t="s">
        <v>699</v>
      </c>
      <c r="AH115" s="3" t="s">
        <v>4754</v>
      </c>
      <c r="AI115" s="3" t="s">
        <v>8305</v>
      </c>
      <c r="AJ115" s="3" t="s">
        <v>8306</v>
      </c>
      <c r="AK115" s="3" t="s">
        <v>699</v>
      </c>
      <c r="AL115" s="3" t="s">
        <v>8307</v>
      </c>
      <c r="AN115"/>
    </row>
    <row r="116" spans="12:40" ht="14.5" x14ac:dyDescent="0.35">
      <c r="L116" s="3" t="s">
        <v>2016</v>
      </c>
      <c r="M116" s="3" t="s">
        <v>2097</v>
      </c>
      <c r="N116" s="3" t="s">
        <v>8343</v>
      </c>
      <c r="O116" s="3" t="s">
        <v>8344</v>
      </c>
      <c r="P116" s="3" t="s">
        <v>8345</v>
      </c>
      <c r="Q116" s="3" t="s">
        <v>689</v>
      </c>
      <c r="R116" s="3" t="s">
        <v>8346</v>
      </c>
      <c r="S116" s="3" t="s">
        <v>8313</v>
      </c>
      <c r="T116" s="3" t="s">
        <v>8347</v>
      </c>
      <c r="U116" s="3" t="s">
        <v>8313</v>
      </c>
      <c r="V116" s="3" t="s">
        <v>8348</v>
      </c>
      <c r="W116" s="3" t="s">
        <v>8349</v>
      </c>
      <c r="X116" s="3" t="s">
        <v>8313</v>
      </c>
      <c r="Y116" s="3" t="s">
        <v>5629</v>
      </c>
      <c r="Z116" s="3" t="s">
        <v>637</v>
      </c>
      <c r="AA116" s="3" t="s">
        <v>637</v>
      </c>
      <c r="AB116" s="3" t="s">
        <v>4024</v>
      </c>
      <c r="AC116" s="3" t="s">
        <v>8302</v>
      </c>
      <c r="AD116" s="3" t="s">
        <v>8303</v>
      </c>
      <c r="AE116" s="3" t="s">
        <v>699</v>
      </c>
      <c r="AF116" s="3" t="s">
        <v>8304</v>
      </c>
      <c r="AG116" s="3" t="s">
        <v>699</v>
      </c>
      <c r="AH116" s="3" t="s">
        <v>4754</v>
      </c>
      <c r="AI116" s="3" t="s">
        <v>8305</v>
      </c>
      <c r="AJ116" s="3" t="s">
        <v>8306</v>
      </c>
      <c r="AK116" s="3" t="s">
        <v>699</v>
      </c>
      <c r="AL116" s="3" t="s">
        <v>8307</v>
      </c>
      <c r="AN116"/>
    </row>
    <row r="117" spans="12:40" ht="14.5" x14ac:dyDescent="0.35">
      <c r="L117" s="3" t="s">
        <v>2016</v>
      </c>
      <c r="N117" s="3" t="s">
        <v>14534</v>
      </c>
      <c r="P117" s="3" t="s">
        <v>14535</v>
      </c>
      <c r="Q117" s="3" t="s">
        <v>699</v>
      </c>
      <c r="S117" s="3" t="s">
        <v>8348</v>
      </c>
      <c r="T117" s="3" t="s">
        <v>8351</v>
      </c>
      <c r="U117" s="3" t="s">
        <v>8348</v>
      </c>
      <c r="V117" s="3" t="s">
        <v>8313</v>
      </c>
      <c r="W117" s="3" t="s">
        <v>8313</v>
      </c>
      <c r="X117" s="3" t="s">
        <v>8313</v>
      </c>
      <c r="Y117" s="3" t="s">
        <v>5629</v>
      </c>
      <c r="Z117" s="3" t="s">
        <v>5627</v>
      </c>
      <c r="AA117" s="3" t="s">
        <v>5628</v>
      </c>
      <c r="AB117" s="3" t="s">
        <v>4024</v>
      </c>
      <c r="AC117" s="3" t="s">
        <v>8302</v>
      </c>
      <c r="AD117" s="3" t="s">
        <v>8303</v>
      </c>
      <c r="AE117" s="3" t="s">
        <v>699</v>
      </c>
      <c r="AF117" s="3" t="s">
        <v>8304</v>
      </c>
      <c r="AG117" s="3" t="s">
        <v>699</v>
      </c>
      <c r="AH117" s="3" t="s">
        <v>4754</v>
      </c>
      <c r="AI117" s="3" t="s">
        <v>8305</v>
      </c>
      <c r="AJ117" s="3" t="s">
        <v>8306</v>
      </c>
      <c r="AK117" s="3" t="s">
        <v>699</v>
      </c>
      <c r="AL117" s="3" t="s">
        <v>8307</v>
      </c>
      <c r="AN117"/>
    </row>
    <row r="118" spans="12:40" ht="14.5" x14ac:dyDescent="0.35">
      <c r="L118" s="3" t="s">
        <v>2016</v>
      </c>
      <c r="M118" s="3" t="s">
        <v>2104</v>
      </c>
      <c r="N118" s="3" t="s">
        <v>2104</v>
      </c>
      <c r="P118" s="3" t="s">
        <v>8350</v>
      </c>
      <c r="Q118" s="3" t="s">
        <v>689</v>
      </c>
      <c r="S118" s="3" t="s">
        <v>8348</v>
      </c>
      <c r="T118" s="3" t="s">
        <v>8351</v>
      </c>
      <c r="U118" s="3" t="s">
        <v>8348</v>
      </c>
      <c r="V118" s="3" t="s">
        <v>8313</v>
      </c>
      <c r="W118" s="3" t="s">
        <v>8313</v>
      </c>
      <c r="X118" s="3" t="s">
        <v>8313</v>
      </c>
      <c r="Y118" s="3" t="s">
        <v>5629</v>
      </c>
      <c r="Z118" s="3" t="s">
        <v>5627</v>
      </c>
      <c r="AA118" s="3" t="s">
        <v>5628</v>
      </c>
      <c r="AB118" s="3" t="s">
        <v>4024</v>
      </c>
      <c r="AC118" s="3" t="s">
        <v>8302</v>
      </c>
      <c r="AD118" s="3" t="s">
        <v>8303</v>
      </c>
      <c r="AE118" s="3" t="s">
        <v>699</v>
      </c>
      <c r="AF118" s="3" t="s">
        <v>8304</v>
      </c>
      <c r="AG118" s="3" t="s">
        <v>699</v>
      </c>
      <c r="AH118" s="3" t="s">
        <v>4754</v>
      </c>
      <c r="AI118" s="3" t="s">
        <v>8305</v>
      </c>
      <c r="AJ118" s="3" t="s">
        <v>8306</v>
      </c>
      <c r="AK118" s="3" t="s">
        <v>699</v>
      </c>
      <c r="AL118" s="3" t="s">
        <v>8307</v>
      </c>
      <c r="AN118"/>
    </row>
    <row r="119" spans="12:40" ht="14.5" x14ac:dyDescent="0.35">
      <c r="L119" s="3" t="s">
        <v>2016</v>
      </c>
      <c r="M119" s="3" t="s">
        <v>8352</v>
      </c>
      <c r="N119" s="3" t="s">
        <v>8352</v>
      </c>
      <c r="P119" s="3" t="s">
        <v>8353</v>
      </c>
      <c r="Q119" s="3" t="s">
        <v>689</v>
      </c>
      <c r="S119" s="3" t="s">
        <v>8354</v>
      </c>
      <c r="T119" s="3" t="s">
        <v>8354</v>
      </c>
      <c r="U119" s="3" t="s">
        <v>8354</v>
      </c>
      <c r="V119" s="3" t="s">
        <v>8313</v>
      </c>
      <c r="W119" s="3" t="s">
        <v>8313</v>
      </c>
      <c r="X119" s="3" t="s">
        <v>8313</v>
      </c>
      <c r="Y119" s="3" t="s">
        <v>5629</v>
      </c>
      <c r="Z119" s="3" t="s">
        <v>5627</v>
      </c>
      <c r="AA119" s="3" t="s">
        <v>5628</v>
      </c>
      <c r="AB119" s="3" t="s">
        <v>4024</v>
      </c>
      <c r="AC119" s="3" t="s">
        <v>8302</v>
      </c>
      <c r="AD119" s="3" t="s">
        <v>8303</v>
      </c>
      <c r="AE119" s="3" t="s">
        <v>699</v>
      </c>
      <c r="AF119" s="3" t="s">
        <v>8304</v>
      </c>
      <c r="AG119" s="3" t="s">
        <v>699</v>
      </c>
      <c r="AH119" s="3" t="s">
        <v>4754</v>
      </c>
      <c r="AI119" s="3" t="s">
        <v>8305</v>
      </c>
      <c r="AJ119" s="3" t="s">
        <v>8306</v>
      </c>
      <c r="AK119" s="3" t="s">
        <v>699</v>
      </c>
      <c r="AL119" s="3" t="s">
        <v>8307</v>
      </c>
      <c r="AN119"/>
    </row>
    <row r="120" spans="12:40" ht="14.5" x14ac:dyDescent="0.35">
      <c r="L120" s="3" t="s">
        <v>2016</v>
      </c>
      <c r="M120" s="3" t="s">
        <v>8355</v>
      </c>
      <c r="N120" s="3" t="s">
        <v>8355</v>
      </c>
      <c r="P120" s="3" t="s">
        <v>8356</v>
      </c>
      <c r="Q120" s="3" t="s">
        <v>689</v>
      </c>
      <c r="S120" s="3" t="s">
        <v>8354</v>
      </c>
      <c r="T120" s="3" t="s">
        <v>8354</v>
      </c>
      <c r="U120" s="3" t="s">
        <v>8354</v>
      </c>
      <c r="V120" s="3" t="s">
        <v>8313</v>
      </c>
      <c r="W120" s="3" t="s">
        <v>8313</v>
      </c>
      <c r="X120" s="3" t="s">
        <v>8313</v>
      </c>
      <c r="Y120" s="3" t="s">
        <v>5627</v>
      </c>
      <c r="Z120" s="3" t="s">
        <v>5629</v>
      </c>
      <c r="AA120" s="3" t="s">
        <v>5628</v>
      </c>
      <c r="AB120" s="3" t="s">
        <v>4024</v>
      </c>
      <c r="AC120" s="3" t="s">
        <v>8302</v>
      </c>
      <c r="AD120" s="3" t="s">
        <v>8303</v>
      </c>
      <c r="AE120" s="3" t="s">
        <v>699</v>
      </c>
      <c r="AF120" s="3" t="s">
        <v>8304</v>
      </c>
      <c r="AG120" s="3" t="s">
        <v>699</v>
      </c>
      <c r="AH120" s="3" t="s">
        <v>4754</v>
      </c>
      <c r="AI120" s="3" t="s">
        <v>8305</v>
      </c>
      <c r="AJ120" s="3" t="s">
        <v>8306</v>
      </c>
      <c r="AK120" s="3" t="s">
        <v>699</v>
      </c>
      <c r="AL120" s="3" t="s">
        <v>8307</v>
      </c>
      <c r="AN120"/>
    </row>
    <row r="121" spans="12:40" ht="14.5" x14ac:dyDescent="0.35">
      <c r="L121" s="3" t="s">
        <v>2016</v>
      </c>
      <c r="M121" s="3" t="s">
        <v>2116</v>
      </c>
      <c r="N121" s="3" t="s">
        <v>8357</v>
      </c>
      <c r="O121" s="3" t="s">
        <v>8358</v>
      </c>
      <c r="P121" s="3" t="s">
        <v>8359</v>
      </c>
      <c r="Q121" s="3" t="s">
        <v>689</v>
      </c>
      <c r="R121" s="3" t="s">
        <v>8360</v>
      </c>
      <c r="S121" s="3" t="s">
        <v>8361</v>
      </c>
      <c r="T121" s="3" t="s">
        <v>8362</v>
      </c>
      <c r="U121" s="3" t="s">
        <v>8313</v>
      </c>
      <c r="V121" s="3" t="s">
        <v>8313</v>
      </c>
      <c r="W121" s="3" t="s">
        <v>8313</v>
      </c>
      <c r="X121" s="3" t="s">
        <v>8313</v>
      </c>
      <c r="Y121" s="3" t="s">
        <v>5629</v>
      </c>
      <c r="Z121" s="3" t="s">
        <v>5628</v>
      </c>
      <c r="AA121" s="3" t="s">
        <v>637</v>
      </c>
      <c r="AB121" s="3" t="s">
        <v>4024</v>
      </c>
      <c r="AC121" s="3" t="s">
        <v>8302</v>
      </c>
      <c r="AD121" s="3" t="s">
        <v>8303</v>
      </c>
      <c r="AE121" s="3" t="s">
        <v>699</v>
      </c>
      <c r="AF121" s="3" t="s">
        <v>8304</v>
      </c>
      <c r="AG121" s="3" t="s">
        <v>699</v>
      </c>
      <c r="AH121" s="3" t="s">
        <v>4754</v>
      </c>
      <c r="AI121" s="3" t="s">
        <v>8305</v>
      </c>
      <c r="AJ121" s="3" t="s">
        <v>8306</v>
      </c>
      <c r="AK121" s="3" t="s">
        <v>699</v>
      </c>
      <c r="AL121" s="3" t="s">
        <v>8307</v>
      </c>
      <c r="AN121"/>
    </row>
    <row r="122" spans="12:40" ht="14.5" x14ac:dyDescent="0.35">
      <c r="L122" s="3" t="s">
        <v>2016</v>
      </c>
      <c r="N122" s="3" t="s">
        <v>14536</v>
      </c>
      <c r="O122" s="3" t="s">
        <v>14537</v>
      </c>
      <c r="P122" s="3" t="s">
        <v>14538</v>
      </c>
      <c r="Q122" s="3" t="s">
        <v>699</v>
      </c>
      <c r="S122" s="3" t="s">
        <v>8313</v>
      </c>
      <c r="T122" s="3" t="s">
        <v>8349</v>
      </c>
      <c r="U122" s="3" t="s">
        <v>8313</v>
      </c>
      <c r="V122" s="3" t="s">
        <v>8313</v>
      </c>
      <c r="W122" s="3" t="s">
        <v>8354</v>
      </c>
      <c r="X122" s="3" t="s">
        <v>8313</v>
      </c>
      <c r="Y122" s="3" t="s">
        <v>5629</v>
      </c>
      <c r="Z122" s="3" t="s">
        <v>637</v>
      </c>
      <c r="AA122" s="3" t="s">
        <v>637</v>
      </c>
      <c r="AB122" s="3" t="s">
        <v>4024</v>
      </c>
      <c r="AC122" s="3" t="s">
        <v>8302</v>
      </c>
      <c r="AD122" s="3" t="s">
        <v>8303</v>
      </c>
      <c r="AE122" s="3" t="s">
        <v>699</v>
      </c>
      <c r="AF122" s="3" t="s">
        <v>8304</v>
      </c>
      <c r="AG122" s="3" t="s">
        <v>699</v>
      </c>
      <c r="AH122" s="3" t="s">
        <v>4754</v>
      </c>
      <c r="AI122" s="3" t="s">
        <v>8305</v>
      </c>
      <c r="AJ122" s="3" t="s">
        <v>8306</v>
      </c>
      <c r="AK122" s="3" t="s">
        <v>699</v>
      </c>
      <c r="AL122" s="3" t="s">
        <v>8307</v>
      </c>
      <c r="AN122"/>
    </row>
    <row r="123" spans="12:40" ht="14.5" x14ac:dyDescent="0.35">
      <c r="L123" s="3" t="s">
        <v>2016</v>
      </c>
      <c r="M123" s="3" t="s">
        <v>2131</v>
      </c>
      <c r="N123" s="3" t="s">
        <v>2131</v>
      </c>
      <c r="P123" s="3" t="s">
        <v>8363</v>
      </c>
      <c r="Q123" s="3" t="s">
        <v>689</v>
      </c>
      <c r="R123" s="3" t="s">
        <v>8364</v>
      </c>
      <c r="Y123" s="3" t="s">
        <v>5627</v>
      </c>
      <c r="Z123" s="3" t="s">
        <v>637</v>
      </c>
      <c r="AA123" s="3" t="s">
        <v>637</v>
      </c>
      <c r="AB123" s="3" t="s">
        <v>4024</v>
      </c>
      <c r="AC123" s="3" t="s">
        <v>8302</v>
      </c>
      <c r="AD123" s="3" t="s">
        <v>8303</v>
      </c>
      <c r="AE123" s="3" t="s">
        <v>699</v>
      </c>
      <c r="AF123" s="3" t="s">
        <v>8304</v>
      </c>
      <c r="AG123" s="3" t="s">
        <v>699</v>
      </c>
      <c r="AH123" s="3" t="s">
        <v>4754</v>
      </c>
      <c r="AI123" s="3" t="s">
        <v>8305</v>
      </c>
      <c r="AJ123" s="3" t="s">
        <v>8306</v>
      </c>
      <c r="AK123" s="3" t="s">
        <v>699</v>
      </c>
      <c r="AL123" s="3" t="s">
        <v>8307</v>
      </c>
      <c r="AN123"/>
    </row>
    <row r="124" spans="12:40" ht="14.5" x14ac:dyDescent="0.35">
      <c r="L124" s="3" t="s">
        <v>2016</v>
      </c>
      <c r="N124" s="3" t="s">
        <v>14539</v>
      </c>
      <c r="P124" s="3" t="s">
        <v>14540</v>
      </c>
      <c r="Q124" s="3" t="s">
        <v>699</v>
      </c>
      <c r="X124" s="3" t="s">
        <v>8313</v>
      </c>
      <c r="AB124" s="3" t="s">
        <v>4024</v>
      </c>
      <c r="AC124" s="3" t="s">
        <v>8302</v>
      </c>
      <c r="AD124" s="3" t="s">
        <v>8303</v>
      </c>
      <c r="AE124" s="3" t="s">
        <v>699</v>
      </c>
      <c r="AF124" s="3" t="s">
        <v>8304</v>
      </c>
      <c r="AG124" s="3" t="s">
        <v>699</v>
      </c>
      <c r="AH124" s="3" t="s">
        <v>4754</v>
      </c>
      <c r="AI124" s="3" t="s">
        <v>8305</v>
      </c>
      <c r="AJ124" s="3" t="s">
        <v>8306</v>
      </c>
      <c r="AK124" s="3" t="s">
        <v>699</v>
      </c>
      <c r="AL124" s="3" t="s">
        <v>8307</v>
      </c>
      <c r="AN124"/>
    </row>
    <row r="125" spans="12:40" ht="14.5" x14ac:dyDescent="0.35">
      <c r="L125" s="3" t="s">
        <v>2016</v>
      </c>
      <c r="N125" s="3" t="s">
        <v>14541</v>
      </c>
      <c r="X125" s="3" t="s">
        <v>8313</v>
      </c>
      <c r="AB125" s="3" t="s">
        <v>4024</v>
      </c>
      <c r="AC125" s="3" t="s">
        <v>8302</v>
      </c>
      <c r="AD125" s="3" t="s">
        <v>8303</v>
      </c>
      <c r="AE125" s="3" t="s">
        <v>699</v>
      </c>
      <c r="AF125" s="3" t="s">
        <v>8304</v>
      </c>
      <c r="AG125" s="3" t="s">
        <v>699</v>
      </c>
      <c r="AH125" s="3" t="s">
        <v>4754</v>
      </c>
      <c r="AI125" s="3" t="s">
        <v>8305</v>
      </c>
      <c r="AJ125" s="3" t="s">
        <v>8306</v>
      </c>
      <c r="AK125" s="3" t="s">
        <v>699</v>
      </c>
      <c r="AL125" s="3" t="s">
        <v>8307</v>
      </c>
      <c r="AN125"/>
    </row>
    <row r="126" spans="12:40" ht="14.5" x14ac:dyDescent="0.35">
      <c r="L126" s="3" t="s">
        <v>2016</v>
      </c>
      <c r="M126" s="3" t="s">
        <v>2137</v>
      </c>
      <c r="N126" s="3" t="s">
        <v>3396</v>
      </c>
      <c r="O126" s="3" t="s">
        <v>8365</v>
      </c>
      <c r="P126" s="3" t="s">
        <v>8366</v>
      </c>
      <c r="Q126" s="3" t="s">
        <v>689</v>
      </c>
      <c r="R126" s="3" t="s">
        <v>8367</v>
      </c>
      <c r="S126" s="3" t="s">
        <v>8313</v>
      </c>
      <c r="T126" s="3" t="s">
        <v>8313</v>
      </c>
      <c r="U126" s="3" t="s">
        <v>8313</v>
      </c>
      <c r="V126" s="3" t="s">
        <v>8368</v>
      </c>
      <c r="W126" s="3" t="s">
        <v>8369</v>
      </c>
      <c r="X126" s="3" t="s">
        <v>8313</v>
      </c>
      <c r="Y126" s="3" t="s">
        <v>637</v>
      </c>
      <c r="Z126" s="3" t="s">
        <v>637</v>
      </c>
      <c r="AA126" s="3" t="s">
        <v>637</v>
      </c>
      <c r="AB126" s="3" t="s">
        <v>4024</v>
      </c>
      <c r="AC126" s="3" t="s">
        <v>8302</v>
      </c>
      <c r="AD126" s="3" t="s">
        <v>9131</v>
      </c>
      <c r="AE126" s="3" t="s">
        <v>699</v>
      </c>
      <c r="AF126" s="3" t="s">
        <v>8304</v>
      </c>
      <c r="AG126" s="3" t="s">
        <v>699</v>
      </c>
      <c r="AH126" s="3" t="s">
        <v>4754</v>
      </c>
      <c r="AI126" s="3" t="s">
        <v>8305</v>
      </c>
      <c r="AJ126" s="3" t="s">
        <v>9132</v>
      </c>
      <c r="AK126" s="3" t="s">
        <v>699</v>
      </c>
      <c r="AL126" s="3" t="s">
        <v>8307</v>
      </c>
      <c r="AN126"/>
    </row>
    <row r="127" spans="12:40" ht="14.5" x14ac:dyDescent="0.35">
      <c r="L127" s="3" t="s">
        <v>2016</v>
      </c>
      <c r="M127" s="3" t="s">
        <v>2142</v>
      </c>
      <c r="N127" s="3" t="s">
        <v>2142</v>
      </c>
      <c r="S127" s="3" t="s">
        <v>8313</v>
      </c>
      <c r="T127" s="3" t="s">
        <v>8313</v>
      </c>
      <c r="U127" s="3" t="s">
        <v>8354</v>
      </c>
      <c r="V127" s="3" t="s">
        <v>8313</v>
      </c>
      <c r="W127" s="3" t="s">
        <v>8313</v>
      </c>
      <c r="X127" s="3" t="s">
        <v>8313</v>
      </c>
      <c r="Y127" s="3" t="s">
        <v>5627</v>
      </c>
      <c r="Z127" s="3" t="s">
        <v>637</v>
      </c>
      <c r="AA127" s="3" t="s">
        <v>637</v>
      </c>
      <c r="AB127" s="3" t="s">
        <v>4024</v>
      </c>
      <c r="AC127" s="3" t="s">
        <v>8302</v>
      </c>
      <c r="AD127" s="3" t="s">
        <v>8303</v>
      </c>
      <c r="AE127" s="3" t="s">
        <v>699</v>
      </c>
      <c r="AF127" s="3" t="s">
        <v>8304</v>
      </c>
      <c r="AG127" s="3" t="s">
        <v>699</v>
      </c>
      <c r="AH127" s="3" t="s">
        <v>4754</v>
      </c>
      <c r="AI127" s="3" t="s">
        <v>8305</v>
      </c>
      <c r="AJ127" s="3" t="s">
        <v>8306</v>
      </c>
      <c r="AK127" s="3" t="s">
        <v>699</v>
      </c>
      <c r="AL127" s="3" t="s">
        <v>8307</v>
      </c>
      <c r="AN127"/>
    </row>
    <row r="128" spans="12:40" ht="14.5" x14ac:dyDescent="0.35">
      <c r="L128" s="3" t="s">
        <v>2016</v>
      </c>
      <c r="M128" s="3" t="s">
        <v>2146</v>
      </c>
      <c r="N128" s="3" t="s">
        <v>2146</v>
      </c>
      <c r="S128" s="3" t="s">
        <v>8313</v>
      </c>
      <c r="T128" s="3" t="s">
        <v>8313</v>
      </c>
      <c r="U128" s="3" t="s">
        <v>8354</v>
      </c>
      <c r="V128" s="3" t="s">
        <v>8313</v>
      </c>
      <c r="W128" s="3" t="s">
        <v>8313</v>
      </c>
      <c r="X128" s="3" t="s">
        <v>8313</v>
      </c>
      <c r="Y128" s="3" t="s">
        <v>5627</v>
      </c>
      <c r="Z128" s="3" t="s">
        <v>637</v>
      </c>
      <c r="AA128" s="3" t="s">
        <v>637</v>
      </c>
      <c r="AB128" s="3" t="s">
        <v>4024</v>
      </c>
      <c r="AC128" s="3" t="s">
        <v>8302</v>
      </c>
      <c r="AD128" s="3" t="s">
        <v>8303</v>
      </c>
      <c r="AE128" s="3" t="s">
        <v>699</v>
      </c>
      <c r="AF128" s="3" t="s">
        <v>8304</v>
      </c>
      <c r="AG128" s="3" t="s">
        <v>699</v>
      </c>
      <c r="AH128" s="3" t="s">
        <v>4754</v>
      </c>
      <c r="AI128" s="3" t="s">
        <v>8305</v>
      </c>
      <c r="AJ128" s="3" t="s">
        <v>8306</v>
      </c>
      <c r="AK128" s="3" t="s">
        <v>699</v>
      </c>
      <c r="AL128" s="3" t="s">
        <v>8307</v>
      </c>
      <c r="AN128"/>
    </row>
    <row r="129" spans="12:40" ht="14.5" x14ac:dyDescent="0.35">
      <c r="L129" s="3" t="s">
        <v>2016</v>
      </c>
      <c r="M129" s="3" t="s">
        <v>2151</v>
      </c>
      <c r="N129" s="3" t="s">
        <v>8370</v>
      </c>
      <c r="P129" s="3" t="s">
        <v>8371</v>
      </c>
      <c r="Q129" s="3" t="s">
        <v>689</v>
      </c>
      <c r="S129" s="3" t="s">
        <v>8313</v>
      </c>
      <c r="T129" s="3" t="s">
        <v>8313</v>
      </c>
      <c r="U129" s="3" t="s">
        <v>8372</v>
      </c>
      <c r="V129" s="3" t="s">
        <v>8313</v>
      </c>
      <c r="W129" s="3" t="s">
        <v>8313</v>
      </c>
      <c r="X129" s="3" t="s">
        <v>8313</v>
      </c>
      <c r="Y129" s="3" t="s">
        <v>5627</v>
      </c>
      <c r="Z129" s="3" t="s">
        <v>637</v>
      </c>
      <c r="AA129" s="3" t="s">
        <v>637</v>
      </c>
      <c r="AB129" s="3" t="s">
        <v>4024</v>
      </c>
      <c r="AC129" s="3" t="s">
        <v>8302</v>
      </c>
      <c r="AD129" s="3" t="s">
        <v>8303</v>
      </c>
      <c r="AE129" s="3" t="s">
        <v>699</v>
      </c>
      <c r="AF129" s="3" t="s">
        <v>8304</v>
      </c>
      <c r="AG129" s="3" t="s">
        <v>699</v>
      </c>
      <c r="AH129" s="3" t="s">
        <v>4754</v>
      </c>
      <c r="AI129" s="3" t="s">
        <v>8305</v>
      </c>
      <c r="AJ129" s="3" t="s">
        <v>8306</v>
      </c>
      <c r="AK129" s="3" t="s">
        <v>699</v>
      </c>
      <c r="AL129" s="3" t="s">
        <v>8307</v>
      </c>
      <c r="AN129"/>
    </row>
    <row r="130" spans="12:40" ht="14.5" x14ac:dyDescent="0.35">
      <c r="L130" s="3" t="s">
        <v>2016</v>
      </c>
      <c r="N130" s="3" t="s">
        <v>9479</v>
      </c>
      <c r="O130" s="3" t="s">
        <v>9480</v>
      </c>
      <c r="P130" s="3" t="s">
        <v>9481</v>
      </c>
      <c r="S130" s="3" t="s">
        <v>8354</v>
      </c>
      <c r="T130" s="3" t="s">
        <v>8313</v>
      </c>
      <c r="U130" s="3" t="s">
        <v>8313</v>
      </c>
      <c r="V130" s="3" t="s">
        <v>8313</v>
      </c>
      <c r="W130" s="3" t="s">
        <v>8354</v>
      </c>
      <c r="X130" s="3" t="s">
        <v>8313</v>
      </c>
      <c r="Y130" s="3" t="s">
        <v>5628</v>
      </c>
      <c r="Z130" s="3" t="s">
        <v>637</v>
      </c>
      <c r="AA130" s="3" t="s">
        <v>637</v>
      </c>
      <c r="AB130" s="3" t="s">
        <v>4024</v>
      </c>
      <c r="AC130" s="3" t="s">
        <v>8302</v>
      </c>
      <c r="AD130" s="3" t="s">
        <v>8303</v>
      </c>
      <c r="AE130" s="3" t="s">
        <v>699</v>
      </c>
      <c r="AF130" s="3" t="s">
        <v>8304</v>
      </c>
      <c r="AG130" s="3" t="s">
        <v>699</v>
      </c>
      <c r="AH130" s="3" t="s">
        <v>4754</v>
      </c>
      <c r="AI130" s="3" t="s">
        <v>8305</v>
      </c>
      <c r="AJ130" s="3" t="s">
        <v>8306</v>
      </c>
      <c r="AK130" s="3" t="s">
        <v>699</v>
      </c>
      <c r="AL130" s="3" t="s">
        <v>8307</v>
      </c>
      <c r="AN130"/>
    </row>
    <row r="131" spans="12:40" ht="14.5" x14ac:dyDescent="0.35">
      <c r="L131" s="3" t="s">
        <v>2016</v>
      </c>
      <c r="N131" s="3" t="s">
        <v>14542</v>
      </c>
      <c r="P131" s="3" t="s">
        <v>14543</v>
      </c>
      <c r="Q131" s="3" t="s">
        <v>699</v>
      </c>
      <c r="S131" s="3" t="s">
        <v>8313</v>
      </c>
      <c r="T131" s="3" t="s">
        <v>8354</v>
      </c>
      <c r="U131" s="3" t="s">
        <v>8313</v>
      </c>
      <c r="V131" s="3" t="s">
        <v>8313</v>
      </c>
      <c r="W131" s="3" t="s">
        <v>8313</v>
      </c>
      <c r="X131" s="3" t="s">
        <v>8354</v>
      </c>
      <c r="Y131" s="3" t="s">
        <v>5629</v>
      </c>
      <c r="Z131" s="3" t="s">
        <v>637</v>
      </c>
      <c r="AA131" s="3" t="s">
        <v>637</v>
      </c>
      <c r="AB131" s="3" t="s">
        <v>4024</v>
      </c>
      <c r="AC131" s="3" t="s">
        <v>8302</v>
      </c>
      <c r="AD131" s="3" t="s">
        <v>8303</v>
      </c>
      <c r="AE131" s="3" t="s">
        <v>699</v>
      </c>
      <c r="AF131" s="3" t="s">
        <v>8304</v>
      </c>
      <c r="AG131" s="3" t="s">
        <v>699</v>
      </c>
      <c r="AH131" s="3" t="s">
        <v>4754</v>
      </c>
      <c r="AI131" s="3" t="s">
        <v>8305</v>
      </c>
      <c r="AJ131" s="3" t="s">
        <v>8306</v>
      </c>
      <c r="AK131" s="3" t="s">
        <v>699</v>
      </c>
      <c r="AL131" s="3" t="s">
        <v>8307</v>
      </c>
      <c r="AN131"/>
    </row>
    <row r="132" spans="12:40" ht="14.5" x14ac:dyDescent="0.35">
      <c r="L132" s="3" t="s">
        <v>2016</v>
      </c>
      <c r="N132" s="3" t="s">
        <v>14544</v>
      </c>
      <c r="P132" s="3" t="s">
        <v>14545</v>
      </c>
      <c r="Q132" s="3" t="s">
        <v>699</v>
      </c>
      <c r="X132" s="3" t="s">
        <v>8313</v>
      </c>
      <c r="AB132" s="3" t="s">
        <v>4024</v>
      </c>
      <c r="AC132" s="3" t="s">
        <v>8302</v>
      </c>
      <c r="AD132" s="3" t="s">
        <v>8303</v>
      </c>
      <c r="AE132" s="3" t="s">
        <v>699</v>
      </c>
      <c r="AF132" s="3" t="s">
        <v>8304</v>
      </c>
      <c r="AG132" s="3" t="s">
        <v>699</v>
      </c>
      <c r="AH132" s="3" t="s">
        <v>4754</v>
      </c>
      <c r="AI132" s="3" t="s">
        <v>8305</v>
      </c>
      <c r="AJ132" s="3" t="s">
        <v>8306</v>
      </c>
      <c r="AK132" s="3" t="s">
        <v>699</v>
      </c>
      <c r="AL132" s="3" t="s">
        <v>8307</v>
      </c>
      <c r="AN132"/>
    </row>
    <row r="133" spans="12:40" ht="14.5" x14ac:dyDescent="0.35">
      <c r="L133" s="3" t="s">
        <v>2016</v>
      </c>
      <c r="N133" s="3" t="s">
        <v>14546</v>
      </c>
      <c r="P133" s="3" t="s">
        <v>14547</v>
      </c>
      <c r="Q133" s="3" t="s">
        <v>699</v>
      </c>
      <c r="S133" s="3" t="s">
        <v>8377</v>
      </c>
      <c r="T133" s="3" t="s">
        <v>8378</v>
      </c>
      <c r="U133" s="3" t="s">
        <v>8313</v>
      </c>
      <c r="V133" s="3" t="s">
        <v>8313</v>
      </c>
      <c r="W133" s="3" t="s">
        <v>8313</v>
      </c>
      <c r="X133" s="3" t="s">
        <v>8313</v>
      </c>
      <c r="Y133" s="3" t="s">
        <v>5628</v>
      </c>
      <c r="Z133" s="3" t="s">
        <v>5629</v>
      </c>
      <c r="AA133" s="3" t="s">
        <v>637</v>
      </c>
      <c r="AB133" s="3" t="s">
        <v>4024</v>
      </c>
      <c r="AC133" s="3" t="s">
        <v>8302</v>
      </c>
      <c r="AD133" s="3" t="s">
        <v>8303</v>
      </c>
      <c r="AE133" s="3" t="s">
        <v>699</v>
      </c>
      <c r="AF133" s="3" t="s">
        <v>8304</v>
      </c>
      <c r="AG133" s="3" t="s">
        <v>699</v>
      </c>
      <c r="AH133" s="3" t="s">
        <v>4754</v>
      </c>
      <c r="AI133" s="3" t="s">
        <v>8305</v>
      </c>
      <c r="AJ133" s="3" t="s">
        <v>8306</v>
      </c>
      <c r="AK133" s="3" t="s">
        <v>699</v>
      </c>
      <c r="AL133" s="3" t="s">
        <v>8307</v>
      </c>
      <c r="AN133"/>
    </row>
    <row r="134" spans="12:40" ht="14.5" x14ac:dyDescent="0.35">
      <c r="L134" s="3" t="s">
        <v>2016</v>
      </c>
      <c r="M134" s="3" t="s">
        <v>2154</v>
      </c>
      <c r="N134" s="3" t="s">
        <v>8373</v>
      </c>
      <c r="O134" s="3" t="s">
        <v>8374</v>
      </c>
      <c r="P134" s="3" t="s">
        <v>8375</v>
      </c>
      <c r="Q134" s="3" t="s">
        <v>689</v>
      </c>
      <c r="R134" s="3" t="s">
        <v>8376</v>
      </c>
      <c r="S134" s="3" t="s">
        <v>8377</v>
      </c>
      <c r="T134" s="3" t="s">
        <v>8378</v>
      </c>
      <c r="U134" s="3" t="s">
        <v>8313</v>
      </c>
      <c r="V134" s="3" t="s">
        <v>8313</v>
      </c>
      <c r="W134" s="3" t="s">
        <v>8313</v>
      </c>
      <c r="X134" s="3" t="s">
        <v>8313</v>
      </c>
      <c r="Y134" s="3" t="s">
        <v>5629</v>
      </c>
      <c r="Z134" s="3" t="s">
        <v>5628</v>
      </c>
      <c r="AA134" s="3" t="s">
        <v>637</v>
      </c>
      <c r="AB134" s="3" t="s">
        <v>4024</v>
      </c>
      <c r="AC134" s="3" t="s">
        <v>8302</v>
      </c>
      <c r="AD134" s="3" t="s">
        <v>8303</v>
      </c>
      <c r="AE134" s="3" t="s">
        <v>699</v>
      </c>
      <c r="AF134" s="3" t="s">
        <v>8304</v>
      </c>
      <c r="AG134" s="3" t="s">
        <v>699</v>
      </c>
      <c r="AH134" s="3" t="s">
        <v>4754</v>
      </c>
      <c r="AI134" s="3" t="s">
        <v>8305</v>
      </c>
      <c r="AJ134" s="3" t="s">
        <v>8306</v>
      </c>
      <c r="AK134" s="3" t="s">
        <v>699</v>
      </c>
      <c r="AL134" s="3" t="s">
        <v>8307</v>
      </c>
      <c r="AN134"/>
    </row>
    <row r="135" spans="12:40" ht="14.5" x14ac:dyDescent="0.35">
      <c r="L135" s="3" t="s">
        <v>2016</v>
      </c>
      <c r="N135" s="3" t="s">
        <v>12598</v>
      </c>
      <c r="O135" s="3" t="s">
        <v>14548</v>
      </c>
      <c r="P135" s="3" t="s">
        <v>14549</v>
      </c>
      <c r="Q135" s="3" t="s">
        <v>699</v>
      </c>
      <c r="S135" s="3" t="s">
        <v>8313</v>
      </c>
      <c r="T135" s="3" t="s">
        <v>8354</v>
      </c>
      <c r="U135" s="3" t="s">
        <v>8313</v>
      </c>
      <c r="V135" s="3" t="s">
        <v>8313</v>
      </c>
      <c r="W135" s="3" t="s">
        <v>8354</v>
      </c>
      <c r="X135" s="3" t="s">
        <v>8313</v>
      </c>
      <c r="Y135" s="3" t="s">
        <v>5629</v>
      </c>
      <c r="Z135" s="3" t="s">
        <v>637</v>
      </c>
      <c r="AA135" s="3" t="s">
        <v>637</v>
      </c>
      <c r="AB135" s="3" t="s">
        <v>4024</v>
      </c>
      <c r="AC135" s="3" t="s">
        <v>8302</v>
      </c>
      <c r="AD135" s="3" t="s">
        <v>8303</v>
      </c>
      <c r="AE135" s="3" t="s">
        <v>699</v>
      </c>
      <c r="AF135" s="3" t="s">
        <v>8304</v>
      </c>
      <c r="AG135" s="3" t="s">
        <v>699</v>
      </c>
      <c r="AH135" s="3" t="s">
        <v>4754</v>
      </c>
      <c r="AI135" s="3" t="s">
        <v>8305</v>
      </c>
      <c r="AJ135" s="3" t="s">
        <v>8306</v>
      </c>
      <c r="AK135" s="3" t="s">
        <v>699</v>
      </c>
      <c r="AL135" s="3" t="s">
        <v>8307</v>
      </c>
      <c r="AN135"/>
    </row>
    <row r="136" spans="12:40" ht="14.5" x14ac:dyDescent="0.35">
      <c r="L136" s="3" t="s">
        <v>2016</v>
      </c>
      <c r="M136" s="3" t="s">
        <v>8379</v>
      </c>
      <c r="N136" s="3" t="s">
        <v>8380</v>
      </c>
      <c r="O136" s="3" t="s">
        <v>8381</v>
      </c>
      <c r="P136" s="3" t="s">
        <v>8382</v>
      </c>
      <c r="Q136" s="3" t="s">
        <v>689</v>
      </c>
      <c r="R136" s="3" t="s">
        <v>8383</v>
      </c>
      <c r="S136" s="3" t="s">
        <v>8313</v>
      </c>
      <c r="T136" s="3" t="s">
        <v>8384</v>
      </c>
      <c r="U136" s="3" t="s">
        <v>8385</v>
      </c>
      <c r="V136" s="3" t="s">
        <v>8313</v>
      </c>
      <c r="W136" s="3" t="s">
        <v>8313</v>
      </c>
      <c r="X136" s="3" t="s">
        <v>8313</v>
      </c>
      <c r="Y136" s="3" t="s">
        <v>5629</v>
      </c>
      <c r="Z136" s="3" t="s">
        <v>5627</v>
      </c>
      <c r="AA136" s="3" t="s">
        <v>637</v>
      </c>
      <c r="AB136" s="3" t="s">
        <v>4024</v>
      </c>
      <c r="AC136" s="3" t="s">
        <v>8302</v>
      </c>
      <c r="AD136" s="3" t="s">
        <v>8303</v>
      </c>
      <c r="AE136" s="3" t="s">
        <v>699</v>
      </c>
      <c r="AF136" s="3" t="s">
        <v>8304</v>
      </c>
      <c r="AG136" s="3" t="s">
        <v>699</v>
      </c>
      <c r="AH136" s="3" t="s">
        <v>4754</v>
      </c>
      <c r="AI136" s="3" t="s">
        <v>8305</v>
      </c>
      <c r="AJ136" s="3" t="s">
        <v>8306</v>
      </c>
      <c r="AK136" s="3" t="s">
        <v>699</v>
      </c>
      <c r="AL136" s="3" t="s">
        <v>8307</v>
      </c>
      <c r="AN136"/>
    </row>
    <row r="137" spans="12:40" ht="14.5" x14ac:dyDescent="0.35">
      <c r="L137" s="3" t="s">
        <v>2016</v>
      </c>
      <c r="N137" s="3" t="s">
        <v>8828</v>
      </c>
      <c r="O137" s="3" t="s">
        <v>8829</v>
      </c>
      <c r="P137" s="3" t="s">
        <v>8830</v>
      </c>
      <c r="Q137" s="3" t="s">
        <v>689</v>
      </c>
      <c r="R137" s="3" t="s">
        <v>8831</v>
      </c>
      <c r="S137" s="3" t="s">
        <v>8313</v>
      </c>
      <c r="T137" s="3" t="s">
        <v>8832</v>
      </c>
      <c r="U137" s="3" t="s">
        <v>8313</v>
      </c>
      <c r="V137" s="3" t="s">
        <v>8313</v>
      </c>
      <c r="W137" s="3" t="s">
        <v>8313</v>
      </c>
      <c r="X137" s="3" t="s">
        <v>8313</v>
      </c>
      <c r="Y137" s="3" t="s">
        <v>5629</v>
      </c>
      <c r="Z137" s="3" t="s">
        <v>5627</v>
      </c>
      <c r="AA137" s="3" t="s">
        <v>637</v>
      </c>
      <c r="AB137" s="3" t="s">
        <v>4024</v>
      </c>
      <c r="AC137" s="3" t="s">
        <v>8302</v>
      </c>
      <c r="AD137" s="3" t="s">
        <v>8303</v>
      </c>
      <c r="AE137" s="3" t="s">
        <v>699</v>
      </c>
      <c r="AF137" s="3" t="s">
        <v>8304</v>
      </c>
      <c r="AG137" s="3" t="s">
        <v>699</v>
      </c>
      <c r="AH137" s="3" t="s">
        <v>4754</v>
      </c>
      <c r="AI137" s="3" t="s">
        <v>8305</v>
      </c>
      <c r="AJ137" s="3" t="s">
        <v>8306</v>
      </c>
      <c r="AK137" s="3" t="s">
        <v>699</v>
      </c>
      <c r="AL137" s="3" t="s">
        <v>8307</v>
      </c>
      <c r="AN137"/>
    </row>
    <row r="138" spans="12:40" ht="14.5" x14ac:dyDescent="0.35">
      <c r="L138" s="3" t="s">
        <v>2016</v>
      </c>
      <c r="M138" s="3" t="s">
        <v>2162</v>
      </c>
      <c r="N138" s="3" t="s">
        <v>8386</v>
      </c>
      <c r="O138" s="3" t="s">
        <v>8387</v>
      </c>
      <c r="P138" s="3" t="s">
        <v>8388</v>
      </c>
      <c r="Q138" s="3" t="s">
        <v>689</v>
      </c>
      <c r="R138" s="3" t="s">
        <v>8389</v>
      </c>
      <c r="S138" s="3" t="s">
        <v>8313</v>
      </c>
      <c r="T138" s="3" t="s">
        <v>8313</v>
      </c>
      <c r="U138" s="3" t="s">
        <v>8390</v>
      </c>
      <c r="V138" s="3" t="s">
        <v>8313</v>
      </c>
      <c r="W138" s="3" t="s">
        <v>8313</v>
      </c>
      <c r="X138" s="3" t="s">
        <v>8313</v>
      </c>
      <c r="Y138" s="3" t="s">
        <v>5627</v>
      </c>
      <c r="Z138" s="3" t="s">
        <v>637</v>
      </c>
      <c r="AA138" s="3" t="s">
        <v>637</v>
      </c>
      <c r="AB138" s="3" t="s">
        <v>4024</v>
      </c>
      <c r="AC138" s="3" t="s">
        <v>8302</v>
      </c>
      <c r="AD138" s="3" t="s">
        <v>8303</v>
      </c>
      <c r="AE138" s="3" t="s">
        <v>699</v>
      </c>
      <c r="AF138" s="3" t="s">
        <v>8304</v>
      </c>
      <c r="AG138" s="3" t="s">
        <v>699</v>
      </c>
      <c r="AH138" s="3" t="s">
        <v>4754</v>
      </c>
      <c r="AI138" s="3" t="s">
        <v>8305</v>
      </c>
      <c r="AJ138" s="3" t="s">
        <v>8306</v>
      </c>
      <c r="AK138" s="3" t="s">
        <v>699</v>
      </c>
      <c r="AL138" s="3" t="s">
        <v>8307</v>
      </c>
      <c r="AN138"/>
    </row>
    <row r="139" spans="12:40" ht="14.5" x14ac:dyDescent="0.35">
      <c r="L139" s="3" t="s">
        <v>2016</v>
      </c>
      <c r="M139" s="3" t="s">
        <v>2165</v>
      </c>
      <c r="N139" s="3" t="s">
        <v>2165</v>
      </c>
      <c r="S139" s="3" t="s">
        <v>8354</v>
      </c>
      <c r="T139" s="3" t="s">
        <v>8313</v>
      </c>
      <c r="U139" s="3" t="s">
        <v>8313</v>
      </c>
      <c r="V139" s="3" t="s">
        <v>8313</v>
      </c>
      <c r="W139" s="3" t="s">
        <v>8313</v>
      </c>
      <c r="X139" s="3" t="s">
        <v>8313</v>
      </c>
      <c r="Y139" s="3" t="s">
        <v>5628</v>
      </c>
      <c r="Z139" s="3" t="s">
        <v>637</v>
      </c>
      <c r="AA139" s="3" t="s">
        <v>637</v>
      </c>
      <c r="AB139" s="3" t="s">
        <v>4024</v>
      </c>
      <c r="AC139" s="3" t="s">
        <v>8302</v>
      </c>
      <c r="AD139" s="3" t="s">
        <v>8303</v>
      </c>
      <c r="AE139" s="3" t="s">
        <v>699</v>
      </c>
      <c r="AF139" s="3" t="s">
        <v>8304</v>
      </c>
      <c r="AG139" s="3" t="s">
        <v>699</v>
      </c>
      <c r="AH139" s="3" t="s">
        <v>4754</v>
      </c>
      <c r="AI139" s="3" t="s">
        <v>8305</v>
      </c>
      <c r="AJ139" s="3" t="s">
        <v>8306</v>
      </c>
      <c r="AK139" s="3" t="s">
        <v>699</v>
      </c>
      <c r="AL139" s="3" t="s">
        <v>8307</v>
      </c>
      <c r="AN139"/>
    </row>
    <row r="140" spans="12:40" ht="14.5" x14ac:dyDescent="0.35">
      <c r="L140" s="3" t="s">
        <v>2016</v>
      </c>
      <c r="N140" s="3" t="s">
        <v>14550</v>
      </c>
      <c r="AB140" s="3" t="s">
        <v>4024</v>
      </c>
      <c r="AC140" s="3" t="s">
        <v>8302</v>
      </c>
      <c r="AD140" s="3" t="s">
        <v>8303</v>
      </c>
      <c r="AE140" s="3" t="s">
        <v>699</v>
      </c>
      <c r="AF140" s="3" t="s">
        <v>8304</v>
      </c>
      <c r="AG140" s="3" t="s">
        <v>699</v>
      </c>
      <c r="AH140" s="3" t="s">
        <v>4754</v>
      </c>
      <c r="AI140" s="3" t="s">
        <v>8305</v>
      </c>
      <c r="AJ140" s="3" t="s">
        <v>8306</v>
      </c>
      <c r="AK140" s="3" t="s">
        <v>699</v>
      </c>
      <c r="AL140" s="3" t="s">
        <v>8307</v>
      </c>
      <c r="AN140"/>
    </row>
    <row r="141" spans="12:40" ht="14.5" x14ac:dyDescent="0.35">
      <c r="L141" s="3" t="s">
        <v>2016</v>
      </c>
      <c r="N141" s="3" t="s">
        <v>14551</v>
      </c>
      <c r="P141" s="3" t="s">
        <v>14552</v>
      </c>
      <c r="Q141" s="3" t="s">
        <v>699</v>
      </c>
      <c r="S141" s="3" t="s">
        <v>8354</v>
      </c>
      <c r="T141" s="3" t="s">
        <v>8354</v>
      </c>
      <c r="U141" s="3" t="s">
        <v>8313</v>
      </c>
      <c r="V141" s="3" t="s">
        <v>8313</v>
      </c>
      <c r="W141" s="3" t="s">
        <v>8313</v>
      </c>
      <c r="X141" s="3" t="s">
        <v>8313</v>
      </c>
      <c r="Y141" s="3" t="s">
        <v>5628</v>
      </c>
      <c r="Z141" s="3" t="s">
        <v>5629</v>
      </c>
      <c r="AA141" s="3" t="s">
        <v>637</v>
      </c>
      <c r="AB141" s="3" t="s">
        <v>4024</v>
      </c>
      <c r="AC141" s="3" t="s">
        <v>8302</v>
      </c>
      <c r="AD141" s="3" t="s">
        <v>8303</v>
      </c>
      <c r="AE141" s="3" t="s">
        <v>699</v>
      </c>
      <c r="AF141" s="3" t="s">
        <v>8304</v>
      </c>
      <c r="AG141" s="3" t="s">
        <v>699</v>
      </c>
      <c r="AH141" s="3" t="s">
        <v>4754</v>
      </c>
      <c r="AI141" s="3" t="s">
        <v>8305</v>
      </c>
      <c r="AJ141" s="3" t="s">
        <v>8306</v>
      </c>
      <c r="AK141" s="3" t="s">
        <v>699</v>
      </c>
      <c r="AL141" s="3" t="s">
        <v>8307</v>
      </c>
      <c r="AN141"/>
    </row>
    <row r="142" spans="12:40" ht="14.5" x14ac:dyDescent="0.35">
      <c r="L142" s="3" t="s">
        <v>2016</v>
      </c>
      <c r="M142" s="3" t="s">
        <v>2166</v>
      </c>
      <c r="N142" s="3" t="s">
        <v>2166</v>
      </c>
      <c r="P142" s="3" t="s">
        <v>9289</v>
      </c>
      <c r="Q142" s="3" t="s">
        <v>689</v>
      </c>
      <c r="S142" s="3" t="s">
        <v>8354</v>
      </c>
      <c r="T142" s="3" t="s">
        <v>8354</v>
      </c>
      <c r="U142" s="3" t="s">
        <v>8354</v>
      </c>
      <c r="V142" s="3" t="s">
        <v>8313</v>
      </c>
      <c r="W142" s="3" t="s">
        <v>8313</v>
      </c>
      <c r="X142" s="3" t="s">
        <v>8313</v>
      </c>
      <c r="Y142" s="3" t="s">
        <v>5628</v>
      </c>
      <c r="Z142" s="3" t="s">
        <v>5629</v>
      </c>
      <c r="AA142" s="3" t="s">
        <v>5627</v>
      </c>
      <c r="AB142" s="3" t="s">
        <v>4024</v>
      </c>
      <c r="AC142" s="3" t="s">
        <v>8302</v>
      </c>
      <c r="AD142" s="3" t="s">
        <v>8303</v>
      </c>
      <c r="AE142" s="3" t="s">
        <v>699</v>
      </c>
      <c r="AF142" s="3" t="s">
        <v>8304</v>
      </c>
      <c r="AG142" s="3" t="s">
        <v>699</v>
      </c>
      <c r="AH142" s="3" t="s">
        <v>4754</v>
      </c>
      <c r="AI142" s="3" t="s">
        <v>8305</v>
      </c>
      <c r="AJ142" s="3" t="s">
        <v>8306</v>
      </c>
      <c r="AK142" s="3" t="s">
        <v>699</v>
      </c>
      <c r="AL142" s="3" t="s">
        <v>8307</v>
      </c>
      <c r="AN142"/>
    </row>
    <row r="143" spans="12:40" ht="14.5" x14ac:dyDescent="0.35">
      <c r="L143" s="3" t="s">
        <v>2016</v>
      </c>
      <c r="N143" s="3" t="s">
        <v>9290</v>
      </c>
      <c r="P143" s="3" t="s">
        <v>9291</v>
      </c>
      <c r="S143" s="3" t="s">
        <v>8354</v>
      </c>
      <c r="T143" s="3" t="s">
        <v>8354</v>
      </c>
      <c r="U143" s="3" t="s">
        <v>8354</v>
      </c>
      <c r="V143" s="3" t="s">
        <v>8313</v>
      </c>
      <c r="W143" s="3" t="s">
        <v>8313</v>
      </c>
      <c r="X143" s="3" t="s">
        <v>8313</v>
      </c>
      <c r="Y143" s="3" t="s">
        <v>5628</v>
      </c>
      <c r="Z143" s="3" t="s">
        <v>5629</v>
      </c>
      <c r="AA143" s="3" t="s">
        <v>5627</v>
      </c>
      <c r="AB143" s="3" t="s">
        <v>4024</v>
      </c>
      <c r="AC143" s="3" t="s">
        <v>8302</v>
      </c>
      <c r="AD143" s="3" t="s">
        <v>8303</v>
      </c>
      <c r="AE143" s="3" t="s">
        <v>699</v>
      </c>
      <c r="AF143" s="3" t="s">
        <v>8304</v>
      </c>
      <c r="AG143" s="3" t="s">
        <v>699</v>
      </c>
      <c r="AH143" s="3" t="s">
        <v>4754</v>
      </c>
      <c r="AI143" s="3" t="s">
        <v>8305</v>
      </c>
      <c r="AJ143" s="3" t="s">
        <v>8306</v>
      </c>
      <c r="AK143" s="3" t="s">
        <v>699</v>
      </c>
      <c r="AL143" s="3" t="s">
        <v>8307</v>
      </c>
      <c r="AN143"/>
    </row>
    <row r="144" spans="12:40" ht="14.5" x14ac:dyDescent="0.35">
      <c r="L144" s="3" t="s">
        <v>2016</v>
      </c>
      <c r="N144" s="3" t="s">
        <v>14553</v>
      </c>
      <c r="P144" s="3" t="s">
        <v>14554</v>
      </c>
      <c r="Q144" s="3" t="s">
        <v>699</v>
      </c>
      <c r="S144" s="3" t="s">
        <v>8354</v>
      </c>
      <c r="T144" s="3" t="s">
        <v>8354</v>
      </c>
      <c r="U144" s="3" t="s">
        <v>8354</v>
      </c>
      <c r="V144" s="3" t="s">
        <v>8354</v>
      </c>
      <c r="W144" s="3" t="s">
        <v>8313</v>
      </c>
      <c r="X144" s="3" t="s">
        <v>8313</v>
      </c>
      <c r="Y144" s="3" t="s">
        <v>5628</v>
      </c>
      <c r="Z144" s="3" t="s">
        <v>5629</v>
      </c>
      <c r="AA144" s="3" t="s">
        <v>5627</v>
      </c>
      <c r="AB144" s="3" t="s">
        <v>4024</v>
      </c>
      <c r="AC144" s="3" t="s">
        <v>8302</v>
      </c>
      <c r="AD144" s="3" t="s">
        <v>8303</v>
      </c>
      <c r="AE144" s="3" t="s">
        <v>699</v>
      </c>
      <c r="AF144" s="3" t="s">
        <v>8304</v>
      </c>
      <c r="AG144" s="3" t="s">
        <v>699</v>
      </c>
      <c r="AH144" s="3" t="s">
        <v>4754</v>
      </c>
      <c r="AI144" s="3" t="s">
        <v>8305</v>
      </c>
      <c r="AJ144" s="3" t="s">
        <v>8306</v>
      </c>
      <c r="AK144" s="3" t="s">
        <v>699</v>
      </c>
      <c r="AL144" s="3" t="s">
        <v>8307</v>
      </c>
      <c r="AN144"/>
    </row>
    <row r="145" spans="12:40" ht="14.5" x14ac:dyDescent="0.35">
      <c r="L145" s="3" t="s">
        <v>2016</v>
      </c>
      <c r="M145" s="3" t="s">
        <v>2167</v>
      </c>
      <c r="N145" s="3" t="s">
        <v>2167</v>
      </c>
      <c r="P145" s="3" t="s">
        <v>9292</v>
      </c>
      <c r="Q145" s="3" t="s">
        <v>689</v>
      </c>
      <c r="S145" s="3" t="s">
        <v>8354</v>
      </c>
      <c r="T145" s="3" t="s">
        <v>8354</v>
      </c>
      <c r="U145" s="3" t="s">
        <v>8313</v>
      </c>
      <c r="V145" s="3" t="s">
        <v>8354</v>
      </c>
      <c r="W145" s="3" t="s">
        <v>8313</v>
      </c>
      <c r="X145" s="3" t="s">
        <v>8313</v>
      </c>
      <c r="Y145" s="3" t="s">
        <v>5628</v>
      </c>
      <c r="Z145" s="3" t="s">
        <v>5629</v>
      </c>
      <c r="AA145" s="3" t="s">
        <v>637</v>
      </c>
      <c r="AB145" s="3" t="s">
        <v>4024</v>
      </c>
      <c r="AC145" s="3" t="s">
        <v>8302</v>
      </c>
      <c r="AD145" s="3" t="s">
        <v>8303</v>
      </c>
      <c r="AE145" s="3" t="s">
        <v>699</v>
      </c>
      <c r="AF145" s="3" t="s">
        <v>8304</v>
      </c>
      <c r="AG145" s="3" t="s">
        <v>699</v>
      </c>
      <c r="AH145" s="3" t="s">
        <v>4754</v>
      </c>
      <c r="AI145" s="3" t="s">
        <v>8305</v>
      </c>
      <c r="AJ145" s="3" t="s">
        <v>8306</v>
      </c>
      <c r="AK145" s="3" t="s">
        <v>699</v>
      </c>
      <c r="AL145" s="3" t="s">
        <v>8307</v>
      </c>
      <c r="AN145"/>
    </row>
    <row r="146" spans="12:40" ht="14.5" x14ac:dyDescent="0.35">
      <c r="L146" s="3" t="s">
        <v>2016</v>
      </c>
      <c r="M146" s="3" t="s">
        <v>2168</v>
      </c>
      <c r="N146" s="3" t="s">
        <v>2168</v>
      </c>
      <c r="S146" s="3" t="s">
        <v>8313</v>
      </c>
      <c r="T146" s="3" t="s">
        <v>8354</v>
      </c>
      <c r="U146" s="3" t="s">
        <v>8313</v>
      </c>
      <c r="V146" s="3" t="s">
        <v>8313</v>
      </c>
      <c r="W146" s="3" t="s">
        <v>8313</v>
      </c>
      <c r="X146" s="3" t="s">
        <v>8313</v>
      </c>
      <c r="Y146" s="3" t="s">
        <v>5629</v>
      </c>
      <c r="Z146" s="3" t="s">
        <v>637</v>
      </c>
      <c r="AA146" s="3" t="s">
        <v>637</v>
      </c>
      <c r="AB146" s="3" t="s">
        <v>4024</v>
      </c>
      <c r="AC146" s="3" t="s">
        <v>8302</v>
      </c>
      <c r="AD146" s="3" t="s">
        <v>8303</v>
      </c>
      <c r="AE146" s="3" t="s">
        <v>699</v>
      </c>
      <c r="AF146" s="3" t="s">
        <v>8304</v>
      </c>
      <c r="AG146" s="3" t="s">
        <v>699</v>
      </c>
      <c r="AH146" s="3" t="s">
        <v>4754</v>
      </c>
      <c r="AI146" s="3" t="s">
        <v>8305</v>
      </c>
      <c r="AJ146" s="3" t="s">
        <v>8306</v>
      </c>
      <c r="AK146" s="3" t="s">
        <v>699</v>
      </c>
      <c r="AL146" s="3" t="s">
        <v>8307</v>
      </c>
      <c r="AN146"/>
    </row>
    <row r="147" spans="12:40" ht="14.5" x14ac:dyDescent="0.35">
      <c r="L147" s="3" t="s">
        <v>2016</v>
      </c>
      <c r="N147" s="3" t="s">
        <v>14555</v>
      </c>
      <c r="X147" s="3" t="s">
        <v>8313</v>
      </c>
      <c r="AB147" s="3" t="s">
        <v>4024</v>
      </c>
      <c r="AC147" s="3" t="s">
        <v>8302</v>
      </c>
      <c r="AD147" s="3" t="s">
        <v>8303</v>
      </c>
      <c r="AE147" s="3" t="s">
        <v>699</v>
      </c>
      <c r="AF147" s="3" t="s">
        <v>8304</v>
      </c>
      <c r="AG147" s="3" t="s">
        <v>699</v>
      </c>
      <c r="AH147" s="3" t="s">
        <v>4754</v>
      </c>
      <c r="AI147" s="3" t="s">
        <v>8305</v>
      </c>
      <c r="AJ147" s="3" t="s">
        <v>8306</v>
      </c>
      <c r="AK147" s="3" t="s">
        <v>699</v>
      </c>
      <c r="AL147" s="3" t="s">
        <v>8307</v>
      </c>
      <c r="AN147"/>
    </row>
    <row r="148" spans="12:40" ht="14.5" x14ac:dyDescent="0.35">
      <c r="L148" s="3" t="s">
        <v>2016</v>
      </c>
      <c r="M148" s="3" t="s">
        <v>2169</v>
      </c>
      <c r="N148" s="3" t="s">
        <v>8391</v>
      </c>
      <c r="O148" s="3" t="s">
        <v>8392</v>
      </c>
      <c r="P148" s="3" t="s">
        <v>8393</v>
      </c>
      <c r="Q148" s="3" t="s">
        <v>689</v>
      </c>
      <c r="R148" s="3" t="s">
        <v>8394</v>
      </c>
      <c r="S148" s="3" t="s">
        <v>8313</v>
      </c>
      <c r="T148" s="3" t="s">
        <v>8384</v>
      </c>
      <c r="U148" s="3" t="s">
        <v>8313</v>
      </c>
      <c r="V148" s="3" t="s">
        <v>8313</v>
      </c>
      <c r="W148" s="3" t="s">
        <v>8313</v>
      </c>
      <c r="X148" s="3" t="s">
        <v>8313</v>
      </c>
      <c r="Y148" s="3" t="s">
        <v>5629</v>
      </c>
      <c r="Z148" s="3" t="s">
        <v>637</v>
      </c>
      <c r="AA148" s="3" t="s">
        <v>637</v>
      </c>
      <c r="AB148" s="3" t="s">
        <v>4024</v>
      </c>
      <c r="AC148" s="3" t="s">
        <v>8302</v>
      </c>
      <c r="AD148" s="3" t="s">
        <v>8303</v>
      </c>
      <c r="AE148" s="3" t="s">
        <v>699</v>
      </c>
      <c r="AF148" s="3" t="s">
        <v>8304</v>
      </c>
      <c r="AG148" s="3" t="s">
        <v>699</v>
      </c>
      <c r="AH148" s="3" t="s">
        <v>4754</v>
      </c>
      <c r="AI148" s="3" t="s">
        <v>8305</v>
      </c>
      <c r="AJ148" s="3" t="s">
        <v>8306</v>
      </c>
      <c r="AK148" s="3" t="s">
        <v>699</v>
      </c>
      <c r="AL148" s="3" t="s">
        <v>8307</v>
      </c>
      <c r="AN148"/>
    </row>
    <row r="149" spans="12:40" ht="14.5" x14ac:dyDescent="0.35">
      <c r="L149" s="3" t="s">
        <v>2016</v>
      </c>
      <c r="N149" s="3" t="s">
        <v>14556</v>
      </c>
      <c r="P149" s="3" t="s">
        <v>14557</v>
      </c>
      <c r="Q149" s="3" t="s">
        <v>699</v>
      </c>
      <c r="S149" s="3" t="s">
        <v>8313</v>
      </c>
      <c r="T149" s="3" t="s">
        <v>8354</v>
      </c>
      <c r="U149" s="3" t="s">
        <v>8354</v>
      </c>
      <c r="V149" s="3" t="s">
        <v>8313</v>
      </c>
      <c r="W149" s="3" t="s">
        <v>8313</v>
      </c>
      <c r="X149" s="3" t="s">
        <v>8313</v>
      </c>
      <c r="Y149" s="3" t="s">
        <v>5629</v>
      </c>
      <c r="Z149" s="3" t="s">
        <v>5627</v>
      </c>
      <c r="AA149" s="3" t="s">
        <v>637</v>
      </c>
      <c r="AB149" s="3" t="s">
        <v>4024</v>
      </c>
      <c r="AC149" s="3" t="s">
        <v>8302</v>
      </c>
      <c r="AD149" s="3" t="s">
        <v>8303</v>
      </c>
      <c r="AE149" s="3" t="s">
        <v>699</v>
      </c>
      <c r="AF149" s="3" t="s">
        <v>8304</v>
      </c>
      <c r="AG149" s="3" t="s">
        <v>699</v>
      </c>
      <c r="AH149" s="3" t="s">
        <v>4754</v>
      </c>
      <c r="AI149" s="3" t="s">
        <v>8305</v>
      </c>
      <c r="AJ149" s="3" t="s">
        <v>8306</v>
      </c>
      <c r="AK149" s="3" t="s">
        <v>699</v>
      </c>
      <c r="AL149" s="3" t="s">
        <v>8307</v>
      </c>
      <c r="AN149"/>
    </row>
    <row r="150" spans="12:40" ht="14.5" x14ac:dyDescent="0.35">
      <c r="L150" s="3" t="s">
        <v>2016</v>
      </c>
      <c r="N150" s="3" t="s">
        <v>14558</v>
      </c>
      <c r="O150" s="3" t="s">
        <v>14559</v>
      </c>
      <c r="P150" s="3" t="s">
        <v>14560</v>
      </c>
      <c r="Q150" s="3" t="s">
        <v>699</v>
      </c>
      <c r="S150" s="3" t="s">
        <v>8313</v>
      </c>
      <c r="T150" s="3" t="s">
        <v>8313</v>
      </c>
      <c r="U150" s="3" t="s">
        <v>8354</v>
      </c>
      <c r="V150" s="3" t="s">
        <v>8313</v>
      </c>
      <c r="W150" s="3" t="s">
        <v>8313</v>
      </c>
      <c r="X150" s="3" t="s">
        <v>8313</v>
      </c>
      <c r="Y150" s="3" t="s">
        <v>5627</v>
      </c>
      <c r="Z150" s="3" t="s">
        <v>637</v>
      </c>
      <c r="AA150" s="3" t="s">
        <v>637</v>
      </c>
      <c r="AB150" s="3" t="s">
        <v>4024</v>
      </c>
      <c r="AC150" s="3" t="s">
        <v>8302</v>
      </c>
      <c r="AD150" s="3" t="s">
        <v>8303</v>
      </c>
      <c r="AE150" s="3" t="s">
        <v>699</v>
      </c>
      <c r="AF150" s="3" t="s">
        <v>8304</v>
      </c>
      <c r="AG150" s="3" t="s">
        <v>699</v>
      </c>
      <c r="AH150" s="3" t="s">
        <v>4754</v>
      </c>
      <c r="AI150" s="3" t="s">
        <v>8305</v>
      </c>
      <c r="AJ150" s="3" t="s">
        <v>8306</v>
      </c>
      <c r="AK150" s="3" t="s">
        <v>699</v>
      </c>
      <c r="AL150" s="3" t="s">
        <v>8307</v>
      </c>
      <c r="AN150"/>
    </row>
    <row r="151" spans="12:40" ht="14.5" x14ac:dyDescent="0.35">
      <c r="L151" s="3" t="s">
        <v>2016</v>
      </c>
      <c r="M151" s="3" t="s">
        <v>2170</v>
      </c>
      <c r="N151" s="3" t="s">
        <v>8395</v>
      </c>
      <c r="O151" s="3" t="s">
        <v>8396</v>
      </c>
      <c r="P151" s="3" t="s">
        <v>8397</v>
      </c>
      <c r="Q151" s="3" t="s">
        <v>689</v>
      </c>
      <c r="R151" s="3" t="s">
        <v>8398</v>
      </c>
      <c r="S151" s="3" t="s">
        <v>8313</v>
      </c>
      <c r="T151" s="3" t="s">
        <v>8313</v>
      </c>
      <c r="U151" s="3" t="s">
        <v>8390</v>
      </c>
      <c r="V151" s="3" t="s">
        <v>8313</v>
      </c>
      <c r="W151" s="3" t="s">
        <v>8313</v>
      </c>
      <c r="X151" s="3" t="s">
        <v>8313</v>
      </c>
      <c r="Y151" s="3" t="s">
        <v>5627</v>
      </c>
      <c r="Z151" s="3" t="s">
        <v>637</v>
      </c>
      <c r="AA151" s="3" t="s">
        <v>637</v>
      </c>
      <c r="AB151" s="3" t="s">
        <v>4024</v>
      </c>
      <c r="AC151" s="3" t="s">
        <v>8302</v>
      </c>
      <c r="AD151" s="3" t="s">
        <v>8303</v>
      </c>
      <c r="AE151" s="3" t="s">
        <v>699</v>
      </c>
      <c r="AF151" s="3" t="s">
        <v>8304</v>
      </c>
      <c r="AG151" s="3" t="s">
        <v>699</v>
      </c>
      <c r="AH151" s="3" t="s">
        <v>4754</v>
      </c>
      <c r="AI151" s="3" t="s">
        <v>8305</v>
      </c>
      <c r="AJ151" s="3" t="s">
        <v>8306</v>
      </c>
      <c r="AK151" s="3" t="s">
        <v>699</v>
      </c>
      <c r="AL151" s="3" t="s">
        <v>8307</v>
      </c>
      <c r="AN151"/>
    </row>
    <row r="152" spans="12:40" ht="14.5" x14ac:dyDescent="0.35">
      <c r="L152" s="3" t="s">
        <v>2016</v>
      </c>
      <c r="M152" s="3" t="s">
        <v>2171</v>
      </c>
      <c r="N152" s="3" t="s">
        <v>8399</v>
      </c>
      <c r="O152" s="3" t="s">
        <v>8400</v>
      </c>
      <c r="P152" s="3" t="s">
        <v>8401</v>
      </c>
      <c r="Q152" s="3" t="s">
        <v>689</v>
      </c>
      <c r="R152" s="3" t="s">
        <v>8402</v>
      </c>
      <c r="S152" s="3" t="s">
        <v>8403</v>
      </c>
      <c r="T152" s="3" t="s">
        <v>8313</v>
      </c>
      <c r="U152" s="3" t="s">
        <v>8404</v>
      </c>
      <c r="V152" s="3" t="s">
        <v>8313</v>
      </c>
      <c r="W152" s="3" t="s">
        <v>8313</v>
      </c>
      <c r="X152" s="3" t="s">
        <v>8313</v>
      </c>
      <c r="Y152" s="3" t="s">
        <v>5627</v>
      </c>
      <c r="Z152" s="3" t="s">
        <v>5628</v>
      </c>
      <c r="AA152" s="3" t="s">
        <v>637</v>
      </c>
      <c r="AN152"/>
    </row>
    <row r="153" spans="12:40" ht="14.5" x14ac:dyDescent="0.35">
      <c r="L153" s="3" t="s">
        <v>2016</v>
      </c>
      <c r="N153" s="3" t="s">
        <v>14561</v>
      </c>
      <c r="O153" s="3" t="s">
        <v>14562</v>
      </c>
      <c r="P153" s="3" t="s">
        <v>14563</v>
      </c>
      <c r="Q153" s="3" t="s">
        <v>699</v>
      </c>
      <c r="S153" s="3" t="s">
        <v>8313</v>
      </c>
      <c r="T153" s="3" t="s">
        <v>8313</v>
      </c>
      <c r="U153" s="3" t="s">
        <v>14564</v>
      </c>
      <c r="V153" s="3" t="s">
        <v>8313</v>
      </c>
      <c r="W153" s="3" t="s">
        <v>8313</v>
      </c>
      <c r="X153" s="3" t="s">
        <v>8313</v>
      </c>
      <c r="Y153" s="3" t="s">
        <v>5627</v>
      </c>
      <c r="Z153" s="3" t="s">
        <v>637</v>
      </c>
      <c r="AA153" s="3" t="s">
        <v>637</v>
      </c>
      <c r="AN153"/>
    </row>
    <row r="154" spans="12:40" ht="14.5" x14ac:dyDescent="0.35">
      <c r="L154" s="3" t="s">
        <v>2016</v>
      </c>
      <c r="M154" s="3" t="s">
        <v>2173</v>
      </c>
      <c r="N154" s="3" t="s">
        <v>8405</v>
      </c>
      <c r="O154" s="3" t="s">
        <v>8406</v>
      </c>
      <c r="P154" s="3" t="s">
        <v>8407</v>
      </c>
      <c r="Q154" s="3" t="s">
        <v>689</v>
      </c>
      <c r="R154" s="3" t="s">
        <v>8408</v>
      </c>
      <c r="S154" s="3" t="s">
        <v>8313</v>
      </c>
      <c r="T154" s="3" t="s">
        <v>8313</v>
      </c>
      <c r="U154" s="3" t="s">
        <v>8409</v>
      </c>
      <c r="V154" s="3" t="s">
        <v>8341</v>
      </c>
      <c r="W154" s="3" t="s">
        <v>8313</v>
      </c>
      <c r="X154" s="3" t="s">
        <v>8313</v>
      </c>
      <c r="Y154" s="3" t="s">
        <v>5627</v>
      </c>
      <c r="Z154" s="3" t="s">
        <v>637</v>
      </c>
      <c r="AA154" s="3" t="s">
        <v>637</v>
      </c>
      <c r="AN154"/>
    </row>
    <row r="155" spans="12:40" ht="14.5" x14ac:dyDescent="0.35">
      <c r="L155" s="3" t="s">
        <v>2016</v>
      </c>
      <c r="M155" s="3" t="s">
        <v>2174</v>
      </c>
      <c r="N155" s="3" t="s">
        <v>2174</v>
      </c>
      <c r="P155" s="3" t="s">
        <v>8410</v>
      </c>
      <c r="Q155" s="3" t="s">
        <v>689</v>
      </c>
      <c r="R155" s="3" t="s">
        <v>8411</v>
      </c>
      <c r="S155" s="3" t="s">
        <v>8313</v>
      </c>
      <c r="T155" s="3" t="s">
        <v>8412</v>
      </c>
      <c r="U155" s="3" t="s">
        <v>8313</v>
      </c>
      <c r="V155" s="3" t="s">
        <v>8313</v>
      </c>
      <c r="W155" s="3" t="s">
        <v>8313</v>
      </c>
      <c r="X155" s="3" t="s">
        <v>8313</v>
      </c>
      <c r="Y155" s="3" t="s">
        <v>5629</v>
      </c>
      <c r="Z155" s="3" t="s">
        <v>637</v>
      </c>
      <c r="AA155" s="3" t="s">
        <v>637</v>
      </c>
      <c r="AN155"/>
    </row>
    <row r="156" spans="12:40" ht="14.5" x14ac:dyDescent="0.35">
      <c r="L156" s="3" t="s">
        <v>2016</v>
      </c>
      <c r="N156" s="3" t="s">
        <v>14565</v>
      </c>
      <c r="S156" s="3" t="s">
        <v>8313</v>
      </c>
      <c r="T156" s="3" t="s">
        <v>8354</v>
      </c>
      <c r="U156" s="3" t="s">
        <v>8313</v>
      </c>
      <c r="V156" s="3" t="s">
        <v>8313</v>
      </c>
      <c r="W156" s="3" t="s">
        <v>8313</v>
      </c>
      <c r="X156" s="3" t="s">
        <v>8313</v>
      </c>
      <c r="Y156" s="3" t="s">
        <v>5629</v>
      </c>
      <c r="Z156" s="3" t="s">
        <v>637</v>
      </c>
      <c r="AA156" s="3" t="s">
        <v>637</v>
      </c>
      <c r="AN156"/>
    </row>
    <row r="157" spans="12:40" ht="14.5" x14ac:dyDescent="0.35">
      <c r="L157" s="3" t="s">
        <v>2016</v>
      </c>
      <c r="M157" s="3" t="s">
        <v>2175</v>
      </c>
      <c r="N157" s="3" t="s">
        <v>2175</v>
      </c>
      <c r="R157" s="3" t="s">
        <v>8411</v>
      </c>
      <c r="S157" s="3" t="s">
        <v>8313</v>
      </c>
      <c r="T157" s="3" t="s">
        <v>8354</v>
      </c>
      <c r="U157" s="3" t="s">
        <v>8313</v>
      </c>
      <c r="V157" s="3" t="s">
        <v>8313</v>
      </c>
      <c r="W157" s="3" t="s">
        <v>8313</v>
      </c>
      <c r="X157" s="3" t="s">
        <v>8313</v>
      </c>
      <c r="Y157" s="3" t="s">
        <v>5629</v>
      </c>
      <c r="Z157" s="3" t="s">
        <v>637</v>
      </c>
      <c r="AA157" s="3" t="s">
        <v>637</v>
      </c>
      <c r="AN157"/>
    </row>
    <row r="158" spans="12:40" ht="14.5" x14ac:dyDescent="0.35">
      <c r="L158" s="3" t="s">
        <v>2016</v>
      </c>
      <c r="M158" s="3" t="s">
        <v>2176</v>
      </c>
      <c r="N158" s="3" t="s">
        <v>2176</v>
      </c>
      <c r="R158" s="3" t="s">
        <v>8411</v>
      </c>
      <c r="S158" s="3" t="s">
        <v>8313</v>
      </c>
      <c r="T158" s="3" t="s">
        <v>8354</v>
      </c>
      <c r="U158" s="3" t="s">
        <v>8313</v>
      </c>
      <c r="V158" s="3" t="s">
        <v>8313</v>
      </c>
      <c r="W158" s="3" t="s">
        <v>8313</v>
      </c>
      <c r="X158" s="3" t="s">
        <v>8313</v>
      </c>
      <c r="Y158" s="3" t="s">
        <v>5629</v>
      </c>
      <c r="Z158" s="3" t="s">
        <v>637</v>
      </c>
      <c r="AA158" s="3" t="s">
        <v>637</v>
      </c>
      <c r="AN158"/>
    </row>
    <row r="159" spans="12:40" ht="14.5" x14ac:dyDescent="0.35">
      <c r="L159" s="3" t="s">
        <v>2016</v>
      </c>
      <c r="M159" s="3" t="s">
        <v>2178</v>
      </c>
      <c r="N159" s="3" t="s">
        <v>2178</v>
      </c>
      <c r="R159" s="3" t="s">
        <v>8411</v>
      </c>
      <c r="S159" s="3" t="s">
        <v>8313</v>
      </c>
      <c r="T159" s="3" t="s">
        <v>8354</v>
      </c>
      <c r="U159" s="3" t="s">
        <v>8313</v>
      </c>
      <c r="V159" s="3" t="s">
        <v>8313</v>
      </c>
      <c r="W159" s="3" t="s">
        <v>8313</v>
      </c>
      <c r="X159" s="3" t="s">
        <v>8313</v>
      </c>
      <c r="Y159" s="3" t="s">
        <v>5629</v>
      </c>
      <c r="Z159" s="3" t="s">
        <v>637</v>
      </c>
      <c r="AA159" s="3" t="s">
        <v>637</v>
      </c>
      <c r="AN159"/>
    </row>
    <row r="160" spans="12:40" ht="14.5" x14ac:dyDescent="0.35">
      <c r="L160" s="3" t="s">
        <v>2016</v>
      </c>
      <c r="N160" s="3" t="s">
        <v>14566</v>
      </c>
      <c r="P160" s="3" t="s">
        <v>14567</v>
      </c>
      <c r="Q160" s="3" t="s">
        <v>699</v>
      </c>
      <c r="S160" s="3" t="s">
        <v>8313</v>
      </c>
      <c r="T160" s="3" t="s">
        <v>8354</v>
      </c>
      <c r="U160" s="3" t="s">
        <v>8313</v>
      </c>
      <c r="V160" s="3" t="s">
        <v>8313</v>
      </c>
      <c r="W160" s="3" t="s">
        <v>8313</v>
      </c>
      <c r="X160" s="3" t="s">
        <v>8313</v>
      </c>
      <c r="Y160" s="3" t="s">
        <v>5629</v>
      </c>
      <c r="Z160" s="3" t="s">
        <v>637</v>
      </c>
      <c r="AA160" s="3" t="s">
        <v>637</v>
      </c>
      <c r="AN160"/>
    </row>
    <row r="161" spans="12:40" ht="14.5" x14ac:dyDescent="0.35">
      <c r="L161" s="3" t="s">
        <v>2016</v>
      </c>
      <c r="M161" s="3" t="s">
        <v>2179</v>
      </c>
      <c r="N161" s="3" t="s">
        <v>2179</v>
      </c>
      <c r="R161" s="3" t="s">
        <v>8411</v>
      </c>
      <c r="S161" s="3" t="s">
        <v>8313</v>
      </c>
      <c r="T161" s="3" t="s">
        <v>8354</v>
      </c>
      <c r="U161" s="3" t="s">
        <v>8313</v>
      </c>
      <c r="V161" s="3" t="s">
        <v>8313</v>
      </c>
      <c r="W161" s="3" t="s">
        <v>8313</v>
      </c>
      <c r="X161" s="3" t="s">
        <v>8313</v>
      </c>
      <c r="Y161" s="3" t="s">
        <v>5629</v>
      </c>
      <c r="Z161" s="3" t="s">
        <v>637</v>
      </c>
      <c r="AA161" s="3" t="s">
        <v>637</v>
      </c>
      <c r="AN161"/>
    </row>
    <row r="162" spans="12:40" ht="14.5" x14ac:dyDescent="0.35">
      <c r="L162" s="3" t="s">
        <v>2016</v>
      </c>
      <c r="N162" s="3" t="s">
        <v>14568</v>
      </c>
      <c r="P162" s="3" t="s">
        <v>14569</v>
      </c>
      <c r="Q162" s="3" t="s">
        <v>699</v>
      </c>
      <c r="S162" s="3" t="s">
        <v>8313</v>
      </c>
      <c r="T162" s="3" t="s">
        <v>8354</v>
      </c>
      <c r="U162" s="3" t="s">
        <v>8313</v>
      </c>
      <c r="V162" s="3" t="s">
        <v>8313</v>
      </c>
      <c r="W162" s="3" t="s">
        <v>8313</v>
      </c>
      <c r="X162" s="3" t="s">
        <v>8313</v>
      </c>
      <c r="Y162" s="3" t="s">
        <v>5629</v>
      </c>
      <c r="Z162" s="3" t="s">
        <v>637</v>
      </c>
      <c r="AA162" s="3" t="s">
        <v>637</v>
      </c>
      <c r="AN162"/>
    </row>
    <row r="163" spans="12:40" ht="14.5" x14ac:dyDescent="0.35">
      <c r="L163" s="3" t="s">
        <v>2016</v>
      </c>
      <c r="N163" s="3" t="s">
        <v>14570</v>
      </c>
      <c r="P163" s="3" t="s">
        <v>14571</v>
      </c>
      <c r="Q163" s="3" t="s">
        <v>699</v>
      </c>
      <c r="S163" s="3" t="s">
        <v>8313</v>
      </c>
      <c r="T163" s="3" t="s">
        <v>8354</v>
      </c>
      <c r="U163" s="3" t="s">
        <v>8313</v>
      </c>
      <c r="V163" s="3" t="s">
        <v>8354</v>
      </c>
      <c r="W163" s="3" t="s">
        <v>8354</v>
      </c>
      <c r="X163" s="3" t="s">
        <v>8313</v>
      </c>
      <c r="Y163" s="3" t="s">
        <v>5629</v>
      </c>
      <c r="Z163" s="3" t="s">
        <v>637</v>
      </c>
      <c r="AA163" s="3" t="s">
        <v>637</v>
      </c>
      <c r="AN163"/>
    </row>
    <row r="164" spans="12:40" ht="14.5" x14ac:dyDescent="0.35">
      <c r="L164" s="3" t="s">
        <v>2016</v>
      </c>
      <c r="M164" s="3" t="s">
        <v>2172</v>
      </c>
      <c r="N164" s="3" t="s">
        <v>8413</v>
      </c>
      <c r="O164" s="3" t="s">
        <v>8414</v>
      </c>
      <c r="P164" s="3" t="s">
        <v>8415</v>
      </c>
      <c r="Q164" s="3" t="s">
        <v>689</v>
      </c>
      <c r="R164" s="3" t="s">
        <v>8416</v>
      </c>
      <c r="S164" s="3" t="s">
        <v>8313</v>
      </c>
      <c r="T164" s="3" t="s">
        <v>8417</v>
      </c>
      <c r="U164" s="3" t="s">
        <v>8313</v>
      </c>
      <c r="V164" s="3" t="s">
        <v>8418</v>
      </c>
      <c r="W164" s="3" t="s">
        <v>8361</v>
      </c>
      <c r="X164" s="3" t="s">
        <v>8313</v>
      </c>
      <c r="Y164" s="3" t="s">
        <v>5629</v>
      </c>
      <c r="Z164" s="3" t="s">
        <v>637</v>
      </c>
      <c r="AA164" s="3" t="s">
        <v>637</v>
      </c>
      <c r="AN164"/>
    </row>
    <row r="165" spans="12:40" ht="14.5" x14ac:dyDescent="0.35">
      <c r="L165" s="3" t="s">
        <v>2016</v>
      </c>
      <c r="N165" s="3" t="s">
        <v>8833</v>
      </c>
      <c r="O165" s="3" t="s">
        <v>8840</v>
      </c>
      <c r="P165" s="3" t="s">
        <v>8841</v>
      </c>
      <c r="R165" s="3" t="s">
        <v>8842</v>
      </c>
      <c r="S165" s="3" t="s">
        <v>8313</v>
      </c>
      <c r="T165" s="3" t="s">
        <v>8313</v>
      </c>
      <c r="U165" s="3" t="s">
        <v>8313</v>
      </c>
      <c r="V165" s="3" t="s">
        <v>8843</v>
      </c>
      <c r="W165" s="3" t="s">
        <v>8313</v>
      </c>
      <c r="X165" s="3" t="s">
        <v>8313</v>
      </c>
      <c r="Y165" s="3" t="s">
        <v>637</v>
      </c>
      <c r="Z165" s="3" t="s">
        <v>637</v>
      </c>
      <c r="AA165" s="3" t="s">
        <v>637</v>
      </c>
      <c r="AN165"/>
    </row>
    <row r="166" spans="12:40" ht="14.5" x14ac:dyDescent="0.35">
      <c r="L166" s="3" t="s">
        <v>2016</v>
      </c>
      <c r="N166" s="3" t="s">
        <v>14572</v>
      </c>
      <c r="O166" s="3" t="s">
        <v>14573</v>
      </c>
      <c r="P166" s="3" t="s">
        <v>14574</v>
      </c>
      <c r="Q166" s="3" t="s">
        <v>699</v>
      </c>
      <c r="S166" s="3" t="s">
        <v>8313</v>
      </c>
      <c r="T166" s="3" t="s">
        <v>8313</v>
      </c>
      <c r="U166" s="3" t="s">
        <v>8313</v>
      </c>
      <c r="V166" s="3" t="s">
        <v>8354</v>
      </c>
      <c r="W166" s="3" t="s">
        <v>8313</v>
      </c>
      <c r="X166" s="3" t="s">
        <v>8313</v>
      </c>
      <c r="Y166" s="3" t="s">
        <v>637</v>
      </c>
      <c r="Z166" s="3" t="s">
        <v>637</v>
      </c>
      <c r="AA166" s="3" t="s">
        <v>637</v>
      </c>
      <c r="AN166"/>
    </row>
    <row r="167" spans="12:40" ht="14.5" x14ac:dyDescent="0.35">
      <c r="L167" s="3" t="s">
        <v>2016</v>
      </c>
      <c r="M167" s="3" t="s">
        <v>2180</v>
      </c>
      <c r="N167" s="3" t="s">
        <v>2180</v>
      </c>
      <c r="P167" s="3" t="s">
        <v>8419</v>
      </c>
      <c r="Q167" s="3" t="s">
        <v>689</v>
      </c>
      <c r="R167" s="3" t="s">
        <v>8420</v>
      </c>
      <c r="S167" s="3" t="s">
        <v>8313</v>
      </c>
      <c r="T167" s="3" t="s">
        <v>8313</v>
      </c>
      <c r="U167" s="3" t="s">
        <v>8313</v>
      </c>
      <c r="V167" s="3" t="s">
        <v>8354</v>
      </c>
      <c r="W167" s="3" t="s">
        <v>8313</v>
      </c>
      <c r="X167" s="3" t="s">
        <v>8313</v>
      </c>
      <c r="Y167" s="3" t="s">
        <v>637</v>
      </c>
      <c r="Z167" s="3" t="s">
        <v>637</v>
      </c>
      <c r="AA167" s="3" t="s">
        <v>637</v>
      </c>
      <c r="AN167"/>
    </row>
    <row r="168" spans="12:40" ht="14.5" x14ac:dyDescent="0.35">
      <c r="L168" s="3" t="s">
        <v>2016</v>
      </c>
      <c r="M168" s="3" t="s">
        <v>8421</v>
      </c>
      <c r="N168" s="3" t="s">
        <v>8421</v>
      </c>
      <c r="O168" s="3" t="s">
        <v>8422</v>
      </c>
      <c r="P168" s="3" t="s">
        <v>8423</v>
      </c>
      <c r="Q168" s="3" t="s">
        <v>689</v>
      </c>
      <c r="R168" s="3" t="s">
        <v>8420</v>
      </c>
      <c r="S168" s="3" t="s">
        <v>8313</v>
      </c>
      <c r="T168" s="3" t="s">
        <v>8313</v>
      </c>
      <c r="U168" s="3" t="s">
        <v>8313</v>
      </c>
      <c r="V168" s="3" t="s">
        <v>8424</v>
      </c>
      <c r="W168" s="3" t="s">
        <v>8313</v>
      </c>
      <c r="X168" s="3" t="s">
        <v>8313</v>
      </c>
      <c r="Y168" s="3" t="s">
        <v>637</v>
      </c>
      <c r="Z168" s="3" t="s">
        <v>637</v>
      </c>
      <c r="AA168" s="3" t="s">
        <v>637</v>
      </c>
      <c r="AN168"/>
    </row>
    <row r="169" spans="12:40" ht="14.5" x14ac:dyDescent="0.35">
      <c r="L169" s="3" t="s">
        <v>2016</v>
      </c>
      <c r="M169" s="3" t="s">
        <v>8425</v>
      </c>
      <c r="N169" s="3" t="s">
        <v>8425</v>
      </c>
      <c r="O169" s="3" t="s">
        <v>8426</v>
      </c>
      <c r="S169" s="3" t="s">
        <v>8313</v>
      </c>
      <c r="T169" s="3" t="s">
        <v>8313</v>
      </c>
      <c r="U169" s="3" t="s">
        <v>8313</v>
      </c>
      <c r="V169" s="3" t="s">
        <v>8354</v>
      </c>
      <c r="W169" s="3" t="s">
        <v>8313</v>
      </c>
      <c r="X169" s="3" t="s">
        <v>8313</v>
      </c>
      <c r="Y169" s="3" t="s">
        <v>637</v>
      </c>
      <c r="Z169" s="3" t="s">
        <v>637</v>
      </c>
      <c r="AA169" s="3" t="s">
        <v>637</v>
      </c>
      <c r="AN169"/>
    </row>
    <row r="170" spans="12:40" ht="14.5" x14ac:dyDescent="0.35">
      <c r="L170" s="3" t="s">
        <v>2016</v>
      </c>
      <c r="N170" s="3" t="s">
        <v>14575</v>
      </c>
      <c r="P170" s="3" t="s">
        <v>14576</v>
      </c>
      <c r="Q170" s="3" t="s">
        <v>699</v>
      </c>
      <c r="X170" s="3" t="s">
        <v>8313</v>
      </c>
      <c r="AN170"/>
    </row>
    <row r="171" spans="12:40" ht="14.5" x14ac:dyDescent="0.35">
      <c r="L171" s="3" t="s">
        <v>2016</v>
      </c>
      <c r="M171" s="3" t="s">
        <v>2181</v>
      </c>
      <c r="N171" s="3" t="s">
        <v>8427</v>
      </c>
      <c r="P171" s="3" t="s">
        <v>8428</v>
      </c>
      <c r="Q171" s="3" t="s">
        <v>689</v>
      </c>
      <c r="R171" s="3" t="s">
        <v>8429</v>
      </c>
      <c r="S171" s="3" t="s">
        <v>8313</v>
      </c>
      <c r="T171" s="3" t="s">
        <v>8354</v>
      </c>
      <c r="U171" s="3" t="s">
        <v>8313</v>
      </c>
      <c r="V171" s="3" t="s">
        <v>8354</v>
      </c>
      <c r="W171" s="3" t="s">
        <v>8354</v>
      </c>
      <c r="X171" s="3" t="s">
        <v>8313</v>
      </c>
      <c r="Y171" s="3" t="s">
        <v>5629</v>
      </c>
      <c r="Z171" s="3" t="s">
        <v>637</v>
      </c>
      <c r="AA171" s="3" t="s">
        <v>637</v>
      </c>
      <c r="AN171"/>
    </row>
    <row r="172" spans="12:40" ht="14.5" x14ac:dyDescent="0.35">
      <c r="L172" s="3" t="s">
        <v>2016</v>
      </c>
      <c r="N172" s="3" t="s">
        <v>14577</v>
      </c>
      <c r="P172" s="3" t="s">
        <v>14578</v>
      </c>
      <c r="Q172" s="3" t="s">
        <v>699</v>
      </c>
      <c r="S172" s="3" t="s">
        <v>8313</v>
      </c>
      <c r="T172" s="3" t="s">
        <v>8354</v>
      </c>
      <c r="U172" s="3" t="s">
        <v>8313</v>
      </c>
      <c r="V172" s="3" t="s">
        <v>8354</v>
      </c>
      <c r="W172" s="3" t="s">
        <v>8313</v>
      </c>
      <c r="X172" s="3" t="s">
        <v>8313</v>
      </c>
      <c r="Y172" s="3" t="s">
        <v>5627</v>
      </c>
      <c r="Z172" s="3" t="s">
        <v>5628</v>
      </c>
      <c r="AA172" s="3" t="s">
        <v>637</v>
      </c>
      <c r="AN172"/>
    </row>
    <row r="173" spans="12:40" ht="14.5" x14ac:dyDescent="0.35">
      <c r="L173" s="3" t="s">
        <v>2016</v>
      </c>
      <c r="N173" s="3" t="s">
        <v>14579</v>
      </c>
      <c r="O173" s="3" t="s">
        <v>14580</v>
      </c>
      <c r="P173" s="3" t="s">
        <v>14581</v>
      </c>
      <c r="Q173" s="3" t="s">
        <v>699</v>
      </c>
      <c r="S173" s="3" t="s">
        <v>8313</v>
      </c>
      <c r="T173" s="3" t="s">
        <v>8433</v>
      </c>
      <c r="U173" s="3" t="s">
        <v>8313</v>
      </c>
      <c r="V173" s="3" t="s">
        <v>8313</v>
      </c>
      <c r="W173" s="3" t="s">
        <v>8434</v>
      </c>
      <c r="X173" s="3" t="s">
        <v>8313</v>
      </c>
      <c r="Y173" s="3" t="s">
        <v>5629</v>
      </c>
      <c r="Z173" s="3" t="s">
        <v>637</v>
      </c>
      <c r="AA173" s="3" t="s">
        <v>637</v>
      </c>
      <c r="AN173"/>
    </row>
    <row r="174" spans="12:40" ht="14.5" x14ac:dyDescent="0.35">
      <c r="L174" s="3" t="s">
        <v>2016</v>
      </c>
      <c r="M174" s="3" t="s">
        <v>2182</v>
      </c>
      <c r="N174" s="3" t="s">
        <v>8430</v>
      </c>
      <c r="O174" s="3" t="s">
        <v>5651</v>
      </c>
      <c r="P174" s="3" t="s">
        <v>8431</v>
      </c>
      <c r="Q174" s="3" t="s">
        <v>689</v>
      </c>
      <c r="R174" s="3" t="s">
        <v>8432</v>
      </c>
      <c r="S174" s="3" t="s">
        <v>8313</v>
      </c>
      <c r="T174" s="3" t="s">
        <v>8433</v>
      </c>
      <c r="U174" s="3" t="s">
        <v>8313</v>
      </c>
      <c r="V174" s="3" t="s">
        <v>8313</v>
      </c>
      <c r="W174" s="3" t="s">
        <v>8434</v>
      </c>
      <c r="X174" s="3" t="s">
        <v>8313</v>
      </c>
      <c r="Y174" s="3" t="s">
        <v>5629</v>
      </c>
      <c r="Z174" s="3" t="s">
        <v>637</v>
      </c>
      <c r="AA174" s="3" t="s">
        <v>637</v>
      </c>
      <c r="AN174"/>
    </row>
    <row r="175" spans="12:40" ht="14.5" x14ac:dyDescent="0.35">
      <c r="L175" s="3" t="s">
        <v>2016</v>
      </c>
      <c r="M175" s="3" t="s">
        <v>133</v>
      </c>
      <c r="N175" s="3" t="s">
        <v>133</v>
      </c>
      <c r="Q175" s="3" t="s">
        <v>689</v>
      </c>
      <c r="R175" s="3" t="s">
        <v>637</v>
      </c>
      <c r="X175" s="3" t="s">
        <v>8313</v>
      </c>
      <c r="Y175" s="3" t="s">
        <v>5628</v>
      </c>
      <c r="Z175" s="3" t="s">
        <v>5629</v>
      </c>
      <c r="AA175" s="3" t="s">
        <v>5627</v>
      </c>
      <c r="AN175"/>
    </row>
    <row r="176" spans="12:40" ht="14.5" x14ac:dyDescent="0.35">
      <c r="L176" s="3" t="s">
        <v>2016</v>
      </c>
      <c r="M176" s="3" t="s">
        <v>2177</v>
      </c>
      <c r="N176" s="3" t="s">
        <v>7964</v>
      </c>
      <c r="O176" s="3" t="s">
        <v>8435</v>
      </c>
      <c r="P176" s="3" t="s">
        <v>8436</v>
      </c>
      <c r="Q176" s="3" t="s">
        <v>689</v>
      </c>
      <c r="R176" s="3" t="s">
        <v>8437</v>
      </c>
      <c r="S176" s="3" t="s">
        <v>8438</v>
      </c>
      <c r="T176" s="3" t="s">
        <v>8313</v>
      </c>
      <c r="U176" s="3" t="s">
        <v>8313</v>
      </c>
      <c r="V176" s="3" t="s">
        <v>8313</v>
      </c>
      <c r="W176" s="3" t="s">
        <v>8313</v>
      </c>
      <c r="X176" s="3" t="s">
        <v>8313</v>
      </c>
      <c r="Y176" s="3" t="s">
        <v>5631</v>
      </c>
      <c r="Z176" s="3" t="s">
        <v>637</v>
      </c>
      <c r="AA176" s="3" t="s">
        <v>637</v>
      </c>
      <c r="AN176"/>
    </row>
    <row r="177" spans="12:40" ht="14.5" x14ac:dyDescent="0.35">
      <c r="L177" s="3" t="s">
        <v>2016</v>
      </c>
      <c r="M177" s="3" t="s">
        <v>14582</v>
      </c>
      <c r="N177" s="3" t="s">
        <v>14583</v>
      </c>
      <c r="O177" s="3" t="s">
        <v>8439</v>
      </c>
      <c r="P177" s="3" t="s">
        <v>14584</v>
      </c>
      <c r="Q177" s="3" t="s">
        <v>689</v>
      </c>
      <c r="R177" s="3" t="s">
        <v>8437</v>
      </c>
      <c r="S177" s="3" t="s">
        <v>8438</v>
      </c>
      <c r="T177" s="3" t="s">
        <v>8313</v>
      </c>
      <c r="U177" s="3" t="s">
        <v>8313</v>
      </c>
      <c r="V177" s="3" t="s">
        <v>8313</v>
      </c>
      <c r="W177" s="3" t="s">
        <v>8313</v>
      </c>
      <c r="X177" s="3" t="s">
        <v>8313</v>
      </c>
      <c r="Y177" s="3" t="s">
        <v>5631</v>
      </c>
      <c r="Z177" s="3" t="s">
        <v>637</v>
      </c>
      <c r="AA177" s="3" t="s">
        <v>637</v>
      </c>
      <c r="AN177"/>
    </row>
    <row r="178" spans="12:40" ht="14.5" x14ac:dyDescent="0.35">
      <c r="L178" s="3" t="s">
        <v>2016</v>
      </c>
      <c r="M178" s="3" t="s">
        <v>14585</v>
      </c>
      <c r="N178" s="3" t="s">
        <v>14586</v>
      </c>
      <c r="O178" s="3" t="s">
        <v>8440</v>
      </c>
      <c r="P178" s="3" t="s">
        <v>14587</v>
      </c>
      <c r="Q178" s="3" t="s">
        <v>689</v>
      </c>
      <c r="R178" s="3" t="s">
        <v>8437</v>
      </c>
      <c r="S178" s="3" t="s">
        <v>8438</v>
      </c>
      <c r="T178" s="3" t="s">
        <v>8313</v>
      </c>
      <c r="U178" s="3" t="s">
        <v>8313</v>
      </c>
      <c r="V178" s="3" t="s">
        <v>8313</v>
      </c>
      <c r="W178" s="3" t="s">
        <v>8313</v>
      </c>
      <c r="X178" s="3" t="s">
        <v>8313</v>
      </c>
      <c r="Y178" s="3" t="s">
        <v>5631</v>
      </c>
      <c r="Z178" s="3" t="s">
        <v>637</v>
      </c>
      <c r="AA178" s="3" t="s">
        <v>637</v>
      </c>
      <c r="AN178"/>
    </row>
    <row r="179" spans="12:40" ht="14.5" x14ac:dyDescent="0.35">
      <c r="L179" s="3" t="s">
        <v>2016</v>
      </c>
      <c r="N179" s="3" t="s">
        <v>14588</v>
      </c>
      <c r="O179" s="3" t="s">
        <v>14589</v>
      </c>
      <c r="P179" s="3" t="s">
        <v>14590</v>
      </c>
      <c r="Q179" s="3" t="s">
        <v>699</v>
      </c>
      <c r="S179" s="3" t="s">
        <v>8354</v>
      </c>
      <c r="T179" s="3" t="s">
        <v>8313</v>
      </c>
      <c r="U179" s="3" t="s">
        <v>8313</v>
      </c>
      <c r="V179" s="3" t="s">
        <v>8313</v>
      </c>
      <c r="W179" s="3" t="s">
        <v>8313</v>
      </c>
      <c r="X179" s="3" t="s">
        <v>8313</v>
      </c>
      <c r="Y179" s="3" t="s">
        <v>5628</v>
      </c>
      <c r="Z179" s="3" t="s">
        <v>637</v>
      </c>
      <c r="AA179" s="3" t="s">
        <v>637</v>
      </c>
      <c r="AN179"/>
    </row>
    <row r="180" spans="12:40" ht="14.5" x14ac:dyDescent="0.35">
      <c r="L180" s="3" t="s">
        <v>2016</v>
      </c>
      <c r="M180" s="3" t="s">
        <v>2183</v>
      </c>
      <c r="N180" s="3" t="s">
        <v>8441</v>
      </c>
      <c r="O180" s="3" t="s">
        <v>8442</v>
      </c>
      <c r="P180" s="3" t="s">
        <v>8443</v>
      </c>
      <c r="Q180" s="3" t="s">
        <v>689</v>
      </c>
      <c r="R180" s="3" t="s">
        <v>8444</v>
      </c>
      <c r="S180" s="3" t="s">
        <v>8445</v>
      </c>
      <c r="T180" s="3" t="s">
        <v>8446</v>
      </c>
      <c r="U180" s="3" t="s">
        <v>8313</v>
      </c>
      <c r="V180" s="3" t="s">
        <v>8313</v>
      </c>
      <c r="W180" s="3" t="s">
        <v>8313</v>
      </c>
      <c r="X180" s="3" t="s">
        <v>8313</v>
      </c>
      <c r="Y180" s="3" t="s">
        <v>5631</v>
      </c>
      <c r="Z180" s="3" t="s">
        <v>5629</v>
      </c>
      <c r="AA180" s="3" t="s">
        <v>637</v>
      </c>
      <c r="AN180"/>
    </row>
    <row r="181" spans="12:40" ht="14.5" x14ac:dyDescent="0.35">
      <c r="L181" s="3" t="s">
        <v>2014</v>
      </c>
      <c r="M181" s="3" t="s">
        <v>2024</v>
      </c>
      <c r="N181" s="3" t="s">
        <v>2024</v>
      </c>
      <c r="Y181" s="3" t="s">
        <v>5633</v>
      </c>
      <c r="Z181" s="3" t="s">
        <v>637</v>
      </c>
      <c r="AA181" s="3" t="s">
        <v>637</v>
      </c>
      <c r="AB181" s="3" t="s">
        <v>4024</v>
      </c>
      <c r="AE181" s="3" t="s">
        <v>689</v>
      </c>
      <c r="AG181" s="3" t="s">
        <v>699</v>
      </c>
      <c r="AH181" s="3" t="s">
        <v>4754</v>
      </c>
      <c r="AI181" s="3" t="s">
        <v>8506</v>
      </c>
      <c r="AJ181" s="3" t="s">
        <v>5323</v>
      </c>
      <c r="AK181" s="3" t="s">
        <v>699</v>
      </c>
      <c r="AL181" s="3" t="s">
        <v>8507</v>
      </c>
      <c r="AN181"/>
    </row>
    <row r="182" spans="12:40" ht="14.5" x14ac:dyDescent="0.35">
      <c r="L182" s="3" t="s">
        <v>2014</v>
      </c>
      <c r="M182" s="3" t="s">
        <v>14591</v>
      </c>
      <c r="N182" s="3" t="s">
        <v>14591</v>
      </c>
      <c r="Y182" s="3" t="s">
        <v>5633</v>
      </c>
      <c r="Z182" s="3" t="s">
        <v>637</v>
      </c>
      <c r="AA182" s="3" t="s">
        <v>637</v>
      </c>
      <c r="AB182" s="3" t="s">
        <v>4024</v>
      </c>
      <c r="AE182" s="3" t="s">
        <v>689</v>
      </c>
      <c r="AG182" s="3" t="s">
        <v>699</v>
      </c>
      <c r="AH182" s="3" t="s">
        <v>4754</v>
      </c>
      <c r="AI182" s="3" t="s">
        <v>8506</v>
      </c>
      <c r="AJ182" s="3" t="s">
        <v>5323</v>
      </c>
      <c r="AK182" s="3" t="s">
        <v>699</v>
      </c>
      <c r="AL182" s="3" t="s">
        <v>8507</v>
      </c>
      <c r="AN182"/>
    </row>
    <row r="183" spans="12:40" ht="14.5" x14ac:dyDescent="0.35">
      <c r="L183" s="3" t="s">
        <v>2014</v>
      </c>
      <c r="M183" s="3" t="s">
        <v>14592</v>
      </c>
      <c r="N183" s="3" t="s">
        <v>14592</v>
      </c>
      <c r="Y183" s="3" t="s">
        <v>5633</v>
      </c>
      <c r="Z183" s="3" t="s">
        <v>637</v>
      </c>
      <c r="AA183" s="3" t="s">
        <v>637</v>
      </c>
      <c r="AB183" s="3" t="s">
        <v>4024</v>
      </c>
      <c r="AE183" s="3" t="s">
        <v>689</v>
      </c>
      <c r="AG183" s="3" t="s">
        <v>699</v>
      </c>
      <c r="AH183" s="3" t="s">
        <v>4754</v>
      </c>
      <c r="AI183" s="3" t="s">
        <v>8506</v>
      </c>
      <c r="AJ183" s="3" t="s">
        <v>5323</v>
      </c>
      <c r="AK183" s="3" t="s">
        <v>699</v>
      </c>
      <c r="AL183" s="3" t="s">
        <v>8507</v>
      </c>
      <c r="AN183"/>
    </row>
    <row r="184" spans="12:40" ht="14.5" x14ac:dyDescent="0.35">
      <c r="L184" s="3" t="s">
        <v>2014</v>
      </c>
      <c r="M184" s="3" t="s">
        <v>2034</v>
      </c>
      <c r="N184" s="3" t="s">
        <v>2034</v>
      </c>
      <c r="Y184" s="3" t="s">
        <v>5633</v>
      </c>
      <c r="Z184" s="3" t="s">
        <v>637</v>
      </c>
      <c r="AA184" s="3" t="s">
        <v>637</v>
      </c>
      <c r="AB184" s="3" t="s">
        <v>4024</v>
      </c>
      <c r="AE184" s="3" t="s">
        <v>689</v>
      </c>
      <c r="AG184" s="3" t="s">
        <v>699</v>
      </c>
      <c r="AH184" s="3" t="s">
        <v>4754</v>
      </c>
      <c r="AI184" s="3" t="s">
        <v>8506</v>
      </c>
      <c r="AJ184" s="3" t="s">
        <v>5323</v>
      </c>
      <c r="AK184" s="3" t="s">
        <v>699</v>
      </c>
      <c r="AL184" s="3" t="s">
        <v>8507</v>
      </c>
      <c r="AN184"/>
    </row>
    <row r="185" spans="12:40" ht="14.5" x14ac:dyDescent="0.35">
      <c r="L185" s="3" t="s">
        <v>2014</v>
      </c>
      <c r="M185" s="3" t="s">
        <v>2022</v>
      </c>
      <c r="N185" s="3" t="s">
        <v>8780</v>
      </c>
      <c r="Y185" s="3" t="s">
        <v>5633</v>
      </c>
      <c r="Z185" s="3" t="s">
        <v>637</v>
      </c>
      <c r="AA185" s="3" t="s">
        <v>637</v>
      </c>
      <c r="AB185" s="3" t="s">
        <v>4024</v>
      </c>
      <c r="AE185" s="3" t="s">
        <v>689</v>
      </c>
      <c r="AG185" s="3" t="s">
        <v>699</v>
      </c>
      <c r="AH185" s="3" t="s">
        <v>4754</v>
      </c>
      <c r="AI185" s="3" t="s">
        <v>8506</v>
      </c>
      <c r="AJ185" s="3" t="s">
        <v>5323</v>
      </c>
      <c r="AK185" s="3" t="s">
        <v>699</v>
      </c>
      <c r="AL185" s="3" t="s">
        <v>8507</v>
      </c>
      <c r="AN185"/>
    </row>
    <row r="186" spans="12:40" ht="14.5" x14ac:dyDescent="0.35">
      <c r="L186" s="3" t="s">
        <v>2014</v>
      </c>
      <c r="M186" s="3" t="s">
        <v>2032</v>
      </c>
      <c r="N186" s="3" t="s">
        <v>2032</v>
      </c>
      <c r="Y186" s="3" t="s">
        <v>5633</v>
      </c>
      <c r="Z186" s="3" t="s">
        <v>637</v>
      </c>
      <c r="AA186" s="3" t="s">
        <v>637</v>
      </c>
      <c r="AB186" s="3" t="s">
        <v>4024</v>
      </c>
      <c r="AE186" s="3" t="s">
        <v>689</v>
      </c>
      <c r="AG186" s="3" t="s">
        <v>699</v>
      </c>
      <c r="AH186" s="3" t="s">
        <v>4754</v>
      </c>
      <c r="AI186" s="3" t="s">
        <v>8506</v>
      </c>
      <c r="AJ186" s="3" t="s">
        <v>5323</v>
      </c>
      <c r="AK186" s="3" t="s">
        <v>699</v>
      </c>
      <c r="AL186" s="3" t="s">
        <v>8507</v>
      </c>
      <c r="AN186"/>
    </row>
    <row r="187" spans="12:40" ht="14.5" x14ac:dyDescent="0.35">
      <c r="L187" s="3" t="s">
        <v>2014</v>
      </c>
      <c r="M187" s="3" t="s">
        <v>8508</v>
      </c>
      <c r="N187" s="3" t="s">
        <v>2032</v>
      </c>
      <c r="Y187" s="3" t="s">
        <v>5633</v>
      </c>
      <c r="Z187" s="3" t="s">
        <v>637</v>
      </c>
      <c r="AA187" s="3" t="s">
        <v>637</v>
      </c>
      <c r="AB187" s="3" t="s">
        <v>4024</v>
      </c>
      <c r="AE187" s="3" t="s">
        <v>689</v>
      </c>
      <c r="AG187" s="3" t="s">
        <v>699</v>
      </c>
      <c r="AH187" s="3" t="s">
        <v>4754</v>
      </c>
      <c r="AI187" s="3" t="s">
        <v>8506</v>
      </c>
      <c r="AJ187" s="3" t="s">
        <v>5323</v>
      </c>
      <c r="AK187" s="3" t="s">
        <v>699</v>
      </c>
      <c r="AL187" s="3" t="s">
        <v>8507</v>
      </c>
      <c r="AN187"/>
    </row>
    <row r="188" spans="12:40" ht="14.5" x14ac:dyDescent="0.35">
      <c r="L188" s="3" t="s">
        <v>2014</v>
      </c>
      <c r="M188" s="3" t="s">
        <v>8509</v>
      </c>
      <c r="N188" s="3" t="s">
        <v>2032</v>
      </c>
      <c r="Y188" s="3" t="s">
        <v>5633</v>
      </c>
      <c r="Z188" s="3" t="s">
        <v>637</v>
      </c>
      <c r="AA188" s="3" t="s">
        <v>637</v>
      </c>
      <c r="AB188" s="3" t="s">
        <v>4024</v>
      </c>
      <c r="AE188" s="3" t="s">
        <v>689</v>
      </c>
      <c r="AG188" s="3" t="s">
        <v>699</v>
      </c>
      <c r="AH188" s="3" t="s">
        <v>4754</v>
      </c>
      <c r="AI188" s="3" t="s">
        <v>8506</v>
      </c>
      <c r="AJ188" s="3" t="s">
        <v>5323</v>
      </c>
      <c r="AK188" s="3" t="s">
        <v>699</v>
      </c>
      <c r="AL188" s="3" t="s">
        <v>8507</v>
      </c>
      <c r="AN188"/>
    </row>
    <row r="189" spans="12:40" ht="14.5" x14ac:dyDescent="0.35">
      <c r="L189" s="3" t="s">
        <v>2014</v>
      </c>
      <c r="M189" s="3" t="s">
        <v>2053</v>
      </c>
      <c r="N189" s="3" t="s">
        <v>2053</v>
      </c>
      <c r="Y189" s="3" t="s">
        <v>5633</v>
      </c>
      <c r="Z189" s="3" t="s">
        <v>637</v>
      </c>
      <c r="AA189" s="3" t="s">
        <v>637</v>
      </c>
      <c r="AB189" s="3" t="s">
        <v>4024</v>
      </c>
      <c r="AE189" s="3" t="s">
        <v>689</v>
      </c>
      <c r="AG189" s="3" t="s">
        <v>699</v>
      </c>
      <c r="AH189" s="3" t="s">
        <v>4754</v>
      </c>
      <c r="AI189" s="3" t="s">
        <v>8506</v>
      </c>
      <c r="AJ189" s="3" t="s">
        <v>5323</v>
      </c>
      <c r="AK189" s="3" t="s">
        <v>699</v>
      </c>
      <c r="AL189" s="3" t="s">
        <v>8507</v>
      </c>
      <c r="AN189"/>
    </row>
    <row r="190" spans="12:40" ht="14.5" x14ac:dyDescent="0.35">
      <c r="L190" s="3" t="s">
        <v>2014</v>
      </c>
      <c r="M190" s="3" t="s">
        <v>14593</v>
      </c>
      <c r="N190" s="3" t="s">
        <v>14593</v>
      </c>
      <c r="Y190" s="3" t="s">
        <v>5633</v>
      </c>
      <c r="Z190" s="3" t="s">
        <v>637</v>
      </c>
      <c r="AA190" s="3" t="s">
        <v>637</v>
      </c>
      <c r="AB190" s="3" t="s">
        <v>4024</v>
      </c>
      <c r="AE190" s="3" t="s">
        <v>689</v>
      </c>
      <c r="AG190" s="3" t="s">
        <v>699</v>
      </c>
      <c r="AH190" s="3" t="s">
        <v>4754</v>
      </c>
      <c r="AI190" s="3" t="s">
        <v>8506</v>
      </c>
      <c r="AJ190" s="3" t="s">
        <v>5323</v>
      </c>
      <c r="AK190" s="3" t="s">
        <v>699</v>
      </c>
      <c r="AL190" s="3" t="s">
        <v>8507</v>
      </c>
      <c r="AN190"/>
    </row>
    <row r="191" spans="12:40" ht="14.5" x14ac:dyDescent="0.35">
      <c r="L191" s="3" t="s">
        <v>2014</v>
      </c>
      <c r="M191" s="3" t="s">
        <v>9293</v>
      </c>
      <c r="N191" s="3" t="s">
        <v>9293</v>
      </c>
      <c r="Y191" s="3" t="s">
        <v>5633</v>
      </c>
      <c r="Z191" s="3" t="s">
        <v>637</v>
      </c>
      <c r="AA191" s="3" t="s">
        <v>637</v>
      </c>
      <c r="AB191" s="3" t="s">
        <v>4024</v>
      </c>
      <c r="AE191" s="3" t="s">
        <v>689</v>
      </c>
      <c r="AG191" s="3" t="s">
        <v>699</v>
      </c>
      <c r="AH191" s="3" t="s">
        <v>4754</v>
      </c>
      <c r="AI191" s="3" t="s">
        <v>8506</v>
      </c>
      <c r="AJ191" s="3" t="s">
        <v>5323</v>
      </c>
      <c r="AK191" s="3" t="s">
        <v>699</v>
      </c>
      <c r="AL191" s="3" t="s">
        <v>8507</v>
      </c>
      <c r="AN191"/>
    </row>
    <row r="192" spans="12:40" ht="14.5" x14ac:dyDescent="0.35">
      <c r="L192" s="3" t="s">
        <v>2014</v>
      </c>
      <c r="M192" s="3" t="s">
        <v>2080</v>
      </c>
      <c r="N192" s="3" t="s">
        <v>2080</v>
      </c>
      <c r="Y192" s="3" t="s">
        <v>5633</v>
      </c>
      <c r="Z192" s="3" t="s">
        <v>637</v>
      </c>
      <c r="AA192" s="3" t="s">
        <v>637</v>
      </c>
      <c r="AB192" s="3" t="s">
        <v>4024</v>
      </c>
      <c r="AE192" s="3" t="s">
        <v>689</v>
      </c>
      <c r="AG192" s="3" t="s">
        <v>699</v>
      </c>
      <c r="AH192" s="3" t="s">
        <v>4754</v>
      </c>
      <c r="AI192" s="3" t="s">
        <v>8506</v>
      </c>
      <c r="AJ192" s="3" t="s">
        <v>5323</v>
      </c>
      <c r="AK192" s="3" t="s">
        <v>699</v>
      </c>
      <c r="AL192" s="3" t="s">
        <v>8507</v>
      </c>
      <c r="AN192"/>
    </row>
    <row r="193" spans="12:40" ht="14.5" x14ac:dyDescent="0.35">
      <c r="L193" s="3" t="s">
        <v>2014</v>
      </c>
      <c r="M193" s="3" t="s">
        <v>2087</v>
      </c>
      <c r="N193" s="3" t="s">
        <v>8781</v>
      </c>
      <c r="O193" s="3" t="s">
        <v>8782</v>
      </c>
      <c r="Y193" s="3" t="s">
        <v>5633</v>
      </c>
      <c r="Z193" s="3" t="s">
        <v>637</v>
      </c>
      <c r="AA193" s="3" t="s">
        <v>637</v>
      </c>
      <c r="AB193" s="3" t="s">
        <v>4024</v>
      </c>
      <c r="AE193" s="3" t="s">
        <v>689</v>
      </c>
      <c r="AG193" s="3" t="s">
        <v>699</v>
      </c>
      <c r="AH193" s="3" t="s">
        <v>4754</v>
      </c>
      <c r="AI193" s="3" t="s">
        <v>8506</v>
      </c>
      <c r="AJ193" s="3" t="s">
        <v>5323</v>
      </c>
      <c r="AK193" s="3" t="s">
        <v>699</v>
      </c>
      <c r="AL193" s="3" t="s">
        <v>8507</v>
      </c>
      <c r="AN193"/>
    </row>
    <row r="194" spans="12:40" ht="14.5" x14ac:dyDescent="0.35">
      <c r="L194" s="3" t="s">
        <v>2014</v>
      </c>
      <c r="M194" s="3" t="s">
        <v>2095</v>
      </c>
      <c r="N194" s="3" t="s">
        <v>2095</v>
      </c>
      <c r="Y194" s="3" t="s">
        <v>5633</v>
      </c>
      <c r="Z194" s="3" t="s">
        <v>637</v>
      </c>
      <c r="AA194" s="3" t="s">
        <v>637</v>
      </c>
      <c r="AB194" s="3" t="s">
        <v>4024</v>
      </c>
      <c r="AE194" s="3" t="s">
        <v>689</v>
      </c>
      <c r="AG194" s="3" t="s">
        <v>699</v>
      </c>
      <c r="AH194" s="3" t="s">
        <v>4754</v>
      </c>
      <c r="AI194" s="3" t="s">
        <v>8506</v>
      </c>
      <c r="AJ194" s="3" t="s">
        <v>5323</v>
      </c>
      <c r="AK194" s="3" t="s">
        <v>699</v>
      </c>
      <c r="AL194" s="3" t="s">
        <v>8507</v>
      </c>
      <c r="AN194"/>
    </row>
    <row r="195" spans="12:40" ht="14.5" x14ac:dyDescent="0.35">
      <c r="L195" s="3" t="s">
        <v>2014</v>
      </c>
      <c r="M195" s="3" t="s">
        <v>2051</v>
      </c>
      <c r="N195" s="3" t="s">
        <v>2051</v>
      </c>
      <c r="Y195" s="3" t="s">
        <v>5633</v>
      </c>
      <c r="Z195" s="3" t="s">
        <v>637</v>
      </c>
      <c r="AA195" s="3" t="s">
        <v>637</v>
      </c>
      <c r="AB195" s="3" t="s">
        <v>4024</v>
      </c>
      <c r="AE195" s="3" t="s">
        <v>689</v>
      </c>
      <c r="AG195" s="3" t="s">
        <v>699</v>
      </c>
      <c r="AH195" s="3" t="s">
        <v>4754</v>
      </c>
      <c r="AI195" s="3" t="s">
        <v>8506</v>
      </c>
      <c r="AJ195" s="3" t="s">
        <v>5323</v>
      </c>
      <c r="AK195" s="3" t="s">
        <v>699</v>
      </c>
      <c r="AL195" s="3" t="s">
        <v>8507</v>
      </c>
      <c r="AN195"/>
    </row>
    <row r="196" spans="12:40" ht="14.5" x14ac:dyDescent="0.35">
      <c r="L196" s="3" t="s">
        <v>2014</v>
      </c>
      <c r="M196" s="3" t="s">
        <v>2114</v>
      </c>
      <c r="N196" s="3" t="s">
        <v>8783</v>
      </c>
      <c r="Y196" s="3" t="s">
        <v>5633</v>
      </c>
      <c r="Z196" s="3" t="s">
        <v>637</v>
      </c>
      <c r="AA196" s="3" t="s">
        <v>637</v>
      </c>
      <c r="AB196" s="3" t="s">
        <v>4024</v>
      </c>
      <c r="AE196" s="3" t="s">
        <v>689</v>
      </c>
      <c r="AG196" s="3" t="s">
        <v>699</v>
      </c>
      <c r="AH196" s="3" t="s">
        <v>4754</v>
      </c>
      <c r="AI196" s="3" t="s">
        <v>8506</v>
      </c>
      <c r="AJ196" s="3" t="s">
        <v>5323</v>
      </c>
      <c r="AK196" s="3" t="s">
        <v>699</v>
      </c>
      <c r="AL196" s="3" t="s">
        <v>8507</v>
      </c>
      <c r="AN196"/>
    </row>
    <row r="197" spans="12:40" ht="14.5" x14ac:dyDescent="0.35">
      <c r="L197" s="3" t="s">
        <v>2014</v>
      </c>
      <c r="M197" s="3" t="s">
        <v>2122</v>
      </c>
      <c r="N197" s="3" t="s">
        <v>8783</v>
      </c>
      <c r="Y197" s="3" t="s">
        <v>5633</v>
      </c>
      <c r="Z197" s="3" t="s">
        <v>637</v>
      </c>
      <c r="AA197" s="3" t="s">
        <v>637</v>
      </c>
      <c r="AB197" s="3" t="s">
        <v>4024</v>
      </c>
      <c r="AE197" s="3" t="s">
        <v>689</v>
      </c>
      <c r="AG197" s="3" t="s">
        <v>699</v>
      </c>
      <c r="AH197" s="3" t="s">
        <v>4754</v>
      </c>
      <c r="AI197" s="3" t="s">
        <v>8506</v>
      </c>
      <c r="AJ197" s="3" t="s">
        <v>5323</v>
      </c>
      <c r="AK197" s="3" t="s">
        <v>699</v>
      </c>
      <c r="AL197" s="3" t="s">
        <v>8507</v>
      </c>
      <c r="AN197"/>
    </row>
    <row r="198" spans="12:40" ht="14.5" x14ac:dyDescent="0.35">
      <c r="L198" s="3" t="s">
        <v>2014</v>
      </c>
      <c r="M198" s="3" t="s">
        <v>2129</v>
      </c>
      <c r="N198" s="3" t="s">
        <v>8784</v>
      </c>
      <c r="Y198" s="3" t="s">
        <v>5633</v>
      </c>
      <c r="Z198" s="3" t="s">
        <v>637</v>
      </c>
      <c r="AA198" s="3" t="s">
        <v>637</v>
      </c>
      <c r="AB198" s="3" t="s">
        <v>4024</v>
      </c>
      <c r="AE198" s="3" t="s">
        <v>689</v>
      </c>
      <c r="AG198" s="3" t="s">
        <v>699</v>
      </c>
      <c r="AH198" s="3" t="s">
        <v>4754</v>
      </c>
      <c r="AI198" s="3" t="s">
        <v>8506</v>
      </c>
      <c r="AJ198" s="3" t="s">
        <v>5323</v>
      </c>
      <c r="AK198" s="3" t="s">
        <v>699</v>
      </c>
      <c r="AL198" s="3" t="s">
        <v>8507</v>
      </c>
      <c r="AN198"/>
    </row>
    <row r="199" spans="12:40" ht="14.5" x14ac:dyDescent="0.35">
      <c r="L199" s="3" t="s">
        <v>2014</v>
      </c>
      <c r="M199" s="3" t="s">
        <v>9484</v>
      </c>
      <c r="N199" s="3" t="s">
        <v>9484</v>
      </c>
      <c r="O199" s="3" t="s">
        <v>9485</v>
      </c>
      <c r="Y199" s="3" t="s">
        <v>5633</v>
      </c>
      <c r="Z199" s="3" t="s">
        <v>637</v>
      </c>
      <c r="AA199" s="3" t="s">
        <v>637</v>
      </c>
      <c r="AB199" s="3" t="s">
        <v>4024</v>
      </c>
      <c r="AE199" s="3" t="s">
        <v>689</v>
      </c>
      <c r="AG199" s="3" t="s">
        <v>699</v>
      </c>
      <c r="AH199" s="3" t="s">
        <v>4754</v>
      </c>
      <c r="AI199" s="3" t="s">
        <v>8506</v>
      </c>
      <c r="AJ199" s="3" t="s">
        <v>5323</v>
      </c>
      <c r="AK199" s="3" t="s">
        <v>699</v>
      </c>
      <c r="AL199" s="3" t="s">
        <v>8507</v>
      </c>
      <c r="AN199"/>
    </row>
    <row r="200" spans="12:40" ht="14.5" x14ac:dyDescent="0.35">
      <c r="L200" s="3" t="s">
        <v>2014</v>
      </c>
      <c r="M200" s="3" t="s">
        <v>14594</v>
      </c>
      <c r="N200" s="3" t="s">
        <v>14594</v>
      </c>
      <c r="Y200" s="3" t="s">
        <v>5633</v>
      </c>
      <c r="Z200" s="3" t="s">
        <v>637</v>
      </c>
      <c r="AA200" s="3" t="s">
        <v>637</v>
      </c>
      <c r="AB200" s="3" t="s">
        <v>4024</v>
      </c>
      <c r="AE200" s="3" t="s">
        <v>689</v>
      </c>
      <c r="AG200" s="3" t="s">
        <v>699</v>
      </c>
      <c r="AH200" s="3" t="s">
        <v>4754</v>
      </c>
      <c r="AI200" s="3" t="s">
        <v>8506</v>
      </c>
      <c r="AJ200" s="3" t="s">
        <v>5323</v>
      </c>
      <c r="AK200" s="3" t="s">
        <v>699</v>
      </c>
      <c r="AL200" s="3" t="s">
        <v>8507</v>
      </c>
      <c r="AN200"/>
    </row>
    <row r="201" spans="12:40" ht="14.5" x14ac:dyDescent="0.35">
      <c r="L201" s="3" t="s">
        <v>2014</v>
      </c>
      <c r="M201" s="3" t="s">
        <v>14595</v>
      </c>
      <c r="N201" s="3" t="s">
        <v>14595</v>
      </c>
      <c r="Y201" s="3" t="s">
        <v>5633</v>
      </c>
      <c r="Z201" s="3" t="s">
        <v>637</v>
      </c>
      <c r="AA201" s="3" t="s">
        <v>637</v>
      </c>
      <c r="AB201" s="3" t="s">
        <v>4024</v>
      </c>
      <c r="AE201" s="3" t="s">
        <v>689</v>
      </c>
      <c r="AG201" s="3" t="s">
        <v>699</v>
      </c>
      <c r="AH201" s="3" t="s">
        <v>4754</v>
      </c>
      <c r="AI201" s="3" t="s">
        <v>8506</v>
      </c>
      <c r="AJ201" s="3" t="s">
        <v>5323</v>
      </c>
      <c r="AK201" s="3" t="s">
        <v>699</v>
      </c>
      <c r="AL201" s="3" t="s">
        <v>8507</v>
      </c>
      <c r="AN201"/>
    </row>
    <row r="202" spans="12:40" ht="14.5" x14ac:dyDescent="0.35">
      <c r="L202" s="3" t="s">
        <v>2014</v>
      </c>
      <c r="M202" s="3" t="s">
        <v>2078</v>
      </c>
      <c r="N202" s="3" t="s">
        <v>2078</v>
      </c>
      <c r="Y202" s="3" t="s">
        <v>5633</v>
      </c>
      <c r="Z202" s="3" t="s">
        <v>637</v>
      </c>
      <c r="AA202" s="3" t="s">
        <v>637</v>
      </c>
      <c r="AB202" s="3" t="s">
        <v>4024</v>
      </c>
      <c r="AE202" s="3" t="s">
        <v>689</v>
      </c>
      <c r="AG202" s="3" t="s">
        <v>699</v>
      </c>
      <c r="AH202" s="3" t="s">
        <v>4754</v>
      </c>
      <c r="AI202" s="3" t="s">
        <v>8506</v>
      </c>
      <c r="AJ202" s="3" t="s">
        <v>5323</v>
      </c>
      <c r="AK202" s="3" t="s">
        <v>699</v>
      </c>
      <c r="AL202" s="3" t="s">
        <v>8507</v>
      </c>
      <c r="AN202"/>
    </row>
    <row r="203" spans="12:40" ht="14.5" x14ac:dyDescent="0.35">
      <c r="L203" s="3" t="s">
        <v>2014</v>
      </c>
      <c r="M203" s="3" t="s">
        <v>2158</v>
      </c>
      <c r="N203" s="3" t="s">
        <v>14596</v>
      </c>
      <c r="Y203" s="3" t="s">
        <v>5633</v>
      </c>
      <c r="Z203" s="3" t="s">
        <v>637</v>
      </c>
      <c r="AA203" s="3" t="s">
        <v>637</v>
      </c>
      <c r="AB203" s="3" t="s">
        <v>4024</v>
      </c>
      <c r="AE203" s="3" t="s">
        <v>689</v>
      </c>
      <c r="AG203" s="3" t="s">
        <v>699</v>
      </c>
      <c r="AH203" s="3" t="s">
        <v>4754</v>
      </c>
      <c r="AI203" s="3" t="s">
        <v>8506</v>
      </c>
      <c r="AJ203" s="3" t="s">
        <v>5323</v>
      </c>
      <c r="AK203" s="3" t="s">
        <v>699</v>
      </c>
      <c r="AL203" s="3" t="s">
        <v>8507</v>
      </c>
      <c r="AN203"/>
    </row>
    <row r="204" spans="12:40" ht="14.5" x14ac:dyDescent="0.35">
      <c r="L204" s="3" t="s">
        <v>2014</v>
      </c>
      <c r="M204" s="3" t="s">
        <v>2160</v>
      </c>
      <c r="N204" s="3" t="s">
        <v>2160</v>
      </c>
      <c r="Y204" s="3" t="s">
        <v>5633</v>
      </c>
      <c r="Z204" s="3" t="s">
        <v>637</v>
      </c>
      <c r="AA204" s="3" t="s">
        <v>637</v>
      </c>
      <c r="AB204" s="3" t="s">
        <v>4024</v>
      </c>
      <c r="AE204" s="3" t="s">
        <v>689</v>
      </c>
      <c r="AG204" s="3" t="s">
        <v>699</v>
      </c>
      <c r="AH204" s="3" t="s">
        <v>4754</v>
      </c>
      <c r="AI204" s="3" t="s">
        <v>8506</v>
      </c>
      <c r="AJ204" s="3" t="s">
        <v>5323</v>
      </c>
      <c r="AK204" s="3" t="s">
        <v>699</v>
      </c>
      <c r="AL204" s="3" t="s">
        <v>8507</v>
      </c>
      <c r="AN204"/>
    </row>
    <row r="205" spans="12:40" ht="14.5" x14ac:dyDescent="0.35">
      <c r="L205" s="3" t="s">
        <v>2014</v>
      </c>
      <c r="M205" s="3" t="s">
        <v>14597</v>
      </c>
      <c r="N205" s="3" t="s">
        <v>14597</v>
      </c>
      <c r="Y205" s="3" t="s">
        <v>5633</v>
      </c>
      <c r="Z205" s="3" t="s">
        <v>637</v>
      </c>
      <c r="AA205" s="3" t="s">
        <v>637</v>
      </c>
      <c r="AB205" s="3" t="s">
        <v>4024</v>
      </c>
      <c r="AE205" s="3" t="s">
        <v>689</v>
      </c>
      <c r="AG205" s="3" t="s">
        <v>699</v>
      </c>
      <c r="AH205" s="3" t="s">
        <v>4754</v>
      </c>
      <c r="AI205" s="3" t="s">
        <v>8506</v>
      </c>
      <c r="AJ205" s="3" t="s">
        <v>5323</v>
      </c>
      <c r="AK205" s="3" t="s">
        <v>699</v>
      </c>
      <c r="AL205" s="3" t="s">
        <v>8507</v>
      </c>
      <c r="AN205"/>
    </row>
    <row r="206" spans="12:40" ht="14.5" x14ac:dyDescent="0.35">
      <c r="L206" s="3" t="s">
        <v>2014</v>
      </c>
      <c r="M206" s="3" t="s">
        <v>14598</v>
      </c>
      <c r="N206" s="3" t="s">
        <v>14598</v>
      </c>
      <c r="Y206" s="3" t="s">
        <v>5633</v>
      </c>
      <c r="Z206" s="3" t="s">
        <v>637</v>
      </c>
      <c r="AA206" s="3" t="s">
        <v>637</v>
      </c>
      <c r="AB206" s="3" t="s">
        <v>4024</v>
      </c>
      <c r="AE206" s="3" t="s">
        <v>689</v>
      </c>
      <c r="AG206" s="3" t="s">
        <v>699</v>
      </c>
      <c r="AH206" s="3" t="s">
        <v>4754</v>
      </c>
      <c r="AI206" s="3" t="s">
        <v>8506</v>
      </c>
      <c r="AJ206" s="3" t="s">
        <v>5323</v>
      </c>
      <c r="AK206" s="3" t="s">
        <v>699</v>
      </c>
      <c r="AL206" s="3" t="s">
        <v>8507</v>
      </c>
      <c r="AN206"/>
    </row>
    <row r="207" spans="12:40" ht="14.5" x14ac:dyDescent="0.35">
      <c r="L207" s="3" t="s">
        <v>2014</v>
      </c>
      <c r="M207" s="3" t="s">
        <v>14599</v>
      </c>
      <c r="N207" s="3" t="s">
        <v>14599</v>
      </c>
      <c r="Y207" s="3" t="s">
        <v>5633</v>
      </c>
      <c r="Z207" s="3" t="s">
        <v>637</v>
      </c>
      <c r="AA207" s="3" t="s">
        <v>637</v>
      </c>
      <c r="AB207" s="3" t="s">
        <v>4024</v>
      </c>
      <c r="AE207" s="3" t="s">
        <v>689</v>
      </c>
      <c r="AG207" s="3" t="s">
        <v>699</v>
      </c>
      <c r="AH207" s="3" t="s">
        <v>4754</v>
      </c>
      <c r="AI207" s="3" t="s">
        <v>8506</v>
      </c>
      <c r="AJ207" s="3" t="s">
        <v>5323</v>
      </c>
      <c r="AK207" s="3" t="s">
        <v>699</v>
      </c>
      <c r="AL207" s="3" t="s">
        <v>8507</v>
      </c>
      <c r="AN207"/>
    </row>
    <row r="208" spans="12:40" ht="14.5" x14ac:dyDescent="0.35">
      <c r="L208" s="3" t="s">
        <v>2014</v>
      </c>
      <c r="M208" s="3" t="s">
        <v>2093</v>
      </c>
      <c r="N208" s="3" t="s">
        <v>2093</v>
      </c>
      <c r="Y208" s="3" t="s">
        <v>5633</v>
      </c>
      <c r="Z208" s="3" t="s">
        <v>637</v>
      </c>
      <c r="AA208" s="3" t="s">
        <v>637</v>
      </c>
      <c r="AB208" s="3" t="s">
        <v>4024</v>
      </c>
      <c r="AE208" s="3" t="s">
        <v>689</v>
      </c>
      <c r="AG208" s="3" t="s">
        <v>699</v>
      </c>
      <c r="AH208" s="3" t="s">
        <v>4754</v>
      </c>
      <c r="AI208" s="3" t="s">
        <v>8506</v>
      </c>
      <c r="AJ208" s="3" t="s">
        <v>5323</v>
      </c>
      <c r="AK208" s="3" t="s">
        <v>699</v>
      </c>
      <c r="AL208" s="3" t="s">
        <v>8507</v>
      </c>
      <c r="AN208"/>
    </row>
    <row r="209" spans="12:40" ht="14.5" x14ac:dyDescent="0.35">
      <c r="L209" s="3" t="s">
        <v>2014</v>
      </c>
      <c r="M209" s="3" t="s">
        <v>14600</v>
      </c>
      <c r="N209" s="3" t="s">
        <v>14600</v>
      </c>
      <c r="Y209" s="3" t="s">
        <v>5633</v>
      </c>
      <c r="Z209" s="3" t="s">
        <v>637</v>
      </c>
      <c r="AA209" s="3" t="s">
        <v>637</v>
      </c>
      <c r="AB209" s="3" t="s">
        <v>4024</v>
      </c>
      <c r="AE209" s="3" t="s">
        <v>689</v>
      </c>
      <c r="AG209" s="3" t="s">
        <v>699</v>
      </c>
      <c r="AH209" s="3" t="s">
        <v>4754</v>
      </c>
      <c r="AI209" s="3" t="s">
        <v>8506</v>
      </c>
      <c r="AJ209" s="3" t="s">
        <v>5323</v>
      </c>
      <c r="AK209" s="3" t="s">
        <v>699</v>
      </c>
      <c r="AL209" s="3" t="s">
        <v>8507</v>
      </c>
      <c r="AN209"/>
    </row>
    <row r="210" spans="12:40" ht="14.5" x14ac:dyDescent="0.35">
      <c r="L210" s="3" t="s">
        <v>2014</v>
      </c>
      <c r="M210" s="3" t="s">
        <v>2120</v>
      </c>
      <c r="N210" s="3" t="s">
        <v>8785</v>
      </c>
      <c r="Y210" s="3" t="s">
        <v>5633</v>
      </c>
      <c r="Z210" s="3" t="s">
        <v>637</v>
      </c>
      <c r="AA210" s="3" t="s">
        <v>637</v>
      </c>
      <c r="AB210" s="3" t="s">
        <v>4024</v>
      </c>
      <c r="AE210" s="3" t="s">
        <v>689</v>
      </c>
      <c r="AG210" s="3" t="s">
        <v>699</v>
      </c>
      <c r="AH210" s="3" t="s">
        <v>4754</v>
      </c>
      <c r="AI210" s="3" t="s">
        <v>8506</v>
      </c>
      <c r="AJ210" s="3" t="s">
        <v>5323</v>
      </c>
      <c r="AK210" s="3" t="s">
        <v>699</v>
      </c>
      <c r="AL210" s="3" t="s">
        <v>8507</v>
      </c>
      <c r="AN210"/>
    </row>
    <row r="211" spans="12:40" ht="14.5" x14ac:dyDescent="0.35">
      <c r="L211" s="3" t="s">
        <v>2014</v>
      </c>
      <c r="M211" s="3" t="s">
        <v>2135</v>
      </c>
      <c r="N211" s="3" t="s">
        <v>2135</v>
      </c>
      <c r="Y211" s="3" t="s">
        <v>5633</v>
      </c>
      <c r="Z211" s="3" t="s">
        <v>637</v>
      </c>
      <c r="AA211" s="3" t="s">
        <v>637</v>
      </c>
      <c r="AB211" s="3" t="s">
        <v>4024</v>
      </c>
      <c r="AE211" s="3" t="s">
        <v>689</v>
      </c>
      <c r="AG211" s="3" t="s">
        <v>699</v>
      </c>
      <c r="AH211" s="3" t="s">
        <v>4754</v>
      </c>
      <c r="AI211" s="3" t="s">
        <v>8506</v>
      </c>
      <c r="AJ211" s="3" t="s">
        <v>5323</v>
      </c>
      <c r="AK211" s="3" t="s">
        <v>699</v>
      </c>
      <c r="AL211" s="3" t="s">
        <v>8507</v>
      </c>
      <c r="AN211"/>
    </row>
    <row r="212" spans="12:40" ht="14.5" x14ac:dyDescent="0.35">
      <c r="L212" s="3" t="s">
        <v>2014</v>
      </c>
      <c r="M212" s="3" t="s">
        <v>14601</v>
      </c>
      <c r="N212" s="3" t="s">
        <v>14601</v>
      </c>
      <c r="Y212" s="3" t="s">
        <v>5633</v>
      </c>
      <c r="Z212" s="3" t="s">
        <v>637</v>
      </c>
      <c r="AA212" s="3" t="s">
        <v>637</v>
      </c>
      <c r="AB212" s="3" t="s">
        <v>4024</v>
      </c>
      <c r="AE212" s="3" t="s">
        <v>689</v>
      </c>
      <c r="AG212" s="3" t="s">
        <v>699</v>
      </c>
      <c r="AH212" s="3" t="s">
        <v>4754</v>
      </c>
      <c r="AI212" s="3" t="s">
        <v>8506</v>
      </c>
      <c r="AJ212" s="3" t="s">
        <v>5323</v>
      </c>
      <c r="AK212" s="3" t="s">
        <v>699</v>
      </c>
      <c r="AL212" s="3" t="s">
        <v>8507</v>
      </c>
      <c r="AN212"/>
    </row>
    <row r="213" spans="12:40" ht="14.5" x14ac:dyDescent="0.35">
      <c r="L213" s="3" t="s">
        <v>2014</v>
      </c>
      <c r="M213" s="3" t="s">
        <v>14602</v>
      </c>
      <c r="N213" s="3" t="s">
        <v>14602</v>
      </c>
      <c r="Y213" s="3" t="s">
        <v>5633</v>
      </c>
      <c r="Z213" s="3" t="s">
        <v>637</v>
      </c>
      <c r="AA213" s="3" t="s">
        <v>637</v>
      </c>
      <c r="AB213" s="3" t="s">
        <v>4024</v>
      </c>
      <c r="AE213" s="3" t="s">
        <v>689</v>
      </c>
      <c r="AG213" s="3" t="s">
        <v>699</v>
      </c>
      <c r="AH213" s="3" t="s">
        <v>4754</v>
      </c>
      <c r="AI213" s="3" t="s">
        <v>8506</v>
      </c>
      <c r="AJ213" s="3" t="s">
        <v>5323</v>
      </c>
      <c r="AK213" s="3" t="s">
        <v>699</v>
      </c>
      <c r="AL213" s="3" t="s">
        <v>8507</v>
      </c>
      <c r="AN213"/>
    </row>
    <row r="214" spans="12:40" ht="14.5" x14ac:dyDescent="0.35">
      <c r="L214" s="3" t="s">
        <v>2014</v>
      </c>
      <c r="M214" s="3" t="s">
        <v>14603</v>
      </c>
      <c r="N214" s="3" t="s">
        <v>14603</v>
      </c>
      <c r="Y214" s="3" t="s">
        <v>5633</v>
      </c>
      <c r="Z214" s="3" t="s">
        <v>637</v>
      </c>
      <c r="AA214" s="3" t="s">
        <v>637</v>
      </c>
      <c r="AB214" s="3" t="s">
        <v>4024</v>
      </c>
      <c r="AE214" s="3" t="s">
        <v>689</v>
      </c>
      <c r="AG214" s="3" t="s">
        <v>699</v>
      </c>
      <c r="AH214" s="3" t="s">
        <v>4754</v>
      </c>
      <c r="AI214" s="3" t="s">
        <v>8506</v>
      </c>
      <c r="AJ214" s="3" t="s">
        <v>5323</v>
      </c>
      <c r="AK214" s="3" t="s">
        <v>699</v>
      </c>
      <c r="AL214" s="3" t="s">
        <v>8507</v>
      </c>
      <c r="AN214"/>
    </row>
    <row r="215" spans="12:40" ht="14.5" x14ac:dyDescent="0.35">
      <c r="L215" s="3" t="s">
        <v>2014</v>
      </c>
      <c r="M215" s="3" t="s">
        <v>14604</v>
      </c>
      <c r="N215" s="3" t="s">
        <v>14604</v>
      </c>
      <c r="Y215" s="3" t="s">
        <v>5633</v>
      </c>
      <c r="Z215" s="3" t="s">
        <v>637</v>
      </c>
      <c r="AA215" s="3" t="s">
        <v>637</v>
      </c>
      <c r="AB215" s="3" t="s">
        <v>4024</v>
      </c>
      <c r="AE215" s="3" t="s">
        <v>689</v>
      </c>
      <c r="AG215" s="3" t="s">
        <v>699</v>
      </c>
      <c r="AH215" s="3" t="s">
        <v>4754</v>
      </c>
      <c r="AI215" s="3" t="s">
        <v>8506</v>
      </c>
      <c r="AJ215" s="3" t="s">
        <v>5323</v>
      </c>
      <c r="AK215" s="3" t="s">
        <v>699</v>
      </c>
      <c r="AL215" s="3" t="s">
        <v>8507</v>
      </c>
      <c r="AN215"/>
    </row>
    <row r="216" spans="12:40" ht="14.5" x14ac:dyDescent="0.35">
      <c r="L216" s="3" t="s">
        <v>2018</v>
      </c>
      <c r="M216" s="3" t="s">
        <v>2028</v>
      </c>
      <c r="N216" s="3" t="s">
        <v>8786</v>
      </c>
      <c r="O216" s="3" t="s">
        <v>8787</v>
      </c>
      <c r="Y216" s="3" t="s">
        <v>5630</v>
      </c>
      <c r="Z216" s="3" t="s">
        <v>637</v>
      </c>
      <c r="AA216" s="3" t="s">
        <v>637</v>
      </c>
      <c r="AB216" s="3" t="s">
        <v>4024</v>
      </c>
      <c r="AC216" s="3" t="s">
        <v>8510</v>
      </c>
      <c r="AD216" s="3" t="s">
        <v>8511</v>
      </c>
      <c r="AE216" s="3" t="s">
        <v>699</v>
      </c>
      <c r="AF216" s="3" t="s">
        <v>8512</v>
      </c>
      <c r="AG216" s="3" t="s">
        <v>699</v>
      </c>
      <c r="AH216" s="3" t="s">
        <v>5020</v>
      </c>
      <c r="AI216" s="3" t="s">
        <v>8513</v>
      </c>
      <c r="AJ216" s="3" t="s">
        <v>8514</v>
      </c>
      <c r="AK216" s="3" t="s">
        <v>4027</v>
      </c>
      <c r="AL216" s="3" t="s">
        <v>8515</v>
      </c>
      <c r="AN216"/>
    </row>
    <row r="217" spans="12:40" ht="14.5" x14ac:dyDescent="0.35">
      <c r="L217" s="3" t="s">
        <v>2018</v>
      </c>
      <c r="M217" s="3" t="s">
        <v>2037</v>
      </c>
      <c r="N217" s="3" t="s">
        <v>8788</v>
      </c>
      <c r="O217" s="3" t="s">
        <v>8789</v>
      </c>
      <c r="Y217" s="3" t="s">
        <v>5630</v>
      </c>
      <c r="Z217" s="3" t="s">
        <v>637</v>
      </c>
      <c r="AA217" s="3" t="s">
        <v>637</v>
      </c>
      <c r="AB217" s="3" t="s">
        <v>4024</v>
      </c>
      <c r="AC217" s="3" t="s">
        <v>8510</v>
      </c>
      <c r="AD217" s="3" t="s">
        <v>8511</v>
      </c>
      <c r="AE217" s="3" t="s">
        <v>699</v>
      </c>
      <c r="AF217" s="3" t="s">
        <v>8512</v>
      </c>
      <c r="AG217" s="3" t="s">
        <v>699</v>
      </c>
      <c r="AH217" s="3" t="s">
        <v>5020</v>
      </c>
      <c r="AI217" s="3" t="s">
        <v>8513</v>
      </c>
      <c r="AJ217" s="3" t="s">
        <v>8514</v>
      </c>
      <c r="AK217" s="3" t="s">
        <v>4027</v>
      </c>
      <c r="AL217" s="3" t="s">
        <v>8515</v>
      </c>
      <c r="AN217"/>
    </row>
    <row r="218" spans="12:40" ht="14.5" x14ac:dyDescent="0.35">
      <c r="L218" s="3" t="s">
        <v>2018</v>
      </c>
      <c r="M218" s="3" t="s">
        <v>2044</v>
      </c>
      <c r="N218" s="3" t="s">
        <v>8790</v>
      </c>
      <c r="O218" s="3" t="s">
        <v>8529</v>
      </c>
      <c r="Y218" s="3" t="s">
        <v>5630</v>
      </c>
      <c r="Z218" s="3" t="s">
        <v>637</v>
      </c>
      <c r="AA218" s="3" t="s">
        <v>637</v>
      </c>
      <c r="AB218" s="3" t="s">
        <v>4024</v>
      </c>
      <c r="AC218" s="3" t="s">
        <v>8510</v>
      </c>
      <c r="AD218" s="3" t="s">
        <v>8511</v>
      </c>
      <c r="AE218" s="3" t="s">
        <v>699</v>
      </c>
      <c r="AF218" s="3" t="s">
        <v>8512</v>
      </c>
      <c r="AG218" s="3" t="s">
        <v>699</v>
      </c>
      <c r="AH218" s="3" t="s">
        <v>5020</v>
      </c>
      <c r="AI218" s="3" t="s">
        <v>8513</v>
      </c>
      <c r="AJ218" s="3" t="s">
        <v>8514</v>
      </c>
      <c r="AK218" s="3" t="s">
        <v>4027</v>
      </c>
      <c r="AL218" s="3" t="s">
        <v>8515</v>
      </c>
      <c r="AN218"/>
    </row>
    <row r="219" spans="12:40" ht="14.5" x14ac:dyDescent="0.35">
      <c r="L219" s="3" t="s">
        <v>2018</v>
      </c>
      <c r="M219" s="3" t="s">
        <v>2049</v>
      </c>
      <c r="N219" s="3" t="s">
        <v>8791</v>
      </c>
      <c r="O219" s="3" t="s">
        <v>8792</v>
      </c>
      <c r="Y219" s="3" t="s">
        <v>5630</v>
      </c>
      <c r="Z219" s="3" t="s">
        <v>637</v>
      </c>
      <c r="AA219" s="3" t="s">
        <v>637</v>
      </c>
      <c r="AB219" s="3" t="s">
        <v>4024</v>
      </c>
      <c r="AC219" s="3" t="s">
        <v>8510</v>
      </c>
      <c r="AD219" s="3" t="s">
        <v>8511</v>
      </c>
      <c r="AE219" s="3" t="s">
        <v>699</v>
      </c>
      <c r="AF219" s="3" t="s">
        <v>8512</v>
      </c>
      <c r="AG219" s="3" t="s">
        <v>699</v>
      </c>
      <c r="AH219" s="3" t="s">
        <v>5020</v>
      </c>
      <c r="AI219" s="3" t="s">
        <v>8513</v>
      </c>
      <c r="AJ219" s="3" t="s">
        <v>8514</v>
      </c>
      <c r="AK219" s="3" t="s">
        <v>4027</v>
      </c>
      <c r="AL219" s="3" t="s">
        <v>8515</v>
      </c>
      <c r="AN219"/>
    </row>
    <row r="220" spans="12:40" ht="14.5" x14ac:dyDescent="0.35">
      <c r="L220" s="3" t="s">
        <v>2018</v>
      </c>
      <c r="M220" s="3" t="s">
        <v>8516</v>
      </c>
      <c r="N220" s="3" t="s">
        <v>8793</v>
      </c>
      <c r="O220" s="3" t="s">
        <v>8642</v>
      </c>
      <c r="Y220" s="3" t="s">
        <v>5630</v>
      </c>
      <c r="Z220" s="3" t="s">
        <v>637</v>
      </c>
      <c r="AA220" s="3" t="s">
        <v>637</v>
      </c>
      <c r="AB220" s="3" t="s">
        <v>4024</v>
      </c>
      <c r="AC220" s="3" t="s">
        <v>8510</v>
      </c>
      <c r="AD220" s="3" t="s">
        <v>8511</v>
      </c>
      <c r="AE220" s="3" t="s">
        <v>699</v>
      </c>
      <c r="AF220" s="3" t="s">
        <v>8512</v>
      </c>
      <c r="AG220" s="3" t="s">
        <v>699</v>
      </c>
      <c r="AH220" s="3" t="s">
        <v>5020</v>
      </c>
      <c r="AI220" s="3" t="s">
        <v>8513</v>
      </c>
      <c r="AJ220" s="3" t="s">
        <v>8514</v>
      </c>
      <c r="AK220" s="3" t="s">
        <v>4027</v>
      </c>
      <c r="AL220" s="3" t="s">
        <v>8515</v>
      </c>
      <c r="AN220"/>
    </row>
    <row r="221" spans="12:40" ht="14.5" x14ac:dyDescent="0.35">
      <c r="L221" s="3" t="s">
        <v>2018</v>
      </c>
      <c r="M221" s="3" t="s">
        <v>2062</v>
      </c>
      <c r="N221" s="3" t="s">
        <v>8794</v>
      </c>
      <c r="O221" s="3" t="s">
        <v>8795</v>
      </c>
      <c r="Y221" s="3" t="s">
        <v>5630</v>
      </c>
      <c r="Z221" s="3" t="s">
        <v>637</v>
      </c>
      <c r="AA221" s="3" t="s">
        <v>637</v>
      </c>
      <c r="AB221" s="3" t="s">
        <v>4024</v>
      </c>
      <c r="AC221" s="3" t="s">
        <v>8510</v>
      </c>
      <c r="AD221" s="3" t="s">
        <v>8511</v>
      </c>
      <c r="AE221" s="3" t="s">
        <v>699</v>
      </c>
      <c r="AF221" s="3" t="s">
        <v>8512</v>
      </c>
      <c r="AG221" s="3" t="s">
        <v>699</v>
      </c>
      <c r="AH221" s="3" t="s">
        <v>5020</v>
      </c>
      <c r="AI221" s="3" t="s">
        <v>8513</v>
      </c>
      <c r="AJ221" s="3" t="s">
        <v>8514</v>
      </c>
      <c r="AK221" s="3" t="s">
        <v>4027</v>
      </c>
      <c r="AL221" s="3" t="s">
        <v>8515</v>
      </c>
      <c r="AN221"/>
    </row>
    <row r="222" spans="12:40" ht="14.5" x14ac:dyDescent="0.35">
      <c r="L222" s="3" t="s">
        <v>2018</v>
      </c>
      <c r="M222" s="3" t="s">
        <v>2069</v>
      </c>
      <c r="N222" s="3" t="s">
        <v>8796</v>
      </c>
      <c r="O222" s="3" t="s">
        <v>8797</v>
      </c>
      <c r="Y222" s="3" t="s">
        <v>5630</v>
      </c>
      <c r="Z222" s="3" t="s">
        <v>637</v>
      </c>
      <c r="AA222" s="3" t="s">
        <v>637</v>
      </c>
      <c r="AB222" s="3" t="s">
        <v>4024</v>
      </c>
      <c r="AC222" s="3" t="s">
        <v>8510</v>
      </c>
      <c r="AD222" s="3" t="s">
        <v>8511</v>
      </c>
      <c r="AE222" s="3" t="s">
        <v>699</v>
      </c>
      <c r="AF222" s="3" t="s">
        <v>8512</v>
      </c>
      <c r="AG222" s="3" t="s">
        <v>699</v>
      </c>
      <c r="AH222" s="3" t="s">
        <v>5020</v>
      </c>
      <c r="AI222" s="3" t="s">
        <v>8513</v>
      </c>
      <c r="AJ222" s="3" t="s">
        <v>8514</v>
      </c>
      <c r="AK222" s="3" t="s">
        <v>4027</v>
      </c>
      <c r="AL222" s="3" t="s">
        <v>8515</v>
      </c>
      <c r="AN222"/>
    </row>
    <row r="223" spans="12:40" ht="14.5" x14ac:dyDescent="0.35">
      <c r="L223" s="3" t="s">
        <v>2018</v>
      </c>
      <c r="M223" s="3" t="s">
        <v>2075</v>
      </c>
      <c r="N223" s="3" t="s">
        <v>8798</v>
      </c>
      <c r="O223" s="3" t="s">
        <v>8799</v>
      </c>
      <c r="Y223" s="3" t="s">
        <v>5630</v>
      </c>
      <c r="Z223" s="3" t="s">
        <v>637</v>
      </c>
      <c r="AA223" s="3" t="s">
        <v>637</v>
      </c>
      <c r="AB223" s="3" t="s">
        <v>4024</v>
      </c>
      <c r="AC223" s="3" t="s">
        <v>8510</v>
      </c>
      <c r="AD223" s="3" t="s">
        <v>8511</v>
      </c>
      <c r="AE223" s="3" t="s">
        <v>699</v>
      </c>
      <c r="AF223" s="3" t="s">
        <v>8512</v>
      </c>
      <c r="AG223" s="3" t="s">
        <v>699</v>
      </c>
      <c r="AH223" s="3" t="s">
        <v>5020</v>
      </c>
      <c r="AI223" s="3" t="s">
        <v>8513</v>
      </c>
      <c r="AJ223" s="3" t="s">
        <v>8514</v>
      </c>
      <c r="AK223" s="3" t="s">
        <v>4027</v>
      </c>
      <c r="AL223" s="3" t="s">
        <v>8515</v>
      </c>
      <c r="AN223"/>
    </row>
    <row r="224" spans="12:40" ht="14.5" x14ac:dyDescent="0.35">
      <c r="L224" s="3" t="s">
        <v>2018</v>
      </c>
      <c r="M224" s="3" t="s">
        <v>2084</v>
      </c>
      <c r="N224" s="3" t="s">
        <v>8800</v>
      </c>
      <c r="O224" s="3" t="s">
        <v>8801</v>
      </c>
      <c r="Y224" s="3" t="s">
        <v>5630</v>
      </c>
      <c r="Z224" s="3" t="s">
        <v>637</v>
      </c>
      <c r="AA224" s="3" t="s">
        <v>637</v>
      </c>
      <c r="AB224" s="3" t="s">
        <v>4024</v>
      </c>
      <c r="AC224" s="3" t="s">
        <v>8510</v>
      </c>
      <c r="AD224" s="3" t="s">
        <v>8511</v>
      </c>
      <c r="AE224" s="3" t="s">
        <v>699</v>
      </c>
      <c r="AF224" s="3" t="s">
        <v>8512</v>
      </c>
      <c r="AG224" s="3" t="s">
        <v>699</v>
      </c>
      <c r="AH224" s="3" t="s">
        <v>5020</v>
      </c>
      <c r="AI224" s="3" t="s">
        <v>8513</v>
      </c>
      <c r="AJ224" s="3" t="s">
        <v>8514</v>
      </c>
      <c r="AK224" s="3" t="s">
        <v>4027</v>
      </c>
      <c r="AL224" s="3" t="s">
        <v>8515</v>
      </c>
      <c r="AN224"/>
    </row>
    <row r="225" spans="12:40" ht="14.5" x14ac:dyDescent="0.35">
      <c r="L225" s="3" t="s">
        <v>2018</v>
      </c>
      <c r="M225" s="3" t="s">
        <v>2091</v>
      </c>
      <c r="N225" s="3" t="s">
        <v>8802</v>
      </c>
      <c r="O225" s="3" t="s">
        <v>8803</v>
      </c>
      <c r="Y225" s="3" t="s">
        <v>5630</v>
      </c>
      <c r="Z225" s="3" t="s">
        <v>637</v>
      </c>
      <c r="AA225" s="3" t="s">
        <v>637</v>
      </c>
      <c r="AB225" s="3" t="s">
        <v>4024</v>
      </c>
      <c r="AC225" s="3" t="s">
        <v>8510</v>
      </c>
      <c r="AD225" s="3" t="s">
        <v>8511</v>
      </c>
      <c r="AE225" s="3" t="s">
        <v>699</v>
      </c>
      <c r="AF225" s="3" t="s">
        <v>8512</v>
      </c>
      <c r="AG225" s="3" t="s">
        <v>699</v>
      </c>
      <c r="AH225" s="3" t="s">
        <v>5020</v>
      </c>
      <c r="AI225" s="3" t="s">
        <v>8513</v>
      </c>
      <c r="AJ225" s="3" t="s">
        <v>8514</v>
      </c>
      <c r="AK225" s="3" t="s">
        <v>4027</v>
      </c>
      <c r="AL225" s="3" t="s">
        <v>8515</v>
      </c>
      <c r="AN225"/>
    </row>
    <row r="226" spans="12:40" ht="14.5" x14ac:dyDescent="0.35">
      <c r="L226" s="3" t="s">
        <v>2018</v>
      </c>
      <c r="M226" s="3" t="s">
        <v>2099</v>
      </c>
      <c r="N226" s="3" t="s">
        <v>2099</v>
      </c>
      <c r="O226" s="3" t="s">
        <v>8804</v>
      </c>
      <c r="Y226" s="3" t="s">
        <v>5630</v>
      </c>
      <c r="Z226" s="3" t="s">
        <v>637</v>
      </c>
      <c r="AA226" s="3" t="s">
        <v>637</v>
      </c>
      <c r="AB226" s="3" t="s">
        <v>4024</v>
      </c>
      <c r="AC226" s="3" t="s">
        <v>8510</v>
      </c>
      <c r="AD226" s="3" t="s">
        <v>8511</v>
      </c>
      <c r="AE226" s="3" t="s">
        <v>699</v>
      </c>
      <c r="AF226" s="3" t="s">
        <v>8512</v>
      </c>
      <c r="AG226" s="3" t="s">
        <v>699</v>
      </c>
      <c r="AH226" s="3" t="s">
        <v>5020</v>
      </c>
      <c r="AI226" s="3" t="s">
        <v>8513</v>
      </c>
      <c r="AJ226" s="3" t="s">
        <v>8514</v>
      </c>
      <c r="AK226" s="3" t="s">
        <v>4027</v>
      </c>
      <c r="AL226" s="3" t="s">
        <v>8515</v>
      </c>
      <c r="AN226"/>
    </row>
    <row r="227" spans="12:40" ht="14.5" x14ac:dyDescent="0.35">
      <c r="L227" s="3" t="s">
        <v>2018</v>
      </c>
      <c r="M227" s="3" t="s">
        <v>2106</v>
      </c>
      <c r="N227" s="3" t="s">
        <v>2106</v>
      </c>
      <c r="O227" s="3" t="s">
        <v>8805</v>
      </c>
      <c r="Y227" s="3" t="s">
        <v>5630</v>
      </c>
      <c r="Z227" s="3" t="s">
        <v>637</v>
      </c>
      <c r="AA227" s="3" t="s">
        <v>637</v>
      </c>
      <c r="AB227" s="3" t="s">
        <v>4024</v>
      </c>
      <c r="AC227" s="3" t="s">
        <v>8510</v>
      </c>
      <c r="AD227" s="3" t="s">
        <v>8511</v>
      </c>
      <c r="AE227" s="3" t="s">
        <v>699</v>
      </c>
      <c r="AF227" s="3" t="s">
        <v>8512</v>
      </c>
      <c r="AG227" s="3" t="s">
        <v>699</v>
      </c>
      <c r="AH227" s="3" t="s">
        <v>5020</v>
      </c>
      <c r="AI227" s="3" t="s">
        <v>8513</v>
      </c>
      <c r="AJ227" s="3" t="s">
        <v>8514</v>
      </c>
      <c r="AK227" s="3" t="s">
        <v>4027</v>
      </c>
      <c r="AL227" s="3" t="s">
        <v>8515</v>
      </c>
      <c r="AN227"/>
    </row>
    <row r="228" spans="12:40" ht="14.5" x14ac:dyDescent="0.35">
      <c r="L228" s="3" t="s">
        <v>2018</v>
      </c>
      <c r="M228" s="3" t="s">
        <v>2180</v>
      </c>
      <c r="N228" s="3" t="s">
        <v>2180</v>
      </c>
      <c r="O228" s="3" t="s">
        <v>8422</v>
      </c>
      <c r="Y228" s="3" t="s">
        <v>5630</v>
      </c>
      <c r="Z228" s="3" t="s">
        <v>637</v>
      </c>
      <c r="AA228" s="3" t="s">
        <v>637</v>
      </c>
      <c r="AB228" s="3" t="s">
        <v>4024</v>
      </c>
      <c r="AC228" s="3" t="s">
        <v>8510</v>
      </c>
      <c r="AD228" s="3" t="s">
        <v>8511</v>
      </c>
      <c r="AE228" s="3" t="s">
        <v>699</v>
      </c>
      <c r="AF228" s="3" t="s">
        <v>8512</v>
      </c>
      <c r="AG228" s="3" t="s">
        <v>699</v>
      </c>
      <c r="AH228" s="3" t="s">
        <v>5020</v>
      </c>
      <c r="AI228" s="3" t="s">
        <v>8513</v>
      </c>
      <c r="AJ228" s="3" t="s">
        <v>8514</v>
      </c>
      <c r="AK228" s="3" t="s">
        <v>4027</v>
      </c>
      <c r="AL228" s="3" t="s">
        <v>8515</v>
      </c>
      <c r="AN228"/>
    </row>
    <row r="229" spans="12:40" ht="14.5" x14ac:dyDescent="0.35">
      <c r="L229" s="3" t="s">
        <v>2018</v>
      </c>
      <c r="M229" s="3" t="s">
        <v>2125</v>
      </c>
      <c r="N229" s="3" t="s">
        <v>2125</v>
      </c>
      <c r="O229" s="3" t="s">
        <v>8806</v>
      </c>
      <c r="Y229" s="3" t="s">
        <v>5630</v>
      </c>
      <c r="Z229" s="3" t="s">
        <v>637</v>
      </c>
      <c r="AA229" s="3" t="s">
        <v>637</v>
      </c>
      <c r="AB229" s="3" t="s">
        <v>4024</v>
      </c>
      <c r="AC229" s="3" t="s">
        <v>8510</v>
      </c>
      <c r="AD229" s="3" t="s">
        <v>8511</v>
      </c>
      <c r="AE229" s="3" t="s">
        <v>699</v>
      </c>
      <c r="AF229" s="3" t="s">
        <v>8512</v>
      </c>
      <c r="AG229" s="3" t="s">
        <v>699</v>
      </c>
      <c r="AH229" s="3" t="s">
        <v>5020</v>
      </c>
      <c r="AI229" s="3" t="s">
        <v>8513</v>
      </c>
      <c r="AJ229" s="3" t="s">
        <v>8514</v>
      </c>
      <c r="AK229" s="3" t="s">
        <v>4027</v>
      </c>
      <c r="AL229" s="3" t="s">
        <v>8515</v>
      </c>
      <c r="AN229"/>
    </row>
    <row r="230" spans="12:40" ht="14.5" x14ac:dyDescent="0.35">
      <c r="L230" s="3" t="s">
        <v>2018</v>
      </c>
      <c r="M230" s="3" t="s">
        <v>2132</v>
      </c>
      <c r="N230" s="3" t="s">
        <v>2132</v>
      </c>
      <c r="O230" s="3" t="s">
        <v>8807</v>
      </c>
      <c r="Y230" s="3" t="s">
        <v>5630</v>
      </c>
      <c r="Z230" s="3" t="s">
        <v>637</v>
      </c>
      <c r="AA230" s="3" t="s">
        <v>637</v>
      </c>
      <c r="AB230" s="3" t="s">
        <v>4024</v>
      </c>
      <c r="AC230" s="3" t="s">
        <v>8510</v>
      </c>
      <c r="AD230" s="3" t="s">
        <v>8511</v>
      </c>
      <c r="AE230" s="3" t="s">
        <v>699</v>
      </c>
      <c r="AF230" s="3" t="s">
        <v>8512</v>
      </c>
      <c r="AG230" s="3" t="s">
        <v>699</v>
      </c>
      <c r="AH230" s="3" t="s">
        <v>5020</v>
      </c>
      <c r="AI230" s="3" t="s">
        <v>8513</v>
      </c>
      <c r="AJ230" s="3" t="s">
        <v>8514</v>
      </c>
      <c r="AK230" s="3" t="s">
        <v>4027</v>
      </c>
      <c r="AL230" s="3" t="s">
        <v>8515</v>
      </c>
      <c r="AN230"/>
    </row>
    <row r="231" spans="12:40" ht="14.5" x14ac:dyDescent="0.35">
      <c r="L231" s="3" t="s">
        <v>2018</v>
      </c>
      <c r="M231" s="3" t="s">
        <v>8517</v>
      </c>
      <c r="N231" s="3" t="s">
        <v>2132</v>
      </c>
      <c r="O231" s="3" t="s">
        <v>8807</v>
      </c>
      <c r="Y231" s="3" t="s">
        <v>5630</v>
      </c>
      <c r="Z231" s="3" t="s">
        <v>637</v>
      </c>
      <c r="AA231" s="3" t="s">
        <v>637</v>
      </c>
      <c r="AB231" s="3" t="s">
        <v>4024</v>
      </c>
      <c r="AC231" s="3" t="s">
        <v>8510</v>
      </c>
      <c r="AD231" s="3" t="s">
        <v>8511</v>
      </c>
      <c r="AE231" s="3" t="s">
        <v>699</v>
      </c>
      <c r="AF231" s="3" t="s">
        <v>8512</v>
      </c>
      <c r="AG231" s="3" t="s">
        <v>699</v>
      </c>
      <c r="AH231" s="3" t="s">
        <v>5020</v>
      </c>
      <c r="AI231" s="3" t="s">
        <v>8513</v>
      </c>
      <c r="AJ231" s="3" t="s">
        <v>8514</v>
      </c>
      <c r="AK231" s="3" t="s">
        <v>4027</v>
      </c>
      <c r="AL231" s="3" t="s">
        <v>8515</v>
      </c>
      <c r="AN231"/>
    </row>
    <row r="232" spans="12:40" ht="14.5" x14ac:dyDescent="0.35">
      <c r="L232" s="3" t="s">
        <v>2018</v>
      </c>
      <c r="N232" s="3" t="s">
        <v>9486</v>
      </c>
      <c r="O232" s="3" t="s">
        <v>9487</v>
      </c>
      <c r="Y232" s="3" t="s">
        <v>5630</v>
      </c>
      <c r="Z232" s="3" t="s">
        <v>637</v>
      </c>
      <c r="AA232" s="3" t="s">
        <v>637</v>
      </c>
      <c r="AB232" s="3" t="s">
        <v>4024</v>
      </c>
      <c r="AC232" s="3" t="s">
        <v>8510</v>
      </c>
      <c r="AD232" s="3" t="s">
        <v>8511</v>
      </c>
      <c r="AE232" s="3" t="s">
        <v>699</v>
      </c>
      <c r="AF232" s="3" t="s">
        <v>8512</v>
      </c>
      <c r="AG232" s="3" t="s">
        <v>699</v>
      </c>
      <c r="AH232" s="3" t="s">
        <v>5020</v>
      </c>
      <c r="AI232" s="3" t="s">
        <v>8513</v>
      </c>
      <c r="AJ232" s="3" t="s">
        <v>8514</v>
      </c>
      <c r="AK232" s="3" t="s">
        <v>4027</v>
      </c>
      <c r="AL232" s="3" t="s">
        <v>8515</v>
      </c>
      <c r="AN232"/>
    </row>
    <row r="233" spans="12:40" ht="14.5" x14ac:dyDescent="0.35">
      <c r="L233" s="3" t="s">
        <v>2018</v>
      </c>
      <c r="N233" s="3" t="s">
        <v>9391</v>
      </c>
      <c r="O233" s="3" t="s">
        <v>9392</v>
      </c>
      <c r="Y233" s="3" t="s">
        <v>5630</v>
      </c>
      <c r="Z233" s="3" t="s">
        <v>637</v>
      </c>
      <c r="AA233" s="3" t="s">
        <v>637</v>
      </c>
      <c r="AB233" s="3" t="s">
        <v>4024</v>
      </c>
      <c r="AC233" s="3" t="s">
        <v>8510</v>
      </c>
      <c r="AD233" s="3" t="s">
        <v>8511</v>
      </c>
      <c r="AE233" s="3" t="s">
        <v>699</v>
      </c>
      <c r="AF233" s="3" t="s">
        <v>8512</v>
      </c>
      <c r="AG233" s="3" t="s">
        <v>699</v>
      </c>
      <c r="AH233" s="3" t="s">
        <v>5020</v>
      </c>
      <c r="AI233" s="3" t="s">
        <v>8513</v>
      </c>
      <c r="AJ233" s="3" t="s">
        <v>8514</v>
      </c>
      <c r="AK233" s="3" t="s">
        <v>4027</v>
      </c>
      <c r="AL233" s="3" t="s">
        <v>8515</v>
      </c>
      <c r="AN233"/>
    </row>
    <row r="234" spans="12:40" ht="14.5" x14ac:dyDescent="0.35">
      <c r="L234" s="3" t="s">
        <v>2018</v>
      </c>
      <c r="N234" s="3" t="s">
        <v>9488</v>
      </c>
      <c r="Y234" s="3" t="s">
        <v>5630</v>
      </c>
      <c r="Z234" s="3" t="s">
        <v>637</v>
      </c>
      <c r="AA234" s="3" t="s">
        <v>637</v>
      </c>
      <c r="AB234" s="3" t="s">
        <v>4024</v>
      </c>
      <c r="AC234" s="3" t="s">
        <v>8510</v>
      </c>
      <c r="AD234" s="3" t="s">
        <v>8511</v>
      </c>
      <c r="AE234" s="3" t="s">
        <v>699</v>
      </c>
      <c r="AF234" s="3" t="s">
        <v>8512</v>
      </c>
      <c r="AG234" s="3" t="s">
        <v>699</v>
      </c>
      <c r="AH234" s="3" t="s">
        <v>5020</v>
      </c>
      <c r="AI234" s="3" t="s">
        <v>8513</v>
      </c>
      <c r="AJ234" s="3" t="s">
        <v>8514</v>
      </c>
      <c r="AK234" s="3" t="s">
        <v>4027</v>
      </c>
      <c r="AL234" s="3" t="s">
        <v>8515</v>
      </c>
      <c r="AN234"/>
    </row>
    <row r="235" spans="12:40" ht="14.5" x14ac:dyDescent="0.35">
      <c r="L235" s="3" t="s">
        <v>2018</v>
      </c>
      <c r="N235" s="3" t="s">
        <v>14605</v>
      </c>
      <c r="Y235" s="3" t="s">
        <v>5630</v>
      </c>
      <c r="Z235" s="3" t="s">
        <v>637</v>
      </c>
      <c r="AA235" s="3" t="s">
        <v>637</v>
      </c>
      <c r="AB235" s="3" t="s">
        <v>4024</v>
      </c>
      <c r="AC235" s="3" t="s">
        <v>8510</v>
      </c>
      <c r="AD235" s="3" t="s">
        <v>8511</v>
      </c>
      <c r="AE235" s="3" t="s">
        <v>699</v>
      </c>
      <c r="AF235" s="3" t="s">
        <v>8512</v>
      </c>
      <c r="AG235" s="3" t="s">
        <v>699</v>
      </c>
      <c r="AH235" s="3" t="s">
        <v>5020</v>
      </c>
      <c r="AI235" s="3" t="s">
        <v>8513</v>
      </c>
      <c r="AJ235" s="3" t="s">
        <v>8514</v>
      </c>
      <c r="AK235" s="3" t="s">
        <v>4027</v>
      </c>
      <c r="AL235" s="3" t="s">
        <v>8515</v>
      </c>
      <c r="AN235"/>
    </row>
    <row r="236" spans="12:40" ht="14.5" x14ac:dyDescent="0.35">
      <c r="L236" s="3" t="s">
        <v>2018</v>
      </c>
      <c r="N236" s="3" t="s">
        <v>14606</v>
      </c>
      <c r="Y236" s="3" t="s">
        <v>5630</v>
      </c>
      <c r="Z236" s="3" t="s">
        <v>637</v>
      </c>
      <c r="AA236" s="3" t="s">
        <v>637</v>
      </c>
      <c r="AB236" s="3" t="s">
        <v>4024</v>
      </c>
      <c r="AC236" s="3" t="s">
        <v>8510</v>
      </c>
      <c r="AD236" s="3" t="s">
        <v>8511</v>
      </c>
      <c r="AE236" s="3" t="s">
        <v>699</v>
      </c>
      <c r="AF236" s="3" t="s">
        <v>8512</v>
      </c>
      <c r="AG236" s="3" t="s">
        <v>699</v>
      </c>
      <c r="AH236" s="3" t="s">
        <v>5020</v>
      </c>
      <c r="AI236" s="3" t="s">
        <v>8513</v>
      </c>
      <c r="AJ236" s="3" t="s">
        <v>8514</v>
      </c>
      <c r="AK236" s="3" t="s">
        <v>4027</v>
      </c>
      <c r="AL236" s="3" t="s">
        <v>8515</v>
      </c>
      <c r="AN236"/>
    </row>
    <row r="237" spans="12:40" ht="14.5" x14ac:dyDescent="0.35">
      <c r="L237" s="3" t="s">
        <v>2018</v>
      </c>
      <c r="N237" s="3" t="s">
        <v>14607</v>
      </c>
      <c r="Y237" s="3" t="s">
        <v>5630</v>
      </c>
      <c r="Z237" s="3" t="s">
        <v>637</v>
      </c>
      <c r="AA237" s="3" t="s">
        <v>637</v>
      </c>
      <c r="AB237" s="3" t="s">
        <v>4024</v>
      </c>
      <c r="AC237" s="3" t="s">
        <v>8510</v>
      </c>
      <c r="AD237" s="3" t="s">
        <v>8511</v>
      </c>
      <c r="AE237" s="3" t="s">
        <v>699</v>
      </c>
      <c r="AF237" s="3" t="s">
        <v>8512</v>
      </c>
      <c r="AG237" s="3" t="s">
        <v>699</v>
      </c>
      <c r="AH237" s="3" t="s">
        <v>5020</v>
      </c>
      <c r="AI237" s="3" t="s">
        <v>8513</v>
      </c>
      <c r="AJ237" s="3" t="s">
        <v>8514</v>
      </c>
      <c r="AK237" s="3" t="s">
        <v>4027</v>
      </c>
      <c r="AL237" s="3" t="s">
        <v>8515</v>
      </c>
      <c r="AN237"/>
    </row>
    <row r="238" spans="12:40" ht="14.5" x14ac:dyDescent="0.35">
      <c r="L238" s="3" t="s">
        <v>2018</v>
      </c>
      <c r="N238" s="3" t="s">
        <v>14608</v>
      </c>
      <c r="Y238" s="3" t="s">
        <v>5630</v>
      </c>
      <c r="Z238" s="3" t="s">
        <v>637</v>
      </c>
      <c r="AA238" s="3" t="s">
        <v>637</v>
      </c>
      <c r="AB238" s="3" t="s">
        <v>4024</v>
      </c>
      <c r="AC238" s="3" t="s">
        <v>8510</v>
      </c>
      <c r="AD238" s="3" t="s">
        <v>8511</v>
      </c>
      <c r="AE238" s="3" t="s">
        <v>699</v>
      </c>
      <c r="AF238" s="3" t="s">
        <v>8512</v>
      </c>
      <c r="AG238" s="3" t="s">
        <v>699</v>
      </c>
      <c r="AH238" s="3" t="s">
        <v>5020</v>
      </c>
      <c r="AI238" s="3" t="s">
        <v>8513</v>
      </c>
      <c r="AJ238" s="3" t="s">
        <v>8514</v>
      </c>
      <c r="AK238" s="3" t="s">
        <v>4027</v>
      </c>
      <c r="AL238" s="3" t="s">
        <v>8515</v>
      </c>
      <c r="AN238"/>
    </row>
    <row r="239" spans="12:40" ht="14.5" x14ac:dyDescent="0.35">
      <c r="L239" s="3" t="s">
        <v>2018</v>
      </c>
      <c r="N239" s="3" t="s">
        <v>12627</v>
      </c>
      <c r="Y239" s="3" t="s">
        <v>5630</v>
      </c>
      <c r="Z239" s="3" t="s">
        <v>637</v>
      </c>
      <c r="AA239" s="3" t="s">
        <v>637</v>
      </c>
      <c r="AB239" s="3" t="s">
        <v>4024</v>
      </c>
      <c r="AC239" s="3" t="s">
        <v>8510</v>
      </c>
      <c r="AD239" s="3" t="s">
        <v>8511</v>
      </c>
      <c r="AE239" s="3" t="s">
        <v>699</v>
      </c>
      <c r="AF239" s="3" t="s">
        <v>8512</v>
      </c>
      <c r="AG239" s="3" t="s">
        <v>699</v>
      </c>
      <c r="AH239" s="3" t="s">
        <v>5020</v>
      </c>
      <c r="AI239" s="3" t="s">
        <v>8513</v>
      </c>
      <c r="AJ239" s="3" t="s">
        <v>8514</v>
      </c>
      <c r="AK239" s="3" t="s">
        <v>4027</v>
      </c>
      <c r="AL239" s="3" t="s">
        <v>8515</v>
      </c>
      <c r="AN239"/>
    </row>
    <row r="240" spans="12:40" ht="14.5" x14ac:dyDescent="0.35">
      <c r="L240" s="3" t="s">
        <v>2065</v>
      </c>
      <c r="M240" s="3" t="s">
        <v>2027</v>
      </c>
      <c r="N240" s="3" t="s">
        <v>2027</v>
      </c>
      <c r="Y240" s="3" t="s">
        <v>5635</v>
      </c>
      <c r="Z240" s="3" t="s">
        <v>637</v>
      </c>
      <c r="AA240" s="3" t="s">
        <v>637</v>
      </c>
      <c r="AN240"/>
    </row>
    <row r="241" spans="12:40" ht="14.5" x14ac:dyDescent="0.35">
      <c r="L241" s="3" t="s">
        <v>2065</v>
      </c>
      <c r="M241" s="3" t="s">
        <v>2043</v>
      </c>
      <c r="N241" s="3" t="s">
        <v>2043</v>
      </c>
      <c r="Y241" s="3" t="s">
        <v>5635</v>
      </c>
      <c r="Z241" s="3" t="s">
        <v>637</v>
      </c>
      <c r="AA241" s="3" t="s">
        <v>637</v>
      </c>
      <c r="AN241"/>
    </row>
    <row r="242" spans="12:40" ht="14.5" x14ac:dyDescent="0.35">
      <c r="L242" s="3" t="s">
        <v>2065</v>
      </c>
      <c r="M242" s="3" t="s">
        <v>2048</v>
      </c>
      <c r="N242" s="3" t="s">
        <v>2048</v>
      </c>
      <c r="Y242" s="3" t="s">
        <v>5635</v>
      </c>
      <c r="Z242" s="3" t="s">
        <v>637</v>
      </c>
      <c r="AA242" s="3" t="s">
        <v>637</v>
      </c>
      <c r="AN242"/>
    </row>
    <row r="243" spans="12:40" ht="14.5" x14ac:dyDescent="0.35">
      <c r="L243" s="3" t="s">
        <v>2065</v>
      </c>
      <c r="M243" s="3" t="s">
        <v>8520</v>
      </c>
      <c r="N243" s="3" t="s">
        <v>8520</v>
      </c>
      <c r="Y243" s="3" t="s">
        <v>5635</v>
      </c>
      <c r="Z243" s="3" t="s">
        <v>637</v>
      </c>
      <c r="AA243" s="3" t="s">
        <v>637</v>
      </c>
      <c r="AN243"/>
    </row>
    <row r="244" spans="12:40" ht="14.5" x14ac:dyDescent="0.35">
      <c r="L244" s="3" t="s">
        <v>2065</v>
      </c>
      <c r="M244" s="3" t="s">
        <v>2061</v>
      </c>
      <c r="N244" s="3" t="s">
        <v>2061</v>
      </c>
      <c r="Y244" s="3" t="s">
        <v>5635</v>
      </c>
      <c r="Z244" s="3" t="s">
        <v>637</v>
      </c>
      <c r="AA244" s="3" t="s">
        <v>637</v>
      </c>
      <c r="AN244"/>
    </row>
    <row r="245" spans="12:40" ht="14.5" x14ac:dyDescent="0.35">
      <c r="L245" s="3" t="s">
        <v>2065</v>
      </c>
      <c r="M245" s="3" t="s">
        <v>8521</v>
      </c>
      <c r="N245" s="3" t="s">
        <v>8521</v>
      </c>
      <c r="Y245" s="3" t="s">
        <v>5635</v>
      </c>
      <c r="Z245" s="3" t="s">
        <v>637</v>
      </c>
      <c r="AA245" s="3" t="s">
        <v>637</v>
      </c>
      <c r="AN245"/>
    </row>
    <row r="246" spans="12:40" ht="14.5" x14ac:dyDescent="0.35">
      <c r="L246" s="3" t="s">
        <v>2065</v>
      </c>
      <c r="M246" s="3" t="s">
        <v>2083</v>
      </c>
      <c r="N246" s="3" t="s">
        <v>2083</v>
      </c>
      <c r="Y246" s="3" t="s">
        <v>5635</v>
      </c>
      <c r="Z246" s="3" t="s">
        <v>637</v>
      </c>
      <c r="AA246" s="3" t="s">
        <v>637</v>
      </c>
      <c r="AN246"/>
    </row>
    <row r="247" spans="12:40" ht="14.5" x14ac:dyDescent="0.35">
      <c r="L247" s="3" t="s">
        <v>2065</v>
      </c>
      <c r="M247" s="3" t="s">
        <v>2098</v>
      </c>
      <c r="N247" s="3" t="s">
        <v>2098</v>
      </c>
      <c r="Y247" s="3" t="s">
        <v>5635</v>
      </c>
      <c r="Z247" s="3" t="s">
        <v>637</v>
      </c>
      <c r="AA247" s="3" t="s">
        <v>637</v>
      </c>
      <c r="AN247"/>
    </row>
    <row r="248" spans="12:40" ht="14.5" x14ac:dyDescent="0.35">
      <c r="L248" s="3" t="s">
        <v>2065</v>
      </c>
      <c r="M248" s="3" t="s">
        <v>2105</v>
      </c>
      <c r="N248" s="3" t="s">
        <v>2105</v>
      </c>
      <c r="Y248" s="3" t="s">
        <v>5635</v>
      </c>
      <c r="Z248" s="3" t="s">
        <v>637</v>
      </c>
      <c r="AA248" s="3" t="s">
        <v>637</v>
      </c>
      <c r="AN248"/>
    </row>
    <row r="249" spans="12:40" ht="14.5" x14ac:dyDescent="0.35">
      <c r="L249" s="3" t="s">
        <v>2065</v>
      </c>
      <c r="M249" s="3" t="s">
        <v>2117</v>
      </c>
      <c r="N249" s="3" t="s">
        <v>2117</v>
      </c>
      <c r="Y249" s="3" t="s">
        <v>5635</v>
      </c>
      <c r="Z249" s="3" t="s">
        <v>637</v>
      </c>
      <c r="AA249" s="3" t="s">
        <v>637</v>
      </c>
      <c r="AN249"/>
    </row>
    <row r="250" spans="12:40" ht="14.5" x14ac:dyDescent="0.35">
      <c r="L250" s="3" t="s">
        <v>2065</v>
      </c>
      <c r="M250" s="3" t="s">
        <v>8518</v>
      </c>
      <c r="N250" s="3" t="s">
        <v>8518</v>
      </c>
      <c r="Y250" s="3" t="s">
        <v>5635</v>
      </c>
      <c r="Z250" s="3" t="s">
        <v>637</v>
      </c>
      <c r="AA250" s="3" t="s">
        <v>637</v>
      </c>
      <c r="AN250"/>
    </row>
    <row r="251" spans="12:40" ht="14.5" x14ac:dyDescent="0.35">
      <c r="L251" s="3" t="s">
        <v>2065</v>
      </c>
      <c r="M251" s="3" t="s">
        <v>2138</v>
      </c>
      <c r="N251" s="3" t="s">
        <v>2138</v>
      </c>
      <c r="Y251" s="3" t="s">
        <v>5635</v>
      </c>
      <c r="Z251" s="3" t="s">
        <v>637</v>
      </c>
      <c r="AA251" s="3" t="s">
        <v>637</v>
      </c>
      <c r="AN251"/>
    </row>
    <row r="252" spans="12:40" ht="14.5" x14ac:dyDescent="0.35">
      <c r="L252" s="3" t="s">
        <v>2065</v>
      </c>
      <c r="M252" s="3" t="s">
        <v>8519</v>
      </c>
      <c r="N252" s="3" t="s">
        <v>8519</v>
      </c>
      <c r="Y252" s="3" t="s">
        <v>5635</v>
      </c>
      <c r="Z252" s="3" t="s">
        <v>637</v>
      </c>
      <c r="AA252" s="3" t="s">
        <v>637</v>
      </c>
      <c r="AN252"/>
    </row>
    <row r="253" spans="12:40" ht="14.5" x14ac:dyDescent="0.35">
      <c r="L253" s="3" t="s">
        <v>2065</v>
      </c>
      <c r="M253" s="3" t="s">
        <v>2152</v>
      </c>
      <c r="N253" s="3" t="s">
        <v>2152</v>
      </c>
      <c r="Y253" s="3" t="s">
        <v>5635</v>
      </c>
      <c r="Z253" s="3" t="s">
        <v>637</v>
      </c>
      <c r="AA253" s="3" t="s">
        <v>637</v>
      </c>
      <c r="AN253"/>
    </row>
    <row r="254" spans="12:40" ht="14.5" x14ac:dyDescent="0.35">
      <c r="L254" s="3" t="s">
        <v>2065</v>
      </c>
      <c r="N254" s="3" t="s">
        <v>14609</v>
      </c>
      <c r="AN254"/>
    </row>
    <row r="255" spans="12:40" ht="14.5" x14ac:dyDescent="0.35">
      <c r="L255" s="3" t="s">
        <v>2065</v>
      </c>
      <c r="N255" s="3" t="s">
        <v>14610</v>
      </c>
      <c r="AN255"/>
    </row>
    <row r="256" spans="12:40" ht="14.5" x14ac:dyDescent="0.35">
      <c r="L256" s="3" t="s">
        <v>2065</v>
      </c>
      <c r="N256" s="3" t="s">
        <v>14611</v>
      </c>
      <c r="AN256"/>
    </row>
    <row r="257" spans="12:40" ht="14.5" x14ac:dyDescent="0.35">
      <c r="L257" s="3" t="s">
        <v>2065</v>
      </c>
      <c r="N257" s="3" t="s">
        <v>14612</v>
      </c>
      <c r="AN257"/>
    </row>
    <row r="258" spans="12:40" ht="14.5" x14ac:dyDescent="0.35">
      <c r="L258" s="3" t="s">
        <v>2065</v>
      </c>
      <c r="N258" s="3" t="s">
        <v>14613</v>
      </c>
      <c r="AN258"/>
    </row>
    <row r="259" spans="12:40" ht="14.5" x14ac:dyDescent="0.35">
      <c r="L259" s="3" t="s">
        <v>2065</v>
      </c>
      <c r="N259" s="3" t="s">
        <v>14614</v>
      </c>
      <c r="AN259"/>
    </row>
    <row r="260" spans="12:40" ht="14.5" x14ac:dyDescent="0.35">
      <c r="L260" s="3" t="s">
        <v>2065</v>
      </c>
      <c r="N260" s="3" t="s">
        <v>14615</v>
      </c>
      <c r="AN260"/>
    </row>
    <row r="261" spans="12:40" ht="14.5" x14ac:dyDescent="0.35">
      <c r="L261" s="3" t="s">
        <v>2065</v>
      </c>
      <c r="N261" s="3" t="s">
        <v>14616</v>
      </c>
      <c r="AN261"/>
    </row>
    <row r="262" spans="12:40" ht="14.5" x14ac:dyDescent="0.35">
      <c r="L262" s="3" t="s">
        <v>2065</v>
      </c>
      <c r="N262" s="3" t="s">
        <v>14617</v>
      </c>
      <c r="AN262"/>
    </row>
    <row r="263" spans="12:40" ht="14.5" x14ac:dyDescent="0.35">
      <c r="L263" s="3" t="s">
        <v>2065</v>
      </c>
      <c r="N263" s="3" t="s">
        <v>14618</v>
      </c>
      <c r="AN263"/>
    </row>
    <row r="264" spans="12:40" ht="14.5" x14ac:dyDescent="0.35">
      <c r="L264" s="3" t="s">
        <v>2065</v>
      </c>
      <c r="N264" s="3" t="s">
        <v>14619</v>
      </c>
      <c r="AN264"/>
    </row>
    <row r="265" spans="12:40" ht="14.5" x14ac:dyDescent="0.35">
      <c r="L265" s="3" t="s">
        <v>2065</v>
      </c>
      <c r="N265" s="3" t="s">
        <v>14620</v>
      </c>
      <c r="AN265"/>
    </row>
    <row r="266" spans="12:40" ht="14.5" x14ac:dyDescent="0.35">
      <c r="L266" s="3" t="s">
        <v>2065</v>
      </c>
      <c r="N266" s="3" t="s">
        <v>14621</v>
      </c>
      <c r="AN266"/>
    </row>
    <row r="267" spans="12:40" ht="14.5" x14ac:dyDescent="0.35">
      <c r="L267" s="3" t="s">
        <v>2065</v>
      </c>
      <c r="N267" s="3" t="s">
        <v>14622</v>
      </c>
      <c r="AN267"/>
    </row>
    <row r="268" spans="12:40" ht="14.5" x14ac:dyDescent="0.35">
      <c r="L268" s="3" t="s">
        <v>2065</v>
      </c>
      <c r="N268" s="3" t="s">
        <v>14623</v>
      </c>
      <c r="AN268"/>
    </row>
    <row r="269" spans="12:40" ht="14.5" x14ac:dyDescent="0.35">
      <c r="L269" s="3" t="s">
        <v>2065</v>
      </c>
      <c r="N269" s="3" t="s">
        <v>14624</v>
      </c>
      <c r="AN269"/>
    </row>
    <row r="270" spans="12:40" ht="14.5" x14ac:dyDescent="0.35">
      <c r="L270" s="3" t="s">
        <v>2065</v>
      </c>
      <c r="N270" s="3" t="s">
        <v>14625</v>
      </c>
      <c r="AN270"/>
    </row>
    <row r="271" spans="12:40" ht="14.5" x14ac:dyDescent="0.35">
      <c r="L271" s="3" t="s">
        <v>133</v>
      </c>
      <c r="M271" s="3" t="s">
        <v>133</v>
      </c>
      <c r="N271" s="3" t="s">
        <v>133</v>
      </c>
      <c r="Y271" s="3" t="s">
        <v>637</v>
      </c>
      <c r="Z271" s="3" t="s">
        <v>637</v>
      </c>
      <c r="AA271" s="3" t="s">
        <v>637</v>
      </c>
      <c r="AN271"/>
    </row>
  </sheetData>
  <dataValidations disablePrompts="1" count="1">
    <dataValidation type="list" allowBlank="1" showInputMessage="1" sqref="AF14:AF15" xr:uid="{C6E62108-F21A-4B36-A5C4-A795ADEED320}">
      <formula1>INDIRECT(AE14)</formula1>
    </dataValidation>
  </dataValidations>
  <pageMargins left="0.7" right="0.7" top="0.75" bottom="0.75" header="0.3" footer="0.3"/>
  <pageSetup orientation="portrait" r:id="rId1"/>
  <tableParts count="1">
    <tablePart r:id="rId2"/>
  </tableParts>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0484F-940C-402F-BE1D-2211F91AD3D4}">
  <sheetPr codeName="Sheet43"/>
  <dimension ref="A1:AB74"/>
  <sheetViews>
    <sheetView workbookViewId="0">
      <selection activeCell="C13" sqref="C13"/>
    </sheetView>
  </sheetViews>
  <sheetFormatPr defaultColWidth="9" defaultRowHeight="10.5" x14ac:dyDescent="0.25"/>
  <cols>
    <col min="1" max="1" width="64.36328125" style="3" bestFit="1" customWidth="1"/>
    <col min="2" max="2" width="22.08984375" style="3" bestFit="1" customWidth="1"/>
    <col min="3" max="16384" width="9" style="3"/>
  </cols>
  <sheetData>
    <row r="1" spans="1:28" ht="14.5" x14ac:dyDescent="0.35">
      <c r="A1" t="s">
        <v>8759</v>
      </c>
      <c r="B1" s="3" t="s">
        <v>2280</v>
      </c>
      <c r="D1" s="2" t="s">
        <v>2327</v>
      </c>
      <c r="E1" s="2"/>
      <c r="F1" s="2"/>
      <c r="G1" s="2"/>
      <c r="H1" s="2"/>
      <c r="I1" s="2"/>
      <c r="J1" s="2"/>
      <c r="K1" s="2"/>
      <c r="L1" s="2"/>
      <c r="M1" s="2"/>
      <c r="N1" s="2"/>
      <c r="O1" s="2"/>
      <c r="P1" s="2"/>
      <c r="Q1" s="2"/>
      <c r="R1" s="2"/>
      <c r="S1" s="2"/>
      <c r="T1" s="2"/>
      <c r="U1" s="2"/>
      <c r="V1" s="2"/>
      <c r="W1" s="2"/>
      <c r="X1" s="2"/>
      <c r="Y1" s="2"/>
      <c r="Z1" s="2"/>
      <c r="AA1" s="2"/>
      <c r="AB1" s="2"/>
    </row>
    <row r="2" spans="1:28" ht="14.5" x14ac:dyDescent="0.35">
      <c r="A2" t="s">
        <v>8586</v>
      </c>
      <c r="B2" s="3" t="s">
        <v>8557</v>
      </c>
      <c r="D2" s="3" t="str" cm="1">
        <f t="array" ref="D2">TRANSPOSE(_xlfn._xlws.SORT(_xlfn.UNIQUE(_xlfn._xlws.FILTER(residues[M.Material],ISNUMBER(SEARCH(#REF!,residues[M.Material])),"Not Found"))))</f>
        <v>Not Found</v>
      </c>
    </row>
    <row r="3" spans="1:28" ht="14.5" x14ac:dyDescent="0.35">
      <c r="A3" t="s">
        <v>8557</v>
      </c>
      <c r="B3" s="3" t="s">
        <v>8557</v>
      </c>
      <c r="D3" s="3" t="str" cm="1">
        <f t="array" ref="D3">TRANSPOSE(_xlfn._xlws.SORT(_xlfn.UNIQUE(_xlfn._xlws.FILTER(residues[M.Material],ISNUMBER(SEARCH(#REF!,residues[M.Material])),"Not Found"))))</f>
        <v>Not Found</v>
      </c>
    </row>
    <row r="4" spans="1:28" ht="14.5" x14ac:dyDescent="0.35">
      <c r="A4" t="s">
        <v>8561</v>
      </c>
      <c r="B4" s="3" t="s">
        <v>8561</v>
      </c>
      <c r="D4" s="3" t="str" cm="1">
        <f t="array" ref="D4">TRANSPOSE(_xlfn._xlws.SORT(_xlfn.UNIQUE(_xlfn._xlws.FILTER(residues[M.Material],ISNUMBER(SEARCH(#REF!,residues[M.Material])),"Not Found"))))</f>
        <v>Not Found</v>
      </c>
    </row>
    <row r="5" spans="1:28" ht="14.5" x14ac:dyDescent="0.35">
      <c r="A5" t="s">
        <v>8585</v>
      </c>
      <c r="B5" s="3" t="s">
        <v>8760</v>
      </c>
      <c r="D5" s="3" t="str" cm="1">
        <f t="array" ref="D5">TRANSPOSE(_xlfn._xlws.SORT(_xlfn.UNIQUE(_xlfn._xlws.FILTER(residues[M.Material],ISNUMBER(SEARCH(#REF!,residues[M.Material])),"Not Found"))))</f>
        <v>Not Found</v>
      </c>
    </row>
    <row r="6" spans="1:28" ht="14.5" x14ac:dyDescent="0.35">
      <c r="A6" t="s">
        <v>8587</v>
      </c>
      <c r="B6" s="3" t="s">
        <v>8587</v>
      </c>
      <c r="D6" s="3" t="str" cm="1">
        <f t="array" ref="D6">TRANSPOSE(_xlfn._xlws.SORT(_xlfn.UNIQUE(_xlfn._xlws.FILTER(residues[M.Material],ISNUMBER(SEARCH(#REF!,residues[M.Material])),"Not Found"))))</f>
        <v>Not Found</v>
      </c>
    </row>
    <row r="7" spans="1:28" ht="14.5" x14ac:dyDescent="0.35">
      <c r="A7" t="s">
        <v>2329</v>
      </c>
      <c r="B7" s="3" t="s">
        <v>2329</v>
      </c>
      <c r="D7" s="3" t="str" cm="1">
        <f t="array" ref="D7">TRANSPOSE(_xlfn._xlws.SORT(_xlfn.UNIQUE(_xlfn._xlws.FILTER(residues[M.Material],ISNUMBER(SEARCH(#REF!,residues[M.Material])),"Not Found"))))</f>
        <v>Not Found</v>
      </c>
    </row>
    <row r="8" spans="1:28" ht="14.5" x14ac:dyDescent="0.35">
      <c r="A8" t="s">
        <v>8589</v>
      </c>
      <c r="B8" s="3" t="s">
        <v>8589</v>
      </c>
      <c r="D8" s="3" t="str" cm="1">
        <f t="array" ref="D8">TRANSPOSE(_xlfn._xlws.SORT(_xlfn.UNIQUE(_xlfn._xlws.FILTER(residues[M.Material],ISNUMBER(SEARCH(#REF!,residues[M.Material])),"Not Found"))))</f>
        <v>Not Found</v>
      </c>
    </row>
    <row r="9" spans="1:28" ht="14.5" x14ac:dyDescent="0.35">
      <c r="A9" t="s">
        <v>8593</v>
      </c>
      <c r="B9" s="3" t="s">
        <v>8593</v>
      </c>
      <c r="D9" s="3" t="str" cm="1">
        <f t="array" ref="D9">TRANSPOSE(_xlfn._xlws.SORT(_xlfn.UNIQUE(_xlfn._xlws.FILTER(residues[M.Material],ISNUMBER(SEARCH(#REF!,residues[M.Material])),"Not Found"))))</f>
        <v>Not Found</v>
      </c>
    </row>
    <row r="10" spans="1:28" ht="14.5" x14ac:dyDescent="0.35">
      <c r="A10" t="s">
        <v>8566</v>
      </c>
      <c r="B10" s="3" t="s">
        <v>8566</v>
      </c>
      <c r="D10" s="3" t="str" cm="1">
        <f t="array" ref="D10">TRANSPOSE(_xlfn._xlws.SORT(_xlfn.UNIQUE(_xlfn._xlws.FILTER(residues[M.Material],ISNUMBER(SEARCH(#REF!,residues[M.Material])),"Not Found"))))</f>
        <v>Not Found</v>
      </c>
    </row>
    <row r="11" spans="1:28" ht="14.5" x14ac:dyDescent="0.35">
      <c r="A11" t="s">
        <v>8591</v>
      </c>
      <c r="B11" s="3" t="s">
        <v>8591</v>
      </c>
      <c r="D11" s="3" t="str" cm="1">
        <f t="array" ref="D11">TRANSPOSE(_xlfn._xlws.SORT(_xlfn.UNIQUE(_xlfn._xlws.FILTER(residues[M.Material],ISNUMBER(SEARCH(#REF!,residues[M.Material])),"Not Found"))))</f>
        <v>Not Found</v>
      </c>
    </row>
    <row r="12" spans="1:28" ht="14.5" x14ac:dyDescent="0.35">
      <c r="A12" t="s">
        <v>8594</v>
      </c>
      <c r="B12" s="3" t="s">
        <v>8594</v>
      </c>
      <c r="D12" s="3" t="str" cm="1">
        <f t="array" ref="D12">TRANSPOSE(_xlfn._xlws.SORT(_xlfn.UNIQUE(_xlfn._xlws.FILTER(residues[M.Material],ISNUMBER(SEARCH(#REF!,residues[M.Material])),"Not Found"))))</f>
        <v>Not Found</v>
      </c>
    </row>
    <row r="13" spans="1:28" ht="14.5" x14ac:dyDescent="0.35">
      <c r="A13" t="s">
        <v>2328</v>
      </c>
      <c r="B13" s="3" t="s">
        <v>2328</v>
      </c>
      <c r="D13" s="3" t="str" cm="1">
        <f t="array" ref="D13">TRANSPOSE(_xlfn._xlws.SORT(_xlfn.UNIQUE(_xlfn._xlws.FILTER(residues[M.Material],ISNUMBER(SEARCH(#REF!,residues[M.Material])),"Not Found"))))</f>
        <v>Not Found</v>
      </c>
    </row>
    <row r="14" spans="1:28" ht="14.5" x14ac:dyDescent="0.35">
      <c r="A14" t="s">
        <v>8582</v>
      </c>
      <c r="B14" s="3" t="s">
        <v>8582</v>
      </c>
      <c r="D14" s="3" t="str" cm="1">
        <f t="array" ref="D14">TRANSPOSE(_xlfn._xlws.SORT(_xlfn.UNIQUE(_xlfn._xlws.FILTER(residues[M.Material],ISNUMBER(SEARCH(#REF!,residues[M.Material])),"Not Found"))))</f>
        <v>Not Found</v>
      </c>
    </row>
    <row r="15" spans="1:28" ht="14.5" x14ac:dyDescent="0.35">
      <c r="A15" t="s">
        <v>8584</v>
      </c>
      <c r="B15" s="3" t="s">
        <v>8761</v>
      </c>
      <c r="D15" s="3" t="str" cm="1">
        <f t="array" ref="D15">TRANSPOSE(_xlfn._xlws.SORT(_xlfn.UNIQUE(_xlfn._xlws.FILTER(residues[M.Material],ISNUMBER(SEARCH(#REF!,residues[M.Material])),"Not Found"))))</f>
        <v>Not Found</v>
      </c>
    </row>
    <row r="16" spans="1:28" ht="14.5" x14ac:dyDescent="0.35">
      <c r="A16" t="s">
        <v>8581</v>
      </c>
      <c r="B16" s="3" t="s">
        <v>8581</v>
      </c>
      <c r="D16" s="3" t="str" cm="1">
        <f t="array" ref="D16">TRANSPOSE(_xlfn._xlws.SORT(_xlfn.UNIQUE(_xlfn._xlws.FILTER(residues[M.Material],ISNUMBER(SEARCH(#REF!,residues[M.Material])),"Not Found"))))</f>
        <v>Not Found</v>
      </c>
    </row>
    <row r="17" spans="1:4" ht="14.5" x14ac:dyDescent="0.35">
      <c r="A17" t="s">
        <v>8573</v>
      </c>
      <c r="B17" s="3" t="s">
        <v>8573</v>
      </c>
      <c r="D17" s="3" t="str" cm="1">
        <f t="array" ref="D17">TRANSPOSE(_xlfn._xlws.SORT(_xlfn.UNIQUE(_xlfn._xlws.FILTER(residues[M.Material],ISNUMBER(SEARCH(#REF!,residues[M.Material])),"Not Found"))))</f>
        <v>Not Found</v>
      </c>
    </row>
    <row r="18" spans="1:4" ht="14.5" x14ac:dyDescent="0.35">
      <c r="A18" t="s">
        <v>8596</v>
      </c>
      <c r="B18" s="3" t="s">
        <v>8596</v>
      </c>
      <c r="D18" s="3" t="str" cm="1">
        <f t="array" ref="D18">TRANSPOSE(_xlfn._xlws.SORT(_xlfn.UNIQUE(_xlfn._xlws.FILTER(residues[M.Material],ISNUMBER(SEARCH(#REF!,residues[M.Material])),"Not Found"))))</f>
        <v>Not Found</v>
      </c>
    </row>
    <row r="19" spans="1:4" ht="14.5" x14ac:dyDescent="0.35">
      <c r="A19" t="s">
        <v>8586</v>
      </c>
      <c r="B19" s="3" t="s">
        <v>8762</v>
      </c>
      <c r="D19" s="3" t="str" cm="1">
        <f t="array" ref="D19">TRANSPOSE(_xlfn._xlws.SORT(_xlfn.UNIQUE(_xlfn._xlws.FILTER(residues[M.Material],ISNUMBER(SEARCH(#REF!,residues[M.Material])),"Not Found"))))</f>
        <v>Not Found</v>
      </c>
    </row>
    <row r="20" spans="1:4" ht="14.5" x14ac:dyDescent="0.35">
      <c r="A20" t="s">
        <v>2330</v>
      </c>
      <c r="B20" s="3" t="s">
        <v>2330</v>
      </c>
      <c r="D20" s="3" t="str" cm="1">
        <f t="array" ref="D20">TRANSPOSE(_xlfn._xlws.SORT(_xlfn.UNIQUE(_xlfn._xlws.FILTER(residues[M.Material],ISNUMBER(SEARCH(#REF!,residues[M.Material])),"Not Found"))))</f>
        <v>Not Found</v>
      </c>
    </row>
    <row r="21" spans="1:4" ht="14.5" x14ac:dyDescent="0.35">
      <c r="A21" t="s">
        <v>8588</v>
      </c>
      <c r="B21" s="3" t="s">
        <v>8588</v>
      </c>
      <c r="D21" s="3" t="str" cm="1">
        <f t="array" ref="D21">TRANSPOSE(_xlfn._xlws.SORT(_xlfn.UNIQUE(_xlfn._xlws.FILTER(residues[M.Material],ISNUMBER(SEARCH(#REF!,residues[M.Material])),"Not Found"))))</f>
        <v>Not Found</v>
      </c>
    </row>
    <row r="22" spans="1:4" ht="14.5" x14ac:dyDescent="0.35">
      <c r="A22" t="s">
        <v>8600</v>
      </c>
      <c r="B22" s="3" t="s">
        <v>8600</v>
      </c>
      <c r="D22" s="3" t="str" cm="1">
        <f t="array" ref="D22">TRANSPOSE(_xlfn._xlws.SORT(_xlfn.UNIQUE(_xlfn._xlws.FILTER(residues[M.Material],ISNUMBER(SEARCH(#REF!,residues[M.Material])),"Not Found"))))</f>
        <v>Not Found</v>
      </c>
    </row>
    <row r="23" spans="1:4" ht="14.5" x14ac:dyDescent="0.35">
      <c r="A23" t="s">
        <v>8556</v>
      </c>
      <c r="B23" s="3" t="s">
        <v>8556</v>
      </c>
      <c r="D23" s="3" t="str" cm="1">
        <f t="array" ref="D23">TRANSPOSE(_xlfn._xlws.SORT(_xlfn.UNIQUE(_xlfn._xlws.FILTER(residues[M.Material],ISNUMBER(SEARCH(#REF!,residues[M.Material])),"Not Found"))))</f>
        <v>Not Found</v>
      </c>
    </row>
    <row r="24" spans="1:4" ht="14.5" x14ac:dyDescent="0.35">
      <c r="A24" t="s">
        <v>1476</v>
      </c>
      <c r="B24" s="3" t="s">
        <v>1476</v>
      </c>
    </row>
    <row r="25" spans="1:4" ht="14.5" x14ac:dyDescent="0.35">
      <c r="A25"/>
      <c r="B25" s="3" t="s">
        <v>9185</v>
      </c>
    </row>
    <row r="26" spans="1:4" ht="14.5" x14ac:dyDescent="0.35">
      <c r="A26" t="s">
        <v>8568</v>
      </c>
      <c r="B26" s="3" t="s">
        <v>8568</v>
      </c>
    </row>
    <row r="27" spans="1:4" ht="14.5" x14ac:dyDescent="0.35">
      <c r="A27" t="s">
        <v>8601</v>
      </c>
      <c r="B27" s="3" t="s">
        <v>8601</v>
      </c>
    </row>
    <row r="28" spans="1:4" ht="14.5" x14ac:dyDescent="0.35">
      <c r="A28" t="s">
        <v>8576</v>
      </c>
      <c r="B28" s="3" t="s">
        <v>8576</v>
      </c>
    </row>
    <row r="29" spans="1:4" ht="14.5" x14ac:dyDescent="0.35">
      <c r="A29" t="s">
        <v>8595</v>
      </c>
      <c r="B29" s="3" t="s">
        <v>8595</v>
      </c>
    </row>
    <row r="30" spans="1:4" ht="14.5" x14ac:dyDescent="0.35">
      <c r="A30" t="s">
        <v>8599</v>
      </c>
      <c r="B30" s="3" t="s">
        <v>8599</v>
      </c>
    </row>
    <row r="31" spans="1:4" ht="14.5" x14ac:dyDescent="0.35">
      <c r="A31" t="s">
        <v>8585</v>
      </c>
      <c r="B31" s="3" t="s">
        <v>8599</v>
      </c>
    </row>
    <row r="32" spans="1:4" ht="14.5" x14ac:dyDescent="0.35">
      <c r="A32" t="s">
        <v>2109</v>
      </c>
      <c r="B32" s="3" t="s">
        <v>2109</v>
      </c>
    </row>
    <row r="33" spans="1:2" ht="14.5" x14ac:dyDescent="0.35">
      <c r="A33" t="s">
        <v>8559</v>
      </c>
      <c r="B33" s="3" t="s">
        <v>8763</v>
      </c>
    </row>
    <row r="34" spans="1:2" ht="14.5" x14ac:dyDescent="0.35">
      <c r="A34" t="s">
        <v>8575</v>
      </c>
      <c r="B34" s="3" t="s">
        <v>8575</v>
      </c>
    </row>
    <row r="35" spans="1:2" ht="14.5" x14ac:dyDescent="0.35">
      <c r="A35" t="s">
        <v>8577</v>
      </c>
      <c r="B35" s="3" t="s">
        <v>8764</v>
      </c>
    </row>
    <row r="36" spans="1:2" ht="14.5" x14ac:dyDescent="0.35">
      <c r="A36"/>
      <c r="B36" s="3" t="s">
        <v>9393</v>
      </c>
    </row>
    <row r="37" spans="1:2" ht="14.5" x14ac:dyDescent="0.35">
      <c r="A37" t="s">
        <v>8574</v>
      </c>
      <c r="B37" s="3" t="s">
        <v>8574</v>
      </c>
    </row>
    <row r="38" spans="1:2" ht="14.5" x14ac:dyDescent="0.35">
      <c r="A38" t="s">
        <v>8592</v>
      </c>
      <c r="B38" s="3" t="s">
        <v>8592</v>
      </c>
    </row>
    <row r="39" spans="1:2" ht="14.5" x14ac:dyDescent="0.35">
      <c r="A39" t="s">
        <v>8560</v>
      </c>
      <c r="B39" s="3" t="s">
        <v>8560</v>
      </c>
    </row>
    <row r="40" spans="1:2" ht="14.5" x14ac:dyDescent="0.35">
      <c r="A40" t="s">
        <v>8558</v>
      </c>
      <c r="B40" s="3" t="s">
        <v>8558</v>
      </c>
    </row>
    <row r="41" spans="1:2" ht="14.5" x14ac:dyDescent="0.35">
      <c r="A41" t="s">
        <v>8584</v>
      </c>
      <c r="B41" s="3" t="s">
        <v>8583</v>
      </c>
    </row>
    <row r="42" spans="1:2" ht="14.5" x14ac:dyDescent="0.35">
      <c r="A42" t="s">
        <v>8583</v>
      </c>
      <c r="B42" s="3" t="s">
        <v>8765</v>
      </c>
    </row>
    <row r="43" spans="1:2" ht="14.5" x14ac:dyDescent="0.35">
      <c r="A43" t="s">
        <v>8586</v>
      </c>
      <c r="B43" s="3" t="s">
        <v>8765</v>
      </c>
    </row>
    <row r="44" spans="1:2" ht="14.5" x14ac:dyDescent="0.35">
      <c r="A44" t="s">
        <v>8577</v>
      </c>
      <c r="B44" s="3" t="s">
        <v>8766</v>
      </c>
    </row>
    <row r="45" spans="1:2" ht="14.5" x14ac:dyDescent="0.35">
      <c r="A45" t="s">
        <v>8590</v>
      </c>
      <c r="B45" s="3" t="s">
        <v>8590</v>
      </c>
    </row>
    <row r="46" spans="1:2" ht="14.5" x14ac:dyDescent="0.35">
      <c r="A46" t="s">
        <v>912</v>
      </c>
      <c r="B46" s="3" t="s">
        <v>912</v>
      </c>
    </row>
    <row r="47" spans="1:2" ht="14.5" x14ac:dyDescent="0.35">
      <c r="A47" t="s">
        <v>8569</v>
      </c>
      <c r="B47" s="3" t="s">
        <v>8569</v>
      </c>
    </row>
    <row r="48" spans="1:2" ht="14.5" x14ac:dyDescent="0.35">
      <c r="A48" t="s">
        <v>8562</v>
      </c>
      <c r="B48" s="3" t="s">
        <v>8767</v>
      </c>
    </row>
    <row r="49" spans="1:2" ht="14.5" x14ac:dyDescent="0.35">
      <c r="A49" t="s">
        <v>1914</v>
      </c>
      <c r="B49" s="3" t="s">
        <v>1914</v>
      </c>
    </row>
    <row r="50" spans="1:2" ht="14.5" x14ac:dyDescent="0.35">
      <c r="A50" t="s">
        <v>8598</v>
      </c>
      <c r="B50" s="3" t="s">
        <v>8598</v>
      </c>
    </row>
    <row r="51" spans="1:2" ht="14.5" x14ac:dyDescent="0.35">
      <c r="A51" t="s">
        <v>2144</v>
      </c>
      <c r="B51" s="3" t="s">
        <v>2144</v>
      </c>
    </row>
    <row r="52" spans="1:2" ht="14.5" x14ac:dyDescent="0.35">
      <c r="A52" t="s">
        <v>2105</v>
      </c>
      <c r="B52" s="3" t="s">
        <v>2105</v>
      </c>
    </row>
    <row r="53" spans="1:2" ht="14.5" x14ac:dyDescent="0.35">
      <c r="A53" t="s">
        <v>2145</v>
      </c>
      <c r="B53" s="3" t="s">
        <v>2145</v>
      </c>
    </row>
    <row r="54" spans="1:2" ht="14.5" x14ac:dyDescent="0.35">
      <c r="A54" t="s">
        <v>2117</v>
      </c>
      <c r="B54" s="3" t="s">
        <v>2117</v>
      </c>
    </row>
    <row r="55" spans="1:2" ht="14.5" x14ac:dyDescent="0.35">
      <c r="A55" t="s">
        <v>8563</v>
      </c>
      <c r="B55" s="3" t="s">
        <v>8563</v>
      </c>
    </row>
    <row r="56" spans="1:2" ht="14.5" x14ac:dyDescent="0.35">
      <c r="A56" t="s">
        <v>8565</v>
      </c>
      <c r="B56" s="3" t="s">
        <v>8565</v>
      </c>
    </row>
    <row r="57" spans="1:2" ht="14.5" x14ac:dyDescent="0.35">
      <c r="A57" t="s">
        <v>2150</v>
      </c>
      <c r="B57" s="3" t="s">
        <v>2150</v>
      </c>
    </row>
    <row r="58" spans="1:2" ht="14.5" x14ac:dyDescent="0.35">
      <c r="A58" t="s">
        <v>8585</v>
      </c>
      <c r="B58" s="3" t="s">
        <v>8768</v>
      </c>
    </row>
    <row r="59" spans="1:2" ht="14.5" x14ac:dyDescent="0.35">
      <c r="A59" t="s">
        <v>2331</v>
      </c>
      <c r="B59" s="3" t="s">
        <v>2331</v>
      </c>
    </row>
    <row r="60" spans="1:2" ht="14.5" x14ac:dyDescent="0.35">
      <c r="A60" t="s">
        <v>8580</v>
      </c>
      <c r="B60" s="3" t="s">
        <v>8580</v>
      </c>
    </row>
    <row r="61" spans="1:2" ht="14.5" x14ac:dyDescent="0.35">
      <c r="A61" t="s">
        <v>2332</v>
      </c>
      <c r="B61" s="3" t="s">
        <v>2332</v>
      </c>
    </row>
    <row r="62" spans="1:2" ht="14.5" x14ac:dyDescent="0.35">
      <c r="A62" t="s">
        <v>8597</v>
      </c>
      <c r="B62" s="3" t="s">
        <v>8597</v>
      </c>
    </row>
    <row r="63" spans="1:2" ht="14.5" x14ac:dyDescent="0.35">
      <c r="A63" t="s">
        <v>1527</v>
      </c>
      <c r="B63" s="3" t="s">
        <v>1527</v>
      </c>
    </row>
    <row r="64" spans="1:2" ht="14.5" x14ac:dyDescent="0.35">
      <c r="A64" t="s">
        <v>8564</v>
      </c>
      <c r="B64" s="3" t="s">
        <v>8564</v>
      </c>
    </row>
    <row r="65" spans="1:2" ht="14.5" x14ac:dyDescent="0.35">
      <c r="A65" t="s">
        <v>8570</v>
      </c>
      <c r="B65" s="3" t="s">
        <v>8570</v>
      </c>
    </row>
    <row r="66" spans="1:2" ht="14.5" x14ac:dyDescent="0.35">
      <c r="A66" t="s">
        <v>8586</v>
      </c>
      <c r="B66" s="3" t="s">
        <v>8570</v>
      </c>
    </row>
    <row r="67" spans="1:2" ht="14.5" x14ac:dyDescent="0.35">
      <c r="A67" t="s">
        <v>8579</v>
      </c>
      <c r="B67" s="3" t="s">
        <v>8579</v>
      </c>
    </row>
    <row r="68" spans="1:2" ht="14.5" x14ac:dyDescent="0.35">
      <c r="A68" t="s">
        <v>8571</v>
      </c>
      <c r="B68" s="3" t="s">
        <v>8571</v>
      </c>
    </row>
    <row r="69" spans="1:2" ht="14.5" x14ac:dyDescent="0.35">
      <c r="A69" t="s">
        <v>8567</v>
      </c>
      <c r="B69" s="3" t="s">
        <v>8567</v>
      </c>
    </row>
    <row r="70" spans="1:2" ht="14.5" x14ac:dyDescent="0.35">
      <c r="A70" t="s">
        <v>8572</v>
      </c>
      <c r="B70" s="3" t="s">
        <v>8572</v>
      </c>
    </row>
    <row r="71" spans="1:2" ht="14.5" x14ac:dyDescent="0.35">
      <c r="A71" t="s">
        <v>133</v>
      </c>
      <c r="B71" s="3" t="s">
        <v>133</v>
      </c>
    </row>
    <row r="72" spans="1:2" ht="14.5" x14ac:dyDescent="0.35">
      <c r="A72" t="s">
        <v>1405</v>
      </c>
      <c r="B72" s="3" t="s">
        <v>1405</v>
      </c>
    </row>
    <row r="73" spans="1:2" ht="14.5" x14ac:dyDescent="0.35">
      <c r="A73" t="s">
        <v>2163</v>
      </c>
      <c r="B73" s="3" t="s">
        <v>2163</v>
      </c>
    </row>
    <row r="74" spans="1:2" ht="14.5" x14ac:dyDescent="0.35">
      <c r="A74" t="s">
        <v>8578</v>
      </c>
      <c r="B74" s="3" t="s">
        <v>8578</v>
      </c>
    </row>
  </sheetData>
  <pageMargins left="0.7" right="0.7" top="0.75" bottom="0.75" header="0.3" footer="0.3"/>
  <pageSetup paperSize="9" orientation="portrait" r:id="rId1"/>
  <legacyDrawing r:id="rId2"/>
  <tableParts count="1">
    <tablePart r:id="rId3"/>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A9531-5843-4CEA-BE88-DD0AE2338B92}">
  <sheetPr codeName="Sheet46"/>
  <dimension ref="A1:HY218"/>
  <sheetViews>
    <sheetView workbookViewId="0">
      <selection activeCell="C21" sqref="C21"/>
    </sheetView>
  </sheetViews>
  <sheetFormatPr defaultColWidth="9" defaultRowHeight="10.5" x14ac:dyDescent="0.25"/>
  <cols>
    <col min="1" max="1" width="5.54296875" style="3" bestFit="1" customWidth="1"/>
    <col min="2" max="2" width="23.453125" style="3" bestFit="1" customWidth="1"/>
    <col min="3" max="3" width="19.6328125" style="3" bestFit="1" customWidth="1"/>
    <col min="4" max="4" width="11.81640625" style="3" bestFit="1" customWidth="1"/>
    <col min="5" max="5" width="6.08984375" style="3" bestFit="1" customWidth="1"/>
    <col min="6" max="6" width="54.6328125" style="3" bestFit="1" customWidth="1"/>
    <col min="7" max="7" width="43.6328125" style="3" bestFit="1" customWidth="1"/>
    <col min="8" max="8" width="9" style="3" bestFit="1" customWidth="1"/>
    <col min="9" max="9" width="14.26953125" style="3" bestFit="1" customWidth="1"/>
    <col min="10" max="10" width="10.7265625" style="3" bestFit="1" customWidth="1"/>
    <col min="11" max="11" width="8.54296875" style="3" bestFit="1" customWidth="1"/>
    <col min="12" max="12" width="15.81640625" style="3" bestFit="1" customWidth="1"/>
    <col min="13" max="13" width="8.81640625" style="3" bestFit="1" customWidth="1"/>
    <col min="14" max="16384" width="9" style="3"/>
  </cols>
  <sheetData>
    <row r="1" spans="1:33" ht="14.5" x14ac:dyDescent="0.35">
      <c r="A1" t="s">
        <v>672</v>
      </c>
      <c r="B1" s="3" t="s">
        <v>8530</v>
      </c>
      <c r="C1" s="3" t="s">
        <v>8531</v>
      </c>
      <c r="D1" s="3" t="s">
        <v>1630</v>
      </c>
      <c r="E1" s="3" t="s">
        <v>8532</v>
      </c>
      <c r="F1" s="3" t="s">
        <v>1631</v>
      </c>
      <c r="G1" s="3" t="s">
        <v>1632</v>
      </c>
      <c r="H1" s="3" t="s">
        <v>1633</v>
      </c>
      <c r="I1" t="s">
        <v>15299</v>
      </c>
      <c r="J1" t="s">
        <v>679</v>
      </c>
      <c r="K1" t="s">
        <v>680</v>
      </c>
      <c r="L1" t="s">
        <v>681</v>
      </c>
      <c r="M1" t="s">
        <v>4639</v>
      </c>
      <c r="O1" s="2" t="s">
        <v>1634</v>
      </c>
      <c r="Q1" s="2" t="s">
        <v>1636</v>
      </c>
      <c r="R1" s="2"/>
      <c r="S1" s="2"/>
      <c r="T1" s="2"/>
      <c r="U1" s="2"/>
      <c r="V1" s="2"/>
      <c r="W1" s="2"/>
      <c r="X1" s="2"/>
      <c r="Y1" s="2"/>
      <c r="Z1" s="2"/>
      <c r="AA1" s="2"/>
      <c r="AB1" s="2"/>
      <c r="AC1" s="2"/>
      <c r="AD1" s="2"/>
      <c r="AE1" s="2"/>
      <c r="AF1" s="2"/>
      <c r="AG1" s="2"/>
    </row>
    <row r="2" spans="1:33" ht="14.5" x14ac:dyDescent="0.35">
      <c r="A2" t="s">
        <v>14668</v>
      </c>
      <c r="B2" s="3" t="s">
        <v>8547</v>
      </c>
      <c r="C2" s="3" t="s">
        <v>1638</v>
      </c>
      <c r="D2" s="3" t="s">
        <v>1639</v>
      </c>
      <c r="F2" s="3" t="s">
        <v>637</v>
      </c>
      <c r="G2" s="3" t="s">
        <v>637</v>
      </c>
      <c r="H2" s="3" t="s">
        <v>699</v>
      </c>
      <c r="I2" t="s">
        <v>699</v>
      </c>
      <c r="J2" t="s">
        <v>3655</v>
      </c>
      <c r="K2" t="s">
        <v>3723</v>
      </c>
      <c r="L2" t="s">
        <v>1081</v>
      </c>
      <c r="M2" t="s">
        <v>3677</v>
      </c>
      <c r="O2" s="3" t="str" cm="1">
        <f t="array" ref="O2:O218">_xlfn._xlws.SORT(_xlfn.UNIQUE(_xlfn._xlws.FILTER(trees[Tree.Latin.Name],(trees[Tree.Latin.Name]&lt;&gt;""))))</f>
        <v>Acacia albida</v>
      </c>
      <c r="Q2" s="3" t="str" cm="1">
        <f t="array" ref="Q2">TRANSPOSE(_xlfn._xlws.SORT(_xlfn.UNIQUE(_xlfn._xlws.FILTER(trees[Tree.Latin.Name],ISNUMBER(SEARCH(#REF!,trees[Tree.Latin.Name])),"Not Found"))))</f>
        <v>Not Found</v>
      </c>
    </row>
    <row r="3" spans="1:33" ht="14.5" x14ac:dyDescent="0.35">
      <c r="A3" t="s">
        <v>14668</v>
      </c>
      <c r="B3" s="3" t="s">
        <v>1637</v>
      </c>
      <c r="C3" s="3" t="s">
        <v>1638</v>
      </c>
      <c r="D3" s="3" t="s">
        <v>1639</v>
      </c>
      <c r="F3" s="3" t="s">
        <v>637</v>
      </c>
      <c r="G3" s="3" t="s">
        <v>637</v>
      </c>
      <c r="H3" s="3" t="s">
        <v>699</v>
      </c>
      <c r="I3" t="s">
        <v>699</v>
      </c>
      <c r="J3" t="s">
        <v>3655</v>
      </c>
      <c r="K3" t="s">
        <v>3723</v>
      </c>
      <c r="L3" t="s">
        <v>1081</v>
      </c>
      <c r="M3" t="s">
        <v>3677</v>
      </c>
      <c r="O3" s="3" t="str">
        <v>Acacia albida Delile</v>
      </c>
      <c r="Q3" s="3" t="str" cm="1">
        <f t="array" ref="Q3">TRANSPOSE(_xlfn._xlws.SORT(_xlfn.UNIQUE(_xlfn._xlws.FILTER(trees[Tree.Latin.Name],ISNUMBER(SEARCH(#REF!,trees[Tree.Latin.Name])),"Not Found"))))</f>
        <v>Not Found</v>
      </c>
    </row>
    <row r="4" spans="1:33" ht="14.5" x14ac:dyDescent="0.35">
      <c r="A4" t="s">
        <v>15300</v>
      </c>
      <c r="B4" s="3" t="s">
        <v>1662</v>
      </c>
      <c r="C4" s="3" t="s">
        <v>637</v>
      </c>
      <c r="D4" s="3" t="s">
        <v>1663</v>
      </c>
      <c r="F4" s="3" t="s">
        <v>637</v>
      </c>
      <c r="G4" s="3" t="s">
        <v>1664</v>
      </c>
      <c r="H4" s="3" t="s">
        <v>699</v>
      </c>
      <c r="I4" t="s">
        <v>699</v>
      </c>
      <c r="J4" t="s">
        <v>3655</v>
      </c>
      <c r="K4" t="s">
        <v>3723</v>
      </c>
      <c r="L4" t="s">
        <v>1081</v>
      </c>
      <c r="M4" t="s">
        <v>3677</v>
      </c>
      <c r="O4" s="3" t="str">
        <v>Acacia angustissima</v>
      </c>
      <c r="Q4" s="3" t="str" cm="1">
        <f t="array" ref="Q4">TRANSPOSE(_xlfn._xlws.SORT(_xlfn.UNIQUE(_xlfn._xlws.FILTER(trees[Tree.Latin.Name],ISNUMBER(SEARCH(#REF!,trees[Tree.Latin.Name])),"Not Found"))))</f>
        <v>Not Found</v>
      </c>
    </row>
    <row r="5" spans="1:33" ht="14.5" x14ac:dyDescent="0.35">
      <c r="A5" t="s">
        <v>15301</v>
      </c>
      <c r="B5" s="3" t="s">
        <v>1852</v>
      </c>
      <c r="C5" s="3" t="s">
        <v>637</v>
      </c>
      <c r="D5" s="3" t="s">
        <v>1854</v>
      </c>
      <c r="F5" s="3" t="s">
        <v>637</v>
      </c>
      <c r="G5" s="3" t="s">
        <v>637</v>
      </c>
      <c r="H5" s="3" t="s">
        <v>699</v>
      </c>
      <c r="I5" t="s">
        <v>699</v>
      </c>
      <c r="J5" t="s">
        <v>3655</v>
      </c>
      <c r="K5" t="s">
        <v>3723</v>
      </c>
      <c r="L5" t="s">
        <v>1081</v>
      </c>
      <c r="M5" t="s">
        <v>3677</v>
      </c>
      <c r="O5" s="3" t="str">
        <v>Acacia auriculiformis</v>
      </c>
      <c r="Q5" s="3" t="str" cm="1">
        <f t="array" ref="Q5">TRANSPOSE(_xlfn._xlws.SORT(_xlfn.UNIQUE(_xlfn._xlws.FILTER(trees[Tree.Latin.Name],ISNUMBER(SEARCH(#REF!,trees[Tree.Latin.Name])),"Not Found"))))</f>
        <v>Not Found</v>
      </c>
    </row>
    <row r="6" spans="1:33" ht="14.5" x14ac:dyDescent="0.35">
      <c r="A6" t="s">
        <v>15302</v>
      </c>
      <c r="B6" s="3" t="s">
        <v>1853</v>
      </c>
      <c r="C6" s="3" t="s">
        <v>637</v>
      </c>
      <c r="D6" s="3" t="s">
        <v>1855</v>
      </c>
      <c r="F6" s="3" t="s">
        <v>1718</v>
      </c>
      <c r="G6" s="3" t="s">
        <v>1328</v>
      </c>
      <c r="H6" s="3" t="s">
        <v>699</v>
      </c>
      <c r="I6" t="s">
        <v>699</v>
      </c>
      <c r="J6" t="s">
        <v>3655</v>
      </c>
      <c r="K6" t="s">
        <v>3723</v>
      </c>
      <c r="L6" t="s">
        <v>1081</v>
      </c>
      <c r="M6" t="s">
        <v>3677</v>
      </c>
      <c r="O6" s="3" t="str">
        <v>Acacia brevispica</v>
      </c>
      <c r="Q6" s="3" t="str" cm="1">
        <f t="array" ref="Q6">TRANSPOSE(_xlfn._xlws.SORT(_xlfn.UNIQUE(_xlfn._xlws.FILTER(trees[Tree.Latin.Name],ISNUMBER(SEARCH(#REF!,trees[Tree.Latin.Name])),"Not Found"))))</f>
        <v>Not Found</v>
      </c>
    </row>
    <row r="7" spans="1:33" ht="14.5" x14ac:dyDescent="0.35">
      <c r="A7" t="s">
        <v>15303</v>
      </c>
      <c r="B7" s="3" t="s">
        <v>1856</v>
      </c>
      <c r="C7" s="3" t="s">
        <v>637</v>
      </c>
      <c r="D7" s="3" t="s">
        <v>1858</v>
      </c>
      <c r="F7" s="3" t="s">
        <v>637</v>
      </c>
      <c r="G7" s="3" t="s">
        <v>637</v>
      </c>
      <c r="H7" s="3" t="s">
        <v>699</v>
      </c>
      <c r="I7" t="s">
        <v>699</v>
      </c>
      <c r="J7" t="s">
        <v>3655</v>
      </c>
      <c r="K7" t="s">
        <v>3723</v>
      </c>
      <c r="L7" t="s">
        <v>1081</v>
      </c>
      <c r="M7" t="s">
        <v>3677</v>
      </c>
      <c r="O7" s="3" t="str">
        <v>Acacia caerulescens</v>
      </c>
      <c r="Q7" s="3" t="str" cm="1">
        <f t="array" ref="Q7">TRANSPOSE(_xlfn._xlws.SORT(_xlfn.UNIQUE(_xlfn._xlws.FILTER(trees[Tree.Latin.Name],ISNUMBER(SEARCH(#REF!,trees[Tree.Latin.Name])),"Not Found"))))</f>
        <v>Not Found</v>
      </c>
    </row>
    <row r="8" spans="1:33" ht="14.5" x14ac:dyDescent="0.35">
      <c r="A8" t="s">
        <v>15304</v>
      </c>
      <c r="B8" s="3" t="s">
        <v>1857</v>
      </c>
      <c r="C8" s="3" t="s">
        <v>637</v>
      </c>
      <c r="D8" s="3" t="s">
        <v>1860</v>
      </c>
      <c r="F8" s="3" t="s">
        <v>637</v>
      </c>
      <c r="G8" s="3" t="s">
        <v>637</v>
      </c>
      <c r="H8" s="3" t="s">
        <v>699</v>
      </c>
      <c r="I8" t="s">
        <v>699</v>
      </c>
      <c r="J8" t="s">
        <v>3655</v>
      </c>
      <c r="K8" t="s">
        <v>3723</v>
      </c>
      <c r="L8" t="s">
        <v>1081</v>
      </c>
      <c r="M8" t="s">
        <v>3677</v>
      </c>
      <c r="O8" s="3" t="str">
        <v>Acacia crassicarpa</v>
      </c>
      <c r="Q8" s="3" t="str" cm="1">
        <f t="array" ref="Q8">TRANSPOSE(_xlfn._xlws.SORT(_xlfn.UNIQUE(_xlfn._xlws.FILTER(trees[Tree.Latin.Name],ISNUMBER(SEARCH(#REF!,trees[Tree.Latin.Name])),"Not Found"))))</f>
        <v>Not Found</v>
      </c>
    </row>
    <row r="9" spans="1:33" ht="14.5" x14ac:dyDescent="0.35">
      <c r="A9" t="s">
        <v>15305</v>
      </c>
      <c r="B9" s="3" t="s">
        <v>1859</v>
      </c>
      <c r="C9" s="3" t="s">
        <v>637</v>
      </c>
      <c r="D9" s="3" t="s">
        <v>1861</v>
      </c>
      <c r="F9" s="3" t="s">
        <v>637</v>
      </c>
      <c r="G9" s="3" t="s">
        <v>637</v>
      </c>
      <c r="H9" s="3" t="s">
        <v>689</v>
      </c>
      <c r="I9" t="s">
        <v>689</v>
      </c>
      <c r="J9" t="s">
        <v>3669</v>
      </c>
      <c r="K9" t="s">
        <v>3724</v>
      </c>
      <c r="L9" t="s">
        <v>3727</v>
      </c>
      <c r="M9" t="s">
        <v>3687</v>
      </c>
      <c r="O9" s="3" t="str">
        <v>Acacia cyanophylla</v>
      </c>
      <c r="Q9" s="3" t="str" cm="1">
        <f t="array" ref="Q9">TRANSPOSE(_xlfn._xlws.SORT(_xlfn.UNIQUE(_xlfn._xlws.FILTER(trees[Tree.Latin.Name],ISNUMBER(SEARCH(#REF!,trees[Tree.Latin.Name])),"Not Found"))))</f>
        <v>Not Found</v>
      </c>
    </row>
    <row r="10" spans="1:33" ht="14.5" x14ac:dyDescent="0.35">
      <c r="A10" t="s">
        <v>15306</v>
      </c>
      <c r="B10" s="3" t="s">
        <v>1862</v>
      </c>
      <c r="C10" s="3" t="s">
        <v>637</v>
      </c>
      <c r="D10" s="3" t="s">
        <v>1864</v>
      </c>
      <c r="F10" s="3" t="s">
        <v>1863</v>
      </c>
      <c r="G10" s="3" t="s">
        <v>637</v>
      </c>
      <c r="H10" s="3" t="s">
        <v>689</v>
      </c>
      <c r="I10" t="s">
        <v>689</v>
      </c>
      <c r="J10" t="s">
        <v>3669</v>
      </c>
      <c r="K10" t="s">
        <v>3724</v>
      </c>
      <c r="L10" t="s">
        <v>3727</v>
      </c>
      <c r="M10" t="s">
        <v>3687</v>
      </c>
      <c r="O10" s="3" t="str">
        <v>Acacia decurrens</v>
      </c>
      <c r="Q10" s="3" t="str" cm="1">
        <f t="array" ref="Q10">TRANSPOSE(_xlfn._xlws.SORT(_xlfn.UNIQUE(_xlfn._xlws.FILTER(trees[Tree.Latin.Name],ISNUMBER(SEARCH(#REF!,trees[Tree.Latin.Name])),"Not Found"))))</f>
        <v>Not Found</v>
      </c>
    </row>
    <row r="11" spans="1:33" ht="14.5" x14ac:dyDescent="0.35">
      <c r="A11" t="s">
        <v>15307</v>
      </c>
      <c r="B11" s="3" t="s">
        <v>962</v>
      </c>
      <c r="C11" s="3" t="s">
        <v>637</v>
      </c>
      <c r="D11" s="3" t="s">
        <v>1866</v>
      </c>
      <c r="F11" s="3" t="s">
        <v>637</v>
      </c>
      <c r="G11" s="3" t="s">
        <v>637</v>
      </c>
      <c r="H11" s="3" t="s">
        <v>689</v>
      </c>
      <c r="I11" t="s">
        <v>689</v>
      </c>
      <c r="J11" t="s">
        <v>3669</v>
      </c>
      <c r="K11" t="s">
        <v>3724</v>
      </c>
      <c r="L11" t="s">
        <v>3727</v>
      </c>
      <c r="M11" t="s">
        <v>3687</v>
      </c>
      <c r="O11" s="3" t="str">
        <v>Acacia ferruginea</v>
      </c>
      <c r="Q11" s="3" t="str" cm="1">
        <f t="array" ref="Q11">TRANSPOSE(_xlfn._xlws.SORT(_xlfn.UNIQUE(_xlfn._xlws.FILTER(trees[Tree.Latin.Name],ISNUMBER(SEARCH(#REF!,trees[Tree.Latin.Name])),"Not Found"))))</f>
        <v>Not Found</v>
      </c>
    </row>
    <row r="12" spans="1:33" ht="14.5" x14ac:dyDescent="0.35">
      <c r="A12" t="s">
        <v>15308</v>
      </c>
      <c r="B12" s="3" t="s">
        <v>1665</v>
      </c>
      <c r="C12" s="3" t="s">
        <v>637</v>
      </c>
      <c r="D12" s="3" t="s">
        <v>1666</v>
      </c>
      <c r="F12" s="3" t="s">
        <v>637</v>
      </c>
      <c r="G12" s="3" t="s">
        <v>637</v>
      </c>
      <c r="H12" s="3" t="s">
        <v>699</v>
      </c>
      <c r="I12" t="s">
        <v>699</v>
      </c>
      <c r="J12" t="s">
        <v>3655</v>
      </c>
      <c r="K12" t="s">
        <v>3723</v>
      </c>
      <c r="L12" t="s">
        <v>1081</v>
      </c>
      <c r="M12" t="s">
        <v>3677</v>
      </c>
      <c r="O12" s="3" t="str">
        <v>Acacia holosericea</v>
      </c>
      <c r="Q12" s="3" t="str" cm="1">
        <f t="array" ref="Q12">TRANSPOSE(_xlfn._xlws.SORT(_xlfn.UNIQUE(_xlfn._xlws.FILTER(trees[Tree.Latin.Name],ISNUMBER(SEARCH(#REF!,trees[Tree.Latin.Name])),"Not Found"))))</f>
        <v>Not Found</v>
      </c>
    </row>
    <row r="13" spans="1:33" ht="14.5" x14ac:dyDescent="0.35">
      <c r="A13" t="s">
        <v>15309</v>
      </c>
      <c r="B13" s="3" t="s">
        <v>1865</v>
      </c>
      <c r="C13" s="3" t="s">
        <v>637</v>
      </c>
      <c r="D13" s="3" t="s">
        <v>1868</v>
      </c>
      <c r="F13" s="3" t="s">
        <v>637</v>
      </c>
      <c r="G13" s="3" t="s">
        <v>637</v>
      </c>
      <c r="H13" s="3" t="s">
        <v>689</v>
      </c>
      <c r="I13" t="s">
        <v>689</v>
      </c>
      <c r="J13" t="s">
        <v>3669</v>
      </c>
      <c r="K13" t="s">
        <v>3724</v>
      </c>
      <c r="L13" t="s">
        <v>3727</v>
      </c>
      <c r="M13" t="s">
        <v>3687</v>
      </c>
      <c r="O13" s="3" t="str">
        <v>Acacia julifera</v>
      </c>
      <c r="Q13" s="3" t="str" cm="1">
        <f t="array" ref="Q13">TRANSPOSE(_xlfn._xlws.SORT(_xlfn.UNIQUE(_xlfn._xlws.FILTER(trees[Tree.Latin.Name],ISNUMBER(SEARCH(#REF!,trees[Tree.Latin.Name])),"Not Found"))))</f>
        <v>Not Found</v>
      </c>
    </row>
    <row r="14" spans="1:33" ht="14.5" x14ac:dyDescent="0.35">
      <c r="A14" t="s">
        <v>15310</v>
      </c>
      <c r="B14" s="3" t="s">
        <v>1867</v>
      </c>
      <c r="C14" s="3" t="s">
        <v>637</v>
      </c>
      <c r="D14" s="3" t="s">
        <v>1870</v>
      </c>
      <c r="F14" s="3" t="s">
        <v>637</v>
      </c>
      <c r="G14" s="3" t="s">
        <v>637</v>
      </c>
      <c r="H14" s="3" t="s">
        <v>689</v>
      </c>
      <c r="I14" t="s">
        <v>689</v>
      </c>
      <c r="J14" t="s">
        <v>3669</v>
      </c>
      <c r="K14" t="s">
        <v>3724</v>
      </c>
      <c r="L14" t="s">
        <v>3727</v>
      </c>
      <c r="M14" t="s">
        <v>3687</v>
      </c>
      <c r="O14" s="3" t="str">
        <v>Acacia karroo</v>
      </c>
      <c r="Q14" s="3" t="str" cm="1">
        <f t="array" ref="Q14">TRANSPOSE(_xlfn._xlws.SORT(_xlfn.UNIQUE(_xlfn._xlws.FILTER(trees[Tree.Latin.Name],ISNUMBER(SEARCH(#REF!,trees[Tree.Latin.Name])),"Not Found"))))</f>
        <v>Not Found</v>
      </c>
    </row>
    <row r="15" spans="1:33" ht="14.5" x14ac:dyDescent="0.35">
      <c r="A15" t="s">
        <v>15311</v>
      </c>
      <c r="B15" s="3" t="s">
        <v>1869</v>
      </c>
      <c r="C15" s="3" t="s">
        <v>637</v>
      </c>
      <c r="D15" s="3" t="s">
        <v>1872</v>
      </c>
      <c r="F15" s="3" t="s">
        <v>637</v>
      </c>
      <c r="G15" s="3" t="s">
        <v>637</v>
      </c>
      <c r="H15" s="3" t="s">
        <v>689</v>
      </c>
      <c r="I15" t="s">
        <v>689</v>
      </c>
      <c r="J15" t="s">
        <v>3669</v>
      </c>
      <c r="K15" t="s">
        <v>3724</v>
      </c>
      <c r="L15" t="s">
        <v>3727</v>
      </c>
      <c r="M15" t="s">
        <v>3687</v>
      </c>
      <c r="O15" s="3" t="str">
        <v>Acacia leptocarpa</v>
      </c>
      <c r="Q15" s="3" t="str" cm="1">
        <f t="array" ref="Q15">TRANSPOSE(_xlfn._xlws.SORT(_xlfn.UNIQUE(_xlfn._xlws.FILTER(trees[Tree.Latin.Name],ISNUMBER(SEARCH(#REF!,trees[Tree.Latin.Name])),"Not Found"))))</f>
        <v>Not Found</v>
      </c>
    </row>
    <row r="16" spans="1:33" ht="14.5" x14ac:dyDescent="0.35">
      <c r="A16" t="s">
        <v>15312</v>
      </c>
      <c r="B16" s="3" t="s">
        <v>1871</v>
      </c>
      <c r="C16" s="3" t="s">
        <v>637</v>
      </c>
      <c r="D16" s="3" t="s">
        <v>1874</v>
      </c>
      <c r="F16" s="3" t="s">
        <v>637</v>
      </c>
      <c r="G16" s="3" t="s">
        <v>637</v>
      </c>
      <c r="H16" s="3" t="s">
        <v>689</v>
      </c>
      <c r="I16" t="s">
        <v>689</v>
      </c>
      <c r="J16" t="s">
        <v>3669</v>
      </c>
      <c r="K16" t="s">
        <v>3724</v>
      </c>
      <c r="L16" t="s">
        <v>3727</v>
      </c>
      <c r="M16" t="s">
        <v>3687</v>
      </c>
      <c r="O16" s="3" t="str">
        <v>Acacia mangium</v>
      </c>
      <c r="Q16" s="3" t="str" cm="1">
        <f t="array" ref="Q16">TRANSPOSE(_xlfn._xlws.SORT(_xlfn.UNIQUE(_xlfn._xlws.FILTER(trees[Tree.Latin.Name],ISNUMBER(SEARCH(#REF!,trees[Tree.Latin.Name])),"Not Found"))))</f>
        <v>Not Found</v>
      </c>
    </row>
    <row r="17" spans="1:233" ht="14.5" x14ac:dyDescent="0.35">
      <c r="A17" t="s">
        <v>15313</v>
      </c>
      <c r="B17" s="3" t="s">
        <v>1873</v>
      </c>
      <c r="C17" s="3" t="s">
        <v>637</v>
      </c>
      <c r="F17" s="3" t="s">
        <v>637</v>
      </c>
      <c r="G17" s="3" t="s">
        <v>637</v>
      </c>
      <c r="H17" s="3" t="s">
        <v>699</v>
      </c>
      <c r="I17" t="s">
        <v>699</v>
      </c>
      <c r="J17" t="s">
        <v>3655</v>
      </c>
      <c r="K17" t="s">
        <v>3723</v>
      </c>
      <c r="L17" t="s">
        <v>1081</v>
      </c>
      <c r="M17" t="s">
        <v>3677</v>
      </c>
      <c r="O17" s="3" t="str">
        <v>Acacia mearnsii</v>
      </c>
      <c r="Q17" s="3" t="str" cm="1">
        <f t="array" ref="Q17">TRANSPOSE(_xlfn._xlws.SORT(_xlfn.UNIQUE(_xlfn._xlws.FILTER(trees[Tree.Latin.Name],ISNUMBER(SEARCH(#REF!,trees[Tree.Latin.Name])),"Not Found"))))</f>
        <v>Not Found</v>
      </c>
    </row>
    <row r="18" spans="1:233" ht="14.5" x14ac:dyDescent="0.35">
      <c r="A18" t="s">
        <v>15314</v>
      </c>
      <c r="B18" s="3" t="s">
        <v>1875</v>
      </c>
      <c r="C18" s="3" t="s">
        <v>637</v>
      </c>
      <c r="D18" s="3" t="s">
        <v>1876</v>
      </c>
      <c r="F18" s="3" t="s">
        <v>637</v>
      </c>
      <c r="G18" s="3" t="s">
        <v>637</v>
      </c>
      <c r="H18" s="3" t="s">
        <v>699</v>
      </c>
      <c r="I18" t="s">
        <v>699</v>
      </c>
      <c r="J18" t="s">
        <v>3655</v>
      </c>
      <c r="K18" t="s">
        <v>3723</v>
      </c>
      <c r="L18" t="s">
        <v>1081</v>
      </c>
      <c r="M18" t="s">
        <v>3677</v>
      </c>
      <c r="O18" s="3" t="str">
        <v>Acacia nilotica</v>
      </c>
    </row>
    <row r="19" spans="1:233" ht="14.5" x14ac:dyDescent="0.35">
      <c r="A19" t="s">
        <v>15315</v>
      </c>
      <c r="B19" s="3" t="s">
        <v>1877</v>
      </c>
      <c r="C19" s="3" t="s">
        <v>637</v>
      </c>
      <c r="D19" s="3" t="s">
        <v>1879</v>
      </c>
      <c r="F19" s="3" t="s">
        <v>637</v>
      </c>
      <c r="G19" s="3" t="s">
        <v>637</v>
      </c>
      <c r="H19" s="3" t="s">
        <v>689</v>
      </c>
      <c r="I19" t="s">
        <v>689</v>
      </c>
      <c r="J19" t="s">
        <v>3669</v>
      </c>
      <c r="K19" t="s">
        <v>3724</v>
      </c>
      <c r="L19" t="s">
        <v>3727</v>
      </c>
      <c r="M19" t="s">
        <v>3687</v>
      </c>
      <c r="O19" s="3" t="str">
        <v>Acacia polyacantha</v>
      </c>
    </row>
    <row r="20" spans="1:233" ht="14.5" x14ac:dyDescent="0.35">
      <c r="A20" t="s">
        <v>15316</v>
      </c>
      <c r="B20" s="3" t="s">
        <v>1878</v>
      </c>
      <c r="C20" s="3" t="s">
        <v>637</v>
      </c>
      <c r="D20" s="3" t="s">
        <v>1881</v>
      </c>
      <c r="F20" s="3" t="s">
        <v>637</v>
      </c>
      <c r="G20" s="3" t="s">
        <v>637</v>
      </c>
      <c r="H20" s="3" t="s">
        <v>689</v>
      </c>
      <c r="I20" t="s">
        <v>689</v>
      </c>
      <c r="J20" t="s">
        <v>3669</v>
      </c>
      <c r="K20" t="s">
        <v>3724</v>
      </c>
      <c r="L20" t="s">
        <v>3727</v>
      </c>
      <c r="M20" t="s">
        <v>3687</v>
      </c>
      <c r="O20" s="3" t="str">
        <v>Acacia saligna</v>
      </c>
      <c r="Q20" s="2" t="s">
        <v>1667</v>
      </c>
    </row>
    <row r="21" spans="1:233" ht="14.5" x14ac:dyDescent="0.35">
      <c r="A21" t="s">
        <v>15317</v>
      </c>
      <c r="B21" s="3" t="s">
        <v>1880</v>
      </c>
      <c r="C21" s="3" t="s">
        <v>637</v>
      </c>
      <c r="D21" s="3" t="s">
        <v>1882</v>
      </c>
      <c r="F21" s="3" t="s">
        <v>637</v>
      </c>
      <c r="G21" s="3" t="s">
        <v>637</v>
      </c>
      <c r="H21" s="3" t="s">
        <v>689</v>
      </c>
      <c r="I21" t="s">
        <v>689</v>
      </c>
      <c r="J21" t="s">
        <v>3669</v>
      </c>
      <c r="K21" t="s">
        <v>3724</v>
      </c>
      <c r="L21" t="s">
        <v>3727</v>
      </c>
      <c r="M21" t="s">
        <v>3687</v>
      </c>
      <c r="O21" s="3" t="str">
        <v>Acacia senegal</v>
      </c>
      <c r="Q21" s="3" t="str" cm="1">
        <f t="array" ref="Q21:HY21">TRANSPOSE(_xlfn._xlws.SORT(_xlfn.UNIQUE(_xlfn._xlws.FILTER(trees[Tree.Latin.Name],ISNUMBER(SEARCH('Pasture-Fert'!D33,trees[Tree.Latin.Name])),"Not Found"))))</f>
        <v>Acacia albida</v>
      </c>
      <c r="R21" s="3" t="str">
        <v>Acacia albida Delile</v>
      </c>
      <c r="S21" s="3" t="str">
        <v>Acacia angustissima</v>
      </c>
      <c r="T21" s="3" t="str">
        <v>Acacia auriculiformis</v>
      </c>
      <c r="U21" s="3" t="str">
        <v>Acacia brevispica</v>
      </c>
      <c r="V21" s="3" t="str">
        <v>Acacia caerulescens</v>
      </c>
      <c r="W21" s="3" t="str">
        <v>Acacia crassicarpa</v>
      </c>
      <c r="X21" s="3" t="str">
        <v>Acacia cyanophylla</v>
      </c>
      <c r="Y21" s="3" t="str">
        <v>Acacia decurrens</v>
      </c>
      <c r="Z21" s="3" t="str">
        <v>Acacia ferruginea</v>
      </c>
      <c r="AA21" s="3" t="str">
        <v>Acacia holosericea</v>
      </c>
      <c r="AB21" s="3" t="str">
        <v>Acacia julifera</v>
      </c>
      <c r="AC21" s="3" t="str">
        <v>Acacia karroo</v>
      </c>
      <c r="AD21" s="3" t="str">
        <v>Acacia leptocarpa</v>
      </c>
      <c r="AE21" s="3" t="str">
        <v>Acacia mangium</v>
      </c>
      <c r="AF21" s="3" t="str">
        <v>Acacia mearnsii</v>
      </c>
      <c r="AG21" s="3" t="str">
        <v>Acacia nilotica</v>
      </c>
      <c r="AH21" s="3" t="str">
        <v>Acacia polyacantha</v>
      </c>
      <c r="AI21" s="3" t="str">
        <v>Acacia saligna</v>
      </c>
      <c r="AJ21" s="3" t="str">
        <v>Acacia senegal</v>
      </c>
      <c r="AK21" s="3" t="str">
        <v>Acacia sieberiana</v>
      </c>
      <c r="AL21" s="3" t="str">
        <v>Acacia tortilis</v>
      </c>
      <c r="AM21" s="3" t="str">
        <v>Acacia toxicaria</v>
      </c>
      <c r="AN21" s="3" t="str">
        <v>Acacia tumida</v>
      </c>
      <c r="AO21" s="3" t="str">
        <v>Acrocarpus fraxinifolius</v>
      </c>
      <c r="AP21" s="3" t="str">
        <v>Acrocomia aculeata</v>
      </c>
      <c r="AQ21" s="3" t="str">
        <v>Adansonia digitata</v>
      </c>
      <c r="AR21" s="3" t="str">
        <v>Aeschynomene histrix</v>
      </c>
      <c r="AS21" s="3" t="str">
        <v>Afzelia africana</v>
      </c>
      <c r="AT21" s="3" t="str">
        <v>Albizia chinensis</v>
      </c>
      <c r="AU21" s="3" t="str">
        <v>Albizia coriaria</v>
      </c>
      <c r="AV21" s="3" t="str">
        <v>Albizia falcataria</v>
      </c>
      <c r="AW21" s="3" t="str">
        <v>Albizia gummifera</v>
      </c>
      <c r="AX21" s="3" t="str">
        <v>Albizia harveyi</v>
      </c>
      <c r="AY21" s="3" t="str">
        <v>Albizia lebbeck</v>
      </c>
      <c r="AZ21" s="3" t="str">
        <v>Albizia versicolor</v>
      </c>
      <c r="BA21" s="3" t="str">
        <v>Albizia zygia</v>
      </c>
      <c r="BB21" s="3" t="str">
        <v>Alchornea cordifolia</v>
      </c>
      <c r="BC21" s="3" t="str">
        <v>Allanblackia floribunda</v>
      </c>
      <c r="BD21" s="3" t="str">
        <v>Alnus acuminata</v>
      </c>
      <c r="BE21" s="3" t="str">
        <v>Antiaris toxicaria</v>
      </c>
      <c r="BF21" s="3" t="str">
        <v>Argyrolobium uniflorum</v>
      </c>
      <c r="BG21" s="3" t="str">
        <v>Artocarpus altilis</v>
      </c>
      <c r="BH21" s="3" t="str">
        <v>Artocarpus heterophyllus</v>
      </c>
      <c r="BI21" s="3" t="str">
        <v>Atriplex nummularia</v>
      </c>
      <c r="BJ21" s="3" t="str">
        <v>Auxemma oncocalyx</v>
      </c>
      <c r="BK21" s="3" t="str">
        <v>Azadirachta indica</v>
      </c>
      <c r="BL21" s="3" t="str">
        <v>Balanites aegyptica</v>
      </c>
      <c r="BM21" s="3" t="str">
        <v>Bauhinia reticulata</v>
      </c>
      <c r="BN21" s="3" t="str">
        <v>Bauhinia rufescens</v>
      </c>
      <c r="BO21" s="3" t="str">
        <v>Berchemia discolor</v>
      </c>
      <c r="BP21" s="3" t="str">
        <v>Brachystegia spiciformis</v>
      </c>
      <c r="BQ21" s="3" t="str">
        <v>Caesalpinia bracteosa</v>
      </c>
      <c r="BR21" s="3" t="str">
        <v>Cajanus cajan</v>
      </c>
      <c r="BS21" s="3" t="str">
        <v>Calliandra calothyrsus</v>
      </c>
      <c r="BT21" s="3" t="str">
        <v>Calliandra houstoniana</v>
      </c>
      <c r="BU21" s="3" t="str">
        <v>Casuarina equisetifolia</v>
      </c>
      <c r="BV21" s="3" t="str">
        <v>Casuarina glauca</v>
      </c>
      <c r="BW21" s="3" t="str">
        <v>Catha edulis</v>
      </c>
      <c r="BX21" s="3" t="str">
        <v>Cedrela odorata</v>
      </c>
      <c r="BY21" s="3" t="str">
        <v>Cedrela serrata</v>
      </c>
      <c r="BZ21" s="3" t="str">
        <v>Centrosema pubescens</v>
      </c>
      <c r="CA21" s="3" t="str">
        <v>Chloroleucon eurycyclum</v>
      </c>
      <c r="CB21" s="3" t="str">
        <v>Chromolaena odorata</v>
      </c>
      <c r="CC21" s="3" t="str">
        <v>Cinnamomum cassia</v>
      </c>
      <c r="CD21" s="3" t="str">
        <v>Combretum apiculatum</v>
      </c>
      <c r="CE21" s="3" t="str">
        <v>Cordia africana</v>
      </c>
      <c r="CF21" s="3" t="str">
        <v>Cordia alliodora</v>
      </c>
      <c r="CG21" s="3" t="str">
        <v>Crotalaria agatiflora</v>
      </c>
      <c r="CH21" s="3" t="str">
        <v>Crotalaria grahamiana</v>
      </c>
      <c r="CI21" s="3" t="str">
        <v>Crotalaria juncea</v>
      </c>
      <c r="CJ21" s="3" t="str">
        <v>Crotalaria ochrolueca</v>
      </c>
      <c r="CK21" s="3" t="str">
        <v>Crotalaria sp.</v>
      </c>
      <c r="CL21" s="3" t="str">
        <v>Crotalaria trichotoma</v>
      </c>
      <c r="CM21" s="3" t="str">
        <v>Croton macrostachyus</v>
      </c>
      <c r="CN21" s="3" t="str">
        <v>Croton megalocarpus</v>
      </c>
      <c r="CO21" s="3" t="str">
        <v>Cupressus lusitanica</v>
      </c>
      <c r="CP21" s="3" t="str">
        <v>Cytisus proliferus</v>
      </c>
      <c r="CQ21" s="3" t="str">
        <v>Cytisus proliferus var. palmensis</v>
      </c>
      <c r="CR21" s="3" t="str">
        <v>Dactyladenia barteri</v>
      </c>
      <c r="CS21" s="3" t="str">
        <v>Dipteryx alata</v>
      </c>
      <c r="CT21" s="3" t="str">
        <v>Dodonaea Viscosa</v>
      </c>
      <c r="CU21" s="3" t="str">
        <v>Dombeya goetzenii</v>
      </c>
      <c r="CV21" s="3" t="str">
        <v>Dracaena steudneri</v>
      </c>
      <c r="CW21" s="3" t="str">
        <v>Ehretia abyssinica</v>
      </c>
      <c r="CX21" s="3" t="str">
        <v>Ehretia cymosa</v>
      </c>
      <c r="CY21" s="3" t="str">
        <v>Elaeis guineensis</v>
      </c>
      <c r="CZ21" s="3" t="str">
        <v>Entada abyssinica</v>
      </c>
      <c r="DA21" s="3" t="str">
        <v>Erythrina abyssinica</v>
      </c>
      <c r="DB21" s="3" t="str">
        <v>Erythrina poeppigiana</v>
      </c>
      <c r="DC21" s="3" t="str">
        <v>Eucalyptus alba</v>
      </c>
      <c r="DD21" s="3" t="str">
        <v>Eucalyptus camaldulensis</v>
      </c>
      <c r="DE21" s="3" t="str">
        <v>Eucalyptus deglupta</v>
      </c>
      <c r="DF21" s="3" t="str">
        <v>Eucalyptus globulus</v>
      </c>
      <c r="DG21" s="3" t="str">
        <v>Eucalyptus saligna</v>
      </c>
      <c r="DH21" s="3" t="str">
        <v>Eucalyptus urograndis</v>
      </c>
      <c r="DI21" s="3" t="str">
        <v>Euclea racemosa subsp. schimperi</v>
      </c>
      <c r="DJ21" s="3" t="str">
        <v>Ficus laurifolia</v>
      </c>
      <c r="DK21" s="3" t="str">
        <v>Ficus natalensis</v>
      </c>
      <c r="DL21" s="3" t="str">
        <v>Ficus polita</v>
      </c>
      <c r="DM21" s="3" t="str">
        <v>Ficus sur</v>
      </c>
      <c r="DN21" s="3" t="str">
        <v>Ficus thonningii</v>
      </c>
      <c r="DO21" s="3" t="str">
        <v>Ficus vallis-choudae</v>
      </c>
      <c r="DP21" s="3" t="str">
        <v>Ficus vasta</v>
      </c>
      <c r="DQ21" s="3" t="str">
        <v>Flemingia macrophylla</v>
      </c>
      <c r="DR21" s="3" t="str">
        <v>Flemingia sp.</v>
      </c>
      <c r="DS21" s="3" t="str">
        <v>Gliricidia maculata</v>
      </c>
      <c r="DT21" s="3" t="str">
        <v>Gliricidia sepium</v>
      </c>
      <c r="DU21" s="3" t="str">
        <v>Gliricidia sp.</v>
      </c>
      <c r="DV21" s="3" t="str">
        <v>Glycine wightii</v>
      </c>
      <c r="DW21" s="3" t="str">
        <v>Gmelina arborea</v>
      </c>
      <c r="DX21" s="3" t="str">
        <v>Grevillea robusta</v>
      </c>
      <c r="DY21" s="3" t="str">
        <v>Guiera senegalensis</v>
      </c>
      <c r="DZ21" s="3" t="str">
        <v>Harrisonia abyssinica</v>
      </c>
      <c r="EA21" s="3" t="str">
        <v>Hyptis suaveolens</v>
      </c>
      <c r="EB21" s="3" t="str">
        <v>Inga densiflora</v>
      </c>
      <c r="EC21" s="3" t="str">
        <v>Inga edulis</v>
      </c>
      <c r="ED21" s="3" t="str">
        <v>Inga laurina</v>
      </c>
      <c r="EE21" s="3" t="str">
        <v>Inga oerstediana</v>
      </c>
      <c r="EF21" s="3" t="str">
        <v>Inga sp.</v>
      </c>
      <c r="EG21" s="3" t="str">
        <v>Jatropha curcas</v>
      </c>
      <c r="EH21" s="3" t="str">
        <v>Juglans steyermarkii</v>
      </c>
      <c r="EI21" s="3" t="str">
        <v>Julbernardia globiflora</v>
      </c>
      <c r="EJ21" s="3" t="str">
        <v>Khaya senegalensis</v>
      </c>
      <c r="EK21" s="3" t="str">
        <v>Leucaena diversifolia</v>
      </c>
      <c r="EL21" s="3" t="str">
        <v>Leucaena leucocephala</v>
      </c>
      <c r="EM21" s="3" t="str">
        <v>Leucaena pallida</v>
      </c>
      <c r="EN21" s="3" t="str">
        <v>Leucaena trichandra</v>
      </c>
      <c r="EO21" s="3" t="str">
        <v>Lippia javanica</v>
      </c>
      <c r="EP21" s="3" t="str">
        <v>Maesopsis eminii</v>
      </c>
      <c r="EQ21" s="3" t="str">
        <v>Mangifera indica</v>
      </c>
      <c r="ER21" s="3" t="str">
        <v>Markhamia lutea</v>
      </c>
      <c r="ES21" s="3" t="str">
        <v>Melia azedarach</v>
      </c>
      <c r="ET21" s="3" t="str">
        <v>Melia volkensii</v>
      </c>
      <c r="EU21" s="3" t="str">
        <v>Milicia excelsa</v>
      </c>
      <c r="EV21" s="3" t="str">
        <v>Milletia ferruginea</v>
      </c>
      <c r="EW21" s="3" t="str">
        <v>Millettia ferruginea</v>
      </c>
      <c r="EX21" s="3" t="str">
        <v>Millettia thonningii</v>
      </c>
      <c r="EY21" s="3" t="str">
        <v>Mimosa caesalpiniifolia</v>
      </c>
      <c r="EZ21" s="3" t="str">
        <v>Mimosa tenuiflora</v>
      </c>
      <c r="FA21" s="3" t="str">
        <v>Moringa oleifera</v>
      </c>
      <c r="FB21" s="3" t="str">
        <v>Moringa stenopetala</v>
      </c>
      <c r="FC21" s="3" t="str">
        <v>Newbouldia laevis</v>
      </c>
      <c r="FD21" s="3" t="str">
        <v>Olea europaea</v>
      </c>
      <c r="FE21" s="3" t="str">
        <v>Olea welwitschii</v>
      </c>
      <c r="FF21" s="3" t="str">
        <v>Olea welwitshii</v>
      </c>
      <c r="FG21" s="3" t="str">
        <v>Opuntia ficus-indica</v>
      </c>
      <c r="FH21" s="3" t="str">
        <v>Palm</v>
      </c>
      <c r="FI21" s="3" t="str">
        <v>Parkia biglobosa</v>
      </c>
      <c r="FJ21" s="3" t="str">
        <v>Paulownia fortunei</v>
      </c>
      <c r="FK21" s="3" t="str">
        <v>Pavetta ternifolia</v>
      </c>
      <c r="FL21" s="3" t="str">
        <v>Peltophorum dubium</v>
      </c>
      <c r="FM21" s="3" t="str">
        <v>Persea americana</v>
      </c>
      <c r="FN21" s="3" t="str">
        <v>Phoenix reclinata</v>
      </c>
      <c r="FO21" s="3" t="str">
        <v>Pinus patula</v>
      </c>
      <c r="FP21" s="3" t="str">
        <v>Pithecellobium dulce</v>
      </c>
      <c r="FQ21" s="3" t="str">
        <v>Plukenetia conophora</v>
      </c>
      <c r="FR21" s="3" t="str">
        <v>Podocarpus falcatus</v>
      </c>
      <c r="FS21" s="3" t="str">
        <v>Polyscias fulva</v>
      </c>
      <c r="FT21" s="3" t="str">
        <v>Pouteria adolfi-friedericii</v>
      </c>
      <c r="FU21" s="3" t="str">
        <v>Prosopis africana</v>
      </c>
      <c r="FV21" s="3" t="str">
        <v>Prosopis juliflora</v>
      </c>
      <c r="FW21" s="3" t="str">
        <v>Prunus africana</v>
      </c>
      <c r="FX21" s="3" t="str">
        <v>Prunus persica</v>
      </c>
      <c r="FY21" s="3" t="str">
        <v>Pterocarpus erinaceus</v>
      </c>
      <c r="FZ21" s="3" t="str">
        <v>Pterocarpus lucens</v>
      </c>
      <c r="GA21" s="3" t="str">
        <v>Pterocarpus santalinoides</v>
      </c>
      <c r="GB21" s="3" t="str">
        <v>Pueraria phaseoloides</v>
      </c>
      <c r="GC21" s="3" t="str">
        <v>Quercus constaricensis</v>
      </c>
      <c r="GD21" s="3" t="str">
        <v>Quillaja saponaria</v>
      </c>
      <c r="GE21" s="3" t="str">
        <v>Ricinodendron heudelotii</v>
      </c>
      <c r="GF21" s="3" t="str">
        <v>Rosmarinus officinalis</v>
      </c>
      <c r="GG21" s="3" t="str">
        <v>Samanea saman</v>
      </c>
      <c r="GH21" s="3" t="str">
        <v>Schefflera abyssinica</v>
      </c>
      <c r="GI21" s="3" t="str">
        <v>Senna didymobotrya</v>
      </c>
      <c r="GJ21" s="3" t="str">
        <v>Senna occidentalis</v>
      </c>
      <c r="GK21" s="3" t="str">
        <v>Senna siamea</v>
      </c>
      <c r="GL21" s="3" t="str">
        <v>Senna sp.</v>
      </c>
      <c r="GM21" s="3" t="str">
        <v>Senna spectabilis</v>
      </c>
      <c r="GN21" s="3" t="str">
        <v>Sesbania aculeata</v>
      </c>
      <c r="GO21" s="3" t="str">
        <v>Sesbania bispinosa</v>
      </c>
      <c r="GP21" s="3" t="str">
        <v>Sesbania cannabina</v>
      </c>
      <c r="GQ21" s="3" t="str">
        <v>Sesbania cinerascens</v>
      </c>
      <c r="GR21" s="3" t="str">
        <v>Sesbania goetzei</v>
      </c>
      <c r="GS21" s="3" t="str">
        <v>Sesbania macrantha</v>
      </c>
      <c r="GT21" s="3" t="str">
        <v>Sesbania rostrata</v>
      </c>
      <c r="GU21" s="3" t="str">
        <v>Sesbania sesban</v>
      </c>
      <c r="GV21" s="3" t="str">
        <v>Sesbania sp.</v>
      </c>
      <c r="GW21" s="3" t="str">
        <v>Simarouba glauca</v>
      </c>
      <c r="GX21" s="3" t="str">
        <v>Solanum sp.</v>
      </c>
      <c r="GY21" s="3" t="str">
        <v>Spathodea campanulata</v>
      </c>
      <c r="GZ21" s="3" t="str">
        <v>Syzygium guineense</v>
      </c>
      <c r="HA21" s="3" t="str">
        <v>Tabebuia rosea</v>
      </c>
      <c r="HB21" s="3" t="str">
        <v>Tectona grandis</v>
      </c>
      <c r="HC21" s="3" t="str">
        <v>Tephrosia candida</v>
      </c>
      <c r="HD21" s="3" t="str">
        <v>Tephrosia diversifolia</v>
      </c>
      <c r="HE21" s="3" t="str">
        <v>Tephrosia sp.</v>
      </c>
      <c r="HF21" s="3" t="str">
        <v>Tephrosia vogelii</v>
      </c>
      <c r="HG21" s="3" t="str">
        <v>Terminalia amazonia</v>
      </c>
      <c r="HH21" s="3" t="str">
        <v>Terminalia brownii</v>
      </c>
      <c r="HI21" s="3" t="str">
        <v>Terminalia ivorensis</v>
      </c>
      <c r="HJ21" s="3" t="str">
        <v>Terminalia ivoresensis</v>
      </c>
      <c r="HK21" s="3" t="str">
        <v>Terminalia sericea</v>
      </c>
      <c r="HL21" s="3" t="str">
        <v>Terminalia superba</v>
      </c>
      <c r="HM21" s="3" t="str">
        <v>Theobroma cacao</v>
      </c>
      <c r="HN21" s="3" t="str">
        <v>Tithonia diversifolia</v>
      </c>
      <c r="HO21" s="3" t="str">
        <v>Toona ciliata</v>
      </c>
      <c r="HP21" s="3" t="str">
        <v>Uapaca kirkiana</v>
      </c>
      <c r="HQ21" s="3" t="str">
        <v>Unspecified Tree</v>
      </c>
      <c r="HR21" s="3" t="str">
        <v>Unspecified Tree (N-fixing)</v>
      </c>
      <c r="HS21" s="3" t="str">
        <v>Unspecified Tree (Non N-fixing)</v>
      </c>
      <c r="HT21" s="3" t="str">
        <v>Vachellia seyal</v>
      </c>
      <c r="HU21" s="3" t="str">
        <v>Vachellia xanthophloea</v>
      </c>
      <c r="HV21" s="3" t="str">
        <v>Vepris dainellii</v>
      </c>
      <c r="HW21" s="3" t="str">
        <v>Vitellaria paradoxa</v>
      </c>
      <c r="HX21" s="3" t="str">
        <v>Ziziphus mauritiana</v>
      </c>
      <c r="HY21" s="3" t="str">
        <v>Ziziphus spina-christi</v>
      </c>
    </row>
    <row r="22" spans="1:233" ht="14.5" x14ac:dyDescent="0.35">
      <c r="A22" t="s">
        <v>15318</v>
      </c>
      <c r="B22" s="3" t="s">
        <v>972</v>
      </c>
      <c r="C22" s="3" t="s">
        <v>637</v>
      </c>
      <c r="D22" s="3" t="s">
        <v>1883</v>
      </c>
      <c r="F22" s="3" t="s">
        <v>8551</v>
      </c>
      <c r="G22" s="3" t="s">
        <v>637</v>
      </c>
      <c r="H22" s="3" t="s">
        <v>689</v>
      </c>
      <c r="I22" t="s">
        <v>689</v>
      </c>
      <c r="J22" t="s">
        <v>3669</v>
      </c>
      <c r="K22" t="s">
        <v>3724</v>
      </c>
      <c r="L22" t="s">
        <v>3727</v>
      </c>
      <c r="M22" t="s">
        <v>3687</v>
      </c>
      <c r="O22" s="3" t="str">
        <v>Acacia sieberiana</v>
      </c>
      <c r="Q22" s="3" t="str" cm="1">
        <f t="array" ref="Q22:HY22">TRANSPOSE(_xlfn._xlws.SORT(_xlfn.UNIQUE(_xlfn._xlws.FILTER(trees[Tree.Latin.Name],ISNUMBER(SEARCH('Pasture-Fert'!D34,trees[Tree.Latin.Name])),"Not Found"))))</f>
        <v>Acacia albida</v>
      </c>
      <c r="R22" s="3" t="str">
        <v>Acacia albida Delile</v>
      </c>
      <c r="S22" s="3" t="str">
        <v>Acacia angustissima</v>
      </c>
      <c r="T22" s="3" t="str">
        <v>Acacia auriculiformis</v>
      </c>
      <c r="U22" s="3" t="str">
        <v>Acacia brevispica</v>
      </c>
      <c r="V22" s="3" t="str">
        <v>Acacia caerulescens</v>
      </c>
      <c r="W22" s="3" t="str">
        <v>Acacia crassicarpa</v>
      </c>
      <c r="X22" s="3" t="str">
        <v>Acacia cyanophylla</v>
      </c>
      <c r="Y22" s="3" t="str">
        <v>Acacia decurrens</v>
      </c>
      <c r="Z22" s="3" t="str">
        <v>Acacia ferruginea</v>
      </c>
      <c r="AA22" s="3" t="str">
        <v>Acacia holosericea</v>
      </c>
      <c r="AB22" s="3" t="str">
        <v>Acacia julifera</v>
      </c>
      <c r="AC22" s="3" t="str">
        <v>Acacia karroo</v>
      </c>
      <c r="AD22" s="3" t="str">
        <v>Acacia leptocarpa</v>
      </c>
      <c r="AE22" s="3" t="str">
        <v>Acacia mangium</v>
      </c>
      <c r="AF22" s="3" t="str">
        <v>Acacia mearnsii</v>
      </c>
      <c r="AG22" s="3" t="str">
        <v>Acacia nilotica</v>
      </c>
      <c r="AH22" s="3" t="str">
        <v>Acacia polyacantha</v>
      </c>
      <c r="AI22" s="3" t="str">
        <v>Acacia saligna</v>
      </c>
      <c r="AJ22" s="3" t="str">
        <v>Acacia senegal</v>
      </c>
      <c r="AK22" s="3" t="str">
        <v>Acacia sieberiana</v>
      </c>
      <c r="AL22" s="3" t="str">
        <v>Acacia tortilis</v>
      </c>
      <c r="AM22" s="3" t="str">
        <v>Acacia toxicaria</v>
      </c>
      <c r="AN22" s="3" t="str">
        <v>Acacia tumida</v>
      </c>
      <c r="AO22" s="3" t="str">
        <v>Acrocarpus fraxinifolius</v>
      </c>
      <c r="AP22" s="3" t="str">
        <v>Acrocomia aculeata</v>
      </c>
      <c r="AQ22" s="3" t="str">
        <v>Adansonia digitata</v>
      </c>
      <c r="AR22" s="3" t="str">
        <v>Aeschynomene histrix</v>
      </c>
      <c r="AS22" s="3" t="str">
        <v>Afzelia africana</v>
      </c>
      <c r="AT22" s="3" t="str">
        <v>Albizia chinensis</v>
      </c>
      <c r="AU22" s="3" t="str">
        <v>Albizia coriaria</v>
      </c>
      <c r="AV22" s="3" t="str">
        <v>Albizia falcataria</v>
      </c>
      <c r="AW22" s="3" t="str">
        <v>Albizia gummifera</v>
      </c>
      <c r="AX22" s="3" t="str">
        <v>Albizia harveyi</v>
      </c>
      <c r="AY22" s="3" t="str">
        <v>Albizia lebbeck</v>
      </c>
      <c r="AZ22" s="3" t="str">
        <v>Albizia versicolor</v>
      </c>
      <c r="BA22" s="3" t="str">
        <v>Albizia zygia</v>
      </c>
      <c r="BB22" s="3" t="str">
        <v>Alchornea cordifolia</v>
      </c>
      <c r="BC22" s="3" t="str">
        <v>Allanblackia floribunda</v>
      </c>
      <c r="BD22" s="3" t="str">
        <v>Alnus acuminata</v>
      </c>
      <c r="BE22" s="3" t="str">
        <v>Antiaris toxicaria</v>
      </c>
      <c r="BF22" s="3" t="str">
        <v>Argyrolobium uniflorum</v>
      </c>
      <c r="BG22" s="3" t="str">
        <v>Artocarpus altilis</v>
      </c>
      <c r="BH22" s="3" t="str">
        <v>Artocarpus heterophyllus</v>
      </c>
      <c r="BI22" s="3" t="str">
        <v>Atriplex nummularia</v>
      </c>
      <c r="BJ22" s="3" t="str">
        <v>Auxemma oncocalyx</v>
      </c>
      <c r="BK22" s="3" t="str">
        <v>Azadirachta indica</v>
      </c>
      <c r="BL22" s="3" t="str">
        <v>Balanites aegyptica</v>
      </c>
      <c r="BM22" s="3" t="str">
        <v>Bauhinia reticulata</v>
      </c>
      <c r="BN22" s="3" t="str">
        <v>Bauhinia rufescens</v>
      </c>
      <c r="BO22" s="3" t="str">
        <v>Berchemia discolor</v>
      </c>
      <c r="BP22" s="3" t="str">
        <v>Brachystegia spiciformis</v>
      </c>
      <c r="BQ22" s="3" t="str">
        <v>Caesalpinia bracteosa</v>
      </c>
      <c r="BR22" s="3" t="str">
        <v>Cajanus cajan</v>
      </c>
      <c r="BS22" s="3" t="str">
        <v>Calliandra calothyrsus</v>
      </c>
      <c r="BT22" s="3" t="str">
        <v>Calliandra houstoniana</v>
      </c>
      <c r="BU22" s="3" t="str">
        <v>Casuarina equisetifolia</v>
      </c>
      <c r="BV22" s="3" t="str">
        <v>Casuarina glauca</v>
      </c>
      <c r="BW22" s="3" t="str">
        <v>Catha edulis</v>
      </c>
      <c r="BX22" s="3" t="str">
        <v>Cedrela odorata</v>
      </c>
      <c r="BY22" s="3" t="str">
        <v>Cedrela serrata</v>
      </c>
      <c r="BZ22" s="3" t="str">
        <v>Centrosema pubescens</v>
      </c>
      <c r="CA22" s="3" t="str">
        <v>Chloroleucon eurycyclum</v>
      </c>
      <c r="CB22" s="3" t="str">
        <v>Chromolaena odorata</v>
      </c>
      <c r="CC22" s="3" t="str">
        <v>Cinnamomum cassia</v>
      </c>
      <c r="CD22" s="3" t="str">
        <v>Combretum apiculatum</v>
      </c>
      <c r="CE22" s="3" t="str">
        <v>Cordia africana</v>
      </c>
      <c r="CF22" s="3" t="str">
        <v>Cordia alliodora</v>
      </c>
      <c r="CG22" s="3" t="str">
        <v>Crotalaria agatiflora</v>
      </c>
      <c r="CH22" s="3" t="str">
        <v>Crotalaria grahamiana</v>
      </c>
      <c r="CI22" s="3" t="str">
        <v>Crotalaria juncea</v>
      </c>
      <c r="CJ22" s="3" t="str">
        <v>Crotalaria ochrolueca</v>
      </c>
      <c r="CK22" s="3" t="str">
        <v>Crotalaria sp.</v>
      </c>
      <c r="CL22" s="3" t="str">
        <v>Crotalaria trichotoma</v>
      </c>
      <c r="CM22" s="3" t="str">
        <v>Croton macrostachyus</v>
      </c>
      <c r="CN22" s="3" t="str">
        <v>Croton megalocarpus</v>
      </c>
      <c r="CO22" s="3" t="str">
        <v>Cupressus lusitanica</v>
      </c>
      <c r="CP22" s="3" t="str">
        <v>Cytisus proliferus</v>
      </c>
      <c r="CQ22" s="3" t="str">
        <v>Cytisus proliferus var. palmensis</v>
      </c>
      <c r="CR22" s="3" t="str">
        <v>Dactyladenia barteri</v>
      </c>
      <c r="CS22" s="3" t="str">
        <v>Dipteryx alata</v>
      </c>
      <c r="CT22" s="3" t="str">
        <v>Dodonaea Viscosa</v>
      </c>
      <c r="CU22" s="3" t="str">
        <v>Dombeya goetzenii</v>
      </c>
      <c r="CV22" s="3" t="str">
        <v>Dracaena steudneri</v>
      </c>
      <c r="CW22" s="3" t="str">
        <v>Ehretia abyssinica</v>
      </c>
      <c r="CX22" s="3" t="str">
        <v>Ehretia cymosa</v>
      </c>
      <c r="CY22" s="3" t="str">
        <v>Elaeis guineensis</v>
      </c>
      <c r="CZ22" s="3" t="str">
        <v>Entada abyssinica</v>
      </c>
      <c r="DA22" s="3" t="str">
        <v>Erythrina abyssinica</v>
      </c>
      <c r="DB22" s="3" t="str">
        <v>Erythrina poeppigiana</v>
      </c>
      <c r="DC22" s="3" t="str">
        <v>Eucalyptus alba</v>
      </c>
      <c r="DD22" s="3" t="str">
        <v>Eucalyptus camaldulensis</v>
      </c>
      <c r="DE22" s="3" t="str">
        <v>Eucalyptus deglupta</v>
      </c>
      <c r="DF22" s="3" t="str">
        <v>Eucalyptus globulus</v>
      </c>
      <c r="DG22" s="3" t="str">
        <v>Eucalyptus saligna</v>
      </c>
      <c r="DH22" s="3" t="str">
        <v>Eucalyptus urograndis</v>
      </c>
      <c r="DI22" s="3" t="str">
        <v>Euclea racemosa subsp. schimperi</v>
      </c>
      <c r="DJ22" s="3" t="str">
        <v>Ficus laurifolia</v>
      </c>
      <c r="DK22" s="3" t="str">
        <v>Ficus natalensis</v>
      </c>
      <c r="DL22" s="3" t="str">
        <v>Ficus polita</v>
      </c>
      <c r="DM22" s="3" t="str">
        <v>Ficus sur</v>
      </c>
      <c r="DN22" s="3" t="str">
        <v>Ficus thonningii</v>
      </c>
      <c r="DO22" s="3" t="str">
        <v>Ficus vallis-choudae</v>
      </c>
      <c r="DP22" s="3" t="str">
        <v>Ficus vasta</v>
      </c>
      <c r="DQ22" s="3" t="str">
        <v>Flemingia macrophylla</v>
      </c>
      <c r="DR22" s="3" t="str">
        <v>Flemingia sp.</v>
      </c>
      <c r="DS22" s="3" t="str">
        <v>Gliricidia maculata</v>
      </c>
      <c r="DT22" s="3" t="str">
        <v>Gliricidia sepium</v>
      </c>
      <c r="DU22" s="3" t="str">
        <v>Gliricidia sp.</v>
      </c>
      <c r="DV22" s="3" t="str">
        <v>Glycine wightii</v>
      </c>
      <c r="DW22" s="3" t="str">
        <v>Gmelina arborea</v>
      </c>
      <c r="DX22" s="3" t="str">
        <v>Grevillea robusta</v>
      </c>
      <c r="DY22" s="3" t="str">
        <v>Guiera senegalensis</v>
      </c>
      <c r="DZ22" s="3" t="str">
        <v>Harrisonia abyssinica</v>
      </c>
      <c r="EA22" s="3" t="str">
        <v>Hyptis suaveolens</v>
      </c>
      <c r="EB22" s="3" t="str">
        <v>Inga densiflora</v>
      </c>
      <c r="EC22" s="3" t="str">
        <v>Inga edulis</v>
      </c>
      <c r="ED22" s="3" t="str">
        <v>Inga laurina</v>
      </c>
      <c r="EE22" s="3" t="str">
        <v>Inga oerstediana</v>
      </c>
      <c r="EF22" s="3" t="str">
        <v>Inga sp.</v>
      </c>
      <c r="EG22" s="3" t="str">
        <v>Jatropha curcas</v>
      </c>
      <c r="EH22" s="3" t="str">
        <v>Juglans steyermarkii</v>
      </c>
      <c r="EI22" s="3" t="str">
        <v>Julbernardia globiflora</v>
      </c>
      <c r="EJ22" s="3" t="str">
        <v>Khaya senegalensis</v>
      </c>
      <c r="EK22" s="3" t="str">
        <v>Leucaena diversifolia</v>
      </c>
      <c r="EL22" s="3" t="str">
        <v>Leucaena leucocephala</v>
      </c>
      <c r="EM22" s="3" t="str">
        <v>Leucaena pallida</v>
      </c>
      <c r="EN22" s="3" t="str">
        <v>Leucaena trichandra</v>
      </c>
      <c r="EO22" s="3" t="str">
        <v>Lippia javanica</v>
      </c>
      <c r="EP22" s="3" t="str">
        <v>Maesopsis eminii</v>
      </c>
      <c r="EQ22" s="3" t="str">
        <v>Mangifera indica</v>
      </c>
      <c r="ER22" s="3" t="str">
        <v>Markhamia lutea</v>
      </c>
      <c r="ES22" s="3" t="str">
        <v>Melia azedarach</v>
      </c>
      <c r="ET22" s="3" t="str">
        <v>Melia volkensii</v>
      </c>
      <c r="EU22" s="3" t="str">
        <v>Milicia excelsa</v>
      </c>
      <c r="EV22" s="3" t="str">
        <v>Milletia ferruginea</v>
      </c>
      <c r="EW22" s="3" t="str">
        <v>Millettia ferruginea</v>
      </c>
      <c r="EX22" s="3" t="str">
        <v>Millettia thonningii</v>
      </c>
      <c r="EY22" s="3" t="str">
        <v>Mimosa caesalpiniifolia</v>
      </c>
      <c r="EZ22" s="3" t="str">
        <v>Mimosa tenuiflora</v>
      </c>
      <c r="FA22" s="3" t="str">
        <v>Moringa oleifera</v>
      </c>
      <c r="FB22" s="3" t="str">
        <v>Moringa stenopetala</v>
      </c>
      <c r="FC22" s="3" t="str">
        <v>Newbouldia laevis</v>
      </c>
      <c r="FD22" s="3" t="str">
        <v>Olea europaea</v>
      </c>
      <c r="FE22" s="3" t="str">
        <v>Olea welwitschii</v>
      </c>
      <c r="FF22" s="3" t="str">
        <v>Olea welwitshii</v>
      </c>
      <c r="FG22" s="3" t="str">
        <v>Opuntia ficus-indica</v>
      </c>
      <c r="FH22" s="3" t="str">
        <v>Palm</v>
      </c>
      <c r="FI22" s="3" t="str">
        <v>Parkia biglobosa</v>
      </c>
      <c r="FJ22" s="3" t="str">
        <v>Paulownia fortunei</v>
      </c>
      <c r="FK22" s="3" t="str">
        <v>Pavetta ternifolia</v>
      </c>
      <c r="FL22" s="3" t="str">
        <v>Peltophorum dubium</v>
      </c>
      <c r="FM22" s="3" t="str">
        <v>Persea americana</v>
      </c>
      <c r="FN22" s="3" t="str">
        <v>Phoenix reclinata</v>
      </c>
      <c r="FO22" s="3" t="str">
        <v>Pinus patula</v>
      </c>
      <c r="FP22" s="3" t="str">
        <v>Pithecellobium dulce</v>
      </c>
      <c r="FQ22" s="3" t="str">
        <v>Plukenetia conophora</v>
      </c>
      <c r="FR22" s="3" t="str">
        <v>Podocarpus falcatus</v>
      </c>
      <c r="FS22" s="3" t="str">
        <v>Polyscias fulva</v>
      </c>
      <c r="FT22" s="3" t="str">
        <v>Pouteria adolfi-friedericii</v>
      </c>
      <c r="FU22" s="3" t="str">
        <v>Prosopis africana</v>
      </c>
      <c r="FV22" s="3" t="str">
        <v>Prosopis juliflora</v>
      </c>
      <c r="FW22" s="3" t="str">
        <v>Prunus africana</v>
      </c>
      <c r="FX22" s="3" t="str">
        <v>Prunus persica</v>
      </c>
      <c r="FY22" s="3" t="str">
        <v>Pterocarpus erinaceus</v>
      </c>
      <c r="FZ22" s="3" t="str">
        <v>Pterocarpus lucens</v>
      </c>
      <c r="GA22" s="3" t="str">
        <v>Pterocarpus santalinoides</v>
      </c>
      <c r="GB22" s="3" t="str">
        <v>Pueraria phaseoloides</v>
      </c>
      <c r="GC22" s="3" t="str">
        <v>Quercus constaricensis</v>
      </c>
      <c r="GD22" s="3" t="str">
        <v>Quillaja saponaria</v>
      </c>
      <c r="GE22" s="3" t="str">
        <v>Ricinodendron heudelotii</v>
      </c>
      <c r="GF22" s="3" t="str">
        <v>Rosmarinus officinalis</v>
      </c>
      <c r="GG22" s="3" t="str">
        <v>Samanea saman</v>
      </c>
      <c r="GH22" s="3" t="str">
        <v>Schefflera abyssinica</v>
      </c>
      <c r="GI22" s="3" t="str">
        <v>Senna didymobotrya</v>
      </c>
      <c r="GJ22" s="3" t="str">
        <v>Senna occidentalis</v>
      </c>
      <c r="GK22" s="3" t="str">
        <v>Senna siamea</v>
      </c>
      <c r="GL22" s="3" t="str">
        <v>Senna sp.</v>
      </c>
      <c r="GM22" s="3" t="str">
        <v>Senna spectabilis</v>
      </c>
      <c r="GN22" s="3" t="str">
        <v>Sesbania aculeata</v>
      </c>
      <c r="GO22" s="3" t="str">
        <v>Sesbania bispinosa</v>
      </c>
      <c r="GP22" s="3" t="str">
        <v>Sesbania cannabina</v>
      </c>
      <c r="GQ22" s="3" t="str">
        <v>Sesbania cinerascens</v>
      </c>
      <c r="GR22" s="3" t="str">
        <v>Sesbania goetzei</v>
      </c>
      <c r="GS22" s="3" t="str">
        <v>Sesbania macrantha</v>
      </c>
      <c r="GT22" s="3" t="str">
        <v>Sesbania rostrata</v>
      </c>
      <c r="GU22" s="3" t="str">
        <v>Sesbania sesban</v>
      </c>
      <c r="GV22" s="3" t="str">
        <v>Sesbania sp.</v>
      </c>
      <c r="GW22" s="3" t="str">
        <v>Simarouba glauca</v>
      </c>
      <c r="GX22" s="3" t="str">
        <v>Solanum sp.</v>
      </c>
      <c r="GY22" s="3" t="str">
        <v>Spathodea campanulata</v>
      </c>
      <c r="GZ22" s="3" t="str">
        <v>Syzygium guineense</v>
      </c>
      <c r="HA22" s="3" t="str">
        <v>Tabebuia rosea</v>
      </c>
      <c r="HB22" s="3" t="str">
        <v>Tectona grandis</v>
      </c>
      <c r="HC22" s="3" t="str">
        <v>Tephrosia candida</v>
      </c>
      <c r="HD22" s="3" t="str">
        <v>Tephrosia diversifolia</v>
      </c>
      <c r="HE22" s="3" t="str">
        <v>Tephrosia sp.</v>
      </c>
      <c r="HF22" s="3" t="str">
        <v>Tephrosia vogelii</v>
      </c>
      <c r="HG22" s="3" t="str">
        <v>Terminalia amazonia</v>
      </c>
      <c r="HH22" s="3" t="str">
        <v>Terminalia brownii</v>
      </c>
      <c r="HI22" s="3" t="str">
        <v>Terminalia ivorensis</v>
      </c>
      <c r="HJ22" s="3" t="str">
        <v>Terminalia ivoresensis</v>
      </c>
      <c r="HK22" s="3" t="str">
        <v>Terminalia sericea</v>
      </c>
      <c r="HL22" s="3" t="str">
        <v>Terminalia superba</v>
      </c>
      <c r="HM22" s="3" t="str">
        <v>Theobroma cacao</v>
      </c>
      <c r="HN22" s="3" t="str">
        <v>Tithonia diversifolia</v>
      </c>
      <c r="HO22" s="3" t="str">
        <v>Toona ciliata</v>
      </c>
      <c r="HP22" s="3" t="str">
        <v>Uapaca kirkiana</v>
      </c>
      <c r="HQ22" s="3" t="str">
        <v>Unspecified Tree</v>
      </c>
      <c r="HR22" s="3" t="str">
        <v>Unspecified Tree (N-fixing)</v>
      </c>
      <c r="HS22" s="3" t="str">
        <v>Unspecified Tree (Non N-fixing)</v>
      </c>
      <c r="HT22" s="3" t="str">
        <v>Vachellia seyal</v>
      </c>
      <c r="HU22" s="3" t="str">
        <v>Vachellia xanthophloea</v>
      </c>
      <c r="HV22" s="3" t="str">
        <v>Vepris dainellii</v>
      </c>
      <c r="HW22" s="3" t="str">
        <v>Vitellaria paradoxa</v>
      </c>
      <c r="HX22" s="3" t="str">
        <v>Ziziphus mauritiana</v>
      </c>
      <c r="HY22" s="3" t="str">
        <v>Ziziphus spina-christi</v>
      </c>
    </row>
    <row r="23" spans="1:233" ht="14.5" x14ac:dyDescent="0.35">
      <c r="A23" t="s">
        <v>15319</v>
      </c>
      <c r="B23" s="3" t="s">
        <v>1668</v>
      </c>
      <c r="C23" s="3" t="s">
        <v>637</v>
      </c>
      <c r="D23" s="3" t="s">
        <v>1669</v>
      </c>
      <c r="F23" s="3" t="s">
        <v>637</v>
      </c>
      <c r="G23" s="3" t="s">
        <v>637</v>
      </c>
      <c r="H23" s="3" t="s">
        <v>699</v>
      </c>
      <c r="I23" t="s">
        <v>699</v>
      </c>
      <c r="J23" t="s">
        <v>3655</v>
      </c>
      <c r="K23" t="s">
        <v>3723</v>
      </c>
      <c r="L23" t="s">
        <v>1081</v>
      </c>
      <c r="M23" t="s">
        <v>3677</v>
      </c>
      <c r="O23" s="3" t="str">
        <v>Acacia tortilis</v>
      </c>
      <c r="Q23" s="3" t="str" cm="1">
        <f t="array" ref="Q23:HY23">TRANSPOSE(_xlfn._xlws.SORT(_xlfn.UNIQUE(_xlfn._xlws.FILTER(trees[Tree.Latin.Name],ISNUMBER(SEARCH('Pasture-Fert'!D35,trees[Tree.Latin.Name])),"Not Found"))))</f>
        <v>Acacia albida</v>
      </c>
      <c r="R23" s="3" t="str">
        <v>Acacia albida Delile</v>
      </c>
      <c r="S23" s="3" t="str">
        <v>Acacia angustissima</v>
      </c>
      <c r="T23" s="3" t="str">
        <v>Acacia auriculiformis</v>
      </c>
      <c r="U23" s="3" t="str">
        <v>Acacia brevispica</v>
      </c>
      <c r="V23" s="3" t="str">
        <v>Acacia caerulescens</v>
      </c>
      <c r="W23" s="3" t="str">
        <v>Acacia crassicarpa</v>
      </c>
      <c r="X23" s="3" t="str">
        <v>Acacia cyanophylla</v>
      </c>
      <c r="Y23" s="3" t="str">
        <v>Acacia decurrens</v>
      </c>
      <c r="Z23" s="3" t="str">
        <v>Acacia ferruginea</v>
      </c>
      <c r="AA23" s="3" t="str">
        <v>Acacia holosericea</v>
      </c>
      <c r="AB23" s="3" t="str">
        <v>Acacia julifera</v>
      </c>
      <c r="AC23" s="3" t="str">
        <v>Acacia karroo</v>
      </c>
      <c r="AD23" s="3" t="str">
        <v>Acacia leptocarpa</v>
      </c>
      <c r="AE23" s="3" t="str">
        <v>Acacia mangium</v>
      </c>
      <c r="AF23" s="3" t="str">
        <v>Acacia mearnsii</v>
      </c>
      <c r="AG23" s="3" t="str">
        <v>Acacia nilotica</v>
      </c>
      <c r="AH23" s="3" t="str">
        <v>Acacia polyacantha</v>
      </c>
      <c r="AI23" s="3" t="str">
        <v>Acacia saligna</v>
      </c>
      <c r="AJ23" s="3" t="str">
        <v>Acacia senegal</v>
      </c>
      <c r="AK23" s="3" t="str">
        <v>Acacia sieberiana</v>
      </c>
      <c r="AL23" s="3" t="str">
        <v>Acacia tortilis</v>
      </c>
      <c r="AM23" s="3" t="str">
        <v>Acacia toxicaria</v>
      </c>
      <c r="AN23" s="3" t="str">
        <v>Acacia tumida</v>
      </c>
      <c r="AO23" s="3" t="str">
        <v>Acrocarpus fraxinifolius</v>
      </c>
      <c r="AP23" s="3" t="str">
        <v>Acrocomia aculeata</v>
      </c>
      <c r="AQ23" s="3" t="str">
        <v>Adansonia digitata</v>
      </c>
      <c r="AR23" s="3" t="str">
        <v>Aeschynomene histrix</v>
      </c>
      <c r="AS23" s="3" t="str">
        <v>Afzelia africana</v>
      </c>
      <c r="AT23" s="3" t="str">
        <v>Albizia chinensis</v>
      </c>
      <c r="AU23" s="3" t="str">
        <v>Albizia coriaria</v>
      </c>
      <c r="AV23" s="3" t="str">
        <v>Albizia falcataria</v>
      </c>
      <c r="AW23" s="3" t="str">
        <v>Albizia gummifera</v>
      </c>
      <c r="AX23" s="3" t="str">
        <v>Albizia harveyi</v>
      </c>
      <c r="AY23" s="3" t="str">
        <v>Albizia lebbeck</v>
      </c>
      <c r="AZ23" s="3" t="str">
        <v>Albizia versicolor</v>
      </c>
      <c r="BA23" s="3" t="str">
        <v>Albizia zygia</v>
      </c>
      <c r="BB23" s="3" t="str">
        <v>Alchornea cordifolia</v>
      </c>
      <c r="BC23" s="3" t="str">
        <v>Allanblackia floribunda</v>
      </c>
      <c r="BD23" s="3" t="str">
        <v>Alnus acuminata</v>
      </c>
      <c r="BE23" s="3" t="str">
        <v>Antiaris toxicaria</v>
      </c>
      <c r="BF23" s="3" t="str">
        <v>Argyrolobium uniflorum</v>
      </c>
      <c r="BG23" s="3" t="str">
        <v>Artocarpus altilis</v>
      </c>
      <c r="BH23" s="3" t="str">
        <v>Artocarpus heterophyllus</v>
      </c>
      <c r="BI23" s="3" t="str">
        <v>Atriplex nummularia</v>
      </c>
      <c r="BJ23" s="3" t="str">
        <v>Auxemma oncocalyx</v>
      </c>
      <c r="BK23" s="3" t="str">
        <v>Azadirachta indica</v>
      </c>
      <c r="BL23" s="3" t="str">
        <v>Balanites aegyptica</v>
      </c>
      <c r="BM23" s="3" t="str">
        <v>Bauhinia reticulata</v>
      </c>
      <c r="BN23" s="3" t="str">
        <v>Bauhinia rufescens</v>
      </c>
      <c r="BO23" s="3" t="str">
        <v>Berchemia discolor</v>
      </c>
      <c r="BP23" s="3" t="str">
        <v>Brachystegia spiciformis</v>
      </c>
      <c r="BQ23" s="3" t="str">
        <v>Caesalpinia bracteosa</v>
      </c>
      <c r="BR23" s="3" t="str">
        <v>Cajanus cajan</v>
      </c>
      <c r="BS23" s="3" t="str">
        <v>Calliandra calothyrsus</v>
      </c>
      <c r="BT23" s="3" t="str">
        <v>Calliandra houstoniana</v>
      </c>
      <c r="BU23" s="3" t="str">
        <v>Casuarina equisetifolia</v>
      </c>
      <c r="BV23" s="3" t="str">
        <v>Casuarina glauca</v>
      </c>
      <c r="BW23" s="3" t="str">
        <v>Catha edulis</v>
      </c>
      <c r="BX23" s="3" t="str">
        <v>Cedrela odorata</v>
      </c>
      <c r="BY23" s="3" t="str">
        <v>Cedrela serrata</v>
      </c>
      <c r="BZ23" s="3" t="str">
        <v>Centrosema pubescens</v>
      </c>
      <c r="CA23" s="3" t="str">
        <v>Chloroleucon eurycyclum</v>
      </c>
      <c r="CB23" s="3" t="str">
        <v>Chromolaena odorata</v>
      </c>
      <c r="CC23" s="3" t="str">
        <v>Cinnamomum cassia</v>
      </c>
      <c r="CD23" s="3" t="str">
        <v>Combretum apiculatum</v>
      </c>
      <c r="CE23" s="3" t="str">
        <v>Cordia africana</v>
      </c>
      <c r="CF23" s="3" t="str">
        <v>Cordia alliodora</v>
      </c>
      <c r="CG23" s="3" t="str">
        <v>Crotalaria agatiflora</v>
      </c>
      <c r="CH23" s="3" t="str">
        <v>Crotalaria grahamiana</v>
      </c>
      <c r="CI23" s="3" t="str">
        <v>Crotalaria juncea</v>
      </c>
      <c r="CJ23" s="3" t="str">
        <v>Crotalaria ochrolueca</v>
      </c>
      <c r="CK23" s="3" t="str">
        <v>Crotalaria sp.</v>
      </c>
      <c r="CL23" s="3" t="str">
        <v>Crotalaria trichotoma</v>
      </c>
      <c r="CM23" s="3" t="str">
        <v>Croton macrostachyus</v>
      </c>
      <c r="CN23" s="3" t="str">
        <v>Croton megalocarpus</v>
      </c>
      <c r="CO23" s="3" t="str">
        <v>Cupressus lusitanica</v>
      </c>
      <c r="CP23" s="3" t="str">
        <v>Cytisus proliferus</v>
      </c>
      <c r="CQ23" s="3" t="str">
        <v>Cytisus proliferus var. palmensis</v>
      </c>
      <c r="CR23" s="3" t="str">
        <v>Dactyladenia barteri</v>
      </c>
      <c r="CS23" s="3" t="str">
        <v>Dipteryx alata</v>
      </c>
      <c r="CT23" s="3" t="str">
        <v>Dodonaea Viscosa</v>
      </c>
      <c r="CU23" s="3" t="str">
        <v>Dombeya goetzenii</v>
      </c>
      <c r="CV23" s="3" t="str">
        <v>Dracaena steudneri</v>
      </c>
      <c r="CW23" s="3" t="str">
        <v>Ehretia abyssinica</v>
      </c>
      <c r="CX23" s="3" t="str">
        <v>Ehretia cymosa</v>
      </c>
      <c r="CY23" s="3" t="str">
        <v>Elaeis guineensis</v>
      </c>
      <c r="CZ23" s="3" t="str">
        <v>Entada abyssinica</v>
      </c>
      <c r="DA23" s="3" t="str">
        <v>Erythrina abyssinica</v>
      </c>
      <c r="DB23" s="3" t="str">
        <v>Erythrina poeppigiana</v>
      </c>
      <c r="DC23" s="3" t="str">
        <v>Eucalyptus alba</v>
      </c>
      <c r="DD23" s="3" t="str">
        <v>Eucalyptus camaldulensis</v>
      </c>
      <c r="DE23" s="3" t="str">
        <v>Eucalyptus deglupta</v>
      </c>
      <c r="DF23" s="3" t="str">
        <v>Eucalyptus globulus</v>
      </c>
      <c r="DG23" s="3" t="str">
        <v>Eucalyptus saligna</v>
      </c>
      <c r="DH23" s="3" t="str">
        <v>Eucalyptus urograndis</v>
      </c>
      <c r="DI23" s="3" t="str">
        <v>Euclea racemosa subsp. schimperi</v>
      </c>
      <c r="DJ23" s="3" t="str">
        <v>Ficus laurifolia</v>
      </c>
      <c r="DK23" s="3" t="str">
        <v>Ficus natalensis</v>
      </c>
      <c r="DL23" s="3" t="str">
        <v>Ficus polita</v>
      </c>
      <c r="DM23" s="3" t="str">
        <v>Ficus sur</v>
      </c>
      <c r="DN23" s="3" t="str">
        <v>Ficus thonningii</v>
      </c>
      <c r="DO23" s="3" t="str">
        <v>Ficus vallis-choudae</v>
      </c>
      <c r="DP23" s="3" t="str">
        <v>Ficus vasta</v>
      </c>
      <c r="DQ23" s="3" t="str">
        <v>Flemingia macrophylla</v>
      </c>
      <c r="DR23" s="3" t="str">
        <v>Flemingia sp.</v>
      </c>
      <c r="DS23" s="3" t="str">
        <v>Gliricidia maculata</v>
      </c>
      <c r="DT23" s="3" t="str">
        <v>Gliricidia sepium</v>
      </c>
      <c r="DU23" s="3" t="str">
        <v>Gliricidia sp.</v>
      </c>
      <c r="DV23" s="3" t="str">
        <v>Glycine wightii</v>
      </c>
      <c r="DW23" s="3" t="str">
        <v>Gmelina arborea</v>
      </c>
      <c r="DX23" s="3" t="str">
        <v>Grevillea robusta</v>
      </c>
      <c r="DY23" s="3" t="str">
        <v>Guiera senegalensis</v>
      </c>
      <c r="DZ23" s="3" t="str">
        <v>Harrisonia abyssinica</v>
      </c>
      <c r="EA23" s="3" t="str">
        <v>Hyptis suaveolens</v>
      </c>
      <c r="EB23" s="3" t="str">
        <v>Inga densiflora</v>
      </c>
      <c r="EC23" s="3" t="str">
        <v>Inga edulis</v>
      </c>
      <c r="ED23" s="3" t="str">
        <v>Inga laurina</v>
      </c>
      <c r="EE23" s="3" t="str">
        <v>Inga oerstediana</v>
      </c>
      <c r="EF23" s="3" t="str">
        <v>Inga sp.</v>
      </c>
      <c r="EG23" s="3" t="str">
        <v>Jatropha curcas</v>
      </c>
      <c r="EH23" s="3" t="str">
        <v>Juglans steyermarkii</v>
      </c>
      <c r="EI23" s="3" t="str">
        <v>Julbernardia globiflora</v>
      </c>
      <c r="EJ23" s="3" t="str">
        <v>Khaya senegalensis</v>
      </c>
      <c r="EK23" s="3" t="str">
        <v>Leucaena diversifolia</v>
      </c>
      <c r="EL23" s="3" t="str">
        <v>Leucaena leucocephala</v>
      </c>
      <c r="EM23" s="3" t="str">
        <v>Leucaena pallida</v>
      </c>
      <c r="EN23" s="3" t="str">
        <v>Leucaena trichandra</v>
      </c>
      <c r="EO23" s="3" t="str">
        <v>Lippia javanica</v>
      </c>
      <c r="EP23" s="3" t="str">
        <v>Maesopsis eminii</v>
      </c>
      <c r="EQ23" s="3" t="str">
        <v>Mangifera indica</v>
      </c>
      <c r="ER23" s="3" t="str">
        <v>Markhamia lutea</v>
      </c>
      <c r="ES23" s="3" t="str">
        <v>Melia azedarach</v>
      </c>
      <c r="ET23" s="3" t="str">
        <v>Melia volkensii</v>
      </c>
      <c r="EU23" s="3" t="str">
        <v>Milicia excelsa</v>
      </c>
      <c r="EV23" s="3" t="str">
        <v>Milletia ferruginea</v>
      </c>
      <c r="EW23" s="3" t="str">
        <v>Millettia ferruginea</v>
      </c>
      <c r="EX23" s="3" t="str">
        <v>Millettia thonningii</v>
      </c>
      <c r="EY23" s="3" t="str">
        <v>Mimosa caesalpiniifolia</v>
      </c>
      <c r="EZ23" s="3" t="str">
        <v>Mimosa tenuiflora</v>
      </c>
      <c r="FA23" s="3" t="str">
        <v>Moringa oleifera</v>
      </c>
      <c r="FB23" s="3" t="str">
        <v>Moringa stenopetala</v>
      </c>
      <c r="FC23" s="3" t="str">
        <v>Newbouldia laevis</v>
      </c>
      <c r="FD23" s="3" t="str">
        <v>Olea europaea</v>
      </c>
      <c r="FE23" s="3" t="str">
        <v>Olea welwitschii</v>
      </c>
      <c r="FF23" s="3" t="str">
        <v>Olea welwitshii</v>
      </c>
      <c r="FG23" s="3" t="str">
        <v>Opuntia ficus-indica</v>
      </c>
      <c r="FH23" s="3" t="str">
        <v>Palm</v>
      </c>
      <c r="FI23" s="3" t="str">
        <v>Parkia biglobosa</v>
      </c>
      <c r="FJ23" s="3" t="str">
        <v>Paulownia fortunei</v>
      </c>
      <c r="FK23" s="3" t="str">
        <v>Pavetta ternifolia</v>
      </c>
      <c r="FL23" s="3" t="str">
        <v>Peltophorum dubium</v>
      </c>
      <c r="FM23" s="3" t="str">
        <v>Persea americana</v>
      </c>
      <c r="FN23" s="3" t="str">
        <v>Phoenix reclinata</v>
      </c>
      <c r="FO23" s="3" t="str">
        <v>Pinus patula</v>
      </c>
      <c r="FP23" s="3" t="str">
        <v>Pithecellobium dulce</v>
      </c>
      <c r="FQ23" s="3" t="str">
        <v>Plukenetia conophora</v>
      </c>
      <c r="FR23" s="3" t="str">
        <v>Podocarpus falcatus</v>
      </c>
      <c r="FS23" s="3" t="str">
        <v>Polyscias fulva</v>
      </c>
      <c r="FT23" s="3" t="str">
        <v>Pouteria adolfi-friedericii</v>
      </c>
      <c r="FU23" s="3" t="str">
        <v>Prosopis africana</v>
      </c>
      <c r="FV23" s="3" t="str">
        <v>Prosopis juliflora</v>
      </c>
      <c r="FW23" s="3" t="str">
        <v>Prunus africana</v>
      </c>
      <c r="FX23" s="3" t="str">
        <v>Prunus persica</v>
      </c>
      <c r="FY23" s="3" t="str">
        <v>Pterocarpus erinaceus</v>
      </c>
      <c r="FZ23" s="3" t="str">
        <v>Pterocarpus lucens</v>
      </c>
      <c r="GA23" s="3" t="str">
        <v>Pterocarpus santalinoides</v>
      </c>
      <c r="GB23" s="3" t="str">
        <v>Pueraria phaseoloides</v>
      </c>
      <c r="GC23" s="3" t="str">
        <v>Quercus constaricensis</v>
      </c>
      <c r="GD23" s="3" t="str">
        <v>Quillaja saponaria</v>
      </c>
      <c r="GE23" s="3" t="str">
        <v>Ricinodendron heudelotii</v>
      </c>
      <c r="GF23" s="3" t="str">
        <v>Rosmarinus officinalis</v>
      </c>
      <c r="GG23" s="3" t="str">
        <v>Samanea saman</v>
      </c>
      <c r="GH23" s="3" t="str">
        <v>Schefflera abyssinica</v>
      </c>
      <c r="GI23" s="3" t="str">
        <v>Senna didymobotrya</v>
      </c>
      <c r="GJ23" s="3" t="str">
        <v>Senna occidentalis</v>
      </c>
      <c r="GK23" s="3" t="str">
        <v>Senna siamea</v>
      </c>
      <c r="GL23" s="3" t="str">
        <v>Senna sp.</v>
      </c>
      <c r="GM23" s="3" t="str">
        <v>Senna spectabilis</v>
      </c>
      <c r="GN23" s="3" t="str">
        <v>Sesbania aculeata</v>
      </c>
      <c r="GO23" s="3" t="str">
        <v>Sesbania bispinosa</v>
      </c>
      <c r="GP23" s="3" t="str">
        <v>Sesbania cannabina</v>
      </c>
      <c r="GQ23" s="3" t="str">
        <v>Sesbania cinerascens</v>
      </c>
      <c r="GR23" s="3" t="str">
        <v>Sesbania goetzei</v>
      </c>
      <c r="GS23" s="3" t="str">
        <v>Sesbania macrantha</v>
      </c>
      <c r="GT23" s="3" t="str">
        <v>Sesbania rostrata</v>
      </c>
      <c r="GU23" s="3" t="str">
        <v>Sesbania sesban</v>
      </c>
      <c r="GV23" s="3" t="str">
        <v>Sesbania sp.</v>
      </c>
      <c r="GW23" s="3" t="str">
        <v>Simarouba glauca</v>
      </c>
      <c r="GX23" s="3" t="str">
        <v>Solanum sp.</v>
      </c>
      <c r="GY23" s="3" t="str">
        <v>Spathodea campanulata</v>
      </c>
      <c r="GZ23" s="3" t="str">
        <v>Syzygium guineense</v>
      </c>
      <c r="HA23" s="3" t="str">
        <v>Tabebuia rosea</v>
      </c>
      <c r="HB23" s="3" t="str">
        <v>Tectona grandis</v>
      </c>
      <c r="HC23" s="3" t="str">
        <v>Tephrosia candida</v>
      </c>
      <c r="HD23" s="3" t="str">
        <v>Tephrosia diversifolia</v>
      </c>
      <c r="HE23" s="3" t="str">
        <v>Tephrosia sp.</v>
      </c>
      <c r="HF23" s="3" t="str">
        <v>Tephrosia vogelii</v>
      </c>
      <c r="HG23" s="3" t="str">
        <v>Terminalia amazonia</v>
      </c>
      <c r="HH23" s="3" t="str">
        <v>Terminalia brownii</v>
      </c>
      <c r="HI23" s="3" t="str">
        <v>Terminalia ivorensis</v>
      </c>
      <c r="HJ23" s="3" t="str">
        <v>Terminalia ivoresensis</v>
      </c>
      <c r="HK23" s="3" t="str">
        <v>Terminalia sericea</v>
      </c>
      <c r="HL23" s="3" t="str">
        <v>Terminalia superba</v>
      </c>
      <c r="HM23" s="3" t="str">
        <v>Theobroma cacao</v>
      </c>
      <c r="HN23" s="3" t="str">
        <v>Tithonia diversifolia</v>
      </c>
      <c r="HO23" s="3" t="str">
        <v>Toona ciliata</v>
      </c>
      <c r="HP23" s="3" t="str">
        <v>Uapaca kirkiana</v>
      </c>
      <c r="HQ23" s="3" t="str">
        <v>Unspecified Tree</v>
      </c>
      <c r="HR23" s="3" t="str">
        <v>Unspecified Tree (N-fixing)</v>
      </c>
      <c r="HS23" s="3" t="str">
        <v>Unspecified Tree (Non N-fixing)</v>
      </c>
      <c r="HT23" s="3" t="str">
        <v>Vachellia seyal</v>
      </c>
      <c r="HU23" s="3" t="str">
        <v>Vachellia xanthophloea</v>
      </c>
      <c r="HV23" s="3" t="str">
        <v>Vepris dainellii</v>
      </c>
      <c r="HW23" s="3" t="str">
        <v>Vitellaria paradoxa</v>
      </c>
      <c r="HX23" s="3" t="str">
        <v>Ziziphus mauritiana</v>
      </c>
      <c r="HY23" s="3" t="str">
        <v>Ziziphus spina-christi</v>
      </c>
    </row>
    <row r="24" spans="1:233" ht="14.5" x14ac:dyDescent="0.35">
      <c r="A24" t="s">
        <v>15320</v>
      </c>
      <c r="B24" s="3" t="s">
        <v>1884</v>
      </c>
      <c r="C24" s="3" t="s">
        <v>637</v>
      </c>
      <c r="D24" s="3" t="s">
        <v>1887</v>
      </c>
      <c r="F24" s="3" t="s">
        <v>637</v>
      </c>
      <c r="G24" s="3" t="s">
        <v>1885</v>
      </c>
      <c r="H24" s="3" t="s">
        <v>689</v>
      </c>
      <c r="I24" t="s">
        <v>689</v>
      </c>
      <c r="J24" t="s">
        <v>3669</v>
      </c>
      <c r="K24" t="s">
        <v>3724</v>
      </c>
      <c r="L24" t="s">
        <v>3727</v>
      </c>
      <c r="M24" t="s">
        <v>3687</v>
      </c>
      <c r="O24" s="3" t="str">
        <v>Acacia toxicaria</v>
      </c>
      <c r="Q24" s="3" t="str" cm="1">
        <f t="array" ref="Q24:HY24">TRANSPOSE(_xlfn._xlws.SORT(_xlfn.UNIQUE(_xlfn._xlws.FILTER(trees[Tree.Latin.Name],ISNUMBER(SEARCH('Pasture-Fert'!D52,trees[Tree.Latin.Name])),"Not Found"))))</f>
        <v>Acacia albida</v>
      </c>
      <c r="R24" s="3" t="str">
        <v>Acacia albida Delile</v>
      </c>
      <c r="S24" s="3" t="str">
        <v>Acacia angustissima</v>
      </c>
      <c r="T24" s="3" t="str">
        <v>Acacia auriculiformis</v>
      </c>
      <c r="U24" s="3" t="str">
        <v>Acacia brevispica</v>
      </c>
      <c r="V24" s="3" t="str">
        <v>Acacia caerulescens</v>
      </c>
      <c r="W24" s="3" t="str">
        <v>Acacia crassicarpa</v>
      </c>
      <c r="X24" s="3" t="str">
        <v>Acacia cyanophylla</v>
      </c>
      <c r="Y24" s="3" t="str">
        <v>Acacia decurrens</v>
      </c>
      <c r="Z24" s="3" t="str">
        <v>Acacia ferruginea</v>
      </c>
      <c r="AA24" s="3" t="str">
        <v>Acacia holosericea</v>
      </c>
      <c r="AB24" s="3" t="str">
        <v>Acacia julifera</v>
      </c>
      <c r="AC24" s="3" t="str">
        <v>Acacia karroo</v>
      </c>
      <c r="AD24" s="3" t="str">
        <v>Acacia leptocarpa</v>
      </c>
      <c r="AE24" s="3" t="str">
        <v>Acacia mangium</v>
      </c>
      <c r="AF24" s="3" t="str">
        <v>Acacia mearnsii</v>
      </c>
      <c r="AG24" s="3" t="str">
        <v>Acacia nilotica</v>
      </c>
      <c r="AH24" s="3" t="str">
        <v>Acacia polyacantha</v>
      </c>
      <c r="AI24" s="3" t="str">
        <v>Acacia saligna</v>
      </c>
      <c r="AJ24" s="3" t="str">
        <v>Acacia senegal</v>
      </c>
      <c r="AK24" s="3" t="str">
        <v>Acacia sieberiana</v>
      </c>
      <c r="AL24" s="3" t="str">
        <v>Acacia tortilis</v>
      </c>
      <c r="AM24" s="3" t="str">
        <v>Acacia toxicaria</v>
      </c>
      <c r="AN24" s="3" t="str">
        <v>Acacia tumida</v>
      </c>
      <c r="AO24" s="3" t="str">
        <v>Acrocarpus fraxinifolius</v>
      </c>
      <c r="AP24" s="3" t="str">
        <v>Acrocomia aculeata</v>
      </c>
      <c r="AQ24" s="3" t="str">
        <v>Adansonia digitata</v>
      </c>
      <c r="AR24" s="3" t="str">
        <v>Aeschynomene histrix</v>
      </c>
      <c r="AS24" s="3" t="str">
        <v>Afzelia africana</v>
      </c>
      <c r="AT24" s="3" t="str">
        <v>Albizia chinensis</v>
      </c>
      <c r="AU24" s="3" t="str">
        <v>Albizia coriaria</v>
      </c>
      <c r="AV24" s="3" t="str">
        <v>Albizia falcataria</v>
      </c>
      <c r="AW24" s="3" t="str">
        <v>Albizia gummifera</v>
      </c>
      <c r="AX24" s="3" t="str">
        <v>Albizia harveyi</v>
      </c>
      <c r="AY24" s="3" t="str">
        <v>Albizia lebbeck</v>
      </c>
      <c r="AZ24" s="3" t="str">
        <v>Albizia versicolor</v>
      </c>
      <c r="BA24" s="3" t="str">
        <v>Albizia zygia</v>
      </c>
      <c r="BB24" s="3" t="str">
        <v>Alchornea cordifolia</v>
      </c>
      <c r="BC24" s="3" t="str">
        <v>Allanblackia floribunda</v>
      </c>
      <c r="BD24" s="3" t="str">
        <v>Alnus acuminata</v>
      </c>
      <c r="BE24" s="3" t="str">
        <v>Antiaris toxicaria</v>
      </c>
      <c r="BF24" s="3" t="str">
        <v>Argyrolobium uniflorum</v>
      </c>
      <c r="BG24" s="3" t="str">
        <v>Artocarpus altilis</v>
      </c>
      <c r="BH24" s="3" t="str">
        <v>Artocarpus heterophyllus</v>
      </c>
      <c r="BI24" s="3" t="str">
        <v>Atriplex nummularia</v>
      </c>
      <c r="BJ24" s="3" t="str">
        <v>Auxemma oncocalyx</v>
      </c>
      <c r="BK24" s="3" t="str">
        <v>Azadirachta indica</v>
      </c>
      <c r="BL24" s="3" t="str">
        <v>Balanites aegyptica</v>
      </c>
      <c r="BM24" s="3" t="str">
        <v>Bauhinia reticulata</v>
      </c>
      <c r="BN24" s="3" t="str">
        <v>Bauhinia rufescens</v>
      </c>
      <c r="BO24" s="3" t="str">
        <v>Berchemia discolor</v>
      </c>
      <c r="BP24" s="3" t="str">
        <v>Brachystegia spiciformis</v>
      </c>
      <c r="BQ24" s="3" t="str">
        <v>Caesalpinia bracteosa</v>
      </c>
      <c r="BR24" s="3" t="str">
        <v>Cajanus cajan</v>
      </c>
      <c r="BS24" s="3" t="str">
        <v>Calliandra calothyrsus</v>
      </c>
      <c r="BT24" s="3" t="str">
        <v>Calliandra houstoniana</v>
      </c>
      <c r="BU24" s="3" t="str">
        <v>Casuarina equisetifolia</v>
      </c>
      <c r="BV24" s="3" t="str">
        <v>Casuarina glauca</v>
      </c>
      <c r="BW24" s="3" t="str">
        <v>Catha edulis</v>
      </c>
      <c r="BX24" s="3" t="str">
        <v>Cedrela odorata</v>
      </c>
      <c r="BY24" s="3" t="str">
        <v>Cedrela serrata</v>
      </c>
      <c r="BZ24" s="3" t="str">
        <v>Centrosema pubescens</v>
      </c>
      <c r="CA24" s="3" t="str">
        <v>Chloroleucon eurycyclum</v>
      </c>
      <c r="CB24" s="3" t="str">
        <v>Chromolaena odorata</v>
      </c>
      <c r="CC24" s="3" t="str">
        <v>Cinnamomum cassia</v>
      </c>
      <c r="CD24" s="3" t="str">
        <v>Combretum apiculatum</v>
      </c>
      <c r="CE24" s="3" t="str">
        <v>Cordia africana</v>
      </c>
      <c r="CF24" s="3" t="str">
        <v>Cordia alliodora</v>
      </c>
      <c r="CG24" s="3" t="str">
        <v>Crotalaria agatiflora</v>
      </c>
      <c r="CH24" s="3" t="str">
        <v>Crotalaria grahamiana</v>
      </c>
      <c r="CI24" s="3" t="str">
        <v>Crotalaria juncea</v>
      </c>
      <c r="CJ24" s="3" t="str">
        <v>Crotalaria ochrolueca</v>
      </c>
      <c r="CK24" s="3" t="str">
        <v>Crotalaria sp.</v>
      </c>
      <c r="CL24" s="3" t="str">
        <v>Crotalaria trichotoma</v>
      </c>
      <c r="CM24" s="3" t="str">
        <v>Croton macrostachyus</v>
      </c>
      <c r="CN24" s="3" t="str">
        <v>Croton megalocarpus</v>
      </c>
      <c r="CO24" s="3" t="str">
        <v>Cupressus lusitanica</v>
      </c>
      <c r="CP24" s="3" t="str">
        <v>Cytisus proliferus</v>
      </c>
      <c r="CQ24" s="3" t="str">
        <v>Cytisus proliferus var. palmensis</v>
      </c>
      <c r="CR24" s="3" t="str">
        <v>Dactyladenia barteri</v>
      </c>
      <c r="CS24" s="3" t="str">
        <v>Dipteryx alata</v>
      </c>
      <c r="CT24" s="3" t="str">
        <v>Dodonaea Viscosa</v>
      </c>
      <c r="CU24" s="3" t="str">
        <v>Dombeya goetzenii</v>
      </c>
      <c r="CV24" s="3" t="str">
        <v>Dracaena steudneri</v>
      </c>
      <c r="CW24" s="3" t="str">
        <v>Ehretia abyssinica</v>
      </c>
      <c r="CX24" s="3" t="str">
        <v>Ehretia cymosa</v>
      </c>
      <c r="CY24" s="3" t="str">
        <v>Elaeis guineensis</v>
      </c>
      <c r="CZ24" s="3" t="str">
        <v>Entada abyssinica</v>
      </c>
      <c r="DA24" s="3" t="str">
        <v>Erythrina abyssinica</v>
      </c>
      <c r="DB24" s="3" t="str">
        <v>Erythrina poeppigiana</v>
      </c>
      <c r="DC24" s="3" t="str">
        <v>Eucalyptus alba</v>
      </c>
      <c r="DD24" s="3" t="str">
        <v>Eucalyptus camaldulensis</v>
      </c>
      <c r="DE24" s="3" t="str">
        <v>Eucalyptus deglupta</v>
      </c>
      <c r="DF24" s="3" t="str">
        <v>Eucalyptus globulus</v>
      </c>
      <c r="DG24" s="3" t="str">
        <v>Eucalyptus saligna</v>
      </c>
      <c r="DH24" s="3" t="str">
        <v>Eucalyptus urograndis</v>
      </c>
      <c r="DI24" s="3" t="str">
        <v>Euclea racemosa subsp. schimperi</v>
      </c>
      <c r="DJ24" s="3" t="str">
        <v>Ficus laurifolia</v>
      </c>
      <c r="DK24" s="3" t="str">
        <v>Ficus natalensis</v>
      </c>
      <c r="DL24" s="3" t="str">
        <v>Ficus polita</v>
      </c>
      <c r="DM24" s="3" t="str">
        <v>Ficus sur</v>
      </c>
      <c r="DN24" s="3" t="str">
        <v>Ficus thonningii</v>
      </c>
      <c r="DO24" s="3" t="str">
        <v>Ficus vallis-choudae</v>
      </c>
      <c r="DP24" s="3" t="str">
        <v>Ficus vasta</v>
      </c>
      <c r="DQ24" s="3" t="str">
        <v>Flemingia macrophylla</v>
      </c>
      <c r="DR24" s="3" t="str">
        <v>Flemingia sp.</v>
      </c>
      <c r="DS24" s="3" t="str">
        <v>Gliricidia maculata</v>
      </c>
      <c r="DT24" s="3" t="str">
        <v>Gliricidia sepium</v>
      </c>
      <c r="DU24" s="3" t="str">
        <v>Gliricidia sp.</v>
      </c>
      <c r="DV24" s="3" t="str">
        <v>Glycine wightii</v>
      </c>
      <c r="DW24" s="3" t="str">
        <v>Gmelina arborea</v>
      </c>
      <c r="DX24" s="3" t="str">
        <v>Grevillea robusta</v>
      </c>
      <c r="DY24" s="3" t="str">
        <v>Guiera senegalensis</v>
      </c>
      <c r="DZ24" s="3" t="str">
        <v>Harrisonia abyssinica</v>
      </c>
      <c r="EA24" s="3" t="str">
        <v>Hyptis suaveolens</v>
      </c>
      <c r="EB24" s="3" t="str">
        <v>Inga densiflora</v>
      </c>
      <c r="EC24" s="3" t="str">
        <v>Inga edulis</v>
      </c>
      <c r="ED24" s="3" t="str">
        <v>Inga laurina</v>
      </c>
      <c r="EE24" s="3" t="str">
        <v>Inga oerstediana</v>
      </c>
      <c r="EF24" s="3" t="str">
        <v>Inga sp.</v>
      </c>
      <c r="EG24" s="3" t="str">
        <v>Jatropha curcas</v>
      </c>
      <c r="EH24" s="3" t="str">
        <v>Juglans steyermarkii</v>
      </c>
      <c r="EI24" s="3" t="str">
        <v>Julbernardia globiflora</v>
      </c>
      <c r="EJ24" s="3" t="str">
        <v>Khaya senegalensis</v>
      </c>
      <c r="EK24" s="3" t="str">
        <v>Leucaena diversifolia</v>
      </c>
      <c r="EL24" s="3" t="str">
        <v>Leucaena leucocephala</v>
      </c>
      <c r="EM24" s="3" t="str">
        <v>Leucaena pallida</v>
      </c>
      <c r="EN24" s="3" t="str">
        <v>Leucaena trichandra</v>
      </c>
      <c r="EO24" s="3" t="str">
        <v>Lippia javanica</v>
      </c>
      <c r="EP24" s="3" t="str">
        <v>Maesopsis eminii</v>
      </c>
      <c r="EQ24" s="3" t="str">
        <v>Mangifera indica</v>
      </c>
      <c r="ER24" s="3" t="str">
        <v>Markhamia lutea</v>
      </c>
      <c r="ES24" s="3" t="str">
        <v>Melia azedarach</v>
      </c>
      <c r="ET24" s="3" t="str">
        <v>Melia volkensii</v>
      </c>
      <c r="EU24" s="3" t="str">
        <v>Milicia excelsa</v>
      </c>
      <c r="EV24" s="3" t="str">
        <v>Milletia ferruginea</v>
      </c>
      <c r="EW24" s="3" t="str">
        <v>Millettia ferruginea</v>
      </c>
      <c r="EX24" s="3" t="str">
        <v>Millettia thonningii</v>
      </c>
      <c r="EY24" s="3" t="str">
        <v>Mimosa caesalpiniifolia</v>
      </c>
      <c r="EZ24" s="3" t="str">
        <v>Mimosa tenuiflora</v>
      </c>
      <c r="FA24" s="3" t="str">
        <v>Moringa oleifera</v>
      </c>
      <c r="FB24" s="3" t="str">
        <v>Moringa stenopetala</v>
      </c>
      <c r="FC24" s="3" t="str">
        <v>Newbouldia laevis</v>
      </c>
      <c r="FD24" s="3" t="str">
        <v>Olea europaea</v>
      </c>
      <c r="FE24" s="3" t="str">
        <v>Olea welwitschii</v>
      </c>
      <c r="FF24" s="3" t="str">
        <v>Olea welwitshii</v>
      </c>
      <c r="FG24" s="3" t="str">
        <v>Opuntia ficus-indica</v>
      </c>
      <c r="FH24" s="3" t="str">
        <v>Palm</v>
      </c>
      <c r="FI24" s="3" t="str">
        <v>Parkia biglobosa</v>
      </c>
      <c r="FJ24" s="3" t="str">
        <v>Paulownia fortunei</v>
      </c>
      <c r="FK24" s="3" t="str">
        <v>Pavetta ternifolia</v>
      </c>
      <c r="FL24" s="3" t="str">
        <v>Peltophorum dubium</v>
      </c>
      <c r="FM24" s="3" t="str">
        <v>Persea americana</v>
      </c>
      <c r="FN24" s="3" t="str">
        <v>Phoenix reclinata</v>
      </c>
      <c r="FO24" s="3" t="str">
        <v>Pinus patula</v>
      </c>
      <c r="FP24" s="3" t="str">
        <v>Pithecellobium dulce</v>
      </c>
      <c r="FQ24" s="3" t="str">
        <v>Plukenetia conophora</v>
      </c>
      <c r="FR24" s="3" t="str">
        <v>Podocarpus falcatus</v>
      </c>
      <c r="FS24" s="3" t="str">
        <v>Polyscias fulva</v>
      </c>
      <c r="FT24" s="3" t="str">
        <v>Pouteria adolfi-friedericii</v>
      </c>
      <c r="FU24" s="3" t="str">
        <v>Prosopis africana</v>
      </c>
      <c r="FV24" s="3" t="str">
        <v>Prosopis juliflora</v>
      </c>
      <c r="FW24" s="3" t="str">
        <v>Prunus africana</v>
      </c>
      <c r="FX24" s="3" t="str">
        <v>Prunus persica</v>
      </c>
      <c r="FY24" s="3" t="str">
        <v>Pterocarpus erinaceus</v>
      </c>
      <c r="FZ24" s="3" t="str">
        <v>Pterocarpus lucens</v>
      </c>
      <c r="GA24" s="3" t="str">
        <v>Pterocarpus santalinoides</v>
      </c>
      <c r="GB24" s="3" t="str">
        <v>Pueraria phaseoloides</v>
      </c>
      <c r="GC24" s="3" t="str">
        <v>Quercus constaricensis</v>
      </c>
      <c r="GD24" s="3" t="str">
        <v>Quillaja saponaria</v>
      </c>
      <c r="GE24" s="3" t="str">
        <v>Ricinodendron heudelotii</v>
      </c>
      <c r="GF24" s="3" t="str">
        <v>Rosmarinus officinalis</v>
      </c>
      <c r="GG24" s="3" t="str">
        <v>Samanea saman</v>
      </c>
      <c r="GH24" s="3" t="str">
        <v>Schefflera abyssinica</v>
      </c>
      <c r="GI24" s="3" t="str">
        <v>Senna didymobotrya</v>
      </c>
      <c r="GJ24" s="3" t="str">
        <v>Senna occidentalis</v>
      </c>
      <c r="GK24" s="3" t="str">
        <v>Senna siamea</v>
      </c>
      <c r="GL24" s="3" t="str">
        <v>Senna sp.</v>
      </c>
      <c r="GM24" s="3" t="str">
        <v>Senna spectabilis</v>
      </c>
      <c r="GN24" s="3" t="str">
        <v>Sesbania aculeata</v>
      </c>
      <c r="GO24" s="3" t="str">
        <v>Sesbania bispinosa</v>
      </c>
      <c r="GP24" s="3" t="str">
        <v>Sesbania cannabina</v>
      </c>
      <c r="GQ24" s="3" t="str">
        <v>Sesbania cinerascens</v>
      </c>
      <c r="GR24" s="3" t="str">
        <v>Sesbania goetzei</v>
      </c>
      <c r="GS24" s="3" t="str">
        <v>Sesbania macrantha</v>
      </c>
      <c r="GT24" s="3" t="str">
        <v>Sesbania rostrata</v>
      </c>
      <c r="GU24" s="3" t="str">
        <v>Sesbania sesban</v>
      </c>
      <c r="GV24" s="3" t="str">
        <v>Sesbania sp.</v>
      </c>
      <c r="GW24" s="3" t="str">
        <v>Simarouba glauca</v>
      </c>
      <c r="GX24" s="3" t="str">
        <v>Solanum sp.</v>
      </c>
      <c r="GY24" s="3" t="str">
        <v>Spathodea campanulata</v>
      </c>
      <c r="GZ24" s="3" t="str">
        <v>Syzygium guineense</v>
      </c>
      <c r="HA24" s="3" t="str">
        <v>Tabebuia rosea</v>
      </c>
      <c r="HB24" s="3" t="str">
        <v>Tectona grandis</v>
      </c>
      <c r="HC24" s="3" t="str">
        <v>Tephrosia candida</v>
      </c>
      <c r="HD24" s="3" t="str">
        <v>Tephrosia diversifolia</v>
      </c>
      <c r="HE24" s="3" t="str">
        <v>Tephrosia sp.</v>
      </c>
      <c r="HF24" s="3" t="str">
        <v>Tephrosia vogelii</v>
      </c>
      <c r="HG24" s="3" t="str">
        <v>Terminalia amazonia</v>
      </c>
      <c r="HH24" s="3" t="str">
        <v>Terminalia brownii</v>
      </c>
      <c r="HI24" s="3" t="str">
        <v>Terminalia ivorensis</v>
      </c>
      <c r="HJ24" s="3" t="str">
        <v>Terminalia ivoresensis</v>
      </c>
      <c r="HK24" s="3" t="str">
        <v>Terminalia sericea</v>
      </c>
      <c r="HL24" s="3" t="str">
        <v>Terminalia superba</v>
      </c>
      <c r="HM24" s="3" t="str">
        <v>Theobroma cacao</v>
      </c>
      <c r="HN24" s="3" t="str">
        <v>Tithonia diversifolia</v>
      </c>
      <c r="HO24" s="3" t="str">
        <v>Toona ciliata</v>
      </c>
      <c r="HP24" s="3" t="str">
        <v>Uapaca kirkiana</v>
      </c>
      <c r="HQ24" s="3" t="str">
        <v>Unspecified Tree</v>
      </c>
      <c r="HR24" s="3" t="str">
        <v>Unspecified Tree (N-fixing)</v>
      </c>
      <c r="HS24" s="3" t="str">
        <v>Unspecified Tree (Non N-fixing)</v>
      </c>
      <c r="HT24" s="3" t="str">
        <v>Vachellia seyal</v>
      </c>
      <c r="HU24" s="3" t="str">
        <v>Vachellia xanthophloea</v>
      </c>
      <c r="HV24" s="3" t="str">
        <v>Vepris dainellii</v>
      </c>
      <c r="HW24" s="3" t="str">
        <v>Vitellaria paradoxa</v>
      </c>
      <c r="HX24" s="3" t="str">
        <v>Ziziphus mauritiana</v>
      </c>
      <c r="HY24" s="3" t="str">
        <v>Ziziphus spina-christi</v>
      </c>
    </row>
    <row r="25" spans="1:233" ht="14.5" x14ac:dyDescent="0.35">
      <c r="A25" t="s">
        <v>15321</v>
      </c>
      <c r="B25" s="3" t="s">
        <v>1886</v>
      </c>
      <c r="C25" s="3" t="s">
        <v>637</v>
      </c>
      <c r="F25" s="3" t="s">
        <v>637</v>
      </c>
      <c r="G25" s="3" t="s">
        <v>637</v>
      </c>
      <c r="H25" s="3" t="s">
        <v>689</v>
      </c>
      <c r="I25" t="s">
        <v>689</v>
      </c>
      <c r="J25" t="s">
        <v>3669</v>
      </c>
      <c r="K25" t="s">
        <v>3724</v>
      </c>
      <c r="L25" t="s">
        <v>3727</v>
      </c>
      <c r="M25" t="s">
        <v>3687</v>
      </c>
      <c r="O25" s="3" t="str">
        <v>Acacia tumida</v>
      </c>
      <c r="Q25" s="3" t="str" cm="1">
        <f t="array" ref="Q25:HY25">TRANSPOSE(_xlfn._xlws.SORT(_xlfn.UNIQUE(_xlfn._xlws.FILTER(trees[Tree.Latin.Name],ISNUMBER(SEARCH('Pasture-Fert'!D53,trees[Tree.Latin.Name])),"Not Found"))))</f>
        <v>Acacia albida</v>
      </c>
      <c r="R25" s="3" t="str">
        <v>Acacia albida Delile</v>
      </c>
      <c r="S25" s="3" t="str">
        <v>Acacia angustissima</v>
      </c>
      <c r="T25" s="3" t="str">
        <v>Acacia auriculiformis</v>
      </c>
      <c r="U25" s="3" t="str">
        <v>Acacia brevispica</v>
      </c>
      <c r="V25" s="3" t="str">
        <v>Acacia caerulescens</v>
      </c>
      <c r="W25" s="3" t="str">
        <v>Acacia crassicarpa</v>
      </c>
      <c r="X25" s="3" t="str">
        <v>Acacia cyanophylla</v>
      </c>
      <c r="Y25" s="3" t="str">
        <v>Acacia decurrens</v>
      </c>
      <c r="Z25" s="3" t="str">
        <v>Acacia ferruginea</v>
      </c>
      <c r="AA25" s="3" t="str">
        <v>Acacia holosericea</v>
      </c>
      <c r="AB25" s="3" t="str">
        <v>Acacia julifera</v>
      </c>
      <c r="AC25" s="3" t="str">
        <v>Acacia karroo</v>
      </c>
      <c r="AD25" s="3" t="str">
        <v>Acacia leptocarpa</v>
      </c>
      <c r="AE25" s="3" t="str">
        <v>Acacia mangium</v>
      </c>
      <c r="AF25" s="3" t="str">
        <v>Acacia mearnsii</v>
      </c>
      <c r="AG25" s="3" t="str">
        <v>Acacia nilotica</v>
      </c>
      <c r="AH25" s="3" t="str">
        <v>Acacia polyacantha</v>
      </c>
      <c r="AI25" s="3" t="str">
        <v>Acacia saligna</v>
      </c>
      <c r="AJ25" s="3" t="str">
        <v>Acacia senegal</v>
      </c>
      <c r="AK25" s="3" t="str">
        <v>Acacia sieberiana</v>
      </c>
      <c r="AL25" s="3" t="str">
        <v>Acacia tortilis</v>
      </c>
      <c r="AM25" s="3" t="str">
        <v>Acacia toxicaria</v>
      </c>
      <c r="AN25" s="3" t="str">
        <v>Acacia tumida</v>
      </c>
      <c r="AO25" s="3" t="str">
        <v>Acrocarpus fraxinifolius</v>
      </c>
      <c r="AP25" s="3" t="str">
        <v>Acrocomia aculeata</v>
      </c>
      <c r="AQ25" s="3" t="str">
        <v>Adansonia digitata</v>
      </c>
      <c r="AR25" s="3" t="str">
        <v>Aeschynomene histrix</v>
      </c>
      <c r="AS25" s="3" t="str">
        <v>Afzelia africana</v>
      </c>
      <c r="AT25" s="3" t="str">
        <v>Albizia chinensis</v>
      </c>
      <c r="AU25" s="3" t="str">
        <v>Albizia coriaria</v>
      </c>
      <c r="AV25" s="3" t="str">
        <v>Albizia falcataria</v>
      </c>
      <c r="AW25" s="3" t="str">
        <v>Albizia gummifera</v>
      </c>
      <c r="AX25" s="3" t="str">
        <v>Albizia harveyi</v>
      </c>
      <c r="AY25" s="3" t="str">
        <v>Albizia lebbeck</v>
      </c>
      <c r="AZ25" s="3" t="str">
        <v>Albizia versicolor</v>
      </c>
      <c r="BA25" s="3" t="str">
        <v>Albizia zygia</v>
      </c>
      <c r="BB25" s="3" t="str">
        <v>Alchornea cordifolia</v>
      </c>
      <c r="BC25" s="3" t="str">
        <v>Allanblackia floribunda</v>
      </c>
      <c r="BD25" s="3" t="str">
        <v>Alnus acuminata</v>
      </c>
      <c r="BE25" s="3" t="str">
        <v>Antiaris toxicaria</v>
      </c>
      <c r="BF25" s="3" t="str">
        <v>Argyrolobium uniflorum</v>
      </c>
      <c r="BG25" s="3" t="str">
        <v>Artocarpus altilis</v>
      </c>
      <c r="BH25" s="3" t="str">
        <v>Artocarpus heterophyllus</v>
      </c>
      <c r="BI25" s="3" t="str">
        <v>Atriplex nummularia</v>
      </c>
      <c r="BJ25" s="3" t="str">
        <v>Auxemma oncocalyx</v>
      </c>
      <c r="BK25" s="3" t="str">
        <v>Azadirachta indica</v>
      </c>
      <c r="BL25" s="3" t="str">
        <v>Balanites aegyptica</v>
      </c>
      <c r="BM25" s="3" t="str">
        <v>Bauhinia reticulata</v>
      </c>
      <c r="BN25" s="3" t="str">
        <v>Bauhinia rufescens</v>
      </c>
      <c r="BO25" s="3" t="str">
        <v>Berchemia discolor</v>
      </c>
      <c r="BP25" s="3" t="str">
        <v>Brachystegia spiciformis</v>
      </c>
      <c r="BQ25" s="3" t="str">
        <v>Caesalpinia bracteosa</v>
      </c>
      <c r="BR25" s="3" t="str">
        <v>Cajanus cajan</v>
      </c>
      <c r="BS25" s="3" t="str">
        <v>Calliandra calothyrsus</v>
      </c>
      <c r="BT25" s="3" t="str">
        <v>Calliandra houstoniana</v>
      </c>
      <c r="BU25" s="3" t="str">
        <v>Casuarina equisetifolia</v>
      </c>
      <c r="BV25" s="3" t="str">
        <v>Casuarina glauca</v>
      </c>
      <c r="BW25" s="3" t="str">
        <v>Catha edulis</v>
      </c>
      <c r="BX25" s="3" t="str">
        <v>Cedrela odorata</v>
      </c>
      <c r="BY25" s="3" t="str">
        <v>Cedrela serrata</v>
      </c>
      <c r="BZ25" s="3" t="str">
        <v>Centrosema pubescens</v>
      </c>
      <c r="CA25" s="3" t="str">
        <v>Chloroleucon eurycyclum</v>
      </c>
      <c r="CB25" s="3" t="str">
        <v>Chromolaena odorata</v>
      </c>
      <c r="CC25" s="3" t="str">
        <v>Cinnamomum cassia</v>
      </c>
      <c r="CD25" s="3" t="str">
        <v>Combretum apiculatum</v>
      </c>
      <c r="CE25" s="3" t="str">
        <v>Cordia africana</v>
      </c>
      <c r="CF25" s="3" t="str">
        <v>Cordia alliodora</v>
      </c>
      <c r="CG25" s="3" t="str">
        <v>Crotalaria agatiflora</v>
      </c>
      <c r="CH25" s="3" t="str">
        <v>Crotalaria grahamiana</v>
      </c>
      <c r="CI25" s="3" t="str">
        <v>Crotalaria juncea</v>
      </c>
      <c r="CJ25" s="3" t="str">
        <v>Crotalaria ochrolueca</v>
      </c>
      <c r="CK25" s="3" t="str">
        <v>Crotalaria sp.</v>
      </c>
      <c r="CL25" s="3" t="str">
        <v>Crotalaria trichotoma</v>
      </c>
      <c r="CM25" s="3" t="str">
        <v>Croton macrostachyus</v>
      </c>
      <c r="CN25" s="3" t="str">
        <v>Croton megalocarpus</v>
      </c>
      <c r="CO25" s="3" t="str">
        <v>Cupressus lusitanica</v>
      </c>
      <c r="CP25" s="3" t="str">
        <v>Cytisus proliferus</v>
      </c>
      <c r="CQ25" s="3" t="str">
        <v>Cytisus proliferus var. palmensis</v>
      </c>
      <c r="CR25" s="3" t="str">
        <v>Dactyladenia barteri</v>
      </c>
      <c r="CS25" s="3" t="str">
        <v>Dipteryx alata</v>
      </c>
      <c r="CT25" s="3" t="str">
        <v>Dodonaea Viscosa</v>
      </c>
      <c r="CU25" s="3" t="str">
        <v>Dombeya goetzenii</v>
      </c>
      <c r="CV25" s="3" t="str">
        <v>Dracaena steudneri</v>
      </c>
      <c r="CW25" s="3" t="str">
        <v>Ehretia abyssinica</v>
      </c>
      <c r="CX25" s="3" t="str">
        <v>Ehretia cymosa</v>
      </c>
      <c r="CY25" s="3" t="str">
        <v>Elaeis guineensis</v>
      </c>
      <c r="CZ25" s="3" t="str">
        <v>Entada abyssinica</v>
      </c>
      <c r="DA25" s="3" t="str">
        <v>Erythrina abyssinica</v>
      </c>
      <c r="DB25" s="3" t="str">
        <v>Erythrina poeppigiana</v>
      </c>
      <c r="DC25" s="3" t="str">
        <v>Eucalyptus alba</v>
      </c>
      <c r="DD25" s="3" t="str">
        <v>Eucalyptus camaldulensis</v>
      </c>
      <c r="DE25" s="3" t="str">
        <v>Eucalyptus deglupta</v>
      </c>
      <c r="DF25" s="3" t="str">
        <v>Eucalyptus globulus</v>
      </c>
      <c r="DG25" s="3" t="str">
        <v>Eucalyptus saligna</v>
      </c>
      <c r="DH25" s="3" t="str">
        <v>Eucalyptus urograndis</v>
      </c>
      <c r="DI25" s="3" t="str">
        <v>Euclea racemosa subsp. schimperi</v>
      </c>
      <c r="DJ25" s="3" t="str">
        <v>Ficus laurifolia</v>
      </c>
      <c r="DK25" s="3" t="str">
        <v>Ficus natalensis</v>
      </c>
      <c r="DL25" s="3" t="str">
        <v>Ficus polita</v>
      </c>
      <c r="DM25" s="3" t="str">
        <v>Ficus sur</v>
      </c>
      <c r="DN25" s="3" t="str">
        <v>Ficus thonningii</v>
      </c>
      <c r="DO25" s="3" t="str">
        <v>Ficus vallis-choudae</v>
      </c>
      <c r="DP25" s="3" t="str">
        <v>Ficus vasta</v>
      </c>
      <c r="DQ25" s="3" t="str">
        <v>Flemingia macrophylla</v>
      </c>
      <c r="DR25" s="3" t="str">
        <v>Flemingia sp.</v>
      </c>
      <c r="DS25" s="3" t="str">
        <v>Gliricidia maculata</v>
      </c>
      <c r="DT25" s="3" t="str">
        <v>Gliricidia sepium</v>
      </c>
      <c r="DU25" s="3" t="str">
        <v>Gliricidia sp.</v>
      </c>
      <c r="DV25" s="3" t="str">
        <v>Glycine wightii</v>
      </c>
      <c r="DW25" s="3" t="str">
        <v>Gmelina arborea</v>
      </c>
      <c r="DX25" s="3" t="str">
        <v>Grevillea robusta</v>
      </c>
      <c r="DY25" s="3" t="str">
        <v>Guiera senegalensis</v>
      </c>
      <c r="DZ25" s="3" t="str">
        <v>Harrisonia abyssinica</v>
      </c>
      <c r="EA25" s="3" t="str">
        <v>Hyptis suaveolens</v>
      </c>
      <c r="EB25" s="3" t="str">
        <v>Inga densiflora</v>
      </c>
      <c r="EC25" s="3" t="str">
        <v>Inga edulis</v>
      </c>
      <c r="ED25" s="3" t="str">
        <v>Inga laurina</v>
      </c>
      <c r="EE25" s="3" t="str">
        <v>Inga oerstediana</v>
      </c>
      <c r="EF25" s="3" t="str">
        <v>Inga sp.</v>
      </c>
      <c r="EG25" s="3" t="str">
        <v>Jatropha curcas</v>
      </c>
      <c r="EH25" s="3" t="str">
        <v>Juglans steyermarkii</v>
      </c>
      <c r="EI25" s="3" t="str">
        <v>Julbernardia globiflora</v>
      </c>
      <c r="EJ25" s="3" t="str">
        <v>Khaya senegalensis</v>
      </c>
      <c r="EK25" s="3" t="str">
        <v>Leucaena diversifolia</v>
      </c>
      <c r="EL25" s="3" t="str">
        <v>Leucaena leucocephala</v>
      </c>
      <c r="EM25" s="3" t="str">
        <v>Leucaena pallida</v>
      </c>
      <c r="EN25" s="3" t="str">
        <v>Leucaena trichandra</v>
      </c>
      <c r="EO25" s="3" t="str">
        <v>Lippia javanica</v>
      </c>
      <c r="EP25" s="3" t="str">
        <v>Maesopsis eminii</v>
      </c>
      <c r="EQ25" s="3" t="str">
        <v>Mangifera indica</v>
      </c>
      <c r="ER25" s="3" t="str">
        <v>Markhamia lutea</v>
      </c>
      <c r="ES25" s="3" t="str">
        <v>Melia azedarach</v>
      </c>
      <c r="ET25" s="3" t="str">
        <v>Melia volkensii</v>
      </c>
      <c r="EU25" s="3" t="str">
        <v>Milicia excelsa</v>
      </c>
      <c r="EV25" s="3" t="str">
        <v>Milletia ferruginea</v>
      </c>
      <c r="EW25" s="3" t="str">
        <v>Millettia ferruginea</v>
      </c>
      <c r="EX25" s="3" t="str">
        <v>Millettia thonningii</v>
      </c>
      <c r="EY25" s="3" t="str">
        <v>Mimosa caesalpiniifolia</v>
      </c>
      <c r="EZ25" s="3" t="str">
        <v>Mimosa tenuiflora</v>
      </c>
      <c r="FA25" s="3" t="str">
        <v>Moringa oleifera</v>
      </c>
      <c r="FB25" s="3" t="str">
        <v>Moringa stenopetala</v>
      </c>
      <c r="FC25" s="3" t="str">
        <v>Newbouldia laevis</v>
      </c>
      <c r="FD25" s="3" t="str">
        <v>Olea europaea</v>
      </c>
      <c r="FE25" s="3" t="str">
        <v>Olea welwitschii</v>
      </c>
      <c r="FF25" s="3" t="str">
        <v>Olea welwitshii</v>
      </c>
      <c r="FG25" s="3" t="str">
        <v>Opuntia ficus-indica</v>
      </c>
      <c r="FH25" s="3" t="str">
        <v>Palm</v>
      </c>
      <c r="FI25" s="3" t="str">
        <v>Parkia biglobosa</v>
      </c>
      <c r="FJ25" s="3" t="str">
        <v>Paulownia fortunei</v>
      </c>
      <c r="FK25" s="3" t="str">
        <v>Pavetta ternifolia</v>
      </c>
      <c r="FL25" s="3" t="str">
        <v>Peltophorum dubium</v>
      </c>
      <c r="FM25" s="3" t="str">
        <v>Persea americana</v>
      </c>
      <c r="FN25" s="3" t="str">
        <v>Phoenix reclinata</v>
      </c>
      <c r="FO25" s="3" t="str">
        <v>Pinus patula</v>
      </c>
      <c r="FP25" s="3" t="str">
        <v>Pithecellobium dulce</v>
      </c>
      <c r="FQ25" s="3" t="str">
        <v>Plukenetia conophora</v>
      </c>
      <c r="FR25" s="3" t="str">
        <v>Podocarpus falcatus</v>
      </c>
      <c r="FS25" s="3" t="str">
        <v>Polyscias fulva</v>
      </c>
      <c r="FT25" s="3" t="str">
        <v>Pouteria adolfi-friedericii</v>
      </c>
      <c r="FU25" s="3" t="str">
        <v>Prosopis africana</v>
      </c>
      <c r="FV25" s="3" t="str">
        <v>Prosopis juliflora</v>
      </c>
      <c r="FW25" s="3" t="str">
        <v>Prunus africana</v>
      </c>
      <c r="FX25" s="3" t="str">
        <v>Prunus persica</v>
      </c>
      <c r="FY25" s="3" t="str">
        <v>Pterocarpus erinaceus</v>
      </c>
      <c r="FZ25" s="3" t="str">
        <v>Pterocarpus lucens</v>
      </c>
      <c r="GA25" s="3" t="str">
        <v>Pterocarpus santalinoides</v>
      </c>
      <c r="GB25" s="3" t="str">
        <v>Pueraria phaseoloides</v>
      </c>
      <c r="GC25" s="3" t="str">
        <v>Quercus constaricensis</v>
      </c>
      <c r="GD25" s="3" t="str">
        <v>Quillaja saponaria</v>
      </c>
      <c r="GE25" s="3" t="str">
        <v>Ricinodendron heudelotii</v>
      </c>
      <c r="GF25" s="3" t="str">
        <v>Rosmarinus officinalis</v>
      </c>
      <c r="GG25" s="3" t="str">
        <v>Samanea saman</v>
      </c>
      <c r="GH25" s="3" t="str">
        <v>Schefflera abyssinica</v>
      </c>
      <c r="GI25" s="3" t="str">
        <v>Senna didymobotrya</v>
      </c>
      <c r="GJ25" s="3" t="str">
        <v>Senna occidentalis</v>
      </c>
      <c r="GK25" s="3" t="str">
        <v>Senna siamea</v>
      </c>
      <c r="GL25" s="3" t="str">
        <v>Senna sp.</v>
      </c>
      <c r="GM25" s="3" t="str">
        <v>Senna spectabilis</v>
      </c>
      <c r="GN25" s="3" t="str">
        <v>Sesbania aculeata</v>
      </c>
      <c r="GO25" s="3" t="str">
        <v>Sesbania bispinosa</v>
      </c>
      <c r="GP25" s="3" t="str">
        <v>Sesbania cannabina</v>
      </c>
      <c r="GQ25" s="3" t="str">
        <v>Sesbania cinerascens</v>
      </c>
      <c r="GR25" s="3" t="str">
        <v>Sesbania goetzei</v>
      </c>
      <c r="GS25" s="3" t="str">
        <v>Sesbania macrantha</v>
      </c>
      <c r="GT25" s="3" t="str">
        <v>Sesbania rostrata</v>
      </c>
      <c r="GU25" s="3" t="str">
        <v>Sesbania sesban</v>
      </c>
      <c r="GV25" s="3" t="str">
        <v>Sesbania sp.</v>
      </c>
      <c r="GW25" s="3" t="str">
        <v>Simarouba glauca</v>
      </c>
      <c r="GX25" s="3" t="str">
        <v>Solanum sp.</v>
      </c>
      <c r="GY25" s="3" t="str">
        <v>Spathodea campanulata</v>
      </c>
      <c r="GZ25" s="3" t="str">
        <v>Syzygium guineense</v>
      </c>
      <c r="HA25" s="3" t="str">
        <v>Tabebuia rosea</v>
      </c>
      <c r="HB25" s="3" t="str">
        <v>Tectona grandis</v>
      </c>
      <c r="HC25" s="3" t="str">
        <v>Tephrosia candida</v>
      </c>
      <c r="HD25" s="3" t="str">
        <v>Tephrosia diversifolia</v>
      </c>
      <c r="HE25" s="3" t="str">
        <v>Tephrosia sp.</v>
      </c>
      <c r="HF25" s="3" t="str">
        <v>Tephrosia vogelii</v>
      </c>
      <c r="HG25" s="3" t="str">
        <v>Terminalia amazonia</v>
      </c>
      <c r="HH25" s="3" t="str">
        <v>Terminalia brownii</v>
      </c>
      <c r="HI25" s="3" t="str">
        <v>Terminalia ivorensis</v>
      </c>
      <c r="HJ25" s="3" t="str">
        <v>Terminalia ivoresensis</v>
      </c>
      <c r="HK25" s="3" t="str">
        <v>Terminalia sericea</v>
      </c>
      <c r="HL25" s="3" t="str">
        <v>Terminalia superba</v>
      </c>
      <c r="HM25" s="3" t="str">
        <v>Theobroma cacao</v>
      </c>
      <c r="HN25" s="3" t="str">
        <v>Tithonia diversifolia</v>
      </c>
      <c r="HO25" s="3" t="str">
        <v>Toona ciliata</v>
      </c>
      <c r="HP25" s="3" t="str">
        <v>Uapaca kirkiana</v>
      </c>
      <c r="HQ25" s="3" t="str">
        <v>Unspecified Tree</v>
      </c>
      <c r="HR25" s="3" t="str">
        <v>Unspecified Tree (N-fixing)</v>
      </c>
      <c r="HS25" s="3" t="str">
        <v>Unspecified Tree (Non N-fixing)</v>
      </c>
      <c r="HT25" s="3" t="str">
        <v>Vachellia seyal</v>
      </c>
      <c r="HU25" s="3" t="str">
        <v>Vachellia xanthophloea</v>
      </c>
      <c r="HV25" s="3" t="str">
        <v>Vepris dainellii</v>
      </c>
      <c r="HW25" s="3" t="str">
        <v>Vitellaria paradoxa</v>
      </c>
      <c r="HX25" s="3" t="str">
        <v>Ziziphus mauritiana</v>
      </c>
      <c r="HY25" s="3" t="str">
        <v>Ziziphus spina-christi</v>
      </c>
    </row>
    <row r="26" spans="1:233" ht="14.5" x14ac:dyDescent="0.35">
      <c r="A26" t="s">
        <v>15322</v>
      </c>
      <c r="B26" s="3" t="s">
        <v>1888</v>
      </c>
      <c r="C26" s="3" t="s">
        <v>637</v>
      </c>
      <c r="D26" s="3" t="s">
        <v>1889</v>
      </c>
      <c r="F26" s="3" t="s">
        <v>637</v>
      </c>
      <c r="G26" s="3" t="s">
        <v>637</v>
      </c>
      <c r="H26" s="3" t="s">
        <v>699</v>
      </c>
      <c r="I26" t="s">
        <v>699</v>
      </c>
      <c r="J26" t="s">
        <v>3655</v>
      </c>
      <c r="K26" t="s">
        <v>3723</v>
      </c>
      <c r="L26" t="s">
        <v>1081</v>
      </c>
      <c r="M26" t="s">
        <v>3677</v>
      </c>
      <c r="O26" s="3" t="str">
        <v>Acrocarpus fraxinifolius</v>
      </c>
      <c r="Q26" s="3" t="str" cm="1">
        <f t="array" ref="Q26:HY26">TRANSPOSE(_xlfn._xlws.SORT(_xlfn.UNIQUE(_xlfn._xlws.FILTER(trees[Tree.Latin.Name],ISNUMBER(SEARCH('Pasture-Fert'!D54,trees[Tree.Latin.Name])),"Not Found"))))</f>
        <v>Acacia albida</v>
      </c>
      <c r="R26" s="3" t="str">
        <v>Acacia albida Delile</v>
      </c>
      <c r="S26" s="3" t="str">
        <v>Acacia angustissima</v>
      </c>
      <c r="T26" s="3" t="str">
        <v>Acacia auriculiformis</v>
      </c>
      <c r="U26" s="3" t="str">
        <v>Acacia brevispica</v>
      </c>
      <c r="V26" s="3" t="str">
        <v>Acacia caerulescens</v>
      </c>
      <c r="W26" s="3" t="str">
        <v>Acacia crassicarpa</v>
      </c>
      <c r="X26" s="3" t="str">
        <v>Acacia cyanophylla</v>
      </c>
      <c r="Y26" s="3" t="str">
        <v>Acacia decurrens</v>
      </c>
      <c r="Z26" s="3" t="str">
        <v>Acacia ferruginea</v>
      </c>
      <c r="AA26" s="3" t="str">
        <v>Acacia holosericea</v>
      </c>
      <c r="AB26" s="3" t="str">
        <v>Acacia julifera</v>
      </c>
      <c r="AC26" s="3" t="str">
        <v>Acacia karroo</v>
      </c>
      <c r="AD26" s="3" t="str">
        <v>Acacia leptocarpa</v>
      </c>
      <c r="AE26" s="3" t="str">
        <v>Acacia mangium</v>
      </c>
      <c r="AF26" s="3" t="str">
        <v>Acacia mearnsii</v>
      </c>
      <c r="AG26" s="3" t="str">
        <v>Acacia nilotica</v>
      </c>
      <c r="AH26" s="3" t="str">
        <v>Acacia polyacantha</v>
      </c>
      <c r="AI26" s="3" t="str">
        <v>Acacia saligna</v>
      </c>
      <c r="AJ26" s="3" t="str">
        <v>Acacia senegal</v>
      </c>
      <c r="AK26" s="3" t="str">
        <v>Acacia sieberiana</v>
      </c>
      <c r="AL26" s="3" t="str">
        <v>Acacia tortilis</v>
      </c>
      <c r="AM26" s="3" t="str">
        <v>Acacia toxicaria</v>
      </c>
      <c r="AN26" s="3" t="str">
        <v>Acacia tumida</v>
      </c>
      <c r="AO26" s="3" t="str">
        <v>Acrocarpus fraxinifolius</v>
      </c>
      <c r="AP26" s="3" t="str">
        <v>Acrocomia aculeata</v>
      </c>
      <c r="AQ26" s="3" t="str">
        <v>Adansonia digitata</v>
      </c>
      <c r="AR26" s="3" t="str">
        <v>Aeschynomene histrix</v>
      </c>
      <c r="AS26" s="3" t="str">
        <v>Afzelia africana</v>
      </c>
      <c r="AT26" s="3" t="str">
        <v>Albizia chinensis</v>
      </c>
      <c r="AU26" s="3" t="str">
        <v>Albizia coriaria</v>
      </c>
      <c r="AV26" s="3" t="str">
        <v>Albizia falcataria</v>
      </c>
      <c r="AW26" s="3" t="str">
        <v>Albizia gummifera</v>
      </c>
      <c r="AX26" s="3" t="str">
        <v>Albizia harveyi</v>
      </c>
      <c r="AY26" s="3" t="str">
        <v>Albizia lebbeck</v>
      </c>
      <c r="AZ26" s="3" t="str">
        <v>Albizia versicolor</v>
      </c>
      <c r="BA26" s="3" t="str">
        <v>Albizia zygia</v>
      </c>
      <c r="BB26" s="3" t="str">
        <v>Alchornea cordifolia</v>
      </c>
      <c r="BC26" s="3" t="str">
        <v>Allanblackia floribunda</v>
      </c>
      <c r="BD26" s="3" t="str">
        <v>Alnus acuminata</v>
      </c>
      <c r="BE26" s="3" t="str">
        <v>Antiaris toxicaria</v>
      </c>
      <c r="BF26" s="3" t="str">
        <v>Argyrolobium uniflorum</v>
      </c>
      <c r="BG26" s="3" t="str">
        <v>Artocarpus altilis</v>
      </c>
      <c r="BH26" s="3" t="str">
        <v>Artocarpus heterophyllus</v>
      </c>
      <c r="BI26" s="3" t="str">
        <v>Atriplex nummularia</v>
      </c>
      <c r="BJ26" s="3" t="str">
        <v>Auxemma oncocalyx</v>
      </c>
      <c r="BK26" s="3" t="str">
        <v>Azadirachta indica</v>
      </c>
      <c r="BL26" s="3" t="str">
        <v>Balanites aegyptica</v>
      </c>
      <c r="BM26" s="3" t="str">
        <v>Bauhinia reticulata</v>
      </c>
      <c r="BN26" s="3" t="str">
        <v>Bauhinia rufescens</v>
      </c>
      <c r="BO26" s="3" t="str">
        <v>Berchemia discolor</v>
      </c>
      <c r="BP26" s="3" t="str">
        <v>Brachystegia spiciformis</v>
      </c>
      <c r="BQ26" s="3" t="str">
        <v>Caesalpinia bracteosa</v>
      </c>
      <c r="BR26" s="3" t="str">
        <v>Cajanus cajan</v>
      </c>
      <c r="BS26" s="3" t="str">
        <v>Calliandra calothyrsus</v>
      </c>
      <c r="BT26" s="3" t="str">
        <v>Calliandra houstoniana</v>
      </c>
      <c r="BU26" s="3" t="str">
        <v>Casuarina equisetifolia</v>
      </c>
      <c r="BV26" s="3" t="str">
        <v>Casuarina glauca</v>
      </c>
      <c r="BW26" s="3" t="str">
        <v>Catha edulis</v>
      </c>
      <c r="BX26" s="3" t="str">
        <v>Cedrela odorata</v>
      </c>
      <c r="BY26" s="3" t="str">
        <v>Cedrela serrata</v>
      </c>
      <c r="BZ26" s="3" t="str">
        <v>Centrosema pubescens</v>
      </c>
      <c r="CA26" s="3" t="str">
        <v>Chloroleucon eurycyclum</v>
      </c>
      <c r="CB26" s="3" t="str">
        <v>Chromolaena odorata</v>
      </c>
      <c r="CC26" s="3" t="str">
        <v>Cinnamomum cassia</v>
      </c>
      <c r="CD26" s="3" t="str">
        <v>Combretum apiculatum</v>
      </c>
      <c r="CE26" s="3" t="str">
        <v>Cordia africana</v>
      </c>
      <c r="CF26" s="3" t="str">
        <v>Cordia alliodora</v>
      </c>
      <c r="CG26" s="3" t="str">
        <v>Crotalaria agatiflora</v>
      </c>
      <c r="CH26" s="3" t="str">
        <v>Crotalaria grahamiana</v>
      </c>
      <c r="CI26" s="3" t="str">
        <v>Crotalaria juncea</v>
      </c>
      <c r="CJ26" s="3" t="str">
        <v>Crotalaria ochrolueca</v>
      </c>
      <c r="CK26" s="3" t="str">
        <v>Crotalaria sp.</v>
      </c>
      <c r="CL26" s="3" t="str">
        <v>Crotalaria trichotoma</v>
      </c>
      <c r="CM26" s="3" t="str">
        <v>Croton macrostachyus</v>
      </c>
      <c r="CN26" s="3" t="str">
        <v>Croton megalocarpus</v>
      </c>
      <c r="CO26" s="3" t="str">
        <v>Cupressus lusitanica</v>
      </c>
      <c r="CP26" s="3" t="str">
        <v>Cytisus proliferus</v>
      </c>
      <c r="CQ26" s="3" t="str">
        <v>Cytisus proliferus var. palmensis</v>
      </c>
      <c r="CR26" s="3" t="str">
        <v>Dactyladenia barteri</v>
      </c>
      <c r="CS26" s="3" t="str">
        <v>Dipteryx alata</v>
      </c>
      <c r="CT26" s="3" t="str">
        <v>Dodonaea Viscosa</v>
      </c>
      <c r="CU26" s="3" t="str">
        <v>Dombeya goetzenii</v>
      </c>
      <c r="CV26" s="3" t="str">
        <v>Dracaena steudneri</v>
      </c>
      <c r="CW26" s="3" t="str">
        <v>Ehretia abyssinica</v>
      </c>
      <c r="CX26" s="3" t="str">
        <v>Ehretia cymosa</v>
      </c>
      <c r="CY26" s="3" t="str">
        <v>Elaeis guineensis</v>
      </c>
      <c r="CZ26" s="3" t="str">
        <v>Entada abyssinica</v>
      </c>
      <c r="DA26" s="3" t="str">
        <v>Erythrina abyssinica</v>
      </c>
      <c r="DB26" s="3" t="str">
        <v>Erythrina poeppigiana</v>
      </c>
      <c r="DC26" s="3" t="str">
        <v>Eucalyptus alba</v>
      </c>
      <c r="DD26" s="3" t="str">
        <v>Eucalyptus camaldulensis</v>
      </c>
      <c r="DE26" s="3" t="str">
        <v>Eucalyptus deglupta</v>
      </c>
      <c r="DF26" s="3" t="str">
        <v>Eucalyptus globulus</v>
      </c>
      <c r="DG26" s="3" t="str">
        <v>Eucalyptus saligna</v>
      </c>
      <c r="DH26" s="3" t="str">
        <v>Eucalyptus urograndis</v>
      </c>
      <c r="DI26" s="3" t="str">
        <v>Euclea racemosa subsp. schimperi</v>
      </c>
      <c r="DJ26" s="3" t="str">
        <v>Ficus laurifolia</v>
      </c>
      <c r="DK26" s="3" t="str">
        <v>Ficus natalensis</v>
      </c>
      <c r="DL26" s="3" t="str">
        <v>Ficus polita</v>
      </c>
      <c r="DM26" s="3" t="str">
        <v>Ficus sur</v>
      </c>
      <c r="DN26" s="3" t="str">
        <v>Ficus thonningii</v>
      </c>
      <c r="DO26" s="3" t="str">
        <v>Ficus vallis-choudae</v>
      </c>
      <c r="DP26" s="3" t="str">
        <v>Ficus vasta</v>
      </c>
      <c r="DQ26" s="3" t="str">
        <v>Flemingia macrophylla</v>
      </c>
      <c r="DR26" s="3" t="str">
        <v>Flemingia sp.</v>
      </c>
      <c r="DS26" s="3" t="str">
        <v>Gliricidia maculata</v>
      </c>
      <c r="DT26" s="3" t="str">
        <v>Gliricidia sepium</v>
      </c>
      <c r="DU26" s="3" t="str">
        <v>Gliricidia sp.</v>
      </c>
      <c r="DV26" s="3" t="str">
        <v>Glycine wightii</v>
      </c>
      <c r="DW26" s="3" t="str">
        <v>Gmelina arborea</v>
      </c>
      <c r="DX26" s="3" t="str">
        <v>Grevillea robusta</v>
      </c>
      <c r="DY26" s="3" t="str">
        <v>Guiera senegalensis</v>
      </c>
      <c r="DZ26" s="3" t="str">
        <v>Harrisonia abyssinica</v>
      </c>
      <c r="EA26" s="3" t="str">
        <v>Hyptis suaveolens</v>
      </c>
      <c r="EB26" s="3" t="str">
        <v>Inga densiflora</v>
      </c>
      <c r="EC26" s="3" t="str">
        <v>Inga edulis</v>
      </c>
      <c r="ED26" s="3" t="str">
        <v>Inga laurina</v>
      </c>
      <c r="EE26" s="3" t="str">
        <v>Inga oerstediana</v>
      </c>
      <c r="EF26" s="3" t="str">
        <v>Inga sp.</v>
      </c>
      <c r="EG26" s="3" t="str">
        <v>Jatropha curcas</v>
      </c>
      <c r="EH26" s="3" t="str">
        <v>Juglans steyermarkii</v>
      </c>
      <c r="EI26" s="3" t="str">
        <v>Julbernardia globiflora</v>
      </c>
      <c r="EJ26" s="3" t="str">
        <v>Khaya senegalensis</v>
      </c>
      <c r="EK26" s="3" t="str">
        <v>Leucaena diversifolia</v>
      </c>
      <c r="EL26" s="3" t="str">
        <v>Leucaena leucocephala</v>
      </c>
      <c r="EM26" s="3" t="str">
        <v>Leucaena pallida</v>
      </c>
      <c r="EN26" s="3" t="str">
        <v>Leucaena trichandra</v>
      </c>
      <c r="EO26" s="3" t="str">
        <v>Lippia javanica</v>
      </c>
      <c r="EP26" s="3" t="str">
        <v>Maesopsis eminii</v>
      </c>
      <c r="EQ26" s="3" t="str">
        <v>Mangifera indica</v>
      </c>
      <c r="ER26" s="3" t="str">
        <v>Markhamia lutea</v>
      </c>
      <c r="ES26" s="3" t="str">
        <v>Melia azedarach</v>
      </c>
      <c r="ET26" s="3" t="str">
        <v>Melia volkensii</v>
      </c>
      <c r="EU26" s="3" t="str">
        <v>Milicia excelsa</v>
      </c>
      <c r="EV26" s="3" t="str">
        <v>Milletia ferruginea</v>
      </c>
      <c r="EW26" s="3" t="str">
        <v>Millettia ferruginea</v>
      </c>
      <c r="EX26" s="3" t="str">
        <v>Millettia thonningii</v>
      </c>
      <c r="EY26" s="3" t="str">
        <v>Mimosa caesalpiniifolia</v>
      </c>
      <c r="EZ26" s="3" t="str">
        <v>Mimosa tenuiflora</v>
      </c>
      <c r="FA26" s="3" t="str">
        <v>Moringa oleifera</v>
      </c>
      <c r="FB26" s="3" t="str">
        <v>Moringa stenopetala</v>
      </c>
      <c r="FC26" s="3" t="str">
        <v>Newbouldia laevis</v>
      </c>
      <c r="FD26" s="3" t="str">
        <v>Olea europaea</v>
      </c>
      <c r="FE26" s="3" t="str">
        <v>Olea welwitschii</v>
      </c>
      <c r="FF26" s="3" t="str">
        <v>Olea welwitshii</v>
      </c>
      <c r="FG26" s="3" t="str">
        <v>Opuntia ficus-indica</v>
      </c>
      <c r="FH26" s="3" t="str">
        <v>Palm</v>
      </c>
      <c r="FI26" s="3" t="str">
        <v>Parkia biglobosa</v>
      </c>
      <c r="FJ26" s="3" t="str">
        <v>Paulownia fortunei</v>
      </c>
      <c r="FK26" s="3" t="str">
        <v>Pavetta ternifolia</v>
      </c>
      <c r="FL26" s="3" t="str">
        <v>Peltophorum dubium</v>
      </c>
      <c r="FM26" s="3" t="str">
        <v>Persea americana</v>
      </c>
      <c r="FN26" s="3" t="str">
        <v>Phoenix reclinata</v>
      </c>
      <c r="FO26" s="3" t="str">
        <v>Pinus patula</v>
      </c>
      <c r="FP26" s="3" t="str">
        <v>Pithecellobium dulce</v>
      </c>
      <c r="FQ26" s="3" t="str">
        <v>Plukenetia conophora</v>
      </c>
      <c r="FR26" s="3" t="str">
        <v>Podocarpus falcatus</v>
      </c>
      <c r="FS26" s="3" t="str">
        <v>Polyscias fulva</v>
      </c>
      <c r="FT26" s="3" t="str">
        <v>Pouteria adolfi-friedericii</v>
      </c>
      <c r="FU26" s="3" t="str">
        <v>Prosopis africana</v>
      </c>
      <c r="FV26" s="3" t="str">
        <v>Prosopis juliflora</v>
      </c>
      <c r="FW26" s="3" t="str">
        <v>Prunus africana</v>
      </c>
      <c r="FX26" s="3" t="str">
        <v>Prunus persica</v>
      </c>
      <c r="FY26" s="3" t="str">
        <v>Pterocarpus erinaceus</v>
      </c>
      <c r="FZ26" s="3" t="str">
        <v>Pterocarpus lucens</v>
      </c>
      <c r="GA26" s="3" t="str">
        <v>Pterocarpus santalinoides</v>
      </c>
      <c r="GB26" s="3" t="str">
        <v>Pueraria phaseoloides</v>
      </c>
      <c r="GC26" s="3" t="str">
        <v>Quercus constaricensis</v>
      </c>
      <c r="GD26" s="3" t="str">
        <v>Quillaja saponaria</v>
      </c>
      <c r="GE26" s="3" t="str">
        <v>Ricinodendron heudelotii</v>
      </c>
      <c r="GF26" s="3" t="str">
        <v>Rosmarinus officinalis</v>
      </c>
      <c r="GG26" s="3" t="str">
        <v>Samanea saman</v>
      </c>
      <c r="GH26" s="3" t="str">
        <v>Schefflera abyssinica</v>
      </c>
      <c r="GI26" s="3" t="str">
        <v>Senna didymobotrya</v>
      </c>
      <c r="GJ26" s="3" t="str">
        <v>Senna occidentalis</v>
      </c>
      <c r="GK26" s="3" t="str">
        <v>Senna siamea</v>
      </c>
      <c r="GL26" s="3" t="str">
        <v>Senna sp.</v>
      </c>
      <c r="GM26" s="3" t="str">
        <v>Senna spectabilis</v>
      </c>
      <c r="GN26" s="3" t="str">
        <v>Sesbania aculeata</v>
      </c>
      <c r="GO26" s="3" t="str">
        <v>Sesbania bispinosa</v>
      </c>
      <c r="GP26" s="3" t="str">
        <v>Sesbania cannabina</v>
      </c>
      <c r="GQ26" s="3" t="str">
        <v>Sesbania cinerascens</v>
      </c>
      <c r="GR26" s="3" t="str">
        <v>Sesbania goetzei</v>
      </c>
      <c r="GS26" s="3" t="str">
        <v>Sesbania macrantha</v>
      </c>
      <c r="GT26" s="3" t="str">
        <v>Sesbania rostrata</v>
      </c>
      <c r="GU26" s="3" t="str">
        <v>Sesbania sesban</v>
      </c>
      <c r="GV26" s="3" t="str">
        <v>Sesbania sp.</v>
      </c>
      <c r="GW26" s="3" t="str">
        <v>Simarouba glauca</v>
      </c>
      <c r="GX26" s="3" t="str">
        <v>Solanum sp.</v>
      </c>
      <c r="GY26" s="3" t="str">
        <v>Spathodea campanulata</v>
      </c>
      <c r="GZ26" s="3" t="str">
        <v>Syzygium guineense</v>
      </c>
      <c r="HA26" s="3" t="str">
        <v>Tabebuia rosea</v>
      </c>
      <c r="HB26" s="3" t="str">
        <v>Tectona grandis</v>
      </c>
      <c r="HC26" s="3" t="str">
        <v>Tephrosia candida</v>
      </c>
      <c r="HD26" s="3" t="str">
        <v>Tephrosia diversifolia</v>
      </c>
      <c r="HE26" s="3" t="str">
        <v>Tephrosia sp.</v>
      </c>
      <c r="HF26" s="3" t="str">
        <v>Tephrosia vogelii</v>
      </c>
      <c r="HG26" s="3" t="str">
        <v>Terminalia amazonia</v>
      </c>
      <c r="HH26" s="3" t="str">
        <v>Terminalia brownii</v>
      </c>
      <c r="HI26" s="3" t="str">
        <v>Terminalia ivorensis</v>
      </c>
      <c r="HJ26" s="3" t="str">
        <v>Terminalia ivoresensis</v>
      </c>
      <c r="HK26" s="3" t="str">
        <v>Terminalia sericea</v>
      </c>
      <c r="HL26" s="3" t="str">
        <v>Terminalia superba</v>
      </c>
      <c r="HM26" s="3" t="str">
        <v>Theobroma cacao</v>
      </c>
      <c r="HN26" s="3" t="str">
        <v>Tithonia diversifolia</v>
      </c>
      <c r="HO26" s="3" t="str">
        <v>Toona ciliata</v>
      </c>
      <c r="HP26" s="3" t="str">
        <v>Uapaca kirkiana</v>
      </c>
      <c r="HQ26" s="3" t="str">
        <v>Unspecified Tree</v>
      </c>
      <c r="HR26" s="3" t="str">
        <v>Unspecified Tree (N-fixing)</v>
      </c>
      <c r="HS26" s="3" t="str">
        <v>Unspecified Tree (Non N-fixing)</v>
      </c>
      <c r="HT26" s="3" t="str">
        <v>Vachellia seyal</v>
      </c>
      <c r="HU26" s="3" t="str">
        <v>Vachellia xanthophloea</v>
      </c>
      <c r="HV26" s="3" t="str">
        <v>Vepris dainellii</v>
      </c>
      <c r="HW26" s="3" t="str">
        <v>Vitellaria paradoxa</v>
      </c>
      <c r="HX26" s="3" t="str">
        <v>Ziziphus mauritiana</v>
      </c>
      <c r="HY26" s="3" t="str">
        <v>Ziziphus spina-christi</v>
      </c>
    </row>
    <row r="27" spans="1:233" ht="14.5" x14ac:dyDescent="0.35">
      <c r="A27" t="s">
        <v>15323</v>
      </c>
      <c r="B27" s="3" t="s">
        <v>1890</v>
      </c>
      <c r="C27" s="3" t="s">
        <v>637</v>
      </c>
      <c r="D27" s="3" t="s">
        <v>1893</v>
      </c>
      <c r="F27" s="3" t="s">
        <v>637</v>
      </c>
      <c r="G27" s="3" t="s">
        <v>637</v>
      </c>
      <c r="H27" s="3" t="s">
        <v>689</v>
      </c>
      <c r="I27" t="s">
        <v>689</v>
      </c>
      <c r="J27" t="s">
        <v>3669</v>
      </c>
      <c r="K27" t="s">
        <v>3724</v>
      </c>
      <c r="L27" t="s">
        <v>3727</v>
      </c>
      <c r="M27" t="s">
        <v>3687</v>
      </c>
      <c r="O27" s="3" t="str">
        <v>Acrocomia aculeata</v>
      </c>
      <c r="Q27" s="3" t="str" cm="1">
        <f t="array" ref="Q27:HY27">TRANSPOSE(_xlfn._xlws.SORT(_xlfn.UNIQUE(_xlfn._xlws.FILTER(trees[Tree.Latin.Name],ISNUMBER(SEARCH('Pasture-Fert'!D55,trees[Tree.Latin.Name])),"Not Found"))))</f>
        <v>Acacia albida</v>
      </c>
      <c r="R27" s="3" t="str">
        <v>Acacia albida Delile</v>
      </c>
      <c r="S27" s="3" t="str">
        <v>Acacia angustissima</v>
      </c>
      <c r="T27" s="3" t="str">
        <v>Acacia auriculiformis</v>
      </c>
      <c r="U27" s="3" t="str">
        <v>Acacia brevispica</v>
      </c>
      <c r="V27" s="3" t="str">
        <v>Acacia caerulescens</v>
      </c>
      <c r="W27" s="3" t="str">
        <v>Acacia crassicarpa</v>
      </c>
      <c r="X27" s="3" t="str">
        <v>Acacia cyanophylla</v>
      </c>
      <c r="Y27" s="3" t="str">
        <v>Acacia decurrens</v>
      </c>
      <c r="Z27" s="3" t="str">
        <v>Acacia ferruginea</v>
      </c>
      <c r="AA27" s="3" t="str">
        <v>Acacia holosericea</v>
      </c>
      <c r="AB27" s="3" t="str">
        <v>Acacia julifera</v>
      </c>
      <c r="AC27" s="3" t="str">
        <v>Acacia karroo</v>
      </c>
      <c r="AD27" s="3" t="str">
        <v>Acacia leptocarpa</v>
      </c>
      <c r="AE27" s="3" t="str">
        <v>Acacia mangium</v>
      </c>
      <c r="AF27" s="3" t="str">
        <v>Acacia mearnsii</v>
      </c>
      <c r="AG27" s="3" t="str">
        <v>Acacia nilotica</v>
      </c>
      <c r="AH27" s="3" t="str">
        <v>Acacia polyacantha</v>
      </c>
      <c r="AI27" s="3" t="str">
        <v>Acacia saligna</v>
      </c>
      <c r="AJ27" s="3" t="str">
        <v>Acacia senegal</v>
      </c>
      <c r="AK27" s="3" t="str">
        <v>Acacia sieberiana</v>
      </c>
      <c r="AL27" s="3" t="str">
        <v>Acacia tortilis</v>
      </c>
      <c r="AM27" s="3" t="str">
        <v>Acacia toxicaria</v>
      </c>
      <c r="AN27" s="3" t="str">
        <v>Acacia tumida</v>
      </c>
      <c r="AO27" s="3" t="str">
        <v>Acrocarpus fraxinifolius</v>
      </c>
      <c r="AP27" s="3" t="str">
        <v>Acrocomia aculeata</v>
      </c>
      <c r="AQ27" s="3" t="str">
        <v>Adansonia digitata</v>
      </c>
      <c r="AR27" s="3" t="str">
        <v>Aeschynomene histrix</v>
      </c>
      <c r="AS27" s="3" t="str">
        <v>Afzelia africana</v>
      </c>
      <c r="AT27" s="3" t="str">
        <v>Albizia chinensis</v>
      </c>
      <c r="AU27" s="3" t="str">
        <v>Albizia coriaria</v>
      </c>
      <c r="AV27" s="3" t="str">
        <v>Albizia falcataria</v>
      </c>
      <c r="AW27" s="3" t="str">
        <v>Albizia gummifera</v>
      </c>
      <c r="AX27" s="3" t="str">
        <v>Albizia harveyi</v>
      </c>
      <c r="AY27" s="3" t="str">
        <v>Albizia lebbeck</v>
      </c>
      <c r="AZ27" s="3" t="str">
        <v>Albizia versicolor</v>
      </c>
      <c r="BA27" s="3" t="str">
        <v>Albizia zygia</v>
      </c>
      <c r="BB27" s="3" t="str">
        <v>Alchornea cordifolia</v>
      </c>
      <c r="BC27" s="3" t="str">
        <v>Allanblackia floribunda</v>
      </c>
      <c r="BD27" s="3" t="str">
        <v>Alnus acuminata</v>
      </c>
      <c r="BE27" s="3" t="str">
        <v>Antiaris toxicaria</v>
      </c>
      <c r="BF27" s="3" t="str">
        <v>Argyrolobium uniflorum</v>
      </c>
      <c r="BG27" s="3" t="str">
        <v>Artocarpus altilis</v>
      </c>
      <c r="BH27" s="3" t="str">
        <v>Artocarpus heterophyllus</v>
      </c>
      <c r="BI27" s="3" t="str">
        <v>Atriplex nummularia</v>
      </c>
      <c r="BJ27" s="3" t="str">
        <v>Auxemma oncocalyx</v>
      </c>
      <c r="BK27" s="3" t="str">
        <v>Azadirachta indica</v>
      </c>
      <c r="BL27" s="3" t="str">
        <v>Balanites aegyptica</v>
      </c>
      <c r="BM27" s="3" t="str">
        <v>Bauhinia reticulata</v>
      </c>
      <c r="BN27" s="3" t="str">
        <v>Bauhinia rufescens</v>
      </c>
      <c r="BO27" s="3" t="str">
        <v>Berchemia discolor</v>
      </c>
      <c r="BP27" s="3" t="str">
        <v>Brachystegia spiciformis</v>
      </c>
      <c r="BQ27" s="3" t="str">
        <v>Caesalpinia bracteosa</v>
      </c>
      <c r="BR27" s="3" t="str">
        <v>Cajanus cajan</v>
      </c>
      <c r="BS27" s="3" t="str">
        <v>Calliandra calothyrsus</v>
      </c>
      <c r="BT27" s="3" t="str">
        <v>Calliandra houstoniana</v>
      </c>
      <c r="BU27" s="3" t="str">
        <v>Casuarina equisetifolia</v>
      </c>
      <c r="BV27" s="3" t="str">
        <v>Casuarina glauca</v>
      </c>
      <c r="BW27" s="3" t="str">
        <v>Catha edulis</v>
      </c>
      <c r="BX27" s="3" t="str">
        <v>Cedrela odorata</v>
      </c>
      <c r="BY27" s="3" t="str">
        <v>Cedrela serrata</v>
      </c>
      <c r="BZ27" s="3" t="str">
        <v>Centrosema pubescens</v>
      </c>
      <c r="CA27" s="3" t="str">
        <v>Chloroleucon eurycyclum</v>
      </c>
      <c r="CB27" s="3" t="str">
        <v>Chromolaena odorata</v>
      </c>
      <c r="CC27" s="3" t="str">
        <v>Cinnamomum cassia</v>
      </c>
      <c r="CD27" s="3" t="str">
        <v>Combretum apiculatum</v>
      </c>
      <c r="CE27" s="3" t="str">
        <v>Cordia africana</v>
      </c>
      <c r="CF27" s="3" t="str">
        <v>Cordia alliodora</v>
      </c>
      <c r="CG27" s="3" t="str">
        <v>Crotalaria agatiflora</v>
      </c>
      <c r="CH27" s="3" t="str">
        <v>Crotalaria grahamiana</v>
      </c>
      <c r="CI27" s="3" t="str">
        <v>Crotalaria juncea</v>
      </c>
      <c r="CJ27" s="3" t="str">
        <v>Crotalaria ochrolueca</v>
      </c>
      <c r="CK27" s="3" t="str">
        <v>Crotalaria sp.</v>
      </c>
      <c r="CL27" s="3" t="str">
        <v>Crotalaria trichotoma</v>
      </c>
      <c r="CM27" s="3" t="str">
        <v>Croton macrostachyus</v>
      </c>
      <c r="CN27" s="3" t="str">
        <v>Croton megalocarpus</v>
      </c>
      <c r="CO27" s="3" t="str">
        <v>Cupressus lusitanica</v>
      </c>
      <c r="CP27" s="3" t="str">
        <v>Cytisus proliferus</v>
      </c>
      <c r="CQ27" s="3" t="str">
        <v>Cytisus proliferus var. palmensis</v>
      </c>
      <c r="CR27" s="3" t="str">
        <v>Dactyladenia barteri</v>
      </c>
      <c r="CS27" s="3" t="str">
        <v>Dipteryx alata</v>
      </c>
      <c r="CT27" s="3" t="str">
        <v>Dodonaea Viscosa</v>
      </c>
      <c r="CU27" s="3" t="str">
        <v>Dombeya goetzenii</v>
      </c>
      <c r="CV27" s="3" t="str">
        <v>Dracaena steudneri</v>
      </c>
      <c r="CW27" s="3" t="str">
        <v>Ehretia abyssinica</v>
      </c>
      <c r="CX27" s="3" t="str">
        <v>Ehretia cymosa</v>
      </c>
      <c r="CY27" s="3" t="str">
        <v>Elaeis guineensis</v>
      </c>
      <c r="CZ27" s="3" t="str">
        <v>Entada abyssinica</v>
      </c>
      <c r="DA27" s="3" t="str">
        <v>Erythrina abyssinica</v>
      </c>
      <c r="DB27" s="3" t="str">
        <v>Erythrina poeppigiana</v>
      </c>
      <c r="DC27" s="3" t="str">
        <v>Eucalyptus alba</v>
      </c>
      <c r="DD27" s="3" t="str">
        <v>Eucalyptus camaldulensis</v>
      </c>
      <c r="DE27" s="3" t="str">
        <v>Eucalyptus deglupta</v>
      </c>
      <c r="DF27" s="3" t="str">
        <v>Eucalyptus globulus</v>
      </c>
      <c r="DG27" s="3" t="str">
        <v>Eucalyptus saligna</v>
      </c>
      <c r="DH27" s="3" t="str">
        <v>Eucalyptus urograndis</v>
      </c>
      <c r="DI27" s="3" t="str">
        <v>Euclea racemosa subsp. schimperi</v>
      </c>
      <c r="DJ27" s="3" t="str">
        <v>Ficus laurifolia</v>
      </c>
      <c r="DK27" s="3" t="str">
        <v>Ficus natalensis</v>
      </c>
      <c r="DL27" s="3" t="str">
        <v>Ficus polita</v>
      </c>
      <c r="DM27" s="3" t="str">
        <v>Ficus sur</v>
      </c>
      <c r="DN27" s="3" t="str">
        <v>Ficus thonningii</v>
      </c>
      <c r="DO27" s="3" t="str">
        <v>Ficus vallis-choudae</v>
      </c>
      <c r="DP27" s="3" t="str">
        <v>Ficus vasta</v>
      </c>
      <c r="DQ27" s="3" t="str">
        <v>Flemingia macrophylla</v>
      </c>
      <c r="DR27" s="3" t="str">
        <v>Flemingia sp.</v>
      </c>
      <c r="DS27" s="3" t="str">
        <v>Gliricidia maculata</v>
      </c>
      <c r="DT27" s="3" t="str">
        <v>Gliricidia sepium</v>
      </c>
      <c r="DU27" s="3" t="str">
        <v>Gliricidia sp.</v>
      </c>
      <c r="DV27" s="3" t="str">
        <v>Glycine wightii</v>
      </c>
      <c r="DW27" s="3" t="str">
        <v>Gmelina arborea</v>
      </c>
      <c r="DX27" s="3" t="str">
        <v>Grevillea robusta</v>
      </c>
      <c r="DY27" s="3" t="str">
        <v>Guiera senegalensis</v>
      </c>
      <c r="DZ27" s="3" t="str">
        <v>Harrisonia abyssinica</v>
      </c>
      <c r="EA27" s="3" t="str">
        <v>Hyptis suaveolens</v>
      </c>
      <c r="EB27" s="3" t="str">
        <v>Inga densiflora</v>
      </c>
      <c r="EC27" s="3" t="str">
        <v>Inga edulis</v>
      </c>
      <c r="ED27" s="3" t="str">
        <v>Inga laurina</v>
      </c>
      <c r="EE27" s="3" t="str">
        <v>Inga oerstediana</v>
      </c>
      <c r="EF27" s="3" t="str">
        <v>Inga sp.</v>
      </c>
      <c r="EG27" s="3" t="str">
        <v>Jatropha curcas</v>
      </c>
      <c r="EH27" s="3" t="str">
        <v>Juglans steyermarkii</v>
      </c>
      <c r="EI27" s="3" t="str">
        <v>Julbernardia globiflora</v>
      </c>
      <c r="EJ27" s="3" t="str">
        <v>Khaya senegalensis</v>
      </c>
      <c r="EK27" s="3" t="str">
        <v>Leucaena diversifolia</v>
      </c>
      <c r="EL27" s="3" t="str">
        <v>Leucaena leucocephala</v>
      </c>
      <c r="EM27" s="3" t="str">
        <v>Leucaena pallida</v>
      </c>
      <c r="EN27" s="3" t="str">
        <v>Leucaena trichandra</v>
      </c>
      <c r="EO27" s="3" t="str">
        <v>Lippia javanica</v>
      </c>
      <c r="EP27" s="3" t="str">
        <v>Maesopsis eminii</v>
      </c>
      <c r="EQ27" s="3" t="str">
        <v>Mangifera indica</v>
      </c>
      <c r="ER27" s="3" t="str">
        <v>Markhamia lutea</v>
      </c>
      <c r="ES27" s="3" t="str">
        <v>Melia azedarach</v>
      </c>
      <c r="ET27" s="3" t="str">
        <v>Melia volkensii</v>
      </c>
      <c r="EU27" s="3" t="str">
        <v>Milicia excelsa</v>
      </c>
      <c r="EV27" s="3" t="str">
        <v>Milletia ferruginea</v>
      </c>
      <c r="EW27" s="3" t="str">
        <v>Millettia ferruginea</v>
      </c>
      <c r="EX27" s="3" t="str">
        <v>Millettia thonningii</v>
      </c>
      <c r="EY27" s="3" t="str">
        <v>Mimosa caesalpiniifolia</v>
      </c>
      <c r="EZ27" s="3" t="str">
        <v>Mimosa tenuiflora</v>
      </c>
      <c r="FA27" s="3" t="str">
        <v>Moringa oleifera</v>
      </c>
      <c r="FB27" s="3" t="str">
        <v>Moringa stenopetala</v>
      </c>
      <c r="FC27" s="3" t="str">
        <v>Newbouldia laevis</v>
      </c>
      <c r="FD27" s="3" t="str">
        <v>Olea europaea</v>
      </c>
      <c r="FE27" s="3" t="str">
        <v>Olea welwitschii</v>
      </c>
      <c r="FF27" s="3" t="str">
        <v>Olea welwitshii</v>
      </c>
      <c r="FG27" s="3" t="str">
        <v>Opuntia ficus-indica</v>
      </c>
      <c r="FH27" s="3" t="str">
        <v>Palm</v>
      </c>
      <c r="FI27" s="3" t="str">
        <v>Parkia biglobosa</v>
      </c>
      <c r="FJ27" s="3" t="str">
        <v>Paulownia fortunei</v>
      </c>
      <c r="FK27" s="3" t="str">
        <v>Pavetta ternifolia</v>
      </c>
      <c r="FL27" s="3" t="str">
        <v>Peltophorum dubium</v>
      </c>
      <c r="FM27" s="3" t="str">
        <v>Persea americana</v>
      </c>
      <c r="FN27" s="3" t="str">
        <v>Phoenix reclinata</v>
      </c>
      <c r="FO27" s="3" t="str">
        <v>Pinus patula</v>
      </c>
      <c r="FP27" s="3" t="str">
        <v>Pithecellobium dulce</v>
      </c>
      <c r="FQ27" s="3" t="str">
        <v>Plukenetia conophora</v>
      </c>
      <c r="FR27" s="3" t="str">
        <v>Podocarpus falcatus</v>
      </c>
      <c r="FS27" s="3" t="str">
        <v>Polyscias fulva</v>
      </c>
      <c r="FT27" s="3" t="str">
        <v>Pouteria adolfi-friedericii</v>
      </c>
      <c r="FU27" s="3" t="str">
        <v>Prosopis africana</v>
      </c>
      <c r="FV27" s="3" t="str">
        <v>Prosopis juliflora</v>
      </c>
      <c r="FW27" s="3" t="str">
        <v>Prunus africana</v>
      </c>
      <c r="FX27" s="3" t="str">
        <v>Prunus persica</v>
      </c>
      <c r="FY27" s="3" t="str">
        <v>Pterocarpus erinaceus</v>
      </c>
      <c r="FZ27" s="3" t="str">
        <v>Pterocarpus lucens</v>
      </c>
      <c r="GA27" s="3" t="str">
        <v>Pterocarpus santalinoides</v>
      </c>
      <c r="GB27" s="3" t="str">
        <v>Pueraria phaseoloides</v>
      </c>
      <c r="GC27" s="3" t="str">
        <v>Quercus constaricensis</v>
      </c>
      <c r="GD27" s="3" t="str">
        <v>Quillaja saponaria</v>
      </c>
      <c r="GE27" s="3" t="str">
        <v>Ricinodendron heudelotii</v>
      </c>
      <c r="GF27" s="3" t="str">
        <v>Rosmarinus officinalis</v>
      </c>
      <c r="GG27" s="3" t="str">
        <v>Samanea saman</v>
      </c>
      <c r="GH27" s="3" t="str">
        <v>Schefflera abyssinica</v>
      </c>
      <c r="GI27" s="3" t="str">
        <v>Senna didymobotrya</v>
      </c>
      <c r="GJ27" s="3" t="str">
        <v>Senna occidentalis</v>
      </c>
      <c r="GK27" s="3" t="str">
        <v>Senna siamea</v>
      </c>
      <c r="GL27" s="3" t="str">
        <v>Senna sp.</v>
      </c>
      <c r="GM27" s="3" t="str">
        <v>Senna spectabilis</v>
      </c>
      <c r="GN27" s="3" t="str">
        <v>Sesbania aculeata</v>
      </c>
      <c r="GO27" s="3" t="str">
        <v>Sesbania bispinosa</v>
      </c>
      <c r="GP27" s="3" t="str">
        <v>Sesbania cannabina</v>
      </c>
      <c r="GQ27" s="3" t="str">
        <v>Sesbania cinerascens</v>
      </c>
      <c r="GR27" s="3" t="str">
        <v>Sesbania goetzei</v>
      </c>
      <c r="GS27" s="3" t="str">
        <v>Sesbania macrantha</v>
      </c>
      <c r="GT27" s="3" t="str">
        <v>Sesbania rostrata</v>
      </c>
      <c r="GU27" s="3" t="str">
        <v>Sesbania sesban</v>
      </c>
      <c r="GV27" s="3" t="str">
        <v>Sesbania sp.</v>
      </c>
      <c r="GW27" s="3" t="str">
        <v>Simarouba glauca</v>
      </c>
      <c r="GX27" s="3" t="str">
        <v>Solanum sp.</v>
      </c>
      <c r="GY27" s="3" t="str">
        <v>Spathodea campanulata</v>
      </c>
      <c r="GZ27" s="3" t="str">
        <v>Syzygium guineense</v>
      </c>
      <c r="HA27" s="3" t="str">
        <v>Tabebuia rosea</v>
      </c>
      <c r="HB27" s="3" t="str">
        <v>Tectona grandis</v>
      </c>
      <c r="HC27" s="3" t="str">
        <v>Tephrosia candida</v>
      </c>
      <c r="HD27" s="3" t="str">
        <v>Tephrosia diversifolia</v>
      </c>
      <c r="HE27" s="3" t="str">
        <v>Tephrosia sp.</v>
      </c>
      <c r="HF27" s="3" t="str">
        <v>Tephrosia vogelii</v>
      </c>
      <c r="HG27" s="3" t="str">
        <v>Terminalia amazonia</v>
      </c>
      <c r="HH27" s="3" t="str">
        <v>Terminalia brownii</v>
      </c>
      <c r="HI27" s="3" t="str">
        <v>Terminalia ivorensis</v>
      </c>
      <c r="HJ27" s="3" t="str">
        <v>Terminalia ivoresensis</v>
      </c>
      <c r="HK27" s="3" t="str">
        <v>Terminalia sericea</v>
      </c>
      <c r="HL27" s="3" t="str">
        <v>Terminalia superba</v>
      </c>
      <c r="HM27" s="3" t="str">
        <v>Theobroma cacao</v>
      </c>
      <c r="HN27" s="3" t="str">
        <v>Tithonia diversifolia</v>
      </c>
      <c r="HO27" s="3" t="str">
        <v>Toona ciliata</v>
      </c>
      <c r="HP27" s="3" t="str">
        <v>Uapaca kirkiana</v>
      </c>
      <c r="HQ27" s="3" t="str">
        <v>Unspecified Tree</v>
      </c>
      <c r="HR27" s="3" t="str">
        <v>Unspecified Tree (N-fixing)</v>
      </c>
      <c r="HS27" s="3" t="str">
        <v>Unspecified Tree (Non N-fixing)</v>
      </c>
      <c r="HT27" s="3" t="str">
        <v>Vachellia seyal</v>
      </c>
      <c r="HU27" s="3" t="str">
        <v>Vachellia xanthophloea</v>
      </c>
      <c r="HV27" s="3" t="str">
        <v>Vepris dainellii</v>
      </c>
      <c r="HW27" s="3" t="str">
        <v>Vitellaria paradoxa</v>
      </c>
      <c r="HX27" s="3" t="str">
        <v>Ziziphus mauritiana</v>
      </c>
      <c r="HY27" s="3" t="str">
        <v>Ziziphus spina-christi</v>
      </c>
    </row>
    <row r="28" spans="1:233" ht="14.5" x14ac:dyDescent="0.35">
      <c r="A28" t="s">
        <v>15324</v>
      </c>
      <c r="B28" s="3" t="s">
        <v>1892</v>
      </c>
      <c r="C28" s="3" t="s">
        <v>1891</v>
      </c>
      <c r="D28" s="3" t="s">
        <v>1894</v>
      </c>
      <c r="F28" s="3" t="s">
        <v>637</v>
      </c>
      <c r="G28" s="3" t="s">
        <v>637</v>
      </c>
      <c r="H28" s="3" t="s">
        <v>699</v>
      </c>
      <c r="I28" t="s">
        <v>699</v>
      </c>
      <c r="J28" t="s">
        <v>3655</v>
      </c>
      <c r="K28" t="s">
        <v>3723</v>
      </c>
      <c r="L28" t="s">
        <v>1081</v>
      </c>
      <c r="M28" t="s">
        <v>3677</v>
      </c>
      <c r="O28" s="3" t="str">
        <v>Adansonia digitata</v>
      </c>
      <c r="Q28" s="3" t="str" cm="1">
        <f t="array" ref="Q28:HY28">TRANSPOSE(_xlfn._xlws.SORT(_xlfn.UNIQUE(_xlfn._xlws.FILTER(trees[Tree.Latin.Name],ISNUMBER(SEARCH('Pasture-Fert'!D56,trees[Tree.Latin.Name])),"Not Found"))))</f>
        <v>Acacia albida</v>
      </c>
      <c r="R28" s="3" t="str">
        <v>Acacia albida Delile</v>
      </c>
      <c r="S28" s="3" t="str">
        <v>Acacia angustissima</v>
      </c>
      <c r="T28" s="3" t="str">
        <v>Acacia auriculiformis</v>
      </c>
      <c r="U28" s="3" t="str">
        <v>Acacia brevispica</v>
      </c>
      <c r="V28" s="3" t="str">
        <v>Acacia caerulescens</v>
      </c>
      <c r="W28" s="3" t="str">
        <v>Acacia crassicarpa</v>
      </c>
      <c r="X28" s="3" t="str">
        <v>Acacia cyanophylla</v>
      </c>
      <c r="Y28" s="3" t="str">
        <v>Acacia decurrens</v>
      </c>
      <c r="Z28" s="3" t="str">
        <v>Acacia ferruginea</v>
      </c>
      <c r="AA28" s="3" t="str">
        <v>Acacia holosericea</v>
      </c>
      <c r="AB28" s="3" t="str">
        <v>Acacia julifera</v>
      </c>
      <c r="AC28" s="3" t="str">
        <v>Acacia karroo</v>
      </c>
      <c r="AD28" s="3" t="str">
        <v>Acacia leptocarpa</v>
      </c>
      <c r="AE28" s="3" t="str">
        <v>Acacia mangium</v>
      </c>
      <c r="AF28" s="3" t="str">
        <v>Acacia mearnsii</v>
      </c>
      <c r="AG28" s="3" t="str">
        <v>Acacia nilotica</v>
      </c>
      <c r="AH28" s="3" t="str">
        <v>Acacia polyacantha</v>
      </c>
      <c r="AI28" s="3" t="str">
        <v>Acacia saligna</v>
      </c>
      <c r="AJ28" s="3" t="str">
        <v>Acacia senegal</v>
      </c>
      <c r="AK28" s="3" t="str">
        <v>Acacia sieberiana</v>
      </c>
      <c r="AL28" s="3" t="str">
        <v>Acacia tortilis</v>
      </c>
      <c r="AM28" s="3" t="str">
        <v>Acacia toxicaria</v>
      </c>
      <c r="AN28" s="3" t="str">
        <v>Acacia tumida</v>
      </c>
      <c r="AO28" s="3" t="str">
        <v>Acrocarpus fraxinifolius</v>
      </c>
      <c r="AP28" s="3" t="str">
        <v>Acrocomia aculeata</v>
      </c>
      <c r="AQ28" s="3" t="str">
        <v>Adansonia digitata</v>
      </c>
      <c r="AR28" s="3" t="str">
        <v>Aeschynomene histrix</v>
      </c>
      <c r="AS28" s="3" t="str">
        <v>Afzelia africana</v>
      </c>
      <c r="AT28" s="3" t="str">
        <v>Albizia chinensis</v>
      </c>
      <c r="AU28" s="3" t="str">
        <v>Albizia coriaria</v>
      </c>
      <c r="AV28" s="3" t="str">
        <v>Albizia falcataria</v>
      </c>
      <c r="AW28" s="3" t="str">
        <v>Albizia gummifera</v>
      </c>
      <c r="AX28" s="3" t="str">
        <v>Albizia harveyi</v>
      </c>
      <c r="AY28" s="3" t="str">
        <v>Albizia lebbeck</v>
      </c>
      <c r="AZ28" s="3" t="str">
        <v>Albizia versicolor</v>
      </c>
      <c r="BA28" s="3" t="str">
        <v>Albizia zygia</v>
      </c>
      <c r="BB28" s="3" t="str">
        <v>Alchornea cordifolia</v>
      </c>
      <c r="BC28" s="3" t="str">
        <v>Allanblackia floribunda</v>
      </c>
      <c r="BD28" s="3" t="str">
        <v>Alnus acuminata</v>
      </c>
      <c r="BE28" s="3" t="str">
        <v>Antiaris toxicaria</v>
      </c>
      <c r="BF28" s="3" t="str">
        <v>Argyrolobium uniflorum</v>
      </c>
      <c r="BG28" s="3" t="str">
        <v>Artocarpus altilis</v>
      </c>
      <c r="BH28" s="3" t="str">
        <v>Artocarpus heterophyllus</v>
      </c>
      <c r="BI28" s="3" t="str">
        <v>Atriplex nummularia</v>
      </c>
      <c r="BJ28" s="3" t="str">
        <v>Auxemma oncocalyx</v>
      </c>
      <c r="BK28" s="3" t="str">
        <v>Azadirachta indica</v>
      </c>
      <c r="BL28" s="3" t="str">
        <v>Balanites aegyptica</v>
      </c>
      <c r="BM28" s="3" t="str">
        <v>Bauhinia reticulata</v>
      </c>
      <c r="BN28" s="3" t="str">
        <v>Bauhinia rufescens</v>
      </c>
      <c r="BO28" s="3" t="str">
        <v>Berchemia discolor</v>
      </c>
      <c r="BP28" s="3" t="str">
        <v>Brachystegia spiciformis</v>
      </c>
      <c r="BQ28" s="3" t="str">
        <v>Caesalpinia bracteosa</v>
      </c>
      <c r="BR28" s="3" t="str">
        <v>Cajanus cajan</v>
      </c>
      <c r="BS28" s="3" t="str">
        <v>Calliandra calothyrsus</v>
      </c>
      <c r="BT28" s="3" t="str">
        <v>Calliandra houstoniana</v>
      </c>
      <c r="BU28" s="3" t="str">
        <v>Casuarina equisetifolia</v>
      </c>
      <c r="BV28" s="3" t="str">
        <v>Casuarina glauca</v>
      </c>
      <c r="BW28" s="3" t="str">
        <v>Catha edulis</v>
      </c>
      <c r="BX28" s="3" t="str">
        <v>Cedrela odorata</v>
      </c>
      <c r="BY28" s="3" t="str">
        <v>Cedrela serrata</v>
      </c>
      <c r="BZ28" s="3" t="str">
        <v>Centrosema pubescens</v>
      </c>
      <c r="CA28" s="3" t="str">
        <v>Chloroleucon eurycyclum</v>
      </c>
      <c r="CB28" s="3" t="str">
        <v>Chromolaena odorata</v>
      </c>
      <c r="CC28" s="3" t="str">
        <v>Cinnamomum cassia</v>
      </c>
      <c r="CD28" s="3" t="str">
        <v>Combretum apiculatum</v>
      </c>
      <c r="CE28" s="3" t="str">
        <v>Cordia africana</v>
      </c>
      <c r="CF28" s="3" t="str">
        <v>Cordia alliodora</v>
      </c>
      <c r="CG28" s="3" t="str">
        <v>Crotalaria agatiflora</v>
      </c>
      <c r="CH28" s="3" t="str">
        <v>Crotalaria grahamiana</v>
      </c>
      <c r="CI28" s="3" t="str">
        <v>Crotalaria juncea</v>
      </c>
      <c r="CJ28" s="3" t="str">
        <v>Crotalaria ochrolueca</v>
      </c>
      <c r="CK28" s="3" t="str">
        <v>Crotalaria sp.</v>
      </c>
      <c r="CL28" s="3" t="str">
        <v>Crotalaria trichotoma</v>
      </c>
      <c r="CM28" s="3" t="str">
        <v>Croton macrostachyus</v>
      </c>
      <c r="CN28" s="3" t="str">
        <v>Croton megalocarpus</v>
      </c>
      <c r="CO28" s="3" t="str">
        <v>Cupressus lusitanica</v>
      </c>
      <c r="CP28" s="3" t="str">
        <v>Cytisus proliferus</v>
      </c>
      <c r="CQ28" s="3" t="str">
        <v>Cytisus proliferus var. palmensis</v>
      </c>
      <c r="CR28" s="3" t="str">
        <v>Dactyladenia barteri</v>
      </c>
      <c r="CS28" s="3" t="str">
        <v>Dipteryx alata</v>
      </c>
      <c r="CT28" s="3" t="str">
        <v>Dodonaea Viscosa</v>
      </c>
      <c r="CU28" s="3" t="str">
        <v>Dombeya goetzenii</v>
      </c>
      <c r="CV28" s="3" t="str">
        <v>Dracaena steudneri</v>
      </c>
      <c r="CW28" s="3" t="str">
        <v>Ehretia abyssinica</v>
      </c>
      <c r="CX28" s="3" t="str">
        <v>Ehretia cymosa</v>
      </c>
      <c r="CY28" s="3" t="str">
        <v>Elaeis guineensis</v>
      </c>
      <c r="CZ28" s="3" t="str">
        <v>Entada abyssinica</v>
      </c>
      <c r="DA28" s="3" t="str">
        <v>Erythrina abyssinica</v>
      </c>
      <c r="DB28" s="3" t="str">
        <v>Erythrina poeppigiana</v>
      </c>
      <c r="DC28" s="3" t="str">
        <v>Eucalyptus alba</v>
      </c>
      <c r="DD28" s="3" t="str">
        <v>Eucalyptus camaldulensis</v>
      </c>
      <c r="DE28" s="3" t="str">
        <v>Eucalyptus deglupta</v>
      </c>
      <c r="DF28" s="3" t="str">
        <v>Eucalyptus globulus</v>
      </c>
      <c r="DG28" s="3" t="str">
        <v>Eucalyptus saligna</v>
      </c>
      <c r="DH28" s="3" t="str">
        <v>Eucalyptus urograndis</v>
      </c>
      <c r="DI28" s="3" t="str">
        <v>Euclea racemosa subsp. schimperi</v>
      </c>
      <c r="DJ28" s="3" t="str">
        <v>Ficus laurifolia</v>
      </c>
      <c r="DK28" s="3" t="str">
        <v>Ficus natalensis</v>
      </c>
      <c r="DL28" s="3" t="str">
        <v>Ficus polita</v>
      </c>
      <c r="DM28" s="3" t="str">
        <v>Ficus sur</v>
      </c>
      <c r="DN28" s="3" t="str">
        <v>Ficus thonningii</v>
      </c>
      <c r="DO28" s="3" t="str">
        <v>Ficus vallis-choudae</v>
      </c>
      <c r="DP28" s="3" t="str">
        <v>Ficus vasta</v>
      </c>
      <c r="DQ28" s="3" t="str">
        <v>Flemingia macrophylla</v>
      </c>
      <c r="DR28" s="3" t="str">
        <v>Flemingia sp.</v>
      </c>
      <c r="DS28" s="3" t="str">
        <v>Gliricidia maculata</v>
      </c>
      <c r="DT28" s="3" t="str">
        <v>Gliricidia sepium</v>
      </c>
      <c r="DU28" s="3" t="str">
        <v>Gliricidia sp.</v>
      </c>
      <c r="DV28" s="3" t="str">
        <v>Glycine wightii</v>
      </c>
      <c r="DW28" s="3" t="str">
        <v>Gmelina arborea</v>
      </c>
      <c r="DX28" s="3" t="str">
        <v>Grevillea robusta</v>
      </c>
      <c r="DY28" s="3" t="str">
        <v>Guiera senegalensis</v>
      </c>
      <c r="DZ28" s="3" t="str">
        <v>Harrisonia abyssinica</v>
      </c>
      <c r="EA28" s="3" t="str">
        <v>Hyptis suaveolens</v>
      </c>
      <c r="EB28" s="3" t="str">
        <v>Inga densiflora</v>
      </c>
      <c r="EC28" s="3" t="str">
        <v>Inga edulis</v>
      </c>
      <c r="ED28" s="3" t="str">
        <v>Inga laurina</v>
      </c>
      <c r="EE28" s="3" t="str">
        <v>Inga oerstediana</v>
      </c>
      <c r="EF28" s="3" t="str">
        <v>Inga sp.</v>
      </c>
      <c r="EG28" s="3" t="str">
        <v>Jatropha curcas</v>
      </c>
      <c r="EH28" s="3" t="str">
        <v>Juglans steyermarkii</v>
      </c>
      <c r="EI28" s="3" t="str">
        <v>Julbernardia globiflora</v>
      </c>
      <c r="EJ28" s="3" t="str">
        <v>Khaya senegalensis</v>
      </c>
      <c r="EK28" s="3" t="str">
        <v>Leucaena diversifolia</v>
      </c>
      <c r="EL28" s="3" t="str">
        <v>Leucaena leucocephala</v>
      </c>
      <c r="EM28" s="3" t="str">
        <v>Leucaena pallida</v>
      </c>
      <c r="EN28" s="3" t="str">
        <v>Leucaena trichandra</v>
      </c>
      <c r="EO28" s="3" t="str">
        <v>Lippia javanica</v>
      </c>
      <c r="EP28" s="3" t="str">
        <v>Maesopsis eminii</v>
      </c>
      <c r="EQ28" s="3" t="str">
        <v>Mangifera indica</v>
      </c>
      <c r="ER28" s="3" t="str">
        <v>Markhamia lutea</v>
      </c>
      <c r="ES28" s="3" t="str">
        <v>Melia azedarach</v>
      </c>
      <c r="ET28" s="3" t="str">
        <v>Melia volkensii</v>
      </c>
      <c r="EU28" s="3" t="str">
        <v>Milicia excelsa</v>
      </c>
      <c r="EV28" s="3" t="str">
        <v>Milletia ferruginea</v>
      </c>
      <c r="EW28" s="3" t="str">
        <v>Millettia ferruginea</v>
      </c>
      <c r="EX28" s="3" t="str">
        <v>Millettia thonningii</v>
      </c>
      <c r="EY28" s="3" t="str">
        <v>Mimosa caesalpiniifolia</v>
      </c>
      <c r="EZ28" s="3" t="str">
        <v>Mimosa tenuiflora</v>
      </c>
      <c r="FA28" s="3" t="str">
        <v>Moringa oleifera</v>
      </c>
      <c r="FB28" s="3" t="str">
        <v>Moringa stenopetala</v>
      </c>
      <c r="FC28" s="3" t="str">
        <v>Newbouldia laevis</v>
      </c>
      <c r="FD28" s="3" t="str">
        <v>Olea europaea</v>
      </c>
      <c r="FE28" s="3" t="str">
        <v>Olea welwitschii</v>
      </c>
      <c r="FF28" s="3" t="str">
        <v>Olea welwitshii</v>
      </c>
      <c r="FG28" s="3" t="str">
        <v>Opuntia ficus-indica</v>
      </c>
      <c r="FH28" s="3" t="str">
        <v>Palm</v>
      </c>
      <c r="FI28" s="3" t="str">
        <v>Parkia biglobosa</v>
      </c>
      <c r="FJ28" s="3" t="str">
        <v>Paulownia fortunei</v>
      </c>
      <c r="FK28" s="3" t="str">
        <v>Pavetta ternifolia</v>
      </c>
      <c r="FL28" s="3" t="str">
        <v>Peltophorum dubium</v>
      </c>
      <c r="FM28" s="3" t="str">
        <v>Persea americana</v>
      </c>
      <c r="FN28" s="3" t="str">
        <v>Phoenix reclinata</v>
      </c>
      <c r="FO28" s="3" t="str">
        <v>Pinus patula</v>
      </c>
      <c r="FP28" s="3" t="str">
        <v>Pithecellobium dulce</v>
      </c>
      <c r="FQ28" s="3" t="str">
        <v>Plukenetia conophora</v>
      </c>
      <c r="FR28" s="3" t="str">
        <v>Podocarpus falcatus</v>
      </c>
      <c r="FS28" s="3" t="str">
        <v>Polyscias fulva</v>
      </c>
      <c r="FT28" s="3" t="str">
        <v>Pouteria adolfi-friedericii</v>
      </c>
      <c r="FU28" s="3" t="str">
        <v>Prosopis africana</v>
      </c>
      <c r="FV28" s="3" t="str">
        <v>Prosopis juliflora</v>
      </c>
      <c r="FW28" s="3" t="str">
        <v>Prunus africana</v>
      </c>
      <c r="FX28" s="3" t="str">
        <v>Prunus persica</v>
      </c>
      <c r="FY28" s="3" t="str">
        <v>Pterocarpus erinaceus</v>
      </c>
      <c r="FZ28" s="3" t="str">
        <v>Pterocarpus lucens</v>
      </c>
      <c r="GA28" s="3" t="str">
        <v>Pterocarpus santalinoides</v>
      </c>
      <c r="GB28" s="3" t="str">
        <v>Pueraria phaseoloides</v>
      </c>
      <c r="GC28" s="3" t="str">
        <v>Quercus constaricensis</v>
      </c>
      <c r="GD28" s="3" t="str">
        <v>Quillaja saponaria</v>
      </c>
      <c r="GE28" s="3" t="str">
        <v>Ricinodendron heudelotii</v>
      </c>
      <c r="GF28" s="3" t="str">
        <v>Rosmarinus officinalis</v>
      </c>
      <c r="GG28" s="3" t="str">
        <v>Samanea saman</v>
      </c>
      <c r="GH28" s="3" t="str">
        <v>Schefflera abyssinica</v>
      </c>
      <c r="GI28" s="3" t="str">
        <v>Senna didymobotrya</v>
      </c>
      <c r="GJ28" s="3" t="str">
        <v>Senna occidentalis</v>
      </c>
      <c r="GK28" s="3" t="str">
        <v>Senna siamea</v>
      </c>
      <c r="GL28" s="3" t="str">
        <v>Senna sp.</v>
      </c>
      <c r="GM28" s="3" t="str">
        <v>Senna spectabilis</v>
      </c>
      <c r="GN28" s="3" t="str">
        <v>Sesbania aculeata</v>
      </c>
      <c r="GO28" s="3" t="str">
        <v>Sesbania bispinosa</v>
      </c>
      <c r="GP28" s="3" t="str">
        <v>Sesbania cannabina</v>
      </c>
      <c r="GQ28" s="3" t="str">
        <v>Sesbania cinerascens</v>
      </c>
      <c r="GR28" s="3" t="str">
        <v>Sesbania goetzei</v>
      </c>
      <c r="GS28" s="3" t="str">
        <v>Sesbania macrantha</v>
      </c>
      <c r="GT28" s="3" t="str">
        <v>Sesbania rostrata</v>
      </c>
      <c r="GU28" s="3" t="str">
        <v>Sesbania sesban</v>
      </c>
      <c r="GV28" s="3" t="str">
        <v>Sesbania sp.</v>
      </c>
      <c r="GW28" s="3" t="str">
        <v>Simarouba glauca</v>
      </c>
      <c r="GX28" s="3" t="str">
        <v>Solanum sp.</v>
      </c>
      <c r="GY28" s="3" t="str">
        <v>Spathodea campanulata</v>
      </c>
      <c r="GZ28" s="3" t="str">
        <v>Syzygium guineense</v>
      </c>
      <c r="HA28" s="3" t="str">
        <v>Tabebuia rosea</v>
      </c>
      <c r="HB28" s="3" t="str">
        <v>Tectona grandis</v>
      </c>
      <c r="HC28" s="3" t="str">
        <v>Tephrosia candida</v>
      </c>
      <c r="HD28" s="3" t="str">
        <v>Tephrosia diversifolia</v>
      </c>
      <c r="HE28" s="3" t="str">
        <v>Tephrosia sp.</v>
      </c>
      <c r="HF28" s="3" t="str">
        <v>Tephrosia vogelii</v>
      </c>
      <c r="HG28" s="3" t="str">
        <v>Terminalia amazonia</v>
      </c>
      <c r="HH28" s="3" t="str">
        <v>Terminalia brownii</v>
      </c>
      <c r="HI28" s="3" t="str">
        <v>Terminalia ivorensis</v>
      </c>
      <c r="HJ28" s="3" t="str">
        <v>Terminalia ivoresensis</v>
      </c>
      <c r="HK28" s="3" t="str">
        <v>Terminalia sericea</v>
      </c>
      <c r="HL28" s="3" t="str">
        <v>Terminalia superba</v>
      </c>
      <c r="HM28" s="3" t="str">
        <v>Theobroma cacao</v>
      </c>
      <c r="HN28" s="3" t="str">
        <v>Tithonia diversifolia</v>
      </c>
      <c r="HO28" s="3" t="str">
        <v>Toona ciliata</v>
      </c>
      <c r="HP28" s="3" t="str">
        <v>Uapaca kirkiana</v>
      </c>
      <c r="HQ28" s="3" t="str">
        <v>Unspecified Tree</v>
      </c>
      <c r="HR28" s="3" t="str">
        <v>Unspecified Tree (N-fixing)</v>
      </c>
      <c r="HS28" s="3" t="str">
        <v>Unspecified Tree (Non N-fixing)</v>
      </c>
      <c r="HT28" s="3" t="str">
        <v>Vachellia seyal</v>
      </c>
      <c r="HU28" s="3" t="str">
        <v>Vachellia xanthophloea</v>
      </c>
      <c r="HV28" s="3" t="str">
        <v>Vepris dainellii</v>
      </c>
      <c r="HW28" s="3" t="str">
        <v>Vitellaria paradoxa</v>
      </c>
      <c r="HX28" s="3" t="str">
        <v>Ziziphus mauritiana</v>
      </c>
      <c r="HY28" s="3" t="str">
        <v>Ziziphus spina-christi</v>
      </c>
    </row>
    <row r="29" spans="1:233" ht="14.5" x14ac:dyDescent="0.35">
      <c r="A29" t="s">
        <v>15325</v>
      </c>
      <c r="B29" s="3" t="s">
        <v>1525</v>
      </c>
      <c r="C29" s="3" t="s">
        <v>637</v>
      </c>
      <c r="D29" s="3" t="s">
        <v>1897</v>
      </c>
      <c r="F29" s="3" t="s">
        <v>637</v>
      </c>
      <c r="G29" s="3" t="s">
        <v>1895</v>
      </c>
      <c r="H29" s="3" t="s">
        <v>689</v>
      </c>
      <c r="I29" t="s">
        <v>689</v>
      </c>
      <c r="J29" t="s">
        <v>3669</v>
      </c>
      <c r="K29" t="s">
        <v>3724</v>
      </c>
      <c r="L29" t="s">
        <v>3727</v>
      </c>
      <c r="M29" t="s">
        <v>3687</v>
      </c>
      <c r="O29" s="3" t="str">
        <v>Aeschynomene histrix</v>
      </c>
      <c r="Q29" s="3" t="str" cm="1">
        <f t="array" ref="Q29:HY29">TRANSPOSE(_xlfn._xlws.SORT(_xlfn.UNIQUE(_xlfn._xlws.FILTER(trees[Tree.Latin.Name],ISNUMBER(SEARCH('Pasture-Fert'!D57,trees[Tree.Latin.Name])),"Not Found"))))</f>
        <v>Acacia albida</v>
      </c>
      <c r="R29" s="3" t="str">
        <v>Acacia albida Delile</v>
      </c>
      <c r="S29" s="3" t="str">
        <v>Acacia angustissima</v>
      </c>
      <c r="T29" s="3" t="str">
        <v>Acacia auriculiformis</v>
      </c>
      <c r="U29" s="3" t="str">
        <v>Acacia brevispica</v>
      </c>
      <c r="V29" s="3" t="str">
        <v>Acacia caerulescens</v>
      </c>
      <c r="W29" s="3" t="str">
        <v>Acacia crassicarpa</v>
      </c>
      <c r="X29" s="3" t="str">
        <v>Acacia cyanophylla</v>
      </c>
      <c r="Y29" s="3" t="str">
        <v>Acacia decurrens</v>
      </c>
      <c r="Z29" s="3" t="str">
        <v>Acacia ferruginea</v>
      </c>
      <c r="AA29" s="3" t="str">
        <v>Acacia holosericea</v>
      </c>
      <c r="AB29" s="3" t="str">
        <v>Acacia julifera</v>
      </c>
      <c r="AC29" s="3" t="str">
        <v>Acacia karroo</v>
      </c>
      <c r="AD29" s="3" t="str">
        <v>Acacia leptocarpa</v>
      </c>
      <c r="AE29" s="3" t="str">
        <v>Acacia mangium</v>
      </c>
      <c r="AF29" s="3" t="str">
        <v>Acacia mearnsii</v>
      </c>
      <c r="AG29" s="3" t="str">
        <v>Acacia nilotica</v>
      </c>
      <c r="AH29" s="3" t="str">
        <v>Acacia polyacantha</v>
      </c>
      <c r="AI29" s="3" t="str">
        <v>Acacia saligna</v>
      </c>
      <c r="AJ29" s="3" t="str">
        <v>Acacia senegal</v>
      </c>
      <c r="AK29" s="3" t="str">
        <v>Acacia sieberiana</v>
      </c>
      <c r="AL29" s="3" t="str">
        <v>Acacia tortilis</v>
      </c>
      <c r="AM29" s="3" t="str">
        <v>Acacia toxicaria</v>
      </c>
      <c r="AN29" s="3" t="str">
        <v>Acacia tumida</v>
      </c>
      <c r="AO29" s="3" t="str">
        <v>Acrocarpus fraxinifolius</v>
      </c>
      <c r="AP29" s="3" t="str">
        <v>Acrocomia aculeata</v>
      </c>
      <c r="AQ29" s="3" t="str">
        <v>Adansonia digitata</v>
      </c>
      <c r="AR29" s="3" t="str">
        <v>Aeschynomene histrix</v>
      </c>
      <c r="AS29" s="3" t="str">
        <v>Afzelia africana</v>
      </c>
      <c r="AT29" s="3" t="str">
        <v>Albizia chinensis</v>
      </c>
      <c r="AU29" s="3" t="str">
        <v>Albizia coriaria</v>
      </c>
      <c r="AV29" s="3" t="str">
        <v>Albizia falcataria</v>
      </c>
      <c r="AW29" s="3" t="str">
        <v>Albizia gummifera</v>
      </c>
      <c r="AX29" s="3" t="str">
        <v>Albizia harveyi</v>
      </c>
      <c r="AY29" s="3" t="str">
        <v>Albizia lebbeck</v>
      </c>
      <c r="AZ29" s="3" t="str">
        <v>Albizia versicolor</v>
      </c>
      <c r="BA29" s="3" t="str">
        <v>Albizia zygia</v>
      </c>
      <c r="BB29" s="3" t="str">
        <v>Alchornea cordifolia</v>
      </c>
      <c r="BC29" s="3" t="str">
        <v>Allanblackia floribunda</v>
      </c>
      <c r="BD29" s="3" t="str">
        <v>Alnus acuminata</v>
      </c>
      <c r="BE29" s="3" t="str">
        <v>Antiaris toxicaria</v>
      </c>
      <c r="BF29" s="3" t="str">
        <v>Argyrolobium uniflorum</v>
      </c>
      <c r="BG29" s="3" t="str">
        <v>Artocarpus altilis</v>
      </c>
      <c r="BH29" s="3" t="str">
        <v>Artocarpus heterophyllus</v>
      </c>
      <c r="BI29" s="3" t="str">
        <v>Atriplex nummularia</v>
      </c>
      <c r="BJ29" s="3" t="str">
        <v>Auxemma oncocalyx</v>
      </c>
      <c r="BK29" s="3" t="str">
        <v>Azadirachta indica</v>
      </c>
      <c r="BL29" s="3" t="str">
        <v>Balanites aegyptica</v>
      </c>
      <c r="BM29" s="3" t="str">
        <v>Bauhinia reticulata</v>
      </c>
      <c r="BN29" s="3" t="str">
        <v>Bauhinia rufescens</v>
      </c>
      <c r="BO29" s="3" t="str">
        <v>Berchemia discolor</v>
      </c>
      <c r="BP29" s="3" t="str">
        <v>Brachystegia spiciformis</v>
      </c>
      <c r="BQ29" s="3" t="str">
        <v>Caesalpinia bracteosa</v>
      </c>
      <c r="BR29" s="3" t="str">
        <v>Cajanus cajan</v>
      </c>
      <c r="BS29" s="3" t="str">
        <v>Calliandra calothyrsus</v>
      </c>
      <c r="BT29" s="3" t="str">
        <v>Calliandra houstoniana</v>
      </c>
      <c r="BU29" s="3" t="str">
        <v>Casuarina equisetifolia</v>
      </c>
      <c r="BV29" s="3" t="str">
        <v>Casuarina glauca</v>
      </c>
      <c r="BW29" s="3" t="str">
        <v>Catha edulis</v>
      </c>
      <c r="BX29" s="3" t="str">
        <v>Cedrela odorata</v>
      </c>
      <c r="BY29" s="3" t="str">
        <v>Cedrela serrata</v>
      </c>
      <c r="BZ29" s="3" t="str">
        <v>Centrosema pubescens</v>
      </c>
      <c r="CA29" s="3" t="str">
        <v>Chloroleucon eurycyclum</v>
      </c>
      <c r="CB29" s="3" t="str">
        <v>Chromolaena odorata</v>
      </c>
      <c r="CC29" s="3" t="str">
        <v>Cinnamomum cassia</v>
      </c>
      <c r="CD29" s="3" t="str">
        <v>Combretum apiculatum</v>
      </c>
      <c r="CE29" s="3" t="str">
        <v>Cordia africana</v>
      </c>
      <c r="CF29" s="3" t="str">
        <v>Cordia alliodora</v>
      </c>
      <c r="CG29" s="3" t="str">
        <v>Crotalaria agatiflora</v>
      </c>
      <c r="CH29" s="3" t="str">
        <v>Crotalaria grahamiana</v>
      </c>
      <c r="CI29" s="3" t="str">
        <v>Crotalaria juncea</v>
      </c>
      <c r="CJ29" s="3" t="str">
        <v>Crotalaria ochrolueca</v>
      </c>
      <c r="CK29" s="3" t="str">
        <v>Crotalaria sp.</v>
      </c>
      <c r="CL29" s="3" t="str">
        <v>Crotalaria trichotoma</v>
      </c>
      <c r="CM29" s="3" t="str">
        <v>Croton macrostachyus</v>
      </c>
      <c r="CN29" s="3" t="str">
        <v>Croton megalocarpus</v>
      </c>
      <c r="CO29" s="3" t="str">
        <v>Cupressus lusitanica</v>
      </c>
      <c r="CP29" s="3" t="str">
        <v>Cytisus proliferus</v>
      </c>
      <c r="CQ29" s="3" t="str">
        <v>Cytisus proliferus var. palmensis</v>
      </c>
      <c r="CR29" s="3" t="str">
        <v>Dactyladenia barteri</v>
      </c>
      <c r="CS29" s="3" t="str">
        <v>Dipteryx alata</v>
      </c>
      <c r="CT29" s="3" t="str">
        <v>Dodonaea Viscosa</v>
      </c>
      <c r="CU29" s="3" t="str">
        <v>Dombeya goetzenii</v>
      </c>
      <c r="CV29" s="3" t="str">
        <v>Dracaena steudneri</v>
      </c>
      <c r="CW29" s="3" t="str">
        <v>Ehretia abyssinica</v>
      </c>
      <c r="CX29" s="3" t="str">
        <v>Ehretia cymosa</v>
      </c>
      <c r="CY29" s="3" t="str">
        <v>Elaeis guineensis</v>
      </c>
      <c r="CZ29" s="3" t="str">
        <v>Entada abyssinica</v>
      </c>
      <c r="DA29" s="3" t="str">
        <v>Erythrina abyssinica</v>
      </c>
      <c r="DB29" s="3" t="str">
        <v>Erythrina poeppigiana</v>
      </c>
      <c r="DC29" s="3" t="str">
        <v>Eucalyptus alba</v>
      </c>
      <c r="DD29" s="3" t="str">
        <v>Eucalyptus camaldulensis</v>
      </c>
      <c r="DE29" s="3" t="str">
        <v>Eucalyptus deglupta</v>
      </c>
      <c r="DF29" s="3" t="str">
        <v>Eucalyptus globulus</v>
      </c>
      <c r="DG29" s="3" t="str">
        <v>Eucalyptus saligna</v>
      </c>
      <c r="DH29" s="3" t="str">
        <v>Eucalyptus urograndis</v>
      </c>
      <c r="DI29" s="3" t="str">
        <v>Euclea racemosa subsp. schimperi</v>
      </c>
      <c r="DJ29" s="3" t="str">
        <v>Ficus laurifolia</v>
      </c>
      <c r="DK29" s="3" t="str">
        <v>Ficus natalensis</v>
      </c>
      <c r="DL29" s="3" t="str">
        <v>Ficus polita</v>
      </c>
      <c r="DM29" s="3" t="str">
        <v>Ficus sur</v>
      </c>
      <c r="DN29" s="3" t="str">
        <v>Ficus thonningii</v>
      </c>
      <c r="DO29" s="3" t="str">
        <v>Ficus vallis-choudae</v>
      </c>
      <c r="DP29" s="3" t="str">
        <v>Ficus vasta</v>
      </c>
      <c r="DQ29" s="3" t="str">
        <v>Flemingia macrophylla</v>
      </c>
      <c r="DR29" s="3" t="str">
        <v>Flemingia sp.</v>
      </c>
      <c r="DS29" s="3" t="str">
        <v>Gliricidia maculata</v>
      </c>
      <c r="DT29" s="3" t="str">
        <v>Gliricidia sepium</v>
      </c>
      <c r="DU29" s="3" t="str">
        <v>Gliricidia sp.</v>
      </c>
      <c r="DV29" s="3" t="str">
        <v>Glycine wightii</v>
      </c>
      <c r="DW29" s="3" t="str">
        <v>Gmelina arborea</v>
      </c>
      <c r="DX29" s="3" t="str">
        <v>Grevillea robusta</v>
      </c>
      <c r="DY29" s="3" t="str">
        <v>Guiera senegalensis</v>
      </c>
      <c r="DZ29" s="3" t="str">
        <v>Harrisonia abyssinica</v>
      </c>
      <c r="EA29" s="3" t="str">
        <v>Hyptis suaveolens</v>
      </c>
      <c r="EB29" s="3" t="str">
        <v>Inga densiflora</v>
      </c>
      <c r="EC29" s="3" t="str">
        <v>Inga edulis</v>
      </c>
      <c r="ED29" s="3" t="str">
        <v>Inga laurina</v>
      </c>
      <c r="EE29" s="3" t="str">
        <v>Inga oerstediana</v>
      </c>
      <c r="EF29" s="3" t="str">
        <v>Inga sp.</v>
      </c>
      <c r="EG29" s="3" t="str">
        <v>Jatropha curcas</v>
      </c>
      <c r="EH29" s="3" t="str">
        <v>Juglans steyermarkii</v>
      </c>
      <c r="EI29" s="3" t="str">
        <v>Julbernardia globiflora</v>
      </c>
      <c r="EJ29" s="3" t="str">
        <v>Khaya senegalensis</v>
      </c>
      <c r="EK29" s="3" t="str">
        <v>Leucaena diversifolia</v>
      </c>
      <c r="EL29" s="3" t="str">
        <v>Leucaena leucocephala</v>
      </c>
      <c r="EM29" s="3" t="str">
        <v>Leucaena pallida</v>
      </c>
      <c r="EN29" s="3" t="str">
        <v>Leucaena trichandra</v>
      </c>
      <c r="EO29" s="3" t="str">
        <v>Lippia javanica</v>
      </c>
      <c r="EP29" s="3" t="str">
        <v>Maesopsis eminii</v>
      </c>
      <c r="EQ29" s="3" t="str">
        <v>Mangifera indica</v>
      </c>
      <c r="ER29" s="3" t="str">
        <v>Markhamia lutea</v>
      </c>
      <c r="ES29" s="3" t="str">
        <v>Melia azedarach</v>
      </c>
      <c r="ET29" s="3" t="str">
        <v>Melia volkensii</v>
      </c>
      <c r="EU29" s="3" t="str">
        <v>Milicia excelsa</v>
      </c>
      <c r="EV29" s="3" t="str">
        <v>Milletia ferruginea</v>
      </c>
      <c r="EW29" s="3" t="str">
        <v>Millettia ferruginea</v>
      </c>
      <c r="EX29" s="3" t="str">
        <v>Millettia thonningii</v>
      </c>
      <c r="EY29" s="3" t="str">
        <v>Mimosa caesalpiniifolia</v>
      </c>
      <c r="EZ29" s="3" t="str">
        <v>Mimosa tenuiflora</v>
      </c>
      <c r="FA29" s="3" t="str">
        <v>Moringa oleifera</v>
      </c>
      <c r="FB29" s="3" t="str">
        <v>Moringa stenopetala</v>
      </c>
      <c r="FC29" s="3" t="str">
        <v>Newbouldia laevis</v>
      </c>
      <c r="FD29" s="3" t="str">
        <v>Olea europaea</v>
      </c>
      <c r="FE29" s="3" t="str">
        <v>Olea welwitschii</v>
      </c>
      <c r="FF29" s="3" t="str">
        <v>Olea welwitshii</v>
      </c>
      <c r="FG29" s="3" t="str">
        <v>Opuntia ficus-indica</v>
      </c>
      <c r="FH29" s="3" t="str">
        <v>Palm</v>
      </c>
      <c r="FI29" s="3" t="str">
        <v>Parkia biglobosa</v>
      </c>
      <c r="FJ29" s="3" t="str">
        <v>Paulownia fortunei</v>
      </c>
      <c r="FK29" s="3" t="str">
        <v>Pavetta ternifolia</v>
      </c>
      <c r="FL29" s="3" t="str">
        <v>Peltophorum dubium</v>
      </c>
      <c r="FM29" s="3" t="str">
        <v>Persea americana</v>
      </c>
      <c r="FN29" s="3" t="str">
        <v>Phoenix reclinata</v>
      </c>
      <c r="FO29" s="3" t="str">
        <v>Pinus patula</v>
      </c>
      <c r="FP29" s="3" t="str">
        <v>Pithecellobium dulce</v>
      </c>
      <c r="FQ29" s="3" t="str">
        <v>Plukenetia conophora</v>
      </c>
      <c r="FR29" s="3" t="str">
        <v>Podocarpus falcatus</v>
      </c>
      <c r="FS29" s="3" t="str">
        <v>Polyscias fulva</v>
      </c>
      <c r="FT29" s="3" t="str">
        <v>Pouteria adolfi-friedericii</v>
      </c>
      <c r="FU29" s="3" t="str">
        <v>Prosopis africana</v>
      </c>
      <c r="FV29" s="3" t="str">
        <v>Prosopis juliflora</v>
      </c>
      <c r="FW29" s="3" t="str">
        <v>Prunus africana</v>
      </c>
      <c r="FX29" s="3" t="str">
        <v>Prunus persica</v>
      </c>
      <c r="FY29" s="3" t="str">
        <v>Pterocarpus erinaceus</v>
      </c>
      <c r="FZ29" s="3" t="str">
        <v>Pterocarpus lucens</v>
      </c>
      <c r="GA29" s="3" t="str">
        <v>Pterocarpus santalinoides</v>
      </c>
      <c r="GB29" s="3" t="str">
        <v>Pueraria phaseoloides</v>
      </c>
      <c r="GC29" s="3" t="str">
        <v>Quercus constaricensis</v>
      </c>
      <c r="GD29" s="3" t="str">
        <v>Quillaja saponaria</v>
      </c>
      <c r="GE29" s="3" t="str">
        <v>Ricinodendron heudelotii</v>
      </c>
      <c r="GF29" s="3" t="str">
        <v>Rosmarinus officinalis</v>
      </c>
      <c r="GG29" s="3" t="str">
        <v>Samanea saman</v>
      </c>
      <c r="GH29" s="3" t="str">
        <v>Schefflera abyssinica</v>
      </c>
      <c r="GI29" s="3" t="str">
        <v>Senna didymobotrya</v>
      </c>
      <c r="GJ29" s="3" t="str">
        <v>Senna occidentalis</v>
      </c>
      <c r="GK29" s="3" t="str">
        <v>Senna siamea</v>
      </c>
      <c r="GL29" s="3" t="str">
        <v>Senna sp.</v>
      </c>
      <c r="GM29" s="3" t="str">
        <v>Senna spectabilis</v>
      </c>
      <c r="GN29" s="3" t="str">
        <v>Sesbania aculeata</v>
      </c>
      <c r="GO29" s="3" t="str">
        <v>Sesbania bispinosa</v>
      </c>
      <c r="GP29" s="3" t="str">
        <v>Sesbania cannabina</v>
      </c>
      <c r="GQ29" s="3" t="str">
        <v>Sesbania cinerascens</v>
      </c>
      <c r="GR29" s="3" t="str">
        <v>Sesbania goetzei</v>
      </c>
      <c r="GS29" s="3" t="str">
        <v>Sesbania macrantha</v>
      </c>
      <c r="GT29" s="3" t="str">
        <v>Sesbania rostrata</v>
      </c>
      <c r="GU29" s="3" t="str">
        <v>Sesbania sesban</v>
      </c>
      <c r="GV29" s="3" t="str">
        <v>Sesbania sp.</v>
      </c>
      <c r="GW29" s="3" t="str">
        <v>Simarouba glauca</v>
      </c>
      <c r="GX29" s="3" t="str">
        <v>Solanum sp.</v>
      </c>
      <c r="GY29" s="3" t="str">
        <v>Spathodea campanulata</v>
      </c>
      <c r="GZ29" s="3" t="str">
        <v>Syzygium guineense</v>
      </c>
      <c r="HA29" s="3" t="str">
        <v>Tabebuia rosea</v>
      </c>
      <c r="HB29" s="3" t="str">
        <v>Tectona grandis</v>
      </c>
      <c r="HC29" s="3" t="str">
        <v>Tephrosia candida</v>
      </c>
      <c r="HD29" s="3" t="str">
        <v>Tephrosia diversifolia</v>
      </c>
      <c r="HE29" s="3" t="str">
        <v>Tephrosia sp.</v>
      </c>
      <c r="HF29" s="3" t="str">
        <v>Tephrosia vogelii</v>
      </c>
      <c r="HG29" s="3" t="str">
        <v>Terminalia amazonia</v>
      </c>
      <c r="HH29" s="3" t="str">
        <v>Terminalia brownii</v>
      </c>
      <c r="HI29" s="3" t="str">
        <v>Terminalia ivorensis</v>
      </c>
      <c r="HJ29" s="3" t="str">
        <v>Terminalia ivoresensis</v>
      </c>
      <c r="HK29" s="3" t="str">
        <v>Terminalia sericea</v>
      </c>
      <c r="HL29" s="3" t="str">
        <v>Terminalia superba</v>
      </c>
      <c r="HM29" s="3" t="str">
        <v>Theobroma cacao</v>
      </c>
      <c r="HN29" s="3" t="str">
        <v>Tithonia diversifolia</v>
      </c>
      <c r="HO29" s="3" t="str">
        <v>Toona ciliata</v>
      </c>
      <c r="HP29" s="3" t="str">
        <v>Uapaca kirkiana</v>
      </c>
      <c r="HQ29" s="3" t="str">
        <v>Unspecified Tree</v>
      </c>
      <c r="HR29" s="3" t="str">
        <v>Unspecified Tree (N-fixing)</v>
      </c>
      <c r="HS29" s="3" t="str">
        <v>Unspecified Tree (Non N-fixing)</v>
      </c>
      <c r="HT29" s="3" t="str">
        <v>Vachellia seyal</v>
      </c>
      <c r="HU29" s="3" t="str">
        <v>Vachellia xanthophloea</v>
      </c>
      <c r="HV29" s="3" t="str">
        <v>Vepris dainellii</v>
      </c>
      <c r="HW29" s="3" t="str">
        <v>Vitellaria paradoxa</v>
      </c>
      <c r="HX29" s="3" t="str">
        <v>Ziziphus mauritiana</v>
      </c>
      <c r="HY29" s="3" t="str">
        <v>Ziziphus spina-christi</v>
      </c>
    </row>
    <row r="30" spans="1:233" ht="14.5" x14ac:dyDescent="0.35">
      <c r="A30" t="s">
        <v>15326</v>
      </c>
      <c r="B30" s="3" t="s">
        <v>1896</v>
      </c>
      <c r="C30" s="3" t="s">
        <v>637</v>
      </c>
      <c r="D30" s="3" t="s">
        <v>1899</v>
      </c>
      <c r="F30" s="3" t="s">
        <v>637</v>
      </c>
      <c r="G30" s="3" t="s">
        <v>637</v>
      </c>
      <c r="H30" s="3" t="s">
        <v>699</v>
      </c>
      <c r="I30" t="s">
        <v>699</v>
      </c>
      <c r="J30" t="s">
        <v>3655</v>
      </c>
      <c r="K30" t="s">
        <v>3723</v>
      </c>
      <c r="L30" t="s">
        <v>1081</v>
      </c>
      <c r="M30" t="s">
        <v>3677</v>
      </c>
      <c r="O30" s="3" t="str">
        <v>Afzelia africana</v>
      </c>
      <c r="Q30" s="3" t="str" cm="1">
        <f t="array" ref="Q30:HY30">TRANSPOSE(_xlfn._xlws.SORT(_xlfn.UNIQUE(_xlfn._xlws.FILTER(trees[Tree.Latin.Name],ISNUMBER(SEARCH('Pasture-Fert'!D58,trees[Tree.Latin.Name])),"Not Found"))))</f>
        <v>Acacia albida</v>
      </c>
      <c r="R30" s="3" t="str">
        <v>Acacia albida Delile</v>
      </c>
      <c r="S30" s="3" t="str">
        <v>Acacia angustissima</v>
      </c>
      <c r="T30" s="3" t="str">
        <v>Acacia auriculiformis</v>
      </c>
      <c r="U30" s="3" t="str">
        <v>Acacia brevispica</v>
      </c>
      <c r="V30" s="3" t="str">
        <v>Acacia caerulescens</v>
      </c>
      <c r="W30" s="3" t="str">
        <v>Acacia crassicarpa</v>
      </c>
      <c r="X30" s="3" t="str">
        <v>Acacia cyanophylla</v>
      </c>
      <c r="Y30" s="3" t="str">
        <v>Acacia decurrens</v>
      </c>
      <c r="Z30" s="3" t="str">
        <v>Acacia ferruginea</v>
      </c>
      <c r="AA30" s="3" t="str">
        <v>Acacia holosericea</v>
      </c>
      <c r="AB30" s="3" t="str">
        <v>Acacia julifera</v>
      </c>
      <c r="AC30" s="3" t="str">
        <v>Acacia karroo</v>
      </c>
      <c r="AD30" s="3" t="str">
        <v>Acacia leptocarpa</v>
      </c>
      <c r="AE30" s="3" t="str">
        <v>Acacia mangium</v>
      </c>
      <c r="AF30" s="3" t="str">
        <v>Acacia mearnsii</v>
      </c>
      <c r="AG30" s="3" t="str">
        <v>Acacia nilotica</v>
      </c>
      <c r="AH30" s="3" t="str">
        <v>Acacia polyacantha</v>
      </c>
      <c r="AI30" s="3" t="str">
        <v>Acacia saligna</v>
      </c>
      <c r="AJ30" s="3" t="str">
        <v>Acacia senegal</v>
      </c>
      <c r="AK30" s="3" t="str">
        <v>Acacia sieberiana</v>
      </c>
      <c r="AL30" s="3" t="str">
        <v>Acacia tortilis</v>
      </c>
      <c r="AM30" s="3" t="str">
        <v>Acacia toxicaria</v>
      </c>
      <c r="AN30" s="3" t="str">
        <v>Acacia tumida</v>
      </c>
      <c r="AO30" s="3" t="str">
        <v>Acrocarpus fraxinifolius</v>
      </c>
      <c r="AP30" s="3" t="str">
        <v>Acrocomia aculeata</v>
      </c>
      <c r="AQ30" s="3" t="str">
        <v>Adansonia digitata</v>
      </c>
      <c r="AR30" s="3" t="str">
        <v>Aeschynomene histrix</v>
      </c>
      <c r="AS30" s="3" t="str">
        <v>Afzelia africana</v>
      </c>
      <c r="AT30" s="3" t="str">
        <v>Albizia chinensis</v>
      </c>
      <c r="AU30" s="3" t="str">
        <v>Albizia coriaria</v>
      </c>
      <c r="AV30" s="3" t="str">
        <v>Albizia falcataria</v>
      </c>
      <c r="AW30" s="3" t="str">
        <v>Albizia gummifera</v>
      </c>
      <c r="AX30" s="3" t="str">
        <v>Albizia harveyi</v>
      </c>
      <c r="AY30" s="3" t="str">
        <v>Albizia lebbeck</v>
      </c>
      <c r="AZ30" s="3" t="str">
        <v>Albizia versicolor</v>
      </c>
      <c r="BA30" s="3" t="str">
        <v>Albizia zygia</v>
      </c>
      <c r="BB30" s="3" t="str">
        <v>Alchornea cordifolia</v>
      </c>
      <c r="BC30" s="3" t="str">
        <v>Allanblackia floribunda</v>
      </c>
      <c r="BD30" s="3" t="str">
        <v>Alnus acuminata</v>
      </c>
      <c r="BE30" s="3" t="str">
        <v>Antiaris toxicaria</v>
      </c>
      <c r="BF30" s="3" t="str">
        <v>Argyrolobium uniflorum</v>
      </c>
      <c r="BG30" s="3" t="str">
        <v>Artocarpus altilis</v>
      </c>
      <c r="BH30" s="3" t="str">
        <v>Artocarpus heterophyllus</v>
      </c>
      <c r="BI30" s="3" t="str">
        <v>Atriplex nummularia</v>
      </c>
      <c r="BJ30" s="3" t="str">
        <v>Auxemma oncocalyx</v>
      </c>
      <c r="BK30" s="3" t="str">
        <v>Azadirachta indica</v>
      </c>
      <c r="BL30" s="3" t="str">
        <v>Balanites aegyptica</v>
      </c>
      <c r="BM30" s="3" t="str">
        <v>Bauhinia reticulata</v>
      </c>
      <c r="BN30" s="3" t="str">
        <v>Bauhinia rufescens</v>
      </c>
      <c r="BO30" s="3" t="str">
        <v>Berchemia discolor</v>
      </c>
      <c r="BP30" s="3" t="str">
        <v>Brachystegia spiciformis</v>
      </c>
      <c r="BQ30" s="3" t="str">
        <v>Caesalpinia bracteosa</v>
      </c>
      <c r="BR30" s="3" t="str">
        <v>Cajanus cajan</v>
      </c>
      <c r="BS30" s="3" t="str">
        <v>Calliandra calothyrsus</v>
      </c>
      <c r="BT30" s="3" t="str">
        <v>Calliandra houstoniana</v>
      </c>
      <c r="BU30" s="3" t="str">
        <v>Casuarina equisetifolia</v>
      </c>
      <c r="BV30" s="3" t="str">
        <v>Casuarina glauca</v>
      </c>
      <c r="BW30" s="3" t="str">
        <v>Catha edulis</v>
      </c>
      <c r="BX30" s="3" t="str">
        <v>Cedrela odorata</v>
      </c>
      <c r="BY30" s="3" t="str">
        <v>Cedrela serrata</v>
      </c>
      <c r="BZ30" s="3" t="str">
        <v>Centrosema pubescens</v>
      </c>
      <c r="CA30" s="3" t="str">
        <v>Chloroleucon eurycyclum</v>
      </c>
      <c r="CB30" s="3" t="str">
        <v>Chromolaena odorata</v>
      </c>
      <c r="CC30" s="3" t="str">
        <v>Cinnamomum cassia</v>
      </c>
      <c r="CD30" s="3" t="str">
        <v>Combretum apiculatum</v>
      </c>
      <c r="CE30" s="3" t="str">
        <v>Cordia africana</v>
      </c>
      <c r="CF30" s="3" t="str">
        <v>Cordia alliodora</v>
      </c>
      <c r="CG30" s="3" t="str">
        <v>Crotalaria agatiflora</v>
      </c>
      <c r="CH30" s="3" t="str">
        <v>Crotalaria grahamiana</v>
      </c>
      <c r="CI30" s="3" t="str">
        <v>Crotalaria juncea</v>
      </c>
      <c r="CJ30" s="3" t="str">
        <v>Crotalaria ochrolueca</v>
      </c>
      <c r="CK30" s="3" t="str">
        <v>Crotalaria sp.</v>
      </c>
      <c r="CL30" s="3" t="str">
        <v>Crotalaria trichotoma</v>
      </c>
      <c r="CM30" s="3" t="str">
        <v>Croton macrostachyus</v>
      </c>
      <c r="CN30" s="3" t="str">
        <v>Croton megalocarpus</v>
      </c>
      <c r="CO30" s="3" t="str">
        <v>Cupressus lusitanica</v>
      </c>
      <c r="CP30" s="3" t="str">
        <v>Cytisus proliferus</v>
      </c>
      <c r="CQ30" s="3" t="str">
        <v>Cytisus proliferus var. palmensis</v>
      </c>
      <c r="CR30" s="3" t="str">
        <v>Dactyladenia barteri</v>
      </c>
      <c r="CS30" s="3" t="str">
        <v>Dipteryx alata</v>
      </c>
      <c r="CT30" s="3" t="str">
        <v>Dodonaea Viscosa</v>
      </c>
      <c r="CU30" s="3" t="str">
        <v>Dombeya goetzenii</v>
      </c>
      <c r="CV30" s="3" t="str">
        <v>Dracaena steudneri</v>
      </c>
      <c r="CW30" s="3" t="str">
        <v>Ehretia abyssinica</v>
      </c>
      <c r="CX30" s="3" t="str">
        <v>Ehretia cymosa</v>
      </c>
      <c r="CY30" s="3" t="str">
        <v>Elaeis guineensis</v>
      </c>
      <c r="CZ30" s="3" t="str">
        <v>Entada abyssinica</v>
      </c>
      <c r="DA30" s="3" t="str">
        <v>Erythrina abyssinica</v>
      </c>
      <c r="DB30" s="3" t="str">
        <v>Erythrina poeppigiana</v>
      </c>
      <c r="DC30" s="3" t="str">
        <v>Eucalyptus alba</v>
      </c>
      <c r="DD30" s="3" t="str">
        <v>Eucalyptus camaldulensis</v>
      </c>
      <c r="DE30" s="3" t="str">
        <v>Eucalyptus deglupta</v>
      </c>
      <c r="DF30" s="3" t="str">
        <v>Eucalyptus globulus</v>
      </c>
      <c r="DG30" s="3" t="str">
        <v>Eucalyptus saligna</v>
      </c>
      <c r="DH30" s="3" t="str">
        <v>Eucalyptus urograndis</v>
      </c>
      <c r="DI30" s="3" t="str">
        <v>Euclea racemosa subsp. schimperi</v>
      </c>
      <c r="DJ30" s="3" t="str">
        <v>Ficus laurifolia</v>
      </c>
      <c r="DK30" s="3" t="str">
        <v>Ficus natalensis</v>
      </c>
      <c r="DL30" s="3" t="str">
        <v>Ficus polita</v>
      </c>
      <c r="DM30" s="3" t="str">
        <v>Ficus sur</v>
      </c>
      <c r="DN30" s="3" t="str">
        <v>Ficus thonningii</v>
      </c>
      <c r="DO30" s="3" t="str">
        <v>Ficus vallis-choudae</v>
      </c>
      <c r="DP30" s="3" t="str">
        <v>Ficus vasta</v>
      </c>
      <c r="DQ30" s="3" t="str">
        <v>Flemingia macrophylla</v>
      </c>
      <c r="DR30" s="3" t="str">
        <v>Flemingia sp.</v>
      </c>
      <c r="DS30" s="3" t="str">
        <v>Gliricidia maculata</v>
      </c>
      <c r="DT30" s="3" t="str">
        <v>Gliricidia sepium</v>
      </c>
      <c r="DU30" s="3" t="str">
        <v>Gliricidia sp.</v>
      </c>
      <c r="DV30" s="3" t="str">
        <v>Glycine wightii</v>
      </c>
      <c r="DW30" s="3" t="str">
        <v>Gmelina arborea</v>
      </c>
      <c r="DX30" s="3" t="str">
        <v>Grevillea robusta</v>
      </c>
      <c r="DY30" s="3" t="str">
        <v>Guiera senegalensis</v>
      </c>
      <c r="DZ30" s="3" t="str">
        <v>Harrisonia abyssinica</v>
      </c>
      <c r="EA30" s="3" t="str">
        <v>Hyptis suaveolens</v>
      </c>
      <c r="EB30" s="3" t="str">
        <v>Inga densiflora</v>
      </c>
      <c r="EC30" s="3" t="str">
        <v>Inga edulis</v>
      </c>
      <c r="ED30" s="3" t="str">
        <v>Inga laurina</v>
      </c>
      <c r="EE30" s="3" t="str">
        <v>Inga oerstediana</v>
      </c>
      <c r="EF30" s="3" t="str">
        <v>Inga sp.</v>
      </c>
      <c r="EG30" s="3" t="str">
        <v>Jatropha curcas</v>
      </c>
      <c r="EH30" s="3" t="str">
        <v>Juglans steyermarkii</v>
      </c>
      <c r="EI30" s="3" t="str">
        <v>Julbernardia globiflora</v>
      </c>
      <c r="EJ30" s="3" t="str">
        <v>Khaya senegalensis</v>
      </c>
      <c r="EK30" s="3" t="str">
        <v>Leucaena diversifolia</v>
      </c>
      <c r="EL30" s="3" t="str">
        <v>Leucaena leucocephala</v>
      </c>
      <c r="EM30" s="3" t="str">
        <v>Leucaena pallida</v>
      </c>
      <c r="EN30" s="3" t="str">
        <v>Leucaena trichandra</v>
      </c>
      <c r="EO30" s="3" t="str">
        <v>Lippia javanica</v>
      </c>
      <c r="EP30" s="3" t="str">
        <v>Maesopsis eminii</v>
      </c>
      <c r="EQ30" s="3" t="str">
        <v>Mangifera indica</v>
      </c>
      <c r="ER30" s="3" t="str">
        <v>Markhamia lutea</v>
      </c>
      <c r="ES30" s="3" t="str">
        <v>Melia azedarach</v>
      </c>
      <c r="ET30" s="3" t="str">
        <v>Melia volkensii</v>
      </c>
      <c r="EU30" s="3" t="str">
        <v>Milicia excelsa</v>
      </c>
      <c r="EV30" s="3" t="str">
        <v>Milletia ferruginea</v>
      </c>
      <c r="EW30" s="3" t="str">
        <v>Millettia ferruginea</v>
      </c>
      <c r="EX30" s="3" t="str">
        <v>Millettia thonningii</v>
      </c>
      <c r="EY30" s="3" t="str">
        <v>Mimosa caesalpiniifolia</v>
      </c>
      <c r="EZ30" s="3" t="str">
        <v>Mimosa tenuiflora</v>
      </c>
      <c r="FA30" s="3" t="str">
        <v>Moringa oleifera</v>
      </c>
      <c r="FB30" s="3" t="str">
        <v>Moringa stenopetala</v>
      </c>
      <c r="FC30" s="3" t="str">
        <v>Newbouldia laevis</v>
      </c>
      <c r="FD30" s="3" t="str">
        <v>Olea europaea</v>
      </c>
      <c r="FE30" s="3" t="str">
        <v>Olea welwitschii</v>
      </c>
      <c r="FF30" s="3" t="str">
        <v>Olea welwitshii</v>
      </c>
      <c r="FG30" s="3" t="str">
        <v>Opuntia ficus-indica</v>
      </c>
      <c r="FH30" s="3" t="str">
        <v>Palm</v>
      </c>
      <c r="FI30" s="3" t="str">
        <v>Parkia biglobosa</v>
      </c>
      <c r="FJ30" s="3" t="str">
        <v>Paulownia fortunei</v>
      </c>
      <c r="FK30" s="3" t="str">
        <v>Pavetta ternifolia</v>
      </c>
      <c r="FL30" s="3" t="str">
        <v>Peltophorum dubium</v>
      </c>
      <c r="FM30" s="3" t="str">
        <v>Persea americana</v>
      </c>
      <c r="FN30" s="3" t="str">
        <v>Phoenix reclinata</v>
      </c>
      <c r="FO30" s="3" t="str">
        <v>Pinus patula</v>
      </c>
      <c r="FP30" s="3" t="str">
        <v>Pithecellobium dulce</v>
      </c>
      <c r="FQ30" s="3" t="str">
        <v>Plukenetia conophora</v>
      </c>
      <c r="FR30" s="3" t="str">
        <v>Podocarpus falcatus</v>
      </c>
      <c r="FS30" s="3" t="str">
        <v>Polyscias fulva</v>
      </c>
      <c r="FT30" s="3" t="str">
        <v>Pouteria adolfi-friedericii</v>
      </c>
      <c r="FU30" s="3" t="str">
        <v>Prosopis africana</v>
      </c>
      <c r="FV30" s="3" t="str">
        <v>Prosopis juliflora</v>
      </c>
      <c r="FW30" s="3" t="str">
        <v>Prunus africana</v>
      </c>
      <c r="FX30" s="3" t="str">
        <v>Prunus persica</v>
      </c>
      <c r="FY30" s="3" t="str">
        <v>Pterocarpus erinaceus</v>
      </c>
      <c r="FZ30" s="3" t="str">
        <v>Pterocarpus lucens</v>
      </c>
      <c r="GA30" s="3" t="str">
        <v>Pterocarpus santalinoides</v>
      </c>
      <c r="GB30" s="3" t="str">
        <v>Pueraria phaseoloides</v>
      </c>
      <c r="GC30" s="3" t="str">
        <v>Quercus constaricensis</v>
      </c>
      <c r="GD30" s="3" t="str">
        <v>Quillaja saponaria</v>
      </c>
      <c r="GE30" s="3" t="str">
        <v>Ricinodendron heudelotii</v>
      </c>
      <c r="GF30" s="3" t="str">
        <v>Rosmarinus officinalis</v>
      </c>
      <c r="GG30" s="3" t="str">
        <v>Samanea saman</v>
      </c>
      <c r="GH30" s="3" t="str">
        <v>Schefflera abyssinica</v>
      </c>
      <c r="GI30" s="3" t="str">
        <v>Senna didymobotrya</v>
      </c>
      <c r="GJ30" s="3" t="str">
        <v>Senna occidentalis</v>
      </c>
      <c r="GK30" s="3" t="str">
        <v>Senna siamea</v>
      </c>
      <c r="GL30" s="3" t="str">
        <v>Senna sp.</v>
      </c>
      <c r="GM30" s="3" t="str">
        <v>Senna spectabilis</v>
      </c>
      <c r="GN30" s="3" t="str">
        <v>Sesbania aculeata</v>
      </c>
      <c r="GO30" s="3" t="str">
        <v>Sesbania bispinosa</v>
      </c>
      <c r="GP30" s="3" t="str">
        <v>Sesbania cannabina</v>
      </c>
      <c r="GQ30" s="3" t="str">
        <v>Sesbania cinerascens</v>
      </c>
      <c r="GR30" s="3" t="str">
        <v>Sesbania goetzei</v>
      </c>
      <c r="GS30" s="3" t="str">
        <v>Sesbania macrantha</v>
      </c>
      <c r="GT30" s="3" t="str">
        <v>Sesbania rostrata</v>
      </c>
      <c r="GU30" s="3" t="str">
        <v>Sesbania sesban</v>
      </c>
      <c r="GV30" s="3" t="str">
        <v>Sesbania sp.</v>
      </c>
      <c r="GW30" s="3" t="str">
        <v>Simarouba glauca</v>
      </c>
      <c r="GX30" s="3" t="str">
        <v>Solanum sp.</v>
      </c>
      <c r="GY30" s="3" t="str">
        <v>Spathodea campanulata</v>
      </c>
      <c r="GZ30" s="3" t="str">
        <v>Syzygium guineense</v>
      </c>
      <c r="HA30" s="3" t="str">
        <v>Tabebuia rosea</v>
      </c>
      <c r="HB30" s="3" t="str">
        <v>Tectona grandis</v>
      </c>
      <c r="HC30" s="3" t="str">
        <v>Tephrosia candida</v>
      </c>
      <c r="HD30" s="3" t="str">
        <v>Tephrosia diversifolia</v>
      </c>
      <c r="HE30" s="3" t="str">
        <v>Tephrosia sp.</v>
      </c>
      <c r="HF30" s="3" t="str">
        <v>Tephrosia vogelii</v>
      </c>
      <c r="HG30" s="3" t="str">
        <v>Terminalia amazonia</v>
      </c>
      <c r="HH30" s="3" t="str">
        <v>Terminalia brownii</v>
      </c>
      <c r="HI30" s="3" t="str">
        <v>Terminalia ivorensis</v>
      </c>
      <c r="HJ30" s="3" t="str">
        <v>Terminalia ivoresensis</v>
      </c>
      <c r="HK30" s="3" t="str">
        <v>Terminalia sericea</v>
      </c>
      <c r="HL30" s="3" t="str">
        <v>Terminalia superba</v>
      </c>
      <c r="HM30" s="3" t="str">
        <v>Theobroma cacao</v>
      </c>
      <c r="HN30" s="3" t="str">
        <v>Tithonia diversifolia</v>
      </c>
      <c r="HO30" s="3" t="str">
        <v>Toona ciliata</v>
      </c>
      <c r="HP30" s="3" t="str">
        <v>Uapaca kirkiana</v>
      </c>
      <c r="HQ30" s="3" t="str">
        <v>Unspecified Tree</v>
      </c>
      <c r="HR30" s="3" t="str">
        <v>Unspecified Tree (N-fixing)</v>
      </c>
      <c r="HS30" s="3" t="str">
        <v>Unspecified Tree (Non N-fixing)</v>
      </c>
      <c r="HT30" s="3" t="str">
        <v>Vachellia seyal</v>
      </c>
      <c r="HU30" s="3" t="str">
        <v>Vachellia xanthophloea</v>
      </c>
      <c r="HV30" s="3" t="str">
        <v>Vepris dainellii</v>
      </c>
      <c r="HW30" s="3" t="str">
        <v>Vitellaria paradoxa</v>
      </c>
      <c r="HX30" s="3" t="str">
        <v>Ziziphus mauritiana</v>
      </c>
      <c r="HY30" s="3" t="str">
        <v>Ziziphus spina-christi</v>
      </c>
    </row>
    <row r="31" spans="1:233" ht="14.5" x14ac:dyDescent="0.35">
      <c r="A31" t="s">
        <v>15327</v>
      </c>
      <c r="B31" s="3" t="s">
        <v>1898</v>
      </c>
      <c r="C31" s="3" t="s">
        <v>637</v>
      </c>
      <c r="D31" s="3" t="s">
        <v>1901</v>
      </c>
      <c r="F31" s="3" t="s">
        <v>637</v>
      </c>
      <c r="G31" s="3" t="s">
        <v>637</v>
      </c>
      <c r="H31" s="3" t="s">
        <v>689</v>
      </c>
      <c r="I31" t="s">
        <v>689</v>
      </c>
      <c r="J31" t="s">
        <v>3669</v>
      </c>
      <c r="K31" t="s">
        <v>3724</v>
      </c>
      <c r="L31" t="s">
        <v>3727</v>
      </c>
      <c r="M31" t="s">
        <v>3687</v>
      </c>
      <c r="O31" s="3" t="str">
        <v>Albizia chinensis</v>
      </c>
      <c r="Q31" s="3" t="str" cm="1">
        <f t="array" ref="Q31:HY31">TRANSPOSE(_xlfn._xlws.SORT(_xlfn.UNIQUE(_xlfn._xlws.FILTER(trees[Tree.Latin.Name],ISNUMBER(SEARCH('Pasture-Fert'!D59,trees[Tree.Latin.Name])),"Not Found"))))</f>
        <v>Acacia albida</v>
      </c>
      <c r="R31" s="3" t="str">
        <v>Acacia albida Delile</v>
      </c>
      <c r="S31" s="3" t="str">
        <v>Acacia angustissima</v>
      </c>
      <c r="T31" s="3" t="str">
        <v>Acacia auriculiformis</v>
      </c>
      <c r="U31" s="3" t="str">
        <v>Acacia brevispica</v>
      </c>
      <c r="V31" s="3" t="str">
        <v>Acacia caerulescens</v>
      </c>
      <c r="W31" s="3" t="str">
        <v>Acacia crassicarpa</v>
      </c>
      <c r="X31" s="3" t="str">
        <v>Acacia cyanophylla</v>
      </c>
      <c r="Y31" s="3" t="str">
        <v>Acacia decurrens</v>
      </c>
      <c r="Z31" s="3" t="str">
        <v>Acacia ferruginea</v>
      </c>
      <c r="AA31" s="3" t="str">
        <v>Acacia holosericea</v>
      </c>
      <c r="AB31" s="3" t="str">
        <v>Acacia julifera</v>
      </c>
      <c r="AC31" s="3" t="str">
        <v>Acacia karroo</v>
      </c>
      <c r="AD31" s="3" t="str">
        <v>Acacia leptocarpa</v>
      </c>
      <c r="AE31" s="3" t="str">
        <v>Acacia mangium</v>
      </c>
      <c r="AF31" s="3" t="str">
        <v>Acacia mearnsii</v>
      </c>
      <c r="AG31" s="3" t="str">
        <v>Acacia nilotica</v>
      </c>
      <c r="AH31" s="3" t="str">
        <v>Acacia polyacantha</v>
      </c>
      <c r="AI31" s="3" t="str">
        <v>Acacia saligna</v>
      </c>
      <c r="AJ31" s="3" t="str">
        <v>Acacia senegal</v>
      </c>
      <c r="AK31" s="3" t="str">
        <v>Acacia sieberiana</v>
      </c>
      <c r="AL31" s="3" t="str">
        <v>Acacia tortilis</v>
      </c>
      <c r="AM31" s="3" t="str">
        <v>Acacia toxicaria</v>
      </c>
      <c r="AN31" s="3" t="str">
        <v>Acacia tumida</v>
      </c>
      <c r="AO31" s="3" t="str">
        <v>Acrocarpus fraxinifolius</v>
      </c>
      <c r="AP31" s="3" t="str">
        <v>Acrocomia aculeata</v>
      </c>
      <c r="AQ31" s="3" t="str">
        <v>Adansonia digitata</v>
      </c>
      <c r="AR31" s="3" t="str">
        <v>Aeschynomene histrix</v>
      </c>
      <c r="AS31" s="3" t="str">
        <v>Afzelia africana</v>
      </c>
      <c r="AT31" s="3" t="str">
        <v>Albizia chinensis</v>
      </c>
      <c r="AU31" s="3" t="str">
        <v>Albizia coriaria</v>
      </c>
      <c r="AV31" s="3" t="str">
        <v>Albizia falcataria</v>
      </c>
      <c r="AW31" s="3" t="str">
        <v>Albizia gummifera</v>
      </c>
      <c r="AX31" s="3" t="str">
        <v>Albizia harveyi</v>
      </c>
      <c r="AY31" s="3" t="str">
        <v>Albizia lebbeck</v>
      </c>
      <c r="AZ31" s="3" t="str">
        <v>Albizia versicolor</v>
      </c>
      <c r="BA31" s="3" t="str">
        <v>Albizia zygia</v>
      </c>
      <c r="BB31" s="3" t="str">
        <v>Alchornea cordifolia</v>
      </c>
      <c r="BC31" s="3" t="str">
        <v>Allanblackia floribunda</v>
      </c>
      <c r="BD31" s="3" t="str">
        <v>Alnus acuminata</v>
      </c>
      <c r="BE31" s="3" t="str">
        <v>Antiaris toxicaria</v>
      </c>
      <c r="BF31" s="3" t="str">
        <v>Argyrolobium uniflorum</v>
      </c>
      <c r="BG31" s="3" t="str">
        <v>Artocarpus altilis</v>
      </c>
      <c r="BH31" s="3" t="str">
        <v>Artocarpus heterophyllus</v>
      </c>
      <c r="BI31" s="3" t="str">
        <v>Atriplex nummularia</v>
      </c>
      <c r="BJ31" s="3" t="str">
        <v>Auxemma oncocalyx</v>
      </c>
      <c r="BK31" s="3" t="str">
        <v>Azadirachta indica</v>
      </c>
      <c r="BL31" s="3" t="str">
        <v>Balanites aegyptica</v>
      </c>
      <c r="BM31" s="3" t="str">
        <v>Bauhinia reticulata</v>
      </c>
      <c r="BN31" s="3" t="str">
        <v>Bauhinia rufescens</v>
      </c>
      <c r="BO31" s="3" t="str">
        <v>Berchemia discolor</v>
      </c>
      <c r="BP31" s="3" t="str">
        <v>Brachystegia spiciformis</v>
      </c>
      <c r="BQ31" s="3" t="str">
        <v>Caesalpinia bracteosa</v>
      </c>
      <c r="BR31" s="3" t="str">
        <v>Cajanus cajan</v>
      </c>
      <c r="BS31" s="3" t="str">
        <v>Calliandra calothyrsus</v>
      </c>
      <c r="BT31" s="3" t="str">
        <v>Calliandra houstoniana</v>
      </c>
      <c r="BU31" s="3" t="str">
        <v>Casuarina equisetifolia</v>
      </c>
      <c r="BV31" s="3" t="str">
        <v>Casuarina glauca</v>
      </c>
      <c r="BW31" s="3" t="str">
        <v>Catha edulis</v>
      </c>
      <c r="BX31" s="3" t="str">
        <v>Cedrela odorata</v>
      </c>
      <c r="BY31" s="3" t="str">
        <v>Cedrela serrata</v>
      </c>
      <c r="BZ31" s="3" t="str">
        <v>Centrosema pubescens</v>
      </c>
      <c r="CA31" s="3" t="str">
        <v>Chloroleucon eurycyclum</v>
      </c>
      <c r="CB31" s="3" t="str">
        <v>Chromolaena odorata</v>
      </c>
      <c r="CC31" s="3" t="str">
        <v>Cinnamomum cassia</v>
      </c>
      <c r="CD31" s="3" t="str">
        <v>Combretum apiculatum</v>
      </c>
      <c r="CE31" s="3" t="str">
        <v>Cordia africana</v>
      </c>
      <c r="CF31" s="3" t="str">
        <v>Cordia alliodora</v>
      </c>
      <c r="CG31" s="3" t="str">
        <v>Crotalaria agatiflora</v>
      </c>
      <c r="CH31" s="3" t="str">
        <v>Crotalaria grahamiana</v>
      </c>
      <c r="CI31" s="3" t="str">
        <v>Crotalaria juncea</v>
      </c>
      <c r="CJ31" s="3" t="str">
        <v>Crotalaria ochrolueca</v>
      </c>
      <c r="CK31" s="3" t="str">
        <v>Crotalaria sp.</v>
      </c>
      <c r="CL31" s="3" t="str">
        <v>Crotalaria trichotoma</v>
      </c>
      <c r="CM31" s="3" t="str">
        <v>Croton macrostachyus</v>
      </c>
      <c r="CN31" s="3" t="str">
        <v>Croton megalocarpus</v>
      </c>
      <c r="CO31" s="3" t="str">
        <v>Cupressus lusitanica</v>
      </c>
      <c r="CP31" s="3" t="str">
        <v>Cytisus proliferus</v>
      </c>
      <c r="CQ31" s="3" t="str">
        <v>Cytisus proliferus var. palmensis</v>
      </c>
      <c r="CR31" s="3" t="str">
        <v>Dactyladenia barteri</v>
      </c>
      <c r="CS31" s="3" t="str">
        <v>Dipteryx alata</v>
      </c>
      <c r="CT31" s="3" t="str">
        <v>Dodonaea Viscosa</v>
      </c>
      <c r="CU31" s="3" t="str">
        <v>Dombeya goetzenii</v>
      </c>
      <c r="CV31" s="3" t="str">
        <v>Dracaena steudneri</v>
      </c>
      <c r="CW31" s="3" t="str">
        <v>Ehretia abyssinica</v>
      </c>
      <c r="CX31" s="3" t="str">
        <v>Ehretia cymosa</v>
      </c>
      <c r="CY31" s="3" t="str">
        <v>Elaeis guineensis</v>
      </c>
      <c r="CZ31" s="3" t="str">
        <v>Entada abyssinica</v>
      </c>
      <c r="DA31" s="3" t="str">
        <v>Erythrina abyssinica</v>
      </c>
      <c r="DB31" s="3" t="str">
        <v>Erythrina poeppigiana</v>
      </c>
      <c r="DC31" s="3" t="str">
        <v>Eucalyptus alba</v>
      </c>
      <c r="DD31" s="3" t="str">
        <v>Eucalyptus camaldulensis</v>
      </c>
      <c r="DE31" s="3" t="str">
        <v>Eucalyptus deglupta</v>
      </c>
      <c r="DF31" s="3" t="str">
        <v>Eucalyptus globulus</v>
      </c>
      <c r="DG31" s="3" t="str">
        <v>Eucalyptus saligna</v>
      </c>
      <c r="DH31" s="3" t="str">
        <v>Eucalyptus urograndis</v>
      </c>
      <c r="DI31" s="3" t="str">
        <v>Euclea racemosa subsp. schimperi</v>
      </c>
      <c r="DJ31" s="3" t="str">
        <v>Ficus laurifolia</v>
      </c>
      <c r="DK31" s="3" t="str">
        <v>Ficus natalensis</v>
      </c>
      <c r="DL31" s="3" t="str">
        <v>Ficus polita</v>
      </c>
      <c r="DM31" s="3" t="str">
        <v>Ficus sur</v>
      </c>
      <c r="DN31" s="3" t="str">
        <v>Ficus thonningii</v>
      </c>
      <c r="DO31" s="3" t="str">
        <v>Ficus vallis-choudae</v>
      </c>
      <c r="DP31" s="3" t="str">
        <v>Ficus vasta</v>
      </c>
      <c r="DQ31" s="3" t="str">
        <v>Flemingia macrophylla</v>
      </c>
      <c r="DR31" s="3" t="str">
        <v>Flemingia sp.</v>
      </c>
      <c r="DS31" s="3" t="str">
        <v>Gliricidia maculata</v>
      </c>
      <c r="DT31" s="3" t="str">
        <v>Gliricidia sepium</v>
      </c>
      <c r="DU31" s="3" t="str">
        <v>Gliricidia sp.</v>
      </c>
      <c r="DV31" s="3" t="str">
        <v>Glycine wightii</v>
      </c>
      <c r="DW31" s="3" t="str">
        <v>Gmelina arborea</v>
      </c>
      <c r="DX31" s="3" t="str">
        <v>Grevillea robusta</v>
      </c>
      <c r="DY31" s="3" t="str">
        <v>Guiera senegalensis</v>
      </c>
      <c r="DZ31" s="3" t="str">
        <v>Harrisonia abyssinica</v>
      </c>
      <c r="EA31" s="3" t="str">
        <v>Hyptis suaveolens</v>
      </c>
      <c r="EB31" s="3" t="str">
        <v>Inga densiflora</v>
      </c>
      <c r="EC31" s="3" t="str">
        <v>Inga edulis</v>
      </c>
      <c r="ED31" s="3" t="str">
        <v>Inga laurina</v>
      </c>
      <c r="EE31" s="3" t="str">
        <v>Inga oerstediana</v>
      </c>
      <c r="EF31" s="3" t="str">
        <v>Inga sp.</v>
      </c>
      <c r="EG31" s="3" t="str">
        <v>Jatropha curcas</v>
      </c>
      <c r="EH31" s="3" t="str">
        <v>Juglans steyermarkii</v>
      </c>
      <c r="EI31" s="3" t="str">
        <v>Julbernardia globiflora</v>
      </c>
      <c r="EJ31" s="3" t="str">
        <v>Khaya senegalensis</v>
      </c>
      <c r="EK31" s="3" t="str">
        <v>Leucaena diversifolia</v>
      </c>
      <c r="EL31" s="3" t="str">
        <v>Leucaena leucocephala</v>
      </c>
      <c r="EM31" s="3" t="str">
        <v>Leucaena pallida</v>
      </c>
      <c r="EN31" s="3" t="str">
        <v>Leucaena trichandra</v>
      </c>
      <c r="EO31" s="3" t="str">
        <v>Lippia javanica</v>
      </c>
      <c r="EP31" s="3" t="str">
        <v>Maesopsis eminii</v>
      </c>
      <c r="EQ31" s="3" t="str">
        <v>Mangifera indica</v>
      </c>
      <c r="ER31" s="3" t="str">
        <v>Markhamia lutea</v>
      </c>
      <c r="ES31" s="3" t="str">
        <v>Melia azedarach</v>
      </c>
      <c r="ET31" s="3" t="str">
        <v>Melia volkensii</v>
      </c>
      <c r="EU31" s="3" t="str">
        <v>Milicia excelsa</v>
      </c>
      <c r="EV31" s="3" t="str">
        <v>Milletia ferruginea</v>
      </c>
      <c r="EW31" s="3" t="str">
        <v>Millettia ferruginea</v>
      </c>
      <c r="EX31" s="3" t="str">
        <v>Millettia thonningii</v>
      </c>
      <c r="EY31" s="3" t="str">
        <v>Mimosa caesalpiniifolia</v>
      </c>
      <c r="EZ31" s="3" t="str">
        <v>Mimosa tenuiflora</v>
      </c>
      <c r="FA31" s="3" t="str">
        <v>Moringa oleifera</v>
      </c>
      <c r="FB31" s="3" t="str">
        <v>Moringa stenopetala</v>
      </c>
      <c r="FC31" s="3" t="str">
        <v>Newbouldia laevis</v>
      </c>
      <c r="FD31" s="3" t="str">
        <v>Olea europaea</v>
      </c>
      <c r="FE31" s="3" t="str">
        <v>Olea welwitschii</v>
      </c>
      <c r="FF31" s="3" t="str">
        <v>Olea welwitshii</v>
      </c>
      <c r="FG31" s="3" t="str">
        <v>Opuntia ficus-indica</v>
      </c>
      <c r="FH31" s="3" t="str">
        <v>Palm</v>
      </c>
      <c r="FI31" s="3" t="str">
        <v>Parkia biglobosa</v>
      </c>
      <c r="FJ31" s="3" t="str">
        <v>Paulownia fortunei</v>
      </c>
      <c r="FK31" s="3" t="str">
        <v>Pavetta ternifolia</v>
      </c>
      <c r="FL31" s="3" t="str">
        <v>Peltophorum dubium</v>
      </c>
      <c r="FM31" s="3" t="str">
        <v>Persea americana</v>
      </c>
      <c r="FN31" s="3" t="str">
        <v>Phoenix reclinata</v>
      </c>
      <c r="FO31" s="3" t="str">
        <v>Pinus patula</v>
      </c>
      <c r="FP31" s="3" t="str">
        <v>Pithecellobium dulce</v>
      </c>
      <c r="FQ31" s="3" t="str">
        <v>Plukenetia conophora</v>
      </c>
      <c r="FR31" s="3" t="str">
        <v>Podocarpus falcatus</v>
      </c>
      <c r="FS31" s="3" t="str">
        <v>Polyscias fulva</v>
      </c>
      <c r="FT31" s="3" t="str">
        <v>Pouteria adolfi-friedericii</v>
      </c>
      <c r="FU31" s="3" t="str">
        <v>Prosopis africana</v>
      </c>
      <c r="FV31" s="3" t="str">
        <v>Prosopis juliflora</v>
      </c>
      <c r="FW31" s="3" t="str">
        <v>Prunus africana</v>
      </c>
      <c r="FX31" s="3" t="str">
        <v>Prunus persica</v>
      </c>
      <c r="FY31" s="3" t="str">
        <v>Pterocarpus erinaceus</v>
      </c>
      <c r="FZ31" s="3" t="str">
        <v>Pterocarpus lucens</v>
      </c>
      <c r="GA31" s="3" t="str">
        <v>Pterocarpus santalinoides</v>
      </c>
      <c r="GB31" s="3" t="str">
        <v>Pueraria phaseoloides</v>
      </c>
      <c r="GC31" s="3" t="str">
        <v>Quercus constaricensis</v>
      </c>
      <c r="GD31" s="3" t="str">
        <v>Quillaja saponaria</v>
      </c>
      <c r="GE31" s="3" t="str">
        <v>Ricinodendron heudelotii</v>
      </c>
      <c r="GF31" s="3" t="str">
        <v>Rosmarinus officinalis</v>
      </c>
      <c r="GG31" s="3" t="str">
        <v>Samanea saman</v>
      </c>
      <c r="GH31" s="3" t="str">
        <v>Schefflera abyssinica</v>
      </c>
      <c r="GI31" s="3" t="str">
        <v>Senna didymobotrya</v>
      </c>
      <c r="GJ31" s="3" t="str">
        <v>Senna occidentalis</v>
      </c>
      <c r="GK31" s="3" t="str">
        <v>Senna siamea</v>
      </c>
      <c r="GL31" s="3" t="str">
        <v>Senna sp.</v>
      </c>
      <c r="GM31" s="3" t="str">
        <v>Senna spectabilis</v>
      </c>
      <c r="GN31" s="3" t="str">
        <v>Sesbania aculeata</v>
      </c>
      <c r="GO31" s="3" t="str">
        <v>Sesbania bispinosa</v>
      </c>
      <c r="GP31" s="3" t="str">
        <v>Sesbania cannabina</v>
      </c>
      <c r="GQ31" s="3" t="str">
        <v>Sesbania cinerascens</v>
      </c>
      <c r="GR31" s="3" t="str">
        <v>Sesbania goetzei</v>
      </c>
      <c r="GS31" s="3" t="str">
        <v>Sesbania macrantha</v>
      </c>
      <c r="GT31" s="3" t="str">
        <v>Sesbania rostrata</v>
      </c>
      <c r="GU31" s="3" t="str">
        <v>Sesbania sesban</v>
      </c>
      <c r="GV31" s="3" t="str">
        <v>Sesbania sp.</v>
      </c>
      <c r="GW31" s="3" t="str">
        <v>Simarouba glauca</v>
      </c>
      <c r="GX31" s="3" t="str">
        <v>Solanum sp.</v>
      </c>
      <c r="GY31" s="3" t="str">
        <v>Spathodea campanulata</v>
      </c>
      <c r="GZ31" s="3" t="str">
        <v>Syzygium guineense</v>
      </c>
      <c r="HA31" s="3" t="str">
        <v>Tabebuia rosea</v>
      </c>
      <c r="HB31" s="3" t="str">
        <v>Tectona grandis</v>
      </c>
      <c r="HC31" s="3" t="str">
        <v>Tephrosia candida</v>
      </c>
      <c r="HD31" s="3" t="str">
        <v>Tephrosia diversifolia</v>
      </c>
      <c r="HE31" s="3" t="str">
        <v>Tephrosia sp.</v>
      </c>
      <c r="HF31" s="3" t="str">
        <v>Tephrosia vogelii</v>
      </c>
      <c r="HG31" s="3" t="str">
        <v>Terminalia amazonia</v>
      </c>
      <c r="HH31" s="3" t="str">
        <v>Terminalia brownii</v>
      </c>
      <c r="HI31" s="3" t="str">
        <v>Terminalia ivorensis</v>
      </c>
      <c r="HJ31" s="3" t="str">
        <v>Terminalia ivoresensis</v>
      </c>
      <c r="HK31" s="3" t="str">
        <v>Terminalia sericea</v>
      </c>
      <c r="HL31" s="3" t="str">
        <v>Terminalia superba</v>
      </c>
      <c r="HM31" s="3" t="str">
        <v>Theobroma cacao</v>
      </c>
      <c r="HN31" s="3" t="str">
        <v>Tithonia diversifolia</v>
      </c>
      <c r="HO31" s="3" t="str">
        <v>Toona ciliata</v>
      </c>
      <c r="HP31" s="3" t="str">
        <v>Uapaca kirkiana</v>
      </c>
      <c r="HQ31" s="3" t="str">
        <v>Unspecified Tree</v>
      </c>
      <c r="HR31" s="3" t="str">
        <v>Unspecified Tree (N-fixing)</v>
      </c>
      <c r="HS31" s="3" t="str">
        <v>Unspecified Tree (Non N-fixing)</v>
      </c>
      <c r="HT31" s="3" t="str">
        <v>Vachellia seyal</v>
      </c>
      <c r="HU31" s="3" t="str">
        <v>Vachellia xanthophloea</v>
      </c>
      <c r="HV31" s="3" t="str">
        <v>Vepris dainellii</v>
      </c>
      <c r="HW31" s="3" t="str">
        <v>Vitellaria paradoxa</v>
      </c>
      <c r="HX31" s="3" t="str">
        <v>Ziziphus mauritiana</v>
      </c>
      <c r="HY31" s="3" t="str">
        <v>Ziziphus spina-christi</v>
      </c>
    </row>
    <row r="32" spans="1:233" ht="14.5" x14ac:dyDescent="0.35">
      <c r="A32" t="s">
        <v>15328</v>
      </c>
      <c r="B32" s="3" t="s">
        <v>1900</v>
      </c>
      <c r="C32" s="3" t="s">
        <v>637</v>
      </c>
      <c r="D32" s="3" t="s">
        <v>1903</v>
      </c>
      <c r="F32" s="3" t="s">
        <v>637</v>
      </c>
      <c r="G32" s="3" t="s">
        <v>637</v>
      </c>
      <c r="H32" s="3" t="s">
        <v>699</v>
      </c>
      <c r="I32" t="s">
        <v>699</v>
      </c>
      <c r="J32" t="s">
        <v>3655</v>
      </c>
      <c r="K32" t="s">
        <v>3723</v>
      </c>
      <c r="L32" t="s">
        <v>1081</v>
      </c>
      <c r="M32" t="s">
        <v>3677</v>
      </c>
      <c r="O32" s="3" t="str">
        <v>Albizia coriaria</v>
      </c>
      <c r="Q32" s="3" t="str" cm="1">
        <f t="array" ref="Q32:HY32">TRANSPOSE(_xlfn._xlws.SORT(_xlfn.UNIQUE(_xlfn._xlws.FILTER(trees[Tree.Latin.Name],ISNUMBER(SEARCH('Pasture-Fert'!D60,trees[Tree.Latin.Name])),"Not Found"))))</f>
        <v>Acacia albida</v>
      </c>
      <c r="R32" s="3" t="str">
        <v>Acacia albida Delile</v>
      </c>
      <c r="S32" s="3" t="str">
        <v>Acacia angustissima</v>
      </c>
      <c r="T32" s="3" t="str">
        <v>Acacia auriculiformis</v>
      </c>
      <c r="U32" s="3" t="str">
        <v>Acacia brevispica</v>
      </c>
      <c r="V32" s="3" t="str">
        <v>Acacia caerulescens</v>
      </c>
      <c r="W32" s="3" t="str">
        <v>Acacia crassicarpa</v>
      </c>
      <c r="X32" s="3" t="str">
        <v>Acacia cyanophylla</v>
      </c>
      <c r="Y32" s="3" t="str">
        <v>Acacia decurrens</v>
      </c>
      <c r="Z32" s="3" t="str">
        <v>Acacia ferruginea</v>
      </c>
      <c r="AA32" s="3" t="str">
        <v>Acacia holosericea</v>
      </c>
      <c r="AB32" s="3" t="str">
        <v>Acacia julifera</v>
      </c>
      <c r="AC32" s="3" t="str">
        <v>Acacia karroo</v>
      </c>
      <c r="AD32" s="3" t="str">
        <v>Acacia leptocarpa</v>
      </c>
      <c r="AE32" s="3" t="str">
        <v>Acacia mangium</v>
      </c>
      <c r="AF32" s="3" t="str">
        <v>Acacia mearnsii</v>
      </c>
      <c r="AG32" s="3" t="str">
        <v>Acacia nilotica</v>
      </c>
      <c r="AH32" s="3" t="str">
        <v>Acacia polyacantha</v>
      </c>
      <c r="AI32" s="3" t="str">
        <v>Acacia saligna</v>
      </c>
      <c r="AJ32" s="3" t="str">
        <v>Acacia senegal</v>
      </c>
      <c r="AK32" s="3" t="str">
        <v>Acacia sieberiana</v>
      </c>
      <c r="AL32" s="3" t="str">
        <v>Acacia tortilis</v>
      </c>
      <c r="AM32" s="3" t="str">
        <v>Acacia toxicaria</v>
      </c>
      <c r="AN32" s="3" t="str">
        <v>Acacia tumida</v>
      </c>
      <c r="AO32" s="3" t="str">
        <v>Acrocarpus fraxinifolius</v>
      </c>
      <c r="AP32" s="3" t="str">
        <v>Acrocomia aculeata</v>
      </c>
      <c r="AQ32" s="3" t="str">
        <v>Adansonia digitata</v>
      </c>
      <c r="AR32" s="3" t="str">
        <v>Aeschynomene histrix</v>
      </c>
      <c r="AS32" s="3" t="str">
        <v>Afzelia africana</v>
      </c>
      <c r="AT32" s="3" t="str">
        <v>Albizia chinensis</v>
      </c>
      <c r="AU32" s="3" t="str">
        <v>Albizia coriaria</v>
      </c>
      <c r="AV32" s="3" t="str">
        <v>Albizia falcataria</v>
      </c>
      <c r="AW32" s="3" t="str">
        <v>Albizia gummifera</v>
      </c>
      <c r="AX32" s="3" t="str">
        <v>Albizia harveyi</v>
      </c>
      <c r="AY32" s="3" t="str">
        <v>Albizia lebbeck</v>
      </c>
      <c r="AZ32" s="3" t="str">
        <v>Albizia versicolor</v>
      </c>
      <c r="BA32" s="3" t="str">
        <v>Albizia zygia</v>
      </c>
      <c r="BB32" s="3" t="str">
        <v>Alchornea cordifolia</v>
      </c>
      <c r="BC32" s="3" t="str">
        <v>Allanblackia floribunda</v>
      </c>
      <c r="BD32" s="3" t="str">
        <v>Alnus acuminata</v>
      </c>
      <c r="BE32" s="3" t="str">
        <v>Antiaris toxicaria</v>
      </c>
      <c r="BF32" s="3" t="str">
        <v>Argyrolobium uniflorum</v>
      </c>
      <c r="BG32" s="3" t="str">
        <v>Artocarpus altilis</v>
      </c>
      <c r="BH32" s="3" t="str">
        <v>Artocarpus heterophyllus</v>
      </c>
      <c r="BI32" s="3" t="str">
        <v>Atriplex nummularia</v>
      </c>
      <c r="BJ32" s="3" t="str">
        <v>Auxemma oncocalyx</v>
      </c>
      <c r="BK32" s="3" t="str">
        <v>Azadirachta indica</v>
      </c>
      <c r="BL32" s="3" t="str">
        <v>Balanites aegyptica</v>
      </c>
      <c r="BM32" s="3" t="str">
        <v>Bauhinia reticulata</v>
      </c>
      <c r="BN32" s="3" t="str">
        <v>Bauhinia rufescens</v>
      </c>
      <c r="BO32" s="3" t="str">
        <v>Berchemia discolor</v>
      </c>
      <c r="BP32" s="3" t="str">
        <v>Brachystegia spiciformis</v>
      </c>
      <c r="BQ32" s="3" t="str">
        <v>Caesalpinia bracteosa</v>
      </c>
      <c r="BR32" s="3" t="str">
        <v>Cajanus cajan</v>
      </c>
      <c r="BS32" s="3" t="str">
        <v>Calliandra calothyrsus</v>
      </c>
      <c r="BT32" s="3" t="str">
        <v>Calliandra houstoniana</v>
      </c>
      <c r="BU32" s="3" t="str">
        <v>Casuarina equisetifolia</v>
      </c>
      <c r="BV32" s="3" t="str">
        <v>Casuarina glauca</v>
      </c>
      <c r="BW32" s="3" t="str">
        <v>Catha edulis</v>
      </c>
      <c r="BX32" s="3" t="str">
        <v>Cedrela odorata</v>
      </c>
      <c r="BY32" s="3" t="str">
        <v>Cedrela serrata</v>
      </c>
      <c r="BZ32" s="3" t="str">
        <v>Centrosema pubescens</v>
      </c>
      <c r="CA32" s="3" t="str">
        <v>Chloroleucon eurycyclum</v>
      </c>
      <c r="CB32" s="3" t="str">
        <v>Chromolaena odorata</v>
      </c>
      <c r="CC32" s="3" t="str">
        <v>Cinnamomum cassia</v>
      </c>
      <c r="CD32" s="3" t="str">
        <v>Combretum apiculatum</v>
      </c>
      <c r="CE32" s="3" t="str">
        <v>Cordia africana</v>
      </c>
      <c r="CF32" s="3" t="str">
        <v>Cordia alliodora</v>
      </c>
      <c r="CG32" s="3" t="str">
        <v>Crotalaria agatiflora</v>
      </c>
      <c r="CH32" s="3" t="str">
        <v>Crotalaria grahamiana</v>
      </c>
      <c r="CI32" s="3" t="str">
        <v>Crotalaria juncea</v>
      </c>
      <c r="CJ32" s="3" t="str">
        <v>Crotalaria ochrolueca</v>
      </c>
      <c r="CK32" s="3" t="str">
        <v>Crotalaria sp.</v>
      </c>
      <c r="CL32" s="3" t="str">
        <v>Crotalaria trichotoma</v>
      </c>
      <c r="CM32" s="3" t="str">
        <v>Croton macrostachyus</v>
      </c>
      <c r="CN32" s="3" t="str">
        <v>Croton megalocarpus</v>
      </c>
      <c r="CO32" s="3" t="str">
        <v>Cupressus lusitanica</v>
      </c>
      <c r="CP32" s="3" t="str">
        <v>Cytisus proliferus</v>
      </c>
      <c r="CQ32" s="3" t="str">
        <v>Cytisus proliferus var. palmensis</v>
      </c>
      <c r="CR32" s="3" t="str">
        <v>Dactyladenia barteri</v>
      </c>
      <c r="CS32" s="3" t="str">
        <v>Dipteryx alata</v>
      </c>
      <c r="CT32" s="3" t="str">
        <v>Dodonaea Viscosa</v>
      </c>
      <c r="CU32" s="3" t="str">
        <v>Dombeya goetzenii</v>
      </c>
      <c r="CV32" s="3" t="str">
        <v>Dracaena steudneri</v>
      </c>
      <c r="CW32" s="3" t="str">
        <v>Ehretia abyssinica</v>
      </c>
      <c r="CX32" s="3" t="str">
        <v>Ehretia cymosa</v>
      </c>
      <c r="CY32" s="3" t="str">
        <v>Elaeis guineensis</v>
      </c>
      <c r="CZ32" s="3" t="str">
        <v>Entada abyssinica</v>
      </c>
      <c r="DA32" s="3" t="str">
        <v>Erythrina abyssinica</v>
      </c>
      <c r="DB32" s="3" t="str">
        <v>Erythrina poeppigiana</v>
      </c>
      <c r="DC32" s="3" t="str">
        <v>Eucalyptus alba</v>
      </c>
      <c r="DD32" s="3" t="str">
        <v>Eucalyptus camaldulensis</v>
      </c>
      <c r="DE32" s="3" t="str">
        <v>Eucalyptus deglupta</v>
      </c>
      <c r="DF32" s="3" t="str">
        <v>Eucalyptus globulus</v>
      </c>
      <c r="DG32" s="3" t="str">
        <v>Eucalyptus saligna</v>
      </c>
      <c r="DH32" s="3" t="str">
        <v>Eucalyptus urograndis</v>
      </c>
      <c r="DI32" s="3" t="str">
        <v>Euclea racemosa subsp. schimperi</v>
      </c>
      <c r="DJ32" s="3" t="str">
        <v>Ficus laurifolia</v>
      </c>
      <c r="DK32" s="3" t="str">
        <v>Ficus natalensis</v>
      </c>
      <c r="DL32" s="3" t="str">
        <v>Ficus polita</v>
      </c>
      <c r="DM32" s="3" t="str">
        <v>Ficus sur</v>
      </c>
      <c r="DN32" s="3" t="str">
        <v>Ficus thonningii</v>
      </c>
      <c r="DO32" s="3" t="str">
        <v>Ficus vallis-choudae</v>
      </c>
      <c r="DP32" s="3" t="str">
        <v>Ficus vasta</v>
      </c>
      <c r="DQ32" s="3" t="str">
        <v>Flemingia macrophylla</v>
      </c>
      <c r="DR32" s="3" t="str">
        <v>Flemingia sp.</v>
      </c>
      <c r="DS32" s="3" t="str">
        <v>Gliricidia maculata</v>
      </c>
      <c r="DT32" s="3" t="str">
        <v>Gliricidia sepium</v>
      </c>
      <c r="DU32" s="3" t="str">
        <v>Gliricidia sp.</v>
      </c>
      <c r="DV32" s="3" t="str">
        <v>Glycine wightii</v>
      </c>
      <c r="DW32" s="3" t="str">
        <v>Gmelina arborea</v>
      </c>
      <c r="DX32" s="3" t="str">
        <v>Grevillea robusta</v>
      </c>
      <c r="DY32" s="3" t="str">
        <v>Guiera senegalensis</v>
      </c>
      <c r="DZ32" s="3" t="str">
        <v>Harrisonia abyssinica</v>
      </c>
      <c r="EA32" s="3" t="str">
        <v>Hyptis suaveolens</v>
      </c>
      <c r="EB32" s="3" t="str">
        <v>Inga densiflora</v>
      </c>
      <c r="EC32" s="3" t="str">
        <v>Inga edulis</v>
      </c>
      <c r="ED32" s="3" t="str">
        <v>Inga laurina</v>
      </c>
      <c r="EE32" s="3" t="str">
        <v>Inga oerstediana</v>
      </c>
      <c r="EF32" s="3" t="str">
        <v>Inga sp.</v>
      </c>
      <c r="EG32" s="3" t="str">
        <v>Jatropha curcas</v>
      </c>
      <c r="EH32" s="3" t="str">
        <v>Juglans steyermarkii</v>
      </c>
      <c r="EI32" s="3" t="str">
        <v>Julbernardia globiflora</v>
      </c>
      <c r="EJ32" s="3" t="str">
        <v>Khaya senegalensis</v>
      </c>
      <c r="EK32" s="3" t="str">
        <v>Leucaena diversifolia</v>
      </c>
      <c r="EL32" s="3" t="str">
        <v>Leucaena leucocephala</v>
      </c>
      <c r="EM32" s="3" t="str">
        <v>Leucaena pallida</v>
      </c>
      <c r="EN32" s="3" t="str">
        <v>Leucaena trichandra</v>
      </c>
      <c r="EO32" s="3" t="str">
        <v>Lippia javanica</v>
      </c>
      <c r="EP32" s="3" t="str">
        <v>Maesopsis eminii</v>
      </c>
      <c r="EQ32" s="3" t="str">
        <v>Mangifera indica</v>
      </c>
      <c r="ER32" s="3" t="str">
        <v>Markhamia lutea</v>
      </c>
      <c r="ES32" s="3" t="str">
        <v>Melia azedarach</v>
      </c>
      <c r="ET32" s="3" t="str">
        <v>Melia volkensii</v>
      </c>
      <c r="EU32" s="3" t="str">
        <v>Milicia excelsa</v>
      </c>
      <c r="EV32" s="3" t="str">
        <v>Milletia ferruginea</v>
      </c>
      <c r="EW32" s="3" t="str">
        <v>Millettia ferruginea</v>
      </c>
      <c r="EX32" s="3" t="str">
        <v>Millettia thonningii</v>
      </c>
      <c r="EY32" s="3" t="str">
        <v>Mimosa caesalpiniifolia</v>
      </c>
      <c r="EZ32" s="3" t="str">
        <v>Mimosa tenuiflora</v>
      </c>
      <c r="FA32" s="3" t="str">
        <v>Moringa oleifera</v>
      </c>
      <c r="FB32" s="3" t="str">
        <v>Moringa stenopetala</v>
      </c>
      <c r="FC32" s="3" t="str">
        <v>Newbouldia laevis</v>
      </c>
      <c r="FD32" s="3" t="str">
        <v>Olea europaea</v>
      </c>
      <c r="FE32" s="3" t="str">
        <v>Olea welwitschii</v>
      </c>
      <c r="FF32" s="3" t="str">
        <v>Olea welwitshii</v>
      </c>
      <c r="FG32" s="3" t="str">
        <v>Opuntia ficus-indica</v>
      </c>
      <c r="FH32" s="3" t="str">
        <v>Palm</v>
      </c>
      <c r="FI32" s="3" t="str">
        <v>Parkia biglobosa</v>
      </c>
      <c r="FJ32" s="3" t="str">
        <v>Paulownia fortunei</v>
      </c>
      <c r="FK32" s="3" t="str">
        <v>Pavetta ternifolia</v>
      </c>
      <c r="FL32" s="3" t="str">
        <v>Peltophorum dubium</v>
      </c>
      <c r="FM32" s="3" t="str">
        <v>Persea americana</v>
      </c>
      <c r="FN32" s="3" t="str">
        <v>Phoenix reclinata</v>
      </c>
      <c r="FO32" s="3" t="str">
        <v>Pinus patula</v>
      </c>
      <c r="FP32" s="3" t="str">
        <v>Pithecellobium dulce</v>
      </c>
      <c r="FQ32" s="3" t="str">
        <v>Plukenetia conophora</v>
      </c>
      <c r="FR32" s="3" t="str">
        <v>Podocarpus falcatus</v>
      </c>
      <c r="FS32" s="3" t="str">
        <v>Polyscias fulva</v>
      </c>
      <c r="FT32" s="3" t="str">
        <v>Pouteria adolfi-friedericii</v>
      </c>
      <c r="FU32" s="3" t="str">
        <v>Prosopis africana</v>
      </c>
      <c r="FV32" s="3" t="str">
        <v>Prosopis juliflora</v>
      </c>
      <c r="FW32" s="3" t="str">
        <v>Prunus africana</v>
      </c>
      <c r="FX32" s="3" t="str">
        <v>Prunus persica</v>
      </c>
      <c r="FY32" s="3" t="str">
        <v>Pterocarpus erinaceus</v>
      </c>
      <c r="FZ32" s="3" t="str">
        <v>Pterocarpus lucens</v>
      </c>
      <c r="GA32" s="3" t="str">
        <v>Pterocarpus santalinoides</v>
      </c>
      <c r="GB32" s="3" t="str">
        <v>Pueraria phaseoloides</v>
      </c>
      <c r="GC32" s="3" t="str">
        <v>Quercus constaricensis</v>
      </c>
      <c r="GD32" s="3" t="str">
        <v>Quillaja saponaria</v>
      </c>
      <c r="GE32" s="3" t="str">
        <v>Ricinodendron heudelotii</v>
      </c>
      <c r="GF32" s="3" t="str">
        <v>Rosmarinus officinalis</v>
      </c>
      <c r="GG32" s="3" t="str">
        <v>Samanea saman</v>
      </c>
      <c r="GH32" s="3" t="str">
        <v>Schefflera abyssinica</v>
      </c>
      <c r="GI32" s="3" t="str">
        <v>Senna didymobotrya</v>
      </c>
      <c r="GJ32" s="3" t="str">
        <v>Senna occidentalis</v>
      </c>
      <c r="GK32" s="3" t="str">
        <v>Senna siamea</v>
      </c>
      <c r="GL32" s="3" t="str">
        <v>Senna sp.</v>
      </c>
      <c r="GM32" s="3" t="str">
        <v>Senna spectabilis</v>
      </c>
      <c r="GN32" s="3" t="str">
        <v>Sesbania aculeata</v>
      </c>
      <c r="GO32" s="3" t="str">
        <v>Sesbania bispinosa</v>
      </c>
      <c r="GP32" s="3" t="str">
        <v>Sesbania cannabina</v>
      </c>
      <c r="GQ32" s="3" t="str">
        <v>Sesbania cinerascens</v>
      </c>
      <c r="GR32" s="3" t="str">
        <v>Sesbania goetzei</v>
      </c>
      <c r="GS32" s="3" t="str">
        <v>Sesbania macrantha</v>
      </c>
      <c r="GT32" s="3" t="str">
        <v>Sesbania rostrata</v>
      </c>
      <c r="GU32" s="3" t="str">
        <v>Sesbania sesban</v>
      </c>
      <c r="GV32" s="3" t="str">
        <v>Sesbania sp.</v>
      </c>
      <c r="GW32" s="3" t="str">
        <v>Simarouba glauca</v>
      </c>
      <c r="GX32" s="3" t="str">
        <v>Solanum sp.</v>
      </c>
      <c r="GY32" s="3" t="str">
        <v>Spathodea campanulata</v>
      </c>
      <c r="GZ32" s="3" t="str">
        <v>Syzygium guineense</v>
      </c>
      <c r="HA32" s="3" t="str">
        <v>Tabebuia rosea</v>
      </c>
      <c r="HB32" s="3" t="str">
        <v>Tectona grandis</v>
      </c>
      <c r="HC32" s="3" t="str">
        <v>Tephrosia candida</v>
      </c>
      <c r="HD32" s="3" t="str">
        <v>Tephrosia diversifolia</v>
      </c>
      <c r="HE32" s="3" t="str">
        <v>Tephrosia sp.</v>
      </c>
      <c r="HF32" s="3" t="str">
        <v>Tephrosia vogelii</v>
      </c>
      <c r="HG32" s="3" t="str">
        <v>Terminalia amazonia</v>
      </c>
      <c r="HH32" s="3" t="str">
        <v>Terminalia brownii</v>
      </c>
      <c r="HI32" s="3" t="str">
        <v>Terminalia ivorensis</v>
      </c>
      <c r="HJ32" s="3" t="str">
        <v>Terminalia ivoresensis</v>
      </c>
      <c r="HK32" s="3" t="str">
        <v>Terminalia sericea</v>
      </c>
      <c r="HL32" s="3" t="str">
        <v>Terminalia superba</v>
      </c>
      <c r="HM32" s="3" t="str">
        <v>Theobroma cacao</v>
      </c>
      <c r="HN32" s="3" t="str">
        <v>Tithonia diversifolia</v>
      </c>
      <c r="HO32" s="3" t="str">
        <v>Toona ciliata</v>
      </c>
      <c r="HP32" s="3" t="str">
        <v>Uapaca kirkiana</v>
      </c>
      <c r="HQ32" s="3" t="str">
        <v>Unspecified Tree</v>
      </c>
      <c r="HR32" s="3" t="str">
        <v>Unspecified Tree (N-fixing)</v>
      </c>
      <c r="HS32" s="3" t="str">
        <v>Unspecified Tree (Non N-fixing)</v>
      </c>
      <c r="HT32" s="3" t="str">
        <v>Vachellia seyal</v>
      </c>
      <c r="HU32" s="3" t="str">
        <v>Vachellia xanthophloea</v>
      </c>
      <c r="HV32" s="3" t="str">
        <v>Vepris dainellii</v>
      </c>
      <c r="HW32" s="3" t="str">
        <v>Vitellaria paradoxa</v>
      </c>
      <c r="HX32" s="3" t="str">
        <v>Ziziphus mauritiana</v>
      </c>
      <c r="HY32" s="3" t="str">
        <v>Ziziphus spina-christi</v>
      </c>
    </row>
    <row r="33" spans="1:233" ht="14.5" x14ac:dyDescent="0.35">
      <c r="A33" t="s">
        <v>15329</v>
      </c>
      <c r="B33" s="3" t="s">
        <v>1902</v>
      </c>
      <c r="C33" s="3" t="s">
        <v>637</v>
      </c>
      <c r="D33" s="3" t="s">
        <v>1905</v>
      </c>
      <c r="F33" s="3" t="s">
        <v>637</v>
      </c>
      <c r="G33" s="3" t="s">
        <v>8552</v>
      </c>
      <c r="H33" s="3" t="s">
        <v>699</v>
      </c>
      <c r="I33" t="s">
        <v>699</v>
      </c>
      <c r="J33" t="s">
        <v>3655</v>
      </c>
      <c r="K33" t="s">
        <v>3723</v>
      </c>
      <c r="L33" t="s">
        <v>1081</v>
      </c>
      <c r="M33" t="s">
        <v>3677</v>
      </c>
      <c r="O33" s="3" t="str">
        <v>Albizia falcataria</v>
      </c>
      <c r="Q33" s="3" t="str" cm="1">
        <f t="array" ref="Q33:HY33">TRANSPOSE(_xlfn._xlws.SORT(_xlfn.UNIQUE(_xlfn._xlws.FILTER(trees[Tree.Latin.Name],ISNUMBER(SEARCH('Pasture-Fert'!D61,trees[Tree.Latin.Name])),"Not Found"))))</f>
        <v>Acacia albida</v>
      </c>
      <c r="R33" s="3" t="str">
        <v>Acacia albida Delile</v>
      </c>
      <c r="S33" s="3" t="str">
        <v>Acacia angustissima</v>
      </c>
      <c r="T33" s="3" t="str">
        <v>Acacia auriculiformis</v>
      </c>
      <c r="U33" s="3" t="str">
        <v>Acacia brevispica</v>
      </c>
      <c r="V33" s="3" t="str">
        <v>Acacia caerulescens</v>
      </c>
      <c r="W33" s="3" t="str">
        <v>Acacia crassicarpa</v>
      </c>
      <c r="X33" s="3" t="str">
        <v>Acacia cyanophylla</v>
      </c>
      <c r="Y33" s="3" t="str">
        <v>Acacia decurrens</v>
      </c>
      <c r="Z33" s="3" t="str">
        <v>Acacia ferruginea</v>
      </c>
      <c r="AA33" s="3" t="str">
        <v>Acacia holosericea</v>
      </c>
      <c r="AB33" s="3" t="str">
        <v>Acacia julifera</v>
      </c>
      <c r="AC33" s="3" t="str">
        <v>Acacia karroo</v>
      </c>
      <c r="AD33" s="3" t="str">
        <v>Acacia leptocarpa</v>
      </c>
      <c r="AE33" s="3" t="str">
        <v>Acacia mangium</v>
      </c>
      <c r="AF33" s="3" t="str">
        <v>Acacia mearnsii</v>
      </c>
      <c r="AG33" s="3" t="str">
        <v>Acacia nilotica</v>
      </c>
      <c r="AH33" s="3" t="str">
        <v>Acacia polyacantha</v>
      </c>
      <c r="AI33" s="3" t="str">
        <v>Acacia saligna</v>
      </c>
      <c r="AJ33" s="3" t="str">
        <v>Acacia senegal</v>
      </c>
      <c r="AK33" s="3" t="str">
        <v>Acacia sieberiana</v>
      </c>
      <c r="AL33" s="3" t="str">
        <v>Acacia tortilis</v>
      </c>
      <c r="AM33" s="3" t="str">
        <v>Acacia toxicaria</v>
      </c>
      <c r="AN33" s="3" t="str">
        <v>Acacia tumida</v>
      </c>
      <c r="AO33" s="3" t="str">
        <v>Acrocarpus fraxinifolius</v>
      </c>
      <c r="AP33" s="3" t="str">
        <v>Acrocomia aculeata</v>
      </c>
      <c r="AQ33" s="3" t="str">
        <v>Adansonia digitata</v>
      </c>
      <c r="AR33" s="3" t="str">
        <v>Aeschynomene histrix</v>
      </c>
      <c r="AS33" s="3" t="str">
        <v>Afzelia africana</v>
      </c>
      <c r="AT33" s="3" t="str">
        <v>Albizia chinensis</v>
      </c>
      <c r="AU33" s="3" t="str">
        <v>Albizia coriaria</v>
      </c>
      <c r="AV33" s="3" t="str">
        <v>Albizia falcataria</v>
      </c>
      <c r="AW33" s="3" t="str">
        <v>Albizia gummifera</v>
      </c>
      <c r="AX33" s="3" t="str">
        <v>Albizia harveyi</v>
      </c>
      <c r="AY33" s="3" t="str">
        <v>Albizia lebbeck</v>
      </c>
      <c r="AZ33" s="3" t="str">
        <v>Albizia versicolor</v>
      </c>
      <c r="BA33" s="3" t="str">
        <v>Albizia zygia</v>
      </c>
      <c r="BB33" s="3" t="str">
        <v>Alchornea cordifolia</v>
      </c>
      <c r="BC33" s="3" t="str">
        <v>Allanblackia floribunda</v>
      </c>
      <c r="BD33" s="3" t="str">
        <v>Alnus acuminata</v>
      </c>
      <c r="BE33" s="3" t="str">
        <v>Antiaris toxicaria</v>
      </c>
      <c r="BF33" s="3" t="str">
        <v>Argyrolobium uniflorum</v>
      </c>
      <c r="BG33" s="3" t="str">
        <v>Artocarpus altilis</v>
      </c>
      <c r="BH33" s="3" t="str">
        <v>Artocarpus heterophyllus</v>
      </c>
      <c r="BI33" s="3" t="str">
        <v>Atriplex nummularia</v>
      </c>
      <c r="BJ33" s="3" t="str">
        <v>Auxemma oncocalyx</v>
      </c>
      <c r="BK33" s="3" t="str">
        <v>Azadirachta indica</v>
      </c>
      <c r="BL33" s="3" t="str">
        <v>Balanites aegyptica</v>
      </c>
      <c r="BM33" s="3" t="str">
        <v>Bauhinia reticulata</v>
      </c>
      <c r="BN33" s="3" t="str">
        <v>Bauhinia rufescens</v>
      </c>
      <c r="BO33" s="3" t="str">
        <v>Berchemia discolor</v>
      </c>
      <c r="BP33" s="3" t="str">
        <v>Brachystegia spiciformis</v>
      </c>
      <c r="BQ33" s="3" t="str">
        <v>Caesalpinia bracteosa</v>
      </c>
      <c r="BR33" s="3" t="str">
        <v>Cajanus cajan</v>
      </c>
      <c r="BS33" s="3" t="str">
        <v>Calliandra calothyrsus</v>
      </c>
      <c r="BT33" s="3" t="str">
        <v>Calliandra houstoniana</v>
      </c>
      <c r="BU33" s="3" t="str">
        <v>Casuarina equisetifolia</v>
      </c>
      <c r="BV33" s="3" t="str">
        <v>Casuarina glauca</v>
      </c>
      <c r="BW33" s="3" t="str">
        <v>Catha edulis</v>
      </c>
      <c r="BX33" s="3" t="str">
        <v>Cedrela odorata</v>
      </c>
      <c r="BY33" s="3" t="str">
        <v>Cedrela serrata</v>
      </c>
      <c r="BZ33" s="3" t="str">
        <v>Centrosema pubescens</v>
      </c>
      <c r="CA33" s="3" t="str">
        <v>Chloroleucon eurycyclum</v>
      </c>
      <c r="CB33" s="3" t="str">
        <v>Chromolaena odorata</v>
      </c>
      <c r="CC33" s="3" t="str">
        <v>Cinnamomum cassia</v>
      </c>
      <c r="CD33" s="3" t="str">
        <v>Combretum apiculatum</v>
      </c>
      <c r="CE33" s="3" t="str">
        <v>Cordia africana</v>
      </c>
      <c r="CF33" s="3" t="str">
        <v>Cordia alliodora</v>
      </c>
      <c r="CG33" s="3" t="str">
        <v>Crotalaria agatiflora</v>
      </c>
      <c r="CH33" s="3" t="str">
        <v>Crotalaria grahamiana</v>
      </c>
      <c r="CI33" s="3" t="str">
        <v>Crotalaria juncea</v>
      </c>
      <c r="CJ33" s="3" t="str">
        <v>Crotalaria ochrolueca</v>
      </c>
      <c r="CK33" s="3" t="str">
        <v>Crotalaria sp.</v>
      </c>
      <c r="CL33" s="3" t="str">
        <v>Crotalaria trichotoma</v>
      </c>
      <c r="CM33" s="3" t="str">
        <v>Croton macrostachyus</v>
      </c>
      <c r="CN33" s="3" t="str">
        <v>Croton megalocarpus</v>
      </c>
      <c r="CO33" s="3" t="str">
        <v>Cupressus lusitanica</v>
      </c>
      <c r="CP33" s="3" t="str">
        <v>Cytisus proliferus</v>
      </c>
      <c r="CQ33" s="3" t="str">
        <v>Cytisus proliferus var. palmensis</v>
      </c>
      <c r="CR33" s="3" t="str">
        <v>Dactyladenia barteri</v>
      </c>
      <c r="CS33" s="3" t="str">
        <v>Dipteryx alata</v>
      </c>
      <c r="CT33" s="3" t="str">
        <v>Dodonaea Viscosa</v>
      </c>
      <c r="CU33" s="3" t="str">
        <v>Dombeya goetzenii</v>
      </c>
      <c r="CV33" s="3" t="str">
        <v>Dracaena steudneri</v>
      </c>
      <c r="CW33" s="3" t="str">
        <v>Ehretia abyssinica</v>
      </c>
      <c r="CX33" s="3" t="str">
        <v>Ehretia cymosa</v>
      </c>
      <c r="CY33" s="3" t="str">
        <v>Elaeis guineensis</v>
      </c>
      <c r="CZ33" s="3" t="str">
        <v>Entada abyssinica</v>
      </c>
      <c r="DA33" s="3" t="str">
        <v>Erythrina abyssinica</v>
      </c>
      <c r="DB33" s="3" t="str">
        <v>Erythrina poeppigiana</v>
      </c>
      <c r="DC33" s="3" t="str">
        <v>Eucalyptus alba</v>
      </c>
      <c r="DD33" s="3" t="str">
        <v>Eucalyptus camaldulensis</v>
      </c>
      <c r="DE33" s="3" t="str">
        <v>Eucalyptus deglupta</v>
      </c>
      <c r="DF33" s="3" t="str">
        <v>Eucalyptus globulus</v>
      </c>
      <c r="DG33" s="3" t="str">
        <v>Eucalyptus saligna</v>
      </c>
      <c r="DH33" s="3" t="str">
        <v>Eucalyptus urograndis</v>
      </c>
      <c r="DI33" s="3" t="str">
        <v>Euclea racemosa subsp. schimperi</v>
      </c>
      <c r="DJ33" s="3" t="str">
        <v>Ficus laurifolia</v>
      </c>
      <c r="DK33" s="3" t="str">
        <v>Ficus natalensis</v>
      </c>
      <c r="DL33" s="3" t="str">
        <v>Ficus polita</v>
      </c>
      <c r="DM33" s="3" t="str">
        <v>Ficus sur</v>
      </c>
      <c r="DN33" s="3" t="str">
        <v>Ficus thonningii</v>
      </c>
      <c r="DO33" s="3" t="str">
        <v>Ficus vallis-choudae</v>
      </c>
      <c r="DP33" s="3" t="str">
        <v>Ficus vasta</v>
      </c>
      <c r="DQ33" s="3" t="str">
        <v>Flemingia macrophylla</v>
      </c>
      <c r="DR33" s="3" t="str">
        <v>Flemingia sp.</v>
      </c>
      <c r="DS33" s="3" t="str">
        <v>Gliricidia maculata</v>
      </c>
      <c r="DT33" s="3" t="str">
        <v>Gliricidia sepium</v>
      </c>
      <c r="DU33" s="3" t="str">
        <v>Gliricidia sp.</v>
      </c>
      <c r="DV33" s="3" t="str">
        <v>Glycine wightii</v>
      </c>
      <c r="DW33" s="3" t="str">
        <v>Gmelina arborea</v>
      </c>
      <c r="DX33" s="3" t="str">
        <v>Grevillea robusta</v>
      </c>
      <c r="DY33" s="3" t="str">
        <v>Guiera senegalensis</v>
      </c>
      <c r="DZ33" s="3" t="str">
        <v>Harrisonia abyssinica</v>
      </c>
      <c r="EA33" s="3" t="str">
        <v>Hyptis suaveolens</v>
      </c>
      <c r="EB33" s="3" t="str">
        <v>Inga densiflora</v>
      </c>
      <c r="EC33" s="3" t="str">
        <v>Inga edulis</v>
      </c>
      <c r="ED33" s="3" t="str">
        <v>Inga laurina</v>
      </c>
      <c r="EE33" s="3" t="str">
        <v>Inga oerstediana</v>
      </c>
      <c r="EF33" s="3" t="str">
        <v>Inga sp.</v>
      </c>
      <c r="EG33" s="3" t="str">
        <v>Jatropha curcas</v>
      </c>
      <c r="EH33" s="3" t="str">
        <v>Juglans steyermarkii</v>
      </c>
      <c r="EI33" s="3" t="str">
        <v>Julbernardia globiflora</v>
      </c>
      <c r="EJ33" s="3" t="str">
        <v>Khaya senegalensis</v>
      </c>
      <c r="EK33" s="3" t="str">
        <v>Leucaena diversifolia</v>
      </c>
      <c r="EL33" s="3" t="str">
        <v>Leucaena leucocephala</v>
      </c>
      <c r="EM33" s="3" t="str">
        <v>Leucaena pallida</v>
      </c>
      <c r="EN33" s="3" t="str">
        <v>Leucaena trichandra</v>
      </c>
      <c r="EO33" s="3" t="str">
        <v>Lippia javanica</v>
      </c>
      <c r="EP33" s="3" t="str">
        <v>Maesopsis eminii</v>
      </c>
      <c r="EQ33" s="3" t="str">
        <v>Mangifera indica</v>
      </c>
      <c r="ER33" s="3" t="str">
        <v>Markhamia lutea</v>
      </c>
      <c r="ES33" s="3" t="str">
        <v>Melia azedarach</v>
      </c>
      <c r="ET33" s="3" t="str">
        <v>Melia volkensii</v>
      </c>
      <c r="EU33" s="3" t="str">
        <v>Milicia excelsa</v>
      </c>
      <c r="EV33" s="3" t="str">
        <v>Milletia ferruginea</v>
      </c>
      <c r="EW33" s="3" t="str">
        <v>Millettia ferruginea</v>
      </c>
      <c r="EX33" s="3" t="str">
        <v>Millettia thonningii</v>
      </c>
      <c r="EY33" s="3" t="str">
        <v>Mimosa caesalpiniifolia</v>
      </c>
      <c r="EZ33" s="3" t="str">
        <v>Mimosa tenuiflora</v>
      </c>
      <c r="FA33" s="3" t="str">
        <v>Moringa oleifera</v>
      </c>
      <c r="FB33" s="3" t="str">
        <v>Moringa stenopetala</v>
      </c>
      <c r="FC33" s="3" t="str">
        <v>Newbouldia laevis</v>
      </c>
      <c r="FD33" s="3" t="str">
        <v>Olea europaea</v>
      </c>
      <c r="FE33" s="3" t="str">
        <v>Olea welwitschii</v>
      </c>
      <c r="FF33" s="3" t="str">
        <v>Olea welwitshii</v>
      </c>
      <c r="FG33" s="3" t="str">
        <v>Opuntia ficus-indica</v>
      </c>
      <c r="FH33" s="3" t="str">
        <v>Palm</v>
      </c>
      <c r="FI33" s="3" t="str">
        <v>Parkia biglobosa</v>
      </c>
      <c r="FJ33" s="3" t="str">
        <v>Paulownia fortunei</v>
      </c>
      <c r="FK33" s="3" t="str">
        <v>Pavetta ternifolia</v>
      </c>
      <c r="FL33" s="3" t="str">
        <v>Peltophorum dubium</v>
      </c>
      <c r="FM33" s="3" t="str">
        <v>Persea americana</v>
      </c>
      <c r="FN33" s="3" t="str">
        <v>Phoenix reclinata</v>
      </c>
      <c r="FO33" s="3" t="str">
        <v>Pinus patula</v>
      </c>
      <c r="FP33" s="3" t="str">
        <v>Pithecellobium dulce</v>
      </c>
      <c r="FQ33" s="3" t="str">
        <v>Plukenetia conophora</v>
      </c>
      <c r="FR33" s="3" t="str">
        <v>Podocarpus falcatus</v>
      </c>
      <c r="FS33" s="3" t="str">
        <v>Polyscias fulva</v>
      </c>
      <c r="FT33" s="3" t="str">
        <v>Pouteria adolfi-friedericii</v>
      </c>
      <c r="FU33" s="3" t="str">
        <v>Prosopis africana</v>
      </c>
      <c r="FV33" s="3" t="str">
        <v>Prosopis juliflora</v>
      </c>
      <c r="FW33" s="3" t="str">
        <v>Prunus africana</v>
      </c>
      <c r="FX33" s="3" t="str">
        <v>Prunus persica</v>
      </c>
      <c r="FY33" s="3" t="str">
        <v>Pterocarpus erinaceus</v>
      </c>
      <c r="FZ33" s="3" t="str">
        <v>Pterocarpus lucens</v>
      </c>
      <c r="GA33" s="3" t="str">
        <v>Pterocarpus santalinoides</v>
      </c>
      <c r="GB33" s="3" t="str">
        <v>Pueraria phaseoloides</v>
      </c>
      <c r="GC33" s="3" t="str">
        <v>Quercus constaricensis</v>
      </c>
      <c r="GD33" s="3" t="str">
        <v>Quillaja saponaria</v>
      </c>
      <c r="GE33" s="3" t="str">
        <v>Ricinodendron heudelotii</v>
      </c>
      <c r="GF33" s="3" t="str">
        <v>Rosmarinus officinalis</v>
      </c>
      <c r="GG33" s="3" t="str">
        <v>Samanea saman</v>
      </c>
      <c r="GH33" s="3" t="str">
        <v>Schefflera abyssinica</v>
      </c>
      <c r="GI33" s="3" t="str">
        <v>Senna didymobotrya</v>
      </c>
      <c r="GJ33" s="3" t="str">
        <v>Senna occidentalis</v>
      </c>
      <c r="GK33" s="3" t="str">
        <v>Senna siamea</v>
      </c>
      <c r="GL33" s="3" t="str">
        <v>Senna sp.</v>
      </c>
      <c r="GM33" s="3" t="str">
        <v>Senna spectabilis</v>
      </c>
      <c r="GN33" s="3" t="str">
        <v>Sesbania aculeata</v>
      </c>
      <c r="GO33" s="3" t="str">
        <v>Sesbania bispinosa</v>
      </c>
      <c r="GP33" s="3" t="str">
        <v>Sesbania cannabina</v>
      </c>
      <c r="GQ33" s="3" t="str">
        <v>Sesbania cinerascens</v>
      </c>
      <c r="GR33" s="3" t="str">
        <v>Sesbania goetzei</v>
      </c>
      <c r="GS33" s="3" t="str">
        <v>Sesbania macrantha</v>
      </c>
      <c r="GT33" s="3" t="str">
        <v>Sesbania rostrata</v>
      </c>
      <c r="GU33" s="3" t="str">
        <v>Sesbania sesban</v>
      </c>
      <c r="GV33" s="3" t="str">
        <v>Sesbania sp.</v>
      </c>
      <c r="GW33" s="3" t="str">
        <v>Simarouba glauca</v>
      </c>
      <c r="GX33" s="3" t="str">
        <v>Solanum sp.</v>
      </c>
      <c r="GY33" s="3" t="str">
        <v>Spathodea campanulata</v>
      </c>
      <c r="GZ33" s="3" t="str">
        <v>Syzygium guineense</v>
      </c>
      <c r="HA33" s="3" t="str">
        <v>Tabebuia rosea</v>
      </c>
      <c r="HB33" s="3" t="str">
        <v>Tectona grandis</v>
      </c>
      <c r="HC33" s="3" t="str">
        <v>Tephrosia candida</v>
      </c>
      <c r="HD33" s="3" t="str">
        <v>Tephrosia diversifolia</v>
      </c>
      <c r="HE33" s="3" t="str">
        <v>Tephrosia sp.</v>
      </c>
      <c r="HF33" s="3" t="str">
        <v>Tephrosia vogelii</v>
      </c>
      <c r="HG33" s="3" t="str">
        <v>Terminalia amazonia</v>
      </c>
      <c r="HH33" s="3" t="str">
        <v>Terminalia brownii</v>
      </c>
      <c r="HI33" s="3" t="str">
        <v>Terminalia ivorensis</v>
      </c>
      <c r="HJ33" s="3" t="str">
        <v>Terminalia ivoresensis</v>
      </c>
      <c r="HK33" s="3" t="str">
        <v>Terminalia sericea</v>
      </c>
      <c r="HL33" s="3" t="str">
        <v>Terminalia superba</v>
      </c>
      <c r="HM33" s="3" t="str">
        <v>Theobroma cacao</v>
      </c>
      <c r="HN33" s="3" t="str">
        <v>Tithonia diversifolia</v>
      </c>
      <c r="HO33" s="3" t="str">
        <v>Toona ciliata</v>
      </c>
      <c r="HP33" s="3" t="str">
        <v>Uapaca kirkiana</v>
      </c>
      <c r="HQ33" s="3" t="str">
        <v>Unspecified Tree</v>
      </c>
      <c r="HR33" s="3" t="str">
        <v>Unspecified Tree (N-fixing)</v>
      </c>
      <c r="HS33" s="3" t="str">
        <v>Unspecified Tree (Non N-fixing)</v>
      </c>
      <c r="HT33" s="3" t="str">
        <v>Vachellia seyal</v>
      </c>
      <c r="HU33" s="3" t="str">
        <v>Vachellia xanthophloea</v>
      </c>
      <c r="HV33" s="3" t="str">
        <v>Vepris dainellii</v>
      </c>
      <c r="HW33" s="3" t="str">
        <v>Vitellaria paradoxa</v>
      </c>
      <c r="HX33" s="3" t="str">
        <v>Ziziphus mauritiana</v>
      </c>
      <c r="HY33" s="3" t="str">
        <v>Ziziphus spina-christi</v>
      </c>
    </row>
    <row r="34" spans="1:233" ht="14.5" x14ac:dyDescent="0.35">
      <c r="A34" t="s">
        <v>15330</v>
      </c>
      <c r="B34" s="3" t="s">
        <v>1670</v>
      </c>
      <c r="C34" s="3" t="s">
        <v>637</v>
      </c>
      <c r="D34" s="3" t="s">
        <v>1671</v>
      </c>
      <c r="F34" s="3" t="s">
        <v>8534</v>
      </c>
      <c r="G34" s="3" t="s">
        <v>637</v>
      </c>
      <c r="H34" s="3" t="s">
        <v>699</v>
      </c>
      <c r="I34" t="s">
        <v>699</v>
      </c>
      <c r="J34" t="s">
        <v>3655</v>
      </c>
      <c r="K34" t="s">
        <v>3723</v>
      </c>
      <c r="L34" t="s">
        <v>1081</v>
      </c>
      <c r="M34" t="s">
        <v>3677</v>
      </c>
      <c r="O34" s="3" t="str">
        <v>Albizia gummifera</v>
      </c>
      <c r="Q34" s="3" t="str" cm="1">
        <f t="array" ref="Q34:HY34">TRANSPOSE(_xlfn._xlws.SORT(_xlfn.UNIQUE(_xlfn._xlws.FILTER(trees[Tree.Latin.Name],ISNUMBER(SEARCH('Pasture-Fert'!D62,trees[Tree.Latin.Name])),"Not Found"))))</f>
        <v>Acacia albida</v>
      </c>
      <c r="R34" s="3" t="str">
        <v>Acacia albida Delile</v>
      </c>
      <c r="S34" s="3" t="str">
        <v>Acacia angustissima</v>
      </c>
      <c r="T34" s="3" t="str">
        <v>Acacia auriculiformis</v>
      </c>
      <c r="U34" s="3" t="str">
        <v>Acacia brevispica</v>
      </c>
      <c r="V34" s="3" t="str">
        <v>Acacia caerulescens</v>
      </c>
      <c r="W34" s="3" t="str">
        <v>Acacia crassicarpa</v>
      </c>
      <c r="X34" s="3" t="str">
        <v>Acacia cyanophylla</v>
      </c>
      <c r="Y34" s="3" t="str">
        <v>Acacia decurrens</v>
      </c>
      <c r="Z34" s="3" t="str">
        <v>Acacia ferruginea</v>
      </c>
      <c r="AA34" s="3" t="str">
        <v>Acacia holosericea</v>
      </c>
      <c r="AB34" s="3" t="str">
        <v>Acacia julifera</v>
      </c>
      <c r="AC34" s="3" t="str">
        <v>Acacia karroo</v>
      </c>
      <c r="AD34" s="3" t="str">
        <v>Acacia leptocarpa</v>
      </c>
      <c r="AE34" s="3" t="str">
        <v>Acacia mangium</v>
      </c>
      <c r="AF34" s="3" t="str">
        <v>Acacia mearnsii</v>
      </c>
      <c r="AG34" s="3" t="str">
        <v>Acacia nilotica</v>
      </c>
      <c r="AH34" s="3" t="str">
        <v>Acacia polyacantha</v>
      </c>
      <c r="AI34" s="3" t="str">
        <v>Acacia saligna</v>
      </c>
      <c r="AJ34" s="3" t="str">
        <v>Acacia senegal</v>
      </c>
      <c r="AK34" s="3" t="str">
        <v>Acacia sieberiana</v>
      </c>
      <c r="AL34" s="3" t="str">
        <v>Acacia tortilis</v>
      </c>
      <c r="AM34" s="3" t="str">
        <v>Acacia toxicaria</v>
      </c>
      <c r="AN34" s="3" t="str">
        <v>Acacia tumida</v>
      </c>
      <c r="AO34" s="3" t="str">
        <v>Acrocarpus fraxinifolius</v>
      </c>
      <c r="AP34" s="3" t="str">
        <v>Acrocomia aculeata</v>
      </c>
      <c r="AQ34" s="3" t="str">
        <v>Adansonia digitata</v>
      </c>
      <c r="AR34" s="3" t="str">
        <v>Aeschynomene histrix</v>
      </c>
      <c r="AS34" s="3" t="str">
        <v>Afzelia africana</v>
      </c>
      <c r="AT34" s="3" t="str">
        <v>Albizia chinensis</v>
      </c>
      <c r="AU34" s="3" t="str">
        <v>Albizia coriaria</v>
      </c>
      <c r="AV34" s="3" t="str">
        <v>Albizia falcataria</v>
      </c>
      <c r="AW34" s="3" t="str">
        <v>Albizia gummifera</v>
      </c>
      <c r="AX34" s="3" t="str">
        <v>Albizia harveyi</v>
      </c>
      <c r="AY34" s="3" t="str">
        <v>Albizia lebbeck</v>
      </c>
      <c r="AZ34" s="3" t="str">
        <v>Albizia versicolor</v>
      </c>
      <c r="BA34" s="3" t="str">
        <v>Albizia zygia</v>
      </c>
      <c r="BB34" s="3" t="str">
        <v>Alchornea cordifolia</v>
      </c>
      <c r="BC34" s="3" t="str">
        <v>Allanblackia floribunda</v>
      </c>
      <c r="BD34" s="3" t="str">
        <v>Alnus acuminata</v>
      </c>
      <c r="BE34" s="3" t="str">
        <v>Antiaris toxicaria</v>
      </c>
      <c r="BF34" s="3" t="str">
        <v>Argyrolobium uniflorum</v>
      </c>
      <c r="BG34" s="3" t="str">
        <v>Artocarpus altilis</v>
      </c>
      <c r="BH34" s="3" t="str">
        <v>Artocarpus heterophyllus</v>
      </c>
      <c r="BI34" s="3" t="str">
        <v>Atriplex nummularia</v>
      </c>
      <c r="BJ34" s="3" t="str">
        <v>Auxemma oncocalyx</v>
      </c>
      <c r="BK34" s="3" t="str">
        <v>Azadirachta indica</v>
      </c>
      <c r="BL34" s="3" t="str">
        <v>Balanites aegyptica</v>
      </c>
      <c r="BM34" s="3" t="str">
        <v>Bauhinia reticulata</v>
      </c>
      <c r="BN34" s="3" t="str">
        <v>Bauhinia rufescens</v>
      </c>
      <c r="BO34" s="3" t="str">
        <v>Berchemia discolor</v>
      </c>
      <c r="BP34" s="3" t="str">
        <v>Brachystegia spiciformis</v>
      </c>
      <c r="BQ34" s="3" t="str">
        <v>Caesalpinia bracteosa</v>
      </c>
      <c r="BR34" s="3" t="str">
        <v>Cajanus cajan</v>
      </c>
      <c r="BS34" s="3" t="str">
        <v>Calliandra calothyrsus</v>
      </c>
      <c r="BT34" s="3" t="str">
        <v>Calliandra houstoniana</v>
      </c>
      <c r="BU34" s="3" t="str">
        <v>Casuarina equisetifolia</v>
      </c>
      <c r="BV34" s="3" t="str">
        <v>Casuarina glauca</v>
      </c>
      <c r="BW34" s="3" t="str">
        <v>Catha edulis</v>
      </c>
      <c r="BX34" s="3" t="str">
        <v>Cedrela odorata</v>
      </c>
      <c r="BY34" s="3" t="str">
        <v>Cedrela serrata</v>
      </c>
      <c r="BZ34" s="3" t="str">
        <v>Centrosema pubescens</v>
      </c>
      <c r="CA34" s="3" t="str">
        <v>Chloroleucon eurycyclum</v>
      </c>
      <c r="CB34" s="3" t="str">
        <v>Chromolaena odorata</v>
      </c>
      <c r="CC34" s="3" t="str">
        <v>Cinnamomum cassia</v>
      </c>
      <c r="CD34" s="3" t="str">
        <v>Combretum apiculatum</v>
      </c>
      <c r="CE34" s="3" t="str">
        <v>Cordia africana</v>
      </c>
      <c r="CF34" s="3" t="str">
        <v>Cordia alliodora</v>
      </c>
      <c r="CG34" s="3" t="str">
        <v>Crotalaria agatiflora</v>
      </c>
      <c r="CH34" s="3" t="str">
        <v>Crotalaria grahamiana</v>
      </c>
      <c r="CI34" s="3" t="str">
        <v>Crotalaria juncea</v>
      </c>
      <c r="CJ34" s="3" t="str">
        <v>Crotalaria ochrolueca</v>
      </c>
      <c r="CK34" s="3" t="str">
        <v>Crotalaria sp.</v>
      </c>
      <c r="CL34" s="3" t="str">
        <v>Crotalaria trichotoma</v>
      </c>
      <c r="CM34" s="3" t="str">
        <v>Croton macrostachyus</v>
      </c>
      <c r="CN34" s="3" t="str">
        <v>Croton megalocarpus</v>
      </c>
      <c r="CO34" s="3" t="str">
        <v>Cupressus lusitanica</v>
      </c>
      <c r="CP34" s="3" t="str">
        <v>Cytisus proliferus</v>
      </c>
      <c r="CQ34" s="3" t="str">
        <v>Cytisus proliferus var. palmensis</v>
      </c>
      <c r="CR34" s="3" t="str">
        <v>Dactyladenia barteri</v>
      </c>
      <c r="CS34" s="3" t="str">
        <v>Dipteryx alata</v>
      </c>
      <c r="CT34" s="3" t="str">
        <v>Dodonaea Viscosa</v>
      </c>
      <c r="CU34" s="3" t="str">
        <v>Dombeya goetzenii</v>
      </c>
      <c r="CV34" s="3" t="str">
        <v>Dracaena steudneri</v>
      </c>
      <c r="CW34" s="3" t="str">
        <v>Ehretia abyssinica</v>
      </c>
      <c r="CX34" s="3" t="str">
        <v>Ehretia cymosa</v>
      </c>
      <c r="CY34" s="3" t="str">
        <v>Elaeis guineensis</v>
      </c>
      <c r="CZ34" s="3" t="str">
        <v>Entada abyssinica</v>
      </c>
      <c r="DA34" s="3" t="str">
        <v>Erythrina abyssinica</v>
      </c>
      <c r="DB34" s="3" t="str">
        <v>Erythrina poeppigiana</v>
      </c>
      <c r="DC34" s="3" t="str">
        <v>Eucalyptus alba</v>
      </c>
      <c r="DD34" s="3" t="str">
        <v>Eucalyptus camaldulensis</v>
      </c>
      <c r="DE34" s="3" t="str">
        <v>Eucalyptus deglupta</v>
      </c>
      <c r="DF34" s="3" t="str">
        <v>Eucalyptus globulus</v>
      </c>
      <c r="DG34" s="3" t="str">
        <v>Eucalyptus saligna</v>
      </c>
      <c r="DH34" s="3" t="str">
        <v>Eucalyptus urograndis</v>
      </c>
      <c r="DI34" s="3" t="str">
        <v>Euclea racemosa subsp. schimperi</v>
      </c>
      <c r="DJ34" s="3" t="str">
        <v>Ficus laurifolia</v>
      </c>
      <c r="DK34" s="3" t="str">
        <v>Ficus natalensis</v>
      </c>
      <c r="DL34" s="3" t="str">
        <v>Ficus polita</v>
      </c>
      <c r="DM34" s="3" t="str">
        <v>Ficus sur</v>
      </c>
      <c r="DN34" s="3" t="str">
        <v>Ficus thonningii</v>
      </c>
      <c r="DO34" s="3" t="str">
        <v>Ficus vallis-choudae</v>
      </c>
      <c r="DP34" s="3" t="str">
        <v>Ficus vasta</v>
      </c>
      <c r="DQ34" s="3" t="str">
        <v>Flemingia macrophylla</v>
      </c>
      <c r="DR34" s="3" t="str">
        <v>Flemingia sp.</v>
      </c>
      <c r="DS34" s="3" t="str">
        <v>Gliricidia maculata</v>
      </c>
      <c r="DT34" s="3" t="str">
        <v>Gliricidia sepium</v>
      </c>
      <c r="DU34" s="3" t="str">
        <v>Gliricidia sp.</v>
      </c>
      <c r="DV34" s="3" t="str">
        <v>Glycine wightii</v>
      </c>
      <c r="DW34" s="3" t="str">
        <v>Gmelina arborea</v>
      </c>
      <c r="DX34" s="3" t="str">
        <v>Grevillea robusta</v>
      </c>
      <c r="DY34" s="3" t="str">
        <v>Guiera senegalensis</v>
      </c>
      <c r="DZ34" s="3" t="str">
        <v>Harrisonia abyssinica</v>
      </c>
      <c r="EA34" s="3" t="str">
        <v>Hyptis suaveolens</v>
      </c>
      <c r="EB34" s="3" t="str">
        <v>Inga densiflora</v>
      </c>
      <c r="EC34" s="3" t="str">
        <v>Inga edulis</v>
      </c>
      <c r="ED34" s="3" t="str">
        <v>Inga laurina</v>
      </c>
      <c r="EE34" s="3" t="str">
        <v>Inga oerstediana</v>
      </c>
      <c r="EF34" s="3" t="str">
        <v>Inga sp.</v>
      </c>
      <c r="EG34" s="3" t="str">
        <v>Jatropha curcas</v>
      </c>
      <c r="EH34" s="3" t="str">
        <v>Juglans steyermarkii</v>
      </c>
      <c r="EI34" s="3" t="str">
        <v>Julbernardia globiflora</v>
      </c>
      <c r="EJ34" s="3" t="str">
        <v>Khaya senegalensis</v>
      </c>
      <c r="EK34" s="3" t="str">
        <v>Leucaena diversifolia</v>
      </c>
      <c r="EL34" s="3" t="str">
        <v>Leucaena leucocephala</v>
      </c>
      <c r="EM34" s="3" t="str">
        <v>Leucaena pallida</v>
      </c>
      <c r="EN34" s="3" t="str">
        <v>Leucaena trichandra</v>
      </c>
      <c r="EO34" s="3" t="str">
        <v>Lippia javanica</v>
      </c>
      <c r="EP34" s="3" t="str">
        <v>Maesopsis eminii</v>
      </c>
      <c r="EQ34" s="3" t="str">
        <v>Mangifera indica</v>
      </c>
      <c r="ER34" s="3" t="str">
        <v>Markhamia lutea</v>
      </c>
      <c r="ES34" s="3" t="str">
        <v>Melia azedarach</v>
      </c>
      <c r="ET34" s="3" t="str">
        <v>Melia volkensii</v>
      </c>
      <c r="EU34" s="3" t="str">
        <v>Milicia excelsa</v>
      </c>
      <c r="EV34" s="3" t="str">
        <v>Milletia ferruginea</v>
      </c>
      <c r="EW34" s="3" t="str">
        <v>Millettia ferruginea</v>
      </c>
      <c r="EX34" s="3" t="str">
        <v>Millettia thonningii</v>
      </c>
      <c r="EY34" s="3" t="str">
        <v>Mimosa caesalpiniifolia</v>
      </c>
      <c r="EZ34" s="3" t="str">
        <v>Mimosa tenuiflora</v>
      </c>
      <c r="FA34" s="3" t="str">
        <v>Moringa oleifera</v>
      </c>
      <c r="FB34" s="3" t="str">
        <v>Moringa stenopetala</v>
      </c>
      <c r="FC34" s="3" t="str">
        <v>Newbouldia laevis</v>
      </c>
      <c r="FD34" s="3" t="str">
        <v>Olea europaea</v>
      </c>
      <c r="FE34" s="3" t="str">
        <v>Olea welwitschii</v>
      </c>
      <c r="FF34" s="3" t="str">
        <v>Olea welwitshii</v>
      </c>
      <c r="FG34" s="3" t="str">
        <v>Opuntia ficus-indica</v>
      </c>
      <c r="FH34" s="3" t="str">
        <v>Palm</v>
      </c>
      <c r="FI34" s="3" t="str">
        <v>Parkia biglobosa</v>
      </c>
      <c r="FJ34" s="3" t="str">
        <v>Paulownia fortunei</v>
      </c>
      <c r="FK34" s="3" t="str">
        <v>Pavetta ternifolia</v>
      </c>
      <c r="FL34" s="3" t="str">
        <v>Peltophorum dubium</v>
      </c>
      <c r="FM34" s="3" t="str">
        <v>Persea americana</v>
      </c>
      <c r="FN34" s="3" t="str">
        <v>Phoenix reclinata</v>
      </c>
      <c r="FO34" s="3" t="str">
        <v>Pinus patula</v>
      </c>
      <c r="FP34" s="3" t="str">
        <v>Pithecellobium dulce</v>
      </c>
      <c r="FQ34" s="3" t="str">
        <v>Plukenetia conophora</v>
      </c>
      <c r="FR34" s="3" t="str">
        <v>Podocarpus falcatus</v>
      </c>
      <c r="FS34" s="3" t="str">
        <v>Polyscias fulva</v>
      </c>
      <c r="FT34" s="3" t="str">
        <v>Pouteria adolfi-friedericii</v>
      </c>
      <c r="FU34" s="3" t="str">
        <v>Prosopis africana</v>
      </c>
      <c r="FV34" s="3" t="str">
        <v>Prosopis juliflora</v>
      </c>
      <c r="FW34" s="3" t="str">
        <v>Prunus africana</v>
      </c>
      <c r="FX34" s="3" t="str">
        <v>Prunus persica</v>
      </c>
      <c r="FY34" s="3" t="str">
        <v>Pterocarpus erinaceus</v>
      </c>
      <c r="FZ34" s="3" t="str">
        <v>Pterocarpus lucens</v>
      </c>
      <c r="GA34" s="3" t="str">
        <v>Pterocarpus santalinoides</v>
      </c>
      <c r="GB34" s="3" t="str">
        <v>Pueraria phaseoloides</v>
      </c>
      <c r="GC34" s="3" t="str">
        <v>Quercus constaricensis</v>
      </c>
      <c r="GD34" s="3" t="str">
        <v>Quillaja saponaria</v>
      </c>
      <c r="GE34" s="3" t="str">
        <v>Ricinodendron heudelotii</v>
      </c>
      <c r="GF34" s="3" t="str">
        <v>Rosmarinus officinalis</v>
      </c>
      <c r="GG34" s="3" t="str">
        <v>Samanea saman</v>
      </c>
      <c r="GH34" s="3" t="str">
        <v>Schefflera abyssinica</v>
      </c>
      <c r="GI34" s="3" t="str">
        <v>Senna didymobotrya</v>
      </c>
      <c r="GJ34" s="3" t="str">
        <v>Senna occidentalis</v>
      </c>
      <c r="GK34" s="3" t="str">
        <v>Senna siamea</v>
      </c>
      <c r="GL34" s="3" t="str">
        <v>Senna sp.</v>
      </c>
      <c r="GM34" s="3" t="str">
        <v>Senna spectabilis</v>
      </c>
      <c r="GN34" s="3" t="str">
        <v>Sesbania aculeata</v>
      </c>
      <c r="GO34" s="3" t="str">
        <v>Sesbania bispinosa</v>
      </c>
      <c r="GP34" s="3" t="str">
        <v>Sesbania cannabina</v>
      </c>
      <c r="GQ34" s="3" t="str">
        <v>Sesbania cinerascens</v>
      </c>
      <c r="GR34" s="3" t="str">
        <v>Sesbania goetzei</v>
      </c>
      <c r="GS34" s="3" t="str">
        <v>Sesbania macrantha</v>
      </c>
      <c r="GT34" s="3" t="str">
        <v>Sesbania rostrata</v>
      </c>
      <c r="GU34" s="3" t="str">
        <v>Sesbania sesban</v>
      </c>
      <c r="GV34" s="3" t="str">
        <v>Sesbania sp.</v>
      </c>
      <c r="GW34" s="3" t="str">
        <v>Simarouba glauca</v>
      </c>
      <c r="GX34" s="3" t="str">
        <v>Solanum sp.</v>
      </c>
      <c r="GY34" s="3" t="str">
        <v>Spathodea campanulata</v>
      </c>
      <c r="GZ34" s="3" t="str">
        <v>Syzygium guineense</v>
      </c>
      <c r="HA34" s="3" t="str">
        <v>Tabebuia rosea</v>
      </c>
      <c r="HB34" s="3" t="str">
        <v>Tectona grandis</v>
      </c>
      <c r="HC34" s="3" t="str">
        <v>Tephrosia candida</v>
      </c>
      <c r="HD34" s="3" t="str">
        <v>Tephrosia diversifolia</v>
      </c>
      <c r="HE34" s="3" t="str">
        <v>Tephrosia sp.</v>
      </c>
      <c r="HF34" s="3" t="str">
        <v>Tephrosia vogelii</v>
      </c>
      <c r="HG34" s="3" t="str">
        <v>Terminalia amazonia</v>
      </c>
      <c r="HH34" s="3" t="str">
        <v>Terminalia brownii</v>
      </c>
      <c r="HI34" s="3" t="str">
        <v>Terminalia ivorensis</v>
      </c>
      <c r="HJ34" s="3" t="str">
        <v>Terminalia ivoresensis</v>
      </c>
      <c r="HK34" s="3" t="str">
        <v>Terminalia sericea</v>
      </c>
      <c r="HL34" s="3" t="str">
        <v>Terminalia superba</v>
      </c>
      <c r="HM34" s="3" t="str">
        <v>Theobroma cacao</v>
      </c>
      <c r="HN34" s="3" t="str">
        <v>Tithonia diversifolia</v>
      </c>
      <c r="HO34" s="3" t="str">
        <v>Toona ciliata</v>
      </c>
      <c r="HP34" s="3" t="str">
        <v>Uapaca kirkiana</v>
      </c>
      <c r="HQ34" s="3" t="str">
        <v>Unspecified Tree</v>
      </c>
      <c r="HR34" s="3" t="str">
        <v>Unspecified Tree (N-fixing)</v>
      </c>
      <c r="HS34" s="3" t="str">
        <v>Unspecified Tree (Non N-fixing)</v>
      </c>
      <c r="HT34" s="3" t="str">
        <v>Vachellia seyal</v>
      </c>
      <c r="HU34" s="3" t="str">
        <v>Vachellia xanthophloea</v>
      </c>
      <c r="HV34" s="3" t="str">
        <v>Vepris dainellii</v>
      </c>
      <c r="HW34" s="3" t="str">
        <v>Vitellaria paradoxa</v>
      </c>
      <c r="HX34" s="3" t="str">
        <v>Ziziphus mauritiana</v>
      </c>
      <c r="HY34" s="3" t="str">
        <v>Ziziphus spina-christi</v>
      </c>
    </row>
    <row r="35" spans="1:233" ht="14.5" x14ac:dyDescent="0.35">
      <c r="A35" t="s">
        <v>15331</v>
      </c>
      <c r="B35" s="3" t="s">
        <v>1904</v>
      </c>
      <c r="C35" s="3" t="s">
        <v>637</v>
      </c>
      <c r="D35" s="3" t="s">
        <v>1906</v>
      </c>
      <c r="F35" s="3" t="s">
        <v>637</v>
      </c>
      <c r="G35" s="3" t="s">
        <v>637</v>
      </c>
      <c r="H35" s="3" t="s">
        <v>689</v>
      </c>
      <c r="I35" t="s">
        <v>689</v>
      </c>
      <c r="J35" t="s">
        <v>3669</v>
      </c>
      <c r="K35" t="s">
        <v>3724</v>
      </c>
      <c r="L35" t="s">
        <v>3727</v>
      </c>
      <c r="M35" t="s">
        <v>3687</v>
      </c>
      <c r="O35" s="3" t="str">
        <v>Albizia harveyi</v>
      </c>
      <c r="Q35" s="3" t="str" cm="1">
        <f t="array" ref="Q35:HY35">TRANSPOSE(_xlfn._xlws.SORT(_xlfn.UNIQUE(_xlfn._xlws.FILTER(trees[Tree.Latin.Name],ISNUMBER(SEARCH('Pasture-Fert'!D63,trees[Tree.Latin.Name])),"Not Found"))))</f>
        <v>Acacia albida</v>
      </c>
      <c r="R35" s="3" t="str">
        <v>Acacia albida Delile</v>
      </c>
      <c r="S35" s="3" t="str">
        <v>Acacia angustissima</v>
      </c>
      <c r="T35" s="3" t="str">
        <v>Acacia auriculiformis</v>
      </c>
      <c r="U35" s="3" t="str">
        <v>Acacia brevispica</v>
      </c>
      <c r="V35" s="3" t="str">
        <v>Acacia caerulescens</v>
      </c>
      <c r="W35" s="3" t="str">
        <v>Acacia crassicarpa</v>
      </c>
      <c r="X35" s="3" t="str">
        <v>Acacia cyanophylla</v>
      </c>
      <c r="Y35" s="3" t="str">
        <v>Acacia decurrens</v>
      </c>
      <c r="Z35" s="3" t="str">
        <v>Acacia ferruginea</v>
      </c>
      <c r="AA35" s="3" t="str">
        <v>Acacia holosericea</v>
      </c>
      <c r="AB35" s="3" t="str">
        <v>Acacia julifera</v>
      </c>
      <c r="AC35" s="3" t="str">
        <v>Acacia karroo</v>
      </c>
      <c r="AD35" s="3" t="str">
        <v>Acacia leptocarpa</v>
      </c>
      <c r="AE35" s="3" t="str">
        <v>Acacia mangium</v>
      </c>
      <c r="AF35" s="3" t="str">
        <v>Acacia mearnsii</v>
      </c>
      <c r="AG35" s="3" t="str">
        <v>Acacia nilotica</v>
      </c>
      <c r="AH35" s="3" t="str">
        <v>Acacia polyacantha</v>
      </c>
      <c r="AI35" s="3" t="str">
        <v>Acacia saligna</v>
      </c>
      <c r="AJ35" s="3" t="str">
        <v>Acacia senegal</v>
      </c>
      <c r="AK35" s="3" t="str">
        <v>Acacia sieberiana</v>
      </c>
      <c r="AL35" s="3" t="str">
        <v>Acacia tortilis</v>
      </c>
      <c r="AM35" s="3" t="str">
        <v>Acacia toxicaria</v>
      </c>
      <c r="AN35" s="3" t="str">
        <v>Acacia tumida</v>
      </c>
      <c r="AO35" s="3" t="str">
        <v>Acrocarpus fraxinifolius</v>
      </c>
      <c r="AP35" s="3" t="str">
        <v>Acrocomia aculeata</v>
      </c>
      <c r="AQ35" s="3" t="str">
        <v>Adansonia digitata</v>
      </c>
      <c r="AR35" s="3" t="str">
        <v>Aeschynomene histrix</v>
      </c>
      <c r="AS35" s="3" t="str">
        <v>Afzelia africana</v>
      </c>
      <c r="AT35" s="3" t="str">
        <v>Albizia chinensis</v>
      </c>
      <c r="AU35" s="3" t="str">
        <v>Albizia coriaria</v>
      </c>
      <c r="AV35" s="3" t="str">
        <v>Albizia falcataria</v>
      </c>
      <c r="AW35" s="3" t="str">
        <v>Albizia gummifera</v>
      </c>
      <c r="AX35" s="3" t="str">
        <v>Albizia harveyi</v>
      </c>
      <c r="AY35" s="3" t="str">
        <v>Albizia lebbeck</v>
      </c>
      <c r="AZ35" s="3" t="str">
        <v>Albizia versicolor</v>
      </c>
      <c r="BA35" s="3" t="str">
        <v>Albizia zygia</v>
      </c>
      <c r="BB35" s="3" t="str">
        <v>Alchornea cordifolia</v>
      </c>
      <c r="BC35" s="3" t="str">
        <v>Allanblackia floribunda</v>
      </c>
      <c r="BD35" s="3" t="str">
        <v>Alnus acuminata</v>
      </c>
      <c r="BE35" s="3" t="str">
        <v>Antiaris toxicaria</v>
      </c>
      <c r="BF35" s="3" t="str">
        <v>Argyrolobium uniflorum</v>
      </c>
      <c r="BG35" s="3" t="str">
        <v>Artocarpus altilis</v>
      </c>
      <c r="BH35" s="3" t="str">
        <v>Artocarpus heterophyllus</v>
      </c>
      <c r="BI35" s="3" t="str">
        <v>Atriplex nummularia</v>
      </c>
      <c r="BJ35" s="3" t="str">
        <v>Auxemma oncocalyx</v>
      </c>
      <c r="BK35" s="3" t="str">
        <v>Azadirachta indica</v>
      </c>
      <c r="BL35" s="3" t="str">
        <v>Balanites aegyptica</v>
      </c>
      <c r="BM35" s="3" t="str">
        <v>Bauhinia reticulata</v>
      </c>
      <c r="BN35" s="3" t="str">
        <v>Bauhinia rufescens</v>
      </c>
      <c r="BO35" s="3" t="str">
        <v>Berchemia discolor</v>
      </c>
      <c r="BP35" s="3" t="str">
        <v>Brachystegia spiciformis</v>
      </c>
      <c r="BQ35" s="3" t="str">
        <v>Caesalpinia bracteosa</v>
      </c>
      <c r="BR35" s="3" t="str">
        <v>Cajanus cajan</v>
      </c>
      <c r="BS35" s="3" t="str">
        <v>Calliandra calothyrsus</v>
      </c>
      <c r="BT35" s="3" t="str">
        <v>Calliandra houstoniana</v>
      </c>
      <c r="BU35" s="3" t="str">
        <v>Casuarina equisetifolia</v>
      </c>
      <c r="BV35" s="3" t="str">
        <v>Casuarina glauca</v>
      </c>
      <c r="BW35" s="3" t="str">
        <v>Catha edulis</v>
      </c>
      <c r="BX35" s="3" t="str">
        <v>Cedrela odorata</v>
      </c>
      <c r="BY35" s="3" t="str">
        <v>Cedrela serrata</v>
      </c>
      <c r="BZ35" s="3" t="str">
        <v>Centrosema pubescens</v>
      </c>
      <c r="CA35" s="3" t="str">
        <v>Chloroleucon eurycyclum</v>
      </c>
      <c r="CB35" s="3" t="str">
        <v>Chromolaena odorata</v>
      </c>
      <c r="CC35" s="3" t="str">
        <v>Cinnamomum cassia</v>
      </c>
      <c r="CD35" s="3" t="str">
        <v>Combretum apiculatum</v>
      </c>
      <c r="CE35" s="3" t="str">
        <v>Cordia africana</v>
      </c>
      <c r="CF35" s="3" t="str">
        <v>Cordia alliodora</v>
      </c>
      <c r="CG35" s="3" t="str">
        <v>Crotalaria agatiflora</v>
      </c>
      <c r="CH35" s="3" t="str">
        <v>Crotalaria grahamiana</v>
      </c>
      <c r="CI35" s="3" t="str">
        <v>Crotalaria juncea</v>
      </c>
      <c r="CJ35" s="3" t="str">
        <v>Crotalaria ochrolueca</v>
      </c>
      <c r="CK35" s="3" t="str">
        <v>Crotalaria sp.</v>
      </c>
      <c r="CL35" s="3" t="str">
        <v>Crotalaria trichotoma</v>
      </c>
      <c r="CM35" s="3" t="str">
        <v>Croton macrostachyus</v>
      </c>
      <c r="CN35" s="3" t="str">
        <v>Croton megalocarpus</v>
      </c>
      <c r="CO35" s="3" t="str">
        <v>Cupressus lusitanica</v>
      </c>
      <c r="CP35" s="3" t="str">
        <v>Cytisus proliferus</v>
      </c>
      <c r="CQ35" s="3" t="str">
        <v>Cytisus proliferus var. palmensis</v>
      </c>
      <c r="CR35" s="3" t="str">
        <v>Dactyladenia barteri</v>
      </c>
      <c r="CS35" s="3" t="str">
        <v>Dipteryx alata</v>
      </c>
      <c r="CT35" s="3" t="str">
        <v>Dodonaea Viscosa</v>
      </c>
      <c r="CU35" s="3" t="str">
        <v>Dombeya goetzenii</v>
      </c>
      <c r="CV35" s="3" t="str">
        <v>Dracaena steudneri</v>
      </c>
      <c r="CW35" s="3" t="str">
        <v>Ehretia abyssinica</v>
      </c>
      <c r="CX35" s="3" t="str">
        <v>Ehretia cymosa</v>
      </c>
      <c r="CY35" s="3" t="str">
        <v>Elaeis guineensis</v>
      </c>
      <c r="CZ35" s="3" t="str">
        <v>Entada abyssinica</v>
      </c>
      <c r="DA35" s="3" t="str">
        <v>Erythrina abyssinica</v>
      </c>
      <c r="DB35" s="3" t="str">
        <v>Erythrina poeppigiana</v>
      </c>
      <c r="DC35" s="3" t="str">
        <v>Eucalyptus alba</v>
      </c>
      <c r="DD35" s="3" t="str">
        <v>Eucalyptus camaldulensis</v>
      </c>
      <c r="DE35" s="3" t="str">
        <v>Eucalyptus deglupta</v>
      </c>
      <c r="DF35" s="3" t="str">
        <v>Eucalyptus globulus</v>
      </c>
      <c r="DG35" s="3" t="str">
        <v>Eucalyptus saligna</v>
      </c>
      <c r="DH35" s="3" t="str">
        <v>Eucalyptus urograndis</v>
      </c>
      <c r="DI35" s="3" t="str">
        <v>Euclea racemosa subsp. schimperi</v>
      </c>
      <c r="DJ35" s="3" t="str">
        <v>Ficus laurifolia</v>
      </c>
      <c r="DK35" s="3" t="str">
        <v>Ficus natalensis</v>
      </c>
      <c r="DL35" s="3" t="str">
        <v>Ficus polita</v>
      </c>
      <c r="DM35" s="3" t="str">
        <v>Ficus sur</v>
      </c>
      <c r="DN35" s="3" t="str">
        <v>Ficus thonningii</v>
      </c>
      <c r="DO35" s="3" t="str">
        <v>Ficus vallis-choudae</v>
      </c>
      <c r="DP35" s="3" t="str">
        <v>Ficus vasta</v>
      </c>
      <c r="DQ35" s="3" t="str">
        <v>Flemingia macrophylla</v>
      </c>
      <c r="DR35" s="3" t="str">
        <v>Flemingia sp.</v>
      </c>
      <c r="DS35" s="3" t="str">
        <v>Gliricidia maculata</v>
      </c>
      <c r="DT35" s="3" t="str">
        <v>Gliricidia sepium</v>
      </c>
      <c r="DU35" s="3" t="str">
        <v>Gliricidia sp.</v>
      </c>
      <c r="DV35" s="3" t="str">
        <v>Glycine wightii</v>
      </c>
      <c r="DW35" s="3" t="str">
        <v>Gmelina arborea</v>
      </c>
      <c r="DX35" s="3" t="str">
        <v>Grevillea robusta</v>
      </c>
      <c r="DY35" s="3" t="str">
        <v>Guiera senegalensis</v>
      </c>
      <c r="DZ35" s="3" t="str">
        <v>Harrisonia abyssinica</v>
      </c>
      <c r="EA35" s="3" t="str">
        <v>Hyptis suaveolens</v>
      </c>
      <c r="EB35" s="3" t="str">
        <v>Inga densiflora</v>
      </c>
      <c r="EC35" s="3" t="str">
        <v>Inga edulis</v>
      </c>
      <c r="ED35" s="3" t="str">
        <v>Inga laurina</v>
      </c>
      <c r="EE35" s="3" t="str">
        <v>Inga oerstediana</v>
      </c>
      <c r="EF35" s="3" t="str">
        <v>Inga sp.</v>
      </c>
      <c r="EG35" s="3" t="str">
        <v>Jatropha curcas</v>
      </c>
      <c r="EH35" s="3" t="str">
        <v>Juglans steyermarkii</v>
      </c>
      <c r="EI35" s="3" t="str">
        <v>Julbernardia globiflora</v>
      </c>
      <c r="EJ35" s="3" t="str">
        <v>Khaya senegalensis</v>
      </c>
      <c r="EK35" s="3" t="str">
        <v>Leucaena diversifolia</v>
      </c>
      <c r="EL35" s="3" t="str">
        <v>Leucaena leucocephala</v>
      </c>
      <c r="EM35" s="3" t="str">
        <v>Leucaena pallida</v>
      </c>
      <c r="EN35" s="3" t="str">
        <v>Leucaena trichandra</v>
      </c>
      <c r="EO35" s="3" t="str">
        <v>Lippia javanica</v>
      </c>
      <c r="EP35" s="3" t="str">
        <v>Maesopsis eminii</v>
      </c>
      <c r="EQ35" s="3" t="str">
        <v>Mangifera indica</v>
      </c>
      <c r="ER35" s="3" t="str">
        <v>Markhamia lutea</v>
      </c>
      <c r="ES35" s="3" t="str">
        <v>Melia azedarach</v>
      </c>
      <c r="ET35" s="3" t="str">
        <v>Melia volkensii</v>
      </c>
      <c r="EU35" s="3" t="str">
        <v>Milicia excelsa</v>
      </c>
      <c r="EV35" s="3" t="str">
        <v>Milletia ferruginea</v>
      </c>
      <c r="EW35" s="3" t="str">
        <v>Millettia ferruginea</v>
      </c>
      <c r="EX35" s="3" t="str">
        <v>Millettia thonningii</v>
      </c>
      <c r="EY35" s="3" t="str">
        <v>Mimosa caesalpiniifolia</v>
      </c>
      <c r="EZ35" s="3" t="str">
        <v>Mimosa tenuiflora</v>
      </c>
      <c r="FA35" s="3" t="str">
        <v>Moringa oleifera</v>
      </c>
      <c r="FB35" s="3" t="str">
        <v>Moringa stenopetala</v>
      </c>
      <c r="FC35" s="3" t="str">
        <v>Newbouldia laevis</v>
      </c>
      <c r="FD35" s="3" t="str">
        <v>Olea europaea</v>
      </c>
      <c r="FE35" s="3" t="str">
        <v>Olea welwitschii</v>
      </c>
      <c r="FF35" s="3" t="str">
        <v>Olea welwitshii</v>
      </c>
      <c r="FG35" s="3" t="str">
        <v>Opuntia ficus-indica</v>
      </c>
      <c r="FH35" s="3" t="str">
        <v>Palm</v>
      </c>
      <c r="FI35" s="3" t="str">
        <v>Parkia biglobosa</v>
      </c>
      <c r="FJ35" s="3" t="str">
        <v>Paulownia fortunei</v>
      </c>
      <c r="FK35" s="3" t="str">
        <v>Pavetta ternifolia</v>
      </c>
      <c r="FL35" s="3" t="str">
        <v>Peltophorum dubium</v>
      </c>
      <c r="FM35" s="3" t="str">
        <v>Persea americana</v>
      </c>
      <c r="FN35" s="3" t="str">
        <v>Phoenix reclinata</v>
      </c>
      <c r="FO35" s="3" t="str">
        <v>Pinus patula</v>
      </c>
      <c r="FP35" s="3" t="str">
        <v>Pithecellobium dulce</v>
      </c>
      <c r="FQ35" s="3" t="str">
        <v>Plukenetia conophora</v>
      </c>
      <c r="FR35" s="3" t="str">
        <v>Podocarpus falcatus</v>
      </c>
      <c r="FS35" s="3" t="str">
        <v>Polyscias fulva</v>
      </c>
      <c r="FT35" s="3" t="str">
        <v>Pouteria adolfi-friedericii</v>
      </c>
      <c r="FU35" s="3" t="str">
        <v>Prosopis africana</v>
      </c>
      <c r="FV35" s="3" t="str">
        <v>Prosopis juliflora</v>
      </c>
      <c r="FW35" s="3" t="str">
        <v>Prunus africana</v>
      </c>
      <c r="FX35" s="3" t="str">
        <v>Prunus persica</v>
      </c>
      <c r="FY35" s="3" t="str">
        <v>Pterocarpus erinaceus</v>
      </c>
      <c r="FZ35" s="3" t="str">
        <v>Pterocarpus lucens</v>
      </c>
      <c r="GA35" s="3" t="str">
        <v>Pterocarpus santalinoides</v>
      </c>
      <c r="GB35" s="3" t="str">
        <v>Pueraria phaseoloides</v>
      </c>
      <c r="GC35" s="3" t="str">
        <v>Quercus constaricensis</v>
      </c>
      <c r="GD35" s="3" t="str">
        <v>Quillaja saponaria</v>
      </c>
      <c r="GE35" s="3" t="str">
        <v>Ricinodendron heudelotii</v>
      </c>
      <c r="GF35" s="3" t="str">
        <v>Rosmarinus officinalis</v>
      </c>
      <c r="GG35" s="3" t="str">
        <v>Samanea saman</v>
      </c>
      <c r="GH35" s="3" t="str">
        <v>Schefflera abyssinica</v>
      </c>
      <c r="GI35" s="3" t="str">
        <v>Senna didymobotrya</v>
      </c>
      <c r="GJ35" s="3" t="str">
        <v>Senna occidentalis</v>
      </c>
      <c r="GK35" s="3" t="str">
        <v>Senna siamea</v>
      </c>
      <c r="GL35" s="3" t="str">
        <v>Senna sp.</v>
      </c>
      <c r="GM35" s="3" t="str">
        <v>Senna spectabilis</v>
      </c>
      <c r="GN35" s="3" t="str">
        <v>Sesbania aculeata</v>
      </c>
      <c r="GO35" s="3" t="str">
        <v>Sesbania bispinosa</v>
      </c>
      <c r="GP35" s="3" t="str">
        <v>Sesbania cannabina</v>
      </c>
      <c r="GQ35" s="3" t="str">
        <v>Sesbania cinerascens</v>
      </c>
      <c r="GR35" s="3" t="str">
        <v>Sesbania goetzei</v>
      </c>
      <c r="GS35" s="3" t="str">
        <v>Sesbania macrantha</v>
      </c>
      <c r="GT35" s="3" t="str">
        <v>Sesbania rostrata</v>
      </c>
      <c r="GU35" s="3" t="str">
        <v>Sesbania sesban</v>
      </c>
      <c r="GV35" s="3" t="str">
        <v>Sesbania sp.</v>
      </c>
      <c r="GW35" s="3" t="str">
        <v>Simarouba glauca</v>
      </c>
      <c r="GX35" s="3" t="str">
        <v>Solanum sp.</v>
      </c>
      <c r="GY35" s="3" t="str">
        <v>Spathodea campanulata</v>
      </c>
      <c r="GZ35" s="3" t="str">
        <v>Syzygium guineense</v>
      </c>
      <c r="HA35" s="3" t="str">
        <v>Tabebuia rosea</v>
      </c>
      <c r="HB35" s="3" t="str">
        <v>Tectona grandis</v>
      </c>
      <c r="HC35" s="3" t="str">
        <v>Tephrosia candida</v>
      </c>
      <c r="HD35" s="3" t="str">
        <v>Tephrosia diversifolia</v>
      </c>
      <c r="HE35" s="3" t="str">
        <v>Tephrosia sp.</v>
      </c>
      <c r="HF35" s="3" t="str">
        <v>Tephrosia vogelii</v>
      </c>
      <c r="HG35" s="3" t="str">
        <v>Terminalia amazonia</v>
      </c>
      <c r="HH35" s="3" t="str">
        <v>Terminalia brownii</v>
      </c>
      <c r="HI35" s="3" t="str">
        <v>Terminalia ivorensis</v>
      </c>
      <c r="HJ35" s="3" t="str">
        <v>Terminalia ivoresensis</v>
      </c>
      <c r="HK35" s="3" t="str">
        <v>Terminalia sericea</v>
      </c>
      <c r="HL35" s="3" t="str">
        <v>Terminalia superba</v>
      </c>
      <c r="HM35" s="3" t="str">
        <v>Theobroma cacao</v>
      </c>
      <c r="HN35" s="3" t="str">
        <v>Tithonia diversifolia</v>
      </c>
      <c r="HO35" s="3" t="str">
        <v>Toona ciliata</v>
      </c>
      <c r="HP35" s="3" t="str">
        <v>Uapaca kirkiana</v>
      </c>
      <c r="HQ35" s="3" t="str">
        <v>Unspecified Tree</v>
      </c>
      <c r="HR35" s="3" t="str">
        <v>Unspecified Tree (N-fixing)</v>
      </c>
      <c r="HS35" s="3" t="str">
        <v>Unspecified Tree (Non N-fixing)</v>
      </c>
      <c r="HT35" s="3" t="str">
        <v>Vachellia seyal</v>
      </c>
      <c r="HU35" s="3" t="str">
        <v>Vachellia xanthophloea</v>
      </c>
      <c r="HV35" s="3" t="str">
        <v>Vepris dainellii</v>
      </c>
      <c r="HW35" s="3" t="str">
        <v>Vitellaria paradoxa</v>
      </c>
      <c r="HX35" s="3" t="str">
        <v>Ziziphus mauritiana</v>
      </c>
      <c r="HY35" s="3" t="str">
        <v>Ziziphus spina-christi</v>
      </c>
    </row>
    <row r="36" spans="1:233" ht="14.5" x14ac:dyDescent="0.35">
      <c r="A36" t="s">
        <v>15332</v>
      </c>
      <c r="B36" s="3" t="s">
        <v>982</v>
      </c>
      <c r="C36" s="3" t="s">
        <v>637</v>
      </c>
      <c r="D36" s="3" t="s">
        <v>1908</v>
      </c>
      <c r="F36" s="3" t="s">
        <v>637</v>
      </c>
      <c r="G36" s="3" t="s">
        <v>637</v>
      </c>
      <c r="H36" s="3" t="s">
        <v>689</v>
      </c>
      <c r="I36" t="s">
        <v>689</v>
      </c>
      <c r="J36" t="s">
        <v>3669</v>
      </c>
      <c r="K36" t="s">
        <v>3724</v>
      </c>
      <c r="L36" t="s">
        <v>3727</v>
      </c>
      <c r="M36" t="s">
        <v>3687</v>
      </c>
      <c r="O36" s="3" t="str">
        <v>Albizia lebbeck</v>
      </c>
      <c r="Q36" s="3" t="str" cm="1">
        <f t="array" ref="Q36:HY36">TRANSPOSE(_xlfn._xlws.SORT(_xlfn.UNIQUE(_xlfn._xlws.FILTER(trees[Tree.Latin.Name],ISNUMBER(SEARCH('Pasture-Fert'!D64,trees[Tree.Latin.Name])),"Not Found"))))</f>
        <v>Acacia albida</v>
      </c>
      <c r="R36" s="3" t="str">
        <v>Acacia albida Delile</v>
      </c>
      <c r="S36" s="3" t="str">
        <v>Acacia angustissima</v>
      </c>
      <c r="T36" s="3" t="str">
        <v>Acacia auriculiformis</v>
      </c>
      <c r="U36" s="3" t="str">
        <v>Acacia brevispica</v>
      </c>
      <c r="V36" s="3" t="str">
        <v>Acacia caerulescens</v>
      </c>
      <c r="W36" s="3" t="str">
        <v>Acacia crassicarpa</v>
      </c>
      <c r="X36" s="3" t="str">
        <v>Acacia cyanophylla</v>
      </c>
      <c r="Y36" s="3" t="str">
        <v>Acacia decurrens</v>
      </c>
      <c r="Z36" s="3" t="str">
        <v>Acacia ferruginea</v>
      </c>
      <c r="AA36" s="3" t="str">
        <v>Acacia holosericea</v>
      </c>
      <c r="AB36" s="3" t="str">
        <v>Acacia julifera</v>
      </c>
      <c r="AC36" s="3" t="str">
        <v>Acacia karroo</v>
      </c>
      <c r="AD36" s="3" t="str">
        <v>Acacia leptocarpa</v>
      </c>
      <c r="AE36" s="3" t="str">
        <v>Acacia mangium</v>
      </c>
      <c r="AF36" s="3" t="str">
        <v>Acacia mearnsii</v>
      </c>
      <c r="AG36" s="3" t="str">
        <v>Acacia nilotica</v>
      </c>
      <c r="AH36" s="3" t="str">
        <v>Acacia polyacantha</v>
      </c>
      <c r="AI36" s="3" t="str">
        <v>Acacia saligna</v>
      </c>
      <c r="AJ36" s="3" t="str">
        <v>Acacia senegal</v>
      </c>
      <c r="AK36" s="3" t="str">
        <v>Acacia sieberiana</v>
      </c>
      <c r="AL36" s="3" t="str">
        <v>Acacia tortilis</v>
      </c>
      <c r="AM36" s="3" t="str">
        <v>Acacia toxicaria</v>
      </c>
      <c r="AN36" s="3" t="str">
        <v>Acacia tumida</v>
      </c>
      <c r="AO36" s="3" t="str">
        <v>Acrocarpus fraxinifolius</v>
      </c>
      <c r="AP36" s="3" t="str">
        <v>Acrocomia aculeata</v>
      </c>
      <c r="AQ36" s="3" t="str">
        <v>Adansonia digitata</v>
      </c>
      <c r="AR36" s="3" t="str">
        <v>Aeschynomene histrix</v>
      </c>
      <c r="AS36" s="3" t="str">
        <v>Afzelia africana</v>
      </c>
      <c r="AT36" s="3" t="str">
        <v>Albizia chinensis</v>
      </c>
      <c r="AU36" s="3" t="str">
        <v>Albizia coriaria</v>
      </c>
      <c r="AV36" s="3" t="str">
        <v>Albizia falcataria</v>
      </c>
      <c r="AW36" s="3" t="str">
        <v>Albizia gummifera</v>
      </c>
      <c r="AX36" s="3" t="str">
        <v>Albizia harveyi</v>
      </c>
      <c r="AY36" s="3" t="str">
        <v>Albizia lebbeck</v>
      </c>
      <c r="AZ36" s="3" t="str">
        <v>Albizia versicolor</v>
      </c>
      <c r="BA36" s="3" t="str">
        <v>Albizia zygia</v>
      </c>
      <c r="BB36" s="3" t="str">
        <v>Alchornea cordifolia</v>
      </c>
      <c r="BC36" s="3" t="str">
        <v>Allanblackia floribunda</v>
      </c>
      <c r="BD36" s="3" t="str">
        <v>Alnus acuminata</v>
      </c>
      <c r="BE36" s="3" t="str">
        <v>Antiaris toxicaria</v>
      </c>
      <c r="BF36" s="3" t="str">
        <v>Argyrolobium uniflorum</v>
      </c>
      <c r="BG36" s="3" t="str">
        <v>Artocarpus altilis</v>
      </c>
      <c r="BH36" s="3" t="str">
        <v>Artocarpus heterophyllus</v>
      </c>
      <c r="BI36" s="3" t="str">
        <v>Atriplex nummularia</v>
      </c>
      <c r="BJ36" s="3" t="str">
        <v>Auxemma oncocalyx</v>
      </c>
      <c r="BK36" s="3" t="str">
        <v>Azadirachta indica</v>
      </c>
      <c r="BL36" s="3" t="str">
        <v>Balanites aegyptica</v>
      </c>
      <c r="BM36" s="3" t="str">
        <v>Bauhinia reticulata</v>
      </c>
      <c r="BN36" s="3" t="str">
        <v>Bauhinia rufescens</v>
      </c>
      <c r="BO36" s="3" t="str">
        <v>Berchemia discolor</v>
      </c>
      <c r="BP36" s="3" t="str">
        <v>Brachystegia spiciformis</v>
      </c>
      <c r="BQ36" s="3" t="str">
        <v>Caesalpinia bracteosa</v>
      </c>
      <c r="BR36" s="3" t="str">
        <v>Cajanus cajan</v>
      </c>
      <c r="BS36" s="3" t="str">
        <v>Calliandra calothyrsus</v>
      </c>
      <c r="BT36" s="3" t="str">
        <v>Calliandra houstoniana</v>
      </c>
      <c r="BU36" s="3" t="str">
        <v>Casuarina equisetifolia</v>
      </c>
      <c r="BV36" s="3" t="str">
        <v>Casuarina glauca</v>
      </c>
      <c r="BW36" s="3" t="str">
        <v>Catha edulis</v>
      </c>
      <c r="BX36" s="3" t="str">
        <v>Cedrela odorata</v>
      </c>
      <c r="BY36" s="3" t="str">
        <v>Cedrela serrata</v>
      </c>
      <c r="BZ36" s="3" t="str">
        <v>Centrosema pubescens</v>
      </c>
      <c r="CA36" s="3" t="str">
        <v>Chloroleucon eurycyclum</v>
      </c>
      <c r="CB36" s="3" t="str">
        <v>Chromolaena odorata</v>
      </c>
      <c r="CC36" s="3" t="str">
        <v>Cinnamomum cassia</v>
      </c>
      <c r="CD36" s="3" t="str">
        <v>Combretum apiculatum</v>
      </c>
      <c r="CE36" s="3" t="str">
        <v>Cordia africana</v>
      </c>
      <c r="CF36" s="3" t="str">
        <v>Cordia alliodora</v>
      </c>
      <c r="CG36" s="3" t="str">
        <v>Crotalaria agatiflora</v>
      </c>
      <c r="CH36" s="3" t="str">
        <v>Crotalaria grahamiana</v>
      </c>
      <c r="CI36" s="3" t="str">
        <v>Crotalaria juncea</v>
      </c>
      <c r="CJ36" s="3" t="str">
        <v>Crotalaria ochrolueca</v>
      </c>
      <c r="CK36" s="3" t="str">
        <v>Crotalaria sp.</v>
      </c>
      <c r="CL36" s="3" t="str">
        <v>Crotalaria trichotoma</v>
      </c>
      <c r="CM36" s="3" t="str">
        <v>Croton macrostachyus</v>
      </c>
      <c r="CN36" s="3" t="str">
        <v>Croton megalocarpus</v>
      </c>
      <c r="CO36" s="3" t="str">
        <v>Cupressus lusitanica</v>
      </c>
      <c r="CP36" s="3" t="str">
        <v>Cytisus proliferus</v>
      </c>
      <c r="CQ36" s="3" t="str">
        <v>Cytisus proliferus var. palmensis</v>
      </c>
      <c r="CR36" s="3" t="str">
        <v>Dactyladenia barteri</v>
      </c>
      <c r="CS36" s="3" t="str">
        <v>Dipteryx alata</v>
      </c>
      <c r="CT36" s="3" t="str">
        <v>Dodonaea Viscosa</v>
      </c>
      <c r="CU36" s="3" t="str">
        <v>Dombeya goetzenii</v>
      </c>
      <c r="CV36" s="3" t="str">
        <v>Dracaena steudneri</v>
      </c>
      <c r="CW36" s="3" t="str">
        <v>Ehretia abyssinica</v>
      </c>
      <c r="CX36" s="3" t="str">
        <v>Ehretia cymosa</v>
      </c>
      <c r="CY36" s="3" t="str">
        <v>Elaeis guineensis</v>
      </c>
      <c r="CZ36" s="3" t="str">
        <v>Entada abyssinica</v>
      </c>
      <c r="DA36" s="3" t="str">
        <v>Erythrina abyssinica</v>
      </c>
      <c r="DB36" s="3" t="str">
        <v>Erythrina poeppigiana</v>
      </c>
      <c r="DC36" s="3" t="str">
        <v>Eucalyptus alba</v>
      </c>
      <c r="DD36" s="3" t="str">
        <v>Eucalyptus camaldulensis</v>
      </c>
      <c r="DE36" s="3" t="str">
        <v>Eucalyptus deglupta</v>
      </c>
      <c r="DF36" s="3" t="str">
        <v>Eucalyptus globulus</v>
      </c>
      <c r="DG36" s="3" t="str">
        <v>Eucalyptus saligna</v>
      </c>
      <c r="DH36" s="3" t="str">
        <v>Eucalyptus urograndis</v>
      </c>
      <c r="DI36" s="3" t="str">
        <v>Euclea racemosa subsp. schimperi</v>
      </c>
      <c r="DJ36" s="3" t="str">
        <v>Ficus laurifolia</v>
      </c>
      <c r="DK36" s="3" t="str">
        <v>Ficus natalensis</v>
      </c>
      <c r="DL36" s="3" t="str">
        <v>Ficus polita</v>
      </c>
      <c r="DM36" s="3" t="str">
        <v>Ficus sur</v>
      </c>
      <c r="DN36" s="3" t="str">
        <v>Ficus thonningii</v>
      </c>
      <c r="DO36" s="3" t="str">
        <v>Ficus vallis-choudae</v>
      </c>
      <c r="DP36" s="3" t="str">
        <v>Ficus vasta</v>
      </c>
      <c r="DQ36" s="3" t="str">
        <v>Flemingia macrophylla</v>
      </c>
      <c r="DR36" s="3" t="str">
        <v>Flemingia sp.</v>
      </c>
      <c r="DS36" s="3" t="str">
        <v>Gliricidia maculata</v>
      </c>
      <c r="DT36" s="3" t="str">
        <v>Gliricidia sepium</v>
      </c>
      <c r="DU36" s="3" t="str">
        <v>Gliricidia sp.</v>
      </c>
      <c r="DV36" s="3" t="str">
        <v>Glycine wightii</v>
      </c>
      <c r="DW36" s="3" t="str">
        <v>Gmelina arborea</v>
      </c>
      <c r="DX36" s="3" t="str">
        <v>Grevillea robusta</v>
      </c>
      <c r="DY36" s="3" t="str">
        <v>Guiera senegalensis</v>
      </c>
      <c r="DZ36" s="3" t="str">
        <v>Harrisonia abyssinica</v>
      </c>
      <c r="EA36" s="3" t="str">
        <v>Hyptis suaveolens</v>
      </c>
      <c r="EB36" s="3" t="str">
        <v>Inga densiflora</v>
      </c>
      <c r="EC36" s="3" t="str">
        <v>Inga edulis</v>
      </c>
      <c r="ED36" s="3" t="str">
        <v>Inga laurina</v>
      </c>
      <c r="EE36" s="3" t="str">
        <v>Inga oerstediana</v>
      </c>
      <c r="EF36" s="3" t="str">
        <v>Inga sp.</v>
      </c>
      <c r="EG36" s="3" t="str">
        <v>Jatropha curcas</v>
      </c>
      <c r="EH36" s="3" t="str">
        <v>Juglans steyermarkii</v>
      </c>
      <c r="EI36" s="3" t="str">
        <v>Julbernardia globiflora</v>
      </c>
      <c r="EJ36" s="3" t="str">
        <v>Khaya senegalensis</v>
      </c>
      <c r="EK36" s="3" t="str">
        <v>Leucaena diversifolia</v>
      </c>
      <c r="EL36" s="3" t="str">
        <v>Leucaena leucocephala</v>
      </c>
      <c r="EM36" s="3" t="str">
        <v>Leucaena pallida</v>
      </c>
      <c r="EN36" s="3" t="str">
        <v>Leucaena trichandra</v>
      </c>
      <c r="EO36" s="3" t="str">
        <v>Lippia javanica</v>
      </c>
      <c r="EP36" s="3" t="str">
        <v>Maesopsis eminii</v>
      </c>
      <c r="EQ36" s="3" t="str">
        <v>Mangifera indica</v>
      </c>
      <c r="ER36" s="3" t="str">
        <v>Markhamia lutea</v>
      </c>
      <c r="ES36" s="3" t="str">
        <v>Melia azedarach</v>
      </c>
      <c r="ET36" s="3" t="str">
        <v>Melia volkensii</v>
      </c>
      <c r="EU36" s="3" t="str">
        <v>Milicia excelsa</v>
      </c>
      <c r="EV36" s="3" t="str">
        <v>Milletia ferruginea</v>
      </c>
      <c r="EW36" s="3" t="str">
        <v>Millettia ferruginea</v>
      </c>
      <c r="EX36" s="3" t="str">
        <v>Millettia thonningii</v>
      </c>
      <c r="EY36" s="3" t="str">
        <v>Mimosa caesalpiniifolia</v>
      </c>
      <c r="EZ36" s="3" t="str">
        <v>Mimosa tenuiflora</v>
      </c>
      <c r="FA36" s="3" t="str">
        <v>Moringa oleifera</v>
      </c>
      <c r="FB36" s="3" t="str">
        <v>Moringa stenopetala</v>
      </c>
      <c r="FC36" s="3" t="str">
        <v>Newbouldia laevis</v>
      </c>
      <c r="FD36" s="3" t="str">
        <v>Olea europaea</v>
      </c>
      <c r="FE36" s="3" t="str">
        <v>Olea welwitschii</v>
      </c>
      <c r="FF36" s="3" t="str">
        <v>Olea welwitshii</v>
      </c>
      <c r="FG36" s="3" t="str">
        <v>Opuntia ficus-indica</v>
      </c>
      <c r="FH36" s="3" t="str">
        <v>Palm</v>
      </c>
      <c r="FI36" s="3" t="str">
        <v>Parkia biglobosa</v>
      </c>
      <c r="FJ36" s="3" t="str">
        <v>Paulownia fortunei</v>
      </c>
      <c r="FK36" s="3" t="str">
        <v>Pavetta ternifolia</v>
      </c>
      <c r="FL36" s="3" t="str">
        <v>Peltophorum dubium</v>
      </c>
      <c r="FM36" s="3" t="str">
        <v>Persea americana</v>
      </c>
      <c r="FN36" s="3" t="str">
        <v>Phoenix reclinata</v>
      </c>
      <c r="FO36" s="3" t="str">
        <v>Pinus patula</v>
      </c>
      <c r="FP36" s="3" t="str">
        <v>Pithecellobium dulce</v>
      </c>
      <c r="FQ36" s="3" t="str">
        <v>Plukenetia conophora</v>
      </c>
      <c r="FR36" s="3" t="str">
        <v>Podocarpus falcatus</v>
      </c>
      <c r="FS36" s="3" t="str">
        <v>Polyscias fulva</v>
      </c>
      <c r="FT36" s="3" t="str">
        <v>Pouteria adolfi-friedericii</v>
      </c>
      <c r="FU36" s="3" t="str">
        <v>Prosopis africana</v>
      </c>
      <c r="FV36" s="3" t="str">
        <v>Prosopis juliflora</v>
      </c>
      <c r="FW36" s="3" t="str">
        <v>Prunus africana</v>
      </c>
      <c r="FX36" s="3" t="str">
        <v>Prunus persica</v>
      </c>
      <c r="FY36" s="3" t="str">
        <v>Pterocarpus erinaceus</v>
      </c>
      <c r="FZ36" s="3" t="str">
        <v>Pterocarpus lucens</v>
      </c>
      <c r="GA36" s="3" t="str">
        <v>Pterocarpus santalinoides</v>
      </c>
      <c r="GB36" s="3" t="str">
        <v>Pueraria phaseoloides</v>
      </c>
      <c r="GC36" s="3" t="str">
        <v>Quercus constaricensis</v>
      </c>
      <c r="GD36" s="3" t="str">
        <v>Quillaja saponaria</v>
      </c>
      <c r="GE36" s="3" t="str">
        <v>Ricinodendron heudelotii</v>
      </c>
      <c r="GF36" s="3" t="str">
        <v>Rosmarinus officinalis</v>
      </c>
      <c r="GG36" s="3" t="str">
        <v>Samanea saman</v>
      </c>
      <c r="GH36" s="3" t="str">
        <v>Schefflera abyssinica</v>
      </c>
      <c r="GI36" s="3" t="str">
        <v>Senna didymobotrya</v>
      </c>
      <c r="GJ36" s="3" t="str">
        <v>Senna occidentalis</v>
      </c>
      <c r="GK36" s="3" t="str">
        <v>Senna siamea</v>
      </c>
      <c r="GL36" s="3" t="str">
        <v>Senna sp.</v>
      </c>
      <c r="GM36" s="3" t="str">
        <v>Senna spectabilis</v>
      </c>
      <c r="GN36" s="3" t="str">
        <v>Sesbania aculeata</v>
      </c>
      <c r="GO36" s="3" t="str">
        <v>Sesbania bispinosa</v>
      </c>
      <c r="GP36" s="3" t="str">
        <v>Sesbania cannabina</v>
      </c>
      <c r="GQ36" s="3" t="str">
        <v>Sesbania cinerascens</v>
      </c>
      <c r="GR36" s="3" t="str">
        <v>Sesbania goetzei</v>
      </c>
      <c r="GS36" s="3" t="str">
        <v>Sesbania macrantha</v>
      </c>
      <c r="GT36" s="3" t="str">
        <v>Sesbania rostrata</v>
      </c>
      <c r="GU36" s="3" t="str">
        <v>Sesbania sesban</v>
      </c>
      <c r="GV36" s="3" t="str">
        <v>Sesbania sp.</v>
      </c>
      <c r="GW36" s="3" t="str">
        <v>Simarouba glauca</v>
      </c>
      <c r="GX36" s="3" t="str">
        <v>Solanum sp.</v>
      </c>
      <c r="GY36" s="3" t="str">
        <v>Spathodea campanulata</v>
      </c>
      <c r="GZ36" s="3" t="str">
        <v>Syzygium guineense</v>
      </c>
      <c r="HA36" s="3" t="str">
        <v>Tabebuia rosea</v>
      </c>
      <c r="HB36" s="3" t="str">
        <v>Tectona grandis</v>
      </c>
      <c r="HC36" s="3" t="str">
        <v>Tephrosia candida</v>
      </c>
      <c r="HD36" s="3" t="str">
        <v>Tephrosia diversifolia</v>
      </c>
      <c r="HE36" s="3" t="str">
        <v>Tephrosia sp.</v>
      </c>
      <c r="HF36" s="3" t="str">
        <v>Tephrosia vogelii</v>
      </c>
      <c r="HG36" s="3" t="str">
        <v>Terminalia amazonia</v>
      </c>
      <c r="HH36" s="3" t="str">
        <v>Terminalia brownii</v>
      </c>
      <c r="HI36" s="3" t="str">
        <v>Terminalia ivorensis</v>
      </c>
      <c r="HJ36" s="3" t="str">
        <v>Terminalia ivoresensis</v>
      </c>
      <c r="HK36" s="3" t="str">
        <v>Terminalia sericea</v>
      </c>
      <c r="HL36" s="3" t="str">
        <v>Terminalia superba</v>
      </c>
      <c r="HM36" s="3" t="str">
        <v>Theobroma cacao</v>
      </c>
      <c r="HN36" s="3" t="str">
        <v>Tithonia diversifolia</v>
      </c>
      <c r="HO36" s="3" t="str">
        <v>Toona ciliata</v>
      </c>
      <c r="HP36" s="3" t="str">
        <v>Uapaca kirkiana</v>
      </c>
      <c r="HQ36" s="3" t="str">
        <v>Unspecified Tree</v>
      </c>
      <c r="HR36" s="3" t="str">
        <v>Unspecified Tree (N-fixing)</v>
      </c>
      <c r="HS36" s="3" t="str">
        <v>Unspecified Tree (Non N-fixing)</v>
      </c>
      <c r="HT36" s="3" t="str">
        <v>Vachellia seyal</v>
      </c>
      <c r="HU36" s="3" t="str">
        <v>Vachellia xanthophloea</v>
      </c>
      <c r="HV36" s="3" t="str">
        <v>Vepris dainellii</v>
      </c>
      <c r="HW36" s="3" t="str">
        <v>Vitellaria paradoxa</v>
      </c>
      <c r="HX36" s="3" t="str">
        <v>Ziziphus mauritiana</v>
      </c>
      <c r="HY36" s="3" t="str">
        <v>Ziziphus spina-christi</v>
      </c>
    </row>
    <row r="37" spans="1:233" ht="14.5" x14ac:dyDescent="0.35">
      <c r="A37" t="s">
        <v>15333</v>
      </c>
      <c r="B37" s="3" t="s">
        <v>1907</v>
      </c>
      <c r="C37" s="3" t="s">
        <v>637</v>
      </c>
      <c r="D37" s="3" t="s">
        <v>1910</v>
      </c>
      <c r="F37" s="3" t="s">
        <v>637</v>
      </c>
      <c r="G37" s="3" t="s">
        <v>637</v>
      </c>
      <c r="H37" s="3" t="s">
        <v>699</v>
      </c>
      <c r="I37" t="s">
        <v>699</v>
      </c>
      <c r="J37" t="s">
        <v>3655</v>
      </c>
      <c r="K37" t="s">
        <v>3723</v>
      </c>
      <c r="L37" t="s">
        <v>1081</v>
      </c>
      <c r="M37" t="s">
        <v>3677</v>
      </c>
      <c r="O37" s="3" t="str">
        <v>Albizia versicolor</v>
      </c>
      <c r="Q37" s="3" t="str" cm="1">
        <f t="array" ref="Q37:HY37">TRANSPOSE(_xlfn._xlws.SORT(_xlfn.UNIQUE(_xlfn._xlws.FILTER(trees[Tree.Latin.Name],ISNUMBER(SEARCH('Pasture-Fert'!D65,trees[Tree.Latin.Name])),"Not Found"))))</f>
        <v>Acacia albida</v>
      </c>
      <c r="R37" s="3" t="str">
        <v>Acacia albida Delile</v>
      </c>
      <c r="S37" s="3" t="str">
        <v>Acacia angustissima</v>
      </c>
      <c r="T37" s="3" t="str">
        <v>Acacia auriculiformis</v>
      </c>
      <c r="U37" s="3" t="str">
        <v>Acacia brevispica</v>
      </c>
      <c r="V37" s="3" t="str">
        <v>Acacia caerulescens</v>
      </c>
      <c r="W37" s="3" t="str">
        <v>Acacia crassicarpa</v>
      </c>
      <c r="X37" s="3" t="str">
        <v>Acacia cyanophylla</v>
      </c>
      <c r="Y37" s="3" t="str">
        <v>Acacia decurrens</v>
      </c>
      <c r="Z37" s="3" t="str">
        <v>Acacia ferruginea</v>
      </c>
      <c r="AA37" s="3" t="str">
        <v>Acacia holosericea</v>
      </c>
      <c r="AB37" s="3" t="str">
        <v>Acacia julifera</v>
      </c>
      <c r="AC37" s="3" t="str">
        <v>Acacia karroo</v>
      </c>
      <c r="AD37" s="3" t="str">
        <v>Acacia leptocarpa</v>
      </c>
      <c r="AE37" s="3" t="str">
        <v>Acacia mangium</v>
      </c>
      <c r="AF37" s="3" t="str">
        <v>Acacia mearnsii</v>
      </c>
      <c r="AG37" s="3" t="str">
        <v>Acacia nilotica</v>
      </c>
      <c r="AH37" s="3" t="str">
        <v>Acacia polyacantha</v>
      </c>
      <c r="AI37" s="3" t="str">
        <v>Acacia saligna</v>
      </c>
      <c r="AJ37" s="3" t="str">
        <v>Acacia senegal</v>
      </c>
      <c r="AK37" s="3" t="str">
        <v>Acacia sieberiana</v>
      </c>
      <c r="AL37" s="3" t="str">
        <v>Acacia tortilis</v>
      </c>
      <c r="AM37" s="3" t="str">
        <v>Acacia toxicaria</v>
      </c>
      <c r="AN37" s="3" t="str">
        <v>Acacia tumida</v>
      </c>
      <c r="AO37" s="3" t="str">
        <v>Acrocarpus fraxinifolius</v>
      </c>
      <c r="AP37" s="3" t="str">
        <v>Acrocomia aculeata</v>
      </c>
      <c r="AQ37" s="3" t="str">
        <v>Adansonia digitata</v>
      </c>
      <c r="AR37" s="3" t="str">
        <v>Aeschynomene histrix</v>
      </c>
      <c r="AS37" s="3" t="str">
        <v>Afzelia africana</v>
      </c>
      <c r="AT37" s="3" t="str">
        <v>Albizia chinensis</v>
      </c>
      <c r="AU37" s="3" t="str">
        <v>Albizia coriaria</v>
      </c>
      <c r="AV37" s="3" t="str">
        <v>Albizia falcataria</v>
      </c>
      <c r="AW37" s="3" t="str">
        <v>Albizia gummifera</v>
      </c>
      <c r="AX37" s="3" t="str">
        <v>Albizia harveyi</v>
      </c>
      <c r="AY37" s="3" t="str">
        <v>Albizia lebbeck</v>
      </c>
      <c r="AZ37" s="3" t="str">
        <v>Albizia versicolor</v>
      </c>
      <c r="BA37" s="3" t="str">
        <v>Albizia zygia</v>
      </c>
      <c r="BB37" s="3" t="str">
        <v>Alchornea cordifolia</v>
      </c>
      <c r="BC37" s="3" t="str">
        <v>Allanblackia floribunda</v>
      </c>
      <c r="BD37" s="3" t="str">
        <v>Alnus acuminata</v>
      </c>
      <c r="BE37" s="3" t="str">
        <v>Antiaris toxicaria</v>
      </c>
      <c r="BF37" s="3" t="str">
        <v>Argyrolobium uniflorum</v>
      </c>
      <c r="BG37" s="3" t="str">
        <v>Artocarpus altilis</v>
      </c>
      <c r="BH37" s="3" t="str">
        <v>Artocarpus heterophyllus</v>
      </c>
      <c r="BI37" s="3" t="str">
        <v>Atriplex nummularia</v>
      </c>
      <c r="BJ37" s="3" t="str">
        <v>Auxemma oncocalyx</v>
      </c>
      <c r="BK37" s="3" t="str">
        <v>Azadirachta indica</v>
      </c>
      <c r="BL37" s="3" t="str">
        <v>Balanites aegyptica</v>
      </c>
      <c r="BM37" s="3" t="str">
        <v>Bauhinia reticulata</v>
      </c>
      <c r="BN37" s="3" t="str">
        <v>Bauhinia rufescens</v>
      </c>
      <c r="BO37" s="3" t="str">
        <v>Berchemia discolor</v>
      </c>
      <c r="BP37" s="3" t="str">
        <v>Brachystegia spiciformis</v>
      </c>
      <c r="BQ37" s="3" t="str">
        <v>Caesalpinia bracteosa</v>
      </c>
      <c r="BR37" s="3" t="str">
        <v>Cajanus cajan</v>
      </c>
      <c r="BS37" s="3" t="str">
        <v>Calliandra calothyrsus</v>
      </c>
      <c r="BT37" s="3" t="str">
        <v>Calliandra houstoniana</v>
      </c>
      <c r="BU37" s="3" t="str">
        <v>Casuarina equisetifolia</v>
      </c>
      <c r="BV37" s="3" t="str">
        <v>Casuarina glauca</v>
      </c>
      <c r="BW37" s="3" t="str">
        <v>Catha edulis</v>
      </c>
      <c r="BX37" s="3" t="str">
        <v>Cedrela odorata</v>
      </c>
      <c r="BY37" s="3" t="str">
        <v>Cedrela serrata</v>
      </c>
      <c r="BZ37" s="3" t="str">
        <v>Centrosema pubescens</v>
      </c>
      <c r="CA37" s="3" t="str">
        <v>Chloroleucon eurycyclum</v>
      </c>
      <c r="CB37" s="3" t="str">
        <v>Chromolaena odorata</v>
      </c>
      <c r="CC37" s="3" t="str">
        <v>Cinnamomum cassia</v>
      </c>
      <c r="CD37" s="3" t="str">
        <v>Combretum apiculatum</v>
      </c>
      <c r="CE37" s="3" t="str">
        <v>Cordia africana</v>
      </c>
      <c r="CF37" s="3" t="str">
        <v>Cordia alliodora</v>
      </c>
      <c r="CG37" s="3" t="str">
        <v>Crotalaria agatiflora</v>
      </c>
      <c r="CH37" s="3" t="str">
        <v>Crotalaria grahamiana</v>
      </c>
      <c r="CI37" s="3" t="str">
        <v>Crotalaria juncea</v>
      </c>
      <c r="CJ37" s="3" t="str">
        <v>Crotalaria ochrolueca</v>
      </c>
      <c r="CK37" s="3" t="str">
        <v>Crotalaria sp.</v>
      </c>
      <c r="CL37" s="3" t="str">
        <v>Crotalaria trichotoma</v>
      </c>
      <c r="CM37" s="3" t="str">
        <v>Croton macrostachyus</v>
      </c>
      <c r="CN37" s="3" t="str">
        <v>Croton megalocarpus</v>
      </c>
      <c r="CO37" s="3" t="str">
        <v>Cupressus lusitanica</v>
      </c>
      <c r="CP37" s="3" t="str">
        <v>Cytisus proliferus</v>
      </c>
      <c r="CQ37" s="3" t="str">
        <v>Cytisus proliferus var. palmensis</v>
      </c>
      <c r="CR37" s="3" t="str">
        <v>Dactyladenia barteri</v>
      </c>
      <c r="CS37" s="3" t="str">
        <v>Dipteryx alata</v>
      </c>
      <c r="CT37" s="3" t="str">
        <v>Dodonaea Viscosa</v>
      </c>
      <c r="CU37" s="3" t="str">
        <v>Dombeya goetzenii</v>
      </c>
      <c r="CV37" s="3" t="str">
        <v>Dracaena steudneri</v>
      </c>
      <c r="CW37" s="3" t="str">
        <v>Ehretia abyssinica</v>
      </c>
      <c r="CX37" s="3" t="str">
        <v>Ehretia cymosa</v>
      </c>
      <c r="CY37" s="3" t="str">
        <v>Elaeis guineensis</v>
      </c>
      <c r="CZ37" s="3" t="str">
        <v>Entada abyssinica</v>
      </c>
      <c r="DA37" s="3" t="str">
        <v>Erythrina abyssinica</v>
      </c>
      <c r="DB37" s="3" t="str">
        <v>Erythrina poeppigiana</v>
      </c>
      <c r="DC37" s="3" t="str">
        <v>Eucalyptus alba</v>
      </c>
      <c r="DD37" s="3" t="str">
        <v>Eucalyptus camaldulensis</v>
      </c>
      <c r="DE37" s="3" t="str">
        <v>Eucalyptus deglupta</v>
      </c>
      <c r="DF37" s="3" t="str">
        <v>Eucalyptus globulus</v>
      </c>
      <c r="DG37" s="3" t="str">
        <v>Eucalyptus saligna</v>
      </c>
      <c r="DH37" s="3" t="str">
        <v>Eucalyptus urograndis</v>
      </c>
      <c r="DI37" s="3" t="str">
        <v>Euclea racemosa subsp. schimperi</v>
      </c>
      <c r="DJ37" s="3" t="str">
        <v>Ficus laurifolia</v>
      </c>
      <c r="DK37" s="3" t="str">
        <v>Ficus natalensis</v>
      </c>
      <c r="DL37" s="3" t="str">
        <v>Ficus polita</v>
      </c>
      <c r="DM37" s="3" t="str">
        <v>Ficus sur</v>
      </c>
      <c r="DN37" s="3" t="str">
        <v>Ficus thonningii</v>
      </c>
      <c r="DO37" s="3" t="str">
        <v>Ficus vallis-choudae</v>
      </c>
      <c r="DP37" s="3" t="str">
        <v>Ficus vasta</v>
      </c>
      <c r="DQ37" s="3" t="str">
        <v>Flemingia macrophylla</v>
      </c>
      <c r="DR37" s="3" t="str">
        <v>Flemingia sp.</v>
      </c>
      <c r="DS37" s="3" t="str">
        <v>Gliricidia maculata</v>
      </c>
      <c r="DT37" s="3" t="str">
        <v>Gliricidia sepium</v>
      </c>
      <c r="DU37" s="3" t="str">
        <v>Gliricidia sp.</v>
      </c>
      <c r="DV37" s="3" t="str">
        <v>Glycine wightii</v>
      </c>
      <c r="DW37" s="3" t="str">
        <v>Gmelina arborea</v>
      </c>
      <c r="DX37" s="3" t="str">
        <v>Grevillea robusta</v>
      </c>
      <c r="DY37" s="3" t="str">
        <v>Guiera senegalensis</v>
      </c>
      <c r="DZ37" s="3" t="str">
        <v>Harrisonia abyssinica</v>
      </c>
      <c r="EA37" s="3" t="str">
        <v>Hyptis suaveolens</v>
      </c>
      <c r="EB37" s="3" t="str">
        <v>Inga densiflora</v>
      </c>
      <c r="EC37" s="3" t="str">
        <v>Inga edulis</v>
      </c>
      <c r="ED37" s="3" t="str">
        <v>Inga laurina</v>
      </c>
      <c r="EE37" s="3" t="str">
        <v>Inga oerstediana</v>
      </c>
      <c r="EF37" s="3" t="str">
        <v>Inga sp.</v>
      </c>
      <c r="EG37" s="3" t="str">
        <v>Jatropha curcas</v>
      </c>
      <c r="EH37" s="3" t="str">
        <v>Juglans steyermarkii</v>
      </c>
      <c r="EI37" s="3" t="str">
        <v>Julbernardia globiflora</v>
      </c>
      <c r="EJ37" s="3" t="str">
        <v>Khaya senegalensis</v>
      </c>
      <c r="EK37" s="3" t="str">
        <v>Leucaena diversifolia</v>
      </c>
      <c r="EL37" s="3" t="str">
        <v>Leucaena leucocephala</v>
      </c>
      <c r="EM37" s="3" t="str">
        <v>Leucaena pallida</v>
      </c>
      <c r="EN37" s="3" t="str">
        <v>Leucaena trichandra</v>
      </c>
      <c r="EO37" s="3" t="str">
        <v>Lippia javanica</v>
      </c>
      <c r="EP37" s="3" t="str">
        <v>Maesopsis eminii</v>
      </c>
      <c r="EQ37" s="3" t="str">
        <v>Mangifera indica</v>
      </c>
      <c r="ER37" s="3" t="str">
        <v>Markhamia lutea</v>
      </c>
      <c r="ES37" s="3" t="str">
        <v>Melia azedarach</v>
      </c>
      <c r="ET37" s="3" t="str">
        <v>Melia volkensii</v>
      </c>
      <c r="EU37" s="3" t="str">
        <v>Milicia excelsa</v>
      </c>
      <c r="EV37" s="3" t="str">
        <v>Milletia ferruginea</v>
      </c>
      <c r="EW37" s="3" t="str">
        <v>Millettia ferruginea</v>
      </c>
      <c r="EX37" s="3" t="str">
        <v>Millettia thonningii</v>
      </c>
      <c r="EY37" s="3" t="str">
        <v>Mimosa caesalpiniifolia</v>
      </c>
      <c r="EZ37" s="3" t="str">
        <v>Mimosa tenuiflora</v>
      </c>
      <c r="FA37" s="3" t="str">
        <v>Moringa oleifera</v>
      </c>
      <c r="FB37" s="3" t="str">
        <v>Moringa stenopetala</v>
      </c>
      <c r="FC37" s="3" t="str">
        <v>Newbouldia laevis</v>
      </c>
      <c r="FD37" s="3" t="str">
        <v>Olea europaea</v>
      </c>
      <c r="FE37" s="3" t="str">
        <v>Olea welwitschii</v>
      </c>
      <c r="FF37" s="3" t="str">
        <v>Olea welwitshii</v>
      </c>
      <c r="FG37" s="3" t="str">
        <v>Opuntia ficus-indica</v>
      </c>
      <c r="FH37" s="3" t="str">
        <v>Palm</v>
      </c>
      <c r="FI37" s="3" t="str">
        <v>Parkia biglobosa</v>
      </c>
      <c r="FJ37" s="3" t="str">
        <v>Paulownia fortunei</v>
      </c>
      <c r="FK37" s="3" t="str">
        <v>Pavetta ternifolia</v>
      </c>
      <c r="FL37" s="3" t="str">
        <v>Peltophorum dubium</v>
      </c>
      <c r="FM37" s="3" t="str">
        <v>Persea americana</v>
      </c>
      <c r="FN37" s="3" t="str">
        <v>Phoenix reclinata</v>
      </c>
      <c r="FO37" s="3" t="str">
        <v>Pinus patula</v>
      </c>
      <c r="FP37" s="3" t="str">
        <v>Pithecellobium dulce</v>
      </c>
      <c r="FQ37" s="3" t="str">
        <v>Plukenetia conophora</v>
      </c>
      <c r="FR37" s="3" t="str">
        <v>Podocarpus falcatus</v>
      </c>
      <c r="FS37" s="3" t="str">
        <v>Polyscias fulva</v>
      </c>
      <c r="FT37" s="3" t="str">
        <v>Pouteria adolfi-friedericii</v>
      </c>
      <c r="FU37" s="3" t="str">
        <v>Prosopis africana</v>
      </c>
      <c r="FV37" s="3" t="str">
        <v>Prosopis juliflora</v>
      </c>
      <c r="FW37" s="3" t="str">
        <v>Prunus africana</v>
      </c>
      <c r="FX37" s="3" t="str">
        <v>Prunus persica</v>
      </c>
      <c r="FY37" s="3" t="str">
        <v>Pterocarpus erinaceus</v>
      </c>
      <c r="FZ37" s="3" t="str">
        <v>Pterocarpus lucens</v>
      </c>
      <c r="GA37" s="3" t="str">
        <v>Pterocarpus santalinoides</v>
      </c>
      <c r="GB37" s="3" t="str">
        <v>Pueraria phaseoloides</v>
      </c>
      <c r="GC37" s="3" t="str">
        <v>Quercus constaricensis</v>
      </c>
      <c r="GD37" s="3" t="str">
        <v>Quillaja saponaria</v>
      </c>
      <c r="GE37" s="3" t="str">
        <v>Ricinodendron heudelotii</v>
      </c>
      <c r="GF37" s="3" t="str">
        <v>Rosmarinus officinalis</v>
      </c>
      <c r="GG37" s="3" t="str">
        <v>Samanea saman</v>
      </c>
      <c r="GH37" s="3" t="str">
        <v>Schefflera abyssinica</v>
      </c>
      <c r="GI37" s="3" t="str">
        <v>Senna didymobotrya</v>
      </c>
      <c r="GJ37" s="3" t="str">
        <v>Senna occidentalis</v>
      </c>
      <c r="GK37" s="3" t="str">
        <v>Senna siamea</v>
      </c>
      <c r="GL37" s="3" t="str">
        <v>Senna sp.</v>
      </c>
      <c r="GM37" s="3" t="str">
        <v>Senna spectabilis</v>
      </c>
      <c r="GN37" s="3" t="str">
        <v>Sesbania aculeata</v>
      </c>
      <c r="GO37" s="3" t="str">
        <v>Sesbania bispinosa</v>
      </c>
      <c r="GP37" s="3" t="str">
        <v>Sesbania cannabina</v>
      </c>
      <c r="GQ37" s="3" t="str">
        <v>Sesbania cinerascens</v>
      </c>
      <c r="GR37" s="3" t="str">
        <v>Sesbania goetzei</v>
      </c>
      <c r="GS37" s="3" t="str">
        <v>Sesbania macrantha</v>
      </c>
      <c r="GT37" s="3" t="str">
        <v>Sesbania rostrata</v>
      </c>
      <c r="GU37" s="3" t="str">
        <v>Sesbania sesban</v>
      </c>
      <c r="GV37" s="3" t="str">
        <v>Sesbania sp.</v>
      </c>
      <c r="GW37" s="3" t="str">
        <v>Simarouba glauca</v>
      </c>
      <c r="GX37" s="3" t="str">
        <v>Solanum sp.</v>
      </c>
      <c r="GY37" s="3" t="str">
        <v>Spathodea campanulata</v>
      </c>
      <c r="GZ37" s="3" t="str">
        <v>Syzygium guineense</v>
      </c>
      <c r="HA37" s="3" t="str">
        <v>Tabebuia rosea</v>
      </c>
      <c r="HB37" s="3" t="str">
        <v>Tectona grandis</v>
      </c>
      <c r="HC37" s="3" t="str">
        <v>Tephrosia candida</v>
      </c>
      <c r="HD37" s="3" t="str">
        <v>Tephrosia diversifolia</v>
      </c>
      <c r="HE37" s="3" t="str">
        <v>Tephrosia sp.</v>
      </c>
      <c r="HF37" s="3" t="str">
        <v>Tephrosia vogelii</v>
      </c>
      <c r="HG37" s="3" t="str">
        <v>Terminalia amazonia</v>
      </c>
      <c r="HH37" s="3" t="str">
        <v>Terminalia brownii</v>
      </c>
      <c r="HI37" s="3" t="str">
        <v>Terminalia ivorensis</v>
      </c>
      <c r="HJ37" s="3" t="str">
        <v>Terminalia ivoresensis</v>
      </c>
      <c r="HK37" s="3" t="str">
        <v>Terminalia sericea</v>
      </c>
      <c r="HL37" s="3" t="str">
        <v>Terminalia superba</v>
      </c>
      <c r="HM37" s="3" t="str">
        <v>Theobroma cacao</v>
      </c>
      <c r="HN37" s="3" t="str">
        <v>Tithonia diversifolia</v>
      </c>
      <c r="HO37" s="3" t="str">
        <v>Toona ciliata</v>
      </c>
      <c r="HP37" s="3" t="str">
        <v>Uapaca kirkiana</v>
      </c>
      <c r="HQ37" s="3" t="str">
        <v>Unspecified Tree</v>
      </c>
      <c r="HR37" s="3" t="str">
        <v>Unspecified Tree (N-fixing)</v>
      </c>
      <c r="HS37" s="3" t="str">
        <v>Unspecified Tree (Non N-fixing)</v>
      </c>
      <c r="HT37" s="3" t="str">
        <v>Vachellia seyal</v>
      </c>
      <c r="HU37" s="3" t="str">
        <v>Vachellia xanthophloea</v>
      </c>
      <c r="HV37" s="3" t="str">
        <v>Vepris dainellii</v>
      </c>
      <c r="HW37" s="3" t="str">
        <v>Vitellaria paradoxa</v>
      </c>
      <c r="HX37" s="3" t="str">
        <v>Ziziphus mauritiana</v>
      </c>
      <c r="HY37" s="3" t="str">
        <v>Ziziphus spina-christi</v>
      </c>
    </row>
    <row r="38" spans="1:233" ht="14.5" x14ac:dyDescent="0.35">
      <c r="A38" t="s">
        <v>15334</v>
      </c>
      <c r="B38" s="3" t="s">
        <v>1909</v>
      </c>
      <c r="C38" s="3" t="s">
        <v>637</v>
      </c>
      <c r="D38" s="3" t="s">
        <v>1913</v>
      </c>
      <c r="F38" s="3" t="s">
        <v>1911</v>
      </c>
      <c r="G38" s="3" t="s">
        <v>637</v>
      </c>
      <c r="H38" s="3" t="s">
        <v>699</v>
      </c>
      <c r="I38" t="s">
        <v>699</v>
      </c>
      <c r="J38" t="s">
        <v>3655</v>
      </c>
      <c r="K38" t="s">
        <v>3723</v>
      </c>
      <c r="L38" t="s">
        <v>1081</v>
      </c>
      <c r="M38" t="s">
        <v>3677</v>
      </c>
      <c r="O38" s="3" t="str">
        <v>Albizia zygia</v>
      </c>
      <c r="Q38" s="3" t="str" cm="1">
        <f t="array" ref="Q38:HY38">TRANSPOSE(_xlfn._xlws.SORT(_xlfn.UNIQUE(_xlfn._xlws.FILTER(trees[Tree.Latin.Name],ISNUMBER(SEARCH('Pasture-Fert'!D66,trees[Tree.Latin.Name])),"Not Found"))))</f>
        <v>Acacia albida</v>
      </c>
      <c r="R38" s="3" t="str">
        <v>Acacia albida Delile</v>
      </c>
      <c r="S38" s="3" t="str">
        <v>Acacia angustissima</v>
      </c>
      <c r="T38" s="3" t="str">
        <v>Acacia auriculiformis</v>
      </c>
      <c r="U38" s="3" t="str">
        <v>Acacia brevispica</v>
      </c>
      <c r="V38" s="3" t="str">
        <v>Acacia caerulescens</v>
      </c>
      <c r="W38" s="3" t="str">
        <v>Acacia crassicarpa</v>
      </c>
      <c r="X38" s="3" t="str">
        <v>Acacia cyanophylla</v>
      </c>
      <c r="Y38" s="3" t="str">
        <v>Acacia decurrens</v>
      </c>
      <c r="Z38" s="3" t="str">
        <v>Acacia ferruginea</v>
      </c>
      <c r="AA38" s="3" t="str">
        <v>Acacia holosericea</v>
      </c>
      <c r="AB38" s="3" t="str">
        <v>Acacia julifera</v>
      </c>
      <c r="AC38" s="3" t="str">
        <v>Acacia karroo</v>
      </c>
      <c r="AD38" s="3" t="str">
        <v>Acacia leptocarpa</v>
      </c>
      <c r="AE38" s="3" t="str">
        <v>Acacia mangium</v>
      </c>
      <c r="AF38" s="3" t="str">
        <v>Acacia mearnsii</v>
      </c>
      <c r="AG38" s="3" t="str">
        <v>Acacia nilotica</v>
      </c>
      <c r="AH38" s="3" t="str">
        <v>Acacia polyacantha</v>
      </c>
      <c r="AI38" s="3" t="str">
        <v>Acacia saligna</v>
      </c>
      <c r="AJ38" s="3" t="str">
        <v>Acacia senegal</v>
      </c>
      <c r="AK38" s="3" t="str">
        <v>Acacia sieberiana</v>
      </c>
      <c r="AL38" s="3" t="str">
        <v>Acacia tortilis</v>
      </c>
      <c r="AM38" s="3" t="str">
        <v>Acacia toxicaria</v>
      </c>
      <c r="AN38" s="3" t="str">
        <v>Acacia tumida</v>
      </c>
      <c r="AO38" s="3" t="str">
        <v>Acrocarpus fraxinifolius</v>
      </c>
      <c r="AP38" s="3" t="str">
        <v>Acrocomia aculeata</v>
      </c>
      <c r="AQ38" s="3" t="str">
        <v>Adansonia digitata</v>
      </c>
      <c r="AR38" s="3" t="str">
        <v>Aeschynomene histrix</v>
      </c>
      <c r="AS38" s="3" t="str">
        <v>Afzelia africana</v>
      </c>
      <c r="AT38" s="3" t="str">
        <v>Albizia chinensis</v>
      </c>
      <c r="AU38" s="3" t="str">
        <v>Albizia coriaria</v>
      </c>
      <c r="AV38" s="3" t="str">
        <v>Albizia falcataria</v>
      </c>
      <c r="AW38" s="3" t="str">
        <v>Albizia gummifera</v>
      </c>
      <c r="AX38" s="3" t="str">
        <v>Albizia harveyi</v>
      </c>
      <c r="AY38" s="3" t="str">
        <v>Albizia lebbeck</v>
      </c>
      <c r="AZ38" s="3" t="str">
        <v>Albizia versicolor</v>
      </c>
      <c r="BA38" s="3" t="str">
        <v>Albizia zygia</v>
      </c>
      <c r="BB38" s="3" t="str">
        <v>Alchornea cordifolia</v>
      </c>
      <c r="BC38" s="3" t="str">
        <v>Allanblackia floribunda</v>
      </c>
      <c r="BD38" s="3" t="str">
        <v>Alnus acuminata</v>
      </c>
      <c r="BE38" s="3" t="str">
        <v>Antiaris toxicaria</v>
      </c>
      <c r="BF38" s="3" t="str">
        <v>Argyrolobium uniflorum</v>
      </c>
      <c r="BG38" s="3" t="str">
        <v>Artocarpus altilis</v>
      </c>
      <c r="BH38" s="3" t="str">
        <v>Artocarpus heterophyllus</v>
      </c>
      <c r="BI38" s="3" t="str">
        <v>Atriplex nummularia</v>
      </c>
      <c r="BJ38" s="3" t="str">
        <v>Auxemma oncocalyx</v>
      </c>
      <c r="BK38" s="3" t="str">
        <v>Azadirachta indica</v>
      </c>
      <c r="BL38" s="3" t="str">
        <v>Balanites aegyptica</v>
      </c>
      <c r="BM38" s="3" t="str">
        <v>Bauhinia reticulata</v>
      </c>
      <c r="BN38" s="3" t="str">
        <v>Bauhinia rufescens</v>
      </c>
      <c r="BO38" s="3" t="str">
        <v>Berchemia discolor</v>
      </c>
      <c r="BP38" s="3" t="str">
        <v>Brachystegia spiciformis</v>
      </c>
      <c r="BQ38" s="3" t="str">
        <v>Caesalpinia bracteosa</v>
      </c>
      <c r="BR38" s="3" t="str">
        <v>Cajanus cajan</v>
      </c>
      <c r="BS38" s="3" t="str">
        <v>Calliandra calothyrsus</v>
      </c>
      <c r="BT38" s="3" t="str">
        <v>Calliandra houstoniana</v>
      </c>
      <c r="BU38" s="3" t="str">
        <v>Casuarina equisetifolia</v>
      </c>
      <c r="BV38" s="3" t="str">
        <v>Casuarina glauca</v>
      </c>
      <c r="BW38" s="3" t="str">
        <v>Catha edulis</v>
      </c>
      <c r="BX38" s="3" t="str">
        <v>Cedrela odorata</v>
      </c>
      <c r="BY38" s="3" t="str">
        <v>Cedrela serrata</v>
      </c>
      <c r="BZ38" s="3" t="str">
        <v>Centrosema pubescens</v>
      </c>
      <c r="CA38" s="3" t="str">
        <v>Chloroleucon eurycyclum</v>
      </c>
      <c r="CB38" s="3" t="str">
        <v>Chromolaena odorata</v>
      </c>
      <c r="CC38" s="3" t="str">
        <v>Cinnamomum cassia</v>
      </c>
      <c r="CD38" s="3" t="str">
        <v>Combretum apiculatum</v>
      </c>
      <c r="CE38" s="3" t="str">
        <v>Cordia africana</v>
      </c>
      <c r="CF38" s="3" t="str">
        <v>Cordia alliodora</v>
      </c>
      <c r="CG38" s="3" t="str">
        <v>Crotalaria agatiflora</v>
      </c>
      <c r="CH38" s="3" t="str">
        <v>Crotalaria grahamiana</v>
      </c>
      <c r="CI38" s="3" t="str">
        <v>Crotalaria juncea</v>
      </c>
      <c r="CJ38" s="3" t="str">
        <v>Crotalaria ochrolueca</v>
      </c>
      <c r="CK38" s="3" t="str">
        <v>Crotalaria sp.</v>
      </c>
      <c r="CL38" s="3" t="str">
        <v>Crotalaria trichotoma</v>
      </c>
      <c r="CM38" s="3" t="str">
        <v>Croton macrostachyus</v>
      </c>
      <c r="CN38" s="3" t="str">
        <v>Croton megalocarpus</v>
      </c>
      <c r="CO38" s="3" t="str">
        <v>Cupressus lusitanica</v>
      </c>
      <c r="CP38" s="3" t="str">
        <v>Cytisus proliferus</v>
      </c>
      <c r="CQ38" s="3" t="str">
        <v>Cytisus proliferus var. palmensis</v>
      </c>
      <c r="CR38" s="3" t="str">
        <v>Dactyladenia barteri</v>
      </c>
      <c r="CS38" s="3" t="str">
        <v>Dipteryx alata</v>
      </c>
      <c r="CT38" s="3" t="str">
        <v>Dodonaea Viscosa</v>
      </c>
      <c r="CU38" s="3" t="str">
        <v>Dombeya goetzenii</v>
      </c>
      <c r="CV38" s="3" t="str">
        <v>Dracaena steudneri</v>
      </c>
      <c r="CW38" s="3" t="str">
        <v>Ehretia abyssinica</v>
      </c>
      <c r="CX38" s="3" t="str">
        <v>Ehretia cymosa</v>
      </c>
      <c r="CY38" s="3" t="str">
        <v>Elaeis guineensis</v>
      </c>
      <c r="CZ38" s="3" t="str">
        <v>Entada abyssinica</v>
      </c>
      <c r="DA38" s="3" t="str">
        <v>Erythrina abyssinica</v>
      </c>
      <c r="DB38" s="3" t="str">
        <v>Erythrina poeppigiana</v>
      </c>
      <c r="DC38" s="3" t="str">
        <v>Eucalyptus alba</v>
      </c>
      <c r="DD38" s="3" t="str">
        <v>Eucalyptus camaldulensis</v>
      </c>
      <c r="DE38" s="3" t="str">
        <v>Eucalyptus deglupta</v>
      </c>
      <c r="DF38" s="3" t="str">
        <v>Eucalyptus globulus</v>
      </c>
      <c r="DG38" s="3" t="str">
        <v>Eucalyptus saligna</v>
      </c>
      <c r="DH38" s="3" t="str">
        <v>Eucalyptus urograndis</v>
      </c>
      <c r="DI38" s="3" t="str">
        <v>Euclea racemosa subsp. schimperi</v>
      </c>
      <c r="DJ38" s="3" t="str">
        <v>Ficus laurifolia</v>
      </c>
      <c r="DK38" s="3" t="str">
        <v>Ficus natalensis</v>
      </c>
      <c r="DL38" s="3" t="str">
        <v>Ficus polita</v>
      </c>
      <c r="DM38" s="3" t="str">
        <v>Ficus sur</v>
      </c>
      <c r="DN38" s="3" t="str">
        <v>Ficus thonningii</v>
      </c>
      <c r="DO38" s="3" t="str">
        <v>Ficus vallis-choudae</v>
      </c>
      <c r="DP38" s="3" t="str">
        <v>Ficus vasta</v>
      </c>
      <c r="DQ38" s="3" t="str">
        <v>Flemingia macrophylla</v>
      </c>
      <c r="DR38" s="3" t="str">
        <v>Flemingia sp.</v>
      </c>
      <c r="DS38" s="3" t="str">
        <v>Gliricidia maculata</v>
      </c>
      <c r="DT38" s="3" t="str">
        <v>Gliricidia sepium</v>
      </c>
      <c r="DU38" s="3" t="str">
        <v>Gliricidia sp.</v>
      </c>
      <c r="DV38" s="3" t="str">
        <v>Glycine wightii</v>
      </c>
      <c r="DW38" s="3" t="str">
        <v>Gmelina arborea</v>
      </c>
      <c r="DX38" s="3" t="str">
        <v>Grevillea robusta</v>
      </c>
      <c r="DY38" s="3" t="str">
        <v>Guiera senegalensis</v>
      </c>
      <c r="DZ38" s="3" t="str">
        <v>Harrisonia abyssinica</v>
      </c>
      <c r="EA38" s="3" t="str">
        <v>Hyptis suaveolens</v>
      </c>
      <c r="EB38" s="3" t="str">
        <v>Inga densiflora</v>
      </c>
      <c r="EC38" s="3" t="str">
        <v>Inga edulis</v>
      </c>
      <c r="ED38" s="3" t="str">
        <v>Inga laurina</v>
      </c>
      <c r="EE38" s="3" t="str">
        <v>Inga oerstediana</v>
      </c>
      <c r="EF38" s="3" t="str">
        <v>Inga sp.</v>
      </c>
      <c r="EG38" s="3" t="str">
        <v>Jatropha curcas</v>
      </c>
      <c r="EH38" s="3" t="str">
        <v>Juglans steyermarkii</v>
      </c>
      <c r="EI38" s="3" t="str">
        <v>Julbernardia globiflora</v>
      </c>
      <c r="EJ38" s="3" t="str">
        <v>Khaya senegalensis</v>
      </c>
      <c r="EK38" s="3" t="str">
        <v>Leucaena diversifolia</v>
      </c>
      <c r="EL38" s="3" t="str">
        <v>Leucaena leucocephala</v>
      </c>
      <c r="EM38" s="3" t="str">
        <v>Leucaena pallida</v>
      </c>
      <c r="EN38" s="3" t="str">
        <v>Leucaena trichandra</v>
      </c>
      <c r="EO38" s="3" t="str">
        <v>Lippia javanica</v>
      </c>
      <c r="EP38" s="3" t="str">
        <v>Maesopsis eminii</v>
      </c>
      <c r="EQ38" s="3" t="str">
        <v>Mangifera indica</v>
      </c>
      <c r="ER38" s="3" t="str">
        <v>Markhamia lutea</v>
      </c>
      <c r="ES38" s="3" t="str">
        <v>Melia azedarach</v>
      </c>
      <c r="ET38" s="3" t="str">
        <v>Melia volkensii</v>
      </c>
      <c r="EU38" s="3" t="str">
        <v>Milicia excelsa</v>
      </c>
      <c r="EV38" s="3" t="str">
        <v>Milletia ferruginea</v>
      </c>
      <c r="EW38" s="3" t="str">
        <v>Millettia ferruginea</v>
      </c>
      <c r="EX38" s="3" t="str">
        <v>Millettia thonningii</v>
      </c>
      <c r="EY38" s="3" t="str">
        <v>Mimosa caesalpiniifolia</v>
      </c>
      <c r="EZ38" s="3" t="str">
        <v>Mimosa tenuiflora</v>
      </c>
      <c r="FA38" s="3" t="str">
        <v>Moringa oleifera</v>
      </c>
      <c r="FB38" s="3" t="str">
        <v>Moringa stenopetala</v>
      </c>
      <c r="FC38" s="3" t="str">
        <v>Newbouldia laevis</v>
      </c>
      <c r="FD38" s="3" t="str">
        <v>Olea europaea</v>
      </c>
      <c r="FE38" s="3" t="str">
        <v>Olea welwitschii</v>
      </c>
      <c r="FF38" s="3" t="str">
        <v>Olea welwitshii</v>
      </c>
      <c r="FG38" s="3" t="str">
        <v>Opuntia ficus-indica</v>
      </c>
      <c r="FH38" s="3" t="str">
        <v>Palm</v>
      </c>
      <c r="FI38" s="3" t="str">
        <v>Parkia biglobosa</v>
      </c>
      <c r="FJ38" s="3" t="str">
        <v>Paulownia fortunei</v>
      </c>
      <c r="FK38" s="3" t="str">
        <v>Pavetta ternifolia</v>
      </c>
      <c r="FL38" s="3" t="str">
        <v>Peltophorum dubium</v>
      </c>
      <c r="FM38" s="3" t="str">
        <v>Persea americana</v>
      </c>
      <c r="FN38" s="3" t="str">
        <v>Phoenix reclinata</v>
      </c>
      <c r="FO38" s="3" t="str">
        <v>Pinus patula</v>
      </c>
      <c r="FP38" s="3" t="str">
        <v>Pithecellobium dulce</v>
      </c>
      <c r="FQ38" s="3" t="str">
        <v>Plukenetia conophora</v>
      </c>
      <c r="FR38" s="3" t="str">
        <v>Podocarpus falcatus</v>
      </c>
      <c r="FS38" s="3" t="str">
        <v>Polyscias fulva</v>
      </c>
      <c r="FT38" s="3" t="str">
        <v>Pouteria adolfi-friedericii</v>
      </c>
      <c r="FU38" s="3" t="str">
        <v>Prosopis africana</v>
      </c>
      <c r="FV38" s="3" t="str">
        <v>Prosopis juliflora</v>
      </c>
      <c r="FW38" s="3" t="str">
        <v>Prunus africana</v>
      </c>
      <c r="FX38" s="3" t="str">
        <v>Prunus persica</v>
      </c>
      <c r="FY38" s="3" t="str">
        <v>Pterocarpus erinaceus</v>
      </c>
      <c r="FZ38" s="3" t="str">
        <v>Pterocarpus lucens</v>
      </c>
      <c r="GA38" s="3" t="str">
        <v>Pterocarpus santalinoides</v>
      </c>
      <c r="GB38" s="3" t="str">
        <v>Pueraria phaseoloides</v>
      </c>
      <c r="GC38" s="3" t="str">
        <v>Quercus constaricensis</v>
      </c>
      <c r="GD38" s="3" t="str">
        <v>Quillaja saponaria</v>
      </c>
      <c r="GE38" s="3" t="str">
        <v>Ricinodendron heudelotii</v>
      </c>
      <c r="GF38" s="3" t="str">
        <v>Rosmarinus officinalis</v>
      </c>
      <c r="GG38" s="3" t="str">
        <v>Samanea saman</v>
      </c>
      <c r="GH38" s="3" t="str">
        <v>Schefflera abyssinica</v>
      </c>
      <c r="GI38" s="3" t="str">
        <v>Senna didymobotrya</v>
      </c>
      <c r="GJ38" s="3" t="str">
        <v>Senna occidentalis</v>
      </c>
      <c r="GK38" s="3" t="str">
        <v>Senna siamea</v>
      </c>
      <c r="GL38" s="3" t="str">
        <v>Senna sp.</v>
      </c>
      <c r="GM38" s="3" t="str">
        <v>Senna spectabilis</v>
      </c>
      <c r="GN38" s="3" t="str">
        <v>Sesbania aculeata</v>
      </c>
      <c r="GO38" s="3" t="str">
        <v>Sesbania bispinosa</v>
      </c>
      <c r="GP38" s="3" t="str">
        <v>Sesbania cannabina</v>
      </c>
      <c r="GQ38" s="3" t="str">
        <v>Sesbania cinerascens</v>
      </c>
      <c r="GR38" s="3" t="str">
        <v>Sesbania goetzei</v>
      </c>
      <c r="GS38" s="3" t="str">
        <v>Sesbania macrantha</v>
      </c>
      <c r="GT38" s="3" t="str">
        <v>Sesbania rostrata</v>
      </c>
      <c r="GU38" s="3" t="str">
        <v>Sesbania sesban</v>
      </c>
      <c r="GV38" s="3" t="str">
        <v>Sesbania sp.</v>
      </c>
      <c r="GW38" s="3" t="str">
        <v>Simarouba glauca</v>
      </c>
      <c r="GX38" s="3" t="str">
        <v>Solanum sp.</v>
      </c>
      <c r="GY38" s="3" t="str">
        <v>Spathodea campanulata</v>
      </c>
      <c r="GZ38" s="3" t="str">
        <v>Syzygium guineense</v>
      </c>
      <c r="HA38" s="3" t="str">
        <v>Tabebuia rosea</v>
      </c>
      <c r="HB38" s="3" t="str">
        <v>Tectona grandis</v>
      </c>
      <c r="HC38" s="3" t="str">
        <v>Tephrosia candida</v>
      </c>
      <c r="HD38" s="3" t="str">
        <v>Tephrosia diversifolia</v>
      </c>
      <c r="HE38" s="3" t="str">
        <v>Tephrosia sp.</v>
      </c>
      <c r="HF38" s="3" t="str">
        <v>Tephrosia vogelii</v>
      </c>
      <c r="HG38" s="3" t="str">
        <v>Terminalia amazonia</v>
      </c>
      <c r="HH38" s="3" t="str">
        <v>Terminalia brownii</v>
      </c>
      <c r="HI38" s="3" t="str">
        <v>Terminalia ivorensis</v>
      </c>
      <c r="HJ38" s="3" t="str">
        <v>Terminalia ivoresensis</v>
      </c>
      <c r="HK38" s="3" t="str">
        <v>Terminalia sericea</v>
      </c>
      <c r="HL38" s="3" t="str">
        <v>Terminalia superba</v>
      </c>
      <c r="HM38" s="3" t="str">
        <v>Theobroma cacao</v>
      </c>
      <c r="HN38" s="3" t="str">
        <v>Tithonia diversifolia</v>
      </c>
      <c r="HO38" s="3" t="str">
        <v>Toona ciliata</v>
      </c>
      <c r="HP38" s="3" t="str">
        <v>Uapaca kirkiana</v>
      </c>
      <c r="HQ38" s="3" t="str">
        <v>Unspecified Tree</v>
      </c>
      <c r="HR38" s="3" t="str">
        <v>Unspecified Tree (N-fixing)</v>
      </c>
      <c r="HS38" s="3" t="str">
        <v>Unspecified Tree (Non N-fixing)</v>
      </c>
      <c r="HT38" s="3" t="str">
        <v>Vachellia seyal</v>
      </c>
      <c r="HU38" s="3" t="str">
        <v>Vachellia xanthophloea</v>
      </c>
      <c r="HV38" s="3" t="str">
        <v>Vepris dainellii</v>
      </c>
      <c r="HW38" s="3" t="str">
        <v>Vitellaria paradoxa</v>
      </c>
      <c r="HX38" s="3" t="str">
        <v>Ziziphus mauritiana</v>
      </c>
      <c r="HY38" s="3" t="str">
        <v>Ziziphus spina-christi</v>
      </c>
    </row>
    <row r="39" spans="1:233" ht="14.5" x14ac:dyDescent="0.35">
      <c r="A39" t="s">
        <v>15335</v>
      </c>
      <c r="B39" s="3" t="s">
        <v>1912</v>
      </c>
      <c r="C39" s="3" t="s">
        <v>637</v>
      </c>
      <c r="D39" s="3" t="s">
        <v>1915</v>
      </c>
      <c r="F39" s="3" t="s">
        <v>637</v>
      </c>
      <c r="G39" s="3" t="s">
        <v>637</v>
      </c>
      <c r="H39" s="3" t="s">
        <v>699</v>
      </c>
      <c r="I39" t="s">
        <v>699</v>
      </c>
      <c r="J39" t="s">
        <v>3655</v>
      </c>
      <c r="K39" t="s">
        <v>3723</v>
      </c>
      <c r="L39" t="s">
        <v>1081</v>
      </c>
      <c r="M39" t="s">
        <v>3677</v>
      </c>
      <c r="O39" s="3" t="str">
        <v>Alchornea cordifolia</v>
      </c>
      <c r="Q39" s="3" t="str" cm="1">
        <f t="array" ref="Q39:HY39">TRANSPOSE(_xlfn._xlws.SORT(_xlfn.UNIQUE(_xlfn._xlws.FILTER(trees[Tree.Latin.Name],ISNUMBER(SEARCH('Pasture-Fert'!D67,trees[Tree.Latin.Name])),"Not Found"))))</f>
        <v>Acacia albida</v>
      </c>
      <c r="R39" s="3" t="str">
        <v>Acacia albida Delile</v>
      </c>
      <c r="S39" s="3" t="str">
        <v>Acacia angustissima</v>
      </c>
      <c r="T39" s="3" t="str">
        <v>Acacia auriculiformis</v>
      </c>
      <c r="U39" s="3" t="str">
        <v>Acacia brevispica</v>
      </c>
      <c r="V39" s="3" t="str">
        <v>Acacia caerulescens</v>
      </c>
      <c r="W39" s="3" t="str">
        <v>Acacia crassicarpa</v>
      </c>
      <c r="X39" s="3" t="str">
        <v>Acacia cyanophylla</v>
      </c>
      <c r="Y39" s="3" t="str">
        <v>Acacia decurrens</v>
      </c>
      <c r="Z39" s="3" t="str">
        <v>Acacia ferruginea</v>
      </c>
      <c r="AA39" s="3" t="str">
        <v>Acacia holosericea</v>
      </c>
      <c r="AB39" s="3" t="str">
        <v>Acacia julifera</v>
      </c>
      <c r="AC39" s="3" t="str">
        <v>Acacia karroo</v>
      </c>
      <c r="AD39" s="3" t="str">
        <v>Acacia leptocarpa</v>
      </c>
      <c r="AE39" s="3" t="str">
        <v>Acacia mangium</v>
      </c>
      <c r="AF39" s="3" t="str">
        <v>Acacia mearnsii</v>
      </c>
      <c r="AG39" s="3" t="str">
        <v>Acacia nilotica</v>
      </c>
      <c r="AH39" s="3" t="str">
        <v>Acacia polyacantha</v>
      </c>
      <c r="AI39" s="3" t="str">
        <v>Acacia saligna</v>
      </c>
      <c r="AJ39" s="3" t="str">
        <v>Acacia senegal</v>
      </c>
      <c r="AK39" s="3" t="str">
        <v>Acacia sieberiana</v>
      </c>
      <c r="AL39" s="3" t="str">
        <v>Acacia tortilis</v>
      </c>
      <c r="AM39" s="3" t="str">
        <v>Acacia toxicaria</v>
      </c>
      <c r="AN39" s="3" t="str">
        <v>Acacia tumida</v>
      </c>
      <c r="AO39" s="3" t="str">
        <v>Acrocarpus fraxinifolius</v>
      </c>
      <c r="AP39" s="3" t="str">
        <v>Acrocomia aculeata</v>
      </c>
      <c r="AQ39" s="3" t="str">
        <v>Adansonia digitata</v>
      </c>
      <c r="AR39" s="3" t="str">
        <v>Aeschynomene histrix</v>
      </c>
      <c r="AS39" s="3" t="str">
        <v>Afzelia africana</v>
      </c>
      <c r="AT39" s="3" t="str">
        <v>Albizia chinensis</v>
      </c>
      <c r="AU39" s="3" t="str">
        <v>Albizia coriaria</v>
      </c>
      <c r="AV39" s="3" t="str">
        <v>Albizia falcataria</v>
      </c>
      <c r="AW39" s="3" t="str">
        <v>Albizia gummifera</v>
      </c>
      <c r="AX39" s="3" t="str">
        <v>Albizia harveyi</v>
      </c>
      <c r="AY39" s="3" t="str">
        <v>Albizia lebbeck</v>
      </c>
      <c r="AZ39" s="3" t="str">
        <v>Albizia versicolor</v>
      </c>
      <c r="BA39" s="3" t="str">
        <v>Albizia zygia</v>
      </c>
      <c r="BB39" s="3" t="str">
        <v>Alchornea cordifolia</v>
      </c>
      <c r="BC39" s="3" t="str">
        <v>Allanblackia floribunda</v>
      </c>
      <c r="BD39" s="3" t="str">
        <v>Alnus acuminata</v>
      </c>
      <c r="BE39" s="3" t="str">
        <v>Antiaris toxicaria</v>
      </c>
      <c r="BF39" s="3" t="str">
        <v>Argyrolobium uniflorum</v>
      </c>
      <c r="BG39" s="3" t="str">
        <v>Artocarpus altilis</v>
      </c>
      <c r="BH39" s="3" t="str">
        <v>Artocarpus heterophyllus</v>
      </c>
      <c r="BI39" s="3" t="str">
        <v>Atriplex nummularia</v>
      </c>
      <c r="BJ39" s="3" t="str">
        <v>Auxemma oncocalyx</v>
      </c>
      <c r="BK39" s="3" t="str">
        <v>Azadirachta indica</v>
      </c>
      <c r="BL39" s="3" t="str">
        <v>Balanites aegyptica</v>
      </c>
      <c r="BM39" s="3" t="str">
        <v>Bauhinia reticulata</v>
      </c>
      <c r="BN39" s="3" t="str">
        <v>Bauhinia rufescens</v>
      </c>
      <c r="BO39" s="3" t="str">
        <v>Berchemia discolor</v>
      </c>
      <c r="BP39" s="3" t="str">
        <v>Brachystegia spiciformis</v>
      </c>
      <c r="BQ39" s="3" t="str">
        <v>Caesalpinia bracteosa</v>
      </c>
      <c r="BR39" s="3" t="str">
        <v>Cajanus cajan</v>
      </c>
      <c r="BS39" s="3" t="str">
        <v>Calliandra calothyrsus</v>
      </c>
      <c r="BT39" s="3" t="str">
        <v>Calliandra houstoniana</v>
      </c>
      <c r="BU39" s="3" t="str">
        <v>Casuarina equisetifolia</v>
      </c>
      <c r="BV39" s="3" t="str">
        <v>Casuarina glauca</v>
      </c>
      <c r="BW39" s="3" t="str">
        <v>Catha edulis</v>
      </c>
      <c r="BX39" s="3" t="str">
        <v>Cedrela odorata</v>
      </c>
      <c r="BY39" s="3" t="str">
        <v>Cedrela serrata</v>
      </c>
      <c r="BZ39" s="3" t="str">
        <v>Centrosema pubescens</v>
      </c>
      <c r="CA39" s="3" t="str">
        <v>Chloroleucon eurycyclum</v>
      </c>
      <c r="CB39" s="3" t="str">
        <v>Chromolaena odorata</v>
      </c>
      <c r="CC39" s="3" t="str">
        <v>Cinnamomum cassia</v>
      </c>
      <c r="CD39" s="3" t="str">
        <v>Combretum apiculatum</v>
      </c>
      <c r="CE39" s="3" t="str">
        <v>Cordia africana</v>
      </c>
      <c r="CF39" s="3" t="str">
        <v>Cordia alliodora</v>
      </c>
      <c r="CG39" s="3" t="str">
        <v>Crotalaria agatiflora</v>
      </c>
      <c r="CH39" s="3" t="str">
        <v>Crotalaria grahamiana</v>
      </c>
      <c r="CI39" s="3" t="str">
        <v>Crotalaria juncea</v>
      </c>
      <c r="CJ39" s="3" t="str">
        <v>Crotalaria ochrolueca</v>
      </c>
      <c r="CK39" s="3" t="str">
        <v>Crotalaria sp.</v>
      </c>
      <c r="CL39" s="3" t="str">
        <v>Crotalaria trichotoma</v>
      </c>
      <c r="CM39" s="3" t="str">
        <v>Croton macrostachyus</v>
      </c>
      <c r="CN39" s="3" t="str">
        <v>Croton megalocarpus</v>
      </c>
      <c r="CO39" s="3" t="str">
        <v>Cupressus lusitanica</v>
      </c>
      <c r="CP39" s="3" t="str">
        <v>Cytisus proliferus</v>
      </c>
      <c r="CQ39" s="3" t="str">
        <v>Cytisus proliferus var. palmensis</v>
      </c>
      <c r="CR39" s="3" t="str">
        <v>Dactyladenia barteri</v>
      </c>
      <c r="CS39" s="3" t="str">
        <v>Dipteryx alata</v>
      </c>
      <c r="CT39" s="3" t="str">
        <v>Dodonaea Viscosa</v>
      </c>
      <c r="CU39" s="3" t="str">
        <v>Dombeya goetzenii</v>
      </c>
      <c r="CV39" s="3" t="str">
        <v>Dracaena steudneri</v>
      </c>
      <c r="CW39" s="3" t="str">
        <v>Ehretia abyssinica</v>
      </c>
      <c r="CX39" s="3" t="str">
        <v>Ehretia cymosa</v>
      </c>
      <c r="CY39" s="3" t="str">
        <v>Elaeis guineensis</v>
      </c>
      <c r="CZ39" s="3" t="str">
        <v>Entada abyssinica</v>
      </c>
      <c r="DA39" s="3" t="str">
        <v>Erythrina abyssinica</v>
      </c>
      <c r="DB39" s="3" t="str">
        <v>Erythrina poeppigiana</v>
      </c>
      <c r="DC39" s="3" t="str">
        <v>Eucalyptus alba</v>
      </c>
      <c r="DD39" s="3" t="str">
        <v>Eucalyptus camaldulensis</v>
      </c>
      <c r="DE39" s="3" t="str">
        <v>Eucalyptus deglupta</v>
      </c>
      <c r="DF39" s="3" t="str">
        <v>Eucalyptus globulus</v>
      </c>
      <c r="DG39" s="3" t="str">
        <v>Eucalyptus saligna</v>
      </c>
      <c r="DH39" s="3" t="str">
        <v>Eucalyptus urograndis</v>
      </c>
      <c r="DI39" s="3" t="str">
        <v>Euclea racemosa subsp. schimperi</v>
      </c>
      <c r="DJ39" s="3" t="str">
        <v>Ficus laurifolia</v>
      </c>
      <c r="DK39" s="3" t="str">
        <v>Ficus natalensis</v>
      </c>
      <c r="DL39" s="3" t="str">
        <v>Ficus polita</v>
      </c>
      <c r="DM39" s="3" t="str">
        <v>Ficus sur</v>
      </c>
      <c r="DN39" s="3" t="str">
        <v>Ficus thonningii</v>
      </c>
      <c r="DO39" s="3" t="str">
        <v>Ficus vallis-choudae</v>
      </c>
      <c r="DP39" s="3" t="str">
        <v>Ficus vasta</v>
      </c>
      <c r="DQ39" s="3" t="str">
        <v>Flemingia macrophylla</v>
      </c>
      <c r="DR39" s="3" t="str">
        <v>Flemingia sp.</v>
      </c>
      <c r="DS39" s="3" t="str">
        <v>Gliricidia maculata</v>
      </c>
      <c r="DT39" s="3" t="str">
        <v>Gliricidia sepium</v>
      </c>
      <c r="DU39" s="3" t="str">
        <v>Gliricidia sp.</v>
      </c>
      <c r="DV39" s="3" t="str">
        <v>Glycine wightii</v>
      </c>
      <c r="DW39" s="3" t="str">
        <v>Gmelina arborea</v>
      </c>
      <c r="DX39" s="3" t="str">
        <v>Grevillea robusta</v>
      </c>
      <c r="DY39" s="3" t="str">
        <v>Guiera senegalensis</v>
      </c>
      <c r="DZ39" s="3" t="str">
        <v>Harrisonia abyssinica</v>
      </c>
      <c r="EA39" s="3" t="str">
        <v>Hyptis suaveolens</v>
      </c>
      <c r="EB39" s="3" t="str">
        <v>Inga densiflora</v>
      </c>
      <c r="EC39" s="3" t="str">
        <v>Inga edulis</v>
      </c>
      <c r="ED39" s="3" t="str">
        <v>Inga laurina</v>
      </c>
      <c r="EE39" s="3" t="str">
        <v>Inga oerstediana</v>
      </c>
      <c r="EF39" s="3" t="str">
        <v>Inga sp.</v>
      </c>
      <c r="EG39" s="3" t="str">
        <v>Jatropha curcas</v>
      </c>
      <c r="EH39" s="3" t="str">
        <v>Juglans steyermarkii</v>
      </c>
      <c r="EI39" s="3" t="str">
        <v>Julbernardia globiflora</v>
      </c>
      <c r="EJ39" s="3" t="str">
        <v>Khaya senegalensis</v>
      </c>
      <c r="EK39" s="3" t="str">
        <v>Leucaena diversifolia</v>
      </c>
      <c r="EL39" s="3" t="str">
        <v>Leucaena leucocephala</v>
      </c>
      <c r="EM39" s="3" t="str">
        <v>Leucaena pallida</v>
      </c>
      <c r="EN39" s="3" t="str">
        <v>Leucaena trichandra</v>
      </c>
      <c r="EO39" s="3" t="str">
        <v>Lippia javanica</v>
      </c>
      <c r="EP39" s="3" t="str">
        <v>Maesopsis eminii</v>
      </c>
      <c r="EQ39" s="3" t="str">
        <v>Mangifera indica</v>
      </c>
      <c r="ER39" s="3" t="str">
        <v>Markhamia lutea</v>
      </c>
      <c r="ES39" s="3" t="str">
        <v>Melia azedarach</v>
      </c>
      <c r="ET39" s="3" t="str">
        <v>Melia volkensii</v>
      </c>
      <c r="EU39" s="3" t="str">
        <v>Milicia excelsa</v>
      </c>
      <c r="EV39" s="3" t="str">
        <v>Milletia ferruginea</v>
      </c>
      <c r="EW39" s="3" t="str">
        <v>Millettia ferruginea</v>
      </c>
      <c r="EX39" s="3" t="str">
        <v>Millettia thonningii</v>
      </c>
      <c r="EY39" s="3" t="str">
        <v>Mimosa caesalpiniifolia</v>
      </c>
      <c r="EZ39" s="3" t="str">
        <v>Mimosa tenuiflora</v>
      </c>
      <c r="FA39" s="3" t="str">
        <v>Moringa oleifera</v>
      </c>
      <c r="FB39" s="3" t="str">
        <v>Moringa stenopetala</v>
      </c>
      <c r="FC39" s="3" t="str">
        <v>Newbouldia laevis</v>
      </c>
      <c r="FD39" s="3" t="str">
        <v>Olea europaea</v>
      </c>
      <c r="FE39" s="3" t="str">
        <v>Olea welwitschii</v>
      </c>
      <c r="FF39" s="3" t="str">
        <v>Olea welwitshii</v>
      </c>
      <c r="FG39" s="3" t="str">
        <v>Opuntia ficus-indica</v>
      </c>
      <c r="FH39" s="3" t="str">
        <v>Palm</v>
      </c>
      <c r="FI39" s="3" t="str">
        <v>Parkia biglobosa</v>
      </c>
      <c r="FJ39" s="3" t="str">
        <v>Paulownia fortunei</v>
      </c>
      <c r="FK39" s="3" t="str">
        <v>Pavetta ternifolia</v>
      </c>
      <c r="FL39" s="3" t="str">
        <v>Peltophorum dubium</v>
      </c>
      <c r="FM39" s="3" t="str">
        <v>Persea americana</v>
      </c>
      <c r="FN39" s="3" t="str">
        <v>Phoenix reclinata</v>
      </c>
      <c r="FO39" s="3" t="str">
        <v>Pinus patula</v>
      </c>
      <c r="FP39" s="3" t="str">
        <v>Pithecellobium dulce</v>
      </c>
      <c r="FQ39" s="3" t="str">
        <v>Plukenetia conophora</v>
      </c>
      <c r="FR39" s="3" t="str">
        <v>Podocarpus falcatus</v>
      </c>
      <c r="FS39" s="3" t="str">
        <v>Polyscias fulva</v>
      </c>
      <c r="FT39" s="3" t="str">
        <v>Pouteria adolfi-friedericii</v>
      </c>
      <c r="FU39" s="3" t="str">
        <v>Prosopis africana</v>
      </c>
      <c r="FV39" s="3" t="str">
        <v>Prosopis juliflora</v>
      </c>
      <c r="FW39" s="3" t="str">
        <v>Prunus africana</v>
      </c>
      <c r="FX39" s="3" t="str">
        <v>Prunus persica</v>
      </c>
      <c r="FY39" s="3" t="str">
        <v>Pterocarpus erinaceus</v>
      </c>
      <c r="FZ39" s="3" t="str">
        <v>Pterocarpus lucens</v>
      </c>
      <c r="GA39" s="3" t="str">
        <v>Pterocarpus santalinoides</v>
      </c>
      <c r="GB39" s="3" t="str">
        <v>Pueraria phaseoloides</v>
      </c>
      <c r="GC39" s="3" t="str">
        <v>Quercus constaricensis</v>
      </c>
      <c r="GD39" s="3" t="str">
        <v>Quillaja saponaria</v>
      </c>
      <c r="GE39" s="3" t="str">
        <v>Ricinodendron heudelotii</v>
      </c>
      <c r="GF39" s="3" t="str">
        <v>Rosmarinus officinalis</v>
      </c>
      <c r="GG39" s="3" t="str">
        <v>Samanea saman</v>
      </c>
      <c r="GH39" s="3" t="str">
        <v>Schefflera abyssinica</v>
      </c>
      <c r="GI39" s="3" t="str">
        <v>Senna didymobotrya</v>
      </c>
      <c r="GJ39" s="3" t="str">
        <v>Senna occidentalis</v>
      </c>
      <c r="GK39" s="3" t="str">
        <v>Senna siamea</v>
      </c>
      <c r="GL39" s="3" t="str">
        <v>Senna sp.</v>
      </c>
      <c r="GM39" s="3" t="str">
        <v>Senna spectabilis</v>
      </c>
      <c r="GN39" s="3" t="str">
        <v>Sesbania aculeata</v>
      </c>
      <c r="GO39" s="3" t="str">
        <v>Sesbania bispinosa</v>
      </c>
      <c r="GP39" s="3" t="str">
        <v>Sesbania cannabina</v>
      </c>
      <c r="GQ39" s="3" t="str">
        <v>Sesbania cinerascens</v>
      </c>
      <c r="GR39" s="3" t="str">
        <v>Sesbania goetzei</v>
      </c>
      <c r="GS39" s="3" t="str">
        <v>Sesbania macrantha</v>
      </c>
      <c r="GT39" s="3" t="str">
        <v>Sesbania rostrata</v>
      </c>
      <c r="GU39" s="3" t="str">
        <v>Sesbania sesban</v>
      </c>
      <c r="GV39" s="3" t="str">
        <v>Sesbania sp.</v>
      </c>
      <c r="GW39" s="3" t="str">
        <v>Simarouba glauca</v>
      </c>
      <c r="GX39" s="3" t="str">
        <v>Solanum sp.</v>
      </c>
      <c r="GY39" s="3" t="str">
        <v>Spathodea campanulata</v>
      </c>
      <c r="GZ39" s="3" t="str">
        <v>Syzygium guineense</v>
      </c>
      <c r="HA39" s="3" t="str">
        <v>Tabebuia rosea</v>
      </c>
      <c r="HB39" s="3" t="str">
        <v>Tectona grandis</v>
      </c>
      <c r="HC39" s="3" t="str">
        <v>Tephrosia candida</v>
      </c>
      <c r="HD39" s="3" t="str">
        <v>Tephrosia diversifolia</v>
      </c>
      <c r="HE39" s="3" t="str">
        <v>Tephrosia sp.</v>
      </c>
      <c r="HF39" s="3" t="str">
        <v>Tephrosia vogelii</v>
      </c>
      <c r="HG39" s="3" t="str">
        <v>Terminalia amazonia</v>
      </c>
      <c r="HH39" s="3" t="str">
        <v>Terminalia brownii</v>
      </c>
      <c r="HI39" s="3" t="str">
        <v>Terminalia ivorensis</v>
      </c>
      <c r="HJ39" s="3" t="str">
        <v>Terminalia ivoresensis</v>
      </c>
      <c r="HK39" s="3" t="str">
        <v>Terminalia sericea</v>
      </c>
      <c r="HL39" s="3" t="str">
        <v>Terminalia superba</v>
      </c>
      <c r="HM39" s="3" t="str">
        <v>Theobroma cacao</v>
      </c>
      <c r="HN39" s="3" t="str">
        <v>Tithonia diversifolia</v>
      </c>
      <c r="HO39" s="3" t="str">
        <v>Toona ciliata</v>
      </c>
      <c r="HP39" s="3" t="str">
        <v>Uapaca kirkiana</v>
      </c>
      <c r="HQ39" s="3" t="str">
        <v>Unspecified Tree</v>
      </c>
      <c r="HR39" s="3" t="str">
        <v>Unspecified Tree (N-fixing)</v>
      </c>
      <c r="HS39" s="3" t="str">
        <v>Unspecified Tree (Non N-fixing)</v>
      </c>
      <c r="HT39" s="3" t="str">
        <v>Vachellia seyal</v>
      </c>
      <c r="HU39" s="3" t="str">
        <v>Vachellia xanthophloea</v>
      </c>
      <c r="HV39" s="3" t="str">
        <v>Vepris dainellii</v>
      </c>
      <c r="HW39" s="3" t="str">
        <v>Vitellaria paradoxa</v>
      </c>
      <c r="HX39" s="3" t="str">
        <v>Ziziphus mauritiana</v>
      </c>
      <c r="HY39" s="3" t="str">
        <v>Ziziphus spina-christi</v>
      </c>
    </row>
    <row r="40" spans="1:233" ht="14.5" x14ac:dyDescent="0.35">
      <c r="A40" t="s">
        <v>15336</v>
      </c>
      <c r="B40" s="3" t="s">
        <v>1914</v>
      </c>
      <c r="C40" s="3" t="s">
        <v>637</v>
      </c>
      <c r="D40" s="3" t="s">
        <v>1917</v>
      </c>
      <c r="F40" s="3" t="s">
        <v>637</v>
      </c>
      <c r="G40" s="3" t="s">
        <v>8553</v>
      </c>
      <c r="H40" s="3" t="s">
        <v>699</v>
      </c>
      <c r="I40" t="s">
        <v>699</v>
      </c>
      <c r="J40" t="s">
        <v>3655</v>
      </c>
      <c r="K40" t="s">
        <v>3723</v>
      </c>
      <c r="L40" t="s">
        <v>1081</v>
      </c>
      <c r="M40" t="s">
        <v>3677</v>
      </c>
      <c r="O40" s="3" t="str">
        <v>Allanblackia floribunda</v>
      </c>
      <c r="Q40" s="3" t="str" cm="1">
        <f t="array" ref="Q40:HY40">TRANSPOSE(_xlfn._xlws.SORT(_xlfn.UNIQUE(_xlfn._xlws.FILTER(trees[Tree.Latin.Name],ISNUMBER(SEARCH('Pasture-Fert'!D68,trees[Tree.Latin.Name])),"Not Found"))))</f>
        <v>Acacia albida</v>
      </c>
      <c r="R40" s="3" t="str">
        <v>Acacia albida Delile</v>
      </c>
      <c r="S40" s="3" t="str">
        <v>Acacia angustissima</v>
      </c>
      <c r="T40" s="3" t="str">
        <v>Acacia auriculiformis</v>
      </c>
      <c r="U40" s="3" t="str">
        <v>Acacia brevispica</v>
      </c>
      <c r="V40" s="3" t="str">
        <v>Acacia caerulescens</v>
      </c>
      <c r="W40" s="3" t="str">
        <v>Acacia crassicarpa</v>
      </c>
      <c r="X40" s="3" t="str">
        <v>Acacia cyanophylla</v>
      </c>
      <c r="Y40" s="3" t="str">
        <v>Acacia decurrens</v>
      </c>
      <c r="Z40" s="3" t="str">
        <v>Acacia ferruginea</v>
      </c>
      <c r="AA40" s="3" t="str">
        <v>Acacia holosericea</v>
      </c>
      <c r="AB40" s="3" t="str">
        <v>Acacia julifera</v>
      </c>
      <c r="AC40" s="3" t="str">
        <v>Acacia karroo</v>
      </c>
      <c r="AD40" s="3" t="str">
        <v>Acacia leptocarpa</v>
      </c>
      <c r="AE40" s="3" t="str">
        <v>Acacia mangium</v>
      </c>
      <c r="AF40" s="3" t="str">
        <v>Acacia mearnsii</v>
      </c>
      <c r="AG40" s="3" t="str">
        <v>Acacia nilotica</v>
      </c>
      <c r="AH40" s="3" t="str">
        <v>Acacia polyacantha</v>
      </c>
      <c r="AI40" s="3" t="str">
        <v>Acacia saligna</v>
      </c>
      <c r="AJ40" s="3" t="str">
        <v>Acacia senegal</v>
      </c>
      <c r="AK40" s="3" t="str">
        <v>Acacia sieberiana</v>
      </c>
      <c r="AL40" s="3" t="str">
        <v>Acacia tortilis</v>
      </c>
      <c r="AM40" s="3" t="str">
        <v>Acacia toxicaria</v>
      </c>
      <c r="AN40" s="3" t="str">
        <v>Acacia tumida</v>
      </c>
      <c r="AO40" s="3" t="str">
        <v>Acrocarpus fraxinifolius</v>
      </c>
      <c r="AP40" s="3" t="str">
        <v>Acrocomia aculeata</v>
      </c>
      <c r="AQ40" s="3" t="str">
        <v>Adansonia digitata</v>
      </c>
      <c r="AR40" s="3" t="str">
        <v>Aeschynomene histrix</v>
      </c>
      <c r="AS40" s="3" t="str">
        <v>Afzelia africana</v>
      </c>
      <c r="AT40" s="3" t="str">
        <v>Albizia chinensis</v>
      </c>
      <c r="AU40" s="3" t="str">
        <v>Albizia coriaria</v>
      </c>
      <c r="AV40" s="3" t="str">
        <v>Albizia falcataria</v>
      </c>
      <c r="AW40" s="3" t="str">
        <v>Albizia gummifera</v>
      </c>
      <c r="AX40" s="3" t="str">
        <v>Albizia harveyi</v>
      </c>
      <c r="AY40" s="3" t="str">
        <v>Albizia lebbeck</v>
      </c>
      <c r="AZ40" s="3" t="str">
        <v>Albizia versicolor</v>
      </c>
      <c r="BA40" s="3" t="str">
        <v>Albizia zygia</v>
      </c>
      <c r="BB40" s="3" t="str">
        <v>Alchornea cordifolia</v>
      </c>
      <c r="BC40" s="3" t="str">
        <v>Allanblackia floribunda</v>
      </c>
      <c r="BD40" s="3" t="str">
        <v>Alnus acuminata</v>
      </c>
      <c r="BE40" s="3" t="str">
        <v>Antiaris toxicaria</v>
      </c>
      <c r="BF40" s="3" t="str">
        <v>Argyrolobium uniflorum</v>
      </c>
      <c r="BG40" s="3" t="str">
        <v>Artocarpus altilis</v>
      </c>
      <c r="BH40" s="3" t="str">
        <v>Artocarpus heterophyllus</v>
      </c>
      <c r="BI40" s="3" t="str">
        <v>Atriplex nummularia</v>
      </c>
      <c r="BJ40" s="3" t="str">
        <v>Auxemma oncocalyx</v>
      </c>
      <c r="BK40" s="3" t="str">
        <v>Azadirachta indica</v>
      </c>
      <c r="BL40" s="3" t="str">
        <v>Balanites aegyptica</v>
      </c>
      <c r="BM40" s="3" t="str">
        <v>Bauhinia reticulata</v>
      </c>
      <c r="BN40" s="3" t="str">
        <v>Bauhinia rufescens</v>
      </c>
      <c r="BO40" s="3" t="str">
        <v>Berchemia discolor</v>
      </c>
      <c r="BP40" s="3" t="str">
        <v>Brachystegia spiciformis</v>
      </c>
      <c r="BQ40" s="3" t="str">
        <v>Caesalpinia bracteosa</v>
      </c>
      <c r="BR40" s="3" t="str">
        <v>Cajanus cajan</v>
      </c>
      <c r="BS40" s="3" t="str">
        <v>Calliandra calothyrsus</v>
      </c>
      <c r="BT40" s="3" t="str">
        <v>Calliandra houstoniana</v>
      </c>
      <c r="BU40" s="3" t="str">
        <v>Casuarina equisetifolia</v>
      </c>
      <c r="BV40" s="3" t="str">
        <v>Casuarina glauca</v>
      </c>
      <c r="BW40" s="3" t="str">
        <v>Catha edulis</v>
      </c>
      <c r="BX40" s="3" t="str">
        <v>Cedrela odorata</v>
      </c>
      <c r="BY40" s="3" t="str">
        <v>Cedrela serrata</v>
      </c>
      <c r="BZ40" s="3" t="str">
        <v>Centrosema pubescens</v>
      </c>
      <c r="CA40" s="3" t="str">
        <v>Chloroleucon eurycyclum</v>
      </c>
      <c r="CB40" s="3" t="str">
        <v>Chromolaena odorata</v>
      </c>
      <c r="CC40" s="3" t="str">
        <v>Cinnamomum cassia</v>
      </c>
      <c r="CD40" s="3" t="str">
        <v>Combretum apiculatum</v>
      </c>
      <c r="CE40" s="3" t="str">
        <v>Cordia africana</v>
      </c>
      <c r="CF40" s="3" t="str">
        <v>Cordia alliodora</v>
      </c>
      <c r="CG40" s="3" t="str">
        <v>Crotalaria agatiflora</v>
      </c>
      <c r="CH40" s="3" t="str">
        <v>Crotalaria grahamiana</v>
      </c>
      <c r="CI40" s="3" t="str">
        <v>Crotalaria juncea</v>
      </c>
      <c r="CJ40" s="3" t="str">
        <v>Crotalaria ochrolueca</v>
      </c>
      <c r="CK40" s="3" t="str">
        <v>Crotalaria sp.</v>
      </c>
      <c r="CL40" s="3" t="str">
        <v>Crotalaria trichotoma</v>
      </c>
      <c r="CM40" s="3" t="str">
        <v>Croton macrostachyus</v>
      </c>
      <c r="CN40" s="3" t="str">
        <v>Croton megalocarpus</v>
      </c>
      <c r="CO40" s="3" t="str">
        <v>Cupressus lusitanica</v>
      </c>
      <c r="CP40" s="3" t="str">
        <v>Cytisus proliferus</v>
      </c>
      <c r="CQ40" s="3" t="str">
        <v>Cytisus proliferus var. palmensis</v>
      </c>
      <c r="CR40" s="3" t="str">
        <v>Dactyladenia barteri</v>
      </c>
      <c r="CS40" s="3" t="str">
        <v>Dipteryx alata</v>
      </c>
      <c r="CT40" s="3" t="str">
        <v>Dodonaea Viscosa</v>
      </c>
      <c r="CU40" s="3" t="str">
        <v>Dombeya goetzenii</v>
      </c>
      <c r="CV40" s="3" t="str">
        <v>Dracaena steudneri</v>
      </c>
      <c r="CW40" s="3" t="str">
        <v>Ehretia abyssinica</v>
      </c>
      <c r="CX40" s="3" t="str">
        <v>Ehretia cymosa</v>
      </c>
      <c r="CY40" s="3" t="str">
        <v>Elaeis guineensis</v>
      </c>
      <c r="CZ40" s="3" t="str">
        <v>Entada abyssinica</v>
      </c>
      <c r="DA40" s="3" t="str">
        <v>Erythrina abyssinica</v>
      </c>
      <c r="DB40" s="3" t="str">
        <v>Erythrina poeppigiana</v>
      </c>
      <c r="DC40" s="3" t="str">
        <v>Eucalyptus alba</v>
      </c>
      <c r="DD40" s="3" t="str">
        <v>Eucalyptus camaldulensis</v>
      </c>
      <c r="DE40" s="3" t="str">
        <v>Eucalyptus deglupta</v>
      </c>
      <c r="DF40" s="3" t="str">
        <v>Eucalyptus globulus</v>
      </c>
      <c r="DG40" s="3" t="str">
        <v>Eucalyptus saligna</v>
      </c>
      <c r="DH40" s="3" t="str">
        <v>Eucalyptus urograndis</v>
      </c>
      <c r="DI40" s="3" t="str">
        <v>Euclea racemosa subsp. schimperi</v>
      </c>
      <c r="DJ40" s="3" t="str">
        <v>Ficus laurifolia</v>
      </c>
      <c r="DK40" s="3" t="str">
        <v>Ficus natalensis</v>
      </c>
      <c r="DL40" s="3" t="str">
        <v>Ficus polita</v>
      </c>
      <c r="DM40" s="3" t="str">
        <v>Ficus sur</v>
      </c>
      <c r="DN40" s="3" t="str">
        <v>Ficus thonningii</v>
      </c>
      <c r="DO40" s="3" t="str">
        <v>Ficus vallis-choudae</v>
      </c>
      <c r="DP40" s="3" t="str">
        <v>Ficus vasta</v>
      </c>
      <c r="DQ40" s="3" t="str">
        <v>Flemingia macrophylla</v>
      </c>
      <c r="DR40" s="3" t="str">
        <v>Flemingia sp.</v>
      </c>
      <c r="DS40" s="3" t="str">
        <v>Gliricidia maculata</v>
      </c>
      <c r="DT40" s="3" t="str">
        <v>Gliricidia sepium</v>
      </c>
      <c r="DU40" s="3" t="str">
        <v>Gliricidia sp.</v>
      </c>
      <c r="DV40" s="3" t="str">
        <v>Glycine wightii</v>
      </c>
      <c r="DW40" s="3" t="str">
        <v>Gmelina arborea</v>
      </c>
      <c r="DX40" s="3" t="str">
        <v>Grevillea robusta</v>
      </c>
      <c r="DY40" s="3" t="str">
        <v>Guiera senegalensis</v>
      </c>
      <c r="DZ40" s="3" t="str">
        <v>Harrisonia abyssinica</v>
      </c>
      <c r="EA40" s="3" t="str">
        <v>Hyptis suaveolens</v>
      </c>
      <c r="EB40" s="3" t="str">
        <v>Inga densiflora</v>
      </c>
      <c r="EC40" s="3" t="str">
        <v>Inga edulis</v>
      </c>
      <c r="ED40" s="3" t="str">
        <v>Inga laurina</v>
      </c>
      <c r="EE40" s="3" t="str">
        <v>Inga oerstediana</v>
      </c>
      <c r="EF40" s="3" t="str">
        <v>Inga sp.</v>
      </c>
      <c r="EG40" s="3" t="str">
        <v>Jatropha curcas</v>
      </c>
      <c r="EH40" s="3" t="str">
        <v>Juglans steyermarkii</v>
      </c>
      <c r="EI40" s="3" t="str">
        <v>Julbernardia globiflora</v>
      </c>
      <c r="EJ40" s="3" t="str">
        <v>Khaya senegalensis</v>
      </c>
      <c r="EK40" s="3" t="str">
        <v>Leucaena diversifolia</v>
      </c>
      <c r="EL40" s="3" t="str">
        <v>Leucaena leucocephala</v>
      </c>
      <c r="EM40" s="3" t="str">
        <v>Leucaena pallida</v>
      </c>
      <c r="EN40" s="3" t="str">
        <v>Leucaena trichandra</v>
      </c>
      <c r="EO40" s="3" t="str">
        <v>Lippia javanica</v>
      </c>
      <c r="EP40" s="3" t="str">
        <v>Maesopsis eminii</v>
      </c>
      <c r="EQ40" s="3" t="str">
        <v>Mangifera indica</v>
      </c>
      <c r="ER40" s="3" t="str">
        <v>Markhamia lutea</v>
      </c>
      <c r="ES40" s="3" t="str">
        <v>Melia azedarach</v>
      </c>
      <c r="ET40" s="3" t="str">
        <v>Melia volkensii</v>
      </c>
      <c r="EU40" s="3" t="str">
        <v>Milicia excelsa</v>
      </c>
      <c r="EV40" s="3" t="str">
        <v>Milletia ferruginea</v>
      </c>
      <c r="EW40" s="3" t="str">
        <v>Millettia ferruginea</v>
      </c>
      <c r="EX40" s="3" t="str">
        <v>Millettia thonningii</v>
      </c>
      <c r="EY40" s="3" t="str">
        <v>Mimosa caesalpiniifolia</v>
      </c>
      <c r="EZ40" s="3" t="str">
        <v>Mimosa tenuiflora</v>
      </c>
      <c r="FA40" s="3" t="str">
        <v>Moringa oleifera</v>
      </c>
      <c r="FB40" s="3" t="str">
        <v>Moringa stenopetala</v>
      </c>
      <c r="FC40" s="3" t="str">
        <v>Newbouldia laevis</v>
      </c>
      <c r="FD40" s="3" t="str">
        <v>Olea europaea</v>
      </c>
      <c r="FE40" s="3" t="str">
        <v>Olea welwitschii</v>
      </c>
      <c r="FF40" s="3" t="str">
        <v>Olea welwitshii</v>
      </c>
      <c r="FG40" s="3" t="str">
        <v>Opuntia ficus-indica</v>
      </c>
      <c r="FH40" s="3" t="str">
        <v>Palm</v>
      </c>
      <c r="FI40" s="3" t="str">
        <v>Parkia biglobosa</v>
      </c>
      <c r="FJ40" s="3" t="str">
        <v>Paulownia fortunei</v>
      </c>
      <c r="FK40" s="3" t="str">
        <v>Pavetta ternifolia</v>
      </c>
      <c r="FL40" s="3" t="str">
        <v>Peltophorum dubium</v>
      </c>
      <c r="FM40" s="3" t="str">
        <v>Persea americana</v>
      </c>
      <c r="FN40" s="3" t="str">
        <v>Phoenix reclinata</v>
      </c>
      <c r="FO40" s="3" t="str">
        <v>Pinus patula</v>
      </c>
      <c r="FP40" s="3" t="str">
        <v>Pithecellobium dulce</v>
      </c>
      <c r="FQ40" s="3" t="str">
        <v>Plukenetia conophora</v>
      </c>
      <c r="FR40" s="3" t="str">
        <v>Podocarpus falcatus</v>
      </c>
      <c r="FS40" s="3" t="str">
        <v>Polyscias fulva</v>
      </c>
      <c r="FT40" s="3" t="str">
        <v>Pouteria adolfi-friedericii</v>
      </c>
      <c r="FU40" s="3" t="str">
        <v>Prosopis africana</v>
      </c>
      <c r="FV40" s="3" t="str">
        <v>Prosopis juliflora</v>
      </c>
      <c r="FW40" s="3" t="str">
        <v>Prunus africana</v>
      </c>
      <c r="FX40" s="3" t="str">
        <v>Prunus persica</v>
      </c>
      <c r="FY40" s="3" t="str">
        <v>Pterocarpus erinaceus</v>
      </c>
      <c r="FZ40" s="3" t="str">
        <v>Pterocarpus lucens</v>
      </c>
      <c r="GA40" s="3" t="str">
        <v>Pterocarpus santalinoides</v>
      </c>
      <c r="GB40" s="3" t="str">
        <v>Pueraria phaseoloides</v>
      </c>
      <c r="GC40" s="3" t="str">
        <v>Quercus constaricensis</v>
      </c>
      <c r="GD40" s="3" t="str">
        <v>Quillaja saponaria</v>
      </c>
      <c r="GE40" s="3" t="str">
        <v>Ricinodendron heudelotii</v>
      </c>
      <c r="GF40" s="3" t="str">
        <v>Rosmarinus officinalis</v>
      </c>
      <c r="GG40" s="3" t="str">
        <v>Samanea saman</v>
      </c>
      <c r="GH40" s="3" t="str">
        <v>Schefflera abyssinica</v>
      </c>
      <c r="GI40" s="3" t="str">
        <v>Senna didymobotrya</v>
      </c>
      <c r="GJ40" s="3" t="str">
        <v>Senna occidentalis</v>
      </c>
      <c r="GK40" s="3" t="str">
        <v>Senna siamea</v>
      </c>
      <c r="GL40" s="3" t="str">
        <v>Senna sp.</v>
      </c>
      <c r="GM40" s="3" t="str">
        <v>Senna spectabilis</v>
      </c>
      <c r="GN40" s="3" t="str">
        <v>Sesbania aculeata</v>
      </c>
      <c r="GO40" s="3" t="str">
        <v>Sesbania bispinosa</v>
      </c>
      <c r="GP40" s="3" t="str">
        <v>Sesbania cannabina</v>
      </c>
      <c r="GQ40" s="3" t="str">
        <v>Sesbania cinerascens</v>
      </c>
      <c r="GR40" s="3" t="str">
        <v>Sesbania goetzei</v>
      </c>
      <c r="GS40" s="3" t="str">
        <v>Sesbania macrantha</v>
      </c>
      <c r="GT40" s="3" t="str">
        <v>Sesbania rostrata</v>
      </c>
      <c r="GU40" s="3" t="str">
        <v>Sesbania sesban</v>
      </c>
      <c r="GV40" s="3" t="str">
        <v>Sesbania sp.</v>
      </c>
      <c r="GW40" s="3" t="str">
        <v>Simarouba glauca</v>
      </c>
      <c r="GX40" s="3" t="str">
        <v>Solanum sp.</v>
      </c>
      <c r="GY40" s="3" t="str">
        <v>Spathodea campanulata</v>
      </c>
      <c r="GZ40" s="3" t="str">
        <v>Syzygium guineense</v>
      </c>
      <c r="HA40" s="3" t="str">
        <v>Tabebuia rosea</v>
      </c>
      <c r="HB40" s="3" t="str">
        <v>Tectona grandis</v>
      </c>
      <c r="HC40" s="3" t="str">
        <v>Tephrosia candida</v>
      </c>
      <c r="HD40" s="3" t="str">
        <v>Tephrosia diversifolia</v>
      </c>
      <c r="HE40" s="3" t="str">
        <v>Tephrosia sp.</v>
      </c>
      <c r="HF40" s="3" t="str">
        <v>Tephrosia vogelii</v>
      </c>
      <c r="HG40" s="3" t="str">
        <v>Terminalia amazonia</v>
      </c>
      <c r="HH40" s="3" t="str">
        <v>Terminalia brownii</v>
      </c>
      <c r="HI40" s="3" t="str">
        <v>Terminalia ivorensis</v>
      </c>
      <c r="HJ40" s="3" t="str">
        <v>Terminalia ivoresensis</v>
      </c>
      <c r="HK40" s="3" t="str">
        <v>Terminalia sericea</v>
      </c>
      <c r="HL40" s="3" t="str">
        <v>Terminalia superba</v>
      </c>
      <c r="HM40" s="3" t="str">
        <v>Theobroma cacao</v>
      </c>
      <c r="HN40" s="3" t="str">
        <v>Tithonia diversifolia</v>
      </c>
      <c r="HO40" s="3" t="str">
        <v>Toona ciliata</v>
      </c>
      <c r="HP40" s="3" t="str">
        <v>Uapaca kirkiana</v>
      </c>
      <c r="HQ40" s="3" t="str">
        <v>Unspecified Tree</v>
      </c>
      <c r="HR40" s="3" t="str">
        <v>Unspecified Tree (N-fixing)</v>
      </c>
      <c r="HS40" s="3" t="str">
        <v>Unspecified Tree (Non N-fixing)</v>
      </c>
      <c r="HT40" s="3" t="str">
        <v>Vachellia seyal</v>
      </c>
      <c r="HU40" s="3" t="str">
        <v>Vachellia xanthophloea</v>
      </c>
      <c r="HV40" s="3" t="str">
        <v>Vepris dainellii</v>
      </c>
      <c r="HW40" s="3" t="str">
        <v>Vitellaria paradoxa</v>
      </c>
      <c r="HX40" s="3" t="str">
        <v>Ziziphus mauritiana</v>
      </c>
      <c r="HY40" s="3" t="str">
        <v>Ziziphus spina-christi</v>
      </c>
    </row>
    <row r="41" spans="1:233" ht="14.5" x14ac:dyDescent="0.35">
      <c r="A41" t="s">
        <v>15337</v>
      </c>
      <c r="B41" s="3" t="s">
        <v>1916</v>
      </c>
      <c r="C41" s="3" t="s">
        <v>637</v>
      </c>
      <c r="D41" s="3" t="s">
        <v>1919</v>
      </c>
      <c r="F41" s="3" t="s">
        <v>637</v>
      </c>
      <c r="G41" s="3" t="s">
        <v>637</v>
      </c>
      <c r="H41" s="3" t="s">
        <v>689</v>
      </c>
      <c r="I41" t="s">
        <v>689</v>
      </c>
      <c r="J41" t="s">
        <v>3669</v>
      </c>
      <c r="K41" t="s">
        <v>3724</v>
      </c>
      <c r="L41" t="s">
        <v>3727</v>
      </c>
      <c r="M41" t="s">
        <v>3687</v>
      </c>
      <c r="O41" s="3" t="str">
        <v>Alnus acuminata</v>
      </c>
      <c r="Q41" s="3" t="str" cm="1">
        <f t="array" ref="Q41:HY41">TRANSPOSE(_xlfn._xlws.SORT(_xlfn.UNIQUE(_xlfn._xlws.FILTER(trees[Tree.Latin.Name],ISNUMBER(SEARCH('Pasture-Fert'!D69,trees[Tree.Latin.Name])),"Not Found"))))</f>
        <v>Acacia albida</v>
      </c>
      <c r="R41" s="3" t="str">
        <v>Acacia albida Delile</v>
      </c>
      <c r="S41" s="3" t="str">
        <v>Acacia angustissima</v>
      </c>
      <c r="T41" s="3" t="str">
        <v>Acacia auriculiformis</v>
      </c>
      <c r="U41" s="3" t="str">
        <v>Acacia brevispica</v>
      </c>
      <c r="V41" s="3" t="str">
        <v>Acacia caerulescens</v>
      </c>
      <c r="W41" s="3" t="str">
        <v>Acacia crassicarpa</v>
      </c>
      <c r="X41" s="3" t="str">
        <v>Acacia cyanophylla</v>
      </c>
      <c r="Y41" s="3" t="str">
        <v>Acacia decurrens</v>
      </c>
      <c r="Z41" s="3" t="str">
        <v>Acacia ferruginea</v>
      </c>
      <c r="AA41" s="3" t="str">
        <v>Acacia holosericea</v>
      </c>
      <c r="AB41" s="3" t="str">
        <v>Acacia julifera</v>
      </c>
      <c r="AC41" s="3" t="str">
        <v>Acacia karroo</v>
      </c>
      <c r="AD41" s="3" t="str">
        <v>Acacia leptocarpa</v>
      </c>
      <c r="AE41" s="3" t="str">
        <v>Acacia mangium</v>
      </c>
      <c r="AF41" s="3" t="str">
        <v>Acacia mearnsii</v>
      </c>
      <c r="AG41" s="3" t="str">
        <v>Acacia nilotica</v>
      </c>
      <c r="AH41" s="3" t="str">
        <v>Acacia polyacantha</v>
      </c>
      <c r="AI41" s="3" t="str">
        <v>Acacia saligna</v>
      </c>
      <c r="AJ41" s="3" t="str">
        <v>Acacia senegal</v>
      </c>
      <c r="AK41" s="3" t="str">
        <v>Acacia sieberiana</v>
      </c>
      <c r="AL41" s="3" t="str">
        <v>Acacia tortilis</v>
      </c>
      <c r="AM41" s="3" t="str">
        <v>Acacia toxicaria</v>
      </c>
      <c r="AN41" s="3" t="str">
        <v>Acacia tumida</v>
      </c>
      <c r="AO41" s="3" t="str">
        <v>Acrocarpus fraxinifolius</v>
      </c>
      <c r="AP41" s="3" t="str">
        <v>Acrocomia aculeata</v>
      </c>
      <c r="AQ41" s="3" t="str">
        <v>Adansonia digitata</v>
      </c>
      <c r="AR41" s="3" t="str">
        <v>Aeschynomene histrix</v>
      </c>
      <c r="AS41" s="3" t="str">
        <v>Afzelia africana</v>
      </c>
      <c r="AT41" s="3" t="str">
        <v>Albizia chinensis</v>
      </c>
      <c r="AU41" s="3" t="str">
        <v>Albizia coriaria</v>
      </c>
      <c r="AV41" s="3" t="str">
        <v>Albizia falcataria</v>
      </c>
      <c r="AW41" s="3" t="str">
        <v>Albizia gummifera</v>
      </c>
      <c r="AX41" s="3" t="str">
        <v>Albizia harveyi</v>
      </c>
      <c r="AY41" s="3" t="str">
        <v>Albizia lebbeck</v>
      </c>
      <c r="AZ41" s="3" t="str">
        <v>Albizia versicolor</v>
      </c>
      <c r="BA41" s="3" t="str">
        <v>Albizia zygia</v>
      </c>
      <c r="BB41" s="3" t="str">
        <v>Alchornea cordifolia</v>
      </c>
      <c r="BC41" s="3" t="str">
        <v>Allanblackia floribunda</v>
      </c>
      <c r="BD41" s="3" t="str">
        <v>Alnus acuminata</v>
      </c>
      <c r="BE41" s="3" t="str">
        <v>Antiaris toxicaria</v>
      </c>
      <c r="BF41" s="3" t="str">
        <v>Argyrolobium uniflorum</v>
      </c>
      <c r="BG41" s="3" t="str">
        <v>Artocarpus altilis</v>
      </c>
      <c r="BH41" s="3" t="str">
        <v>Artocarpus heterophyllus</v>
      </c>
      <c r="BI41" s="3" t="str">
        <v>Atriplex nummularia</v>
      </c>
      <c r="BJ41" s="3" t="str">
        <v>Auxemma oncocalyx</v>
      </c>
      <c r="BK41" s="3" t="str">
        <v>Azadirachta indica</v>
      </c>
      <c r="BL41" s="3" t="str">
        <v>Balanites aegyptica</v>
      </c>
      <c r="BM41" s="3" t="str">
        <v>Bauhinia reticulata</v>
      </c>
      <c r="BN41" s="3" t="str">
        <v>Bauhinia rufescens</v>
      </c>
      <c r="BO41" s="3" t="str">
        <v>Berchemia discolor</v>
      </c>
      <c r="BP41" s="3" t="str">
        <v>Brachystegia spiciformis</v>
      </c>
      <c r="BQ41" s="3" t="str">
        <v>Caesalpinia bracteosa</v>
      </c>
      <c r="BR41" s="3" t="str">
        <v>Cajanus cajan</v>
      </c>
      <c r="BS41" s="3" t="str">
        <v>Calliandra calothyrsus</v>
      </c>
      <c r="BT41" s="3" t="str">
        <v>Calliandra houstoniana</v>
      </c>
      <c r="BU41" s="3" t="str">
        <v>Casuarina equisetifolia</v>
      </c>
      <c r="BV41" s="3" t="str">
        <v>Casuarina glauca</v>
      </c>
      <c r="BW41" s="3" t="str">
        <v>Catha edulis</v>
      </c>
      <c r="BX41" s="3" t="str">
        <v>Cedrela odorata</v>
      </c>
      <c r="BY41" s="3" t="str">
        <v>Cedrela serrata</v>
      </c>
      <c r="BZ41" s="3" t="str">
        <v>Centrosema pubescens</v>
      </c>
      <c r="CA41" s="3" t="str">
        <v>Chloroleucon eurycyclum</v>
      </c>
      <c r="CB41" s="3" t="str">
        <v>Chromolaena odorata</v>
      </c>
      <c r="CC41" s="3" t="str">
        <v>Cinnamomum cassia</v>
      </c>
      <c r="CD41" s="3" t="str">
        <v>Combretum apiculatum</v>
      </c>
      <c r="CE41" s="3" t="str">
        <v>Cordia africana</v>
      </c>
      <c r="CF41" s="3" t="str">
        <v>Cordia alliodora</v>
      </c>
      <c r="CG41" s="3" t="str">
        <v>Crotalaria agatiflora</v>
      </c>
      <c r="CH41" s="3" t="str">
        <v>Crotalaria grahamiana</v>
      </c>
      <c r="CI41" s="3" t="str">
        <v>Crotalaria juncea</v>
      </c>
      <c r="CJ41" s="3" t="str">
        <v>Crotalaria ochrolueca</v>
      </c>
      <c r="CK41" s="3" t="str">
        <v>Crotalaria sp.</v>
      </c>
      <c r="CL41" s="3" t="str">
        <v>Crotalaria trichotoma</v>
      </c>
      <c r="CM41" s="3" t="str">
        <v>Croton macrostachyus</v>
      </c>
      <c r="CN41" s="3" t="str">
        <v>Croton megalocarpus</v>
      </c>
      <c r="CO41" s="3" t="str">
        <v>Cupressus lusitanica</v>
      </c>
      <c r="CP41" s="3" t="str">
        <v>Cytisus proliferus</v>
      </c>
      <c r="CQ41" s="3" t="str">
        <v>Cytisus proliferus var. palmensis</v>
      </c>
      <c r="CR41" s="3" t="str">
        <v>Dactyladenia barteri</v>
      </c>
      <c r="CS41" s="3" t="str">
        <v>Dipteryx alata</v>
      </c>
      <c r="CT41" s="3" t="str">
        <v>Dodonaea Viscosa</v>
      </c>
      <c r="CU41" s="3" t="str">
        <v>Dombeya goetzenii</v>
      </c>
      <c r="CV41" s="3" t="str">
        <v>Dracaena steudneri</v>
      </c>
      <c r="CW41" s="3" t="str">
        <v>Ehretia abyssinica</v>
      </c>
      <c r="CX41" s="3" t="str">
        <v>Ehretia cymosa</v>
      </c>
      <c r="CY41" s="3" t="str">
        <v>Elaeis guineensis</v>
      </c>
      <c r="CZ41" s="3" t="str">
        <v>Entada abyssinica</v>
      </c>
      <c r="DA41" s="3" t="str">
        <v>Erythrina abyssinica</v>
      </c>
      <c r="DB41" s="3" t="str">
        <v>Erythrina poeppigiana</v>
      </c>
      <c r="DC41" s="3" t="str">
        <v>Eucalyptus alba</v>
      </c>
      <c r="DD41" s="3" t="str">
        <v>Eucalyptus camaldulensis</v>
      </c>
      <c r="DE41" s="3" t="str">
        <v>Eucalyptus deglupta</v>
      </c>
      <c r="DF41" s="3" t="str">
        <v>Eucalyptus globulus</v>
      </c>
      <c r="DG41" s="3" t="str">
        <v>Eucalyptus saligna</v>
      </c>
      <c r="DH41" s="3" t="str">
        <v>Eucalyptus urograndis</v>
      </c>
      <c r="DI41" s="3" t="str">
        <v>Euclea racemosa subsp. schimperi</v>
      </c>
      <c r="DJ41" s="3" t="str">
        <v>Ficus laurifolia</v>
      </c>
      <c r="DK41" s="3" t="str">
        <v>Ficus natalensis</v>
      </c>
      <c r="DL41" s="3" t="str">
        <v>Ficus polita</v>
      </c>
      <c r="DM41" s="3" t="str">
        <v>Ficus sur</v>
      </c>
      <c r="DN41" s="3" t="str">
        <v>Ficus thonningii</v>
      </c>
      <c r="DO41" s="3" t="str">
        <v>Ficus vallis-choudae</v>
      </c>
      <c r="DP41" s="3" t="str">
        <v>Ficus vasta</v>
      </c>
      <c r="DQ41" s="3" t="str">
        <v>Flemingia macrophylla</v>
      </c>
      <c r="DR41" s="3" t="str">
        <v>Flemingia sp.</v>
      </c>
      <c r="DS41" s="3" t="str">
        <v>Gliricidia maculata</v>
      </c>
      <c r="DT41" s="3" t="str">
        <v>Gliricidia sepium</v>
      </c>
      <c r="DU41" s="3" t="str">
        <v>Gliricidia sp.</v>
      </c>
      <c r="DV41" s="3" t="str">
        <v>Glycine wightii</v>
      </c>
      <c r="DW41" s="3" t="str">
        <v>Gmelina arborea</v>
      </c>
      <c r="DX41" s="3" t="str">
        <v>Grevillea robusta</v>
      </c>
      <c r="DY41" s="3" t="str">
        <v>Guiera senegalensis</v>
      </c>
      <c r="DZ41" s="3" t="str">
        <v>Harrisonia abyssinica</v>
      </c>
      <c r="EA41" s="3" t="str">
        <v>Hyptis suaveolens</v>
      </c>
      <c r="EB41" s="3" t="str">
        <v>Inga densiflora</v>
      </c>
      <c r="EC41" s="3" t="str">
        <v>Inga edulis</v>
      </c>
      <c r="ED41" s="3" t="str">
        <v>Inga laurina</v>
      </c>
      <c r="EE41" s="3" t="str">
        <v>Inga oerstediana</v>
      </c>
      <c r="EF41" s="3" t="str">
        <v>Inga sp.</v>
      </c>
      <c r="EG41" s="3" t="str">
        <v>Jatropha curcas</v>
      </c>
      <c r="EH41" s="3" t="str">
        <v>Juglans steyermarkii</v>
      </c>
      <c r="EI41" s="3" t="str">
        <v>Julbernardia globiflora</v>
      </c>
      <c r="EJ41" s="3" t="str">
        <v>Khaya senegalensis</v>
      </c>
      <c r="EK41" s="3" t="str">
        <v>Leucaena diversifolia</v>
      </c>
      <c r="EL41" s="3" t="str">
        <v>Leucaena leucocephala</v>
      </c>
      <c r="EM41" s="3" t="str">
        <v>Leucaena pallida</v>
      </c>
      <c r="EN41" s="3" t="str">
        <v>Leucaena trichandra</v>
      </c>
      <c r="EO41" s="3" t="str">
        <v>Lippia javanica</v>
      </c>
      <c r="EP41" s="3" t="str">
        <v>Maesopsis eminii</v>
      </c>
      <c r="EQ41" s="3" t="str">
        <v>Mangifera indica</v>
      </c>
      <c r="ER41" s="3" t="str">
        <v>Markhamia lutea</v>
      </c>
      <c r="ES41" s="3" t="str">
        <v>Melia azedarach</v>
      </c>
      <c r="ET41" s="3" t="str">
        <v>Melia volkensii</v>
      </c>
      <c r="EU41" s="3" t="str">
        <v>Milicia excelsa</v>
      </c>
      <c r="EV41" s="3" t="str">
        <v>Milletia ferruginea</v>
      </c>
      <c r="EW41" s="3" t="str">
        <v>Millettia ferruginea</v>
      </c>
      <c r="EX41" s="3" t="str">
        <v>Millettia thonningii</v>
      </c>
      <c r="EY41" s="3" t="str">
        <v>Mimosa caesalpiniifolia</v>
      </c>
      <c r="EZ41" s="3" t="str">
        <v>Mimosa tenuiflora</v>
      </c>
      <c r="FA41" s="3" t="str">
        <v>Moringa oleifera</v>
      </c>
      <c r="FB41" s="3" t="str">
        <v>Moringa stenopetala</v>
      </c>
      <c r="FC41" s="3" t="str">
        <v>Newbouldia laevis</v>
      </c>
      <c r="FD41" s="3" t="str">
        <v>Olea europaea</v>
      </c>
      <c r="FE41" s="3" t="str">
        <v>Olea welwitschii</v>
      </c>
      <c r="FF41" s="3" t="str">
        <v>Olea welwitshii</v>
      </c>
      <c r="FG41" s="3" t="str">
        <v>Opuntia ficus-indica</v>
      </c>
      <c r="FH41" s="3" t="str">
        <v>Palm</v>
      </c>
      <c r="FI41" s="3" t="str">
        <v>Parkia biglobosa</v>
      </c>
      <c r="FJ41" s="3" t="str">
        <v>Paulownia fortunei</v>
      </c>
      <c r="FK41" s="3" t="str">
        <v>Pavetta ternifolia</v>
      </c>
      <c r="FL41" s="3" t="str">
        <v>Peltophorum dubium</v>
      </c>
      <c r="FM41" s="3" t="str">
        <v>Persea americana</v>
      </c>
      <c r="FN41" s="3" t="str">
        <v>Phoenix reclinata</v>
      </c>
      <c r="FO41" s="3" t="str">
        <v>Pinus patula</v>
      </c>
      <c r="FP41" s="3" t="str">
        <v>Pithecellobium dulce</v>
      </c>
      <c r="FQ41" s="3" t="str">
        <v>Plukenetia conophora</v>
      </c>
      <c r="FR41" s="3" t="str">
        <v>Podocarpus falcatus</v>
      </c>
      <c r="FS41" s="3" t="str">
        <v>Polyscias fulva</v>
      </c>
      <c r="FT41" s="3" t="str">
        <v>Pouteria adolfi-friedericii</v>
      </c>
      <c r="FU41" s="3" t="str">
        <v>Prosopis africana</v>
      </c>
      <c r="FV41" s="3" t="str">
        <v>Prosopis juliflora</v>
      </c>
      <c r="FW41" s="3" t="str">
        <v>Prunus africana</v>
      </c>
      <c r="FX41" s="3" t="str">
        <v>Prunus persica</v>
      </c>
      <c r="FY41" s="3" t="str">
        <v>Pterocarpus erinaceus</v>
      </c>
      <c r="FZ41" s="3" t="str">
        <v>Pterocarpus lucens</v>
      </c>
      <c r="GA41" s="3" t="str">
        <v>Pterocarpus santalinoides</v>
      </c>
      <c r="GB41" s="3" t="str">
        <v>Pueraria phaseoloides</v>
      </c>
      <c r="GC41" s="3" t="str">
        <v>Quercus constaricensis</v>
      </c>
      <c r="GD41" s="3" t="str">
        <v>Quillaja saponaria</v>
      </c>
      <c r="GE41" s="3" t="str">
        <v>Ricinodendron heudelotii</v>
      </c>
      <c r="GF41" s="3" t="str">
        <v>Rosmarinus officinalis</v>
      </c>
      <c r="GG41" s="3" t="str">
        <v>Samanea saman</v>
      </c>
      <c r="GH41" s="3" t="str">
        <v>Schefflera abyssinica</v>
      </c>
      <c r="GI41" s="3" t="str">
        <v>Senna didymobotrya</v>
      </c>
      <c r="GJ41" s="3" t="str">
        <v>Senna occidentalis</v>
      </c>
      <c r="GK41" s="3" t="str">
        <v>Senna siamea</v>
      </c>
      <c r="GL41" s="3" t="str">
        <v>Senna sp.</v>
      </c>
      <c r="GM41" s="3" t="str">
        <v>Senna spectabilis</v>
      </c>
      <c r="GN41" s="3" t="str">
        <v>Sesbania aculeata</v>
      </c>
      <c r="GO41" s="3" t="str">
        <v>Sesbania bispinosa</v>
      </c>
      <c r="GP41" s="3" t="str">
        <v>Sesbania cannabina</v>
      </c>
      <c r="GQ41" s="3" t="str">
        <v>Sesbania cinerascens</v>
      </c>
      <c r="GR41" s="3" t="str">
        <v>Sesbania goetzei</v>
      </c>
      <c r="GS41" s="3" t="str">
        <v>Sesbania macrantha</v>
      </c>
      <c r="GT41" s="3" t="str">
        <v>Sesbania rostrata</v>
      </c>
      <c r="GU41" s="3" t="str">
        <v>Sesbania sesban</v>
      </c>
      <c r="GV41" s="3" t="str">
        <v>Sesbania sp.</v>
      </c>
      <c r="GW41" s="3" t="str">
        <v>Simarouba glauca</v>
      </c>
      <c r="GX41" s="3" t="str">
        <v>Solanum sp.</v>
      </c>
      <c r="GY41" s="3" t="str">
        <v>Spathodea campanulata</v>
      </c>
      <c r="GZ41" s="3" t="str">
        <v>Syzygium guineense</v>
      </c>
      <c r="HA41" s="3" t="str">
        <v>Tabebuia rosea</v>
      </c>
      <c r="HB41" s="3" t="str">
        <v>Tectona grandis</v>
      </c>
      <c r="HC41" s="3" t="str">
        <v>Tephrosia candida</v>
      </c>
      <c r="HD41" s="3" t="str">
        <v>Tephrosia diversifolia</v>
      </c>
      <c r="HE41" s="3" t="str">
        <v>Tephrosia sp.</v>
      </c>
      <c r="HF41" s="3" t="str">
        <v>Tephrosia vogelii</v>
      </c>
      <c r="HG41" s="3" t="str">
        <v>Terminalia amazonia</v>
      </c>
      <c r="HH41" s="3" t="str">
        <v>Terminalia brownii</v>
      </c>
      <c r="HI41" s="3" t="str">
        <v>Terminalia ivorensis</v>
      </c>
      <c r="HJ41" s="3" t="str">
        <v>Terminalia ivoresensis</v>
      </c>
      <c r="HK41" s="3" t="str">
        <v>Terminalia sericea</v>
      </c>
      <c r="HL41" s="3" t="str">
        <v>Terminalia superba</v>
      </c>
      <c r="HM41" s="3" t="str">
        <v>Theobroma cacao</v>
      </c>
      <c r="HN41" s="3" t="str">
        <v>Tithonia diversifolia</v>
      </c>
      <c r="HO41" s="3" t="str">
        <v>Toona ciliata</v>
      </c>
      <c r="HP41" s="3" t="str">
        <v>Uapaca kirkiana</v>
      </c>
      <c r="HQ41" s="3" t="str">
        <v>Unspecified Tree</v>
      </c>
      <c r="HR41" s="3" t="str">
        <v>Unspecified Tree (N-fixing)</v>
      </c>
      <c r="HS41" s="3" t="str">
        <v>Unspecified Tree (Non N-fixing)</v>
      </c>
      <c r="HT41" s="3" t="str">
        <v>Vachellia seyal</v>
      </c>
      <c r="HU41" s="3" t="str">
        <v>Vachellia xanthophloea</v>
      </c>
      <c r="HV41" s="3" t="str">
        <v>Vepris dainellii</v>
      </c>
      <c r="HW41" s="3" t="str">
        <v>Vitellaria paradoxa</v>
      </c>
      <c r="HX41" s="3" t="str">
        <v>Ziziphus mauritiana</v>
      </c>
      <c r="HY41" s="3" t="str">
        <v>Ziziphus spina-christi</v>
      </c>
    </row>
    <row r="42" spans="1:233" ht="14.5" x14ac:dyDescent="0.35">
      <c r="A42" t="s">
        <v>15338</v>
      </c>
      <c r="B42" s="3" t="s">
        <v>1918</v>
      </c>
      <c r="C42" s="3" t="s">
        <v>637</v>
      </c>
      <c r="D42" s="3" t="s">
        <v>1923</v>
      </c>
      <c r="F42" s="3" t="s">
        <v>1920</v>
      </c>
      <c r="G42" s="3" t="s">
        <v>1921</v>
      </c>
      <c r="H42" s="3" t="s">
        <v>689</v>
      </c>
      <c r="I42" t="s">
        <v>689</v>
      </c>
      <c r="J42" t="s">
        <v>3669</v>
      </c>
      <c r="K42" t="s">
        <v>3724</v>
      </c>
      <c r="L42" t="s">
        <v>3727</v>
      </c>
      <c r="M42" t="s">
        <v>3687</v>
      </c>
      <c r="O42" s="3" t="str">
        <v>Antiaris toxicaria</v>
      </c>
      <c r="Q42" s="3" t="str" cm="1">
        <f t="array" ref="Q42:HY42">TRANSPOSE(_xlfn._xlws.SORT(_xlfn.UNIQUE(_xlfn._xlws.FILTER(trees[Tree.Latin.Name],ISNUMBER(SEARCH('Pasture-Fert'!D70,trees[Tree.Latin.Name])),"Not Found"))))</f>
        <v>Acacia albida</v>
      </c>
      <c r="R42" s="3" t="str">
        <v>Acacia albida Delile</v>
      </c>
      <c r="S42" s="3" t="str">
        <v>Acacia angustissima</v>
      </c>
      <c r="T42" s="3" t="str">
        <v>Acacia auriculiformis</v>
      </c>
      <c r="U42" s="3" t="str">
        <v>Acacia brevispica</v>
      </c>
      <c r="V42" s="3" t="str">
        <v>Acacia caerulescens</v>
      </c>
      <c r="W42" s="3" t="str">
        <v>Acacia crassicarpa</v>
      </c>
      <c r="X42" s="3" t="str">
        <v>Acacia cyanophylla</v>
      </c>
      <c r="Y42" s="3" t="str">
        <v>Acacia decurrens</v>
      </c>
      <c r="Z42" s="3" t="str">
        <v>Acacia ferruginea</v>
      </c>
      <c r="AA42" s="3" t="str">
        <v>Acacia holosericea</v>
      </c>
      <c r="AB42" s="3" t="str">
        <v>Acacia julifera</v>
      </c>
      <c r="AC42" s="3" t="str">
        <v>Acacia karroo</v>
      </c>
      <c r="AD42" s="3" t="str">
        <v>Acacia leptocarpa</v>
      </c>
      <c r="AE42" s="3" t="str">
        <v>Acacia mangium</v>
      </c>
      <c r="AF42" s="3" t="str">
        <v>Acacia mearnsii</v>
      </c>
      <c r="AG42" s="3" t="str">
        <v>Acacia nilotica</v>
      </c>
      <c r="AH42" s="3" t="str">
        <v>Acacia polyacantha</v>
      </c>
      <c r="AI42" s="3" t="str">
        <v>Acacia saligna</v>
      </c>
      <c r="AJ42" s="3" t="str">
        <v>Acacia senegal</v>
      </c>
      <c r="AK42" s="3" t="str">
        <v>Acacia sieberiana</v>
      </c>
      <c r="AL42" s="3" t="str">
        <v>Acacia tortilis</v>
      </c>
      <c r="AM42" s="3" t="str">
        <v>Acacia toxicaria</v>
      </c>
      <c r="AN42" s="3" t="str">
        <v>Acacia tumida</v>
      </c>
      <c r="AO42" s="3" t="str">
        <v>Acrocarpus fraxinifolius</v>
      </c>
      <c r="AP42" s="3" t="str">
        <v>Acrocomia aculeata</v>
      </c>
      <c r="AQ42" s="3" t="str">
        <v>Adansonia digitata</v>
      </c>
      <c r="AR42" s="3" t="str">
        <v>Aeschynomene histrix</v>
      </c>
      <c r="AS42" s="3" t="str">
        <v>Afzelia africana</v>
      </c>
      <c r="AT42" s="3" t="str">
        <v>Albizia chinensis</v>
      </c>
      <c r="AU42" s="3" t="str">
        <v>Albizia coriaria</v>
      </c>
      <c r="AV42" s="3" t="str">
        <v>Albizia falcataria</v>
      </c>
      <c r="AW42" s="3" t="str">
        <v>Albizia gummifera</v>
      </c>
      <c r="AX42" s="3" t="str">
        <v>Albizia harveyi</v>
      </c>
      <c r="AY42" s="3" t="str">
        <v>Albizia lebbeck</v>
      </c>
      <c r="AZ42" s="3" t="str">
        <v>Albizia versicolor</v>
      </c>
      <c r="BA42" s="3" t="str">
        <v>Albizia zygia</v>
      </c>
      <c r="BB42" s="3" t="str">
        <v>Alchornea cordifolia</v>
      </c>
      <c r="BC42" s="3" t="str">
        <v>Allanblackia floribunda</v>
      </c>
      <c r="BD42" s="3" t="str">
        <v>Alnus acuminata</v>
      </c>
      <c r="BE42" s="3" t="str">
        <v>Antiaris toxicaria</v>
      </c>
      <c r="BF42" s="3" t="str">
        <v>Argyrolobium uniflorum</v>
      </c>
      <c r="BG42" s="3" t="str">
        <v>Artocarpus altilis</v>
      </c>
      <c r="BH42" s="3" t="str">
        <v>Artocarpus heterophyllus</v>
      </c>
      <c r="BI42" s="3" t="str">
        <v>Atriplex nummularia</v>
      </c>
      <c r="BJ42" s="3" t="str">
        <v>Auxemma oncocalyx</v>
      </c>
      <c r="BK42" s="3" t="str">
        <v>Azadirachta indica</v>
      </c>
      <c r="BL42" s="3" t="str">
        <v>Balanites aegyptica</v>
      </c>
      <c r="BM42" s="3" t="str">
        <v>Bauhinia reticulata</v>
      </c>
      <c r="BN42" s="3" t="str">
        <v>Bauhinia rufescens</v>
      </c>
      <c r="BO42" s="3" t="str">
        <v>Berchemia discolor</v>
      </c>
      <c r="BP42" s="3" t="str">
        <v>Brachystegia spiciformis</v>
      </c>
      <c r="BQ42" s="3" t="str">
        <v>Caesalpinia bracteosa</v>
      </c>
      <c r="BR42" s="3" t="str">
        <v>Cajanus cajan</v>
      </c>
      <c r="BS42" s="3" t="str">
        <v>Calliandra calothyrsus</v>
      </c>
      <c r="BT42" s="3" t="str">
        <v>Calliandra houstoniana</v>
      </c>
      <c r="BU42" s="3" t="str">
        <v>Casuarina equisetifolia</v>
      </c>
      <c r="BV42" s="3" t="str">
        <v>Casuarina glauca</v>
      </c>
      <c r="BW42" s="3" t="str">
        <v>Catha edulis</v>
      </c>
      <c r="BX42" s="3" t="str">
        <v>Cedrela odorata</v>
      </c>
      <c r="BY42" s="3" t="str">
        <v>Cedrela serrata</v>
      </c>
      <c r="BZ42" s="3" t="str">
        <v>Centrosema pubescens</v>
      </c>
      <c r="CA42" s="3" t="str">
        <v>Chloroleucon eurycyclum</v>
      </c>
      <c r="CB42" s="3" t="str">
        <v>Chromolaena odorata</v>
      </c>
      <c r="CC42" s="3" t="str">
        <v>Cinnamomum cassia</v>
      </c>
      <c r="CD42" s="3" t="str">
        <v>Combretum apiculatum</v>
      </c>
      <c r="CE42" s="3" t="str">
        <v>Cordia africana</v>
      </c>
      <c r="CF42" s="3" t="str">
        <v>Cordia alliodora</v>
      </c>
      <c r="CG42" s="3" t="str">
        <v>Crotalaria agatiflora</v>
      </c>
      <c r="CH42" s="3" t="str">
        <v>Crotalaria grahamiana</v>
      </c>
      <c r="CI42" s="3" t="str">
        <v>Crotalaria juncea</v>
      </c>
      <c r="CJ42" s="3" t="str">
        <v>Crotalaria ochrolueca</v>
      </c>
      <c r="CK42" s="3" t="str">
        <v>Crotalaria sp.</v>
      </c>
      <c r="CL42" s="3" t="str">
        <v>Crotalaria trichotoma</v>
      </c>
      <c r="CM42" s="3" t="str">
        <v>Croton macrostachyus</v>
      </c>
      <c r="CN42" s="3" t="str">
        <v>Croton megalocarpus</v>
      </c>
      <c r="CO42" s="3" t="str">
        <v>Cupressus lusitanica</v>
      </c>
      <c r="CP42" s="3" t="str">
        <v>Cytisus proliferus</v>
      </c>
      <c r="CQ42" s="3" t="str">
        <v>Cytisus proliferus var. palmensis</v>
      </c>
      <c r="CR42" s="3" t="str">
        <v>Dactyladenia barteri</v>
      </c>
      <c r="CS42" s="3" t="str">
        <v>Dipteryx alata</v>
      </c>
      <c r="CT42" s="3" t="str">
        <v>Dodonaea Viscosa</v>
      </c>
      <c r="CU42" s="3" t="str">
        <v>Dombeya goetzenii</v>
      </c>
      <c r="CV42" s="3" t="str">
        <v>Dracaena steudneri</v>
      </c>
      <c r="CW42" s="3" t="str">
        <v>Ehretia abyssinica</v>
      </c>
      <c r="CX42" s="3" t="str">
        <v>Ehretia cymosa</v>
      </c>
      <c r="CY42" s="3" t="str">
        <v>Elaeis guineensis</v>
      </c>
      <c r="CZ42" s="3" t="str">
        <v>Entada abyssinica</v>
      </c>
      <c r="DA42" s="3" t="str">
        <v>Erythrina abyssinica</v>
      </c>
      <c r="DB42" s="3" t="str">
        <v>Erythrina poeppigiana</v>
      </c>
      <c r="DC42" s="3" t="str">
        <v>Eucalyptus alba</v>
      </c>
      <c r="DD42" s="3" t="str">
        <v>Eucalyptus camaldulensis</v>
      </c>
      <c r="DE42" s="3" t="str">
        <v>Eucalyptus deglupta</v>
      </c>
      <c r="DF42" s="3" t="str">
        <v>Eucalyptus globulus</v>
      </c>
      <c r="DG42" s="3" t="str">
        <v>Eucalyptus saligna</v>
      </c>
      <c r="DH42" s="3" t="str">
        <v>Eucalyptus urograndis</v>
      </c>
      <c r="DI42" s="3" t="str">
        <v>Euclea racemosa subsp. schimperi</v>
      </c>
      <c r="DJ42" s="3" t="str">
        <v>Ficus laurifolia</v>
      </c>
      <c r="DK42" s="3" t="str">
        <v>Ficus natalensis</v>
      </c>
      <c r="DL42" s="3" t="str">
        <v>Ficus polita</v>
      </c>
      <c r="DM42" s="3" t="str">
        <v>Ficus sur</v>
      </c>
      <c r="DN42" s="3" t="str">
        <v>Ficus thonningii</v>
      </c>
      <c r="DO42" s="3" t="str">
        <v>Ficus vallis-choudae</v>
      </c>
      <c r="DP42" s="3" t="str">
        <v>Ficus vasta</v>
      </c>
      <c r="DQ42" s="3" t="str">
        <v>Flemingia macrophylla</v>
      </c>
      <c r="DR42" s="3" t="str">
        <v>Flemingia sp.</v>
      </c>
      <c r="DS42" s="3" t="str">
        <v>Gliricidia maculata</v>
      </c>
      <c r="DT42" s="3" t="str">
        <v>Gliricidia sepium</v>
      </c>
      <c r="DU42" s="3" t="str">
        <v>Gliricidia sp.</v>
      </c>
      <c r="DV42" s="3" t="str">
        <v>Glycine wightii</v>
      </c>
      <c r="DW42" s="3" t="str">
        <v>Gmelina arborea</v>
      </c>
      <c r="DX42" s="3" t="str">
        <v>Grevillea robusta</v>
      </c>
      <c r="DY42" s="3" t="str">
        <v>Guiera senegalensis</v>
      </c>
      <c r="DZ42" s="3" t="str">
        <v>Harrisonia abyssinica</v>
      </c>
      <c r="EA42" s="3" t="str">
        <v>Hyptis suaveolens</v>
      </c>
      <c r="EB42" s="3" t="str">
        <v>Inga densiflora</v>
      </c>
      <c r="EC42" s="3" t="str">
        <v>Inga edulis</v>
      </c>
      <c r="ED42" s="3" t="str">
        <v>Inga laurina</v>
      </c>
      <c r="EE42" s="3" t="str">
        <v>Inga oerstediana</v>
      </c>
      <c r="EF42" s="3" t="str">
        <v>Inga sp.</v>
      </c>
      <c r="EG42" s="3" t="str">
        <v>Jatropha curcas</v>
      </c>
      <c r="EH42" s="3" t="str">
        <v>Juglans steyermarkii</v>
      </c>
      <c r="EI42" s="3" t="str">
        <v>Julbernardia globiflora</v>
      </c>
      <c r="EJ42" s="3" t="str">
        <v>Khaya senegalensis</v>
      </c>
      <c r="EK42" s="3" t="str">
        <v>Leucaena diversifolia</v>
      </c>
      <c r="EL42" s="3" t="str">
        <v>Leucaena leucocephala</v>
      </c>
      <c r="EM42" s="3" t="str">
        <v>Leucaena pallida</v>
      </c>
      <c r="EN42" s="3" t="str">
        <v>Leucaena trichandra</v>
      </c>
      <c r="EO42" s="3" t="str">
        <v>Lippia javanica</v>
      </c>
      <c r="EP42" s="3" t="str">
        <v>Maesopsis eminii</v>
      </c>
      <c r="EQ42" s="3" t="str">
        <v>Mangifera indica</v>
      </c>
      <c r="ER42" s="3" t="str">
        <v>Markhamia lutea</v>
      </c>
      <c r="ES42" s="3" t="str">
        <v>Melia azedarach</v>
      </c>
      <c r="ET42" s="3" t="str">
        <v>Melia volkensii</v>
      </c>
      <c r="EU42" s="3" t="str">
        <v>Milicia excelsa</v>
      </c>
      <c r="EV42" s="3" t="str">
        <v>Milletia ferruginea</v>
      </c>
      <c r="EW42" s="3" t="str">
        <v>Millettia ferruginea</v>
      </c>
      <c r="EX42" s="3" t="str">
        <v>Millettia thonningii</v>
      </c>
      <c r="EY42" s="3" t="str">
        <v>Mimosa caesalpiniifolia</v>
      </c>
      <c r="EZ42" s="3" t="str">
        <v>Mimosa tenuiflora</v>
      </c>
      <c r="FA42" s="3" t="str">
        <v>Moringa oleifera</v>
      </c>
      <c r="FB42" s="3" t="str">
        <v>Moringa stenopetala</v>
      </c>
      <c r="FC42" s="3" t="str">
        <v>Newbouldia laevis</v>
      </c>
      <c r="FD42" s="3" t="str">
        <v>Olea europaea</v>
      </c>
      <c r="FE42" s="3" t="str">
        <v>Olea welwitschii</v>
      </c>
      <c r="FF42" s="3" t="str">
        <v>Olea welwitshii</v>
      </c>
      <c r="FG42" s="3" t="str">
        <v>Opuntia ficus-indica</v>
      </c>
      <c r="FH42" s="3" t="str">
        <v>Palm</v>
      </c>
      <c r="FI42" s="3" t="str">
        <v>Parkia biglobosa</v>
      </c>
      <c r="FJ42" s="3" t="str">
        <v>Paulownia fortunei</v>
      </c>
      <c r="FK42" s="3" t="str">
        <v>Pavetta ternifolia</v>
      </c>
      <c r="FL42" s="3" t="str">
        <v>Peltophorum dubium</v>
      </c>
      <c r="FM42" s="3" t="str">
        <v>Persea americana</v>
      </c>
      <c r="FN42" s="3" t="str">
        <v>Phoenix reclinata</v>
      </c>
      <c r="FO42" s="3" t="str">
        <v>Pinus patula</v>
      </c>
      <c r="FP42" s="3" t="str">
        <v>Pithecellobium dulce</v>
      </c>
      <c r="FQ42" s="3" t="str">
        <v>Plukenetia conophora</v>
      </c>
      <c r="FR42" s="3" t="str">
        <v>Podocarpus falcatus</v>
      </c>
      <c r="FS42" s="3" t="str">
        <v>Polyscias fulva</v>
      </c>
      <c r="FT42" s="3" t="str">
        <v>Pouteria adolfi-friedericii</v>
      </c>
      <c r="FU42" s="3" t="str">
        <v>Prosopis africana</v>
      </c>
      <c r="FV42" s="3" t="str">
        <v>Prosopis juliflora</v>
      </c>
      <c r="FW42" s="3" t="str">
        <v>Prunus africana</v>
      </c>
      <c r="FX42" s="3" t="str">
        <v>Prunus persica</v>
      </c>
      <c r="FY42" s="3" t="str">
        <v>Pterocarpus erinaceus</v>
      </c>
      <c r="FZ42" s="3" t="str">
        <v>Pterocarpus lucens</v>
      </c>
      <c r="GA42" s="3" t="str">
        <v>Pterocarpus santalinoides</v>
      </c>
      <c r="GB42" s="3" t="str">
        <v>Pueraria phaseoloides</v>
      </c>
      <c r="GC42" s="3" t="str">
        <v>Quercus constaricensis</v>
      </c>
      <c r="GD42" s="3" t="str">
        <v>Quillaja saponaria</v>
      </c>
      <c r="GE42" s="3" t="str">
        <v>Ricinodendron heudelotii</v>
      </c>
      <c r="GF42" s="3" t="str">
        <v>Rosmarinus officinalis</v>
      </c>
      <c r="GG42" s="3" t="str">
        <v>Samanea saman</v>
      </c>
      <c r="GH42" s="3" t="str">
        <v>Schefflera abyssinica</v>
      </c>
      <c r="GI42" s="3" t="str">
        <v>Senna didymobotrya</v>
      </c>
      <c r="GJ42" s="3" t="str">
        <v>Senna occidentalis</v>
      </c>
      <c r="GK42" s="3" t="str">
        <v>Senna siamea</v>
      </c>
      <c r="GL42" s="3" t="str">
        <v>Senna sp.</v>
      </c>
      <c r="GM42" s="3" t="str">
        <v>Senna spectabilis</v>
      </c>
      <c r="GN42" s="3" t="str">
        <v>Sesbania aculeata</v>
      </c>
      <c r="GO42" s="3" t="str">
        <v>Sesbania bispinosa</v>
      </c>
      <c r="GP42" s="3" t="str">
        <v>Sesbania cannabina</v>
      </c>
      <c r="GQ42" s="3" t="str">
        <v>Sesbania cinerascens</v>
      </c>
      <c r="GR42" s="3" t="str">
        <v>Sesbania goetzei</v>
      </c>
      <c r="GS42" s="3" t="str">
        <v>Sesbania macrantha</v>
      </c>
      <c r="GT42" s="3" t="str">
        <v>Sesbania rostrata</v>
      </c>
      <c r="GU42" s="3" t="str">
        <v>Sesbania sesban</v>
      </c>
      <c r="GV42" s="3" t="str">
        <v>Sesbania sp.</v>
      </c>
      <c r="GW42" s="3" t="str">
        <v>Simarouba glauca</v>
      </c>
      <c r="GX42" s="3" t="str">
        <v>Solanum sp.</v>
      </c>
      <c r="GY42" s="3" t="str">
        <v>Spathodea campanulata</v>
      </c>
      <c r="GZ42" s="3" t="str">
        <v>Syzygium guineense</v>
      </c>
      <c r="HA42" s="3" t="str">
        <v>Tabebuia rosea</v>
      </c>
      <c r="HB42" s="3" t="str">
        <v>Tectona grandis</v>
      </c>
      <c r="HC42" s="3" t="str">
        <v>Tephrosia candida</v>
      </c>
      <c r="HD42" s="3" t="str">
        <v>Tephrosia diversifolia</v>
      </c>
      <c r="HE42" s="3" t="str">
        <v>Tephrosia sp.</v>
      </c>
      <c r="HF42" s="3" t="str">
        <v>Tephrosia vogelii</v>
      </c>
      <c r="HG42" s="3" t="str">
        <v>Terminalia amazonia</v>
      </c>
      <c r="HH42" s="3" t="str">
        <v>Terminalia brownii</v>
      </c>
      <c r="HI42" s="3" t="str">
        <v>Terminalia ivorensis</v>
      </c>
      <c r="HJ42" s="3" t="str">
        <v>Terminalia ivoresensis</v>
      </c>
      <c r="HK42" s="3" t="str">
        <v>Terminalia sericea</v>
      </c>
      <c r="HL42" s="3" t="str">
        <v>Terminalia superba</v>
      </c>
      <c r="HM42" s="3" t="str">
        <v>Theobroma cacao</v>
      </c>
      <c r="HN42" s="3" t="str">
        <v>Tithonia diversifolia</v>
      </c>
      <c r="HO42" s="3" t="str">
        <v>Toona ciliata</v>
      </c>
      <c r="HP42" s="3" t="str">
        <v>Uapaca kirkiana</v>
      </c>
      <c r="HQ42" s="3" t="str">
        <v>Unspecified Tree</v>
      </c>
      <c r="HR42" s="3" t="str">
        <v>Unspecified Tree (N-fixing)</v>
      </c>
      <c r="HS42" s="3" t="str">
        <v>Unspecified Tree (Non N-fixing)</v>
      </c>
      <c r="HT42" s="3" t="str">
        <v>Vachellia seyal</v>
      </c>
      <c r="HU42" s="3" t="str">
        <v>Vachellia xanthophloea</v>
      </c>
      <c r="HV42" s="3" t="str">
        <v>Vepris dainellii</v>
      </c>
      <c r="HW42" s="3" t="str">
        <v>Vitellaria paradoxa</v>
      </c>
      <c r="HX42" s="3" t="str">
        <v>Ziziphus mauritiana</v>
      </c>
      <c r="HY42" s="3" t="str">
        <v>Ziziphus spina-christi</v>
      </c>
    </row>
    <row r="43" spans="1:233" ht="14.5" x14ac:dyDescent="0.35">
      <c r="A43" t="s">
        <v>15339</v>
      </c>
      <c r="B43" s="3" t="s">
        <v>1922</v>
      </c>
      <c r="C43" s="3" t="s">
        <v>637</v>
      </c>
      <c r="D43" s="3" t="s">
        <v>1925</v>
      </c>
      <c r="F43" s="3" t="s">
        <v>637</v>
      </c>
      <c r="G43" s="3" t="s">
        <v>637</v>
      </c>
      <c r="H43" s="3" t="s">
        <v>689</v>
      </c>
      <c r="I43" t="s">
        <v>689</v>
      </c>
      <c r="J43" t="s">
        <v>3669</v>
      </c>
      <c r="K43" t="s">
        <v>3724</v>
      </c>
      <c r="L43" t="s">
        <v>3727</v>
      </c>
      <c r="M43" t="s">
        <v>3687</v>
      </c>
      <c r="O43" s="3" t="str">
        <v>Argyrolobium uniflorum</v>
      </c>
      <c r="Q43" s="3" t="str" cm="1">
        <f t="array" ref="Q43:HY43">TRANSPOSE(_xlfn._xlws.SORT(_xlfn.UNIQUE(_xlfn._xlws.FILTER(trees[Tree.Latin.Name],ISNUMBER(SEARCH('Pasture-Fert'!D71,trees[Tree.Latin.Name])),"Not Found"))))</f>
        <v>Acacia albida</v>
      </c>
      <c r="R43" s="3" t="str">
        <v>Acacia albida Delile</v>
      </c>
      <c r="S43" s="3" t="str">
        <v>Acacia angustissima</v>
      </c>
      <c r="T43" s="3" t="str">
        <v>Acacia auriculiformis</v>
      </c>
      <c r="U43" s="3" t="str">
        <v>Acacia brevispica</v>
      </c>
      <c r="V43" s="3" t="str">
        <v>Acacia caerulescens</v>
      </c>
      <c r="W43" s="3" t="str">
        <v>Acacia crassicarpa</v>
      </c>
      <c r="X43" s="3" t="str">
        <v>Acacia cyanophylla</v>
      </c>
      <c r="Y43" s="3" t="str">
        <v>Acacia decurrens</v>
      </c>
      <c r="Z43" s="3" t="str">
        <v>Acacia ferruginea</v>
      </c>
      <c r="AA43" s="3" t="str">
        <v>Acacia holosericea</v>
      </c>
      <c r="AB43" s="3" t="str">
        <v>Acacia julifera</v>
      </c>
      <c r="AC43" s="3" t="str">
        <v>Acacia karroo</v>
      </c>
      <c r="AD43" s="3" t="str">
        <v>Acacia leptocarpa</v>
      </c>
      <c r="AE43" s="3" t="str">
        <v>Acacia mangium</v>
      </c>
      <c r="AF43" s="3" t="str">
        <v>Acacia mearnsii</v>
      </c>
      <c r="AG43" s="3" t="str">
        <v>Acacia nilotica</v>
      </c>
      <c r="AH43" s="3" t="str">
        <v>Acacia polyacantha</v>
      </c>
      <c r="AI43" s="3" t="str">
        <v>Acacia saligna</v>
      </c>
      <c r="AJ43" s="3" t="str">
        <v>Acacia senegal</v>
      </c>
      <c r="AK43" s="3" t="str">
        <v>Acacia sieberiana</v>
      </c>
      <c r="AL43" s="3" t="str">
        <v>Acacia tortilis</v>
      </c>
      <c r="AM43" s="3" t="str">
        <v>Acacia toxicaria</v>
      </c>
      <c r="AN43" s="3" t="str">
        <v>Acacia tumida</v>
      </c>
      <c r="AO43" s="3" t="str">
        <v>Acrocarpus fraxinifolius</v>
      </c>
      <c r="AP43" s="3" t="str">
        <v>Acrocomia aculeata</v>
      </c>
      <c r="AQ43" s="3" t="str">
        <v>Adansonia digitata</v>
      </c>
      <c r="AR43" s="3" t="str">
        <v>Aeschynomene histrix</v>
      </c>
      <c r="AS43" s="3" t="str">
        <v>Afzelia africana</v>
      </c>
      <c r="AT43" s="3" t="str">
        <v>Albizia chinensis</v>
      </c>
      <c r="AU43" s="3" t="str">
        <v>Albizia coriaria</v>
      </c>
      <c r="AV43" s="3" t="str">
        <v>Albizia falcataria</v>
      </c>
      <c r="AW43" s="3" t="str">
        <v>Albizia gummifera</v>
      </c>
      <c r="AX43" s="3" t="str">
        <v>Albizia harveyi</v>
      </c>
      <c r="AY43" s="3" t="str">
        <v>Albizia lebbeck</v>
      </c>
      <c r="AZ43" s="3" t="str">
        <v>Albizia versicolor</v>
      </c>
      <c r="BA43" s="3" t="str">
        <v>Albizia zygia</v>
      </c>
      <c r="BB43" s="3" t="str">
        <v>Alchornea cordifolia</v>
      </c>
      <c r="BC43" s="3" t="str">
        <v>Allanblackia floribunda</v>
      </c>
      <c r="BD43" s="3" t="str">
        <v>Alnus acuminata</v>
      </c>
      <c r="BE43" s="3" t="str">
        <v>Antiaris toxicaria</v>
      </c>
      <c r="BF43" s="3" t="str">
        <v>Argyrolobium uniflorum</v>
      </c>
      <c r="BG43" s="3" t="str">
        <v>Artocarpus altilis</v>
      </c>
      <c r="BH43" s="3" t="str">
        <v>Artocarpus heterophyllus</v>
      </c>
      <c r="BI43" s="3" t="str">
        <v>Atriplex nummularia</v>
      </c>
      <c r="BJ43" s="3" t="str">
        <v>Auxemma oncocalyx</v>
      </c>
      <c r="BK43" s="3" t="str">
        <v>Azadirachta indica</v>
      </c>
      <c r="BL43" s="3" t="str">
        <v>Balanites aegyptica</v>
      </c>
      <c r="BM43" s="3" t="str">
        <v>Bauhinia reticulata</v>
      </c>
      <c r="BN43" s="3" t="str">
        <v>Bauhinia rufescens</v>
      </c>
      <c r="BO43" s="3" t="str">
        <v>Berchemia discolor</v>
      </c>
      <c r="BP43" s="3" t="str">
        <v>Brachystegia spiciformis</v>
      </c>
      <c r="BQ43" s="3" t="str">
        <v>Caesalpinia bracteosa</v>
      </c>
      <c r="BR43" s="3" t="str">
        <v>Cajanus cajan</v>
      </c>
      <c r="BS43" s="3" t="str">
        <v>Calliandra calothyrsus</v>
      </c>
      <c r="BT43" s="3" t="str">
        <v>Calliandra houstoniana</v>
      </c>
      <c r="BU43" s="3" t="str">
        <v>Casuarina equisetifolia</v>
      </c>
      <c r="BV43" s="3" t="str">
        <v>Casuarina glauca</v>
      </c>
      <c r="BW43" s="3" t="str">
        <v>Catha edulis</v>
      </c>
      <c r="BX43" s="3" t="str">
        <v>Cedrela odorata</v>
      </c>
      <c r="BY43" s="3" t="str">
        <v>Cedrela serrata</v>
      </c>
      <c r="BZ43" s="3" t="str">
        <v>Centrosema pubescens</v>
      </c>
      <c r="CA43" s="3" t="str">
        <v>Chloroleucon eurycyclum</v>
      </c>
      <c r="CB43" s="3" t="str">
        <v>Chromolaena odorata</v>
      </c>
      <c r="CC43" s="3" t="str">
        <v>Cinnamomum cassia</v>
      </c>
      <c r="CD43" s="3" t="str">
        <v>Combretum apiculatum</v>
      </c>
      <c r="CE43" s="3" t="str">
        <v>Cordia africana</v>
      </c>
      <c r="CF43" s="3" t="str">
        <v>Cordia alliodora</v>
      </c>
      <c r="CG43" s="3" t="str">
        <v>Crotalaria agatiflora</v>
      </c>
      <c r="CH43" s="3" t="str">
        <v>Crotalaria grahamiana</v>
      </c>
      <c r="CI43" s="3" t="str">
        <v>Crotalaria juncea</v>
      </c>
      <c r="CJ43" s="3" t="str">
        <v>Crotalaria ochrolueca</v>
      </c>
      <c r="CK43" s="3" t="str">
        <v>Crotalaria sp.</v>
      </c>
      <c r="CL43" s="3" t="str">
        <v>Crotalaria trichotoma</v>
      </c>
      <c r="CM43" s="3" t="str">
        <v>Croton macrostachyus</v>
      </c>
      <c r="CN43" s="3" t="str">
        <v>Croton megalocarpus</v>
      </c>
      <c r="CO43" s="3" t="str">
        <v>Cupressus lusitanica</v>
      </c>
      <c r="CP43" s="3" t="str">
        <v>Cytisus proliferus</v>
      </c>
      <c r="CQ43" s="3" t="str">
        <v>Cytisus proliferus var. palmensis</v>
      </c>
      <c r="CR43" s="3" t="str">
        <v>Dactyladenia barteri</v>
      </c>
      <c r="CS43" s="3" t="str">
        <v>Dipteryx alata</v>
      </c>
      <c r="CT43" s="3" t="str">
        <v>Dodonaea Viscosa</v>
      </c>
      <c r="CU43" s="3" t="str">
        <v>Dombeya goetzenii</v>
      </c>
      <c r="CV43" s="3" t="str">
        <v>Dracaena steudneri</v>
      </c>
      <c r="CW43" s="3" t="str">
        <v>Ehretia abyssinica</v>
      </c>
      <c r="CX43" s="3" t="str">
        <v>Ehretia cymosa</v>
      </c>
      <c r="CY43" s="3" t="str">
        <v>Elaeis guineensis</v>
      </c>
      <c r="CZ43" s="3" t="str">
        <v>Entada abyssinica</v>
      </c>
      <c r="DA43" s="3" t="str">
        <v>Erythrina abyssinica</v>
      </c>
      <c r="DB43" s="3" t="str">
        <v>Erythrina poeppigiana</v>
      </c>
      <c r="DC43" s="3" t="str">
        <v>Eucalyptus alba</v>
      </c>
      <c r="DD43" s="3" t="str">
        <v>Eucalyptus camaldulensis</v>
      </c>
      <c r="DE43" s="3" t="str">
        <v>Eucalyptus deglupta</v>
      </c>
      <c r="DF43" s="3" t="str">
        <v>Eucalyptus globulus</v>
      </c>
      <c r="DG43" s="3" t="str">
        <v>Eucalyptus saligna</v>
      </c>
      <c r="DH43" s="3" t="str">
        <v>Eucalyptus urograndis</v>
      </c>
      <c r="DI43" s="3" t="str">
        <v>Euclea racemosa subsp. schimperi</v>
      </c>
      <c r="DJ43" s="3" t="str">
        <v>Ficus laurifolia</v>
      </c>
      <c r="DK43" s="3" t="str">
        <v>Ficus natalensis</v>
      </c>
      <c r="DL43" s="3" t="str">
        <v>Ficus polita</v>
      </c>
      <c r="DM43" s="3" t="str">
        <v>Ficus sur</v>
      </c>
      <c r="DN43" s="3" t="str">
        <v>Ficus thonningii</v>
      </c>
      <c r="DO43" s="3" t="str">
        <v>Ficus vallis-choudae</v>
      </c>
      <c r="DP43" s="3" t="str">
        <v>Ficus vasta</v>
      </c>
      <c r="DQ43" s="3" t="str">
        <v>Flemingia macrophylla</v>
      </c>
      <c r="DR43" s="3" t="str">
        <v>Flemingia sp.</v>
      </c>
      <c r="DS43" s="3" t="str">
        <v>Gliricidia maculata</v>
      </c>
      <c r="DT43" s="3" t="str">
        <v>Gliricidia sepium</v>
      </c>
      <c r="DU43" s="3" t="str">
        <v>Gliricidia sp.</v>
      </c>
      <c r="DV43" s="3" t="str">
        <v>Glycine wightii</v>
      </c>
      <c r="DW43" s="3" t="str">
        <v>Gmelina arborea</v>
      </c>
      <c r="DX43" s="3" t="str">
        <v>Grevillea robusta</v>
      </c>
      <c r="DY43" s="3" t="str">
        <v>Guiera senegalensis</v>
      </c>
      <c r="DZ43" s="3" t="str">
        <v>Harrisonia abyssinica</v>
      </c>
      <c r="EA43" s="3" t="str">
        <v>Hyptis suaveolens</v>
      </c>
      <c r="EB43" s="3" t="str">
        <v>Inga densiflora</v>
      </c>
      <c r="EC43" s="3" t="str">
        <v>Inga edulis</v>
      </c>
      <c r="ED43" s="3" t="str">
        <v>Inga laurina</v>
      </c>
      <c r="EE43" s="3" t="str">
        <v>Inga oerstediana</v>
      </c>
      <c r="EF43" s="3" t="str">
        <v>Inga sp.</v>
      </c>
      <c r="EG43" s="3" t="str">
        <v>Jatropha curcas</v>
      </c>
      <c r="EH43" s="3" t="str">
        <v>Juglans steyermarkii</v>
      </c>
      <c r="EI43" s="3" t="str">
        <v>Julbernardia globiflora</v>
      </c>
      <c r="EJ43" s="3" t="str">
        <v>Khaya senegalensis</v>
      </c>
      <c r="EK43" s="3" t="str">
        <v>Leucaena diversifolia</v>
      </c>
      <c r="EL43" s="3" t="str">
        <v>Leucaena leucocephala</v>
      </c>
      <c r="EM43" s="3" t="str">
        <v>Leucaena pallida</v>
      </c>
      <c r="EN43" s="3" t="str">
        <v>Leucaena trichandra</v>
      </c>
      <c r="EO43" s="3" t="str">
        <v>Lippia javanica</v>
      </c>
      <c r="EP43" s="3" t="str">
        <v>Maesopsis eminii</v>
      </c>
      <c r="EQ43" s="3" t="str">
        <v>Mangifera indica</v>
      </c>
      <c r="ER43" s="3" t="str">
        <v>Markhamia lutea</v>
      </c>
      <c r="ES43" s="3" t="str">
        <v>Melia azedarach</v>
      </c>
      <c r="ET43" s="3" t="str">
        <v>Melia volkensii</v>
      </c>
      <c r="EU43" s="3" t="str">
        <v>Milicia excelsa</v>
      </c>
      <c r="EV43" s="3" t="str">
        <v>Milletia ferruginea</v>
      </c>
      <c r="EW43" s="3" t="str">
        <v>Millettia ferruginea</v>
      </c>
      <c r="EX43" s="3" t="str">
        <v>Millettia thonningii</v>
      </c>
      <c r="EY43" s="3" t="str">
        <v>Mimosa caesalpiniifolia</v>
      </c>
      <c r="EZ43" s="3" t="str">
        <v>Mimosa tenuiflora</v>
      </c>
      <c r="FA43" s="3" t="str">
        <v>Moringa oleifera</v>
      </c>
      <c r="FB43" s="3" t="str">
        <v>Moringa stenopetala</v>
      </c>
      <c r="FC43" s="3" t="str">
        <v>Newbouldia laevis</v>
      </c>
      <c r="FD43" s="3" t="str">
        <v>Olea europaea</v>
      </c>
      <c r="FE43" s="3" t="str">
        <v>Olea welwitschii</v>
      </c>
      <c r="FF43" s="3" t="str">
        <v>Olea welwitshii</v>
      </c>
      <c r="FG43" s="3" t="str">
        <v>Opuntia ficus-indica</v>
      </c>
      <c r="FH43" s="3" t="str">
        <v>Palm</v>
      </c>
      <c r="FI43" s="3" t="str">
        <v>Parkia biglobosa</v>
      </c>
      <c r="FJ43" s="3" t="str">
        <v>Paulownia fortunei</v>
      </c>
      <c r="FK43" s="3" t="str">
        <v>Pavetta ternifolia</v>
      </c>
      <c r="FL43" s="3" t="str">
        <v>Peltophorum dubium</v>
      </c>
      <c r="FM43" s="3" t="str">
        <v>Persea americana</v>
      </c>
      <c r="FN43" s="3" t="str">
        <v>Phoenix reclinata</v>
      </c>
      <c r="FO43" s="3" t="str">
        <v>Pinus patula</v>
      </c>
      <c r="FP43" s="3" t="str">
        <v>Pithecellobium dulce</v>
      </c>
      <c r="FQ43" s="3" t="str">
        <v>Plukenetia conophora</v>
      </c>
      <c r="FR43" s="3" t="str">
        <v>Podocarpus falcatus</v>
      </c>
      <c r="FS43" s="3" t="str">
        <v>Polyscias fulva</v>
      </c>
      <c r="FT43" s="3" t="str">
        <v>Pouteria adolfi-friedericii</v>
      </c>
      <c r="FU43" s="3" t="str">
        <v>Prosopis africana</v>
      </c>
      <c r="FV43" s="3" t="str">
        <v>Prosopis juliflora</v>
      </c>
      <c r="FW43" s="3" t="str">
        <v>Prunus africana</v>
      </c>
      <c r="FX43" s="3" t="str">
        <v>Prunus persica</v>
      </c>
      <c r="FY43" s="3" t="str">
        <v>Pterocarpus erinaceus</v>
      </c>
      <c r="FZ43" s="3" t="str">
        <v>Pterocarpus lucens</v>
      </c>
      <c r="GA43" s="3" t="str">
        <v>Pterocarpus santalinoides</v>
      </c>
      <c r="GB43" s="3" t="str">
        <v>Pueraria phaseoloides</v>
      </c>
      <c r="GC43" s="3" t="str">
        <v>Quercus constaricensis</v>
      </c>
      <c r="GD43" s="3" t="str">
        <v>Quillaja saponaria</v>
      </c>
      <c r="GE43" s="3" t="str">
        <v>Ricinodendron heudelotii</v>
      </c>
      <c r="GF43" s="3" t="str">
        <v>Rosmarinus officinalis</v>
      </c>
      <c r="GG43" s="3" t="str">
        <v>Samanea saman</v>
      </c>
      <c r="GH43" s="3" t="str">
        <v>Schefflera abyssinica</v>
      </c>
      <c r="GI43" s="3" t="str">
        <v>Senna didymobotrya</v>
      </c>
      <c r="GJ43" s="3" t="str">
        <v>Senna occidentalis</v>
      </c>
      <c r="GK43" s="3" t="str">
        <v>Senna siamea</v>
      </c>
      <c r="GL43" s="3" t="str">
        <v>Senna sp.</v>
      </c>
      <c r="GM43" s="3" t="str">
        <v>Senna spectabilis</v>
      </c>
      <c r="GN43" s="3" t="str">
        <v>Sesbania aculeata</v>
      </c>
      <c r="GO43" s="3" t="str">
        <v>Sesbania bispinosa</v>
      </c>
      <c r="GP43" s="3" t="str">
        <v>Sesbania cannabina</v>
      </c>
      <c r="GQ43" s="3" t="str">
        <v>Sesbania cinerascens</v>
      </c>
      <c r="GR43" s="3" t="str">
        <v>Sesbania goetzei</v>
      </c>
      <c r="GS43" s="3" t="str">
        <v>Sesbania macrantha</v>
      </c>
      <c r="GT43" s="3" t="str">
        <v>Sesbania rostrata</v>
      </c>
      <c r="GU43" s="3" t="str">
        <v>Sesbania sesban</v>
      </c>
      <c r="GV43" s="3" t="str">
        <v>Sesbania sp.</v>
      </c>
      <c r="GW43" s="3" t="str">
        <v>Simarouba glauca</v>
      </c>
      <c r="GX43" s="3" t="str">
        <v>Solanum sp.</v>
      </c>
      <c r="GY43" s="3" t="str">
        <v>Spathodea campanulata</v>
      </c>
      <c r="GZ43" s="3" t="str">
        <v>Syzygium guineense</v>
      </c>
      <c r="HA43" s="3" t="str">
        <v>Tabebuia rosea</v>
      </c>
      <c r="HB43" s="3" t="str">
        <v>Tectona grandis</v>
      </c>
      <c r="HC43" s="3" t="str">
        <v>Tephrosia candida</v>
      </c>
      <c r="HD43" s="3" t="str">
        <v>Tephrosia diversifolia</v>
      </c>
      <c r="HE43" s="3" t="str">
        <v>Tephrosia sp.</v>
      </c>
      <c r="HF43" s="3" t="str">
        <v>Tephrosia vogelii</v>
      </c>
      <c r="HG43" s="3" t="str">
        <v>Terminalia amazonia</v>
      </c>
      <c r="HH43" s="3" t="str">
        <v>Terminalia brownii</v>
      </c>
      <c r="HI43" s="3" t="str">
        <v>Terminalia ivorensis</v>
      </c>
      <c r="HJ43" s="3" t="str">
        <v>Terminalia ivoresensis</v>
      </c>
      <c r="HK43" s="3" t="str">
        <v>Terminalia sericea</v>
      </c>
      <c r="HL43" s="3" t="str">
        <v>Terminalia superba</v>
      </c>
      <c r="HM43" s="3" t="str">
        <v>Theobroma cacao</v>
      </c>
      <c r="HN43" s="3" t="str">
        <v>Tithonia diversifolia</v>
      </c>
      <c r="HO43" s="3" t="str">
        <v>Toona ciliata</v>
      </c>
      <c r="HP43" s="3" t="str">
        <v>Uapaca kirkiana</v>
      </c>
      <c r="HQ43" s="3" t="str">
        <v>Unspecified Tree</v>
      </c>
      <c r="HR43" s="3" t="str">
        <v>Unspecified Tree (N-fixing)</v>
      </c>
      <c r="HS43" s="3" t="str">
        <v>Unspecified Tree (Non N-fixing)</v>
      </c>
      <c r="HT43" s="3" t="str">
        <v>Vachellia seyal</v>
      </c>
      <c r="HU43" s="3" t="str">
        <v>Vachellia xanthophloea</v>
      </c>
      <c r="HV43" s="3" t="str">
        <v>Vepris dainellii</v>
      </c>
      <c r="HW43" s="3" t="str">
        <v>Vitellaria paradoxa</v>
      </c>
      <c r="HX43" s="3" t="str">
        <v>Ziziphus mauritiana</v>
      </c>
      <c r="HY43" s="3" t="str">
        <v>Ziziphus spina-christi</v>
      </c>
    </row>
    <row r="44" spans="1:233" ht="14.5" x14ac:dyDescent="0.35">
      <c r="A44" t="s">
        <v>15340</v>
      </c>
      <c r="B44" s="3" t="s">
        <v>1924</v>
      </c>
      <c r="C44" s="3" t="s">
        <v>637</v>
      </c>
      <c r="D44" s="3" t="s">
        <v>1927</v>
      </c>
      <c r="F44" s="3" t="s">
        <v>637</v>
      </c>
      <c r="G44" s="3" t="s">
        <v>637</v>
      </c>
      <c r="H44" s="3" t="s">
        <v>689</v>
      </c>
      <c r="I44" t="s">
        <v>689</v>
      </c>
      <c r="J44" t="s">
        <v>3669</v>
      </c>
      <c r="K44" t="s">
        <v>3724</v>
      </c>
      <c r="L44" t="s">
        <v>3727</v>
      </c>
      <c r="M44" t="s">
        <v>3687</v>
      </c>
      <c r="O44" s="3" t="str">
        <v>Artocarpus altilis</v>
      </c>
    </row>
    <row r="45" spans="1:233" ht="14.5" x14ac:dyDescent="0.35">
      <c r="A45" t="s">
        <v>15341</v>
      </c>
      <c r="B45" s="3" t="s">
        <v>1672</v>
      </c>
      <c r="C45" s="3" t="s">
        <v>637</v>
      </c>
      <c r="D45" s="3" t="s">
        <v>1673</v>
      </c>
      <c r="F45" s="3" t="s">
        <v>1674</v>
      </c>
      <c r="G45" s="3" t="s">
        <v>637</v>
      </c>
      <c r="H45" s="3" t="s">
        <v>699</v>
      </c>
      <c r="I45" t="s">
        <v>699</v>
      </c>
      <c r="J45" t="s">
        <v>3655</v>
      </c>
      <c r="K45" t="s">
        <v>3723</v>
      </c>
      <c r="L45" t="s">
        <v>1081</v>
      </c>
      <c r="M45" t="s">
        <v>3677</v>
      </c>
      <c r="O45" s="3" t="str">
        <v>Artocarpus heterophyllus</v>
      </c>
      <c r="Q45" s="2" t="s">
        <v>1705</v>
      </c>
    </row>
    <row r="46" spans="1:233" ht="14.5" x14ac:dyDescent="0.35">
      <c r="A46" t="s">
        <v>15342</v>
      </c>
      <c r="B46" s="3" t="s">
        <v>1926</v>
      </c>
      <c r="C46" s="3" t="s">
        <v>637</v>
      </c>
      <c r="D46" s="3" t="s">
        <v>1929</v>
      </c>
      <c r="F46" s="3" t="s">
        <v>637</v>
      </c>
      <c r="G46" s="3" t="s">
        <v>637</v>
      </c>
      <c r="H46" s="3" t="s">
        <v>699</v>
      </c>
      <c r="I46" t="s">
        <v>699</v>
      </c>
      <c r="J46" t="s">
        <v>3655</v>
      </c>
      <c r="K46" t="s">
        <v>3723</v>
      </c>
      <c r="L46" t="s">
        <v>1081</v>
      </c>
      <c r="M46" t="s">
        <v>3677</v>
      </c>
      <c r="O46" s="3" t="str">
        <v>Atriplex nummularia</v>
      </c>
      <c r="Q46" s="3" t="str" cm="1">
        <f t="array" ref="Q46:HY46">TRANSPOSE(_xlfn._xlws.SORT(_xlfn.UNIQUE(_xlfn._xlws.FILTER(trees[Tree.Latin.Name],ISNUMBER(SEARCH('Pasture-Trees'!C16,trees[Tree.Latin.Name])),"Not Found"))))</f>
        <v>Acacia albida</v>
      </c>
      <c r="R46" s="3" t="str">
        <v>Acacia albida Delile</v>
      </c>
      <c r="S46" s="3" t="str">
        <v>Acacia angustissima</v>
      </c>
      <c r="T46" s="3" t="str">
        <v>Acacia auriculiformis</v>
      </c>
      <c r="U46" s="3" t="str">
        <v>Acacia brevispica</v>
      </c>
      <c r="V46" s="3" t="str">
        <v>Acacia caerulescens</v>
      </c>
      <c r="W46" s="3" t="str">
        <v>Acacia crassicarpa</v>
      </c>
      <c r="X46" s="3" t="str">
        <v>Acacia cyanophylla</v>
      </c>
      <c r="Y46" s="3" t="str">
        <v>Acacia decurrens</v>
      </c>
      <c r="Z46" s="3" t="str">
        <v>Acacia ferruginea</v>
      </c>
      <c r="AA46" s="3" t="str">
        <v>Acacia holosericea</v>
      </c>
      <c r="AB46" s="3" t="str">
        <v>Acacia julifera</v>
      </c>
      <c r="AC46" s="3" t="str">
        <v>Acacia karroo</v>
      </c>
      <c r="AD46" s="3" t="str">
        <v>Acacia leptocarpa</v>
      </c>
      <c r="AE46" s="3" t="str">
        <v>Acacia mangium</v>
      </c>
      <c r="AF46" s="3" t="str">
        <v>Acacia mearnsii</v>
      </c>
      <c r="AG46" s="3" t="str">
        <v>Acacia nilotica</v>
      </c>
      <c r="AH46" s="3" t="str">
        <v>Acacia polyacantha</v>
      </c>
      <c r="AI46" s="3" t="str">
        <v>Acacia saligna</v>
      </c>
      <c r="AJ46" s="3" t="str">
        <v>Acacia senegal</v>
      </c>
      <c r="AK46" s="3" t="str">
        <v>Acacia sieberiana</v>
      </c>
      <c r="AL46" s="3" t="str">
        <v>Acacia tortilis</v>
      </c>
      <c r="AM46" s="3" t="str">
        <v>Acacia toxicaria</v>
      </c>
      <c r="AN46" s="3" t="str">
        <v>Acacia tumida</v>
      </c>
      <c r="AO46" s="3" t="str">
        <v>Acrocarpus fraxinifolius</v>
      </c>
      <c r="AP46" s="3" t="str">
        <v>Acrocomia aculeata</v>
      </c>
      <c r="AQ46" s="3" t="str">
        <v>Adansonia digitata</v>
      </c>
      <c r="AR46" s="3" t="str">
        <v>Aeschynomene histrix</v>
      </c>
      <c r="AS46" s="3" t="str">
        <v>Afzelia africana</v>
      </c>
      <c r="AT46" s="3" t="str">
        <v>Albizia chinensis</v>
      </c>
      <c r="AU46" s="3" t="str">
        <v>Albizia coriaria</v>
      </c>
      <c r="AV46" s="3" t="str">
        <v>Albizia falcataria</v>
      </c>
      <c r="AW46" s="3" t="str">
        <v>Albizia gummifera</v>
      </c>
      <c r="AX46" s="3" t="str">
        <v>Albizia harveyi</v>
      </c>
      <c r="AY46" s="3" t="str">
        <v>Albizia lebbeck</v>
      </c>
      <c r="AZ46" s="3" t="str">
        <v>Albizia versicolor</v>
      </c>
      <c r="BA46" s="3" t="str">
        <v>Albizia zygia</v>
      </c>
      <c r="BB46" s="3" t="str">
        <v>Alchornea cordifolia</v>
      </c>
      <c r="BC46" s="3" t="str">
        <v>Allanblackia floribunda</v>
      </c>
      <c r="BD46" s="3" t="str">
        <v>Alnus acuminata</v>
      </c>
      <c r="BE46" s="3" t="str">
        <v>Antiaris toxicaria</v>
      </c>
      <c r="BF46" s="3" t="str">
        <v>Argyrolobium uniflorum</v>
      </c>
      <c r="BG46" s="3" t="str">
        <v>Artocarpus altilis</v>
      </c>
      <c r="BH46" s="3" t="str">
        <v>Artocarpus heterophyllus</v>
      </c>
      <c r="BI46" s="3" t="str">
        <v>Atriplex nummularia</v>
      </c>
      <c r="BJ46" s="3" t="str">
        <v>Auxemma oncocalyx</v>
      </c>
      <c r="BK46" s="3" t="str">
        <v>Azadirachta indica</v>
      </c>
      <c r="BL46" s="3" t="str">
        <v>Balanites aegyptica</v>
      </c>
      <c r="BM46" s="3" t="str">
        <v>Bauhinia reticulata</v>
      </c>
      <c r="BN46" s="3" t="str">
        <v>Bauhinia rufescens</v>
      </c>
      <c r="BO46" s="3" t="str">
        <v>Berchemia discolor</v>
      </c>
      <c r="BP46" s="3" t="str">
        <v>Brachystegia spiciformis</v>
      </c>
      <c r="BQ46" s="3" t="str">
        <v>Caesalpinia bracteosa</v>
      </c>
      <c r="BR46" s="3" t="str">
        <v>Cajanus cajan</v>
      </c>
      <c r="BS46" s="3" t="str">
        <v>Calliandra calothyrsus</v>
      </c>
      <c r="BT46" s="3" t="str">
        <v>Calliandra houstoniana</v>
      </c>
      <c r="BU46" s="3" t="str">
        <v>Casuarina equisetifolia</v>
      </c>
      <c r="BV46" s="3" t="str">
        <v>Casuarina glauca</v>
      </c>
      <c r="BW46" s="3" t="str">
        <v>Catha edulis</v>
      </c>
      <c r="BX46" s="3" t="str">
        <v>Cedrela odorata</v>
      </c>
      <c r="BY46" s="3" t="str">
        <v>Cedrela serrata</v>
      </c>
      <c r="BZ46" s="3" t="str">
        <v>Centrosema pubescens</v>
      </c>
      <c r="CA46" s="3" t="str">
        <v>Chloroleucon eurycyclum</v>
      </c>
      <c r="CB46" s="3" t="str">
        <v>Chromolaena odorata</v>
      </c>
      <c r="CC46" s="3" t="str">
        <v>Cinnamomum cassia</v>
      </c>
      <c r="CD46" s="3" t="str">
        <v>Combretum apiculatum</v>
      </c>
      <c r="CE46" s="3" t="str">
        <v>Cordia africana</v>
      </c>
      <c r="CF46" s="3" t="str">
        <v>Cordia alliodora</v>
      </c>
      <c r="CG46" s="3" t="str">
        <v>Crotalaria agatiflora</v>
      </c>
      <c r="CH46" s="3" t="str">
        <v>Crotalaria grahamiana</v>
      </c>
      <c r="CI46" s="3" t="str">
        <v>Crotalaria juncea</v>
      </c>
      <c r="CJ46" s="3" t="str">
        <v>Crotalaria ochrolueca</v>
      </c>
      <c r="CK46" s="3" t="str">
        <v>Crotalaria sp.</v>
      </c>
      <c r="CL46" s="3" t="str">
        <v>Crotalaria trichotoma</v>
      </c>
      <c r="CM46" s="3" t="str">
        <v>Croton macrostachyus</v>
      </c>
      <c r="CN46" s="3" t="str">
        <v>Croton megalocarpus</v>
      </c>
      <c r="CO46" s="3" t="str">
        <v>Cupressus lusitanica</v>
      </c>
      <c r="CP46" s="3" t="str">
        <v>Cytisus proliferus</v>
      </c>
      <c r="CQ46" s="3" t="str">
        <v>Cytisus proliferus var. palmensis</v>
      </c>
      <c r="CR46" s="3" t="str">
        <v>Dactyladenia barteri</v>
      </c>
      <c r="CS46" s="3" t="str">
        <v>Dipteryx alata</v>
      </c>
      <c r="CT46" s="3" t="str">
        <v>Dodonaea Viscosa</v>
      </c>
      <c r="CU46" s="3" t="str">
        <v>Dombeya goetzenii</v>
      </c>
      <c r="CV46" s="3" t="str">
        <v>Dracaena steudneri</v>
      </c>
      <c r="CW46" s="3" t="str">
        <v>Ehretia abyssinica</v>
      </c>
      <c r="CX46" s="3" t="str">
        <v>Ehretia cymosa</v>
      </c>
      <c r="CY46" s="3" t="str">
        <v>Elaeis guineensis</v>
      </c>
      <c r="CZ46" s="3" t="str">
        <v>Entada abyssinica</v>
      </c>
      <c r="DA46" s="3" t="str">
        <v>Erythrina abyssinica</v>
      </c>
      <c r="DB46" s="3" t="str">
        <v>Erythrina poeppigiana</v>
      </c>
      <c r="DC46" s="3" t="str">
        <v>Eucalyptus alba</v>
      </c>
      <c r="DD46" s="3" t="str">
        <v>Eucalyptus camaldulensis</v>
      </c>
      <c r="DE46" s="3" t="str">
        <v>Eucalyptus deglupta</v>
      </c>
      <c r="DF46" s="3" t="str">
        <v>Eucalyptus globulus</v>
      </c>
      <c r="DG46" s="3" t="str">
        <v>Eucalyptus saligna</v>
      </c>
      <c r="DH46" s="3" t="str">
        <v>Eucalyptus urograndis</v>
      </c>
      <c r="DI46" s="3" t="str">
        <v>Euclea racemosa subsp. schimperi</v>
      </c>
      <c r="DJ46" s="3" t="str">
        <v>Ficus laurifolia</v>
      </c>
      <c r="DK46" s="3" t="str">
        <v>Ficus natalensis</v>
      </c>
      <c r="DL46" s="3" t="str">
        <v>Ficus polita</v>
      </c>
      <c r="DM46" s="3" t="str">
        <v>Ficus sur</v>
      </c>
      <c r="DN46" s="3" t="str">
        <v>Ficus thonningii</v>
      </c>
      <c r="DO46" s="3" t="str">
        <v>Ficus vallis-choudae</v>
      </c>
      <c r="DP46" s="3" t="str">
        <v>Ficus vasta</v>
      </c>
      <c r="DQ46" s="3" t="str">
        <v>Flemingia macrophylla</v>
      </c>
      <c r="DR46" s="3" t="str">
        <v>Flemingia sp.</v>
      </c>
      <c r="DS46" s="3" t="str">
        <v>Gliricidia maculata</v>
      </c>
      <c r="DT46" s="3" t="str">
        <v>Gliricidia sepium</v>
      </c>
      <c r="DU46" s="3" t="str">
        <v>Gliricidia sp.</v>
      </c>
      <c r="DV46" s="3" t="str">
        <v>Glycine wightii</v>
      </c>
      <c r="DW46" s="3" t="str">
        <v>Gmelina arborea</v>
      </c>
      <c r="DX46" s="3" t="str">
        <v>Grevillea robusta</v>
      </c>
      <c r="DY46" s="3" t="str">
        <v>Guiera senegalensis</v>
      </c>
      <c r="DZ46" s="3" t="str">
        <v>Harrisonia abyssinica</v>
      </c>
      <c r="EA46" s="3" t="str">
        <v>Hyptis suaveolens</v>
      </c>
      <c r="EB46" s="3" t="str">
        <v>Inga densiflora</v>
      </c>
      <c r="EC46" s="3" t="str">
        <v>Inga edulis</v>
      </c>
      <c r="ED46" s="3" t="str">
        <v>Inga laurina</v>
      </c>
      <c r="EE46" s="3" t="str">
        <v>Inga oerstediana</v>
      </c>
      <c r="EF46" s="3" t="str">
        <v>Inga sp.</v>
      </c>
      <c r="EG46" s="3" t="str">
        <v>Jatropha curcas</v>
      </c>
      <c r="EH46" s="3" t="str">
        <v>Juglans steyermarkii</v>
      </c>
      <c r="EI46" s="3" t="str">
        <v>Julbernardia globiflora</v>
      </c>
      <c r="EJ46" s="3" t="str">
        <v>Khaya senegalensis</v>
      </c>
      <c r="EK46" s="3" t="str">
        <v>Leucaena diversifolia</v>
      </c>
      <c r="EL46" s="3" t="str">
        <v>Leucaena leucocephala</v>
      </c>
      <c r="EM46" s="3" t="str">
        <v>Leucaena pallida</v>
      </c>
      <c r="EN46" s="3" t="str">
        <v>Leucaena trichandra</v>
      </c>
      <c r="EO46" s="3" t="str">
        <v>Lippia javanica</v>
      </c>
      <c r="EP46" s="3" t="str">
        <v>Maesopsis eminii</v>
      </c>
      <c r="EQ46" s="3" t="str">
        <v>Mangifera indica</v>
      </c>
      <c r="ER46" s="3" t="str">
        <v>Markhamia lutea</v>
      </c>
      <c r="ES46" s="3" t="str">
        <v>Melia azedarach</v>
      </c>
      <c r="ET46" s="3" t="str">
        <v>Melia volkensii</v>
      </c>
      <c r="EU46" s="3" t="str">
        <v>Milicia excelsa</v>
      </c>
      <c r="EV46" s="3" t="str">
        <v>Milletia ferruginea</v>
      </c>
      <c r="EW46" s="3" t="str">
        <v>Millettia ferruginea</v>
      </c>
      <c r="EX46" s="3" t="str">
        <v>Millettia thonningii</v>
      </c>
      <c r="EY46" s="3" t="str">
        <v>Mimosa caesalpiniifolia</v>
      </c>
      <c r="EZ46" s="3" t="str">
        <v>Mimosa tenuiflora</v>
      </c>
      <c r="FA46" s="3" t="str">
        <v>Moringa oleifera</v>
      </c>
      <c r="FB46" s="3" t="str">
        <v>Moringa stenopetala</v>
      </c>
      <c r="FC46" s="3" t="str">
        <v>Newbouldia laevis</v>
      </c>
      <c r="FD46" s="3" t="str">
        <v>Olea europaea</v>
      </c>
      <c r="FE46" s="3" t="str">
        <v>Olea welwitschii</v>
      </c>
      <c r="FF46" s="3" t="str">
        <v>Olea welwitshii</v>
      </c>
      <c r="FG46" s="3" t="str">
        <v>Opuntia ficus-indica</v>
      </c>
      <c r="FH46" s="3" t="str">
        <v>Palm</v>
      </c>
      <c r="FI46" s="3" t="str">
        <v>Parkia biglobosa</v>
      </c>
      <c r="FJ46" s="3" t="str">
        <v>Paulownia fortunei</v>
      </c>
      <c r="FK46" s="3" t="str">
        <v>Pavetta ternifolia</v>
      </c>
      <c r="FL46" s="3" t="str">
        <v>Peltophorum dubium</v>
      </c>
      <c r="FM46" s="3" t="str">
        <v>Persea americana</v>
      </c>
      <c r="FN46" s="3" t="str">
        <v>Phoenix reclinata</v>
      </c>
      <c r="FO46" s="3" t="str">
        <v>Pinus patula</v>
      </c>
      <c r="FP46" s="3" t="str">
        <v>Pithecellobium dulce</v>
      </c>
      <c r="FQ46" s="3" t="str">
        <v>Plukenetia conophora</v>
      </c>
      <c r="FR46" s="3" t="str">
        <v>Podocarpus falcatus</v>
      </c>
      <c r="FS46" s="3" t="str">
        <v>Polyscias fulva</v>
      </c>
      <c r="FT46" s="3" t="str">
        <v>Pouteria adolfi-friedericii</v>
      </c>
      <c r="FU46" s="3" t="str">
        <v>Prosopis africana</v>
      </c>
      <c r="FV46" s="3" t="str">
        <v>Prosopis juliflora</v>
      </c>
      <c r="FW46" s="3" t="str">
        <v>Prunus africana</v>
      </c>
      <c r="FX46" s="3" t="str">
        <v>Prunus persica</v>
      </c>
      <c r="FY46" s="3" t="str">
        <v>Pterocarpus erinaceus</v>
      </c>
      <c r="FZ46" s="3" t="str">
        <v>Pterocarpus lucens</v>
      </c>
      <c r="GA46" s="3" t="str">
        <v>Pterocarpus santalinoides</v>
      </c>
      <c r="GB46" s="3" t="str">
        <v>Pueraria phaseoloides</v>
      </c>
      <c r="GC46" s="3" t="str">
        <v>Quercus constaricensis</v>
      </c>
      <c r="GD46" s="3" t="str">
        <v>Quillaja saponaria</v>
      </c>
      <c r="GE46" s="3" t="str">
        <v>Ricinodendron heudelotii</v>
      </c>
      <c r="GF46" s="3" t="str">
        <v>Rosmarinus officinalis</v>
      </c>
      <c r="GG46" s="3" t="str">
        <v>Samanea saman</v>
      </c>
      <c r="GH46" s="3" t="str">
        <v>Schefflera abyssinica</v>
      </c>
      <c r="GI46" s="3" t="str">
        <v>Senna didymobotrya</v>
      </c>
      <c r="GJ46" s="3" t="str">
        <v>Senna occidentalis</v>
      </c>
      <c r="GK46" s="3" t="str">
        <v>Senna siamea</v>
      </c>
      <c r="GL46" s="3" t="str">
        <v>Senna sp.</v>
      </c>
      <c r="GM46" s="3" t="str">
        <v>Senna spectabilis</v>
      </c>
      <c r="GN46" s="3" t="str">
        <v>Sesbania aculeata</v>
      </c>
      <c r="GO46" s="3" t="str">
        <v>Sesbania bispinosa</v>
      </c>
      <c r="GP46" s="3" t="str">
        <v>Sesbania cannabina</v>
      </c>
      <c r="GQ46" s="3" t="str">
        <v>Sesbania cinerascens</v>
      </c>
      <c r="GR46" s="3" t="str">
        <v>Sesbania goetzei</v>
      </c>
      <c r="GS46" s="3" t="str">
        <v>Sesbania macrantha</v>
      </c>
      <c r="GT46" s="3" t="str">
        <v>Sesbania rostrata</v>
      </c>
      <c r="GU46" s="3" t="str">
        <v>Sesbania sesban</v>
      </c>
      <c r="GV46" s="3" t="str">
        <v>Sesbania sp.</v>
      </c>
      <c r="GW46" s="3" t="str">
        <v>Simarouba glauca</v>
      </c>
      <c r="GX46" s="3" t="str">
        <v>Solanum sp.</v>
      </c>
      <c r="GY46" s="3" t="str">
        <v>Spathodea campanulata</v>
      </c>
      <c r="GZ46" s="3" t="str">
        <v>Syzygium guineense</v>
      </c>
      <c r="HA46" s="3" t="str">
        <v>Tabebuia rosea</v>
      </c>
      <c r="HB46" s="3" t="str">
        <v>Tectona grandis</v>
      </c>
      <c r="HC46" s="3" t="str">
        <v>Tephrosia candida</v>
      </c>
      <c r="HD46" s="3" t="str">
        <v>Tephrosia diversifolia</v>
      </c>
      <c r="HE46" s="3" t="str">
        <v>Tephrosia sp.</v>
      </c>
      <c r="HF46" s="3" t="str">
        <v>Tephrosia vogelii</v>
      </c>
      <c r="HG46" s="3" t="str">
        <v>Terminalia amazonia</v>
      </c>
      <c r="HH46" s="3" t="str">
        <v>Terminalia brownii</v>
      </c>
      <c r="HI46" s="3" t="str">
        <v>Terminalia ivorensis</v>
      </c>
      <c r="HJ46" s="3" t="str">
        <v>Terminalia ivoresensis</v>
      </c>
      <c r="HK46" s="3" t="str">
        <v>Terminalia sericea</v>
      </c>
      <c r="HL46" s="3" t="str">
        <v>Terminalia superba</v>
      </c>
      <c r="HM46" s="3" t="str">
        <v>Theobroma cacao</v>
      </c>
      <c r="HN46" s="3" t="str">
        <v>Tithonia diversifolia</v>
      </c>
      <c r="HO46" s="3" t="str">
        <v>Toona ciliata</v>
      </c>
      <c r="HP46" s="3" t="str">
        <v>Uapaca kirkiana</v>
      </c>
      <c r="HQ46" s="3" t="str">
        <v>Unspecified Tree</v>
      </c>
      <c r="HR46" s="3" t="str">
        <v>Unspecified Tree (N-fixing)</v>
      </c>
      <c r="HS46" s="3" t="str">
        <v>Unspecified Tree (Non N-fixing)</v>
      </c>
      <c r="HT46" s="3" t="str">
        <v>Vachellia seyal</v>
      </c>
      <c r="HU46" s="3" t="str">
        <v>Vachellia xanthophloea</v>
      </c>
      <c r="HV46" s="3" t="str">
        <v>Vepris dainellii</v>
      </c>
      <c r="HW46" s="3" t="str">
        <v>Vitellaria paradoxa</v>
      </c>
      <c r="HX46" s="3" t="str">
        <v>Ziziphus mauritiana</v>
      </c>
      <c r="HY46" s="3" t="str">
        <v>Ziziphus spina-christi</v>
      </c>
    </row>
    <row r="47" spans="1:233" ht="14.5" x14ac:dyDescent="0.35">
      <c r="A47" t="s">
        <v>15343</v>
      </c>
      <c r="B47" s="3" t="s">
        <v>1928</v>
      </c>
      <c r="C47" s="3" t="s">
        <v>637</v>
      </c>
      <c r="D47" s="3" t="s">
        <v>1930</v>
      </c>
      <c r="F47" s="3" t="s">
        <v>637</v>
      </c>
      <c r="G47" s="3" t="s">
        <v>637</v>
      </c>
      <c r="H47" s="3" t="s">
        <v>699</v>
      </c>
      <c r="I47" t="s">
        <v>699</v>
      </c>
      <c r="J47" t="s">
        <v>3655</v>
      </c>
      <c r="K47" t="s">
        <v>3723</v>
      </c>
      <c r="L47" t="s">
        <v>1081</v>
      </c>
      <c r="M47" t="s">
        <v>3677</v>
      </c>
      <c r="O47" s="3" t="str">
        <v>Auxemma oncocalyx</v>
      </c>
      <c r="Q47" s="3" t="str" cm="1">
        <f t="array" ref="Q47:HY47">TRANSPOSE(_xlfn._xlws.SORT(_xlfn.UNIQUE(_xlfn._xlws.FILTER(trees[Tree.Latin.Name],ISNUMBER(SEARCH('Pasture-Trees'!C17,trees[Tree.Latin.Name])),"Not Found"))))</f>
        <v>Acacia albida</v>
      </c>
      <c r="R47" s="3" t="str">
        <v>Acacia albida Delile</v>
      </c>
      <c r="S47" s="3" t="str">
        <v>Acacia angustissima</v>
      </c>
      <c r="T47" s="3" t="str">
        <v>Acacia auriculiformis</v>
      </c>
      <c r="U47" s="3" t="str">
        <v>Acacia brevispica</v>
      </c>
      <c r="V47" s="3" t="str">
        <v>Acacia caerulescens</v>
      </c>
      <c r="W47" s="3" t="str">
        <v>Acacia crassicarpa</v>
      </c>
      <c r="X47" s="3" t="str">
        <v>Acacia cyanophylla</v>
      </c>
      <c r="Y47" s="3" t="str">
        <v>Acacia decurrens</v>
      </c>
      <c r="Z47" s="3" t="str">
        <v>Acacia ferruginea</v>
      </c>
      <c r="AA47" s="3" t="str">
        <v>Acacia holosericea</v>
      </c>
      <c r="AB47" s="3" t="str">
        <v>Acacia julifera</v>
      </c>
      <c r="AC47" s="3" t="str">
        <v>Acacia karroo</v>
      </c>
      <c r="AD47" s="3" t="str">
        <v>Acacia leptocarpa</v>
      </c>
      <c r="AE47" s="3" t="str">
        <v>Acacia mangium</v>
      </c>
      <c r="AF47" s="3" t="str">
        <v>Acacia mearnsii</v>
      </c>
      <c r="AG47" s="3" t="str">
        <v>Acacia nilotica</v>
      </c>
      <c r="AH47" s="3" t="str">
        <v>Acacia polyacantha</v>
      </c>
      <c r="AI47" s="3" t="str">
        <v>Acacia saligna</v>
      </c>
      <c r="AJ47" s="3" t="str">
        <v>Acacia senegal</v>
      </c>
      <c r="AK47" s="3" t="str">
        <v>Acacia sieberiana</v>
      </c>
      <c r="AL47" s="3" t="str">
        <v>Acacia tortilis</v>
      </c>
      <c r="AM47" s="3" t="str">
        <v>Acacia toxicaria</v>
      </c>
      <c r="AN47" s="3" t="str">
        <v>Acacia tumida</v>
      </c>
      <c r="AO47" s="3" t="str">
        <v>Acrocarpus fraxinifolius</v>
      </c>
      <c r="AP47" s="3" t="str">
        <v>Acrocomia aculeata</v>
      </c>
      <c r="AQ47" s="3" t="str">
        <v>Adansonia digitata</v>
      </c>
      <c r="AR47" s="3" t="str">
        <v>Aeschynomene histrix</v>
      </c>
      <c r="AS47" s="3" t="str">
        <v>Afzelia africana</v>
      </c>
      <c r="AT47" s="3" t="str">
        <v>Albizia chinensis</v>
      </c>
      <c r="AU47" s="3" t="str">
        <v>Albizia coriaria</v>
      </c>
      <c r="AV47" s="3" t="str">
        <v>Albizia falcataria</v>
      </c>
      <c r="AW47" s="3" t="str">
        <v>Albizia gummifera</v>
      </c>
      <c r="AX47" s="3" t="str">
        <v>Albizia harveyi</v>
      </c>
      <c r="AY47" s="3" t="str">
        <v>Albizia lebbeck</v>
      </c>
      <c r="AZ47" s="3" t="str">
        <v>Albizia versicolor</v>
      </c>
      <c r="BA47" s="3" t="str">
        <v>Albizia zygia</v>
      </c>
      <c r="BB47" s="3" t="str">
        <v>Alchornea cordifolia</v>
      </c>
      <c r="BC47" s="3" t="str">
        <v>Allanblackia floribunda</v>
      </c>
      <c r="BD47" s="3" t="str">
        <v>Alnus acuminata</v>
      </c>
      <c r="BE47" s="3" t="str">
        <v>Antiaris toxicaria</v>
      </c>
      <c r="BF47" s="3" t="str">
        <v>Argyrolobium uniflorum</v>
      </c>
      <c r="BG47" s="3" t="str">
        <v>Artocarpus altilis</v>
      </c>
      <c r="BH47" s="3" t="str">
        <v>Artocarpus heterophyllus</v>
      </c>
      <c r="BI47" s="3" t="str">
        <v>Atriplex nummularia</v>
      </c>
      <c r="BJ47" s="3" t="str">
        <v>Auxemma oncocalyx</v>
      </c>
      <c r="BK47" s="3" t="str">
        <v>Azadirachta indica</v>
      </c>
      <c r="BL47" s="3" t="str">
        <v>Balanites aegyptica</v>
      </c>
      <c r="BM47" s="3" t="str">
        <v>Bauhinia reticulata</v>
      </c>
      <c r="BN47" s="3" t="str">
        <v>Bauhinia rufescens</v>
      </c>
      <c r="BO47" s="3" t="str">
        <v>Berchemia discolor</v>
      </c>
      <c r="BP47" s="3" t="str">
        <v>Brachystegia spiciformis</v>
      </c>
      <c r="BQ47" s="3" t="str">
        <v>Caesalpinia bracteosa</v>
      </c>
      <c r="BR47" s="3" t="str">
        <v>Cajanus cajan</v>
      </c>
      <c r="BS47" s="3" t="str">
        <v>Calliandra calothyrsus</v>
      </c>
      <c r="BT47" s="3" t="str">
        <v>Calliandra houstoniana</v>
      </c>
      <c r="BU47" s="3" t="str">
        <v>Casuarina equisetifolia</v>
      </c>
      <c r="BV47" s="3" t="str">
        <v>Casuarina glauca</v>
      </c>
      <c r="BW47" s="3" t="str">
        <v>Catha edulis</v>
      </c>
      <c r="BX47" s="3" t="str">
        <v>Cedrela odorata</v>
      </c>
      <c r="BY47" s="3" t="str">
        <v>Cedrela serrata</v>
      </c>
      <c r="BZ47" s="3" t="str">
        <v>Centrosema pubescens</v>
      </c>
      <c r="CA47" s="3" t="str">
        <v>Chloroleucon eurycyclum</v>
      </c>
      <c r="CB47" s="3" t="str">
        <v>Chromolaena odorata</v>
      </c>
      <c r="CC47" s="3" t="str">
        <v>Cinnamomum cassia</v>
      </c>
      <c r="CD47" s="3" t="str">
        <v>Combretum apiculatum</v>
      </c>
      <c r="CE47" s="3" t="str">
        <v>Cordia africana</v>
      </c>
      <c r="CF47" s="3" t="str">
        <v>Cordia alliodora</v>
      </c>
      <c r="CG47" s="3" t="str">
        <v>Crotalaria agatiflora</v>
      </c>
      <c r="CH47" s="3" t="str">
        <v>Crotalaria grahamiana</v>
      </c>
      <c r="CI47" s="3" t="str">
        <v>Crotalaria juncea</v>
      </c>
      <c r="CJ47" s="3" t="str">
        <v>Crotalaria ochrolueca</v>
      </c>
      <c r="CK47" s="3" t="str">
        <v>Crotalaria sp.</v>
      </c>
      <c r="CL47" s="3" t="str">
        <v>Crotalaria trichotoma</v>
      </c>
      <c r="CM47" s="3" t="str">
        <v>Croton macrostachyus</v>
      </c>
      <c r="CN47" s="3" t="str">
        <v>Croton megalocarpus</v>
      </c>
      <c r="CO47" s="3" t="str">
        <v>Cupressus lusitanica</v>
      </c>
      <c r="CP47" s="3" t="str">
        <v>Cytisus proliferus</v>
      </c>
      <c r="CQ47" s="3" t="str">
        <v>Cytisus proliferus var. palmensis</v>
      </c>
      <c r="CR47" s="3" t="str">
        <v>Dactyladenia barteri</v>
      </c>
      <c r="CS47" s="3" t="str">
        <v>Dipteryx alata</v>
      </c>
      <c r="CT47" s="3" t="str">
        <v>Dodonaea Viscosa</v>
      </c>
      <c r="CU47" s="3" t="str">
        <v>Dombeya goetzenii</v>
      </c>
      <c r="CV47" s="3" t="str">
        <v>Dracaena steudneri</v>
      </c>
      <c r="CW47" s="3" t="str">
        <v>Ehretia abyssinica</v>
      </c>
      <c r="CX47" s="3" t="str">
        <v>Ehretia cymosa</v>
      </c>
      <c r="CY47" s="3" t="str">
        <v>Elaeis guineensis</v>
      </c>
      <c r="CZ47" s="3" t="str">
        <v>Entada abyssinica</v>
      </c>
      <c r="DA47" s="3" t="str">
        <v>Erythrina abyssinica</v>
      </c>
      <c r="DB47" s="3" t="str">
        <v>Erythrina poeppigiana</v>
      </c>
      <c r="DC47" s="3" t="str">
        <v>Eucalyptus alba</v>
      </c>
      <c r="DD47" s="3" t="str">
        <v>Eucalyptus camaldulensis</v>
      </c>
      <c r="DE47" s="3" t="str">
        <v>Eucalyptus deglupta</v>
      </c>
      <c r="DF47" s="3" t="str">
        <v>Eucalyptus globulus</v>
      </c>
      <c r="DG47" s="3" t="str">
        <v>Eucalyptus saligna</v>
      </c>
      <c r="DH47" s="3" t="str">
        <v>Eucalyptus urograndis</v>
      </c>
      <c r="DI47" s="3" t="str">
        <v>Euclea racemosa subsp. schimperi</v>
      </c>
      <c r="DJ47" s="3" t="str">
        <v>Ficus laurifolia</v>
      </c>
      <c r="DK47" s="3" t="str">
        <v>Ficus natalensis</v>
      </c>
      <c r="DL47" s="3" t="str">
        <v>Ficus polita</v>
      </c>
      <c r="DM47" s="3" t="str">
        <v>Ficus sur</v>
      </c>
      <c r="DN47" s="3" t="str">
        <v>Ficus thonningii</v>
      </c>
      <c r="DO47" s="3" t="str">
        <v>Ficus vallis-choudae</v>
      </c>
      <c r="DP47" s="3" t="str">
        <v>Ficus vasta</v>
      </c>
      <c r="DQ47" s="3" t="str">
        <v>Flemingia macrophylla</v>
      </c>
      <c r="DR47" s="3" t="str">
        <v>Flemingia sp.</v>
      </c>
      <c r="DS47" s="3" t="str">
        <v>Gliricidia maculata</v>
      </c>
      <c r="DT47" s="3" t="str">
        <v>Gliricidia sepium</v>
      </c>
      <c r="DU47" s="3" t="str">
        <v>Gliricidia sp.</v>
      </c>
      <c r="DV47" s="3" t="str">
        <v>Glycine wightii</v>
      </c>
      <c r="DW47" s="3" t="str">
        <v>Gmelina arborea</v>
      </c>
      <c r="DX47" s="3" t="str">
        <v>Grevillea robusta</v>
      </c>
      <c r="DY47" s="3" t="str">
        <v>Guiera senegalensis</v>
      </c>
      <c r="DZ47" s="3" t="str">
        <v>Harrisonia abyssinica</v>
      </c>
      <c r="EA47" s="3" t="str">
        <v>Hyptis suaveolens</v>
      </c>
      <c r="EB47" s="3" t="str">
        <v>Inga densiflora</v>
      </c>
      <c r="EC47" s="3" t="str">
        <v>Inga edulis</v>
      </c>
      <c r="ED47" s="3" t="str">
        <v>Inga laurina</v>
      </c>
      <c r="EE47" s="3" t="str">
        <v>Inga oerstediana</v>
      </c>
      <c r="EF47" s="3" t="str">
        <v>Inga sp.</v>
      </c>
      <c r="EG47" s="3" t="str">
        <v>Jatropha curcas</v>
      </c>
      <c r="EH47" s="3" t="str">
        <v>Juglans steyermarkii</v>
      </c>
      <c r="EI47" s="3" t="str">
        <v>Julbernardia globiflora</v>
      </c>
      <c r="EJ47" s="3" t="str">
        <v>Khaya senegalensis</v>
      </c>
      <c r="EK47" s="3" t="str">
        <v>Leucaena diversifolia</v>
      </c>
      <c r="EL47" s="3" t="str">
        <v>Leucaena leucocephala</v>
      </c>
      <c r="EM47" s="3" t="str">
        <v>Leucaena pallida</v>
      </c>
      <c r="EN47" s="3" t="str">
        <v>Leucaena trichandra</v>
      </c>
      <c r="EO47" s="3" t="str">
        <v>Lippia javanica</v>
      </c>
      <c r="EP47" s="3" t="str">
        <v>Maesopsis eminii</v>
      </c>
      <c r="EQ47" s="3" t="str">
        <v>Mangifera indica</v>
      </c>
      <c r="ER47" s="3" t="str">
        <v>Markhamia lutea</v>
      </c>
      <c r="ES47" s="3" t="str">
        <v>Melia azedarach</v>
      </c>
      <c r="ET47" s="3" t="str">
        <v>Melia volkensii</v>
      </c>
      <c r="EU47" s="3" t="str">
        <v>Milicia excelsa</v>
      </c>
      <c r="EV47" s="3" t="str">
        <v>Milletia ferruginea</v>
      </c>
      <c r="EW47" s="3" t="str">
        <v>Millettia ferruginea</v>
      </c>
      <c r="EX47" s="3" t="str">
        <v>Millettia thonningii</v>
      </c>
      <c r="EY47" s="3" t="str">
        <v>Mimosa caesalpiniifolia</v>
      </c>
      <c r="EZ47" s="3" t="str">
        <v>Mimosa tenuiflora</v>
      </c>
      <c r="FA47" s="3" t="str">
        <v>Moringa oleifera</v>
      </c>
      <c r="FB47" s="3" t="str">
        <v>Moringa stenopetala</v>
      </c>
      <c r="FC47" s="3" t="str">
        <v>Newbouldia laevis</v>
      </c>
      <c r="FD47" s="3" t="str">
        <v>Olea europaea</v>
      </c>
      <c r="FE47" s="3" t="str">
        <v>Olea welwitschii</v>
      </c>
      <c r="FF47" s="3" t="str">
        <v>Olea welwitshii</v>
      </c>
      <c r="FG47" s="3" t="str">
        <v>Opuntia ficus-indica</v>
      </c>
      <c r="FH47" s="3" t="str">
        <v>Palm</v>
      </c>
      <c r="FI47" s="3" t="str">
        <v>Parkia biglobosa</v>
      </c>
      <c r="FJ47" s="3" t="str">
        <v>Paulownia fortunei</v>
      </c>
      <c r="FK47" s="3" t="str">
        <v>Pavetta ternifolia</v>
      </c>
      <c r="FL47" s="3" t="str">
        <v>Peltophorum dubium</v>
      </c>
      <c r="FM47" s="3" t="str">
        <v>Persea americana</v>
      </c>
      <c r="FN47" s="3" t="str">
        <v>Phoenix reclinata</v>
      </c>
      <c r="FO47" s="3" t="str">
        <v>Pinus patula</v>
      </c>
      <c r="FP47" s="3" t="str">
        <v>Pithecellobium dulce</v>
      </c>
      <c r="FQ47" s="3" t="str">
        <v>Plukenetia conophora</v>
      </c>
      <c r="FR47" s="3" t="str">
        <v>Podocarpus falcatus</v>
      </c>
      <c r="FS47" s="3" t="str">
        <v>Polyscias fulva</v>
      </c>
      <c r="FT47" s="3" t="str">
        <v>Pouteria adolfi-friedericii</v>
      </c>
      <c r="FU47" s="3" t="str">
        <v>Prosopis africana</v>
      </c>
      <c r="FV47" s="3" t="str">
        <v>Prosopis juliflora</v>
      </c>
      <c r="FW47" s="3" t="str">
        <v>Prunus africana</v>
      </c>
      <c r="FX47" s="3" t="str">
        <v>Prunus persica</v>
      </c>
      <c r="FY47" s="3" t="str">
        <v>Pterocarpus erinaceus</v>
      </c>
      <c r="FZ47" s="3" t="str">
        <v>Pterocarpus lucens</v>
      </c>
      <c r="GA47" s="3" t="str">
        <v>Pterocarpus santalinoides</v>
      </c>
      <c r="GB47" s="3" t="str">
        <v>Pueraria phaseoloides</v>
      </c>
      <c r="GC47" s="3" t="str">
        <v>Quercus constaricensis</v>
      </c>
      <c r="GD47" s="3" t="str">
        <v>Quillaja saponaria</v>
      </c>
      <c r="GE47" s="3" t="str">
        <v>Ricinodendron heudelotii</v>
      </c>
      <c r="GF47" s="3" t="str">
        <v>Rosmarinus officinalis</v>
      </c>
      <c r="GG47" s="3" t="str">
        <v>Samanea saman</v>
      </c>
      <c r="GH47" s="3" t="str">
        <v>Schefflera abyssinica</v>
      </c>
      <c r="GI47" s="3" t="str">
        <v>Senna didymobotrya</v>
      </c>
      <c r="GJ47" s="3" t="str">
        <v>Senna occidentalis</v>
      </c>
      <c r="GK47" s="3" t="str">
        <v>Senna siamea</v>
      </c>
      <c r="GL47" s="3" t="str">
        <v>Senna sp.</v>
      </c>
      <c r="GM47" s="3" t="str">
        <v>Senna spectabilis</v>
      </c>
      <c r="GN47" s="3" t="str">
        <v>Sesbania aculeata</v>
      </c>
      <c r="GO47" s="3" t="str">
        <v>Sesbania bispinosa</v>
      </c>
      <c r="GP47" s="3" t="str">
        <v>Sesbania cannabina</v>
      </c>
      <c r="GQ47" s="3" t="str">
        <v>Sesbania cinerascens</v>
      </c>
      <c r="GR47" s="3" t="str">
        <v>Sesbania goetzei</v>
      </c>
      <c r="GS47" s="3" t="str">
        <v>Sesbania macrantha</v>
      </c>
      <c r="GT47" s="3" t="str">
        <v>Sesbania rostrata</v>
      </c>
      <c r="GU47" s="3" t="str">
        <v>Sesbania sesban</v>
      </c>
      <c r="GV47" s="3" t="str">
        <v>Sesbania sp.</v>
      </c>
      <c r="GW47" s="3" t="str">
        <v>Simarouba glauca</v>
      </c>
      <c r="GX47" s="3" t="str">
        <v>Solanum sp.</v>
      </c>
      <c r="GY47" s="3" t="str">
        <v>Spathodea campanulata</v>
      </c>
      <c r="GZ47" s="3" t="str">
        <v>Syzygium guineense</v>
      </c>
      <c r="HA47" s="3" t="str">
        <v>Tabebuia rosea</v>
      </c>
      <c r="HB47" s="3" t="str">
        <v>Tectona grandis</v>
      </c>
      <c r="HC47" s="3" t="str">
        <v>Tephrosia candida</v>
      </c>
      <c r="HD47" s="3" t="str">
        <v>Tephrosia diversifolia</v>
      </c>
      <c r="HE47" s="3" t="str">
        <v>Tephrosia sp.</v>
      </c>
      <c r="HF47" s="3" t="str">
        <v>Tephrosia vogelii</v>
      </c>
      <c r="HG47" s="3" t="str">
        <v>Terminalia amazonia</v>
      </c>
      <c r="HH47" s="3" t="str">
        <v>Terminalia brownii</v>
      </c>
      <c r="HI47" s="3" t="str">
        <v>Terminalia ivorensis</v>
      </c>
      <c r="HJ47" s="3" t="str">
        <v>Terminalia ivoresensis</v>
      </c>
      <c r="HK47" s="3" t="str">
        <v>Terminalia sericea</v>
      </c>
      <c r="HL47" s="3" t="str">
        <v>Terminalia superba</v>
      </c>
      <c r="HM47" s="3" t="str">
        <v>Theobroma cacao</v>
      </c>
      <c r="HN47" s="3" t="str">
        <v>Tithonia diversifolia</v>
      </c>
      <c r="HO47" s="3" t="str">
        <v>Toona ciliata</v>
      </c>
      <c r="HP47" s="3" t="str">
        <v>Uapaca kirkiana</v>
      </c>
      <c r="HQ47" s="3" t="str">
        <v>Unspecified Tree</v>
      </c>
      <c r="HR47" s="3" t="str">
        <v>Unspecified Tree (N-fixing)</v>
      </c>
      <c r="HS47" s="3" t="str">
        <v>Unspecified Tree (Non N-fixing)</v>
      </c>
      <c r="HT47" s="3" t="str">
        <v>Vachellia seyal</v>
      </c>
      <c r="HU47" s="3" t="str">
        <v>Vachellia xanthophloea</v>
      </c>
      <c r="HV47" s="3" t="str">
        <v>Vepris dainellii</v>
      </c>
      <c r="HW47" s="3" t="str">
        <v>Vitellaria paradoxa</v>
      </c>
      <c r="HX47" s="3" t="str">
        <v>Ziziphus mauritiana</v>
      </c>
      <c r="HY47" s="3" t="str">
        <v>Ziziphus spina-christi</v>
      </c>
    </row>
    <row r="48" spans="1:233" ht="14.5" x14ac:dyDescent="0.35">
      <c r="A48" t="s">
        <v>15344</v>
      </c>
      <c r="B48" s="3" t="s">
        <v>1931</v>
      </c>
      <c r="C48" s="3" t="s">
        <v>637</v>
      </c>
      <c r="D48" s="3" t="s">
        <v>1933</v>
      </c>
      <c r="F48" s="3" t="s">
        <v>637</v>
      </c>
      <c r="G48" s="3" t="s">
        <v>637</v>
      </c>
      <c r="H48" s="3" t="s">
        <v>699</v>
      </c>
      <c r="I48" t="s">
        <v>699</v>
      </c>
      <c r="J48" t="s">
        <v>3655</v>
      </c>
      <c r="K48" t="s">
        <v>3723</v>
      </c>
      <c r="L48" t="s">
        <v>1081</v>
      </c>
      <c r="M48" t="s">
        <v>3677</v>
      </c>
      <c r="O48" s="3" t="str">
        <v>Azadirachta indica</v>
      </c>
      <c r="Q48" s="3" t="str" cm="1">
        <f t="array" ref="Q48:HY48">TRANSPOSE(_xlfn._xlws.SORT(_xlfn.UNIQUE(_xlfn._xlws.FILTER(trees[Tree.Latin.Name],ISNUMBER(SEARCH('Pasture-Trees'!C18,trees[Tree.Latin.Name])),"Not Found"))))</f>
        <v>Acacia albida</v>
      </c>
      <c r="R48" s="3" t="str">
        <v>Acacia albida Delile</v>
      </c>
      <c r="S48" s="3" t="str">
        <v>Acacia angustissima</v>
      </c>
      <c r="T48" s="3" t="str">
        <v>Acacia auriculiformis</v>
      </c>
      <c r="U48" s="3" t="str">
        <v>Acacia brevispica</v>
      </c>
      <c r="V48" s="3" t="str">
        <v>Acacia caerulescens</v>
      </c>
      <c r="W48" s="3" t="str">
        <v>Acacia crassicarpa</v>
      </c>
      <c r="X48" s="3" t="str">
        <v>Acacia cyanophylla</v>
      </c>
      <c r="Y48" s="3" t="str">
        <v>Acacia decurrens</v>
      </c>
      <c r="Z48" s="3" t="str">
        <v>Acacia ferruginea</v>
      </c>
      <c r="AA48" s="3" t="str">
        <v>Acacia holosericea</v>
      </c>
      <c r="AB48" s="3" t="str">
        <v>Acacia julifera</v>
      </c>
      <c r="AC48" s="3" t="str">
        <v>Acacia karroo</v>
      </c>
      <c r="AD48" s="3" t="str">
        <v>Acacia leptocarpa</v>
      </c>
      <c r="AE48" s="3" t="str">
        <v>Acacia mangium</v>
      </c>
      <c r="AF48" s="3" t="str">
        <v>Acacia mearnsii</v>
      </c>
      <c r="AG48" s="3" t="str">
        <v>Acacia nilotica</v>
      </c>
      <c r="AH48" s="3" t="str">
        <v>Acacia polyacantha</v>
      </c>
      <c r="AI48" s="3" t="str">
        <v>Acacia saligna</v>
      </c>
      <c r="AJ48" s="3" t="str">
        <v>Acacia senegal</v>
      </c>
      <c r="AK48" s="3" t="str">
        <v>Acacia sieberiana</v>
      </c>
      <c r="AL48" s="3" t="str">
        <v>Acacia tortilis</v>
      </c>
      <c r="AM48" s="3" t="str">
        <v>Acacia toxicaria</v>
      </c>
      <c r="AN48" s="3" t="str">
        <v>Acacia tumida</v>
      </c>
      <c r="AO48" s="3" t="str">
        <v>Acrocarpus fraxinifolius</v>
      </c>
      <c r="AP48" s="3" t="str">
        <v>Acrocomia aculeata</v>
      </c>
      <c r="AQ48" s="3" t="str">
        <v>Adansonia digitata</v>
      </c>
      <c r="AR48" s="3" t="str">
        <v>Aeschynomene histrix</v>
      </c>
      <c r="AS48" s="3" t="str">
        <v>Afzelia africana</v>
      </c>
      <c r="AT48" s="3" t="str">
        <v>Albizia chinensis</v>
      </c>
      <c r="AU48" s="3" t="str">
        <v>Albizia coriaria</v>
      </c>
      <c r="AV48" s="3" t="str">
        <v>Albizia falcataria</v>
      </c>
      <c r="AW48" s="3" t="str">
        <v>Albizia gummifera</v>
      </c>
      <c r="AX48" s="3" t="str">
        <v>Albizia harveyi</v>
      </c>
      <c r="AY48" s="3" t="str">
        <v>Albizia lebbeck</v>
      </c>
      <c r="AZ48" s="3" t="str">
        <v>Albizia versicolor</v>
      </c>
      <c r="BA48" s="3" t="str">
        <v>Albizia zygia</v>
      </c>
      <c r="BB48" s="3" t="str">
        <v>Alchornea cordifolia</v>
      </c>
      <c r="BC48" s="3" t="str">
        <v>Allanblackia floribunda</v>
      </c>
      <c r="BD48" s="3" t="str">
        <v>Alnus acuminata</v>
      </c>
      <c r="BE48" s="3" t="str">
        <v>Antiaris toxicaria</v>
      </c>
      <c r="BF48" s="3" t="str">
        <v>Argyrolobium uniflorum</v>
      </c>
      <c r="BG48" s="3" t="str">
        <v>Artocarpus altilis</v>
      </c>
      <c r="BH48" s="3" t="str">
        <v>Artocarpus heterophyllus</v>
      </c>
      <c r="BI48" s="3" t="str">
        <v>Atriplex nummularia</v>
      </c>
      <c r="BJ48" s="3" t="str">
        <v>Auxemma oncocalyx</v>
      </c>
      <c r="BK48" s="3" t="str">
        <v>Azadirachta indica</v>
      </c>
      <c r="BL48" s="3" t="str">
        <v>Balanites aegyptica</v>
      </c>
      <c r="BM48" s="3" t="str">
        <v>Bauhinia reticulata</v>
      </c>
      <c r="BN48" s="3" t="str">
        <v>Bauhinia rufescens</v>
      </c>
      <c r="BO48" s="3" t="str">
        <v>Berchemia discolor</v>
      </c>
      <c r="BP48" s="3" t="str">
        <v>Brachystegia spiciformis</v>
      </c>
      <c r="BQ48" s="3" t="str">
        <v>Caesalpinia bracteosa</v>
      </c>
      <c r="BR48" s="3" t="str">
        <v>Cajanus cajan</v>
      </c>
      <c r="BS48" s="3" t="str">
        <v>Calliandra calothyrsus</v>
      </c>
      <c r="BT48" s="3" t="str">
        <v>Calliandra houstoniana</v>
      </c>
      <c r="BU48" s="3" t="str">
        <v>Casuarina equisetifolia</v>
      </c>
      <c r="BV48" s="3" t="str">
        <v>Casuarina glauca</v>
      </c>
      <c r="BW48" s="3" t="str">
        <v>Catha edulis</v>
      </c>
      <c r="BX48" s="3" t="str">
        <v>Cedrela odorata</v>
      </c>
      <c r="BY48" s="3" t="str">
        <v>Cedrela serrata</v>
      </c>
      <c r="BZ48" s="3" t="str">
        <v>Centrosema pubescens</v>
      </c>
      <c r="CA48" s="3" t="str">
        <v>Chloroleucon eurycyclum</v>
      </c>
      <c r="CB48" s="3" t="str">
        <v>Chromolaena odorata</v>
      </c>
      <c r="CC48" s="3" t="str">
        <v>Cinnamomum cassia</v>
      </c>
      <c r="CD48" s="3" t="str">
        <v>Combretum apiculatum</v>
      </c>
      <c r="CE48" s="3" t="str">
        <v>Cordia africana</v>
      </c>
      <c r="CF48" s="3" t="str">
        <v>Cordia alliodora</v>
      </c>
      <c r="CG48" s="3" t="str">
        <v>Crotalaria agatiflora</v>
      </c>
      <c r="CH48" s="3" t="str">
        <v>Crotalaria grahamiana</v>
      </c>
      <c r="CI48" s="3" t="str">
        <v>Crotalaria juncea</v>
      </c>
      <c r="CJ48" s="3" t="str">
        <v>Crotalaria ochrolueca</v>
      </c>
      <c r="CK48" s="3" t="str">
        <v>Crotalaria sp.</v>
      </c>
      <c r="CL48" s="3" t="str">
        <v>Crotalaria trichotoma</v>
      </c>
      <c r="CM48" s="3" t="str">
        <v>Croton macrostachyus</v>
      </c>
      <c r="CN48" s="3" t="str">
        <v>Croton megalocarpus</v>
      </c>
      <c r="CO48" s="3" t="str">
        <v>Cupressus lusitanica</v>
      </c>
      <c r="CP48" s="3" t="str">
        <v>Cytisus proliferus</v>
      </c>
      <c r="CQ48" s="3" t="str">
        <v>Cytisus proliferus var. palmensis</v>
      </c>
      <c r="CR48" s="3" t="str">
        <v>Dactyladenia barteri</v>
      </c>
      <c r="CS48" s="3" t="str">
        <v>Dipteryx alata</v>
      </c>
      <c r="CT48" s="3" t="str">
        <v>Dodonaea Viscosa</v>
      </c>
      <c r="CU48" s="3" t="str">
        <v>Dombeya goetzenii</v>
      </c>
      <c r="CV48" s="3" t="str">
        <v>Dracaena steudneri</v>
      </c>
      <c r="CW48" s="3" t="str">
        <v>Ehretia abyssinica</v>
      </c>
      <c r="CX48" s="3" t="str">
        <v>Ehretia cymosa</v>
      </c>
      <c r="CY48" s="3" t="str">
        <v>Elaeis guineensis</v>
      </c>
      <c r="CZ48" s="3" t="str">
        <v>Entada abyssinica</v>
      </c>
      <c r="DA48" s="3" t="str">
        <v>Erythrina abyssinica</v>
      </c>
      <c r="DB48" s="3" t="str">
        <v>Erythrina poeppigiana</v>
      </c>
      <c r="DC48" s="3" t="str">
        <v>Eucalyptus alba</v>
      </c>
      <c r="DD48" s="3" t="str">
        <v>Eucalyptus camaldulensis</v>
      </c>
      <c r="DE48" s="3" t="str">
        <v>Eucalyptus deglupta</v>
      </c>
      <c r="DF48" s="3" t="str">
        <v>Eucalyptus globulus</v>
      </c>
      <c r="DG48" s="3" t="str">
        <v>Eucalyptus saligna</v>
      </c>
      <c r="DH48" s="3" t="str">
        <v>Eucalyptus urograndis</v>
      </c>
      <c r="DI48" s="3" t="str">
        <v>Euclea racemosa subsp. schimperi</v>
      </c>
      <c r="DJ48" s="3" t="str">
        <v>Ficus laurifolia</v>
      </c>
      <c r="DK48" s="3" t="str">
        <v>Ficus natalensis</v>
      </c>
      <c r="DL48" s="3" t="str">
        <v>Ficus polita</v>
      </c>
      <c r="DM48" s="3" t="str">
        <v>Ficus sur</v>
      </c>
      <c r="DN48" s="3" t="str">
        <v>Ficus thonningii</v>
      </c>
      <c r="DO48" s="3" t="str">
        <v>Ficus vallis-choudae</v>
      </c>
      <c r="DP48" s="3" t="str">
        <v>Ficus vasta</v>
      </c>
      <c r="DQ48" s="3" t="str">
        <v>Flemingia macrophylla</v>
      </c>
      <c r="DR48" s="3" t="str">
        <v>Flemingia sp.</v>
      </c>
      <c r="DS48" s="3" t="str">
        <v>Gliricidia maculata</v>
      </c>
      <c r="DT48" s="3" t="str">
        <v>Gliricidia sepium</v>
      </c>
      <c r="DU48" s="3" t="str">
        <v>Gliricidia sp.</v>
      </c>
      <c r="DV48" s="3" t="str">
        <v>Glycine wightii</v>
      </c>
      <c r="DW48" s="3" t="str">
        <v>Gmelina arborea</v>
      </c>
      <c r="DX48" s="3" t="str">
        <v>Grevillea robusta</v>
      </c>
      <c r="DY48" s="3" t="str">
        <v>Guiera senegalensis</v>
      </c>
      <c r="DZ48" s="3" t="str">
        <v>Harrisonia abyssinica</v>
      </c>
      <c r="EA48" s="3" t="str">
        <v>Hyptis suaveolens</v>
      </c>
      <c r="EB48" s="3" t="str">
        <v>Inga densiflora</v>
      </c>
      <c r="EC48" s="3" t="str">
        <v>Inga edulis</v>
      </c>
      <c r="ED48" s="3" t="str">
        <v>Inga laurina</v>
      </c>
      <c r="EE48" s="3" t="str">
        <v>Inga oerstediana</v>
      </c>
      <c r="EF48" s="3" t="str">
        <v>Inga sp.</v>
      </c>
      <c r="EG48" s="3" t="str">
        <v>Jatropha curcas</v>
      </c>
      <c r="EH48" s="3" t="str">
        <v>Juglans steyermarkii</v>
      </c>
      <c r="EI48" s="3" t="str">
        <v>Julbernardia globiflora</v>
      </c>
      <c r="EJ48" s="3" t="str">
        <v>Khaya senegalensis</v>
      </c>
      <c r="EK48" s="3" t="str">
        <v>Leucaena diversifolia</v>
      </c>
      <c r="EL48" s="3" t="str">
        <v>Leucaena leucocephala</v>
      </c>
      <c r="EM48" s="3" t="str">
        <v>Leucaena pallida</v>
      </c>
      <c r="EN48" s="3" t="str">
        <v>Leucaena trichandra</v>
      </c>
      <c r="EO48" s="3" t="str">
        <v>Lippia javanica</v>
      </c>
      <c r="EP48" s="3" t="str">
        <v>Maesopsis eminii</v>
      </c>
      <c r="EQ48" s="3" t="str">
        <v>Mangifera indica</v>
      </c>
      <c r="ER48" s="3" t="str">
        <v>Markhamia lutea</v>
      </c>
      <c r="ES48" s="3" t="str">
        <v>Melia azedarach</v>
      </c>
      <c r="ET48" s="3" t="str">
        <v>Melia volkensii</v>
      </c>
      <c r="EU48" s="3" t="str">
        <v>Milicia excelsa</v>
      </c>
      <c r="EV48" s="3" t="str">
        <v>Milletia ferruginea</v>
      </c>
      <c r="EW48" s="3" t="str">
        <v>Millettia ferruginea</v>
      </c>
      <c r="EX48" s="3" t="str">
        <v>Millettia thonningii</v>
      </c>
      <c r="EY48" s="3" t="str">
        <v>Mimosa caesalpiniifolia</v>
      </c>
      <c r="EZ48" s="3" t="str">
        <v>Mimosa tenuiflora</v>
      </c>
      <c r="FA48" s="3" t="str">
        <v>Moringa oleifera</v>
      </c>
      <c r="FB48" s="3" t="str">
        <v>Moringa stenopetala</v>
      </c>
      <c r="FC48" s="3" t="str">
        <v>Newbouldia laevis</v>
      </c>
      <c r="FD48" s="3" t="str">
        <v>Olea europaea</v>
      </c>
      <c r="FE48" s="3" t="str">
        <v>Olea welwitschii</v>
      </c>
      <c r="FF48" s="3" t="str">
        <v>Olea welwitshii</v>
      </c>
      <c r="FG48" s="3" t="str">
        <v>Opuntia ficus-indica</v>
      </c>
      <c r="FH48" s="3" t="str">
        <v>Palm</v>
      </c>
      <c r="FI48" s="3" t="str">
        <v>Parkia biglobosa</v>
      </c>
      <c r="FJ48" s="3" t="str">
        <v>Paulownia fortunei</v>
      </c>
      <c r="FK48" s="3" t="str">
        <v>Pavetta ternifolia</v>
      </c>
      <c r="FL48" s="3" t="str">
        <v>Peltophorum dubium</v>
      </c>
      <c r="FM48" s="3" t="str">
        <v>Persea americana</v>
      </c>
      <c r="FN48" s="3" t="str">
        <v>Phoenix reclinata</v>
      </c>
      <c r="FO48" s="3" t="str">
        <v>Pinus patula</v>
      </c>
      <c r="FP48" s="3" t="str">
        <v>Pithecellobium dulce</v>
      </c>
      <c r="FQ48" s="3" t="str">
        <v>Plukenetia conophora</v>
      </c>
      <c r="FR48" s="3" t="str">
        <v>Podocarpus falcatus</v>
      </c>
      <c r="FS48" s="3" t="str">
        <v>Polyscias fulva</v>
      </c>
      <c r="FT48" s="3" t="str">
        <v>Pouteria adolfi-friedericii</v>
      </c>
      <c r="FU48" s="3" t="str">
        <v>Prosopis africana</v>
      </c>
      <c r="FV48" s="3" t="str">
        <v>Prosopis juliflora</v>
      </c>
      <c r="FW48" s="3" t="str">
        <v>Prunus africana</v>
      </c>
      <c r="FX48" s="3" t="str">
        <v>Prunus persica</v>
      </c>
      <c r="FY48" s="3" t="str">
        <v>Pterocarpus erinaceus</v>
      </c>
      <c r="FZ48" s="3" t="str">
        <v>Pterocarpus lucens</v>
      </c>
      <c r="GA48" s="3" t="str">
        <v>Pterocarpus santalinoides</v>
      </c>
      <c r="GB48" s="3" t="str">
        <v>Pueraria phaseoloides</v>
      </c>
      <c r="GC48" s="3" t="str">
        <v>Quercus constaricensis</v>
      </c>
      <c r="GD48" s="3" t="str">
        <v>Quillaja saponaria</v>
      </c>
      <c r="GE48" s="3" t="str">
        <v>Ricinodendron heudelotii</v>
      </c>
      <c r="GF48" s="3" t="str">
        <v>Rosmarinus officinalis</v>
      </c>
      <c r="GG48" s="3" t="str">
        <v>Samanea saman</v>
      </c>
      <c r="GH48" s="3" t="str">
        <v>Schefflera abyssinica</v>
      </c>
      <c r="GI48" s="3" t="str">
        <v>Senna didymobotrya</v>
      </c>
      <c r="GJ48" s="3" t="str">
        <v>Senna occidentalis</v>
      </c>
      <c r="GK48" s="3" t="str">
        <v>Senna siamea</v>
      </c>
      <c r="GL48" s="3" t="str">
        <v>Senna sp.</v>
      </c>
      <c r="GM48" s="3" t="str">
        <v>Senna spectabilis</v>
      </c>
      <c r="GN48" s="3" t="str">
        <v>Sesbania aculeata</v>
      </c>
      <c r="GO48" s="3" t="str">
        <v>Sesbania bispinosa</v>
      </c>
      <c r="GP48" s="3" t="str">
        <v>Sesbania cannabina</v>
      </c>
      <c r="GQ48" s="3" t="str">
        <v>Sesbania cinerascens</v>
      </c>
      <c r="GR48" s="3" t="str">
        <v>Sesbania goetzei</v>
      </c>
      <c r="GS48" s="3" t="str">
        <v>Sesbania macrantha</v>
      </c>
      <c r="GT48" s="3" t="str">
        <v>Sesbania rostrata</v>
      </c>
      <c r="GU48" s="3" t="str">
        <v>Sesbania sesban</v>
      </c>
      <c r="GV48" s="3" t="str">
        <v>Sesbania sp.</v>
      </c>
      <c r="GW48" s="3" t="str">
        <v>Simarouba glauca</v>
      </c>
      <c r="GX48" s="3" t="str">
        <v>Solanum sp.</v>
      </c>
      <c r="GY48" s="3" t="str">
        <v>Spathodea campanulata</v>
      </c>
      <c r="GZ48" s="3" t="str">
        <v>Syzygium guineense</v>
      </c>
      <c r="HA48" s="3" t="str">
        <v>Tabebuia rosea</v>
      </c>
      <c r="HB48" s="3" t="str">
        <v>Tectona grandis</v>
      </c>
      <c r="HC48" s="3" t="str">
        <v>Tephrosia candida</v>
      </c>
      <c r="HD48" s="3" t="str">
        <v>Tephrosia diversifolia</v>
      </c>
      <c r="HE48" s="3" t="str">
        <v>Tephrosia sp.</v>
      </c>
      <c r="HF48" s="3" t="str">
        <v>Tephrosia vogelii</v>
      </c>
      <c r="HG48" s="3" t="str">
        <v>Terminalia amazonia</v>
      </c>
      <c r="HH48" s="3" t="str">
        <v>Terminalia brownii</v>
      </c>
      <c r="HI48" s="3" t="str">
        <v>Terminalia ivorensis</v>
      </c>
      <c r="HJ48" s="3" t="str">
        <v>Terminalia ivoresensis</v>
      </c>
      <c r="HK48" s="3" t="str">
        <v>Terminalia sericea</v>
      </c>
      <c r="HL48" s="3" t="str">
        <v>Terminalia superba</v>
      </c>
      <c r="HM48" s="3" t="str">
        <v>Theobroma cacao</v>
      </c>
      <c r="HN48" s="3" t="str">
        <v>Tithonia diversifolia</v>
      </c>
      <c r="HO48" s="3" t="str">
        <v>Toona ciliata</v>
      </c>
      <c r="HP48" s="3" t="str">
        <v>Uapaca kirkiana</v>
      </c>
      <c r="HQ48" s="3" t="str">
        <v>Unspecified Tree</v>
      </c>
      <c r="HR48" s="3" t="str">
        <v>Unspecified Tree (N-fixing)</v>
      </c>
      <c r="HS48" s="3" t="str">
        <v>Unspecified Tree (Non N-fixing)</v>
      </c>
      <c r="HT48" s="3" t="str">
        <v>Vachellia seyal</v>
      </c>
      <c r="HU48" s="3" t="str">
        <v>Vachellia xanthophloea</v>
      </c>
      <c r="HV48" s="3" t="str">
        <v>Vepris dainellii</v>
      </c>
      <c r="HW48" s="3" t="str">
        <v>Vitellaria paradoxa</v>
      </c>
      <c r="HX48" s="3" t="str">
        <v>Ziziphus mauritiana</v>
      </c>
      <c r="HY48" s="3" t="str">
        <v>Ziziphus spina-christi</v>
      </c>
    </row>
    <row r="49" spans="1:233" ht="14.5" x14ac:dyDescent="0.35">
      <c r="A49" t="s">
        <v>15345</v>
      </c>
      <c r="B49" s="3" t="s">
        <v>1932</v>
      </c>
      <c r="C49" s="3" t="s">
        <v>637</v>
      </c>
      <c r="D49" s="3" t="s">
        <v>1936</v>
      </c>
      <c r="F49" s="3" t="s">
        <v>1934</v>
      </c>
      <c r="G49" s="3" t="s">
        <v>637</v>
      </c>
      <c r="H49" s="3" t="s">
        <v>699</v>
      </c>
      <c r="I49" t="s">
        <v>699</v>
      </c>
      <c r="J49" t="s">
        <v>3655</v>
      </c>
      <c r="K49" t="s">
        <v>3723</v>
      </c>
      <c r="L49" t="s">
        <v>1081</v>
      </c>
      <c r="M49" t="s">
        <v>3677</v>
      </c>
      <c r="O49" s="3" t="str">
        <v>Balanites aegyptica</v>
      </c>
      <c r="Q49" s="3" t="str" cm="1">
        <f t="array" ref="Q49:HY49">TRANSPOSE(_xlfn._xlws.SORT(_xlfn.UNIQUE(_xlfn._xlws.FILTER(trees[Tree.Latin.Name],ISNUMBER(SEARCH('Pasture-Trees'!C19,trees[Tree.Latin.Name])),"Not Found"))))</f>
        <v>Acacia albida</v>
      </c>
      <c r="R49" s="3" t="str">
        <v>Acacia albida Delile</v>
      </c>
      <c r="S49" s="3" t="str">
        <v>Acacia angustissima</v>
      </c>
      <c r="T49" s="3" t="str">
        <v>Acacia auriculiformis</v>
      </c>
      <c r="U49" s="3" t="str">
        <v>Acacia brevispica</v>
      </c>
      <c r="V49" s="3" t="str">
        <v>Acacia caerulescens</v>
      </c>
      <c r="W49" s="3" t="str">
        <v>Acacia crassicarpa</v>
      </c>
      <c r="X49" s="3" t="str">
        <v>Acacia cyanophylla</v>
      </c>
      <c r="Y49" s="3" t="str">
        <v>Acacia decurrens</v>
      </c>
      <c r="Z49" s="3" t="str">
        <v>Acacia ferruginea</v>
      </c>
      <c r="AA49" s="3" t="str">
        <v>Acacia holosericea</v>
      </c>
      <c r="AB49" s="3" t="str">
        <v>Acacia julifera</v>
      </c>
      <c r="AC49" s="3" t="str">
        <v>Acacia karroo</v>
      </c>
      <c r="AD49" s="3" t="str">
        <v>Acacia leptocarpa</v>
      </c>
      <c r="AE49" s="3" t="str">
        <v>Acacia mangium</v>
      </c>
      <c r="AF49" s="3" t="str">
        <v>Acacia mearnsii</v>
      </c>
      <c r="AG49" s="3" t="str">
        <v>Acacia nilotica</v>
      </c>
      <c r="AH49" s="3" t="str">
        <v>Acacia polyacantha</v>
      </c>
      <c r="AI49" s="3" t="str">
        <v>Acacia saligna</v>
      </c>
      <c r="AJ49" s="3" t="str">
        <v>Acacia senegal</v>
      </c>
      <c r="AK49" s="3" t="str">
        <v>Acacia sieberiana</v>
      </c>
      <c r="AL49" s="3" t="str">
        <v>Acacia tortilis</v>
      </c>
      <c r="AM49" s="3" t="str">
        <v>Acacia toxicaria</v>
      </c>
      <c r="AN49" s="3" t="str">
        <v>Acacia tumida</v>
      </c>
      <c r="AO49" s="3" t="str">
        <v>Acrocarpus fraxinifolius</v>
      </c>
      <c r="AP49" s="3" t="str">
        <v>Acrocomia aculeata</v>
      </c>
      <c r="AQ49" s="3" t="str">
        <v>Adansonia digitata</v>
      </c>
      <c r="AR49" s="3" t="str">
        <v>Aeschynomene histrix</v>
      </c>
      <c r="AS49" s="3" t="str">
        <v>Afzelia africana</v>
      </c>
      <c r="AT49" s="3" t="str">
        <v>Albizia chinensis</v>
      </c>
      <c r="AU49" s="3" t="str">
        <v>Albizia coriaria</v>
      </c>
      <c r="AV49" s="3" t="str">
        <v>Albizia falcataria</v>
      </c>
      <c r="AW49" s="3" t="str">
        <v>Albizia gummifera</v>
      </c>
      <c r="AX49" s="3" t="str">
        <v>Albizia harveyi</v>
      </c>
      <c r="AY49" s="3" t="str">
        <v>Albizia lebbeck</v>
      </c>
      <c r="AZ49" s="3" t="str">
        <v>Albizia versicolor</v>
      </c>
      <c r="BA49" s="3" t="str">
        <v>Albizia zygia</v>
      </c>
      <c r="BB49" s="3" t="str">
        <v>Alchornea cordifolia</v>
      </c>
      <c r="BC49" s="3" t="str">
        <v>Allanblackia floribunda</v>
      </c>
      <c r="BD49" s="3" t="str">
        <v>Alnus acuminata</v>
      </c>
      <c r="BE49" s="3" t="str">
        <v>Antiaris toxicaria</v>
      </c>
      <c r="BF49" s="3" t="str">
        <v>Argyrolobium uniflorum</v>
      </c>
      <c r="BG49" s="3" t="str">
        <v>Artocarpus altilis</v>
      </c>
      <c r="BH49" s="3" t="str">
        <v>Artocarpus heterophyllus</v>
      </c>
      <c r="BI49" s="3" t="str">
        <v>Atriplex nummularia</v>
      </c>
      <c r="BJ49" s="3" t="str">
        <v>Auxemma oncocalyx</v>
      </c>
      <c r="BK49" s="3" t="str">
        <v>Azadirachta indica</v>
      </c>
      <c r="BL49" s="3" t="str">
        <v>Balanites aegyptica</v>
      </c>
      <c r="BM49" s="3" t="str">
        <v>Bauhinia reticulata</v>
      </c>
      <c r="BN49" s="3" t="str">
        <v>Bauhinia rufescens</v>
      </c>
      <c r="BO49" s="3" t="str">
        <v>Berchemia discolor</v>
      </c>
      <c r="BP49" s="3" t="str">
        <v>Brachystegia spiciformis</v>
      </c>
      <c r="BQ49" s="3" t="str">
        <v>Caesalpinia bracteosa</v>
      </c>
      <c r="BR49" s="3" t="str">
        <v>Cajanus cajan</v>
      </c>
      <c r="BS49" s="3" t="str">
        <v>Calliandra calothyrsus</v>
      </c>
      <c r="BT49" s="3" t="str">
        <v>Calliandra houstoniana</v>
      </c>
      <c r="BU49" s="3" t="str">
        <v>Casuarina equisetifolia</v>
      </c>
      <c r="BV49" s="3" t="str">
        <v>Casuarina glauca</v>
      </c>
      <c r="BW49" s="3" t="str">
        <v>Catha edulis</v>
      </c>
      <c r="BX49" s="3" t="str">
        <v>Cedrela odorata</v>
      </c>
      <c r="BY49" s="3" t="str">
        <v>Cedrela serrata</v>
      </c>
      <c r="BZ49" s="3" t="str">
        <v>Centrosema pubescens</v>
      </c>
      <c r="CA49" s="3" t="str">
        <v>Chloroleucon eurycyclum</v>
      </c>
      <c r="CB49" s="3" t="str">
        <v>Chromolaena odorata</v>
      </c>
      <c r="CC49" s="3" t="str">
        <v>Cinnamomum cassia</v>
      </c>
      <c r="CD49" s="3" t="str">
        <v>Combretum apiculatum</v>
      </c>
      <c r="CE49" s="3" t="str">
        <v>Cordia africana</v>
      </c>
      <c r="CF49" s="3" t="str">
        <v>Cordia alliodora</v>
      </c>
      <c r="CG49" s="3" t="str">
        <v>Crotalaria agatiflora</v>
      </c>
      <c r="CH49" s="3" t="str">
        <v>Crotalaria grahamiana</v>
      </c>
      <c r="CI49" s="3" t="str">
        <v>Crotalaria juncea</v>
      </c>
      <c r="CJ49" s="3" t="str">
        <v>Crotalaria ochrolueca</v>
      </c>
      <c r="CK49" s="3" t="str">
        <v>Crotalaria sp.</v>
      </c>
      <c r="CL49" s="3" t="str">
        <v>Crotalaria trichotoma</v>
      </c>
      <c r="CM49" s="3" t="str">
        <v>Croton macrostachyus</v>
      </c>
      <c r="CN49" s="3" t="str">
        <v>Croton megalocarpus</v>
      </c>
      <c r="CO49" s="3" t="str">
        <v>Cupressus lusitanica</v>
      </c>
      <c r="CP49" s="3" t="str">
        <v>Cytisus proliferus</v>
      </c>
      <c r="CQ49" s="3" t="str">
        <v>Cytisus proliferus var. palmensis</v>
      </c>
      <c r="CR49" s="3" t="str">
        <v>Dactyladenia barteri</v>
      </c>
      <c r="CS49" s="3" t="str">
        <v>Dipteryx alata</v>
      </c>
      <c r="CT49" s="3" t="str">
        <v>Dodonaea Viscosa</v>
      </c>
      <c r="CU49" s="3" t="str">
        <v>Dombeya goetzenii</v>
      </c>
      <c r="CV49" s="3" t="str">
        <v>Dracaena steudneri</v>
      </c>
      <c r="CW49" s="3" t="str">
        <v>Ehretia abyssinica</v>
      </c>
      <c r="CX49" s="3" t="str">
        <v>Ehretia cymosa</v>
      </c>
      <c r="CY49" s="3" t="str">
        <v>Elaeis guineensis</v>
      </c>
      <c r="CZ49" s="3" t="str">
        <v>Entada abyssinica</v>
      </c>
      <c r="DA49" s="3" t="str">
        <v>Erythrina abyssinica</v>
      </c>
      <c r="DB49" s="3" t="str">
        <v>Erythrina poeppigiana</v>
      </c>
      <c r="DC49" s="3" t="str">
        <v>Eucalyptus alba</v>
      </c>
      <c r="DD49" s="3" t="str">
        <v>Eucalyptus camaldulensis</v>
      </c>
      <c r="DE49" s="3" t="str">
        <v>Eucalyptus deglupta</v>
      </c>
      <c r="DF49" s="3" t="str">
        <v>Eucalyptus globulus</v>
      </c>
      <c r="DG49" s="3" t="str">
        <v>Eucalyptus saligna</v>
      </c>
      <c r="DH49" s="3" t="str">
        <v>Eucalyptus urograndis</v>
      </c>
      <c r="DI49" s="3" t="str">
        <v>Euclea racemosa subsp. schimperi</v>
      </c>
      <c r="DJ49" s="3" t="str">
        <v>Ficus laurifolia</v>
      </c>
      <c r="DK49" s="3" t="str">
        <v>Ficus natalensis</v>
      </c>
      <c r="DL49" s="3" t="str">
        <v>Ficus polita</v>
      </c>
      <c r="DM49" s="3" t="str">
        <v>Ficus sur</v>
      </c>
      <c r="DN49" s="3" t="str">
        <v>Ficus thonningii</v>
      </c>
      <c r="DO49" s="3" t="str">
        <v>Ficus vallis-choudae</v>
      </c>
      <c r="DP49" s="3" t="str">
        <v>Ficus vasta</v>
      </c>
      <c r="DQ49" s="3" t="str">
        <v>Flemingia macrophylla</v>
      </c>
      <c r="DR49" s="3" t="str">
        <v>Flemingia sp.</v>
      </c>
      <c r="DS49" s="3" t="str">
        <v>Gliricidia maculata</v>
      </c>
      <c r="DT49" s="3" t="str">
        <v>Gliricidia sepium</v>
      </c>
      <c r="DU49" s="3" t="str">
        <v>Gliricidia sp.</v>
      </c>
      <c r="DV49" s="3" t="str">
        <v>Glycine wightii</v>
      </c>
      <c r="DW49" s="3" t="str">
        <v>Gmelina arborea</v>
      </c>
      <c r="DX49" s="3" t="str">
        <v>Grevillea robusta</v>
      </c>
      <c r="DY49" s="3" t="str">
        <v>Guiera senegalensis</v>
      </c>
      <c r="DZ49" s="3" t="str">
        <v>Harrisonia abyssinica</v>
      </c>
      <c r="EA49" s="3" t="str">
        <v>Hyptis suaveolens</v>
      </c>
      <c r="EB49" s="3" t="str">
        <v>Inga densiflora</v>
      </c>
      <c r="EC49" s="3" t="str">
        <v>Inga edulis</v>
      </c>
      <c r="ED49" s="3" t="str">
        <v>Inga laurina</v>
      </c>
      <c r="EE49" s="3" t="str">
        <v>Inga oerstediana</v>
      </c>
      <c r="EF49" s="3" t="str">
        <v>Inga sp.</v>
      </c>
      <c r="EG49" s="3" t="str">
        <v>Jatropha curcas</v>
      </c>
      <c r="EH49" s="3" t="str">
        <v>Juglans steyermarkii</v>
      </c>
      <c r="EI49" s="3" t="str">
        <v>Julbernardia globiflora</v>
      </c>
      <c r="EJ49" s="3" t="str">
        <v>Khaya senegalensis</v>
      </c>
      <c r="EK49" s="3" t="str">
        <v>Leucaena diversifolia</v>
      </c>
      <c r="EL49" s="3" t="str">
        <v>Leucaena leucocephala</v>
      </c>
      <c r="EM49" s="3" t="str">
        <v>Leucaena pallida</v>
      </c>
      <c r="EN49" s="3" t="str">
        <v>Leucaena trichandra</v>
      </c>
      <c r="EO49" s="3" t="str">
        <v>Lippia javanica</v>
      </c>
      <c r="EP49" s="3" t="str">
        <v>Maesopsis eminii</v>
      </c>
      <c r="EQ49" s="3" t="str">
        <v>Mangifera indica</v>
      </c>
      <c r="ER49" s="3" t="str">
        <v>Markhamia lutea</v>
      </c>
      <c r="ES49" s="3" t="str">
        <v>Melia azedarach</v>
      </c>
      <c r="ET49" s="3" t="str">
        <v>Melia volkensii</v>
      </c>
      <c r="EU49" s="3" t="str">
        <v>Milicia excelsa</v>
      </c>
      <c r="EV49" s="3" t="str">
        <v>Milletia ferruginea</v>
      </c>
      <c r="EW49" s="3" t="str">
        <v>Millettia ferruginea</v>
      </c>
      <c r="EX49" s="3" t="str">
        <v>Millettia thonningii</v>
      </c>
      <c r="EY49" s="3" t="str">
        <v>Mimosa caesalpiniifolia</v>
      </c>
      <c r="EZ49" s="3" t="str">
        <v>Mimosa tenuiflora</v>
      </c>
      <c r="FA49" s="3" t="str">
        <v>Moringa oleifera</v>
      </c>
      <c r="FB49" s="3" t="str">
        <v>Moringa stenopetala</v>
      </c>
      <c r="FC49" s="3" t="str">
        <v>Newbouldia laevis</v>
      </c>
      <c r="FD49" s="3" t="str">
        <v>Olea europaea</v>
      </c>
      <c r="FE49" s="3" t="str">
        <v>Olea welwitschii</v>
      </c>
      <c r="FF49" s="3" t="str">
        <v>Olea welwitshii</v>
      </c>
      <c r="FG49" s="3" t="str">
        <v>Opuntia ficus-indica</v>
      </c>
      <c r="FH49" s="3" t="str">
        <v>Palm</v>
      </c>
      <c r="FI49" s="3" t="str">
        <v>Parkia biglobosa</v>
      </c>
      <c r="FJ49" s="3" t="str">
        <v>Paulownia fortunei</v>
      </c>
      <c r="FK49" s="3" t="str">
        <v>Pavetta ternifolia</v>
      </c>
      <c r="FL49" s="3" t="str">
        <v>Peltophorum dubium</v>
      </c>
      <c r="FM49" s="3" t="str">
        <v>Persea americana</v>
      </c>
      <c r="FN49" s="3" t="str">
        <v>Phoenix reclinata</v>
      </c>
      <c r="FO49" s="3" t="str">
        <v>Pinus patula</v>
      </c>
      <c r="FP49" s="3" t="str">
        <v>Pithecellobium dulce</v>
      </c>
      <c r="FQ49" s="3" t="str">
        <v>Plukenetia conophora</v>
      </c>
      <c r="FR49" s="3" t="str">
        <v>Podocarpus falcatus</v>
      </c>
      <c r="FS49" s="3" t="str">
        <v>Polyscias fulva</v>
      </c>
      <c r="FT49" s="3" t="str">
        <v>Pouteria adolfi-friedericii</v>
      </c>
      <c r="FU49" s="3" t="str">
        <v>Prosopis africana</v>
      </c>
      <c r="FV49" s="3" t="str">
        <v>Prosopis juliflora</v>
      </c>
      <c r="FW49" s="3" t="str">
        <v>Prunus africana</v>
      </c>
      <c r="FX49" s="3" t="str">
        <v>Prunus persica</v>
      </c>
      <c r="FY49" s="3" t="str">
        <v>Pterocarpus erinaceus</v>
      </c>
      <c r="FZ49" s="3" t="str">
        <v>Pterocarpus lucens</v>
      </c>
      <c r="GA49" s="3" t="str">
        <v>Pterocarpus santalinoides</v>
      </c>
      <c r="GB49" s="3" t="str">
        <v>Pueraria phaseoloides</v>
      </c>
      <c r="GC49" s="3" t="str">
        <v>Quercus constaricensis</v>
      </c>
      <c r="GD49" s="3" t="str">
        <v>Quillaja saponaria</v>
      </c>
      <c r="GE49" s="3" t="str">
        <v>Ricinodendron heudelotii</v>
      </c>
      <c r="GF49" s="3" t="str">
        <v>Rosmarinus officinalis</v>
      </c>
      <c r="GG49" s="3" t="str">
        <v>Samanea saman</v>
      </c>
      <c r="GH49" s="3" t="str">
        <v>Schefflera abyssinica</v>
      </c>
      <c r="GI49" s="3" t="str">
        <v>Senna didymobotrya</v>
      </c>
      <c r="GJ49" s="3" t="str">
        <v>Senna occidentalis</v>
      </c>
      <c r="GK49" s="3" t="str">
        <v>Senna siamea</v>
      </c>
      <c r="GL49" s="3" t="str">
        <v>Senna sp.</v>
      </c>
      <c r="GM49" s="3" t="str">
        <v>Senna spectabilis</v>
      </c>
      <c r="GN49" s="3" t="str">
        <v>Sesbania aculeata</v>
      </c>
      <c r="GO49" s="3" t="str">
        <v>Sesbania bispinosa</v>
      </c>
      <c r="GP49" s="3" t="str">
        <v>Sesbania cannabina</v>
      </c>
      <c r="GQ49" s="3" t="str">
        <v>Sesbania cinerascens</v>
      </c>
      <c r="GR49" s="3" t="str">
        <v>Sesbania goetzei</v>
      </c>
      <c r="GS49" s="3" t="str">
        <v>Sesbania macrantha</v>
      </c>
      <c r="GT49" s="3" t="str">
        <v>Sesbania rostrata</v>
      </c>
      <c r="GU49" s="3" t="str">
        <v>Sesbania sesban</v>
      </c>
      <c r="GV49" s="3" t="str">
        <v>Sesbania sp.</v>
      </c>
      <c r="GW49" s="3" t="str">
        <v>Simarouba glauca</v>
      </c>
      <c r="GX49" s="3" t="str">
        <v>Solanum sp.</v>
      </c>
      <c r="GY49" s="3" t="str">
        <v>Spathodea campanulata</v>
      </c>
      <c r="GZ49" s="3" t="str">
        <v>Syzygium guineense</v>
      </c>
      <c r="HA49" s="3" t="str">
        <v>Tabebuia rosea</v>
      </c>
      <c r="HB49" s="3" t="str">
        <v>Tectona grandis</v>
      </c>
      <c r="HC49" s="3" t="str">
        <v>Tephrosia candida</v>
      </c>
      <c r="HD49" s="3" t="str">
        <v>Tephrosia diversifolia</v>
      </c>
      <c r="HE49" s="3" t="str">
        <v>Tephrosia sp.</v>
      </c>
      <c r="HF49" s="3" t="str">
        <v>Tephrosia vogelii</v>
      </c>
      <c r="HG49" s="3" t="str">
        <v>Terminalia amazonia</v>
      </c>
      <c r="HH49" s="3" t="str">
        <v>Terminalia brownii</v>
      </c>
      <c r="HI49" s="3" t="str">
        <v>Terminalia ivorensis</v>
      </c>
      <c r="HJ49" s="3" t="str">
        <v>Terminalia ivoresensis</v>
      </c>
      <c r="HK49" s="3" t="str">
        <v>Terminalia sericea</v>
      </c>
      <c r="HL49" s="3" t="str">
        <v>Terminalia superba</v>
      </c>
      <c r="HM49" s="3" t="str">
        <v>Theobroma cacao</v>
      </c>
      <c r="HN49" s="3" t="str">
        <v>Tithonia diversifolia</v>
      </c>
      <c r="HO49" s="3" t="str">
        <v>Toona ciliata</v>
      </c>
      <c r="HP49" s="3" t="str">
        <v>Uapaca kirkiana</v>
      </c>
      <c r="HQ49" s="3" t="str">
        <v>Unspecified Tree</v>
      </c>
      <c r="HR49" s="3" t="str">
        <v>Unspecified Tree (N-fixing)</v>
      </c>
      <c r="HS49" s="3" t="str">
        <v>Unspecified Tree (Non N-fixing)</v>
      </c>
      <c r="HT49" s="3" t="str">
        <v>Vachellia seyal</v>
      </c>
      <c r="HU49" s="3" t="str">
        <v>Vachellia xanthophloea</v>
      </c>
      <c r="HV49" s="3" t="str">
        <v>Vepris dainellii</v>
      </c>
      <c r="HW49" s="3" t="str">
        <v>Vitellaria paradoxa</v>
      </c>
      <c r="HX49" s="3" t="str">
        <v>Ziziphus mauritiana</v>
      </c>
      <c r="HY49" s="3" t="str">
        <v>Ziziphus spina-christi</v>
      </c>
    </row>
    <row r="50" spans="1:233" ht="14.5" x14ac:dyDescent="0.35">
      <c r="A50" t="s">
        <v>15346</v>
      </c>
      <c r="B50" s="3" t="s">
        <v>1935</v>
      </c>
      <c r="C50" s="3" t="s">
        <v>637</v>
      </c>
      <c r="D50" s="3" t="s">
        <v>1939</v>
      </c>
      <c r="F50" s="3" t="s">
        <v>637</v>
      </c>
      <c r="G50" s="3" t="s">
        <v>1937</v>
      </c>
      <c r="H50" s="3" t="s">
        <v>699</v>
      </c>
      <c r="I50" t="s">
        <v>699</v>
      </c>
      <c r="J50" t="s">
        <v>3655</v>
      </c>
      <c r="K50" t="s">
        <v>3723</v>
      </c>
      <c r="L50" t="s">
        <v>1081</v>
      </c>
      <c r="M50" t="s">
        <v>3677</v>
      </c>
      <c r="O50" s="3" t="str">
        <v>Bauhinia reticulata</v>
      </c>
      <c r="Q50" s="3" t="str" cm="1">
        <f t="array" ref="Q50:HY50">TRANSPOSE(_xlfn._xlws.SORT(_xlfn.UNIQUE(_xlfn._xlws.FILTER(trees[Tree.Latin.Name],ISNUMBER(SEARCH('Pasture-Trees'!C20,trees[Tree.Latin.Name])),"Not Found"))))</f>
        <v>Acacia albida</v>
      </c>
      <c r="R50" s="3" t="str">
        <v>Acacia albida Delile</v>
      </c>
      <c r="S50" s="3" t="str">
        <v>Acacia angustissima</v>
      </c>
      <c r="T50" s="3" t="str">
        <v>Acacia auriculiformis</v>
      </c>
      <c r="U50" s="3" t="str">
        <v>Acacia brevispica</v>
      </c>
      <c r="V50" s="3" t="str">
        <v>Acacia caerulescens</v>
      </c>
      <c r="W50" s="3" t="str">
        <v>Acacia crassicarpa</v>
      </c>
      <c r="X50" s="3" t="str">
        <v>Acacia cyanophylla</v>
      </c>
      <c r="Y50" s="3" t="str">
        <v>Acacia decurrens</v>
      </c>
      <c r="Z50" s="3" t="str">
        <v>Acacia ferruginea</v>
      </c>
      <c r="AA50" s="3" t="str">
        <v>Acacia holosericea</v>
      </c>
      <c r="AB50" s="3" t="str">
        <v>Acacia julifera</v>
      </c>
      <c r="AC50" s="3" t="str">
        <v>Acacia karroo</v>
      </c>
      <c r="AD50" s="3" t="str">
        <v>Acacia leptocarpa</v>
      </c>
      <c r="AE50" s="3" t="str">
        <v>Acacia mangium</v>
      </c>
      <c r="AF50" s="3" t="str">
        <v>Acacia mearnsii</v>
      </c>
      <c r="AG50" s="3" t="str">
        <v>Acacia nilotica</v>
      </c>
      <c r="AH50" s="3" t="str">
        <v>Acacia polyacantha</v>
      </c>
      <c r="AI50" s="3" t="str">
        <v>Acacia saligna</v>
      </c>
      <c r="AJ50" s="3" t="str">
        <v>Acacia senegal</v>
      </c>
      <c r="AK50" s="3" t="str">
        <v>Acacia sieberiana</v>
      </c>
      <c r="AL50" s="3" t="str">
        <v>Acacia tortilis</v>
      </c>
      <c r="AM50" s="3" t="str">
        <v>Acacia toxicaria</v>
      </c>
      <c r="AN50" s="3" t="str">
        <v>Acacia tumida</v>
      </c>
      <c r="AO50" s="3" t="str">
        <v>Acrocarpus fraxinifolius</v>
      </c>
      <c r="AP50" s="3" t="str">
        <v>Acrocomia aculeata</v>
      </c>
      <c r="AQ50" s="3" t="str">
        <v>Adansonia digitata</v>
      </c>
      <c r="AR50" s="3" t="str">
        <v>Aeschynomene histrix</v>
      </c>
      <c r="AS50" s="3" t="str">
        <v>Afzelia africana</v>
      </c>
      <c r="AT50" s="3" t="str">
        <v>Albizia chinensis</v>
      </c>
      <c r="AU50" s="3" t="str">
        <v>Albizia coriaria</v>
      </c>
      <c r="AV50" s="3" t="str">
        <v>Albizia falcataria</v>
      </c>
      <c r="AW50" s="3" t="str">
        <v>Albizia gummifera</v>
      </c>
      <c r="AX50" s="3" t="str">
        <v>Albizia harveyi</v>
      </c>
      <c r="AY50" s="3" t="str">
        <v>Albizia lebbeck</v>
      </c>
      <c r="AZ50" s="3" t="str">
        <v>Albizia versicolor</v>
      </c>
      <c r="BA50" s="3" t="str">
        <v>Albizia zygia</v>
      </c>
      <c r="BB50" s="3" t="str">
        <v>Alchornea cordifolia</v>
      </c>
      <c r="BC50" s="3" t="str">
        <v>Allanblackia floribunda</v>
      </c>
      <c r="BD50" s="3" t="str">
        <v>Alnus acuminata</v>
      </c>
      <c r="BE50" s="3" t="str">
        <v>Antiaris toxicaria</v>
      </c>
      <c r="BF50" s="3" t="str">
        <v>Argyrolobium uniflorum</v>
      </c>
      <c r="BG50" s="3" t="str">
        <v>Artocarpus altilis</v>
      </c>
      <c r="BH50" s="3" t="str">
        <v>Artocarpus heterophyllus</v>
      </c>
      <c r="BI50" s="3" t="str">
        <v>Atriplex nummularia</v>
      </c>
      <c r="BJ50" s="3" t="str">
        <v>Auxemma oncocalyx</v>
      </c>
      <c r="BK50" s="3" t="str">
        <v>Azadirachta indica</v>
      </c>
      <c r="BL50" s="3" t="str">
        <v>Balanites aegyptica</v>
      </c>
      <c r="BM50" s="3" t="str">
        <v>Bauhinia reticulata</v>
      </c>
      <c r="BN50" s="3" t="str">
        <v>Bauhinia rufescens</v>
      </c>
      <c r="BO50" s="3" t="str">
        <v>Berchemia discolor</v>
      </c>
      <c r="BP50" s="3" t="str">
        <v>Brachystegia spiciformis</v>
      </c>
      <c r="BQ50" s="3" t="str">
        <v>Caesalpinia bracteosa</v>
      </c>
      <c r="BR50" s="3" t="str">
        <v>Cajanus cajan</v>
      </c>
      <c r="BS50" s="3" t="str">
        <v>Calliandra calothyrsus</v>
      </c>
      <c r="BT50" s="3" t="str">
        <v>Calliandra houstoniana</v>
      </c>
      <c r="BU50" s="3" t="str">
        <v>Casuarina equisetifolia</v>
      </c>
      <c r="BV50" s="3" t="str">
        <v>Casuarina glauca</v>
      </c>
      <c r="BW50" s="3" t="str">
        <v>Catha edulis</v>
      </c>
      <c r="BX50" s="3" t="str">
        <v>Cedrela odorata</v>
      </c>
      <c r="BY50" s="3" t="str">
        <v>Cedrela serrata</v>
      </c>
      <c r="BZ50" s="3" t="str">
        <v>Centrosema pubescens</v>
      </c>
      <c r="CA50" s="3" t="str">
        <v>Chloroleucon eurycyclum</v>
      </c>
      <c r="CB50" s="3" t="str">
        <v>Chromolaena odorata</v>
      </c>
      <c r="CC50" s="3" t="str">
        <v>Cinnamomum cassia</v>
      </c>
      <c r="CD50" s="3" t="str">
        <v>Combretum apiculatum</v>
      </c>
      <c r="CE50" s="3" t="str">
        <v>Cordia africana</v>
      </c>
      <c r="CF50" s="3" t="str">
        <v>Cordia alliodora</v>
      </c>
      <c r="CG50" s="3" t="str">
        <v>Crotalaria agatiflora</v>
      </c>
      <c r="CH50" s="3" t="str">
        <v>Crotalaria grahamiana</v>
      </c>
      <c r="CI50" s="3" t="str">
        <v>Crotalaria juncea</v>
      </c>
      <c r="CJ50" s="3" t="str">
        <v>Crotalaria ochrolueca</v>
      </c>
      <c r="CK50" s="3" t="str">
        <v>Crotalaria sp.</v>
      </c>
      <c r="CL50" s="3" t="str">
        <v>Crotalaria trichotoma</v>
      </c>
      <c r="CM50" s="3" t="str">
        <v>Croton macrostachyus</v>
      </c>
      <c r="CN50" s="3" t="str">
        <v>Croton megalocarpus</v>
      </c>
      <c r="CO50" s="3" t="str">
        <v>Cupressus lusitanica</v>
      </c>
      <c r="CP50" s="3" t="str">
        <v>Cytisus proliferus</v>
      </c>
      <c r="CQ50" s="3" t="str">
        <v>Cytisus proliferus var. palmensis</v>
      </c>
      <c r="CR50" s="3" t="str">
        <v>Dactyladenia barteri</v>
      </c>
      <c r="CS50" s="3" t="str">
        <v>Dipteryx alata</v>
      </c>
      <c r="CT50" s="3" t="str">
        <v>Dodonaea Viscosa</v>
      </c>
      <c r="CU50" s="3" t="str">
        <v>Dombeya goetzenii</v>
      </c>
      <c r="CV50" s="3" t="str">
        <v>Dracaena steudneri</v>
      </c>
      <c r="CW50" s="3" t="str">
        <v>Ehretia abyssinica</v>
      </c>
      <c r="CX50" s="3" t="str">
        <v>Ehretia cymosa</v>
      </c>
      <c r="CY50" s="3" t="str">
        <v>Elaeis guineensis</v>
      </c>
      <c r="CZ50" s="3" t="str">
        <v>Entada abyssinica</v>
      </c>
      <c r="DA50" s="3" t="str">
        <v>Erythrina abyssinica</v>
      </c>
      <c r="DB50" s="3" t="str">
        <v>Erythrina poeppigiana</v>
      </c>
      <c r="DC50" s="3" t="str">
        <v>Eucalyptus alba</v>
      </c>
      <c r="DD50" s="3" t="str">
        <v>Eucalyptus camaldulensis</v>
      </c>
      <c r="DE50" s="3" t="str">
        <v>Eucalyptus deglupta</v>
      </c>
      <c r="DF50" s="3" t="str">
        <v>Eucalyptus globulus</v>
      </c>
      <c r="DG50" s="3" t="str">
        <v>Eucalyptus saligna</v>
      </c>
      <c r="DH50" s="3" t="str">
        <v>Eucalyptus urograndis</v>
      </c>
      <c r="DI50" s="3" t="str">
        <v>Euclea racemosa subsp. schimperi</v>
      </c>
      <c r="DJ50" s="3" t="str">
        <v>Ficus laurifolia</v>
      </c>
      <c r="DK50" s="3" t="str">
        <v>Ficus natalensis</v>
      </c>
      <c r="DL50" s="3" t="str">
        <v>Ficus polita</v>
      </c>
      <c r="DM50" s="3" t="str">
        <v>Ficus sur</v>
      </c>
      <c r="DN50" s="3" t="str">
        <v>Ficus thonningii</v>
      </c>
      <c r="DO50" s="3" t="str">
        <v>Ficus vallis-choudae</v>
      </c>
      <c r="DP50" s="3" t="str">
        <v>Ficus vasta</v>
      </c>
      <c r="DQ50" s="3" t="str">
        <v>Flemingia macrophylla</v>
      </c>
      <c r="DR50" s="3" t="str">
        <v>Flemingia sp.</v>
      </c>
      <c r="DS50" s="3" t="str">
        <v>Gliricidia maculata</v>
      </c>
      <c r="DT50" s="3" t="str">
        <v>Gliricidia sepium</v>
      </c>
      <c r="DU50" s="3" t="str">
        <v>Gliricidia sp.</v>
      </c>
      <c r="DV50" s="3" t="str">
        <v>Glycine wightii</v>
      </c>
      <c r="DW50" s="3" t="str">
        <v>Gmelina arborea</v>
      </c>
      <c r="DX50" s="3" t="str">
        <v>Grevillea robusta</v>
      </c>
      <c r="DY50" s="3" t="str">
        <v>Guiera senegalensis</v>
      </c>
      <c r="DZ50" s="3" t="str">
        <v>Harrisonia abyssinica</v>
      </c>
      <c r="EA50" s="3" t="str">
        <v>Hyptis suaveolens</v>
      </c>
      <c r="EB50" s="3" t="str">
        <v>Inga densiflora</v>
      </c>
      <c r="EC50" s="3" t="str">
        <v>Inga edulis</v>
      </c>
      <c r="ED50" s="3" t="str">
        <v>Inga laurina</v>
      </c>
      <c r="EE50" s="3" t="str">
        <v>Inga oerstediana</v>
      </c>
      <c r="EF50" s="3" t="str">
        <v>Inga sp.</v>
      </c>
      <c r="EG50" s="3" t="str">
        <v>Jatropha curcas</v>
      </c>
      <c r="EH50" s="3" t="str">
        <v>Juglans steyermarkii</v>
      </c>
      <c r="EI50" s="3" t="str">
        <v>Julbernardia globiflora</v>
      </c>
      <c r="EJ50" s="3" t="str">
        <v>Khaya senegalensis</v>
      </c>
      <c r="EK50" s="3" t="str">
        <v>Leucaena diversifolia</v>
      </c>
      <c r="EL50" s="3" t="str">
        <v>Leucaena leucocephala</v>
      </c>
      <c r="EM50" s="3" t="str">
        <v>Leucaena pallida</v>
      </c>
      <c r="EN50" s="3" t="str">
        <v>Leucaena trichandra</v>
      </c>
      <c r="EO50" s="3" t="str">
        <v>Lippia javanica</v>
      </c>
      <c r="EP50" s="3" t="str">
        <v>Maesopsis eminii</v>
      </c>
      <c r="EQ50" s="3" t="str">
        <v>Mangifera indica</v>
      </c>
      <c r="ER50" s="3" t="str">
        <v>Markhamia lutea</v>
      </c>
      <c r="ES50" s="3" t="str">
        <v>Melia azedarach</v>
      </c>
      <c r="ET50" s="3" t="str">
        <v>Melia volkensii</v>
      </c>
      <c r="EU50" s="3" t="str">
        <v>Milicia excelsa</v>
      </c>
      <c r="EV50" s="3" t="str">
        <v>Milletia ferruginea</v>
      </c>
      <c r="EW50" s="3" t="str">
        <v>Millettia ferruginea</v>
      </c>
      <c r="EX50" s="3" t="str">
        <v>Millettia thonningii</v>
      </c>
      <c r="EY50" s="3" t="str">
        <v>Mimosa caesalpiniifolia</v>
      </c>
      <c r="EZ50" s="3" t="str">
        <v>Mimosa tenuiflora</v>
      </c>
      <c r="FA50" s="3" t="str">
        <v>Moringa oleifera</v>
      </c>
      <c r="FB50" s="3" t="str">
        <v>Moringa stenopetala</v>
      </c>
      <c r="FC50" s="3" t="str">
        <v>Newbouldia laevis</v>
      </c>
      <c r="FD50" s="3" t="str">
        <v>Olea europaea</v>
      </c>
      <c r="FE50" s="3" t="str">
        <v>Olea welwitschii</v>
      </c>
      <c r="FF50" s="3" t="str">
        <v>Olea welwitshii</v>
      </c>
      <c r="FG50" s="3" t="str">
        <v>Opuntia ficus-indica</v>
      </c>
      <c r="FH50" s="3" t="str">
        <v>Palm</v>
      </c>
      <c r="FI50" s="3" t="str">
        <v>Parkia biglobosa</v>
      </c>
      <c r="FJ50" s="3" t="str">
        <v>Paulownia fortunei</v>
      </c>
      <c r="FK50" s="3" t="str">
        <v>Pavetta ternifolia</v>
      </c>
      <c r="FL50" s="3" t="str">
        <v>Peltophorum dubium</v>
      </c>
      <c r="FM50" s="3" t="str">
        <v>Persea americana</v>
      </c>
      <c r="FN50" s="3" t="str">
        <v>Phoenix reclinata</v>
      </c>
      <c r="FO50" s="3" t="str">
        <v>Pinus patula</v>
      </c>
      <c r="FP50" s="3" t="str">
        <v>Pithecellobium dulce</v>
      </c>
      <c r="FQ50" s="3" t="str">
        <v>Plukenetia conophora</v>
      </c>
      <c r="FR50" s="3" t="str">
        <v>Podocarpus falcatus</v>
      </c>
      <c r="FS50" s="3" t="str">
        <v>Polyscias fulva</v>
      </c>
      <c r="FT50" s="3" t="str">
        <v>Pouteria adolfi-friedericii</v>
      </c>
      <c r="FU50" s="3" t="str">
        <v>Prosopis africana</v>
      </c>
      <c r="FV50" s="3" t="str">
        <v>Prosopis juliflora</v>
      </c>
      <c r="FW50" s="3" t="str">
        <v>Prunus africana</v>
      </c>
      <c r="FX50" s="3" t="str">
        <v>Prunus persica</v>
      </c>
      <c r="FY50" s="3" t="str">
        <v>Pterocarpus erinaceus</v>
      </c>
      <c r="FZ50" s="3" t="str">
        <v>Pterocarpus lucens</v>
      </c>
      <c r="GA50" s="3" t="str">
        <v>Pterocarpus santalinoides</v>
      </c>
      <c r="GB50" s="3" t="str">
        <v>Pueraria phaseoloides</v>
      </c>
      <c r="GC50" s="3" t="str">
        <v>Quercus constaricensis</v>
      </c>
      <c r="GD50" s="3" t="str">
        <v>Quillaja saponaria</v>
      </c>
      <c r="GE50" s="3" t="str">
        <v>Ricinodendron heudelotii</v>
      </c>
      <c r="GF50" s="3" t="str">
        <v>Rosmarinus officinalis</v>
      </c>
      <c r="GG50" s="3" t="str">
        <v>Samanea saman</v>
      </c>
      <c r="GH50" s="3" t="str">
        <v>Schefflera abyssinica</v>
      </c>
      <c r="GI50" s="3" t="str">
        <v>Senna didymobotrya</v>
      </c>
      <c r="GJ50" s="3" t="str">
        <v>Senna occidentalis</v>
      </c>
      <c r="GK50" s="3" t="str">
        <v>Senna siamea</v>
      </c>
      <c r="GL50" s="3" t="str">
        <v>Senna sp.</v>
      </c>
      <c r="GM50" s="3" t="str">
        <v>Senna spectabilis</v>
      </c>
      <c r="GN50" s="3" t="str">
        <v>Sesbania aculeata</v>
      </c>
      <c r="GO50" s="3" t="str">
        <v>Sesbania bispinosa</v>
      </c>
      <c r="GP50" s="3" t="str">
        <v>Sesbania cannabina</v>
      </c>
      <c r="GQ50" s="3" t="str">
        <v>Sesbania cinerascens</v>
      </c>
      <c r="GR50" s="3" t="str">
        <v>Sesbania goetzei</v>
      </c>
      <c r="GS50" s="3" t="str">
        <v>Sesbania macrantha</v>
      </c>
      <c r="GT50" s="3" t="str">
        <v>Sesbania rostrata</v>
      </c>
      <c r="GU50" s="3" t="str">
        <v>Sesbania sesban</v>
      </c>
      <c r="GV50" s="3" t="str">
        <v>Sesbania sp.</v>
      </c>
      <c r="GW50" s="3" t="str">
        <v>Simarouba glauca</v>
      </c>
      <c r="GX50" s="3" t="str">
        <v>Solanum sp.</v>
      </c>
      <c r="GY50" s="3" t="str">
        <v>Spathodea campanulata</v>
      </c>
      <c r="GZ50" s="3" t="str">
        <v>Syzygium guineense</v>
      </c>
      <c r="HA50" s="3" t="str">
        <v>Tabebuia rosea</v>
      </c>
      <c r="HB50" s="3" t="str">
        <v>Tectona grandis</v>
      </c>
      <c r="HC50" s="3" t="str">
        <v>Tephrosia candida</v>
      </c>
      <c r="HD50" s="3" t="str">
        <v>Tephrosia diversifolia</v>
      </c>
      <c r="HE50" s="3" t="str">
        <v>Tephrosia sp.</v>
      </c>
      <c r="HF50" s="3" t="str">
        <v>Tephrosia vogelii</v>
      </c>
      <c r="HG50" s="3" t="str">
        <v>Terminalia amazonia</v>
      </c>
      <c r="HH50" s="3" t="str">
        <v>Terminalia brownii</v>
      </c>
      <c r="HI50" s="3" t="str">
        <v>Terminalia ivorensis</v>
      </c>
      <c r="HJ50" s="3" t="str">
        <v>Terminalia ivoresensis</v>
      </c>
      <c r="HK50" s="3" t="str">
        <v>Terminalia sericea</v>
      </c>
      <c r="HL50" s="3" t="str">
        <v>Terminalia superba</v>
      </c>
      <c r="HM50" s="3" t="str">
        <v>Theobroma cacao</v>
      </c>
      <c r="HN50" s="3" t="str">
        <v>Tithonia diversifolia</v>
      </c>
      <c r="HO50" s="3" t="str">
        <v>Toona ciliata</v>
      </c>
      <c r="HP50" s="3" t="str">
        <v>Uapaca kirkiana</v>
      </c>
      <c r="HQ50" s="3" t="str">
        <v>Unspecified Tree</v>
      </c>
      <c r="HR50" s="3" t="str">
        <v>Unspecified Tree (N-fixing)</v>
      </c>
      <c r="HS50" s="3" t="str">
        <v>Unspecified Tree (Non N-fixing)</v>
      </c>
      <c r="HT50" s="3" t="str">
        <v>Vachellia seyal</v>
      </c>
      <c r="HU50" s="3" t="str">
        <v>Vachellia xanthophloea</v>
      </c>
      <c r="HV50" s="3" t="str">
        <v>Vepris dainellii</v>
      </c>
      <c r="HW50" s="3" t="str">
        <v>Vitellaria paradoxa</v>
      </c>
      <c r="HX50" s="3" t="str">
        <v>Ziziphus mauritiana</v>
      </c>
      <c r="HY50" s="3" t="str">
        <v>Ziziphus spina-christi</v>
      </c>
    </row>
    <row r="51" spans="1:233" ht="14.5" x14ac:dyDescent="0.35">
      <c r="A51" t="s">
        <v>15347</v>
      </c>
      <c r="B51" s="3" t="s">
        <v>1938</v>
      </c>
      <c r="C51" s="3" t="s">
        <v>637</v>
      </c>
      <c r="D51" s="3" t="s">
        <v>1941</v>
      </c>
      <c r="F51" s="3" t="s">
        <v>637</v>
      </c>
      <c r="G51" s="3" t="s">
        <v>637</v>
      </c>
      <c r="H51" s="3" t="s">
        <v>699</v>
      </c>
      <c r="I51" t="s">
        <v>699</v>
      </c>
      <c r="J51" t="s">
        <v>3655</v>
      </c>
      <c r="K51" t="s">
        <v>3723</v>
      </c>
      <c r="L51" t="s">
        <v>1081</v>
      </c>
      <c r="M51" t="s">
        <v>3677</v>
      </c>
      <c r="O51" s="3" t="str">
        <v>Bauhinia rufescens</v>
      </c>
      <c r="Q51" s="3" t="str" cm="1">
        <f t="array" ref="Q51:HY51">TRANSPOSE(_xlfn._xlws.SORT(_xlfn.UNIQUE(_xlfn._xlws.FILTER(trees[Tree.Latin.Name],ISNUMBER(SEARCH('Pasture-Trees'!C21,trees[Tree.Latin.Name])),"Not Found"))))</f>
        <v>Acacia albida</v>
      </c>
      <c r="R51" s="3" t="str">
        <v>Acacia albida Delile</v>
      </c>
      <c r="S51" s="3" t="str">
        <v>Acacia angustissima</v>
      </c>
      <c r="T51" s="3" t="str">
        <v>Acacia auriculiformis</v>
      </c>
      <c r="U51" s="3" t="str">
        <v>Acacia brevispica</v>
      </c>
      <c r="V51" s="3" t="str">
        <v>Acacia caerulescens</v>
      </c>
      <c r="W51" s="3" t="str">
        <v>Acacia crassicarpa</v>
      </c>
      <c r="X51" s="3" t="str">
        <v>Acacia cyanophylla</v>
      </c>
      <c r="Y51" s="3" t="str">
        <v>Acacia decurrens</v>
      </c>
      <c r="Z51" s="3" t="str">
        <v>Acacia ferruginea</v>
      </c>
      <c r="AA51" s="3" t="str">
        <v>Acacia holosericea</v>
      </c>
      <c r="AB51" s="3" t="str">
        <v>Acacia julifera</v>
      </c>
      <c r="AC51" s="3" t="str">
        <v>Acacia karroo</v>
      </c>
      <c r="AD51" s="3" t="str">
        <v>Acacia leptocarpa</v>
      </c>
      <c r="AE51" s="3" t="str">
        <v>Acacia mangium</v>
      </c>
      <c r="AF51" s="3" t="str">
        <v>Acacia mearnsii</v>
      </c>
      <c r="AG51" s="3" t="str">
        <v>Acacia nilotica</v>
      </c>
      <c r="AH51" s="3" t="str">
        <v>Acacia polyacantha</v>
      </c>
      <c r="AI51" s="3" t="str">
        <v>Acacia saligna</v>
      </c>
      <c r="AJ51" s="3" t="str">
        <v>Acacia senegal</v>
      </c>
      <c r="AK51" s="3" t="str">
        <v>Acacia sieberiana</v>
      </c>
      <c r="AL51" s="3" t="str">
        <v>Acacia tortilis</v>
      </c>
      <c r="AM51" s="3" t="str">
        <v>Acacia toxicaria</v>
      </c>
      <c r="AN51" s="3" t="str">
        <v>Acacia tumida</v>
      </c>
      <c r="AO51" s="3" t="str">
        <v>Acrocarpus fraxinifolius</v>
      </c>
      <c r="AP51" s="3" t="str">
        <v>Acrocomia aculeata</v>
      </c>
      <c r="AQ51" s="3" t="str">
        <v>Adansonia digitata</v>
      </c>
      <c r="AR51" s="3" t="str">
        <v>Aeschynomene histrix</v>
      </c>
      <c r="AS51" s="3" t="str">
        <v>Afzelia africana</v>
      </c>
      <c r="AT51" s="3" t="str">
        <v>Albizia chinensis</v>
      </c>
      <c r="AU51" s="3" t="str">
        <v>Albizia coriaria</v>
      </c>
      <c r="AV51" s="3" t="str">
        <v>Albizia falcataria</v>
      </c>
      <c r="AW51" s="3" t="str">
        <v>Albizia gummifera</v>
      </c>
      <c r="AX51" s="3" t="str">
        <v>Albizia harveyi</v>
      </c>
      <c r="AY51" s="3" t="str">
        <v>Albizia lebbeck</v>
      </c>
      <c r="AZ51" s="3" t="str">
        <v>Albizia versicolor</v>
      </c>
      <c r="BA51" s="3" t="str">
        <v>Albizia zygia</v>
      </c>
      <c r="BB51" s="3" t="str">
        <v>Alchornea cordifolia</v>
      </c>
      <c r="BC51" s="3" t="str">
        <v>Allanblackia floribunda</v>
      </c>
      <c r="BD51" s="3" t="str">
        <v>Alnus acuminata</v>
      </c>
      <c r="BE51" s="3" t="str">
        <v>Antiaris toxicaria</v>
      </c>
      <c r="BF51" s="3" t="str">
        <v>Argyrolobium uniflorum</v>
      </c>
      <c r="BG51" s="3" t="str">
        <v>Artocarpus altilis</v>
      </c>
      <c r="BH51" s="3" t="str">
        <v>Artocarpus heterophyllus</v>
      </c>
      <c r="BI51" s="3" t="str">
        <v>Atriplex nummularia</v>
      </c>
      <c r="BJ51" s="3" t="str">
        <v>Auxemma oncocalyx</v>
      </c>
      <c r="BK51" s="3" t="str">
        <v>Azadirachta indica</v>
      </c>
      <c r="BL51" s="3" t="str">
        <v>Balanites aegyptica</v>
      </c>
      <c r="BM51" s="3" t="str">
        <v>Bauhinia reticulata</v>
      </c>
      <c r="BN51" s="3" t="str">
        <v>Bauhinia rufescens</v>
      </c>
      <c r="BO51" s="3" t="str">
        <v>Berchemia discolor</v>
      </c>
      <c r="BP51" s="3" t="str">
        <v>Brachystegia spiciformis</v>
      </c>
      <c r="BQ51" s="3" t="str">
        <v>Caesalpinia bracteosa</v>
      </c>
      <c r="BR51" s="3" t="str">
        <v>Cajanus cajan</v>
      </c>
      <c r="BS51" s="3" t="str">
        <v>Calliandra calothyrsus</v>
      </c>
      <c r="BT51" s="3" t="str">
        <v>Calliandra houstoniana</v>
      </c>
      <c r="BU51" s="3" t="str">
        <v>Casuarina equisetifolia</v>
      </c>
      <c r="BV51" s="3" t="str">
        <v>Casuarina glauca</v>
      </c>
      <c r="BW51" s="3" t="str">
        <v>Catha edulis</v>
      </c>
      <c r="BX51" s="3" t="str">
        <v>Cedrela odorata</v>
      </c>
      <c r="BY51" s="3" t="str">
        <v>Cedrela serrata</v>
      </c>
      <c r="BZ51" s="3" t="str">
        <v>Centrosema pubescens</v>
      </c>
      <c r="CA51" s="3" t="str">
        <v>Chloroleucon eurycyclum</v>
      </c>
      <c r="CB51" s="3" t="str">
        <v>Chromolaena odorata</v>
      </c>
      <c r="CC51" s="3" t="str">
        <v>Cinnamomum cassia</v>
      </c>
      <c r="CD51" s="3" t="str">
        <v>Combretum apiculatum</v>
      </c>
      <c r="CE51" s="3" t="str">
        <v>Cordia africana</v>
      </c>
      <c r="CF51" s="3" t="str">
        <v>Cordia alliodora</v>
      </c>
      <c r="CG51" s="3" t="str">
        <v>Crotalaria agatiflora</v>
      </c>
      <c r="CH51" s="3" t="str">
        <v>Crotalaria grahamiana</v>
      </c>
      <c r="CI51" s="3" t="str">
        <v>Crotalaria juncea</v>
      </c>
      <c r="CJ51" s="3" t="str">
        <v>Crotalaria ochrolueca</v>
      </c>
      <c r="CK51" s="3" t="str">
        <v>Crotalaria sp.</v>
      </c>
      <c r="CL51" s="3" t="str">
        <v>Crotalaria trichotoma</v>
      </c>
      <c r="CM51" s="3" t="str">
        <v>Croton macrostachyus</v>
      </c>
      <c r="CN51" s="3" t="str">
        <v>Croton megalocarpus</v>
      </c>
      <c r="CO51" s="3" t="str">
        <v>Cupressus lusitanica</v>
      </c>
      <c r="CP51" s="3" t="str">
        <v>Cytisus proliferus</v>
      </c>
      <c r="CQ51" s="3" t="str">
        <v>Cytisus proliferus var. palmensis</v>
      </c>
      <c r="CR51" s="3" t="str">
        <v>Dactyladenia barteri</v>
      </c>
      <c r="CS51" s="3" t="str">
        <v>Dipteryx alata</v>
      </c>
      <c r="CT51" s="3" t="str">
        <v>Dodonaea Viscosa</v>
      </c>
      <c r="CU51" s="3" t="str">
        <v>Dombeya goetzenii</v>
      </c>
      <c r="CV51" s="3" t="str">
        <v>Dracaena steudneri</v>
      </c>
      <c r="CW51" s="3" t="str">
        <v>Ehretia abyssinica</v>
      </c>
      <c r="CX51" s="3" t="str">
        <v>Ehretia cymosa</v>
      </c>
      <c r="CY51" s="3" t="str">
        <v>Elaeis guineensis</v>
      </c>
      <c r="CZ51" s="3" t="str">
        <v>Entada abyssinica</v>
      </c>
      <c r="DA51" s="3" t="str">
        <v>Erythrina abyssinica</v>
      </c>
      <c r="DB51" s="3" t="str">
        <v>Erythrina poeppigiana</v>
      </c>
      <c r="DC51" s="3" t="str">
        <v>Eucalyptus alba</v>
      </c>
      <c r="DD51" s="3" t="str">
        <v>Eucalyptus camaldulensis</v>
      </c>
      <c r="DE51" s="3" t="str">
        <v>Eucalyptus deglupta</v>
      </c>
      <c r="DF51" s="3" t="str">
        <v>Eucalyptus globulus</v>
      </c>
      <c r="DG51" s="3" t="str">
        <v>Eucalyptus saligna</v>
      </c>
      <c r="DH51" s="3" t="str">
        <v>Eucalyptus urograndis</v>
      </c>
      <c r="DI51" s="3" t="str">
        <v>Euclea racemosa subsp. schimperi</v>
      </c>
      <c r="DJ51" s="3" t="str">
        <v>Ficus laurifolia</v>
      </c>
      <c r="DK51" s="3" t="str">
        <v>Ficus natalensis</v>
      </c>
      <c r="DL51" s="3" t="str">
        <v>Ficus polita</v>
      </c>
      <c r="DM51" s="3" t="str">
        <v>Ficus sur</v>
      </c>
      <c r="DN51" s="3" t="str">
        <v>Ficus thonningii</v>
      </c>
      <c r="DO51" s="3" t="str">
        <v>Ficus vallis-choudae</v>
      </c>
      <c r="DP51" s="3" t="str">
        <v>Ficus vasta</v>
      </c>
      <c r="DQ51" s="3" t="str">
        <v>Flemingia macrophylla</v>
      </c>
      <c r="DR51" s="3" t="str">
        <v>Flemingia sp.</v>
      </c>
      <c r="DS51" s="3" t="str">
        <v>Gliricidia maculata</v>
      </c>
      <c r="DT51" s="3" t="str">
        <v>Gliricidia sepium</v>
      </c>
      <c r="DU51" s="3" t="str">
        <v>Gliricidia sp.</v>
      </c>
      <c r="DV51" s="3" t="str">
        <v>Glycine wightii</v>
      </c>
      <c r="DW51" s="3" t="str">
        <v>Gmelina arborea</v>
      </c>
      <c r="DX51" s="3" t="str">
        <v>Grevillea robusta</v>
      </c>
      <c r="DY51" s="3" t="str">
        <v>Guiera senegalensis</v>
      </c>
      <c r="DZ51" s="3" t="str">
        <v>Harrisonia abyssinica</v>
      </c>
      <c r="EA51" s="3" t="str">
        <v>Hyptis suaveolens</v>
      </c>
      <c r="EB51" s="3" t="str">
        <v>Inga densiflora</v>
      </c>
      <c r="EC51" s="3" t="str">
        <v>Inga edulis</v>
      </c>
      <c r="ED51" s="3" t="str">
        <v>Inga laurina</v>
      </c>
      <c r="EE51" s="3" t="str">
        <v>Inga oerstediana</v>
      </c>
      <c r="EF51" s="3" t="str">
        <v>Inga sp.</v>
      </c>
      <c r="EG51" s="3" t="str">
        <v>Jatropha curcas</v>
      </c>
      <c r="EH51" s="3" t="str">
        <v>Juglans steyermarkii</v>
      </c>
      <c r="EI51" s="3" t="str">
        <v>Julbernardia globiflora</v>
      </c>
      <c r="EJ51" s="3" t="str">
        <v>Khaya senegalensis</v>
      </c>
      <c r="EK51" s="3" t="str">
        <v>Leucaena diversifolia</v>
      </c>
      <c r="EL51" s="3" t="str">
        <v>Leucaena leucocephala</v>
      </c>
      <c r="EM51" s="3" t="str">
        <v>Leucaena pallida</v>
      </c>
      <c r="EN51" s="3" t="str">
        <v>Leucaena trichandra</v>
      </c>
      <c r="EO51" s="3" t="str">
        <v>Lippia javanica</v>
      </c>
      <c r="EP51" s="3" t="str">
        <v>Maesopsis eminii</v>
      </c>
      <c r="EQ51" s="3" t="str">
        <v>Mangifera indica</v>
      </c>
      <c r="ER51" s="3" t="str">
        <v>Markhamia lutea</v>
      </c>
      <c r="ES51" s="3" t="str">
        <v>Melia azedarach</v>
      </c>
      <c r="ET51" s="3" t="str">
        <v>Melia volkensii</v>
      </c>
      <c r="EU51" s="3" t="str">
        <v>Milicia excelsa</v>
      </c>
      <c r="EV51" s="3" t="str">
        <v>Milletia ferruginea</v>
      </c>
      <c r="EW51" s="3" t="str">
        <v>Millettia ferruginea</v>
      </c>
      <c r="EX51" s="3" t="str">
        <v>Millettia thonningii</v>
      </c>
      <c r="EY51" s="3" t="str">
        <v>Mimosa caesalpiniifolia</v>
      </c>
      <c r="EZ51" s="3" t="str">
        <v>Mimosa tenuiflora</v>
      </c>
      <c r="FA51" s="3" t="str">
        <v>Moringa oleifera</v>
      </c>
      <c r="FB51" s="3" t="str">
        <v>Moringa stenopetala</v>
      </c>
      <c r="FC51" s="3" t="str">
        <v>Newbouldia laevis</v>
      </c>
      <c r="FD51" s="3" t="str">
        <v>Olea europaea</v>
      </c>
      <c r="FE51" s="3" t="str">
        <v>Olea welwitschii</v>
      </c>
      <c r="FF51" s="3" t="str">
        <v>Olea welwitshii</v>
      </c>
      <c r="FG51" s="3" t="str">
        <v>Opuntia ficus-indica</v>
      </c>
      <c r="FH51" s="3" t="str">
        <v>Palm</v>
      </c>
      <c r="FI51" s="3" t="str">
        <v>Parkia biglobosa</v>
      </c>
      <c r="FJ51" s="3" t="str">
        <v>Paulownia fortunei</v>
      </c>
      <c r="FK51" s="3" t="str">
        <v>Pavetta ternifolia</v>
      </c>
      <c r="FL51" s="3" t="str">
        <v>Peltophorum dubium</v>
      </c>
      <c r="FM51" s="3" t="str">
        <v>Persea americana</v>
      </c>
      <c r="FN51" s="3" t="str">
        <v>Phoenix reclinata</v>
      </c>
      <c r="FO51" s="3" t="str">
        <v>Pinus patula</v>
      </c>
      <c r="FP51" s="3" t="str">
        <v>Pithecellobium dulce</v>
      </c>
      <c r="FQ51" s="3" t="str">
        <v>Plukenetia conophora</v>
      </c>
      <c r="FR51" s="3" t="str">
        <v>Podocarpus falcatus</v>
      </c>
      <c r="FS51" s="3" t="str">
        <v>Polyscias fulva</v>
      </c>
      <c r="FT51" s="3" t="str">
        <v>Pouteria adolfi-friedericii</v>
      </c>
      <c r="FU51" s="3" t="str">
        <v>Prosopis africana</v>
      </c>
      <c r="FV51" s="3" t="str">
        <v>Prosopis juliflora</v>
      </c>
      <c r="FW51" s="3" t="str">
        <v>Prunus africana</v>
      </c>
      <c r="FX51" s="3" t="str">
        <v>Prunus persica</v>
      </c>
      <c r="FY51" s="3" t="str">
        <v>Pterocarpus erinaceus</v>
      </c>
      <c r="FZ51" s="3" t="str">
        <v>Pterocarpus lucens</v>
      </c>
      <c r="GA51" s="3" t="str">
        <v>Pterocarpus santalinoides</v>
      </c>
      <c r="GB51" s="3" t="str">
        <v>Pueraria phaseoloides</v>
      </c>
      <c r="GC51" s="3" t="str">
        <v>Quercus constaricensis</v>
      </c>
      <c r="GD51" s="3" t="str">
        <v>Quillaja saponaria</v>
      </c>
      <c r="GE51" s="3" t="str">
        <v>Ricinodendron heudelotii</v>
      </c>
      <c r="GF51" s="3" t="str">
        <v>Rosmarinus officinalis</v>
      </c>
      <c r="GG51" s="3" t="str">
        <v>Samanea saman</v>
      </c>
      <c r="GH51" s="3" t="str">
        <v>Schefflera abyssinica</v>
      </c>
      <c r="GI51" s="3" t="str">
        <v>Senna didymobotrya</v>
      </c>
      <c r="GJ51" s="3" t="str">
        <v>Senna occidentalis</v>
      </c>
      <c r="GK51" s="3" t="str">
        <v>Senna siamea</v>
      </c>
      <c r="GL51" s="3" t="str">
        <v>Senna sp.</v>
      </c>
      <c r="GM51" s="3" t="str">
        <v>Senna spectabilis</v>
      </c>
      <c r="GN51" s="3" t="str">
        <v>Sesbania aculeata</v>
      </c>
      <c r="GO51" s="3" t="str">
        <v>Sesbania bispinosa</v>
      </c>
      <c r="GP51" s="3" t="str">
        <v>Sesbania cannabina</v>
      </c>
      <c r="GQ51" s="3" t="str">
        <v>Sesbania cinerascens</v>
      </c>
      <c r="GR51" s="3" t="str">
        <v>Sesbania goetzei</v>
      </c>
      <c r="GS51" s="3" t="str">
        <v>Sesbania macrantha</v>
      </c>
      <c r="GT51" s="3" t="str">
        <v>Sesbania rostrata</v>
      </c>
      <c r="GU51" s="3" t="str">
        <v>Sesbania sesban</v>
      </c>
      <c r="GV51" s="3" t="str">
        <v>Sesbania sp.</v>
      </c>
      <c r="GW51" s="3" t="str">
        <v>Simarouba glauca</v>
      </c>
      <c r="GX51" s="3" t="str">
        <v>Solanum sp.</v>
      </c>
      <c r="GY51" s="3" t="str">
        <v>Spathodea campanulata</v>
      </c>
      <c r="GZ51" s="3" t="str">
        <v>Syzygium guineense</v>
      </c>
      <c r="HA51" s="3" t="str">
        <v>Tabebuia rosea</v>
      </c>
      <c r="HB51" s="3" t="str">
        <v>Tectona grandis</v>
      </c>
      <c r="HC51" s="3" t="str">
        <v>Tephrosia candida</v>
      </c>
      <c r="HD51" s="3" t="str">
        <v>Tephrosia diversifolia</v>
      </c>
      <c r="HE51" s="3" t="str">
        <v>Tephrosia sp.</v>
      </c>
      <c r="HF51" s="3" t="str">
        <v>Tephrosia vogelii</v>
      </c>
      <c r="HG51" s="3" t="str">
        <v>Terminalia amazonia</v>
      </c>
      <c r="HH51" s="3" t="str">
        <v>Terminalia brownii</v>
      </c>
      <c r="HI51" s="3" t="str">
        <v>Terminalia ivorensis</v>
      </c>
      <c r="HJ51" s="3" t="str">
        <v>Terminalia ivoresensis</v>
      </c>
      <c r="HK51" s="3" t="str">
        <v>Terminalia sericea</v>
      </c>
      <c r="HL51" s="3" t="str">
        <v>Terminalia superba</v>
      </c>
      <c r="HM51" s="3" t="str">
        <v>Theobroma cacao</v>
      </c>
      <c r="HN51" s="3" t="str">
        <v>Tithonia diversifolia</v>
      </c>
      <c r="HO51" s="3" t="str">
        <v>Toona ciliata</v>
      </c>
      <c r="HP51" s="3" t="str">
        <v>Uapaca kirkiana</v>
      </c>
      <c r="HQ51" s="3" t="str">
        <v>Unspecified Tree</v>
      </c>
      <c r="HR51" s="3" t="str">
        <v>Unspecified Tree (N-fixing)</v>
      </c>
      <c r="HS51" s="3" t="str">
        <v>Unspecified Tree (Non N-fixing)</v>
      </c>
      <c r="HT51" s="3" t="str">
        <v>Vachellia seyal</v>
      </c>
      <c r="HU51" s="3" t="str">
        <v>Vachellia xanthophloea</v>
      </c>
      <c r="HV51" s="3" t="str">
        <v>Vepris dainellii</v>
      </c>
      <c r="HW51" s="3" t="str">
        <v>Vitellaria paradoxa</v>
      </c>
      <c r="HX51" s="3" t="str">
        <v>Ziziphus mauritiana</v>
      </c>
      <c r="HY51" s="3" t="str">
        <v>Ziziphus spina-christi</v>
      </c>
    </row>
    <row r="52" spans="1:233" ht="14.5" x14ac:dyDescent="0.35">
      <c r="A52" t="s">
        <v>15348</v>
      </c>
      <c r="B52" s="3" t="s">
        <v>1940</v>
      </c>
      <c r="C52" s="3" t="s">
        <v>637</v>
      </c>
      <c r="D52" s="3" t="s">
        <v>1945</v>
      </c>
      <c r="F52" s="3" t="s">
        <v>1942</v>
      </c>
      <c r="G52" s="3" t="s">
        <v>1943</v>
      </c>
      <c r="H52" s="3" t="s">
        <v>699</v>
      </c>
      <c r="I52" t="s">
        <v>699</v>
      </c>
      <c r="J52" t="s">
        <v>3655</v>
      </c>
      <c r="K52" t="s">
        <v>3723</v>
      </c>
      <c r="L52" t="s">
        <v>1081</v>
      </c>
      <c r="M52" t="s">
        <v>3677</v>
      </c>
      <c r="O52" s="3" t="str">
        <v>Berchemia discolor</v>
      </c>
      <c r="Q52" s="3" t="str" cm="1">
        <f t="array" ref="Q52:HY52">TRANSPOSE(_xlfn._xlws.SORT(_xlfn.UNIQUE(_xlfn._xlws.FILTER(trees[Tree.Latin.Name],ISNUMBER(SEARCH('Pasture-Trees'!C22,trees[Tree.Latin.Name])),"Not Found"))))</f>
        <v>Acacia albida</v>
      </c>
      <c r="R52" s="3" t="str">
        <v>Acacia albida Delile</v>
      </c>
      <c r="S52" s="3" t="str">
        <v>Acacia angustissima</v>
      </c>
      <c r="T52" s="3" t="str">
        <v>Acacia auriculiformis</v>
      </c>
      <c r="U52" s="3" t="str">
        <v>Acacia brevispica</v>
      </c>
      <c r="V52" s="3" t="str">
        <v>Acacia caerulescens</v>
      </c>
      <c r="W52" s="3" t="str">
        <v>Acacia crassicarpa</v>
      </c>
      <c r="X52" s="3" t="str">
        <v>Acacia cyanophylla</v>
      </c>
      <c r="Y52" s="3" t="str">
        <v>Acacia decurrens</v>
      </c>
      <c r="Z52" s="3" t="str">
        <v>Acacia ferruginea</v>
      </c>
      <c r="AA52" s="3" t="str">
        <v>Acacia holosericea</v>
      </c>
      <c r="AB52" s="3" t="str">
        <v>Acacia julifera</v>
      </c>
      <c r="AC52" s="3" t="str">
        <v>Acacia karroo</v>
      </c>
      <c r="AD52" s="3" t="str">
        <v>Acacia leptocarpa</v>
      </c>
      <c r="AE52" s="3" t="str">
        <v>Acacia mangium</v>
      </c>
      <c r="AF52" s="3" t="str">
        <v>Acacia mearnsii</v>
      </c>
      <c r="AG52" s="3" t="str">
        <v>Acacia nilotica</v>
      </c>
      <c r="AH52" s="3" t="str">
        <v>Acacia polyacantha</v>
      </c>
      <c r="AI52" s="3" t="str">
        <v>Acacia saligna</v>
      </c>
      <c r="AJ52" s="3" t="str">
        <v>Acacia senegal</v>
      </c>
      <c r="AK52" s="3" t="str">
        <v>Acacia sieberiana</v>
      </c>
      <c r="AL52" s="3" t="str">
        <v>Acacia tortilis</v>
      </c>
      <c r="AM52" s="3" t="str">
        <v>Acacia toxicaria</v>
      </c>
      <c r="AN52" s="3" t="str">
        <v>Acacia tumida</v>
      </c>
      <c r="AO52" s="3" t="str">
        <v>Acrocarpus fraxinifolius</v>
      </c>
      <c r="AP52" s="3" t="str">
        <v>Acrocomia aculeata</v>
      </c>
      <c r="AQ52" s="3" t="str">
        <v>Adansonia digitata</v>
      </c>
      <c r="AR52" s="3" t="str">
        <v>Aeschynomene histrix</v>
      </c>
      <c r="AS52" s="3" t="str">
        <v>Afzelia africana</v>
      </c>
      <c r="AT52" s="3" t="str">
        <v>Albizia chinensis</v>
      </c>
      <c r="AU52" s="3" t="str">
        <v>Albizia coriaria</v>
      </c>
      <c r="AV52" s="3" t="str">
        <v>Albizia falcataria</v>
      </c>
      <c r="AW52" s="3" t="str">
        <v>Albizia gummifera</v>
      </c>
      <c r="AX52" s="3" t="str">
        <v>Albizia harveyi</v>
      </c>
      <c r="AY52" s="3" t="str">
        <v>Albizia lebbeck</v>
      </c>
      <c r="AZ52" s="3" t="str">
        <v>Albizia versicolor</v>
      </c>
      <c r="BA52" s="3" t="str">
        <v>Albizia zygia</v>
      </c>
      <c r="BB52" s="3" t="str">
        <v>Alchornea cordifolia</v>
      </c>
      <c r="BC52" s="3" t="str">
        <v>Allanblackia floribunda</v>
      </c>
      <c r="BD52" s="3" t="str">
        <v>Alnus acuminata</v>
      </c>
      <c r="BE52" s="3" t="str">
        <v>Antiaris toxicaria</v>
      </c>
      <c r="BF52" s="3" t="str">
        <v>Argyrolobium uniflorum</v>
      </c>
      <c r="BG52" s="3" t="str">
        <v>Artocarpus altilis</v>
      </c>
      <c r="BH52" s="3" t="str">
        <v>Artocarpus heterophyllus</v>
      </c>
      <c r="BI52" s="3" t="str">
        <v>Atriplex nummularia</v>
      </c>
      <c r="BJ52" s="3" t="str">
        <v>Auxemma oncocalyx</v>
      </c>
      <c r="BK52" s="3" t="str">
        <v>Azadirachta indica</v>
      </c>
      <c r="BL52" s="3" t="str">
        <v>Balanites aegyptica</v>
      </c>
      <c r="BM52" s="3" t="str">
        <v>Bauhinia reticulata</v>
      </c>
      <c r="BN52" s="3" t="str">
        <v>Bauhinia rufescens</v>
      </c>
      <c r="BO52" s="3" t="str">
        <v>Berchemia discolor</v>
      </c>
      <c r="BP52" s="3" t="str">
        <v>Brachystegia spiciformis</v>
      </c>
      <c r="BQ52" s="3" t="str">
        <v>Caesalpinia bracteosa</v>
      </c>
      <c r="BR52" s="3" t="str">
        <v>Cajanus cajan</v>
      </c>
      <c r="BS52" s="3" t="str">
        <v>Calliandra calothyrsus</v>
      </c>
      <c r="BT52" s="3" t="str">
        <v>Calliandra houstoniana</v>
      </c>
      <c r="BU52" s="3" t="str">
        <v>Casuarina equisetifolia</v>
      </c>
      <c r="BV52" s="3" t="str">
        <v>Casuarina glauca</v>
      </c>
      <c r="BW52" s="3" t="str">
        <v>Catha edulis</v>
      </c>
      <c r="BX52" s="3" t="str">
        <v>Cedrela odorata</v>
      </c>
      <c r="BY52" s="3" t="str">
        <v>Cedrela serrata</v>
      </c>
      <c r="BZ52" s="3" t="str">
        <v>Centrosema pubescens</v>
      </c>
      <c r="CA52" s="3" t="str">
        <v>Chloroleucon eurycyclum</v>
      </c>
      <c r="CB52" s="3" t="str">
        <v>Chromolaena odorata</v>
      </c>
      <c r="CC52" s="3" t="str">
        <v>Cinnamomum cassia</v>
      </c>
      <c r="CD52" s="3" t="str">
        <v>Combretum apiculatum</v>
      </c>
      <c r="CE52" s="3" t="str">
        <v>Cordia africana</v>
      </c>
      <c r="CF52" s="3" t="str">
        <v>Cordia alliodora</v>
      </c>
      <c r="CG52" s="3" t="str">
        <v>Crotalaria agatiflora</v>
      </c>
      <c r="CH52" s="3" t="str">
        <v>Crotalaria grahamiana</v>
      </c>
      <c r="CI52" s="3" t="str">
        <v>Crotalaria juncea</v>
      </c>
      <c r="CJ52" s="3" t="str">
        <v>Crotalaria ochrolueca</v>
      </c>
      <c r="CK52" s="3" t="str">
        <v>Crotalaria sp.</v>
      </c>
      <c r="CL52" s="3" t="str">
        <v>Crotalaria trichotoma</v>
      </c>
      <c r="CM52" s="3" t="str">
        <v>Croton macrostachyus</v>
      </c>
      <c r="CN52" s="3" t="str">
        <v>Croton megalocarpus</v>
      </c>
      <c r="CO52" s="3" t="str">
        <v>Cupressus lusitanica</v>
      </c>
      <c r="CP52" s="3" t="str">
        <v>Cytisus proliferus</v>
      </c>
      <c r="CQ52" s="3" t="str">
        <v>Cytisus proliferus var. palmensis</v>
      </c>
      <c r="CR52" s="3" t="str">
        <v>Dactyladenia barteri</v>
      </c>
      <c r="CS52" s="3" t="str">
        <v>Dipteryx alata</v>
      </c>
      <c r="CT52" s="3" t="str">
        <v>Dodonaea Viscosa</v>
      </c>
      <c r="CU52" s="3" t="str">
        <v>Dombeya goetzenii</v>
      </c>
      <c r="CV52" s="3" t="str">
        <v>Dracaena steudneri</v>
      </c>
      <c r="CW52" s="3" t="str">
        <v>Ehretia abyssinica</v>
      </c>
      <c r="CX52" s="3" t="str">
        <v>Ehretia cymosa</v>
      </c>
      <c r="CY52" s="3" t="str">
        <v>Elaeis guineensis</v>
      </c>
      <c r="CZ52" s="3" t="str">
        <v>Entada abyssinica</v>
      </c>
      <c r="DA52" s="3" t="str">
        <v>Erythrina abyssinica</v>
      </c>
      <c r="DB52" s="3" t="str">
        <v>Erythrina poeppigiana</v>
      </c>
      <c r="DC52" s="3" t="str">
        <v>Eucalyptus alba</v>
      </c>
      <c r="DD52" s="3" t="str">
        <v>Eucalyptus camaldulensis</v>
      </c>
      <c r="DE52" s="3" t="str">
        <v>Eucalyptus deglupta</v>
      </c>
      <c r="DF52" s="3" t="str">
        <v>Eucalyptus globulus</v>
      </c>
      <c r="DG52" s="3" t="str">
        <v>Eucalyptus saligna</v>
      </c>
      <c r="DH52" s="3" t="str">
        <v>Eucalyptus urograndis</v>
      </c>
      <c r="DI52" s="3" t="str">
        <v>Euclea racemosa subsp. schimperi</v>
      </c>
      <c r="DJ52" s="3" t="str">
        <v>Ficus laurifolia</v>
      </c>
      <c r="DK52" s="3" t="str">
        <v>Ficus natalensis</v>
      </c>
      <c r="DL52" s="3" t="str">
        <v>Ficus polita</v>
      </c>
      <c r="DM52" s="3" t="str">
        <v>Ficus sur</v>
      </c>
      <c r="DN52" s="3" t="str">
        <v>Ficus thonningii</v>
      </c>
      <c r="DO52" s="3" t="str">
        <v>Ficus vallis-choudae</v>
      </c>
      <c r="DP52" s="3" t="str">
        <v>Ficus vasta</v>
      </c>
      <c r="DQ52" s="3" t="str">
        <v>Flemingia macrophylla</v>
      </c>
      <c r="DR52" s="3" t="str">
        <v>Flemingia sp.</v>
      </c>
      <c r="DS52" s="3" t="str">
        <v>Gliricidia maculata</v>
      </c>
      <c r="DT52" s="3" t="str">
        <v>Gliricidia sepium</v>
      </c>
      <c r="DU52" s="3" t="str">
        <v>Gliricidia sp.</v>
      </c>
      <c r="DV52" s="3" t="str">
        <v>Glycine wightii</v>
      </c>
      <c r="DW52" s="3" t="str">
        <v>Gmelina arborea</v>
      </c>
      <c r="DX52" s="3" t="str">
        <v>Grevillea robusta</v>
      </c>
      <c r="DY52" s="3" t="str">
        <v>Guiera senegalensis</v>
      </c>
      <c r="DZ52" s="3" t="str">
        <v>Harrisonia abyssinica</v>
      </c>
      <c r="EA52" s="3" t="str">
        <v>Hyptis suaveolens</v>
      </c>
      <c r="EB52" s="3" t="str">
        <v>Inga densiflora</v>
      </c>
      <c r="EC52" s="3" t="str">
        <v>Inga edulis</v>
      </c>
      <c r="ED52" s="3" t="str">
        <v>Inga laurina</v>
      </c>
      <c r="EE52" s="3" t="str">
        <v>Inga oerstediana</v>
      </c>
      <c r="EF52" s="3" t="str">
        <v>Inga sp.</v>
      </c>
      <c r="EG52" s="3" t="str">
        <v>Jatropha curcas</v>
      </c>
      <c r="EH52" s="3" t="str">
        <v>Juglans steyermarkii</v>
      </c>
      <c r="EI52" s="3" t="str">
        <v>Julbernardia globiflora</v>
      </c>
      <c r="EJ52" s="3" t="str">
        <v>Khaya senegalensis</v>
      </c>
      <c r="EK52" s="3" t="str">
        <v>Leucaena diversifolia</v>
      </c>
      <c r="EL52" s="3" t="str">
        <v>Leucaena leucocephala</v>
      </c>
      <c r="EM52" s="3" t="str">
        <v>Leucaena pallida</v>
      </c>
      <c r="EN52" s="3" t="str">
        <v>Leucaena trichandra</v>
      </c>
      <c r="EO52" s="3" t="str">
        <v>Lippia javanica</v>
      </c>
      <c r="EP52" s="3" t="str">
        <v>Maesopsis eminii</v>
      </c>
      <c r="EQ52" s="3" t="str">
        <v>Mangifera indica</v>
      </c>
      <c r="ER52" s="3" t="str">
        <v>Markhamia lutea</v>
      </c>
      <c r="ES52" s="3" t="str">
        <v>Melia azedarach</v>
      </c>
      <c r="ET52" s="3" t="str">
        <v>Melia volkensii</v>
      </c>
      <c r="EU52" s="3" t="str">
        <v>Milicia excelsa</v>
      </c>
      <c r="EV52" s="3" t="str">
        <v>Milletia ferruginea</v>
      </c>
      <c r="EW52" s="3" t="str">
        <v>Millettia ferruginea</v>
      </c>
      <c r="EX52" s="3" t="str">
        <v>Millettia thonningii</v>
      </c>
      <c r="EY52" s="3" t="str">
        <v>Mimosa caesalpiniifolia</v>
      </c>
      <c r="EZ52" s="3" t="str">
        <v>Mimosa tenuiflora</v>
      </c>
      <c r="FA52" s="3" t="str">
        <v>Moringa oleifera</v>
      </c>
      <c r="FB52" s="3" t="str">
        <v>Moringa stenopetala</v>
      </c>
      <c r="FC52" s="3" t="str">
        <v>Newbouldia laevis</v>
      </c>
      <c r="FD52" s="3" t="str">
        <v>Olea europaea</v>
      </c>
      <c r="FE52" s="3" t="str">
        <v>Olea welwitschii</v>
      </c>
      <c r="FF52" s="3" t="str">
        <v>Olea welwitshii</v>
      </c>
      <c r="FG52" s="3" t="str">
        <v>Opuntia ficus-indica</v>
      </c>
      <c r="FH52" s="3" t="str">
        <v>Palm</v>
      </c>
      <c r="FI52" s="3" t="str">
        <v>Parkia biglobosa</v>
      </c>
      <c r="FJ52" s="3" t="str">
        <v>Paulownia fortunei</v>
      </c>
      <c r="FK52" s="3" t="str">
        <v>Pavetta ternifolia</v>
      </c>
      <c r="FL52" s="3" t="str">
        <v>Peltophorum dubium</v>
      </c>
      <c r="FM52" s="3" t="str">
        <v>Persea americana</v>
      </c>
      <c r="FN52" s="3" t="str">
        <v>Phoenix reclinata</v>
      </c>
      <c r="FO52" s="3" t="str">
        <v>Pinus patula</v>
      </c>
      <c r="FP52" s="3" t="str">
        <v>Pithecellobium dulce</v>
      </c>
      <c r="FQ52" s="3" t="str">
        <v>Plukenetia conophora</v>
      </c>
      <c r="FR52" s="3" t="str">
        <v>Podocarpus falcatus</v>
      </c>
      <c r="FS52" s="3" t="str">
        <v>Polyscias fulva</v>
      </c>
      <c r="FT52" s="3" t="str">
        <v>Pouteria adolfi-friedericii</v>
      </c>
      <c r="FU52" s="3" t="str">
        <v>Prosopis africana</v>
      </c>
      <c r="FV52" s="3" t="str">
        <v>Prosopis juliflora</v>
      </c>
      <c r="FW52" s="3" t="str">
        <v>Prunus africana</v>
      </c>
      <c r="FX52" s="3" t="str">
        <v>Prunus persica</v>
      </c>
      <c r="FY52" s="3" t="str">
        <v>Pterocarpus erinaceus</v>
      </c>
      <c r="FZ52" s="3" t="str">
        <v>Pterocarpus lucens</v>
      </c>
      <c r="GA52" s="3" t="str">
        <v>Pterocarpus santalinoides</v>
      </c>
      <c r="GB52" s="3" t="str">
        <v>Pueraria phaseoloides</v>
      </c>
      <c r="GC52" s="3" t="str">
        <v>Quercus constaricensis</v>
      </c>
      <c r="GD52" s="3" t="str">
        <v>Quillaja saponaria</v>
      </c>
      <c r="GE52" s="3" t="str">
        <v>Ricinodendron heudelotii</v>
      </c>
      <c r="GF52" s="3" t="str">
        <v>Rosmarinus officinalis</v>
      </c>
      <c r="GG52" s="3" t="str">
        <v>Samanea saman</v>
      </c>
      <c r="GH52" s="3" t="str">
        <v>Schefflera abyssinica</v>
      </c>
      <c r="GI52" s="3" t="str">
        <v>Senna didymobotrya</v>
      </c>
      <c r="GJ52" s="3" t="str">
        <v>Senna occidentalis</v>
      </c>
      <c r="GK52" s="3" t="str">
        <v>Senna siamea</v>
      </c>
      <c r="GL52" s="3" t="str">
        <v>Senna sp.</v>
      </c>
      <c r="GM52" s="3" t="str">
        <v>Senna spectabilis</v>
      </c>
      <c r="GN52" s="3" t="str">
        <v>Sesbania aculeata</v>
      </c>
      <c r="GO52" s="3" t="str">
        <v>Sesbania bispinosa</v>
      </c>
      <c r="GP52" s="3" t="str">
        <v>Sesbania cannabina</v>
      </c>
      <c r="GQ52" s="3" t="str">
        <v>Sesbania cinerascens</v>
      </c>
      <c r="GR52" s="3" t="str">
        <v>Sesbania goetzei</v>
      </c>
      <c r="GS52" s="3" t="str">
        <v>Sesbania macrantha</v>
      </c>
      <c r="GT52" s="3" t="str">
        <v>Sesbania rostrata</v>
      </c>
      <c r="GU52" s="3" t="str">
        <v>Sesbania sesban</v>
      </c>
      <c r="GV52" s="3" t="str">
        <v>Sesbania sp.</v>
      </c>
      <c r="GW52" s="3" t="str">
        <v>Simarouba glauca</v>
      </c>
      <c r="GX52" s="3" t="str">
        <v>Solanum sp.</v>
      </c>
      <c r="GY52" s="3" t="str">
        <v>Spathodea campanulata</v>
      </c>
      <c r="GZ52" s="3" t="str">
        <v>Syzygium guineense</v>
      </c>
      <c r="HA52" s="3" t="str">
        <v>Tabebuia rosea</v>
      </c>
      <c r="HB52" s="3" t="str">
        <v>Tectona grandis</v>
      </c>
      <c r="HC52" s="3" t="str">
        <v>Tephrosia candida</v>
      </c>
      <c r="HD52" s="3" t="str">
        <v>Tephrosia diversifolia</v>
      </c>
      <c r="HE52" s="3" t="str">
        <v>Tephrosia sp.</v>
      </c>
      <c r="HF52" s="3" t="str">
        <v>Tephrosia vogelii</v>
      </c>
      <c r="HG52" s="3" t="str">
        <v>Terminalia amazonia</v>
      </c>
      <c r="HH52" s="3" t="str">
        <v>Terminalia brownii</v>
      </c>
      <c r="HI52" s="3" t="str">
        <v>Terminalia ivorensis</v>
      </c>
      <c r="HJ52" s="3" t="str">
        <v>Terminalia ivoresensis</v>
      </c>
      <c r="HK52" s="3" t="str">
        <v>Terminalia sericea</v>
      </c>
      <c r="HL52" s="3" t="str">
        <v>Terminalia superba</v>
      </c>
      <c r="HM52" s="3" t="str">
        <v>Theobroma cacao</v>
      </c>
      <c r="HN52" s="3" t="str">
        <v>Tithonia diversifolia</v>
      </c>
      <c r="HO52" s="3" t="str">
        <v>Toona ciliata</v>
      </c>
      <c r="HP52" s="3" t="str">
        <v>Uapaca kirkiana</v>
      </c>
      <c r="HQ52" s="3" t="str">
        <v>Unspecified Tree</v>
      </c>
      <c r="HR52" s="3" t="str">
        <v>Unspecified Tree (N-fixing)</v>
      </c>
      <c r="HS52" s="3" t="str">
        <v>Unspecified Tree (Non N-fixing)</v>
      </c>
      <c r="HT52" s="3" t="str">
        <v>Vachellia seyal</v>
      </c>
      <c r="HU52" s="3" t="str">
        <v>Vachellia xanthophloea</v>
      </c>
      <c r="HV52" s="3" t="str">
        <v>Vepris dainellii</v>
      </c>
      <c r="HW52" s="3" t="str">
        <v>Vitellaria paradoxa</v>
      </c>
      <c r="HX52" s="3" t="str">
        <v>Ziziphus mauritiana</v>
      </c>
      <c r="HY52" s="3" t="str">
        <v>Ziziphus spina-christi</v>
      </c>
    </row>
    <row r="53" spans="1:233" ht="14.5" x14ac:dyDescent="0.35">
      <c r="A53" t="s">
        <v>15349</v>
      </c>
      <c r="B53" s="3" t="s">
        <v>1944</v>
      </c>
      <c r="C53" s="3" t="s">
        <v>637</v>
      </c>
      <c r="D53" s="3" t="s">
        <v>1946</v>
      </c>
      <c r="F53" s="3" t="s">
        <v>637</v>
      </c>
      <c r="G53" s="3" t="s">
        <v>637</v>
      </c>
      <c r="H53" s="3" t="s">
        <v>689</v>
      </c>
      <c r="I53" t="s">
        <v>689</v>
      </c>
      <c r="J53" t="s">
        <v>3669</v>
      </c>
      <c r="K53" t="s">
        <v>3724</v>
      </c>
      <c r="L53" t="s">
        <v>3727</v>
      </c>
      <c r="M53" t="s">
        <v>3687</v>
      </c>
      <c r="O53" s="3" t="str">
        <v>Brachystegia spiciformis</v>
      </c>
      <c r="Q53" s="3" t="str" cm="1">
        <f t="array" ref="Q53:HY53">TRANSPOSE(_xlfn._xlws.SORT(_xlfn.UNIQUE(_xlfn._xlws.FILTER(trees[Tree.Latin.Name],ISNUMBER(SEARCH('Pasture-Trees'!C23,trees[Tree.Latin.Name])),"Not Found"))))</f>
        <v>Acacia albida</v>
      </c>
      <c r="R53" s="3" t="str">
        <v>Acacia albida Delile</v>
      </c>
      <c r="S53" s="3" t="str">
        <v>Acacia angustissima</v>
      </c>
      <c r="T53" s="3" t="str">
        <v>Acacia auriculiformis</v>
      </c>
      <c r="U53" s="3" t="str">
        <v>Acacia brevispica</v>
      </c>
      <c r="V53" s="3" t="str">
        <v>Acacia caerulescens</v>
      </c>
      <c r="W53" s="3" t="str">
        <v>Acacia crassicarpa</v>
      </c>
      <c r="X53" s="3" t="str">
        <v>Acacia cyanophylla</v>
      </c>
      <c r="Y53" s="3" t="str">
        <v>Acacia decurrens</v>
      </c>
      <c r="Z53" s="3" t="str">
        <v>Acacia ferruginea</v>
      </c>
      <c r="AA53" s="3" t="str">
        <v>Acacia holosericea</v>
      </c>
      <c r="AB53" s="3" t="str">
        <v>Acacia julifera</v>
      </c>
      <c r="AC53" s="3" t="str">
        <v>Acacia karroo</v>
      </c>
      <c r="AD53" s="3" t="str">
        <v>Acacia leptocarpa</v>
      </c>
      <c r="AE53" s="3" t="str">
        <v>Acacia mangium</v>
      </c>
      <c r="AF53" s="3" t="str">
        <v>Acacia mearnsii</v>
      </c>
      <c r="AG53" s="3" t="str">
        <v>Acacia nilotica</v>
      </c>
      <c r="AH53" s="3" t="str">
        <v>Acacia polyacantha</v>
      </c>
      <c r="AI53" s="3" t="str">
        <v>Acacia saligna</v>
      </c>
      <c r="AJ53" s="3" t="str">
        <v>Acacia senegal</v>
      </c>
      <c r="AK53" s="3" t="str">
        <v>Acacia sieberiana</v>
      </c>
      <c r="AL53" s="3" t="str">
        <v>Acacia tortilis</v>
      </c>
      <c r="AM53" s="3" t="str">
        <v>Acacia toxicaria</v>
      </c>
      <c r="AN53" s="3" t="str">
        <v>Acacia tumida</v>
      </c>
      <c r="AO53" s="3" t="str">
        <v>Acrocarpus fraxinifolius</v>
      </c>
      <c r="AP53" s="3" t="str">
        <v>Acrocomia aculeata</v>
      </c>
      <c r="AQ53" s="3" t="str">
        <v>Adansonia digitata</v>
      </c>
      <c r="AR53" s="3" t="str">
        <v>Aeschynomene histrix</v>
      </c>
      <c r="AS53" s="3" t="str">
        <v>Afzelia africana</v>
      </c>
      <c r="AT53" s="3" t="str">
        <v>Albizia chinensis</v>
      </c>
      <c r="AU53" s="3" t="str">
        <v>Albizia coriaria</v>
      </c>
      <c r="AV53" s="3" t="str">
        <v>Albizia falcataria</v>
      </c>
      <c r="AW53" s="3" t="str">
        <v>Albizia gummifera</v>
      </c>
      <c r="AX53" s="3" t="str">
        <v>Albizia harveyi</v>
      </c>
      <c r="AY53" s="3" t="str">
        <v>Albizia lebbeck</v>
      </c>
      <c r="AZ53" s="3" t="str">
        <v>Albizia versicolor</v>
      </c>
      <c r="BA53" s="3" t="str">
        <v>Albizia zygia</v>
      </c>
      <c r="BB53" s="3" t="str">
        <v>Alchornea cordifolia</v>
      </c>
      <c r="BC53" s="3" t="str">
        <v>Allanblackia floribunda</v>
      </c>
      <c r="BD53" s="3" t="str">
        <v>Alnus acuminata</v>
      </c>
      <c r="BE53" s="3" t="str">
        <v>Antiaris toxicaria</v>
      </c>
      <c r="BF53" s="3" t="str">
        <v>Argyrolobium uniflorum</v>
      </c>
      <c r="BG53" s="3" t="str">
        <v>Artocarpus altilis</v>
      </c>
      <c r="BH53" s="3" t="str">
        <v>Artocarpus heterophyllus</v>
      </c>
      <c r="BI53" s="3" t="str">
        <v>Atriplex nummularia</v>
      </c>
      <c r="BJ53" s="3" t="str">
        <v>Auxemma oncocalyx</v>
      </c>
      <c r="BK53" s="3" t="str">
        <v>Azadirachta indica</v>
      </c>
      <c r="BL53" s="3" t="str">
        <v>Balanites aegyptica</v>
      </c>
      <c r="BM53" s="3" t="str">
        <v>Bauhinia reticulata</v>
      </c>
      <c r="BN53" s="3" t="str">
        <v>Bauhinia rufescens</v>
      </c>
      <c r="BO53" s="3" t="str">
        <v>Berchemia discolor</v>
      </c>
      <c r="BP53" s="3" t="str">
        <v>Brachystegia spiciformis</v>
      </c>
      <c r="BQ53" s="3" t="str">
        <v>Caesalpinia bracteosa</v>
      </c>
      <c r="BR53" s="3" t="str">
        <v>Cajanus cajan</v>
      </c>
      <c r="BS53" s="3" t="str">
        <v>Calliandra calothyrsus</v>
      </c>
      <c r="BT53" s="3" t="str">
        <v>Calliandra houstoniana</v>
      </c>
      <c r="BU53" s="3" t="str">
        <v>Casuarina equisetifolia</v>
      </c>
      <c r="BV53" s="3" t="str">
        <v>Casuarina glauca</v>
      </c>
      <c r="BW53" s="3" t="str">
        <v>Catha edulis</v>
      </c>
      <c r="BX53" s="3" t="str">
        <v>Cedrela odorata</v>
      </c>
      <c r="BY53" s="3" t="str">
        <v>Cedrela serrata</v>
      </c>
      <c r="BZ53" s="3" t="str">
        <v>Centrosema pubescens</v>
      </c>
      <c r="CA53" s="3" t="str">
        <v>Chloroleucon eurycyclum</v>
      </c>
      <c r="CB53" s="3" t="str">
        <v>Chromolaena odorata</v>
      </c>
      <c r="CC53" s="3" t="str">
        <v>Cinnamomum cassia</v>
      </c>
      <c r="CD53" s="3" t="str">
        <v>Combretum apiculatum</v>
      </c>
      <c r="CE53" s="3" t="str">
        <v>Cordia africana</v>
      </c>
      <c r="CF53" s="3" t="str">
        <v>Cordia alliodora</v>
      </c>
      <c r="CG53" s="3" t="str">
        <v>Crotalaria agatiflora</v>
      </c>
      <c r="CH53" s="3" t="str">
        <v>Crotalaria grahamiana</v>
      </c>
      <c r="CI53" s="3" t="str">
        <v>Crotalaria juncea</v>
      </c>
      <c r="CJ53" s="3" t="str">
        <v>Crotalaria ochrolueca</v>
      </c>
      <c r="CK53" s="3" t="str">
        <v>Crotalaria sp.</v>
      </c>
      <c r="CL53" s="3" t="str">
        <v>Crotalaria trichotoma</v>
      </c>
      <c r="CM53" s="3" t="str">
        <v>Croton macrostachyus</v>
      </c>
      <c r="CN53" s="3" t="str">
        <v>Croton megalocarpus</v>
      </c>
      <c r="CO53" s="3" t="str">
        <v>Cupressus lusitanica</v>
      </c>
      <c r="CP53" s="3" t="str">
        <v>Cytisus proliferus</v>
      </c>
      <c r="CQ53" s="3" t="str">
        <v>Cytisus proliferus var. palmensis</v>
      </c>
      <c r="CR53" s="3" t="str">
        <v>Dactyladenia barteri</v>
      </c>
      <c r="CS53" s="3" t="str">
        <v>Dipteryx alata</v>
      </c>
      <c r="CT53" s="3" t="str">
        <v>Dodonaea Viscosa</v>
      </c>
      <c r="CU53" s="3" t="str">
        <v>Dombeya goetzenii</v>
      </c>
      <c r="CV53" s="3" t="str">
        <v>Dracaena steudneri</v>
      </c>
      <c r="CW53" s="3" t="str">
        <v>Ehretia abyssinica</v>
      </c>
      <c r="CX53" s="3" t="str">
        <v>Ehretia cymosa</v>
      </c>
      <c r="CY53" s="3" t="str">
        <v>Elaeis guineensis</v>
      </c>
      <c r="CZ53" s="3" t="str">
        <v>Entada abyssinica</v>
      </c>
      <c r="DA53" s="3" t="str">
        <v>Erythrina abyssinica</v>
      </c>
      <c r="DB53" s="3" t="str">
        <v>Erythrina poeppigiana</v>
      </c>
      <c r="DC53" s="3" t="str">
        <v>Eucalyptus alba</v>
      </c>
      <c r="DD53" s="3" t="str">
        <v>Eucalyptus camaldulensis</v>
      </c>
      <c r="DE53" s="3" t="str">
        <v>Eucalyptus deglupta</v>
      </c>
      <c r="DF53" s="3" t="str">
        <v>Eucalyptus globulus</v>
      </c>
      <c r="DG53" s="3" t="str">
        <v>Eucalyptus saligna</v>
      </c>
      <c r="DH53" s="3" t="str">
        <v>Eucalyptus urograndis</v>
      </c>
      <c r="DI53" s="3" t="str">
        <v>Euclea racemosa subsp. schimperi</v>
      </c>
      <c r="DJ53" s="3" t="str">
        <v>Ficus laurifolia</v>
      </c>
      <c r="DK53" s="3" t="str">
        <v>Ficus natalensis</v>
      </c>
      <c r="DL53" s="3" t="str">
        <v>Ficus polita</v>
      </c>
      <c r="DM53" s="3" t="str">
        <v>Ficus sur</v>
      </c>
      <c r="DN53" s="3" t="str">
        <v>Ficus thonningii</v>
      </c>
      <c r="DO53" s="3" t="str">
        <v>Ficus vallis-choudae</v>
      </c>
      <c r="DP53" s="3" t="str">
        <v>Ficus vasta</v>
      </c>
      <c r="DQ53" s="3" t="str">
        <v>Flemingia macrophylla</v>
      </c>
      <c r="DR53" s="3" t="str">
        <v>Flemingia sp.</v>
      </c>
      <c r="DS53" s="3" t="str">
        <v>Gliricidia maculata</v>
      </c>
      <c r="DT53" s="3" t="str">
        <v>Gliricidia sepium</v>
      </c>
      <c r="DU53" s="3" t="str">
        <v>Gliricidia sp.</v>
      </c>
      <c r="DV53" s="3" t="str">
        <v>Glycine wightii</v>
      </c>
      <c r="DW53" s="3" t="str">
        <v>Gmelina arborea</v>
      </c>
      <c r="DX53" s="3" t="str">
        <v>Grevillea robusta</v>
      </c>
      <c r="DY53" s="3" t="str">
        <v>Guiera senegalensis</v>
      </c>
      <c r="DZ53" s="3" t="str">
        <v>Harrisonia abyssinica</v>
      </c>
      <c r="EA53" s="3" t="str">
        <v>Hyptis suaveolens</v>
      </c>
      <c r="EB53" s="3" t="str">
        <v>Inga densiflora</v>
      </c>
      <c r="EC53" s="3" t="str">
        <v>Inga edulis</v>
      </c>
      <c r="ED53" s="3" t="str">
        <v>Inga laurina</v>
      </c>
      <c r="EE53" s="3" t="str">
        <v>Inga oerstediana</v>
      </c>
      <c r="EF53" s="3" t="str">
        <v>Inga sp.</v>
      </c>
      <c r="EG53" s="3" t="str">
        <v>Jatropha curcas</v>
      </c>
      <c r="EH53" s="3" t="str">
        <v>Juglans steyermarkii</v>
      </c>
      <c r="EI53" s="3" t="str">
        <v>Julbernardia globiflora</v>
      </c>
      <c r="EJ53" s="3" t="str">
        <v>Khaya senegalensis</v>
      </c>
      <c r="EK53" s="3" t="str">
        <v>Leucaena diversifolia</v>
      </c>
      <c r="EL53" s="3" t="str">
        <v>Leucaena leucocephala</v>
      </c>
      <c r="EM53" s="3" t="str">
        <v>Leucaena pallida</v>
      </c>
      <c r="EN53" s="3" t="str">
        <v>Leucaena trichandra</v>
      </c>
      <c r="EO53" s="3" t="str">
        <v>Lippia javanica</v>
      </c>
      <c r="EP53" s="3" t="str">
        <v>Maesopsis eminii</v>
      </c>
      <c r="EQ53" s="3" t="str">
        <v>Mangifera indica</v>
      </c>
      <c r="ER53" s="3" t="str">
        <v>Markhamia lutea</v>
      </c>
      <c r="ES53" s="3" t="str">
        <v>Melia azedarach</v>
      </c>
      <c r="ET53" s="3" t="str">
        <v>Melia volkensii</v>
      </c>
      <c r="EU53" s="3" t="str">
        <v>Milicia excelsa</v>
      </c>
      <c r="EV53" s="3" t="str">
        <v>Milletia ferruginea</v>
      </c>
      <c r="EW53" s="3" t="str">
        <v>Millettia ferruginea</v>
      </c>
      <c r="EX53" s="3" t="str">
        <v>Millettia thonningii</v>
      </c>
      <c r="EY53" s="3" t="str">
        <v>Mimosa caesalpiniifolia</v>
      </c>
      <c r="EZ53" s="3" t="str">
        <v>Mimosa tenuiflora</v>
      </c>
      <c r="FA53" s="3" t="str">
        <v>Moringa oleifera</v>
      </c>
      <c r="FB53" s="3" t="str">
        <v>Moringa stenopetala</v>
      </c>
      <c r="FC53" s="3" t="str">
        <v>Newbouldia laevis</v>
      </c>
      <c r="FD53" s="3" t="str">
        <v>Olea europaea</v>
      </c>
      <c r="FE53" s="3" t="str">
        <v>Olea welwitschii</v>
      </c>
      <c r="FF53" s="3" t="str">
        <v>Olea welwitshii</v>
      </c>
      <c r="FG53" s="3" t="str">
        <v>Opuntia ficus-indica</v>
      </c>
      <c r="FH53" s="3" t="str">
        <v>Palm</v>
      </c>
      <c r="FI53" s="3" t="str">
        <v>Parkia biglobosa</v>
      </c>
      <c r="FJ53" s="3" t="str">
        <v>Paulownia fortunei</v>
      </c>
      <c r="FK53" s="3" t="str">
        <v>Pavetta ternifolia</v>
      </c>
      <c r="FL53" s="3" t="str">
        <v>Peltophorum dubium</v>
      </c>
      <c r="FM53" s="3" t="str">
        <v>Persea americana</v>
      </c>
      <c r="FN53" s="3" t="str">
        <v>Phoenix reclinata</v>
      </c>
      <c r="FO53" s="3" t="str">
        <v>Pinus patula</v>
      </c>
      <c r="FP53" s="3" t="str">
        <v>Pithecellobium dulce</v>
      </c>
      <c r="FQ53" s="3" t="str">
        <v>Plukenetia conophora</v>
      </c>
      <c r="FR53" s="3" t="str">
        <v>Podocarpus falcatus</v>
      </c>
      <c r="FS53" s="3" t="str">
        <v>Polyscias fulva</v>
      </c>
      <c r="FT53" s="3" t="str">
        <v>Pouteria adolfi-friedericii</v>
      </c>
      <c r="FU53" s="3" t="str">
        <v>Prosopis africana</v>
      </c>
      <c r="FV53" s="3" t="str">
        <v>Prosopis juliflora</v>
      </c>
      <c r="FW53" s="3" t="str">
        <v>Prunus africana</v>
      </c>
      <c r="FX53" s="3" t="str">
        <v>Prunus persica</v>
      </c>
      <c r="FY53" s="3" t="str">
        <v>Pterocarpus erinaceus</v>
      </c>
      <c r="FZ53" s="3" t="str">
        <v>Pterocarpus lucens</v>
      </c>
      <c r="GA53" s="3" t="str">
        <v>Pterocarpus santalinoides</v>
      </c>
      <c r="GB53" s="3" t="str">
        <v>Pueraria phaseoloides</v>
      </c>
      <c r="GC53" s="3" t="str">
        <v>Quercus constaricensis</v>
      </c>
      <c r="GD53" s="3" t="str">
        <v>Quillaja saponaria</v>
      </c>
      <c r="GE53" s="3" t="str">
        <v>Ricinodendron heudelotii</v>
      </c>
      <c r="GF53" s="3" t="str">
        <v>Rosmarinus officinalis</v>
      </c>
      <c r="GG53" s="3" t="str">
        <v>Samanea saman</v>
      </c>
      <c r="GH53" s="3" t="str">
        <v>Schefflera abyssinica</v>
      </c>
      <c r="GI53" s="3" t="str">
        <v>Senna didymobotrya</v>
      </c>
      <c r="GJ53" s="3" t="str">
        <v>Senna occidentalis</v>
      </c>
      <c r="GK53" s="3" t="str">
        <v>Senna siamea</v>
      </c>
      <c r="GL53" s="3" t="str">
        <v>Senna sp.</v>
      </c>
      <c r="GM53" s="3" t="str">
        <v>Senna spectabilis</v>
      </c>
      <c r="GN53" s="3" t="str">
        <v>Sesbania aculeata</v>
      </c>
      <c r="GO53" s="3" t="str">
        <v>Sesbania bispinosa</v>
      </c>
      <c r="GP53" s="3" t="str">
        <v>Sesbania cannabina</v>
      </c>
      <c r="GQ53" s="3" t="str">
        <v>Sesbania cinerascens</v>
      </c>
      <c r="GR53" s="3" t="str">
        <v>Sesbania goetzei</v>
      </c>
      <c r="GS53" s="3" t="str">
        <v>Sesbania macrantha</v>
      </c>
      <c r="GT53" s="3" t="str">
        <v>Sesbania rostrata</v>
      </c>
      <c r="GU53" s="3" t="str">
        <v>Sesbania sesban</v>
      </c>
      <c r="GV53" s="3" t="str">
        <v>Sesbania sp.</v>
      </c>
      <c r="GW53" s="3" t="str">
        <v>Simarouba glauca</v>
      </c>
      <c r="GX53" s="3" t="str">
        <v>Solanum sp.</v>
      </c>
      <c r="GY53" s="3" t="str">
        <v>Spathodea campanulata</v>
      </c>
      <c r="GZ53" s="3" t="str">
        <v>Syzygium guineense</v>
      </c>
      <c r="HA53" s="3" t="str">
        <v>Tabebuia rosea</v>
      </c>
      <c r="HB53" s="3" t="str">
        <v>Tectona grandis</v>
      </c>
      <c r="HC53" s="3" t="str">
        <v>Tephrosia candida</v>
      </c>
      <c r="HD53" s="3" t="str">
        <v>Tephrosia diversifolia</v>
      </c>
      <c r="HE53" s="3" t="str">
        <v>Tephrosia sp.</v>
      </c>
      <c r="HF53" s="3" t="str">
        <v>Tephrosia vogelii</v>
      </c>
      <c r="HG53" s="3" t="str">
        <v>Terminalia amazonia</v>
      </c>
      <c r="HH53" s="3" t="str">
        <v>Terminalia brownii</v>
      </c>
      <c r="HI53" s="3" t="str">
        <v>Terminalia ivorensis</v>
      </c>
      <c r="HJ53" s="3" t="str">
        <v>Terminalia ivoresensis</v>
      </c>
      <c r="HK53" s="3" t="str">
        <v>Terminalia sericea</v>
      </c>
      <c r="HL53" s="3" t="str">
        <v>Terminalia superba</v>
      </c>
      <c r="HM53" s="3" t="str">
        <v>Theobroma cacao</v>
      </c>
      <c r="HN53" s="3" t="str">
        <v>Tithonia diversifolia</v>
      </c>
      <c r="HO53" s="3" t="str">
        <v>Toona ciliata</v>
      </c>
      <c r="HP53" s="3" t="str">
        <v>Uapaca kirkiana</v>
      </c>
      <c r="HQ53" s="3" t="str">
        <v>Unspecified Tree</v>
      </c>
      <c r="HR53" s="3" t="str">
        <v>Unspecified Tree (N-fixing)</v>
      </c>
      <c r="HS53" s="3" t="str">
        <v>Unspecified Tree (Non N-fixing)</v>
      </c>
      <c r="HT53" s="3" t="str">
        <v>Vachellia seyal</v>
      </c>
      <c r="HU53" s="3" t="str">
        <v>Vachellia xanthophloea</v>
      </c>
      <c r="HV53" s="3" t="str">
        <v>Vepris dainellii</v>
      </c>
      <c r="HW53" s="3" t="str">
        <v>Vitellaria paradoxa</v>
      </c>
      <c r="HX53" s="3" t="str">
        <v>Ziziphus mauritiana</v>
      </c>
      <c r="HY53" s="3" t="str">
        <v>Ziziphus spina-christi</v>
      </c>
    </row>
    <row r="54" spans="1:233" ht="14.5" x14ac:dyDescent="0.35">
      <c r="A54" t="s">
        <v>15350</v>
      </c>
      <c r="B54" s="3" t="s">
        <v>1675</v>
      </c>
      <c r="C54" s="3" t="s">
        <v>637</v>
      </c>
      <c r="D54" s="3" t="s">
        <v>1685</v>
      </c>
      <c r="F54" s="3" t="s">
        <v>8535</v>
      </c>
      <c r="G54" s="3" t="s">
        <v>637</v>
      </c>
      <c r="H54" s="3" t="s">
        <v>699</v>
      </c>
      <c r="I54" t="s">
        <v>699</v>
      </c>
      <c r="J54" t="s">
        <v>3655</v>
      </c>
      <c r="K54" t="s">
        <v>3723</v>
      </c>
      <c r="L54" t="s">
        <v>1081</v>
      </c>
      <c r="M54" t="s">
        <v>3677</v>
      </c>
      <c r="O54" s="3" t="str">
        <v>Caesalpinia bracteosa</v>
      </c>
      <c r="Q54" s="3" t="str" cm="1">
        <f t="array" ref="Q54:HY54">TRANSPOSE(_xlfn._xlws.SORT(_xlfn.UNIQUE(_xlfn._xlws.FILTER(trees[Tree.Latin.Name],ISNUMBER(SEARCH('Pasture-Trees'!C24,trees[Tree.Latin.Name])),"Not Found"))))</f>
        <v>Acacia albida</v>
      </c>
      <c r="R54" s="3" t="str">
        <v>Acacia albida Delile</v>
      </c>
      <c r="S54" s="3" t="str">
        <v>Acacia angustissima</v>
      </c>
      <c r="T54" s="3" t="str">
        <v>Acacia auriculiformis</v>
      </c>
      <c r="U54" s="3" t="str">
        <v>Acacia brevispica</v>
      </c>
      <c r="V54" s="3" t="str">
        <v>Acacia caerulescens</v>
      </c>
      <c r="W54" s="3" t="str">
        <v>Acacia crassicarpa</v>
      </c>
      <c r="X54" s="3" t="str">
        <v>Acacia cyanophylla</v>
      </c>
      <c r="Y54" s="3" t="str">
        <v>Acacia decurrens</v>
      </c>
      <c r="Z54" s="3" t="str">
        <v>Acacia ferruginea</v>
      </c>
      <c r="AA54" s="3" t="str">
        <v>Acacia holosericea</v>
      </c>
      <c r="AB54" s="3" t="str">
        <v>Acacia julifera</v>
      </c>
      <c r="AC54" s="3" t="str">
        <v>Acacia karroo</v>
      </c>
      <c r="AD54" s="3" t="str">
        <v>Acacia leptocarpa</v>
      </c>
      <c r="AE54" s="3" t="str">
        <v>Acacia mangium</v>
      </c>
      <c r="AF54" s="3" t="str">
        <v>Acacia mearnsii</v>
      </c>
      <c r="AG54" s="3" t="str">
        <v>Acacia nilotica</v>
      </c>
      <c r="AH54" s="3" t="str">
        <v>Acacia polyacantha</v>
      </c>
      <c r="AI54" s="3" t="str">
        <v>Acacia saligna</v>
      </c>
      <c r="AJ54" s="3" t="str">
        <v>Acacia senegal</v>
      </c>
      <c r="AK54" s="3" t="str">
        <v>Acacia sieberiana</v>
      </c>
      <c r="AL54" s="3" t="str">
        <v>Acacia tortilis</v>
      </c>
      <c r="AM54" s="3" t="str">
        <v>Acacia toxicaria</v>
      </c>
      <c r="AN54" s="3" t="str">
        <v>Acacia tumida</v>
      </c>
      <c r="AO54" s="3" t="str">
        <v>Acrocarpus fraxinifolius</v>
      </c>
      <c r="AP54" s="3" t="str">
        <v>Acrocomia aculeata</v>
      </c>
      <c r="AQ54" s="3" t="str">
        <v>Adansonia digitata</v>
      </c>
      <c r="AR54" s="3" t="str">
        <v>Aeschynomene histrix</v>
      </c>
      <c r="AS54" s="3" t="str">
        <v>Afzelia africana</v>
      </c>
      <c r="AT54" s="3" t="str">
        <v>Albizia chinensis</v>
      </c>
      <c r="AU54" s="3" t="str">
        <v>Albizia coriaria</v>
      </c>
      <c r="AV54" s="3" t="str">
        <v>Albizia falcataria</v>
      </c>
      <c r="AW54" s="3" t="str">
        <v>Albizia gummifera</v>
      </c>
      <c r="AX54" s="3" t="str">
        <v>Albizia harveyi</v>
      </c>
      <c r="AY54" s="3" t="str">
        <v>Albizia lebbeck</v>
      </c>
      <c r="AZ54" s="3" t="str">
        <v>Albizia versicolor</v>
      </c>
      <c r="BA54" s="3" t="str">
        <v>Albizia zygia</v>
      </c>
      <c r="BB54" s="3" t="str">
        <v>Alchornea cordifolia</v>
      </c>
      <c r="BC54" s="3" t="str">
        <v>Allanblackia floribunda</v>
      </c>
      <c r="BD54" s="3" t="str">
        <v>Alnus acuminata</v>
      </c>
      <c r="BE54" s="3" t="str">
        <v>Antiaris toxicaria</v>
      </c>
      <c r="BF54" s="3" t="str">
        <v>Argyrolobium uniflorum</v>
      </c>
      <c r="BG54" s="3" t="str">
        <v>Artocarpus altilis</v>
      </c>
      <c r="BH54" s="3" t="str">
        <v>Artocarpus heterophyllus</v>
      </c>
      <c r="BI54" s="3" t="str">
        <v>Atriplex nummularia</v>
      </c>
      <c r="BJ54" s="3" t="str">
        <v>Auxemma oncocalyx</v>
      </c>
      <c r="BK54" s="3" t="str">
        <v>Azadirachta indica</v>
      </c>
      <c r="BL54" s="3" t="str">
        <v>Balanites aegyptica</v>
      </c>
      <c r="BM54" s="3" t="str">
        <v>Bauhinia reticulata</v>
      </c>
      <c r="BN54" s="3" t="str">
        <v>Bauhinia rufescens</v>
      </c>
      <c r="BO54" s="3" t="str">
        <v>Berchemia discolor</v>
      </c>
      <c r="BP54" s="3" t="str">
        <v>Brachystegia spiciformis</v>
      </c>
      <c r="BQ54" s="3" t="str">
        <v>Caesalpinia bracteosa</v>
      </c>
      <c r="BR54" s="3" t="str">
        <v>Cajanus cajan</v>
      </c>
      <c r="BS54" s="3" t="str">
        <v>Calliandra calothyrsus</v>
      </c>
      <c r="BT54" s="3" t="str">
        <v>Calliandra houstoniana</v>
      </c>
      <c r="BU54" s="3" t="str">
        <v>Casuarina equisetifolia</v>
      </c>
      <c r="BV54" s="3" t="str">
        <v>Casuarina glauca</v>
      </c>
      <c r="BW54" s="3" t="str">
        <v>Catha edulis</v>
      </c>
      <c r="BX54" s="3" t="str">
        <v>Cedrela odorata</v>
      </c>
      <c r="BY54" s="3" t="str">
        <v>Cedrela serrata</v>
      </c>
      <c r="BZ54" s="3" t="str">
        <v>Centrosema pubescens</v>
      </c>
      <c r="CA54" s="3" t="str">
        <v>Chloroleucon eurycyclum</v>
      </c>
      <c r="CB54" s="3" t="str">
        <v>Chromolaena odorata</v>
      </c>
      <c r="CC54" s="3" t="str">
        <v>Cinnamomum cassia</v>
      </c>
      <c r="CD54" s="3" t="str">
        <v>Combretum apiculatum</v>
      </c>
      <c r="CE54" s="3" t="str">
        <v>Cordia africana</v>
      </c>
      <c r="CF54" s="3" t="str">
        <v>Cordia alliodora</v>
      </c>
      <c r="CG54" s="3" t="str">
        <v>Crotalaria agatiflora</v>
      </c>
      <c r="CH54" s="3" t="str">
        <v>Crotalaria grahamiana</v>
      </c>
      <c r="CI54" s="3" t="str">
        <v>Crotalaria juncea</v>
      </c>
      <c r="CJ54" s="3" t="str">
        <v>Crotalaria ochrolueca</v>
      </c>
      <c r="CK54" s="3" t="str">
        <v>Crotalaria sp.</v>
      </c>
      <c r="CL54" s="3" t="str">
        <v>Crotalaria trichotoma</v>
      </c>
      <c r="CM54" s="3" t="str">
        <v>Croton macrostachyus</v>
      </c>
      <c r="CN54" s="3" t="str">
        <v>Croton megalocarpus</v>
      </c>
      <c r="CO54" s="3" t="str">
        <v>Cupressus lusitanica</v>
      </c>
      <c r="CP54" s="3" t="str">
        <v>Cytisus proliferus</v>
      </c>
      <c r="CQ54" s="3" t="str">
        <v>Cytisus proliferus var. palmensis</v>
      </c>
      <c r="CR54" s="3" t="str">
        <v>Dactyladenia barteri</v>
      </c>
      <c r="CS54" s="3" t="str">
        <v>Dipteryx alata</v>
      </c>
      <c r="CT54" s="3" t="str">
        <v>Dodonaea Viscosa</v>
      </c>
      <c r="CU54" s="3" t="str">
        <v>Dombeya goetzenii</v>
      </c>
      <c r="CV54" s="3" t="str">
        <v>Dracaena steudneri</v>
      </c>
      <c r="CW54" s="3" t="str">
        <v>Ehretia abyssinica</v>
      </c>
      <c r="CX54" s="3" t="str">
        <v>Ehretia cymosa</v>
      </c>
      <c r="CY54" s="3" t="str">
        <v>Elaeis guineensis</v>
      </c>
      <c r="CZ54" s="3" t="str">
        <v>Entada abyssinica</v>
      </c>
      <c r="DA54" s="3" t="str">
        <v>Erythrina abyssinica</v>
      </c>
      <c r="DB54" s="3" t="str">
        <v>Erythrina poeppigiana</v>
      </c>
      <c r="DC54" s="3" t="str">
        <v>Eucalyptus alba</v>
      </c>
      <c r="DD54" s="3" t="str">
        <v>Eucalyptus camaldulensis</v>
      </c>
      <c r="DE54" s="3" t="str">
        <v>Eucalyptus deglupta</v>
      </c>
      <c r="DF54" s="3" t="str">
        <v>Eucalyptus globulus</v>
      </c>
      <c r="DG54" s="3" t="str">
        <v>Eucalyptus saligna</v>
      </c>
      <c r="DH54" s="3" t="str">
        <v>Eucalyptus urograndis</v>
      </c>
      <c r="DI54" s="3" t="str">
        <v>Euclea racemosa subsp. schimperi</v>
      </c>
      <c r="DJ54" s="3" t="str">
        <v>Ficus laurifolia</v>
      </c>
      <c r="DK54" s="3" t="str">
        <v>Ficus natalensis</v>
      </c>
      <c r="DL54" s="3" t="str">
        <v>Ficus polita</v>
      </c>
      <c r="DM54" s="3" t="str">
        <v>Ficus sur</v>
      </c>
      <c r="DN54" s="3" t="str">
        <v>Ficus thonningii</v>
      </c>
      <c r="DO54" s="3" t="str">
        <v>Ficus vallis-choudae</v>
      </c>
      <c r="DP54" s="3" t="str">
        <v>Ficus vasta</v>
      </c>
      <c r="DQ54" s="3" t="str">
        <v>Flemingia macrophylla</v>
      </c>
      <c r="DR54" s="3" t="str">
        <v>Flemingia sp.</v>
      </c>
      <c r="DS54" s="3" t="str">
        <v>Gliricidia maculata</v>
      </c>
      <c r="DT54" s="3" t="str">
        <v>Gliricidia sepium</v>
      </c>
      <c r="DU54" s="3" t="str">
        <v>Gliricidia sp.</v>
      </c>
      <c r="DV54" s="3" t="str">
        <v>Glycine wightii</v>
      </c>
      <c r="DW54" s="3" t="str">
        <v>Gmelina arborea</v>
      </c>
      <c r="DX54" s="3" t="str">
        <v>Grevillea robusta</v>
      </c>
      <c r="DY54" s="3" t="str">
        <v>Guiera senegalensis</v>
      </c>
      <c r="DZ54" s="3" t="str">
        <v>Harrisonia abyssinica</v>
      </c>
      <c r="EA54" s="3" t="str">
        <v>Hyptis suaveolens</v>
      </c>
      <c r="EB54" s="3" t="str">
        <v>Inga densiflora</v>
      </c>
      <c r="EC54" s="3" t="str">
        <v>Inga edulis</v>
      </c>
      <c r="ED54" s="3" t="str">
        <v>Inga laurina</v>
      </c>
      <c r="EE54" s="3" t="str">
        <v>Inga oerstediana</v>
      </c>
      <c r="EF54" s="3" t="str">
        <v>Inga sp.</v>
      </c>
      <c r="EG54" s="3" t="str">
        <v>Jatropha curcas</v>
      </c>
      <c r="EH54" s="3" t="str">
        <v>Juglans steyermarkii</v>
      </c>
      <c r="EI54" s="3" t="str">
        <v>Julbernardia globiflora</v>
      </c>
      <c r="EJ54" s="3" t="str">
        <v>Khaya senegalensis</v>
      </c>
      <c r="EK54" s="3" t="str">
        <v>Leucaena diversifolia</v>
      </c>
      <c r="EL54" s="3" t="str">
        <v>Leucaena leucocephala</v>
      </c>
      <c r="EM54" s="3" t="str">
        <v>Leucaena pallida</v>
      </c>
      <c r="EN54" s="3" t="str">
        <v>Leucaena trichandra</v>
      </c>
      <c r="EO54" s="3" t="str">
        <v>Lippia javanica</v>
      </c>
      <c r="EP54" s="3" t="str">
        <v>Maesopsis eminii</v>
      </c>
      <c r="EQ54" s="3" t="str">
        <v>Mangifera indica</v>
      </c>
      <c r="ER54" s="3" t="str">
        <v>Markhamia lutea</v>
      </c>
      <c r="ES54" s="3" t="str">
        <v>Melia azedarach</v>
      </c>
      <c r="ET54" s="3" t="str">
        <v>Melia volkensii</v>
      </c>
      <c r="EU54" s="3" t="str">
        <v>Milicia excelsa</v>
      </c>
      <c r="EV54" s="3" t="str">
        <v>Milletia ferruginea</v>
      </c>
      <c r="EW54" s="3" t="str">
        <v>Millettia ferruginea</v>
      </c>
      <c r="EX54" s="3" t="str">
        <v>Millettia thonningii</v>
      </c>
      <c r="EY54" s="3" t="str">
        <v>Mimosa caesalpiniifolia</v>
      </c>
      <c r="EZ54" s="3" t="str">
        <v>Mimosa tenuiflora</v>
      </c>
      <c r="FA54" s="3" t="str">
        <v>Moringa oleifera</v>
      </c>
      <c r="FB54" s="3" t="str">
        <v>Moringa stenopetala</v>
      </c>
      <c r="FC54" s="3" t="str">
        <v>Newbouldia laevis</v>
      </c>
      <c r="FD54" s="3" t="str">
        <v>Olea europaea</v>
      </c>
      <c r="FE54" s="3" t="str">
        <v>Olea welwitschii</v>
      </c>
      <c r="FF54" s="3" t="str">
        <v>Olea welwitshii</v>
      </c>
      <c r="FG54" s="3" t="str">
        <v>Opuntia ficus-indica</v>
      </c>
      <c r="FH54" s="3" t="str">
        <v>Palm</v>
      </c>
      <c r="FI54" s="3" t="str">
        <v>Parkia biglobosa</v>
      </c>
      <c r="FJ54" s="3" t="str">
        <v>Paulownia fortunei</v>
      </c>
      <c r="FK54" s="3" t="str">
        <v>Pavetta ternifolia</v>
      </c>
      <c r="FL54" s="3" t="str">
        <v>Peltophorum dubium</v>
      </c>
      <c r="FM54" s="3" t="str">
        <v>Persea americana</v>
      </c>
      <c r="FN54" s="3" t="str">
        <v>Phoenix reclinata</v>
      </c>
      <c r="FO54" s="3" t="str">
        <v>Pinus patula</v>
      </c>
      <c r="FP54" s="3" t="str">
        <v>Pithecellobium dulce</v>
      </c>
      <c r="FQ54" s="3" t="str">
        <v>Plukenetia conophora</v>
      </c>
      <c r="FR54" s="3" t="str">
        <v>Podocarpus falcatus</v>
      </c>
      <c r="FS54" s="3" t="str">
        <v>Polyscias fulva</v>
      </c>
      <c r="FT54" s="3" t="str">
        <v>Pouteria adolfi-friedericii</v>
      </c>
      <c r="FU54" s="3" t="str">
        <v>Prosopis africana</v>
      </c>
      <c r="FV54" s="3" t="str">
        <v>Prosopis juliflora</v>
      </c>
      <c r="FW54" s="3" t="str">
        <v>Prunus africana</v>
      </c>
      <c r="FX54" s="3" t="str">
        <v>Prunus persica</v>
      </c>
      <c r="FY54" s="3" t="str">
        <v>Pterocarpus erinaceus</v>
      </c>
      <c r="FZ54" s="3" t="str">
        <v>Pterocarpus lucens</v>
      </c>
      <c r="GA54" s="3" t="str">
        <v>Pterocarpus santalinoides</v>
      </c>
      <c r="GB54" s="3" t="str">
        <v>Pueraria phaseoloides</v>
      </c>
      <c r="GC54" s="3" t="str">
        <v>Quercus constaricensis</v>
      </c>
      <c r="GD54" s="3" t="str">
        <v>Quillaja saponaria</v>
      </c>
      <c r="GE54" s="3" t="str">
        <v>Ricinodendron heudelotii</v>
      </c>
      <c r="GF54" s="3" t="str">
        <v>Rosmarinus officinalis</v>
      </c>
      <c r="GG54" s="3" t="str">
        <v>Samanea saman</v>
      </c>
      <c r="GH54" s="3" t="str">
        <v>Schefflera abyssinica</v>
      </c>
      <c r="GI54" s="3" t="str">
        <v>Senna didymobotrya</v>
      </c>
      <c r="GJ54" s="3" t="str">
        <v>Senna occidentalis</v>
      </c>
      <c r="GK54" s="3" t="str">
        <v>Senna siamea</v>
      </c>
      <c r="GL54" s="3" t="str">
        <v>Senna sp.</v>
      </c>
      <c r="GM54" s="3" t="str">
        <v>Senna spectabilis</v>
      </c>
      <c r="GN54" s="3" t="str">
        <v>Sesbania aculeata</v>
      </c>
      <c r="GO54" s="3" t="str">
        <v>Sesbania bispinosa</v>
      </c>
      <c r="GP54" s="3" t="str">
        <v>Sesbania cannabina</v>
      </c>
      <c r="GQ54" s="3" t="str">
        <v>Sesbania cinerascens</v>
      </c>
      <c r="GR54" s="3" t="str">
        <v>Sesbania goetzei</v>
      </c>
      <c r="GS54" s="3" t="str">
        <v>Sesbania macrantha</v>
      </c>
      <c r="GT54" s="3" t="str">
        <v>Sesbania rostrata</v>
      </c>
      <c r="GU54" s="3" t="str">
        <v>Sesbania sesban</v>
      </c>
      <c r="GV54" s="3" t="str">
        <v>Sesbania sp.</v>
      </c>
      <c r="GW54" s="3" t="str">
        <v>Simarouba glauca</v>
      </c>
      <c r="GX54" s="3" t="str">
        <v>Solanum sp.</v>
      </c>
      <c r="GY54" s="3" t="str">
        <v>Spathodea campanulata</v>
      </c>
      <c r="GZ54" s="3" t="str">
        <v>Syzygium guineense</v>
      </c>
      <c r="HA54" s="3" t="str">
        <v>Tabebuia rosea</v>
      </c>
      <c r="HB54" s="3" t="str">
        <v>Tectona grandis</v>
      </c>
      <c r="HC54" s="3" t="str">
        <v>Tephrosia candida</v>
      </c>
      <c r="HD54" s="3" t="str">
        <v>Tephrosia diversifolia</v>
      </c>
      <c r="HE54" s="3" t="str">
        <v>Tephrosia sp.</v>
      </c>
      <c r="HF54" s="3" t="str">
        <v>Tephrosia vogelii</v>
      </c>
      <c r="HG54" s="3" t="str">
        <v>Terminalia amazonia</v>
      </c>
      <c r="HH54" s="3" t="str">
        <v>Terminalia brownii</v>
      </c>
      <c r="HI54" s="3" t="str">
        <v>Terminalia ivorensis</v>
      </c>
      <c r="HJ54" s="3" t="str">
        <v>Terminalia ivoresensis</v>
      </c>
      <c r="HK54" s="3" t="str">
        <v>Terminalia sericea</v>
      </c>
      <c r="HL54" s="3" t="str">
        <v>Terminalia superba</v>
      </c>
      <c r="HM54" s="3" t="str">
        <v>Theobroma cacao</v>
      </c>
      <c r="HN54" s="3" t="str">
        <v>Tithonia diversifolia</v>
      </c>
      <c r="HO54" s="3" t="str">
        <v>Toona ciliata</v>
      </c>
      <c r="HP54" s="3" t="str">
        <v>Uapaca kirkiana</v>
      </c>
      <c r="HQ54" s="3" t="str">
        <v>Unspecified Tree</v>
      </c>
      <c r="HR54" s="3" t="str">
        <v>Unspecified Tree (N-fixing)</v>
      </c>
      <c r="HS54" s="3" t="str">
        <v>Unspecified Tree (Non N-fixing)</v>
      </c>
      <c r="HT54" s="3" t="str">
        <v>Vachellia seyal</v>
      </c>
      <c r="HU54" s="3" t="str">
        <v>Vachellia xanthophloea</v>
      </c>
      <c r="HV54" s="3" t="str">
        <v>Vepris dainellii</v>
      </c>
      <c r="HW54" s="3" t="str">
        <v>Vitellaria paradoxa</v>
      </c>
      <c r="HX54" s="3" t="str">
        <v>Ziziphus mauritiana</v>
      </c>
      <c r="HY54" s="3" t="str">
        <v>Ziziphus spina-christi</v>
      </c>
    </row>
    <row r="55" spans="1:233" ht="14.5" x14ac:dyDescent="0.35">
      <c r="A55" t="s">
        <v>15351</v>
      </c>
      <c r="B55" s="3" t="s">
        <v>1948</v>
      </c>
      <c r="C55" s="3" t="s">
        <v>637</v>
      </c>
      <c r="D55" s="3" t="s">
        <v>1950</v>
      </c>
      <c r="F55" s="3" t="s">
        <v>8554</v>
      </c>
      <c r="G55" s="3" t="s">
        <v>1951</v>
      </c>
      <c r="H55" s="3" t="s">
        <v>689</v>
      </c>
      <c r="I55" t="s">
        <v>689</v>
      </c>
      <c r="J55" t="s">
        <v>3669</v>
      </c>
      <c r="K55" t="s">
        <v>3724</v>
      </c>
      <c r="L55" t="s">
        <v>3727</v>
      </c>
      <c r="M55" t="s">
        <v>3687</v>
      </c>
      <c r="O55" s="3" t="str">
        <v>Cajanus cajan</v>
      </c>
      <c r="Q55" s="3" t="str" cm="1">
        <f t="array" ref="Q55:HY55">TRANSPOSE(_xlfn._xlws.SORT(_xlfn.UNIQUE(_xlfn._xlws.FILTER(trees[Tree.Latin.Name],ISNUMBER(SEARCH('Pasture-Trees'!C25,trees[Tree.Latin.Name])),"Not Found"))))</f>
        <v>Acacia albida</v>
      </c>
      <c r="R55" s="3" t="str">
        <v>Acacia albida Delile</v>
      </c>
      <c r="S55" s="3" t="str">
        <v>Acacia angustissima</v>
      </c>
      <c r="T55" s="3" t="str">
        <v>Acacia auriculiformis</v>
      </c>
      <c r="U55" s="3" t="str">
        <v>Acacia brevispica</v>
      </c>
      <c r="V55" s="3" t="str">
        <v>Acacia caerulescens</v>
      </c>
      <c r="W55" s="3" t="str">
        <v>Acacia crassicarpa</v>
      </c>
      <c r="X55" s="3" t="str">
        <v>Acacia cyanophylla</v>
      </c>
      <c r="Y55" s="3" t="str">
        <v>Acacia decurrens</v>
      </c>
      <c r="Z55" s="3" t="str">
        <v>Acacia ferruginea</v>
      </c>
      <c r="AA55" s="3" t="str">
        <v>Acacia holosericea</v>
      </c>
      <c r="AB55" s="3" t="str">
        <v>Acacia julifera</v>
      </c>
      <c r="AC55" s="3" t="str">
        <v>Acacia karroo</v>
      </c>
      <c r="AD55" s="3" t="str">
        <v>Acacia leptocarpa</v>
      </c>
      <c r="AE55" s="3" t="str">
        <v>Acacia mangium</v>
      </c>
      <c r="AF55" s="3" t="str">
        <v>Acacia mearnsii</v>
      </c>
      <c r="AG55" s="3" t="str">
        <v>Acacia nilotica</v>
      </c>
      <c r="AH55" s="3" t="str">
        <v>Acacia polyacantha</v>
      </c>
      <c r="AI55" s="3" t="str">
        <v>Acacia saligna</v>
      </c>
      <c r="AJ55" s="3" t="str">
        <v>Acacia senegal</v>
      </c>
      <c r="AK55" s="3" t="str">
        <v>Acacia sieberiana</v>
      </c>
      <c r="AL55" s="3" t="str">
        <v>Acacia tortilis</v>
      </c>
      <c r="AM55" s="3" t="str">
        <v>Acacia toxicaria</v>
      </c>
      <c r="AN55" s="3" t="str">
        <v>Acacia tumida</v>
      </c>
      <c r="AO55" s="3" t="str">
        <v>Acrocarpus fraxinifolius</v>
      </c>
      <c r="AP55" s="3" t="str">
        <v>Acrocomia aculeata</v>
      </c>
      <c r="AQ55" s="3" t="str">
        <v>Adansonia digitata</v>
      </c>
      <c r="AR55" s="3" t="str">
        <v>Aeschynomene histrix</v>
      </c>
      <c r="AS55" s="3" t="str">
        <v>Afzelia africana</v>
      </c>
      <c r="AT55" s="3" t="str">
        <v>Albizia chinensis</v>
      </c>
      <c r="AU55" s="3" t="str">
        <v>Albizia coriaria</v>
      </c>
      <c r="AV55" s="3" t="str">
        <v>Albizia falcataria</v>
      </c>
      <c r="AW55" s="3" t="str">
        <v>Albizia gummifera</v>
      </c>
      <c r="AX55" s="3" t="str">
        <v>Albizia harveyi</v>
      </c>
      <c r="AY55" s="3" t="str">
        <v>Albizia lebbeck</v>
      </c>
      <c r="AZ55" s="3" t="str">
        <v>Albizia versicolor</v>
      </c>
      <c r="BA55" s="3" t="str">
        <v>Albizia zygia</v>
      </c>
      <c r="BB55" s="3" t="str">
        <v>Alchornea cordifolia</v>
      </c>
      <c r="BC55" s="3" t="str">
        <v>Allanblackia floribunda</v>
      </c>
      <c r="BD55" s="3" t="str">
        <v>Alnus acuminata</v>
      </c>
      <c r="BE55" s="3" t="str">
        <v>Antiaris toxicaria</v>
      </c>
      <c r="BF55" s="3" t="str">
        <v>Argyrolobium uniflorum</v>
      </c>
      <c r="BG55" s="3" t="str">
        <v>Artocarpus altilis</v>
      </c>
      <c r="BH55" s="3" t="str">
        <v>Artocarpus heterophyllus</v>
      </c>
      <c r="BI55" s="3" t="str">
        <v>Atriplex nummularia</v>
      </c>
      <c r="BJ55" s="3" t="str">
        <v>Auxemma oncocalyx</v>
      </c>
      <c r="BK55" s="3" t="str">
        <v>Azadirachta indica</v>
      </c>
      <c r="BL55" s="3" t="str">
        <v>Balanites aegyptica</v>
      </c>
      <c r="BM55" s="3" t="str">
        <v>Bauhinia reticulata</v>
      </c>
      <c r="BN55" s="3" t="str">
        <v>Bauhinia rufescens</v>
      </c>
      <c r="BO55" s="3" t="str">
        <v>Berchemia discolor</v>
      </c>
      <c r="BP55" s="3" t="str">
        <v>Brachystegia spiciformis</v>
      </c>
      <c r="BQ55" s="3" t="str">
        <v>Caesalpinia bracteosa</v>
      </c>
      <c r="BR55" s="3" t="str">
        <v>Cajanus cajan</v>
      </c>
      <c r="BS55" s="3" t="str">
        <v>Calliandra calothyrsus</v>
      </c>
      <c r="BT55" s="3" t="str">
        <v>Calliandra houstoniana</v>
      </c>
      <c r="BU55" s="3" t="str">
        <v>Casuarina equisetifolia</v>
      </c>
      <c r="BV55" s="3" t="str">
        <v>Casuarina glauca</v>
      </c>
      <c r="BW55" s="3" t="str">
        <v>Catha edulis</v>
      </c>
      <c r="BX55" s="3" t="str">
        <v>Cedrela odorata</v>
      </c>
      <c r="BY55" s="3" t="str">
        <v>Cedrela serrata</v>
      </c>
      <c r="BZ55" s="3" t="str">
        <v>Centrosema pubescens</v>
      </c>
      <c r="CA55" s="3" t="str">
        <v>Chloroleucon eurycyclum</v>
      </c>
      <c r="CB55" s="3" t="str">
        <v>Chromolaena odorata</v>
      </c>
      <c r="CC55" s="3" t="str">
        <v>Cinnamomum cassia</v>
      </c>
      <c r="CD55" s="3" t="str">
        <v>Combretum apiculatum</v>
      </c>
      <c r="CE55" s="3" t="str">
        <v>Cordia africana</v>
      </c>
      <c r="CF55" s="3" t="str">
        <v>Cordia alliodora</v>
      </c>
      <c r="CG55" s="3" t="str">
        <v>Crotalaria agatiflora</v>
      </c>
      <c r="CH55" s="3" t="str">
        <v>Crotalaria grahamiana</v>
      </c>
      <c r="CI55" s="3" t="str">
        <v>Crotalaria juncea</v>
      </c>
      <c r="CJ55" s="3" t="str">
        <v>Crotalaria ochrolueca</v>
      </c>
      <c r="CK55" s="3" t="str">
        <v>Crotalaria sp.</v>
      </c>
      <c r="CL55" s="3" t="str">
        <v>Crotalaria trichotoma</v>
      </c>
      <c r="CM55" s="3" t="str">
        <v>Croton macrostachyus</v>
      </c>
      <c r="CN55" s="3" t="str">
        <v>Croton megalocarpus</v>
      </c>
      <c r="CO55" s="3" t="str">
        <v>Cupressus lusitanica</v>
      </c>
      <c r="CP55" s="3" t="str">
        <v>Cytisus proliferus</v>
      </c>
      <c r="CQ55" s="3" t="str">
        <v>Cytisus proliferus var. palmensis</v>
      </c>
      <c r="CR55" s="3" t="str">
        <v>Dactyladenia barteri</v>
      </c>
      <c r="CS55" s="3" t="str">
        <v>Dipteryx alata</v>
      </c>
      <c r="CT55" s="3" t="str">
        <v>Dodonaea Viscosa</v>
      </c>
      <c r="CU55" s="3" t="str">
        <v>Dombeya goetzenii</v>
      </c>
      <c r="CV55" s="3" t="str">
        <v>Dracaena steudneri</v>
      </c>
      <c r="CW55" s="3" t="str">
        <v>Ehretia abyssinica</v>
      </c>
      <c r="CX55" s="3" t="str">
        <v>Ehretia cymosa</v>
      </c>
      <c r="CY55" s="3" t="str">
        <v>Elaeis guineensis</v>
      </c>
      <c r="CZ55" s="3" t="str">
        <v>Entada abyssinica</v>
      </c>
      <c r="DA55" s="3" t="str">
        <v>Erythrina abyssinica</v>
      </c>
      <c r="DB55" s="3" t="str">
        <v>Erythrina poeppigiana</v>
      </c>
      <c r="DC55" s="3" t="str">
        <v>Eucalyptus alba</v>
      </c>
      <c r="DD55" s="3" t="str">
        <v>Eucalyptus camaldulensis</v>
      </c>
      <c r="DE55" s="3" t="str">
        <v>Eucalyptus deglupta</v>
      </c>
      <c r="DF55" s="3" t="str">
        <v>Eucalyptus globulus</v>
      </c>
      <c r="DG55" s="3" t="str">
        <v>Eucalyptus saligna</v>
      </c>
      <c r="DH55" s="3" t="str">
        <v>Eucalyptus urograndis</v>
      </c>
      <c r="DI55" s="3" t="str">
        <v>Euclea racemosa subsp. schimperi</v>
      </c>
      <c r="DJ55" s="3" t="str">
        <v>Ficus laurifolia</v>
      </c>
      <c r="DK55" s="3" t="str">
        <v>Ficus natalensis</v>
      </c>
      <c r="DL55" s="3" t="str">
        <v>Ficus polita</v>
      </c>
      <c r="DM55" s="3" t="str">
        <v>Ficus sur</v>
      </c>
      <c r="DN55" s="3" t="str">
        <v>Ficus thonningii</v>
      </c>
      <c r="DO55" s="3" t="str">
        <v>Ficus vallis-choudae</v>
      </c>
      <c r="DP55" s="3" t="str">
        <v>Ficus vasta</v>
      </c>
      <c r="DQ55" s="3" t="str">
        <v>Flemingia macrophylla</v>
      </c>
      <c r="DR55" s="3" t="str">
        <v>Flemingia sp.</v>
      </c>
      <c r="DS55" s="3" t="str">
        <v>Gliricidia maculata</v>
      </c>
      <c r="DT55" s="3" t="str">
        <v>Gliricidia sepium</v>
      </c>
      <c r="DU55" s="3" t="str">
        <v>Gliricidia sp.</v>
      </c>
      <c r="DV55" s="3" t="str">
        <v>Glycine wightii</v>
      </c>
      <c r="DW55" s="3" t="str">
        <v>Gmelina arborea</v>
      </c>
      <c r="DX55" s="3" t="str">
        <v>Grevillea robusta</v>
      </c>
      <c r="DY55" s="3" t="str">
        <v>Guiera senegalensis</v>
      </c>
      <c r="DZ55" s="3" t="str">
        <v>Harrisonia abyssinica</v>
      </c>
      <c r="EA55" s="3" t="str">
        <v>Hyptis suaveolens</v>
      </c>
      <c r="EB55" s="3" t="str">
        <v>Inga densiflora</v>
      </c>
      <c r="EC55" s="3" t="str">
        <v>Inga edulis</v>
      </c>
      <c r="ED55" s="3" t="str">
        <v>Inga laurina</v>
      </c>
      <c r="EE55" s="3" t="str">
        <v>Inga oerstediana</v>
      </c>
      <c r="EF55" s="3" t="str">
        <v>Inga sp.</v>
      </c>
      <c r="EG55" s="3" t="str">
        <v>Jatropha curcas</v>
      </c>
      <c r="EH55" s="3" t="str">
        <v>Juglans steyermarkii</v>
      </c>
      <c r="EI55" s="3" t="str">
        <v>Julbernardia globiflora</v>
      </c>
      <c r="EJ55" s="3" t="str">
        <v>Khaya senegalensis</v>
      </c>
      <c r="EK55" s="3" t="str">
        <v>Leucaena diversifolia</v>
      </c>
      <c r="EL55" s="3" t="str">
        <v>Leucaena leucocephala</v>
      </c>
      <c r="EM55" s="3" t="str">
        <v>Leucaena pallida</v>
      </c>
      <c r="EN55" s="3" t="str">
        <v>Leucaena trichandra</v>
      </c>
      <c r="EO55" s="3" t="str">
        <v>Lippia javanica</v>
      </c>
      <c r="EP55" s="3" t="str">
        <v>Maesopsis eminii</v>
      </c>
      <c r="EQ55" s="3" t="str">
        <v>Mangifera indica</v>
      </c>
      <c r="ER55" s="3" t="str">
        <v>Markhamia lutea</v>
      </c>
      <c r="ES55" s="3" t="str">
        <v>Melia azedarach</v>
      </c>
      <c r="ET55" s="3" t="str">
        <v>Melia volkensii</v>
      </c>
      <c r="EU55" s="3" t="str">
        <v>Milicia excelsa</v>
      </c>
      <c r="EV55" s="3" t="str">
        <v>Milletia ferruginea</v>
      </c>
      <c r="EW55" s="3" t="str">
        <v>Millettia ferruginea</v>
      </c>
      <c r="EX55" s="3" t="str">
        <v>Millettia thonningii</v>
      </c>
      <c r="EY55" s="3" t="str">
        <v>Mimosa caesalpiniifolia</v>
      </c>
      <c r="EZ55" s="3" t="str">
        <v>Mimosa tenuiflora</v>
      </c>
      <c r="FA55" s="3" t="str">
        <v>Moringa oleifera</v>
      </c>
      <c r="FB55" s="3" t="str">
        <v>Moringa stenopetala</v>
      </c>
      <c r="FC55" s="3" t="str">
        <v>Newbouldia laevis</v>
      </c>
      <c r="FD55" s="3" t="str">
        <v>Olea europaea</v>
      </c>
      <c r="FE55" s="3" t="str">
        <v>Olea welwitschii</v>
      </c>
      <c r="FF55" s="3" t="str">
        <v>Olea welwitshii</v>
      </c>
      <c r="FG55" s="3" t="str">
        <v>Opuntia ficus-indica</v>
      </c>
      <c r="FH55" s="3" t="str">
        <v>Palm</v>
      </c>
      <c r="FI55" s="3" t="str">
        <v>Parkia biglobosa</v>
      </c>
      <c r="FJ55" s="3" t="str">
        <v>Paulownia fortunei</v>
      </c>
      <c r="FK55" s="3" t="str">
        <v>Pavetta ternifolia</v>
      </c>
      <c r="FL55" s="3" t="str">
        <v>Peltophorum dubium</v>
      </c>
      <c r="FM55" s="3" t="str">
        <v>Persea americana</v>
      </c>
      <c r="FN55" s="3" t="str">
        <v>Phoenix reclinata</v>
      </c>
      <c r="FO55" s="3" t="str">
        <v>Pinus patula</v>
      </c>
      <c r="FP55" s="3" t="str">
        <v>Pithecellobium dulce</v>
      </c>
      <c r="FQ55" s="3" t="str">
        <v>Plukenetia conophora</v>
      </c>
      <c r="FR55" s="3" t="str">
        <v>Podocarpus falcatus</v>
      </c>
      <c r="FS55" s="3" t="str">
        <v>Polyscias fulva</v>
      </c>
      <c r="FT55" s="3" t="str">
        <v>Pouteria adolfi-friedericii</v>
      </c>
      <c r="FU55" s="3" t="str">
        <v>Prosopis africana</v>
      </c>
      <c r="FV55" s="3" t="str">
        <v>Prosopis juliflora</v>
      </c>
      <c r="FW55" s="3" t="str">
        <v>Prunus africana</v>
      </c>
      <c r="FX55" s="3" t="str">
        <v>Prunus persica</v>
      </c>
      <c r="FY55" s="3" t="str">
        <v>Pterocarpus erinaceus</v>
      </c>
      <c r="FZ55" s="3" t="str">
        <v>Pterocarpus lucens</v>
      </c>
      <c r="GA55" s="3" t="str">
        <v>Pterocarpus santalinoides</v>
      </c>
      <c r="GB55" s="3" t="str">
        <v>Pueraria phaseoloides</v>
      </c>
      <c r="GC55" s="3" t="str">
        <v>Quercus constaricensis</v>
      </c>
      <c r="GD55" s="3" t="str">
        <v>Quillaja saponaria</v>
      </c>
      <c r="GE55" s="3" t="str">
        <v>Ricinodendron heudelotii</v>
      </c>
      <c r="GF55" s="3" t="str">
        <v>Rosmarinus officinalis</v>
      </c>
      <c r="GG55" s="3" t="str">
        <v>Samanea saman</v>
      </c>
      <c r="GH55" s="3" t="str">
        <v>Schefflera abyssinica</v>
      </c>
      <c r="GI55" s="3" t="str">
        <v>Senna didymobotrya</v>
      </c>
      <c r="GJ55" s="3" t="str">
        <v>Senna occidentalis</v>
      </c>
      <c r="GK55" s="3" t="str">
        <v>Senna siamea</v>
      </c>
      <c r="GL55" s="3" t="str">
        <v>Senna sp.</v>
      </c>
      <c r="GM55" s="3" t="str">
        <v>Senna spectabilis</v>
      </c>
      <c r="GN55" s="3" t="str">
        <v>Sesbania aculeata</v>
      </c>
      <c r="GO55" s="3" t="str">
        <v>Sesbania bispinosa</v>
      </c>
      <c r="GP55" s="3" t="str">
        <v>Sesbania cannabina</v>
      </c>
      <c r="GQ55" s="3" t="str">
        <v>Sesbania cinerascens</v>
      </c>
      <c r="GR55" s="3" t="str">
        <v>Sesbania goetzei</v>
      </c>
      <c r="GS55" s="3" t="str">
        <v>Sesbania macrantha</v>
      </c>
      <c r="GT55" s="3" t="str">
        <v>Sesbania rostrata</v>
      </c>
      <c r="GU55" s="3" t="str">
        <v>Sesbania sesban</v>
      </c>
      <c r="GV55" s="3" t="str">
        <v>Sesbania sp.</v>
      </c>
      <c r="GW55" s="3" t="str">
        <v>Simarouba glauca</v>
      </c>
      <c r="GX55" s="3" t="str">
        <v>Solanum sp.</v>
      </c>
      <c r="GY55" s="3" t="str">
        <v>Spathodea campanulata</v>
      </c>
      <c r="GZ55" s="3" t="str">
        <v>Syzygium guineense</v>
      </c>
      <c r="HA55" s="3" t="str">
        <v>Tabebuia rosea</v>
      </c>
      <c r="HB55" s="3" t="str">
        <v>Tectona grandis</v>
      </c>
      <c r="HC55" s="3" t="str">
        <v>Tephrosia candida</v>
      </c>
      <c r="HD55" s="3" t="str">
        <v>Tephrosia diversifolia</v>
      </c>
      <c r="HE55" s="3" t="str">
        <v>Tephrosia sp.</v>
      </c>
      <c r="HF55" s="3" t="str">
        <v>Tephrosia vogelii</v>
      </c>
      <c r="HG55" s="3" t="str">
        <v>Terminalia amazonia</v>
      </c>
      <c r="HH55" s="3" t="str">
        <v>Terminalia brownii</v>
      </c>
      <c r="HI55" s="3" t="str">
        <v>Terminalia ivorensis</v>
      </c>
      <c r="HJ55" s="3" t="str">
        <v>Terminalia ivoresensis</v>
      </c>
      <c r="HK55" s="3" t="str">
        <v>Terminalia sericea</v>
      </c>
      <c r="HL55" s="3" t="str">
        <v>Terminalia superba</v>
      </c>
      <c r="HM55" s="3" t="str">
        <v>Theobroma cacao</v>
      </c>
      <c r="HN55" s="3" t="str">
        <v>Tithonia diversifolia</v>
      </c>
      <c r="HO55" s="3" t="str">
        <v>Toona ciliata</v>
      </c>
      <c r="HP55" s="3" t="str">
        <v>Uapaca kirkiana</v>
      </c>
      <c r="HQ55" s="3" t="str">
        <v>Unspecified Tree</v>
      </c>
      <c r="HR55" s="3" t="str">
        <v>Unspecified Tree (N-fixing)</v>
      </c>
      <c r="HS55" s="3" t="str">
        <v>Unspecified Tree (Non N-fixing)</v>
      </c>
      <c r="HT55" s="3" t="str">
        <v>Vachellia seyal</v>
      </c>
      <c r="HU55" s="3" t="str">
        <v>Vachellia xanthophloea</v>
      </c>
      <c r="HV55" s="3" t="str">
        <v>Vepris dainellii</v>
      </c>
      <c r="HW55" s="3" t="str">
        <v>Vitellaria paradoxa</v>
      </c>
      <c r="HX55" s="3" t="str">
        <v>Ziziphus mauritiana</v>
      </c>
      <c r="HY55" s="3" t="str">
        <v>Ziziphus spina-christi</v>
      </c>
    </row>
    <row r="56" spans="1:233" ht="14.5" x14ac:dyDescent="0.35">
      <c r="A56" t="s">
        <v>15352</v>
      </c>
      <c r="B56" s="3" t="s">
        <v>1952</v>
      </c>
      <c r="C56" s="3" t="s">
        <v>637</v>
      </c>
      <c r="D56" s="3" t="s">
        <v>1954</v>
      </c>
      <c r="F56" s="3" t="s">
        <v>637</v>
      </c>
      <c r="G56" s="3" t="s">
        <v>637</v>
      </c>
      <c r="H56" s="3" t="s">
        <v>699</v>
      </c>
      <c r="I56" t="s">
        <v>699</v>
      </c>
      <c r="J56" t="s">
        <v>3655</v>
      </c>
      <c r="K56" t="s">
        <v>3723</v>
      </c>
      <c r="L56" t="s">
        <v>1081</v>
      </c>
      <c r="M56" t="s">
        <v>3677</v>
      </c>
      <c r="O56" s="3" t="str">
        <v>Calliandra calothyrsus</v>
      </c>
      <c r="Q56" s="3" t="str" cm="1">
        <f t="array" ref="Q56:HY56">TRANSPOSE(_xlfn._xlws.SORT(_xlfn.UNIQUE(_xlfn._xlws.FILTER(trees[Tree.Latin.Name],ISNUMBER(SEARCH('Pasture-Trees'!C26,trees[Tree.Latin.Name])),"Not Found"))))</f>
        <v>Acacia albida</v>
      </c>
      <c r="R56" s="3" t="str">
        <v>Acacia albida Delile</v>
      </c>
      <c r="S56" s="3" t="str">
        <v>Acacia angustissima</v>
      </c>
      <c r="T56" s="3" t="str">
        <v>Acacia auriculiformis</v>
      </c>
      <c r="U56" s="3" t="str">
        <v>Acacia brevispica</v>
      </c>
      <c r="V56" s="3" t="str">
        <v>Acacia caerulescens</v>
      </c>
      <c r="W56" s="3" t="str">
        <v>Acacia crassicarpa</v>
      </c>
      <c r="X56" s="3" t="str">
        <v>Acacia cyanophylla</v>
      </c>
      <c r="Y56" s="3" t="str">
        <v>Acacia decurrens</v>
      </c>
      <c r="Z56" s="3" t="str">
        <v>Acacia ferruginea</v>
      </c>
      <c r="AA56" s="3" t="str">
        <v>Acacia holosericea</v>
      </c>
      <c r="AB56" s="3" t="str">
        <v>Acacia julifera</v>
      </c>
      <c r="AC56" s="3" t="str">
        <v>Acacia karroo</v>
      </c>
      <c r="AD56" s="3" t="str">
        <v>Acacia leptocarpa</v>
      </c>
      <c r="AE56" s="3" t="str">
        <v>Acacia mangium</v>
      </c>
      <c r="AF56" s="3" t="str">
        <v>Acacia mearnsii</v>
      </c>
      <c r="AG56" s="3" t="str">
        <v>Acacia nilotica</v>
      </c>
      <c r="AH56" s="3" t="str">
        <v>Acacia polyacantha</v>
      </c>
      <c r="AI56" s="3" t="str">
        <v>Acacia saligna</v>
      </c>
      <c r="AJ56" s="3" t="str">
        <v>Acacia senegal</v>
      </c>
      <c r="AK56" s="3" t="str">
        <v>Acacia sieberiana</v>
      </c>
      <c r="AL56" s="3" t="str">
        <v>Acacia tortilis</v>
      </c>
      <c r="AM56" s="3" t="str">
        <v>Acacia toxicaria</v>
      </c>
      <c r="AN56" s="3" t="str">
        <v>Acacia tumida</v>
      </c>
      <c r="AO56" s="3" t="str">
        <v>Acrocarpus fraxinifolius</v>
      </c>
      <c r="AP56" s="3" t="str">
        <v>Acrocomia aculeata</v>
      </c>
      <c r="AQ56" s="3" t="str">
        <v>Adansonia digitata</v>
      </c>
      <c r="AR56" s="3" t="str">
        <v>Aeschynomene histrix</v>
      </c>
      <c r="AS56" s="3" t="str">
        <v>Afzelia africana</v>
      </c>
      <c r="AT56" s="3" t="str">
        <v>Albizia chinensis</v>
      </c>
      <c r="AU56" s="3" t="str">
        <v>Albizia coriaria</v>
      </c>
      <c r="AV56" s="3" t="str">
        <v>Albizia falcataria</v>
      </c>
      <c r="AW56" s="3" t="str">
        <v>Albizia gummifera</v>
      </c>
      <c r="AX56" s="3" t="str">
        <v>Albizia harveyi</v>
      </c>
      <c r="AY56" s="3" t="str">
        <v>Albizia lebbeck</v>
      </c>
      <c r="AZ56" s="3" t="str">
        <v>Albizia versicolor</v>
      </c>
      <c r="BA56" s="3" t="str">
        <v>Albizia zygia</v>
      </c>
      <c r="BB56" s="3" t="str">
        <v>Alchornea cordifolia</v>
      </c>
      <c r="BC56" s="3" t="str">
        <v>Allanblackia floribunda</v>
      </c>
      <c r="BD56" s="3" t="str">
        <v>Alnus acuminata</v>
      </c>
      <c r="BE56" s="3" t="str">
        <v>Antiaris toxicaria</v>
      </c>
      <c r="BF56" s="3" t="str">
        <v>Argyrolobium uniflorum</v>
      </c>
      <c r="BG56" s="3" t="str">
        <v>Artocarpus altilis</v>
      </c>
      <c r="BH56" s="3" t="str">
        <v>Artocarpus heterophyllus</v>
      </c>
      <c r="BI56" s="3" t="str">
        <v>Atriplex nummularia</v>
      </c>
      <c r="BJ56" s="3" t="str">
        <v>Auxemma oncocalyx</v>
      </c>
      <c r="BK56" s="3" t="str">
        <v>Azadirachta indica</v>
      </c>
      <c r="BL56" s="3" t="str">
        <v>Balanites aegyptica</v>
      </c>
      <c r="BM56" s="3" t="str">
        <v>Bauhinia reticulata</v>
      </c>
      <c r="BN56" s="3" t="str">
        <v>Bauhinia rufescens</v>
      </c>
      <c r="BO56" s="3" t="str">
        <v>Berchemia discolor</v>
      </c>
      <c r="BP56" s="3" t="str">
        <v>Brachystegia spiciformis</v>
      </c>
      <c r="BQ56" s="3" t="str">
        <v>Caesalpinia bracteosa</v>
      </c>
      <c r="BR56" s="3" t="str">
        <v>Cajanus cajan</v>
      </c>
      <c r="BS56" s="3" t="str">
        <v>Calliandra calothyrsus</v>
      </c>
      <c r="BT56" s="3" t="str">
        <v>Calliandra houstoniana</v>
      </c>
      <c r="BU56" s="3" t="str">
        <v>Casuarina equisetifolia</v>
      </c>
      <c r="BV56" s="3" t="str">
        <v>Casuarina glauca</v>
      </c>
      <c r="BW56" s="3" t="str">
        <v>Catha edulis</v>
      </c>
      <c r="BX56" s="3" t="str">
        <v>Cedrela odorata</v>
      </c>
      <c r="BY56" s="3" t="str">
        <v>Cedrela serrata</v>
      </c>
      <c r="BZ56" s="3" t="str">
        <v>Centrosema pubescens</v>
      </c>
      <c r="CA56" s="3" t="str">
        <v>Chloroleucon eurycyclum</v>
      </c>
      <c r="CB56" s="3" t="str">
        <v>Chromolaena odorata</v>
      </c>
      <c r="CC56" s="3" t="str">
        <v>Cinnamomum cassia</v>
      </c>
      <c r="CD56" s="3" t="str">
        <v>Combretum apiculatum</v>
      </c>
      <c r="CE56" s="3" t="str">
        <v>Cordia africana</v>
      </c>
      <c r="CF56" s="3" t="str">
        <v>Cordia alliodora</v>
      </c>
      <c r="CG56" s="3" t="str">
        <v>Crotalaria agatiflora</v>
      </c>
      <c r="CH56" s="3" t="str">
        <v>Crotalaria grahamiana</v>
      </c>
      <c r="CI56" s="3" t="str">
        <v>Crotalaria juncea</v>
      </c>
      <c r="CJ56" s="3" t="str">
        <v>Crotalaria ochrolueca</v>
      </c>
      <c r="CK56" s="3" t="str">
        <v>Crotalaria sp.</v>
      </c>
      <c r="CL56" s="3" t="str">
        <v>Crotalaria trichotoma</v>
      </c>
      <c r="CM56" s="3" t="str">
        <v>Croton macrostachyus</v>
      </c>
      <c r="CN56" s="3" t="str">
        <v>Croton megalocarpus</v>
      </c>
      <c r="CO56" s="3" t="str">
        <v>Cupressus lusitanica</v>
      </c>
      <c r="CP56" s="3" t="str">
        <v>Cytisus proliferus</v>
      </c>
      <c r="CQ56" s="3" t="str">
        <v>Cytisus proliferus var. palmensis</v>
      </c>
      <c r="CR56" s="3" t="str">
        <v>Dactyladenia barteri</v>
      </c>
      <c r="CS56" s="3" t="str">
        <v>Dipteryx alata</v>
      </c>
      <c r="CT56" s="3" t="str">
        <v>Dodonaea Viscosa</v>
      </c>
      <c r="CU56" s="3" t="str">
        <v>Dombeya goetzenii</v>
      </c>
      <c r="CV56" s="3" t="str">
        <v>Dracaena steudneri</v>
      </c>
      <c r="CW56" s="3" t="str">
        <v>Ehretia abyssinica</v>
      </c>
      <c r="CX56" s="3" t="str">
        <v>Ehretia cymosa</v>
      </c>
      <c r="CY56" s="3" t="str">
        <v>Elaeis guineensis</v>
      </c>
      <c r="CZ56" s="3" t="str">
        <v>Entada abyssinica</v>
      </c>
      <c r="DA56" s="3" t="str">
        <v>Erythrina abyssinica</v>
      </c>
      <c r="DB56" s="3" t="str">
        <v>Erythrina poeppigiana</v>
      </c>
      <c r="DC56" s="3" t="str">
        <v>Eucalyptus alba</v>
      </c>
      <c r="DD56" s="3" t="str">
        <v>Eucalyptus camaldulensis</v>
      </c>
      <c r="DE56" s="3" t="str">
        <v>Eucalyptus deglupta</v>
      </c>
      <c r="DF56" s="3" t="str">
        <v>Eucalyptus globulus</v>
      </c>
      <c r="DG56" s="3" t="str">
        <v>Eucalyptus saligna</v>
      </c>
      <c r="DH56" s="3" t="str">
        <v>Eucalyptus urograndis</v>
      </c>
      <c r="DI56" s="3" t="str">
        <v>Euclea racemosa subsp. schimperi</v>
      </c>
      <c r="DJ56" s="3" t="str">
        <v>Ficus laurifolia</v>
      </c>
      <c r="DK56" s="3" t="str">
        <v>Ficus natalensis</v>
      </c>
      <c r="DL56" s="3" t="str">
        <v>Ficus polita</v>
      </c>
      <c r="DM56" s="3" t="str">
        <v>Ficus sur</v>
      </c>
      <c r="DN56" s="3" t="str">
        <v>Ficus thonningii</v>
      </c>
      <c r="DO56" s="3" t="str">
        <v>Ficus vallis-choudae</v>
      </c>
      <c r="DP56" s="3" t="str">
        <v>Ficus vasta</v>
      </c>
      <c r="DQ56" s="3" t="str">
        <v>Flemingia macrophylla</v>
      </c>
      <c r="DR56" s="3" t="str">
        <v>Flemingia sp.</v>
      </c>
      <c r="DS56" s="3" t="str">
        <v>Gliricidia maculata</v>
      </c>
      <c r="DT56" s="3" t="str">
        <v>Gliricidia sepium</v>
      </c>
      <c r="DU56" s="3" t="str">
        <v>Gliricidia sp.</v>
      </c>
      <c r="DV56" s="3" t="str">
        <v>Glycine wightii</v>
      </c>
      <c r="DW56" s="3" t="str">
        <v>Gmelina arborea</v>
      </c>
      <c r="DX56" s="3" t="str">
        <v>Grevillea robusta</v>
      </c>
      <c r="DY56" s="3" t="str">
        <v>Guiera senegalensis</v>
      </c>
      <c r="DZ56" s="3" t="str">
        <v>Harrisonia abyssinica</v>
      </c>
      <c r="EA56" s="3" t="str">
        <v>Hyptis suaveolens</v>
      </c>
      <c r="EB56" s="3" t="str">
        <v>Inga densiflora</v>
      </c>
      <c r="EC56" s="3" t="str">
        <v>Inga edulis</v>
      </c>
      <c r="ED56" s="3" t="str">
        <v>Inga laurina</v>
      </c>
      <c r="EE56" s="3" t="str">
        <v>Inga oerstediana</v>
      </c>
      <c r="EF56" s="3" t="str">
        <v>Inga sp.</v>
      </c>
      <c r="EG56" s="3" t="str">
        <v>Jatropha curcas</v>
      </c>
      <c r="EH56" s="3" t="str">
        <v>Juglans steyermarkii</v>
      </c>
      <c r="EI56" s="3" t="str">
        <v>Julbernardia globiflora</v>
      </c>
      <c r="EJ56" s="3" t="str">
        <v>Khaya senegalensis</v>
      </c>
      <c r="EK56" s="3" t="str">
        <v>Leucaena diversifolia</v>
      </c>
      <c r="EL56" s="3" t="str">
        <v>Leucaena leucocephala</v>
      </c>
      <c r="EM56" s="3" t="str">
        <v>Leucaena pallida</v>
      </c>
      <c r="EN56" s="3" t="str">
        <v>Leucaena trichandra</v>
      </c>
      <c r="EO56" s="3" t="str">
        <v>Lippia javanica</v>
      </c>
      <c r="EP56" s="3" t="str">
        <v>Maesopsis eminii</v>
      </c>
      <c r="EQ56" s="3" t="str">
        <v>Mangifera indica</v>
      </c>
      <c r="ER56" s="3" t="str">
        <v>Markhamia lutea</v>
      </c>
      <c r="ES56" s="3" t="str">
        <v>Melia azedarach</v>
      </c>
      <c r="ET56" s="3" t="str">
        <v>Melia volkensii</v>
      </c>
      <c r="EU56" s="3" t="str">
        <v>Milicia excelsa</v>
      </c>
      <c r="EV56" s="3" t="str">
        <v>Milletia ferruginea</v>
      </c>
      <c r="EW56" s="3" t="str">
        <v>Millettia ferruginea</v>
      </c>
      <c r="EX56" s="3" t="str">
        <v>Millettia thonningii</v>
      </c>
      <c r="EY56" s="3" t="str">
        <v>Mimosa caesalpiniifolia</v>
      </c>
      <c r="EZ56" s="3" t="str">
        <v>Mimosa tenuiflora</v>
      </c>
      <c r="FA56" s="3" t="str">
        <v>Moringa oleifera</v>
      </c>
      <c r="FB56" s="3" t="str">
        <v>Moringa stenopetala</v>
      </c>
      <c r="FC56" s="3" t="str">
        <v>Newbouldia laevis</v>
      </c>
      <c r="FD56" s="3" t="str">
        <v>Olea europaea</v>
      </c>
      <c r="FE56" s="3" t="str">
        <v>Olea welwitschii</v>
      </c>
      <c r="FF56" s="3" t="str">
        <v>Olea welwitshii</v>
      </c>
      <c r="FG56" s="3" t="str">
        <v>Opuntia ficus-indica</v>
      </c>
      <c r="FH56" s="3" t="str">
        <v>Palm</v>
      </c>
      <c r="FI56" s="3" t="str">
        <v>Parkia biglobosa</v>
      </c>
      <c r="FJ56" s="3" t="str">
        <v>Paulownia fortunei</v>
      </c>
      <c r="FK56" s="3" t="str">
        <v>Pavetta ternifolia</v>
      </c>
      <c r="FL56" s="3" t="str">
        <v>Peltophorum dubium</v>
      </c>
      <c r="FM56" s="3" t="str">
        <v>Persea americana</v>
      </c>
      <c r="FN56" s="3" t="str">
        <v>Phoenix reclinata</v>
      </c>
      <c r="FO56" s="3" t="str">
        <v>Pinus patula</v>
      </c>
      <c r="FP56" s="3" t="str">
        <v>Pithecellobium dulce</v>
      </c>
      <c r="FQ56" s="3" t="str">
        <v>Plukenetia conophora</v>
      </c>
      <c r="FR56" s="3" t="str">
        <v>Podocarpus falcatus</v>
      </c>
      <c r="FS56" s="3" t="str">
        <v>Polyscias fulva</v>
      </c>
      <c r="FT56" s="3" t="str">
        <v>Pouteria adolfi-friedericii</v>
      </c>
      <c r="FU56" s="3" t="str">
        <v>Prosopis africana</v>
      </c>
      <c r="FV56" s="3" t="str">
        <v>Prosopis juliflora</v>
      </c>
      <c r="FW56" s="3" t="str">
        <v>Prunus africana</v>
      </c>
      <c r="FX56" s="3" t="str">
        <v>Prunus persica</v>
      </c>
      <c r="FY56" s="3" t="str">
        <v>Pterocarpus erinaceus</v>
      </c>
      <c r="FZ56" s="3" t="str">
        <v>Pterocarpus lucens</v>
      </c>
      <c r="GA56" s="3" t="str">
        <v>Pterocarpus santalinoides</v>
      </c>
      <c r="GB56" s="3" t="str">
        <v>Pueraria phaseoloides</v>
      </c>
      <c r="GC56" s="3" t="str">
        <v>Quercus constaricensis</v>
      </c>
      <c r="GD56" s="3" t="str">
        <v>Quillaja saponaria</v>
      </c>
      <c r="GE56" s="3" t="str">
        <v>Ricinodendron heudelotii</v>
      </c>
      <c r="GF56" s="3" t="str">
        <v>Rosmarinus officinalis</v>
      </c>
      <c r="GG56" s="3" t="str">
        <v>Samanea saman</v>
      </c>
      <c r="GH56" s="3" t="str">
        <v>Schefflera abyssinica</v>
      </c>
      <c r="GI56" s="3" t="str">
        <v>Senna didymobotrya</v>
      </c>
      <c r="GJ56" s="3" t="str">
        <v>Senna occidentalis</v>
      </c>
      <c r="GK56" s="3" t="str">
        <v>Senna siamea</v>
      </c>
      <c r="GL56" s="3" t="str">
        <v>Senna sp.</v>
      </c>
      <c r="GM56" s="3" t="str">
        <v>Senna spectabilis</v>
      </c>
      <c r="GN56" s="3" t="str">
        <v>Sesbania aculeata</v>
      </c>
      <c r="GO56" s="3" t="str">
        <v>Sesbania bispinosa</v>
      </c>
      <c r="GP56" s="3" t="str">
        <v>Sesbania cannabina</v>
      </c>
      <c r="GQ56" s="3" t="str">
        <v>Sesbania cinerascens</v>
      </c>
      <c r="GR56" s="3" t="str">
        <v>Sesbania goetzei</v>
      </c>
      <c r="GS56" s="3" t="str">
        <v>Sesbania macrantha</v>
      </c>
      <c r="GT56" s="3" t="str">
        <v>Sesbania rostrata</v>
      </c>
      <c r="GU56" s="3" t="str">
        <v>Sesbania sesban</v>
      </c>
      <c r="GV56" s="3" t="str">
        <v>Sesbania sp.</v>
      </c>
      <c r="GW56" s="3" t="str">
        <v>Simarouba glauca</v>
      </c>
      <c r="GX56" s="3" t="str">
        <v>Solanum sp.</v>
      </c>
      <c r="GY56" s="3" t="str">
        <v>Spathodea campanulata</v>
      </c>
      <c r="GZ56" s="3" t="str">
        <v>Syzygium guineense</v>
      </c>
      <c r="HA56" s="3" t="str">
        <v>Tabebuia rosea</v>
      </c>
      <c r="HB56" s="3" t="str">
        <v>Tectona grandis</v>
      </c>
      <c r="HC56" s="3" t="str">
        <v>Tephrosia candida</v>
      </c>
      <c r="HD56" s="3" t="str">
        <v>Tephrosia diversifolia</v>
      </c>
      <c r="HE56" s="3" t="str">
        <v>Tephrosia sp.</v>
      </c>
      <c r="HF56" s="3" t="str">
        <v>Tephrosia vogelii</v>
      </c>
      <c r="HG56" s="3" t="str">
        <v>Terminalia amazonia</v>
      </c>
      <c r="HH56" s="3" t="str">
        <v>Terminalia brownii</v>
      </c>
      <c r="HI56" s="3" t="str">
        <v>Terminalia ivorensis</v>
      </c>
      <c r="HJ56" s="3" t="str">
        <v>Terminalia ivoresensis</v>
      </c>
      <c r="HK56" s="3" t="str">
        <v>Terminalia sericea</v>
      </c>
      <c r="HL56" s="3" t="str">
        <v>Terminalia superba</v>
      </c>
      <c r="HM56" s="3" t="str">
        <v>Theobroma cacao</v>
      </c>
      <c r="HN56" s="3" t="str">
        <v>Tithonia diversifolia</v>
      </c>
      <c r="HO56" s="3" t="str">
        <v>Toona ciliata</v>
      </c>
      <c r="HP56" s="3" t="str">
        <v>Uapaca kirkiana</v>
      </c>
      <c r="HQ56" s="3" t="str">
        <v>Unspecified Tree</v>
      </c>
      <c r="HR56" s="3" t="str">
        <v>Unspecified Tree (N-fixing)</v>
      </c>
      <c r="HS56" s="3" t="str">
        <v>Unspecified Tree (Non N-fixing)</v>
      </c>
      <c r="HT56" s="3" t="str">
        <v>Vachellia seyal</v>
      </c>
      <c r="HU56" s="3" t="str">
        <v>Vachellia xanthophloea</v>
      </c>
      <c r="HV56" s="3" t="str">
        <v>Vepris dainellii</v>
      </c>
      <c r="HW56" s="3" t="str">
        <v>Vitellaria paradoxa</v>
      </c>
      <c r="HX56" s="3" t="str">
        <v>Ziziphus mauritiana</v>
      </c>
      <c r="HY56" s="3" t="str">
        <v>Ziziphus spina-christi</v>
      </c>
    </row>
    <row r="57" spans="1:233" ht="14.5" x14ac:dyDescent="0.35">
      <c r="A57" t="s">
        <v>15353</v>
      </c>
      <c r="B57" s="3" t="s">
        <v>1953</v>
      </c>
      <c r="C57" s="3" t="s">
        <v>637</v>
      </c>
      <c r="D57" s="3" t="s">
        <v>1956</v>
      </c>
      <c r="F57" s="3" t="s">
        <v>637</v>
      </c>
      <c r="G57" s="3" t="s">
        <v>637</v>
      </c>
      <c r="H57" s="3" t="s">
        <v>699</v>
      </c>
      <c r="I57" t="s">
        <v>699</v>
      </c>
      <c r="J57" t="s">
        <v>3655</v>
      </c>
      <c r="K57" t="s">
        <v>3723</v>
      </c>
      <c r="L57" t="s">
        <v>1081</v>
      </c>
      <c r="M57" t="s">
        <v>3677</v>
      </c>
      <c r="O57" s="3" t="str">
        <v>Calliandra houstoniana</v>
      </c>
      <c r="Q57" s="3" t="str" cm="1">
        <f t="array" ref="Q57:HY57">TRANSPOSE(_xlfn._xlws.SORT(_xlfn.UNIQUE(_xlfn._xlws.FILTER(trees[Tree.Latin.Name],ISNUMBER(SEARCH('Pasture-Trees'!C27,trees[Tree.Latin.Name])),"Not Found"))))</f>
        <v>Acacia albida</v>
      </c>
      <c r="R57" s="3" t="str">
        <v>Acacia albida Delile</v>
      </c>
      <c r="S57" s="3" t="str">
        <v>Acacia angustissima</v>
      </c>
      <c r="T57" s="3" t="str">
        <v>Acacia auriculiformis</v>
      </c>
      <c r="U57" s="3" t="str">
        <v>Acacia brevispica</v>
      </c>
      <c r="V57" s="3" t="str">
        <v>Acacia caerulescens</v>
      </c>
      <c r="W57" s="3" t="str">
        <v>Acacia crassicarpa</v>
      </c>
      <c r="X57" s="3" t="str">
        <v>Acacia cyanophylla</v>
      </c>
      <c r="Y57" s="3" t="str">
        <v>Acacia decurrens</v>
      </c>
      <c r="Z57" s="3" t="str">
        <v>Acacia ferruginea</v>
      </c>
      <c r="AA57" s="3" t="str">
        <v>Acacia holosericea</v>
      </c>
      <c r="AB57" s="3" t="str">
        <v>Acacia julifera</v>
      </c>
      <c r="AC57" s="3" t="str">
        <v>Acacia karroo</v>
      </c>
      <c r="AD57" s="3" t="str">
        <v>Acacia leptocarpa</v>
      </c>
      <c r="AE57" s="3" t="str">
        <v>Acacia mangium</v>
      </c>
      <c r="AF57" s="3" t="str">
        <v>Acacia mearnsii</v>
      </c>
      <c r="AG57" s="3" t="str">
        <v>Acacia nilotica</v>
      </c>
      <c r="AH57" s="3" t="str">
        <v>Acacia polyacantha</v>
      </c>
      <c r="AI57" s="3" t="str">
        <v>Acacia saligna</v>
      </c>
      <c r="AJ57" s="3" t="str">
        <v>Acacia senegal</v>
      </c>
      <c r="AK57" s="3" t="str">
        <v>Acacia sieberiana</v>
      </c>
      <c r="AL57" s="3" t="str">
        <v>Acacia tortilis</v>
      </c>
      <c r="AM57" s="3" t="str">
        <v>Acacia toxicaria</v>
      </c>
      <c r="AN57" s="3" t="str">
        <v>Acacia tumida</v>
      </c>
      <c r="AO57" s="3" t="str">
        <v>Acrocarpus fraxinifolius</v>
      </c>
      <c r="AP57" s="3" t="str">
        <v>Acrocomia aculeata</v>
      </c>
      <c r="AQ57" s="3" t="str">
        <v>Adansonia digitata</v>
      </c>
      <c r="AR57" s="3" t="str">
        <v>Aeschynomene histrix</v>
      </c>
      <c r="AS57" s="3" t="str">
        <v>Afzelia africana</v>
      </c>
      <c r="AT57" s="3" t="str">
        <v>Albizia chinensis</v>
      </c>
      <c r="AU57" s="3" t="str">
        <v>Albizia coriaria</v>
      </c>
      <c r="AV57" s="3" t="str">
        <v>Albizia falcataria</v>
      </c>
      <c r="AW57" s="3" t="str">
        <v>Albizia gummifera</v>
      </c>
      <c r="AX57" s="3" t="str">
        <v>Albizia harveyi</v>
      </c>
      <c r="AY57" s="3" t="str">
        <v>Albizia lebbeck</v>
      </c>
      <c r="AZ57" s="3" t="str">
        <v>Albizia versicolor</v>
      </c>
      <c r="BA57" s="3" t="str">
        <v>Albizia zygia</v>
      </c>
      <c r="BB57" s="3" t="str">
        <v>Alchornea cordifolia</v>
      </c>
      <c r="BC57" s="3" t="str">
        <v>Allanblackia floribunda</v>
      </c>
      <c r="BD57" s="3" t="str">
        <v>Alnus acuminata</v>
      </c>
      <c r="BE57" s="3" t="str">
        <v>Antiaris toxicaria</v>
      </c>
      <c r="BF57" s="3" t="str">
        <v>Argyrolobium uniflorum</v>
      </c>
      <c r="BG57" s="3" t="str">
        <v>Artocarpus altilis</v>
      </c>
      <c r="BH57" s="3" t="str">
        <v>Artocarpus heterophyllus</v>
      </c>
      <c r="BI57" s="3" t="str">
        <v>Atriplex nummularia</v>
      </c>
      <c r="BJ57" s="3" t="str">
        <v>Auxemma oncocalyx</v>
      </c>
      <c r="BK57" s="3" t="str">
        <v>Azadirachta indica</v>
      </c>
      <c r="BL57" s="3" t="str">
        <v>Balanites aegyptica</v>
      </c>
      <c r="BM57" s="3" t="str">
        <v>Bauhinia reticulata</v>
      </c>
      <c r="BN57" s="3" t="str">
        <v>Bauhinia rufescens</v>
      </c>
      <c r="BO57" s="3" t="str">
        <v>Berchemia discolor</v>
      </c>
      <c r="BP57" s="3" t="str">
        <v>Brachystegia spiciformis</v>
      </c>
      <c r="BQ57" s="3" t="str">
        <v>Caesalpinia bracteosa</v>
      </c>
      <c r="BR57" s="3" t="str">
        <v>Cajanus cajan</v>
      </c>
      <c r="BS57" s="3" t="str">
        <v>Calliandra calothyrsus</v>
      </c>
      <c r="BT57" s="3" t="str">
        <v>Calliandra houstoniana</v>
      </c>
      <c r="BU57" s="3" t="str">
        <v>Casuarina equisetifolia</v>
      </c>
      <c r="BV57" s="3" t="str">
        <v>Casuarina glauca</v>
      </c>
      <c r="BW57" s="3" t="str">
        <v>Catha edulis</v>
      </c>
      <c r="BX57" s="3" t="str">
        <v>Cedrela odorata</v>
      </c>
      <c r="BY57" s="3" t="str">
        <v>Cedrela serrata</v>
      </c>
      <c r="BZ57" s="3" t="str">
        <v>Centrosema pubescens</v>
      </c>
      <c r="CA57" s="3" t="str">
        <v>Chloroleucon eurycyclum</v>
      </c>
      <c r="CB57" s="3" t="str">
        <v>Chromolaena odorata</v>
      </c>
      <c r="CC57" s="3" t="str">
        <v>Cinnamomum cassia</v>
      </c>
      <c r="CD57" s="3" t="str">
        <v>Combretum apiculatum</v>
      </c>
      <c r="CE57" s="3" t="str">
        <v>Cordia africana</v>
      </c>
      <c r="CF57" s="3" t="str">
        <v>Cordia alliodora</v>
      </c>
      <c r="CG57" s="3" t="str">
        <v>Crotalaria agatiflora</v>
      </c>
      <c r="CH57" s="3" t="str">
        <v>Crotalaria grahamiana</v>
      </c>
      <c r="CI57" s="3" t="str">
        <v>Crotalaria juncea</v>
      </c>
      <c r="CJ57" s="3" t="str">
        <v>Crotalaria ochrolueca</v>
      </c>
      <c r="CK57" s="3" t="str">
        <v>Crotalaria sp.</v>
      </c>
      <c r="CL57" s="3" t="str">
        <v>Crotalaria trichotoma</v>
      </c>
      <c r="CM57" s="3" t="str">
        <v>Croton macrostachyus</v>
      </c>
      <c r="CN57" s="3" t="str">
        <v>Croton megalocarpus</v>
      </c>
      <c r="CO57" s="3" t="str">
        <v>Cupressus lusitanica</v>
      </c>
      <c r="CP57" s="3" t="str">
        <v>Cytisus proliferus</v>
      </c>
      <c r="CQ57" s="3" t="str">
        <v>Cytisus proliferus var. palmensis</v>
      </c>
      <c r="CR57" s="3" t="str">
        <v>Dactyladenia barteri</v>
      </c>
      <c r="CS57" s="3" t="str">
        <v>Dipteryx alata</v>
      </c>
      <c r="CT57" s="3" t="str">
        <v>Dodonaea Viscosa</v>
      </c>
      <c r="CU57" s="3" t="str">
        <v>Dombeya goetzenii</v>
      </c>
      <c r="CV57" s="3" t="str">
        <v>Dracaena steudneri</v>
      </c>
      <c r="CW57" s="3" t="str">
        <v>Ehretia abyssinica</v>
      </c>
      <c r="CX57" s="3" t="str">
        <v>Ehretia cymosa</v>
      </c>
      <c r="CY57" s="3" t="str">
        <v>Elaeis guineensis</v>
      </c>
      <c r="CZ57" s="3" t="str">
        <v>Entada abyssinica</v>
      </c>
      <c r="DA57" s="3" t="str">
        <v>Erythrina abyssinica</v>
      </c>
      <c r="DB57" s="3" t="str">
        <v>Erythrina poeppigiana</v>
      </c>
      <c r="DC57" s="3" t="str">
        <v>Eucalyptus alba</v>
      </c>
      <c r="DD57" s="3" t="str">
        <v>Eucalyptus camaldulensis</v>
      </c>
      <c r="DE57" s="3" t="str">
        <v>Eucalyptus deglupta</v>
      </c>
      <c r="DF57" s="3" t="str">
        <v>Eucalyptus globulus</v>
      </c>
      <c r="DG57" s="3" t="str">
        <v>Eucalyptus saligna</v>
      </c>
      <c r="DH57" s="3" t="str">
        <v>Eucalyptus urograndis</v>
      </c>
      <c r="DI57" s="3" t="str">
        <v>Euclea racemosa subsp. schimperi</v>
      </c>
      <c r="DJ57" s="3" t="str">
        <v>Ficus laurifolia</v>
      </c>
      <c r="DK57" s="3" t="str">
        <v>Ficus natalensis</v>
      </c>
      <c r="DL57" s="3" t="str">
        <v>Ficus polita</v>
      </c>
      <c r="DM57" s="3" t="str">
        <v>Ficus sur</v>
      </c>
      <c r="DN57" s="3" t="str">
        <v>Ficus thonningii</v>
      </c>
      <c r="DO57" s="3" t="str">
        <v>Ficus vallis-choudae</v>
      </c>
      <c r="DP57" s="3" t="str">
        <v>Ficus vasta</v>
      </c>
      <c r="DQ57" s="3" t="str">
        <v>Flemingia macrophylla</v>
      </c>
      <c r="DR57" s="3" t="str">
        <v>Flemingia sp.</v>
      </c>
      <c r="DS57" s="3" t="str">
        <v>Gliricidia maculata</v>
      </c>
      <c r="DT57" s="3" t="str">
        <v>Gliricidia sepium</v>
      </c>
      <c r="DU57" s="3" t="str">
        <v>Gliricidia sp.</v>
      </c>
      <c r="DV57" s="3" t="str">
        <v>Glycine wightii</v>
      </c>
      <c r="DW57" s="3" t="str">
        <v>Gmelina arborea</v>
      </c>
      <c r="DX57" s="3" t="str">
        <v>Grevillea robusta</v>
      </c>
      <c r="DY57" s="3" t="str">
        <v>Guiera senegalensis</v>
      </c>
      <c r="DZ57" s="3" t="str">
        <v>Harrisonia abyssinica</v>
      </c>
      <c r="EA57" s="3" t="str">
        <v>Hyptis suaveolens</v>
      </c>
      <c r="EB57" s="3" t="str">
        <v>Inga densiflora</v>
      </c>
      <c r="EC57" s="3" t="str">
        <v>Inga edulis</v>
      </c>
      <c r="ED57" s="3" t="str">
        <v>Inga laurina</v>
      </c>
      <c r="EE57" s="3" t="str">
        <v>Inga oerstediana</v>
      </c>
      <c r="EF57" s="3" t="str">
        <v>Inga sp.</v>
      </c>
      <c r="EG57" s="3" t="str">
        <v>Jatropha curcas</v>
      </c>
      <c r="EH57" s="3" t="str">
        <v>Juglans steyermarkii</v>
      </c>
      <c r="EI57" s="3" t="str">
        <v>Julbernardia globiflora</v>
      </c>
      <c r="EJ57" s="3" t="str">
        <v>Khaya senegalensis</v>
      </c>
      <c r="EK57" s="3" t="str">
        <v>Leucaena diversifolia</v>
      </c>
      <c r="EL57" s="3" t="str">
        <v>Leucaena leucocephala</v>
      </c>
      <c r="EM57" s="3" t="str">
        <v>Leucaena pallida</v>
      </c>
      <c r="EN57" s="3" t="str">
        <v>Leucaena trichandra</v>
      </c>
      <c r="EO57" s="3" t="str">
        <v>Lippia javanica</v>
      </c>
      <c r="EP57" s="3" t="str">
        <v>Maesopsis eminii</v>
      </c>
      <c r="EQ57" s="3" t="str">
        <v>Mangifera indica</v>
      </c>
      <c r="ER57" s="3" t="str">
        <v>Markhamia lutea</v>
      </c>
      <c r="ES57" s="3" t="str">
        <v>Melia azedarach</v>
      </c>
      <c r="ET57" s="3" t="str">
        <v>Melia volkensii</v>
      </c>
      <c r="EU57" s="3" t="str">
        <v>Milicia excelsa</v>
      </c>
      <c r="EV57" s="3" t="str">
        <v>Milletia ferruginea</v>
      </c>
      <c r="EW57" s="3" t="str">
        <v>Millettia ferruginea</v>
      </c>
      <c r="EX57" s="3" t="str">
        <v>Millettia thonningii</v>
      </c>
      <c r="EY57" s="3" t="str">
        <v>Mimosa caesalpiniifolia</v>
      </c>
      <c r="EZ57" s="3" t="str">
        <v>Mimosa tenuiflora</v>
      </c>
      <c r="FA57" s="3" t="str">
        <v>Moringa oleifera</v>
      </c>
      <c r="FB57" s="3" t="str">
        <v>Moringa stenopetala</v>
      </c>
      <c r="FC57" s="3" t="str">
        <v>Newbouldia laevis</v>
      </c>
      <c r="FD57" s="3" t="str">
        <v>Olea europaea</v>
      </c>
      <c r="FE57" s="3" t="str">
        <v>Olea welwitschii</v>
      </c>
      <c r="FF57" s="3" t="str">
        <v>Olea welwitshii</v>
      </c>
      <c r="FG57" s="3" t="str">
        <v>Opuntia ficus-indica</v>
      </c>
      <c r="FH57" s="3" t="str">
        <v>Palm</v>
      </c>
      <c r="FI57" s="3" t="str">
        <v>Parkia biglobosa</v>
      </c>
      <c r="FJ57" s="3" t="str">
        <v>Paulownia fortunei</v>
      </c>
      <c r="FK57" s="3" t="str">
        <v>Pavetta ternifolia</v>
      </c>
      <c r="FL57" s="3" t="str">
        <v>Peltophorum dubium</v>
      </c>
      <c r="FM57" s="3" t="str">
        <v>Persea americana</v>
      </c>
      <c r="FN57" s="3" t="str">
        <v>Phoenix reclinata</v>
      </c>
      <c r="FO57" s="3" t="str">
        <v>Pinus patula</v>
      </c>
      <c r="FP57" s="3" t="str">
        <v>Pithecellobium dulce</v>
      </c>
      <c r="FQ57" s="3" t="str">
        <v>Plukenetia conophora</v>
      </c>
      <c r="FR57" s="3" t="str">
        <v>Podocarpus falcatus</v>
      </c>
      <c r="FS57" s="3" t="str">
        <v>Polyscias fulva</v>
      </c>
      <c r="FT57" s="3" t="str">
        <v>Pouteria adolfi-friedericii</v>
      </c>
      <c r="FU57" s="3" t="str">
        <v>Prosopis africana</v>
      </c>
      <c r="FV57" s="3" t="str">
        <v>Prosopis juliflora</v>
      </c>
      <c r="FW57" s="3" t="str">
        <v>Prunus africana</v>
      </c>
      <c r="FX57" s="3" t="str">
        <v>Prunus persica</v>
      </c>
      <c r="FY57" s="3" t="str">
        <v>Pterocarpus erinaceus</v>
      </c>
      <c r="FZ57" s="3" t="str">
        <v>Pterocarpus lucens</v>
      </c>
      <c r="GA57" s="3" t="str">
        <v>Pterocarpus santalinoides</v>
      </c>
      <c r="GB57" s="3" t="str">
        <v>Pueraria phaseoloides</v>
      </c>
      <c r="GC57" s="3" t="str">
        <v>Quercus constaricensis</v>
      </c>
      <c r="GD57" s="3" t="str">
        <v>Quillaja saponaria</v>
      </c>
      <c r="GE57" s="3" t="str">
        <v>Ricinodendron heudelotii</v>
      </c>
      <c r="GF57" s="3" t="str">
        <v>Rosmarinus officinalis</v>
      </c>
      <c r="GG57" s="3" t="str">
        <v>Samanea saman</v>
      </c>
      <c r="GH57" s="3" t="str">
        <v>Schefflera abyssinica</v>
      </c>
      <c r="GI57" s="3" t="str">
        <v>Senna didymobotrya</v>
      </c>
      <c r="GJ57" s="3" t="str">
        <v>Senna occidentalis</v>
      </c>
      <c r="GK57" s="3" t="str">
        <v>Senna siamea</v>
      </c>
      <c r="GL57" s="3" t="str">
        <v>Senna sp.</v>
      </c>
      <c r="GM57" s="3" t="str">
        <v>Senna spectabilis</v>
      </c>
      <c r="GN57" s="3" t="str">
        <v>Sesbania aculeata</v>
      </c>
      <c r="GO57" s="3" t="str">
        <v>Sesbania bispinosa</v>
      </c>
      <c r="GP57" s="3" t="str">
        <v>Sesbania cannabina</v>
      </c>
      <c r="GQ57" s="3" t="str">
        <v>Sesbania cinerascens</v>
      </c>
      <c r="GR57" s="3" t="str">
        <v>Sesbania goetzei</v>
      </c>
      <c r="GS57" s="3" t="str">
        <v>Sesbania macrantha</v>
      </c>
      <c r="GT57" s="3" t="str">
        <v>Sesbania rostrata</v>
      </c>
      <c r="GU57" s="3" t="str">
        <v>Sesbania sesban</v>
      </c>
      <c r="GV57" s="3" t="str">
        <v>Sesbania sp.</v>
      </c>
      <c r="GW57" s="3" t="str">
        <v>Simarouba glauca</v>
      </c>
      <c r="GX57" s="3" t="str">
        <v>Solanum sp.</v>
      </c>
      <c r="GY57" s="3" t="str">
        <v>Spathodea campanulata</v>
      </c>
      <c r="GZ57" s="3" t="str">
        <v>Syzygium guineense</v>
      </c>
      <c r="HA57" s="3" t="str">
        <v>Tabebuia rosea</v>
      </c>
      <c r="HB57" s="3" t="str">
        <v>Tectona grandis</v>
      </c>
      <c r="HC57" s="3" t="str">
        <v>Tephrosia candida</v>
      </c>
      <c r="HD57" s="3" t="str">
        <v>Tephrosia diversifolia</v>
      </c>
      <c r="HE57" s="3" t="str">
        <v>Tephrosia sp.</v>
      </c>
      <c r="HF57" s="3" t="str">
        <v>Tephrosia vogelii</v>
      </c>
      <c r="HG57" s="3" t="str">
        <v>Terminalia amazonia</v>
      </c>
      <c r="HH57" s="3" t="str">
        <v>Terminalia brownii</v>
      </c>
      <c r="HI57" s="3" t="str">
        <v>Terminalia ivorensis</v>
      </c>
      <c r="HJ57" s="3" t="str">
        <v>Terminalia ivoresensis</v>
      </c>
      <c r="HK57" s="3" t="str">
        <v>Terminalia sericea</v>
      </c>
      <c r="HL57" s="3" t="str">
        <v>Terminalia superba</v>
      </c>
      <c r="HM57" s="3" t="str">
        <v>Theobroma cacao</v>
      </c>
      <c r="HN57" s="3" t="str">
        <v>Tithonia diversifolia</v>
      </c>
      <c r="HO57" s="3" t="str">
        <v>Toona ciliata</v>
      </c>
      <c r="HP57" s="3" t="str">
        <v>Uapaca kirkiana</v>
      </c>
      <c r="HQ57" s="3" t="str">
        <v>Unspecified Tree</v>
      </c>
      <c r="HR57" s="3" t="str">
        <v>Unspecified Tree (N-fixing)</v>
      </c>
      <c r="HS57" s="3" t="str">
        <v>Unspecified Tree (Non N-fixing)</v>
      </c>
      <c r="HT57" s="3" t="str">
        <v>Vachellia seyal</v>
      </c>
      <c r="HU57" s="3" t="str">
        <v>Vachellia xanthophloea</v>
      </c>
      <c r="HV57" s="3" t="str">
        <v>Vepris dainellii</v>
      </c>
      <c r="HW57" s="3" t="str">
        <v>Vitellaria paradoxa</v>
      </c>
      <c r="HX57" s="3" t="str">
        <v>Ziziphus mauritiana</v>
      </c>
      <c r="HY57" s="3" t="str">
        <v>Ziziphus spina-christi</v>
      </c>
    </row>
    <row r="58" spans="1:233" ht="14.5" x14ac:dyDescent="0.35">
      <c r="A58" t="s">
        <v>15354</v>
      </c>
      <c r="B58" s="3" t="s">
        <v>1955</v>
      </c>
      <c r="C58" s="3" t="s">
        <v>637</v>
      </c>
      <c r="D58" s="3" t="s">
        <v>1958</v>
      </c>
      <c r="F58" s="3" t="s">
        <v>637</v>
      </c>
      <c r="G58" s="3" t="s">
        <v>637</v>
      </c>
      <c r="H58" s="3" t="s">
        <v>699</v>
      </c>
      <c r="I58" t="s">
        <v>699</v>
      </c>
      <c r="J58" t="s">
        <v>3655</v>
      </c>
      <c r="K58" t="s">
        <v>3723</v>
      </c>
      <c r="L58" t="s">
        <v>1081</v>
      </c>
      <c r="M58" t="s">
        <v>3677</v>
      </c>
      <c r="O58" s="3" t="str">
        <v>Casuarina equisetifolia</v>
      </c>
      <c r="Q58" s="3" t="str" cm="1">
        <f t="array" ref="Q58:HY58">TRANSPOSE(_xlfn._xlws.SORT(_xlfn.UNIQUE(_xlfn._xlws.FILTER(trees[Tree.Latin.Name],ISNUMBER(SEARCH('Pasture-Trees'!C28,trees[Tree.Latin.Name])),"Not Found"))))</f>
        <v>Acacia albida</v>
      </c>
      <c r="R58" s="3" t="str">
        <v>Acacia albida Delile</v>
      </c>
      <c r="S58" s="3" t="str">
        <v>Acacia angustissima</v>
      </c>
      <c r="T58" s="3" t="str">
        <v>Acacia auriculiformis</v>
      </c>
      <c r="U58" s="3" t="str">
        <v>Acacia brevispica</v>
      </c>
      <c r="V58" s="3" t="str">
        <v>Acacia caerulescens</v>
      </c>
      <c r="W58" s="3" t="str">
        <v>Acacia crassicarpa</v>
      </c>
      <c r="X58" s="3" t="str">
        <v>Acacia cyanophylla</v>
      </c>
      <c r="Y58" s="3" t="str">
        <v>Acacia decurrens</v>
      </c>
      <c r="Z58" s="3" t="str">
        <v>Acacia ferruginea</v>
      </c>
      <c r="AA58" s="3" t="str">
        <v>Acacia holosericea</v>
      </c>
      <c r="AB58" s="3" t="str">
        <v>Acacia julifera</v>
      </c>
      <c r="AC58" s="3" t="str">
        <v>Acacia karroo</v>
      </c>
      <c r="AD58" s="3" t="str">
        <v>Acacia leptocarpa</v>
      </c>
      <c r="AE58" s="3" t="str">
        <v>Acacia mangium</v>
      </c>
      <c r="AF58" s="3" t="str">
        <v>Acacia mearnsii</v>
      </c>
      <c r="AG58" s="3" t="str">
        <v>Acacia nilotica</v>
      </c>
      <c r="AH58" s="3" t="str">
        <v>Acacia polyacantha</v>
      </c>
      <c r="AI58" s="3" t="str">
        <v>Acacia saligna</v>
      </c>
      <c r="AJ58" s="3" t="str">
        <v>Acacia senegal</v>
      </c>
      <c r="AK58" s="3" t="str">
        <v>Acacia sieberiana</v>
      </c>
      <c r="AL58" s="3" t="str">
        <v>Acacia tortilis</v>
      </c>
      <c r="AM58" s="3" t="str">
        <v>Acacia toxicaria</v>
      </c>
      <c r="AN58" s="3" t="str">
        <v>Acacia tumida</v>
      </c>
      <c r="AO58" s="3" t="str">
        <v>Acrocarpus fraxinifolius</v>
      </c>
      <c r="AP58" s="3" t="str">
        <v>Acrocomia aculeata</v>
      </c>
      <c r="AQ58" s="3" t="str">
        <v>Adansonia digitata</v>
      </c>
      <c r="AR58" s="3" t="str">
        <v>Aeschynomene histrix</v>
      </c>
      <c r="AS58" s="3" t="str">
        <v>Afzelia africana</v>
      </c>
      <c r="AT58" s="3" t="str">
        <v>Albizia chinensis</v>
      </c>
      <c r="AU58" s="3" t="str">
        <v>Albizia coriaria</v>
      </c>
      <c r="AV58" s="3" t="str">
        <v>Albizia falcataria</v>
      </c>
      <c r="AW58" s="3" t="str">
        <v>Albizia gummifera</v>
      </c>
      <c r="AX58" s="3" t="str">
        <v>Albizia harveyi</v>
      </c>
      <c r="AY58" s="3" t="str">
        <v>Albizia lebbeck</v>
      </c>
      <c r="AZ58" s="3" t="str">
        <v>Albizia versicolor</v>
      </c>
      <c r="BA58" s="3" t="str">
        <v>Albizia zygia</v>
      </c>
      <c r="BB58" s="3" t="str">
        <v>Alchornea cordifolia</v>
      </c>
      <c r="BC58" s="3" t="str">
        <v>Allanblackia floribunda</v>
      </c>
      <c r="BD58" s="3" t="str">
        <v>Alnus acuminata</v>
      </c>
      <c r="BE58" s="3" t="str">
        <v>Antiaris toxicaria</v>
      </c>
      <c r="BF58" s="3" t="str">
        <v>Argyrolobium uniflorum</v>
      </c>
      <c r="BG58" s="3" t="str">
        <v>Artocarpus altilis</v>
      </c>
      <c r="BH58" s="3" t="str">
        <v>Artocarpus heterophyllus</v>
      </c>
      <c r="BI58" s="3" t="str">
        <v>Atriplex nummularia</v>
      </c>
      <c r="BJ58" s="3" t="str">
        <v>Auxemma oncocalyx</v>
      </c>
      <c r="BK58" s="3" t="str">
        <v>Azadirachta indica</v>
      </c>
      <c r="BL58" s="3" t="str">
        <v>Balanites aegyptica</v>
      </c>
      <c r="BM58" s="3" t="str">
        <v>Bauhinia reticulata</v>
      </c>
      <c r="BN58" s="3" t="str">
        <v>Bauhinia rufescens</v>
      </c>
      <c r="BO58" s="3" t="str">
        <v>Berchemia discolor</v>
      </c>
      <c r="BP58" s="3" t="str">
        <v>Brachystegia spiciformis</v>
      </c>
      <c r="BQ58" s="3" t="str">
        <v>Caesalpinia bracteosa</v>
      </c>
      <c r="BR58" s="3" t="str">
        <v>Cajanus cajan</v>
      </c>
      <c r="BS58" s="3" t="str">
        <v>Calliandra calothyrsus</v>
      </c>
      <c r="BT58" s="3" t="str">
        <v>Calliandra houstoniana</v>
      </c>
      <c r="BU58" s="3" t="str">
        <v>Casuarina equisetifolia</v>
      </c>
      <c r="BV58" s="3" t="str">
        <v>Casuarina glauca</v>
      </c>
      <c r="BW58" s="3" t="str">
        <v>Catha edulis</v>
      </c>
      <c r="BX58" s="3" t="str">
        <v>Cedrela odorata</v>
      </c>
      <c r="BY58" s="3" t="str">
        <v>Cedrela serrata</v>
      </c>
      <c r="BZ58" s="3" t="str">
        <v>Centrosema pubescens</v>
      </c>
      <c r="CA58" s="3" t="str">
        <v>Chloroleucon eurycyclum</v>
      </c>
      <c r="CB58" s="3" t="str">
        <v>Chromolaena odorata</v>
      </c>
      <c r="CC58" s="3" t="str">
        <v>Cinnamomum cassia</v>
      </c>
      <c r="CD58" s="3" t="str">
        <v>Combretum apiculatum</v>
      </c>
      <c r="CE58" s="3" t="str">
        <v>Cordia africana</v>
      </c>
      <c r="CF58" s="3" t="str">
        <v>Cordia alliodora</v>
      </c>
      <c r="CG58" s="3" t="str">
        <v>Crotalaria agatiflora</v>
      </c>
      <c r="CH58" s="3" t="str">
        <v>Crotalaria grahamiana</v>
      </c>
      <c r="CI58" s="3" t="str">
        <v>Crotalaria juncea</v>
      </c>
      <c r="CJ58" s="3" t="str">
        <v>Crotalaria ochrolueca</v>
      </c>
      <c r="CK58" s="3" t="str">
        <v>Crotalaria sp.</v>
      </c>
      <c r="CL58" s="3" t="str">
        <v>Crotalaria trichotoma</v>
      </c>
      <c r="CM58" s="3" t="str">
        <v>Croton macrostachyus</v>
      </c>
      <c r="CN58" s="3" t="str">
        <v>Croton megalocarpus</v>
      </c>
      <c r="CO58" s="3" t="str">
        <v>Cupressus lusitanica</v>
      </c>
      <c r="CP58" s="3" t="str">
        <v>Cytisus proliferus</v>
      </c>
      <c r="CQ58" s="3" t="str">
        <v>Cytisus proliferus var. palmensis</v>
      </c>
      <c r="CR58" s="3" t="str">
        <v>Dactyladenia barteri</v>
      </c>
      <c r="CS58" s="3" t="str">
        <v>Dipteryx alata</v>
      </c>
      <c r="CT58" s="3" t="str">
        <v>Dodonaea Viscosa</v>
      </c>
      <c r="CU58" s="3" t="str">
        <v>Dombeya goetzenii</v>
      </c>
      <c r="CV58" s="3" t="str">
        <v>Dracaena steudneri</v>
      </c>
      <c r="CW58" s="3" t="str">
        <v>Ehretia abyssinica</v>
      </c>
      <c r="CX58" s="3" t="str">
        <v>Ehretia cymosa</v>
      </c>
      <c r="CY58" s="3" t="str">
        <v>Elaeis guineensis</v>
      </c>
      <c r="CZ58" s="3" t="str">
        <v>Entada abyssinica</v>
      </c>
      <c r="DA58" s="3" t="str">
        <v>Erythrina abyssinica</v>
      </c>
      <c r="DB58" s="3" t="str">
        <v>Erythrina poeppigiana</v>
      </c>
      <c r="DC58" s="3" t="str">
        <v>Eucalyptus alba</v>
      </c>
      <c r="DD58" s="3" t="str">
        <v>Eucalyptus camaldulensis</v>
      </c>
      <c r="DE58" s="3" t="str">
        <v>Eucalyptus deglupta</v>
      </c>
      <c r="DF58" s="3" t="str">
        <v>Eucalyptus globulus</v>
      </c>
      <c r="DG58" s="3" t="str">
        <v>Eucalyptus saligna</v>
      </c>
      <c r="DH58" s="3" t="str">
        <v>Eucalyptus urograndis</v>
      </c>
      <c r="DI58" s="3" t="str">
        <v>Euclea racemosa subsp. schimperi</v>
      </c>
      <c r="DJ58" s="3" t="str">
        <v>Ficus laurifolia</v>
      </c>
      <c r="DK58" s="3" t="str">
        <v>Ficus natalensis</v>
      </c>
      <c r="DL58" s="3" t="str">
        <v>Ficus polita</v>
      </c>
      <c r="DM58" s="3" t="str">
        <v>Ficus sur</v>
      </c>
      <c r="DN58" s="3" t="str">
        <v>Ficus thonningii</v>
      </c>
      <c r="DO58" s="3" t="str">
        <v>Ficus vallis-choudae</v>
      </c>
      <c r="DP58" s="3" t="str">
        <v>Ficus vasta</v>
      </c>
      <c r="DQ58" s="3" t="str">
        <v>Flemingia macrophylla</v>
      </c>
      <c r="DR58" s="3" t="str">
        <v>Flemingia sp.</v>
      </c>
      <c r="DS58" s="3" t="str">
        <v>Gliricidia maculata</v>
      </c>
      <c r="DT58" s="3" t="str">
        <v>Gliricidia sepium</v>
      </c>
      <c r="DU58" s="3" t="str">
        <v>Gliricidia sp.</v>
      </c>
      <c r="DV58" s="3" t="str">
        <v>Glycine wightii</v>
      </c>
      <c r="DW58" s="3" t="str">
        <v>Gmelina arborea</v>
      </c>
      <c r="DX58" s="3" t="str">
        <v>Grevillea robusta</v>
      </c>
      <c r="DY58" s="3" t="str">
        <v>Guiera senegalensis</v>
      </c>
      <c r="DZ58" s="3" t="str">
        <v>Harrisonia abyssinica</v>
      </c>
      <c r="EA58" s="3" t="str">
        <v>Hyptis suaveolens</v>
      </c>
      <c r="EB58" s="3" t="str">
        <v>Inga densiflora</v>
      </c>
      <c r="EC58" s="3" t="str">
        <v>Inga edulis</v>
      </c>
      <c r="ED58" s="3" t="str">
        <v>Inga laurina</v>
      </c>
      <c r="EE58" s="3" t="str">
        <v>Inga oerstediana</v>
      </c>
      <c r="EF58" s="3" t="str">
        <v>Inga sp.</v>
      </c>
      <c r="EG58" s="3" t="str">
        <v>Jatropha curcas</v>
      </c>
      <c r="EH58" s="3" t="str">
        <v>Juglans steyermarkii</v>
      </c>
      <c r="EI58" s="3" t="str">
        <v>Julbernardia globiflora</v>
      </c>
      <c r="EJ58" s="3" t="str">
        <v>Khaya senegalensis</v>
      </c>
      <c r="EK58" s="3" t="str">
        <v>Leucaena diversifolia</v>
      </c>
      <c r="EL58" s="3" t="str">
        <v>Leucaena leucocephala</v>
      </c>
      <c r="EM58" s="3" t="str">
        <v>Leucaena pallida</v>
      </c>
      <c r="EN58" s="3" t="str">
        <v>Leucaena trichandra</v>
      </c>
      <c r="EO58" s="3" t="str">
        <v>Lippia javanica</v>
      </c>
      <c r="EP58" s="3" t="str">
        <v>Maesopsis eminii</v>
      </c>
      <c r="EQ58" s="3" t="str">
        <v>Mangifera indica</v>
      </c>
      <c r="ER58" s="3" t="str">
        <v>Markhamia lutea</v>
      </c>
      <c r="ES58" s="3" t="str">
        <v>Melia azedarach</v>
      </c>
      <c r="ET58" s="3" t="str">
        <v>Melia volkensii</v>
      </c>
      <c r="EU58" s="3" t="str">
        <v>Milicia excelsa</v>
      </c>
      <c r="EV58" s="3" t="str">
        <v>Milletia ferruginea</v>
      </c>
      <c r="EW58" s="3" t="str">
        <v>Millettia ferruginea</v>
      </c>
      <c r="EX58" s="3" t="str">
        <v>Millettia thonningii</v>
      </c>
      <c r="EY58" s="3" t="str">
        <v>Mimosa caesalpiniifolia</v>
      </c>
      <c r="EZ58" s="3" t="str">
        <v>Mimosa tenuiflora</v>
      </c>
      <c r="FA58" s="3" t="str">
        <v>Moringa oleifera</v>
      </c>
      <c r="FB58" s="3" t="str">
        <v>Moringa stenopetala</v>
      </c>
      <c r="FC58" s="3" t="str">
        <v>Newbouldia laevis</v>
      </c>
      <c r="FD58" s="3" t="str">
        <v>Olea europaea</v>
      </c>
      <c r="FE58" s="3" t="str">
        <v>Olea welwitschii</v>
      </c>
      <c r="FF58" s="3" t="str">
        <v>Olea welwitshii</v>
      </c>
      <c r="FG58" s="3" t="str">
        <v>Opuntia ficus-indica</v>
      </c>
      <c r="FH58" s="3" t="str">
        <v>Palm</v>
      </c>
      <c r="FI58" s="3" t="str">
        <v>Parkia biglobosa</v>
      </c>
      <c r="FJ58" s="3" t="str">
        <v>Paulownia fortunei</v>
      </c>
      <c r="FK58" s="3" t="str">
        <v>Pavetta ternifolia</v>
      </c>
      <c r="FL58" s="3" t="str">
        <v>Peltophorum dubium</v>
      </c>
      <c r="FM58" s="3" t="str">
        <v>Persea americana</v>
      </c>
      <c r="FN58" s="3" t="str">
        <v>Phoenix reclinata</v>
      </c>
      <c r="FO58" s="3" t="str">
        <v>Pinus patula</v>
      </c>
      <c r="FP58" s="3" t="str">
        <v>Pithecellobium dulce</v>
      </c>
      <c r="FQ58" s="3" t="str">
        <v>Plukenetia conophora</v>
      </c>
      <c r="FR58" s="3" t="str">
        <v>Podocarpus falcatus</v>
      </c>
      <c r="FS58" s="3" t="str">
        <v>Polyscias fulva</v>
      </c>
      <c r="FT58" s="3" t="str">
        <v>Pouteria adolfi-friedericii</v>
      </c>
      <c r="FU58" s="3" t="str">
        <v>Prosopis africana</v>
      </c>
      <c r="FV58" s="3" t="str">
        <v>Prosopis juliflora</v>
      </c>
      <c r="FW58" s="3" t="str">
        <v>Prunus africana</v>
      </c>
      <c r="FX58" s="3" t="str">
        <v>Prunus persica</v>
      </c>
      <c r="FY58" s="3" t="str">
        <v>Pterocarpus erinaceus</v>
      </c>
      <c r="FZ58" s="3" t="str">
        <v>Pterocarpus lucens</v>
      </c>
      <c r="GA58" s="3" t="str">
        <v>Pterocarpus santalinoides</v>
      </c>
      <c r="GB58" s="3" t="str">
        <v>Pueraria phaseoloides</v>
      </c>
      <c r="GC58" s="3" t="str">
        <v>Quercus constaricensis</v>
      </c>
      <c r="GD58" s="3" t="str">
        <v>Quillaja saponaria</v>
      </c>
      <c r="GE58" s="3" t="str">
        <v>Ricinodendron heudelotii</v>
      </c>
      <c r="GF58" s="3" t="str">
        <v>Rosmarinus officinalis</v>
      </c>
      <c r="GG58" s="3" t="str">
        <v>Samanea saman</v>
      </c>
      <c r="GH58" s="3" t="str">
        <v>Schefflera abyssinica</v>
      </c>
      <c r="GI58" s="3" t="str">
        <v>Senna didymobotrya</v>
      </c>
      <c r="GJ58" s="3" t="str">
        <v>Senna occidentalis</v>
      </c>
      <c r="GK58" s="3" t="str">
        <v>Senna siamea</v>
      </c>
      <c r="GL58" s="3" t="str">
        <v>Senna sp.</v>
      </c>
      <c r="GM58" s="3" t="str">
        <v>Senna spectabilis</v>
      </c>
      <c r="GN58" s="3" t="str">
        <v>Sesbania aculeata</v>
      </c>
      <c r="GO58" s="3" t="str">
        <v>Sesbania bispinosa</v>
      </c>
      <c r="GP58" s="3" t="str">
        <v>Sesbania cannabina</v>
      </c>
      <c r="GQ58" s="3" t="str">
        <v>Sesbania cinerascens</v>
      </c>
      <c r="GR58" s="3" t="str">
        <v>Sesbania goetzei</v>
      </c>
      <c r="GS58" s="3" t="str">
        <v>Sesbania macrantha</v>
      </c>
      <c r="GT58" s="3" t="str">
        <v>Sesbania rostrata</v>
      </c>
      <c r="GU58" s="3" t="str">
        <v>Sesbania sesban</v>
      </c>
      <c r="GV58" s="3" t="str">
        <v>Sesbania sp.</v>
      </c>
      <c r="GW58" s="3" t="str">
        <v>Simarouba glauca</v>
      </c>
      <c r="GX58" s="3" t="str">
        <v>Solanum sp.</v>
      </c>
      <c r="GY58" s="3" t="str">
        <v>Spathodea campanulata</v>
      </c>
      <c r="GZ58" s="3" t="str">
        <v>Syzygium guineense</v>
      </c>
      <c r="HA58" s="3" t="str">
        <v>Tabebuia rosea</v>
      </c>
      <c r="HB58" s="3" t="str">
        <v>Tectona grandis</v>
      </c>
      <c r="HC58" s="3" t="str">
        <v>Tephrosia candida</v>
      </c>
      <c r="HD58" s="3" t="str">
        <v>Tephrosia diversifolia</v>
      </c>
      <c r="HE58" s="3" t="str">
        <v>Tephrosia sp.</v>
      </c>
      <c r="HF58" s="3" t="str">
        <v>Tephrosia vogelii</v>
      </c>
      <c r="HG58" s="3" t="str">
        <v>Terminalia amazonia</v>
      </c>
      <c r="HH58" s="3" t="str">
        <v>Terminalia brownii</v>
      </c>
      <c r="HI58" s="3" t="str">
        <v>Terminalia ivorensis</v>
      </c>
      <c r="HJ58" s="3" t="str">
        <v>Terminalia ivoresensis</v>
      </c>
      <c r="HK58" s="3" t="str">
        <v>Terminalia sericea</v>
      </c>
      <c r="HL58" s="3" t="str">
        <v>Terminalia superba</v>
      </c>
      <c r="HM58" s="3" t="str">
        <v>Theobroma cacao</v>
      </c>
      <c r="HN58" s="3" t="str">
        <v>Tithonia diversifolia</v>
      </c>
      <c r="HO58" s="3" t="str">
        <v>Toona ciliata</v>
      </c>
      <c r="HP58" s="3" t="str">
        <v>Uapaca kirkiana</v>
      </c>
      <c r="HQ58" s="3" t="str">
        <v>Unspecified Tree</v>
      </c>
      <c r="HR58" s="3" t="str">
        <v>Unspecified Tree (N-fixing)</v>
      </c>
      <c r="HS58" s="3" t="str">
        <v>Unspecified Tree (Non N-fixing)</v>
      </c>
      <c r="HT58" s="3" t="str">
        <v>Vachellia seyal</v>
      </c>
      <c r="HU58" s="3" t="str">
        <v>Vachellia xanthophloea</v>
      </c>
      <c r="HV58" s="3" t="str">
        <v>Vepris dainellii</v>
      </c>
      <c r="HW58" s="3" t="str">
        <v>Vitellaria paradoxa</v>
      </c>
      <c r="HX58" s="3" t="str">
        <v>Ziziphus mauritiana</v>
      </c>
      <c r="HY58" s="3" t="str">
        <v>Ziziphus spina-christi</v>
      </c>
    </row>
    <row r="59" spans="1:233" ht="14.5" x14ac:dyDescent="0.35">
      <c r="A59" t="s">
        <v>15355</v>
      </c>
      <c r="B59" s="3" t="s">
        <v>1957</v>
      </c>
      <c r="C59" s="3" t="s">
        <v>637</v>
      </c>
      <c r="D59" s="3" t="s">
        <v>1960</v>
      </c>
      <c r="F59" s="3" t="s">
        <v>637</v>
      </c>
      <c r="G59" s="3" t="s">
        <v>637</v>
      </c>
      <c r="H59" s="3" t="s">
        <v>689</v>
      </c>
      <c r="I59" t="s">
        <v>689</v>
      </c>
      <c r="J59" t="s">
        <v>3669</v>
      </c>
      <c r="K59" t="s">
        <v>3724</v>
      </c>
      <c r="L59" t="s">
        <v>3727</v>
      </c>
      <c r="M59" t="s">
        <v>3687</v>
      </c>
      <c r="O59" s="3" t="str">
        <v>Casuarina glauca</v>
      </c>
      <c r="Q59" s="3" t="str" cm="1">
        <f t="array" ref="Q59:HY59">TRANSPOSE(_xlfn._xlws.SORT(_xlfn.UNIQUE(_xlfn._xlws.FILTER(trees[Tree.Latin.Name],ISNUMBER(SEARCH('Pasture-Trees'!C29,trees[Tree.Latin.Name])),"Not Found"))))</f>
        <v>Acacia albida</v>
      </c>
      <c r="R59" s="3" t="str">
        <v>Acacia albida Delile</v>
      </c>
      <c r="S59" s="3" t="str">
        <v>Acacia angustissima</v>
      </c>
      <c r="T59" s="3" t="str">
        <v>Acacia auriculiformis</v>
      </c>
      <c r="U59" s="3" t="str">
        <v>Acacia brevispica</v>
      </c>
      <c r="V59" s="3" t="str">
        <v>Acacia caerulescens</v>
      </c>
      <c r="W59" s="3" t="str">
        <v>Acacia crassicarpa</v>
      </c>
      <c r="X59" s="3" t="str">
        <v>Acacia cyanophylla</v>
      </c>
      <c r="Y59" s="3" t="str">
        <v>Acacia decurrens</v>
      </c>
      <c r="Z59" s="3" t="str">
        <v>Acacia ferruginea</v>
      </c>
      <c r="AA59" s="3" t="str">
        <v>Acacia holosericea</v>
      </c>
      <c r="AB59" s="3" t="str">
        <v>Acacia julifera</v>
      </c>
      <c r="AC59" s="3" t="str">
        <v>Acacia karroo</v>
      </c>
      <c r="AD59" s="3" t="str">
        <v>Acacia leptocarpa</v>
      </c>
      <c r="AE59" s="3" t="str">
        <v>Acacia mangium</v>
      </c>
      <c r="AF59" s="3" t="str">
        <v>Acacia mearnsii</v>
      </c>
      <c r="AG59" s="3" t="str">
        <v>Acacia nilotica</v>
      </c>
      <c r="AH59" s="3" t="str">
        <v>Acacia polyacantha</v>
      </c>
      <c r="AI59" s="3" t="str">
        <v>Acacia saligna</v>
      </c>
      <c r="AJ59" s="3" t="str">
        <v>Acacia senegal</v>
      </c>
      <c r="AK59" s="3" t="str">
        <v>Acacia sieberiana</v>
      </c>
      <c r="AL59" s="3" t="str">
        <v>Acacia tortilis</v>
      </c>
      <c r="AM59" s="3" t="str">
        <v>Acacia toxicaria</v>
      </c>
      <c r="AN59" s="3" t="str">
        <v>Acacia tumida</v>
      </c>
      <c r="AO59" s="3" t="str">
        <v>Acrocarpus fraxinifolius</v>
      </c>
      <c r="AP59" s="3" t="str">
        <v>Acrocomia aculeata</v>
      </c>
      <c r="AQ59" s="3" t="str">
        <v>Adansonia digitata</v>
      </c>
      <c r="AR59" s="3" t="str">
        <v>Aeschynomene histrix</v>
      </c>
      <c r="AS59" s="3" t="str">
        <v>Afzelia africana</v>
      </c>
      <c r="AT59" s="3" t="str">
        <v>Albizia chinensis</v>
      </c>
      <c r="AU59" s="3" t="str">
        <v>Albizia coriaria</v>
      </c>
      <c r="AV59" s="3" t="str">
        <v>Albizia falcataria</v>
      </c>
      <c r="AW59" s="3" t="str">
        <v>Albizia gummifera</v>
      </c>
      <c r="AX59" s="3" t="str">
        <v>Albizia harveyi</v>
      </c>
      <c r="AY59" s="3" t="str">
        <v>Albizia lebbeck</v>
      </c>
      <c r="AZ59" s="3" t="str">
        <v>Albizia versicolor</v>
      </c>
      <c r="BA59" s="3" t="str">
        <v>Albizia zygia</v>
      </c>
      <c r="BB59" s="3" t="str">
        <v>Alchornea cordifolia</v>
      </c>
      <c r="BC59" s="3" t="str">
        <v>Allanblackia floribunda</v>
      </c>
      <c r="BD59" s="3" t="str">
        <v>Alnus acuminata</v>
      </c>
      <c r="BE59" s="3" t="str">
        <v>Antiaris toxicaria</v>
      </c>
      <c r="BF59" s="3" t="str">
        <v>Argyrolobium uniflorum</v>
      </c>
      <c r="BG59" s="3" t="str">
        <v>Artocarpus altilis</v>
      </c>
      <c r="BH59" s="3" t="str">
        <v>Artocarpus heterophyllus</v>
      </c>
      <c r="BI59" s="3" t="str">
        <v>Atriplex nummularia</v>
      </c>
      <c r="BJ59" s="3" t="str">
        <v>Auxemma oncocalyx</v>
      </c>
      <c r="BK59" s="3" t="str">
        <v>Azadirachta indica</v>
      </c>
      <c r="BL59" s="3" t="str">
        <v>Balanites aegyptica</v>
      </c>
      <c r="BM59" s="3" t="str">
        <v>Bauhinia reticulata</v>
      </c>
      <c r="BN59" s="3" t="str">
        <v>Bauhinia rufescens</v>
      </c>
      <c r="BO59" s="3" t="str">
        <v>Berchemia discolor</v>
      </c>
      <c r="BP59" s="3" t="str">
        <v>Brachystegia spiciformis</v>
      </c>
      <c r="BQ59" s="3" t="str">
        <v>Caesalpinia bracteosa</v>
      </c>
      <c r="BR59" s="3" t="str">
        <v>Cajanus cajan</v>
      </c>
      <c r="BS59" s="3" t="str">
        <v>Calliandra calothyrsus</v>
      </c>
      <c r="BT59" s="3" t="str">
        <v>Calliandra houstoniana</v>
      </c>
      <c r="BU59" s="3" t="str">
        <v>Casuarina equisetifolia</v>
      </c>
      <c r="BV59" s="3" t="str">
        <v>Casuarina glauca</v>
      </c>
      <c r="BW59" s="3" t="str">
        <v>Catha edulis</v>
      </c>
      <c r="BX59" s="3" t="str">
        <v>Cedrela odorata</v>
      </c>
      <c r="BY59" s="3" t="str">
        <v>Cedrela serrata</v>
      </c>
      <c r="BZ59" s="3" t="str">
        <v>Centrosema pubescens</v>
      </c>
      <c r="CA59" s="3" t="str">
        <v>Chloroleucon eurycyclum</v>
      </c>
      <c r="CB59" s="3" t="str">
        <v>Chromolaena odorata</v>
      </c>
      <c r="CC59" s="3" t="str">
        <v>Cinnamomum cassia</v>
      </c>
      <c r="CD59" s="3" t="str">
        <v>Combretum apiculatum</v>
      </c>
      <c r="CE59" s="3" t="str">
        <v>Cordia africana</v>
      </c>
      <c r="CF59" s="3" t="str">
        <v>Cordia alliodora</v>
      </c>
      <c r="CG59" s="3" t="str">
        <v>Crotalaria agatiflora</v>
      </c>
      <c r="CH59" s="3" t="str">
        <v>Crotalaria grahamiana</v>
      </c>
      <c r="CI59" s="3" t="str">
        <v>Crotalaria juncea</v>
      </c>
      <c r="CJ59" s="3" t="str">
        <v>Crotalaria ochrolueca</v>
      </c>
      <c r="CK59" s="3" t="str">
        <v>Crotalaria sp.</v>
      </c>
      <c r="CL59" s="3" t="str">
        <v>Crotalaria trichotoma</v>
      </c>
      <c r="CM59" s="3" t="str">
        <v>Croton macrostachyus</v>
      </c>
      <c r="CN59" s="3" t="str">
        <v>Croton megalocarpus</v>
      </c>
      <c r="CO59" s="3" t="str">
        <v>Cupressus lusitanica</v>
      </c>
      <c r="CP59" s="3" t="str">
        <v>Cytisus proliferus</v>
      </c>
      <c r="CQ59" s="3" t="str">
        <v>Cytisus proliferus var. palmensis</v>
      </c>
      <c r="CR59" s="3" t="str">
        <v>Dactyladenia barteri</v>
      </c>
      <c r="CS59" s="3" t="str">
        <v>Dipteryx alata</v>
      </c>
      <c r="CT59" s="3" t="str">
        <v>Dodonaea Viscosa</v>
      </c>
      <c r="CU59" s="3" t="str">
        <v>Dombeya goetzenii</v>
      </c>
      <c r="CV59" s="3" t="str">
        <v>Dracaena steudneri</v>
      </c>
      <c r="CW59" s="3" t="str">
        <v>Ehretia abyssinica</v>
      </c>
      <c r="CX59" s="3" t="str">
        <v>Ehretia cymosa</v>
      </c>
      <c r="CY59" s="3" t="str">
        <v>Elaeis guineensis</v>
      </c>
      <c r="CZ59" s="3" t="str">
        <v>Entada abyssinica</v>
      </c>
      <c r="DA59" s="3" t="str">
        <v>Erythrina abyssinica</v>
      </c>
      <c r="DB59" s="3" t="str">
        <v>Erythrina poeppigiana</v>
      </c>
      <c r="DC59" s="3" t="str">
        <v>Eucalyptus alba</v>
      </c>
      <c r="DD59" s="3" t="str">
        <v>Eucalyptus camaldulensis</v>
      </c>
      <c r="DE59" s="3" t="str">
        <v>Eucalyptus deglupta</v>
      </c>
      <c r="DF59" s="3" t="str">
        <v>Eucalyptus globulus</v>
      </c>
      <c r="DG59" s="3" t="str">
        <v>Eucalyptus saligna</v>
      </c>
      <c r="DH59" s="3" t="str">
        <v>Eucalyptus urograndis</v>
      </c>
      <c r="DI59" s="3" t="str">
        <v>Euclea racemosa subsp. schimperi</v>
      </c>
      <c r="DJ59" s="3" t="str">
        <v>Ficus laurifolia</v>
      </c>
      <c r="DK59" s="3" t="str">
        <v>Ficus natalensis</v>
      </c>
      <c r="DL59" s="3" t="str">
        <v>Ficus polita</v>
      </c>
      <c r="DM59" s="3" t="str">
        <v>Ficus sur</v>
      </c>
      <c r="DN59" s="3" t="str">
        <v>Ficus thonningii</v>
      </c>
      <c r="DO59" s="3" t="str">
        <v>Ficus vallis-choudae</v>
      </c>
      <c r="DP59" s="3" t="str">
        <v>Ficus vasta</v>
      </c>
      <c r="DQ59" s="3" t="str">
        <v>Flemingia macrophylla</v>
      </c>
      <c r="DR59" s="3" t="str">
        <v>Flemingia sp.</v>
      </c>
      <c r="DS59" s="3" t="str">
        <v>Gliricidia maculata</v>
      </c>
      <c r="DT59" s="3" t="str">
        <v>Gliricidia sepium</v>
      </c>
      <c r="DU59" s="3" t="str">
        <v>Gliricidia sp.</v>
      </c>
      <c r="DV59" s="3" t="str">
        <v>Glycine wightii</v>
      </c>
      <c r="DW59" s="3" t="str">
        <v>Gmelina arborea</v>
      </c>
      <c r="DX59" s="3" t="str">
        <v>Grevillea robusta</v>
      </c>
      <c r="DY59" s="3" t="str">
        <v>Guiera senegalensis</v>
      </c>
      <c r="DZ59" s="3" t="str">
        <v>Harrisonia abyssinica</v>
      </c>
      <c r="EA59" s="3" t="str">
        <v>Hyptis suaveolens</v>
      </c>
      <c r="EB59" s="3" t="str">
        <v>Inga densiflora</v>
      </c>
      <c r="EC59" s="3" t="str">
        <v>Inga edulis</v>
      </c>
      <c r="ED59" s="3" t="str">
        <v>Inga laurina</v>
      </c>
      <c r="EE59" s="3" t="str">
        <v>Inga oerstediana</v>
      </c>
      <c r="EF59" s="3" t="str">
        <v>Inga sp.</v>
      </c>
      <c r="EG59" s="3" t="str">
        <v>Jatropha curcas</v>
      </c>
      <c r="EH59" s="3" t="str">
        <v>Juglans steyermarkii</v>
      </c>
      <c r="EI59" s="3" t="str">
        <v>Julbernardia globiflora</v>
      </c>
      <c r="EJ59" s="3" t="str">
        <v>Khaya senegalensis</v>
      </c>
      <c r="EK59" s="3" t="str">
        <v>Leucaena diversifolia</v>
      </c>
      <c r="EL59" s="3" t="str">
        <v>Leucaena leucocephala</v>
      </c>
      <c r="EM59" s="3" t="str">
        <v>Leucaena pallida</v>
      </c>
      <c r="EN59" s="3" t="str">
        <v>Leucaena trichandra</v>
      </c>
      <c r="EO59" s="3" t="str">
        <v>Lippia javanica</v>
      </c>
      <c r="EP59" s="3" t="str">
        <v>Maesopsis eminii</v>
      </c>
      <c r="EQ59" s="3" t="str">
        <v>Mangifera indica</v>
      </c>
      <c r="ER59" s="3" t="str">
        <v>Markhamia lutea</v>
      </c>
      <c r="ES59" s="3" t="str">
        <v>Melia azedarach</v>
      </c>
      <c r="ET59" s="3" t="str">
        <v>Melia volkensii</v>
      </c>
      <c r="EU59" s="3" t="str">
        <v>Milicia excelsa</v>
      </c>
      <c r="EV59" s="3" t="str">
        <v>Milletia ferruginea</v>
      </c>
      <c r="EW59" s="3" t="str">
        <v>Millettia ferruginea</v>
      </c>
      <c r="EX59" s="3" t="str">
        <v>Millettia thonningii</v>
      </c>
      <c r="EY59" s="3" t="str">
        <v>Mimosa caesalpiniifolia</v>
      </c>
      <c r="EZ59" s="3" t="str">
        <v>Mimosa tenuiflora</v>
      </c>
      <c r="FA59" s="3" t="str">
        <v>Moringa oleifera</v>
      </c>
      <c r="FB59" s="3" t="str">
        <v>Moringa stenopetala</v>
      </c>
      <c r="FC59" s="3" t="str">
        <v>Newbouldia laevis</v>
      </c>
      <c r="FD59" s="3" t="str">
        <v>Olea europaea</v>
      </c>
      <c r="FE59" s="3" t="str">
        <v>Olea welwitschii</v>
      </c>
      <c r="FF59" s="3" t="str">
        <v>Olea welwitshii</v>
      </c>
      <c r="FG59" s="3" t="str">
        <v>Opuntia ficus-indica</v>
      </c>
      <c r="FH59" s="3" t="str">
        <v>Palm</v>
      </c>
      <c r="FI59" s="3" t="str">
        <v>Parkia biglobosa</v>
      </c>
      <c r="FJ59" s="3" t="str">
        <v>Paulownia fortunei</v>
      </c>
      <c r="FK59" s="3" t="str">
        <v>Pavetta ternifolia</v>
      </c>
      <c r="FL59" s="3" t="str">
        <v>Peltophorum dubium</v>
      </c>
      <c r="FM59" s="3" t="str">
        <v>Persea americana</v>
      </c>
      <c r="FN59" s="3" t="str">
        <v>Phoenix reclinata</v>
      </c>
      <c r="FO59" s="3" t="str">
        <v>Pinus patula</v>
      </c>
      <c r="FP59" s="3" t="str">
        <v>Pithecellobium dulce</v>
      </c>
      <c r="FQ59" s="3" t="str">
        <v>Plukenetia conophora</v>
      </c>
      <c r="FR59" s="3" t="str">
        <v>Podocarpus falcatus</v>
      </c>
      <c r="FS59" s="3" t="str">
        <v>Polyscias fulva</v>
      </c>
      <c r="FT59" s="3" t="str">
        <v>Pouteria adolfi-friedericii</v>
      </c>
      <c r="FU59" s="3" t="str">
        <v>Prosopis africana</v>
      </c>
      <c r="FV59" s="3" t="str">
        <v>Prosopis juliflora</v>
      </c>
      <c r="FW59" s="3" t="str">
        <v>Prunus africana</v>
      </c>
      <c r="FX59" s="3" t="str">
        <v>Prunus persica</v>
      </c>
      <c r="FY59" s="3" t="str">
        <v>Pterocarpus erinaceus</v>
      </c>
      <c r="FZ59" s="3" t="str">
        <v>Pterocarpus lucens</v>
      </c>
      <c r="GA59" s="3" t="str">
        <v>Pterocarpus santalinoides</v>
      </c>
      <c r="GB59" s="3" t="str">
        <v>Pueraria phaseoloides</v>
      </c>
      <c r="GC59" s="3" t="str">
        <v>Quercus constaricensis</v>
      </c>
      <c r="GD59" s="3" t="str">
        <v>Quillaja saponaria</v>
      </c>
      <c r="GE59" s="3" t="str">
        <v>Ricinodendron heudelotii</v>
      </c>
      <c r="GF59" s="3" t="str">
        <v>Rosmarinus officinalis</v>
      </c>
      <c r="GG59" s="3" t="str">
        <v>Samanea saman</v>
      </c>
      <c r="GH59" s="3" t="str">
        <v>Schefflera abyssinica</v>
      </c>
      <c r="GI59" s="3" t="str">
        <v>Senna didymobotrya</v>
      </c>
      <c r="GJ59" s="3" t="str">
        <v>Senna occidentalis</v>
      </c>
      <c r="GK59" s="3" t="str">
        <v>Senna siamea</v>
      </c>
      <c r="GL59" s="3" t="str">
        <v>Senna sp.</v>
      </c>
      <c r="GM59" s="3" t="str">
        <v>Senna spectabilis</v>
      </c>
      <c r="GN59" s="3" t="str">
        <v>Sesbania aculeata</v>
      </c>
      <c r="GO59" s="3" t="str">
        <v>Sesbania bispinosa</v>
      </c>
      <c r="GP59" s="3" t="str">
        <v>Sesbania cannabina</v>
      </c>
      <c r="GQ59" s="3" t="str">
        <v>Sesbania cinerascens</v>
      </c>
      <c r="GR59" s="3" t="str">
        <v>Sesbania goetzei</v>
      </c>
      <c r="GS59" s="3" t="str">
        <v>Sesbania macrantha</v>
      </c>
      <c r="GT59" s="3" t="str">
        <v>Sesbania rostrata</v>
      </c>
      <c r="GU59" s="3" t="str">
        <v>Sesbania sesban</v>
      </c>
      <c r="GV59" s="3" t="str">
        <v>Sesbania sp.</v>
      </c>
      <c r="GW59" s="3" t="str">
        <v>Simarouba glauca</v>
      </c>
      <c r="GX59" s="3" t="str">
        <v>Solanum sp.</v>
      </c>
      <c r="GY59" s="3" t="str">
        <v>Spathodea campanulata</v>
      </c>
      <c r="GZ59" s="3" t="str">
        <v>Syzygium guineense</v>
      </c>
      <c r="HA59" s="3" t="str">
        <v>Tabebuia rosea</v>
      </c>
      <c r="HB59" s="3" t="str">
        <v>Tectona grandis</v>
      </c>
      <c r="HC59" s="3" t="str">
        <v>Tephrosia candida</v>
      </c>
      <c r="HD59" s="3" t="str">
        <v>Tephrosia diversifolia</v>
      </c>
      <c r="HE59" s="3" t="str">
        <v>Tephrosia sp.</v>
      </c>
      <c r="HF59" s="3" t="str">
        <v>Tephrosia vogelii</v>
      </c>
      <c r="HG59" s="3" t="str">
        <v>Terminalia amazonia</v>
      </c>
      <c r="HH59" s="3" t="str">
        <v>Terminalia brownii</v>
      </c>
      <c r="HI59" s="3" t="str">
        <v>Terminalia ivorensis</v>
      </c>
      <c r="HJ59" s="3" t="str">
        <v>Terminalia ivoresensis</v>
      </c>
      <c r="HK59" s="3" t="str">
        <v>Terminalia sericea</v>
      </c>
      <c r="HL59" s="3" t="str">
        <v>Terminalia superba</v>
      </c>
      <c r="HM59" s="3" t="str">
        <v>Theobroma cacao</v>
      </c>
      <c r="HN59" s="3" t="str">
        <v>Tithonia diversifolia</v>
      </c>
      <c r="HO59" s="3" t="str">
        <v>Toona ciliata</v>
      </c>
      <c r="HP59" s="3" t="str">
        <v>Uapaca kirkiana</v>
      </c>
      <c r="HQ59" s="3" t="str">
        <v>Unspecified Tree</v>
      </c>
      <c r="HR59" s="3" t="str">
        <v>Unspecified Tree (N-fixing)</v>
      </c>
      <c r="HS59" s="3" t="str">
        <v>Unspecified Tree (Non N-fixing)</v>
      </c>
      <c r="HT59" s="3" t="str">
        <v>Vachellia seyal</v>
      </c>
      <c r="HU59" s="3" t="str">
        <v>Vachellia xanthophloea</v>
      </c>
      <c r="HV59" s="3" t="str">
        <v>Vepris dainellii</v>
      </c>
      <c r="HW59" s="3" t="str">
        <v>Vitellaria paradoxa</v>
      </c>
      <c r="HX59" s="3" t="str">
        <v>Ziziphus mauritiana</v>
      </c>
      <c r="HY59" s="3" t="str">
        <v>Ziziphus spina-christi</v>
      </c>
    </row>
    <row r="60" spans="1:233" ht="14.5" x14ac:dyDescent="0.35">
      <c r="A60" t="s">
        <v>15356</v>
      </c>
      <c r="B60" s="3" t="s">
        <v>1959</v>
      </c>
      <c r="C60" s="3" t="s">
        <v>637</v>
      </c>
      <c r="D60" s="3" t="s">
        <v>1962</v>
      </c>
      <c r="F60" s="3" t="s">
        <v>637</v>
      </c>
      <c r="G60" s="3" t="s">
        <v>637</v>
      </c>
      <c r="H60" s="3" t="s">
        <v>689</v>
      </c>
      <c r="I60" t="s">
        <v>689</v>
      </c>
      <c r="J60" t="s">
        <v>3669</v>
      </c>
      <c r="K60" t="s">
        <v>3724</v>
      </c>
      <c r="L60" t="s">
        <v>3727</v>
      </c>
      <c r="M60" t="s">
        <v>3687</v>
      </c>
      <c r="O60" s="3" t="str">
        <v>Catha edulis</v>
      </c>
      <c r="Q60" s="3" t="str" cm="1">
        <f t="array" ref="Q60:HY60">TRANSPOSE(_xlfn._xlws.SORT(_xlfn.UNIQUE(_xlfn._xlws.FILTER(trees[Tree.Latin.Name],ISNUMBER(SEARCH('Pasture-Trees'!C30,trees[Tree.Latin.Name])),"Not Found"))))</f>
        <v>Acacia albida</v>
      </c>
      <c r="R60" s="3" t="str">
        <v>Acacia albida Delile</v>
      </c>
      <c r="S60" s="3" t="str">
        <v>Acacia angustissima</v>
      </c>
      <c r="T60" s="3" t="str">
        <v>Acacia auriculiformis</v>
      </c>
      <c r="U60" s="3" t="str">
        <v>Acacia brevispica</v>
      </c>
      <c r="V60" s="3" t="str">
        <v>Acacia caerulescens</v>
      </c>
      <c r="W60" s="3" t="str">
        <v>Acacia crassicarpa</v>
      </c>
      <c r="X60" s="3" t="str">
        <v>Acacia cyanophylla</v>
      </c>
      <c r="Y60" s="3" t="str">
        <v>Acacia decurrens</v>
      </c>
      <c r="Z60" s="3" t="str">
        <v>Acacia ferruginea</v>
      </c>
      <c r="AA60" s="3" t="str">
        <v>Acacia holosericea</v>
      </c>
      <c r="AB60" s="3" t="str">
        <v>Acacia julifera</v>
      </c>
      <c r="AC60" s="3" t="str">
        <v>Acacia karroo</v>
      </c>
      <c r="AD60" s="3" t="str">
        <v>Acacia leptocarpa</v>
      </c>
      <c r="AE60" s="3" t="str">
        <v>Acacia mangium</v>
      </c>
      <c r="AF60" s="3" t="str">
        <v>Acacia mearnsii</v>
      </c>
      <c r="AG60" s="3" t="str">
        <v>Acacia nilotica</v>
      </c>
      <c r="AH60" s="3" t="str">
        <v>Acacia polyacantha</v>
      </c>
      <c r="AI60" s="3" t="str">
        <v>Acacia saligna</v>
      </c>
      <c r="AJ60" s="3" t="str">
        <v>Acacia senegal</v>
      </c>
      <c r="AK60" s="3" t="str">
        <v>Acacia sieberiana</v>
      </c>
      <c r="AL60" s="3" t="str">
        <v>Acacia tortilis</v>
      </c>
      <c r="AM60" s="3" t="str">
        <v>Acacia toxicaria</v>
      </c>
      <c r="AN60" s="3" t="str">
        <v>Acacia tumida</v>
      </c>
      <c r="AO60" s="3" t="str">
        <v>Acrocarpus fraxinifolius</v>
      </c>
      <c r="AP60" s="3" t="str">
        <v>Acrocomia aculeata</v>
      </c>
      <c r="AQ60" s="3" t="str">
        <v>Adansonia digitata</v>
      </c>
      <c r="AR60" s="3" t="str">
        <v>Aeschynomene histrix</v>
      </c>
      <c r="AS60" s="3" t="str">
        <v>Afzelia africana</v>
      </c>
      <c r="AT60" s="3" t="str">
        <v>Albizia chinensis</v>
      </c>
      <c r="AU60" s="3" t="str">
        <v>Albizia coriaria</v>
      </c>
      <c r="AV60" s="3" t="str">
        <v>Albizia falcataria</v>
      </c>
      <c r="AW60" s="3" t="str">
        <v>Albizia gummifera</v>
      </c>
      <c r="AX60" s="3" t="str">
        <v>Albizia harveyi</v>
      </c>
      <c r="AY60" s="3" t="str">
        <v>Albizia lebbeck</v>
      </c>
      <c r="AZ60" s="3" t="str">
        <v>Albizia versicolor</v>
      </c>
      <c r="BA60" s="3" t="str">
        <v>Albizia zygia</v>
      </c>
      <c r="BB60" s="3" t="str">
        <v>Alchornea cordifolia</v>
      </c>
      <c r="BC60" s="3" t="str">
        <v>Allanblackia floribunda</v>
      </c>
      <c r="BD60" s="3" t="str">
        <v>Alnus acuminata</v>
      </c>
      <c r="BE60" s="3" t="str">
        <v>Antiaris toxicaria</v>
      </c>
      <c r="BF60" s="3" t="str">
        <v>Argyrolobium uniflorum</v>
      </c>
      <c r="BG60" s="3" t="str">
        <v>Artocarpus altilis</v>
      </c>
      <c r="BH60" s="3" t="str">
        <v>Artocarpus heterophyllus</v>
      </c>
      <c r="BI60" s="3" t="str">
        <v>Atriplex nummularia</v>
      </c>
      <c r="BJ60" s="3" t="str">
        <v>Auxemma oncocalyx</v>
      </c>
      <c r="BK60" s="3" t="str">
        <v>Azadirachta indica</v>
      </c>
      <c r="BL60" s="3" t="str">
        <v>Balanites aegyptica</v>
      </c>
      <c r="BM60" s="3" t="str">
        <v>Bauhinia reticulata</v>
      </c>
      <c r="BN60" s="3" t="str">
        <v>Bauhinia rufescens</v>
      </c>
      <c r="BO60" s="3" t="str">
        <v>Berchemia discolor</v>
      </c>
      <c r="BP60" s="3" t="str">
        <v>Brachystegia spiciformis</v>
      </c>
      <c r="BQ60" s="3" t="str">
        <v>Caesalpinia bracteosa</v>
      </c>
      <c r="BR60" s="3" t="str">
        <v>Cajanus cajan</v>
      </c>
      <c r="BS60" s="3" t="str">
        <v>Calliandra calothyrsus</v>
      </c>
      <c r="BT60" s="3" t="str">
        <v>Calliandra houstoniana</v>
      </c>
      <c r="BU60" s="3" t="str">
        <v>Casuarina equisetifolia</v>
      </c>
      <c r="BV60" s="3" t="str">
        <v>Casuarina glauca</v>
      </c>
      <c r="BW60" s="3" t="str">
        <v>Catha edulis</v>
      </c>
      <c r="BX60" s="3" t="str">
        <v>Cedrela odorata</v>
      </c>
      <c r="BY60" s="3" t="str">
        <v>Cedrela serrata</v>
      </c>
      <c r="BZ60" s="3" t="str">
        <v>Centrosema pubescens</v>
      </c>
      <c r="CA60" s="3" t="str">
        <v>Chloroleucon eurycyclum</v>
      </c>
      <c r="CB60" s="3" t="str">
        <v>Chromolaena odorata</v>
      </c>
      <c r="CC60" s="3" t="str">
        <v>Cinnamomum cassia</v>
      </c>
      <c r="CD60" s="3" t="str">
        <v>Combretum apiculatum</v>
      </c>
      <c r="CE60" s="3" t="str">
        <v>Cordia africana</v>
      </c>
      <c r="CF60" s="3" t="str">
        <v>Cordia alliodora</v>
      </c>
      <c r="CG60" s="3" t="str">
        <v>Crotalaria agatiflora</v>
      </c>
      <c r="CH60" s="3" t="str">
        <v>Crotalaria grahamiana</v>
      </c>
      <c r="CI60" s="3" t="str">
        <v>Crotalaria juncea</v>
      </c>
      <c r="CJ60" s="3" t="str">
        <v>Crotalaria ochrolueca</v>
      </c>
      <c r="CK60" s="3" t="str">
        <v>Crotalaria sp.</v>
      </c>
      <c r="CL60" s="3" t="str">
        <v>Crotalaria trichotoma</v>
      </c>
      <c r="CM60" s="3" t="str">
        <v>Croton macrostachyus</v>
      </c>
      <c r="CN60" s="3" t="str">
        <v>Croton megalocarpus</v>
      </c>
      <c r="CO60" s="3" t="str">
        <v>Cupressus lusitanica</v>
      </c>
      <c r="CP60" s="3" t="str">
        <v>Cytisus proliferus</v>
      </c>
      <c r="CQ60" s="3" t="str">
        <v>Cytisus proliferus var. palmensis</v>
      </c>
      <c r="CR60" s="3" t="str">
        <v>Dactyladenia barteri</v>
      </c>
      <c r="CS60" s="3" t="str">
        <v>Dipteryx alata</v>
      </c>
      <c r="CT60" s="3" t="str">
        <v>Dodonaea Viscosa</v>
      </c>
      <c r="CU60" s="3" t="str">
        <v>Dombeya goetzenii</v>
      </c>
      <c r="CV60" s="3" t="str">
        <v>Dracaena steudneri</v>
      </c>
      <c r="CW60" s="3" t="str">
        <v>Ehretia abyssinica</v>
      </c>
      <c r="CX60" s="3" t="str">
        <v>Ehretia cymosa</v>
      </c>
      <c r="CY60" s="3" t="str">
        <v>Elaeis guineensis</v>
      </c>
      <c r="CZ60" s="3" t="str">
        <v>Entada abyssinica</v>
      </c>
      <c r="DA60" s="3" t="str">
        <v>Erythrina abyssinica</v>
      </c>
      <c r="DB60" s="3" t="str">
        <v>Erythrina poeppigiana</v>
      </c>
      <c r="DC60" s="3" t="str">
        <v>Eucalyptus alba</v>
      </c>
      <c r="DD60" s="3" t="str">
        <v>Eucalyptus camaldulensis</v>
      </c>
      <c r="DE60" s="3" t="str">
        <v>Eucalyptus deglupta</v>
      </c>
      <c r="DF60" s="3" t="str">
        <v>Eucalyptus globulus</v>
      </c>
      <c r="DG60" s="3" t="str">
        <v>Eucalyptus saligna</v>
      </c>
      <c r="DH60" s="3" t="str">
        <v>Eucalyptus urograndis</v>
      </c>
      <c r="DI60" s="3" t="str">
        <v>Euclea racemosa subsp. schimperi</v>
      </c>
      <c r="DJ60" s="3" t="str">
        <v>Ficus laurifolia</v>
      </c>
      <c r="DK60" s="3" t="str">
        <v>Ficus natalensis</v>
      </c>
      <c r="DL60" s="3" t="str">
        <v>Ficus polita</v>
      </c>
      <c r="DM60" s="3" t="str">
        <v>Ficus sur</v>
      </c>
      <c r="DN60" s="3" t="str">
        <v>Ficus thonningii</v>
      </c>
      <c r="DO60" s="3" t="str">
        <v>Ficus vallis-choudae</v>
      </c>
      <c r="DP60" s="3" t="str">
        <v>Ficus vasta</v>
      </c>
      <c r="DQ60" s="3" t="str">
        <v>Flemingia macrophylla</v>
      </c>
      <c r="DR60" s="3" t="str">
        <v>Flemingia sp.</v>
      </c>
      <c r="DS60" s="3" t="str">
        <v>Gliricidia maculata</v>
      </c>
      <c r="DT60" s="3" t="str">
        <v>Gliricidia sepium</v>
      </c>
      <c r="DU60" s="3" t="str">
        <v>Gliricidia sp.</v>
      </c>
      <c r="DV60" s="3" t="str">
        <v>Glycine wightii</v>
      </c>
      <c r="DW60" s="3" t="str">
        <v>Gmelina arborea</v>
      </c>
      <c r="DX60" s="3" t="str">
        <v>Grevillea robusta</v>
      </c>
      <c r="DY60" s="3" t="str">
        <v>Guiera senegalensis</v>
      </c>
      <c r="DZ60" s="3" t="str">
        <v>Harrisonia abyssinica</v>
      </c>
      <c r="EA60" s="3" t="str">
        <v>Hyptis suaveolens</v>
      </c>
      <c r="EB60" s="3" t="str">
        <v>Inga densiflora</v>
      </c>
      <c r="EC60" s="3" t="str">
        <v>Inga edulis</v>
      </c>
      <c r="ED60" s="3" t="str">
        <v>Inga laurina</v>
      </c>
      <c r="EE60" s="3" t="str">
        <v>Inga oerstediana</v>
      </c>
      <c r="EF60" s="3" t="str">
        <v>Inga sp.</v>
      </c>
      <c r="EG60" s="3" t="str">
        <v>Jatropha curcas</v>
      </c>
      <c r="EH60" s="3" t="str">
        <v>Juglans steyermarkii</v>
      </c>
      <c r="EI60" s="3" t="str">
        <v>Julbernardia globiflora</v>
      </c>
      <c r="EJ60" s="3" t="str">
        <v>Khaya senegalensis</v>
      </c>
      <c r="EK60" s="3" t="str">
        <v>Leucaena diversifolia</v>
      </c>
      <c r="EL60" s="3" t="str">
        <v>Leucaena leucocephala</v>
      </c>
      <c r="EM60" s="3" t="str">
        <v>Leucaena pallida</v>
      </c>
      <c r="EN60" s="3" t="str">
        <v>Leucaena trichandra</v>
      </c>
      <c r="EO60" s="3" t="str">
        <v>Lippia javanica</v>
      </c>
      <c r="EP60" s="3" t="str">
        <v>Maesopsis eminii</v>
      </c>
      <c r="EQ60" s="3" t="str">
        <v>Mangifera indica</v>
      </c>
      <c r="ER60" s="3" t="str">
        <v>Markhamia lutea</v>
      </c>
      <c r="ES60" s="3" t="str">
        <v>Melia azedarach</v>
      </c>
      <c r="ET60" s="3" t="str">
        <v>Melia volkensii</v>
      </c>
      <c r="EU60" s="3" t="str">
        <v>Milicia excelsa</v>
      </c>
      <c r="EV60" s="3" t="str">
        <v>Milletia ferruginea</v>
      </c>
      <c r="EW60" s="3" t="str">
        <v>Millettia ferruginea</v>
      </c>
      <c r="EX60" s="3" t="str">
        <v>Millettia thonningii</v>
      </c>
      <c r="EY60" s="3" t="str">
        <v>Mimosa caesalpiniifolia</v>
      </c>
      <c r="EZ60" s="3" t="str">
        <v>Mimosa tenuiflora</v>
      </c>
      <c r="FA60" s="3" t="str">
        <v>Moringa oleifera</v>
      </c>
      <c r="FB60" s="3" t="str">
        <v>Moringa stenopetala</v>
      </c>
      <c r="FC60" s="3" t="str">
        <v>Newbouldia laevis</v>
      </c>
      <c r="FD60" s="3" t="str">
        <v>Olea europaea</v>
      </c>
      <c r="FE60" s="3" t="str">
        <v>Olea welwitschii</v>
      </c>
      <c r="FF60" s="3" t="str">
        <v>Olea welwitshii</v>
      </c>
      <c r="FG60" s="3" t="str">
        <v>Opuntia ficus-indica</v>
      </c>
      <c r="FH60" s="3" t="str">
        <v>Palm</v>
      </c>
      <c r="FI60" s="3" t="str">
        <v>Parkia biglobosa</v>
      </c>
      <c r="FJ60" s="3" t="str">
        <v>Paulownia fortunei</v>
      </c>
      <c r="FK60" s="3" t="str">
        <v>Pavetta ternifolia</v>
      </c>
      <c r="FL60" s="3" t="str">
        <v>Peltophorum dubium</v>
      </c>
      <c r="FM60" s="3" t="str">
        <v>Persea americana</v>
      </c>
      <c r="FN60" s="3" t="str">
        <v>Phoenix reclinata</v>
      </c>
      <c r="FO60" s="3" t="str">
        <v>Pinus patula</v>
      </c>
      <c r="FP60" s="3" t="str">
        <v>Pithecellobium dulce</v>
      </c>
      <c r="FQ60" s="3" t="str">
        <v>Plukenetia conophora</v>
      </c>
      <c r="FR60" s="3" t="str">
        <v>Podocarpus falcatus</v>
      </c>
      <c r="FS60" s="3" t="str">
        <v>Polyscias fulva</v>
      </c>
      <c r="FT60" s="3" t="str">
        <v>Pouteria adolfi-friedericii</v>
      </c>
      <c r="FU60" s="3" t="str">
        <v>Prosopis africana</v>
      </c>
      <c r="FV60" s="3" t="str">
        <v>Prosopis juliflora</v>
      </c>
      <c r="FW60" s="3" t="str">
        <v>Prunus africana</v>
      </c>
      <c r="FX60" s="3" t="str">
        <v>Prunus persica</v>
      </c>
      <c r="FY60" s="3" t="str">
        <v>Pterocarpus erinaceus</v>
      </c>
      <c r="FZ60" s="3" t="str">
        <v>Pterocarpus lucens</v>
      </c>
      <c r="GA60" s="3" t="str">
        <v>Pterocarpus santalinoides</v>
      </c>
      <c r="GB60" s="3" t="str">
        <v>Pueraria phaseoloides</v>
      </c>
      <c r="GC60" s="3" t="str">
        <v>Quercus constaricensis</v>
      </c>
      <c r="GD60" s="3" t="str">
        <v>Quillaja saponaria</v>
      </c>
      <c r="GE60" s="3" t="str">
        <v>Ricinodendron heudelotii</v>
      </c>
      <c r="GF60" s="3" t="str">
        <v>Rosmarinus officinalis</v>
      </c>
      <c r="GG60" s="3" t="str">
        <v>Samanea saman</v>
      </c>
      <c r="GH60" s="3" t="str">
        <v>Schefflera abyssinica</v>
      </c>
      <c r="GI60" s="3" t="str">
        <v>Senna didymobotrya</v>
      </c>
      <c r="GJ60" s="3" t="str">
        <v>Senna occidentalis</v>
      </c>
      <c r="GK60" s="3" t="str">
        <v>Senna siamea</v>
      </c>
      <c r="GL60" s="3" t="str">
        <v>Senna sp.</v>
      </c>
      <c r="GM60" s="3" t="str">
        <v>Senna spectabilis</v>
      </c>
      <c r="GN60" s="3" t="str">
        <v>Sesbania aculeata</v>
      </c>
      <c r="GO60" s="3" t="str">
        <v>Sesbania bispinosa</v>
      </c>
      <c r="GP60" s="3" t="str">
        <v>Sesbania cannabina</v>
      </c>
      <c r="GQ60" s="3" t="str">
        <v>Sesbania cinerascens</v>
      </c>
      <c r="GR60" s="3" t="str">
        <v>Sesbania goetzei</v>
      </c>
      <c r="GS60" s="3" t="str">
        <v>Sesbania macrantha</v>
      </c>
      <c r="GT60" s="3" t="str">
        <v>Sesbania rostrata</v>
      </c>
      <c r="GU60" s="3" t="str">
        <v>Sesbania sesban</v>
      </c>
      <c r="GV60" s="3" t="str">
        <v>Sesbania sp.</v>
      </c>
      <c r="GW60" s="3" t="str">
        <v>Simarouba glauca</v>
      </c>
      <c r="GX60" s="3" t="str">
        <v>Solanum sp.</v>
      </c>
      <c r="GY60" s="3" t="str">
        <v>Spathodea campanulata</v>
      </c>
      <c r="GZ60" s="3" t="str">
        <v>Syzygium guineense</v>
      </c>
      <c r="HA60" s="3" t="str">
        <v>Tabebuia rosea</v>
      </c>
      <c r="HB60" s="3" t="str">
        <v>Tectona grandis</v>
      </c>
      <c r="HC60" s="3" t="str">
        <v>Tephrosia candida</v>
      </c>
      <c r="HD60" s="3" t="str">
        <v>Tephrosia diversifolia</v>
      </c>
      <c r="HE60" s="3" t="str">
        <v>Tephrosia sp.</v>
      </c>
      <c r="HF60" s="3" t="str">
        <v>Tephrosia vogelii</v>
      </c>
      <c r="HG60" s="3" t="str">
        <v>Terminalia amazonia</v>
      </c>
      <c r="HH60" s="3" t="str">
        <v>Terminalia brownii</v>
      </c>
      <c r="HI60" s="3" t="str">
        <v>Terminalia ivorensis</v>
      </c>
      <c r="HJ60" s="3" t="str">
        <v>Terminalia ivoresensis</v>
      </c>
      <c r="HK60" s="3" t="str">
        <v>Terminalia sericea</v>
      </c>
      <c r="HL60" s="3" t="str">
        <v>Terminalia superba</v>
      </c>
      <c r="HM60" s="3" t="str">
        <v>Theobroma cacao</v>
      </c>
      <c r="HN60" s="3" t="str">
        <v>Tithonia diversifolia</v>
      </c>
      <c r="HO60" s="3" t="str">
        <v>Toona ciliata</v>
      </c>
      <c r="HP60" s="3" t="str">
        <v>Uapaca kirkiana</v>
      </c>
      <c r="HQ60" s="3" t="str">
        <v>Unspecified Tree</v>
      </c>
      <c r="HR60" s="3" t="str">
        <v>Unspecified Tree (N-fixing)</v>
      </c>
      <c r="HS60" s="3" t="str">
        <v>Unspecified Tree (Non N-fixing)</v>
      </c>
      <c r="HT60" s="3" t="str">
        <v>Vachellia seyal</v>
      </c>
      <c r="HU60" s="3" t="str">
        <v>Vachellia xanthophloea</v>
      </c>
      <c r="HV60" s="3" t="str">
        <v>Vepris dainellii</v>
      </c>
      <c r="HW60" s="3" t="str">
        <v>Vitellaria paradoxa</v>
      </c>
      <c r="HX60" s="3" t="str">
        <v>Ziziphus mauritiana</v>
      </c>
      <c r="HY60" s="3" t="str">
        <v>Ziziphus spina-christi</v>
      </c>
    </row>
    <row r="61" spans="1:233" ht="14.5" x14ac:dyDescent="0.35">
      <c r="A61" t="s">
        <v>15357</v>
      </c>
      <c r="B61" s="3" t="s">
        <v>1961</v>
      </c>
      <c r="C61" s="3" t="s">
        <v>637</v>
      </c>
      <c r="D61" s="3" t="s">
        <v>1964</v>
      </c>
      <c r="F61" s="3" t="s">
        <v>637</v>
      </c>
      <c r="G61" s="3" t="s">
        <v>637</v>
      </c>
      <c r="H61" s="3" t="s">
        <v>689</v>
      </c>
      <c r="I61" t="s">
        <v>689</v>
      </c>
      <c r="J61" t="s">
        <v>3669</v>
      </c>
      <c r="K61" t="s">
        <v>3724</v>
      </c>
      <c r="L61" t="s">
        <v>3727</v>
      </c>
      <c r="M61" t="s">
        <v>3687</v>
      </c>
      <c r="O61" s="3" t="str">
        <v>Cedrela odorata</v>
      </c>
      <c r="Q61" s="3" t="str" cm="1">
        <f t="array" ref="Q61:HY61">TRANSPOSE(_xlfn._xlws.SORT(_xlfn.UNIQUE(_xlfn._xlws.FILTER(trees[Tree.Latin.Name],ISNUMBER(SEARCH('Pasture-Trees'!C31,trees[Tree.Latin.Name])),"Not Found"))))</f>
        <v>Acacia albida</v>
      </c>
      <c r="R61" s="3" t="str">
        <v>Acacia albida Delile</v>
      </c>
      <c r="S61" s="3" t="str">
        <v>Acacia angustissima</v>
      </c>
      <c r="T61" s="3" t="str">
        <v>Acacia auriculiformis</v>
      </c>
      <c r="U61" s="3" t="str">
        <v>Acacia brevispica</v>
      </c>
      <c r="V61" s="3" t="str">
        <v>Acacia caerulescens</v>
      </c>
      <c r="W61" s="3" t="str">
        <v>Acacia crassicarpa</v>
      </c>
      <c r="X61" s="3" t="str">
        <v>Acacia cyanophylla</v>
      </c>
      <c r="Y61" s="3" t="str">
        <v>Acacia decurrens</v>
      </c>
      <c r="Z61" s="3" t="str">
        <v>Acacia ferruginea</v>
      </c>
      <c r="AA61" s="3" t="str">
        <v>Acacia holosericea</v>
      </c>
      <c r="AB61" s="3" t="str">
        <v>Acacia julifera</v>
      </c>
      <c r="AC61" s="3" t="str">
        <v>Acacia karroo</v>
      </c>
      <c r="AD61" s="3" t="str">
        <v>Acacia leptocarpa</v>
      </c>
      <c r="AE61" s="3" t="str">
        <v>Acacia mangium</v>
      </c>
      <c r="AF61" s="3" t="str">
        <v>Acacia mearnsii</v>
      </c>
      <c r="AG61" s="3" t="str">
        <v>Acacia nilotica</v>
      </c>
      <c r="AH61" s="3" t="str">
        <v>Acacia polyacantha</v>
      </c>
      <c r="AI61" s="3" t="str">
        <v>Acacia saligna</v>
      </c>
      <c r="AJ61" s="3" t="str">
        <v>Acacia senegal</v>
      </c>
      <c r="AK61" s="3" t="str">
        <v>Acacia sieberiana</v>
      </c>
      <c r="AL61" s="3" t="str">
        <v>Acacia tortilis</v>
      </c>
      <c r="AM61" s="3" t="str">
        <v>Acacia toxicaria</v>
      </c>
      <c r="AN61" s="3" t="str">
        <v>Acacia tumida</v>
      </c>
      <c r="AO61" s="3" t="str">
        <v>Acrocarpus fraxinifolius</v>
      </c>
      <c r="AP61" s="3" t="str">
        <v>Acrocomia aculeata</v>
      </c>
      <c r="AQ61" s="3" t="str">
        <v>Adansonia digitata</v>
      </c>
      <c r="AR61" s="3" t="str">
        <v>Aeschynomene histrix</v>
      </c>
      <c r="AS61" s="3" t="str">
        <v>Afzelia africana</v>
      </c>
      <c r="AT61" s="3" t="str">
        <v>Albizia chinensis</v>
      </c>
      <c r="AU61" s="3" t="str">
        <v>Albizia coriaria</v>
      </c>
      <c r="AV61" s="3" t="str">
        <v>Albizia falcataria</v>
      </c>
      <c r="AW61" s="3" t="str">
        <v>Albizia gummifera</v>
      </c>
      <c r="AX61" s="3" t="str">
        <v>Albizia harveyi</v>
      </c>
      <c r="AY61" s="3" t="str">
        <v>Albizia lebbeck</v>
      </c>
      <c r="AZ61" s="3" t="str">
        <v>Albizia versicolor</v>
      </c>
      <c r="BA61" s="3" t="str">
        <v>Albizia zygia</v>
      </c>
      <c r="BB61" s="3" t="str">
        <v>Alchornea cordifolia</v>
      </c>
      <c r="BC61" s="3" t="str">
        <v>Allanblackia floribunda</v>
      </c>
      <c r="BD61" s="3" t="str">
        <v>Alnus acuminata</v>
      </c>
      <c r="BE61" s="3" t="str">
        <v>Antiaris toxicaria</v>
      </c>
      <c r="BF61" s="3" t="str">
        <v>Argyrolobium uniflorum</v>
      </c>
      <c r="BG61" s="3" t="str">
        <v>Artocarpus altilis</v>
      </c>
      <c r="BH61" s="3" t="str">
        <v>Artocarpus heterophyllus</v>
      </c>
      <c r="BI61" s="3" t="str">
        <v>Atriplex nummularia</v>
      </c>
      <c r="BJ61" s="3" t="str">
        <v>Auxemma oncocalyx</v>
      </c>
      <c r="BK61" s="3" t="str">
        <v>Azadirachta indica</v>
      </c>
      <c r="BL61" s="3" t="str">
        <v>Balanites aegyptica</v>
      </c>
      <c r="BM61" s="3" t="str">
        <v>Bauhinia reticulata</v>
      </c>
      <c r="BN61" s="3" t="str">
        <v>Bauhinia rufescens</v>
      </c>
      <c r="BO61" s="3" t="str">
        <v>Berchemia discolor</v>
      </c>
      <c r="BP61" s="3" t="str">
        <v>Brachystegia spiciformis</v>
      </c>
      <c r="BQ61" s="3" t="str">
        <v>Caesalpinia bracteosa</v>
      </c>
      <c r="BR61" s="3" t="str">
        <v>Cajanus cajan</v>
      </c>
      <c r="BS61" s="3" t="str">
        <v>Calliandra calothyrsus</v>
      </c>
      <c r="BT61" s="3" t="str">
        <v>Calliandra houstoniana</v>
      </c>
      <c r="BU61" s="3" t="str">
        <v>Casuarina equisetifolia</v>
      </c>
      <c r="BV61" s="3" t="str">
        <v>Casuarina glauca</v>
      </c>
      <c r="BW61" s="3" t="str">
        <v>Catha edulis</v>
      </c>
      <c r="BX61" s="3" t="str">
        <v>Cedrela odorata</v>
      </c>
      <c r="BY61" s="3" t="str">
        <v>Cedrela serrata</v>
      </c>
      <c r="BZ61" s="3" t="str">
        <v>Centrosema pubescens</v>
      </c>
      <c r="CA61" s="3" t="str">
        <v>Chloroleucon eurycyclum</v>
      </c>
      <c r="CB61" s="3" t="str">
        <v>Chromolaena odorata</v>
      </c>
      <c r="CC61" s="3" t="str">
        <v>Cinnamomum cassia</v>
      </c>
      <c r="CD61" s="3" t="str">
        <v>Combretum apiculatum</v>
      </c>
      <c r="CE61" s="3" t="str">
        <v>Cordia africana</v>
      </c>
      <c r="CF61" s="3" t="str">
        <v>Cordia alliodora</v>
      </c>
      <c r="CG61" s="3" t="str">
        <v>Crotalaria agatiflora</v>
      </c>
      <c r="CH61" s="3" t="str">
        <v>Crotalaria grahamiana</v>
      </c>
      <c r="CI61" s="3" t="str">
        <v>Crotalaria juncea</v>
      </c>
      <c r="CJ61" s="3" t="str">
        <v>Crotalaria ochrolueca</v>
      </c>
      <c r="CK61" s="3" t="str">
        <v>Crotalaria sp.</v>
      </c>
      <c r="CL61" s="3" t="str">
        <v>Crotalaria trichotoma</v>
      </c>
      <c r="CM61" s="3" t="str">
        <v>Croton macrostachyus</v>
      </c>
      <c r="CN61" s="3" t="str">
        <v>Croton megalocarpus</v>
      </c>
      <c r="CO61" s="3" t="str">
        <v>Cupressus lusitanica</v>
      </c>
      <c r="CP61" s="3" t="str">
        <v>Cytisus proliferus</v>
      </c>
      <c r="CQ61" s="3" t="str">
        <v>Cytisus proliferus var. palmensis</v>
      </c>
      <c r="CR61" s="3" t="str">
        <v>Dactyladenia barteri</v>
      </c>
      <c r="CS61" s="3" t="str">
        <v>Dipteryx alata</v>
      </c>
      <c r="CT61" s="3" t="str">
        <v>Dodonaea Viscosa</v>
      </c>
      <c r="CU61" s="3" t="str">
        <v>Dombeya goetzenii</v>
      </c>
      <c r="CV61" s="3" t="str">
        <v>Dracaena steudneri</v>
      </c>
      <c r="CW61" s="3" t="str">
        <v>Ehretia abyssinica</v>
      </c>
      <c r="CX61" s="3" t="str">
        <v>Ehretia cymosa</v>
      </c>
      <c r="CY61" s="3" t="str">
        <v>Elaeis guineensis</v>
      </c>
      <c r="CZ61" s="3" t="str">
        <v>Entada abyssinica</v>
      </c>
      <c r="DA61" s="3" t="str">
        <v>Erythrina abyssinica</v>
      </c>
      <c r="DB61" s="3" t="str">
        <v>Erythrina poeppigiana</v>
      </c>
      <c r="DC61" s="3" t="str">
        <v>Eucalyptus alba</v>
      </c>
      <c r="DD61" s="3" t="str">
        <v>Eucalyptus camaldulensis</v>
      </c>
      <c r="DE61" s="3" t="str">
        <v>Eucalyptus deglupta</v>
      </c>
      <c r="DF61" s="3" t="str">
        <v>Eucalyptus globulus</v>
      </c>
      <c r="DG61" s="3" t="str">
        <v>Eucalyptus saligna</v>
      </c>
      <c r="DH61" s="3" t="str">
        <v>Eucalyptus urograndis</v>
      </c>
      <c r="DI61" s="3" t="str">
        <v>Euclea racemosa subsp. schimperi</v>
      </c>
      <c r="DJ61" s="3" t="str">
        <v>Ficus laurifolia</v>
      </c>
      <c r="DK61" s="3" t="str">
        <v>Ficus natalensis</v>
      </c>
      <c r="DL61" s="3" t="str">
        <v>Ficus polita</v>
      </c>
      <c r="DM61" s="3" t="str">
        <v>Ficus sur</v>
      </c>
      <c r="DN61" s="3" t="str">
        <v>Ficus thonningii</v>
      </c>
      <c r="DO61" s="3" t="str">
        <v>Ficus vallis-choudae</v>
      </c>
      <c r="DP61" s="3" t="str">
        <v>Ficus vasta</v>
      </c>
      <c r="DQ61" s="3" t="str">
        <v>Flemingia macrophylla</v>
      </c>
      <c r="DR61" s="3" t="str">
        <v>Flemingia sp.</v>
      </c>
      <c r="DS61" s="3" t="str">
        <v>Gliricidia maculata</v>
      </c>
      <c r="DT61" s="3" t="str">
        <v>Gliricidia sepium</v>
      </c>
      <c r="DU61" s="3" t="str">
        <v>Gliricidia sp.</v>
      </c>
      <c r="DV61" s="3" t="str">
        <v>Glycine wightii</v>
      </c>
      <c r="DW61" s="3" t="str">
        <v>Gmelina arborea</v>
      </c>
      <c r="DX61" s="3" t="str">
        <v>Grevillea robusta</v>
      </c>
      <c r="DY61" s="3" t="str">
        <v>Guiera senegalensis</v>
      </c>
      <c r="DZ61" s="3" t="str">
        <v>Harrisonia abyssinica</v>
      </c>
      <c r="EA61" s="3" t="str">
        <v>Hyptis suaveolens</v>
      </c>
      <c r="EB61" s="3" t="str">
        <v>Inga densiflora</v>
      </c>
      <c r="EC61" s="3" t="str">
        <v>Inga edulis</v>
      </c>
      <c r="ED61" s="3" t="str">
        <v>Inga laurina</v>
      </c>
      <c r="EE61" s="3" t="str">
        <v>Inga oerstediana</v>
      </c>
      <c r="EF61" s="3" t="str">
        <v>Inga sp.</v>
      </c>
      <c r="EG61" s="3" t="str">
        <v>Jatropha curcas</v>
      </c>
      <c r="EH61" s="3" t="str">
        <v>Juglans steyermarkii</v>
      </c>
      <c r="EI61" s="3" t="str">
        <v>Julbernardia globiflora</v>
      </c>
      <c r="EJ61" s="3" t="str">
        <v>Khaya senegalensis</v>
      </c>
      <c r="EK61" s="3" t="str">
        <v>Leucaena diversifolia</v>
      </c>
      <c r="EL61" s="3" t="str">
        <v>Leucaena leucocephala</v>
      </c>
      <c r="EM61" s="3" t="str">
        <v>Leucaena pallida</v>
      </c>
      <c r="EN61" s="3" t="str">
        <v>Leucaena trichandra</v>
      </c>
      <c r="EO61" s="3" t="str">
        <v>Lippia javanica</v>
      </c>
      <c r="EP61" s="3" t="str">
        <v>Maesopsis eminii</v>
      </c>
      <c r="EQ61" s="3" t="str">
        <v>Mangifera indica</v>
      </c>
      <c r="ER61" s="3" t="str">
        <v>Markhamia lutea</v>
      </c>
      <c r="ES61" s="3" t="str">
        <v>Melia azedarach</v>
      </c>
      <c r="ET61" s="3" t="str">
        <v>Melia volkensii</v>
      </c>
      <c r="EU61" s="3" t="str">
        <v>Milicia excelsa</v>
      </c>
      <c r="EV61" s="3" t="str">
        <v>Milletia ferruginea</v>
      </c>
      <c r="EW61" s="3" t="str">
        <v>Millettia ferruginea</v>
      </c>
      <c r="EX61" s="3" t="str">
        <v>Millettia thonningii</v>
      </c>
      <c r="EY61" s="3" t="str">
        <v>Mimosa caesalpiniifolia</v>
      </c>
      <c r="EZ61" s="3" t="str">
        <v>Mimosa tenuiflora</v>
      </c>
      <c r="FA61" s="3" t="str">
        <v>Moringa oleifera</v>
      </c>
      <c r="FB61" s="3" t="str">
        <v>Moringa stenopetala</v>
      </c>
      <c r="FC61" s="3" t="str">
        <v>Newbouldia laevis</v>
      </c>
      <c r="FD61" s="3" t="str">
        <v>Olea europaea</v>
      </c>
      <c r="FE61" s="3" t="str">
        <v>Olea welwitschii</v>
      </c>
      <c r="FF61" s="3" t="str">
        <v>Olea welwitshii</v>
      </c>
      <c r="FG61" s="3" t="str">
        <v>Opuntia ficus-indica</v>
      </c>
      <c r="FH61" s="3" t="str">
        <v>Palm</v>
      </c>
      <c r="FI61" s="3" t="str">
        <v>Parkia biglobosa</v>
      </c>
      <c r="FJ61" s="3" t="str">
        <v>Paulownia fortunei</v>
      </c>
      <c r="FK61" s="3" t="str">
        <v>Pavetta ternifolia</v>
      </c>
      <c r="FL61" s="3" t="str">
        <v>Peltophorum dubium</v>
      </c>
      <c r="FM61" s="3" t="str">
        <v>Persea americana</v>
      </c>
      <c r="FN61" s="3" t="str">
        <v>Phoenix reclinata</v>
      </c>
      <c r="FO61" s="3" t="str">
        <v>Pinus patula</v>
      </c>
      <c r="FP61" s="3" t="str">
        <v>Pithecellobium dulce</v>
      </c>
      <c r="FQ61" s="3" t="str">
        <v>Plukenetia conophora</v>
      </c>
      <c r="FR61" s="3" t="str">
        <v>Podocarpus falcatus</v>
      </c>
      <c r="FS61" s="3" t="str">
        <v>Polyscias fulva</v>
      </c>
      <c r="FT61" s="3" t="str">
        <v>Pouteria adolfi-friedericii</v>
      </c>
      <c r="FU61" s="3" t="str">
        <v>Prosopis africana</v>
      </c>
      <c r="FV61" s="3" t="str">
        <v>Prosopis juliflora</v>
      </c>
      <c r="FW61" s="3" t="str">
        <v>Prunus africana</v>
      </c>
      <c r="FX61" s="3" t="str">
        <v>Prunus persica</v>
      </c>
      <c r="FY61" s="3" t="str">
        <v>Pterocarpus erinaceus</v>
      </c>
      <c r="FZ61" s="3" t="str">
        <v>Pterocarpus lucens</v>
      </c>
      <c r="GA61" s="3" t="str">
        <v>Pterocarpus santalinoides</v>
      </c>
      <c r="GB61" s="3" t="str">
        <v>Pueraria phaseoloides</v>
      </c>
      <c r="GC61" s="3" t="str">
        <v>Quercus constaricensis</v>
      </c>
      <c r="GD61" s="3" t="str">
        <v>Quillaja saponaria</v>
      </c>
      <c r="GE61" s="3" t="str">
        <v>Ricinodendron heudelotii</v>
      </c>
      <c r="GF61" s="3" t="str">
        <v>Rosmarinus officinalis</v>
      </c>
      <c r="GG61" s="3" t="str">
        <v>Samanea saman</v>
      </c>
      <c r="GH61" s="3" t="str">
        <v>Schefflera abyssinica</v>
      </c>
      <c r="GI61" s="3" t="str">
        <v>Senna didymobotrya</v>
      </c>
      <c r="GJ61" s="3" t="str">
        <v>Senna occidentalis</v>
      </c>
      <c r="GK61" s="3" t="str">
        <v>Senna siamea</v>
      </c>
      <c r="GL61" s="3" t="str">
        <v>Senna sp.</v>
      </c>
      <c r="GM61" s="3" t="str">
        <v>Senna spectabilis</v>
      </c>
      <c r="GN61" s="3" t="str">
        <v>Sesbania aculeata</v>
      </c>
      <c r="GO61" s="3" t="str">
        <v>Sesbania bispinosa</v>
      </c>
      <c r="GP61" s="3" t="str">
        <v>Sesbania cannabina</v>
      </c>
      <c r="GQ61" s="3" t="str">
        <v>Sesbania cinerascens</v>
      </c>
      <c r="GR61" s="3" t="str">
        <v>Sesbania goetzei</v>
      </c>
      <c r="GS61" s="3" t="str">
        <v>Sesbania macrantha</v>
      </c>
      <c r="GT61" s="3" t="str">
        <v>Sesbania rostrata</v>
      </c>
      <c r="GU61" s="3" t="str">
        <v>Sesbania sesban</v>
      </c>
      <c r="GV61" s="3" t="str">
        <v>Sesbania sp.</v>
      </c>
      <c r="GW61" s="3" t="str">
        <v>Simarouba glauca</v>
      </c>
      <c r="GX61" s="3" t="str">
        <v>Solanum sp.</v>
      </c>
      <c r="GY61" s="3" t="str">
        <v>Spathodea campanulata</v>
      </c>
      <c r="GZ61" s="3" t="str">
        <v>Syzygium guineense</v>
      </c>
      <c r="HA61" s="3" t="str">
        <v>Tabebuia rosea</v>
      </c>
      <c r="HB61" s="3" t="str">
        <v>Tectona grandis</v>
      </c>
      <c r="HC61" s="3" t="str">
        <v>Tephrosia candida</v>
      </c>
      <c r="HD61" s="3" t="str">
        <v>Tephrosia diversifolia</v>
      </c>
      <c r="HE61" s="3" t="str">
        <v>Tephrosia sp.</v>
      </c>
      <c r="HF61" s="3" t="str">
        <v>Tephrosia vogelii</v>
      </c>
      <c r="HG61" s="3" t="str">
        <v>Terminalia amazonia</v>
      </c>
      <c r="HH61" s="3" t="str">
        <v>Terminalia brownii</v>
      </c>
      <c r="HI61" s="3" t="str">
        <v>Terminalia ivorensis</v>
      </c>
      <c r="HJ61" s="3" t="str">
        <v>Terminalia ivoresensis</v>
      </c>
      <c r="HK61" s="3" t="str">
        <v>Terminalia sericea</v>
      </c>
      <c r="HL61" s="3" t="str">
        <v>Terminalia superba</v>
      </c>
      <c r="HM61" s="3" t="str">
        <v>Theobroma cacao</v>
      </c>
      <c r="HN61" s="3" t="str">
        <v>Tithonia diversifolia</v>
      </c>
      <c r="HO61" s="3" t="str">
        <v>Toona ciliata</v>
      </c>
      <c r="HP61" s="3" t="str">
        <v>Uapaca kirkiana</v>
      </c>
      <c r="HQ61" s="3" t="str">
        <v>Unspecified Tree</v>
      </c>
      <c r="HR61" s="3" t="str">
        <v>Unspecified Tree (N-fixing)</v>
      </c>
      <c r="HS61" s="3" t="str">
        <v>Unspecified Tree (Non N-fixing)</v>
      </c>
      <c r="HT61" s="3" t="str">
        <v>Vachellia seyal</v>
      </c>
      <c r="HU61" s="3" t="str">
        <v>Vachellia xanthophloea</v>
      </c>
      <c r="HV61" s="3" t="str">
        <v>Vepris dainellii</v>
      </c>
      <c r="HW61" s="3" t="str">
        <v>Vitellaria paradoxa</v>
      </c>
      <c r="HX61" s="3" t="str">
        <v>Ziziphus mauritiana</v>
      </c>
      <c r="HY61" s="3" t="str">
        <v>Ziziphus spina-christi</v>
      </c>
    </row>
    <row r="62" spans="1:233" ht="14.5" x14ac:dyDescent="0.35">
      <c r="A62" t="s">
        <v>15358</v>
      </c>
      <c r="B62" s="3" t="s">
        <v>1963</v>
      </c>
      <c r="C62" s="3" t="s">
        <v>637</v>
      </c>
      <c r="D62" s="3" t="s">
        <v>1967</v>
      </c>
      <c r="F62" s="3" t="s">
        <v>637</v>
      </c>
      <c r="G62" s="3" t="s">
        <v>637</v>
      </c>
      <c r="H62" s="3" t="s">
        <v>689</v>
      </c>
      <c r="I62" t="s">
        <v>689</v>
      </c>
      <c r="J62" t="s">
        <v>3669</v>
      </c>
      <c r="K62" t="s">
        <v>3724</v>
      </c>
      <c r="L62" t="s">
        <v>3727</v>
      </c>
      <c r="M62" t="s">
        <v>3687</v>
      </c>
      <c r="O62" s="3" t="str">
        <v>Cedrela serrata</v>
      </c>
      <c r="Q62" s="3" t="str" cm="1">
        <f t="array" ref="Q62:HY62">TRANSPOSE(_xlfn._xlws.SORT(_xlfn.UNIQUE(_xlfn._xlws.FILTER(trees[Tree.Latin.Name],ISNUMBER(SEARCH('Pasture-Trees'!C32,trees[Tree.Latin.Name])),"Not Found"))))</f>
        <v>Acacia albida</v>
      </c>
      <c r="R62" s="3" t="str">
        <v>Acacia albida Delile</v>
      </c>
      <c r="S62" s="3" t="str">
        <v>Acacia angustissima</v>
      </c>
      <c r="T62" s="3" t="str">
        <v>Acacia auriculiformis</v>
      </c>
      <c r="U62" s="3" t="str">
        <v>Acacia brevispica</v>
      </c>
      <c r="V62" s="3" t="str">
        <v>Acacia caerulescens</v>
      </c>
      <c r="W62" s="3" t="str">
        <v>Acacia crassicarpa</v>
      </c>
      <c r="X62" s="3" t="str">
        <v>Acacia cyanophylla</v>
      </c>
      <c r="Y62" s="3" t="str">
        <v>Acacia decurrens</v>
      </c>
      <c r="Z62" s="3" t="str">
        <v>Acacia ferruginea</v>
      </c>
      <c r="AA62" s="3" t="str">
        <v>Acacia holosericea</v>
      </c>
      <c r="AB62" s="3" t="str">
        <v>Acacia julifera</v>
      </c>
      <c r="AC62" s="3" t="str">
        <v>Acacia karroo</v>
      </c>
      <c r="AD62" s="3" t="str">
        <v>Acacia leptocarpa</v>
      </c>
      <c r="AE62" s="3" t="str">
        <v>Acacia mangium</v>
      </c>
      <c r="AF62" s="3" t="str">
        <v>Acacia mearnsii</v>
      </c>
      <c r="AG62" s="3" t="str">
        <v>Acacia nilotica</v>
      </c>
      <c r="AH62" s="3" t="str">
        <v>Acacia polyacantha</v>
      </c>
      <c r="AI62" s="3" t="str">
        <v>Acacia saligna</v>
      </c>
      <c r="AJ62" s="3" t="str">
        <v>Acacia senegal</v>
      </c>
      <c r="AK62" s="3" t="str">
        <v>Acacia sieberiana</v>
      </c>
      <c r="AL62" s="3" t="str">
        <v>Acacia tortilis</v>
      </c>
      <c r="AM62" s="3" t="str">
        <v>Acacia toxicaria</v>
      </c>
      <c r="AN62" s="3" t="str">
        <v>Acacia tumida</v>
      </c>
      <c r="AO62" s="3" t="str">
        <v>Acrocarpus fraxinifolius</v>
      </c>
      <c r="AP62" s="3" t="str">
        <v>Acrocomia aculeata</v>
      </c>
      <c r="AQ62" s="3" t="str">
        <v>Adansonia digitata</v>
      </c>
      <c r="AR62" s="3" t="str">
        <v>Aeschynomene histrix</v>
      </c>
      <c r="AS62" s="3" t="str">
        <v>Afzelia africana</v>
      </c>
      <c r="AT62" s="3" t="str">
        <v>Albizia chinensis</v>
      </c>
      <c r="AU62" s="3" t="str">
        <v>Albizia coriaria</v>
      </c>
      <c r="AV62" s="3" t="str">
        <v>Albizia falcataria</v>
      </c>
      <c r="AW62" s="3" t="str">
        <v>Albizia gummifera</v>
      </c>
      <c r="AX62" s="3" t="str">
        <v>Albizia harveyi</v>
      </c>
      <c r="AY62" s="3" t="str">
        <v>Albizia lebbeck</v>
      </c>
      <c r="AZ62" s="3" t="str">
        <v>Albizia versicolor</v>
      </c>
      <c r="BA62" s="3" t="str">
        <v>Albizia zygia</v>
      </c>
      <c r="BB62" s="3" t="str">
        <v>Alchornea cordifolia</v>
      </c>
      <c r="BC62" s="3" t="str">
        <v>Allanblackia floribunda</v>
      </c>
      <c r="BD62" s="3" t="str">
        <v>Alnus acuminata</v>
      </c>
      <c r="BE62" s="3" t="str">
        <v>Antiaris toxicaria</v>
      </c>
      <c r="BF62" s="3" t="str">
        <v>Argyrolobium uniflorum</v>
      </c>
      <c r="BG62" s="3" t="str">
        <v>Artocarpus altilis</v>
      </c>
      <c r="BH62" s="3" t="str">
        <v>Artocarpus heterophyllus</v>
      </c>
      <c r="BI62" s="3" t="str">
        <v>Atriplex nummularia</v>
      </c>
      <c r="BJ62" s="3" t="str">
        <v>Auxemma oncocalyx</v>
      </c>
      <c r="BK62" s="3" t="str">
        <v>Azadirachta indica</v>
      </c>
      <c r="BL62" s="3" t="str">
        <v>Balanites aegyptica</v>
      </c>
      <c r="BM62" s="3" t="str">
        <v>Bauhinia reticulata</v>
      </c>
      <c r="BN62" s="3" t="str">
        <v>Bauhinia rufescens</v>
      </c>
      <c r="BO62" s="3" t="str">
        <v>Berchemia discolor</v>
      </c>
      <c r="BP62" s="3" t="str">
        <v>Brachystegia spiciformis</v>
      </c>
      <c r="BQ62" s="3" t="str">
        <v>Caesalpinia bracteosa</v>
      </c>
      <c r="BR62" s="3" t="str">
        <v>Cajanus cajan</v>
      </c>
      <c r="BS62" s="3" t="str">
        <v>Calliandra calothyrsus</v>
      </c>
      <c r="BT62" s="3" t="str">
        <v>Calliandra houstoniana</v>
      </c>
      <c r="BU62" s="3" t="str">
        <v>Casuarina equisetifolia</v>
      </c>
      <c r="BV62" s="3" t="str">
        <v>Casuarina glauca</v>
      </c>
      <c r="BW62" s="3" t="str">
        <v>Catha edulis</v>
      </c>
      <c r="BX62" s="3" t="str">
        <v>Cedrela odorata</v>
      </c>
      <c r="BY62" s="3" t="str">
        <v>Cedrela serrata</v>
      </c>
      <c r="BZ62" s="3" t="str">
        <v>Centrosema pubescens</v>
      </c>
      <c r="CA62" s="3" t="str">
        <v>Chloroleucon eurycyclum</v>
      </c>
      <c r="CB62" s="3" t="str">
        <v>Chromolaena odorata</v>
      </c>
      <c r="CC62" s="3" t="str">
        <v>Cinnamomum cassia</v>
      </c>
      <c r="CD62" s="3" t="str">
        <v>Combretum apiculatum</v>
      </c>
      <c r="CE62" s="3" t="str">
        <v>Cordia africana</v>
      </c>
      <c r="CF62" s="3" t="str">
        <v>Cordia alliodora</v>
      </c>
      <c r="CG62" s="3" t="str">
        <v>Crotalaria agatiflora</v>
      </c>
      <c r="CH62" s="3" t="str">
        <v>Crotalaria grahamiana</v>
      </c>
      <c r="CI62" s="3" t="str">
        <v>Crotalaria juncea</v>
      </c>
      <c r="CJ62" s="3" t="str">
        <v>Crotalaria ochrolueca</v>
      </c>
      <c r="CK62" s="3" t="str">
        <v>Crotalaria sp.</v>
      </c>
      <c r="CL62" s="3" t="str">
        <v>Crotalaria trichotoma</v>
      </c>
      <c r="CM62" s="3" t="str">
        <v>Croton macrostachyus</v>
      </c>
      <c r="CN62" s="3" t="str">
        <v>Croton megalocarpus</v>
      </c>
      <c r="CO62" s="3" t="str">
        <v>Cupressus lusitanica</v>
      </c>
      <c r="CP62" s="3" t="str">
        <v>Cytisus proliferus</v>
      </c>
      <c r="CQ62" s="3" t="str">
        <v>Cytisus proliferus var. palmensis</v>
      </c>
      <c r="CR62" s="3" t="str">
        <v>Dactyladenia barteri</v>
      </c>
      <c r="CS62" s="3" t="str">
        <v>Dipteryx alata</v>
      </c>
      <c r="CT62" s="3" t="str">
        <v>Dodonaea Viscosa</v>
      </c>
      <c r="CU62" s="3" t="str">
        <v>Dombeya goetzenii</v>
      </c>
      <c r="CV62" s="3" t="str">
        <v>Dracaena steudneri</v>
      </c>
      <c r="CW62" s="3" t="str">
        <v>Ehretia abyssinica</v>
      </c>
      <c r="CX62" s="3" t="str">
        <v>Ehretia cymosa</v>
      </c>
      <c r="CY62" s="3" t="str">
        <v>Elaeis guineensis</v>
      </c>
      <c r="CZ62" s="3" t="str">
        <v>Entada abyssinica</v>
      </c>
      <c r="DA62" s="3" t="str">
        <v>Erythrina abyssinica</v>
      </c>
      <c r="DB62" s="3" t="str">
        <v>Erythrina poeppigiana</v>
      </c>
      <c r="DC62" s="3" t="str">
        <v>Eucalyptus alba</v>
      </c>
      <c r="DD62" s="3" t="str">
        <v>Eucalyptus camaldulensis</v>
      </c>
      <c r="DE62" s="3" t="str">
        <v>Eucalyptus deglupta</v>
      </c>
      <c r="DF62" s="3" t="str">
        <v>Eucalyptus globulus</v>
      </c>
      <c r="DG62" s="3" t="str">
        <v>Eucalyptus saligna</v>
      </c>
      <c r="DH62" s="3" t="str">
        <v>Eucalyptus urograndis</v>
      </c>
      <c r="DI62" s="3" t="str">
        <v>Euclea racemosa subsp. schimperi</v>
      </c>
      <c r="DJ62" s="3" t="str">
        <v>Ficus laurifolia</v>
      </c>
      <c r="DK62" s="3" t="str">
        <v>Ficus natalensis</v>
      </c>
      <c r="DL62" s="3" t="str">
        <v>Ficus polita</v>
      </c>
      <c r="DM62" s="3" t="str">
        <v>Ficus sur</v>
      </c>
      <c r="DN62" s="3" t="str">
        <v>Ficus thonningii</v>
      </c>
      <c r="DO62" s="3" t="str">
        <v>Ficus vallis-choudae</v>
      </c>
      <c r="DP62" s="3" t="str">
        <v>Ficus vasta</v>
      </c>
      <c r="DQ62" s="3" t="str">
        <v>Flemingia macrophylla</v>
      </c>
      <c r="DR62" s="3" t="str">
        <v>Flemingia sp.</v>
      </c>
      <c r="DS62" s="3" t="str">
        <v>Gliricidia maculata</v>
      </c>
      <c r="DT62" s="3" t="str">
        <v>Gliricidia sepium</v>
      </c>
      <c r="DU62" s="3" t="str">
        <v>Gliricidia sp.</v>
      </c>
      <c r="DV62" s="3" t="str">
        <v>Glycine wightii</v>
      </c>
      <c r="DW62" s="3" t="str">
        <v>Gmelina arborea</v>
      </c>
      <c r="DX62" s="3" t="str">
        <v>Grevillea robusta</v>
      </c>
      <c r="DY62" s="3" t="str">
        <v>Guiera senegalensis</v>
      </c>
      <c r="DZ62" s="3" t="str">
        <v>Harrisonia abyssinica</v>
      </c>
      <c r="EA62" s="3" t="str">
        <v>Hyptis suaveolens</v>
      </c>
      <c r="EB62" s="3" t="str">
        <v>Inga densiflora</v>
      </c>
      <c r="EC62" s="3" t="str">
        <v>Inga edulis</v>
      </c>
      <c r="ED62" s="3" t="str">
        <v>Inga laurina</v>
      </c>
      <c r="EE62" s="3" t="str">
        <v>Inga oerstediana</v>
      </c>
      <c r="EF62" s="3" t="str">
        <v>Inga sp.</v>
      </c>
      <c r="EG62" s="3" t="str">
        <v>Jatropha curcas</v>
      </c>
      <c r="EH62" s="3" t="str">
        <v>Juglans steyermarkii</v>
      </c>
      <c r="EI62" s="3" t="str">
        <v>Julbernardia globiflora</v>
      </c>
      <c r="EJ62" s="3" t="str">
        <v>Khaya senegalensis</v>
      </c>
      <c r="EK62" s="3" t="str">
        <v>Leucaena diversifolia</v>
      </c>
      <c r="EL62" s="3" t="str">
        <v>Leucaena leucocephala</v>
      </c>
      <c r="EM62" s="3" t="str">
        <v>Leucaena pallida</v>
      </c>
      <c r="EN62" s="3" t="str">
        <v>Leucaena trichandra</v>
      </c>
      <c r="EO62" s="3" t="str">
        <v>Lippia javanica</v>
      </c>
      <c r="EP62" s="3" t="str">
        <v>Maesopsis eminii</v>
      </c>
      <c r="EQ62" s="3" t="str">
        <v>Mangifera indica</v>
      </c>
      <c r="ER62" s="3" t="str">
        <v>Markhamia lutea</v>
      </c>
      <c r="ES62" s="3" t="str">
        <v>Melia azedarach</v>
      </c>
      <c r="ET62" s="3" t="str">
        <v>Melia volkensii</v>
      </c>
      <c r="EU62" s="3" t="str">
        <v>Milicia excelsa</v>
      </c>
      <c r="EV62" s="3" t="str">
        <v>Milletia ferruginea</v>
      </c>
      <c r="EW62" s="3" t="str">
        <v>Millettia ferruginea</v>
      </c>
      <c r="EX62" s="3" t="str">
        <v>Millettia thonningii</v>
      </c>
      <c r="EY62" s="3" t="str">
        <v>Mimosa caesalpiniifolia</v>
      </c>
      <c r="EZ62" s="3" t="str">
        <v>Mimosa tenuiflora</v>
      </c>
      <c r="FA62" s="3" t="str">
        <v>Moringa oleifera</v>
      </c>
      <c r="FB62" s="3" t="str">
        <v>Moringa stenopetala</v>
      </c>
      <c r="FC62" s="3" t="str">
        <v>Newbouldia laevis</v>
      </c>
      <c r="FD62" s="3" t="str">
        <v>Olea europaea</v>
      </c>
      <c r="FE62" s="3" t="str">
        <v>Olea welwitschii</v>
      </c>
      <c r="FF62" s="3" t="str">
        <v>Olea welwitshii</v>
      </c>
      <c r="FG62" s="3" t="str">
        <v>Opuntia ficus-indica</v>
      </c>
      <c r="FH62" s="3" t="str">
        <v>Palm</v>
      </c>
      <c r="FI62" s="3" t="str">
        <v>Parkia biglobosa</v>
      </c>
      <c r="FJ62" s="3" t="str">
        <v>Paulownia fortunei</v>
      </c>
      <c r="FK62" s="3" t="str">
        <v>Pavetta ternifolia</v>
      </c>
      <c r="FL62" s="3" t="str">
        <v>Peltophorum dubium</v>
      </c>
      <c r="FM62" s="3" t="str">
        <v>Persea americana</v>
      </c>
      <c r="FN62" s="3" t="str">
        <v>Phoenix reclinata</v>
      </c>
      <c r="FO62" s="3" t="str">
        <v>Pinus patula</v>
      </c>
      <c r="FP62" s="3" t="str">
        <v>Pithecellobium dulce</v>
      </c>
      <c r="FQ62" s="3" t="str">
        <v>Plukenetia conophora</v>
      </c>
      <c r="FR62" s="3" t="str">
        <v>Podocarpus falcatus</v>
      </c>
      <c r="FS62" s="3" t="str">
        <v>Polyscias fulva</v>
      </c>
      <c r="FT62" s="3" t="str">
        <v>Pouteria adolfi-friedericii</v>
      </c>
      <c r="FU62" s="3" t="str">
        <v>Prosopis africana</v>
      </c>
      <c r="FV62" s="3" t="str">
        <v>Prosopis juliflora</v>
      </c>
      <c r="FW62" s="3" t="str">
        <v>Prunus africana</v>
      </c>
      <c r="FX62" s="3" t="str">
        <v>Prunus persica</v>
      </c>
      <c r="FY62" s="3" t="str">
        <v>Pterocarpus erinaceus</v>
      </c>
      <c r="FZ62" s="3" t="str">
        <v>Pterocarpus lucens</v>
      </c>
      <c r="GA62" s="3" t="str">
        <v>Pterocarpus santalinoides</v>
      </c>
      <c r="GB62" s="3" t="str">
        <v>Pueraria phaseoloides</v>
      </c>
      <c r="GC62" s="3" t="str">
        <v>Quercus constaricensis</v>
      </c>
      <c r="GD62" s="3" t="str">
        <v>Quillaja saponaria</v>
      </c>
      <c r="GE62" s="3" t="str">
        <v>Ricinodendron heudelotii</v>
      </c>
      <c r="GF62" s="3" t="str">
        <v>Rosmarinus officinalis</v>
      </c>
      <c r="GG62" s="3" t="str">
        <v>Samanea saman</v>
      </c>
      <c r="GH62" s="3" t="str">
        <v>Schefflera abyssinica</v>
      </c>
      <c r="GI62" s="3" t="str">
        <v>Senna didymobotrya</v>
      </c>
      <c r="GJ62" s="3" t="str">
        <v>Senna occidentalis</v>
      </c>
      <c r="GK62" s="3" t="str">
        <v>Senna siamea</v>
      </c>
      <c r="GL62" s="3" t="str">
        <v>Senna sp.</v>
      </c>
      <c r="GM62" s="3" t="str">
        <v>Senna spectabilis</v>
      </c>
      <c r="GN62" s="3" t="str">
        <v>Sesbania aculeata</v>
      </c>
      <c r="GO62" s="3" t="str">
        <v>Sesbania bispinosa</v>
      </c>
      <c r="GP62" s="3" t="str">
        <v>Sesbania cannabina</v>
      </c>
      <c r="GQ62" s="3" t="str">
        <v>Sesbania cinerascens</v>
      </c>
      <c r="GR62" s="3" t="str">
        <v>Sesbania goetzei</v>
      </c>
      <c r="GS62" s="3" t="str">
        <v>Sesbania macrantha</v>
      </c>
      <c r="GT62" s="3" t="str">
        <v>Sesbania rostrata</v>
      </c>
      <c r="GU62" s="3" t="str">
        <v>Sesbania sesban</v>
      </c>
      <c r="GV62" s="3" t="str">
        <v>Sesbania sp.</v>
      </c>
      <c r="GW62" s="3" t="str">
        <v>Simarouba glauca</v>
      </c>
      <c r="GX62" s="3" t="str">
        <v>Solanum sp.</v>
      </c>
      <c r="GY62" s="3" t="str">
        <v>Spathodea campanulata</v>
      </c>
      <c r="GZ62" s="3" t="str">
        <v>Syzygium guineense</v>
      </c>
      <c r="HA62" s="3" t="str">
        <v>Tabebuia rosea</v>
      </c>
      <c r="HB62" s="3" t="str">
        <v>Tectona grandis</v>
      </c>
      <c r="HC62" s="3" t="str">
        <v>Tephrosia candida</v>
      </c>
      <c r="HD62" s="3" t="str">
        <v>Tephrosia diversifolia</v>
      </c>
      <c r="HE62" s="3" t="str">
        <v>Tephrosia sp.</v>
      </c>
      <c r="HF62" s="3" t="str">
        <v>Tephrosia vogelii</v>
      </c>
      <c r="HG62" s="3" t="str">
        <v>Terminalia amazonia</v>
      </c>
      <c r="HH62" s="3" t="str">
        <v>Terminalia brownii</v>
      </c>
      <c r="HI62" s="3" t="str">
        <v>Terminalia ivorensis</v>
      </c>
      <c r="HJ62" s="3" t="str">
        <v>Terminalia ivoresensis</v>
      </c>
      <c r="HK62" s="3" t="str">
        <v>Terminalia sericea</v>
      </c>
      <c r="HL62" s="3" t="str">
        <v>Terminalia superba</v>
      </c>
      <c r="HM62" s="3" t="str">
        <v>Theobroma cacao</v>
      </c>
      <c r="HN62" s="3" t="str">
        <v>Tithonia diversifolia</v>
      </c>
      <c r="HO62" s="3" t="str">
        <v>Toona ciliata</v>
      </c>
      <c r="HP62" s="3" t="str">
        <v>Uapaca kirkiana</v>
      </c>
      <c r="HQ62" s="3" t="str">
        <v>Unspecified Tree</v>
      </c>
      <c r="HR62" s="3" t="str">
        <v>Unspecified Tree (N-fixing)</v>
      </c>
      <c r="HS62" s="3" t="str">
        <v>Unspecified Tree (Non N-fixing)</v>
      </c>
      <c r="HT62" s="3" t="str">
        <v>Vachellia seyal</v>
      </c>
      <c r="HU62" s="3" t="str">
        <v>Vachellia xanthophloea</v>
      </c>
      <c r="HV62" s="3" t="str">
        <v>Vepris dainellii</v>
      </c>
      <c r="HW62" s="3" t="str">
        <v>Vitellaria paradoxa</v>
      </c>
      <c r="HX62" s="3" t="str">
        <v>Ziziphus mauritiana</v>
      </c>
      <c r="HY62" s="3" t="str">
        <v>Ziziphus spina-christi</v>
      </c>
    </row>
    <row r="63" spans="1:233" ht="14.5" x14ac:dyDescent="0.35">
      <c r="A63" t="s">
        <v>15359</v>
      </c>
      <c r="B63" s="3" t="s">
        <v>1966</v>
      </c>
      <c r="C63" s="3" t="s">
        <v>1965</v>
      </c>
      <c r="D63" s="3" t="s">
        <v>1968</v>
      </c>
      <c r="F63" s="3" t="s">
        <v>637</v>
      </c>
      <c r="G63" s="3" t="s">
        <v>637</v>
      </c>
      <c r="H63" s="3" t="s">
        <v>689</v>
      </c>
      <c r="I63" t="s">
        <v>689</v>
      </c>
      <c r="J63" t="s">
        <v>3669</v>
      </c>
      <c r="K63" t="s">
        <v>3724</v>
      </c>
      <c r="L63" t="s">
        <v>3727</v>
      </c>
      <c r="M63" t="s">
        <v>3687</v>
      </c>
      <c r="O63" s="3" t="str">
        <v>Centrosema pubescens</v>
      </c>
      <c r="Q63" s="3" t="str" cm="1">
        <f t="array" ref="Q63:HY63">TRANSPOSE(_xlfn._xlws.SORT(_xlfn.UNIQUE(_xlfn._xlws.FILTER(trees[Tree.Latin.Name],ISNUMBER(SEARCH('Pasture-Trees'!C33,trees[Tree.Latin.Name])),"Not Found"))))</f>
        <v>Acacia albida</v>
      </c>
      <c r="R63" s="3" t="str">
        <v>Acacia albida Delile</v>
      </c>
      <c r="S63" s="3" t="str">
        <v>Acacia angustissima</v>
      </c>
      <c r="T63" s="3" t="str">
        <v>Acacia auriculiformis</v>
      </c>
      <c r="U63" s="3" t="str">
        <v>Acacia brevispica</v>
      </c>
      <c r="V63" s="3" t="str">
        <v>Acacia caerulescens</v>
      </c>
      <c r="W63" s="3" t="str">
        <v>Acacia crassicarpa</v>
      </c>
      <c r="X63" s="3" t="str">
        <v>Acacia cyanophylla</v>
      </c>
      <c r="Y63" s="3" t="str">
        <v>Acacia decurrens</v>
      </c>
      <c r="Z63" s="3" t="str">
        <v>Acacia ferruginea</v>
      </c>
      <c r="AA63" s="3" t="str">
        <v>Acacia holosericea</v>
      </c>
      <c r="AB63" s="3" t="str">
        <v>Acacia julifera</v>
      </c>
      <c r="AC63" s="3" t="str">
        <v>Acacia karroo</v>
      </c>
      <c r="AD63" s="3" t="str">
        <v>Acacia leptocarpa</v>
      </c>
      <c r="AE63" s="3" t="str">
        <v>Acacia mangium</v>
      </c>
      <c r="AF63" s="3" t="str">
        <v>Acacia mearnsii</v>
      </c>
      <c r="AG63" s="3" t="str">
        <v>Acacia nilotica</v>
      </c>
      <c r="AH63" s="3" t="str">
        <v>Acacia polyacantha</v>
      </c>
      <c r="AI63" s="3" t="str">
        <v>Acacia saligna</v>
      </c>
      <c r="AJ63" s="3" t="str">
        <v>Acacia senegal</v>
      </c>
      <c r="AK63" s="3" t="str">
        <v>Acacia sieberiana</v>
      </c>
      <c r="AL63" s="3" t="str">
        <v>Acacia tortilis</v>
      </c>
      <c r="AM63" s="3" t="str">
        <v>Acacia toxicaria</v>
      </c>
      <c r="AN63" s="3" t="str">
        <v>Acacia tumida</v>
      </c>
      <c r="AO63" s="3" t="str">
        <v>Acrocarpus fraxinifolius</v>
      </c>
      <c r="AP63" s="3" t="str">
        <v>Acrocomia aculeata</v>
      </c>
      <c r="AQ63" s="3" t="str">
        <v>Adansonia digitata</v>
      </c>
      <c r="AR63" s="3" t="str">
        <v>Aeschynomene histrix</v>
      </c>
      <c r="AS63" s="3" t="str">
        <v>Afzelia africana</v>
      </c>
      <c r="AT63" s="3" t="str">
        <v>Albizia chinensis</v>
      </c>
      <c r="AU63" s="3" t="str">
        <v>Albizia coriaria</v>
      </c>
      <c r="AV63" s="3" t="str">
        <v>Albizia falcataria</v>
      </c>
      <c r="AW63" s="3" t="str">
        <v>Albizia gummifera</v>
      </c>
      <c r="AX63" s="3" t="str">
        <v>Albizia harveyi</v>
      </c>
      <c r="AY63" s="3" t="str">
        <v>Albizia lebbeck</v>
      </c>
      <c r="AZ63" s="3" t="str">
        <v>Albizia versicolor</v>
      </c>
      <c r="BA63" s="3" t="str">
        <v>Albizia zygia</v>
      </c>
      <c r="BB63" s="3" t="str">
        <v>Alchornea cordifolia</v>
      </c>
      <c r="BC63" s="3" t="str">
        <v>Allanblackia floribunda</v>
      </c>
      <c r="BD63" s="3" t="str">
        <v>Alnus acuminata</v>
      </c>
      <c r="BE63" s="3" t="str">
        <v>Antiaris toxicaria</v>
      </c>
      <c r="BF63" s="3" t="str">
        <v>Argyrolobium uniflorum</v>
      </c>
      <c r="BG63" s="3" t="str">
        <v>Artocarpus altilis</v>
      </c>
      <c r="BH63" s="3" t="str">
        <v>Artocarpus heterophyllus</v>
      </c>
      <c r="BI63" s="3" t="str">
        <v>Atriplex nummularia</v>
      </c>
      <c r="BJ63" s="3" t="str">
        <v>Auxemma oncocalyx</v>
      </c>
      <c r="BK63" s="3" t="str">
        <v>Azadirachta indica</v>
      </c>
      <c r="BL63" s="3" t="str">
        <v>Balanites aegyptica</v>
      </c>
      <c r="BM63" s="3" t="str">
        <v>Bauhinia reticulata</v>
      </c>
      <c r="BN63" s="3" t="str">
        <v>Bauhinia rufescens</v>
      </c>
      <c r="BO63" s="3" t="str">
        <v>Berchemia discolor</v>
      </c>
      <c r="BP63" s="3" t="str">
        <v>Brachystegia spiciformis</v>
      </c>
      <c r="BQ63" s="3" t="str">
        <v>Caesalpinia bracteosa</v>
      </c>
      <c r="BR63" s="3" t="str">
        <v>Cajanus cajan</v>
      </c>
      <c r="BS63" s="3" t="str">
        <v>Calliandra calothyrsus</v>
      </c>
      <c r="BT63" s="3" t="str">
        <v>Calliandra houstoniana</v>
      </c>
      <c r="BU63" s="3" t="str">
        <v>Casuarina equisetifolia</v>
      </c>
      <c r="BV63" s="3" t="str">
        <v>Casuarina glauca</v>
      </c>
      <c r="BW63" s="3" t="str">
        <v>Catha edulis</v>
      </c>
      <c r="BX63" s="3" t="str">
        <v>Cedrela odorata</v>
      </c>
      <c r="BY63" s="3" t="str">
        <v>Cedrela serrata</v>
      </c>
      <c r="BZ63" s="3" t="str">
        <v>Centrosema pubescens</v>
      </c>
      <c r="CA63" s="3" t="str">
        <v>Chloroleucon eurycyclum</v>
      </c>
      <c r="CB63" s="3" t="str">
        <v>Chromolaena odorata</v>
      </c>
      <c r="CC63" s="3" t="str">
        <v>Cinnamomum cassia</v>
      </c>
      <c r="CD63" s="3" t="str">
        <v>Combretum apiculatum</v>
      </c>
      <c r="CE63" s="3" t="str">
        <v>Cordia africana</v>
      </c>
      <c r="CF63" s="3" t="str">
        <v>Cordia alliodora</v>
      </c>
      <c r="CG63" s="3" t="str">
        <v>Crotalaria agatiflora</v>
      </c>
      <c r="CH63" s="3" t="str">
        <v>Crotalaria grahamiana</v>
      </c>
      <c r="CI63" s="3" t="str">
        <v>Crotalaria juncea</v>
      </c>
      <c r="CJ63" s="3" t="str">
        <v>Crotalaria ochrolueca</v>
      </c>
      <c r="CK63" s="3" t="str">
        <v>Crotalaria sp.</v>
      </c>
      <c r="CL63" s="3" t="str">
        <v>Crotalaria trichotoma</v>
      </c>
      <c r="CM63" s="3" t="str">
        <v>Croton macrostachyus</v>
      </c>
      <c r="CN63" s="3" t="str">
        <v>Croton megalocarpus</v>
      </c>
      <c r="CO63" s="3" t="str">
        <v>Cupressus lusitanica</v>
      </c>
      <c r="CP63" s="3" t="str">
        <v>Cytisus proliferus</v>
      </c>
      <c r="CQ63" s="3" t="str">
        <v>Cytisus proliferus var. palmensis</v>
      </c>
      <c r="CR63" s="3" t="str">
        <v>Dactyladenia barteri</v>
      </c>
      <c r="CS63" s="3" t="str">
        <v>Dipteryx alata</v>
      </c>
      <c r="CT63" s="3" t="str">
        <v>Dodonaea Viscosa</v>
      </c>
      <c r="CU63" s="3" t="str">
        <v>Dombeya goetzenii</v>
      </c>
      <c r="CV63" s="3" t="str">
        <v>Dracaena steudneri</v>
      </c>
      <c r="CW63" s="3" t="str">
        <v>Ehretia abyssinica</v>
      </c>
      <c r="CX63" s="3" t="str">
        <v>Ehretia cymosa</v>
      </c>
      <c r="CY63" s="3" t="str">
        <v>Elaeis guineensis</v>
      </c>
      <c r="CZ63" s="3" t="str">
        <v>Entada abyssinica</v>
      </c>
      <c r="DA63" s="3" t="str">
        <v>Erythrina abyssinica</v>
      </c>
      <c r="DB63" s="3" t="str">
        <v>Erythrina poeppigiana</v>
      </c>
      <c r="DC63" s="3" t="str">
        <v>Eucalyptus alba</v>
      </c>
      <c r="DD63" s="3" t="str">
        <v>Eucalyptus camaldulensis</v>
      </c>
      <c r="DE63" s="3" t="str">
        <v>Eucalyptus deglupta</v>
      </c>
      <c r="DF63" s="3" t="str">
        <v>Eucalyptus globulus</v>
      </c>
      <c r="DG63" s="3" t="str">
        <v>Eucalyptus saligna</v>
      </c>
      <c r="DH63" s="3" t="str">
        <v>Eucalyptus urograndis</v>
      </c>
      <c r="DI63" s="3" t="str">
        <v>Euclea racemosa subsp. schimperi</v>
      </c>
      <c r="DJ63" s="3" t="str">
        <v>Ficus laurifolia</v>
      </c>
      <c r="DK63" s="3" t="str">
        <v>Ficus natalensis</v>
      </c>
      <c r="DL63" s="3" t="str">
        <v>Ficus polita</v>
      </c>
      <c r="DM63" s="3" t="str">
        <v>Ficus sur</v>
      </c>
      <c r="DN63" s="3" t="str">
        <v>Ficus thonningii</v>
      </c>
      <c r="DO63" s="3" t="str">
        <v>Ficus vallis-choudae</v>
      </c>
      <c r="DP63" s="3" t="str">
        <v>Ficus vasta</v>
      </c>
      <c r="DQ63" s="3" t="str">
        <v>Flemingia macrophylla</v>
      </c>
      <c r="DR63" s="3" t="str">
        <v>Flemingia sp.</v>
      </c>
      <c r="DS63" s="3" t="str">
        <v>Gliricidia maculata</v>
      </c>
      <c r="DT63" s="3" t="str">
        <v>Gliricidia sepium</v>
      </c>
      <c r="DU63" s="3" t="str">
        <v>Gliricidia sp.</v>
      </c>
      <c r="DV63" s="3" t="str">
        <v>Glycine wightii</v>
      </c>
      <c r="DW63" s="3" t="str">
        <v>Gmelina arborea</v>
      </c>
      <c r="DX63" s="3" t="str">
        <v>Grevillea robusta</v>
      </c>
      <c r="DY63" s="3" t="str">
        <v>Guiera senegalensis</v>
      </c>
      <c r="DZ63" s="3" t="str">
        <v>Harrisonia abyssinica</v>
      </c>
      <c r="EA63" s="3" t="str">
        <v>Hyptis suaveolens</v>
      </c>
      <c r="EB63" s="3" t="str">
        <v>Inga densiflora</v>
      </c>
      <c r="EC63" s="3" t="str">
        <v>Inga edulis</v>
      </c>
      <c r="ED63" s="3" t="str">
        <v>Inga laurina</v>
      </c>
      <c r="EE63" s="3" t="str">
        <v>Inga oerstediana</v>
      </c>
      <c r="EF63" s="3" t="str">
        <v>Inga sp.</v>
      </c>
      <c r="EG63" s="3" t="str">
        <v>Jatropha curcas</v>
      </c>
      <c r="EH63" s="3" t="str">
        <v>Juglans steyermarkii</v>
      </c>
      <c r="EI63" s="3" t="str">
        <v>Julbernardia globiflora</v>
      </c>
      <c r="EJ63" s="3" t="str">
        <v>Khaya senegalensis</v>
      </c>
      <c r="EK63" s="3" t="str">
        <v>Leucaena diversifolia</v>
      </c>
      <c r="EL63" s="3" t="str">
        <v>Leucaena leucocephala</v>
      </c>
      <c r="EM63" s="3" t="str">
        <v>Leucaena pallida</v>
      </c>
      <c r="EN63" s="3" t="str">
        <v>Leucaena trichandra</v>
      </c>
      <c r="EO63" s="3" t="str">
        <v>Lippia javanica</v>
      </c>
      <c r="EP63" s="3" t="str">
        <v>Maesopsis eminii</v>
      </c>
      <c r="EQ63" s="3" t="str">
        <v>Mangifera indica</v>
      </c>
      <c r="ER63" s="3" t="str">
        <v>Markhamia lutea</v>
      </c>
      <c r="ES63" s="3" t="str">
        <v>Melia azedarach</v>
      </c>
      <c r="ET63" s="3" t="str">
        <v>Melia volkensii</v>
      </c>
      <c r="EU63" s="3" t="str">
        <v>Milicia excelsa</v>
      </c>
      <c r="EV63" s="3" t="str">
        <v>Milletia ferruginea</v>
      </c>
      <c r="EW63" s="3" t="str">
        <v>Millettia ferruginea</v>
      </c>
      <c r="EX63" s="3" t="str">
        <v>Millettia thonningii</v>
      </c>
      <c r="EY63" s="3" t="str">
        <v>Mimosa caesalpiniifolia</v>
      </c>
      <c r="EZ63" s="3" t="str">
        <v>Mimosa tenuiflora</v>
      </c>
      <c r="FA63" s="3" t="str">
        <v>Moringa oleifera</v>
      </c>
      <c r="FB63" s="3" t="str">
        <v>Moringa stenopetala</v>
      </c>
      <c r="FC63" s="3" t="str">
        <v>Newbouldia laevis</v>
      </c>
      <c r="FD63" s="3" t="str">
        <v>Olea europaea</v>
      </c>
      <c r="FE63" s="3" t="str">
        <v>Olea welwitschii</v>
      </c>
      <c r="FF63" s="3" t="str">
        <v>Olea welwitshii</v>
      </c>
      <c r="FG63" s="3" t="str">
        <v>Opuntia ficus-indica</v>
      </c>
      <c r="FH63" s="3" t="str">
        <v>Palm</v>
      </c>
      <c r="FI63" s="3" t="str">
        <v>Parkia biglobosa</v>
      </c>
      <c r="FJ63" s="3" t="str">
        <v>Paulownia fortunei</v>
      </c>
      <c r="FK63" s="3" t="str">
        <v>Pavetta ternifolia</v>
      </c>
      <c r="FL63" s="3" t="str">
        <v>Peltophorum dubium</v>
      </c>
      <c r="FM63" s="3" t="str">
        <v>Persea americana</v>
      </c>
      <c r="FN63" s="3" t="str">
        <v>Phoenix reclinata</v>
      </c>
      <c r="FO63" s="3" t="str">
        <v>Pinus patula</v>
      </c>
      <c r="FP63" s="3" t="str">
        <v>Pithecellobium dulce</v>
      </c>
      <c r="FQ63" s="3" t="str">
        <v>Plukenetia conophora</v>
      </c>
      <c r="FR63" s="3" t="str">
        <v>Podocarpus falcatus</v>
      </c>
      <c r="FS63" s="3" t="str">
        <v>Polyscias fulva</v>
      </c>
      <c r="FT63" s="3" t="str">
        <v>Pouteria adolfi-friedericii</v>
      </c>
      <c r="FU63" s="3" t="str">
        <v>Prosopis africana</v>
      </c>
      <c r="FV63" s="3" t="str">
        <v>Prosopis juliflora</v>
      </c>
      <c r="FW63" s="3" t="str">
        <v>Prunus africana</v>
      </c>
      <c r="FX63" s="3" t="str">
        <v>Prunus persica</v>
      </c>
      <c r="FY63" s="3" t="str">
        <v>Pterocarpus erinaceus</v>
      </c>
      <c r="FZ63" s="3" t="str">
        <v>Pterocarpus lucens</v>
      </c>
      <c r="GA63" s="3" t="str">
        <v>Pterocarpus santalinoides</v>
      </c>
      <c r="GB63" s="3" t="str">
        <v>Pueraria phaseoloides</v>
      </c>
      <c r="GC63" s="3" t="str">
        <v>Quercus constaricensis</v>
      </c>
      <c r="GD63" s="3" t="str">
        <v>Quillaja saponaria</v>
      </c>
      <c r="GE63" s="3" t="str">
        <v>Ricinodendron heudelotii</v>
      </c>
      <c r="GF63" s="3" t="str">
        <v>Rosmarinus officinalis</v>
      </c>
      <c r="GG63" s="3" t="str">
        <v>Samanea saman</v>
      </c>
      <c r="GH63" s="3" t="str">
        <v>Schefflera abyssinica</v>
      </c>
      <c r="GI63" s="3" t="str">
        <v>Senna didymobotrya</v>
      </c>
      <c r="GJ63" s="3" t="str">
        <v>Senna occidentalis</v>
      </c>
      <c r="GK63" s="3" t="str">
        <v>Senna siamea</v>
      </c>
      <c r="GL63" s="3" t="str">
        <v>Senna sp.</v>
      </c>
      <c r="GM63" s="3" t="str">
        <v>Senna spectabilis</v>
      </c>
      <c r="GN63" s="3" t="str">
        <v>Sesbania aculeata</v>
      </c>
      <c r="GO63" s="3" t="str">
        <v>Sesbania bispinosa</v>
      </c>
      <c r="GP63" s="3" t="str">
        <v>Sesbania cannabina</v>
      </c>
      <c r="GQ63" s="3" t="str">
        <v>Sesbania cinerascens</v>
      </c>
      <c r="GR63" s="3" t="str">
        <v>Sesbania goetzei</v>
      </c>
      <c r="GS63" s="3" t="str">
        <v>Sesbania macrantha</v>
      </c>
      <c r="GT63" s="3" t="str">
        <v>Sesbania rostrata</v>
      </c>
      <c r="GU63" s="3" t="str">
        <v>Sesbania sesban</v>
      </c>
      <c r="GV63" s="3" t="str">
        <v>Sesbania sp.</v>
      </c>
      <c r="GW63" s="3" t="str">
        <v>Simarouba glauca</v>
      </c>
      <c r="GX63" s="3" t="str">
        <v>Solanum sp.</v>
      </c>
      <c r="GY63" s="3" t="str">
        <v>Spathodea campanulata</v>
      </c>
      <c r="GZ63" s="3" t="str">
        <v>Syzygium guineense</v>
      </c>
      <c r="HA63" s="3" t="str">
        <v>Tabebuia rosea</v>
      </c>
      <c r="HB63" s="3" t="str">
        <v>Tectona grandis</v>
      </c>
      <c r="HC63" s="3" t="str">
        <v>Tephrosia candida</v>
      </c>
      <c r="HD63" s="3" t="str">
        <v>Tephrosia diversifolia</v>
      </c>
      <c r="HE63" s="3" t="str">
        <v>Tephrosia sp.</v>
      </c>
      <c r="HF63" s="3" t="str">
        <v>Tephrosia vogelii</v>
      </c>
      <c r="HG63" s="3" t="str">
        <v>Terminalia amazonia</v>
      </c>
      <c r="HH63" s="3" t="str">
        <v>Terminalia brownii</v>
      </c>
      <c r="HI63" s="3" t="str">
        <v>Terminalia ivorensis</v>
      </c>
      <c r="HJ63" s="3" t="str">
        <v>Terminalia ivoresensis</v>
      </c>
      <c r="HK63" s="3" t="str">
        <v>Terminalia sericea</v>
      </c>
      <c r="HL63" s="3" t="str">
        <v>Terminalia superba</v>
      </c>
      <c r="HM63" s="3" t="str">
        <v>Theobroma cacao</v>
      </c>
      <c r="HN63" s="3" t="str">
        <v>Tithonia diversifolia</v>
      </c>
      <c r="HO63" s="3" t="str">
        <v>Toona ciliata</v>
      </c>
      <c r="HP63" s="3" t="str">
        <v>Uapaca kirkiana</v>
      </c>
      <c r="HQ63" s="3" t="str">
        <v>Unspecified Tree</v>
      </c>
      <c r="HR63" s="3" t="str">
        <v>Unspecified Tree (N-fixing)</v>
      </c>
      <c r="HS63" s="3" t="str">
        <v>Unspecified Tree (Non N-fixing)</v>
      </c>
      <c r="HT63" s="3" t="str">
        <v>Vachellia seyal</v>
      </c>
      <c r="HU63" s="3" t="str">
        <v>Vachellia xanthophloea</v>
      </c>
      <c r="HV63" s="3" t="str">
        <v>Vepris dainellii</v>
      </c>
      <c r="HW63" s="3" t="str">
        <v>Vitellaria paradoxa</v>
      </c>
      <c r="HX63" s="3" t="str">
        <v>Ziziphus mauritiana</v>
      </c>
      <c r="HY63" s="3" t="str">
        <v>Ziziphus spina-christi</v>
      </c>
    </row>
    <row r="64" spans="1:233" ht="14.5" x14ac:dyDescent="0.35">
      <c r="A64" t="s">
        <v>15360</v>
      </c>
      <c r="B64" s="3" t="s">
        <v>1970</v>
      </c>
      <c r="C64" s="3" t="s">
        <v>637</v>
      </c>
      <c r="D64" s="3" t="s">
        <v>1973</v>
      </c>
      <c r="F64" s="3" t="s">
        <v>637</v>
      </c>
      <c r="G64" s="3" t="s">
        <v>637</v>
      </c>
      <c r="H64" s="3" t="s">
        <v>689</v>
      </c>
      <c r="I64" t="s">
        <v>689</v>
      </c>
      <c r="J64" t="s">
        <v>3669</v>
      </c>
      <c r="K64" t="s">
        <v>3724</v>
      </c>
      <c r="L64" t="s">
        <v>3727</v>
      </c>
      <c r="M64" t="s">
        <v>3687</v>
      </c>
      <c r="O64" s="3" t="str">
        <v>Chloroleucon eurycyclum</v>
      </c>
      <c r="Q64" s="3" t="str" cm="1">
        <f t="array" ref="Q64:HY64">TRANSPOSE(_xlfn._xlws.SORT(_xlfn.UNIQUE(_xlfn._xlws.FILTER(trees[Tree.Latin.Name],ISNUMBER(SEARCH('Pasture-Trees'!C34,trees[Tree.Latin.Name])),"Not Found"))))</f>
        <v>Acacia albida</v>
      </c>
      <c r="R64" s="3" t="str">
        <v>Acacia albida Delile</v>
      </c>
      <c r="S64" s="3" t="str">
        <v>Acacia angustissima</v>
      </c>
      <c r="T64" s="3" t="str">
        <v>Acacia auriculiformis</v>
      </c>
      <c r="U64" s="3" t="str">
        <v>Acacia brevispica</v>
      </c>
      <c r="V64" s="3" t="str">
        <v>Acacia caerulescens</v>
      </c>
      <c r="W64" s="3" t="str">
        <v>Acacia crassicarpa</v>
      </c>
      <c r="X64" s="3" t="str">
        <v>Acacia cyanophylla</v>
      </c>
      <c r="Y64" s="3" t="str">
        <v>Acacia decurrens</v>
      </c>
      <c r="Z64" s="3" t="str">
        <v>Acacia ferruginea</v>
      </c>
      <c r="AA64" s="3" t="str">
        <v>Acacia holosericea</v>
      </c>
      <c r="AB64" s="3" t="str">
        <v>Acacia julifera</v>
      </c>
      <c r="AC64" s="3" t="str">
        <v>Acacia karroo</v>
      </c>
      <c r="AD64" s="3" t="str">
        <v>Acacia leptocarpa</v>
      </c>
      <c r="AE64" s="3" t="str">
        <v>Acacia mangium</v>
      </c>
      <c r="AF64" s="3" t="str">
        <v>Acacia mearnsii</v>
      </c>
      <c r="AG64" s="3" t="str">
        <v>Acacia nilotica</v>
      </c>
      <c r="AH64" s="3" t="str">
        <v>Acacia polyacantha</v>
      </c>
      <c r="AI64" s="3" t="str">
        <v>Acacia saligna</v>
      </c>
      <c r="AJ64" s="3" t="str">
        <v>Acacia senegal</v>
      </c>
      <c r="AK64" s="3" t="str">
        <v>Acacia sieberiana</v>
      </c>
      <c r="AL64" s="3" t="str">
        <v>Acacia tortilis</v>
      </c>
      <c r="AM64" s="3" t="str">
        <v>Acacia toxicaria</v>
      </c>
      <c r="AN64" s="3" t="str">
        <v>Acacia tumida</v>
      </c>
      <c r="AO64" s="3" t="str">
        <v>Acrocarpus fraxinifolius</v>
      </c>
      <c r="AP64" s="3" t="str">
        <v>Acrocomia aculeata</v>
      </c>
      <c r="AQ64" s="3" t="str">
        <v>Adansonia digitata</v>
      </c>
      <c r="AR64" s="3" t="str">
        <v>Aeschynomene histrix</v>
      </c>
      <c r="AS64" s="3" t="str">
        <v>Afzelia africana</v>
      </c>
      <c r="AT64" s="3" t="str">
        <v>Albizia chinensis</v>
      </c>
      <c r="AU64" s="3" t="str">
        <v>Albizia coriaria</v>
      </c>
      <c r="AV64" s="3" t="str">
        <v>Albizia falcataria</v>
      </c>
      <c r="AW64" s="3" t="str">
        <v>Albizia gummifera</v>
      </c>
      <c r="AX64" s="3" t="str">
        <v>Albizia harveyi</v>
      </c>
      <c r="AY64" s="3" t="str">
        <v>Albizia lebbeck</v>
      </c>
      <c r="AZ64" s="3" t="str">
        <v>Albizia versicolor</v>
      </c>
      <c r="BA64" s="3" t="str">
        <v>Albizia zygia</v>
      </c>
      <c r="BB64" s="3" t="str">
        <v>Alchornea cordifolia</v>
      </c>
      <c r="BC64" s="3" t="str">
        <v>Allanblackia floribunda</v>
      </c>
      <c r="BD64" s="3" t="str">
        <v>Alnus acuminata</v>
      </c>
      <c r="BE64" s="3" t="str">
        <v>Antiaris toxicaria</v>
      </c>
      <c r="BF64" s="3" t="str">
        <v>Argyrolobium uniflorum</v>
      </c>
      <c r="BG64" s="3" t="str">
        <v>Artocarpus altilis</v>
      </c>
      <c r="BH64" s="3" t="str">
        <v>Artocarpus heterophyllus</v>
      </c>
      <c r="BI64" s="3" t="str">
        <v>Atriplex nummularia</v>
      </c>
      <c r="BJ64" s="3" t="str">
        <v>Auxemma oncocalyx</v>
      </c>
      <c r="BK64" s="3" t="str">
        <v>Azadirachta indica</v>
      </c>
      <c r="BL64" s="3" t="str">
        <v>Balanites aegyptica</v>
      </c>
      <c r="BM64" s="3" t="str">
        <v>Bauhinia reticulata</v>
      </c>
      <c r="BN64" s="3" t="str">
        <v>Bauhinia rufescens</v>
      </c>
      <c r="BO64" s="3" t="str">
        <v>Berchemia discolor</v>
      </c>
      <c r="BP64" s="3" t="str">
        <v>Brachystegia spiciformis</v>
      </c>
      <c r="BQ64" s="3" t="str">
        <v>Caesalpinia bracteosa</v>
      </c>
      <c r="BR64" s="3" t="str">
        <v>Cajanus cajan</v>
      </c>
      <c r="BS64" s="3" t="str">
        <v>Calliandra calothyrsus</v>
      </c>
      <c r="BT64" s="3" t="str">
        <v>Calliandra houstoniana</v>
      </c>
      <c r="BU64" s="3" t="str">
        <v>Casuarina equisetifolia</v>
      </c>
      <c r="BV64" s="3" t="str">
        <v>Casuarina glauca</v>
      </c>
      <c r="BW64" s="3" t="str">
        <v>Catha edulis</v>
      </c>
      <c r="BX64" s="3" t="str">
        <v>Cedrela odorata</v>
      </c>
      <c r="BY64" s="3" t="str">
        <v>Cedrela serrata</v>
      </c>
      <c r="BZ64" s="3" t="str">
        <v>Centrosema pubescens</v>
      </c>
      <c r="CA64" s="3" t="str">
        <v>Chloroleucon eurycyclum</v>
      </c>
      <c r="CB64" s="3" t="str">
        <v>Chromolaena odorata</v>
      </c>
      <c r="CC64" s="3" t="str">
        <v>Cinnamomum cassia</v>
      </c>
      <c r="CD64" s="3" t="str">
        <v>Combretum apiculatum</v>
      </c>
      <c r="CE64" s="3" t="str">
        <v>Cordia africana</v>
      </c>
      <c r="CF64" s="3" t="str">
        <v>Cordia alliodora</v>
      </c>
      <c r="CG64" s="3" t="str">
        <v>Crotalaria agatiflora</v>
      </c>
      <c r="CH64" s="3" t="str">
        <v>Crotalaria grahamiana</v>
      </c>
      <c r="CI64" s="3" t="str">
        <v>Crotalaria juncea</v>
      </c>
      <c r="CJ64" s="3" t="str">
        <v>Crotalaria ochrolueca</v>
      </c>
      <c r="CK64" s="3" t="str">
        <v>Crotalaria sp.</v>
      </c>
      <c r="CL64" s="3" t="str">
        <v>Crotalaria trichotoma</v>
      </c>
      <c r="CM64" s="3" t="str">
        <v>Croton macrostachyus</v>
      </c>
      <c r="CN64" s="3" t="str">
        <v>Croton megalocarpus</v>
      </c>
      <c r="CO64" s="3" t="str">
        <v>Cupressus lusitanica</v>
      </c>
      <c r="CP64" s="3" t="str">
        <v>Cytisus proliferus</v>
      </c>
      <c r="CQ64" s="3" t="str">
        <v>Cytisus proliferus var. palmensis</v>
      </c>
      <c r="CR64" s="3" t="str">
        <v>Dactyladenia barteri</v>
      </c>
      <c r="CS64" s="3" t="str">
        <v>Dipteryx alata</v>
      </c>
      <c r="CT64" s="3" t="str">
        <v>Dodonaea Viscosa</v>
      </c>
      <c r="CU64" s="3" t="str">
        <v>Dombeya goetzenii</v>
      </c>
      <c r="CV64" s="3" t="str">
        <v>Dracaena steudneri</v>
      </c>
      <c r="CW64" s="3" t="str">
        <v>Ehretia abyssinica</v>
      </c>
      <c r="CX64" s="3" t="str">
        <v>Ehretia cymosa</v>
      </c>
      <c r="CY64" s="3" t="str">
        <v>Elaeis guineensis</v>
      </c>
      <c r="CZ64" s="3" t="str">
        <v>Entada abyssinica</v>
      </c>
      <c r="DA64" s="3" t="str">
        <v>Erythrina abyssinica</v>
      </c>
      <c r="DB64" s="3" t="str">
        <v>Erythrina poeppigiana</v>
      </c>
      <c r="DC64" s="3" t="str">
        <v>Eucalyptus alba</v>
      </c>
      <c r="DD64" s="3" t="str">
        <v>Eucalyptus camaldulensis</v>
      </c>
      <c r="DE64" s="3" t="str">
        <v>Eucalyptus deglupta</v>
      </c>
      <c r="DF64" s="3" t="str">
        <v>Eucalyptus globulus</v>
      </c>
      <c r="DG64" s="3" t="str">
        <v>Eucalyptus saligna</v>
      </c>
      <c r="DH64" s="3" t="str">
        <v>Eucalyptus urograndis</v>
      </c>
      <c r="DI64" s="3" t="str">
        <v>Euclea racemosa subsp. schimperi</v>
      </c>
      <c r="DJ64" s="3" t="str">
        <v>Ficus laurifolia</v>
      </c>
      <c r="DK64" s="3" t="str">
        <v>Ficus natalensis</v>
      </c>
      <c r="DL64" s="3" t="str">
        <v>Ficus polita</v>
      </c>
      <c r="DM64" s="3" t="str">
        <v>Ficus sur</v>
      </c>
      <c r="DN64" s="3" t="str">
        <v>Ficus thonningii</v>
      </c>
      <c r="DO64" s="3" t="str">
        <v>Ficus vallis-choudae</v>
      </c>
      <c r="DP64" s="3" t="str">
        <v>Ficus vasta</v>
      </c>
      <c r="DQ64" s="3" t="str">
        <v>Flemingia macrophylla</v>
      </c>
      <c r="DR64" s="3" t="str">
        <v>Flemingia sp.</v>
      </c>
      <c r="DS64" s="3" t="str">
        <v>Gliricidia maculata</v>
      </c>
      <c r="DT64" s="3" t="str">
        <v>Gliricidia sepium</v>
      </c>
      <c r="DU64" s="3" t="str">
        <v>Gliricidia sp.</v>
      </c>
      <c r="DV64" s="3" t="str">
        <v>Glycine wightii</v>
      </c>
      <c r="DW64" s="3" t="str">
        <v>Gmelina arborea</v>
      </c>
      <c r="DX64" s="3" t="str">
        <v>Grevillea robusta</v>
      </c>
      <c r="DY64" s="3" t="str">
        <v>Guiera senegalensis</v>
      </c>
      <c r="DZ64" s="3" t="str">
        <v>Harrisonia abyssinica</v>
      </c>
      <c r="EA64" s="3" t="str">
        <v>Hyptis suaveolens</v>
      </c>
      <c r="EB64" s="3" t="str">
        <v>Inga densiflora</v>
      </c>
      <c r="EC64" s="3" t="str">
        <v>Inga edulis</v>
      </c>
      <c r="ED64" s="3" t="str">
        <v>Inga laurina</v>
      </c>
      <c r="EE64" s="3" t="str">
        <v>Inga oerstediana</v>
      </c>
      <c r="EF64" s="3" t="str">
        <v>Inga sp.</v>
      </c>
      <c r="EG64" s="3" t="str">
        <v>Jatropha curcas</v>
      </c>
      <c r="EH64" s="3" t="str">
        <v>Juglans steyermarkii</v>
      </c>
      <c r="EI64" s="3" t="str">
        <v>Julbernardia globiflora</v>
      </c>
      <c r="EJ64" s="3" t="str">
        <v>Khaya senegalensis</v>
      </c>
      <c r="EK64" s="3" t="str">
        <v>Leucaena diversifolia</v>
      </c>
      <c r="EL64" s="3" t="str">
        <v>Leucaena leucocephala</v>
      </c>
      <c r="EM64" s="3" t="str">
        <v>Leucaena pallida</v>
      </c>
      <c r="EN64" s="3" t="str">
        <v>Leucaena trichandra</v>
      </c>
      <c r="EO64" s="3" t="str">
        <v>Lippia javanica</v>
      </c>
      <c r="EP64" s="3" t="str">
        <v>Maesopsis eminii</v>
      </c>
      <c r="EQ64" s="3" t="str">
        <v>Mangifera indica</v>
      </c>
      <c r="ER64" s="3" t="str">
        <v>Markhamia lutea</v>
      </c>
      <c r="ES64" s="3" t="str">
        <v>Melia azedarach</v>
      </c>
      <c r="ET64" s="3" t="str">
        <v>Melia volkensii</v>
      </c>
      <c r="EU64" s="3" t="str">
        <v>Milicia excelsa</v>
      </c>
      <c r="EV64" s="3" t="str">
        <v>Milletia ferruginea</v>
      </c>
      <c r="EW64" s="3" t="str">
        <v>Millettia ferruginea</v>
      </c>
      <c r="EX64" s="3" t="str">
        <v>Millettia thonningii</v>
      </c>
      <c r="EY64" s="3" t="str">
        <v>Mimosa caesalpiniifolia</v>
      </c>
      <c r="EZ64" s="3" t="str">
        <v>Mimosa tenuiflora</v>
      </c>
      <c r="FA64" s="3" t="str">
        <v>Moringa oleifera</v>
      </c>
      <c r="FB64" s="3" t="str">
        <v>Moringa stenopetala</v>
      </c>
      <c r="FC64" s="3" t="str">
        <v>Newbouldia laevis</v>
      </c>
      <c r="FD64" s="3" t="str">
        <v>Olea europaea</v>
      </c>
      <c r="FE64" s="3" t="str">
        <v>Olea welwitschii</v>
      </c>
      <c r="FF64" s="3" t="str">
        <v>Olea welwitshii</v>
      </c>
      <c r="FG64" s="3" t="str">
        <v>Opuntia ficus-indica</v>
      </c>
      <c r="FH64" s="3" t="str">
        <v>Palm</v>
      </c>
      <c r="FI64" s="3" t="str">
        <v>Parkia biglobosa</v>
      </c>
      <c r="FJ64" s="3" t="str">
        <v>Paulownia fortunei</v>
      </c>
      <c r="FK64" s="3" t="str">
        <v>Pavetta ternifolia</v>
      </c>
      <c r="FL64" s="3" t="str">
        <v>Peltophorum dubium</v>
      </c>
      <c r="FM64" s="3" t="str">
        <v>Persea americana</v>
      </c>
      <c r="FN64" s="3" t="str">
        <v>Phoenix reclinata</v>
      </c>
      <c r="FO64" s="3" t="str">
        <v>Pinus patula</v>
      </c>
      <c r="FP64" s="3" t="str">
        <v>Pithecellobium dulce</v>
      </c>
      <c r="FQ64" s="3" t="str">
        <v>Plukenetia conophora</v>
      </c>
      <c r="FR64" s="3" t="str">
        <v>Podocarpus falcatus</v>
      </c>
      <c r="FS64" s="3" t="str">
        <v>Polyscias fulva</v>
      </c>
      <c r="FT64" s="3" t="str">
        <v>Pouteria adolfi-friedericii</v>
      </c>
      <c r="FU64" s="3" t="str">
        <v>Prosopis africana</v>
      </c>
      <c r="FV64" s="3" t="str">
        <v>Prosopis juliflora</v>
      </c>
      <c r="FW64" s="3" t="str">
        <v>Prunus africana</v>
      </c>
      <c r="FX64" s="3" t="str">
        <v>Prunus persica</v>
      </c>
      <c r="FY64" s="3" t="str">
        <v>Pterocarpus erinaceus</v>
      </c>
      <c r="FZ64" s="3" t="str">
        <v>Pterocarpus lucens</v>
      </c>
      <c r="GA64" s="3" t="str">
        <v>Pterocarpus santalinoides</v>
      </c>
      <c r="GB64" s="3" t="str">
        <v>Pueraria phaseoloides</v>
      </c>
      <c r="GC64" s="3" t="str">
        <v>Quercus constaricensis</v>
      </c>
      <c r="GD64" s="3" t="str">
        <v>Quillaja saponaria</v>
      </c>
      <c r="GE64" s="3" t="str">
        <v>Ricinodendron heudelotii</v>
      </c>
      <c r="GF64" s="3" t="str">
        <v>Rosmarinus officinalis</v>
      </c>
      <c r="GG64" s="3" t="str">
        <v>Samanea saman</v>
      </c>
      <c r="GH64" s="3" t="str">
        <v>Schefflera abyssinica</v>
      </c>
      <c r="GI64" s="3" t="str">
        <v>Senna didymobotrya</v>
      </c>
      <c r="GJ64" s="3" t="str">
        <v>Senna occidentalis</v>
      </c>
      <c r="GK64" s="3" t="str">
        <v>Senna siamea</v>
      </c>
      <c r="GL64" s="3" t="str">
        <v>Senna sp.</v>
      </c>
      <c r="GM64" s="3" t="str">
        <v>Senna spectabilis</v>
      </c>
      <c r="GN64" s="3" t="str">
        <v>Sesbania aculeata</v>
      </c>
      <c r="GO64" s="3" t="str">
        <v>Sesbania bispinosa</v>
      </c>
      <c r="GP64" s="3" t="str">
        <v>Sesbania cannabina</v>
      </c>
      <c r="GQ64" s="3" t="str">
        <v>Sesbania cinerascens</v>
      </c>
      <c r="GR64" s="3" t="str">
        <v>Sesbania goetzei</v>
      </c>
      <c r="GS64" s="3" t="str">
        <v>Sesbania macrantha</v>
      </c>
      <c r="GT64" s="3" t="str">
        <v>Sesbania rostrata</v>
      </c>
      <c r="GU64" s="3" t="str">
        <v>Sesbania sesban</v>
      </c>
      <c r="GV64" s="3" t="str">
        <v>Sesbania sp.</v>
      </c>
      <c r="GW64" s="3" t="str">
        <v>Simarouba glauca</v>
      </c>
      <c r="GX64" s="3" t="str">
        <v>Solanum sp.</v>
      </c>
      <c r="GY64" s="3" t="str">
        <v>Spathodea campanulata</v>
      </c>
      <c r="GZ64" s="3" t="str">
        <v>Syzygium guineense</v>
      </c>
      <c r="HA64" s="3" t="str">
        <v>Tabebuia rosea</v>
      </c>
      <c r="HB64" s="3" t="str">
        <v>Tectona grandis</v>
      </c>
      <c r="HC64" s="3" t="str">
        <v>Tephrosia candida</v>
      </c>
      <c r="HD64" s="3" t="str">
        <v>Tephrosia diversifolia</v>
      </c>
      <c r="HE64" s="3" t="str">
        <v>Tephrosia sp.</v>
      </c>
      <c r="HF64" s="3" t="str">
        <v>Tephrosia vogelii</v>
      </c>
      <c r="HG64" s="3" t="str">
        <v>Terminalia amazonia</v>
      </c>
      <c r="HH64" s="3" t="str">
        <v>Terminalia brownii</v>
      </c>
      <c r="HI64" s="3" t="str">
        <v>Terminalia ivorensis</v>
      </c>
      <c r="HJ64" s="3" t="str">
        <v>Terminalia ivoresensis</v>
      </c>
      <c r="HK64" s="3" t="str">
        <v>Terminalia sericea</v>
      </c>
      <c r="HL64" s="3" t="str">
        <v>Terminalia superba</v>
      </c>
      <c r="HM64" s="3" t="str">
        <v>Theobroma cacao</v>
      </c>
      <c r="HN64" s="3" t="str">
        <v>Tithonia diversifolia</v>
      </c>
      <c r="HO64" s="3" t="str">
        <v>Toona ciliata</v>
      </c>
      <c r="HP64" s="3" t="str">
        <v>Uapaca kirkiana</v>
      </c>
      <c r="HQ64" s="3" t="str">
        <v>Unspecified Tree</v>
      </c>
      <c r="HR64" s="3" t="str">
        <v>Unspecified Tree (N-fixing)</v>
      </c>
      <c r="HS64" s="3" t="str">
        <v>Unspecified Tree (Non N-fixing)</v>
      </c>
      <c r="HT64" s="3" t="str">
        <v>Vachellia seyal</v>
      </c>
      <c r="HU64" s="3" t="str">
        <v>Vachellia xanthophloea</v>
      </c>
      <c r="HV64" s="3" t="str">
        <v>Vepris dainellii</v>
      </c>
      <c r="HW64" s="3" t="str">
        <v>Vitellaria paradoxa</v>
      </c>
      <c r="HX64" s="3" t="str">
        <v>Ziziphus mauritiana</v>
      </c>
      <c r="HY64" s="3" t="str">
        <v>Ziziphus spina-christi</v>
      </c>
    </row>
    <row r="65" spans="1:233" ht="14.5" x14ac:dyDescent="0.35">
      <c r="A65" t="s">
        <v>15361</v>
      </c>
      <c r="B65" s="3" t="s">
        <v>1676</v>
      </c>
      <c r="C65" s="3" t="s">
        <v>637</v>
      </c>
      <c r="D65" s="3" t="s">
        <v>1677</v>
      </c>
      <c r="F65" s="3" t="s">
        <v>637</v>
      </c>
      <c r="G65" s="3" t="s">
        <v>637</v>
      </c>
      <c r="H65" s="3" t="s">
        <v>699</v>
      </c>
      <c r="I65" t="s">
        <v>699</v>
      </c>
      <c r="J65" t="s">
        <v>3655</v>
      </c>
      <c r="K65" t="s">
        <v>3723</v>
      </c>
      <c r="L65" t="s">
        <v>1081</v>
      </c>
      <c r="M65" t="s">
        <v>3677</v>
      </c>
      <c r="O65" s="3" t="str">
        <v>Chromolaena odorata</v>
      </c>
      <c r="Q65" s="3" t="str" cm="1">
        <f t="array" ref="Q65:HY65">TRANSPOSE(_xlfn._xlws.SORT(_xlfn.UNIQUE(_xlfn._xlws.FILTER(trees[Tree.Latin.Name],ISNUMBER(SEARCH('Pasture-Trees'!C35,trees[Tree.Latin.Name])),"Not Found"))))</f>
        <v>Acacia albida</v>
      </c>
      <c r="R65" s="3" t="str">
        <v>Acacia albida Delile</v>
      </c>
      <c r="S65" s="3" t="str">
        <v>Acacia angustissima</v>
      </c>
      <c r="T65" s="3" t="str">
        <v>Acacia auriculiformis</v>
      </c>
      <c r="U65" s="3" t="str">
        <v>Acacia brevispica</v>
      </c>
      <c r="V65" s="3" t="str">
        <v>Acacia caerulescens</v>
      </c>
      <c r="W65" s="3" t="str">
        <v>Acacia crassicarpa</v>
      </c>
      <c r="X65" s="3" t="str">
        <v>Acacia cyanophylla</v>
      </c>
      <c r="Y65" s="3" t="str">
        <v>Acacia decurrens</v>
      </c>
      <c r="Z65" s="3" t="str">
        <v>Acacia ferruginea</v>
      </c>
      <c r="AA65" s="3" t="str">
        <v>Acacia holosericea</v>
      </c>
      <c r="AB65" s="3" t="str">
        <v>Acacia julifera</v>
      </c>
      <c r="AC65" s="3" t="str">
        <v>Acacia karroo</v>
      </c>
      <c r="AD65" s="3" t="str">
        <v>Acacia leptocarpa</v>
      </c>
      <c r="AE65" s="3" t="str">
        <v>Acacia mangium</v>
      </c>
      <c r="AF65" s="3" t="str">
        <v>Acacia mearnsii</v>
      </c>
      <c r="AG65" s="3" t="str">
        <v>Acacia nilotica</v>
      </c>
      <c r="AH65" s="3" t="str">
        <v>Acacia polyacantha</v>
      </c>
      <c r="AI65" s="3" t="str">
        <v>Acacia saligna</v>
      </c>
      <c r="AJ65" s="3" t="str">
        <v>Acacia senegal</v>
      </c>
      <c r="AK65" s="3" t="str">
        <v>Acacia sieberiana</v>
      </c>
      <c r="AL65" s="3" t="str">
        <v>Acacia tortilis</v>
      </c>
      <c r="AM65" s="3" t="str">
        <v>Acacia toxicaria</v>
      </c>
      <c r="AN65" s="3" t="str">
        <v>Acacia tumida</v>
      </c>
      <c r="AO65" s="3" t="str">
        <v>Acrocarpus fraxinifolius</v>
      </c>
      <c r="AP65" s="3" t="str">
        <v>Acrocomia aculeata</v>
      </c>
      <c r="AQ65" s="3" t="str">
        <v>Adansonia digitata</v>
      </c>
      <c r="AR65" s="3" t="str">
        <v>Aeschynomene histrix</v>
      </c>
      <c r="AS65" s="3" t="str">
        <v>Afzelia africana</v>
      </c>
      <c r="AT65" s="3" t="str">
        <v>Albizia chinensis</v>
      </c>
      <c r="AU65" s="3" t="str">
        <v>Albizia coriaria</v>
      </c>
      <c r="AV65" s="3" t="str">
        <v>Albizia falcataria</v>
      </c>
      <c r="AW65" s="3" t="str">
        <v>Albizia gummifera</v>
      </c>
      <c r="AX65" s="3" t="str">
        <v>Albizia harveyi</v>
      </c>
      <c r="AY65" s="3" t="str">
        <v>Albizia lebbeck</v>
      </c>
      <c r="AZ65" s="3" t="str">
        <v>Albizia versicolor</v>
      </c>
      <c r="BA65" s="3" t="str">
        <v>Albizia zygia</v>
      </c>
      <c r="BB65" s="3" t="str">
        <v>Alchornea cordifolia</v>
      </c>
      <c r="BC65" s="3" t="str">
        <v>Allanblackia floribunda</v>
      </c>
      <c r="BD65" s="3" t="str">
        <v>Alnus acuminata</v>
      </c>
      <c r="BE65" s="3" t="str">
        <v>Antiaris toxicaria</v>
      </c>
      <c r="BF65" s="3" t="str">
        <v>Argyrolobium uniflorum</v>
      </c>
      <c r="BG65" s="3" t="str">
        <v>Artocarpus altilis</v>
      </c>
      <c r="BH65" s="3" t="str">
        <v>Artocarpus heterophyllus</v>
      </c>
      <c r="BI65" s="3" t="str">
        <v>Atriplex nummularia</v>
      </c>
      <c r="BJ65" s="3" t="str">
        <v>Auxemma oncocalyx</v>
      </c>
      <c r="BK65" s="3" t="str">
        <v>Azadirachta indica</v>
      </c>
      <c r="BL65" s="3" t="str">
        <v>Balanites aegyptica</v>
      </c>
      <c r="BM65" s="3" t="str">
        <v>Bauhinia reticulata</v>
      </c>
      <c r="BN65" s="3" t="str">
        <v>Bauhinia rufescens</v>
      </c>
      <c r="BO65" s="3" t="str">
        <v>Berchemia discolor</v>
      </c>
      <c r="BP65" s="3" t="str">
        <v>Brachystegia spiciformis</v>
      </c>
      <c r="BQ65" s="3" t="str">
        <v>Caesalpinia bracteosa</v>
      </c>
      <c r="BR65" s="3" t="str">
        <v>Cajanus cajan</v>
      </c>
      <c r="BS65" s="3" t="str">
        <v>Calliandra calothyrsus</v>
      </c>
      <c r="BT65" s="3" t="str">
        <v>Calliandra houstoniana</v>
      </c>
      <c r="BU65" s="3" t="str">
        <v>Casuarina equisetifolia</v>
      </c>
      <c r="BV65" s="3" t="str">
        <v>Casuarina glauca</v>
      </c>
      <c r="BW65" s="3" t="str">
        <v>Catha edulis</v>
      </c>
      <c r="BX65" s="3" t="str">
        <v>Cedrela odorata</v>
      </c>
      <c r="BY65" s="3" t="str">
        <v>Cedrela serrata</v>
      </c>
      <c r="BZ65" s="3" t="str">
        <v>Centrosema pubescens</v>
      </c>
      <c r="CA65" s="3" t="str">
        <v>Chloroleucon eurycyclum</v>
      </c>
      <c r="CB65" s="3" t="str">
        <v>Chromolaena odorata</v>
      </c>
      <c r="CC65" s="3" t="str">
        <v>Cinnamomum cassia</v>
      </c>
      <c r="CD65" s="3" t="str">
        <v>Combretum apiculatum</v>
      </c>
      <c r="CE65" s="3" t="str">
        <v>Cordia africana</v>
      </c>
      <c r="CF65" s="3" t="str">
        <v>Cordia alliodora</v>
      </c>
      <c r="CG65" s="3" t="str">
        <v>Crotalaria agatiflora</v>
      </c>
      <c r="CH65" s="3" t="str">
        <v>Crotalaria grahamiana</v>
      </c>
      <c r="CI65" s="3" t="str">
        <v>Crotalaria juncea</v>
      </c>
      <c r="CJ65" s="3" t="str">
        <v>Crotalaria ochrolueca</v>
      </c>
      <c r="CK65" s="3" t="str">
        <v>Crotalaria sp.</v>
      </c>
      <c r="CL65" s="3" t="str">
        <v>Crotalaria trichotoma</v>
      </c>
      <c r="CM65" s="3" t="str">
        <v>Croton macrostachyus</v>
      </c>
      <c r="CN65" s="3" t="str">
        <v>Croton megalocarpus</v>
      </c>
      <c r="CO65" s="3" t="str">
        <v>Cupressus lusitanica</v>
      </c>
      <c r="CP65" s="3" t="str">
        <v>Cytisus proliferus</v>
      </c>
      <c r="CQ65" s="3" t="str">
        <v>Cytisus proliferus var. palmensis</v>
      </c>
      <c r="CR65" s="3" t="str">
        <v>Dactyladenia barteri</v>
      </c>
      <c r="CS65" s="3" t="str">
        <v>Dipteryx alata</v>
      </c>
      <c r="CT65" s="3" t="str">
        <v>Dodonaea Viscosa</v>
      </c>
      <c r="CU65" s="3" t="str">
        <v>Dombeya goetzenii</v>
      </c>
      <c r="CV65" s="3" t="str">
        <v>Dracaena steudneri</v>
      </c>
      <c r="CW65" s="3" t="str">
        <v>Ehretia abyssinica</v>
      </c>
      <c r="CX65" s="3" t="str">
        <v>Ehretia cymosa</v>
      </c>
      <c r="CY65" s="3" t="str">
        <v>Elaeis guineensis</v>
      </c>
      <c r="CZ65" s="3" t="str">
        <v>Entada abyssinica</v>
      </c>
      <c r="DA65" s="3" t="str">
        <v>Erythrina abyssinica</v>
      </c>
      <c r="DB65" s="3" t="str">
        <v>Erythrina poeppigiana</v>
      </c>
      <c r="DC65" s="3" t="str">
        <v>Eucalyptus alba</v>
      </c>
      <c r="DD65" s="3" t="str">
        <v>Eucalyptus camaldulensis</v>
      </c>
      <c r="DE65" s="3" t="str">
        <v>Eucalyptus deglupta</v>
      </c>
      <c r="DF65" s="3" t="str">
        <v>Eucalyptus globulus</v>
      </c>
      <c r="DG65" s="3" t="str">
        <v>Eucalyptus saligna</v>
      </c>
      <c r="DH65" s="3" t="str">
        <v>Eucalyptus urograndis</v>
      </c>
      <c r="DI65" s="3" t="str">
        <v>Euclea racemosa subsp. schimperi</v>
      </c>
      <c r="DJ65" s="3" t="str">
        <v>Ficus laurifolia</v>
      </c>
      <c r="DK65" s="3" t="str">
        <v>Ficus natalensis</v>
      </c>
      <c r="DL65" s="3" t="str">
        <v>Ficus polita</v>
      </c>
      <c r="DM65" s="3" t="str">
        <v>Ficus sur</v>
      </c>
      <c r="DN65" s="3" t="str">
        <v>Ficus thonningii</v>
      </c>
      <c r="DO65" s="3" t="str">
        <v>Ficus vallis-choudae</v>
      </c>
      <c r="DP65" s="3" t="str">
        <v>Ficus vasta</v>
      </c>
      <c r="DQ65" s="3" t="str">
        <v>Flemingia macrophylla</v>
      </c>
      <c r="DR65" s="3" t="str">
        <v>Flemingia sp.</v>
      </c>
      <c r="DS65" s="3" t="str">
        <v>Gliricidia maculata</v>
      </c>
      <c r="DT65" s="3" t="str">
        <v>Gliricidia sepium</v>
      </c>
      <c r="DU65" s="3" t="str">
        <v>Gliricidia sp.</v>
      </c>
      <c r="DV65" s="3" t="str">
        <v>Glycine wightii</v>
      </c>
      <c r="DW65" s="3" t="str">
        <v>Gmelina arborea</v>
      </c>
      <c r="DX65" s="3" t="str">
        <v>Grevillea robusta</v>
      </c>
      <c r="DY65" s="3" t="str">
        <v>Guiera senegalensis</v>
      </c>
      <c r="DZ65" s="3" t="str">
        <v>Harrisonia abyssinica</v>
      </c>
      <c r="EA65" s="3" t="str">
        <v>Hyptis suaveolens</v>
      </c>
      <c r="EB65" s="3" t="str">
        <v>Inga densiflora</v>
      </c>
      <c r="EC65" s="3" t="str">
        <v>Inga edulis</v>
      </c>
      <c r="ED65" s="3" t="str">
        <v>Inga laurina</v>
      </c>
      <c r="EE65" s="3" t="str">
        <v>Inga oerstediana</v>
      </c>
      <c r="EF65" s="3" t="str">
        <v>Inga sp.</v>
      </c>
      <c r="EG65" s="3" t="str">
        <v>Jatropha curcas</v>
      </c>
      <c r="EH65" s="3" t="str">
        <v>Juglans steyermarkii</v>
      </c>
      <c r="EI65" s="3" t="str">
        <v>Julbernardia globiflora</v>
      </c>
      <c r="EJ65" s="3" t="str">
        <v>Khaya senegalensis</v>
      </c>
      <c r="EK65" s="3" t="str">
        <v>Leucaena diversifolia</v>
      </c>
      <c r="EL65" s="3" t="str">
        <v>Leucaena leucocephala</v>
      </c>
      <c r="EM65" s="3" t="str">
        <v>Leucaena pallida</v>
      </c>
      <c r="EN65" s="3" t="str">
        <v>Leucaena trichandra</v>
      </c>
      <c r="EO65" s="3" t="str">
        <v>Lippia javanica</v>
      </c>
      <c r="EP65" s="3" t="str">
        <v>Maesopsis eminii</v>
      </c>
      <c r="EQ65" s="3" t="str">
        <v>Mangifera indica</v>
      </c>
      <c r="ER65" s="3" t="str">
        <v>Markhamia lutea</v>
      </c>
      <c r="ES65" s="3" t="str">
        <v>Melia azedarach</v>
      </c>
      <c r="ET65" s="3" t="str">
        <v>Melia volkensii</v>
      </c>
      <c r="EU65" s="3" t="str">
        <v>Milicia excelsa</v>
      </c>
      <c r="EV65" s="3" t="str">
        <v>Milletia ferruginea</v>
      </c>
      <c r="EW65" s="3" t="str">
        <v>Millettia ferruginea</v>
      </c>
      <c r="EX65" s="3" t="str">
        <v>Millettia thonningii</v>
      </c>
      <c r="EY65" s="3" t="str">
        <v>Mimosa caesalpiniifolia</v>
      </c>
      <c r="EZ65" s="3" t="str">
        <v>Mimosa tenuiflora</v>
      </c>
      <c r="FA65" s="3" t="str">
        <v>Moringa oleifera</v>
      </c>
      <c r="FB65" s="3" t="str">
        <v>Moringa stenopetala</v>
      </c>
      <c r="FC65" s="3" t="str">
        <v>Newbouldia laevis</v>
      </c>
      <c r="FD65" s="3" t="str">
        <v>Olea europaea</v>
      </c>
      <c r="FE65" s="3" t="str">
        <v>Olea welwitschii</v>
      </c>
      <c r="FF65" s="3" t="str">
        <v>Olea welwitshii</v>
      </c>
      <c r="FG65" s="3" t="str">
        <v>Opuntia ficus-indica</v>
      </c>
      <c r="FH65" s="3" t="str">
        <v>Palm</v>
      </c>
      <c r="FI65" s="3" t="str">
        <v>Parkia biglobosa</v>
      </c>
      <c r="FJ65" s="3" t="str">
        <v>Paulownia fortunei</v>
      </c>
      <c r="FK65" s="3" t="str">
        <v>Pavetta ternifolia</v>
      </c>
      <c r="FL65" s="3" t="str">
        <v>Peltophorum dubium</v>
      </c>
      <c r="FM65" s="3" t="str">
        <v>Persea americana</v>
      </c>
      <c r="FN65" s="3" t="str">
        <v>Phoenix reclinata</v>
      </c>
      <c r="FO65" s="3" t="str">
        <v>Pinus patula</v>
      </c>
      <c r="FP65" s="3" t="str">
        <v>Pithecellobium dulce</v>
      </c>
      <c r="FQ65" s="3" t="str">
        <v>Plukenetia conophora</v>
      </c>
      <c r="FR65" s="3" t="str">
        <v>Podocarpus falcatus</v>
      </c>
      <c r="FS65" s="3" t="str">
        <v>Polyscias fulva</v>
      </c>
      <c r="FT65" s="3" t="str">
        <v>Pouteria adolfi-friedericii</v>
      </c>
      <c r="FU65" s="3" t="str">
        <v>Prosopis africana</v>
      </c>
      <c r="FV65" s="3" t="str">
        <v>Prosopis juliflora</v>
      </c>
      <c r="FW65" s="3" t="str">
        <v>Prunus africana</v>
      </c>
      <c r="FX65" s="3" t="str">
        <v>Prunus persica</v>
      </c>
      <c r="FY65" s="3" t="str">
        <v>Pterocarpus erinaceus</v>
      </c>
      <c r="FZ65" s="3" t="str">
        <v>Pterocarpus lucens</v>
      </c>
      <c r="GA65" s="3" t="str">
        <v>Pterocarpus santalinoides</v>
      </c>
      <c r="GB65" s="3" t="str">
        <v>Pueraria phaseoloides</v>
      </c>
      <c r="GC65" s="3" t="str">
        <v>Quercus constaricensis</v>
      </c>
      <c r="GD65" s="3" t="str">
        <v>Quillaja saponaria</v>
      </c>
      <c r="GE65" s="3" t="str">
        <v>Ricinodendron heudelotii</v>
      </c>
      <c r="GF65" s="3" t="str">
        <v>Rosmarinus officinalis</v>
      </c>
      <c r="GG65" s="3" t="str">
        <v>Samanea saman</v>
      </c>
      <c r="GH65" s="3" t="str">
        <v>Schefflera abyssinica</v>
      </c>
      <c r="GI65" s="3" t="str">
        <v>Senna didymobotrya</v>
      </c>
      <c r="GJ65" s="3" t="str">
        <v>Senna occidentalis</v>
      </c>
      <c r="GK65" s="3" t="str">
        <v>Senna siamea</v>
      </c>
      <c r="GL65" s="3" t="str">
        <v>Senna sp.</v>
      </c>
      <c r="GM65" s="3" t="str">
        <v>Senna spectabilis</v>
      </c>
      <c r="GN65" s="3" t="str">
        <v>Sesbania aculeata</v>
      </c>
      <c r="GO65" s="3" t="str">
        <v>Sesbania bispinosa</v>
      </c>
      <c r="GP65" s="3" t="str">
        <v>Sesbania cannabina</v>
      </c>
      <c r="GQ65" s="3" t="str">
        <v>Sesbania cinerascens</v>
      </c>
      <c r="GR65" s="3" t="str">
        <v>Sesbania goetzei</v>
      </c>
      <c r="GS65" s="3" t="str">
        <v>Sesbania macrantha</v>
      </c>
      <c r="GT65" s="3" t="str">
        <v>Sesbania rostrata</v>
      </c>
      <c r="GU65" s="3" t="str">
        <v>Sesbania sesban</v>
      </c>
      <c r="GV65" s="3" t="str">
        <v>Sesbania sp.</v>
      </c>
      <c r="GW65" s="3" t="str">
        <v>Simarouba glauca</v>
      </c>
      <c r="GX65" s="3" t="str">
        <v>Solanum sp.</v>
      </c>
      <c r="GY65" s="3" t="str">
        <v>Spathodea campanulata</v>
      </c>
      <c r="GZ65" s="3" t="str">
        <v>Syzygium guineense</v>
      </c>
      <c r="HA65" s="3" t="str">
        <v>Tabebuia rosea</v>
      </c>
      <c r="HB65" s="3" t="str">
        <v>Tectona grandis</v>
      </c>
      <c r="HC65" s="3" t="str">
        <v>Tephrosia candida</v>
      </c>
      <c r="HD65" s="3" t="str">
        <v>Tephrosia diversifolia</v>
      </c>
      <c r="HE65" s="3" t="str">
        <v>Tephrosia sp.</v>
      </c>
      <c r="HF65" s="3" t="str">
        <v>Tephrosia vogelii</v>
      </c>
      <c r="HG65" s="3" t="str">
        <v>Terminalia amazonia</v>
      </c>
      <c r="HH65" s="3" t="str">
        <v>Terminalia brownii</v>
      </c>
      <c r="HI65" s="3" t="str">
        <v>Terminalia ivorensis</v>
      </c>
      <c r="HJ65" s="3" t="str">
        <v>Terminalia ivoresensis</v>
      </c>
      <c r="HK65" s="3" t="str">
        <v>Terminalia sericea</v>
      </c>
      <c r="HL65" s="3" t="str">
        <v>Terminalia superba</v>
      </c>
      <c r="HM65" s="3" t="str">
        <v>Theobroma cacao</v>
      </c>
      <c r="HN65" s="3" t="str">
        <v>Tithonia diversifolia</v>
      </c>
      <c r="HO65" s="3" t="str">
        <v>Toona ciliata</v>
      </c>
      <c r="HP65" s="3" t="str">
        <v>Uapaca kirkiana</v>
      </c>
      <c r="HQ65" s="3" t="str">
        <v>Unspecified Tree</v>
      </c>
      <c r="HR65" s="3" t="str">
        <v>Unspecified Tree (N-fixing)</v>
      </c>
      <c r="HS65" s="3" t="str">
        <v>Unspecified Tree (Non N-fixing)</v>
      </c>
      <c r="HT65" s="3" t="str">
        <v>Vachellia seyal</v>
      </c>
      <c r="HU65" s="3" t="str">
        <v>Vachellia xanthophloea</v>
      </c>
      <c r="HV65" s="3" t="str">
        <v>Vepris dainellii</v>
      </c>
      <c r="HW65" s="3" t="str">
        <v>Vitellaria paradoxa</v>
      </c>
      <c r="HX65" s="3" t="str">
        <v>Ziziphus mauritiana</v>
      </c>
      <c r="HY65" s="3" t="str">
        <v>Ziziphus spina-christi</v>
      </c>
    </row>
    <row r="66" spans="1:233" ht="14.5" x14ac:dyDescent="0.35">
      <c r="A66" t="s">
        <v>15362</v>
      </c>
      <c r="B66" s="3" t="s">
        <v>1972</v>
      </c>
      <c r="C66" s="3" t="s">
        <v>637</v>
      </c>
      <c r="D66" s="3" t="s">
        <v>1974</v>
      </c>
      <c r="F66" s="3" t="s">
        <v>637</v>
      </c>
      <c r="G66" s="3" t="s">
        <v>637</v>
      </c>
      <c r="H66" s="3" t="s">
        <v>689</v>
      </c>
      <c r="I66" t="s">
        <v>689</v>
      </c>
      <c r="J66" t="s">
        <v>3669</v>
      </c>
      <c r="K66" t="s">
        <v>3724</v>
      </c>
      <c r="L66" t="s">
        <v>3727</v>
      </c>
      <c r="M66" t="s">
        <v>3687</v>
      </c>
      <c r="O66" s="3" t="str">
        <v>Cinnamomum cassia</v>
      </c>
      <c r="Q66" s="3" t="str" cm="1">
        <f t="array" ref="Q66:HY66">TRANSPOSE(_xlfn._xlws.SORT(_xlfn.UNIQUE(_xlfn._xlws.FILTER(trees[Tree.Latin.Name],ISNUMBER(SEARCH('Pasture-Trees'!C36,trees[Tree.Latin.Name])),"Not Found"))))</f>
        <v>Acacia albida</v>
      </c>
      <c r="R66" s="3" t="str">
        <v>Acacia albida Delile</v>
      </c>
      <c r="S66" s="3" t="str">
        <v>Acacia angustissima</v>
      </c>
      <c r="T66" s="3" t="str">
        <v>Acacia auriculiformis</v>
      </c>
      <c r="U66" s="3" t="str">
        <v>Acacia brevispica</v>
      </c>
      <c r="V66" s="3" t="str">
        <v>Acacia caerulescens</v>
      </c>
      <c r="W66" s="3" t="str">
        <v>Acacia crassicarpa</v>
      </c>
      <c r="X66" s="3" t="str">
        <v>Acacia cyanophylla</v>
      </c>
      <c r="Y66" s="3" t="str">
        <v>Acacia decurrens</v>
      </c>
      <c r="Z66" s="3" t="str">
        <v>Acacia ferruginea</v>
      </c>
      <c r="AA66" s="3" t="str">
        <v>Acacia holosericea</v>
      </c>
      <c r="AB66" s="3" t="str">
        <v>Acacia julifera</v>
      </c>
      <c r="AC66" s="3" t="str">
        <v>Acacia karroo</v>
      </c>
      <c r="AD66" s="3" t="str">
        <v>Acacia leptocarpa</v>
      </c>
      <c r="AE66" s="3" t="str">
        <v>Acacia mangium</v>
      </c>
      <c r="AF66" s="3" t="str">
        <v>Acacia mearnsii</v>
      </c>
      <c r="AG66" s="3" t="str">
        <v>Acacia nilotica</v>
      </c>
      <c r="AH66" s="3" t="str">
        <v>Acacia polyacantha</v>
      </c>
      <c r="AI66" s="3" t="str">
        <v>Acacia saligna</v>
      </c>
      <c r="AJ66" s="3" t="str">
        <v>Acacia senegal</v>
      </c>
      <c r="AK66" s="3" t="str">
        <v>Acacia sieberiana</v>
      </c>
      <c r="AL66" s="3" t="str">
        <v>Acacia tortilis</v>
      </c>
      <c r="AM66" s="3" t="str">
        <v>Acacia toxicaria</v>
      </c>
      <c r="AN66" s="3" t="str">
        <v>Acacia tumida</v>
      </c>
      <c r="AO66" s="3" t="str">
        <v>Acrocarpus fraxinifolius</v>
      </c>
      <c r="AP66" s="3" t="str">
        <v>Acrocomia aculeata</v>
      </c>
      <c r="AQ66" s="3" t="str">
        <v>Adansonia digitata</v>
      </c>
      <c r="AR66" s="3" t="str">
        <v>Aeschynomene histrix</v>
      </c>
      <c r="AS66" s="3" t="str">
        <v>Afzelia africana</v>
      </c>
      <c r="AT66" s="3" t="str">
        <v>Albizia chinensis</v>
      </c>
      <c r="AU66" s="3" t="str">
        <v>Albizia coriaria</v>
      </c>
      <c r="AV66" s="3" t="str">
        <v>Albizia falcataria</v>
      </c>
      <c r="AW66" s="3" t="str">
        <v>Albizia gummifera</v>
      </c>
      <c r="AX66" s="3" t="str">
        <v>Albizia harveyi</v>
      </c>
      <c r="AY66" s="3" t="str">
        <v>Albizia lebbeck</v>
      </c>
      <c r="AZ66" s="3" t="str">
        <v>Albizia versicolor</v>
      </c>
      <c r="BA66" s="3" t="str">
        <v>Albizia zygia</v>
      </c>
      <c r="BB66" s="3" t="str">
        <v>Alchornea cordifolia</v>
      </c>
      <c r="BC66" s="3" t="str">
        <v>Allanblackia floribunda</v>
      </c>
      <c r="BD66" s="3" t="str">
        <v>Alnus acuminata</v>
      </c>
      <c r="BE66" s="3" t="str">
        <v>Antiaris toxicaria</v>
      </c>
      <c r="BF66" s="3" t="str">
        <v>Argyrolobium uniflorum</v>
      </c>
      <c r="BG66" s="3" t="str">
        <v>Artocarpus altilis</v>
      </c>
      <c r="BH66" s="3" t="str">
        <v>Artocarpus heterophyllus</v>
      </c>
      <c r="BI66" s="3" t="str">
        <v>Atriplex nummularia</v>
      </c>
      <c r="BJ66" s="3" t="str">
        <v>Auxemma oncocalyx</v>
      </c>
      <c r="BK66" s="3" t="str">
        <v>Azadirachta indica</v>
      </c>
      <c r="BL66" s="3" t="str">
        <v>Balanites aegyptica</v>
      </c>
      <c r="BM66" s="3" t="str">
        <v>Bauhinia reticulata</v>
      </c>
      <c r="BN66" s="3" t="str">
        <v>Bauhinia rufescens</v>
      </c>
      <c r="BO66" s="3" t="str">
        <v>Berchemia discolor</v>
      </c>
      <c r="BP66" s="3" t="str">
        <v>Brachystegia spiciformis</v>
      </c>
      <c r="BQ66" s="3" t="str">
        <v>Caesalpinia bracteosa</v>
      </c>
      <c r="BR66" s="3" t="str">
        <v>Cajanus cajan</v>
      </c>
      <c r="BS66" s="3" t="str">
        <v>Calliandra calothyrsus</v>
      </c>
      <c r="BT66" s="3" t="str">
        <v>Calliandra houstoniana</v>
      </c>
      <c r="BU66" s="3" t="str">
        <v>Casuarina equisetifolia</v>
      </c>
      <c r="BV66" s="3" t="str">
        <v>Casuarina glauca</v>
      </c>
      <c r="BW66" s="3" t="str">
        <v>Catha edulis</v>
      </c>
      <c r="BX66" s="3" t="str">
        <v>Cedrela odorata</v>
      </c>
      <c r="BY66" s="3" t="str">
        <v>Cedrela serrata</v>
      </c>
      <c r="BZ66" s="3" t="str">
        <v>Centrosema pubescens</v>
      </c>
      <c r="CA66" s="3" t="str">
        <v>Chloroleucon eurycyclum</v>
      </c>
      <c r="CB66" s="3" t="str">
        <v>Chromolaena odorata</v>
      </c>
      <c r="CC66" s="3" t="str">
        <v>Cinnamomum cassia</v>
      </c>
      <c r="CD66" s="3" t="str">
        <v>Combretum apiculatum</v>
      </c>
      <c r="CE66" s="3" t="str">
        <v>Cordia africana</v>
      </c>
      <c r="CF66" s="3" t="str">
        <v>Cordia alliodora</v>
      </c>
      <c r="CG66" s="3" t="str">
        <v>Crotalaria agatiflora</v>
      </c>
      <c r="CH66" s="3" t="str">
        <v>Crotalaria grahamiana</v>
      </c>
      <c r="CI66" s="3" t="str">
        <v>Crotalaria juncea</v>
      </c>
      <c r="CJ66" s="3" t="str">
        <v>Crotalaria ochrolueca</v>
      </c>
      <c r="CK66" s="3" t="str">
        <v>Crotalaria sp.</v>
      </c>
      <c r="CL66" s="3" t="str">
        <v>Crotalaria trichotoma</v>
      </c>
      <c r="CM66" s="3" t="str">
        <v>Croton macrostachyus</v>
      </c>
      <c r="CN66" s="3" t="str">
        <v>Croton megalocarpus</v>
      </c>
      <c r="CO66" s="3" t="str">
        <v>Cupressus lusitanica</v>
      </c>
      <c r="CP66" s="3" t="str">
        <v>Cytisus proliferus</v>
      </c>
      <c r="CQ66" s="3" t="str">
        <v>Cytisus proliferus var. palmensis</v>
      </c>
      <c r="CR66" s="3" t="str">
        <v>Dactyladenia barteri</v>
      </c>
      <c r="CS66" s="3" t="str">
        <v>Dipteryx alata</v>
      </c>
      <c r="CT66" s="3" t="str">
        <v>Dodonaea Viscosa</v>
      </c>
      <c r="CU66" s="3" t="str">
        <v>Dombeya goetzenii</v>
      </c>
      <c r="CV66" s="3" t="str">
        <v>Dracaena steudneri</v>
      </c>
      <c r="CW66" s="3" t="str">
        <v>Ehretia abyssinica</v>
      </c>
      <c r="CX66" s="3" t="str">
        <v>Ehretia cymosa</v>
      </c>
      <c r="CY66" s="3" t="str">
        <v>Elaeis guineensis</v>
      </c>
      <c r="CZ66" s="3" t="str">
        <v>Entada abyssinica</v>
      </c>
      <c r="DA66" s="3" t="str">
        <v>Erythrina abyssinica</v>
      </c>
      <c r="DB66" s="3" t="str">
        <v>Erythrina poeppigiana</v>
      </c>
      <c r="DC66" s="3" t="str">
        <v>Eucalyptus alba</v>
      </c>
      <c r="DD66" s="3" t="str">
        <v>Eucalyptus camaldulensis</v>
      </c>
      <c r="DE66" s="3" t="str">
        <v>Eucalyptus deglupta</v>
      </c>
      <c r="DF66" s="3" t="str">
        <v>Eucalyptus globulus</v>
      </c>
      <c r="DG66" s="3" t="str">
        <v>Eucalyptus saligna</v>
      </c>
      <c r="DH66" s="3" t="str">
        <v>Eucalyptus urograndis</v>
      </c>
      <c r="DI66" s="3" t="str">
        <v>Euclea racemosa subsp. schimperi</v>
      </c>
      <c r="DJ66" s="3" t="str">
        <v>Ficus laurifolia</v>
      </c>
      <c r="DK66" s="3" t="str">
        <v>Ficus natalensis</v>
      </c>
      <c r="DL66" s="3" t="str">
        <v>Ficus polita</v>
      </c>
      <c r="DM66" s="3" t="str">
        <v>Ficus sur</v>
      </c>
      <c r="DN66" s="3" t="str">
        <v>Ficus thonningii</v>
      </c>
      <c r="DO66" s="3" t="str">
        <v>Ficus vallis-choudae</v>
      </c>
      <c r="DP66" s="3" t="str">
        <v>Ficus vasta</v>
      </c>
      <c r="DQ66" s="3" t="str">
        <v>Flemingia macrophylla</v>
      </c>
      <c r="DR66" s="3" t="str">
        <v>Flemingia sp.</v>
      </c>
      <c r="DS66" s="3" t="str">
        <v>Gliricidia maculata</v>
      </c>
      <c r="DT66" s="3" t="str">
        <v>Gliricidia sepium</v>
      </c>
      <c r="DU66" s="3" t="str">
        <v>Gliricidia sp.</v>
      </c>
      <c r="DV66" s="3" t="str">
        <v>Glycine wightii</v>
      </c>
      <c r="DW66" s="3" t="str">
        <v>Gmelina arborea</v>
      </c>
      <c r="DX66" s="3" t="str">
        <v>Grevillea robusta</v>
      </c>
      <c r="DY66" s="3" t="str">
        <v>Guiera senegalensis</v>
      </c>
      <c r="DZ66" s="3" t="str">
        <v>Harrisonia abyssinica</v>
      </c>
      <c r="EA66" s="3" t="str">
        <v>Hyptis suaveolens</v>
      </c>
      <c r="EB66" s="3" t="str">
        <v>Inga densiflora</v>
      </c>
      <c r="EC66" s="3" t="str">
        <v>Inga edulis</v>
      </c>
      <c r="ED66" s="3" t="str">
        <v>Inga laurina</v>
      </c>
      <c r="EE66" s="3" t="str">
        <v>Inga oerstediana</v>
      </c>
      <c r="EF66" s="3" t="str">
        <v>Inga sp.</v>
      </c>
      <c r="EG66" s="3" t="str">
        <v>Jatropha curcas</v>
      </c>
      <c r="EH66" s="3" t="str">
        <v>Juglans steyermarkii</v>
      </c>
      <c r="EI66" s="3" t="str">
        <v>Julbernardia globiflora</v>
      </c>
      <c r="EJ66" s="3" t="str">
        <v>Khaya senegalensis</v>
      </c>
      <c r="EK66" s="3" t="str">
        <v>Leucaena diversifolia</v>
      </c>
      <c r="EL66" s="3" t="str">
        <v>Leucaena leucocephala</v>
      </c>
      <c r="EM66" s="3" t="str">
        <v>Leucaena pallida</v>
      </c>
      <c r="EN66" s="3" t="str">
        <v>Leucaena trichandra</v>
      </c>
      <c r="EO66" s="3" t="str">
        <v>Lippia javanica</v>
      </c>
      <c r="EP66" s="3" t="str">
        <v>Maesopsis eminii</v>
      </c>
      <c r="EQ66" s="3" t="str">
        <v>Mangifera indica</v>
      </c>
      <c r="ER66" s="3" t="str">
        <v>Markhamia lutea</v>
      </c>
      <c r="ES66" s="3" t="str">
        <v>Melia azedarach</v>
      </c>
      <c r="ET66" s="3" t="str">
        <v>Melia volkensii</v>
      </c>
      <c r="EU66" s="3" t="str">
        <v>Milicia excelsa</v>
      </c>
      <c r="EV66" s="3" t="str">
        <v>Milletia ferruginea</v>
      </c>
      <c r="EW66" s="3" t="str">
        <v>Millettia ferruginea</v>
      </c>
      <c r="EX66" s="3" t="str">
        <v>Millettia thonningii</v>
      </c>
      <c r="EY66" s="3" t="str">
        <v>Mimosa caesalpiniifolia</v>
      </c>
      <c r="EZ66" s="3" t="str">
        <v>Mimosa tenuiflora</v>
      </c>
      <c r="FA66" s="3" t="str">
        <v>Moringa oleifera</v>
      </c>
      <c r="FB66" s="3" t="str">
        <v>Moringa stenopetala</v>
      </c>
      <c r="FC66" s="3" t="str">
        <v>Newbouldia laevis</v>
      </c>
      <c r="FD66" s="3" t="str">
        <v>Olea europaea</v>
      </c>
      <c r="FE66" s="3" t="str">
        <v>Olea welwitschii</v>
      </c>
      <c r="FF66" s="3" t="str">
        <v>Olea welwitshii</v>
      </c>
      <c r="FG66" s="3" t="str">
        <v>Opuntia ficus-indica</v>
      </c>
      <c r="FH66" s="3" t="str">
        <v>Palm</v>
      </c>
      <c r="FI66" s="3" t="str">
        <v>Parkia biglobosa</v>
      </c>
      <c r="FJ66" s="3" t="str">
        <v>Paulownia fortunei</v>
      </c>
      <c r="FK66" s="3" t="str">
        <v>Pavetta ternifolia</v>
      </c>
      <c r="FL66" s="3" t="str">
        <v>Peltophorum dubium</v>
      </c>
      <c r="FM66" s="3" t="str">
        <v>Persea americana</v>
      </c>
      <c r="FN66" s="3" t="str">
        <v>Phoenix reclinata</v>
      </c>
      <c r="FO66" s="3" t="str">
        <v>Pinus patula</v>
      </c>
      <c r="FP66" s="3" t="str">
        <v>Pithecellobium dulce</v>
      </c>
      <c r="FQ66" s="3" t="str">
        <v>Plukenetia conophora</v>
      </c>
      <c r="FR66" s="3" t="str">
        <v>Podocarpus falcatus</v>
      </c>
      <c r="FS66" s="3" t="str">
        <v>Polyscias fulva</v>
      </c>
      <c r="FT66" s="3" t="str">
        <v>Pouteria adolfi-friedericii</v>
      </c>
      <c r="FU66" s="3" t="str">
        <v>Prosopis africana</v>
      </c>
      <c r="FV66" s="3" t="str">
        <v>Prosopis juliflora</v>
      </c>
      <c r="FW66" s="3" t="str">
        <v>Prunus africana</v>
      </c>
      <c r="FX66" s="3" t="str">
        <v>Prunus persica</v>
      </c>
      <c r="FY66" s="3" t="str">
        <v>Pterocarpus erinaceus</v>
      </c>
      <c r="FZ66" s="3" t="str">
        <v>Pterocarpus lucens</v>
      </c>
      <c r="GA66" s="3" t="str">
        <v>Pterocarpus santalinoides</v>
      </c>
      <c r="GB66" s="3" t="str">
        <v>Pueraria phaseoloides</v>
      </c>
      <c r="GC66" s="3" t="str">
        <v>Quercus constaricensis</v>
      </c>
      <c r="GD66" s="3" t="str">
        <v>Quillaja saponaria</v>
      </c>
      <c r="GE66" s="3" t="str">
        <v>Ricinodendron heudelotii</v>
      </c>
      <c r="GF66" s="3" t="str">
        <v>Rosmarinus officinalis</v>
      </c>
      <c r="GG66" s="3" t="str">
        <v>Samanea saman</v>
      </c>
      <c r="GH66" s="3" t="str">
        <v>Schefflera abyssinica</v>
      </c>
      <c r="GI66" s="3" t="str">
        <v>Senna didymobotrya</v>
      </c>
      <c r="GJ66" s="3" t="str">
        <v>Senna occidentalis</v>
      </c>
      <c r="GK66" s="3" t="str">
        <v>Senna siamea</v>
      </c>
      <c r="GL66" s="3" t="str">
        <v>Senna sp.</v>
      </c>
      <c r="GM66" s="3" t="str">
        <v>Senna spectabilis</v>
      </c>
      <c r="GN66" s="3" t="str">
        <v>Sesbania aculeata</v>
      </c>
      <c r="GO66" s="3" t="str">
        <v>Sesbania bispinosa</v>
      </c>
      <c r="GP66" s="3" t="str">
        <v>Sesbania cannabina</v>
      </c>
      <c r="GQ66" s="3" t="str">
        <v>Sesbania cinerascens</v>
      </c>
      <c r="GR66" s="3" t="str">
        <v>Sesbania goetzei</v>
      </c>
      <c r="GS66" s="3" t="str">
        <v>Sesbania macrantha</v>
      </c>
      <c r="GT66" s="3" t="str">
        <v>Sesbania rostrata</v>
      </c>
      <c r="GU66" s="3" t="str">
        <v>Sesbania sesban</v>
      </c>
      <c r="GV66" s="3" t="str">
        <v>Sesbania sp.</v>
      </c>
      <c r="GW66" s="3" t="str">
        <v>Simarouba glauca</v>
      </c>
      <c r="GX66" s="3" t="str">
        <v>Solanum sp.</v>
      </c>
      <c r="GY66" s="3" t="str">
        <v>Spathodea campanulata</v>
      </c>
      <c r="GZ66" s="3" t="str">
        <v>Syzygium guineense</v>
      </c>
      <c r="HA66" s="3" t="str">
        <v>Tabebuia rosea</v>
      </c>
      <c r="HB66" s="3" t="str">
        <v>Tectona grandis</v>
      </c>
      <c r="HC66" s="3" t="str">
        <v>Tephrosia candida</v>
      </c>
      <c r="HD66" s="3" t="str">
        <v>Tephrosia diversifolia</v>
      </c>
      <c r="HE66" s="3" t="str">
        <v>Tephrosia sp.</v>
      </c>
      <c r="HF66" s="3" t="str">
        <v>Tephrosia vogelii</v>
      </c>
      <c r="HG66" s="3" t="str">
        <v>Terminalia amazonia</v>
      </c>
      <c r="HH66" s="3" t="str">
        <v>Terminalia brownii</v>
      </c>
      <c r="HI66" s="3" t="str">
        <v>Terminalia ivorensis</v>
      </c>
      <c r="HJ66" s="3" t="str">
        <v>Terminalia ivoresensis</v>
      </c>
      <c r="HK66" s="3" t="str">
        <v>Terminalia sericea</v>
      </c>
      <c r="HL66" s="3" t="str">
        <v>Terminalia superba</v>
      </c>
      <c r="HM66" s="3" t="str">
        <v>Theobroma cacao</v>
      </c>
      <c r="HN66" s="3" t="str">
        <v>Tithonia diversifolia</v>
      </c>
      <c r="HO66" s="3" t="str">
        <v>Toona ciliata</v>
      </c>
      <c r="HP66" s="3" t="str">
        <v>Uapaca kirkiana</v>
      </c>
      <c r="HQ66" s="3" t="str">
        <v>Unspecified Tree</v>
      </c>
      <c r="HR66" s="3" t="str">
        <v>Unspecified Tree (N-fixing)</v>
      </c>
      <c r="HS66" s="3" t="str">
        <v>Unspecified Tree (Non N-fixing)</v>
      </c>
      <c r="HT66" s="3" t="str">
        <v>Vachellia seyal</v>
      </c>
      <c r="HU66" s="3" t="str">
        <v>Vachellia xanthophloea</v>
      </c>
      <c r="HV66" s="3" t="str">
        <v>Vepris dainellii</v>
      </c>
      <c r="HW66" s="3" t="str">
        <v>Vitellaria paradoxa</v>
      </c>
      <c r="HX66" s="3" t="str">
        <v>Ziziphus mauritiana</v>
      </c>
      <c r="HY66" s="3" t="str">
        <v>Ziziphus spina-christi</v>
      </c>
    </row>
    <row r="67" spans="1:233" ht="14.5" x14ac:dyDescent="0.35">
      <c r="A67" t="s">
        <v>15363</v>
      </c>
      <c r="B67" s="3" t="s">
        <v>1108</v>
      </c>
      <c r="C67" s="3" t="s">
        <v>637</v>
      </c>
      <c r="D67" s="3" t="s">
        <v>1977</v>
      </c>
      <c r="F67" s="3" t="s">
        <v>1975</v>
      </c>
      <c r="G67" s="3" t="s">
        <v>637</v>
      </c>
      <c r="H67" s="3" t="s">
        <v>689</v>
      </c>
      <c r="I67" t="s">
        <v>689</v>
      </c>
      <c r="J67" t="s">
        <v>3669</v>
      </c>
      <c r="K67" t="s">
        <v>3724</v>
      </c>
      <c r="L67" t="s">
        <v>3727</v>
      </c>
      <c r="M67" t="s">
        <v>3687</v>
      </c>
      <c r="O67" s="3" t="str">
        <v>Combretum apiculatum</v>
      </c>
      <c r="Q67" s="3" t="str" cm="1">
        <f t="array" ref="Q67:HY67">TRANSPOSE(_xlfn._xlws.SORT(_xlfn.UNIQUE(_xlfn._xlws.FILTER(trees[Tree.Latin.Name],ISNUMBER(SEARCH('Pasture-Trees'!C37,trees[Tree.Latin.Name])),"Not Found"))))</f>
        <v>Acacia albida</v>
      </c>
      <c r="R67" s="3" t="str">
        <v>Acacia albida Delile</v>
      </c>
      <c r="S67" s="3" t="str">
        <v>Acacia angustissima</v>
      </c>
      <c r="T67" s="3" t="str">
        <v>Acacia auriculiformis</v>
      </c>
      <c r="U67" s="3" t="str">
        <v>Acacia brevispica</v>
      </c>
      <c r="V67" s="3" t="str">
        <v>Acacia caerulescens</v>
      </c>
      <c r="W67" s="3" t="str">
        <v>Acacia crassicarpa</v>
      </c>
      <c r="X67" s="3" t="str">
        <v>Acacia cyanophylla</v>
      </c>
      <c r="Y67" s="3" t="str">
        <v>Acacia decurrens</v>
      </c>
      <c r="Z67" s="3" t="str">
        <v>Acacia ferruginea</v>
      </c>
      <c r="AA67" s="3" t="str">
        <v>Acacia holosericea</v>
      </c>
      <c r="AB67" s="3" t="str">
        <v>Acacia julifera</v>
      </c>
      <c r="AC67" s="3" t="str">
        <v>Acacia karroo</v>
      </c>
      <c r="AD67" s="3" t="str">
        <v>Acacia leptocarpa</v>
      </c>
      <c r="AE67" s="3" t="str">
        <v>Acacia mangium</v>
      </c>
      <c r="AF67" s="3" t="str">
        <v>Acacia mearnsii</v>
      </c>
      <c r="AG67" s="3" t="str">
        <v>Acacia nilotica</v>
      </c>
      <c r="AH67" s="3" t="str">
        <v>Acacia polyacantha</v>
      </c>
      <c r="AI67" s="3" t="str">
        <v>Acacia saligna</v>
      </c>
      <c r="AJ67" s="3" t="str">
        <v>Acacia senegal</v>
      </c>
      <c r="AK67" s="3" t="str">
        <v>Acacia sieberiana</v>
      </c>
      <c r="AL67" s="3" t="str">
        <v>Acacia tortilis</v>
      </c>
      <c r="AM67" s="3" t="str">
        <v>Acacia toxicaria</v>
      </c>
      <c r="AN67" s="3" t="str">
        <v>Acacia tumida</v>
      </c>
      <c r="AO67" s="3" t="str">
        <v>Acrocarpus fraxinifolius</v>
      </c>
      <c r="AP67" s="3" t="str">
        <v>Acrocomia aculeata</v>
      </c>
      <c r="AQ67" s="3" t="str">
        <v>Adansonia digitata</v>
      </c>
      <c r="AR67" s="3" t="str">
        <v>Aeschynomene histrix</v>
      </c>
      <c r="AS67" s="3" t="str">
        <v>Afzelia africana</v>
      </c>
      <c r="AT67" s="3" t="str">
        <v>Albizia chinensis</v>
      </c>
      <c r="AU67" s="3" t="str">
        <v>Albizia coriaria</v>
      </c>
      <c r="AV67" s="3" t="str">
        <v>Albizia falcataria</v>
      </c>
      <c r="AW67" s="3" t="str">
        <v>Albizia gummifera</v>
      </c>
      <c r="AX67" s="3" t="str">
        <v>Albizia harveyi</v>
      </c>
      <c r="AY67" s="3" t="str">
        <v>Albizia lebbeck</v>
      </c>
      <c r="AZ67" s="3" t="str">
        <v>Albizia versicolor</v>
      </c>
      <c r="BA67" s="3" t="str">
        <v>Albizia zygia</v>
      </c>
      <c r="BB67" s="3" t="str">
        <v>Alchornea cordifolia</v>
      </c>
      <c r="BC67" s="3" t="str">
        <v>Allanblackia floribunda</v>
      </c>
      <c r="BD67" s="3" t="str">
        <v>Alnus acuminata</v>
      </c>
      <c r="BE67" s="3" t="str">
        <v>Antiaris toxicaria</v>
      </c>
      <c r="BF67" s="3" t="str">
        <v>Argyrolobium uniflorum</v>
      </c>
      <c r="BG67" s="3" t="str">
        <v>Artocarpus altilis</v>
      </c>
      <c r="BH67" s="3" t="str">
        <v>Artocarpus heterophyllus</v>
      </c>
      <c r="BI67" s="3" t="str">
        <v>Atriplex nummularia</v>
      </c>
      <c r="BJ67" s="3" t="str">
        <v>Auxemma oncocalyx</v>
      </c>
      <c r="BK67" s="3" t="str">
        <v>Azadirachta indica</v>
      </c>
      <c r="BL67" s="3" t="str">
        <v>Balanites aegyptica</v>
      </c>
      <c r="BM67" s="3" t="str">
        <v>Bauhinia reticulata</v>
      </c>
      <c r="BN67" s="3" t="str">
        <v>Bauhinia rufescens</v>
      </c>
      <c r="BO67" s="3" t="str">
        <v>Berchemia discolor</v>
      </c>
      <c r="BP67" s="3" t="str">
        <v>Brachystegia spiciformis</v>
      </c>
      <c r="BQ67" s="3" t="str">
        <v>Caesalpinia bracteosa</v>
      </c>
      <c r="BR67" s="3" t="str">
        <v>Cajanus cajan</v>
      </c>
      <c r="BS67" s="3" t="str">
        <v>Calliandra calothyrsus</v>
      </c>
      <c r="BT67" s="3" t="str">
        <v>Calliandra houstoniana</v>
      </c>
      <c r="BU67" s="3" t="str">
        <v>Casuarina equisetifolia</v>
      </c>
      <c r="BV67" s="3" t="str">
        <v>Casuarina glauca</v>
      </c>
      <c r="BW67" s="3" t="str">
        <v>Catha edulis</v>
      </c>
      <c r="BX67" s="3" t="str">
        <v>Cedrela odorata</v>
      </c>
      <c r="BY67" s="3" t="str">
        <v>Cedrela serrata</v>
      </c>
      <c r="BZ67" s="3" t="str">
        <v>Centrosema pubescens</v>
      </c>
      <c r="CA67" s="3" t="str">
        <v>Chloroleucon eurycyclum</v>
      </c>
      <c r="CB67" s="3" t="str">
        <v>Chromolaena odorata</v>
      </c>
      <c r="CC67" s="3" t="str">
        <v>Cinnamomum cassia</v>
      </c>
      <c r="CD67" s="3" t="str">
        <v>Combretum apiculatum</v>
      </c>
      <c r="CE67" s="3" t="str">
        <v>Cordia africana</v>
      </c>
      <c r="CF67" s="3" t="str">
        <v>Cordia alliodora</v>
      </c>
      <c r="CG67" s="3" t="str">
        <v>Crotalaria agatiflora</v>
      </c>
      <c r="CH67" s="3" t="str">
        <v>Crotalaria grahamiana</v>
      </c>
      <c r="CI67" s="3" t="str">
        <v>Crotalaria juncea</v>
      </c>
      <c r="CJ67" s="3" t="str">
        <v>Crotalaria ochrolueca</v>
      </c>
      <c r="CK67" s="3" t="str">
        <v>Crotalaria sp.</v>
      </c>
      <c r="CL67" s="3" t="str">
        <v>Crotalaria trichotoma</v>
      </c>
      <c r="CM67" s="3" t="str">
        <v>Croton macrostachyus</v>
      </c>
      <c r="CN67" s="3" t="str">
        <v>Croton megalocarpus</v>
      </c>
      <c r="CO67" s="3" t="str">
        <v>Cupressus lusitanica</v>
      </c>
      <c r="CP67" s="3" t="str">
        <v>Cytisus proliferus</v>
      </c>
      <c r="CQ67" s="3" t="str">
        <v>Cytisus proliferus var. palmensis</v>
      </c>
      <c r="CR67" s="3" t="str">
        <v>Dactyladenia barteri</v>
      </c>
      <c r="CS67" s="3" t="str">
        <v>Dipteryx alata</v>
      </c>
      <c r="CT67" s="3" t="str">
        <v>Dodonaea Viscosa</v>
      </c>
      <c r="CU67" s="3" t="str">
        <v>Dombeya goetzenii</v>
      </c>
      <c r="CV67" s="3" t="str">
        <v>Dracaena steudneri</v>
      </c>
      <c r="CW67" s="3" t="str">
        <v>Ehretia abyssinica</v>
      </c>
      <c r="CX67" s="3" t="str">
        <v>Ehretia cymosa</v>
      </c>
      <c r="CY67" s="3" t="str">
        <v>Elaeis guineensis</v>
      </c>
      <c r="CZ67" s="3" t="str">
        <v>Entada abyssinica</v>
      </c>
      <c r="DA67" s="3" t="str">
        <v>Erythrina abyssinica</v>
      </c>
      <c r="DB67" s="3" t="str">
        <v>Erythrina poeppigiana</v>
      </c>
      <c r="DC67" s="3" t="str">
        <v>Eucalyptus alba</v>
      </c>
      <c r="DD67" s="3" t="str">
        <v>Eucalyptus camaldulensis</v>
      </c>
      <c r="DE67" s="3" t="str">
        <v>Eucalyptus deglupta</v>
      </c>
      <c r="DF67" s="3" t="str">
        <v>Eucalyptus globulus</v>
      </c>
      <c r="DG67" s="3" t="str">
        <v>Eucalyptus saligna</v>
      </c>
      <c r="DH67" s="3" t="str">
        <v>Eucalyptus urograndis</v>
      </c>
      <c r="DI67" s="3" t="str">
        <v>Euclea racemosa subsp. schimperi</v>
      </c>
      <c r="DJ67" s="3" t="str">
        <v>Ficus laurifolia</v>
      </c>
      <c r="DK67" s="3" t="str">
        <v>Ficus natalensis</v>
      </c>
      <c r="DL67" s="3" t="str">
        <v>Ficus polita</v>
      </c>
      <c r="DM67" s="3" t="str">
        <v>Ficus sur</v>
      </c>
      <c r="DN67" s="3" t="str">
        <v>Ficus thonningii</v>
      </c>
      <c r="DO67" s="3" t="str">
        <v>Ficus vallis-choudae</v>
      </c>
      <c r="DP67" s="3" t="str">
        <v>Ficus vasta</v>
      </c>
      <c r="DQ67" s="3" t="str">
        <v>Flemingia macrophylla</v>
      </c>
      <c r="DR67" s="3" t="str">
        <v>Flemingia sp.</v>
      </c>
      <c r="DS67" s="3" t="str">
        <v>Gliricidia maculata</v>
      </c>
      <c r="DT67" s="3" t="str">
        <v>Gliricidia sepium</v>
      </c>
      <c r="DU67" s="3" t="str">
        <v>Gliricidia sp.</v>
      </c>
      <c r="DV67" s="3" t="str">
        <v>Glycine wightii</v>
      </c>
      <c r="DW67" s="3" t="str">
        <v>Gmelina arborea</v>
      </c>
      <c r="DX67" s="3" t="str">
        <v>Grevillea robusta</v>
      </c>
      <c r="DY67" s="3" t="str">
        <v>Guiera senegalensis</v>
      </c>
      <c r="DZ67" s="3" t="str">
        <v>Harrisonia abyssinica</v>
      </c>
      <c r="EA67" s="3" t="str">
        <v>Hyptis suaveolens</v>
      </c>
      <c r="EB67" s="3" t="str">
        <v>Inga densiflora</v>
      </c>
      <c r="EC67" s="3" t="str">
        <v>Inga edulis</v>
      </c>
      <c r="ED67" s="3" t="str">
        <v>Inga laurina</v>
      </c>
      <c r="EE67" s="3" t="str">
        <v>Inga oerstediana</v>
      </c>
      <c r="EF67" s="3" t="str">
        <v>Inga sp.</v>
      </c>
      <c r="EG67" s="3" t="str">
        <v>Jatropha curcas</v>
      </c>
      <c r="EH67" s="3" t="str">
        <v>Juglans steyermarkii</v>
      </c>
      <c r="EI67" s="3" t="str">
        <v>Julbernardia globiflora</v>
      </c>
      <c r="EJ67" s="3" t="str">
        <v>Khaya senegalensis</v>
      </c>
      <c r="EK67" s="3" t="str">
        <v>Leucaena diversifolia</v>
      </c>
      <c r="EL67" s="3" t="str">
        <v>Leucaena leucocephala</v>
      </c>
      <c r="EM67" s="3" t="str">
        <v>Leucaena pallida</v>
      </c>
      <c r="EN67" s="3" t="str">
        <v>Leucaena trichandra</v>
      </c>
      <c r="EO67" s="3" t="str">
        <v>Lippia javanica</v>
      </c>
      <c r="EP67" s="3" t="str">
        <v>Maesopsis eminii</v>
      </c>
      <c r="EQ67" s="3" t="str">
        <v>Mangifera indica</v>
      </c>
      <c r="ER67" s="3" t="str">
        <v>Markhamia lutea</v>
      </c>
      <c r="ES67" s="3" t="str">
        <v>Melia azedarach</v>
      </c>
      <c r="ET67" s="3" t="str">
        <v>Melia volkensii</v>
      </c>
      <c r="EU67" s="3" t="str">
        <v>Milicia excelsa</v>
      </c>
      <c r="EV67" s="3" t="str">
        <v>Milletia ferruginea</v>
      </c>
      <c r="EW67" s="3" t="str">
        <v>Millettia ferruginea</v>
      </c>
      <c r="EX67" s="3" t="str">
        <v>Millettia thonningii</v>
      </c>
      <c r="EY67" s="3" t="str">
        <v>Mimosa caesalpiniifolia</v>
      </c>
      <c r="EZ67" s="3" t="str">
        <v>Mimosa tenuiflora</v>
      </c>
      <c r="FA67" s="3" t="str">
        <v>Moringa oleifera</v>
      </c>
      <c r="FB67" s="3" t="str">
        <v>Moringa stenopetala</v>
      </c>
      <c r="FC67" s="3" t="str">
        <v>Newbouldia laevis</v>
      </c>
      <c r="FD67" s="3" t="str">
        <v>Olea europaea</v>
      </c>
      <c r="FE67" s="3" t="str">
        <v>Olea welwitschii</v>
      </c>
      <c r="FF67" s="3" t="str">
        <v>Olea welwitshii</v>
      </c>
      <c r="FG67" s="3" t="str">
        <v>Opuntia ficus-indica</v>
      </c>
      <c r="FH67" s="3" t="str">
        <v>Palm</v>
      </c>
      <c r="FI67" s="3" t="str">
        <v>Parkia biglobosa</v>
      </c>
      <c r="FJ67" s="3" t="str">
        <v>Paulownia fortunei</v>
      </c>
      <c r="FK67" s="3" t="str">
        <v>Pavetta ternifolia</v>
      </c>
      <c r="FL67" s="3" t="str">
        <v>Peltophorum dubium</v>
      </c>
      <c r="FM67" s="3" t="str">
        <v>Persea americana</v>
      </c>
      <c r="FN67" s="3" t="str">
        <v>Phoenix reclinata</v>
      </c>
      <c r="FO67" s="3" t="str">
        <v>Pinus patula</v>
      </c>
      <c r="FP67" s="3" t="str">
        <v>Pithecellobium dulce</v>
      </c>
      <c r="FQ67" s="3" t="str">
        <v>Plukenetia conophora</v>
      </c>
      <c r="FR67" s="3" t="str">
        <v>Podocarpus falcatus</v>
      </c>
      <c r="FS67" s="3" t="str">
        <v>Polyscias fulva</v>
      </c>
      <c r="FT67" s="3" t="str">
        <v>Pouteria adolfi-friedericii</v>
      </c>
      <c r="FU67" s="3" t="str">
        <v>Prosopis africana</v>
      </c>
      <c r="FV67" s="3" t="str">
        <v>Prosopis juliflora</v>
      </c>
      <c r="FW67" s="3" t="str">
        <v>Prunus africana</v>
      </c>
      <c r="FX67" s="3" t="str">
        <v>Prunus persica</v>
      </c>
      <c r="FY67" s="3" t="str">
        <v>Pterocarpus erinaceus</v>
      </c>
      <c r="FZ67" s="3" t="str">
        <v>Pterocarpus lucens</v>
      </c>
      <c r="GA67" s="3" t="str">
        <v>Pterocarpus santalinoides</v>
      </c>
      <c r="GB67" s="3" t="str">
        <v>Pueraria phaseoloides</v>
      </c>
      <c r="GC67" s="3" t="str">
        <v>Quercus constaricensis</v>
      </c>
      <c r="GD67" s="3" t="str">
        <v>Quillaja saponaria</v>
      </c>
      <c r="GE67" s="3" t="str">
        <v>Ricinodendron heudelotii</v>
      </c>
      <c r="GF67" s="3" t="str">
        <v>Rosmarinus officinalis</v>
      </c>
      <c r="GG67" s="3" t="str">
        <v>Samanea saman</v>
      </c>
      <c r="GH67" s="3" t="str">
        <v>Schefflera abyssinica</v>
      </c>
      <c r="GI67" s="3" t="str">
        <v>Senna didymobotrya</v>
      </c>
      <c r="GJ67" s="3" t="str">
        <v>Senna occidentalis</v>
      </c>
      <c r="GK67" s="3" t="str">
        <v>Senna siamea</v>
      </c>
      <c r="GL67" s="3" t="str">
        <v>Senna sp.</v>
      </c>
      <c r="GM67" s="3" t="str">
        <v>Senna spectabilis</v>
      </c>
      <c r="GN67" s="3" t="str">
        <v>Sesbania aculeata</v>
      </c>
      <c r="GO67" s="3" t="str">
        <v>Sesbania bispinosa</v>
      </c>
      <c r="GP67" s="3" t="str">
        <v>Sesbania cannabina</v>
      </c>
      <c r="GQ67" s="3" t="str">
        <v>Sesbania cinerascens</v>
      </c>
      <c r="GR67" s="3" t="str">
        <v>Sesbania goetzei</v>
      </c>
      <c r="GS67" s="3" t="str">
        <v>Sesbania macrantha</v>
      </c>
      <c r="GT67" s="3" t="str">
        <v>Sesbania rostrata</v>
      </c>
      <c r="GU67" s="3" t="str">
        <v>Sesbania sesban</v>
      </c>
      <c r="GV67" s="3" t="str">
        <v>Sesbania sp.</v>
      </c>
      <c r="GW67" s="3" t="str">
        <v>Simarouba glauca</v>
      </c>
      <c r="GX67" s="3" t="str">
        <v>Solanum sp.</v>
      </c>
      <c r="GY67" s="3" t="str">
        <v>Spathodea campanulata</v>
      </c>
      <c r="GZ67" s="3" t="str">
        <v>Syzygium guineense</v>
      </c>
      <c r="HA67" s="3" t="str">
        <v>Tabebuia rosea</v>
      </c>
      <c r="HB67" s="3" t="str">
        <v>Tectona grandis</v>
      </c>
      <c r="HC67" s="3" t="str">
        <v>Tephrosia candida</v>
      </c>
      <c r="HD67" s="3" t="str">
        <v>Tephrosia diversifolia</v>
      </c>
      <c r="HE67" s="3" t="str">
        <v>Tephrosia sp.</v>
      </c>
      <c r="HF67" s="3" t="str">
        <v>Tephrosia vogelii</v>
      </c>
      <c r="HG67" s="3" t="str">
        <v>Terminalia amazonia</v>
      </c>
      <c r="HH67" s="3" t="str">
        <v>Terminalia brownii</v>
      </c>
      <c r="HI67" s="3" t="str">
        <v>Terminalia ivorensis</v>
      </c>
      <c r="HJ67" s="3" t="str">
        <v>Terminalia ivoresensis</v>
      </c>
      <c r="HK67" s="3" t="str">
        <v>Terminalia sericea</v>
      </c>
      <c r="HL67" s="3" t="str">
        <v>Terminalia superba</v>
      </c>
      <c r="HM67" s="3" t="str">
        <v>Theobroma cacao</v>
      </c>
      <c r="HN67" s="3" t="str">
        <v>Tithonia diversifolia</v>
      </c>
      <c r="HO67" s="3" t="str">
        <v>Toona ciliata</v>
      </c>
      <c r="HP67" s="3" t="str">
        <v>Uapaca kirkiana</v>
      </c>
      <c r="HQ67" s="3" t="str">
        <v>Unspecified Tree</v>
      </c>
      <c r="HR67" s="3" t="str">
        <v>Unspecified Tree (N-fixing)</v>
      </c>
      <c r="HS67" s="3" t="str">
        <v>Unspecified Tree (Non N-fixing)</v>
      </c>
      <c r="HT67" s="3" t="str">
        <v>Vachellia seyal</v>
      </c>
      <c r="HU67" s="3" t="str">
        <v>Vachellia xanthophloea</v>
      </c>
      <c r="HV67" s="3" t="str">
        <v>Vepris dainellii</v>
      </c>
      <c r="HW67" s="3" t="str">
        <v>Vitellaria paradoxa</v>
      </c>
      <c r="HX67" s="3" t="str">
        <v>Ziziphus mauritiana</v>
      </c>
      <c r="HY67" s="3" t="str">
        <v>Ziziphus spina-christi</v>
      </c>
    </row>
    <row r="68" spans="1:233" ht="14.5" x14ac:dyDescent="0.35">
      <c r="A68" t="s">
        <v>15364</v>
      </c>
      <c r="B68" s="3" t="s">
        <v>1976</v>
      </c>
      <c r="C68" s="3" t="s">
        <v>637</v>
      </c>
      <c r="D68" s="3" t="s">
        <v>8555</v>
      </c>
      <c r="F68" s="3" t="s">
        <v>637</v>
      </c>
      <c r="G68" s="3" t="s">
        <v>637</v>
      </c>
      <c r="H68" s="3" t="s">
        <v>689</v>
      </c>
      <c r="I68" t="s">
        <v>689</v>
      </c>
      <c r="J68" t="s">
        <v>3669</v>
      </c>
      <c r="K68" t="s">
        <v>3724</v>
      </c>
      <c r="L68" t="s">
        <v>3727</v>
      </c>
      <c r="M68" t="s">
        <v>3687</v>
      </c>
      <c r="O68" s="3" t="str">
        <v>Cordia africana</v>
      </c>
      <c r="Q68" s="3" t="str" cm="1">
        <f t="array" ref="Q68:HY68">TRANSPOSE(_xlfn._xlws.SORT(_xlfn.UNIQUE(_xlfn._xlws.FILTER(trees[Tree.Latin.Name],ISNUMBER(SEARCH('Pasture-Trees'!C38,trees[Tree.Latin.Name])),"Not Found"))))</f>
        <v>Acacia albida</v>
      </c>
      <c r="R68" s="3" t="str">
        <v>Acacia albida Delile</v>
      </c>
      <c r="S68" s="3" t="str">
        <v>Acacia angustissima</v>
      </c>
      <c r="T68" s="3" t="str">
        <v>Acacia auriculiformis</v>
      </c>
      <c r="U68" s="3" t="str">
        <v>Acacia brevispica</v>
      </c>
      <c r="V68" s="3" t="str">
        <v>Acacia caerulescens</v>
      </c>
      <c r="W68" s="3" t="str">
        <v>Acacia crassicarpa</v>
      </c>
      <c r="X68" s="3" t="str">
        <v>Acacia cyanophylla</v>
      </c>
      <c r="Y68" s="3" t="str">
        <v>Acacia decurrens</v>
      </c>
      <c r="Z68" s="3" t="str">
        <v>Acacia ferruginea</v>
      </c>
      <c r="AA68" s="3" t="str">
        <v>Acacia holosericea</v>
      </c>
      <c r="AB68" s="3" t="str">
        <v>Acacia julifera</v>
      </c>
      <c r="AC68" s="3" t="str">
        <v>Acacia karroo</v>
      </c>
      <c r="AD68" s="3" t="str">
        <v>Acacia leptocarpa</v>
      </c>
      <c r="AE68" s="3" t="str">
        <v>Acacia mangium</v>
      </c>
      <c r="AF68" s="3" t="str">
        <v>Acacia mearnsii</v>
      </c>
      <c r="AG68" s="3" t="str">
        <v>Acacia nilotica</v>
      </c>
      <c r="AH68" s="3" t="str">
        <v>Acacia polyacantha</v>
      </c>
      <c r="AI68" s="3" t="str">
        <v>Acacia saligna</v>
      </c>
      <c r="AJ68" s="3" t="str">
        <v>Acacia senegal</v>
      </c>
      <c r="AK68" s="3" t="str">
        <v>Acacia sieberiana</v>
      </c>
      <c r="AL68" s="3" t="str">
        <v>Acacia tortilis</v>
      </c>
      <c r="AM68" s="3" t="str">
        <v>Acacia toxicaria</v>
      </c>
      <c r="AN68" s="3" t="str">
        <v>Acacia tumida</v>
      </c>
      <c r="AO68" s="3" t="str">
        <v>Acrocarpus fraxinifolius</v>
      </c>
      <c r="AP68" s="3" t="str">
        <v>Acrocomia aculeata</v>
      </c>
      <c r="AQ68" s="3" t="str">
        <v>Adansonia digitata</v>
      </c>
      <c r="AR68" s="3" t="str">
        <v>Aeschynomene histrix</v>
      </c>
      <c r="AS68" s="3" t="str">
        <v>Afzelia africana</v>
      </c>
      <c r="AT68" s="3" t="str">
        <v>Albizia chinensis</v>
      </c>
      <c r="AU68" s="3" t="str">
        <v>Albizia coriaria</v>
      </c>
      <c r="AV68" s="3" t="str">
        <v>Albizia falcataria</v>
      </c>
      <c r="AW68" s="3" t="str">
        <v>Albizia gummifera</v>
      </c>
      <c r="AX68" s="3" t="str">
        <v>Albizia harveyi</v>
      </c>
      <c r="AY68" s="3" t="str">
        <v>Albizia lebbeck</v>
      </c>
      <c r="AZ68" s="3" t="str">
        <v>Albizia versicolor</v>
      </c>
      <c r="BA68" s="3" t="str">
        <v>Albizia zygia</v>
      </c>
      <c r="BB68" s="3" t="str">
        <v>Alchornea cordifolia</v>
      </c>
      <c r="BC68" s="3" t="str">
        <v>Allanblackia floribunda</v>
      </c>
      <c r="BD68" s="3" t="str">
        <v>Alnus acuminata</v>
      </c>
      <c r="BE68" s="3" t="str">
        <v>Antiaris toxicaria</v>
      </c>
      <c r="BF68" s="3" t="str">
        <v>Argyrolobium uniflorum</v>
      </c>
      <c r="BG68" s="3" t="str">
        <v>Artocarpus altilis</v>
      </c>
      <c r="BH68" s="3" t="str">
        <v>Artocarpus heterophyllus</v>
      </c>
      <c r="BI68" s="3" t="str">
        <v>Atriplex nummularia</v>
      </c>
      <c r="BJ68" s="3" t="str">
        <v>Auxemma oncocalyx</v>
      </c>
      <c r="BK68" s="3" t="str">
        <v>Azadirachta indica</v>
      </c>
      <c r="BL68" s="3" t="str">
        <v>Balanites aegyptica</v>
      </c>
      <c r="BM68" s="3" t="str">
        <v>Bauhinia reticulata</v>
      </c>
      <c r="BN68" s="3" t="str">
        <v>Bauhinia rufescens</v>
      </c>
      <c r="BO68" s="3" t="str">
        <v>Berchemia discolor</v>
      </c>
      <c r="BP68" s="3" t="str">
        <v>Brachystegia spiciformis</v>
      </c>
      <c r="BQ68" s="3" t="str">
        <v>Caesalpinia bracteosa</v>
      </c>
      <c r="BR68" s="3" t="str">
        <v>Cajanus cajan</v>
      </c>
      <c r="BS68" s="3" t="str">
        <v>Calliandra calothyrsus</v>
      </c>
      <c r="BT68" s="3" t="str">
        <v>Calliandra houstoniana</v>
      </c>
      <c r="BU68" s="3" t="str">
        <v>Casuarina equisetifolia</v>
      </c>
      <c r="BV68" s="3" t="str">
        <v>Casuarina glauca</v>
      </c>
      <c r="BW68" s="3" t="str">
        <v>Catha edulis</v>
      </c>
      <c r="BX68" s="3" t="str">
        <v>Cedrela odorata</v>
      </c>
      <c r="BY68" s="3" t="str">
        <v>Cedrela serrata</v>
      </c>
      <c r="BZ68" s="3" t="str">
        <v>Centrosema pubescens</v>
      </c>
      <c r="CA68" s="3" t="str">
        <v>Chloroleucon eurycyclum</v>
      </c>
      <c r="CB68" s="3" t="str">
        <v>Chromolaena odorata</v>
      </c>
      <c r="CC68" s="3" t="str">
        <v>Cinnamomum cassia</v>
      </c>
      <c r="CD68" s="3" t="str">
        <v>Combretum apiculatum</v>
      </c>
      <c r="CE68" s="3" t="str">
        <v>Cordia africana</v>
      </c>
      <c r="CF68" s="3" t="str">
        <v>Cordia alliodora</v>
      </c>
      <c r="CG68" s="3" t="str">
        <v>Crotalaria agatiflora</v>
      </c>
      <c r="CH68" s="3" t="str">
        <v>Crotalaria grahamiana</v>
      </c>
      <c r="CI68" s="3" t="str">
        <v>Crotalaria juncea</v>
      </c>
      <c r="CJ68" s="3" t="str">
        <v>Crotalaria ochrolueca</v>
      </c>
      <c r="CK68" s="3" t="str">
        <v>Crotalaria sp.</v>
      </c>
      <c r="CL68" s="3" t="str">
        <v>Crotalaria trichotoma</v>
      </c>
      <c r="CM68" s="3" t="str">
        <v>Croton macrostachyus</v>
      </c>
      <c r="CN68" s="3" t="str">
        <v>Croton megalocarpus</v>
      </c>
      <c r="CO68" s="3" t="str">
        <v>Cupressus lusitanica</v>
      </c>
      <c r="CP68" s="3" t="str">
        <v>Cytisus proliferus</v>
      </c>
      <c r="CQ68" s="3" t="str">
        <v>Cytisus proliferus var. palmensis</v>
      </c>
      <c r="CR68" s="3" t="str">
        <v>Dactyladenia barteri</v>
      </c>
      <c r="CS68" s="3" t="str">
        <v>Dipteryx alata</v>
      </c>
      <c r="CT68" s="3" t="str">
        <v>Dodonaea Viscosa</v>
      </c>
      <c r="CU68" s="3" t="str">
        <v>Dombeya goetzenii</v>
      </c>
      <c r="CV68" s="3" t="str">
        <v>Dracaena steudneri</v>
      </c>
      <c r="CW68" s="3" t="str">
        <v>Ehretia abyssinica</v>
      </c>
      <c r="CX68" s="3" t="str">
        <v>Ehretia cymosa</v>
      </c>
      <c r="CY68" s="3" t="str">
        <v>Elaeis guineensis</v>
      </c>
      <c r="CZ68" s="3" t="str">
        <v>Entada abyssinica</v>
      </c>
      <c r="DA68" s="3" t="str">
        <v>Erythrina abyssinica</v>
      </c>
      <c r="DB68" s="3" t="str">
        <v>Erythrina poeppigiana</v>
      </c>
      <c r="DC68" s="3" t="str">
        <v>Eucalyptus alba</v>
      </c>
      <c r="DD68" s="3" t="str">
        <v>Eucalyptus camaldulensis</v>
      </c>
      <c r="DE68" s="3" t="str">
        <v>Eucalyptus deglupta</v>
      </c>
      <c r="DF68" s="3" t="str">
        <v>Eucalyptus globulus</v>
      </c>
      <c r="DG68" s="3" t="str">
        <v>Eucalyptus saligna</v>
      </c>
      <c r="DH68" s="3" t="str">
        <v>Eucalyptus urograndis</v>
      </c>
      <c r="DI68" s="3" t="str">
        <v>Euclea racemosa subsp. schimperi</v>
      </c>
      <c r="DJ68" s="3" t="str">
        <v>Ficus laurifolia</v>
      </c>
      <c r="DK68" s="3" t="str">
        <v>Ficus natalensis</v>
      </c>
      <c r="DL68" s="3" t="str">
        <v>Ficus polita</v>
      </c>
      <c r="DM68" s="3" t="str">
        <v>Ficus sur</v>
      </c>
      <c r="DN68" s="3" t="str">
        <v>Ficus thonningii</v>
      </c>
      <c r="DO68" s="3" t="str">
        <v>Ficus vallis-choudae</v>
      </c>
      <c r="DP68" s="3" t="str">
        <v>Ficus vasta</v>
      </c>
      <c r="DQ68" s="3" t="str">
        <v>Flemingia macrophylla</v>
      </c>
      <c r="DR68" s="3" t="str">
        <v>Flemingia sp.</v>
      </c>
      <c r="DS68" s="3" t="str">
        <v>Gliricidia maculata</v>
      </c>
      <c r="DT68" s="3" t="str">
        <v>Gliricidia sepium</v>
      </c>
      <c r="DU68" s="3" t="str">
        <v>Gliricidia sp.</v>
      </c>
      <c r="DV68" s="3" t="str">
        <v>Glycine wightii</v>
      </c>
      <c r="DW68" s="3" t="str">
        <v>Gmelina arborea</v>
      </c>
      <c r="DX68" s="3" t="str">
        <v>Grevillea robusta</v>
      </c>
      <c r="DY68" s="3" t="str">
        <v>Guiera senegalensis</v>
      </c>
      <c r="DZ68" s="3" t="str">
        <v>Harrisonia abyssinica</v>
      </c>
      <c r="EA68" s="3" t="str">
        <v>Hyptis suaveolens</v>
      </c>
      <c r="EB68" s="3" t="str">
        <v>Inga densiflora</v>
      </c>
      <c r="EC68" s="3" t="str">
        <v>Inga edulis</v>
      </c>
      <c r="ED68" s="3" t="str">
        <v>Inga laurina</v>
      </c>
      <c r="EE68" s="3" t="str">
        <v>Inga oerstediana</v>
      </c>
      <c r="EF68" s="3" t="str">
        <v>Inga sp.</v>
      </c>
      <c r="EG68" s="3" t="str">
        <v>Jatropha curcas</v>
      </c>
      <c r="EH68" s="3" t="str">
        <v>Juglans steyermarkii</v>
      </c>
      <c r="EI68" s="3" t="str">
        <v>Julbernardia globiflora</v>
      </c>
      <c r="EJ68" s="3" t="str">
        <v>Khaya senegalensis</v>
      </c>
      <c r="EK68" s="3" t="str">
        <v>Leucaena diversifolia</v>
      </c>
      <c r="EL68" s="3" t="str">
        <v>Leucaena leucocephala</v>
      </c>
      <c r="EM68" s="3" t="str">
        <v>Leucaena pallida</v>
      </c>
      <c r="EN68" s="3" t="str">
        <v>Leucaena trichandra</v>
      </c>
      <c r="EO68" s="3" t="str">
        <v>Lippia javanica</v>
      </c>
      <c r="EP68" s="3" t="str">
        <v>Maesopsis eminii</v>
      </c>
      <c r="EQ68" s="3" t="str">
        <v>Mangifera indica</v>
      </c>
      <c r="ER68" s="3" t="str">
        <v>Markhamia lutea</v>
      </c>
      <c r="ES68" s="3" t="str">
        <v>Melia azedarach</v>
      </c>
      <c r="ET68" s="3" t="str">
        <v>Melia volkensii</v>
      </c>
      <c r="EU68" s="3" t="str">
        <v>Milicia excelsa</v>
      </c>
      <c r="EV68" s="3" t="str">
        <v>Milletia ferruginea</v>
      </c>
      <c r="EW68" s="3" t="str">
        <v>Millettia ferruginea</v>
      </c>
      <c r="EX68" s="3" t="str">
        <v>Millettia thonningii</v>
      </c>
      <c r="EY68" s="3" t="str">
        <v>Mimosa caesalpiniifolia</v>
      </c>
      <c r="EZ68" s="3" t="str">
        <v>Mimosa tenuiflora</v>
      </c>
      <c r="FA68" s="3" t="str">
        <v>Moringa oleifera</v>
      </c>
      <c r="FB68" s="3" t="str">
        <v>Moringa stenopetala</v>
      </c>
      <c r="FC68" s="3" t="str">
        <v>Newbouldia laevis</v>
      </c>
      <c r="FD68" s="3" t="str">
        <v>Olea europaea</v>
      </c>
      <c r="FE68" s="3" t="str">
        <v>Olea welwitschii</v>
      </c>
      <c r="FF68" s="3" t="str">
        <v>Olea welwitshii</v>
      </c>
      <c r="FG68" s="3" t="str">
        <v>Opuntia ficus-indica</v>
      </c>
      <c r="FH68" s="3" t="str">
        <v>Palm</v>
      </c>
      <c r="FI68" s="3" t="str">
        <v>Parkia biglobosa</v>
      </c>
      <c r="FJ68" s="3" t="str">
        <v>Paulownia fortunei</v>
      </c>
      <c r="FK68" s="3" t="str">
        <v>Pavetta ternifolia</v>
      </c>
      <c r="FL68" s="3" t="str">
        <v>Peltophorum dubium</v>
      </c>
      <c r="FM68" s="3" t="str">
        <v>Persea americana</v>
      </c>
      <c r="FN68" s="3" t="str">
        <v>Phoenix reclinata</v>
      </c>
      <c r="FO68" s="3" t="str">
        <v>Pinus patula</v>
      </c>
      <c r="FP68" s="3" t="str">
        <v>Pithecellobium dulce</v>
      </c>
      <c r="FQ68" s="3" t="str">
        <v>Plukenetia conophora</v>
      </c>
      <c r="FR68" s="3" t="str">
        <v>Podocarpus falcatus</v>
      </c>
      <c r="FS68" s="3" t="str">
        <v>Polyscias fulva</v>
      </c>
      <c r="FT68" s="3" t="str">
        <v>Pouteria adolfi-friedericii</v>
      </c>
      <c r="FU68" s="3" t="str">
        <v>Prosopis africana</v>
      </c>
      <c r="FV68" s="3" t="str">
        <v>Prosopis juliflora</v>
      </c>
      <c r="FW68" s="3" t="str">
        <v>Prunus africana</v>
      </c>
      <c r="FX68" s="3" t="str">
        <v>Prunus persica</v>
      </c>
      <c r="FY68" s="3" t="str">
        <v>Pterocarpus erinaceus</v>
      </c>
      <c r="FZ68" s="3" t="str">
        <v>Pterocarpus lucens</v>
      </c>
      <c r="GA68" s="3" t="str">
        <v>Pterocarpus santalinoides</v>
      </c>
      <c r="GB68" s="3" t="str">
        <v>Pueraria phaseoloides</v>
      </c>
      <c r="GC68" s="3" t="str">
        <v>Quercus constaricensis</v>
      </c>
      <c r="GD68" s="3" t="str">
        <v>Quillaja saponaria</v>
      </c>
      <c r="GE68" s="3" t="str">
        <v>Ricinodendron heudelotii</v>
      </c>
      <c r="GF68" s="3" t="str">
        <v>Rosmarinus officinalis</v>
      </c>
      <c r="GG68" s="3" t="str">
        <v>Samanea saman</v>
      </c>
      <c r="GH68" s="3" t="str">
        <v>Schefflera abyssinica</v>
      </c>
      <c r="GI68" s="3" t="str">
        <v>Senna didymobotrya</v>
      </c>
      <c r="GJ68" s="3" t="str">
        <v>Senna occidentalis</v>
      </c>
      <c r="GK68" s="3" t="str">
        <v>Senna siamea</v>
      </c>
      <c r="GL68" s="3" t="str">
        <v>Senna sp.</v>
      </c>
      <c r="GM68" s="3" t="str">
        <v>Senna spectabilis</v>
      </c>
      <c r="GN68" s="3" t="str">
        <v>Sesbania aculeata</v>
      </c>
      <c r="GO68" s="3" t="str">
        <v>Sesbania bispinosa</v>
      </c>
      <c r="GP68" s="3" t="str">
        <v>Sesbania cannabina</v>
      </c>
      <c r="GQ68" s="3" t="str">
        <v>Sesbania cinerascens</v>
      </c>
      <c r="GR68" s="3" t="str">
        <v>Sesbania goetzei</v>
      </c>
      <c r="GS68" s="3" t="str">
        <v>Sesbania macrantha</v>
      </c>
      <c r="GT68" s="3" t="str">
        <v>Sesbania rostrata</v>
      </c>
      <c r="GU68" s="3" t="str">
        <v>Sesbania sesban</v>
      </c>
      <c r="GV68" s="3" t="str">
        <v>Sesbania sp.</v>
      </c>
      <c r="GW68" s="3" t="str">
        <v>Simarouba glauca</v>
      </c>
      <c r="GX68" s="3" t="str">
        <v>Solanum sp.</v>
      </c>
      <c r="GY68" s="3" t="str">
        <v>Spathodea campanulata</v>
      </c>
      <c r="GZ68" s="3" t="str">
        <v>Syzygium guineense</v>
      </c>
      <c r="HA68" s="3" t="str">
        <v>Tabebuia rosea</v>
      </c>
      <c r="HB68" s="3" t="str">
        <v>Tectona grandis</v>
      </c>
      <c r="HC68" s="3" t="str">
        <v>Tephrosia candida</v>
      </c>
      <c r="HD68" s="3" t="str">
        <v>Tephrosia diversifolia</v>
      </c>
      <c r="HE68" s="3" t="str">
        <v>Tephrosia sp.</v>
      </c>
      <c r="HF68" s="3" t="str">
        <v>Tephrosia vogelii</v>
      </c>
      <c r="HG68" s="3" t="str">
        <v>Terminalia amazonia</v>
      </c>
      <c r="HH68" s="3" t="str">
        <v>Terminalia brownii</v>
      </c>
      <c r="HI68" s="3" t="str">
        <v>Terminalia ivorensis</v>
      </c>
      <c r="HJ68" s="3" t="str">
        <v>Terminalia ivoresensis</v>
      </c>
      <c r="HK68" s="3" t="str">
        <v>Terminalia sericea</v>
      </c>
      <c r="HL68" s="3" t="str">
        <v>Terminalia superba</v>
      </c>
      <c r="HM68" s="3" t="str">
        <v>Theobroma cacao</v>
      </c>
      <c r="HN68" s="3" t="str">
        <v>Tithonia diversifolia</v>
      </c>
      <c r="HO68" s="3" t="str">
        <v>Toona ciliata</v>
      </c>
      <c r="HP68" s="3" t="str">
        <v>Uapaca kirkiana</v>
      </c>
      <c r="HQ68" s="3" t="str">
        <v>Unspecified Tree</v>
      </c>
      <c r="HR68" s="3" t="str">
        <v>Unspecified Tree (N-fixing)</v>
      </c>
      <c r="HS68" s="3" t="str">
        <v>Unspecified Tree (Non N-fixing)</v>
      </c>
      <c r="HT68" s="3" t="str">
        <v>Vachellia seyal</v>
      </c>
      <c r="HU68" s="3" t="str">
        <v>Vachellia xanthophloea</v>
      </c>
      <c r="HV68" s="3" t="str">
        <v>Vepris dainellii</v>
      </c>
      <c r="HW68" s="3" t="str">
        <v>Vitellaria paradoxa</v>
      </c>
      <c r="HX68" s="3" t="str">
        <v>Ziziphus mauritiana</v>
      </c>
      <c r="HY68" s="3" t="str">
        <v>Ziziphus spina-christi</v>
      </c>
    </row>
    <row r="69" spans="1:233" ht="14.5" x14ac:dyDescent="0.35">
      <c r="A69" t="s">
        <v>15365</v>
      </c>
      <c r="B69" s="3" t="s">
        <v>9400</v>
      </c>
      <c r="C69" s="3" t="s">
        <v>9401</v>
      </c>
      <c r="D69" s="3" t="s">
        <v>9402</v>
      </c>
      <c r="F69" s="3" t="s">
        <v>637</v>
      </c>
      <c r="G69" s="3" t="s">
        <v>637</v>
      </c>
      <c r="H69" s="3" t="s">
        <v>699</v>
      </c>
      <c r="I69" t="s">
        <v>699</v>
      </c>
      <c r="J69" t="s">
        <v>3655</v>
      </c>
      <c r="K69" t="s">
        <v>3723</v>
      </c>
      <c r="L69" t="s">
        <v>1081</v>
      </c>
      <c r="M69" t="s">
        <v>3677</v>
      </c>
      <c r="O69" s="3" t="str">
        <v>Cordia alliodora</v>
      </c>
      <c r="Q69" s="3" t="str" cm="1">
        <f t="array" ref="Q69:HY69">TRANSPOSE(_xlfn._xlws.SORT(_xlfn.UNIQUE(_xlfn._xlws.FILTER(trees[Tree.Latin.Name],ISNUMBER(SEARCH('Pasture-Trees'!C39,trees[Tree.Latin.Name])),"Not Found"))))</f>
        <v>Acacia albida</v>
      </c>
      <c r="R69" s="3" t="str">
        <v>Acacia albida Delile</v>
      </c>
      <c r="S69" s="3" t="str">
        <v>Acacia angustissima</v>
      </c>
      <c r="T69" s="3" t="str">
        <v>Acacia auriculiformis</v>
      </c>
      <c r="U69" s="3" t="str">
        <v>Acacia brevispica</v>
      </c>
      <c r="V69" s="3" t="str">
        <v>Acacia caerulescens</v>
      </c>
      <c r="W69" s="3" t="str">
        <v>Acacia crassicarpa</v>
      </c>
      <c r="X69" s="3" t="str">
        <v>Acacia cyanophylla</v>
      </c>
      <c r="Y69" s="3" t="str">
        <v>Acacia decurrens</v>
      </c>
      <c r="Z69" s="3" t="str">
        <v>Acacia ferruginea</v>
      </c>
      <c r="AA69" s="3" t="str">
        <v>Acacia holosericea</v>
      </c>
      <c r="AB69" s="3" t="str">
        <v>Acacia julifera</v>
      </c>
      <c r="AC69" s="3" t="str">
        <v>Acacia karroo</v>
      </c>
      <c r="AD69" s="3" t="str">
        <v>Acacia leptocarpa</v>
      </c>
      <c r="AE69" s="3" t="str">
        <v>Acacia mangium</v>
      </c>
      <c r="AF69" s="3" t="str">
        <v>Acacia mearnsii</v>
      </c>
      <c r="AG69" s="3" t="str">
        <v>Acacia nilotica</v>
      </c>
      <c r="AH69" s="3" t="str">
        <v>Acacia polyacantha</v>
      </c>
      <c r="AI69" s="3" t="str">
        <v>Acacia saligna</v>
      </c>
      <c r="AJ69" s="3" t="str">
        <v>Acacia senegal</v>
      </c>
      <c r="AK69" s="3" t="str">
        <v>Acacia sieberiana</v>
      </c>
      <c r="AL69" s="3" t="str">
        <v>Acacia tortilis</v>
      </c>
      <c r="AM69" s="3" t="str">
        <v>Acacia toxicaria</v>
      </c>
      <c r="AN69" s="3" t="str">
        <v>Acacia tumida</v>
      </c>
      <c r="AO69" s="3" t="str">
        <v>Acrocarpus fraxinifolius</v>
      </c>
      <c r="AP69" s="3" t="str">
        <v>Acrocomia aculeata</v>
      </c>
      <c r="AQ69" s="3" t="str">
        <v>Adansonia digitata</v>
      </c>
      <c r="AR69" s="3" t="str">
        <v>Aeschynomene histrix</v>
      </c>
      <c r="AS69" s="3" t="str">
        <v>Afzelia africana</v>
      </c>
      <c r="AT69" s="3" t="str">
        <v>Albizia chinensis</v>
      </c>
      <c r="AU69" s="3" t="str">
        <v>Albizia coriaria</v>
      </c>
      <c r="AV69" s="3" t="str">
        <v>Albizia falcataria</v>
      </c>
      <c r="AW69" s="3" t="str">
        <v>Albizia gummifera</v>
      </c>
      <c r="AX69" s="3" t="str">
        <v>Albizia harveyi</v>
      </c>
      <c r="AY69" s="3" t="str">
        <v>Albizia lebbeck</v>
      </c>
      <c r="AZ69" s="3" t="str">
        <v>Albizia versicolor</v>
      </c>
      <c r="BA69" s="3" t="str">
        <v>Albizia zygia</v>
      </c>
      <c r="BB69" s="3" t="str">
        <v>Alchornea cordifolia</v>
      </c>
      <c r="BC69" s="3" t="str">
        <v>Allanblackia floribunda</v>
      </c>
      <c r="BD69" s="3" t="str">
        <v>Alnus acuminata</v>
      </c>
      <c r="BE69" s="3" t="str">
        <v>Antiaris toxicaria</v>
      </c>
      <c r="BF69" s="3" t="str">
        <v>Argyrolobium uniflorum</v>
      </c>
      <c r="BG69" s="3" t="str">
        <v>Artocarpus altilis</v>
      </c>
      <c r="BH69" s="3" t="str">
        <v>Artocarpus heterophyllus</v>
      </c>
      <c r="BI69" s="3" t="str">
        <v>Atriplex nummularia</v>
      </c>
      <c r="BJ69" s="3" t="str">
        <v>Auxemma oncocalyx</v>
      </c>
      <c r="BK69" s="3" t="str">
        <v>Azadirachta indica</v>
      </c>
      <c r="BL69" s="3" t="str">
        <v>Balanites aegyptica</v>
      </c>
      <c r="BM69" s="3" t="str">
        <v>Bauhinia reticulata</v>
      </c>
      <c r="BN69" s="3" t="str">
        <v>Bauhinia rufescens</v>
      </c>
      <c r="BO69" s="3" t="str">
        <v>Berchemia discolor</v>
      </c>
      <c r="BP69" s="3" t="str">
        <v>Brachystegia spiciformis</v>
      </c>
      <c r="BQ69" s="3" t="str">
        <v>Caesalpinia bracteosa</v>
      </c>
      <c r="BR69" s="3" t="str">
        <v>Cajanus cajan</v>
      </c>
      <c r="BS69" s="3" t="str">
        <v>Calliandra calothyrsus</v>
      </c>
      <c r="BT69" s="3" t="str">
        <v>Calliandra houstoniana</v>
      </c>
      <c r="BU69" s="3" t="str">
        <v>Casuarina equisetifolia</v>
      </c>
      <c r="BV69" s="3" t="str">
        <v>Casuarina glauca</v>
      </c>
      <c r="BW69" s="3" t="str">
        <v>Catha edulis</v>
      </c>
      <c r="BX69" s="3" t="str">
        <v>Cedrela odorata</v>
      </c>
      <c r="BY69" s="3" t="str">
        <v>Cedrela serrata</v>
      </c>
      <c r="BZ69" s="3" t="str">
        <v>Centrosema pubescens</v>
      </c>
      <c r="CA69" s="3" t="str">
        <v>Chloroleucon eurycyclum</v>
      </c>
      <c r="CB69" s="3" t="str">
        <v>Chromolaena odorata</v>
      </c>
      <c r="CC69" s="3" t="str">
        <v>Cinnamomum cassia</v>
      </c>
      <c r="CD69" s="3" t="str">
        <v>Combretum apiculatum</v>
      </c>
      <c r="CE69" s="3" t="str">
        <v>Cordia africana</v>
      </c>
      <c r="CF69" s="3" t="str">
        <v>Cordia alliodora</v>
      </c>
      <c r="CG69" s="3" t="str">
        <v>Crotalaria agatiflora</v>
      </c>
      <c r="CH69" s="3" t="str">
        <v>Crotalaria grahamiana</v>
      </c>
      <c r="CI69" s="3" t="str">
        <v>Crotalaria juncea</v>
      </c>
      <c r="CJ69" s="3" t="str">
        <v>Crotalaria ochrolueca</v>
      </c>
      <c r="CK69" s="3" t="str">
        <v>Crotalaria sp.</v>
      </c>
      <c r="CL69" s="3" t="str">
        <v>Crotalaria trichotoma</v>
      </c>
      <c r="CM69" s="3" t="str">
        <v>Croton macrostachyus</v>
      </c>
      <c r="CN69" s="3" t="str">
        <v>Croton megalocarpus</v>
      </c>
      <c r="CO69" s="3" t="str">
        <v>Cupressus lusitanica</v>
      </c>
      <c r="CP69" s="3" t="str">
        <v>Cytisus proliferus</v>
      </c>
      <c r="CQ69" s="3" t="str">
        <v>Cytisus proliferus var. palmensis</v>
      </c>
      <c r="CR69" s="3" t="str">
        <v>Dactyladenia barteri</v>
      </c>
      <c r="CS69" s="3" t="str">
        <v>Dipteryx alata</v>
      </c>
      <c r="CT69" s="3" t="str">
        <v>Dodonaea Viscosa</v>
      </c>
      <c r="CU69" s="3" t="str">
        <v>Dombeya goetzenii</v>
      </c>
      <c r="CV69" s="3" t="str">
        <v>Dracaena steudneri</v>
      </c>
      <c r="CW69" s="3" t="str">
        <v>Ehretia abyssinica</v>
      </c>
      <c r="CX69" s="3" t="str">
        <v>Ehretia cymosa</v>
      </c>
      <c r="CY69" s="3" t="str">
        <v>Elaeis guineensis</v>
      </c>
      <c r="CZ69" s="3" t="str">
        <v>Entada abyssinica</v>
      </c>
      <c r="DA69" s="3" t="str">
        <v>Erythrina abyssinica</v>
      </c>
      <c r="DB69" s="3" t="str">
        <v>Erythrina poeppigiana</v>
      </c>
      <c r="DC69" s="3" t="str">
        <v>Eucalyptus alba</v>
      </c>
      <c r="DD69" s="3" t="str">
        <v>Eucalyptus camaldulensis</v>
      </c>
      <c r="DE69" s="3" t="str">
        <v>Eucalyptus deglupta</v>
      </c>
      <c r="DF69" s="3" t="str">
        <v>Eucalyptus globulus</v>
      </c>
      <c r="DG69" s="3" t="str">
        <v>Eucalyptus saligna</v>
      </c>
      <c r="DH69" s="3" t="str">
        <v>Eucalyptus urograndis</v>
      </c>
      <c r="DI69" s="3" t="str">
        <v>Euclea racemosa subsp. schimperi</v>
      </c>
      <c r="DJ69" s="3" t="str">
        <v>Ficus laurifolia</v>
      </c>
      <c r="DK69" s="3" t="str">
        <v>Ficus natalensis</v>
      </c>
      <c r="DL69" s="3" t="str">
        <v>Ficus polita</v>
      </c>
      <c r="DM69" s="3" t="str">
        <v>Ficus sur</v>
      </c>
      <c r="DN69" s="3" t="str">
        <v>Ficus thonningii</v>
      </c>
      <c r="DO69" s="3" t="str">
        <v>Ficus vallis-choudae</v>
      </c>
      <c r="DP69" s="3" t="str">
        <v>Ficus vasta</v>
      </c>
      <c r="DQ69" s="3" t="str">
        <v>Flemingia macrophylla</v>
      </c>
      <c r="DR69" s="3" t="str">
        <v>Flemingia sp.</v>
      </c>
      <c r="DS69" s="3" t="str">
        <v>Gliricidia maculata</v>
      </c>
      <c r="DT69" s="3" t="str">
        <v>Gliricidia sepium</v>
      </c>
      <c r="DU69" s="3" t="str">
        <v>Gliricidia sp.</v>
      </c>
      <c r="DV69" s="3" t="str">
        <v>Glycine wightii</v>
      </c>
      <c r="DW69" s="3" t="str">
        <v>Gmelina arborea</v>
      </c>
      <c r="DX69" s="3" t="str">
        <v>Grevillea robusta</v>
      </c>
      <c r="DY69" s="3" t="str">
        <v>Guiera senegalensis</v>
      </c>
      <c r="DZ69" s="3" t="str">
        <v>Harrisonia abyssinica</v>
      </c>
      <c r="EA69" s="3" t="str">
        <v>Hyptis suaveolens</v>
      </c>
      <c r="EB69" s="3" t="str">
        <v>Inga densiflora</v>
      </c>
      <c r="EC69" s="3" t="str">
        <v>Inga edulis</v>
      </c>
      <c r="ED69" s="3" t="str">
        <v>Inga laurina</v>
      </c>
      <c r="EE69" s="3" t="str">
        <v>Inga oerstediana</v>
      </c>
      <c r="EF69" s="3" t="str">
        <v>Inga sp.</v>
      </c>
      <c r="EG69" s="3" t="str">
        <v>Jatropha curcas</v>
      </c>
      <c r="EH69" s="3" t="str">
        <v>Juglans steyermarkii</v>
      </c>
      <c r="EI69" s="3" t="str">
        <v>Julbernardia globiflora</v>
      </c>
      <c r="EJ69" s="3" t="str">
        <v>Khaya senegalensis</v>
      </c>
      <c r="EK69" s="3" t="str">
        <v>Leucaena diversifolia</v>
      </c>
      <c r="EL69" s="3" t="str">
        <v>Leucaena leucocephala</v>
      </c>
      <c r="EM69" s="3" t="str">
        <v>Leucaena pallida</v>
      </c>
      <c r="EN69" s="3" t="str">
        <v>Leucaena trichandra</v>
      </c>
      <c r="EO69" s="3" t="str">
        <v>Lippia javanica</v>
      </c>
      <c r="EP69" s="3" t="str">
        <v>Maesopsis eminii</v>
      </c>
      <c r="EQ69" s="3" t="str">
        <v>Mangifera indica</v>
      </c>
      <c r="ER69" s="3" t="str">
        <v>Markhamia lutea</v>
      </c>
      <c r="ES69" s="3" t="str">
        <v>Melia azedarach</v>
      </c>
      <c r="ET69" s="3" t="str">
        <v>Melia volkensii</v>
      </c>
      <c r="EU69" s="3" t="str">
        <v>Milicia excelsa</v>
      </c>
      <c r="EV69" s="3" t="str">
        <v>Milletia ferruginea</v>
      </c>
      <c r="EW69" s="3" t="str">
        <v>Millettia ferruginea</v>
      </c>
      <c r="EX69" s="3" t="str">
        <v>Millettia thonningii</v>
      </c>
      <c r="EY69" s="3" t="str">
        <v>Mimosa caesalpiniifolia</v>
      </c>
      <c r="EZ69" s="3" t="str">
        <v>Mimosa tenuiflora</v>
      </c>
      <c r="FA69" s="3" t="str">
        <v>Moringa oleifera</v>
      </c>
      <c r="FB69" s="3" t="str">
        <v>Moringa stenopetala</v>
      </c>
      <c r="FC69" s="3" t="str">
        <v>Newbouldia laevis</v>
      </c>
      <c r="FD69" s="3" t="str">
        <v>Olea europaea</v>
      </c>
      <c r="FE69" s="3" t="str">
        <v>Olea welwitschii</v>
      </c>
      <c r="FF69" s="3" t="str">
        <v>Olea welwitshii</v>
      </c>
      <c r="FG69" s="3" t="str">
        <v>Opuntia ficus-indica</v>
      </c>
      <c r="FH69" s="3" t="str">
        <v>Palm</v>
      </c>
      <c r="FI69" s="3" t="str">
        <v>Parkia biglobosa</v>
      </c>
      <c r="FJ69" s="3" t="str">
        <v>Paulownia fortunei</v>
      </c>
      <c r="FK69" s="3" t="str">
        <v>Pavetta ternifolia</v>
      </c>
      <c r="FL69" s="3" t="str">
        <v>Peltophorum dubium</v>
      </c>
      <c r="FM69" s="3" t="str">
        <v>Persea americana</v>
      </c>
      <c r="FN69" s="3" t="str">
        <v>Phoenix reclinata</v>
      </c>
      <c r="FO69" s="3" t="str">
        <v>Pinus patula</v>
      </c>
      <c r="FP69" s="3" t="str">
        <v>Pithecellobium dulce</v>
      </c>
      <c r="FQ69" s="3" t="str">
        <v>Plukenetia conophora</v>
      </c>
      <c r="FR69" s="3" t="str">
        <v>Podocarpus falcatus</v>
      </c>
      <c r="FS69" s="3" t="str">
        <v>Polyscias fulva</v>
      </c>
      <c r="FT69" s="3" t="str">
        <v>Pouteria adolfi-friedericii</v>
      </c>
      <c r="FU69" s="3" t="str">
        <v>Prosopis africana</v>
      </c>
      <c r="FV69" s="3" t="str">
        <v>Prosopis juliflora</v>
      </c>
      <c r="FW69" s="3" t="str">
        <v>Prunus africana</v>
      </c>
      <c r="FX69" s="3" t="str">
        <v>Prunus persica</v>
      </c>
      <c r="FY69" s="3" t="str">
        <v>Pterocarpus erinaceus</v>
      </c>
      <c r="FZ69" s="3" t="str">
        <v>Pterocarpus lucens</v>
      </c>
      <c r="GA69" s="3" t="str">
        <v>Pterocarpus santalinoides</v>
      </c>
      <c r="GB69" s="3" t="str">
        <v>Pueraria phaseoloides</v>
      </c>
      <c r="GC69" s="3" t="str">
        <v>Quercus constaricensis</v>
      </c>
      <c r="GD69" s="3" t="str">
        <v>Quillaja saponaria</v>
      </c>
      <c r="GE69" s="3" t="str">
        <v>Ricinodendron heudelotii</v>
      </c>
      <c r="GF69" s="3" t="str">
        <v>Rosmarinus officinalis</v>
      </c>
      <c r="GG69" s="3" t="str">
        <v>Samanea saman</v>
      </c>
      <c r="GH69" s="3" t="str">
        <v>Schefflera abyssinica</v>
      </c>
      <c r="GI69" s="3" t="str">
        <v>Senna didymobotrya</v>
      </c>
      <c r="GJ69" s="3" t="str">
        <v>Senna occidentalis</v>
      </c>
      <c r="GK69" s="3" t="str">
        <v>Senna siamea</v>
      </c>
      <c r="GL69" s="3" t="str">
        <v>Senna sp.</v>
      </c>
      <c r="GM69" s="3" t="str">
        <v>Senna spectabilis</v>
      </c>
      <c r="GN69" s="3" t="str">
        <v>Sesbania aculeata</v>
      </c>
      <c r="GO69" s="3" t="str">
        <v>Sesbania bispinosa</v>
      </c>
      <c r="GP69" s="3" t="str">
        <v>Sesbania cannabina</v>
      </c>
      <c r="GQ69" s="3" t="str">
        <v>Sesbania cinerascens</v>
      </c>
      <c r="GR69" s="3" t="str">
        <v>Sesbania goetzei</v>
      </c>
      <c r="GS69" s="3" t="str">
        <v>Sesbania macrantha</v>
      </c>
      <c r="GT69" s="3" t="str">
        <v>Sesbania rostrata</v>
      </c>
      <c r="GU69" s="3" t="str">
        <v>Sesbania sesban</v>
      </c>
      <c r="GV69" s="3" t="str">
        <v>Sesbania sp.</v>
      </c>
      <c r="GW69" s="3" t="str">
        <v>Simarouba glauca</v>
      </c>
      <c r="GX69" s="3" t="str">
        <v>Solanum sp.</v>
      </c>
      <c r="GY69" s="3" t="str">
        <v>Spathodea campanulata</v>
      </c>
      <c r="GZ69" s="3" t="str">
        <v>Syzygium guineense</v>
      </c>
      <c r="HA69" s="3" t="str">
        <v>Tabebuia rosea</v>
      </c>
      <c r="HB69" s="3" t="str">
        <v>Tectona grandis</v>
      </c>
      <c r="HC69" s="3" t="str">
        <v>Tephrosia candida</v>
      </c>
      <c r="HD69" s="3" t="str">
        <v>Tephrosia diversifolia</v>
      </c>
      <c r="HE69" s="3" t="str">
        <v>Tephrosia sp.</v>
      </c>
      <c r="HF69" s="3" t="str">
        <v>Tephrosia vogelii</v>
      </c>
      <c r="HG69" s="3" t="str">
        <v>Terminalia amazonia</v>
      </c>
      <c r="HH69" s="3" t="str">
        <v>Terminalia brownii</v>
      </c>
      <c r="HI69" s="3" t="str">
        <v>Terminalia ivorensis</v>
      </c>
      <c r="HJ69" s="3" t="str">
        <v>Terminalia ivoresensis</v>
      </c>
      <c r="HK69" s="3" t="str">
        <v>Terminalia sericea</v>
      </c>
      <c r="HL69" s="3" t="str">
        <v>Terminalia superba</v>
      </c>
      <c r="HM69" s="3" t="str">
        <v>Theobroma cacao</v>
      </c>
      <c r="HN69" s="3" t="str">
        <v>Tithonia diversifolia</v>
      </c>
      <c r="HO69" s="3" t="str">
        <v>Toona ciliata</v>
      </c>
      <c r="HP69" s="3" t="str">
        <v>Uapaca kirkiana</v>
      </c>
      <c r="HQ69" s="3" t="str">
        <v>Unspecified Tree</v>
      </c>
      <c r="HR69" s="3" t="str">
        <v>Unspecified Tree (N-fixing)</v>
      </c>
      <c r="HS69" s="3" t="str">
        <v>Unspecified Tree (Non N-fixing)</v>
      </c>
      <c r="HT69" s="3" t="str">
        <v>Vachellia seyal</v>
      </c>
      <c r="HU69" s="3" t="str">
        <v>Vachellia xanthophloea</v>
      </c>
      <c r="HV69" s="3" t="str">
        <v>Vepris dainellii</v>
      </c>
      <c r="HW69" s="3" t="str">
        <v>Vitellaria paradoxa</v>
      </c>
      <c r="HX69" s="3" t="str">
        <v>Ziziphus mauritiana</v>
      </c>
      <c r="HY69" s="3" t="str">
        <v>Ziziphus spina-christi</v>
      </c>
    </row>
    <row r="70" spans="1:233" ht="14.5" x14ac:dyDescent="0.35">
      <c r="A70" t="s">
        <v>15366</v>
      </c>
      <c r="B70" s="3" t="s">
        <v>1678</v>
      </c>
      <c r="C70" s="3" t="s">
        <v>637</v>
      </c>
      <c r="D70" s="3" t="s">
        <v>1679</v>
      </c>
      <c r="F70" s="3" t="s">
        <v>1680</v>
      </c>
      <c r="G70" s="3" t="s">
        <v>1681</v>
      </c>
      <c r="H70" s="3" t="s">
        <v>699</v>
      </c>
      <c r="I70" t="s">
        <v>699</v>
      </c>
      <c r="J70" t="s">
        <v>3655</v>
      </c>
      <c r="K70" t="s">
        <v>3723</v>
      </c>
      <c r="L70" t="s">
        <v>1081</v>
      </c>
      <c r="M70" t="s">
        <v>3677</v>
      </c>
      <c r="O70" s="3" t="str">
        <v>Crotalaria agatiflora</v>
      </c>
      <c r="Q70" s="3" t="str" cm="1">
        <f t="array" ref="Q70:HY70">TRANSPOSE(_xlfn._xlws.SORT(_xlfn.UNIQUE(_xlfn._xlws.FILTER(trees[Tree.Latin.Name],ISNUMBER(SEARCH('Pasture-Trees'!C40,trees[Tree.Latin.Name])),"Not Found"))))</f>
        <v>Acacia albida</v>
      </c>
      <c r="R70" s="3" t="str">
        <v>Acacia albida Delile</v>
      </c>
      <c r="S70" s="3" t="str">
        <v>Acacia angustissima</v>
      </c>
      <c r="T70" s="3" t="str">
        <v>Acacia auriculiformis</v>
      </c>
      <c r="U70" s="3" t="str">
        <v>Acacia brevispica</v>
      </c>
      <c r="V70" s="3" t="str">
        <v>Acacia caerulescens</v>
      </c>
      <c r="W70" s="3" t="str">
        <v>Acacia crassicarpa</v>
      </c>
      <c r="X70" s="3" t="str">
        <v>Acacia cyanophylla</v>
      </c>
      <c r="Y70" s="3" t="str">
        <v>Acacia decurrens</v>
      </c>
      <c r="Z70" s="3" t="str">
        <v>Acacia ferruginea</v>
      </c>
      <c r="AA70" s="3" t="str">
        <v>Acacia holosericea</v>
      </c>
      <c r="AB70" s="3" t="str">
        <v>Acacia julifera</v>
      </c>
      <c r="AC70" s="3" t="str">
        <v>Acacia karroo</v>
      </c>
      <c r="AD70" s="3" t="str">
        <v>Acacia leptocarpa</v>
      </c>
      <c r="AE70" s="3" t="str">
        <v>Acacia mangium</v>
      </c>
      <c r="AF70" s="3" t="str">
        <v>Acacia mearnsii</v>
      </c>
      <c r="AG70" s="3" t="str">
        <v>Acacia nilotica</v>
      </c>
      <c r="AH70" s="3" t="str">
        <v>Acacia polyacantha</v>
      </c>
      <c r="AI70" s="3" t="str">
        <v>Acacia saligna</v>
      </c>
      <c r="AJ70" s="3" t="str">
        <v>Acacia senegal</v>
      </c>
      <c r="AK70" s="3" t="str">
        <v>Acacia sieberiana</v>
      </c>
      <c r="AL70" s="3" t="str">
        <v>Acacia tortilis</v>
      </c>
      <c r="AM70" s="3" t="str">
        <v>Acacia toxicaria</v>
      </c>
      <c r="AN70" s="3" t="str">
        <v>Acacia tumida</v>
      </c>
      <c r="AO70" s="3" t="str">
        <v>Acrocarpus fraxinifolius</v>
      </c>
      <c r="AP70" s="3" t="str">
        <v>Acrocomia aculeata</v>
      </c>
      <c r="AQ70" s="3" t="str">
        <v>Adansonia digitata</v>
      </c>
      <c r="AR70" s="3" t="str">
        <v>Aeschynomene histrix</v>
      </c>
      <c r="AS70" s="3" t="str">
        <v>Afzelia africana</v>
      </c>
      <c r="AT70" s="3" t="str">
        <v>Albizia chinensis</v>
      </c>
      <c r="AU70" s="3" t="str">
        <v>Albizia coriaria</v>
      </c>
      <c r="AV70" s="3" t="str">
        <v>Albizia falcataria</v>
      </c>
      <c r="AW70" s="3" t="str">
        <v>Albizia gummifera</v>
      </c>
      <c r="AX70" s="3" t="str">
        <v>Albizia harveyi</v>
      </c>
      <c r="AY70" s="3" t="str">
        <v>Albizia lebbeck</v>
      </c>
      <c r="AZ70" s="3" t="str">
        <v>Albizia versicolor</v>
      </c>
      <c r="BA70" s="3" t="str">
        <v>Albizia zygia</v>
      </c>
      <c r="BB70" s="3" t="str">
        <v>Alchornea cordifolia</v>
      </c>
      <c r="BC70" s="3" t="str">
        <v>Allanblackia floribunda</v>
      </c>
      <c r="BD70" s="3" t="str">
        <v>Alnus acuminata</v>
      </c>
      <c r="BE70" s="3" t="str">
        <v>Antiaris toxicaria</v>
      </c>
      <c r="BF70" s="3" t="str">
        <v>Argyrolobium uniflorum</v>
      </c>
      <c r="BG70" s="3" t="str">
        <v>Artocarpus altilis</v>
      </c>
      <c r="BH70" s="3" t="str">
        <v>Artocarpus heterophyllus</v>
      </c>
      <c r="BI70" s="3" t="str">
        <v>Atriplex nummularia</v>
      </c>
      <c r="BJ70" s="3" t="str">
        <v>Auxemma oncocalyx</v>
      </c>
      <c r="BK70" s="3" t="str">
        <v>Azadirachta indica</v>
      </c>
      <c r="BL70" s="3" t="str">
        <v>Balanites aegyptica</v>
      </c>
      <c r="BM70" s="3" t="str">
        <v>Bauhinia reticulata</v>
      </c>
      <c r="BN70" s="3" t="str">
        <v>Bauhinia rufescens</v>
      </c>
      <c r="BO70" s="3" t="str">
        <v>Berchemia discolor</v>
      </c>
      <c r="BP70" s="3" t="str">
        <v>Brachystegia spiciformis</v>
      </c>
      <c r="BQ70" s="3" t="str">
        <v>Caesalpinia bracteosa</v>
      </c>
      <c r="BR70" s="3" t="str">
        <v>Cajanus cajan</v>
      </c>
      <c r="BS70" s="3" t="str">
        <v>Calliandra calothyrsus</v>
      </c>
      <c r="BT70" s="3" t="str">
        <v>Calliandra houstoniana</v>
      </c>
      <c r="BU70" s="3" t="str">
        <v>Casuarina equisetifolia</v>
      </c>
      <c r="BV70" s="3" t="str">
        <v>Casuarina glauca</v>
      </c>
      <c r="BW70" s="3" t="str">
        <v>Catha edulis</v>
      </c>
      <c r="BX70" s="3" t="str">
        <v>Cedrela odorata</v>
      </c>
      <c r="BY70" s="3" t="str">
        <v>Cedrela serrata</v>
      </c>
      <c r="BZ70" s="3" t="str">
        <v>Centrosema pubescens</v>
      </c>
      <c r="CA70" s="3" t="str">
        <v>Chloroleucon eurycyclum</v>
      </c>
      <c r="CB70" s="3" t="str">
        <v>Chromolaena odorata</v>
      </c>
      <c r="CC70" s="3" t="str">
        <v>Cinnamomum cassia</v>
      </c>
      <c r="CD70" s="3" t="str">
        <v>Combretum apiculatum</v>
      </c>
      <c r="CE70" s="3" t="str">
        <v>Cordia africana</v>
      </c>
      <c r="CF70" s="3" t="str">
        <v>Cordia alliodora</v>
      </c>
      <c r="CG70" s="3" t="str">
        <v>Crotalaria agatiflora</v>
      </c>
      <c r="CH70" s="3" t="str">
        <v>Crotalaria grahamiana</v>
      </c>
      <c r="CI70" s="3" t="str">
        <v>Crotalaria juncea</v>
      </c>
      <c r="CJ70" s="3" t="str">
        <v>Crotalaria ochrolueca</v>
      </c>
      <c r="CK70" s="3" t="str">
        <v>Crotalaria sp.</v>
      </c>
      <c r="CL70" s="3" t="str">
        <v>Crotalaria trichotoma</v>
      </c>
      <c r="CM70" s="3" t="str">
        <v>Croton macrostachyus</v>
      </c>
      <c r="CN70" s="3" t="str">
        <v>Croton megalocarpus</v>
      </c>
      <c r="CO70" s="3" t="str">
        <v>Cupressus lusitanica</v>
      </c>
      <c r="CP70" s="3" t="str">
        <v>Cytisus proliferus</v>
      </c>
      <c r="CQ70" s="3" t="str">
        <v>Cytisus proliferus var. palmensis</v>
      </c>
      <c r="CR70" s="3" t="str">
        <v>Dactyladenia barteri</v>
      </c>
      <c r="CS70" s="3" t="str">
        <v>Dipteryx alata</v>
      </c>
      <c r="CT70" s="3" t="str">
        <v>Dodonaea Viscosa</v>
      </c>
      <c r="CU70" s="3" t="str">
        <v>Dombeya goetzenii</v>
      </c>
      <c r="CV70" s="3" t="str">
        <v>Dracaena steudneri</v>
      </c>
      <c r="CW70" s="3" t="str">
        <v>Ehretia abyssinica</v>
      </c>
      <c r="CX70" s="3" t="str">
        <v>Ehretia cymosa</v>
      </c>
      <c r="CY70" s="3" t="str">
        <v>Elaeis guineensis</v>
      </c>
      <c r="CZ70" s="3" t="str">
        <v>Entada abyssinica</v>
      </c>
      <c r="DA70" s="3" t="str">
        <v>Erythrina abyssinica</v>
      </c>
      <c r="DB70" s="3" t="str">
        <v>Erythrina poeppigiana</v>
      </c>
      <c r="DC70" s="3" t="str">
        <v>Eucalyptus alba</v>
      </c>
      <c r="DD70" s="3" t="str">
        <v>Eucalyptus camaldulensis</v>
      </c>
      <c r="DE70" s="3" t="str">
        <v>Eucalyptus deglupta</v>
      </c>
      <c r="DF70" s="3" t="str">
        <v>Eucalyptus globulus</v>
      </c>
      <c r="DG70" s="3" t="str">
        <v>Eucalyptus saligna</v>
      </c>
      <c r="DH70" s="3" t="str">
        <v>Eucalyptus urograndis</v>
      </c>
      <c r="DI70" s="3" t="str">
        <v>Euclea racemosa subsp. schimperi</v>
      </c>
      <c r="DJ70" s="3" t="str">
        <v>Ficus laurifolia</v>
      </c>
      <c r="DK70" s="3" t="str">
        <v>Ficus natalensis</v>
      </c>
      <c r="DL70" s="3" t="str">
        <v>Ficus polita</v>
      </c>
      <c r="DM70" s="3" t="str">
        <v>Ficus sur</v>
      </c>
      <c r="DN70" s="3" t="str">
        <v>Ficus thonningii</v>
      </c>
      <c r="DO70" s="3" t="str">
        <v>Ficus vallis-choudae</v>
      </c>
      <c r="DP70" s="3" t="str">
        <v>Ficus vasta</v>
      </c>
      <c r="DQ70" s="3" t="str">
        <v>Flemingia macrophylla</v>
      </c>
      <c r="DR70" s="3" t="str">
        <v>Flemingia sp.</v>
      </c>
      <c r="DS70" s="3" t="str">
        <v>Gliricidia maculata</v>
      </c>
      <c r="DT70" s="3" t="str">
        <v>Gliricidia sepium</v>
      </c>
      <c r="DU70" s="3" t="str">
        <v>Gliricidia sp.</v>
      </c>
      <c r="DV70" s="3" t="str">
        <v>Glycine wightii</v>
      </c>
      <c r="DW70" s="3" t="str">
        <v>Gmelina arborea</v>
      </c>
      <c r="DX70" s="3" t="str">
        <v>Grevillea robusta</v>
      </c>
      <c r="DY70" s="3" t="str">
        <v>Guiera senegalensis</v>
      </c>
      <c r="DZ70" s="3" t="str">
        <v>Harrisonia abyssinica</v>
      </c>
      <c r="EA70" s="3" t="str">
        <v>Hyptis suaveolens</v>
      </c>
      <c r="EB70" s="3" t="str">
        <v>Inga densiflora</v>
      </c>
      <c r="EC70" s="3" t="str">
        <v>Inga edulis</v>
      </c>
      <c r="ED70" s="3" t="str">
        <v>Inga laurina</v>
      </c>
      <c r="EE70" s="3" t="str">
        <v>Inga oerstediana</v>
      </c>
      <c r="EF70" s="3" t="str">
        <v>Inga sp.</v>
      </c>
      <c r="EG70" s="3" t="str">
        <v>Jatropha curcas</v>
      </c>
      <c r="EH70" s="3" t="str">
        <v>Juglans steyermarkii</v>
      </c>
      <c r="EI70" s="3" t="str">
        <v>Julbernardia globiflora</v>
      </c>
      <c r="EJ70" s="3" t="str">
        <v>Khaya senegalensis</v>
      </c>
      <c r="EK70" s="3" t="str">
        <v>Leucaena diversifolia</v>
      </c>
      <c r="EL70" s="3" t="str">
        <v>Leucaena leucocephala</v>
      </c>
      <c r="EM70" s="3" t="str">
        <v>Leucaena pallida</v>
      </c>
      <c r="EN70" s="3" t="str">
        <v>Leucaena trichandra</v>
      </c>
      <c r="EO70" s="3" t="str">
        <v>Lippia javanica</v>
      </c>
      <c r="EP70" s="3" t="str">
        <v>Maesopsis eminii</v>
      </c>
      <c r="EQ70" s="3" t="str">
        <v>Mangifera indica</v>
      </c>
      <c r="ER70" s="3" t="str">
        <v>Markhamia lutea</v>
      </c>
      <c r="ES70" s="3" t="str">
        <v>Melia azedarach</v>
      </c>
      <c r="ET70" s="3" t="str">
        <v>Melia volkensii</v>
      </c>
      <c r="EU70" s="3" t="str">
        <v>Milicia excelsa</v>
      </c>
      <c r="EV70" s="3" t="str">
        <v>Milletia ferruginea</v>
      </c>
      <c r="EW70" s="3" t="str">
        <v>Millettia ferruginea</v>
      </c>
      <c r="EX70" s="3" t="str">
        <v>Millettia thonningii</v>
      </c>
      <c r="EY70" s="3" t="str">
        <v>Mimosa caesalpiniifolia</v>
      </c>
      <c r="EZ70" s="3" t="str">
        <v>Mimosa tenuiflora</v>
      </c>
      <c r="FA70" s="3" t="str">
        <v>Moringa oleifera</v>
      </c>
      <c r="FB70" s="3" t="str">
        <v>Moringa stenopetala</v>
      </c>
      <c r="FC70" s="3" t="str">
        <v>Newbouldia laevis</v>
      </c>
      <c r="FD70" s="3" t="str">
        <v>Olea europaea</v>
      </c>
      <c r="FE70" s="3" t="str">
        <v>Olea welwitschii</v>
      </c>
      <c r="FF70" s="3" t="str">
        <v>Olea welwitshii</v>
      </c>
      <c r="FG70" s="3" t="str">
        <v>Opuntia ficus-indica</v>
      </c>
      <c r="FH70" s="3" t="str">
        <v>Palm</v>
      </c>
      <c r="FI70" s="3" t="str">
        <v>Parkia biglobosa</v>
      </c>
      <c r="FJ70" s="3" t="str">
        <v>Paulownia fortunei</v>
      </c>
      <c r="FK70" s="3" t="str">
        <v>Pavetta ternifolia</v>
      </c>
      <c r="FL70" s="3" t="str">
        <v>Peltophorum dubium</v>
      </c>
      <c r="FM70" s="3" t="str">
        <v>Persea americana</v>
      </c>
      <c r="FN70" s="3" t="str">
        <v>Phoenix reclinata</v>
      </c>
      <c r="FO70" s="3" t="str">
        <v>Pinus patula</v>
      </c>
      <c r="FP70" s="3" t="str">
        <v>Pithecellobium dulce</v>
      </c>
      <c r="FQ70" s="3" t="str">
        <v>Plukenetia conophora</v>
      </c>
      <c r="FR70" s="3" t="str">
        <v>Podocarpus falcatus</v>
      </c>
      <c r="FS70" s="3" t="str">
        <v>Polyscias fulva</v>
      </c>
      <c r="FT70" s="3" t="str">
        <v>Pouteria adolfi-friedericii</v>
      </c>
      <c r="FU70" s="3" t="str">
        <v>Prosopis africana</v>
      </c>
      <c r="FV70" s="3" t="str">
        <v>Prosopis juliflora</v>
      </c>
      <c r="FW70" s="3" t="str">
        <v>Prunus africana</v>
      </c>
      <c r="FX70" s="3" t="str">
        <v>Prunus persica</v>
      </c>
      <c r="FY70" s="3" t="str">
        <v>Pterocarpus erinaceus</v>
      </c>
      <c r="FZ70" s="3" t="str">
        <v>Pterocarpus lucens</v>
      </c>
      <c r="GA70" s="3" t="str">
        <v>Pterocarpus santalinoides</v>
      </c>
      <c r="GB70" s="3" t="str">
        <v>Pueraria phaseoloides</v>
      </c>
      <c r="GC70" s="3" t="str">
        <v>Quercus constaricensis</v>
      </c>
      <c r="GD70" s="3" t="str">
        <v>Quillaja saponaria</v>
      </c>
      <c r="GE70" s="3" t="str">
        <v>Ricinodendron heudelotii</v>
      </c>
      <c r="GF70" s="3" t="str">
        <v>Rosmarinus officinalis</v>
      </c>
      <c r="GG70" s="3" t="str">
        <v>Samanea saman</v>
      </c>
      <c r="GH70" s="3" t="str">
        <v>Schefflera abyssinica</v>
      </c>
      <c r="GI70" s="3" t="str">
        <v>Senna didymobotrya</v>
      </c>
      <c r="GJ70" s="3" t="str">
        <v>Senna occidentalis</v>
      </c>
      <c r="GK70" s="3" t="str">
        <v>Senna siamea</v>
      </c>
      <c r="GL70" s="3" t="str">
        <v>Senna sp.</v>
      </c>
      <c r="GM70" s="3" t="str">
        <v>Senna spectabilis</v>
      </c>
      <c r="GN70" s="3" t="str">
        <v>Sesbania aculeata</v>
      </c>
      <c r="GO70" s="3" t="str">
        <v>Sesbania bispinosa</v>
      </c>
      <c r="GP70" s="3" t="str">
        <v>Sesbania cannabina</v>
      </c>
      <c r="GQ70" s="3" t="str">
        <v>Sesbania cinerascens</v>
      </c>
      <c r="GR70" s="3" t="str">
        <v>Sesbania goetzei</v>
      </c>
      <c r="GS70" s="3" t="str">
        <v>Sesbania macrantha</v>
      </c>
      <c r="GT70" s="3" t="str">
        <v>Sesbania rostrata</v>
      </c>
      <c r="GU70" s="3" t="str">
        <v>Sesbania sesban</v>
      </c>
      <c r="GV70" s="3" t="str">
        <v>Sesbania sp.</v>
      </c>
      <c r="GW70" s="3" t="str">
        <v>Simarouba glauca</v>
      </c>
      <c r="GX70" s="3" t="str">
        <v>Solanum sp.</v>
      </c>
      <c r="GY70" s="3" t="str">
        <v>Spathodea campanulata</v>
      </c>
      <c r="GZ70" s="3" t="str">
        <v>Syzygium guineense</v>
      </c>
      <c r="HA70" s="3" t="str">
        <v>Tabebuia rosea</v>
      </c>
      <c r="HB70" s="3" t="str">
        <v>Tectona grandis</v>
      </c>
      <c r="HC70" s="3" t="str">
        <v>Tephrosia candida</v>
      </c>
      <c r="HD70" s="3" t="str">
        <v>Tephrosia diversifolia</v>
      </c>
      <c r="HE70" s="3" t="str">
        <v>Tephrosia sp.</v>
      </c>
      <c r="HF70" s="3" t="str">
        <v>Tephrosia vogelii</v>
      </c>
      <c r="HG70" s="3" t="str">
        <v>Terminalia amazonia</v>
      </c>
      <c r="HH70" s="3" t="str">
        <v>Terminalia brownii</v>
      </c>
      <c r="HI70" s="3" t="str">
        <v>Terminalia ivorensis</v>
      </c>
      <c r="HJ70" s="3" t="str">
        <v>Terminalia ivoresensis</v>
      </c>
      <c r="HK70" s="3" t="str">
        <v>Terminalia sericea</v>
      </c>
      <c r="HL70" s="3" t="str">
        <v>Terminalia superba</v>
      </c>
      <c r="HM70" s="3" t="str">
        <v>Theobroma cacao</v>
      </c>
      <c r="HN70" s="3" t="str">
        <v>Tithonia diversifolia</v>
      </c>
      <c r="HO70" s="3" t="str">
        <v>Toona ciliata</v>
      </c>
      <c r="HP70" s="3" t="str">
        <v>Uapaca kirkiana</v>
      </c>
      <c r="HQ70" s="3" t="str">
        <v>Unspecified Tree</v>
      </c>
      <c r="HR70" s="3" t="str">
        <v>Unspecified Tree (N-fixing)</v>
      </c>
      <c r="HS70" s="3" t="str">
        <v>Unspecified Tree (Non N-fixing)</v>
      </c>
      <c r="HT70" s="3" t="str">
        <v>Vachellia seyal</v>
      </c>
      <c r="HU70" s="3" t="str">
        <v>Vachellia xanthophloea</v>
      </c>
      <c r="HV70" s="3" t="str">
        <v>Vepris dainellii</v>
      </c>
      <c r="HW70" s="3" t="str">
        <v>Vitellaria paradoxa</v>
      </c>
      <c r="HX70" s="3" t="str">
        <v>Ziziphus mauritiana</v>
      </c>
      <c r="HY70" s="3" t="str">
        <v>Ziziphus spina-christi</v>
      </c>
    </row>
    <row r="71" spans="1:233" ht="14.5" x14ac:dyDescent="0.35">
      <c r="A71" t="s">
        <v>15367</v>
      </c>
      <c r="B71" s="3" t="s">
        <v>13779</v>
      </c>
      <c r="C71" s="3" t="s">
        <v>637</v>
      </c>
      <c r="D71" s="3" t="s">
        <v>13780</v>
      </c>
      <c r="F71" s="3" t="s">
        <v>637</v>
      </c>
      <c r="G71" s="3" t="s">
        <v>637</v>
      </c>
      <c r="H71" s="3" t="s">
        <v>699</v>
      </c>
      <c r="I71" t="s">
        <v>699</v>
      </c>
      <c r="J71" t="s">
        <v>3655</v>
      </c>
      <c r="K71" t="s">
        <v>3723</v>
      </c>
      <c r="L71" t="s">
        <v>1081</v>
      </c>
      <c r="M71" t="s">
        <v>3677</v>
      </c>
      <c r="O71" s="3" t="str">
        <v>Crotalaria grahamiana</v>
      </c>
      <c r="Q71" s="3" t="str" cm="1">
        <f t="array" ref="Q71:HY71">TRANSPOSE(_xlfn._xlws.SORT(_xlfn.UNIQUE(_xlfn._xlws.FILTER(trees[Tree.Latin.Name],ISNUMBER(SEARCH('Pasture-Trees'!C41,trees[Tree.Latin.Name])),"Not Found"))))</f>
        <v>Acacia albida</v>
      </c>
      <c r="R71" s="3" t="str">
        <v>Acacia albida Delile</v>
      </c>
      <c r="S71" s="3" t="str">
        <v>Acacia angustissima</v>
      </c>
      <c r="T71" s="3" t="str">
        <v>Acacia auriculiformis</v>
      </c>
      <c r="U71" s="3" t="str">
        <v>Acacia brevispica</v>
      </c>
      <c r="V71" s="3" t="str">
        <v>Acacia caerulescens</v>
      </c>
      <c r="W71" s="3" t="str">
        <v>Acacia crassicarpa</v>
      </c>
      <c r="X71" s="3" t="str">
        <v>Acacia cyanophylla</v>
      </c>
      <c r="Y71" s="3" t="str">
        <v>Acacia decurrens</v>
      </c>
      <c r="Z71" s="3" t="str">
        <v>Acacia ferruginea</v>
      </c>
      <c r="AA71" s="3" t="str">
        <v>Acacia holosericea</v>
      </c>
      <c r="AB71" s="3" t="str">
        <v>Acacia julifera</v>
      </c>
      <c r="AC71" s="3" t="str">
        <v>Acacia karroo</v>
      </c>
      <c r="AD71" s="3" t="str">
        <v>Acacia leptocarpa</v>
      </c>
      <c r="AE71" s="3" t="str">
        <v>Acacia mangium</v>
      </c>
      <c r="AF71" s="3" t="str">
        <v>Acacia mearnsii</v>
      </c>
      <c r="AG71" s="3" t="str">
        <v>Acacia nilotica</v>
      </c>
      <c r="AH71" s="3" t="str">
        <v>Acacia polyacantha</v>
      </c>
      <c r="AI71" s="3" t="str">
        <v>Acacia saligna</v>
      </c>
      <c r="AJ71" s="3" t="str">
        <v>Acacia senegal</v>
      </c>
      <c r="AK71" s="3" t="str">
        <v>Acacia sieberiana</v>
      </c>
      <c r="AL71" s="3" t="str">
        <v>Acacia tortilis</v>
      </c>
      <c r="AM71" s="3" t="str">
        <v>Acacia toxicaria</v>
      </c>
      <c r="AN71" s="3" t="str">
        <v>Acacia tumida</v>
      </c>
      <c r="AO71" s="3" t="str">
        <v>Acrocarpus fraxinifolius</v>
      </c>
      <c r="AP71" s="3" t="str">
        <v>Acrocomia aculeata</v>
      </c>
      <c r="AQ71" s="3" t="str">
        <v>Adansonia digitata</v>
      </c>
      <c r="AR71" s="3" t="str">
        <v>Aeschynomene histrix</v>
      </c>
      <c r="AS71" s="3" t="str">
        <v>Afzelia africana</v>
      </c>
      <c r="AT71" s="3" t="str">
        <v>Albizia chinensis</v>
      </c>
      <c r="AU71" s="3" t="str">
        <v>Albizia coriaria</v>
      </c>
      <c r="AV71" s="3" t="str">
        <v>Albizia falcataria</v>
      </c>
      <c r="AW71" s="3" t="str">
        <v>Albizia gummifera</v>
      </c>
      <c r="AX71" s="3" t="str">
        <v>Albizia harveyi</v>
      </c>
      <c r="AY71" s="3" t="str">
        <v>Albizia lebbeck</v>
      </c>
      <c r="AZ71" s="3" t="str">
        <v>Albizia versicolor</v>
      </c>
      <c r="BA71" s="3" t="str">
        <v>Albizia zygia</v>
      </c>
      <c r="BB71" s="3" t="str">
        <v>Alchornea cordifolia</v>
      </c>
      <c r="BC71" s="3" t="str">
        <v>Allanblackia floribunda</v>
      </c>
      <c r="BD71" s="3" t="str">
        <v>Alnus acuminata</v>
      </c>
      <c r="BE71" s="3" t="str">
        <v>Antiaris toxicaria</v>
      </c>
      <c r="BF71" s="3" t="str">
        <v>Argyrolobium uniflorum</v>
      </c>
      <c r="BG71" s="3" t="str">
        <v>Artocarpus altilis</v>
      </c>
      <c r="BH71" s="3" t="str">
        <v>Artocarpus heterophyllus</v>
      </c>
      <c r="BI71" s="3" t="str">
        <v>Atriplex nummularia</v>
      </c>
      <c r="BJ71" s="3" t="str">
        <v>Auxemma oncocalyx</v>
      </c>
      <c r="BK71" s="3" t="str">
        <v>Azadirachta indica</v>
      </c>
      <c r="BL71" s="3" t="str">
        <v>Balanites aegyptica</v>
      </c>
      <c r="BM71" s="3" t="str">
        <v>Bauhinia reticulata</v>
      </c>
      <c r="BN71" s="3" t="str">
        <v>Bauhinia rufescens</v>
      </c>
      <c r="BO71" s="3" t="str">
        <v>Berchemia discolor</v>
      </c>
      <c r="BP71" s="3" t="str">
        <v>Brachystegia spiciformis</v>
      </c>
      <c r="BQ71" s="3" t="str">
        <v>Caesalpinia bracteosa</v>
      </c>
      <c r="BR71" s="3" t="str">
        <v>Cajanus cajan</v>
      </c>
      <c r="BS71" s="3" t="str">
        <v>Calliandra calothyrsus</v>
      </c>
      <c r="BT71" s="3" t="str">
        <v>Calliandra houstoniana</v>
      </c>
      <c r="BU71" s="3" t="str">
        <v>Casuarina equisetifolia</v>
      </c>
      <c r="BV71" s="3" t="str">
        <v>Casuarina glauca</v>
      </c>
      <c r="BW71" s="3" t="str">
        <v>Catha edulis</v>
      </c>
      <c r="BX71" s="3" t="str">
        <v>Cedrela odorata</v>
      </c>
      <c r="BY71" s="3" t="str">
        <v>Cedrela serrata</v>
      </c>
      <c r="BZ71" s="3" t="str">
        <v>Centrosema pubescens</v>
      </c>
      <c r="CA71" s="3" t="str">
        <v>Chloroleucon eurycyclum</v>
      </c>
      <c r="CB71" s="3" t="str">
        <v>Chromolaena odorata</v>
      </c>
      <c r="CC71" s="3" t="str">
        <v>Cinnamomum cassia</v>
      </c>
      <c r="CD71" s="3" t="str">
        <v>Combretum apiculatum</v>
      </c>
      <c r="CE71" s="3" t="str">
        <v>Cordia africana</v>
      </c>
      <c r="CF71" s="3" t="str">
        <v>Cordia alliodora</v>
      </c>
      <c r="CG71" s="3" t="str">
        <v>Crotalaria agatiflora</v>
      </c>
      <c r="CH71" s="3" t="str">
        <v>Crotalaria grahamiana</v>
      </c>
      <c r="CI71" s="3" t="str">
        <v>Crotalaria juncea</v>
      </c>
      <c r="CJ71" s="3" t="str">
        <v>Crotalaria ochrolueca</v>
      </c>
      <c r="CK71" s="3" t="str">
        <v>Crotalaria sp.</v>
      </c>
      <c r="CL71" s="3" t="str">
        <v>Crotalaria trichotoma</v>
      </c>
      <c r="CM71" s="3" t="str">
        <v>Croton macrostachyus</v>
      </c>
      <c r="CN71" s="3" t="str">
        <v>Croton megalocarpus</v>
      </c>
      <c r="CO71" s="3" t="str">
        <v>Cupressus lusitanica</v>
      </c>
      <c r="CP71" s="3" t="str">
        <v>Cytisus proliferus</v>
      </c>
      <c r="CQ71" s="3" t="str">
        <v>Cytisus proliferus var. palmensis</v>
      </c>
      <c r="CR71" s="3" t="str">
        <v>Dactyladenia barteri</v>
      </c>
      <c r="CS71" s="3" t="str">
        <v>Dipteryx alata</v>
      </c>
      <c r="CT71" s="3" t="str">
        <v>Dodonaea Viscosa</v>
      </c>
      <c r="CU71" s="3" t="str">
        <v>Dombeya goetzenii</v>
      </c>
      <c r="CV71" s="3" t="str">
        <v>Dracaena steudneri</v>
      </c>
      <c r="CW71" s="3" t="str">
        <v>Ehretia abyssinica</v>
      </c>
      <c r="CX71" s="3" t="str">
        <v>Ehretia cymosa</v>
      </c>
      <c r="CY71" s="3" t="str">
        <v>Elaeis guineensis</v>
      </c>
      <c r="CZ71" s="3" t="str">
        <v>Entada abyssinica</v>
      </c>
      <c r="DA71" s="3" t="str">
        <v>Erythrina abyssinica</v>
      </c>
      <c r="DB71" s="3" t="str">
        <v>Erythrina poeppigiana</v>
      </c>
      <c r="DC71" s="3" t="str">
        <v>Eucalyptus alba</v>
      </c>
      <c r="DD71" s="3" t="str">
        <v>Eucalyptus camaldulensis</v>
      </c>
      <c r="DE71" s="3" t="str">
        <v>Eucalyptus deglupta</v>
      </c>
      <c r="DF71" s="3" t="str">
        <v>Eucalyptus globulus</v>
      </c>
      <c r="DG71" s="3" t="str">
        <v>Eucalyptus saligna</v>
      </c>
      <c r="DH71" s="3" t="str">
        <v>Eucalyptus urograndis</v>
      </c>
      <c r="DI71" s="3" t="str">
        <v>Euclea racemosa subsp. schimperi</v>
      </c>
      <c r="DJ71" s="3" t="str">
        <v>Ficus laurifolia</v>
      </c>
      <c r="DK71" s="3" t="str">
        <v>Ficus natalensis</v>
      </c>
      <c r="DL71" s="3" t="str">
        <v>Ficus polita</v>
      </c>
      <c r="DM71" s="3" t="str">
        <v>Ficus sur</v>
      </c>
      <c r="DN71" s="3" t="str">
        <v>Ficus thonningii</v>
      </c>
      <c r="DO71" s="3" t="str">
        <v>Ficus vallis-choudae</v>
      </c>
      <c r="DP71" s="3" t="str">
        <v>Ficus vasta</v>
      </c>
      <c r="DQ71" s="3" t="str">
        <v>Flemingia macrophylla</v>
      </c>
      <c r="DR71" s="3" t="str">
        <v>Flemingia sp.</v>
      </c>
      <c r="DS71" s="3" t="str">
        <v>Gliricidia maculata</v>
      </c>
      <c r="DT71" s="3" t="str">
        <v>Gliricidia sepium</v>
      </c>
      <c r="DU71" s="3" t="str">
        <v>Gliricidia sp.</v>
      </c>
      <c r="DV71" s="3" t="str">
        <v>Glycine wightii</v>
      </c>
      <c r="DW71" s="3" t="str">
        <v>Gmelina arborea</v>
      </c>
      <c r="DX71" s="3" t="str">
        <v>Grevillea robusta</v>
      </c>
      <c r="DY71" s="3" t="str">
        <v>Guiera senegalensis</v>
      </c>
      <c r="DZ71" s="3" t="str">
        <v>Harrisonia abyssinica</v>
      </c>
      <c r="EA71" s="3" t="str">
        <v>Hyptis suaveolens</v>
      </c>
      <c r="EB71" s="3" t="str">
        <v>Inga densiflora</v>
      </c>
      <c r="EC71" s="3" t="str">
        <v>Inga edulis</v>
      </c>
      <c r="ED71" s="3" t="str">
        <v>Inga laurina</v>
      </c>
      <c r="EE71" s="3" t="str">
        <v>Inga oerstediana</v>
      </c>
      <c r="EF71" s="3" t="str">
        <v>Inga sp.</v>
      </c>
      <c r="EG71" s="3" t="str">
        <v>Jatropha curcas</v>
      </c>
      <c r="EH71" s="3" t="str">
        <v>Juglans steyermarkii</v>
      </c>
      <c r="EI71" s="3" t="str">
        <v>Julbernardia globiflora</v>
      </c>
      <c r="EJ71" s="3" t="str">
        <v>Khaya senegalensis</v>
      </c>
      <c r="EK71" s="3" t="str">
        <v>Leucaena diversifolia</v>
      </c>
      <c r="EL71" s="3" t="str">
        <v>Leucaena leucocephala</v>
      </c>
      <c r="EM71" s="3" t="str">
        <v>Leucaena pallida</v>
      </c>
      <c r="EN71" s="3" t="str">
        <v>Leucaena trichandra</v>
      </c>
      <c r="EO71" s="3" t="str">
        <v>Lippia javanica</v>
      </c>
      <c r="EP71" s="3" t="str">
        <v>Maesopsis eminii</v>
      </c>
      <c r="EQ71" s="3" t="str">
        <v>Mangifera indica</v>
      </c>
      <c r="ER71" s="3" t="str">
        <v>Markhamia lutea</v>
      </c>
      <c r="ES71" s="3" t="str">
        <v>Melia azedarach</v>
      </c>
      <c r="ET71" s="3" t="str">
        <v>Melia volkensii</v>
      </c>
      <c r="EU71" s="3" t="str">
        <v>Milicia excelsa</v>
      </c>
      <c r="EV71" s="3" t="str">
        <v>Milletia ferruginea</v>
      </c>
      <c r="EW71" s="3" t="str">
        <v>Millettia ferruginea</v>
      </c>
      <c r="EX71" s="3" t="str">
        <v>Millettia thonningii</v>
      </c>
      <c r="EY71" s="3" t="str">
        <v>Mimosa caesalpiniifolia</v>
      </c>
      <c r="EZ71" s="3" t="str">
        <v>Mimosa tenuiflora</v>
      </c>
      <c r="FA71" s="3" t="str">
        <v>Moringa oleifera</v>
      </c>
      <c r="FB71" s="3" t="str">
        <v>Moringa stenopetala</v>
      </c>
      <c r="FC71" s="3" t="str">
        <v>Newbouldia laevis</v>
      </c>
      <c r="FD71" s="3" t="str">
        <v>Olea europaea</v>
      </c>
      <c r="FE71" s="3" t="str">
        <v>Olea welwitschii</v>
      </c>
      <c r="FF71" s="3" t="str">
        <v>Olea welwitshii</v>
      </c>
      <c r="FG71" s="3" t="str">
        <v>Opuntia ficus-indica</v>
      </c>
      <c r="FH71" s="3" t="str">
        <v>Palm</v>
      </c>
      <c r="FI71" s="3" t="str">
        <v>Parkia biglobosa</v>
      </c>
      <c r="FJ71" s="3" t="str">
        <v>Paulownia fortunei</v>
      </c>
      <c r="FK71" s="3" t="str">
        <v>Pavetta ternifolia</v>
      </c>
      <c r="FL71" s="3" t="str">
        <v>Peltophorum dubium</v>
      </c>
      <c r="FM71" s="3" t="str">
        <v>Persea americana</v>
      </c>
      <c r="FN71" s="3" t="str">
        <v>Phoenix reclinata</v>
      </c>
      <c r="FO71" s="3" t="str">
        <v>Pinus patula</v>
      </c>
      <c r="FP71" s="3" t="str">
        <v>Pithecellobium dulce</v>
      </c>
      <c r="FQ71" s="3" t="str">
        <v>Plukenetia conophora</v>
      </c>
      <c r="FR71" s="3" t="str">
        <v>Podocarpus falcatus</v>
      </c>
      <c r="FS71" s="3" t="str">
        <v>Polyscias fulva</v>
      </c>
      <c r="FT71" s="3" t="str">
        <v>Pouteria adolfi-friedericii</v>
      </c>
      <c r="FU71" s="3" t="str">
        <v>Prosopis africana</v>
      </c>
      <c r="FV71" s="3" t="str">
        <v>Prosopis juliflora</v>
      </c>
      <c r="FW71" s="3" t="str">
        <v>Prunus africana</v>
      </c>
      <c r="FX71" s="3" t="str">
        <v>Prunus persica</v>
      </c>
      <c r="FY71" s="3" t="str">
        <v>Pterocarpus erinaceus</v>
      </c>
      <c r="FZ71" s="3" t="str">
        <v>Pterocarpus lucens</v>
      </c>
      <c r="GA71" s="3" t="str">
        <v>Pterocarpus santalinoides</v>
      </c>
      <c r="GB71" s="3" t="str">
        <v>Pueraria phaseoloides</v>
      </c>
      <c r="GC71" s="3" t="str">
        <v>Quercus constaricensis</v>
      </c>
      <c r="GD71" s="3" t="str">
        <v>Quillaja saponaria</v>
      </c>
      <c r="GE71" s="3" t="str">
        <v>Ricinodendron heudelotii</v>
      </c>
      <c r="GF71" s="3" t="str">
        <v>Rosmarinus officinalis</v>
      </c>
      <c r="GG71" s="3" t="str">
        <v>Samanea saman</v>
      </c>
      <c r="GH71" s="3" t="str">
        <v>Schefflera abyssinica</v>
      </c>
      <c r="GI71" s="3" t="str">
        <v>Senna didymobotrya</v>
      </c>
      <c r="GJ71" s="3" t="str">
        <v>Senna occidentalis</v>
      </c>
      <c r="GK71" s="3" t="str">
        <v>Senna siamea</v>
      </c>
      <c r="GL71" s="3" t="str">
        <v>Senna sp.</v>
      </c>
      <c r="GM71" s="3" t="str">
        <v>Senna spectabilis</v>
      </c>
      <c r="GN71" s="3" t="str">
        <v>Sesbania aculeata</v>
      </c>
      <c r="GO71" s="3" t="str">
        <v>Sesbania bispinosa</v>
      </c>
      <c r="GP71" s="3" t="str">
        <v>Sesbania cannabina</v>
      </c>
      <c r="GQ71" s="3" t="str">
        <v>Sesbania cinerascens</v>
      </c>
      <c r="GR71" s="3" t="str">
        <v>Sesbania goetzei</v>
      </c>
      <c r="GS71" s="3" t="str">
        <v>Sesbania macrantha</v>
      </c>
      <c r="GT71" s="3" t="str">
        <v>Sesbania rostrata</v>
      </c>
      <c r="GU71" s="3" t="str">
        <v>Sesbania sesban</v>
      </c>
      <c r="GV71" s="3" t="str">
        <v>Sesbania sp.</v>
      </c>
      <c r="GW71" s="3" t="str">
        <v>Simarouba glauca</v>
      </c>
      <c r="GX71" s="3" t="str">
        <v>Solanum sp.</v>
      </c>
      <c r="GY71" s="3" t="str">
        <v>Spathodea campanulata</v>
      </c>
      <c r="GZ71" s="3" t="str">
        <v>Syzygium guineense</v>
      </c>
      <c r="HA71" s="3" t="str">
        <v>Tabebuia rosea</v>
      </c>
      <c r="HB71" s="3" t="str">
        <v>Tectona grandis</v>
      </c>
      <c r="HC71" s="3" t="str">
        <v>Tephrosia candida</v>
      </c>
      <c r="HD71" s="3" t="str">
        <v>Tephrosia diversifolia</v>
      </c>
      <c r="HE71" s="3" t="str">
        <v>Tephrosia sp.</v>
      </c>
      <c r="HF71" s="3" t="str">
        <v>Tephrosia vogelii</v>
      </c>
      <c r="HG71" s="3" t="str">
        <v>Terminalia amazonia</v>
      </c>
      <c r="HH71" s="3" t="str">
        <v>Terminalia brownii</v>
      </c>
      <c r="HI71" s="3" t="str">
        <v>Terminalia ivorensis</v>
      </c>
      <c r="HJ71" s="3" t="str">
        <v>Terminalia ivoresensis</v>
      </c>
      <c r="HK71" s="3" t="str">
        <v>Terminalia sericea</v>
      </c>
      <c r="HL71" s="3" t="str">
        <v>Terminalia superba</v>
      </c>
      <c r="HM71" s="3" t="str">
        <v>Theobroma cacao</v>
      </c>
      <c r="HN71" s="3" t="str">
        <v>Tithonia diversifolia</v>
      </c>
      <c r="HO71" s="3" t="str">
        <v>Toona ciliata</v>
      </c>
      <c r="HP71" s="3" t="str">
        <v>Uapaca kirkiana</v>
      </c>
      <c r="HQ71" s="3" t="str">
        <v>Unspecified Tree</v>
      </c>
      <c r="HR71" s="3" t="str">
        <v>Unspecified Tree (N-fixing)</v>
      </c>
      <c r="HS71" s="3" t="str">
        <v>Unspecified Tree (Non N-fixing)</v>
      </c>
      <c r="HT71" s="3" t="str">
        <v>Vachellia seyal</v>
      </c>
      <c r="HU71" s="3" t="str">
        <v>Vachellia xanthophloea</v>
      </c>
      <c r="HV71" s="3" t="str">
        <v>Vepris dainellii</v>
      </c>
      <c r="HW71" s="3" t="str">
        <v>Vitellaria paradoxa</v>
      </c>
      <c r="HX71" s="3" t="str">
        <v>Ziziphus mauritiana</v>
      </c>
      <c r="HY71" s="3" t="str">
        <v>Ziziphus spina-christi</v>
      </c>
    </row>
    <row r="72" spans="1:233" ht="14.5" x14ac:dyDescent="0.35">
      <c r="A72" t="s">
        <v>15368</v>
      </c>
      <c r="B72" s="3" t="s">
        <v>1682</v>
      </c>
      <c r="C72" s="3" t="s">
        <v>637</v>
      </c>
      <c r="D72" s="3" t="s">
        <v>1683</v>
      </c>
      <c r="F72" s="3" t="s">
        <v>637</v>
      </c>
      <c r="G72" s="3" t="s">
        <v>1684</v>
      </c>
      <c r="H72" s="3" t="s">
        <v>699</v>
      </c>
      <c r="I72" t="s">
        <v>699</v>
      </c>
      <c r="J72" t="s">
        <v>3655</v>
      </c>
      <c r="K72" t="s">
        <v>3723</v>
      </c>
      <c r="L72" t="s">
        <v>1081</v>
      </c>
      <c r="M72" t="s">
        <v>3677</v>
      </c>
      <c r="O72" s="3" t="str">
        <v>Crotalaria juncea</v>
      </c>
      <c r="Q72" s="3" t="str" cm="1">
        <f t="array" ref="Q72:HY72">TRANSPOSE(_xlfn._xlws.SORT(_xlfn.UNIQUE(_xlfn._xlws.FILTER(trees[Tree.Latin.Name],ISNUMBER(SEARCH('Pasture-Trees'!C42,trees[Tree.Latin.Name])),"Not Found"))))</f>
        <v>Acacia albida</v>
      </c>
      <c r="R72" s="3" t="str">
        <v>Acacia albida Delile</v>
      </c>
      <c r="S72" s="3" t="str">
        <v>Acacia angustissima</v>
      </c>
      <c r="T72" s="3" t="str">
        <v>Acacia auriculiformis</v>
      </c>
      <c r="U72" s="3" t="str">
        <v>Acacia brevispica</v>
      </c>
      <c r="V72" s="3" t="str">
        <v>Acacia caerulescens</v>
      </c>
      <c r="W72" s="3" t="str">
        <v>Acacia crassicarpa</v>
      </c>
      <c r="X72" s="3" t="str">
        <v>Acacia cyanophylla</v>
      </c>
      <c r="Y72" s="3" t="str">
        <v>Acacia decurrens</v>
      </c>
      <c r="Z72" s="3" t="str">
        <v>Acacia ferruginea</v>
      </c>
      <c r="AA72" s="3" t="str">
        <v>Acacia holosericea</v>
      </c>
      <c r="AB72" s="3" t="str">
        <v>Acacia julifera</v>
      </c>
      <c r="AC72" s="3" t="str">
        <v>Acacia karroo</v>
      </c>
      <c r="AD72" s="3" t="str">
        <v>Acacia leptocarpa</v>
      </c>
      <c r="AE72" s="3" t="str">
        <v>Acacia mangium</v>
      </c>
      <c r="AF72" s="3" t="str">
        <v>Acacia mearnsii</v>
      </c>
      <c r="AG72" s="3" t="str">
        <v>Acacia nilotica</v>
      </c>
      <c r="AH72" s="3" t="str">
        <v>Acacia polyacantha</v>
      </c>
      <c r="AI72" s="3" t="str">
        <v>Acacia saligna</v>
      </c>
      <c r="AJ72" s="3" t="str">
        <v>Acacia senegal</v>
      </c>
      <c r="AK72" s="3" t="str">
        <v>Acacia sieberiana</v>
      </c>
      <c r="AL72" s="3" t="str">
        <v>Acacia tortilis</v>
      </c>
      <c r="AM72" s="3" t="str">
        <v>Acacia toxicaria</v>
      </c>
      <c r="AN72" s="3" t="str">
        <v>Acacia tumida</v>
      </c>
      <c r="AO72" s="3" t="str">
        <v>Acrocarpus fraxinifolius</v>
      </c>
      <c r="AP72" s="3" t="str">
        <v>Acrocomia aculeata</v>
      </c>
      <c r="AQ72" s="3" t="str">
        <v>Adansonia digitata</v>
      </c>
      <c r="AR72" s="3" t="str">
        <v>Aeschynomene histrix</v>
      </c>
      <c r="AS72" s="3" t="str">
        <v>Afzelia africana</v>
      </c>
      <c r="AT72" s="3" t="str">
        <v>Albizia chinensis</v>
      </c>
      <c r="AU72" s="3" t="str">
        <v>Albizia coriaria</v>
      </c>
      <c r="AV72" s="3" t="str">
        <v>Albizia falcataria</v>
      </c>
      <c r="AW72" s="3" t="str">
        <v>Albizia gummifera</v>
      </c>
      <c r="AX72" s="3" t="str">
        <v>Albizia harveyi</v>
      </c>
      <c r="AY72" s="3" t="str">
        <v>Albizia lebbeck</v>
      </c>
      <c r="AZ72" s="3" t="str">
        <v>Albizia versicolor</v>
      </c>
      <c r="BA72" s="3" t="str">
        <v>Albizia zygia</v>
      </c>
      <c r="BB72" s="3" t="str">
        <v>Alchornea cordifolia</v>
      </c>
      <c r="BC72" s="3" t="str">
        <v>Allanblackia floribunda</v>
      </c>
      <c r="BD72" s="3" t="str">
        <v>Alnus acuminata</v>
      </c>
      <c r="BE72" s="3" t="str">
        <v>Antiaris toxicaria</v>
      </c>
      <c r="BF72" s="3" t="str">
        <v>Argyrolobium uniflorum</v>
      </c>
      <c r="BG72" s="3" t="str">
        <v>Artocarpus altilis</v>
      </c>
      <c r="BH72" s="3" t="str">
        <v>Artocarpus heterophyllus</v>
      </c>
      <c r="BI72" s="3" t="str">
        <v>Atriplex nummularia</v>
      </c>
      <c r="BJ72" s="3" t="str">
        <v>Auxemma oncocalyx</v>
      </c>
      <c r="BK72" s="3" t="str">
        <v>Azadirachta indica</v>
      </c>
      <c r="BL72" s="3" t="str">
        <v>Balanites aegyptica</v>
      </c>
      <c r="BM72" s="3" t="str">
        <v>Bauhinia reticulata</v>
      </c>
      <c r="BN72" s="3" t="str">
        <v>Bauhinia rufescens</v>
      </c>
      <c r="BO72" s="3" t="str">
        <v>Berchemia discolor</v>
      </c>
      <c r="BP72" s="3" t="str">
        <v>Brachystegia spiciformis</v>
      </c>
      <c r="BQ72" s="3" t="str">
        <v>Caesalpinia bracteosa</v>
      </c>
      <c r="BR72" s="3" t="str">
        <v>Cajanus cajan</v>
      </c>
      <c r="BS72" s="3" t="str">
        <v>Calliandra calothyrsus</v>
      </c>
      <c r="BT72" s="3" t="str">
        <v>Calliandra houstoniana</v>
      </c>
      <c r="BU72" s="3" t="str">
        <v>Casuarina equisetifolia</v>
      </c>
      <c r="BV72" s="3" t="str">
        <v>Casuarina glauca</v>
      </c>
      <c r="BW72" s="3" t="str">
        <v>Catha edulis</v>
      </c>
      <c r="BX72" s="3" t="str">
        <v>Cedrela odorata</v>
      </c>
      <c r="BY72" s="3" t="str">
        <v>Cedrela serrata</v>
      </c>
      <c r="BZ72" s="3" t="str">
        <v>Centrosema pubescens</v>
      </c>
      <c r="CA72" s="3" t="str">
        <v>Chloroleucon eurycyclum</v>
      </c>
      <c r="CB72" s="3" t="str">
        <v>Chromolaena odorata</v>
      </c>
      <c r="CC72" s="3" t="str">
        <v>Cinnamomum cassia</v>
      </c>
      <c r="CD72" s="3" t="str">
        <v>Combretum apiculatum</v>
      </c>
      <c r="CE72" s="3" t="str">
        <v>Cordia africana</v>
      </c>
      <c r="CF72" s="3" t="str">
        <v>Cordia alliodora</v>
      </c>
      <c r="CG72" s="3" t="str">
        <v>Crotalaria agatiflora</v>
      </c>
      <c r="CH72" s="3" t="str">
        <v>Crotalaria grahamiana</v>
      </c>
      <c r="CI72" s="3" t="str">
        <v>Crotalaria juncea</v>
      </c>
      <c r="CJ72" s="3" t="str">
        <v>Crotalaria ochrolueca</v>
      </c>
      <c r="CK72" s="3" t="str">
        <v>Crotalaria sp.</v>
      </c>
      <c r="CL72" s="3" t="str">
        <v>Crotalaria trichotoma</v>
      </c>
      <c r="CM72" s="3" t="str">
        <v>Croton macrostachyus</v>
      </c>
      <c r="CN72" s="3" t="str">
        <v>Croton megalocarpus</v>
      </c>
      <c r="CO72" s="3" t="str">
        <v>Cupressus lusitanica</v>
      </c>
      <c r="CP72" s="3" t="str">
        <v>Cytisus proliferus</v>
      </c>
      <c r="CQ72" s="3" t="str">
        <v>Cytisus proliferus var. palmensis</v>
      </c>
      <c r="CR72" s="3" t="str">
        <v>Dactyladenia barteri</v>
      </c>
      <c r="CS72" s="3" t="str">
        <v>Dipteryx alata</v>
      </c>
      <c r="CT72" s="3" t="str">
        <v>Dodonaea Viscosa</v>
      </c>
      <c r="CU72" s="3" t="str">
        <v>Dombeya goetzenii</v>
      </c>
      <c r="CV72" s="3" t="str">
        <v>Dracaena steudneri</v>
      </c>
      <c r="CW72" s="3" t="str">
        <v>Ehretia abyssinica</v>
      </c>
      <c r="CX72" s="3" t="str">
        <v>Ehretia cymosa</v>
      </c>
      <c r="CY72" s="3" t="str">
        <v>Elaeis guineensis</v>
      </c>
      <c r="CZ72" s="3" t="str">
        <v>Entada abyssinica</v>
      </c>
      <c r="DA72" s="3" t="str">
        <v>Erythrina abyssinica</v>
      </c>
      <c r="DB72" s="3" t="str">
        <v>Erythrina poeppigiana</v>
      </c>
      <c r="DC72" s="3" t="str">
        <v>Eucalyptus alba</v>
      </c>
      <c r="DD72" s="3" t="str">
        <v>Eucalyptus camaldulensis</v>
      </c>
      <c r="DE72" s="3" t="str">
        <v>Eucalyptus deglupta</v>
      </c>
      <c r="DF72" s="3" t="str">
        <v>Eucalyptus globulus</v>
      </c>
      <c r="DG72" s="3" t="str">
        <v>Eucalyptus saligna</v>
      </c>
      <c r="DH72" s="3" t="str">
        <v>Eucalyptus urograndis</v>
      </c>
      <c r="DI72" s="3" t="str">
        <v>Euclea racemosa subsp. schimperi</v>
      </c>
      <c r="DJ72" s="3" t="str">
        <v>Ficus laurifolia</v>
      </c>
      <c r="DK72" s="3" t="str">
        <v>Ficus natalensis</v>
      </c>
      <c r="DL72" s="3" t="str">
        <v>Ficus polita</v>
      </c>
      <c r="DM72" s="3" t="str">
        <v>Ficus sur</v>
      </c>
      <c r="DN72" s="3" t="str">
        <v>Ficus thonningii</v>
      </c>
      <c r="DO72" s="3" t="str">
        <v>Ficus vallis-choudae</v>
      </c>
      <c r="DP72" s="3" t="str">
        <v>Ficus vasta</v>
      </c>
      <c r="DQ72" s="3" t="str">
        <v>Flemingia macrophylla</v>
      </c>
      <c r="DR72" s="3" t="str">
        <v>Flemingia sp.</v>
      </c>
      <c r="DS72" s="3" t="str">
        <v>Gliricidia maculata</v>
      </c>
      <c r="DT72" s="3" t="str">
        <v>Gliricidia sepium</v>
      </c>
      <c r="DU72" s="3" t="str">
        <v>Gliricidia sp.</v>
      </c>
      <c r="DV72" s="3" t="str">
        <v>Glycine wightii</v>
      </c>
      <c r="DW72" s="3" t="str">
        <v>Gmelina arborea</v>
      </c>
      <c r="DX72" s="3" t="str">
        <v>Grevillea robusta</v>
      </c>
      <c r="DY72" s="3" t="str">
        <v>Guiera senegalensis</v>
      </c>
      <c r="DZ72" s="3" t="str">
        <v>Harrisonia abyssinica</v>
      </c>
      <c r="EA72" s="3" t="str">
        <v>Hyptis suaveolens</v>
      </c>
      <c r="EB72" s="3" t="str">
        <v>Inga densiflora</v>
      </c>
      <c r="EC72" s="3" t="str">
        <v>Inga edulis</v>
      </c>
      <c r="ED72" s="3" t="str">
        <v>Inga laurina</v>
      </c>
      <c r="EE72" s="3" t="str">
        <v>Inga oerstediana</v>
      </c>
      <c r="EF72" s="3" t="str">
        <v>Inga sp.</v>
      </c>
      <c r="EG72" s="3" t="str">
        <v>Jatropha curcas</v>
      </c>
      <c r="EH72" s="3" t="str">
        <v>Juglans steyermarkii</v>
      </c>
      <c r="EI72" s="3" t="str">
        <v>Julbernardia globiflora</v>
      </c>
      <c r="EJ72" s="3" t="str">
        <v>Khaya senegalensis</v>
      </c>
      <c r="EK72" s="3" t="str">
        <v>Leucaena diversifolia</v>
      </c>
      <c r="EL72" s="3" t="str">
        <v>Leucaena leucocephala</v>
      </c>
      <c r="EM72" s="3" t="str">
        <v>Leucaena pallida</v>
      </c>
      <c r="EN72" s="3" t="str">
        <v>Leucaena trichandra</v>
      </c>
      <c r="EO72" s="3" t="str">
        <v>Lippia javanica</v>
      </c>
      <c r="EP72" s="3" t="str">
        <v>Maesopsis eminii</v>
      </c>
      <c r="EQ72" s="3" t="str">
        <v>Mangifera indica</v>
      </c>
      <c r="ER72" s="3" t="str">
        <v>Markhamia lutea</v>
      </c>
      <c r="ES72" s="3" t="str">
        <v>Melia azedarach</v>
      </c>
      <c r="ET72" s="3" t="str">
        <v>Melia volkensii</v>
      </c>
      <c r="EU72" s="3" t="str">
        <v>Milicia excelsa</v>
      </c>
      <c r="EV72" s="3" t="str">
        <v>Milletia ferruginea</v>
      </c>
      <c r="EW72" s="3" t="str">
        <v>Millettia ferruginea</v>
      </c>
      <c r="EX72" s="3" t="str">
        <v>Millettia thonningii</v>
      </c>
      <c r="EY72" s="3" t="str">
        <v>Mimosa caesalpiniifolia</v>
      </c>
      <c r="EZ72" s="3" t="str">
        <v>Mimosa tenuiflora</v>
      </c>
      <c r="FA72" s="3" t="str">
        <v>Moringa oleifera</v>
      </c>
      <c r="FB72" s="3" t="str">
        <v>Moringa stenopetala</v>
      </c>
      <c r="FC72" s="3" t="str">
        <v>Newbouldia laevis</v>
      </c>
      <c r="FD72" s="3" t="str">
        <v>Olea europaea</v>
      </c>
      <c r="FE72" s="3" t="str">
        <v>Olea welwitschii</v>
      </c>
      <c r="FF72" s="3" t="str">
        <v>Olea welwitshii</v>
      </c>
      <c r="FG72" s="3" t="str">
        <v>Opuntia ficus-indica</v>
      </c>
      <c r="FH72" s="3" t="str">
        <v>Palm</v>
      </c>
      <c r="FI72" s="3" t="str">
        <v>Parkia biglobosa</v>
      </c>
      <c r="FJ72" s="3" t="str">
        <v>Paulownia fortunei</v>
      </c>
      <c r="FK72" s="3" t="str">
        <v>Pavetta ternifolia</v>
      </c>
      <c r="FL72" s="3" t="str">
        <v>Peltophorum dubium</v>
      </c>
      <c r="FM72" s="3" t="str">
        <v>Persea americana</v>
      </c>
      <c r="FN72" s="3" t="str">
        <v>Phoenix reclinata</v>
      </c>
      <c r="FO72" s="3" t="str">
        <v>Pinus patula</v>
      </c>
      <c r="FP72" s="3" t="str">
        <v>Pithecellobium dulce</v>
      </c>
      <c r="FQ72" s="3" t="str">
        <v>Plukenetia conophora</v>
      </c>
      <c r="FR72" s="3" t="str">
        <v>Podocarpus falcatus</v>
      </c>
      <c r="FS72" s="3" t="str">
        <v>Polyscias fulva</v>
      </c>
      <c r="FT72" s="3" t="str">
        <v>Pouteria adolfi-friedericii</v>
      </c>
      <c r="FU72" s="3" t="str">
        <v>Prosopis africana</v>
      </c>
      <c r="FV72" s="3" t="str">
        <v>Prosopis juliflora</v>
      </c>
      <c r="FW72" s="3" t="str">
        <v>Prunus africana</v>
      </c>
      <c r="FX72" s="3" t="str">
        <v>Prunus persica</v>
      </c>
      <c r="FY72" s="3" t="str">
        <v>Pterocarpus erinaceus</v>
      </c>
      <c r="FZ72" s="3" t="str">
        <v>Pterocarpus lucens</v>
      </c>
      <c r="GA72" s="3" t="str">
        <v>Pterocarpus santalinoides</v>
      </c>
      <c r="GB72" s="3" t="str">
        <v>Pueraria phaseoloides</v>
      </c>
      <c r="GC72" s="3" t="str">
        <v>Quercus constaricensis</v>
      </c>
      <c r="GD72" s="3" t="str">
        <v>Quillaja saponaria</v>
      </c>
      <c r="GE72" s="3" t="str">
        <v>Ricinodendron heudelotii</v>
      </c>
      <c r="GF72" s="3" t="str">
        <v>Rosmarinus officinalis</v>
      </c>
      <c r="GG72" s="3" t="str">
        <v>Samanea saman</v>
      </c>
      <c r="GH72" s="3" t="str">
        <v>Schefflera abyssinica</v>
      </c>
      <c r="GI72" s="3" t="str">
        <v>Senna didymobotrya</v>
      </c>
      <c r="GJ72" s="3" t="str">
        <v>Senna occidentalis</v>
      </c>
      <c r="GK72" s="3" t="str">
        <v>Senna siamea</v>
      </c>
      <c r="GL72" s="3" t="str">
        <v>Senna sp.</v>
      </c>
      <c r="GM72" s="3" t="str">
        <v>Senna spectabilis</v>
      </c>
      <c r="GN72" s="3" t="str">
        <v>Sesbania aculeata</v>
      </c>
      <c r="GO72" s="3" t="str">
        <v>Sesbania bispinosa</v>
      </c>
      <c r="GP72" s="3" t="str">
        <v>Sesbania cannabina</v>
      </c>
      <c r="GQ72" s="3" t="str">
        <v>Sesbania cinerascens</v>
      </c>
      <c r="GR72" s="3" t="str">
        <v>Sesbania goetzei</v>
      </c>
      <c r="GS72" s="3" t="str">
        <v>Sesbania macrantha</v>
      </c>
      <c r="GT72" s="3" t="str">
        <v>Sesbania rostrata</v>
      </c>
      <c r="GU72" s="3" t="str">
        <v>Sesbania sesban</v>
      </c>
      <c r="GV72" s="3" t="str">
        <v>Sesbania sp.</v>
      </c>
      <c r="GW72" s="3" t="str">
        <v>Simarouba glauca</v>
      </c>
      <c r="GX72" s="3" t="str">
        <v>Solanum sp.</v>
      </c>
      <c r="GY72" s="3" t="str">
        <v>Spathodea campanulata</v>
      </c>
      <c r="GZ72" s="3" t="str">
        <v>Syzygium guineense</v>
      </c>
      <c r="HA72" s="3" t="str">
        <v>Tabebuia rosea</v>
      </c>
      <c r="HB72" s="3" t="str">
        <v>Tectona grandis</v>
      </c>
      <c r="HC72" s="3" t="str">
        <v>Tephrosia candida</v>
      </c>
      <c r="HD72" s="3" t="str">
        <v>Tephrosia diversifolia</v>
      </c>
      <c r="HE72" s="3" t="str">
        <v>Tephrosia sp.</v>
      </c>
      <c r="HF72" s="3" t="str">
        <v>Tephrosia vogelii</v>
      </c>
      <c r="HG72" s="3" t="str">
        <v>Terminalia amazonia</v>
      </c>
      <c r="HH72" s="3" t="str">
        <v>Terminalia brownii</v>
      </c>
      <c r="HI72" s="3" t="str">
        <v>Terminalia ivorensis</v>
      </c>
      <c r="HJ72" s="3" t="str">
        <v>Terminalia ivoresensis</v>
      </c>
      <c r="HK72" s="3" t="str">
        <v>Terminalia sericea</v>
      </c>
      <c r="HL72" s="3" t="str">
        <v>Terminalia superba</v>
      </c>
      <c r="HM72" s="3" t="str">
        <v>Theobroma cacao</v>
      </c>
      <c r="HN72" s="3" t="str">
        <v>Tithonia diversifolia</v>
      </c>
      <c r="HO72" s="3" t="str">
        <v>Toona ciliata</v>
      </c>
      <c r="HP72" s="3" t="str">
        <v>Uapaca kirkiana</v>
      </c>
      <c r="HQ72" s="3" t="str">
        <v>Unspecified Tree</v>
      </c>
      <c r="HR72" s="3" t="str">
        <v>Unspecified Tree (N-fixing)</v>
      </c>
      <c r="HS72" s="3" t="str">
        <v>Unspecified Tree (Non N-fixing)</v>
      </c>
      <c r="HT72" s="3" t="str">
        <v>Vachellia seyal</v>
      </c>
      <c r="HU72" s="3" t="str">
        <v>Vachellia xanthophloea</v>
      </c>
      <c r="HV72" s="3" t="str">
        <v>Vepris dainellii</v>
      </c>
      <c r="HW72" s="3" t="str">
        <v>Vitellaria paradoxa</v>
      </c>
      <c r="HX72" s="3" t="str">
        <v>Ziziphus mauritiana</v>
      </c>
      <c r="HY72" s="3" t="str">
        <v>Ziziphus spina-christi</v>
      </c>
    </row>
    <row r="73" spans="1:233" ht="14.5" x14ac:dyDescent="0.35">
      <c r="A73" t="s">
        <v>15369</v>
      </c>
      <c r="B73" s="3" t="s">
        <v>13860</v>
      </c>
      <c r="C73" s="3" t="s">
        <v>637</v>
      </c>
      <c r="F73" s="3" t="s">
        <v>637</v>
      </c>
      <c r="G73" s="3" t="s">
        <v>637</v>
      </c>
      <c r="H73" s="3" t="s">
        <v>699</v>
      </c>
      <c r="I73" t="s">
        <v>699</v>
      </c>
      <c r="J73" t="s">
        <v>3655</v>
      </c>
      <c r="K73" t="s">
        <v>3723</v>
      </c>
      <c r="L73" t="s">
        <v>1081</v>
      </c>
      <c r="M73" t="s">
        <v>3677</v>
      </c>
      <c r="O73" s="3" t="str">
        <v>Crotalaria ochrolueca</v>
      </c>
      <c r="Q73" s="3" t="str" cm="1">
        <f t="array" ref="Q73:HY73">TRANSPOSE(_xlfn._xlws.SORT(_xlfn.UNIQUE(_xlfn._xlws.FILTER(trees[Tree.Latin.Name],ISNUMBER(SEARCH('Pasture-Trees'!C43,trees[Tree.Latin.Name])),"Not Found"))))</f>
        <v>Acacia albida</v>
      </c>
      <c r="R73" s="3" t="str">
        <v>Acacia albida Delile</v>
      </c>
      <c r="S73" s="3" t="str">
        <v>Acacia angustissima</v>
      </c>
      <c r="T73" s="3" t="str">
        <v>Acacia auriculiformis</v>
      </c>
      <c r="U73" s="3" t="str">
        <v>Acacia brevispica</v>
      </c>
      <c r="V73" s="3" t="str">
        <v>Acacia caerulescens</v>
      </c>
      <c r="W73" s="3" t="str">
        <v>Acacia crassicarpa</v>
      </c>
      <c r="X73" s="3" t="str">
        <v>Acacia cyanophylla</v>
      </c>
      <c r="Y73" s="3" t="str">
        <v>Acacia decurrens</v>
      </c>
      <c r="Z73" s="3" t="str">
        <v>Acacia ferruginea</v>
      </c>
      <c r="AA73" s="3" t="str">
        <v>Acacia holosericea</v>
      </c>
      <c r="AB73" s="3" t="str">
        <v>Acacia julifera</v>
      </c>
      <c r="AC73" s="3" t="str">
        <v>Acacia karroo</v>
      </c>
      <c r="AD73" s="3" t="str">
        <v>Acacia leptocarpa</v>
      </c>
      <c r="AE73" s="3" t="str">
        <v>Acacia mangium</v>
      </c>
      <c r="AF73" s="3" t="str">
        <v>Acacia mearnsii</v>
      </c>
      <c r="AG73" s="3" t="str">
        <v>Acacia nilotica</v>
      </c>
      <c r="AH73" s="3" t="str">
        <v>Acacia polyacantha</v>
      </c>
      <c r="AI73" s="3" t="str">
        <v>Acacia saligna</v>
      </c>
      <c r="AJ73" s="3" t="str">
        <v>Acacia senegal</v>
      </c>
      <c r="AK73" s="3" t="str">
        <v>Acacia sieberiana</v>
      </c>
      <c r="AL73" s="3" t="str">
        <v>Acacia tortilis</v>
      </c>
      <c r="AM73" s="3" t="str">
        <v>Acacia toxicaria</v>
      </c>
      <c r="AN73" s="3" t="str">
        <v>Acacia tumida</v>
      </c>
      <c r="AO73" s="3" t="str">
        <v>Acrocarpus fraxinifolius</v>
      </c>
      <c r="AP73" s="3" t="str">
        <v>Acrocomia aculeata</v>
      </c>
      <c r="AQ73" s="3" t="str">
        <v>Adansonia digitata</v>
      </c>
      <c r="AR73" s="3" t="str">
        <v>Aeschynomene histrix</v>
      </c>
      <c r="AS73" s="3" t="str">
        <v>Afzelia africana</v>
      </c>
      <c r="AT73" s="3" t="str">
        <v>Albizia chinensis</v>
      </c>
      <c r="AU73" s="3" t="str">
        <v>Albizia coriaria</v>
      </c>
      <c r="AV73" s="3" t="str">
        <v>Albizia falcataria</v>
      </c>
      <c r="AW73" s="3" t="str">
        <v>Albizia gummifera</v>
      </c>
      <c r="AX73" s="3" t="str">
        <v>Albizia harveyi</v>
      </c>
      <c r="AY73" s="3" t="str">
        <v>Albizia lebbeck</v>
      </c>
      <c r="AZ73" s="3" t="str">
        <v>Albizia versicolor</v>
      </c>
      <c r="BA73" s="3" t="str">
        <v>Albizia zygia</v>
      </c>
      <c r="BB73" s="3" t="str">
        <v>Alchornea cordifolia</v>
      </c>
      <c r="BC73" s="3" t="str">
        <v>Allanblackia floribunda</v>
      </c>
      <c r="BD73" s="3" t="str">
        <v>Alnus acuminata</v>
      </c>
      <c r="BE73" s="3" t="str">
        <v>Antiaris toxicaria</v>
      </c>
      <c r="BF73" s="3" t="str">
        <v>Argyrolobium uniflorum</v>
      </c>
      <c r="BG73" s="3" t="str">
        <v>Artocarpus altilis</v>
      </c>
      <c r="BH73" s="3" t="str">
        <v>Artocarpus heterophyllus</v>
      </c>
      <c r="BI73" s="3" t="str">
        <v>Atriplex nummularia</v>
      </c>
      <c r="BJ73" s="3" t="str">
        <v>Auxemma oncocalyx</v>
      </c>
      <c r="BK73" s="3" t="str">
        <v>Azadirachta indica</v>
      </c>
      <c r="BL73" s="3" t="str">
        <v>Balanites aegyptica</v>
      </c>
      <c r="BM73" s="3" t="str">
        <v>Bauhinia reticulata</v>
      </c>
      <c r="BN73" s="3" t="str">
        <v>Bauhinia rufescens</v>
      </c>
      <c r="BO73" s="3" t="str">
        <v>Berchemia discolor</v>
      </c>
      <c r="BP73" s="3" t="str">
        <v>Brachystegia spiciformis</v>
      </c>
      <c r="BQ73" s="3" t="str">
        <v>Caesalpinia bracteosa</v>
      </c>
      <c r="BR73" s="3" t="str">
        <v>Cajanus cajan</v>
      </c>
      <c r="BS73" s="3" t="str">
        <v>Calliandra calothyrsus</v>
      </c>
      <c r="BT73" s="3" t="str">
        <v>Calliandra houstoniana</v>
      </c>
      <c r="BU73" s="3" t="str">
        <v>Casuarina equisetifolia</v>
      </c>
      <c r="BV73" s="3" t="str">
        <v>Casuarina glauca</v>
      </c>
      <c r="BW73" s="3" t="str">
        <v>Catha edulis</v>
      </c>
      <c r="BX73" s="3" t="str">
        <v>Cedrela odorata</v>
      </c>
      <c r="BY73" s="3" t="str">
        <v>Cedrela serrata</v>
      </c>
      <c r="BZ73" s="3" t="str">
        <v>Centrosema pubescens</v>
      </c>
      <c r="CA73" s="3" t="str">
        <v>Chloroleucon eurycyclum</v>
      </c>
      <c r="CB73" s="3" t="str">
        <v>Chromolaena odorata</v>
      </c>
      <c r="CC73" s="3" t="str">
        <v>Cinnamomum cassia</v>
      </c>
      <c r="CD73" s="3" t="str">
        <v>Combretum apiculatum</v>
      </c>
      <c r="CE73" s="3" t="str">
        <v>Cordia africana</v>
      </c>
      <c r="CF73" s="3" t="str">
        <v>Cordia alliodora</v>
      </c>
      <c r="CG73" s="3" t="str">
        <v>Crotalaria agatiflora</v>
      </c>
      <c r="CH73" s="3" t="str">
        <v>Crotalaria grahamiana</v>
      </c>
      <c r="CI73" s="3" t="str">
        <v>Crotalaria juncea</v>
      </c>
      <c r="CJ73" s="3" t="str">
        <v>Crotalaria ochrolueca</v>
      </c>
      <c r="CK73" s="3" t="str">
        <v>Crotalaria sp.</v>
      </c>
      <c r="CL73" s="3" t="str">
        <v>Crotalaria trichotoma</v>
      </c>
      <c r="CM73" s="3" t="str">
        <v>Croton macrostachyus</v>
      </c>
      <c r="CN73" s="3" t="str">
        <v>Croton megalocarpus</v>
      </c>
      <c r="CO73" s="3" t="str">
        <v>Cupressus lusitanica</v>
      </c>
      <c r="CP73" s="3" t="str">
        <v>Cytisus proliferus</v>
      </c>
      <c r="CQ73" s="3" t="str">
        <v>Cytisus proliferus var. palmensis</v>
      </c>
      <c r="CR73" s="3" t="str">
        <v>Dactyladenia barteri</v>
      </c>
      <c r="CS73" s="3" t="str">
        <v>Dipteryx alata</v>
      </c>
      <c r="CT73" s="3" t="str">
        <v>Dodonaea Viscosa</v>
      </c>
      <c r="CU73" s="3" t="str">
        <v>Dombeya goetzenii</v>
      </c>
      <c r="CV73" s="3" t="str">
        <v>Dracaena steudneri</v>
      </c>
      <c r="CW73" s="3" t="str">
        <v>Ehretia abyssinica</v>
      </c>
      <c r="CX73" s="3" t="str">
        <v>Ehretia cymosa</v>
      </c>
      <c r="CY73" s="3" t="str">
        <v>Elaeis guineensis</v>
      </c>
      <c r="CZ73" s="3" t="str">
        <v>Entada abyssinica</v>
      </c>
      <c r="DA73" s="3" t="str">
        <v>Erythrina abyssinica</v>
      </c>
      <c r="DB73" s="3" t="str">
        <v>Erythrina poeppigiana</v>
      </c>
      <c r="DC73" s="3" t="str">
        <v>Eucalyptus alba</v>
      </c>
      <c r="DD73" s="3" t="str">
        <v>Eucalyptus camaldulensis</v>
      </c>
      <c r="DE73" s="3" t="str">
        <v>Eucalyptus deglupta</v>
      </c>
      <c r="DF73" s="3" t="str">
        <v>Eucalyptus globulus</v>
      </c>
      <c r="DG73" s="3" t="str">
        <v>Eucalyptus saligna</v>
      </c>
      <c r="DH73" s="3" t="str">
        <v>Eucalyptus urograndis</v>
      </c>
      <c r="DI73" s="3" t="str">
        <v>Euclea racemosa subsp. schimperi</v>
      </c>
      <c r="DJ73" s="3" t="str">
        <v>Ficus laurifolia</v>
      </c>
      <c r="DK73" s="3" t="str">
        <v>Ficus natalensis</v>
      </c>
      <c r="DL73" s="3" t="str">
        <v>Ficus polita</v>
      </c>
      <c r="DM73" s="3" t="str">
        <v>Ficus sur</v>
      </c>
      <c r="DN73" s="3" t="str">
        <v>Ficus thonningii</v>
      </c>
      <c r="DO73" s="3" t="str">
        <v>Ficus vallis-choudae</v>
      </c>
      <c r="DP73" s="3" t="str">
        <v>Ficus vasta</v>
      </c>
      <c r="DQ73" s="3" t="str">
        <v>Flemingia macrophylla</v>
      </c>
      <c r="DR73" s="3" t="str">
        <v>Flemingia sp.</v>
      </c>
      <c r="DS73" s="3" t="str">
        <v>Gliricidia maculata</v>
      </c>
      <c r="DT73" s="3" t="str">
        <v>Gliricidia sepium</v>
      </c>
      <c r="DU73" s="3" t="str">
        <v>Gliricidia sp.</v>
      </c>
      <c r="DV73" s="3" t="str">
        <v>Glycine wightii</v>
      </c>
      <c r="DW73" s="3" t="str">
        <v>Gmelina arborea</v>
      </c>
      <c r="DX73" s="3" t="str">
        <v>Grevillea robusta</v>
      </c>
      <c r="DY73" s="3" t="str">
        <v>Guiera senegalensis</v>
      </c>
      <c r="DZ73" s="3" t="str">
        <v>Harrisonia abyssinica</v>
      </c>
      <c r="EA73" s="3" t="str">
        <v>Hyptis suaveolens</v>
      </c>
      <c r="EB73" s="3" t="str">
        <v>Inga densiflora</v>
      </c>
      <c r="EC73" s="3" t="str">
        <v>Inga edulis</v>
      </c>
      <c r="ED73" s="3" t="str">
        <v>Inga laurina</v>
      </c>
      <c r="EE73" s="3" t="str">
        <v>Inga oerstediana</v>
      </c>
      <c r="EF73" s="3" t="str">
        <v>Inga sp.</v>
      </c>
      <c r="EG73" s="3" t="str">
        <v>Jatropha curcas</v>
      </c>
      <c r="EH73" s="3" t="str">
        <v>Juglans steyermarkii</v>
      </c>
      <c r="EI73" s="3" t="str">
        <v>Julbernardia globiflora</v>
      </c>
      <c r="EJ73" s="3" t="str">
        <v>Khaya senegalensis</v>
      </c>
      <c r="EK73" s="3" t="str">
        <v>Leucaena diversifolia</v>
      </c>
      <c r="EL73" s="3" t="str">
        <v>Leucaena leucocephala</v>
      </c>
      <c r="EM73" s="3" t="str">
        <v>Leucaena pallida</v>
      </c>
      <c r="EN73" s="3" t="str">
        <v>Leucaena trichandra</v>
      </c>
      <c r="EO73" s="3" t="str">
        <v>Lippia javanica</v>
      </c>
      <c r="EP73" s="3" t="str">
        <v>Maesopsis eminii</v>
      </c>
      <c r="EQ73" s="3" t="str">
        <v>Mangifera indica</v>
      </c>
      <c r="ER73" s="3" t="str">
        <v>Markhamia lutea</v>
      </c>
      <c r="ES73" s="3" t="str">
        <v>Melia azedarach</v>
      </c>
      <c r="ET73" s="3" t="str">
        <v>Melia volkensii</v>
      </c>
      <c r="EU73" s="3" t="str">
        <v>Milicia excelsa</v>
      </c>
      <c r="EV73" s="3" t="str">
        <v>Milletia ferruginea</v>
      </c>
      <c r="EW73" s="3" t="str">
        <v>Millettia ferruginea</v>
      </c>
      <c r="EX73" s="3" t="str">
        <v>Millettia thonningii</v>
      </c>
      <c r="EY73" s="3" t="str">
        <v>Mimosa caesalpiniifolia</v>
      </c>
      <c r="EZ73" s="3" t="str">
        <v>Mimosa tenuiflora</v>
      </c>
      <c r="FA73" s="3" t="str">
        <v>Moringa oleifera</v>
      </c>
      <c r="FB73" s="3" t="str">
        <v>Moringa stenopetala</v>
      </c>
      <c r="FC73" s="3" t="str">
        <v>Newbouldia laevis</v>
      </c>
      <c r="FD73" s="3" t="str">
        <v>Olea europaea</v>
      </c>
      <c r="FE73" s="3" t="str">
        <v>Olea welwitschii</v>
      </c>
      <c r="FF73" s="3" t="str">
        <v>Olea welwitshii</v>
      </c>
      <c r="FG73" s="3" t="str">
        <v>Opuntia ficus-indica</v>
      </c>
      <c r="FH73" s="3" t="str">
        <v>Palm</v>
      </c>
      <c r="FI73" s="3" t="str">
        <v>Parkia biglobosa</v>
      </c>
      <c r="FJ73" s="3" t="str">
        <v>Paulownia fortunei</v>
      </c>
      <c r="FK73" s="3" t="str">
        <v>Pavetta ternifolia</v>
      </c>
      <c r="FL73" s="3" t="str">
        <v>Peltophorum dubium</v>
      </c>
      <c r="FM73" s="3" t="str">
        <v>Persea americana</v>
      </c>
      <c r="FN73" s="3" t="str">
        <v>Phoenix reclinata</v>
      </c>
      <c r="FO73" s="3" t="str">
        <v>Pinus patula</v>
      </c>
      <c r="FP73" s="3" t="str">
        <v>Pithecellobium dulce</v>
      </c>
      <c r="FQ73" s="3" t="str">
        <v>Plukenetia conophora</v>
      </c>
      <c r="FR73" s="3" t="str">
        <v>Podocarpus falcatus</v>
      </c>
      <c r="FS73" s="3" t="str">
        <v>Polyscias fulva</v>
      </c>
      <c r="FT73" s="3" t="str">
        <v>Pouteria adolfi-friedericii</v>
      </c>
      <c r="FU73" s="3" t="str">
        <v>Prosopis africana</v>
      </c>
      <c r="FV73" s="3" t="str">
        <v>Prosopis juliflora</v>
      </c>
      <c r="FW73" s="3" t="str">
        <v>Prunus africana</v>
      </c>
      <c r="FX73" s="3" t="str">
        <v>Prunus persica</v>
      </c>
      <c r="FY73" s="3" t="str">
        <v>Pterocarpus erinaceus</v>
      </c>
      <c r="FZ73" s="3" t="str">
        <v>Pterocarpus lucens</v>
      </c>
      <c r="GA73" s="3" t="str">
        <v>Pterocarpus santalinoides</v>
      </c>
      <c r="GB73" s="3" t="str">
        <v>Pueraria phaseoloides</v>
      </c>
      <c r="GC73" s="3" t="str">
        <v>Quercus constaricensis</v>
      </c>
      <c r="GD73" s="3" t="str">
        <v>Quillaja saponaria</v>
      </c>
      <c r="GE73" s="3" t="str">
        <v>Ricinodendron heudelotii</v>
      </c>
      <c r="GF73" s="3" t="str">
        <v>Rosmarinus officinalis</v>
      </c>
      <c r="GG73" s="3" t="str">
        <v>Samanea saman</v>
      </c>
      <c r="GH73" s="3" t="str">
        <v>Schefflera abyssinica</v>
      </c>
      <c r="GI73" s="3" t="str">
        <v>Senna didymobotrya</v>
      </c>
      <c r="GJ73" s="3" t="str">
        <v>Senna occidentalis</v>
      </c>
      <c r="GK73" s="3" t="str">
        <v>Senna siamea</v>
      </c>
      <c r="GL73" s="3" t="str">
        <v>Senna sp.</v>
      </c>
      <c r="GM73" s="3" t="str">
        <v>Senna spectabilis</v>
      </c>
      <c r="GN73" s="3" t="str">
        <v>Sesbania aculeata</v>
      </c>
      <c r="GO73" s="3" t="str">
        <v>Sesbania bispinosa</v>
      </c>
      <c r="GP73" s="3" t="str">
        <v>Sesbania cannabina</v>
      </c>
      <c r="GQ73" s="3" t="str">
        <v>Sesbania cinerascens</v>
      </c>
      <c r="GR73" s="3" t="str">
        <v>Sesbania goetzei</v>
      </c>
      <c r="GS73" s="3" t="str">
        <v>Sesbania macrantha</v>
      </c>
      <c r="GT73" s="3" t="str">
        <v>Sesbania rostrata</v>
      </c>
      <c r="GU73" s="3" t="str">
        <v>Sesbania sesban</v>
      </c>
      <c r="GV73" s="3" t="str">
        <v>Sesbania sp.</v>
      </c>
      <c r="GW73" s="3" t="str">
        <v>Simarouba glauca</v>
      </c>
      <c r="GX73" s="3" t="str">
        <v>Solanum sp.</v>
      </c>
      <c r="GY73" s="3" t="str">
        <v>Spathodea campanulata</v>
      </c>
      <c r="GZ73" s="3" t="str">
        <v>Syzygium guineense</v>
      </c>
      <c r="HA73" s="3" t="str">
        <v>Tabebuia rosea</v>
      </c>
      <c r="HB73" s="3" t="str">
        <v>Tectona grandis</v>
      </c>
      <c r="HC73" s="3" t="str">
        <v>Tephrosia candida</v>
      </c>
      <c r="HD73" s="3" t="str">
        <v>Tephrosia diversifolia</v>
      </c>
      <c r="HE73" s="3" t="str">
        <v>Tephrosia sp.</v>
      </c>
      <c r="HF73" s="3" t="str">
        <v>Tephrosia vogelii</v>
      </c>
      <c r="HG73" s="3" t="str">
        <v>Terminalia amazonia</v>
      </c>
      <c r="HH73" s="3" t="str">
        <v>Terminalia brownii</v>
      </c>
      <c r="HI73" s="3" t="str">
        <v>Terminalia ivorensis</v>
      </c>
      <c r="HJ73" s="3" t="str">
        <v>Terminalia ivoresensis</v>
      </c>
      <c r="HK73" s="3" t="str">
        <v>Terminalia sericea</v>
      </c>
      <c r="HL73" s="3" t="str">
        <v>Terminalia superba</v>
      </c>
      <c r="HM73" s="3" t="str">
        <v>Theobroma cacao</v>
      </c>
      <c r="HN73" s="3" t="str">
        <v>Tithonia diversifolia</v>
      </c>
      <c r="HO73" s="3" t="str">
        <v>Toona ciliata</v>
      </c>
      <c r="HP73" s="3" t="str">
        <v>Uapaca kirkiana</v>
      </c>
      <c r="HQ73" s="3" t="str">
        <v>Unspecified Tree</v>
      </c>
      <c r="HR73" s="3" t="str">
        <v>Unspecified Tree (N-fixing)</v>
      </c>
      <c r="HS73" s="3" t="str">
        <v>Unspecified Tree (Non N-fixing)</v>
      </c>
      <c r="HT73" s="3" t="str">
        <v>Vachellia seyal</v>
      </c>
      <c r="HU73" s="3" t="str">
        <v>Vachellia xanthophloea</v>
      </c>
      <c r="HV73" s="3" t="str">
        <v>Vepris dainellii</v>
      </c>
      <c r="HW73" s="3" t="str">
        <v>Vitellaria paradoxa</v>
      </c>
      <c r="HX73" s="3" t="str">
        <v>Ziziphus mauritiana</v>
      </c>
      <c r="HY73" s="3" t="str">
        <v>Ziziphus spina-christi</v>
      </c>
    </row>
    <row r="74" spans="1:233" ht="14.5" x14ac:dyDescent="0.35">
      <c r="A74" t="s">
        <v>15370</v>
      </c>
      <c r="B74" s="3" t="s">
        <v>1686</v>
      </c>
      <c r="C74" s="3" t="s">
        <v>637</v>
      </c>
      <c r="D74" s="3" t="s">
        <v>1687</v>
      </c>
      <c r="F74" s="3" t="s">
        <v>1688</v>
      </c>
      <c r="G74" s="3" t="s">
        <v>637</v>
      </c>
      <c r="H74" s="3" t="s">
        <v>699</v>
      </c>
      <c r="I74" t="s">
        <v>699</v>
      </c>
      <c r="J74" t="s">
        <v>3655</v>
      </c>
      <c r="K74" t="s">
        <v>3723</v>
      </c>
      <c r="L74" t="s">
        <v>1081</v>
      </c>
      <c r="M74" t="s">
        <v>3677</v>
      </c>
      <c r="O74" s="3" t="str">
        <v>Crotalaria sp.</v>
      </c>
    </row>
    <row r="75" spans="1:233" ht="14.5" x14ac:dyDescent="0.35">
      <c r="A75" t="s">
        <v>15371</v>
      </c>
      <c r="B75" s="3" t="s">
        <v>9545</v>
      </c>
      <c r="C75" s="3" t="s">
        <v>637</v>
      </c>
      <c r="D75" s="3" t="s">
        <v>637</v>
      </c>
      <c r="F75" s="3" t="s">
        <v>637</v>
      </c>
      <c r="G75" s="3" t="s">
        <v>637</v>
      </c>
      <c r="H75" s="3" t="s">
        <v>3837</v>
      </c>
      <c r="I75" t="s">
        <v>3837</v>
      </c>
      <c r="J75" t="s">
        <v>3690</v>
      </c>
      <c r="K75" t="s">
        <v>3725</v>
      </c>
      <c r="L75" t="s">
        <v>1084</v>
      </c>
      <c r="M75" t="s">
        <v>3694</v>
      </c>
      <c r="O75" s="3" t="str">
        <v>Crotalaria trichotoma</v>
      </c>
      <c r="Q75" s="2"/>
    </row>
    <row r="76" spans="1:233" ht="14.5" x14ac:dyDescent="0.35">
      <c r="A76" t="s">
        <v>15372</v>
      </c>
      <c r="B76" s="3" t="s">
        <v>13781</v>
      </c>
      <c r="C76" s="3" t="s">
        <v>637</v>
      </c>
      <c r="D76" s="3" t="s">
        <v>13782</v>
      </c>
      <c r="F76" s="3" t="s">
        <v>637</v>
      </c>
      <c r="G76" s="3" t="s">
        <v>637</v>
      </c>
      <c r="H76" s="3" t="s">
        <v>699</v>
      </c>
      <c r="I76" t="s">
        <v>699</v>
      </c>
      <c r="J76" t="s">
        <v>3655</v>
      </c>
      <c r="K76" t="s">
        <v>3723</v>
      </c>
      <c r="L76" t="s">
        <v>1081</v>
      </c>
      <c r="M76" t="s">
        <v>3677</v>
      </c>
      <c r="O76" s="3" t="str">
        <v>Croton macrostachyus</v>
      </c>
      <c r="Q76" s="61"/>
    </row>
    <row r="77" spans="1:233" ht="14.5" x14ac:dyDescent="0.35">
      <c r="A77" t="s">
        <v>15373</v>
      </c>
      <c r="B77" s="3" t="s">
        <v>13783</v>
      </c>
      <c r="C77" s="3" t="s">
        <v>637</v>
      </c>
      <c r="D77" s="3" t="s">
        <v>13784</v>
      </c>
      <c r="F77" s="3" t="s">
        <v>637</v>
      </c>
      <c r="G77" s="3" t="s">
        <v>637</v>
      </c>
      <c r="H77" s="3" t="s">
        <v>699</v>
      </c>
      <c r="I77" t="s">
        <v>699</v>
      </c>
      <c r="J77" t="s">
        <v>3655</v>
      </c>
      <c r="K77" t="s">
        <v>3723</v>
      </c>
      <c r="L77" t="s">
        <v>1081</v>
      </c>
      <c r="M77" t="s">
        <v>3677</v>
      </c>
      <c r="O77" s="3" t="str">
        <v>Croton megalocarpus</v>
      </c>
      <c r="Q77" s="61"/>
    </row>
    <row r="78" spans="1:233" ht="14.5" x14ac:dyDescent="0.35">
      <c r="A78" t="s">
        <v>15374</v>
      </c>
      <c r="B78" s="3" t="s">
        <v>9394</v>
      </c>
      <c r="C78" s="3" t="s">
        <v>637</v>
      </c>
      <c r="D78" s="3" t="s">
        <v>9395</v>
      </c>
      <c r="F78" s="3" t="s">
        <v>637</v>
      </c>
      <c r="G78" s="3" t="s">
        <v>637</v>
      </c>
      <c r="H78" s="3" t="s">
        <v>689</v>
      </c>
      <c r="I78" t="s">
        <v>689</v>
      </c>
      <c r="J78" t="s">
        <v>3669</v>
      </c>
      <c r="K78" t="s">
        <v>3724</v>
      </c>
      <c r="L78" t="s">
        <v>3727</v>
      </c>
      <c r="M78" t="s">
        <v>3687</v>
      </c>
      <c r="O78" s="3" t="str">
        <v>Cupressus lusitanica</v>
      </c>
      <c r="Q78" s="61"/>
    </row>
    <row r="79" spans="1:233" ht="14.5" x14ac:dyDescent="0.35">
      <c r="A79" t="s">
        <v>15375</v>
      </c>
      <c r="B79" s="3" t="s">
        <v>1395</v>
      </c>
      <c r="C79" s="3" t="s">
        <v>637</v>
      </c>
      <c r="D79" s="3" t="s">
        <v>10793</v>
      </c>
      <c r="F79" s="3" t="s">
        <v>637</v>
      </c>
      <c r="G79" s="3" t="s">
        <v>637</v>
      </c>
      <c r="H79" s="3" t="s">
        <v>699</v>
      </c>
      <c r="I79" t="s">
        <v>699</v>
      </c>
      <c r="J79" t="s">
        <v>3655</v>
      </c>
      <c r="K79" t="s">
        <v>3723</v>
      </c>
      <c r="L79" t="s">
        <v>1081</v>
      </c>
      <c r="M79" t="s">
        <v>3677</v>
      </c>
      <c r="O79" s="3" t="str">
        <v>Cytisus proliferus</v>
      </c>
      <c r="Q79" s="61"/>
    </row>
    <row r="80" spans="1:233" ht="14.5" x14ac:dyDescent="0.35">
      <c r="A80" t="s">
        <v>15376</v>
      </c>
      <c r="B80" s="3" t="s">
        <v>13785</v>
      </c>
      <c r="C80" s="3" t="s">
        <v>637</v>
      </c>
      <c r="D80" s="3" t="s">
        <v>13786</v>
      </c>
      <c r="F80" s="3" t="s">
        <v>637</v>
      </c>
      <c r="G80" s="3" t="s">
        <v>637</v>
      </c>
      <c r="H80" s="3" t="s">
        <v>699</v>
      </c>
      <c r="I80" t="s">
        <v>699</v>
      </c>
      <c r="J80" t="s">
        <v>3655</v>
      </c>
      <c r="K80" t="s">
        <v>3723</v>
      </c>
      <c r="L80" t="s">
        <v>1081</v>
      </c>
      <c r="M80" t="s">
        <v>3677</v>
      </c>
      <c r="O80" s="3" t="str">
        <v>Cytisus proliferus var. palmensis</v>
      </c>
      <c r="Q80" s="61"/>
    </row>
    <row r="81" spans="1:17" ht="14.5" x14ac:dyDescent="0.35">
      <c r="A81" t="s">
        <v>15377</v>
      </c>
      <c r="B81" s="3" t="s">
        <v>13787</v>
      </c>
      <c r="C81" s="3" t="s">
        <v>637</v>
      </c>
      <c r="D81" s="3" t="s">
        <v>13788</v>
      </c>
      <c r="F81" s="3" t="s">
        <v>637</v>
      </c>
      <c r="G81" s="3" t="s">
        <v>637</v>
      </c>
      <c r="H81" s="3" t="s">
        <v>699</v>
      </c>
      <c r="I81" t="s">
        <v>699</v>
      </c>
      <c r="J81" t="s">
        <v>3655</v>
      </c>
      <c r="K81" t="s">
        <v>3723</v>
      </c>
      <c r="L81" t="s">
        <v>1081</v>
      </c>
      <c r="M81" t="s">
        <v>3677</v>
      </c>
      <c r="O81" s="3" t="str">
        <v>Dactyladenia barteri</v>
      </c>
      <c r="Q81" s="61"/>
    </row>
    <row r="82" spans="1:17" ht="14.5" x14ac:dyDescent="0.35">
      <c r="A82" t="s">
        <v>15378</v>
      </c>
      <c r="B82" s="3" t="s">
        <v>13789</v>
      </c>
      <c r="C82" s="3" t="s">
        <v>637</v>
      </c>
      <c r="D82" s="3" t="s">
        <v>13790</v>
      </c>
      <c r="F82" s="3" t="s">
        <v>637</v>
      </c>
      <c r="G82" s="3" t="s">
        <v>637</v>
      </c>
      <c r="H82" s="3" t="s">
        <v>699</v>
      </c>
      <c r="I82" t="s">
        <v>699</v>
      </c>
      <c r="J82" t="s">
        <v>3655</v>
      </c>
      <c r="K82" t="s">
        <v>3723</v>
      </c>
      <c r="L82" t="s">
        <v>1081</v>
      </c>
      <c r="M82" t="s">
        <v>3677</v>
      </c>
      <c r="O82" s="3" t="str">
        <v>Dipteryx alata</v>
      </c>
      <c r="Q82" s="61"/>
    </row>
    <row r="83" spans="1:17" ht="14.5" x14ac:dyDescent="0.35">
      <c r="A83" t="s">
        <v>15379</v>
      </c>
      <c r="B83" s="3" t="s">
        <v>13791</v>
      </c>
      <c r="C83" s="3" t="s">
        <v>637</v>
      </c>
      <c r="D83" s="3" t="s">
        <v>13792</v>
      </c>
      <c r="F83" s="3" t="s">
        <v>637</v>
      </c>
      <c r="G83" s="3" t="s">
        <v>637</v>
      </c>
      <c r="H83" s="3" t="s">
        <v>689</v>
      </c>
      <c r="I83" t="s">
        <v>689</v>
      </c>
      <c r="J83" t="s">
        <v>3669</v>
      </c>
      <c r="K83" t="s">
        <v>3724</v>
      </c>
      <c r="L83" t="s">
        <v>3727</v>
      </c>
      <c r="M83" t="s">
        <v>3687</v>
      </c>
      <c r="O83" s="3" t="str">
        <v>Dodonaea Viscosa</v>
      </c>
      <c r="Q83" s="61"/>
    </row>
    <row r="84" spans="1:17" ht="14.5" x14ac:dyDescent="0.35">
      <c r="A84" t="s">
        <v>15380</v>
      </c>
      <c r="B84" s="3" t="s">
        <v>13793</v>
      </c>
      <c r="C84" s="3" t="s">
        <v>637</v>
      </c>
      <c r="D84" s="3" t="s">
        <v>13794</v>
      </c>
      <c r="F84" s="3" t="s">
        <v>637</v>
      </c>
      <c r="G84" s="3" t="s">
        <v>637</v>
      </c>
      <c r="H84" s="3" t="s">
        <v>689</v>
      </c>
      <c r="I84" t="s">
        <v>689</v>
      </c>
      <c r="J84" t="s">
        <v>3669</v>
      </c>
      <c r="K84" t="s">
        <v>3724</v>
      </c>
      <c r="L84" t="s">
        <v>3727</v>
      </c>
      <c r="M84" t="s">
        <v>3687</v>
      </c>
      <c r="O84" s="3" t="str">
        <v>Dombeya goetzenii</v>
      </c>
      <c r="Q84" s="61"/>
    </row>
    <row r="85" spans="1:17" ht="14.5" x14ac:dyDescent="0.35">
      <c r="A85" t="s">
        <v>14669</v>
      </c>
      <c r="B85" s="3" t="s">
        <v>1641</v>
      </c>
      <c r="C85" s="3" t="s">
        <v>637</v>
      </c>
      <c r="D85" s="3" t="s">
        <v>1642</v>
      </c>
      <c r="F85" s="3" t="s">
        <v>637</v>
      </c>
      <c r="G85" s="3" t="s">
        <v>8533</v>
      </c>
      <c r="H85" s="3" t="s">
        <v>699</v>
      </c>
      <c r="I85" t="s">
        <v>699</v>
      </c>
      <c r="J85" t="s">
        <v>3655</v>
      </c>
      <c r="K85" t="s">
        <v>3723</v>
      </c>
      <c r="L85" t="s">
        <v>1081</v>
      </c>
      <c r="M85" t="s">
        <v>3677</v>
      </c>
      <c r="O85" s="3" t="str">
        <v>Dracaena steudneri</v>
      </c>
      <c r="Q85" s="61"/>
    </row>
    <row r="86" spans="1:17" ht="14.5" x14ac:dyDescent="0.35">
      <c r="A86" t="s">
        <v>15381</v>
      </c>
      <c r="B86" s="3" t="s">
        <v>1689</v>
      </c>
      <c r="C86" s="3" t="s">
        <v>637</v>
      </c>
      <c r="D86" s="3" t="s">
        <v>1690</v>
      </c>
      <c r="F86" s="3" t="s">
        <v>637</v>
      </c>
      <c r="G86" s="3" t="s">
        <v>637</v>
      </c>
      <c r="H86" s="3" t="s">
        <v>699</v>
      </c>
      <c r="I86" t="s">
        <v>699</v>
      </c>
      <c r="J86" t="s">
        <v>3655</v>
      </c>
      <c r="K86" t="s">
        <v>3723</v>
      </c>
      <c r="L86" t="s">
        <v>1081</v>
      </c>
      <c r="M86" t="s">
        <v>3677</v>
      </c>
      <c r="O86" s="3" t="str">
        <v>Ehretia abyssinica</v>
      </c>
      <c r="Q86" s="61"/>
    </row>
    <row r="87" spans="1:17" ht="14.5" x14ac:dyDescent="0.35">
      <c r="A87" t="s">
        <v>15382</v>
      </c>
      <c r="B87" s="3" t="s">
        <v>13795</v>
      </c>
      <c r="C87" s="3" t="s">
        <v>637</v>
      </c>
      <c r="F87" s="3" t="s">
        <v>637</v>
      </c>
      <c r="G87" s="3" t="s">
        <v>637</v>
      </c>
      <c r="H87" s="3" t="s">
        <v>689</v>
      </c>
      <c r="I87" t="s">
        <v>689</v>
      </c>
      <c r="J87" t="s">
        <v>3669</v>
      </c>
      <c r="K87" t="s">
        <v>3724</v>
      </c>
      <c r="L87" t="s">
        <v>3727</v>
      </c>
      <c r="M87" t="s">
        <v>3687</v>
      </c>
      <c r="O87" s="3" t="str">
        <v>Ehretia cymosa</v>
      </c>
      <c r="Q87" s="61"/>
    </row>
    <row r="88" spans="1:17" ht="14.5" x14ac:dyDescent="0.35">
      <c r="A88" t="s">
        <v>15383</v>
      </c>
      <c r="B88" s="3" t="s">
        <v>13796</v>
      </c>
      <c r="C88" s="3" t="s">
        <v>637</v>
      </c>
      <c r="D88" s="3" t="s">
        <v>13797</v>
      </c>
      <c r="F88" s="3" t="s">
        <v>637</v>
      </c>
      <c r="G88" s="3" t="s">
        <v>637</v>
      </c>
      <c r="H88" s="3" t="s">
        <v>699</v>
      </c>
      <c r="I88" t="s">
        <v>699</v>
      </c>
      <c r="J88" t="s">
        <v>3655</v>
      </c>
      <c r="K88" t="s">
        <v>3723</v>
      </c>
      <c r="L88" t="s">
        <v>1081</v>
      </c>
      <c r="M88" t="s">
        <v>3677</v>
      </c>
      <c r="O88" s="3" t="str">
        <v>Elaeis guineensis</v>
      </c>
      <c r="Q88" s="61"/>
    </row>
    <row r="89" spans="1:17" ht="14.5" x14ac:dyDescent="0.35">
      <c r="A89" t="s">
        <v>15384</v>
      </c>
      <c r="B89" s="3" t="s">
        <v>13798</v>
      </c>
      <c r="C89" s="3" t="s">
        <v>637</v>
      </c>
      <c r="D89" s="3" t="s">
        <v>13799</v>
      </c>
      <c r="F89" s="3" t="s">
        <v>637</v>
      </c>
      <c r="G89" s="3" t="s">
        <v>637</v>
      </c>
      <c r="H89" s="3" t="s">
        <v>699</v>
      </c>
      <c r="I89" t="s">
        <v>699</v>
      </c>
      <c r="J89" t="s">
        <v>3655</v>
      </c>
      <c r="K89" t="s">
        <v>3723</v>
      </c>
      <c r="L89" t="s">
        <v>1081</v>
      </c>
      <c r="M89" t="s">
        <v>3677</v>
      </c>
      <c r="O89" s="3" t="str">
        <v>Entada abyssinica</v>
      </c>
      <c r="Q89" s="61"/>
    </row>
    <row r="90" spans="1:17" ht="14.5" x14ac:dyDescent="0.35">
      <c r="A90" t="s">
        <v>15385</v>
      </c>
      <c r="B90" s="3" t="s">
        <v>13800</v>
      </c>
      <c r="C90" s="3" t="s">
        <v>637</v>
      </c>
      <c r="D90" s="3" t="s">
        <v>13801</v>
      </c>
      <c r="F90" s="3" t="s">
        <v>637</v>
      </c>
      <c r="G90" s="3" t="s">
        <v>637</v>
      </c>
      <c r="H90" s="3" t="s">
        <v>699</v>
      </c>
      <c r="I90" t="s">
        <v>699</v>
      </c>
      <c r="J90" t="s">
        <v>3655</v>
      </c>
      <c r="K90" t="s">
        <v>3723</v>
      </c>
      <c r="L90" t="s">
        <v>1081</v>
      </c>
      <c r="M90" t="s">
        <v>3677</v>
      </c>
      <c r="O90" s="3" t="str">
        <v>Erythrina abyssinica</v>
      </c>
      <c r="Q90" s="61"/>
    </row>
    <row r="91" spans="1:17" ht="14.5" x14ac:dyDescent="0.35">
      <c r="A91" t="s">
        <v>15386</v>
      </c>
      <c r="B91" s="3" t="s">
        <v>13802</v>
      </c>
      <c r="C91" s="3" t="s">
        <v>637</v>
      </c>
      <c r="D91" s="3" t="s">
        <v>13803</v>
      </c>
      <c r="F91" s="3" t="s">
        <v>637</v>
      </c>
      <c r="G91" s="3" t="s">
        <v>637</v>
      </c>
      <c r="H91" s="3" t="s">
        <v>689</v>
      </c>
      <c r="I91" t="s">
        <v>689</v>
      </c>
      <c r="J91" t="s">
        <v>3669</v>
      </c>
      <c r="K91" t="s">
        <v>3724</v>
      </c>
      <c r="L91" t="s">
        <v>3727</v>
      </c>
      <c r="M91" t="s">
        <v>3687</v>
      </c>
      <c r="O91" s="3" t="str">
        <v>Erythrina poeppigiana</v>
      </c>
      <c r="Q91" s="61"/>
    </row>
    <row r="92" spans="1:17" ht="14.5" x14ac:dyDescent="0.35">
      <c r="A92" t="s">
        <v>15387</v>
      </c>
      <c r="B92" s="3" t="s">
        <v>8539</v>
      </c>
      <c r="C92" s="3" t="s">
        <v>1762</v>
      </c>
      <c r="D92" s="3" t="s">
        <v>1764</v>
      </c>
      <c r="F92" s="3" t="s">
        <v>637</v>
      </c>
      <c r="G92" s="3" t="s">
        <v>637</v>
      </c>
      <c r="H92" s="3" t="s">
        <v>699</v>
      </c>
      <c r="I92" t="s">
        <v>699</v>
      </c>
      <c r="J92" t="s">
        <v>3655</v>
      </c>
      <c r="K92" t="s">
        <v>3723</v>
      </c>
      <c r="L92" t="s">
        <v>1081</v>
      </c>
      <c r="M92" t="s">
        <v>3677</v>
      </c>
      <c r="O92" s="3" t="str">
        <v>Eucalyptus alba</v>
      </c>
      <c r="Q92" s="61"/>
    </row>
    <row r="93" spans="1:17" ht="14.5" x14ac:dyDescent="0.35">
      <c r="A93" t="s">
        <v>15388</v>
      </c>
      <c r="B93" s="3" t="s">
        <v>9396</v>
      </c>
      <c r="C93" s="3" t="s">
        <v>637</v>
      </c>
      <c r="D93" s="3" t="s">
        <v>9397</v>
      </c>
      <c r="F93" s="3" t="s">
        <v>637</v>
      </c>
      <c r="G93" s="3" t="s">
        <v>637</v>
      </c>
      <c r="H93" s="3" t="s">
        <v>689</v>
      </c>
      <c r="I93" t="s">
        <v>699</v>
      </c>
      <c r="J93" t="s">
        <v>3669</v>
      </c>
      <c r="K93" t="s">
        <v>3724</v>
      </c>
      <c r="L93" t="s">
        <v>3727</v>
      </c>
      <c r="M93" t="s">
        <v>3687</v>
      </c>
      <c r="O93" s="3" t="str">
        <v>Eucalyptus camaldulensis</v>
      </c>
      <c r="Q93" s="61"/>
    </row>
    <row r="94" spans="1:17" ht="14.5" x14ac:dyDescent="0.35">
      <c r="A94" t="s">
        <v>15389</v>
      </c>
      <c r="B94" s="3" t="s">
        <v>13804</v>
      </c>
      <c r="C94" s="3" t="s">
        <v>637</v>
      </c>
      <c r="D94" s="3" t="s">
        <v>13805</v>
      </c>
      <c r="F94" s="3" t="s">
        <v>637</v>
      </c>
      <c r="G94" s="3" t="s">
        <v>637</v>
      </c>
      <c r="H94" s="3" t="s">
        <v>689</v>
      </c>
      <c r="I94" t="s">
        <v>689</v>
      </c>
      <c r="J94" t="s">
        <v>3669</v>
      </c>
      <c r="K94" t="s">
        <v>3724</v>
      </c>
      <c r="L94" t="s">
        <v>3727</v>
      </c>
      <c r="M94" t="s">
        <v>3687</v>
      </c>
      <c r="O94" s="3" t="str">
        <v>Eucalyptus deglupta</v>
      </c>
      <c r="Q94" s="61"/>
    </row>
    <row r="95" spans="1:17" ht="14.5" x14ac:dyDescent="0.35">
      <c r="A95" t="s">
        <v>15390</v>
      </c>
      <c r="B95" s="3" t="s">
        <v>13806</v>
      </c>
      <c r="C95" s="3" t="s">
        <v>637</v>
      </c>
      <c r="D95" s="3" t="s">
        <v>13807</v>
      </c>
      <c r="F95" s="3" t="s">
        <v>637</v>
      </c>
      <c r="G95" s="3" t="s">
        <v>637</v>
      </c>
      <c r="H95" s="3" t="s">
        <v>689</v>
      </c>
      <c r="I95" t="s">
        <v>689</v>
      </c>
      <c r="J95" t="s">
        <v>3669</v>
      </c>
      <c r="K95" t="s">
        <v>3724</v>
      </c>
      <c r="L95" t="s">
        <v>3727</v>
      </c>
      <c r="M95" t="s">
        <v>3687</v>
      </c>
      <c r="O95" s="3" t="str">
        <v>Eucalyptus globulus</v>
      </c>
      <c r="Q95" s="61"/>
    </row>
    <row r="96" spans="1:17" ht="14.5" x14ac:dyDescent="0.35">
      <c r="A96" t="s">
        <v>15391</v>
      </c>
      <c r="B96" s="3" t="s">
        <v>13808</v>
      </c>
      <c r="C96" s="3" t="s">
        <v>637</v>
      </c>
      <c r="D96" s="3" t="s">
        <v>13809</v>
      </c>
      <c r="F96" s="3" t="s">
        <v>637</v>
      </c>
      <c r="G96" s="3" t="s">
        <v>637</v>
      </c>
      <c r="H96" s="3" t="s">
        <v>689</v>
      </c>
      <c r="I96" t="s">
        <v>689</v>
      </c>
      <c r="J96" t="s">
        <v>3669</v>
      </c>
      <c r="K96" t="s">
        <v>3724</v>
      </c>
      <c r="L96" t="s">
        <v>3727</v>
      </c>
      <c r="M96" t="s">
        <v>3687</v>
      </c>
      <c r="O96" s="3" t="str">
        <v>Eucalyptus saligna</v>
      </c>
      <c r="Q96" s="61"/>
    </row>
    <row r="97" spans="1:17" ht="14.5" x14ac:dyDescent="0.35">
      <c r="A97" t="s">
        <v>15392</v>
      </c>
      <c r="B97" s="3" t="s">
        <v>1692</v>
      </c>
      <c r="C97" s="3" t="s">
        <v>1691</v>
      </c>
      <c r="D97" s="3" t="s">
        <v>1693</v>
      </c>
      <c r="F97" s="3" t="s">
        <v>637</v>
      </c>
      <c r="G97" s="3" t="s">
        <v>637</v>
      </c>
      <c r="H97" s="3" t="s">
        <v>689</v>
      </c>
      <c r="I97" t="s">
        <v>689</v>
      </c>
      <c r="J97" t="s">
        <v>3669</v>
      </c>
      <c r="K97" t="s">
        <v>3724</v>
      </c>
      <c r="L97" t="s">
        <v>3727</v>
      </c>
      <c r="M97" t="s">
        <v>3687</v>
      </c>
      <c r="O97" s="3" t="str">
        <v>Eucalyptus urograndis</v>
      </c>
      <c r="Q97" s="61"/>
    </row>
    <row r="98" spans="1:17" ht="14.5" x14ac:dyDescent="0.35">
      <c r="A98" t="s">
        <v>15393</v>
      </c>
      <c r="B98" s="3" t="s">
        <v>13810</v>
      </c>
      <c r="C98" s="3" t="s">
        <v>637</v>
      </c>
      <c r="D98" s="3" t="s">
        <v>13811</v>
      </c>
      <c r="F98" s="3" t="s">
        <v>637</v>
      </c>
      <c r="G98" s="3" t="s">
        <v>637</v>
      </c>
      <c r="H98" s="3" t="s">
        <v>689</v>
      </c>
      <c r="I98" t="s">
        <v>689</v>
      </c>
      <c r="J98" t="s">
        <v>3669</v>
      </c>
      <c r="K98" t="s">
        <v>3724</v>
      </c>
      <c r="L98" t="s">
        <v>3727</v>
      </c>
      <c r="M98" t="s">
        <v>3687</v>
      </c>
      <c r="O98" s="3" t="str">
        <v>Euclea racemosa subsp. schimperi</v>
      </c>
      <c r="Q98" s="61"/>
    </row>
    <row r="99" spans="1:17" ht="14.5" x14ac:dyDescent="0.35">
      <c r="A99" t="s">
        <v>15394</v>
      </c>
      <c r="B99" s="3" t="s">
        <v>13812</v>
      </c>
      <c r="C99" s="3" t="s">
        <v>637</v>
      </c>
      <c r="D99" s="3" t="s">
        <v>13813</v>
      </c>
      <c r="F99" s="3" t="s">
        <v>637</v>
      </c>
      <c r="G99" s="3" t="s">
        <v>637</v>
      </c>
      <c r="H99" s="3" t="s">
        <v>689</v>
      </c>
      <c r="I99" t="s">
        <v>689</v>
      </c>
      <c r="J99" t="s">
        <v>3669</v>
      </c>
      <c r="K99" t="s">
        <v>3724</v>
      </c>
      <c r="L99" t="s">
        <v>3727</v>
      </c>
      <c r="M99" t="s">
        <v>3687</v>
      </c>
      <c r="O99" s="3" t="str">
        <v>Ficus laurifolia</v>
      </c>
      <c r="Q99" s="61"/>
    </row>
    <row r="100" spans="1:17" ht="14.5" x14ac:dyDescent="0.35">
      <c r="A100" t="s">
        <v>15395</v>
      </c>
      <c r="B100" s="3" t="s">
        <v>9552</v>
      </c>
      <c r="C100" s="3" t="s">
        <v>637</v>
      </c>
      <c r="F100" s="3" t="s">
        <v>637</v>
      </c>
      <c r="G100" s="3" t="s">
        <v>637</v>
      </c>
      <c r="H100" s="3" t="s">
        <v>689</v>
      </c>
      <c r="I100" t="s">
        <v>689</v>
      </c>
      <c r="J100" t="s">
        <v>3669</v>
      </c>
      <c r="K100" t="s">
        <v>3724</v>
      </c>
      <c r="L100" t="s">
        <v>3727</v>
      </c>
      <c r="M100" t="s">
        <v>3687</v>
      </c>
      <c r="O100" s="3" t="str">
        <v>Ficus natalensis</v>
      </c>
      <c r="Q100" s="61"/>
    </row>
    <row r="101" spans="1:17" ht="14.5" x14ac:dyDescent="0.35">
      <c r="A101" t="s">
        <v>15396</v>
      </c>
      <c r="B101" s="3" t="s">
        <v>8546</v>
      </c>
      <c r="C101" s="3" t="s">
        <v>1813</v>
      </c>
      <c r="D101" s="3" t="s">
        <v>1815</v>
      </c>
      <c r="F101" s="3" t="s">
        <v>637</v>
      </c>
      <c r="G101" s="3" t="s">
        <v>637</v>
      </c>
      <c r="H101" s="3" t="s">
        <v>689</v>
      </c>
      <c r="I101" t="s">
        <v>689</v>
      </c>
      <c r="J101" t="s">
        <v>3669</v>
      </c>
      <c r="K101" t="s">
        <v>3724</v>
      </c>
      <c r="L101" t="s">
        <v>3727</v>
      </c>
      <c r="M101" t="s">
        <v>3687</v>
      </c>
      <c r="O101" s="3" t="str">
        <v>Ficus polita</v>
      </c>
      <c r="Q101" s="61"/>
    </row>
    <row r="102" spans="1:17" ht="14.5" x14ac:dyDescent="0.35">
      <c r="A102" t="s">
        <v>15397</v>
      </c>
      <c r="B102" s="3" t="s">
        <v>13814</v>
      </c>
      <c r="C102" s="3" t="s">
        <v>637</v>
      </c>
      <c r="D102" s="3" t="s">
        <v>13815</v>
      </c>
      <c r="F102" s="3" t="s">
        <v>637</v>
      </c>
      <c r="G102" s="3" t="s">
        <v>637</v>
      </c>
      <c r="H102" s="3" t="s">
        <v>689</v>
      </c>
      <c r="I102" t="s">
        <v>689</v>
      </c>
      <c r="J102" t="s">
        <v>3669</v>
      </c>
      <c r="K102" t="s">
        <v>3724</v>
      </c>
      <c r="L102" t="s">
        <v>3727</v>
      </c>
      <c r="M102" t="s">
        <v>3687</v>
      </c>
      <c r="O102" s="3" t="str">
        <v>Ficus sur</v>
      </c>
      <c r="Q102" s="61"/>
    </row>
    <row r="103" spans="1:17" ht="14.5" x14ac:dyDescent="0.35">
      <c r="A103" t="s">
        <v>15398</v>
      </c>
      <c r="B103" s="3" t="s">
        <v>13816</v>
      </c>
      <c r="C103" s="3" t="s">
        <v>637</v>
      </c>
      <c r="D103" s="3" t="s">
        <v>13817</v>
      </c>
      <c r="F103" s="3" t="s">
        <v>637</v>
      </c>
      <c r="G103" s="3" t="s">
        <v>637</v>
      </c>
      <c r="H103" s="3" t="s">
        <v>689</v>
      </c>
      <c r="I103" t="s">
        <v>689</v>
      </c>
      <c r="J103" t="s">
        <v>3669</v>
      </c>
      <c r="K103" t="s">
        <v>3724</v>
      </c>
      <c r="L103" t="s">
        <v>3727</v>
      </c>
      <c r="M103" t="s">
        <v>3687</v>
      </c>
      <c r="O103" s="3" t="str">
        <v>Ficus thonningii</v>
      </c>
      <c r="Q103" s="61"/>
    </row>
    <row r="104" spans="1:17" ht="14.5" x14ac:dyDescent="0.35">
      <c r="A104" t="s">
        <v>15399</v>
      </c>
      <c r="B104" s="3" t="s">
        <v>13818</v>
      </c>
      <c r="C104" s="3" t="s">
        <v>637</v>
      </c>
      <c r="D104" s="3" t="s">
        <v>13819</v>
      </c>
      <c r="F104" s="3" t="s">
        <v>637</v>
      </c>
      <c r="G104" s="3" t="s">
        <v>637</v>
      </c>
      <c r="H104" s="3" t="s">
        <v>689</v>
      </c>
      <c r="I104" t="s">
        <v>689</v>
      </c>
      <c r="J104" t="s">
        <v>3669</v>
      </c>
      <c r="K104" t="s">
        <v>3724</v>
      </c>
      <c r="L104" t="s">
        <v>3727</v>
      </c>
      <c r="M104" t="s">
        <v>3687</v>
      </c>
      <c r="O104" s="3" t="str">
        <v>Ficus vallis-choudae</v>
      </c>
      <c r="Q104" s="61"/>
    </row>
    <row r="105" spans="1:17" ht="14.5" x14ac:dyDescent="0.35">
      <c r="A105" t="s">
        <v>15400</v>
      </c>
      <c r="B105" s="3" t="s">
        <v>1833</v>
      </c>
      <c r="C105" s="3" t="s">
        <v>637</v>
      </c>
      <c r="D105" s="3" t="s">
        <v>1830</v>
      </c>
      <c r="F105" s="3" t="s">
        <v>637</v>
      </c>
      <c r="G105" s="3" t="s">
        <v>637</v>
      </c>
      <c r="H105" s="3" t="s">
        <v>699</v>
      </c>
      <c r="I105" t="s">
        <v>699</v>
      </c>
      <c r="J105" t="s">
        <v>3655</v>
      </c>
      <c r="K105" t="s">
        <v>3723</v>
      </c>
      <c r="L105" t="s">
        <v>1081</v>
      </c>
      <c r="M105" t="s">
        <v>3677</v>
      </c>
      <c r="O105" s="3" t="str">
        <v>Ficus vasta</v>
      </c>
      <c r="Q105" s="61"/>
    </row>
    <row r="106" spans="1:17" ht="14.5" x14ac:dyDescent="0.35">
      <c r="A106" t="s">
        <v>15401</v>
      </c>
      <c r="B106" s="3" t="s">
        <v>15402</v>
      </c>
      <c r="C106" s="3" t="s">
        <v>637</v>
      </c>
      <c r="D106" s="3" t="s">
        <v>15403</v>
      </c>
      <c r="F106" s="3" t="s">
        <v>637</v>
      </c>
      <c r="G106" s="3" t="s">
        <v>637</v>
      </c>
      <c r="H106" s="3" t="s">
        <v>699</v>
      </c>
      <c r="I106" t="s">
        <v>699</v>
      </c>
      <c r="J106" t="s">
        <v>3655</v>
      </c>
      <c r="K106" t="s">
        <v>3723</v>
      </c>
      <c r="L106" t="s">
        <v>1081</v>
      </c>
      <c r="M106" t="s">
        <v>3677</v>
      </c>
      <c r="O106" s="3" t="str">
        <v>Flemingia macrophylla</v>
      </c>
      <c r="Q106" s="61"/>
    </row>
    <row r="107" spans="1:17" ht="14.5" x14ac:dyDescent="0.35">
      <c r="A107" t="s">
        <v>15404</v>
      </c>
      <c r="B107" s="3" t="s">
        <v>13820</v>
      </c>
      <c r="C107" s="3" t="s">
        <v>637</v>
      </c>
      <c r="D107" s="3" t="s">
        <v>13821</v>
      </c>
      <c r="F107" s="3" t="s">
        <v>637</v>
      </c>
      <c r="G107" s="3" t="s">
        <v>637</v>
      </c>
      <c r="H107" s="3" t="s">
        <v>689</v>
      </c>
      <c r="I107" t="s">
        <v>689</v>
      </c>
      <c r="J107" t="s">
        <v>3669</v>
      </c>
      <c r="K107" t="s">
        <v>3724</v>
      </c>
      <c r="L107" t="s">
        <v>3727</v>
      </c>
      <c r="M107" t="s">
        <v>3687</v>
      </c>
      <c r="O107" s="3" t="str">
        <v>Flemingia sp.</v>
      </c>
      <c r="Q107" s="61"/>
    </row>
    <row r="108" spans="1:17" ht="14.5" x14ac:dyDescent="0.35">
      <c r="A108" t="s">
        <v>15405</v>
      </c>
      <c r="B108" s="3" t="s">
        <v>1694</v>
      </c>
      <c r="C108" s="3" t="s">
        <v>637</v>
      </c>
      <c r="D108" s="3" t="s">
        <v>1695</v>
      </c>
      <c r="F108" s="3" t="s">
        <v>637</v>
      </c>
      <c r="G108" s="3" t="s">
        <v>1696</v>
      </c>
      <c r="H108" s="3" t="s">
        <v>689</v>
      </c>
      <c r="I108" t="s">
        <v>689</v>
      </c>
      <c r="J108" t="s">
        <v>3669</v>
      </c>
      <c r="K108" t="s">
        <v>3724</v>
      </c>
      <c r="L108" t="s">
        <v>3727</v>
      </c>
      <c r="M108" t="s">
        <v>3687</v>
      </c>
      <c r="O108" s="3" t="str">
        <v>Gliricidia maculata</v>
      </c>
    </row>
    <row r="109" spans="1:17" ht="14.5" x14ac:dyDescent="0.35">
      <c r="A109" t="s">
        <v>15406</v>
      </c>
      <c r="B109" s="3" t="s">
        <v>9548</v>
      </c>
      <c r="C109" s="3" t="s">
        <v>637</v>
      </c>
      <c r="D109" s="3" t="s">
        <v>9549</v>
      </c>
      <c r="F109" s="3" t="s">
        <v>637</v>
      </c>
      <c r="G109" s="3" t="s">
        <v>637</v>
      </c>
      <c r="H109" s="3" t="s">
        <v>699</v>
      </c>
      <c r="I109" t="s">
        <v>699</v>
      </c>
      <c r="J109" t="s">
        <v>3655</v>
      </c>
      <c r="K109" t="s">
        <v>3723</v>
      </c>
      <c r="L109" t="s">
        <v>1081</v>
      </c>
      <c r="M109" t="s">
        <v>3677</v>
      </c>
      <c r="O109" s="3" t="str">
        <v>Gliricidia sepium</v>
      </c>
      <c r="Q109" s="2"/>
    </row>
    <row r="110" spans="1:17" ht="14.5" x14ac:dyDescent="0.35">
      <c r="A110" t="s">
        <v>15407</v>
      </c>
      <c r="B110" s="3" t="s">
        <v>13822</v>
      </c>
      <c r="C110" s="3" t="s">
        <v>637</v>
      </c>
      <c r="D110" s="3" t="s">
        <v>13823</v>
      </c>
      <c r="F110" s="3" t="s">
        <v>637</v>
      </c>
      <c r="G110" s="3" t="s">
        <v>637</v>
      </c>
      <c r="H110" s="3" t="s">
        <v>699</v>
      </c>
      <c r="I110" t="s">
        <v>699</v>
      </c>
      <c r="J110" t="s">
        <v>3655</v>
      </c>
      <c r="K110" t="s">
        <v>3723</v>
      </c>
      <c r="L110" t="s">
        <v>1081</v>
      </c>
      <c r="M110" t="s">
        <v>3677</v>
      </c>
      <c r="O110" s="3" t="str">
        <v>Gliricidia sp.</v>
      </c>
    </row>
    <row r="111" spans="1:17" ht="14.5" x14ac:dyDescent="0.35">
      <c r="A111" t="s">
        <v>15408</v>
      </c>
      <c r="B111" s="3" t="s">
        <v>13824</v>
      </c>
      <c r="C111" s="3" t="s">
        <v>637</v>
      </c>
      <c r="D111" s="3" t="s">
        <v>13825</v>
      </c>
      <c r="F111" s="3" t="s">
        <v>637</v>
      </c>
      <c r="G111" s="3" t="s">
        <v>637</v>
      </c>
      <c r="H111" s="3" t="s">
        <v>699</v>
      </c>
      <c r="I111" t="s">
        <v>699</v>
      </c>
      <c r="J111" t="s">
        <v>3655</v>
      </c>
      <c r="K111" t="s">
        <v>3723</v>
      </c>
      <c r="L111" t="s">
        <v>1081</v>
      </c>
      <c r="M111" t="s">
        <v>3677</v>
      </c>
      <c r="O111" s="3" t="str">
        <v>Glycine wightii</v>
      </c>
    </row>
    <row r="112" spans="1:17" ht="14.5" x14ac:dyDescent="0.35">
      <c r="A112" t="s">
        <v>15409</v>
      </c>
      <c r="B112" s="3" t="s">
        <v>13826</v>
      </c>
      <c r="C112" s="3" t="s">
        <v>637</v>
      </c>
      <c r="D112" s="3" t="s">
        <v>13827</v>
      </c>
      <c r="F112" s="3" t="s">
        <v>637</v>
      </c>
      <c r="G112" s="3" t="s">
        <v>637</v>
      </c>
      <c r="H112" s="3" t="s">
        <v>699</v>
      </c>
      <c r="I112" t="s">
        <v>699</v>
      </c>
      <c r="J112" t="s">
        <v>3655</v>
      </c>
      <c r="K112" t="s">
        <v>3723</v>
      </c>
      <c r="L112" t="s">
        <v>1081</v>
      </c>
      <c r="M112" t="s">
        <v>3677</v>
      </c>
      <c r="O112" s="3" t="str">
        <v>Gmelina arborea</v>
      </c>
    </row>
    <row r="113" spans="1:15" ht="14.5" x14ac:dyDescent="0.35">
      <c r="A113" t="s">
        <v>15410</v>
      </c>
      <c r="B113" s="3" t="s">
        <v>13828</v>
      </c>
      <c r="C113" s="3" t="s">
        <v>637</v>
      </c>
      <c r="D113" s="3" t="s">
        <v>15411</v>
      </c>
      <c r="F113" s="3" t="s">
        <v>637</v>
      </c>
      <c r="G113" s="3" t="s">
        <v>637</v>
      </c>
      <c r="H113" s="3" t="s">
        <v>699</v>
      </c>
      <c r="I113" t="s">
        <v>699</v>
      </c>
      <c r="J113" t="s">
        <v>3655</v>
      </c>
      <c r="K113" t="s">
        <v>3723</v>
      </c>
      <c r="L113" t="s">
        <v>1081</v>
      </c>
      <c r="M113" t="s">
        <v>3677</v>
      </c>
      <c r="O113" s="3" t="str">
        <v>Grevillea robusta</v>
      </c>
    </row>
    <row r="114" spans="1:15" ht="14.5" x14ac:dyDescent="0.35">
      <c r="A114" t="s">
        <v>15412</v>
      </c>
      <c r="B114" s="3" t="s">
        <v>13829</v>
      </c>
      <c r="C114" s="3" t="s">
        <v>637</v>
      </c>
      <c r="D114" s="3" t="s">
        <v>15413</v>
      </c>
      <c r="F114" s="3" t="s">
        <v>637</v>
      </c>
      <c r="G114" s="3" t="s">
        <v>637</v>
      </c>
      <c r="H114" s="3" t="s">
        <v>689</v>
      </c>
      <c r="I114" t="s">
        <v>689</v>
      </c>
      <c r="J114" t="s">
        <v>3669</v>
      </c>
      <c r="K114" t="s">
        <v>3724</v>
      </c>
      <c r="L114" t="s">
        <v>3727</v>
      </c>
      <c r="M114" t="s">
        <v>3687</v>
      </c>
      <c r="O114" s="3" t="str">
        <v>Guiera senegalensis</v>
      </c>
    </row>
    <row r="115" spans="1:15" ht="14.5" x14ac:dyDescent="0.35">
      <c r="A115" t="s">
        <v>15414</v>
      </c>
      <c r="B115" s="3" t="s">
        <v>13830</v>
      </c>
      <c r="C115" s="3" t="s">
        <v>637</v>
      </c>
      <c r="D115" s="3" t="s">
        <v>13831</v>
      </c>
      <c r="F115" s="3" t="s">
        <v>637</v>
      </c>
      <c r="G115" s="3" t="s">
        <v>637</v>
      </c>
      <c r="H115" s="3" t="s">
        <v>699</v>
      </c>
      <c r="I115" t="s">
        <v>699</v>
      </c>
      <c r="J115" t="s">
        <v>3655</v>
      </c>
      <c r="K115" t="s">
        <v>3723</v>
      </c>
      <c r="L115" t="s">
        <v>1081</v>
      </c>
      <c r="M115" t="s">
        <v>3677</v>
      </c>
      <c r="O115" s="3" t="str">
        <v>Harrisonia abyssinica</v>
      </c>
    </row>
    <row r="116" spans="1:15" ht="14.5" x14ac:dyDescent="0.35">
      <c r="A116" t="s">
        <v>15415</v>
      </c>
      <c r="B116" s="3" t="s">
        <v>9398</v>
      </c>
      <c r="C116" s="3" t="s">
        <v>637</v>
      </c>
      <c r="D116" s="3" t="s">
        <v>9399</v>
      </c>
      <c r="F116" s="3" t="s">
        <v>637</v>
      </c>
      <c r="G116" s="3" t="s">
        <v>637</v>
      </c>
      <c r="H116" s="3" t="s">
        <v>699</v>
      </c>
      <c r="I116" t="s">
        <v>699</v>
      </c>
      <c r="J116" t="s">
        <v>3655</v>
      </c>
      <c r="K116" t="s">
        <v>3723</v>
      </c>
      <c r="L116" t="s">
        <v>1081</v>
      </c>
      <c r="M116" t="s">
        <v>3677</v>
      </c>
      <c r="O116" s="3" t="str">
        <v>Hyptis suaveolens</v>
      </c>
    </row>
    <row r="117" spans="1:15" ht="14.5" x14ac:dyDescent="0.35">
      <c r="A117" t="s">
        <v>15416</v>
      </c>
      <c r="B117" s="3" t="s">
        <v>13832</v>
      </c>
      <c r="C117" s="3" t="s">
        <v>637</v>
      </c>
      <c r="D117" s="3" t="s">
        <v>13833</v>
      </c>
      <c r="F117" s="3" t="s">
        <v>637</v>
      </c>
      <c r="G117" s="3" t="s">
        <v>637</v>
      </c>
      <c r="H117" s="3" t="s">
        <v>699</v>
      </c>
      <c r="I117" t="s">
        <v>699</v>
      </c>
      <c r="J117" t="s">
        <v>3655</v>
      </c>
      <c r="K117" t="s">
        <v>3723</v>
      </c>
      <c r="L117" t="s">
        <v>1081</v>
      </c>
      <c r="M117" t="s">
        <v>3677</v>
      </c>
      <c r="O117" s="3" t="str">
        <v>Inga densiflora</v>
      </c>
    </row>
    <row r="118" spans="1:15" ht="14.5" x14ac:dyDescent="0.35">
      <c r="A118" t="s">
        <v>15417</v>
      </c>
      <c r="B118" s="3" t="s">
        <v>13834</v>
      </c>
      <c r="C118" s="3" t="s">
        <v>637</v>
      </c>
      <c r="D118" s="3" t="s">
        <v>13835</v>
      </c>
      <c r="F118" s="3" t="s">
        <v>637</v>
      </c>
      <c r="G118" s="3" t="s">
        <v>637</v>
      </c>
      <c r="H118" s="3" t="s">
        <v>689</v>
      </c>
      <c r="I118" t="s">
        <v>689</v>
      </c>
      <c r="J118" t="s">
        <v>3669</v>
      </c>
      <c r="K118" t="s">
        <v>3724</v>
      </c>
      <c r="L118" t="s">
        <v>3727</v>
      </c>
      <c r="M118" t="s">
        <v>3687</v>
      </c>
      <c r="O118" s="3" t="str">
        <v>Inga edulis</v>
      </c>
    </row>
    <row r="119" spans="1:15" ht="14.5" x14ac:dyDescent="0.35">
      <c r="A119" t="s">
        <v>15418</v>
      </c>
      <c r="B119" s="3" t="s">
        <v>1698</v>
      </c>
      <c r="C119" s="3" t="s">
        <v>637</v>
      </c>
      <c r="D119" s="3" t="s">
        <v>1699</v>
      </c>
      <c r="F119" s="3" t="s">
        <v>637</v>
      </c>
      <c r="G119" s="3" t="s">
        <v>637</v>
      </c>
      <c r="H119" s="3" t="s">
        <v>689</v>
      </c>
      <c r="I119" t="s">
        <v>689</v>
      </c>
      <c r="J119" t="s">
        <v>3669</v>
      </c>
      <c r="K119" t="s">
        <v>3724</v>
      </c>
      <c r="L119" t="s">
        <v>3727</v>
      </c>
      <c r="M119" t="s">
        <v>3687</v>
      </c>
      <c r="O119" s="3" t="str">
        <v>Inga laurina</v>
      </c>
    </row>
    <row r="120" spans="1:15" ht="14.5" x14ac:dyDescent="0.35">
      <c r="A120" t="s">
        <v>15419</v>
      </c>
      <c r="B120" s="3" t="s">
        <v>13836</v>
      </c>
      <c r="C120" s="3" t="s">
        <v>637</v>
      </c>
      <c r="F120" s="3" t="s">
        <v>637</v>
      </c>
      <c r="G120" s="3" t="s">
        <v>637</v>
      </c>
      <c r="H120" s="3" t="s">
        <v>689</v>
      </c>
      <c r="I120" t="s">
        <v>689</v>
      </c>
      <c r="J120" t="s">
        <v>3669</v>
      </c>
      <c r="K120" t="s">
        <v>3724</v>
      </c>
      <c r="L120" t="s">
        <v>3727</v>
      </c>
      <c r="M120" t="s">
        <v>3687</v>
      </c>
      <c r="O120" s="3" t="str">
        <v>Inga oerstediana</v>
      </c>
    </row>
    <row r="121" spans="1:15" ht="14.5" x14ac:dyDescent="0.35">
      <c r="A121" t="s">
        <v>15420</v>
      </c>
      <c r="B121" s="3" t="s">
        <v>13837</v>
      </c>
      <c r="C121" s="3" t="s">
        <v>637</v>
      </c>
      <c r="D121" s="3" t="s">
        <v>13838</v>
      </c>
      <c r="F121" s="3" t="s">
        <v>637</v>
      </c>
      <c r="G121" s="3" t="s">
        <v>637</v>
      </c>
      <c r="H121" s="3" t="s">
        <v>689</v>
      </c>
      <c r="I121" t="s">
        <v>689</v>
      </c>
      <c r="J121" t="s">
        <v>3669</v>
      </c>
      <c r="K121" t="s">
        <v>3724</v>
      </c>
      <c r="L121" t="s">
        <v>3727</v>
      </c>
      <c r="M121" t="s">
        <v>3687</v>
      </c>
      <c r="O121" s="3" t="str">
        <v>Inga sp.</v>
      </c>
    </row>
    <row r="122" spans="1:15" ht="14.5" x14ac:dyDescent="0.35">
      <c r="A122" t="s">
        <v>15421</v>
      </c>
      <c r="B122" s="3" t="s">
        <v>9550</v>
      </c>
      <c r="C122" s="3" t="s">
        <v>637</v>
      </c>
      <c r="D122" s="3" t="s">
        <v>9551</v>
      </c>
      <c r="F122" s="3" t="s">
        <v>637</v>
      </c>
      <c r="G122" s="3" t="s">
        <v>637</v>
      </c>
      <c r="H122" s="3" t="s">
        <v>699</v>
      </c>
      <c r="I122" t="s">
        <v>699</v>
      </c>
      <c r="J122" t="s">
        <v>3655</v>
      </c>
      <c r="K122" t="s">
        <v>3723</v>
      </c>
      <c r="L122" t="s">
        <v>1081</v>
      </c>
      <c r="M122" t="s">
        <v>3677</v>
      </c>
      <c r="O122" s="3" t="str">
        <v>Jatropha curcas</v>
      </c>
    </row>
    <row r="123" spans="1:15" ht="14.5" x14ac:dyDescent="0.35">
      <c r="A123" t="s">
        <v>15422</v>
      </c>
      <c r="B123" s="3" t="s">
        <v>921</v>
      </c>
      <c r="C123" s="3" t="s">
        <v>637</v>
      </c>
      <c r="D123" s="3" t="s">
        <v>13839</v>
      </c>
      <c r="F123" s="3" t="s">
        <v>637</v>
      </c>
      <c r="G123" s="3" t="s">
        <v>637</v>
      </c>
      <c r="H123" s="3" t="s">
        <v>689</v>
      </c>
      <c r="I123" t="s">
        <v>689</v>
      </c>
      <c r="J123" t="s">
        <v>3669</v>
      </c>
      <c r="K123" t="s">
        <v>3724</v>
      </c>
      <c r="L123" t="s">
        <v>3727</v>
      </c>
      <c r="M123" t="s">
        <v>3687</v>
      </c>
      <c r="O123" s="3" t="str">
        <v>Juglans steyermarkii</v>
      </c>
    </row>
    <row r="124" spans="1:15" ht="14.5" x14ac:dyDescent="0.35">
      <c r="A124" t="s">
        <v>15423</v>
      </c>
      <c r="B124" s="3" t="s">
        <v>13840</v>
      </c>
      <c r="C124" s="3" t="s">
        <v>637</v>
      </c>
      <c r="D124" s="3" t="s">
        <v>13841</v>
      </c>
      <c r="F124" s="3" t="s">
        <v>637</v>
      </c>
      <c r="G124" s="3" t="s">
        <v>637</v>
      </c>
      <c r="H124" s="3" t="s">
        <v>689</v>
      </c>
      <c r="I124" t="s">
        <v>689</v>
      </c>
      <c r="J124" t="s">
        <v>3669</v>
      </c>
      <c r="K124" t="s">
        <v>3724</v>
      </c>
      <c r="L124" t="s">
        <v>3727</v>
      </c>
      <c r="M124" t="s">
        <v>3687</v>
      </c>
      <c r="O124" s="3" t="str">
        <v>Julbernardia globiflora</v>
      </c>
    </row>
    <row r="125" spans="1:15" ht="14.5" x14ac:dyDescent="0.35">
      <c r="A125" t="s">
        <v>15424</v>
      </c>
      <c r="B125" s="3" t="s">
        <v>13842</v>
      </c>
      <c r="C125" s="3" t="s">
        <v>637</v>
      </c>
      <c r="D125" s="3" t="s">
        <v>13843</v>
      </c>
      <c r="F125" s="3" t="s">
        <v>637</v>
      </c>
      <c r="G125" s="3" t="s">
        <v>637</v>
      </c>
      <c r="H125" s="3" t="s">
        <v>689</v>
      </c>
      <c r="I125" t="s">
        <v>689</v>
      </c>
      <c r="J125" t="s">
        <v>3669</v>
      </c>
      <c r="K125" t="s">
        <v>3724</v>
      </c>
      <c r="L125" t="s">
        <v>3727</v>
      </c>
      <c r="M125" t="s">
        <v>3687</v>
      </c>
      <c r="O125" s="3" t="str">
        <v>Khaya senegalensis</v>
      </c>
    </row>
    <row r="126" spans="1:15" ht="14.5" x14ac:dyDescent="0.35">
      <c r="A126" t="s">
        <v>15425</v>
      </c>
      <c r="B126" s="3" t="s">
        <v>13844</v>
      </c>
      <c r="C126" s="3" t="s">
        <v>637</v>
      </c>
      <c r="D126" s="3" t="s">
        <v>13845</v>
      </c>
      <c r="F126" s="3" t="s">
        <v>637</v>
      </c>
      <c r="G126" s="3" t="s">
        <v>637</v>
      </c>
      <c r="H126" s="3" t="s">
        <v>689</v>
      </c>
      <c r="I126" t="s">
        <v>689</v>
      </c>
      <c r="J126" t="s">
        <v>3669</v>
      </c>
      <c r="K126" t="s">
        <v>3724</v>
      </c>
      <c r="L126" t="s">
        <v>3727</v>
      </c>
      <c r="M126" t="s">
        <v>3687</v>
      </c>
      <c r="O126" s="3" t="str">
        <v>Leucaena diversifolia</v>
      </c>
    </row>
    <row r="127" spans="1:15" ht="14.5" x14ac:dyDescent="0.35">
      <c r="A127" t="s">
        <v>15426</v>
      </c>
      <c r="B127" s="3" t="s">
        <v>13846</v>
      </c>
      <c r="C127" s="3" t="s">
        <v>637</v>
      </c>
      <c r="F127" s="3" t="s">
        <v>637</v>
      </c>
      <c r="G127" s="3" t="s">
        <v>637</v>
      </c>
      <c r="H127" s="3" t="s">
        <v>689</v>
      </c>
      <c r="I127" t="s">
        <v>689</v>
      </c>
      <c r="J127" t="s">
        <v>3669</v>
      </c>
      <c r="K127" t="s">
        <v>3724</v>
      </c>
      <c r="L127" t="s">
        <v>3727</v>
      </c>
      <c r="M127" t="s">
        <v>3687</v>
      </c>
      <c r="O127" s="3" t="str">
        <v>Leucaena leucocephala</v>
      </c>
    </row>
    <row r="128" spans="1:15" ht="14.5" x14ac:dyDescent="0.35">
      <c r="A128" t="s">
        <v>15427</v>
      </c>
      <c r="B128" s="3" t="s">
        <v>13847</v>
      </c>
      <c r="C128" s="3" t="s">
        <v>637</v>
      </c>
      <c r="D128" s="3" t="s">
        <v>13848</v>
      </c>
      <c r="F128" s="3" t="s">
        <v>637</v>
      </c>
      <c r="G128" s="3" t="s">
        <v>637</v>
      </c>
      <c r="H128" s="3" t="s">
        <v>699</v>
      </c>
      <c r="I128" t="s">
        <v>699</v>
      </c>
      <c r="J128" t="s">
        <v>3655</v>
      </c>
      <c r="K128" t="s">
        <v>3723</v>
      </c>
      <c r="L128" t="s">
        <v>1081</v>
      </c>
      <c r="M128" t="s">
        <v>3677</v>
      </c>
      <c r="O128" s="3" t="str">
        <v>Leucaena pallida</v>
      </c>
    </row>
    <row r="129" spans="1:79" ht="14.5" x14ac:dyDescent="0.35">
      <c r="A129" t="s">
        <v>15428</v>
      </c>
      <c r="B129" s="3" t="s">
        <v>13849</v>
      </c>
      <c r="C129" s="3" t="s">
        <v>637</v>
      </c>
      <c r="F129" s="3" t="s">
        <v>637</v>
      </c>
      <c r="G129" s="3" t="s">
        <v>637</v>
      </c>
      <c r="H129" s="3" t="s">
        <v>699</v>
      </c>
      <c r="I129" t="s">
        <v>699</v>
      </c>
      <c r="J129" t="s">
        <v>3655</v>
      </c>
      <c r="K129" t="s">
        <v>3723</v>
      </c>
      <c r="L129" t="s">
        <v>1081</v>
      </c>
      <c r="M129" t="s">
        <v>3677</v>
      </c>
      <c r="O129" s="3" t="str">
        <v>Leucaena trichandra</v>
      </c>
    </row>
    <row r="130" spans="1:79" ht="14.5" x14ac:dyDescent="0.35">
      <c r="A130" t="s">
        <v>15429</v>
      </c>
      <c r="B130" s="3" t="s">
        <v>1700</v>
      </c>
      <c r="C130" s="3" t="s">
        <v>637</v>
      </c>
      <c r="D130" s="3" t="s">
        <v>1701</v>
      </c>
      <c r="F130" s="3" t="s">
        <v>637</v>
      </c>
      <c r="G130" s="3" t="s">
        <v>637</v>
      </c>
      <c r="H130" s="3" t="s">
        <v>689</v>
      </c>
      <c r="I130" t="s">
        <v>699</v>
      </c>
      <c r="J130" t="s">
        <v>3669</v>
      </c>
      <c r="K130" t="s">
        <v>3724</v>
      </c>
      <c r="L130" t="s">
        <v>3727</v>
      </c>
      <c r="M130" t="s">
        <v>3687</v>
      </c>
      <c r="O130" s="3" t="str">
        <v>Lippia javanica</v>
      </c>
    </row>
    <row r="131" spans="1:79" ht="14.5" x14ac:dyDescent="0.35">
      <c r="A131" t="s">
        <v>15430</v>
      </c>
      <c r="B131" s="3" t="s">
        <v>13850</v>
      </c>
      <c r="C131" s="3" t="s">
        <v>637</v>
      </c>
      <c r="D131" s="3" t="s">
        <v>13851</v>
      </c>
      <c r="F131" s="3" t="s">
        <v>637</v>
      </c>
      <c r="G131" s="3" t="s">
        <v>637</v>
      </c>
      <c r="H131" s="3" t="s">
        <v>699</v>
      </c>
      <c r="I131" t="s">
        <v>699</v>
      </c>
      <c r="J131" t="s">
        <v>3655</v>
      </c>
      <c r="K131" t="s">
        <v>3723</v>
      </c>
      <c r="L131" t="s">
        <v>1081</v>
      </c>
      <c r="M131" t="s">
        <v>3677</v>
      </c>
      <c r="O131" s="3" t="str">
        <v>Maesopsis eminii</v>
      </c>
    </row>
    <row r="132" spans="1:79" ht="14.5" x14ac:dyDescent="0.35">
      <c r="A132" t="s">
        <v>15431</v>
      </c>
      <c r="B132" s="3" t="s">
        <v>15432</v>
      </c>
      <c r="C132" s="3" t="s">
        <v>637</v>
      </c>
      <c r="D132" s="3" t="s">
        <v>15433</v>
      </c>
      <c r="F132" s="3" t="s">
        <v>637</v>
      </c>
      <c r="G132" s="3" t="s">
        <v>637</v>
      </c>
      <c r="H132" s="3" t="s">
        <v>699</v>
      </c>
      <c r="I132" t="s">
        <v>699</v>
      </c>
      <c r="J132" t="s">
        <v>3655</v>
      </c>
      <c r="K132" t="s">
        <v>3723</v>
      </c>
      <c r="L132" t="s">
        <v>1081</v>
      </c>
      <c r="M132" t="s">
        <v>3677</v>
      </c>
      <c r="O132" s="3" t="str">
        <v>Mangifera indica</v>
      </c>
    </row>
    <row r="133" spans="1:79" ht="14.5" x14ac:dyDescent="0.35">
      <c r="A133" t="s">
        <v>15434</v>
      </c>
      <c r="B133" s="3" t="s">
        <v>13852</v>
      </c>
      <c r="C133" s="3" t="s">
        <v>637</v>
      </c>
      <c r="D133" s="3" t="s">
        <v>13853</v>
      </c>
      <c r="F133" s="3" t="s">
        <v>637</v>
      </c>
      <c r="G133" s="3" t="s">
        <v>637</v>
      </c>
      <c r="H133" s="3" t="s">
        <v>699</v>
      </c>
      <c r="I133" t="s">
        <v>699</v>
      </c>
      <c r="J133" t="s">
        <v>3655</v>
      </c>
      <c r="K133" t="s">
        <v>3723</v>
      </c>
      <c r="L133" t="s">
        <v>1081</v>
      </c>
      <c r="M133" t="s">
        <v>3677</v>
      </c>
      <c r="O133" s="3" t="str">
        <v>Markhamia lutea</v>
      </c>
    </row>
    <row r="134" spans="1:79" ht="14.5" x14ac:dyDescent="0.35">
      <c r="A134" t="s">
        <v>15435</v>
      </c>
      <c r="B134" s="3" t="s">
        <v>13854</v>
      </c>
      <c r="C134" s="3" t="s">
        <v>637</v>
      </c>
      <c r="F134" s="3" t="s">
        <v>637</v>
      </c>
      <c r="G134" s="3" t="s">
        <v>637</v>
      </c>
      <c r="H134" s="3" t="s">
        <v>699</v>
      </c>
      <c r="I134" t="s">
        <v>699</v>
      </c>
      <c r="J134" t="s">
        <v>3655</v>
      </c>
      <c r="K134" t="s">
        <v>3723</v>
      </c>
      <c r="L134" t="s">
        <v>1081</v>
      </c>
      <c r="M134" t="s">
        <v>3677</v>
      </c>
      <c r="O134" s="3" t="str">
        <v>Melia azedarach</v>
      </c>
    </row>
    <row r="135" spans="1:79" ht="14.5" x14ac:dyDescent="0.35">
      <c r="A135" t="s">
        <v>15436</v>
      </c>
      <c r="B135" s="3" t="s">
        <v>13855</v>
      </c>
      <c r="C135" s="3" t="s">
        <v>637</v>
      </c>
      <c r="D135" s="3" t="s">
        <v>13856</v>
      </c>
      <c r="F135" s="3" t="s">
        <v>637</v>
      </c>
      <c r="G135" s="3" t="s">
        <v>637</v>
      </c>
      <c r="H135" s="3" t="s">
        <v>689</v>
      </c>
      <c r="I135" t="s">
        <v>689</v>
      </c>
      <c r="J135" t="s">
        <v>3669</v>
      </c>
      <c r="K135" t="s">
        <v>3724</v>
      </c>
      <c r="L135" t="s">
        <v>3727</v>
      </c>
      <c r="M135" t="s">
        <v>3687</v>
      </c>
      <c r="O135" s="3" t="str">
        <v>Melia volkensii</v>
      </c>
    </row>
    <row r="136" spans="1:79" ht="14.5" x14ac:dyDescent="0.35">
      <c r="A136" t="s">
        <v>15437</v>
      </c>
      <c r="B136" s="3" t="s">
        <v>13857</v>
      </c>
      <c r="C136" s="3" t="s">
        <v>637</v>
      </c>
      <c r="F136" s="3" t="s">
        <v>637</v>
      </c>
      <c r="G136" s="3" t="s">
        <v>637</v>
      </c>
      <c r="H136" s="3" t="s">
        <v>689</v>
      </c>
      <c r="I136" t="s">
        <v>689</v>
      </c>
      <c r="J136" t="s">
        <v>3669</v>
      </c>
      <c r="K136" t="s">
        <v>3724</v>
      </c>
      <c r="L136" t="s">
        <v>3727</v>
      </c>
      <c r="M136" t="s">
        <v>3687</v>
      </c>
      <c r="O136" s="3" t="str">
        <v>Milicia excelsa</v>
      </c>
    </row>
    <row r="137" spans="1:79" ht="14.5" x14ac:dyDescent="0.35">
      <c r="A137" t="s">
        <v>15438</v>
      </c>
      <c r="B137" s="3" t="s">
        <v>13858</v>
      </c>
      <c r="C137" s="3" t="s">
        <v>637</v>
      </c>
      <c r="D137" s="3" t="s">
        <v>13859</v>
      </c>
      <c r="F137" s="3" t="s">
        <v>637</v>
      </c>
      <c r="G137" s="3" t="s">
        <v>637</v>
      </c>
      <c r="H137" s="3" t="s">
        <v>689</v>
      </c>
      <c r="I137" t="s">
        <v>689</v>
      </c>
      <c r="J137" t="s">
        <v>3669</v>
      </c>
      <c r="K137" t="s">
        <v>3724</v>
      </c>
      <c r="L137" t="s">
        <v>3727</v>
      </c>
      <c r="M137" t="s">
        <v>3687</v>
      </c>
      <c r="O137" s="3" t="str">
        <v>Milletia ferruginea</v>
      </c>
    </row>
    <row r="138" spans="1:79" ht="14.5" x14ac:dyDescent="0.35">
      <c r="A138" t="s">
        <v>15439</v>
      </c>
      <c r="B138" s="3" t="s">
        <v>2159</v>
      </c>
      <c r="C138" s="3" t="s">
        <v>637</v>
      </c>
      <c r="D138" s="3" t="s">
        <v>9553</v>
      </c>
      <c r="F138" s="3" t="s">
        <v>637</v>
      </c>
      <c r="G138" s="3" t="s">
        <v>637</v>
      </c>
      <c r="H138" s="3" t="s">
        <v>689</v>
      </c>
      <c r="I138" t="s">
        <v>689</v>
      </c>
      <c r="J138" t="s">
        <v>3669</v>
      </c>
      <c r="K138" t="s">
        <v>3724</v>
      </c>
      <c r="L138" t="s">
        <v>3727</v>
      </c>
      <c r="M138" t="s">
        <v>3687</v>
      </c>
      <c r="O138" s="3" t="str">
        <v>Millettia ferruginea</v>
      </c>
    </row>
    <row r="139" spans="1:79" ht="14.5" x14ac:dyDescent="0.35">
      <c r="A139" t="s">
        <v>15440</v>
      </c>
      <c r="B139" s="3" t="s">
        <v>9543</v>
      </c>
      <c r="C139" s="3" t="s">
        <v>637</v>
      </c>
      <c r="D139" s="3" t="s">
        <v>9544</v>
      </c>
      <c r="F139" s="3" t="s">
        <v>637</v>
      </c>
      <c r="G139" s="3" t="s">
        <v>637</v>
      </c>
      <c r="H139" s="3" t="s">
        <v>689</v>
      </c>
      <c r="I139" t="s">
        <v>689</v>
      </c>
      <c r="J139" t="s">
        <v>3669</v>
      </c>
      <c r="K139" t="s">
        <v>3724</v>
      </c>
      <c r="L139" t="s">
        <v>3727</v>
      </c>
      <c r="M139" t="s">
        <v>3687</v>
      </c>
      <c r="O139" s="3" t="str">
        <v>Millettia thonningii</v>
      </c>
    </row>
    <row r="140" spans="1:79" ht="14.5" x14ac:dyDescent="0.35">
      <c r="A140" t="s">
        <v>15441</v>
      </c>
      <c r="B140" s="3" t="s">
        <v>13861</v>
      </c>
      <c r="C140" s="3" t="s">
        <v>637</v>
      </c>
      <c r="D140" s="3" t="s">
        <v>1962</v>
      </c>
      <c r="F140" s="3" t="s">
        <v>637</v>
      </c>
      <c r="G140" s="3" t="s">
        <v>637</v>
      </c>
      <c r="H140" s="3" t="s">
        <v>689</v>
      </c>
      <c r="I140" t="s">
        <v>689</v>
      </c>
      <c r="J140" t="s">
        <v>3669</v>
      </c>
      <c r="K140" t="s">
        <v>3724</v>
      </c>
      <c r="L140" t="s">
        <v>3727</v>
      </c>
      <c r="M140" t="s">
        <v>3687</v>
      </c>
      <c r="O140" s="3" t="str">
        <v>Mimosa caesalpiniifolia</v>
      </c>
    </row>
    <row r="141" spans="1:79" ht="14.5" x14ac:dyDescent="0.35">
      <c r="A141" t="s">
        <v>15442</v>
      </c>
      <c r="B141" s="3" t="s">
        <v>1702</v>
      </c>
      <c r="C141" s="3" t="s">
        <v>637</v>
      </c>
      <c r="D141" s="3" t="s">
        <v>1703</v>
      </c>
      <c r="F141" s="3" t="s">
        <v>637</v>
      </c>
      <c r="G141" s="3" t="s">
        <v>1704</v>
      </c>
      <c r="H141" s="3" t="s">
        <v>699</v>
      </c>
      <c r="I141" t="s">
        <v>699</v>
      </c>
      <c r="J141" t="s">
        <v>3655</v>
      </c>
      <c r="K141" t="s">
        <v>3723</v>
      </c>
      <c r="L141" t="s">
        <v>1081</v>
      </c>
      <c r="M141" t="s">
        <v>3677</v>
      </c>
      <c r="O141" s="3" t="str">
        <v>Mimosa tenuiflora</v>
      </c>
    </row>
    <row r="142" spans="1:79" ht="14.5" x14ac:dyDescent="0.35">
      <c r="A142" t="s">
        <v>15443</v>
      </c>
      <c r="B142" s="3" t="s">
        <v>698</v>
      </c>
      <c r="C142" s="3" t="s">
        <v>637</v>
      </c>
      <c r="D142" s="3" t="s">
        <v>1971</v>
      </c>
      <c r="F142" s="3" t="s">
        <v>1969</v>
      </c>
      <c r="G142" s="3" t="s">
        <v>637</v>
      </c>
      <c r="H142" s="3" t="s">
        <v>689</v>
      </c>
      <c r="I142" t="s">
        <v>689</v>
      </c>
      <c r="J142" t="s">
        <v>3669</v>
      </c>
      <c r="K142" t="s">
        <v>3724</v>
      </c>
      <c r="L142" t="s">
        <v>3727</v>
      </c>
      <c r="M142" t="s">
        <v>3687</v>
      </c>
      <c r="O142" s="3" t="str">
        <v>Moringa oleifera</v>
      </c>
    </row>
    <row r="143" spans="1:79" ht="14.5" x14ac:dyDescent="0.35">
      <c r="A143" t="s">
        <v>15444</v>
      </c>
      <c r="B143" s="3" t="s">
        <v>9554</v>
      </c>
      <c r="C143" s="3" t="s">
        <v>637</v>
      </c>
      <c r="D143" s="3" t="s">
        <v>9555</v>
      </c>
      <c r="F143" s="3" t="s">
        <v>637</v>
      </c>
      <c r="G143" s="3" t="s">
        <v>637</v>
      </c>
      <c r="H143" s="3" t="s">
        <v>689</v>
      </c>
      <c r="I143" t="s">
        <v>689</v>
      </c>
      <c r="J143" t="s">
        <v>3669</v>
      </c>
      <c r="K143" t="s">
        <v>3724</v>
      </c>
      <c r="L143" t="s">
        <v>3727</v>
      </c>
      <c r="M143" t="s">
        <v>3687</v>
      </c>
      <c r="O143" s="3" t="str">
        <v>Moringa stenopetala</v>
      </c>
    </row>
    <row r="144" spans="1:79" ht="14.5" x14ac:dyDescent="0.35">
      <c r="A144" t="s">
        <v>15445</v>
      </c>
      <c r="B144" s="3" t="s">
        <v>9546</v>
      </c>
      <c r="C144" s="3" t="s">
        <v>637</v>
      </c>
      <c r="D144" s="3" t="s">
        <v>637</v>
      </c>
      <c r="F144" s="3" t="s">
        <v>637</v>
      </c>
      <c r="G144" s="3" t="s">
        <v>637</v>
      </c>
      <c r="H144" s="3" t="s">
        <v>699</v>
      </c>
      <c r="I144" t="s">
        <v>3837</v>
      </c>
      <c r="J144" t="s">
        <v>3655</v>
      </c>
      <c r="K144" t="s">
        <v>3723</v>
      </c>
      <c r="L144" t="s">
        <v>1081</v>
      </c>
      <c r="M144" t="s">
        <v>3677</v>
      </c>
      <c r="O144" s="3" t="str">
        <v>Newbouldia laevis</v>
      </c>
      <c r="Q144" s="2"/>
      <c r="AV144" s="2" t="s">
        <v>1844</v>
      </c>
      <c r="CA144" s="2" t="s">
        <v>1843</v>
      </c>
    </row>
    <row r="145" spans="1:108" ht="14.5" x14ac:dyDescent="0.35">
      <c r="A145" t="s">
        <v>15446</v>
      </c>
      <c r="B145" s="3" t="s">
        <v>9547</v>
      </c>
      <c r="C145" s="3" t="s">
        <v>637</v>
      </c>
      <c r="D145" s="3" t="s">
        <v>637</v>
      </c>
      <c r="F145" s="3" t="s">
        <v>637</v>
      </c>
      <c r="G145" s="3" t="s">
        <v>637</v>
      </c>
      <c r="H145" s="3" t="s">
        <v>689</v>
      </c>
      <c r="I145" t="s">
        <v>689</v>
      </c>
      <c r="J145" t="s">
        <v>3669</v>
      </c>
      <c r="K145" t="s">
        <v>3724</v>
      </c>
      <c r="L145" t="s">
        <v>3727</v>
      </c>
      <c r="M145" t="s">
        <v>3687</v>
      </c>
      <c r="O145" s="3" t="str">
        <v>Olea europaea</v>
      </c>
      <c r="AV145" s="3" t="str" cm="1">
        <f t="array" ref="AV145">_xlfn._xlws.SORT(_xlfn.UNIQUE(_xlfn._xlws.FILTER($O$2:$O$5000,ISNUMBER(SEARCH(#REF!,$O$2:$O$5000)),"Not Found")))</f>
        <v>Not Found</v>
      </c>
      <c r="AW145" s="3" t="str" cm="1">
        <f t="array" ref="AW145">_xlfn._xlws.SORT(_xlfn.UNIQUE(_xlfn._xlws.FILTER($O$2:$O$5000,ISNUMBER(SEARCH(#REF!,$O$2:$O$5000)),"Not Found")))</f>
        <v>Not Found</v>
      </c>
      <c r="AX145" s="3" t="str" cm="1">
        <f t="array" ref="AX145">_xlfn._xlws.SORT(_xlfn.UNIQUE(_xlfn._xlws.FILTER($O$2:$O$5000,ISNUMBER(SEARCH(#REF!,$O$2:$O$5000)),"Not Found")))</f>
        <v>Not Found</v>
      </c>
      <c r="AY145" s="3" t="str" cm="1">
        <f t="array" ref="AY145">_xlfn._xlws.SORT(_xlfn.UNIQUE(_xlfn._xlws.FILTER($O$2:$O$5000,ISNUMBER(SEARCH(#REF!,$O$2:$O$5000)),"Not Found")))</f>
        <v>Not Found</v>
      </c>
      <c r="AZ145" s="3" t="str" cm="1">
        <f t="array" ref="AZ145">_xlfn._xlws.SORT(_xlfn.UNIQUE(_xlfn._xlws.FILTER($O$2:$O$5000,ISNUMBER(SEARCH(#REF!,$O$2:$O$5000)),"Not Found")))</f>
        <v>Not Found</v>
      </c>
      <c r="BA145" s="3" t="str" cm="1">
        <f t="array" ref="BA145">_xlfn._xlws.SORT(_xlfn.UNIQUE(_xlfn._xlws.FILTER($O$2:$O$5000,ISNUMBER(SEARCH(#REF!,$O$2:$O$5000)),"Not Found")))</f>
        <v>Not Found</v>
      </c>
      <c r="BB145" s="3" t="str" cm="1">
        <f t="array" ref="BB145">_xlfn._xlws.SORT(_xlfn.UNIQUE(_xlfn._xlws.FILTER($O$2:$O$5000,ISNUMBER(SEARCH(#REF!,$O$2:$O$5000)),"Not Found")))</f>
        <v>Not Found</v>
      </c>
      <c r="BC145" s="3" t="str" cm="1">
        <f t="array" ref="BC145">_xlfn._xlws.SORT(_xlfn.UNIQUE(_xlfn._xlws.FILTER($O$2:$O$5000,ISNUMBER(SEARCH(#REF!,$O$2:$O$5000)),"Not Found")))</f>
        <v>Not Found</v>
      </c>
      <c r="BD145" s="3" t="str" cm="1">
        <f t="array" ref="BD145">_xlfn._xlws.SORT(_xlfn.UNIQUE(_xlfn._xlws.FILTER($O$2:$O$5000,ISNUMBER(SEARCH(#REF!,$O$2:$O$5000)),"Not Found")))</f>
        <v>Not Found</v>
      </c>
      <c r="BE145" s="3" t="str" cm="1">
        <f t="array" ref="BE145">_xlfn._xlws.SORT(_xlfn.UNIQUE(_xlfn._xlws.FILTER($O$2:$O$5000,ISNUMBER(SEARCH(#REF!,$O$2:$O$5000)),"Not Found")))</f>
        <v>Not Found</v>
      </c>
      <c r="BF145" s="3" t="str" cm="1">
        <f t="array" ref="BF145">_xlfn._xlws.SORT(_xlfn.UNIQUE(_xlfn._xlws.FILTER($O$2:$O$5000,ISNUMBER(SEARCH(#REF!,$O$2:$O$5000)),"Not Found")))</f>
        <v>Not Found</v>
      </c>
      <c r="BG145" s="3" t="str" cm="1">
        <f t="array" ref="BG145">_xlfn._xlws.SORT(_xlfn.UNIQUE(_xlfn._xlws.FILTER($O$2:$O$5000,ISNUMBER(SEARCH(#REF!,$O$2:$O$5000)),"Not Found")))</f>
        <v>Not Found</v>
      </c>
      <c r="BH145" s="3" t="str" cm="1">
        <f t="array" ref="BH145">_xlfn._xlws.SORT(_xlfn.UNIQUE(_xlfn._xlws.FILTER($O$2:$O$5000,ISNUMBER(SEARCH(#REF!,$O$2:$O$5000)),"Not Found")))</f>
        <v>Not Found</v>
      </c>
      <c r="BI145" s="3" t="str" cm="1">
        <f t="array" ref="BI145">_xlfn._xlws.SORT(_xlfn.UNIQUE(_xlfn._xlws.FILTER($O$2:$O$5000,ISNUMBER(SEARCH(#REF!,$O$2:$O$5000)),"Not Found")))</f>
        <v>Not Found</v>
      </c>
      <c r="BJ145" s="3" t="str" cm="1">
        <f t="array" ref="BJ145">_xlfn._xlws.SORT(_xlfn.UNIQUE(_xlfn._xlws.FILTER($O$2:$O$5000,ISNUMBER(SEARCH(#REF!,$O$2:$O$5000)),"Not Found")))</f>
        <v>Not Found</v>
      </c>
      <c r="BK145" s="3" t="str" cm="1">
        <f t="array" ref="BK145">_xlfn._xlws.SORT(_xlfn.UNIQUE(_xlfn._xlws.FILTER($O$2:$O$5000,ISNUMBER(SEARCH(#REF!,$O$2:$O$5000)),"Not Found")))</f>
        <v>Not Found</v>
      </c>
      <c r="BL145" s="3" t="str" cm="1">
        <f t="array" ref="BL145">_xlfn._xlws.SORT(_xlfn.UNIQUE(_xlfn._xlws.FILTER($O$2:$O$5000,ISNUMBER(SEARCH(#REF!,$O$2:$O$5000)),"Not Found")))</f>
        <v>Not Found</v>
      </c>
      <c r="BM145" s="3" t="str" cm="1">
        <f t="array" ref="BM145">_xlfn._xlws.SORT(_xlfn.UNIQUE(_xlfn._xlws.FILTER($O$2:$O$5000,ISNUMBER(SEARCH(#REF!,$O$2:$O$5000)),"Not Found")))</f>
        <v>Not Found</v>
      </c>
      <c r="BN145" s="3" t="str" cm="1">
        <f t="array" ref="BN145">_xlfn._xlws.SORT(_xlfn.UNIQUE(_xlfn._xlws.FILTER($O$2:$O$5000,ISNUMBER(SEARCH(#REF!,$O$2:$O$5000)),"Not Found")))</f>
        <v>Not Found</v>
      </c>
      <c r="BO145" s="3" t="str" cm="1">
        <f t="array" ref="BO145">_xlfn._xlws.SORT(_xlfn.UNIQUE(_xlfn._xlws.FILTER($O$2:$O$5000,ISNUMBER(SEARCH(#REF!,$O$2:$O$5000)),"Not Found")))</f>
        <v>Not Found</v>
      </c>
      <c r="BP145" s="3" t="str" cm="1">
        <f t="array" ref="BP145">_xlfn._xlws.SORT(_xlfn.UNIQUE(_xlfn._xlws.FILTER($O$2:$O$5000,ISNUMBER(SEARCH(#REF!,$O$2:$O$5000)),"Not Found")))</f>
        <v>Not Found</v>
      </c>
      <c r="BQ145" s="3" t="str" cm="1">
        <f t="array" ref="BQ145">_xlfn._xlws.SORT(_xlfn.UNIQUE(_xlfn._xlws.FILTER($O$2:$O$5000,ISNUMBER(SEARCH(#REF!,$O$2:$O$5000)),"Not Found")))</f>
        <v>Not Found</v>
      </c>
      <c r="BR145" s="3" t="str" cm="1">
        <f t="array" ref="BR145">_xlfn._xlws.SORT(_xlfn.UNIQUE(_xlfn._xlws.FILTER($O$2:$O$5000,ISNUMBER(SEARCH(#REF!,$O$2:$O$5000)),"Not Found")))</f>
        <v>Not Found</v>
      </c>
      <c r="BS145" s="3" t="str" cm="1">
        <f t="array" ref="BS145">_xlfn._xlws.SORT(_xlfn.UNIQUE(_xlfn._xlws.FILTER($O$2:$O$5000,ISNUMBER(SEARCH(#REF!,$O$2:$O$5000)),"Not Found")))</f>
        <v>Not Found</v>
      </c>
      <c r="BT145" s="3" t="str" cm="1">
        <f t="array" ref="BT145">_xlfn._xlws.SORT(_xlfn.UNIQUE(_xlfn._xlws.FILTER($O$2:$O$5000,ISNUMBER(SEARCH(#REF!,$O$2:$O$5000)),"Not Found")))</f>
        <v>Not Found</v>
      </c>
      <c r="BU145" s="3" t="str" cm="1">
        <f t="array" ref="BU145">_xlfn._xlws.SORT(_xlfn.UNIQUE(_xlfn._xlws.FILTER($O$2:$O$5000,ISNUMBER(SEARCH(#REF!,$O$2:$O$5000)),"Not Found")))</f>
        <v>Not Found</v>
      </c>
      <c r="BV145" s="3" t="str" cm="1">
        <f t="array" ref="BV145">_xlfn._xlws.SORT(_xlfn.UNIQUE(_xlfn._xlws.FILTER($O$2:$O$5000,ISNUMBER(SEARCH(#REF!,$O$2:$O$5000)),"Not Found")))</f>
        <v>Not Found</v>
      </c>
      <c r="BW145" s="3" t="str" cm="1">
        <f t="array" ref="BW145">_xlfn._xlws.SORT(_xlfn.UNIQUE(_xlfn._xlws.FILTER($O$2:$O$5000,ISNUMBER(SEARCH(#REF!,$O$2:$O$5000)),"Not Found")))</f>
        <v>Not Found</v>
      </c>
      <c r="BX145" s="3" t="str" cm="1">
        <f t="array" ref="BX145">_xlfn._xlws.SORT(_xlfn.UNIQUE(_xlfn._xlws.FILTER($O$2:$O$5000,ISNUMBER(SEARCH(#REF!,$O$2:$O$5000)),"Not Found")))</f>
        <v>Not Found</v>
      </c>
      <c r="BY145" s="3" t="str" cm="1">
        <f t="array" ref="BY145">_xlfn._xlws.SORT(_xlfn.UNIQUE(_xlfn._xlws.FILTER($O$2:$O$5000,ISNUMBER(SEARCH(#REF!,$O$2:$O$5000)),"Not Found")))</f>
        <v>Not Found</v>
      </c>
      <c r="CA145" s="3" t="e" cm="1">
        <f t="array" ref="CA145">_xlfn._xlws.SORT(_xlfn.UNIQUE(_xlfn._xlws.FILTER(#REF!,ISNUMBER(SEARCH(#REF!,#REF!)),"Not Found")))</f>
        <v>#REF!</v>
      </c>
      <c r="CB145" s="3" t="e" cm="1">
        <f t="array" ref="CB145">_xlfn._xlws.SORT(_xlfn.UNIQUE(_xlfn._xlws.FILTER(#REF!,ISNUMBER(SEARCH(#REF!,#REF!)),"Not Found")))</f>
        <v>#REF!</v>
      </c>
      <c r="CC145" s="3" t="e" cm="1">
        <f t="array" ref="CC145">_xlfn._xlws.SORT(_xlfn.UNIQUE(_xlfn._xlws.FILTER(#REF!,ISNUMBER(SEARCH(#REF!,#REF!)),"Not Found")))</f>
        <v>#REF!</v>
      </c>
      <c r="CD145" s="3" t="e" cm="1">
        <f t="array" ref="CD145">_xlfn._xlws.SORT(_xlfn.UNIQUE(_xlfn._xlws.FILTER(#REF!,ISNUMBER(SEARCH(#REF!,#REF!)),"Not Found")))</f>
        <v>#REF!</v>
      </c>
      <c r="CE145" s="3" t="e" cm="1">
        <f t="array" ref="CE145">_xlfn._xlws.SORT(_xlfn.UNIQUE(_xlfn._xlws.FILTER(#REF!,ISNUMBER(SEARCH(#REF!,#REF!)),"Not Found")))</f>
        <v>#REF!</v>
      </c>
      <c r="CF145" s="3" t="e" cm="1">
        <f t="array" ref="CF145">_xlfn._xlws.SORT(_xlfn.UNIQUE(_xlfn._xlws.FILTER(#REF!,ISNUMBER(SEARCH(#REF!,#REF!)),"Not Found")))</f>
        <v>#REF!</v>
      </c>
      <c r="CG145" s="3" t="e" cm="1">
        <f t="array" ref="CG145">_xlfn._xlws.SORT(_xlfn.UNIQUE(_xlfn._xlws.FILTER(#REF!,ISNUMBER(SEARCH(#REF!,#REF!)),"Not Found")))</f>
        <v>#REF!</v>
      </c>
      <c r="CH145" s="3" t="e" cm="1">
        <f t="array" ref="CH145">_xlfn._xlws.SORT(_xlfn.UNIQUE(_xlfn._xlws.FILTER(#REF!,ISNUMBER(SEARCH(#REF!,#REF!)),"Not Found")))</f>
        <v>#REF!</v>
      </c>
      <c r="CI145" s="3" t="e" cm="1">
        <f t="array" ref="CI145">_xlfn._xlws.SORT(_xlfn.UNIQUE(_xlfn._xlws.FILTER(#REF!,ISNUMBER(SEARCH(#REF!,#REF!)),"Not Found")))</f>
        <v>#REF!</v>
      </c>
      <c r="CJ145" s="3" t="e" cm="1">
        <f t="array" ref="CJ145">_xlfn._xlws.SORT(_xlfn.UNIQUE(_xlfn._xlws.FILTER(#REF!,ISNUMBER(SEARCH(#REF!,#REF!)),"Not Found")))</f>
        <v>#REF!</v>
      </c>
      <c r="CK145" s="3" t="e" cm="1">
        <f t="array" ref="CK145">_xlfn._xlws.SORT(_xlfn.UNIQUE(_xlfn._xlws.FILTER(#REF!,ISNUMBER(SEARCH(#REF!,#REF!)),"Not Found")))</f>
        <v>#REF!</v>
      </c>
      <c r="CL145" s="3" t="e" cm="1">
        <f t="array" ref="CL145">_xlfn._xlws.SORT(_xlfn.UNIQUE(_xlfn._xlws.FILTER(#REF!,ISNUMBER(SEARCH(#REF!,#REF!)),"Not Found")))</f>
        <v>#REF!</v>
      </c>
      <c r="CM145" s="3" t="e" cm="1">
        <f t="array" ref="CM145">_xlfn._xlws.SORT(_xlfn.UNIQUE(_xlfn._xlws.FILTER(#REF!,ISNUMBER(SEARCH(#REF!,#REF!)),"Not Found")))</f>
        <v>#REF!</v>
      </c>
      <c r="CN145" s="3" t="e" cm="1">
        <f t="array" ref="CN145">_xlfn._xlws.SORT(_xlfn.UNIQUE(_xlfn._xlws.FILTER(#REF!,ISNUMBER(SEARCH(#REF!,#REF!)),"Not Found")))</f>
        <v>#REF!</v>
      </c>
      <c r="CO145" s="3" t="e" cm="1">
        <f t="array" ref="CO145">_xlfn._xlws.SORT(_xlfn.UNIQUE(_xlfn._xlws.FILTER(#REF!,ISNUMBER(SEARCH(#REF!,#REF!)),"Not Found")))</f>
        <v>#REF!</v>
      </c>
      <c r="CP145" s="3" t="e" cm="1">
        <f t="array" ref="CP145">_xlfn._xlws.SORT(_xlfn.UNIQUE(_xlfn._xlws.FILTER(#REF!,ISNUMBER(SEARCH(#REF!,#REF!)),"Not Found")))</f>
        <v>#REF!</v>
      </c>
      <c r="CQ145" s="3" t="e" cm="1">
        <f t="array" ref="CQ145">_xlfn._xlws.SORT(_xlfn.UNIQUE(_xlfn._xlws.FILTER(#REF!,ISNUMBER(SEARCH(#REF!,#REF!)),"Not Found")))</f>
        <v>#REF!</v>
      </c>
      <c r="CR145" s="3" t="e" cm="1">
        <f t="array" ref="CR145">_xlfn._xlws.SORT(_xlfn.UNIQUE(_xlfn._xlws.FILTER(#REF!,ISNUMBER(SEARCH(#REF!,#REF!)),"Not Found")))</f>
        <v>#REF!</v>
      </c>
      <c r="CS145" s="3" t="e" cm="1">
        <f t="array" ref="CS145">_xlfn._xlws.SORT(_xlfn.UNIQUE(_xlfn._xlws.FILTER(#REF!,ISNUMBER(SEARCH(#REF!,#REF!)),"Not Found")))</f>
        <v>#REF!</v>
      </c>
      <c r="CT145" s="3" t="e" cm="1">
        <f t="array" ref="CT145">_xlfn._xlws.SORT(_xlfn.UNIQUE(_xlfn._xlws.FILTER(#REF!,ISNUMBER(SEARCH(#REF!,#REF!)),"Not Found")))</f>
        <v>#REF!</v>
      </c>
      <c r="CU145" s="3" t="e" cm="1">
        <f t="array" ref="CU145">_xlfn._xlws.SORT(_xlfn.UNIQUE(_xlfn._xlws.FILTER(#REF!,ISNUMBER(SEARCH(#REF!,#REF!)),"Not Found")))</f>
        <v>#REF!</v>
      </c>
      <c r="CV145" s="3" t="e" cm="1">
        <f t="array" ref="CV145">_xlfn._xlws.SORT(_xlfn.UNIQUE(_xlfn._xlws.FILTER(#REF!,ISNUMBER(SEARCH(#REF!,#REF!)),"Not Found")))</f>
        <v>#REF!</v>
      </c>
      <c r="CW145" s="3" t="e" cm="1">
        <f t="array" ref="CW145">_xlfn._xlws.SORT(_xlfn.UNIQUE(_xlfn._xlws.FILTER(#REF!,ISNUMBER(SEARCH(#REF!,#REF!)),"Not Found")))</f>
        <v>#REF!</v>
      </c>
      <c r="CX145" s="3" t="e" cm="1">
        <f t="array" ref="CX145">_xlfn._xlws.SORT(_xlfn.UNIQUE(_xlfn._xlws.FILTER(#REF!,ISNUMBER(SEARCH(#REF!,#REF!)),"Not Found")))</f>
        <v>#REF!</v>
      </c>
      <c r="CY145" s="3" t="e" cm="1">
        <f t="array" ref="CY145">_xlfn._xlws.SORT(_xlfn.UNIQUE(_xlfn._xlws.FILTER(#REF!,ISNUMBER(SEARCH(#REF!,#REF!)),"Not Found")))</f>
        <v>#REF!</v>
      </c>
      <c r="CZ145" s="3" t="e" cm="1">
        <f t="array" ref="CZ145">_xlfn._xlws.SORT(_xlfn.UNIQUE(_xlfn._xlws.FILTER(#REF!,ISNUMBER(SEARCH(#REF!,#REF!)),"Not Found")))</f>
        <v>#REF!</v>
      </c>
      <c r="DA145" s="3" t="e" cm="1">
        <f t="array" ref="DA145">_xlfn._xlws.SORT(_xlfn.UNIQUE(_xlfn._xlws.FILTER(#REF!,ISNUMBER(SEARCH(#REF!,#REF!)),"Not Found")))</f>
        <v>#REF!</v>
      </c>
      <c r="DB145" s="3" t="e" cm="1">
        <f t="array" ref="DB145">_xlfn._xlws.SORT(_xlfn.UNIQUE(_xlfn._xlws.FILTER(#REF!,ISNUMBER(SEARCH(#REF!,#REF!)),"Not Found")))</f>
        <v>#REF!</v>
      </c>
      <c r="DC145" s="3" t="e" cm="1">
        <f t="array" ref="DC145">_xlfn._xlws.SORT(_xlfn.UNIQUE(_xlfn._xlws.FILTER(#REF!,ISNUMBER(SEARCH(#REF!,#REF!)),"Not Found")))</f>
        <v>#REF!</v>
      </c>
      <c r="DD145" s="3" t="e" cm="1">
        <f t="array" ref="DD145">_xlfn._xlws.SORT(_xlfn.UNIQUE(_xlfn._xlws.FILTER(#REF!,ISNUMBER(SEARCH(#REF!,#REF!)),"Not Found")))</f>
        <v>#REF!</v>
      </c>
    </row>
    <row r="146" spans="1:108" ht="14.5" x14ac:dyDescent="0.35">
      <c r="A146" t="s">
        <v>15447</v>
      </c>
      <c r="B146" s="3" t="s">
        <v>9403</v>
      </c>
      <c r="C146" s="3" t="s">
        <v>9404</v>
      </c>
      <c r="D146" s="3" t="s">
        <v>9405</v>
      </c>
      <c r="F146" s="3" t="s">
        <v>637</v>
      </c>
      <c r="G146" s="3" t="s">
        <v>637</v>
      </c>
      <c r="H146" s="3" t="s">
        <v>699</v>
      </c>
      <c r="I146" t="s">
        <v>699</v>
      </c>
      <c r="J146" t="s">
        <v>3655</v>
      </c>
      <c r="K146" t="s">
        <v>3723</v>
      </c>
      <c r="L146" t="s">
        <v>1081</v>
      </c>
      <c r="M146" t="s">
        <v>3677</v>
      </c>
      <c r="O146" s="3" t="str">
        <v>Olea welwitschii</v>
      </c>
    </row>
    <row r="147" spans="1:108" ht="14.5" x14ac:dyDescent="0.35">
      <c r="A147" t="s">
        <v>15448</v>
      </c>
      <c r="B147" s="3" t="s">
        <v>13862</v>
      </c>
      <c r="C147" s="3" t="s">
        <v>637</v>
      </c>
      <c r="D147" s="3" t="s">
        <v>13863</v>
      </c>
      <c r="F147" s="3" t="s">
        <v>637</v>
      </c>
      <c r="G147" s="3" t="s">
        <v>637</v>
      </c>
      <c r="H147" s="3" t="s">
        <v>689</v>
      </c>
      <c r="I147" t="s">
        <v>689</v>
      </c>
      <c r="J147" t="s">
        <v>3669</v>
      </c>
      <c r="K147" t="s">
        <v>3724</v>
      </c>
      <c r="L147" t="s">
        <v>3727</v>
      </c>
      <c r="M147" t="s">
        <v>3687</v>
      </c>
      <c r="O147" s="3" t="str">
        <v>Olea welwitshii</v>
      </c>
    </row>
    <row r="148" spans="1:108" ht="14.5" x14ac:dyDescent="0.35">
      <c r="A148" t="s">
        <v>15449</v>
      </c>
      <c r="B148" s="3" t="s">
        <v>13864</v>
      </c>
      <c r="C148" s="3" t="s">
        <v>637</v>
      </c>
      <c r="D148" s="3" t="s">
        <v>13865</v>
      </c>
      <c r="F148" s="3" t="s">
        <v>637</v>
      </c>
      <c r="G148" s="3" t="s">
        <v>637</v>
      </c>
      <c r="H148" s="3" t="s">
        <v>689</v>
      </c>
      <c r="I148" t="s">
        <v>689</v>
      </c>
      <c r="J148" t="s">
        <v>3669</v>
      </c>
      <c r="K148" t="s">
        <v>3724</v>
      </c>
      <c r="L148" t="s">
        <v>3727</v>
      </c>
      <c r="M148" t="s">
        <v>3687</v>
      </c>
      <c r="O148" s="3" t="str">
        <v>Opuntia ficus-indica</v>
      </c>
    </row>
    <row r="149" spans="1:108" ht="14.5" x14ac:dyDescent="0.35">
      <c r="A149" t="s">
        <v>15450</v>
      </c>
      <c r="B149" s="3" t="s">
        <v>1706</v>
      </c>
      <c r="C149" s="3" t="s">
        <v>637</v>
      </c>
      <c r="D149" s="3" t="s">
        <v>1707</v>
      </c>
      <c r="F149" s="3" t="s">
        <v>637</v>
      </c>
      <c r="G149" s="3" t="s">
        <v>637</v>
      </c>
      <c r="H149" s="3" t="s">
        <v>699</v>
      </c>
      <c r="I149" t="s">
        <v>699</v>
      </c>
      <c r="J149" t="s">
        <v>3655</v>
      </c>
      <c r="K149" t="s">
        <v>3723</v>
      </c>
      <c r="L149" t="s">
        <v>1081</v>
      </c>
      <c r="M149" t="s">
        <v>3677</v>
      </c>
      <c r="O149" s="3" t="str">
        <v>Palm</v>
      </c>
    </row>
    <row r="150" spans="1:108" ht="14.5" x14ac:dyDescent="0.35">
      <c r="A150" t="s">
        <v>15451</v>
      </c>
      <c r="B150" s="3" t="s">
        <v>1708</v>
      </c>
      <c r="C150" s="3" t="s">
        <v>637</v>
      </c>
      <c r="D150" s="3" t="s">
        <v>1709</v>
      </c>
      <c r="F150" s="3" t="s">
        <v>637</v>
      </c>
      <c r="G150" s="3" t="s">
        <v>637</v>
      </c>
      <c r="H150" s="3" t="s">
        <v>699</v>
      </c>
      <c r="I150" t="s">
        <v>699</v>
      </c>
      <c r="J150" t="s">
        <v>3655</v>
      </c>
      <c r="K150" t="s">
        <v>3723</v>
      </c>
      <c r="L150" t="s">
        <v>1081</v>
      </c>
      <c r="M150" t="s">
        <v>3677</v>
      </c>
      <c r="O150" s="3" t="str">
        <v>Parkia biglobosa</v>
      </c>
    </row>
    <row r="151" spans="1:108" ht="14.5" x14ac:dyDescent="0.35">
      <c r="A151" t="s">
        <v>15452</v>
      </c>
      <c r="B151" s="3" t="s">
        <v>1710</v>
      </c>
      <c r="C151" s="3" t="s">
        <v>637</v>
      </c>
      <c r="D151" s="3" t="s">
        <v>1711</v>
      </c>
      <c r="F151" s="3" t="s">
        <v>637</v>
      </c>
      <c r="G151" s="3" t="s">
        <v>637</v>
      </c>
      <c r="H151" s="3" t="s">
        <v>699</v>
      </c>
      <c r="I151" t="s">
        <v>699</v>
      </c>
      <c r="J151" t="s">
        <v>3655</v>
      </c>
      <c r="K151" t="s">
        <v>3723</v>
      </c>
      <c r="L151" t="s">
        <v>1081</v>
      </c>
      <c r="M151" t="s">
        <v>3677</v>
      </c>
      <c r="O151" s="3" t="str">
        <v>Paulownia fortunei</v>
      </c>
    </row>
    <row r="152" spans="1:108" ht="14.5" x14ac:dyDescent="0.35">
      <c r="A152" t="s">
        <v>15453</v>
      </c>
      <c r="B152" s="3" t="s">
        <v>1712</v>
      </c>
      <c r="C152" s="3" t="s">
        <v>637</v>
      </c>
      <c r="D152" s="3" t="s">
        <v>1713</v>
      </c>
      <c r="F152" s="3" t="s">
        <v>637</v>
      </c>
      <c r="G152" s="3" t="s">
        <v>637</v>
      </c>
      <c r="H152" s="3" t="s">
        <v>699</v>
      </c>
      <c r="I152" t="s">
        <v>699</v>
      </c>
      <c r="J152" t="s">
        <v>3655</v>
      </c>
      <c r="K152" t="s">
        <v>3723</v>
      </c>
      <c r="L152" t="s">
        <v>1081</v>
      </c>
      <c r="M152" t="s">
        <v>3677</v>
      </c>
      <c r="O152" s="3" t="str">
        <v>Pavetta ternifolia</v>
      </c>
    </row>
    <row r="153" spans="1:108" ht="14.5" x14ac:dyDescent="0.35">
      <c r="A153" t="s">
        <v>14670</v>
      </c>
      <c r="B153" s="3" t="s">
        <v>1647</v>
      </c>
      <c r="C153" s="3" t="s">
        <v>637</v>
      </c>
      <c r="D153" s="3" t="s">
        <v>1648</v>
      </c>
      <c r="F153" s="3" t="s">
        <v>637</v>
      </c>
      <c r="G153" s="3" t="s">
        <v>637</v>
      </c>
      <c r="H153" s="3" t="s">
        <v>699</v>
      </c>
      <c r="I153" t="s">
        <v>699</v>
      </c>
      <c r="J153" t="s">
        <v>3655</v>
      </c>
      <c r="K153" t="s">
        <v>3723</v>
      </c>
      <c r="L153" t="s">
        <v>1081</v>
      </c>
      <c r="M153" t="s">
        <v>3677</v>
      </c>
      <c r="O153" s="3" t="str">
        <v>Peltophorum dubium</v>
      </c>
    </row>
    <row r="154" spans="1:108" ht="14.5" x14ac:dyDescent="0.35">
      <c r="A154" t="s">
        <v>15454</v>
      </c>
      <c r="B154" s="3" t="s">
        <v>1714</v>
      </c>
      <c r="C154" s="3" t="s">
        <v>637</v>
      </c>
      <c r="D154" s="3" t="s">
        <v>1715</v>
      </c>
      <c r="F154" s="3" t="s">
        <v>637</v>
      </c>
      <c r="G154" s="3" t="s">
        <v>637</v>
      </c>
      <c r="H154" s="3" t="s">
        <v>689</v>
      </c>
      <c r="I154" t="s">
        <v>689</v>
      </c>
      <c r="J154" t="s">
        <v>3669</v>
      </c>
      <c r="K154" t="s">
        <v>3724</v>
      </c>
      <c r="L154" t="s">
        <v>3727</v>
      </c>
      <c r="M154" t="s">
        <v>3687</v>
      </c>
      <c r="O154" s="3" t="str">
        <v>Persea americana</v>
      </c>
    </row>
    <row r="155" spans="1:108" ht="14.5" x14ac:dyDescent="0.35">
      <c r="A155" t="s">
        <v>15455</v>
      </c>
      <c r="B155" s="3" t="s">
        <v>1716</v>
      </c>
      <c r="C155" s="3" t="s">
        <v>637</v>
      </c>
      <c r="D155" s="3" t="s">
        <v>1717</v>
      </c>
      <c r="F155" s="3" t="s">
        <v>8536</v>
      </c>
      <c r="G155" s="3" t="s">
        <v>637</v>
      </c>
      <c r="H155" s="3" t="s">
        <v>699</v>
      </c>
      <c r="I155" t="s">
        <v>689</v>
      </c>
      <c r="J155" t="s">
        <v>3655</v>
      </c>
      <c r="K155" t="s">
        <v>3723</v>
      </c>
      <c r="L155" t="s">
        <v>1081</v>
      </c>
      <c r="M155" t="s">
        <v>3677</v>
      </c>
      <c r="O155" s="3" t="str">
        <v>Phoenix reclinata</v>
      </c>
    </row>
    <row r="156" spans="1:108" ht="14.5" x14ac:dyDescent="0.35">
      <c r="A156" t="s">
        <v>15456</v>
      </c>
      <c r="B156" s="3" t="s">
        <v>1719</v>
      </c>
      <c r="C156" s="3" t="s">
        <v>637</v>
      </c>
      <c r="D156" s="3" t="s">
        <v>1720</v>
      </c>
      <c r="F156" s="3" t="s">
        <v>8537</v>
      </c>
      <c r="G156" s="3" t="s">
        <v>637</v>
      </c>
      <c r="H156" s="3" t="s">
        <v>689</v>
      </c>
      <c r="I156" t="s">
        <v>689</v>
      </c>
      <c r="J156" t="s">
        <v>3669</v>
      </c>
      <c r="K156" t="s">
        <v>3724</v>
      </c>
      <c r="L156" t="s">
        <v>3727</v>
      </c>
      <c r="M156" t="s">
        <v>3687</v>
      </c>
      <c r="O156" s="3" t="str">
        <v>Pinus patula</v>
      </c>
    </row>
    <row r="157" spans="1:108" ht="14.5" x14ac:dyDescent="0.35">
      <c r="A157" t="s">
        <v>15457</v>
      </c>
      <c r="B157" s="3" t="s">
        <v>1721</v>
      </c>
      <c r="C157" s="3" t="s">
        <v>637</v>
      </c>
      <c r="D157" s="3" t="s">
        <v>1722</v>
      </c>
      <c r="F157" s="3" t="s">
        <v>637</v>
      </c>
      <c r="G157" s="3" t="s">
        <v>637</v>
      </c>
      <c r="H157" s="3" t="s">
        <v>699</v>
      </c>
      <c r="I157" t="s">
        <v>699</v>
      </c>
      <c r="J157" t="s">
        <v>3655</v>
      </c>
      <c r="K157" t="s">
        <v>3723</v>
      </c>
      <c r="L157" t="s">
        <v>1081</v>
      </c>
      <c r="M157" t="s">
        <v>3677</v>
      </c>
      <c r="O157" s="3" t="str">
        <v>Pithecellobium dulce</v>
      </c>
    </row>
    <row r="158" spans="1:108" ht="14.5" x14ac:dyDescent="0.35">
      <c r="A158" t="s">
        <v>15458</v>
      </c>
      <c r="B158" s="3" t="s">
        <v>1723</v>
      </c>
      <c r="C158" s="3" t="s">
        <v>637</v>
      </c>
      <c r="D158" s="3" t="s">
        <v>1724</v>
      </c>
      <c r="F158" s="3" t="s">
        <v>637</v>
      </c>
      <c r="G158" s="3" t="s">
        <v>637</v>
      </c>
      <c r="H158" s="3" t="s">
        <v>689</v>
      </c>
      <c r="I158" t="s">
        <v>689</v>
      </c>
      <c r="J158" t="s">
        <v>3669</v>
      </c>
      <c r="K158" t="s">
        <v>3724</v>
      </c>
      <c r="L158" t="s">
        <v>3727</v>
      </c>
      <c r="M158" t="s">
        <v>3687</v>
      </c>
      <c r="O158" s="3" t="str">
        <v>Plukenetia conophora</v>
      </c>
    </row>
    <row r="159" spans="1:108" ht="14.5" x14ac:dyDescent="0.35">
      <c r="A159" t="s">
        <v>15459</v>
      </c>
      <c r="B159" s="3" t="s">
        <v>1726</v>
      </c>
      <c r="C159" s="3" t="s">
        <v>1725</v>
      </c>
      <c r="D159" s="3" t="s">
        <v>1727</v>
      </c>
      <c r="F159" s="3" t="s">
        <v>637</v>
      </c>
      <c r="G159" s="3" t="s">
        <v>637</v>
      </c>
      <c r="H159" s="3" t="s">
        <v>689</v>
      </c>
      <c r="I159" t="s">
        <v>689</v>
      </c>
      <c r="J159" t="s">
        <v>3669</v>
      </c>
      <c r="K159" t="s">
        <v>3724</v>
      </c>
      <c r="L159" t="s">
        <v>3727</v>
      </c>
      <c r="M159" t="s">
        <v>3687</v>
      </c>
      <c r="O159" s="3" t="str">
        <v>Podocarpus falcatus</v>
      </c>
    </row>
    <row r="160" spans="1:108" ht="14.5" x14ac:dyDescent="0.35">
      <c r="A160" t="s">
        <v>15460</v>
      </c>
      <c r="B160" s="3" t="s">
        <v>1728</v>
      </c>
      <c r="C160" s="3" t="s">
        <v>637</v>
      </c>
      <c r="D160" s="3" t="s">
        <v>1729</v>
      </c>
      <c r="F160" s="3" t="s">
        <v>637</v>
      </c>
      <c r="G160" s="3" t="s">
        <v>637</v>
      </c>
      <c r="H160" s="3" t="s">
        <v>689</v>
      </c>
      <c r="I160" t="s">
        <v>689</v>
      </c>
      <c r="J160" t="s">
        <v>3669</v>
      </c>
      <c r="K160" t="s">
        <v>3724</v>
      </c>
      <c r="L160" t="s">
        <v>3727</v>
      </c>
      <c r="M160" t="s">
        <v>3687</v>
      </c>
      <c r="O160" s="3" t="str">
        <v>Polyscias fulva</v>
      </c>
    </row>
    <row r="161" spans="1:15" ht="14.5" x14ac:dyDescent="0.35">
      <c r="A161" t="s">
        <v>15461</v>
      </c>
      <c r="B161" s="3" t="s">
        <v>1730</v>
      </c>
      <c r="C161" s="3" t="s">
        <v>637</v>
      </c>
      <c r="D161" s="3" t="s">
        <v>1731</v>
      </c>
      <c r="F161" s="3" t="s">
        <v>637</v>
      </c>
      <c r="G161" s="3" t="s">
        <v>637</v>
      </c>
      <c r="H161" s="3" t="s">
        <v>689</v>
      </c>
      <c r="I161" t="s">
        <v>689</v>
      </c>
      <c r="J161" t="s">
        <v>3669</v>
      </c>
      <c r="K161" t="s">
        <v>3724</v>
      </c>
      <c r="L161" t="s">
        <v>3727</v>
      </c>
      <c r="M161" t="s">
        <v>3687</v>
      </c>
      <c r="O161" s="3" t="str">
        <v>Pouteria adolfi-friedericii</v>
      </c>
    </row>
    <row r="162" spans="1:15" ht="14.5" x14ac:dyDescent="0.35">
      <c r="A162" t="s">
        <v>15462</v>
      </c>
      <c r="B162" s="3" t="s">
        <v>1732</v>
      </c>
      <c r="C162" s="3" t="s">
        <v>637</v>
      </c>
      <c r="D162" s="3" t="s">
        <v>1733</v>
      </c>
      <c r="F162" s="3" t="s">
        <v>637</v>
      </c>
      <c r="G162" s="3" t="s">
        <v>637</v>
      </c>
      <c r="H162" s="3" t="s">
        <v>699</v>
      </c>
      <c r="I162" t="s">
        <v>699</v>
      </c>
      <c r="J162" t="s">
        <v>3655</v>
      </c>
      <c r="K162" t="s">
        <v>3723</v>
      </c>
      <c r="L162" t="s">
        <v>1081</v>
      </c>
      <c r="M162" t="s">
        <v>3677</v>
      </c>
      <c r="O162" s="3" t="str">
        <v>Prosopis africana</v>
      </c>
    </row>
    <row r="163" spans="1:15" ht="14.5" x14ac:dyDescent="0.35">
      <c r="A163" t="s">
        <v>15463</v>
      </c>
      <c r="B163" s="3" t="s">
        <v>1734</v>
      </c>
      <c r="C163" s="3" t="s">
        <v>637</v>
      </c>
      <c r="D163" s="3" t="s">
        <v>1735</v>
      </c>
      <c r="F163" s="3" t="s">
        <v>637</v>
      </c>
      <c r="G163" s="3" t="s">
        <v>637</v>
      </c>
      <c r="H163" s="3" t="s">
        <v>689</v>
      </c>
      <c r="I163" t="s">
        <v>689</v>
      </c>
      <c r="J163" t="s">
        <v>3669</v>
      </c>
      <c r="K163" t="s">
        <v>3724</v>
      </c>
      <c r="L163" t="s">
        <v>3727</v>
      </c>
      <c r="M163" t="s">
        <v>3687</v>
      </c>
      <c r="O163" s="3" t="str">
        <v>Prosopis juliflora</v>
      </c>
    </row>
    <row r="164" spans="1:15" ht="14.5" x14ac:dyDescent="0.35">
      <c r="A164" t="s">
        <v>14671</v>
      </c>
      <c r="B164" s="3" t="s">
        <v>1649</v>
      </c>
      <c r="C164" s="3" t="s">
        <v>637</v>
      </c>
      <c r="D164" s="3" t="s">
        <v>1650</v>
      </c>
      <c r="F164" s="3" t="s">
        <v>637</v>
      </c>
      <c r="G164" s="3" t="s">
        <v>1651</v>
      </c>
      <c r="H164" s="3" t="s">
        <v>699</v>
      </c>
      <c r="I164" t="s">
        <v>699</v>
      </c>
      <c r="J164" t="s">
        <v>3655</v>
      </c>
      <c r="K164" t="s">
        <v>3723</v>
      </c>
      <c r="L164" t="s">
        <v>1081</v>
      </c>
      <c r="M164" t="s">
        <v>3677</v>
      </c>
      <c r="O164" s="3" t="str">
        <v>Prunus africana</v>
      </c>
    </row>
    <row r="165" spans="1:15" ht="14.5" x14ac:dyDescent="0.35">
      <c r="A165" t="s">
        <v>15464</v>
      </c>
      <c r="B165" s="3" t="s">
        <v>1736</v>
      </c>
      <c r="C165" s="3" t="s">
        <v>637</v>
      </c>
      <c r="D165" s="3" t="s">
        <v>1737</v>
      </c>
      <c r="F165" s="3" t="s">
        <v>637</v>
      </c>
      <c r="G165" s="3" t="s">
        <v>8538</v>
      </c>
      <c r="H165" s="3" t="s">
        <v>699</v>
      </c>
      <c r="I165" t="s">
        <v>699</v>
      </c>
      <c r="J165" t="s">
        <v>3655</v>
      </c>
      <c r="K165" t="s">
        <v>3723</v>
      </c>
      <c r="L165" t="s">
        <v>1081</v>
      </c>
      <c r="M165" t="s">
        <v>3677</v>
      </c>
      <c r="O165" s="3" t="str">
        <v>Prunus persica</v>
      </c>
    </row>
    <row r="166" spans="1:15" ht="14.5" x14ac:dyDescent="0.35">
      <c r="A166" t="s">
        <v>15465</v>
      </c>
      <c r="B166" s="3" t="s">
        <v>1048</v>
      </c>
      <c r="C166" s="3" t="s">
        <v>637</v>
      </c>
      <c r="D166" s="3" t="s">
        <v>1738</v>
      </c>
      <c r="F166" s="3" t="s">
        <v>637</v>
      </c>
      <c r="G166" s="3" t="s">
        <v>637</v>
      </c>
      <c r="H166" s="3" t="s">
        <v>699</v>
      </c>
      <c r="I166" t="s">
        <v>699</v>
      </c>
      <c r="J166" t="s">
        <v>3655</v>
      </c>
      <c r="K166" t="s">
        <v>3723</v>
      </c>
      <c r="L166" t="s">
        <v>1081</v>
      </c>
      <c r="M166" t="s">
        <v>3677</v>
      </c>
      <c r="O166" s="3" t="str">
        <v>Pterocarpus erinaceus</v>
      </c>
    </row>
    <row r="167" spans="1:15" ht="14.5" x14ac:dyDescent="0.35">
      <c r="A167" t="s">
        <v>15466</v>
      </c>
      <c r="B167" s="3" t="s">
        <v>1739</v>
      </c>
      <c r="C167" s="3" t="s">
        <v>637</v>
      </c>
      <c r="D167" s="3" t="s">
        <v>1740</v>
      </c>
      <c r="F167" s="3" t="s">
        <v>637</v>
      </c>
      <c r="G167" s="3" t="s">
        <v>637</v>
      </c>
      <c r="H167" s="3" t="s">
        <v>699</v>
      </c>
      <c r="I167" t="s">
        <v>699</v>
      </c>
      <c r="J167" t="s">
        <v>3655</v>
      </c>
      <c r="K167" t="s">
        <v>3723</v>
      </c>
      <c r="L167" t="s">
        <v>1081</v>
      </c>
      <c r="M167" t="s">
        <v>3677</v>
      </c>
      <c r="O167" s="3" t="str">
        <v>Pterocarpus lucens</v>
      </c>
    </row>
    <row r="168" spans="1:15" ht="14.5" x14ac:dyDescent="0.35">
      <c r="A168" t="s">
        <v>15467</v>
      </c>
      <c r="B168" s="3" t="s">
        <v>1743</v>
      </c>
      <c r="C168" s="3" t="s">
        <v>1742</v>
      </c>
      <c r="D168" s="3" t="s">
        <v>1744</v>
      </c>
      <c r="F168" s="3" t="s">
        <v>637</v>
      </c>
      <c r="G168" s="3" t="s">
        <v>637</v>
      </c>
      <c r="H168" s="3" t="s">
        <v>699</v>
      </c>
      <c r="I168" t="s">
        <v>699</v>
      </c>
      <c r="J168" t="s">
        <v>3655</v>
      </c>
      <c r="K168" t="s">
        <v>3723</v>
      </c>
      <c r="L168" t="s">
        <v>1081</v>
      </c>
      <c r="M168" t="s">
        <v>3677</v>
      </c>
      <c r="O168" s="3" t="str">
        <v>Pterocarpus santalinoides</v>
      </c>
    </row>
    <row r="169" spans="1:15" ht="14.5" x14ac:dyDescent="0.35">
      <c r="A169" t="s">
        <v>15468</v>
      </c>
      <c r="B169" s="3" t="s">
        <v>1746</v>
      </c>
      <c r="C169" s="3" t="s">
        <v>1745</v>
      </c>
      <c r="D169" s="3" t="s">
        <v>1747</v>
      </c>
      <c r="F169" s="3" t="s">
        <v>637</v>
      </c>
      <c r="G169" s="3" t="s">
        <v>1748</v>
      </c>
      <c r="H169" s="3" t="s">
        <v>699</v>
      </c>
      <c r="I169" t="s">
        <v>699</v>
      </c>
      <c r="J169" t="s">
        <v>3655</v>
      </c>
      <c r="K169" t="s">
        <v>3723</v>
      </c>
      <c r="L169" t="s">
        <v>1081</v>
      </c>
      <c r="M169" t="s">
        <v>3677</v>
      </c>
      <c r="O169" s="3" t="str">
        <v>Pueraria phaseoloides</v>
      </c>
    </row>
    <row r="170" spans="1:15" ht="14.5" x14ac:dyDescent="0.35">
      <c r="A170" t="s">
        <v>15469</v>
      </c>
      <c r="B170" s="3" t="s">
        <v>1749</v>
      </c>
      <c r="C170" s="3" t="s">
        <v>637</v>
      </c>
      <c r="D170" s="3" t="s">
        <v>1750</v>
      </c>
      <c r="F170" s="3" t="s">
        <v>1751</v>
      </c>
      <c r="G170" s="3" t="s">
        <v>637</v>
      </c>
      <c r="H170" s="3" t="s">
        <v>699</v>
      </c>
      <c r="I170" t="s">
        <v>689</v>
      </c>
      <c r="J170" t="s">
        <v>3655</v>
      </c>
      <c r="K170" t="s">
        <v>3723</v>
      </c>
      <c r="L170" t="s">
        <v>1081</v>
      </c>
      <c r="M170" t="s">
        <v>3677</v>
      </c>
      <c r="O170" s="3" t="str">
        <v>Quercus constaricensis</v>
      </c>
    </row>
    <row r="171" spans="1:15" ht="14.5" x14ac:dyDescent="0.35">
      <c r="A171" t="s">
        <v>15470</v>
      </c>
      <c r="B171" s="3" t="s">
        <v>1752</v>
      </c>
      <c r="C171" s="3" t="s">
        <v>637</v>
      </c>
      <c r="D171" s="3" t="s">
        <v>1753</v>
      </c>
      <c r="F171" s="3" t="s">
        <v>637</v>
      </c>
      <c r="G171" s="3" t="s">
        <v>637</v>
      </c>
      <c r="H171" s="3" t="s">
        <v>699</v>
      </c>
      <c r="I171" t="s">
        <v>689</v>
      </c>
      <c r="J171" t="s">
        <v>3655</v>
      </c>
      <c r="K171" t="s">
        <v>3723</v>
      </c>
      <c r="L171" t="s">
        <v>1081</v>
      </c>
      <c r="M171" t="s">
        <v>3677</v>
      </c>
      <c r="O171" s="3" t="str">
        <v>Quillaja saponaria</v>
      </c>
    </row>
    <row r="172" spans="1:15" ht="14.5" x14ac:dyDescent="0.35">
      <c r="A172" t="s">
        <v>15471</v>
      </c>
      <c r="B172" s="3" t="s">
        <v>1754</v>
      </c>
      <c r="C172" s="3" t="s">
        <v>637</v>
      </c>
      <c r="D172" s="3" t="s">
        <v>1755</v>
      </c>
      <c r="F172" s="3" t="s">
        <v>637</v>
      </c>
      <c r="G172" s="3" t="s">
        <v>637</v>
      </c>
      <c r="H172" s="3" t="s">
        <v>689</v>
      </c>
      <c r="I172" t="s">
        <v>689</v>
      </c>
      <c r="J172" t="s">
        <v>3669</v>
      </c>
      <c r="K172" t="s">
        <v>3724</v>
      </c>
      <c r="L172" t="s">
        <v>3727</v>
      </c>
      <c r="M172" t="s">
        <v>3687</v>
      </c>
      <c r="O172" s="3" t="str">
        <v>Ricinodendron heudelotii</v>
      </c>
    </row>
    <row r="173" spans="1:15" ht="14.5" x14ac:dyDescent="0.35">
      <c r="A173" t="s">
        <v>15472</v>
      </c>
      <c r="B173" s="3" t="s">
        <v>1756</v>
      </c>
      <c r="C173" s="3" t="s">
        <v>637</v>
      </c>
      <c r="D173" s="3" t="s">
        <v>1757</v>
      </c>
      <c r="F173" s="3" t="s">
        <v>637</v>
      </c>
      <c r="G173" s="3" t="s">
        <v>637</v>
      </c>
      <c r="H173" s="3" t="s">
        <v>689</v>
      </c>
      <c r="I173" t="s">
        <v>689</v>
      </c>
      <c r="J173" t="s">
        <v>3669</v>
      </c>
      <c r="K173" t="s">
        <v>3724</v>
      </c>
      <c r="L173" t="s">
        <v>3727</v>
      </c>
      <c r="M173" t="s">
        <v>3687</v>
      </c>
      <c r="O173" s="3" t="str">
        <v>Rosmarinus officinalis</v>
      </c>
    </row>
    <row r="174" spans="1:15" ht="14.5" x14ac:dyDescent="0.35">
      <c r="A174" t="s">
        <v>15473</v>
      </c>
      <c r="B174" s="3" t="s">
        <v>1652</v>
      </c>
      <c r="C174" s="3" t="s">
        <v>637</v>
      </c>
      <c r="D174" s="3" t="s">
        <v>1653</v>
      </c>
      <c r="F174" s="3" t="s">
        <v>637</v>
      </c>
      <c r="G174" s="3" t="s">
        <v>637</v>
      </c>
      <c r="H174" s="3" t="s">
        <v>699</v>
      </c>
      <c r="I174" t="s">
        <v>699</v>
      </c>
      <c r="J174" t="s">
        <v>3655</v>
      </c>
      <c r="K174" t="s">
        <v>3723</v>
      </c>
      <c r="L174" t="s">
        <v>1081</v>
      </c>
      <c r="M174" t="s">
        <v>3677</v>
      </c>
      <c r="O174" s="3" t="str">
        <v>Samanea saman</v>
      </c>
    </row>
    <row r="175" spans="1:15" ht="14.5" x14ac:dyDescent="0.35">
      <c r="A175" t="s">
        <v>15474</v>
      </c>
      <c r="B175" s="3" t="s">
        <v>1758</v>
      </c>
      <c r="C175" s="3" t="s">
        <v>637</v>
      </c>
      <c r="D175" s="3" t="s">
        <v>1759</v>
      </c>
      <c r="F175" s="3" t="s">
        <v>637</v>
      </c>
      <c r="G175" s="3" t="s">
        <v>637</v>
      </c>
      <c r="H175" s="3" t="s">
        <v>689</v>
      </c>
      <c r="I175" t="s">
        <v>689</v>
      </c>
      <c r="J175" t="s">
        <v>3669</v>
      </c>
      <c r="K175" t="s">
        <v>3724</v>
      </c>
      <c r="L175" t="s">
        <v>3727</v>
      </c>
      <c r="M175" t="s">
        <v>3687</v>
      </c>
      <c r="O175" s="3" t="str">
        <v>Schefflera abyssinica</v>
      </c>
    </row>
    <row r="176" spans="1:15" ht="14.5" x14ac:dyDescent="0.35">
      <c r="A176" t="s">
        <v>15475</v>
      </c>
      <c r="B176" s="3" t="s">
        <v>1760</v>
      </c>
      <c r="C176" s="3" t="s">
        <v>637</v>
      </c>
      <c r="D176" s="3" t="s">
        <v>1761</v>
      </c>
      <c r="F176" s="3" t="s">
        <v>637</v>
      </c>
      <c r="G176" s="3" t="s">
        <v>637</v>
      </c>
      <c r="H176" s="3" t="s">
        <v>699</v>
      </c>
      <c r="I176" t="s">
        <v>699</v>
      </c>
      <c r="J176" t="s">
        <v>3655</v>
      </c>
      <c r="K176" t="s">
        <v>3723</v>
      </c>
      <c r="L176" t="s">
        <v>1081</v>
      </c>
      <c r="M176" t="s">
        <v>3677</v>
      </c>
      <c r="O176" s="3" t="str">
        <v>Senna didymobotrya</v>
      </c>
    </row>
    <row r="177" spans="1:15" ht="14.5" x14ac:dyDescent="0.35">
      <c r="A177" t="s">
        <v>15476</v>
      </c>
      <c r="B177" s="3" t="s">
        <v>1763</v>
      </c>
      <c r="C177" s="3" t="s">
        <v>637</v>
      </c>
      <c r="D177" s="3" t="s">
        <v>1764</v>
      </c>
      <c r="F177" s="3" t="s">
        <v>637</v>
      </c>
      <c r="G177" s="3" t="s">
        <v>1791</v>
      </c>
      <c r="H177" s="3" t="s">
        <v>699</v>
      </c>
      <c r="I177" t="s">
        <v>699</v>
      </c>
      <c r="J177" t="s">
        <v>3655</v>
      </c>
      <c r="K177" t="s">
        <v>3723</v>
      </c>
      <c r="L177" t="s">
        <v>1081</v>
      </c>
      <c r="M177" t="s">
        <v>3677</v>
      </c>
      <c r="O177" s="3" t="str">
        <v>Senna occidentalis</v>
      </c>
    </row>
    <row r="178" spans="1:15" ht="14.5" x14ac:dyDescent="0.35">
      <c r="A178" t="s">
        <v>15477</v>
      </c>
      <c r="B178" s="3" t="s">
        <v>1765</v>
      </c>
      <c r="C178" s="3" t="s">
        <v>637</v>
      </c>
      <c r="D178" s="3" t="s">
        <v>1766</v>
      </c>
      <c r="F178" s="3" t="s">
        <v>637</v>
      </c>
      <c r="G178" s="3" t="s">
        <v>637</v>
      </c>
      <c r="H178" s="3" t="s">
        <v>689</v>
      </c>
      <c r="I178" t="s">
        <v>689</v>
      </c>
      <c r="J178" t="s">
        <v>3669</v>
      </c>
      <c r="K178" t="s">
        <v>3724</v>
      </c>
      <c r="L178" t="s">
        <v>3727</v>
      </c>
      <c r="M178" t="s">
        <v>3687</v>
      </c>
      <c r="O178" s="3" t="str">
        <v>Senna siamea</v>
      </c>
    </row>
    <row r="179" spans="1:15" ht="14.5" x14ac:dyDescent="0.35">
      <c r="A179" t="s">
        <v>15478</v>
      </c>
      <c r="B179" s="3" t="s">
        <v>1767</v>
      </c>
      <c r="C179" s="3" t="s">
        <v>637</v>
      </c>
      <c r="D179" s="3" t="s">
        <v>1768</v>
      </c>
      <c r="F179" s="3" t="s">
        <v>637</v>
      </c>
      <c r="G179" s="3" t="s">
        <v>637</v>
      </c>
      <c r="H179" s="3" t="s">
        <v>689</v>
      </c>
      <c r="I179" t="s">
        <v>689</v>
      </c>
      <c r="J179" t="s">
        <v>3669</v>
      </c>
      <c r="K179" t="s">
        <v>3724</v>
      </c>
      <c r="L179" t="s">
        <v>3727</v>
      </c>
      <c r="M179" t="s">
        <v>3687</v>
      </c>
      <c r="O179" s="3" t="str">
        <v>Senna sp.</v>
      </c>
    </row>
    <row r="180" spans="1:15" ht="14.5" x14ac:dyDescent="0.35">
      <c r="A180" t="s">
        <v>15479</v>
      </c>
      <c r="B180" s="3" t="s">
        <v>1769</v>
      </c>
      <c r="C180" s="3" t="s">
        <v>637</v>
      </c>
      <c r="D180" s="3" t="s">
        <v>1770</v>
      </c>
      <c r="F180" s="3" t="s">
        <v>1771</v>
      </c>
      <c r="G180" s="3" t="s">
        <v>637</v>
      </c>
      <c r="H180" s="3" t="s">
        <v>689</v>
      </c>
      <c r="I180" t="s">
        <v>689</v>
      </c>
      <c r="J180" t="s">
        <v>3669</v>
      </c>
      <c r="K180" t="s">
        <v>3724</v>
      </c>
      <c r="L180" t="s">
        <v>3727</v>
      </c>
      <c r="M180" t="s">
        <v>3687</v>
      </c>
      <c r="O180" s="3" t="str">
        <v>Senna spectabilis</v>
      </c>
    </row>
    <row r="181" spans="1:15" ht="14.5" x14ac:dyDescent="0.35">
      <c r="A181" t="s">
        <v>15480</v>
      </c>
      <c r="B181" s="3" t="s">
        <v>1773</v>
      </c>
      <c r="C181" s="3" t="s">
        <v>1772</v>
      </c>
      <c r="D181" s="3" t="s">
        <v>1774</v>
      </c>
      <c r="F181" s="3" t="s">
        <v>637</v>
      </c>
      <c r="G181" s="3" t="s">
        <v>637</v>
      </c>
      <c r="H181" s="3" t="s">
        <v>689</v>
      </c>
      <c r="I181" t="s">
        <v>689</v>
      </c>
      <c r="J181" t="s">
        <v>3669</v>
      </c>
      <c r="K181" t="s">
        <v>3724</v>
      </c>
      <c r="L181" t="s">
        <v>3727</v>
      </c>
      <c r="M181" t="s">
        <v>3687</v>
      </c>
      <c r="O181" s="3" t="str">
        <v>Sesbania aculeata</v>
      </c>
    </row>
    <row r="182" spans="1:15" ht="14.5" x14ac:dyDescent="0.35">
      <c r="A182" t="s">
        <v>15481</v>
      </c>
      <c r="B182" s="3" t="s">
        <v>8540</v>
      </c>
      <c r="C182" s="3" t="s">
        <v>637</v>
      </c>
      <c r="D182" s="3" t="s">
        <v>15482</v>
      </c>
      <c r="F182" s="3" t="s">
        <v>637</v>
      </c>
      <c r="G182" s="3" t="s">
        <v>637</v>
      </c>
      <c r="H182" s="3" t="s">
        <v>699</v>
      </c>
      <c r="I182" t="s">
        <v>699</v>
      </c>
      <c r="J182" t="s">
        <v>3655</v>
      </c>
      <c r="K182" t="s">
        <v>3723</v>
      </c>
      <c r="L182" t="s">
        <v>1081</v>
      </c>
      <c r="M182" t="s">
        <v>3677</v>
      </c>
      <c r="O182" s="3" t="str">
        <v>Sesbania bispinosa</v>
      </c>
    </row>
    <row r="183" spans="1:15" ht="14.5" x14ac:dyDescent="0.35">
      <c r="A183" t="s">
        <v>15483</v>
      </c>
      <c r="B183" s="3" t="s">
        <v>1775</v>
      </c>
      <c r="C183" s="3" t="s">
        <v>637</v>
      </c>
      <c r="D183" s="3" t="s">
        <v>1776</v>
      </c>
      <c r="F183" s="3" t="s">
        <v>8541</v>
      </c>
      <c r="G183" s="3" t="s">
        <v>637</v>
      </c>
      <c r="H183" s="3" t="s">
        <v>699</v>
      </c>
      <c r="I183" t="s">
        <v>699</v>
      </c>
      <c r="J183" t="s">
        <v>3655</v>
      </c>
      <c r="K183" t="s">
        <v>3723</v>
      </c>
      <c r="L183" t="s">
        <v>1081</v>
      </c>
      <c r="M183" t="s">
        <v>3677</v>
      </c>
      <c r="O183" s="3" t="str">
        <v>Sesbania cannabina</v>
      </c>
    </row>
    <row r="184" spans="1:15" ht="14.5" x14ac:dyDescent="0.35">
      <c r="A184" t="s">
        <v>15484</v>
      </c>
      <c r="B184" s="3" t="s">
        <v>1777</v>
      </c>
      <c r="C184" s="3" t="s">
        <v>637</v>
      </c>
      <c r="D184" s="3" t="s">
        <v>1778</v>
      </c>
      <c r="F184" s="3" t="s">
        <v>637</v>
      </c>
      <c r="G184" s="3" t="s">
        <v>637</v>
      </c>
      <c r="H184" s="3" t="s">
        <v>699</v>
      </c>
      <c r="I184" t="s">
        <v>699</v>
      </c>
      <c r="J184" t="s">
        <v>3655</v>
      </c>
      <c r="K184" t="s">
        <v>3723</v>
      </c>
      <c r="L184" t="s">
        <v>1081</v>
      </c>
      <c r="M184" t="s">
        <v>3677</v>
      </c>
      <c r="O184" s="3" t="str">
        <v>Sesbania cinerascens</v>
      </c>
    </row>
    <row r="185" spans="1:15" ht="14.5" x14ac:dyDescent="0.35">
      <c r="A185" t="s">
        <v>15485</v>
      </c>
      <c r="B185" s="3" t="s">
        <v>1654</v>
      </c>
      <c r="C185" s="3" t="s">
        <v>637</v>
      </c>
      <c r="D185" s="3" t="s">
        <v>1655</v>
      </c>
      <c r="F185" s="3" t="s">
        <v>637</v>
      </c>
      <c r="G185" s="3" t="s">
        <v>637</v>
      </c>
      <c r="H185" s="3" t="s">
        <v>699</v>
      </c>
      <c r="I185" t="s">
        <v>699</v>
      </c>
      <c r="J185" t="s">
        <v>3655</v>
      </c>
      <c r="K185" t="s">
        <v>3723</v>
      </c>
      <c r="L185" t="s">
        <v>1081</v>
      </c>
      <c r="M185" t="s">
        <v>3677</v>
      </c>
      <c r="O185" s="3" t="str">
        <v>Sesbania goetzei</v>
      </c>
    </row>
    <row r="186" spans="1:15" ht="14.5" x14ac:dyDescent="0.35">
      <c r="A186" t="s">
        <v>15486</v>
      </c>
      <c r="B186" s="3" t="s">
        <v>1530</v>
      </c>
      <c r="C186" s="3" t="s">
        <v>637</v>
      </c>
      <c r="D186" s="3" t="s">
        <v>1779</v>
      </c>
      <c r="F186" s="3" t="s">
        <v>637</v>
      </c>
      <c r="G186" s="3" t="s">
        <v>637</v>
      </c>
      <c r="H186" s="3" t="s">
        <v>699</v>
      </c>
      <c r="I186" t="s">
        <v>699</v>
      </c>
      <c r="J186" t="s">
        <v>3655</v>
      </c>
      <c r="K186" t="s">
        <v>3723</v>
      </c>
      <c r="L186" t="s">
        <v>1081</v>
      </c>
      <c r="M186" t="s">
        <v>3677</v>
      </c>
      <c r="O186" s="3" t="str">
        <v>Sesbania macrantha</v>
      </c>
    </row>
    <row r="187" spans="1:15" ht="14.5" x14ac:dyDescent="0.35">
      <c r="A187" t="s">
        <v>15487</v>
      </c>
      <c r="B187" s="3" t="s">
        <v>1780</v>
      </c>
      <c r="C187" s="3" t="s">
        <v>637</v>
      </c>
      <c r="F187" s="3" t="s">
        <v>637</v>
      </c>
      <c r="G187" s="3" t="s">
        <v>637</v>
      </c>
      <c r="H187" s="3" t="s">
        <v>699</v>
      </c>
      <c r="I187" t="s">
        <v>699</v>
      </c>
      <c r="J187" t="s">
        <v>3655</v>
      </c>
      <c r="K187" t="s">
        <v>3723</v>
      </c>
      <c r="L187" t="s">
        <v>1081</v>
      </c>
      <c r="M187" t="s">
        <v>3677</v>
      </c>
      <c r="O187" s="3" t="str">
        <v>Sesbania rostrata</v>
      </c>
    </row>
    <row r="188" spans="1:15" ht="14.5" x14ac:dyDescent="0.35">
      <c r="A188" t="s">
        <v>15488</v>
      </c>
      <c r="B188" s="3" t="s">
        <v>1782</v>
      </c>
      <c r="C188" s="3" t="s">
        <v>1781</v>
      </c>
      <c r="D188" s="3" t="s">
        <v>1783</v>
      </c>
      <c r="F188" s="3" t="s">
        <v>637</v>
      </c>
      <c r="G188" s="3" t="s">
        <v>637</v>
      </c>
      <c r="H188" s="3" t="s">
        <v>699</v>
      </c>
      <c r="I188" t="s">
        <v>699</v>
      </c>
      <c r="J188" t="s">
        <v>3655</v>
      </c>
      <c r="K188" t="s">
        <v>3723</v>
      </c>
      <c r="L188" t="s">
        <v>1081</v>
      </c>
      <c r="M188" t="s">
        <v>3677</v>
      </c>
      <c r="O188" s="3" t="str">
        <v>Sesbania sesban</v>
      </c>
    </row>
    <row r="189" spans="1:15" ht="14.5" x14ac:dyDescent="0.35">
      <c r="A189" t="s">
        <v>15489</v>
      </c>
      <c r="B189" s="3" t="s">
        <v>1784</v>
      </c>
      <c r="C189" s="3" t="s">
        <v>637</v>
      </c>
      <c r="D189" s="3" t="s">
        <v>1785</v>
      </c>
      <c r="F189" s="3" t="s">
        <v>637</v>
      </c>
      <c r="G189" s="3" t="s">
        <v>637</v>
      </c>
      <c r="H189" s="3" t="s">
        <v>689</v>
      </c>
      <c r="I189" t="s">
        <v>689</v>
      </c>
      <c r="J189" t="s">
        <v>3669</v>
      </c>
      <c r="K189" t="s">
        <v>3724</v>
      </c>
      <c r="L189" t="s">
        <v>3727</v>
      </c>
      <c r="M189" t="s">
        <v>3687</v>
      </c>
      <c r="O189" s="3" t="str">
        <v>Sesbania sp.</v>
      </c>
    </row>
    <row r="190" spans="1:15" ht="14.5" x14ac:dyDescent="0.35">
      <c r="A190" t="s">
        <v>15490</v>
      </c>
      <c r="B190" s="3" t="s">
        <v>1786</v>
      </c>
      <c r="C190" s="3" t="s">
        <v>637</v>
      </c>
      <c r="D190" s="3" t="s">
        <v>1787</v>
      </c>
      <c r="F190" s="3" t="s">
        <v>637</v>
      </c>
      <c r="G190" s="3" t="s">
        <v>637</v>
      </c>
      <c r="H190" s="3" t="s">
        <v>689</v>
      </c>
      <c r="I190" t="s">
        <v>689</v>
      </c>
      <c r="J190" t="s">
        <v>3669</v>
      </c>
      <c r="K190" t="s">
        <v>3724</v>
      </c>
      <c r="L190" t="s">
        <v>3727</v>
      </c>
      <c r="M190" t="s">
        <v>3687</v>
      </c>
      <c r="O190" s="3" t="str">
        <v>Simarouba glauca</v>
      </c>
    </row>
    <row r="191" spans="1:15" ht="14.5" x14ac:dyDescent="0.35">
      <c r="A191" t="s">
        <v>15491</v>
      </c>
      <c r="B191" s="3" t="s">
        <v>1788</v>
      </c>
      <c r="C191" s="3" t="s">
        <v>637</v>
      </c>
      <c r="D191" s="3" t="s">
        <v>1789</v>
      </c>
      <c r="F191" s="3" t="s">
        <v>637</v>
      </c>
      <c r="G191" s="3" t="s">
        <v>1790</v>
      </c>
      <c r="H191" s="3" t="s">
        <v>689</v>
      </c>
      <c r="I191" t="s">
        <v>689</v>
      </c>
      <c r="J191" t="s">
        <v>3669</v>
      </c>
      <c r="K191" t="s">
        <v>3724</v>
      </c>
      <c r="L191" t="s">
        <v>3727</v>
      </c>
      <c r="M191" t="s">
        <v>3687</v>
      </c>
      <c r="O191" s="3" t="str">
        <v>Solanum sp.</v>
      </c>
    </row>
    <row r="192" spans="1:15" ht="14.5" x14ac:dyDescent="0.35">
      <c r="A192" t="s">
        <v>15492</v>
      </c>
      <c r="B192" s="3" t="s">
        <v>1656</v>
      </c>
      <c r="C192" s="3" t="s">
        <v>637</v>
      </c>
      <c r="D192" s="3" t="s">
        <v>1657</v>
      </c>
      <c r="F192" s="3" t="s">
        <v>637</v>
      </c>
      <c r="G192" s="3" t="s">
        <v>637</v>
      </c>
      <c r="H192" s="3" t="s">
        <v>699</v>
      </c>
      <c r="I192" t="s">
        <v>699</v>
      </c>
      <c r="J192" t="s">
        <v>3655</v>
      </c>
      <c r="K192" t="s">
        <v>3723</v>
      </c>
      <c r="L192" t="s">
        <v>1081</v>
      </c>
      <c r="M192" t="s">
        <v>3677</v>
      </c>
      <c r="O192" s="3" t="str">
        <v>Spathodea campanulata</v>
      </c>
    </row>
    <row r="193" spans="1:15" ht="14.5" x14ac:dyDescent="0.35">
      <c r="A193" t="s">
        <v>15493</v>
      </c>
      <c r="B193" s="3" t="s">
        <v>8542</v>
      </c>
      <c r="C193" s="3" t="s">
        <v>637</v>
      </c>
      <c r="D193" s="3" t="s">
        <v>1795</v>
      </c>
      <c r="F193" s="3" t="s">
        <v>8543</v>
      </c>
      <c r="G193" s="3" t="s">
        <v>637</v>
      </c>
      <c r="H193" s="3" t="s">
        <v>689</v>
      </c>
      <c r="I193" t="s">
        <v>689</v>
      </c>
      <c r="J193" t="s">
        <v>3669</v>
      </c>
      <c r="K193" t="s">
        <v>3724</v>
      </c>
      <c r="L193" t="s">
        <v>3727</v>
      </c>
      <c r="M193" t="s">
        <v>3687</v>
      </c>
      <c r="O193" s="3" t="str">
        <v>Syzygium guineense</v>
      </c>
    </row>
    <row r="194" spans="1:15" ht="14.5" x14ac:dyDescent="0.35">
      <c r="A194" t="s">
        <v>15494</v>
      </c>
      <c r="B194" s="3" t="s">
        <v>1119</v>
      </c>
      <c r="C194" s="3" t="s">
        <v>637</v>
      </c>
      <c r="D194" s="3" t="s">
        <v>1797</v>
      </c>
      <c r="F194" s="3" t="s">
        <v>637</v>
      </c>
      <c r="G194" s="3" t="s">
        <v>637</v>
      </c>
      <c r="H194" s="3" t="s">
        <v>689</v>
      </c>
      <c r="I194" t="s">
        <v>689</v>
      </c>
      <c r="J194" t="s">
        <v>3669</v>
      </c>
      <c r="K194" t="s">
        <v>3724</v>
      </c>
      <c r="L194" t="s">
        <v>3727</v>
      </c>
      <c r="M194" t="s">
        <v>3687</v>
      </c>
      <c r="O194" s="3" t="str">
        <v>Tabebuia rosea</v>
      </c>
    </row>
    <row r="195" spans="1:15" ht="14.5" x14ac:dyDescent="0.35">
      <c r="A195" t="s">
        <v>15495</v>
      </c>
      <c r="B195" s="3" t="s">
        <v>1796</v>
      </c>
      <c r="C195" s="3" t="s">
        <v>637</v>
      </c>
      <c r="D195" s="3" t="s">
        <v>1799</v>
      </c>
      <c r="F195" s="3" t="s">
        <v>637</v>
      </c>
      <c r="G195" s="3" t="s">
        <v>637</v>
      </c>
      <c r="H195" s="3" t="s">
        <v>699</v>
      </c>
      <c r="I195" t="s">
        <v>699</v>
      </c>
      <c r="J195" t="s">
        <v>3655</v>
      </c>
      <c r="K195" t="s">
        <v>3723</v>
      </c>
      <c r="L195" t="s">
        <v>1081</v>
      </c>
      <c r="M195" t="s">
        <v>3677</v>
      </c>
      <c r="O195" s="3" t="str">
        <v>Tectona grandis</v>
      </c>
    </row>
    <row r="196" spans="1:15" ht="14.5" x14ac:dyDescent="0.35">
      <c r="A196" t="s">
        <v>15496</v>
      </c>
      <c r="B196" s="3" t="s">
        <v>1798</v>
      </c>
      <c r="C196" s="3" t="s">
        <v>637</v>
      </c>
      <c r="D196" s="3" t="s">
        <v>1801</v>
      </c>
      <c r="F196" s="3" t="s">
        <v>1802</v>
      </c>
      <c r="G196" s="3" t="s">
        <v>637</v>
      </c>
      <c r="H196" s="3" t="s">
        <v>699</v>
      </c>
      <c r="I196" t="s">
        <v>699</v>
      </c>
      <c r="J196" t="s">
        <v>3655</v>
      </c>
      <c r="K196" t="s">
        <v>3723</v>
      </c>
      <c r="L196" t="s">
        <v>1081</v>
      </c>
      <c r="M196" t="s">
        <v>3677</v>
      </c>
      <c r="O196" s="3" t="str">
        <v>Tephrosia candida</v>
      </c>
    </row>
    <row r="197" spans="1:15" ht="14.5" x14ac:dyDescent="0.35">
      <c r="A197" t="s">
        <v>15497</v>
      </c>
      <c r="B197" s="3" t="s">
        <v>1800</v>
      </c>
      <c r="C197" s="3" t="s">
        <v>637</v>
      </c>
      <c r="D197" s="3" t="s">
        <v>1804</v>
      </c>
      <c r="F197" s="3" t="s">
        <v>637</v>
      </c>
      <c r="G197" s="3" t="s">
        <v>637</v>
      </c>
      <c r="H197" s="3" t="s">
        <v>699</v>
      </c>
      <c r="I197" t="s">
        <v>699</v>
      </c>
      <c r="J197" t="s">
        <v>3655</v>
      </c>
      <c r="K197" t="s">
        <v>3723</v>
      </c>
      <c r="L197" t="s">
        <v>1081</v>
      </c>
      <c r="M197" t="s">
        <v>3677</v>
      </c>
      <c r="O197" s="3" t="str">
        <v>Tephrosia diversifolia</v>
      </c>
    </row>
    <row r="198" spans="1:15" ht="14.5" x14ac:dyDescent="0.35">
      <c r="A198" t="s">
        <v>15498</v>
      </c>
      <c r="B198" s="3" t="s">
        <v>1803</v>
      </c>
      <c r="C198" s="3" t="s">
        <v>637</v>
      </c>
      <c r="D198" s="3" t="s">
        <v>1806</v>
      </c>
      <c r="F198" s="3" t="s">
        <v>637</v>
      </c>
      <c r="G198" s="3" t="s">
        <v>1807</v>
      </c>
      <c r="H198" s="3" t="s">
        <v>689</v>
      </c>
      <c r="I198" t="s">
        <v>689</v>
      </c>
      <c r="J198" t="s">
        <v>3669</v>
      </c>
      <c r="K198" t="s">
        <v>3724</v>
      </c>
      <c r="L198" t="s">
        <v>3727</v>
      </c>
      <c r="M198" t="s">
        <v>3687</v>
      </c>
      <c r="O198" s="3" t="str">
        <v>Tephrosia sp.</v>
      </c>
    </row>
    <row r="199" spans="1:15" ht="14.5" x14ac:dyDescent="0.35">
      <c r="A199" t="s">
        <v>15499</v>
      </c>
      <c r="B199" s="3" t="s">
        <v>1805</v>
      </c>
      <c r="C199" s="3" t="s">
        <v>637</v>
      </c>
      <c r="D199" s="3" t="s">
        <v>1809</v>
      </c>
      <c r="F199" s="3" t="s">
        <v>1810</v>
      </c>
      <c r="G199" s="3" t="s">
        <v>637</v>
      </c>
      <c r="H199" s="3" t="s">
        <v>689</v>
      </c>
      <c r="I199" t="s">
        <v>689</v>
      </c>
      <c r="J199" t="s">
        <v>3669</v>
      </c>
      <c r="K199" t="s">
        <v>3724</v>
      </c>
      <c r="L199" t="s">
        <v>3727</v>
      </c>
      <c r="M199" t="s">
        <v>3687</v>
      </c>
      <c r="O199" s="3" t="str">
        <v>Tephrosia vogelii</v>
      </c>
    </row>
    <row r="200" spans="1:15" ht="14.5" x14ac:dyDescent="0.35">
      <c r="A200" t="s">
        <v>15500</v>
      </c>
      <c r="B200" s="3" t="s">
        <v>1808</v>
      </c>
      <c r="C200" s="3" t="s">
        <v>637</v>
      </c>
      <c r="D200" s="3" t="s">
        <v>1812</v>
      </c>
      <c r="F200" s="3" t="s">
        <v>8544</v>
      </c>
      <c r="G200" s="3" t="s">
        <v>637</v>
      </c>
      <c r="H200" s="3" t="s">
        <v>689</v>
      </c>
      <c r="I200" t="s">
        <v>689</v>
      </c>
      <c r="J200" t="s">
        <v>3669</v>
      </c>
      <c r="K200" t="s">
        <v>3724</v>
      </c>
      <c r="L200" t="s">
        <v>3727</v>
      </c>
      <c r="M200" t="s">
        <v>3687</v>
      </c>
      <c r="O200" s="3" t="str">
        <v>Terminalia amazonia</v>
      </c>
    </row>
    <row r="201" spans="1:15" ht="14.5" x14ac:dyDescent="0.35">
      <c r="A201" t="s">
        <v>15501</v>
      </c>
      <c r="B201" s="3" t="s">
        <v>1811</v>
      </c>
      <c r="C201" s="3" t="s">
        <v>637</v>
      </c>
      <c r="D201" s="3" t="s">
        <v>1814</v>
      </c>
      <c r="F201" s="3" t="s">
        <v>637</v>
      </c>
      <c r="G201" s="3" t="s">
        <v>8545</v>
      </c>
      <c r="H201" s="3" t="s">
        <v>689</v>
      </c>
      <c r="I201" t="s">
        <v>689</v>
      </c>
      <c r="J201" t="s">
        <v>3669</v>
      </c>
      <c r="K201" t="s">
        <v>3724</v>
      </c>
      <c r="L201" t="s">
        <v>3727</v>
      </c>
      <c r="M201" t="s">
        <v>3687</v>
      </c>
      <c r="O201" s="3" t="str">
        <v>Terminalia brownii</v>
      </c>
    </row>
    <row r="202" spans="1:15" ht="14.5" x14ac:dyDescent="0.35">
      <c r="A202" t="s">
        <v>15502</v>
      </c>
      <c r="B202" s="3" t="s">
        <v>1658</v>
      </c>
      <c r="C202" s="3" t="s">
        <v>637</v>
      </c>
      <c r="D202" s="3" t="s">
        <v>1659</v>
      </c>
      <c r="F202" s="3" t="s">
        <v>637</v>
      </c>
      <c r="G202" s="3" t="s">
        <v>637</v>
      </c>
      <c r="H202" s="3" t="s">
        <v>699</v>
      </c>
      <c r="I202" t="s">
        <v>699</v>
      </c>
      <c r="J202" t="s">
        <v>3655</v>
      </c>
      <c r="K202" t="s">
        <v>3723</v>
      </c>
      <c r="L202" t="s">
        <v>1081</v>
      </c>
      <c r="M202" t="s">
        <v>3677</v>
      </c>
      <c r="O202" s="3" t="str">
        <v>Terminalia ivorensis</v>
      </c>
    </row>
    <row r="203" spans="1:15" ht="14.5" x14ac:dyDescent="0.35">
      <c r="A203" t="s">
        <v>15503</v>
      </c>
      <c r="B203" s="3" t="s">
        <v>1816</v>
      </c>
      <c r="C203" s="3" t="s">
        <v>637</v>
      </c>
      <c r="D203" s="3" t="s">
        <v>1819</v>
      </c>
      <c r="F203" s="3" t="s">
        <v>1820</v>
      </c>
      <c r="G203" s="3" t="s">
        <v>637</v>
      </c>
      <c r="H203" s="3" t="s">
        <v>689</v>
      </c>
      <c r="I203" t="s">
        <v>689</v>
      </c>
      <c r="J203" t="s">
        <v>3669</v>
      </c>
      <c r="K203" t="s">
        <v>3724</v>
      </c>
      <c r="L203" t="s">
        <v>3727</v>
      </c>
      <c r="M203" t="s">
        <v>3687</v>
      </c>
      <c r="O203" s="3" t="str">
        <v>Terminalia ivoresensis</v>
      </c>
    </row>
    <row r="204" spans="1:15" ht="14.5" x14ac:dyDescent="0.35">
      <c r="A204" t="s">
        <v>15504</v>
      </c>
      <c r="B204" s="3" t="s">
        <v>1818</v>
      </c>
      <c r="C204" s="3" t="s">
        <v>1817</v>
      </c>
      <c r="D204" s="3" t="s">
        <v>1822</v>
      </c>
      <c r="F204" s="3" t="s">
        <v>637</v>
      </c>
      <c r="G204" s="3" t="s">
        <v>637</v>
      </c>
      <c r="H204" s="3" t="s">
        <v>689</v>
      </c>
      <c r="I204" t="s">
        <v>689</v>
      </c>
      <c r="J204" t="s">
        <v>3669</v>
      </c>
      <c r="K204" t="s">
        <v>3724</v>
      </c>
      <c r="L204" t="s">
        <v>3727</v>
      </c>
      <c r="M204" t="s">
        <v>3687</v>
      </c>
      <c r="O204" s="3" t="str">
        <v>Terminalia sericea</v>
      </c>
    </row>
    <row r="205" spans="1:15" ht="14.5" x14ac:dyDescent="0.35">
      <c r="A205" t="s">
        <v>15505</v>
      </c>
      <c r="B205" s="3" t="s">
        <v>1821</v>
      </c>
      <c r="C205" s="3" t="s">
        <v>637</v>
      </c>
      <c r="D205" s="3" t="s">
        <v>1824</v>
      </c>
      <c r="F205" s="3" t="s">
        <v>637</v>
      </c>
      <c r="G205" s="3" t="s">
        <v>637</v>
      </c>
      <c r="H205" s="3" t="s">
        <v>689</v>
      </c>
      <c r="I205" t="s">
        <v>689</v>
      </c>
      <c r="J205" t="s">
        <v>3669</v>
      </c>
      <c r="K205" t="s">
        <v>3724</v>
      </c>
      <c r="L205" t="s">
        <v>3727</v>
      </c>
      <c r="M205" t="s">
        <v>3687</v>
      </c>
      <c r="O205" s="3" t="str">
        <v>Terminalia superba</v>
      </c>
    </row>
    <row r="206" spans="1:15" ht="14.5" x14ac:dyDescent="0.35">
      <c r="A206" t="s">
        <v>15506</v>
      </c>
      <c r="B206" s="3" t="s">
        <v>1823</v>
      </c>
      <c r="C206" s="3" t="s">
        <v>637</v>
      </c>
      <c r="D206" s="3" t="s">
        <v>1829</v>
      </c>
      <c r="F206" s="3" t="s">
        <v>637</v>
      </c>
      <c r="G206" s="3" t="s">
        <v>637</v>
      </c>
      <c r="H206" s="3" t="s">
        <v>689</v>
      </c>
      <c r="I206" t="s">
        <v>689</v>
      </c>
      <c r="J206" t="s">
        <v>3669</v>
      </c>
      <c r="K206" t="s">
        <v>3724</v>
      </c>
      <c r="L206" t="s">
        <v>3727</v>
      </c>
      <c r="M206" t="s">
        <v>3687</v>
      </c>
      <c r="O206" s="3" t="str">
        <v>Theobroma cacao</v>
      </c>
    </row>
    <row r="207" spans="1:15" ht="14.5" x14ac:dyDescent="0.35">
      <c r="A207" t="s">
        <v>15507</v>
      </c>
      <c r="B207" s="3" t="s">
        <v>8548</v>
      </c>
      <c r="C207" s="3" t="s">
        <v>637</v>
      </c>
      <c r="D207" s="3" t="s">
        <v>15508</v>
      </c>
      <c r="F207" s="3" t="s">
        <v>637</v>
      </c>
      <c r="G207" s="3" t="s">
        <v>637</v>
      </c>
      <c r="H207" s="3" t="s">
        <v>699</v>
      </c>
      <c r="I207" t="s">
        <v>699</v>
      </c>
      <c r="J207" t="s">
        <v>3655</v>
      </c>
      <c r="K207" t="s">
        <v>3723</v>
      </c>
      <c r="L207" t="s">
        <v>1081</v>
      </c>
      <c r="M207" t="s">
        <v>3677</v>
      </c>
      <c r="O207" s="3" t="str">
        <v>Tithonia diversifolia</v>
      </c>
    </row>
    <row r="208" spans="1:15" ht="14.5" x14ac:dyDescent="0.35">
      <c r="A208" t="s">
        <v>15509</v>
      </c>
      <c r="B208" s="3" t="s">
        <v>1826</v>
      </c>
      <c r="C208" s="3" t="s">
        <v>1825</v>
      </c>
      <c r="D208" s="3" t="s">
        <v>1827</v>
      </c>
      <c r="F208" s="3" t="s">
        <v>637</v>
      </c>
      <c r="G208" s="3" t="s">
        <v>1828</v>
      </c>
      <c r="H208" s="3" t="s">
        <v>699</v>
      </c>
      <c r="I208" t="s">
        <v>699</v>
      </c>
      <c r="J208" t="s">
        <v>3655</v>
      </c>
      <c r="K208" t="s">
        <v>3723</v>
      </c>
      <c r="L208" t="s">
        <v>1081</v>
      </c>
      <c r="M208" t="s">
        <v>3677</v>
      </c>
      <c r="O208" s="3" t="str">
        <v>Toona ciliata</v>
      </c>
    </row>
    <row r="209" spans="1:15" ht="14.5" x14ac:dyDescent="0.35">
      <c r="A209" t="s">
        <v>15510</v>
      </c>
      <c r="B209" s="3" t="s">
        <v>1660</v>
      </c>
      <c r="C209" s="3" t="s">
        <v>637</v>
      </c>
      <c r="D209" s="3" t="s">
        <v>1661</v>
      </c>
      <c r="F209" s="3" t="s">
        <v>637</v>
      </c>
      <c r="G209" s="3" t="s">
        <v>637</v>
      </c>
      <c r="H209" s="3" t="s">
        <v>699</v>
      </c>
      <c r="I209" t="s">
        <v>699</v>
      </c>
      <c r="J209" t="s">
        <v>3655</v>
      </c>
      <c r="K209" t="s">
        <v>3723</v>
      </c>
      <c r="L209" t="s">
        <v>1081</v>
      </c>
      <c r="M209" t="s">
        <v>3677</v>
      </c>
      <c r="O209" s="3" t="str">
        <v>Uapaca kirkiana</v>
      </c>
    </row>
    <row r="210" spans="1:15" ht="14.5" x14ac:dyDescent="0.35">
      <c r="A210" t="s">
        <v>15511</v>
      </c>
      <c r="B210" s="3" t="s">
        <v>1831</v>
      </c>
      <c r="C210" s="3" t="s">
        <v>637</v>
      </c>
      <c r="D210" s="3" t="s">
        <v>1832</v>
      </c>
      <c r="F210" s="3" t="s">
        <v>637</v>
      </c>
      <c r="G210" s="3" t="s">
        <v>637</v>
      </c>
      <c r="H210" s="3" t="s">
        <v>699</v>
      </c>
      <c r="I210" t="s">
        <v>699</v>
      </c>
      <c r="J210" t="s">
        <v>3655</v>
      </c>
      <c r="K210" t="s">
        <v>3723</v>
      </c>
      <c r="L210" t="s">
        <v>1081</v>
      </c>
      <c r="M210" t="s">
        <v>3677</v>
      </c>
      <c r="O210" s="3" t="str">
        <v>Unspecified Tree</v>
      </c>
    </row>
    <row r="211" spans="1:15" ht="14.5" x14ac:dyDescent="0.35">
      <c r="A211" t="s">
        <v>15512</v>
      </c>
      <c r="B211" s="3" t="s">
        <v>1834</v>
      </c>
      <c r="C211" s="3" t="s">
        <v>637</v>
      </c>
      <c r="D211" s="3" t="s">
        <v>1836</v>
      </c>
      <c r="F211" s="3" t="s">
        <v>637</v>
      </c>
      <c r="G211" s="3" t="s">
        <v>637</v>
      </c>
      <c r="H211" s="3" t="s">
        <v>699</v>
      </c>
      <c r="I211" t="s">
        <v>699</v>
      </c>
      <c r="J211" t="s">
        <v>3655</v>
      </c>
      <c r="K211" t="s">
        <v>3723</v>
      </c>
      <c r="L211" t="s">
        <v>1081</v>
      </c>
      <c r="M211" t="s">
        <v>3677</v>
      </c>
      <c r="O211" s="3" t="str">
        <v>Unspecified Tree (N-fixing)</v>
      </c>
    </row>
    <row r="212" spans="1:15" ht="14.5" x14ac:dyDescent="0.35">
      <c r="A212" t="s">
        <v>15513</v>
      </c>
      <c r="B212" s="3" t="s">
        <v>1835</v>
      </c>
      <c r="C212" s="3" t="s">
        <v>637</v>
      </c>
      <c r="D212" s="3" t="s">
        <v>1838</v>
      </c>
      <c r="F212" s="3" t="s">
        <v>637</v>
      </c>
      <c r="G212" s="3" t="s">
        <v>8549</v>
      </c>
      <c r="H212" s="3" t="s">
        <v>689</v>
      </c>
      <c r="I212" t="s">
        <v>689</v>
      </c>
      <c r="J212" t="s">
        <v>3669</v>
      </c>
      <c r="K212" t="s">
        <v>3724</v>
      </c>
      <c r="L212" t="s">
        <v>3727</v>
      </c>
      <c r="M212" t="s">
        <v>3687</v>
      </c>
      <c r="O212" s="3" t="str">
        <v>Unspecified Tree (Non N-fixing)</v>
      </c>
    </row>
    <row r="213" spans="1:15" ht="14.5" x14ac:dyDescent="0.35">
      <c r="A213" t="s">
        <v>15514</v>
      </c>
      <c r="B213" s="3" t="s">
        <v>1837</v>
      </c>
      <c r="C213" s="3" t="s">
        <v>637</v>
      </c>
      <c r="D213" s="3" t="s">
        <v>1840</v>
      </c>
      <c r="F213" s="3" t="s">
        <v>637</v>
      </c>
      <c r="G213" s="3" t="s">
        <v>8550</v>
      </c>
      <c r="H213" s="3" t="s">
        <v>689</v>
      </c>
      <c r="I213" t="s">
        <v>689</v>
      </c>
      <c r="J213" t="s">
        <v>3669</v>
      </c>
      <c r="K213" t="s">
        <v>3724</v>
      </c>
      <c r="L213" t="s">
        <v>3727</v>
      </c>
      <c r="M213" t="s">
        <v>3687</v>
      </c>
      <c r="O213" s="3" t="str">
        <v>Vachellia seyal</v>
      </c>
    </row>
    <row r="214" spans="1:15" ht="14.5" x14ac:dyDescent="0.35">
      <c r="A214" t="s">
        <v>15515</v>
      </c>
      <c r="B214" s="3" t="s">
        <v>1839</v>
      </c>
      <c r="C214" s="3" t="s">
        <v>637</v>
      </c>
      <c r="D214" s="3" t="s">
        <v>1842</v>
      </c>
      <c r="F214" s="3" t="s">
        <v>637</v>
      </c>
      <c r="G214" s="3" t="s">
        <v>637</v>
      </c>
      <c r="H214" s="3" t="s">
        <v>689</v>
      </c>
      <c r="I214" t="s">
        <v>689</v>
      </c>
      <c r="J214" t="s">
        <v>3669</v>
      </c>
      <c r="K214" t="s">
        <v>3724</v>
      </c>
      <c r="L214" t="s">
        <v>3727</v>
      </c>
      <c r="M214" t="s">
        <v>3687</v>
      </c>
      <c r="O214" s="3" t="str">
        <v>Vachellia xanthophloea</v>
      </c>
    </row>
    <row r="215" spans="1:15" ht="14.5" x14ac:dyDescent="0.35">
      <c r="A215" t="s">
        <v>15516</v>
      </c>
      <c r="B215" s="3" t="s">
        <v>1841</v>
      </c>
      <c r="C215" s="3" t="s">
        <v>637</v>
      </c>
      <c r="D215" s="3" t="s">
        <v>1845</v>
      </c>
      <c r="F215" s="3" t="s">
        <v>637</v>
      </c>
      <c r="G215" s="3" t="s">
        <v>637</v>
      </c>
      <c r="H215" s="3" t="s">
        <v>689</v>
      </c>
      <c r="I215" t="s">
        <v>689</v>
      </c>
      <c r="J215" t="s">
        <v>3669</v>
      </c>
      <c r="K215" t="s">
        <v>3724</v>
      </c>
      <c r="L215" t="s">
        <v>3727</v>
      </c>
      <c r="M215" t="s">
        <v>3687</v>
      </c>
      <c r="O215" s="3" t="str">
        <v>Vepris dainellii</v>
      </c>
    </row>
    <row r="216" spans="1:15" ht="14.5" x14ac:dyDescent="0.35">
      <c r="A216" t="s">
        <v>15517</v>
      </c>
      <c r="B216" s="3" t="s">
        <v>1165</v>
      </c>
      <c r="C216" s="3" t="s">
        <v>637</v>
      </c>
      <c r="D216" s="3" t="s">
        <v>1847</v>
      </c>
      <c r="F216" s="3" t="s">
        <v>637</v>
      </c>
      <c r="G216" s="3" t="s">
        <v>637</v>
      </c>
      <c r="H216" s="3" t="s">
        <v>689</v>
      </c>
      <c r="I216" t="s">
        <v>689</v>
      </c>
      <c r="J216" t="s">
        <v>3669</v>
      </c>
      <c r="K216" t="s">
        <v>3724</v>
      </c>
      <c r="L216" t="s">
        <v>3727</v>
      </c>
      <c r="M216" t="s">
        <v>3687</v>
      </c>
      <c r="O216" s="3" t="str">
        <v>Vitellaria paradoxa</v>
      </c>
    </row>
    <row r="217" spans="1:15" ht="14.5" x14ac:dyDescent="0.35">
      <c r="A217" t="s">
        <v>15518</v>
      </c>
      <c r="B217" s="3" t="s">
        <v>1846</v>
      </c>
      <c r="C217" s="3" t="s">
        <v>637</v>
      </c>
      <c r="D217" s="3" t="s">
        <v>1849</v>
      </c>
      <c r="F217" s="3" t="s">
        <v>637</v>
      </c>
      <c r="G217" s="3" t="s">
        <v>637</v>
      </c>
      <c r="H217" s="3" t="s">
        <v>689</v>
      </c>
      <c r="I217" t="s">
        <v>699</v>
      </c>
      <c r="J217" t="s">
        <v>3669</v>
      </c>
      <c r="K217" t="s">
        <v>3724</v>
      </c>
      <c r="L217" t="s">
        <v>3727</v>
      </c>
      <c r="M217" t="s">
        <v>3687</v>
      </c>
      <c r="O217" s="3" t="str">
        <v>Ziziphus mauritiana</v>
      </c>
    </row>
    <row r="218" spans="1:15" ht="14.5" x14ac:dyDescent="0.35">
      <c r="A218" t="s">
        <v>15519</v>
      </c>
      <c r="B218" s="3" t="s">
        <v>1848</v>
      </c>
      <c r="C218" s="3" t="s">
        <v>637</v>
      </c>
      <c r="D218" s="3" t="s">
        <v>1851</v>
      </c>
      <c r="F218" s="3" t="s">
        <v>637</v>
      </c>
      <c r="G218" s="3" t="s">
        <v>637</v>
      </c>
      <c r="H218" s="3" t="s">
        <v>689</v>
      </c>
      <c r="I218" t="s">
        <v>689</v>
      </c>
      <c r="J218" t="s">
        <v>3669</v>
      </c>
      <c r="K218" t="s">
        <v>3724</v>
      </c>
      <c r="L218" t="s">
        <v>3727</v>
      </c>
      <c r="M218" t="s">
        <v>3687</v>
      </c>
      <c r="O218" s="3" t="str">
        <v>Ziziphus spina-christi</v>
      </c>
    </row>
  </sheetData>
  <sortState xmlns:xlrd2="http://schemas.microsoft.com/office/spreadsheetml/2017/richdata2" ref="U2:U14">
    <sortCondition ref="U2"/>
  </sortState>
  <phoneticPr fontId="15" type="noConversion"/>
  <pageMargins left="0.7" right="0.7" top="0.75" bottom="0.75" header="0.3" footer="0.3"/>
  <pageSetup orientation="portrait"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751B5-7463-4222-978B-26D7905E1A98}">
  <sheetPr codeName="Sheet49"/>
  <dimension ref="A1:H172"/>
  <sheetViews>
    <sheetView topLeftCell="A118" workbookViewId="0">
      <selection activeCell="D20" sqref="D20"/>
    </sheetView>
  </sheetViews>
  <sheetFormatPr defaultRowHeight="14.5" x14ac:dyDescent="0.35"/>
  <cols>
    <col min="1" max="1" width="7.6328125" bestFit="1" customWidth="1"/>
    <col min="2" max="2" width="23.7265625" bestFit="1" customWidth="1"/>
    <col min="3" max="3" width="29.54296875" bestFit="1" customWidth="1"/>
    <col min="4" max="4" width="74.453125" bestFit="1" customWidth="1"/>
    <col min="5" max="6" width="80.7265625" bestFit="1" customWidth="1"/>
    <col min="7" max="7" width="13.6328125" bestFit="1" customWidth="1"/>
    <col min="8" max="8" width="74.453125" bestFit="1" customWidth="1"/>
    <col min="9" max="9" width="26" bestFit="1" customWidth="1"/>
    <col min="10" max="10" width="17.54296875" bestFit="1" customWidth="1"/>
    <col min="11" max="12" width="80.81640625" bestFit="1" customWidth="1"/>
    <col min="13" max="13" width="11.7265625" bestFit="1" customWidth="1"/>
    <col min="14" max="14" width="13.453125" bestFit="1" customWidth="1"/>
    <col min="15" max="15" width="12.81640625" bestFit="1" customWidth="1"/>
  </cols>
  <sheetData>
    <row r="1" spans="1:8" x14ac:dyDescent="0.35">
      <c r="A1" t="s">
        <v>1617</v>
      </c>
      <c r="B1" t="s">
        <v>7814</v>
      </c>
      <c r="C1" t="s">
        <v>1608</v>
      </c>
      <c r="D1" t="s">
        <v>1616</v>
      </c>
      <c r="E1" t="s">
        <v>1982</v>
      </c>
      <c r="F1" t="s">
        <v>1624</v>
      </c>
      <c r="G1" t="s">
        <v>7815</v>
      </c>
      <c r="H1" t="s">
        <v>8939</v>
      </c>
    </row>
    <row r="2" spans="1:8" x14ac:dyDescent="0.35">
      <c r="A2" t="s">
        <v>3677</v>
      </c>
      <c r="B2" t="s">
        <v>2394</v>
      </c>
      <c r="C2" t="s">
        <v>7850</v>
      </c>
      <c r="D2" t="s">
        <v>3678</v>
      </c>
      <c r="E2" t="s">
        <v>3679</v>
      </c>
      <c r="G2" t="b">
        <v>0</v>
      </c>
      <c r="H2" t="s">
        <v>3678</v>
      </c>
    </row>
    <row r="3" spans="1:8" x14ac:dyDescent="0.35">
      <c r="A3" t="s">
        <v>3687</v>
      </c>
      <c r="B3" t="s">
        <v>2394</v>
      </c>
      <c r="C3" t="s">
        <v>7850</v>
      </c>
      <c r="D3" t="s">
        <v>3688</v>
      </c>
      <c r="E3" t="s">
        <v>3689</v>
      </c>
      <c r="G3" t="b">
        <v>0</v>
      </c>
      <c r="H3" t="s">
        <v>3688</v>
      </c>
    </row>
    <row r="4" spans="1:8" x14ac:dyDescent="0.35">
      <c r="A4" t="s">
        <v>3694</v>
      </c>
      <c r="B4" t="s">
        <v>2394</v>
      </c>
      <c r="C4" t="s">
        <v>7850</v>
      </c>
      <c r="D4" t="s">
        <v>3695</v>
      </c>
      <c r="E4" t="s">
        <v>3696</v>
      </c>
      <c r="G4" t="b">
        <v>0</v>
      </c>
      <c r="H4" t="s">
        <v>3695</v>
      </c>
    </row>
    <row r="5" spans="1:8" x14ac:dyDescent="0.35">
      <c r="A5" t="s">
        <v>1084</v>
      </c>
      <c r="B5" t="s">
        <v>2394</v>
      </c>
      <c r="C5" t="s">
        <v>7828</v>
      </c>
      <c r="D5" t="s">
        <v>7829</v>
      </c>
      <c r="E5" t="s">
        <v>7830</v>
      </c>
      <c r="F5" t="s">
        <v>8940</v>
      </c>
      <c r="G5" t="b">
        <v>0</v>
      </c>
      <c r="H5" t="s">
        <v>7829</v>
      </c>
    </row>
    <row r="6" spans="1:8" x14ac:dyDescent="0.35">
      <c r="A6" t="s">
        <v>3690</v>
      </c>
      <c r="B6" t="s">
        <v>2394</v>
      </c>
      <c r="C6" t="s">
        <v>7828</v>
      </c>
      <c r="D6" t="s">
        <v>7832</v>
      </c>
      <c r="E6" t="s">
        <v>7833</v>
      </c>
      <c r="F6" t="s">
        <v>7831</v>
      </c>
      <c r="G6" t="b">
        <v>0</v>
      </c>
      <c r="H6" t="s">
        <v>7832</v>
      </c>
    </row>
    <row r="7" spans="1:8" x14ac:dyDescent="0.35">
      <c r="A7" t="s">
        <v>3725</v>
      </c>
      <c r="B7" t="s">
        <v>2394</v>
      </c>
      <c r="C7" t="s">
        <v>7828</v>
      </c>
      <c r="D7" t="s">
        <v>7834</v>
      </c>
      <c r="E7" t="s">
        <v>7835</v>
      </c>
      <c r="F7" t="s">
        <v>7831</v>
      </c>
      <c r="G7" t="b">
        <v>0</v>
      </c>
      <c r="H7" t="s">
        <v>7834</v>
      </c>
    </row>
    <row r="8" spans="1:8" x14ac:dyDescent="0.35">
      <c r="A8" t="s">
        <v>1081</v>
      </c>
      <c r="B8" t="s">
        <v>2394</v>
      </c>
      <c r="C8" t="s">
        <v>7828</v>
      </c>
      <c r="D8" t="s">
        <v>7836</v>
      </c>
      <c r="E8" t="s">
        <v>7837</v>
      </c>
      <c r="F8" t="s">
        <v>7831</v>
      </c>
      <c r="G8" t="b">
        <v>0</v>
      </c>
      <c r="H8" t="s">
        <v>7836</v>
      </c>
    </row>
    <row r="9" spans="1:8" x14ac:dyDescent="0.35">
      <c r="A9" t="s">
        <v>3655</v>
      </c>
      <c r="B9" t="s">
        <v>2394</v>
      </c>
      <c r="C9" t="s">
        <v>7828</v>
      </c>
      <c r="D9" t="s">
        <v>7838</v>
      </c>
      <c r="E9" t="s">
        <v>7839</v>
      </c>
      <c r="F9" t="s">
        <v>7831</v>
      </c>
      <c r="G9" t="b">
        <v>0</v>
      </c>
      <c r="H9" t="s">
        <v>7838</v>
      </c>
    </row>
    <row r="10" spans="1:8" x14ac:dyDescent="0.35">
      <c r="A10" t="s">
        <v>3723</v>
      </c>
      <c r="B10" t="s">
        <v>2394</v>
      </c>
      <c r="C10" t="s">
        <v>7828</v>
      </c>
      <c r="D10" t="s">
        <v>7840</v>
      </c>
      <c r="E10" t="s">
        <v>7841</v>
      </c>
      <c r="F10" t="s">
        <v>7831</v>
      </c>
      <c r="G10" t="b">
        <v>0</v>
      </c>
      <c r="H10" t="s">
        <v>7840</v>
      </c>
    </row>
    <row r="11" spans="1:8" x14ac:dyDescent="0.35">
      <c r="A11" t="s">
        <v>3727</v>
      </c>
      <c r="B11" t="s">
        <v>2394</v>
      </c>
      <c r="C11" t="s">
        <v>7828</v>
      </c>
      <c r="D11" t="s">
        <v>7842</v>
      </c>
      <c r="E11" t="s">
        <v>7843</v>
      </c>
      <c r="F11" t="s">
        <v>7831</v>
      </c>
      <c r="G11" t="b">
        <v>0</v>
      </c>
      <c r="H11" t="s">
        <v>7842</v>
      </c>
    </row>
    <row r="12" spans="1:8" x14ac:dyDescent="0.35">
      <c r="A12" t="s">
        <v>3669</v>
      </c>
      <c r="B12" t="s">
        <v>2394</v>
      </c>
      <c r="C12" t="s">
        <v>7828</v>
      </c>
      <c r="D12" t="s">
        <v>7844</v>
      </c>
      <c r="E12" t="s">
        <v>7845</v>
      </c>
      <c r="F12" t="s">
        <v>7831</v>
      </c>
      <c r="G12" t="b">
        <v>0</v>
      </c>
      <c r="H12" t="s">
        <v>7844</v>
      </c>
    </row>
    <row r="13" spans="1:8" x14ac:dyDescent="0.35">
      <c r="A13" t="s">
        <v>3724</v>
      </c>
      <c r="B13" t="s">
        <v>2394</v>
      </c>
      <c r="C13" t="s">
        <v>7828</v>
      </c>
      <c r="D13" t="s">
        <v>7846</v>
      </c>
      <c r="E13" t="s">
        <v>7847</v>
      </c>
      <c r="F13" t="s">
        <v>7831</v>
      </c>
      <c r="G13" t="b">
        <v>0</v>
      </c>
      <c r="H13" t="s">
        <v>7846</v>
      </c>
    </row>
    <row r="14" spans="1:8" x14ac:dyDescent="0.35">
      <c r="A14" t="s">
        <v>1082</v>
      </c>
      <c r="B14" t="s">
        <v>2394</v>
      </c>
      <c r="C14" t="s">
        <v>7828</v>
      </c>
      <c r="D14" t="s">
        <v>7848</v>
      </c>
      <c r="E14" t="s">
        <v>7849</v>
      </c>
      <c r="F14" t="s">
        <v>7831</v>
      </c>
      <c r="G14" t="b">
        <v>0</v>
      </c>
      <c r="H14" t="s">
        <v>7848</v>
      </c>
    </row>
    <row r="15" spans="1:8" x14ac:dyDescent="0.35">
      <c r="A15" t="s">
        <v>766</v>
      </c>
      <c r="B15" t="s">
        <v>8013</v>
      </c>
      <c r="C15" t="s">
        <v>8014</v>
      </c>
      <c r="D15" t="s">
        <v>8015</v>
      </c>
      <c r="E15" t="s">
        <v>8016</v>
      </c>
      <c r="F15" t="s">
        <v>8017</v>
      </c>
      <c r="G15" t="b">
        <v>0</v>
      </c>
      <c r="H15" t="s">
        <v>7981</v>
      </c>
    </row>
    <row r="16" spans="1:8" x14ac:dyDescent="0.35">
      <c r="A16" t="s">
        <v>8084</v>
      </c>
      <c r="B16" t="s">
        <v>8013</v>
      </c>
      <c r="C16" t="s">
        <v>8014</v>
      </c>
      <c r="D16" t="s">
        <v>8085</v>
      </c>
      <c r="E16" t="s">
        <v>8086</v>
      </c>
      <c r="G16" t="b">
        <v>0</v>
      </c>
      <c r="H16" t="s">
        <v>7994</v>
      </c>
    </row>
    <row r="17" spans="1:8" x14ac:dyDescent="0.35">
      <c r="A17" t="s">
        <v>8087</v>
      </c>
      <c r="B17" t="s">
        <v>8013</v>
      </c>
      <c r="C17" t="s">
        <v>8014</v>
      </c>
      <c r="D17" t="s">
        <v>8088</v>
      </c>
      <c r="E17" t="s">
        <v>8089</v>
      </c>
      <c r="G17" t="b">
        <v>0</v>
      </c>
      <c r="H17" t="s">
        <v>7997</v>
      </c>
    </row>
    <row r="18" spans="1:8" x14ac:dyDescent="0.35">
      <c r="A18" t="s">
        <v>3590</v>
      </c>
      <c r="B18" t="s">
        <v>2394</v>
      </c>
      <c r="C18" t="s">
        <v>3293</v>
      </c>
      <c r="D18" t="s">
        <v>3589</v>
      </c>
      <c r="E18" t="s">
        <v>3591</v>
      </c>
      <c r="G18" t="b">
        <v>0</v>
      </c>
      <c r="H18" t="s">
        <v>3589</v>
      </c>
    </row>
    <row r="19" spans="1:8" x14ac:dyDescent="0.35">
      <c r="A19" t="s">
        <v>835</v>
      </c>
      <c r="B19" t="s">
        <v>2394</v>
      </c>
      <c r="C19" t="s">
        <v>3293</v>
      </c>
      <c r="D19" t="s">
        <v>3615</v>
      </c>
      <c r="E19" t="s">
        <v>3616</v>
      </c>
      <c r="G19" t="b">
        <v>0</v>
      </c>
      <c r="H19" t="s">
        <v>3615</v>
      </c>
    </row>
    <row r="20" spans="1:8" x14ac:dyDescent="0.35">
      <c r="A20" t="s">
        <v>3640</v>
      </c>
      <c r="B20" t="s">
        <v>2394</v>
      </c>
      <c r="C20" t="s">
        <v>3293</v>
      </c>
      <c r="D20" t="s">
        <v>3639</v>
      </c>
      <c r="E20" t="s">
        <v>3641</v>
      </c>
      <c r="G20" t="b">
        <v>0</v>
      </c>
      <c r="H20" t="s">
        <v>3639</v>
      </c>
    </row>
    <row r="21" spans="1:8" x14ac:dyDescent="0.35">
      <c r="A21" t="s">
        <v>1083</v>
      </c>
      <c r="B21" t="s">
        <v>2394</v>
      </c>
      <c r="C21" t="s">
        <v>3293</v>
      </c>
      <c r="D21" t="s">
        <v>3658</v>
      </c>
      <c r="E21" t="s">
        <v>3659</v>
      </c>
      <c r="G21" t="b">
        <v>0</v>
      </c>
      <c r="H21" t="s">
        <v>3658</v>
      </c>
    </row>
    <row r="22" spans="1:8" x14ac:dyDescent="0.35">
      <c r="A22" t="s">
        <v>707</v>
      </c>
      <c r="B22" t="s">
        <v>5599</v>
      </c>
      <c r="C22" t="s">
        <v>5336</v>
      </c>
      <c r="D22" t="s">
        <v>5336</v>
      </c>
      <c r="E22" t="s">
        <v>8009</v>
      </c>
      <c r="G22" t="b">
        <v>0</v>
      </c>
      <c r="H22" t="s">
        <v>3709</v>
      </c>
    </row>
    <row r="23" spans="1:8" x14ac:dyDescent="0.35">
      <c r="A23" t="s">
        <v>5626</v>
      </c>
      <c r="B23" t="s">
        <v>7853</v>
      </c>
      <c r="C23" t="s">
        <v>2020</v>
      </c>
      <c r="D23" t="s">
        <v>2020</v>
      </c>
      <c r="E23" t="s">
        <v>7880</v>
      </c>
      <c r="G23" t="b">
        <v>0</v>
      </c>
      <c r="H23" t="s">
        <v>8039</v>
      </c>
    </row>
    <row r="24" spans="1:8" x14ac:dyDescent="0.35">
      <c r="A24" t="s">
        <v>690</v>
      </c>
      <c r="B24" t="s">
        <v>5603</v>
      </c>
      <c r="C24" t="s">
        <v>1513</v>
      </c>
      <c r="D24" t="s">
        <v>1513</v>
      </c>
      <c r="E24" t="s">
        <v>7976</v>
      </c>
      <c r="F24" t="s">
        <v>7977</v>
      </c>
      <c r="G24" t="b">
        <v>0</v>
      </c>
      <c r="H24" t="s">
        <v>3672</v>
      </c>
    </row>
    <row r="25" spans="1:8" x14ac:dyDescent="0.35">
      <c r="A25" t="s">
        <v>819</v>
      </c>
      <c r="B25" t="s">
        <v>5603</v>
      </c>
      <c r="C25" t="s">
        <v>1513</v>
      </c>
      <c r="D25" t="s">
        <v>7978</v>
      </c>
      <c r="E25" t="s">
        <v>7979</v>
      </c>
      <c r="F25" t="s">
        <v>7980</v>
      </c>
      <c r="G25" t="b">
        <v>0</v>
      </c>
      <c r="H25" t="s">
        <v>7945</v>
      </c>
    </row>
    <row r="26" spans="1:8" x14ac:dyDescent="0.35">
      <c r="A26" t="s">
        <v>1054</v>
      </c>
      <c r="B26" t="s">
        <v>5603</v>
      </c>
      <c r="C26" t="s">
        <v>8053</v>
      </c>
      <c r="D26" t="s">
        <v>3654</v>
      </c>
      <c r="E26" t="s">
        <v>8054</v>
      </c>
      <c r="G26" t="b">
        <v>0</v>
      </c>
      <c r="H26" t="s">
        <v>14653</v>
      </c>
    </row>
    <row r="27" spans="1:8" x14ac:dyDescent="0.35">
      <c r="A27" t="s">
        <v>1114</v>
      </c>
      <c r="B27" t="s">
        <v>2394</v>
      </c>
      <c r="C27" t="s">
        <v>1621</v>
      </c>
      <c r="D27" t="s">
        <v>3561</v>
      </c>
      <c r="E27" t="s">
        <v>7822</v>
      </c>
      <c r="G27" t="b">
        <v>0</v>
      </c>
      <c r="H27" t="s">
        <v>3561</v>
      </c>
    </row>
    <row r="28" spans="1:8" x14ac:dyDescent="0.35">
      <c r="A28" t="s">
        <v>3588</v>
      </c>
      <c r="B28" t="s">
        <v>2394</v>
      </c>
      <c r="C28" t="s">
        <v>1621</v>
      </c>
      <c r="D28" t="s">
        <v>3587</v>
      </c>
      <c r="E28" t="s">
        <v>7823</v>
      </c>
      <c r="F28" t="s">
        <v>7824</v>
      </c>
      <c r="G28" t="b">
        <v>0</v>
      </c>
      <c r="H28" t="s">
        <v>3587</v>
      </c>
    </row>
    <row r="29" spans="1:8" x14ac:dyDescent="0.35">
      <c r="A29" t="s">
        <v>1029</v>
      </c>
      <c r="B29" t="s">
        <v>7853</v>
      </c>
      <c r="C29" t="s">
        <v>8020</v>
      </c>
      <c r="D29" t="s">
        <v>8020</v>
      </c>
      <c r="E29" t="s">
        <v>3550</v>
      </c>
      <c r="F29" t="s">
        <v>8021</v>
      </c>
      <c r="G29" t="b">
        <v>0</v>
      </c>
      <c r="H29" t="s">
        <v>8072</v>
      </c>
    </row>
    <row r="30" spans="1:8" x14ac:dyDescent="0.35">
      <c r="A30" t="s">
        <v>812</v>
      </c>
      <c r="B30" t="s">
        <v>5603</v>
      </c>
      <c r="C30" t="s">
        <v>1509</v>
      </c>
      <c r="D30" t="s">
        <v>3675</v>
      </c>
      <c r="E30" t="s">
        <v>3676</v>
      </c>
      <c r="G30" t="b">
        <v>0</v>
      </c>
      <c r="H30" t="s">
        <v>3684</v>
      </c>
    </row>
    <row r="31" spans="1:8" x14ac:dyDescent="0.35">
      <c r="A31" t="s">
        <v>3693</v>
      </c>
      <c r="B31" t="s">
        <v>5603</v>
      </c>
      <c r="C31" t="s">
        <v>1509</v>
      </c>
      <c r="D31" t="s">
        <v>7981</v>
      </c>
      <c r="E31" t="s">
        <v>7982</v>
      </c>
      <c r="F31" t="s">
        <v>7983</v>
      </c>
      <c r="G31" t="b">
        <v>0</v>
      </c>
      <c r="H31" t="s">
        <v>14651</v>
      </c>
    </row>
    <row r="32" spans="1:8" x14ac:dyDescent="0.35">
      <c r="A32" t="s">
        <v>1052</v>
      </c>
      <c r="B32" t="s">
        <v>5603</v>
      </c>
      <c r="C32" t="s">
        <v>1509</v>
      </c>
      <c r="D32" t="s">
        <v>8051</v>
      </c>
      <c r="E32" t="s">
        <v>3700</v>
      </c>
      <c r="F32" t="s">
        <v>8052</v>
      </c>
      <c r="G32" t="b">
        <v>0</v>
      </c>
      <c r="H32" t="s">
        <v>14652</v>
      </c>
    </row>
    <row r="33" spans="1:8" x14ac:dyDescent="0.35">
      <c r="A33" t="s">
        <v>1342</v>
      </c>
      <c r="B33" t="s">
        <v>5603</v>
      </c>
      <c r="C33" t="s">
        <v>1509</v>
      </c>
      <c r="D33" t="s">
        <v>8055</v>
      </c>
      <c r="E33" t="s">
        <v>8056</v>
      </c>
      <c r="F33" t="s">
        <v>8057</v>
      </c>
      <c r="G33" t="b">
        <v>0</v>
      </c>
      <c r="H33" t="s">
        <v>3722</v>
      </c>
    </row>
    <row r="34" spans="1:8" x14ac:dyDescent="0.35">
      <c r="A34" t="s">
        <v>1535</v>
      </c>
      <c r="B34" t="s">
        <v>7853</v>
      </c>
      <c r="C34" t="s">
        <v>2328</v>
      </c>
      <c r="D34" t="s">
        <v>7884</v>
      </c>
      <c r="E34" t="s">
        <v>7885</v>
      </c>
      <c r="F34" t="s">
        <v>7886</v>
      </c>
      <c r="G34" t="b">
        <v>0</v>
      </c>
      <c r="H34" t="s">
        <v>8045</v>
      </c>
    </row>
    <row r="35" spans="1:8" x14ac:dyDescent="0.35">
      <c r="A35" t="s">
        <v>3726</v>
      </c>
      <c r="B35" t="s">
        <v>7853</v>
      </c>
      <c r="C35" t="s">
        <v>2328</v>
      </c>
      <c r="D35" t="s">
        <v>7887</v>
      </c>
      <c r="E35" t="s">
        <v>7888</v>
      </c>
      <c r="F35" t="s">
        <v>7886</v>
      </c>
      <c r="G35" t="b">
        <v>0</v>
      </c>
      <c r="H35" t="s">
        <v>8049</v>
      </c>
    </row>
    <row r="36" spans="1:8" x14ac:dyDescent="0.35">
      <c r="A36" t="s">
        <v>1540</v>
      </c>
      <c r="B36" t="s">
        <v>7853</v>
      </c>
      <c r="C36" t="s">
        <v>2328</v>
      </c>
      <c r="D36" t="s">
        <v>7889</v>
      </c>
      <c r="E36" t="s">
        <v>7890</v>
      </c>
      <c r="F36" t="s">
        <v>7886</v>
      </c>
      <c r="G36" t="b">
        <v>0</v>
      </c>
      <c r="H36" t="s">
        <v>14658</v>
      </c>
    </row>
    <row r="37" spans="1:8" x14ac:dyDescent="0.35">
      <c r="A37" t="s">
        <v>8022</v>
      </c>
      <c r="B37" t="s">
        <v>7853</v>
      </c>
      <c r="C37" t="s">
        <v>2328</v>
      </c>
      <c r="D37" t="s">
        <v>8023</v>
      </c>
      <c r="E37" t="s">
        <v>8024</v>
      </c>
      <c r="G37" t="b">
        <v>0</v>
      </c>
      <c r="H37" t="s">
        <v>8076</v>
      </c>
    </row>
    <row r="38" spans="1:8" x14ac:dyDescent="0.35">
      <c r="A38" t="s">
        <v>8025</v>
      </c>
      <c r="B38" t="s">
        <v>7853</v>
      </c>
      <c r="C38" t="s">
        <v>2328</v>
      </c>
      <c r="D38" t="s">
        <v>8026</v>
      </c>
      <c r="E38" t="s">
        <v>8027</v>
      </c>
      <c r="G38" t="b">
        <v>0</v>
      </c>
      <c r="H38" t="s">
        <v>3567</v>
      </c>
    </row>
    <row r="39" spans="1:8" x14ac:dyDescent="0.35">
      <c r="A39" t="s">
        <v>8028</v>
      </c>
      <c r="B39" t="s">
        <v>7853</v>
      </c>
      <c r="C39" t="s">
        <v>2328</v>
      </c>
      <c r="D39" t="s">
        <v>8029</v>
      </c>
      <c r="E39" t="s">
        <v>8030</v>
      </c>
      <c r="G39" t="b">
        <v>0</v>
      </c>
      <c r="H39" t="s">
        <v>3674</v>
      </c>
    </row>
    <row r="40" spans="1:8" x14ac:dyDescent="0.35">
      <c r="A40" t="s">
        <v>8031</v>
      </c>
      <c r="B40" t="s">
        <v>7853</v>
      </c>
      <c r="C40" t="s">
        <v>2328</v>
      </c>
      <c r="D40" t="s">
        <v>8032</v>
      </c>
      <c r="E40" t="s">
        <v>8033</v>
      </c>
      <c r="G40" t="b">
        <v>0</v>
      </c>
      <c r="H40" t="s">
        <v>3626</v>
      </c>
    </row>
    <row r="41" spans="1:8" x14ac:dyDescent="0.35">
      <c r="A41" t="s">
        <v>1534</v>
      </c>
      <c r="B41" t="s">
        <v>7853</v>
      </c>
      <c r="C41" t="s">
        <v>7891</v>
      </c>
      <c r="D41" t="s">
        <v>7892</v>
      </c>
      <c r="E41" t="s">
        <v>7893</v>
      </c>
      <c r="F41" t="s">
        <v>7886</v>
      </c>
      <c r="G41" t="b">
        <v>0</v>
      </c>
      <c r="H41" t="s">
        <v>8051</v>
      </c>
    </row>
    <row r="42" spans="1:8" x14ac:dyDescent="0.35">
      <c r="A42" t="s">
        <v>3710</v>
      </c>
      <c r="B42" t="s">
        <v>7853</v>
      </c>
      <c r="C42" t="s">
        <v>7891</v>
      </c>
      <c r="D42" t="s">
        <v>7894</v>
      </c>
      <c r="E42" t="s">
        <v>7895</v>
      </c>
      <c r="F42" t="s">
        <v>7886</v>
      </c>
      <c r="G42" t="b">
        <v>0</v>
      </c>
      <c r="H42" t="s">
        <v>3654</v>
      </c>
    </row>
    <row r="43" spans="1:8" x14ac:dyDescent="0.35">
      <c r="A43" t="s">
        <v>1539</v>
      </c>
      <c r="B43" t="s">
        <v>7853</v>
      </c>
      <c r="C43" t="s">
        <v>7891</v>
      </c>
      <c r="D43" t="s">
        <v>7896</v>
      </c>
      <c r="E43" t="s">
        <v>7897</v>
      </c>
      <c r="F43" t="s">
        <v>7886</v>
      </c>
      <c r="G43" t="b">
        <v>0</v>
      </c>
      <c r="H43" t="s">
        <v>14659</v>
      </c>
    </row>
    <row r="44" spans="1:8" x14ac:dyDescent="0.35">
      <c r="A44" t="s">
        <v>3578</v>
      </c>
      <c r="B44" t="s">
        <v>7935</v>
      </c>
      <c r="C44" t="s">
        <v>7936</v>
      </c>
      <c r="D44" t="s">
        <v>3579</v>
      </c>
      <c r="E44" t="s">
        <v>7937</v>
      </c>
      <c r="F44" t="s">
        <v>7938</v>
      </c>
      <c r="G44" t="b">
        <v>0</v>
      </c>
      <c r="H44" t="s">
        <v>3324</v>
      </c>
    </row>
    <row r="45" spans="1:8" x14ac:dyDescent="0.35">
      <c r="A45" t="s">
        <v>3606</v>
      </c>
      <c r="B45" t="s">
        <v>7935</v>
      </c>
      <c r="C45" t="s">
        <v>7936</v>
      </c>
      <c r="D45" t="s">
        <v>3607</v>
      </c>
      <c r="E45" t="s">
        <v>7939</v>
      </c>
      <c r="F45" t="s">
        <v>7938</v>
      </c>
      <c r="G45" t="b">
        <v>0</v>
      </c>
      <c r="H45" t="s">
        <v>7917</v>
      </c>
    </row>
    <row r="46" spans="1:8" x14ac:dyDescent="0.35">
      <c r="A46" t="s">
        <v>3632</v>
      </c>
      <c r="B46" t="s">
        <v>7935</v>
      </c>
      <c r="C46" t="s">
        <v>7936</v>
      </c>
      <c r="D46" t="s">
        <v>3633</v>
      </c>
      <c r="E46" t="s">
        <v>7940</v>
      </c>
      <c r="F46" t="s">
        <v>7938</v>
      </c>
      <c r="G46" t="b">
        <v>0</v>
      </c>
      <c r="H46" t="s">
        <v>7920</v>
      </c>
    </row>
    <row r="47" spans="1:8" x14ac:dyDescent="0.35">
      <c r="A47" t="s">
        <v>3584</v>
      </c>
      <c r="B47" t="s">
        <v>7905</v>
      </c>
      <c r="C47" t="s">
        <v>7906</v>
      </c>
      <c r="D47" t="s">
        <v>7906</v>
      </c>
      <c r="E47" t="s">
        <v>3585</v>
      </c>
      <c r="G47" t="b">
        <v>0</v>
      </c>
      <c r="H47" t="s">
        <v>8606</v>
      </c>
    </row>
    <row r="48" spans="1:8" x14ac:dyDescent="0.35">
      <c r="A48" t="s">
        <v>9188</v>
      </c>
      <c r="B48" t="s">
        <v>7935</v>
      </c>
      <c r="C48" t="s">
        <v>9189</v>
      </c>
      <c r="D48" t="s">
        <v>9190</v>
      </c>
      <c r="E48" t="s">
        <v>9208</v>
      </c>
      <c r="G48" t="b">
        <v>0</v>
      </c>
      <c r="H48" t="s">
        <v>7927</v>
      </c>
    </row>
    <row r="49" spans="1:8" x14ac:dyDescent="0.35">
      <c r="A49" t="s">
        <v>9191</v>
      </c>
      <c r="B49" t="s">
        <v>7935</v>
      </c>
      <c r="C49" t="s">
        <v>9189</v>
      </c>
      <c r="D49" t="s">
        <v>9192</v>
      </c>
      <c r="E49" t="s">
        <v>9209</v>
      </c>
      <c r="G49" t="b">
        <v>0</v>
      </c>
      <c r="H49" t="s">
        <v>7930</v>
      </c>
    </row>
    <row r="50" spans="1:8" x14ac:dyDescent="0.35">
      <c r="A50" t="s">
        <v>9193</v>
      </c>
      <c r="B50" t="s">
        <v>7935</v>
      </c>
      <c r="C50" t="s">
        <v>9189</v>
      </c>
      <c r="D50" t="s">
        <v>9194</v>
      </c>
      <c r="E50" t="s">
        <v>9210</v>
      </c>
      <c r="G50" t="b">
        <v>0</v>
      </c>
      <c r="H50" t="s">
        <v>7933</v>
      </c>
    </row>
    <row r="51" spans="1:8" x14ac:dyDescent="0.35">
      <c r="A51" t="s">
        <v>9211</v>
      </c>
      <c r="B51" t="s">
        <v>7935</v>
      </c>
      <c r="C51" t="s">
        <v>9189</v>
      </c>
      <c r="D51" t="s">
        <v>9212</v>
      </c>
      <c r="E51" t="s">
        <v>9213</v>
      </c>
      <c r="G51" t="b">
        <v>0</v>
      </c>
      <c r="H51" t="s">
        <v>14648</v>
      </c>
    </row>
    <row r="52" spans="1:8" x14ac:dyDescent="0.35">
      <c r="A52" t="s">
        <v>3565</v>
      </c>
      <c r="B52" t="s">
        <v>5599</v>
      </c>
      <c r="C52" t="s">
        <v>7984</v>
      </c>
      <c r="D52" t="s">
        <v>7985</v>
      </c>
      <c r="E52" t="s">
        <v>7986</v>
      </c>
      <c r="F52" t="s">
        <v>7987</v>
      </c>
      <c r="G52" t="b">
        <v>0</v>
      </c>
      <c r="H52" t="s">
        <v>7855</v>
      </c>
    </row>
    <row r="53" spans="1:8" x14ac:dyDescent="0.35">
      <c r="A53" t="s">
        <v>3594</v>
      </c>
      <c r="B53" t="s">
        <v>5599</v>
      </c>
      <c r="C53" t="s">
        <v>7984</v>
      </c>
      <c r="D53" t="s">
        <v>7988</v>
      </c>
      <c r="E53" t="s">
        <v>7989</v>
      </c>
      <c r="F53" t="s">
        <v>7987</v>
      </c>
      <c r="G53" t="b">
        <v>0</v>
      </c>
      <c r="H53" t="s">
        <v>7858</v>
      </c>
    </row>
    <row r="54" spans="1:8" x14ac:dyDescent="0.35">
      <c r="A54" t="s">
        <v>3619</v>
      </c>
      <c r="B54" t="s">
        <v>5599</v>
      </c>
      <c r="C54" t="s">
        <v>7984</v>
      </c>
      <c r="D54" t="s">
        <v>7990</v>
      </c>
      <c r="E54" t="s">
        <v>7991</v>
      </c>
      <c r="F54" t="s">
        <v>7987</v>
      </c>
      <c r="G54" t="b">
        <v>0</v>
      </c>
      <c r="H54" t="s">
        <v>3765</v>
      </c>
    </row>
    <row r="55" spans="1:8" x14ac:dyDescent="0.35">
      <c r="A55" t="s">
        <v>3644</v>
      </c>
      <c r="B55" t="s">
        <v>5599</v>
      </c>
      <c r="C55" t="s">
        <v>7984</v>
      </c>
      <c r="D55" t="s">
        <v>7992</v>
      </c>
      <c r="E55" t="s">
        <v>7993</v>
      </c>
      <c r="F55" t="s">
        <v>7987</v>
      </c>
      <c r="G55" t="b">
        <v>0</v>
      </c>
      <c r="H55" t="s">
        <v>7862</v>
      </c>
    </row>
    <row r="56" spans="1:8" x14ac:dyDescent="0.35">
      <c r="A56" t="s">
        <v>3662</v>
      </c>
      <c r="B56" t="s">
        <v>5599</v>
      </c>
      <c r="C56" t="s">
        <v>7984</v>
      </c>
      <c r="D56" t="s">
        <v>7994</v>
      </c>
      <c r="E56" t="s">
        <v>7995</v>
      </c>
      <c r="F56" t="s">
        <v>7987</v>
      </c>
      <c r="G56" t="b">
        <v>0</v>
      </c>
      <c r="H56" t="s">
        <v>7865</v>
      </c>
    </row>
    <row r="57" spans="1:8" x14ac:dyDescent="0.35">
      <c r="A57" t="s">
        <v>8070</v>
      </c>
      <c r="B57" t="s">
        <v>5599</v>
      </c>
      <c r="C57" t="s">
        <v>8071</v>
      </c>
      <c r="D57" t="s">
        <v>8072</v>
      </c>
      <c r="E57" t="s">
        <v>8073</v>
      </c>
      <c r="F57" t="s">
        <v>8074</v>
      </c>
      <c r="G57" t="b">
        <v>0</v>
      </c>
      <c r="H57" t="s">
        <v>7903</v>
      </c>
    </row>
    <row r="58" spans="1:8" x14ac:dyDescent="0.35">
      <c r="A58" t="s">
        <v>8075</v>
      </c>
      <c r="B58" t="s">
        <v>5599</v>
      </c>
      <c r="C58" t="s">
        <v>8071</v>
      </c>
      <c r="D58" t="s">
        <v>8076</v>
      </c>
      <c r="E58" t="s">
        <v>8077</v>
      </c>
      <c r="F58" t="s">
        <v>8078</v>
      </c>
      <c r="G58" t="b">
        <v>0</v>
      </c>
      <c r="H58" t="s">
        <v>8603</v>
      </c>
    </row>
    <row r="59" spans="1:8" x14ac:dyDescent="0.35">
      <c r="A59" t="s">
        <v>3570</v>
      </c>
      <c r="B59" t="s">
        <v>5599</v>
      </c>
      <c r="C59" t="s">
        <v>8004</v>
      </c>
      <c r="D59" t="s">
        <v>3571</v>
      </c>
      <c r="E59" t="s">
        <v>3572</v>
      </c>
      <c r="G59" t="b">
        <v>0</v>
      </c>
      <c r="H59" t="s">
        <v>3563</v>
      </c>
    </row>
    <row r="60" spans="1:8" x14ac:dyDescent="0.35">
      <c r="A60" t="s">
        <v>3598</v>
      </c>
      <c r="B60" t="s">
        <v>5599</v>
      </c>
      <c r="C60" t="s">
        <v>8004</v>
      </c>
      <c r="D60" t="s">
        <v>3599</v>
      </c>
      <c r="E60" t="s">
        <v>3600</v>
      </c>
      <c r="G60" t="b">
        <v>0</v>
      </c>
      <c r="H60" t="s">
        <v>3720</v>
      </c>
    </row>
    <row r="61" spans="1:8" x14ac:dyDescent="0.35">
      <c r="A61" t="s">
        <v>3623</v>
      </c>
      <c r="B61" t="s">
        <v>5599</v>
      </c>
      <c r="C61" t="s">
        <v>8004</v>
      </c>
      <c r="D61" t="s">
        <v>3624</v>
      </c>
      <c r="E61" t="s">
        <v>8005</v>
      </c>
      <c r="G61" t="b">
        <v>0</v>
      </c>
      <c r="H61" t="s">
        <v>3617</v>
      </c>
    </row>
    <row r="62" spans="1:8" x14ac:dyDescent="0.35">
      <c r="A62" t="s">
        <v>3568</v>
      </c>
      <c r="B62" t="s">
        <v>5599</v>
      </c>
      <c r="C62" t="s">
        <v>7996</v>
      </c>
      <c r="D62" t="s">
        <v>7997</v>
      </c>
      <c r="E62" t="s">
        <v>3569</v>
      </c>
      <c r="F62" t="s">
        <v>7998</v>
      </c>
      <c r="G62" t="b">
        <v>0</v>
      </c>
      <c r="H62" t="s">
        <v>7867</v>
      </c>
    </row>
    <row r="63" spans="1:8" x14ac:dyDescent="0.35">
      <c r="A63" t="s">
        <v>3596</v>
      </c>
      <c r="B63" t="s">
        <v>5599</v>
      </c>
      <c r="C63" t="s">
        <v>7996</v>
      </c>
      <c r="D63" t="s">
        <v>7999</v>
      </c>
      <c r="E63" t="s">
        <v>3597</v>
      </c>
      <c r="F63" t="s">
        <v>7998</v>
      </c>
      <c r="G63" t="b">
        <v>0</v>
      </c>
      <c r="H63" t="s">
        <v>7869</v>
      </c>
    </row>
    <row r="64" spans="1:8" x14ac:dyDescent="0.35">
      <c r="A64" t="s">
        <v>3621</v>
      </c>
      <c r="B64" t="s">
        <v>5599</v>
      </c>
      <c r="C64" t="s">
        <v>7996</v>
      </c>
      <c r="D64" t="s">
        <v>8000</v>
      </c>
      <c r="E64" t="s">
        <v>3622</v>
      </c>
      <c r="F64" t="s">
        <v>7998</v>
      </c>
      <c r="G64" t="b">
        <v>0</v>
      </c>
      <c r="H64" t="s">
        <v>7871</v>
      </c>
    </row>
    <row r="65" spans="1:8" x14ac:dyDescent="0.35">
      <c r="A65" t="s">
        <v>3647</v>
      </c>
      <c r="B65" t="s">
        <v>5599</v>
      </c>
      <c r="C65" t="s">
        <v>7996</v>
      </c>
      <c r="D65" t="s">
        <v>8001</v>
      </c>
      <c r="E65" t="s">
        <v>3648</v>
      </c>
      <c r="F65" t="s">
        <v>7998</v>
      </c>
      <c r="G65" t="b">
        <v>0</v>
      </c>
      <c r="H65" t="s">
        <v>3717</v>
      </c>
    </row>
    <row r="66" spans="1:8" x14ac:dyDescent="0.35">
      <c r="A66" t="s">
        <v>3663</v>
      </c>
      <c r="B66" t="s">
        <v>5599</v>
      </c>
      <c r="C66" t="s">
        <v>7996</v>
      </c>
      <c r="D66" t="s">
        <v>8002</v>
      </c>
      <c r="E66" t="s">
        <v>8003</v>
      </c>
      <c r="F66" t="s">
        <v>7998</v>
      </c>
      <c r="G66" t="b">
        <v>0</v>
      </c>
      <c r="H66" t="s">
        <v>3592</v>
      </c>
    </row>
    <row r="67" spans="1:8" x14ac:dyDescent="0.35">
      <c r="A67" t="s">
        <v>1041</v>
      </c>
      <c r="B67" t="s">
        <v>2184</v>
      </c>
      <c r="C67" t="s">
        <v>2399</v>
      </c>
      <c r="D67" t="s">
        <v>8042</v>
      </c>
      <c r="E67" t="s">
        <v>8043</v>
      </c>
      <c r="G67" t="b">
        <v>0</v>
      </c>
      <c r="H67" t="s">
        <v>3645</v>
      </c>
    </row>
    <row r="68" spans="1:8" x14ac:dyDescent="0.35">
      <c r="A68" t="s">
        <v>8044</v>
      </c>
      <c r="B68" t="s">
        <v>2184</v>
      </c>
      <c r="C68" t="s">
        <v>2399</v>
      </c>
      <c r="D68" t="s">
        <v>8045</v>
      </c>
      <c r="E68" t="s">
        <v>8046</v>
      </c>
      <c r="F68" t="s">
        <v>8047</v>
      </c>
      <c r="G68" t="b">
        <v>0</v>
      </c>
      <c r="H68" t="s">
        <v>3575</v>
      </c>
    </row>
    <row r="69" spans="1:8" x14ac:dyDescent="0.35">
      <c r="A69" t="s">
        <v>8048</v>
      </c>
      <c r="B69" t="s">
        <v>2184</v>
      </c>
      <c r="C69" t="s">
        <v>2399</v>
      </c>
      <c r="D69" t="s">
        <v>8049</v>
      </c>
      <c r="E69" t="s">
        <v>8050</v>
      </c>
      <c r="G69" t="b">
        <v>0</v>
      </c>
      <c r="H69" t="s">
        <v>3603</v>
      </c>
    </row>
    <row r="70" spans="1:8" x14ac:dyDescent="0.35">
      <c r="A70" t="s">
        <v>829</v>
      </c>
      <c r="B70" t="s">
        <v>2394</v>
      </c>
      <c r="C70" t="s">
        <v>3562</v>
      </c>
      <c r="D70" t="s">
        <v>7816</v>
      </c>
      <c r="E70" t="s">
        <v>7817</v>
      </c>
      <c r="F70" t="s">
        <v>7818</v>
      </c>
      <c r="G70" t="b">
        <v>0</v>
      </c>
      <c r="H70" t="s">
        <v>7816</v>
      </c>
    </row>
    <row r="71" spans="1:8" x14ac:dyDescent="0.35">
      <c r="A71" t="s">
        <v>884</v>
      </c>
      <c r="B71" t="s">
        <v>5599</v>
      </c>
      <c r="C71" t="s">
        <v>8006</v>
      </c>
      <c r="D71" t="s">
        <v>3573</v>
      </c>
      <c r="E71" t="s">
        <v>3574</v>
      </c>
      <c r="G71" t="b">
        <v>0</v>
      </c>
      <c r="H71" t="s">
        <v>2020</v>
      </c>
    </row>
    <row r="72" spans="1:8" x14ac:dyDescent="0.35">
      <c r="A72" t="s">
        <v>886</v>
      </c>
      <c r="B72" t="s">
        <v>5599</v>
      </c>
      <c r="C72" t="s">
        <v>8006</v>
      </c>
      <c r="D72" t="s">
        <v>3601</v>
      </c>
      <c r="E72" t="s">
        <v>3602</v>
      </c>
      <c r="G72" t="b">
        <v>0</v>
      </c>
      <c r="H72" t="s">
        <v>7883</v>
      </c>
    </row>
    <row r="73" spans="1:8" x14ac:dyDescent="0.35">
      <c r="A73" t="s">
        <v>3625</v>
      </c>
      <c r="B73" t="s">
        <v>5599</v>
      </c>
      <c r="C73" t="s">
        <v>8006</v>
      </c>
      <c r="D73" t="s">
        <v>3626</v>
      </c>
      <c r="E73" t="s">
        <v>8082</v>
      </c>
      <c r="F73" t="s">
        <v>8083</v>
      </c>
      <c r="G73" t="b">
        <v>0</v>
      </c>
      <c r="H73" t="s">
        <v>8605</v>
      </c>
    </row>
    <row r="74" spans="1:8" x14ac:dyDescent="0.35">
      <c r="A74" t="s">
        <v>9525</v>
      </c>
      <c r="B74" t="s">
        <v>7935</v>
      </c>
      <c r="C74" t="s">
        <v>7873</v>
      </c>
      <c r="D74" t="s">
        <v>9526</v>
      </c>
      <c r="E74" t="s">
        <v>9527</v>
      </c>
      <c r="G74" t="b">
        <v>0</v>
      </c>
      <c r="H74" t="s">
        <v>637</v>
      </c>
    </row>
    <row r="75" spans="1:8" x14ac:dyDescent="0.35">
      <c r="A75" t="s">
        <v>9528</v>
      </c>
      <c r="B75" t="s">
        <v>7935</v>
      </c>
      <c r="C75" t="s">
        <v>7873</v>
      </c>
      <c r="D75" t="s">
        <v>9529</v>
      </c>
      <c r="E75" t="s">
        <v>9530</v>
      </c>
      <c r="G75" t="b">
        <v>0</v>
      </c>
      <c r="H75" t="s">
        <v>637</v>
      </c>
    </row>
    <row r="76" spans="1:8" x14ac:dyDescent="0.35">
      <c r="A76" t="s">
        <v>9531</v>
      </c>
      <c r="B76" t="s">
        <v>7935</v>
      </c>
      <c r="C76" t="s">
        <v>7873</v>
      </c>
      <c r="D76" t="s">
        <v>9532</v>
      </c>
      <c r="E76" t="s">
        <v>9533</v>
      </c>
      <c r="G76" t="b">
        <v>0</v>
      </c>
      <c r="H76" t="s">
        <v>637</v>
      </c>
    </row>
    <row r="77" spans="1:8" x14ac:dyDescent="0.35">
      <c r="A77" t="s">
        <v>3716</v>
      </c>
      <c r="B77" t="s">
        <v>7853</v>
      </c>
      <c r="C77" t="s">
        <v>7873</v>
      </c>
      <c r="D77" t="s">
        <v>3717</v>
      </c>
      <c r="E77" t="s">
        <v>7874</v>
      </c>
      <c r="F77" t="s">
        <v>7875</v>
      </c>
      <c r="G77" t="b">
        <v>0</v>
      </c>
      <c r="H77" t="s">
        <v>8026</v>
      </c>
    </row>
    <row r="78" spans="1:8" x14ac:dyDescent="0.35">
      <c r="A78" t="s">
        <v>3593</v>
      </c>
      <c r="B78" t="s">
        <v>7853</v>
      </c>
      <c r="C78" t="s">
        <v>7873</v>
      </c>
      <c r="D78" t="s">
        <v>3592</v>
      </c>
      <c r="E78" t="s">
        <v>7876</v>
      </c>
      <c r="F78" t="s">
        <v>7875</v>
      </c>
      <c r="G78" t="b">
        <v>0</v>
      </c>
      <c r="H78" t="s">
        <v>8029</v>
      </c>
    </row>
    <row r="79" spans="1:8" x14ac:dyDescent="0.35">
      <c r="A79" t="s">
        <v>3564</v>
      </c>
      <c r="B79" t="s">
        <v>7853</v>
      </c>
      <c r="C79" t="s">
        <v>7873</v>
      </c>
      <c r="D79" t="s">
        <v>3563</v>
      </c>
      <c r="E79" t="s">
        <v>7877</v>
      </c>
      <c r="F79" t="s">
        <v>7875</v>
      </c>
      <c r="G79" t="b">
        <v>0</v>
      </c>
      <c r="H79" t="s">
        <v>8032</v>
      </c>
    </row>
    <row r="80" spans="1:8" x14ac:dyDescent="0.35">
      <c r="A80" t="s">
        <v>3719</v>
      </c>
      <c r="B80" t="s">
        <v>7853</v>
      </c>
      <c r="C80" t="s">
        <v>7873</v>
      </c>
      <c r="D80" t="s">
        <v>3720</v>
      </c>
      <c r="E80" t="s">
        <v>7878</v>
      </c>
      <c r="F80" t="s">
        <v>7875</v>
      </c>
      <c r="G80" t="b">
        <v>0</v>
      </c>
      <c r="H80" t="s">
        <v>3680</v>
      </c>
    </row>
    <row r="81" spans="1:8" x14ac:dyDescent="0.35">
      <c r="A81" t="s">
        <v>3618</v>
      </c>
      <c r="B81" t="s">
        <v>7853</v>
      </c>
      <c r="C81" t="s">
        <v>7873</v>
      </c>
      <c r="D81" t="s">
        <v>3617</v>
      </c>
      <c r="E81" t="s">
        <v>7879</v>
      </c>
      <c r="F81" t="s">
        <v>7875</v>
      </c>
      <c r="G81" t="b">
        <v>0</v>
      </c>
      <c r="H81" t="s">
        <v>8036</v>
      </c>
    </row>
    <row r="82" spans="1:8" x14ac:dyDescent="0.35">
      <c r="A82" t="s">
        <v>742</v>
      </c>
      <c r="B82" t="s">
        <v>8010</v>
      </c>
      <c r="C82" t="s">
        <v>8011</v>
      </c>
      <c r="D82" t="s">
        <v>3577</v>
      </c>
      <c r="E82" t="s">
        <v>3554</v>
      </c>
      <c r="G82" t="b">
        <v>0</v>
      </c>
      <c r="H82" t="s">
        <v>3628</v>
      </c>
    </row>
    <row r="83" spans="1:8" x14ac:dyDescent="0.35">
      <c r="A83" t="s">
        <v>1087</v>
      </c>
      <c r="B83" t="s">
        <v>8010</v>
      </c>
      <c r="C83" t="s">
        <v>8011</v>
      </c>
      <c r="D83" t="s">
        <v>3605</v>
      </c>
      <c r="E83" t="s">
        <v>3582</v>
      </c>
      <c r="G83" t="b">
        <v>0</v>
      </c>
      <c r="H83" t="s">
        <v>3650</v>
      </c>
    </row>
    <row r="84" spans="1:8" x14ac:dyDescent="0.35">
      <c r="A84" t="s">
        <v>1055</v>
      </c>
      <c r="B84" t="s">
        <v>8010</v>
      </c>
      <c r="C84" t="s">
        <v>8011</v>
      </c>
      <c r="D84" t="s">
        <v>8058</v>
      </c>
      <c r="E84" t="s">
        <v>8059</v>
      </c>
      <c r="F84" t="s">
        <v>8060</v>
      </c>
      <c r="G84" t="b">
        <v>0</v>
      </c>
      <c r="H84" t="s">
        <v>3605</v>
      </c>
    </row>
    <row r="85" spans="1:8" x14ac:dyDescent="0.35">
      <c r="A85" t="s">
        <v>3701</v>
      </c>
      <c r="B85" t="s">
        <v>7853</v>
      </c>
      <c r="C85" t="s">
        <v>7898</v>
      </c>
      <c r="D85" t="s">
        <v>3702</v>
      </c>
      <c r="E85" t="s">
        <v>7899</v>
      </c>
      <c r="G85" t="b">
        <v>0</v>
      </c>
      <c r="H85" t="s">
        <v>8055</v>
      </c>
    </row>
    <row r="86" spans="1:8" x14ac:dyDescent="0.35">
      <c r="A86" t="s">
        <v>3705</v>
      </c>
      <c r="B86" t="s">
        <v>7853</v>
      </c>
      <c r="C86" t="s">
        <v>7898</v>
      </c>
      <c r="D86" t="s">
        <v>3706</v>
      </c>
      <c r="E86" t="s">
        <v>7900</v>
      </c>
      <c r="G86" t="b">
        <v>0</v>
      </c>
      <c r="H86" t="s">
        <v>8058</v>
      </c>
    </row>
    <row r="87" spans="1:8" x14ac:dyDescent="0.35">
      <c r="A87" t="s">
        <v>3708</v>
      </c>
      <c r="B87" t="s">
        <v>7853</v>
      </c>
      <c r="C87" t="s">
        <v>7898</v>
      </c>
      <c r="D87" t="s">
        <v>3709</v>
      </c>
      <c r="E87" t="s">
        <v>7901</v>
      </c>
      <c r="G87" t="b">
        <v>0</v>
      </c>
      <c r="H87" t="s">
        <v>8061</v>
      </c>
    </row>
    <row r="88" spans="1:8" x14ac:dyDescent="0.35">
      <c r="A88" t="s">
        <v>7902</v>
      </c>
      <c r="B88" t="s">
        <v>7853</v>
      </c>
      <c r="C88" t="s">
        <v>7898</v>
      </c>
      <c r="D88" t="s">
        <v>7903</v>
      </c>
      <c r="E88" t="s">
        <v>7904</v>
      </c>
      <c r="G88" t="b">
        <v>0</v>
      </c>
      <c r="H88" t="s">
        <v>8064</v>
      </c>
    </row>
    <row r="89" spans="1:8" x14ac:dyDescent="0.35">
      <c r="A89" t="s">
        <v>1073</v>
      </c>
      <c r="B89" t="s">
        <v>7853</v>
      </c>
      <c r="C89" t="s">
        <v>7898</v>
      </c>
      <c r="D89" t="s">
        <v>3712</v>
      </c>
      <c r="E89" t="s">
        <v>8018</v>
      </c>
      <c r="F89" t="s">
        <v>8019</v>
      </c>
      <c r="G89" t="b">
        <v>0</v>
      </c>
      <c r="H89" t="s">
        <v>8067</v>
      </c>
    </row>
    <row r="90" spans="1:8" x14ac:dyDescent="0.35">
      <c r="A90" t="s">
        <v>7925</v>
      </c>
      <c r="B90" t="s">
        <v>7905</v>
      </c>
      <c r="C90" t="s">
        <v>7926</v>
      </c>
      <c r="D90" t="s">
        <v>7927</v>
      </c>
      <c r="E90" t="s">
        <v>7928</v>
      </c>
      <c r="G90" t="b">
        <v>0</v>
      </c>
      <c r="H90" t="s">
        <v>3349</v>
      </c>
    </row>
    <row r="91" spans="1:8" x14ac:dyDescent="0.35">
      <c r="A91" t="s">
        <v>7929</v>
      </c>
      <c r="B91" t="s">
        <v>7905</v>
      </c>
      <c r="C91" t="s">
        <v>7926</v>
      </c>
      <c r="D91" t="s">
        <v>7930</v>
      </c>
      <c r="E91" t="s">
        <v>7931</v>
      </c>
      <c r="G91" t="b">
        <v>0</v>
      </c>
      <c r="H91" t="s">
        <v>3611</v>
      </c>
    </row>
    <row r="92" spans="1:8" x14ac:dyDescent="0.35">
      <c r="A92" t="s">
        <v>7932</v>
      </c>
      <c r="B92" t="s">
        <v>7905</v>
      </c>
      <c r="C92" t="s">
        <v>7926</v>
      </c>
      <c r="D92" t="s">
        <v>7933</v>
      </c>
      <c r="E92" t="s">
        <v>7934</v>
      </c>
      <c r="G92" t="b">
        <v>0</v>
      </c>
      <c r="H92" t="s">
        <v>7914</v>
      </c>
    </row>
    <row r="93" spans="1:8" x14ac:dyDescent="0.35">
      <c r="A93" t="s">
        <v>934</v>
      </c>
      <c r="B93" t="s">
        <v>7950</v>
      </c>
      <c r="C93" t="s">
        <v>7951</v>
      </c>
      <c r="D93" t="s">
        <v>7952</v>
      </c>
      <c r="E93" t="s">
        <v>3560</v>
      </c>
      <c r="G93" t="b">
        <v>0</v>
      </c>
      <c r="H93" t="s">
        <v>7952</v>
      </c>
    </row>
    <row r="94" spans="1:8" x14ac:dyDescent="0.35">
      <c r="A94" t="s">
        <v>938</v>
      </c>
      <c r="B94" t="s">
        <v>7950</v>
      </c>
      <c r="C94" t="s">
        <v>7951</v>
      </c>
      <c r="D94" t="s">
        <v>7953</v>
      </c>
      <c r="E94" t="s">
        <v>3586</v>
      </c>
      <c r="G94" t="b">
        <v>0</v>
      </c>
      <c r="H94" t="s">
        <v>7953</v>
      </c>
    </row>
    <row r="95" spans="1:8" x14ac:dyDescent="0.35">
      <c r="A95" t="s">
        <v>945</v>
      </c>
      <c r="B95" t="s">
        <v>7950</v>
      </c>
      <c r="C95" t="s">
        <v>7951</v>
      </c>
      <c r="D95" t="s">
        <v>7954</v>
      </c>
      <c r="E95" t="s">
        <v>3614</v>
      </c>
      <c r="G95" t="b">
        <v>0</v>
      </c>
      <c r="H95" t="s">
        <v>7954</v>
      </c>
    </row>
    <row r="96" spans="1:8" x14ac:dyDescent="0.35">
      <c r="A96" t="s">
        <v>3636</v>
      </c>
      <c r="B96" t="s">
        <v>7950</v>
      </c>
      <c r="C96" t="s">
        <v>7951</v>
      </c>
      <c r="D96" t="s">
        <v>7955</v>
      </c>
      <c r="E96" t="s">
        <v>7956</v>
      </c>
      <c r="G96" t="b">
        <v>0</v>
      </c>
      <c r="H96" t="s">
        <v>7955</v>
      </c>
    </row>
    <row r="97" spans="1:8" x14ac:dyDescent="0.35">
      <c r="A97" t="s">
        <v>5627</v>
      </c>
      <c r="B97" t="s">
        <v>2184</v>
      </c>
      <c r="C97" t="s">
        <v>3760</v>
      </c>
      <c r="D97" t="s">
        <v>7957</v>
      </c>
      <c r="E97" t="s">
        <v>7958</v>
      </c>
      <c r="G97" t="b">
        <v>0</v>
      </c>
      <c r="H97" t="s">
        <v>7999</v>
      </c>
    </row>
    <row r="98" spans="1:8" x14ac:dyDescent="0.35">
      <c r="A98" t="s">
        <v>5628</v>
      </c>
      <c r="B98" t="s">
        <v>2184</v>
      </c>
      <c r="C98" t="s">
        <v>3760</v>
      </c>
      <c r="D98" t="s">
        <v>7959</v>
      </c>
      <c r="E98" t="s">
        <v>7960</v>
      </c>
      <c r="G98" t="b">
        <v>0</v>
      </c>
      <c r="H98" t="s">
        <v>8000</v>
      </c>
    </row>
    <row r="99" spans="1:8" x14ac:dyDescent="0.35">
      <c r="A99" t="s">
        <v>5629</v>
      </c>
      <c r="B99" t="s">
        <v>2184</v>
      </c>
      <c r="C99" t="s">
        <v>3760</v>
      </c>
      <c r="D99" t="s">
        <v>7961</v>
      </c>
      <c r="E99" t="s">
        <v>7962</v>
      </c>
      <c r="G99" t="b">
        <v>0</v>
      </c>
      <c r="H99" t="s">
        <v>8001</v>
      </c>
    </row>
    <row r="100" spans="1:8" x14ac:dyDescent="0.35">
      <c r="A100" t="s">
        <v>5630</v>
      </c>
      <c r="B100" t="s">
        <v>2184</v>
      </c>
      <c r="C100" t="s">
        <v>3760</v>
      </c>
      <c r="D100" t="s">
        <v>7963</v>
      </c>
      <c r="E100" t="s">
        <v>9729</v>
      </c>
      <c r="G100" t="b">
        <v>0</v>
      </c>
      <c r="H100" t="s">
        <v>8002</v>
      </c>
    </row>
    <row r="101" spans="1:8" x14ac:dyDescent="0.35">
      <c r="A101" t="s">
        <v>5631</v>
      </c>
      <c r="B101" t="s">
        <v>2184</v>
      </c>
      <c r="C101" t="s">
        <v>3760</v>
      </c>
      <c r="D101" t="s">
        <v>7964</v>
      </c>
      <c r="E101" t="s">
        <v>7965</v>
      </c>
      <c r="G101" t="b">
        <v>0</v>
      </c>
      <c r="H101" t="s">
        <v>3571</v>
      </c>
    </row>
    <row r="102" spans="1:8" x14ac:dyDescent="0.35">
      <c r="A102" t="s">
        <v>9195</v>
      </c>
      <c r="B102" t="s">
        <v>7935</v>
      </c>
      <c r="C102" t="s">
        <v>3244</v>
      </c>
      <c r="D102" t="s">
        <v>9196</v>
      </c>
      <c r="E102" t="s">
        <v>9197</v>
      </c>
      <c r="G102" t="b">
        <v>0</v>
      </c>
      <c r="H102" t="s">
        <v>3579</v>
      </c>
    </row>
    <row r="103" spans="1:8" x14ac:dyDescent="0.35">
      <c r="A103" t="s">
        <v>9198</v>
      </c>
      <c r="B103" t="s">
        <v>7935</v>
      </c>
      <c r="C103" t="s">
        <v>3244</v>
      </c>
      <c r="D103" t="s">
        <v>9199</v>
      </c>
      <c r="E103" t="s">
        <v>9200</v>
      </c>
      <c r="G103" t="b">
        <v>0</v>
      </c>
      <c r="H103" t="s">
        <v>3607</v>
      </c>
    </row>
    <row r="104" spans="1:8" x14ac:dyDescent="0.35">
      <c r="A104" t="s">
        <v>9201</v>
      </c>
      <c r="B104" t="s">
        <v>7935</v>
      </c>
      <c r="C104" t="s">
        <v>3244</v>
      </c>
      <c r="D104" t="s">
        <v>9202</v>
      </c>
      <c r="E104" t="s">
        <v>9203</v>
      </c>
      <c r="G104" t="b">
        <v>0</v>
      </c>
      <c r="H104" t="s">
        <v>3633</v>
      </c>
    </row>
    <row r="105" spans="1:8" x14ac:dyDescent="0.35">
      <c r="A105" t="s">
        <v>9204</v>
      </c>
      <c r="B105" t="s">
        <v>7935</v>
      </c>
      <c r="C105" t="s">
        <v>3244</v>
      </c>
      <c r="D105" t="s">
        <v>9205</v>
      </c>
      <c r="E105" t="s">
        <v>9520</v>
      </c>
      <c r="G105" t="b">
        <v>0</v>
      </c>
      <c r="H105" t="s">
        <v>14649</v>
      </c>
    </row>
    <row r="106" spans="1:8" x14ac:dyDescent="0.35">
      <c r="A106" t="s">
        <v>9206</v>
      </c>
      <c r="B106" t="s">
        <v>7935</v>
      </c>
      <c r="C106" t="s">
        <v>3244</v>
      </c>
      <c r="D106" t="s">
        <v>9521</v>
      </c>
      <c r="E106" t="s">
        <v>9522</v>
      </c>
      <c r="G106" t="b">
        <v>0</v>
      </c>
      <c r="H106" t="s">
        <v>14650</v>
      </c>
    </row>
    <row r="107" spans="1:8" x14ac:dyDescent="0.35">
      <c r="A107" t="s">
        <v>9207</v>
      </c>
      <c r="B107" t="s">
        <v>7935</v>
      </c>
      <c r="C107" t="s">
        <v>3244</v>
      </c>
      <c r="D107" t="s">
        <v>9523</v>
      </c>
      <c r="E107" t="s">
        <v>9524</v>
      </c>
      <c r="G107" t="b">
        <v>0</v>
      </c>
      <c r="H107" t="s">
        <v>637</v>
      </c>
    </row>
    <row r="108" spans="1:8" x14ac:dyDescent="0.35">
      <c r="A108" t="s">
        <v>3643</v>
      </c>
      <c r="B108" t="s">
        <v>7935</v>
      </c>
      <c r="C108" t="s">
        <v>3244</v>
      </c>
      <c r="D108" t="s">
        <v>3642</v>
      </c>
      <c r="E108" t="s">
        <v>7941</v>
      </c>
      <c r="G108" t="b">
        <v>0</v>
      </c>
      <c r="H108" t="s">
        <v>637</v>
      </c>
    </row>
    <row r="109" spans="1:8" x14ac:dyDescent="0.35">
      <c r="A109" t="s">
        <v>3673</v>
      </c>
      <c r="B109" t="s">
        <v>7935</v>
      </c>
      <c r="C109" t="s">
        <v>3244</v>
      </c>
      <c r="D109" t="s">
        <v>3672</v>
      </c>
      <c r="E109" t="s">
        <v>7942</v>
      </c>
      <c r="G109" t="b">
        <v>0</v>
      </c>
      <c r="H109" t="s">
        <v>637</v>
      </c>
    </row>
    <row r="110" spans="1:8" x14ac:dyDescent="0.35">
      <c r="A110" t="s">
        <v>3661</v>
      </c>
      <c r="B110" t="s">
        <v>7935</v>
      </c>
      <c r="C110" t="s">
        <v>3244</v>
      </c>
      <c r="D110" t="s">
        <v>3660</v>
      </c>
      <c r="E110" t="s">
        <v>7943</v>
      </c>
      <c r="G110" t="b">
        <v>0</v>
      </c>
      <c r="H110" t="s">
        <v>637</v>
      </c>
    </row>
    <row r="111" spans="1:8" x14ac:dyDescent="0.35">
      <c r="A111" t="s">
        <v>7944</v>
      </c>
      <c r="B111" t="s">
        <v>7935</v>
      </c>
      <c r="C111" t="s">
        <v>3244</v>
      </c>
      <c r="D111" t="s">
        <v>7945</v>
      </c>
      <c r="E111" t="s">
        <v>9534</v>
      </c>
      <c r="H111" t="s">
        <v>637</v>
      </c>
    </row>
    <row r="112" spans="1:8" x14ac:dyDescent="0.35">
      <c r="A112" t="s">
        <v>3685</v>
      </c>
      <c r="B112" t="s">
        <v>7935</v>
      </c>
      <c r="C112" t="s">
        <v>3244</v>
      </c>
      <c r="D112" t="s">
        <v>3684</v>
      </c>
      <c r="E112" t="s">
        <v>7946</v>
      </c>
      <c r="F112" t="s">
        <v>3686</v>
      </c>
      <c r="G112" t="b">
        <v>0</v>
      </c>
      <c r="H112" t="s">
        <v>637</v>
      </c>
    </row>
    <row r="113" spans="1:8" x14ac:dyDescent="0.35">
      <c r="A113" t="s">
        <v>3721</v>
      </c>
      <c r="B113" t="s">
        <v>7935</v>
      </c>
      <c r="C113" t="s">
        <v>7947</v>
      </c>
      <c r="D113" t="s">
        <v>3722</v>
      </c>
      <c r="E113" t="s">
        <v>7948</v>
      </c>
      <c r="F113" t="s">
        <v>7949</v>
      </c>
      <c r="G113" t="b">
        <v>0</v>
      </c>
      <c r="H113" t="s">
        <v>3642</v>
      </c>
    </row>
    <row r="114" spans="1:8" x14ac:dyDescent="0.35">
      <c r="A114" t="s">
        <v>3555</v>
      </c>
      <c r="B114" t="s">
        <v>7905</v>
      </c>
      <c r="C114" t="s">
        <v>2397</v>
      </c>
      <c r="D114" t="s">
        <v>8603</v>
      </c>
      <c r="E114" t="s">
        <v>3556</v>
      </c>
      <c r="G114" t="b">
        <v>0</v>
      </c>
      <c r="H114" t="s">
        <v>7907</v>
      </c>
    </row>
    <row r="115" spans="1:8" x14ac:dyDescent="0.35">
      <c r="A115" t="s">
        <v>3612</v>
      </c>
      <c r="B115" t="s">
        <v>7905</v>
      </c>
      <c r="C115" t="s">
        <v>2397</v>
      </c>
      <c r="D115" t="s">
        <v>8604</v>
      </c>
      <c r="E115" t="s">
        <v>3613</v>
      </c>
      <c r="G115" t="b">
        <v>0</v>
      </c>
      <c r="H115" t="s">
        <v>3290</v>
      </c>
    </row>
    <row r="116" spans="1:8" x14ac:dyDescent="0.35">
      <c r="A116" t="s">
        <v>3557</v>
      </c>
      <c r="B116" t="s">
        <v>7905</v>
      </c>
      <c r="C116" t="s">
        <v>2397</v>
      </c>
      <c r="D116" t="s">
        <v>8605</v>
      </c>
      <c r="E116" t="s">
        <v>3558</v>
      </c>
      <c r="G116" t="b">
        <v>0</v>
      </c>
      <c r="H116" t="s">
        <v>3319</v>
      </c>
    </row>
    <row r="117" spans="1:8" x14ac:dyDescent="0.35">
      <c r="A117" t="s">
        <v>3583</v>
      </c>
      <c r="B117" t="s">
        <v>7905</v>
      </c>
      <c r="C117" t="s">
        <v>2397</v>
      </c>
      <c r="D117" t="s">
        <v>8606</v>
      </c>
      <c r="E117" t="s">
        <v>8607</v>
      </c>
      <c r="G117" t="b">
        <v>0</v>
      </c>
      <c r="H117" t="s">
        <v>3366</v>
      </c>
    </row>
    <row r="118" spans="1:8" x14ac:dyDescent="0.35">
      <c r="A118" t="s">
        <v>1033</v>
      </c>
      <c r="B118" t="s">
        <v>8035</v>
      </c>
      <c r="C118" t="s">
        <v>2397</v>
      </c>
      <c r="D118" t="s">
        <v>8036</v>
      </c>
      <c r="E118" t="s">
        <v>8037</v>
      </c>
      <c r="F118" t="s">
        <v>8038</v>
      </c>
      <c r="G118" t="b">
        <v>0</v>
      </c>
      <c r="H118">
        <v>0</v>
      </c>
    </row>
    <row r="119" spans="1:8" x14ac:dyDescent="0.35">
      <c r="A119" t="s">
        <v>1069</v>
      </c>
      <c r="B119" t="s">
        <v>8035</v>
      </c>
      <c r="C119" t="s">
        <v>2397</v>
      </c>
      <c r="D119" t="s">
        <v>8039</v>
      </c>
      <c r="E119" t="s">
        <v>8040</v>
      </c>
      <c r="F119" t="s">
        <v>8041</v>
      </c>
      <c r="G119" t="b">
        <v>0</v>
      </c>
      <c r="H119">
        <v>0</v>
      </c>
    </row>
    <row r="120" spans="1:8" x14ac:dyDescent="0.35">
      <c r="A120" t="s">
        <v>893</v>
      </c>
      <c r="B120" t="s">
        <v>5599</v>
      </c>
      <c r="C120" t="s">
        <v>5317</v>
      </c>
      <c r="D120" t="s">
        <v>3595</v>
      </c>
      <c r="E120" t="s">
        <v>8007</v>
      </c>
      <c r="G120" t="b">
        <v>0</v>
      </c>
      <c r="H120" t="s">
        <v>7884</v>
      </c>
    </row>
    <row r="121" spans="1:8" x14ac:dyDescent="0.35">
      <c r="A121" t="s">
        <v>896</v>
      </c>
      <c r="B121" t="s">
        <v>5599</v>
      </c>
      <c r="C121" t="s">
        <v>5317</v>
      </c>
      <c r="D121" t="s">
        <v>3620</v>
      </c>
      <c r="E121" t="s">
        <v>8008</v>
      </c>
      <c r="G121" t="b">
        <v>0</v>
      </c>
      <c r="H121" t="s">
        <v>7887</v>
      </c>
    </row>
    <row r="122" spans="1:8" x14ac:dyDescent="0.35">
      <c r="A122" t="s">
        <v>899</v>
      </c>
      <c r="B122" t="s">
        <v>5599</v>
      </c>
      <c r="C122" t="s">
        <v>5317</v>
      </c>
      <c r="D122" t="s">
        <v>3645</v>
      </c>
      <c r="E122" t="s">
        <v>3646</v>
      </c>
      <c r="G122" t="b">
        <v>0</v>
      </c>
      <c r="H122" t="s">
        <v>7889</v>
      </c>
    </row>
    <row r="123" spans="1:8" x14ac:dyDescent="0.35">
      <c r="A123" t="s">
        <v>3566</v>
      </c>
      <c r="B123" t="s">
        <v>5599</v>
      </c>
      <c r="C123" t="s">
        <v>5317</v>
      </c>
      <c r="D123" t="s">
        <v>3567</v>
      </c>
      <c r="E123" t="s">
        <v>8079</v>
      </c>
      <c r="G123" t="b">
        <v>0</v>
      </c>
      <c r="H123" t="s">
        <v>7906</v>
      </c>
    </row>
    <row r="124" spans="1:8" x14ac:dyDescent="0.35">
      <c r="A124" t="s">
        <v>3703</v>
      </c>
      <c r="B124" t="s">
        <v>7853</v>
      </c>
      <c r="C124" t="s">
        <v>2277</v>
      </c>
      <c r="D124" t="s">
        <v>3765</v>
      </c>
      <c r="E124" t="s">
        <v>7861</v>
      </c>
      <c r="G124" t="b">
        <v>0</v>
      </c>
      <c r="H124" t="s">
        <v>14655</v>
      </c>
    </row>
    <row r="125" spans="1:8" x14ac:dyDescent="0.35">
      <c r="A125" t="s">
        <v>1533</v>
      </c>
      <c r="B125" t="s">
        <v>7853</v>
      </c>
      <c r="C125" t="s">
        <v>2277</v>
      </c>
      <c r="D125" t="s">
        <v>7862</v>
      </c>
      <c r="E125" t="s">
        <v>7863</v>
      </c>
      <c r="F125" t="s">
        <v>7864</v>
      </c>
      <c r="G125" t="b">
        <v>0</v>
      </c>
      <c r="H125" t="s">
        <v>14656</v>
      </c>
    </row>
    <row r="126" spans="1:8" x14ac:dyDescent="0.35">
      <c r="A126" t="s">
        <v>3551</v>
      </c>
      <c r="B126" t="s">
        <v>7853</v>
      </c>
      <c r="C126" t="s">
        <v>2277</v>
      </c>
      <c r="D126" t="s">
        <v>7865</v>
      </c>
      <c r="E126" t="s">
        <v>7866</v>
      </c>
      <c r="F126" t="s">
        <v>7864</v>
      </c>
      <c r="G126" t="b">
        <v>0</v>
      </c>
      <c r="H126" t="s">
        <v>14657</v>
      </c>
    </row>
    <row r="127" spans="1:8" x14ac:dyDescent="0.35">
      <c r="A127" t="s">
        <v>1538</v>
      </c>
      <c r="B127" t="s">
        <v>7853</v>
      </c>
      <c r="C127" t="s">
        <v>2277</v>
      </c>
      <c r="D127" t="s">
        <v>7867</v>
      </c>
      <c r="E127" t="s">
        <v>7868</v>
      </c>
      <c r="F127" t="s">
        <v>7864</v>
      </c>
      <c r="G127" t="b">
        <v>0</v>
      </c>
      <c r="H127" t="s">
        <v>3712</v>
      </c>
    </row>
    <row r="128" spans="1:8" x14ac:dyDescent="0.35">
      <c r="A128" t="s">
        <v>3609</v>
      </c>
      <c r="B128" t="s">
        <v>7853</v>
      </c>
      <c r="C128" t="s">
        <v>2277</v>
      </c>
      <c r="D128" t="s">
        <v>7869</v>
      </c>
      <c r="E128" t="s">
        <v>7870</v>
      </c>
      <c r="F128" t="s">
        <v>7864</v>
      </c>
      <c r="G128" t="b">
        <v>0</v>
      </c>
      <c r="H128" t="s">
        <v>8020</v>
      </c>
    </row>
    <row r="129" spans="1:8" x14ac:dyDescent="0.35">
      <c r="A129" t="s">
        <v>3697</v>
      </c>
      <c r="B129" t="s">
        <v>7853</v>
      </c>
      <c r="C129" t="s">
        <v>2277</v>
      </c>
      <c r="D129" t="s">
        <v>7871</v>
      </c>
      <c r="E129" t="s">
        <v>7872</v>
      </c>
      <c r="G129" t="b">
        <v>0</v>
      </c>
      <c r="H129" t="s">
        <v>8023</v>
      </c>
    </row>
    <row r="130" spans="1:8" x14ac:dyDescent="0.35">
      <c r="A130" t="s">
        <v>1115</v>
      </c>
      <c r="B130" t="s">
        <v>2394</v>
      </c>
      <c r="C130" t="s">
        <v>3692</v>
      </c>
      <c r="D130" t="s">
        <v>3692</v>
      </c>
      <c r="E130" t="s">
        <v>7826</v>
      </c>
      <c r="F130" t="s">
        <v>7827</v>
      </c>
      <c r="G130" t="b">
        <v>0</v>
      </c>
      <c r="H130" t="s">
        <v>3692</v>
      </c>
    </row>
    <row r="131" spans="1:8" x14ac:dyDescent="0.35">
      <c r="A131" t="s">
        <v>5632</v>
      </c>
      <c r="B131" t="s">
        <v>2184</v>
      </c>
      <c r="C131" t="s">
        <v>3761</v>
      </c>
      <c r="D131" t="s">
        <v>2015</v>
      </c>
      <c r="E131" t="s">
        <v>7966</v>
      </c>
      <c r="F131" t="s">
        <v>7967</v>
      </c>
      <c r="G131" t="b">
        <v>0</v>
      </c>
      <c r="H131" t="s">
        <v>3599</v>
      </c>
    </row>
    <row r="132" spans="1:8" x14ac:dyDescent="0.35">
      <c r="A132" t="s">
        <v>5633</v>
      </c>
      <c r="B132" t="s">
        <v>2184</v>
      </c>
      <c r="C132" t="s">
        <v>3761</v>
      </c>
      <c r="D132" t="s">
        <v>2014</v>
      </c>
      <c r="E132" t="s">
        <v>7968</v>
      </c>
      <c r="F132" t="s">
        <v>7969</v>
      </c>
      <c r="G132" t="b">
        <v>0</v>
      </c>
      <c r="H132" t="s">
        <v>3624</v>
      </c>
    </row>
    <row r="133" spans="1:8" x14ac:dyDescent="0.35">
      <c r="A133" t="s">
        <v>5634</v>
      </c>
      <c r="B133" t="s">
        <v>2184</v>
      </c>
      <c r="C133" t="s">
        <v>3761</v>
      </c>
      <c r="D133" t="s">
        <v>7970</v>
      </c>
      <c r="E133" t="s">
        <v>7971</v>
      </c>
      <c r="G133" t="b">
        <v>0</v>
      </c>
      <c r="H133" t="s">
        <v>3573</v>
      </c>
    </row>
    <row r="134" spans="1:8" x14ac:dyDescent="0.35">
      <c r="A134" t="s">
        <v>5635</v>
      </c>
      <c r="B134" t="s">
        <v>2184</v>
      </c>
      <c r="C134" t="s">
        <v>3761</v>
      </c>
      <c r="D134" t="s">
        <v>2017</v>
      </c>
      <c r="E134" t="s">
        <v>7972</v>
      </c>
      <c r="F134" t="s">
        <v>7852</v>
      </c>
      <c r="G134" t="b">
        <v>0</v>
      </c>
      <c r="H134" t="s">
        <v>3601</v>
      </c>
    </row>
    <row r="135" spans="1:8" x14ac:dyDescent="0.35">
      <c r="A135" t="s">
        <v>5636</v>
      </c>
      <c r="B135" t="s">
        <v>2184</v>
      </c>
      <c r="C135" t="s">
        <v>3761</v>
      </c>
      <c r="D135" t="s">
        <v>5465</v>
      </c>
      <c r="E135" t="s">
        <v>7973</v>
      </c>
      <c r="G135" t="b">
        <v>0</v>
      </c>
      <c r="H135" t="s">
        <v>3595</v>
      </c>
    </row>
    <row r="136" spans="1:8" x14ac:dyDescent="0.35">
      <c r="A136" t="s">
        <v>5637</v>
      </c>
      <c r="B136" t="s">
        <v>2184</v>
      </c>
      <c r="C136" t="s">
        <v>3761</v>
      </c>
      <c r="D136" t="s">
        <v>7974</v>
      </c>
      <c r="E136" t="s">
        <v>7975</v>
      </c>
      <c r="G136" t="b">
        <v>0</v>
      </c>
      <c r="H136" t="s">
        <v>3620</v>
      </c>
    </row>
    <row r="137" spans="1:8" x14ac:dyDescent="0.35">
      <c r="A137" t="s">
        <v>3657</v>
      </c>
      <c r="B137" t="s">
        <v>2394</v>
      </c>
      <c r="C137" t="s">
        <v>3397</v>
      </c>
      <c r="D137" t="s">
        <v>3397</v>
      </c>
      <c r="E137" t="s">
        <v>7851</v>
      </c>
      <c r="F137" t="s">
        <v>7852</v>
      </c>
      <c r="G137" t="b">
        <v>0</v>
      </c>
      <c r="H137" t="s">
        <v>3397</v>
      </c>
    </row>
    <row r="138" spans="1:8" x14ac:dyDescent="0.35">
      <c r="A138" t="s">
        <v>1080</v>
      </c>
      <c r="B138" t="s">
        <v>2394</v>
      </c>
      <c r="C138" t="s">
        <v>3671</v>
      </c>
      <c r="D138" t="s">
        <v>3671</v>
      </c>
      <c r="E138" t="s">
        <v>7819</v>
      </c>
      <c r="F138" t="s">
        <v>7820</v>
      </c>
      <c r="G138" t="b">
        <v>0</v>
      </c>
      <c r="H138" t="s">
        <v>3671</v>
      </c>
    </row>
    <row r="139" spans="1:8" x14ac:dyDescent="0.35">
      <c r="A139" t="s">
        <v>1086</v>
      </c>
      <c r="B139" t="s">
        <v>2394</v>
      </c>
      <c r="C139" t="s">
        <v>3671</v>
      </c>
      <c r="D139" t="s">
        <v>3682</v>
      </c>
      <c r="E139" t="s">
        <v>3683</v>
      </c>
      <c r="F139" t="s">
        <v>7821</v>
      </c>
      <c r="G139" t="b">
        <v>0</v>
      </c>
      <c r="H139" t="s">
        <v>3682</v>
      </c>
    </row>
    <row r="140" spans="1:8" x14ac:dyDescent="0.35">
      <c r="A140" t="s">
        <v>1362</v>
      </c>
      <c r="B140" t="s">
        <v>5599</v>
      </c>
      <c r="C140" t="s">
        <v>5326</v>
      </c>
      <c r="D140" t="s">
        <v>3575</v>
      </c>
      <c r="E140" t="s">
        <v>3576</v>
      </c>
      <c r="G140" t="b">
        <v>0</v>
      </c>
      <c r="H140" t="s">
        <v>7892</v>
      </c>
    </row>
    <row r="141" spans="1:8" x14ac:dyDescent="0.35">
      <c r="A141" t="s">
        <v>890</v>
      </c>
      <c r="B141" t="s">
        <v>5599</v>
      </c>
      <c r="C141" t="s">
        <v>5326</v>
      </c>
      <c r="D141" t="s">
        <v>3603</v>
      </c>
      <c r="E141" t="s">
        <v>3604</v>
      </c>
      <c r="G141" t="b">
        <v>0</v>
      </c>
      <c r="H141" t="s">
        <v>7894</v>
      </c>
    </row>
    <row r="142" spans="1:8" x14ac:dyDescent="0.35">
      <c r="A142" t="s">
        <v>3627</v>
      </c>
      <c r="B142" t="s">
        <v>5599</v>
      </c>
      <c r="C142" t="s">
        <v>5326</v>
      </c>
      <c r="D142" t="s">
        <v>3628</v>
      </c>
      <c r="E142" t="s">
        <v>3629</v>
      </c>
      <c r="G142" t="b">
        <v>0</v>
      </c>
      <c r="H142" t="s">
        <v>7896</v>
      </c>
    </row>
    <row r="143" spans="1:8" x14ac:dyDescent="0.35">
      <c r="A143" t="s">
        <v>3649</v>
      </c>
      <c r="B143" t="s">
        <v>5599</v>
      </c>
      <c r="C143" t="s">
        <v>5326</v>
      </c>
      <c r="D143" t="s">
        <v>3650</v>
      </c>
      <c r="E143" t="s">
        <v>3651</v>
      </c>
      <c r="G143" t="b">
        <v>0</v>
      </c>
      <c r="H143" t="s">
        <v>3702</v>
      </c>
    </row>
    <row r="144" spans="1:8" x14ac:dyDescent="0.35">
      <c r="A144" t="s">
        <v>3664</v>
      </c>
      <c r="B144" t="s">
        <v>5599</v>
      </c>
      <c r="C144" t="s">
        <v>5326</v>
      </c>
      <c r="D144" t="s">
        <v>3665</v>
      </c>
      <c r="E144" t="s">
        <v>3666</v>
      </c>
      <c r="G144" t="b">
        <v>0</v>
      </c>
      <c r="H144" t="s">
        <v>3706</v>
      </c>
    </row>
    <row r="145" spans="1:8" x14ac:dyDescent="0.35">
      <c r="A145" t="s">
        <v>1044</v>
      </c>
      <c r="B145" t="s">
        <v>5599</v>
      </c>
      <c r="C145" t="s">
        <v>5326</v>
      </c>
      <c r="D145" t="s">
        <v>3674</v>
      </c>
      <c r="E145" t="s">
        <v>8080</v>
      </c>
      <c r="F145" t="s">
        <v>8081</v>
      </c>
      <c r="G145" t="b">
        <v>0</v>
      </c>
      <c r="H145" t="s">
        <v>8604</v>
      </c>
    </row>
    <row r="146" spans="1:8" x14ac:dyDescent="0.35">
      <c r="A146" t="s">
        <v>7881</v>
      </c>
      <c r="B146" t="s">
        <v>7853</v>
      </c>
      <c r="C146" t="s">
        <v>7882</v>
      </c>
      <c r="D146" t="s">
        <v>7883</v>
      </c>
      <c r="E146" t="s">
        <v>3559</v>
      </c>
      <c r="G146" t="b">
        <v>0</v>
      </c>
      <c r="H146" t="s">
        <v>8042</v>
      </c>
    </row>
    <row r="147" spans="1:8" x14ac:dyDescent="0.35">
      <c r="A147" t="s">
        <v>1019</v>
      </c>
      <c r="B147" t="s">
        <v>8035</v>
      </c>
      <c r="C147" t="s">
        <v>2400</v>
      </c>
      <c r="D147" t="s">
        <v>8090</v>
      </c>
      <c r="E147" t="s">
        <v>8091</v>
      </c>
      <c r="G147" t="b">
        <v>0</v>
      </c>
      <c r="H147" t="s">
        <v>8090</v>
      </c>
    </row>
    <row r="148" spans="1:8" x14ac:dyDescent="0.35">
      <c r="A148" t="s">
        <v>3608</v>
      </c>
      <c r="B148" t="s">
        <v>7853</v>
      </c>
      <c r="C148" t="s">
        <v>7854</v>
      </c>
      <c r="D148" t="s">
        <v>7855</v>
      </c>
      <c r="E148" t="s">
        <v>7856</v>
      </c>
      <c r="F148" t="s">
        <v>7857</v>
      </c>
      <c r="G148" t="b">
        <v>0</v>
      </c>
      <c r="H148" t="s">
        <v>14654</v>
      </c>
    </row>
    <row r="149" spans="1:8" x14ac:dyDescent="0.35">
      <c r="A149" t="s">
        <v>3580</v>
      </c>
      <c r="B149" t="s">
        <v>7853</v>
      </c>
      <c r="C149" t="s">
        <v>7854</v>
      </c>
      <c r="D149" t="s">
        <v>7858</v>
      </c>
      <c r="E149" t="s">
        <v>7859</v>
      </c>
      <c r="F149" t="s">
        <v>7860</v>
      </c>
      <c r="G149" t="b">
        <v>0</v>
      </c>
      <c r="H149" t="s">
        <v>8015</v>
      </c>
    </row>
    <row r="150" spans="1:8" x14ac:dyDescent="0.35">
      <c r="A150" t="s">
        <v>822</v>
      </c>
      <c r="B150" t="s">
        <v>2394</v>
      </c>
      <c r="C150" t="s">
        <v>1622</v>
      </c>
      <c r="D150" t="s">
        <v>1622</v>
      </c>
      <c r="E150" t="s">
        <v>7825</v>
      </c>
      <c r="G150" t="b">
        <v>0</v>
      </c>
      <c r="H150" t="s">
        <v>1622</v>
      </c>
    </row>
    <row r="151" spans="1:8" x14ac:dyDescent="0.35">
      <c r="A151" t="s">
        <v>1116</v>
      </c>
      <c r="B151" t="s">
        <v>2394</v>
      </c>
      <c r="C151" t="s">
        <v>1622</v>
      </c>
      <c r="D151" t="s">
        <v>3637</v>
      </c>
      <c r="E151" t="s">
        <v>3638</v>
      </c>
      <c r="G151" t="b">
        <v>0</v>
      </c>
      <c r="H151" t="s">
        <v>3637</v>
      </c>
    </row>
    <row r="152" spans="1:8" x14ac:dyDescent="0.35">
      <c r="A152" t="s">
        <v>1089</v>
      </c>
      <c r="B152" t="s">
        <v>8010</v>
      </c>
      <c r="C152" t="s">
        <v>8012</v>
      </c>
      <c r="D152" t="s">
        <v>3630</v>
      </c>
      <c r="E152" t="s">
        <v>3631</v>
      </c>
      <c r="G152" t="b">
        <v>0</v>
      </c>
      <c r="H152" t="s">
        <v>3665</v>
      </c>
    </row>
    <row r="153" spans="1:8" x14ac:dyDescent="0.35">
      <c r="A153" t="s">
        <v>1093</v>
      </c>
      <c r="B153" t="s">
        <v>8010</v>
      </c>
      <c r="C153" t="s">
        <v>8012</v>
      </c>
      <c r="D153" t="s">
        <v>3652</v>
      </c>
      <c r="E153" t="s">
        <v>3653</v>
      </c>
      <c r="G153" t="b">
        <v>0</v>
      </c>
      <c r="H153" t="s">
        <v>5336</v>
      </c>
    </row>
    <row r="154" spans="1:8" x14ac:dyDescent="0.35">
      <c r="A154" t="s">
        <v>1096</v>
      </c>
      <c r="B154" t="s">
        <v>8010</v>
      </c>
      <c r="C154" t="s">
        <v>8012</v>
      </c>
      <c r="D154" t="s">
        <v>3667</v>
      </c>
      <c r="E154" t="s">
        <v>3668</v>
      </c>
      <c r="G154" t="b">
        <v>0</v>
      </c>
      <c r="H154" t="s">
        <v>3577</v>
      </c>
    </row>
    <row r="155" spans="1:8" x14ac:dyDescent="0.35">
      <c r="A155" t="s">
        <v>1064</v>
      </c>
      <c r="B155" t="s">
        <v>8010</v>
      </c>
      <c r="C155" t="s">
        <v>8012</v>
      </c>
      <c r="D155" t="s">
        <v>8061</v>
      </c>
      <c r="E155" t="s">
        <v>8062</v>
      </c>
      <c r="F155" t="s">
        <v>8063</v>
      </c>
      <c r="G155" t="b">
        <v>0</v>
      </c>
      <c r="H155" t="s">
        <v>3630</v>
      </c>
    </row>
    <row r="156" spans="1:8" x14ac:dyDescent="0.35">
      <c r="A156" t="s">
        <v>1067</v>
      </c>
      <c r="B156" t="s">
        <v>8010</v>
      </c>
      <c r="C156" t="s">
        <v>8012</v>
      </c>
      <c r="D156" t="s">
        <v>8064</v>
      </c>
      <c r="E156" t="s">
        <v>8065</v>
      </c>
      <c r="F156" t="s">
        <v>8066</v>
      </c>
      <c r="G156" t="b">
        <v>0</v>
      </c>
      <c r="H156" t="s">
        <v>3652</v>
      </c>
    </row>
    <row r="157" spans="1:8" x14ac:dyDescent="0.35">
      <c r="A157" t="s">
        <v>3699</v>
      </c>
      <c r="B157" t="s">
        <v>8010</v>
      </c>
      <c r="C157" t="s">
        <v>8012</v>
      </c>
      <c r="D157" t="s">
        <v>8067</v>
      </c>
      <c r="E157" t="s">
        <v>8068</v>
      </c>
      <c r="F157" t="s">
        <v>8069</v>
      </c>
      <c r="G157" t="b">
        <v>0</v>
      </c>
      <c r="H157" t="s">
        <v>3667</v>
      </c>
    </row>
    <row r="158" spans="1:8" x14ac:dyDescent="0.35">
      <c r="A158" t="s">
        <v>3635</v>
      </c>
      <c r="B158" t="s">
        <v>7905</v>
      </c>
      <c r="C158" t="s">
        <v>7907</v>
      </c>
      <c r="D158" t="s">
        <v>7907</v>
      </c>
      <c r="E158" t="s">
        <v>7908</v>
      </c>
      <c r="G158" t="b">
        <v>0</v>
      </c>
      <c r="H158" t="s">
        <v>3344</v>
      </c>
    </row>
    <row r="159" spans="1:8" x14ac:dyDescent="0.35">
      <c r="A159" t="s">
        <v>3681</v>
      </c>
      <c r="B159" t="s">
        <v>7950</v>
      </c>
      <c r="C159" t="s">
        <v>3680</v>
      </c>
      <c r="D159" t="s">
        <v>3680</v>
      </c>
      <c r="E159" t="s">
        <v>8034</v>
      </c>
      <c r="G159" t="b">
        <v>0</v>
      </c>
      <c r="H159" t="s">
        <v>7957</v>
      </c>
    </row>
    <row r="160" spans="1:8" x14ac:dyDescent="0.35">
      <c r="A160" t="s">
        <v>3581</v>
      </c>
      <c r="B160" t="s">
        <v>7909</v>
      </c>
      <c r="C160" t="s">
        <v>2362</v>
      </c>
      <c r="D160" t="s">
        <v>3290</v>
      </c>
      <c r="E160" t="s">
        <v>3291</v>
      </c>
      <c r="G160" t="b">
        <v>0</v>
      </c>
      <c r="H160" t="s">
        <v>7959</v>
      </c>
    </row>
    <row r="161" spans="1:8" x14ac:dyDescent="0.35">
      <c r="A161" t="s">
        <v>3718</v>
      </c>
      <c r="B161" t="s">
        <v>7909</v>
      </c>
      <c r="C161" t="s">
        <v>2362</v>
      </c>
      <c r="D161" t="s">
        <v>3319</v>
      </c>
      <c r="E161" t="s">
        <v>7910</v>
      </c>
      <c r="F161" t="s">
        <v>7911</v>
      </c>
      <c r="G161" t="b">
        <v>0</v>
      </c>
      <c r="H161" t="s">
        <v>7961</v>
      </c>
    </row>
    <row r="162" spans="1:8" x14ac:dyDescent="0.35">
      <c r="A162" t="s">
        <v>3704</v>
      </c>
      <c r="B162" t="s">
        <v>7909</v>
      </c>
      <c r="C162" t="s">
        <v>2362</v>
      </c>
      <c r="D162" t="s">
        <v>3344</v>
      </c>
      <c r="E162" t="s">
        <v>3345</v>
      </c>
      <c r="G162" t="b">
        <v>0</v>
      </c>
      <c r="H162" t="s">
        <v>7963</v>
      </c>
    </row>
    <row r="163" spans="1:8" x14ac:dyDescent="0.35">
      <c r="A163" t="s">
        <v>3656</v>
      </c>
      <c r="B163" t="s">
        <v>7909</v>
      </c>
      <c r="C163" t="s">
        <v>2362</v>
      </c>
      <c r="D163" t="s">
        <v>3366</v>
      </c>
      <c r="E163" t="s">
        <v>3367</v>
      </c>
      <c r="G163" t="b">
        <v>0</v>
      </c>
      <c r="H163" t="s">
        <v>7964</v>
      </c>
    </row>
    <row r="164" spans="1:8" x14ac:dyDescent="0.35">
      <c r="A164" t="s">
        <v>3691</v>
      </c>
      <c r="B164" t="s">
        <v>7909</v>
      </c>
      <c r="C164" t="s">
        <v>2362</v>
      </c>
      <c r="D164" t="s">
        <v>3349</v>
      </c>
      <c r="E164" t="s">
        <v>7912</v>
      </c>
      <c r="F164" t="s">
        <v>7913</v>
      </c>
      <c r="G164" t="b">
        <v>0</v>
      </c>
      <c r="H164" t="s">
        <v>2015</v>
      </c>
    </row>
    <row r="165" spans="1:8" x14ac:dyDescent="0.35">
      <c r="A165" t="s">
        <v>3610</v>
      </c>
      <c r="B165" t="s">
        <v>7909</v>
      </c>
      <c r="C165" t="s">
        <v>2362</v>
      </c>
      <c r="D165" t="s">
        <v>3611</v>
      </c>
      <c r="E165" t="s">
        <v>3395</v>
      </c>
      <c r="G165" t="b">
        <v>0</v>
      </c>
      <c r="H165" t="s">
        <v>2014</v>
      </c>
    </row>
    <row r="166" spans="1:8" x14ac:dyDescent="0.35">
      <c r="A166" t="s">
        <v>3707</v>
      </c>
      <c r="B166" t="s">
        <v>7909</v>
      </c>
      <c r="C166" t="s">
        <v>2362</v>
      </c>
      <c r="D166" t="s">
        <v>7914</v>
      </c>
      <c r="E166" t="s">
        <v>3410</v>
      </c>
      <c r="G166" t="b">
        <v>0</v>
      </c>
      <c r="H166" t="s">
        <v>7970</v>
      </c>
    </row>
    <row r="167" spans="1:8" x14ac:dyDescent="0.35">
      <c r="A167" t="s">
        <v>3552</v>
      </c>
      <c r="B167" t="s">
        <v>7909</v>
      </c>
      <c r="C167" t="s">
        <v>2362</v>
      </c>
      <c r="D167" t="s">
        <v>3553</v>
      </c>
      <c r="E167" t="s">
        <v>7915</v>
      </c>
      <c r="G167" t="b">
        <v>0</v>
      </c>
      <c r="H167" t="s">
        <v>2017</v>
      </c>
    </row>
    <row r="168" spans="1:8" x14ac:dyDescent="0.35">
      <c r="A168" t="s">
        <v>3698</v>
      </c>
      <c r="B168" t="s">
        <v>7909</v>
      </c>
      <c r="C168" t="s">
        <v>2362</v>
      </c>
      <c r="D168" t="s">
        <v>3324</v>
      </c>
      <c r="E168" t="s">
        <v>3433</v>
      </c>
      <c r="F168" t="s">
        <v>7916</v>
      </c>
      <c r="G168" t="b">
        <v>0</v>
      </c>
      <c r="H168" t="s">
        <v>5465</v>
      </c>
    </row>
    <row r="169" spans="1:8" x14ac:dyDescent="0.35">
      <c r="A169" t="s">
        <v>3711</v>
      </c>
      <c r="B169" t="s">
        <v>7909</v>
      </c>
      <c r="C169" t="s">
        <v>2362</v>
      </c>
      <c r="D169" t="s">
        <v>7917</v>
      </c>
      <c r="E169" t="s">
        <v>7918</v>
      </c>
      <c r="F169" t="s">
        <v>7919</v>
      </c>
      <c r="G169" t="b">
        <v>0</v>
      </c>
      <c r="H169" t="s">
        <v>7974</v>
      </c>
    </row>
    <row r="170" spans="1:8" x14ac:dyDescent="0.35">
      <c r="A170" t="s">
        <v>3670</v>
      </c>
      <c r="B170" t="s">
        <v>7909</v>
      </c>
      <c r="C170" t="s">
        <v>2362</v>
      </c>
      <c r="D170" t="s">
        <v>7920</v>
      </c>
      <c r="E170" t="s">
        <v>7921</v>
      </c>
      <c r="F170" t="s">
        <v>7922</v>
      </c>
      <c r="G170" t="b">
        <v>0</v>
      </c>
      <c r="H170" t="s">
        <v>1513</v>
      </c>
    </row>
    <row r="171" spans="1:8" x14ac:dyDescent="0.35">
      <c r="A171" t="s">
        <v>3634</v>
      </c>
      <c r="B171" t="s">
        <v>7909</v>
      </c>
      <c r="C171" t="s">
        <v>2362</v>
      </c>
      <c r="D171" t="s">
        <v>7923</v>
      </c>
      <c r="E171" t="s">
        <v>7924</v>
      </c>
      <c r="F171" t="s">
        <v>7922</v>
      </c>
      <c r="G171" t="b">
        <v>0</v>
      </c>
      <c r="H171" t="s">
        <v>9568</v>
      </c>
    </row>
    <row r="172" spans="1:8" x14ac:dyDescent="0.35">
      <c r="A172" t="s">
        <v>3713</v>
      </c>
      <c r="B172" t="s">
        <v>7909</v>
      </c>
      <c r="C172" t="s">
        <v>2362</v>
      </c>
      <c r="D172" t="s">
        <v>3714</v>
      </c>
      <c r="E172" t="s">
        <v>3715</v>
      </c>
      <c r="G172" t="b">
        <v>0</v>
      </c>
      <c r="H172" t="s">
        <v>7978</v>
      </c>
    </row>
  </sheetData>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A3E3A-B635-40AD-82C6-6679D5C47496}">
  <sheetPr codeName="Sheet44"/>
  <dimension ref="A1:DR95"/>
  <sheetViews>
    <sheetView topLeftCell="B1" zoomScale="190" zoomScaleNormal="190" workbookViewId="0">
      <selection activeCell="M45" sqref="M45"/>
    </sheetView>
  </sheetViews>
  <sheetFormatPr defaultColWidth="9" defaultRowHeight="10.5" x14ac:dyDescent="0.25"/>
  <cols>
    <col min="1" max="1" width="6" style="3" bestFit="1" customWidth="1"/>
    <col min="2" max="2" width="8" style="3" bestFit="1" customWidth="1"/>
    <col min="3" max="3" width="9.54296875" style="3" bestFit="1" customWidth="1"/>
    <col min="4" max="4" width="9.1796875" style="3" bestFit="1" customWidth="1"/>
    <col min="5" max="5" width="11.90625" style="3" bestFit="1" customWidth="1"/>
    <col min="6" max="6" width="14.54296875" style="3" bestFit="1" customWidth="1"/>
    <col min="7" max="7" width="12" style="3" bestFit="1" customWidth="1"/>
    <col min="8" max="8" width="27.7265625" style="3" bestFit="1" customWidth="1"/>
    <col min="9" max="9" width="14.7265625" style="3" bestFit="1" customWidth="1"/>
    <col min="10" max="10" width="14.36328125" style="3" bestFit="1" customWidth="1"/>
    <col min="11" max="12" width="80.7265625" style="3" bestFit="1" customWidth="1"/>
    <col min="13" max="13" width="49.81640625" style="3" bestFit="1" customWidth="1"/>
    <col min="14" max="14" width="10.453125" style="3" bestFit="1" customWidth="1"/>
    <col min="15" max="15" width="22.453125" style="3" bestFit="1" customWidth="1"/>
    <col min="16" max="22" width="9" style="3"/>
    <col min="23" max="23" width="25.54296875" style="3" customWidth="1"/>
    <col min="24" max="24" width="19.54296875" style="3" customWidth="1"/>
    <col min="25" max="16384" width="9" style="3"/>
  </cols>
  <sheetData>
    <row r="1" spans="1:122" ht="14.5" x14ac:dyDescent="0.35">
      <c r="A1" s="3" t="s">
        <v>1617</v>
      </c>
      <c r="B1" s="3" t="s">
        <v>2456</v>
      </c>
      <c r="C1" s="3" t="s">
        <v>8626</v>
      </c>
      <c r="D1" s="3" t="s">
        <v>2457</v>
      </c>
      <c r="E1" s="3" t="s">
        <v>8627</v>
      </c>
      <c r="F1" s="3" t="s">
        <v>2458</v>
      </c>
      <c r="G1" s="3" t="s">
        <v>8628</v>
      </c>
      <c r="H1" s="3" t="s">
        <v>2459</v>
      </c>
      <c r="I1" s="3" t="s">
        <v>2466</v>
      </c>
      <c r="J1" s="3" t="s">
        <v>8629</v>
      </c>
      <c r="K1" s="3" t="s">
        <v>1982</v>
      </c>
      <c r="L1" s="3" t="s">
        <v>1624</v>
      </c>
      <c r="M1" s="3" t="s">
        <v>8092</v>
      </c>
      <c r="N1" s="3" t="s">
        <v>7815</v>
      </c>
      <c r="O1" t="s">
        <v>20274</v>
      </c>
      <c r="S1" s="2" t="s">
        <v>1617</v>
      </c>
      <c r="T1" s="2" t="s">
        <v>2456</v>
      </c>
      <c r="U1" s="2" t="s">
        <v>2457</v>
      </c>
      <c r="V1" s="2" t="s">
        <v>2458</v>
      </c>
      <c r="W1" s="2" t="s">
        <v>2459</v>
      </c>
      <c r="X1" s="2" t="s">
        <v>2466</v>
      </c>
      <c r="Y1" s="2" t="s">
        <v>1982</v>
      </c>
      <c r="AA1" s="2" t="s">
        <v>2467</v>
      </c>
      <c r="AB1" s="3" t="str" cm="1">
        <f t="array" ref="AB1">TRANSPOSE(_xlfn._xlws.SORT(_xlfn.UNIQUE(_xlfn._xlws.FILTER(out.Subindicator,ISNUMBER(SEARCH(Outcomes!$C5,out.Subindicator)),"Not Found"))))</f>
        <v>Biomass Yield</v>
      </c>
    </row>
    <row r="2" spans="1:122" ht="14.5" x14ac:dyDescent="0.35">
      <c r="A2" s="3">
        <v>309</v>
      </c>
      <c r="B2" s="3" t="s">
        <v>2695</v>
      </c>
      <c r="C2" s="3" t="s">
        <v>2695</v>
      </c>
      <c r="D2" s="3" t="s">
        <v>2708</v>
      </c>
      <c r="E2" s="3" t="s">
        <v>3455</v>
      </c>
      <c r="F2" s="3" t="s">
        <v>2708</v>
      </c>
      <c r="G2" s="3" t="s">
        <v>3455</v>
      </c>
      <c r="H2" s="3" t="s">
        <v>8270</v>
      </c>
      <c r="I2" s="3" t="s">
        <v>2712</v>
      </c>
      <c r="J2" s="3" t="s">
        <v>8750</v>
      </c>
      <c r="K2" s="3" t="s">
        <v>8271</v>
      </c>
      <c r="L2" s="3" t="s">
        <v>8272</v>
      </c>
      <c r="M2" s="3" t="s">
        <v>8273</v>
      </c>
      <c r="N2" s="3" t="b">
        <v>0</v>
      </c>
      <c r="O2" t="s">
        <v>2711</v>
      </c>
      <c r="S2" s="3">
        <v>101</v>
      </c>
      <c r="T2" s="3" t="s">
        <v>2468</v>
      </c>
      <c r="U2" s="3" t="s">
        <v>2469</v>
      </c>
      <c r="V2" s="3" t="s">
        <v>2470</v>
      </c>
      <c r="W2" s="3" t="s">
        <v>2471</v>
      </c>
      <c r="X2" s="3" t="s">
        <v>2471</v>
      </c>
      <c r="Y2" s="3" t="s">
        <v>2472</v>
      </c>
      <c r="AA2" s="2" t="s">
        <v>2467</v>
      </c>
      <c r="AB2" s="3" t="str" cm="1">
        <f t="array" ref="AB2">TRANSPOSE(_xlfn._xlws.SORT(_xlfn.UNIQUE(_xlfn._xlws.FILTER(out.Subindicator,ISNUMBER(SEARCH(Outcomes!$C6,out.Subindicator)),"Not Found"))))</f>
        <v>Benefit Cost Ratio (GMTC)</v>
      </c>
    </row>
    <row r="3" spans="1:122" ht="14.5" x14ac:dyDescent="0.35">
      <c r="A3" s="3">
        <v>104</v>
      </c>
      <c r="B3" s="3" t="s">
        <v>2468</v>
      </c>
      <c r="C3" s="3" t="s">
        <v>2468</v>
      </c>
      <c r="D3" s="3" t="s">
        <v>2469</v>
      </c>
      <c r="E3" s="3" t="s">
        <v>8630</v>
      </c>
      <c r="F3" s="3" t="s">
        <v>2470</v>
      </c>
      <c r="G3" s="3" t="s">
        <v>8631</v>
      </c>
      <c r="H3" s="3" t="s">
        <v>9619</v>
      </c>
      <c r="I3" s="3" t="s">
        <v>9620</v>
      </c>
      <c r="J3" s="3" t="s">
        <v>9620</v>
      </c>
      <c r="K3" s="3" t="s">
        <v>9621</v>
      </c>
      <c r="N3" s="3" t="b">
        <v>0</v>
      </c>
      <c r="O3"/>
      <c r="S3" s="3">
        <v>102</v>
      </c>
      <c r="T3" s="3" t="s">
        <v>2468</v>
      </c>
      <c r="U3" s="3" t="s">
        <v>2469</v>
      </c>
      <c r="V3" s="3" t="s">
        <v>2473</v>
      </c>
      <c r="W3" s="3" t="s">
        <v>2474</v>
      </c>
      <c r="X3" s="3" t="s">
        <v>2474</v>
      </c>
      <c r="Y3" s="3" t="s">
        <v>2475</v>
      </c>
      <c r="AA3" s="2" t="s">
        <v>2467</v>
      </c>
      <c r="AB3" s="3" t="str" cm="1">
        <f t="array" ref="AB3:DR3">TRANSPOSE(_xlfn._xlws.SORT(_xlfn.UNIQUE(_xlfn._xlws.FILTER(out.Subindicator,ISNUMBER(SEARCH(Outcomes!$C7,out.Subindicator)),"Not Found"))))</f>
        <v>Aboveground Carbon Biomass</v>
      </c>
      <c r="AC3" s="3" t="str">
        <v>Area Time Equivalent Ratio</v>
      </c>
      <c r="AD3" s="3" t="str">
        <v>Belowground Carbon Biomass</v>
      </c>
      <c r="AE3" s="3" t="str">
        <v>Beneficial Organisms</v>
      </c>
      <c r="AF3" s="3" t="str">
        <v>Benefit Cost Ratio (GMTC)</v>
      </c>
      <c r="AG3" s="3" t="str">
        <v>Benefit Cost Ratio (GMVC)</v>
      </c>
      <c r="AH3" s="3" t="str">
        <v>Benefit Cost Ratio (GRTC)</v>
      </c>
      <c r="AI3" s="3" t="str">
        <v>Benefit Cost Ratio (GRVC)</v>
      </c>
      <c r="AJ3" s="3" t="str">
        <v>Benefit Cost Ratio (NRTC)</v>
      </c>
      <c r="AK3" s="3" t="str">
        <v>Benefit Cost Ratio (NRVC)</v>
      </c>
      <c r="AL3" s="3" t="str">
        <v>Benefit Cost Ratio (Unspecified)</v>
      </c>
      <c r="AM3" s="3" t="str">
        <v>Biodiversity</v>
      </c>
      <c r="AN3" s="3" t="str">
        <v>Biomass Yield</v>
      </c>
      <c r="AO3" s="3" t="str">
        <v>Carbon Dioxide Emissions</v>
      </c>
      <c r="AP3" s="3" t="str">
        <v>Cation Exchange Capacity</v>
      </c>
      <c r="AQ3" s="3" t="str">
        <v>CO2 Equivalent Emissions</v>
      </c>
      <c r="AR3" s="3" t="str">
        <v>Cost Benefit Ratio (TCGR)</v>
      </c>
      <c r="AS3" s="3" t="str">
        <v>Cost Benefit Ratio (TCNR)</v>
      </c>
      <c r="AT3" s="3" t="str">
        <v>Cost Benefit Ratio (VCGR)</v>
      </c>
      <c r="AU3" s="3" t="str">
        <v>Crop Residue Yield</v>
      </c>
      <c r="AV3" s="3" t="str">
        <v>Crop Yield</v>
      </c>
      <c r="AW3" s="3" t="str">
        <v>Effective Cation Exchange Capacity</v>
      </c>
      <c r="AX3" s="3" t="str">
        <v>Emissions Intensity</v>
      </c>
      <c r="AY3" s="3" t="str">
        <v>Erosion</v>
      </c>
      <c r="AZ3" s="3" t="str">
        <v>Extraction Yield</v>
      </c>
      <c r="BA3" s="3" t="str">
        <v>Fixed Cost</v>
      </c>
      <c r="BB3" s="3" t="str">
        <v>Fixed Cost per Asset</v>
      </c>
      <c r="BC3" s="3" t="str">
        <v>Fixed Cost per Unit Product</v>
      </c>
      <c r="BD3" s="3" t="str">
        <v>Gross Margin</v>
      </c>
      <c r="BE3" s="3" t="str">
        <v>Gross Return</v>
      </c>
      <c r="BF3" s="3" t="str">
        <v>Income Female</v>
      </c>
      <c r="BG3" s="3" t="str">
        <v>Income Male</v>
      </c>
      <c r="BH3" s="3" t="str">
        <v>Infiltration Rate</v>
      </c>
      <c r="BI3" s="3" t="str">
        <v>Internal Rate of Return</v>
      </c>
      <c r="BJ3" s="3" t="str">
        <v>Labour Cost</v>
      </c>
      <c r="BK3" s="3" t="str">
        <v>Labour Cost per Asset</v>
      </c>
      <c r="BL3" s="3" t="str">
        <v>Labour Cost per Unit Product</v>
      </c>
      <c r="BM3" s="3" t="str">
        <v>Labour Female</v>
      </c>
      <c r="BN3" s="3" t="str">
        <v>Labour Male</v>
      </c>
      <c r="BO3" s="3" t="str">
        <v>Labour Person Hours</v>
      </c>
      <c r="BP3" s="3" t="str">
        <v>Land Equivalent Ratio</v>
      </c>
      <c r="BQ3" s="3" t="str">
        <v>Marginal Rate of Return</v>
      </c>
      <c r="BR3" s="3" t="str">
        <v>Methane Emissions</v>
      </c>
      <c r="BS3" s="3" t="str">
        <v>Net Present Value</v>
      </c>
      <c r="BT3" s="3" t="str">
        <v>Net Return</v>
      </c>
      <c r="BU3" s="3" t="str">
        <v>Nitrogen Agronomic Efficiency</v>
      </c>
      <c r="BV3" s="3" t="str">
        <v>Nitrogen Agronomic Efficiency (AGB)</v>
      </c>
      <c r="BW3" s="3" t="str">
        <v>Nitrogen Factor Productivity</v>
      </c>
      <c r="BX3" s="3" t="str">
        <v>Nitrogen Use Efficiency (ARE AGB)</v>
      </c>
      <c r="BY3" s="3" t="str">
        <v>Nitrogen Use Efficiency (ARE Product)</v>
      </c>
      <c r="BZ3" s="3" t="str">
        <v>Nitrogen Use Efficiency (ARE Unspecificed)</v>
      </c>
      <c r="CA3" s="3" t="str">
        <v>Nitrogen Use Efficiency (Isotopic AGB)</v>
      </c>
      <c r="CB3" s="3" t="str">
        <v>Nitrogen Use Efficiency (Isotopic Product)</v>
      </c>
      <c r="CC3" s="3" t="str">
        <v>Nitrogen Use Efficiency (PNB AGB)</v>
      </c>
      <c r="CD3" s="3" t="str">
        <v>Nitrogen Use Efficiency (PNB Product)</v>
      </c>
      <c r="CE3" s="3" t="str">
        <v>Nitrous Oxide Emissions</v>
      </c>
      <c r="CF3" s="3" t="str">
        <v>Payback Period</v>
      </c>
      <c r="CG3" s="3" t="str">
        <v>Pest &amp; Pathogen (Losses)</v>
      </c>
      <c r="CH3" s="3" t="str">
        <v>Pest &amp; Pathogen (Numbers)</v>
      </c>
      <c r="CI3" s="3" t="str">
        <v>Pest &amp; Pathogen (Product Weight)</v>
      </c>
      <c r="CJ3" s="3" t="str">
        <v>Phosphorus Agronomic Efficiency</v>
      </c>
      <c r="CK3" s="3" t="str">
        <v>Phosphorus Factor Productivity</v>
      </c>
      <c r="CL3" s="3" t="str">
        <v>Phosphorus Use Efficiency (ARE AGB)</v>
      </c>
      <c r="CM3" s="3" t="str">
        <v>Phosphorus Use Efficiency (ARE Product)</v>
      </c>
      <c r="CN3" s="3" t="str">
        <v>Phosphorus Use Efficiency (ARE Unspecified)</v>
      </c>
      <c r="CO3" s="3" t="str">
        <v>Potassium Agronomic Efficiency</v>
      </c>
      <c r="CP3" s="3" t="str">
        <v>Potassium Factor Productivity</v>
      </c>
      <c r="CQ3" s="3" t="str">
        <v>Potassium Use Efficiency (ARE AGB)</v>
      </c>
      <c r="CR3" s="3" t="str">
        <v>Potassium Use Efficiency (ARE Product)</v>
      </c>
      <c r="CS3" s="3" t="str">
        <v>Potassium Use Efficiency (ARE Unspecified)</v>
      </c>
      <c r="CT3" s="3" t="str">
        <v>Return on Investment</v>
      </c>
      <c r="CU3" s="3" t="str">
        <v>Return to Labour</v>
      </c>
      <c r="CV3" s="3" t="str">
        <v>Runoff</v>
      </c>
      <c r="CW3" s="3" t="str">
        <v>Soil Available Nitrogen</v>
      </c>
      <c r="CX3" s="3" t="str">
        <v>Soil Carbon Stocks</v>
      </c>
      <c r="CY3" s="3" t="str">
        <v>Soil Moisture</v>
      </c>
      <c r="CZ3" s="3" t="str">
        <v>Soil NH4</v>
      </c>
      <c r="DA3" s="3" t="str">
        <v>Soil Nitrogen</v>
      </c>
      <c r="DB3" s="3" t="str">
        <v>Soil NO3</v>
      </c>
      <c r="DC3" s="3" t="str">
        <v>Soil Organic Carbon</v>
      </c>
      <c r="DD3" s="3" t="str">
        <v>Soil Organic Carbon (Change)</v>
      </c>
      <c r="DE3" s="3" t="str">
        <v>Soil Organic Matter</v>
      </c>
      <c r="DF3" s="3" t="str">
        <v>Soil Total Nitrogen</v>
      </c>
      <c r="DG3" s="3" t="str">
        <v>Subindicator</v>
      </c>
      <c r="DH3" s="3" t="str">
        <v>Total Cost</v>
      </c>
      <c r="DI3" s="3" t="str">
        <v>Total Cost (Unconfirmed)</v>
      </c>
      <c r="DJ3" s="3" t="str">
        <v>Total Cost per Asset</v>
      </c>
      <c r="DK3" s="3" t="str">
        <v>Total Cost per Unit Product</v>
      </c>
      <c r="DL3" s="3" t="str">
        <v>Total Factor Productivity</v>
      </c>
      <c r="DM3" s="3" t="str">
        <v>Variable Cost</v>
      </c>
      <c r="DN3" s="3" t="str">
        <v>Variable Cost per Asset</v>
      </c>
      <c r="DO3" s="3" t="str">
        <v>Variable Cost per Unit Product</v>
      </c>
      <c r="DP3" s="3" t="str">
        <v>Water Use</v>
      </c>
      <c r="DQ3" s="3" t="str">
        <v>Water Use Efficiency</v>
      </c>
      <c r="DR3" s="3" t="str">
        <v>Yield Stability</v>
      </c>
    </row>
    <row r="4" spans="1:122" ht="14.5" x14ac:dyDescent="0.35">
      <c r="A4" s="3">
        <v>310</v>
      </c>
      <c r="B4" s="3" t="s">
        <v>2695</v>
      </c>
      <c r="C4" s="3" t="s">
        <v>2695</v>
      </c>
      <c r="D4" s="3" t="s">
        <v>2708</v>
      </c>
      <c r="E4" s="3" t="s">
        <v>3455</v>
      </c>
      <c r="F4" s="3" t="s">
        <v>2708</v>
      </c>
      <c r="G4" s="3" t="s">
        <v>3455</v>
      </c>
      <c r="H4" s="3" t="s">
        <v>8274</v>
      </c>
      <c r="I4" s="3" t="s">
        <v>2715</v>
      </c>
      <c r="J4" s="3" t="s">
        <v>8751</v>
      </c>
      <c r="K4" s="3" t="s">
        <v>8275</v>
      </c>
      <c r="L4" s="3" t="s">
        <v>8276</v>
      </c>
      <c r="M4" s="3" t="s">
        <v>8273</v>
      </c>
      <c r="N4" s="3" t="b">
        <v>0</v>
      </c>
      <c r="O4"/>
      <c r="S4" s="3">
        <v>118</v>
      </c>
      <c r="T4" s="3" t="s">
        <v>2468</v>
      </c>
      <c r="U4" s="3" t="s">
        <v>2469</v>
      </c>
      <c r="V4" s="3" t="s">
        <v>2470</v>
      </c>
      <c r="W4" s="3" t="s">
        <v>2455</v>
      </c>
      <c r="X4" s="3" t="s">
        <v>2455</v>
      </c>
      <c r="Y4" s="3" t="s">
        <v>2476</v>
      </c>
      <c r="AA4" s="2" t="s">
        <v>2467</v>
      </c>
      <c r="AB4" s="3" t="str" cm="1">
        <f t="array" ref="AB4:DR4">TRANSPOSE(_xlfn._xlws.SORT(_xlfn.UNIQUE(_xlfn._xlws.FILTER(out.Subindicator,ISNUMBER(SEARCH(Outcomes!$C8,out.Subindicator)),"Not Found"))))</f>
        <v>Aboveground Carbon Biomass</v>
      </c>
      <c r="AC4" s="3" t="str">
        <v>Area Time Equivalent Ratio</v>
      </c>
      <c r="AD4" s="3" t="str">
        <v>Belowground Carbon Biomass</v>
      </c>
      <c r="AE4" s="3" t="str">
        <v>Beneficial Organisms</v>
      </c>
      <c r="AF4" s="3" t="str">
        <v>Benefit Cost Ratio (GMTC)</v>
      </c>
      <c r="AG4" s="3" t="str">
        <v>Benefit Cost Ratio (GMVC)</v>
      </c>
      <c r="AH4" s="3" t="str">
        <v>Benefit Cost Ratio (GRTC)</v>
      </c>
      <c r="AI4" s="3" t="str">
        <v>Benefit Cost Ratio (GRVC)</v>
      </c>
      <c r="AJ4" s="3" t="str">
        <v>Benefit Cost Ratio (NRTC)</v>
      </c>
      <c r="AK4" s="3" t="str">
        <v>Benefit Cost Ratio (NRVC)</v>
      </c>
      <c r="AL4" s="3" t="str">
        <v>Benefit Cost Ratio (Unspecified)</v>
      </c>
      <c r="AM4" s="3" t="str">
        <v>Biodiversity</v>
      </c>
      <c r="AN4" s="3" t="str">
        <v>Biomass Yield</v>
      </c>
      <c r="AO4" s="3" t="str">
        <v>Carbon Dioxide Emissions</v>
      </c>
      <c r="AP4" s="3" t="str">
        <v>Cation Exchange Capacity</v>
      </c>
      <c r="AQ4" s="3" t="str">
        <v>CO2 Equivalent Emissions</v>
      </c>
      <c r="AR4" s="3" t="str">
        <v>Cost Benefit Ratio (TCGR)</v>
      </c>
      <c r="AS4" s="3" t="str">
        <v>Cost Benefit Ratio (TCNR)</v>
      </c>
      <c r="AT4" s="3" t="str">
        <v>Cost Benefit Ratio (VCGR)</v>
      </c>
      <c r="AU4" s="3" t="str">
        <v>Crop Residue Yield</v>
      </c>
      <c r="AV4" s="3" t="str">
        <v>Crop Yield</v>
      </c>
      <c r="AW4" s="3" t="str">
        <v>Effective Cation Exchange Capacity</v>
      </c>
      <c r="AX4" s="3" t="str">
        <v>Emissions Intensity</v>
      </c>
      <c r="AY4" s="3" t="str">
        <v>Erosion</v>
      </c>
      <c r="AZ4" s="3" t="str">
        <v>Extraction Yield</v>
      </c>
      <c r="BA4" s="3" t="str">
        <v>Fixed Cost</v>
      </c>
      <c r="BB4" s="3" t="str">
        <v>Fixed Cost per Asset</v>
      </c>
      <c r="BC4" s="3" t="str">
        <v>Fixed Cost per Unit Product</v>
      </c>
      <c r="BD4" s="3" t="str">
        <v>Gross Margin</v>
      </c>
      <c r="BE4" s="3" t="str">
        <v>Gross Return</v>
      </c>
      <c r="BF4" s="3" t="str">
        <v>Income Female</v>
      </c>
      <c r="BG4" s="3" t="str">
        <v>Income Male</v>
      </c>
      <c r="BH4" s="3" t="str">
        <v>Infiltration Rate</v>
      </c>
      <c r="BI4" s="3" t="str">
        <v>Internal Rate of Return</v>
      </c>
      <c r="BJ4" s="3" t="str">
        <v>Labour Cost</v>
      </c>
      <c r="BK4" s="3" t="str">
        <v>Labour Cost per Asset</v>
      </c>
      <c r="BL4" s="3" t="str">
        <v>Labour Cost per Unit Product</v>
      </c>
      <c r="BM4" s="3" t="str">
        <v>Labour Female</v>
      </c>
      <c r="BN4" s="3" t="str">
        <v>Labour Male</v>
      </c>
      <c r="BO4" s="3" t="str">
        <v>Labour Person Hours</v>
      </c>
      <c r="BP4" s="3" t="str">
        <v>Land Equivalent Ratio</v>
      </c>
      <c r="BQ4" s="3" t="str">
        <v>Marginal Rate of Return</v>
      </c>
      <c r="BR4" s="3" t="str">
        <v>Methane Emissions</v>
      </c>
      <c r="BS4" s="3" t="str">
        <v>Net Present Value</v>
      </c>
      <c r="BT4" s="3" t="str">
        <v>Net Return</v>
      </c>
      <c r="BU4" s="3" t="str">
        <v>Nitrogen Agronomic Efficiency</v>
      </c>
      <c r="BV4" s="3" t="str">
        <v>Nitrogen Agronomic Efficiency (AGB)</v>
      </c>
      <c r="BW4" s="3" t="str">
        <v>Nitrogen Factor Productivity</v>
      </c>
      <c r="BX4" s="3" t="str">
        <v>Nitrogen Use Efficiency (ARE AGB)</v>
      </c>
      <c r="BY4" s="3" t="str">
        <v>Nitrogen Use Efficiency (ARE Product)</v>
      </c>
      <c r="BZ4" s="3" t="str">
        <v>Nitrogen Use Efficiency (ARE Unspecificed)</v>
      </c>
      <c r="CA4" s="3" t="str">
        <v>Nitrogen Use Efficiency (Isotopic AGB)</v>
      </c>
      <c r="CB4" s="3" t="str">
        <v>Nitrogen Use Efficiency (Isotopic Product)</v>
      </c>
      <c r="CC4" s="3" t="str">
        <v>Nitrogen Use Efficiency (PNB AGB)</v>
      </c>
      <c r="CD4" s="3" t="str">
        <v>Nitrogen Use Efficiency (PNB Product)</v>
      </c>
      <c r="CE4" s="3" t="str">
        <v>Nitrous Oxide Emissions</v>
      </c>
      <c r="CF4" s="3" t="str">
        <v>Payback Period</v>
      </c>
      <c r="CG4" s="3" t="str">
        <v>Pest &amp; Pathogen (Losses)</v>
      </c>
      <c r="CH4" s="3" t="str">
        <v>Pest &amp; Pathogen (Numbers)</v>
      </c>
      <c r="CI4" s="3" t="str">
        <v>Pest &amp; Pathogen (Product Weight)</v>
      </c>
      <c r="CJ4" s="3" t="str">
        <v>Phosphorus Agronomic Efficiency</v>
      </c>
      <c r="CK4" s="3" t="str">
        <v>Phosphorus Factor Productivity</v>
      </c>
      <c r="CL4" s="3" t="str">
        <v>Phosphorus Use Efficiency (ARE AGB)</v>
      </c>
      <c r="CM4" s="3" t="str">
        <v>Phosphorus Use Efficiency (ARE Product)</v>
      </c>
      <c r="CN4" s="3" t="str">
        <v>Phosphorus Use Efficiency (ARE Unspecified)</v>
      </c>
      <c r="CO4" s="3" t="str">
        <v>Potassium Agronomic Efficiency</v>
      </c>
      <c r="CP4" s="3" t="str">
        <v>Potassium Factor Productivity</v>
      </c>
      <c r="CQ4" s="3" t="str">
        <v>Potassium Use Efficiency (ARE AGB)</v>
      </c>
      <c r="CR4" s="3" t="str">
        <v>Potassium Use Efficiency (ARE Product)</v>
      </c>
      <c r="CS4" s="3" t="str">
        <v>Potassium Use Efficiency (ARE Unspecified)</v>
      </c>
      <c r="CT4" s="3" t="str">
        <v>Return on Investment</v>
      </c>
      <c r="CU4" s="3" t="str">
        <v>Return to Labour</v>
      </c>
      <c r="CV4" s="3" t="str">
        <v>Runoff</v>
      </c>
      <c r="CW4" s="3" t="str">
        <v>Soil Available Nitrogen</v>
      </c>
      <c r="CX4" s="3" t="str">
        <v>Soil Carbon Stocks</v>
      </c>
      <c r="CY4" s="3" t="str">
        <v>Soil Moisture</v>
      </c>
      <c r="CZ4" s="3" t="str">
        <v>Soil NH4</v>
      </c>
      <c r="DA4" s="3" t="str">
        <v>Soil Nitrogen</v>
      </c>
      <c r="DB4" s="3" t="str">
        <v>Soil NO3</v>
      </c>
      <c r="DC4" s="3" t="str">
        <v>Soil Organic Carbon</v>
      </c>
      <c r="DD4" s="3" t="str">
        <v>Soil Organic Carbon (Change)</v>
      </c>
      <c r="DE4" s="3" t="str">
        <v>Soil Organic Matter</v>
      </c>
      <c r="DF4" s="3" t="str">
        <v>Soil Total Nitrogen</v>
      </c>
      <c r="DG4" s="3" t="str">
        <v>Subindicator</v>
      </c>
      <c r="DH4" s="3" t="str">
        <v>Total Cost</v>
      </c>
      <c r="DI4" s="3" t="str">
        <v>Total Cost (Unconfirmed)</v>
      </c>
      <c r="DJ4" s="3" t="str">
        <v>Total Cost per Asset</v>
      </c>
      <c r="DK4" s="3" t="str">
        <v>Total Cost per Unit Product</v>
      </c>
      <c r="DL4" s="3" t="str">
        <v>Total Factor Productivity</v>
      </c>
      <c r="DM4" s="3" t="str">
        <v>Variable Cost</v>
      </c>
      <c r="DN4" s="3" t="str">
        <v>Variable Cost per Asset</v>
      </c>
      <c r="DO4" s="3" t="str">
        <v>Variable Cost per Unit Product</v>
      </c>
      <c r="DP4" s="3" t="str">
        <v>Water Use</v>
      </c>
      <c r="DQ4" s="3" t="str">
        <v>Water Use Efficiency</v>
      </c>
      <c r="DR4" s="3" t="str">
        <v>Yield Stability</v>
      </c>
    </row>
    <row r="5" spans="1:122" ht="14.5" x14ac:dyDescent="0.35">
      <c r="A5" s="3">
        <v>268</v>
      </c>
      <c r="B5" s="3" t="s">
        <v>2530</v>
      </c>
      <c r="C5" s="3" t="s">
        <v>2530</v>
      </c>
      <c r="D5" s="3" t="s">
        <v>2556</v>
      </c>
      <c r="E5" s="3" t="s">
        <v>8684</v>
      </c>
      <c r="F5" s="3" t="s">
        <v>2557</v>
      </c>
      <c r="G5" s="3" t="s">
        <v>8685</v>
      </c>
      <c r="H5" s="3" t="s">
        <v>2690</v>
      </c>
      <c r="I5" s="3" t="s">
        <v>2691</v>
      </c>
      <c r="J5" s="3" t="s">
        <v>8686</v>
      </c>
      <c r="K5" s="3" t="s">
        <v>2692</v>
      </c>
      <c r="M5" s="3" t="s">
        <v>8169</v>
      </c>
      <c r="N5" s="3" t="b">
        <v>0</v>
      </c>
      <c r="O5"/>
      <c r="S5" s="3">
        <v>119.1</v>
      </c>
      <c r="T5" s="3" t="s">
        <v>2468</v>
      </c>
      <c r="U5" s="3" t="s">
        <v>2469</v>
      </c>
      <c r="V5" s="3" t="s">
        <v>2470</v>
      </c>
      <c r="W5" s="3" t="s">
        <v>2477</v>
      </c>
      <c r="X5" s="3" t="s">
        <v>2477</v>
      </c>
      <c r="Y5" s="3" t="s">
        <v>2478</v>
      </c>
      <c r="AA5" s="2" t="s">
        <v>2467</v>
      </c>
      <c r="AB5" s="3" t="str" cm="1">
        <f t="array" ref="AB5:DR5">TRANSPOSE(_xlfn._xlws.SORT(_xlfn.UNIQUE(_xlfn._xlws.FILTER(out.Subindicator,ISNUMBER(SEARCH(Outcomes!$C9,out.Subindicator)),"Not Found"))))</f>
        <v>Aboveground Carbon Biomass</v>
      </c>
      <c r="AC5" s="3" t="str">
        <v>Area Time Equivalent Ratio</v>
      </c>
      <c r="AD5" s="3" t="str">
        <v>Belowground Carbon Biomass</v>
      </c>
      <c r="AE5" s="3" t="str">
        <v>Beneficial Organisms</v>
      </c>
      <c r="AF5" s="3" t="str">
        <v>Benefit Cost Ratio (GMTC)</v>
      </c>
      <c r="AG5" s="3" t="str">
        <v>Benefit Cost Ratio (GMVC)</v>
      </c>
      <c r="AH5" s="3" t="str">
        <v>Benefit Cost Ratio (GRTC)</v>
      </c>
      <c r="AI5" s="3" t="str">
        <v>Benefit Cost Ratio (GRVC)</v>
      </c>
      <c r="AJ5" s="3" t="str">
        <v>Benefit Cost Ratio (NRTC)</v>
      </c>
      <c r="AK5" s="3" t="str">
        <v>Benefit Cost Ratio (NRVC)</v>
      </c>
      <c r="AL5" s="3" t="str">
        <v>Benefit Cost Ratio (Unspecified)</v>
      </c>
      <c r="AM5" s="3" t="str">
        <v>Biodiversity</v>
      </c>
      <c r="AN5" s="3" t="str">
        <v>Biomass Yield</v>
      </c>
      <c r="AO5" s="3" t="str">
        <v>Carbon Dioxide Emissions</v>
      </c>
      <c r="AP5" s="3" t="str">
        <v>Cation Exchange Capacity</v>
      </c>
      <c r="AQ5" s="3" t="str">
        <v>CO2 Equivalent Emissions</v>
      </c>
      <c r="AR5" s="3" t="str">
        <v>Cost Benefit Ratio (TCGR)</v>
      </c>
      <c r="AS5" s="3" t="str">
        <v>Cost Benefit Ratio (TCNR)</v>
      </c>
      <c r="AT5" s="3" t="str">
        <v>Cost Benefit Ratio (VCGR)</v>
      </c>
      <c r="AU5" s="3" t="str">
        <v>Crop Residue Yield</v>
      </c>
      <c r="AV5" s="3" t="str">
        <v>Crop Yield</v>
      </c>
      <c r="AW5" s="3" t="str">
        <v>Effective Cation Exchange Capacity</v>
      </c>
      <c r="AX5" s="3" t="str">
        <v>Emissions Intensity</v>
      </c>
      <c r="AY5" s="3" t="str">
        <v>Erosion</v>
      </c>
      <c r="AZ5" s="3" t="str">
        <v>Extraction Yield</v>
      </c>
      <c r="BA5" s="3" t="str">
        <v>Fixed Cost</v>
      </c>
      <c r="BB5" s="3" t="str">
        <v>Fixed Cost per Asset</v>
      </c>
      <c r="BC5" s="3" t="str">
        <v>Fixed Cost per Unit Product</v>
      </c>
      <c r="BD5" s="3" t="str">
        <v>Gross Margin</v>
      </c>
      <c r="BE5" s="3" t="str">
        <v>Gross Return</v>
      </c>
      <c r="BF5" s="3" t="str">
        <v>Income Female</v>
      </c>
      <c r="BG5" s="3" t="str">
        <v>Income Male</v>
      </c>
      <c r="BH5" s="3" t="str">
        <v>Infiltration Rate</v>
      </c>
      <c r="BI5" s="3" t="str">
        <v>Internal Rate of Return</v>
      </c>
      <c r="BJ5" s="3" t="str">
        <v>Labour Cost</v>
      </c>
      <c r="BK5" s="3" t="str">
        <v>Labour Cost per Asset</v>
      </c>
      <c r="BL5" s="3" t="str">
        <v>Labour Cost per Unit Product</v>
      </c>
      <c r="BM5" s="3" t="str">
        <v>Labour Female</v>
      </c>
      <c r="BN5" s="3" t="str">
        <v>Labour Male</v>
      </c>
      <c r="BO5" s="3" t="str">
        <v>Labour Person Hours</v>
      </c>
      <c r="BP5" s="3" t="str">
        <v>Land Equivalent Ratio</v>
      </c>
      <c r="BQ5" s="3" t="str">
        <v>Marginal Rate of Return</v>
      </c>
      <c r="BR5" s="3" t="str">
        <v>Methane Emissions</v>
      </c>
      <c r="BS5" s="3" t="str">
        <v>Net Present Value</v>
      </c>
      <c r="BT5" s="3" t="str">
        <v>Net Return</v>
      </c>
      <c r="BU5" s="3" t="str">
        <v>Nitrogen Agronomic Efficiency</v>
      </c>
      <c r="BV5" s="3" t="str">
        <v>Nitrogen Agronomic Efficiency (AGB)</v>
      </c>
      <c r="BW5" s="3" t="str">
        <v>Nitrogen Factor Productivity</v>
      </c>
      <c r="BX5" s="3" t="str">
        <v>Nitrogen Use Efficiency (ARE AGB)</v>
      </c>
      <c r="BY5" s="3" t="str">
        <v>Nitrogen Use Efficiency (ARE Product)</v>
      </c>
      <c r="BZ5" s="3" t="str">
        <v>Nitrogen Use Efficiency (ARE Unspecificed)</v>
      </c>
      <c r="CA5" s="3" t="str">
        <v>Nitrogen Use Efficiency (Isotopic AGB)</v>
      </c>
      <c r="CB5" s="3" t="str">
        <v>Nitrogen Use Efficiency (Isotopic Product)</v>
      </c>
      <c r="CC5" s="3" t="str">
        <v>Nitrogen Use Efficiency (PNB AGB)</v>
      </c>
      <c r="CD5" s="3" t="str">
        <v>Nitrogen Use Efficiency (PNB Product)</v>
      </c>
      <c r="CE5" s="3" t="str">
        <v>Nitrous Oxide Emissions</v>
      </c>
      <c r="CF5" s="3" t="str">
        <v>Payback Period</v>
      </c>
      <c r="CG5" s="3" t="str">
        <v>Pest &amp; Pathogen (Losses)</v>
      </c>
      <c r="CH5" s="3" t="str">
        <v>Pest &amp; Pathogen (Numbers)</v>
      </c>
      <c r="CI5" s="3" t="str">
        <v>Pest &amp; Pathogen (Product Weight)</v>
      </c>
      <c r="CJ5" s="3" t="str">
        <v>Phosphorus Agronomic Efficiency</v>
      </c>
      <c r="CK5" s="3" t="str">
        <v>Phosphorus Factor Productivity</v>
      </c>
      <c r="CL5" s="3" t="str">
        <v>Phosphorus Use Efficiency (ARE AGB)</v>
      </c>
      <c r="CM5" s="3" t="str">
        <v>Phosphorus Use Efficiency (ARE Product)</v>
      </c>
      <c r="CN5" s="3" t="str">
        <v>Phosphorus Use Efficiency (ARE Unspecified)</v>
      </c>
      <c r="CO5" s="3" t="str">
        <v>Potassium Agronomic Efficiency</v>
      </c>
      <c r="CP5" s="3" t="str">
        <v>Potassium Factor Productivity</v>
      </c>
      <c r="CQ5" s="3" t="str">
        <v>Potassium Use Efficiency (ARE AGB)</v>
      </c>
      <c r="CR5" s="3" t="str">
        <v>Potassium Use Efficiency (ARE Product)</v>
      </c>
      <c r="CS5" s="3" t="str">
        <v>Potassium Use Efficiency (ARE Unspecified)</v>
      </c>
      <c r="CT5" s="3" t="str">
        <v>Return on Investment</v>
      </c>
      <c r="CU5" s="3" t="str">
        <v>Return to Labour</v>
      </c>
      <c r="CV5" s="3" t="str">
        <v>Runoff</v>
      </c>
      <c r="CW5" s="3" t="str">
        <v>Soil Available Nitrogen</v>
      </c>
      <c r="CX5" s="3" t="str">
        <v>Soil Carbon Stocks</v>
      </c>
      <c r="CY5" s="3" t="str">
        <v>Soil Moisture</v>
      </c>
      <c r="CZ5" s="3" t="str">
        <v>Soil NH4</v>
      </c>
      <c r="DA5" s="3" t="str">
        <v>Soil Nitrogen</v>
      </c>
      <c r="DB5" s="3" t="str">
        <v>Soil NO3</v>
      </c>
      <c r="DC5" s="3" t="str">
        <v>Soil Organic Carbon</v>
      </c>
      <c r="DD5" s="3" t="str">
        <v>Soil Organic Carbon (Change)</v>
      </c>
      <c r="DE5" s="3" t="str">
        <v>Soil Organic Matter</v>
      </c>
      <c r="DF5" s="3" t="str">
        <v>Soil Total Nitrogen</v>
      </c>
      <c r="DG5" s="3" t="str">
        <v>Subindicator</v>
      </c>
      <c r="DH5" s="3" t="str">
        <v>Total Cost</v>
      </c>
      <c r="DI5" s="3" t="str">
        <v>Total Cost (Unconfirmed)</v>
      </c>
      <c r="DJ5" s="3" t="str">
        <v>Total Cost per Asset</v>
      </c>
      <c r="DK5" s="3" t="str">
        <v>Total Cost per Unit Product</v>
      </c>
      <c r="DL5" s="3" t="str">
        <v>Total Factor Productivity</v>
      </c>
      <c r="DM5" s="3" t="str">
        <v>Variable Cost</v>
      </c>
      <c r="DN5" s="3" t="str">
        <v>Variable Cost per Asset</v>
      </c>
      <c r="DO5" s="3" t="str">
        <v>Variable Cost per Unit Product</v>
      </c>
      <c r="DP5" s="3" t="str">
        <v>Water Use</v>
      </c>
      <c r="DQ5" s="3" t="str">
        <v>Water Use Efficiency</v>
      </c>
      <c r="DR5" s="3" t="str">
        <v>Yield Stability</v>
      </c>
    </row>
    <row r="6" spans="1:122" ht="14.5" x14ac:dyDescent="0.35">
      <c r="A6" s="3">
        <v>125.6</v>
      </c>
      <c r="B6" s="3" t="s">
        <v>2468</v>
      </c>
      <c r="C6" s="3" t="s">
        <v>2468</v>
      </c>
      <c r="D6" s="3" t="s">
        <v>2489</v>
      </c>
      <c r="E6" s="3" t="s">
        <v>8638</v>
      </c>
      <c r="F6" s="3" t="s">
        <v>2497</v>
      </c>
      <c r="G6" s="3" t="s">
        <v>8667</v>
      </c>
      <c r="H6" s="3" t="s">
        <v>8155</v>
      </c>
      <c r="I6" s="3" t="s">
        <v>8676</v>
      </c>
      <c r="J6" s="3" t="s">
        <v>8677</v>
      </c>
      <c r="K6" s="3" t="s">
        <v>8156</v>
      </c>
      <c r="N6" s="3" t="b">
        <v>0</v>
      </c>
      <c r="O6"/>
      <c r="S6" s="3">
        <v>119.2</v>
      </c>
      <c r="T6" s="3" t="s">
        <v>2468</v>
      </c>
      <c r="U6" s="3" t="s">
        <v>2469</v>
      </c>
      <c r="V6" s="3" t="s">
        <v>2470</v>
      </c>
      <c r="W6" s="3" t="s">
        <v>2479</v>
      </c>
      <c r="X6" s="3" t="s">
        <v>2479</v>
      </c>
      <c r="Y6" s="3" t="s">
        <v>2480</v>
      </c>
      <c r="AA6" s="2" t="s">
        <v>2467</v>
      </c>
      <c r="AB6" s="3" t="str" cm="1">
        <f t="array" ref="AB6:DR6">TRANSPOSE(_xlfn._xlws.SORT(_xlfn.UNIQUE(_xlfn._xlws.FILTER(out.Subindicator,ISNUMBER(SEARCH(Outcomes!$C10,out.Subindicator)),"Not Found"))))</f>
        <v>Aboveground Carbon Biomass</v>
      </c>
      <c r="AC6" s="3" t="str">
        <v>Area Time Equivalent Ratio</v>
      </c>
      <c r="AD6" s="3" t="str">
        <v>Belowground Carbon Biomass</v>
      </c>
      <c r="AE6" s="3" t="str">
        <v>Beneficial Organisms</v>
      </c>
      <c r="AF6" s="3" t="str">
        <v>Benefit Cost Ratio (GMTC)</v>
      </c>
      <c r="AG6" s="3" t="str">
        <v>Benefit Cost Ratio (GMVC)</v>
      </c>
      <c r="AH6" s="3" t="str">
        <v>Benefit Cost Ratio (GRTC)</v>
      </c>
      <c r="AI6" s="3" t="str">
        <v>Benefit Cost Ratio (GRVC)</v>
      </c>
      <c r="AJ6" s="3" t="str">
        <v>Benefit Cost Ratio (NRTC)</v>
      </c>
      <c r="AK6" s="3" t="str">
        <v>Benefit Cost Ratio (NRVC)</v>
      </c>
      <c r="AL6" s="3" t="str">
        <v>Benefit Cost Ratio (Unspecified)</v>
      </c>
      <c r="AM6" s="3" t="str">
        <v>Biodiversity</v>
      </c>
      <c r="AN6" s="3" t="str">
        <v>Biomass Yield</v>
      </c>
      <c r="AO6" s="3" t="str">
        <v>Carbon Dioxide Emissions</v>
      </c>
      <c r="AP6" s="3" t="str">
        <v>Cation Exchange Capacity</v>
      </c>
      <c r="AQ6" s="3" t="str">
        <v>CO2 Equivalent Emissions</v>
      </c>
      <c r="AR6" s="3" t="str">
        <v>Cost Benefit Ratio (TCGR)</v>
      </c>
      <c r="AS6" s="3" t="str">
        <v>Cost Benefit Ratio (TCNR)</v>
      </c>
      <c r="AT6" s="3" t="str">
        <v>Cost Benefit Ratio (VCGR)</v>
      </c>
      <c r="AU6" s="3" t="str">
        <v>Crop Residue Yield</v>
      </c>
      <c r="AV6" s="3" t="str">
        <v>Crop Yield</v>
      </c>
      <c r="AW6" s="3" t="str">
        <v>Effective Cation Exchange Capacity</v>
      </c>
      <c r="AX6" s="3" t="str">
        <v>Emissions Intensity</v>
      </c>
      <c r="AY6" s="3" t="str">
        <v>Erosion</v>
      </c>
      <c r="AZ6" s="3" t="str">
        <v>Extraction Yield</v>
      </c>
      <c r="BA6" s="3" t="str">
        <v>Fixed Cost</v>
      </c>
      <c r="BB6" s="3" t="str">
        <v>Fixed Cost per Asset</v>
      </c>
      <c r="BC6" s="3" t="str">
        <v>Fixed Cost per Unit Product</v>
      </c>
      <c r="BD6" s="3" t="str">
        <v>Gross Margin</v>
      </c>
      <c r="BE6" s="3" t="str">
        <v>Gross Return</v>
      </c>
      <c r="BF6" s="3" t="str">
        <v>Income Female</v>
      </c>
      <c r="BG6" s="3" t="str">
        <v>Income Male</v>
      </c>
      <c r="BH6" s="3" t="str">
        <v>Infiltration Rate</v>
      </c>
      <c r="BI6" s="3" t="str">
        <v>Internal Rate of Return</v>
      </c>
      <c r="BJ6" s="3" t="str">
        <v>Labour Cost</v>
      </c>
      <c r="BK6" s="3" t="str">
        <v>Labour Cost per Asset</v>
      </c>
      <c r="BL6" s="3" t="str">
        <v>Labour Cost per Unit Product</v>
      </c>
      <c r="BM6" s="3" t="str">
        <v>Labour Female</v>
      </c>
      <c r="BN6" s="3" t="str">
        <v>Labour Male</v>
      </c>
      <c r="BO6" s="3" t="str">
        <v>Labour Person Hours</v>
      </c>
      <c r="BP6" s="3" t="str">
        <v>Land Equivalent Ratio</v>
      </c>
      <c r="BQ6" s="3" t="str">
        <v>Marginal Rate of Return</v>
      </c>
      <c r="BR6" s="3" t="str">
        <v>Methane Emissions</v>
      </c>
      <c r="BS6" s="3" t="str">
        <v>Net Present Value</v>
      </c>
      <c r="BT6" s="3" t="str">
        <v>Net Return</v>
      </c>
      <c r="BU6" s="3" t="str">
        <v>Nitrogen Agronomic Efficiency</v>
      </c>
      <c r="BV6" s="3" t="str">
        <v>Nitrogen Agronomic Efficiency (AGB)</v>
      </c>
      <c r="BW6" s="3" t="str">
        <v>Nitrogen Factor Productivity</v>
      </c>
      <c r="BX6" s="3" t="str">
        <v>Nitrogen Use Efficiency (ARE AGB)</v>
      </c>
      <c r="BY6" s="3" t="str">
        <v>Nitrogen Use Efficiency (ARE Product)</v>
      </c>
      <c r="BZ6" s="3" t="str">
        <v>Nitrogen Use Efficiency (ARE Unspecificed)</v>
      </c>
      <c r="CA6" s="3" t="str">
        <v>Nitrogen Use Efficiency (Isotopic AGB)</v>
      </c>
      <c r="CB6" s="3" t="str">
        <v>Nitrogen Use Efficiency (Isotopic Product)</v>
      </c>
      <c r="CC6" s="3" t="str">
        <v>Nitrogen Use Efficiency (PNB AGB)</v>
      </c>
      <c r="CD6" s="3" t="str">
        <v>Nitrogen Use Efficiency (PNB Product)</v>
      </c>
      <c r="CE6" s="3" t="str">
        <v>Nitrous Oxide Emissions</v>
      </c>
      <c r="CF6" s="3" t="str">
        <v>Payback Period</v>
      </c>
      <c r="CG6" s="3" t="str">
        <v>Pest &amp; Pathogen (Losses)</v>
      </c>
      <c r="CH6" s="3" t="str">
        <v>Pest &amp; Pathogen (Numbers)</v>
      </c>
      <c r="CI6" s="3" t="str">
        <v>Pest &amp; Pathogen (Product Weight)</v>
      </c>
      <c r="CJ6" s="3" t="str">
        <v>Phosphorus Agronomic Efficiency</v>
      </c>
      <c r="CK6" s="3" t="str">
        <v>Phosphorus Factor Productivity</v>
      </c>
      <c r="CL6" s="3" t="str">
        <v>Phosphorus Use Efficiency (ARE AGB)</v>
      </c>
      <c r="CM6" s="3" t="str">
        <v>Phosphorus Use Efficiency (ARE Product)</v>
      </c>
      <c r="CN6" s="3" t="str">
        <v>Phosphorus Use Efficiency (ARE Unspecified)</v>
      </c>
      <c r="CO6" s="3" t="str">
        <v>Potassium Agronomic Efficiency</v>
      </c>
      <c r="CP6" s="3" t="str">
        <v>Potassium Factor Productivity</v>
      </c>
      <c r="CQ6" s="3" t="str">
        <v>Potassium Use Efficiency (ARE AGB)</v>
      </c>
      <c r="CR6" s="3" t="str">
        <v>Potassium Use Efficiency (ARE Product)</v>
      </c>
      <c r="CS6" s="3" t="str">
        <v>Potassium Use Efficiency (ARE Unspecified)</v>
      </c>
      <c r="CT6" s="3" t="str">
        <v>Return on Investment</v>
      </c>
      <c r="CU6" s="3" t="str">
        <v>Return to Labour</v>
      </c>
      <c r="CV6" s="3" t="str">
        <v>Runoff</v>
      </c>
      <c r="CW6" s="3" t="str">
        <v>Soil Available Nitrogen</v>
      </c>
      <c r="CX6" s="3" t="str">
        <v>Soil Carbon Stocks</v>
      </c>
      <c r="CY6" s="3" t="str">
        <v>Soil Moisture</v>
      </c>
      <c r="CZ6" s="3" t="str">
        <v>Soil NH4</v>
      </c>
      <c r="DA6" s="3" t="str">
        <v>Soil Nitrogen</v>
      </c>
      <c r="DB6" s="3" t="str">
        <v>Soil NO3</v>
      </c>
      <c r="DC6" s="3" t="str">
        <v>Soil Organic Carbon</v>
      </c>
      <c r="DD6" s="3" t="str">
        <v>Soil Organic Carbon (Change)</v>
      </c>
      <c r="DE6" s="3" t="str">
        <v>Soil Organic Matter</v>
      </c>
      <c r="DF6" s="3" t="str">
        <v>Soil Total Nitrogen</v>
      </c>
      <c r="DG6" s="3" t="str">
        <v>Subindicator</v>
      </c>
      <c r="DH6" s="3" t="str">
        <v>Total Cost</v>
      </c>
      <c r="DI6" s="3" t="str">
        <v>Total Cost (Unconfirmed)</v>
      </c>
      <c r="DJ6" s="3" t="str">
        <v>Total Cost per Asset</v>
      </c>
      <c r="DK6" s="3" t="str">
        <v>Total Cost per Unit Product</v>
      </c>
      <c r="DL6" s="3" t="str">
        <v>Total Factor Productivity</v>
      </c>
      <c r="DM6" s="3" t="str">
        <v>Variable Cost</v>
      </c>
      <c r="DN6" s="3" t="str">
        <v>Variable Cost per Asset</v>
      </c>
      <c r="DO6" s="3" t="str">
        <v>Variable Cost per Unit Product</v>
      </c>
      <c r="DP6" s="3" t="str">
        <v>Water Use</v>
      </c>
      <c r="DQ6" s="3" t="str">
        <v>Water Use Efficiency</v>
      </c>
      <c r="DR6" s="3" t="str">
        <v>Yield Stability</v>
      </c>
    </row>
    <row r="7" spans="1:122" ht="14.5" x14ac:dyDescent="0.35">
      <c r="A7" s="3">
        <v>125.2</v>
      </c>
      <c r="B7" s="3" t="s">
        <v>2468</v>
      </c>
      <c r="C7" s="3" t="s">
        <v>2468</v>
      </c>
      <c r="D7" s="3" t="s">
        <v>2489</v>
      </c>
      <c r="E7" s="3" t="s">
        <v>8638</v>
      </c>
      <c r="F7" s="3" t="s">
        <v>2497</v>
      </c>
      <c r="G7" s="3" t="s">
        <v>8667</v>
      </c>
      <c r="H7" s="3" t="s">
        <v>8151</v>
      </c>
      <c r="I7" s="3" t="s">
        <v>8670</v>
      </c>
      <c r="J7" s="3" t="s">
        <v>8671</v>
      </c>
      <c r="K7" s="3" t="s">
        <v>8152</v>
      </c>
      <c r="M7" s="3" t="s">
        <v>2723</v>
      </c>
      <c r="N7" s="3" t="b">
        <v>0</v>
      </c>
      <c r="O7"/>
      <c r="S7" s="3">
        <v>119.3</v>
      </c>
      <c r="T7" s="3" t="s">
        <v>2468</v>
      </c>
      <c r="U7" s="3" t="s">
        <v>2469</v>
      </c>
      <c r="V7" s="3" t="s">
        <v>2470</v>
      </c>
      <c r="W7" s="3" t="s">
        <v>2481</v>
      </c>
      <c r="X7" s="3" t="s">
        <v>2481</v>
      </c>
      <c r="Y7" s="3" t="s">
        <v>2482</v>
      </c>
      <c r="AA7" s="2" t="s">
        <v>2467</v>
      </c>
      <c r="AB7" s="3" t="str" cm="1">
        <f t="array" ref="AB7:DR7">TRANSPOSE(_xlfn._xlws.SORT(_xlfn.UNIQUE(_xlfn._xlws.FILTER(out.Subindicator,ISNUMBER(SEARCH(Outcomes!$C11,out.Subindicator)),"Not Found"))))</f>
        <v>Aboveground Carbon Biomass</v>
      </c>
      <c r="AC7" s="3" t="str">
        <v>Area Time Equivalent Ratio</v>
      </c>
      <c r="AD7" s="3" t="str">
        <v>Belowground Carbon Biomass</v>
      </c>
      <c r="AE7" s="3" t="str">
        <v>Beneficial Organisms</v>
      </c>
      <c r="AF7" s="3" t="str">
        <v>Benefit Cost Ratio (GMTC)</v>
      </c>
      <c r="AG7" s="3" t="str">
        <v>Benefit Cost Ratio (GMVC)</v>
      </c>
      <c r="AH7" s="3" t="str">
        <v>Benefit Cost Ratio (GRTC)</v>
      </c>
      <c r="AI7" s="3" t="str">
        <v>Benefit Cost Ratio (GRVC)</v>
      </c>
      <c r="AJ7" s="3" t="str">
        <v>Benefit Cost Ratio (NRTC)</v>
      </c>
      <c r="AK7" s="3" t="str">
        <v>Benefit Cost Ratio (NRVC)</v>
      </c>
      <c r="AL7" s="3" t="str">
        <v>Benefit Cost Ratio (Unspecified)</v>
      </c>
      <c r="AM7" s="3" t="str">
        <v>Biodiversity</v>
      </c>
      <c r="AN7" s="3" t="str">
        <v>Biomass Yield</v>
      </c>
      <c r="AO7" s="3" t="str">
        <v>Carbon Dioxide Emissions</v>
      </c>
      <c r="AP7" s="3" t="str">
        <v>Cation Exchange Capacity</v>
      </c>
      <c r="AQ7" s="3" t="str">
        <v>CO2 Equivalent Emissions</v>
      </c>
      <c r="AR7" s="3" t="str">
        <v>Cost Benefit Ratio (TCGR)</v>
      </c>
      <c r="AS7" s="3" t="str">
        <v>Cost Benefit Ratio (TCNR)</v>
      </c>
      <c r="AT7" s="3" t="str">
        <v>Cost Benefit Ratio (VCGR)</v>
      </c>
      <c r="AU7" s="3" t="str">
        <v>Crop Residue Yield</v>
      </c>
      <c r="AV7" s="3" t="str">
        <v>Crop Yield</v>
      </c>
      <c r="AW7" s="3" t="str">
        <v>Effective Cation Exchange Capacity</v>
      </c>
      <c r="AX7" s="3" t="str">
        <v>Emissions Intensity</v>
      </c>
      <c r="AY7" s="3" t="str">
        <v>Erosion</v>
      </c>
      <c r="AZ7" s="3" t="str">
        <v>Extraction Yield</v>
      </c>
      <c r="BA7" s="3" t="str">
        <v>Fixed Cost</v>
      </c>
      <c r="BB7" s="3" t="str">
        <v>Fixed Cost per Asset</v>
      </c>
      <c r="BC7" s="3" t="str">
        <v>Fixed Cost per Unit Product</v>
      </c>
      <c r="BD7" s="3" t="str">
        <v>Gross Margin</v>
      </c>
      <c r="BE7" s="3" t="str">
        <v>Gross Return</v>
      </c>
      <c r="BF7" s="3" t="str">
        <v>Income Female</v>
      </c>
      <c r="BG7" s="3" t="str">
        <v>Income Male</v>
      </c>
      <c r="BH7" s="3" t="str">
        <v>Infiltration Rate</v>
      </c>
      <c r="BI7" s="3" t="str">
        <v>Internal Rate of Return</v>
      </c>
      <c r="BJ7" s="3" t="str">
        <v>Labour Cost</v>
      </c>
      <c r="BK7" s="3" t="str">
        <v>Labour Cost per Asset</v>
      </c>
      <c r="BL7" s="3" t="str">
        <v>Labour Cost per Unit Product</v>
      </c>
      <c r="BM7" s="3" t="str">
        <v>Labour Female</v>
      </c>
      <c r="BN7" s="3" t="str">
        <v>Labour Male</v>
      </c>
      <c r="BO7" s="3" t="str">
        <v>Labour Person Hours</v>
      </c>
      <c r="BP7" s="3" t="str">
        <v>Land Equivalent Ratio</v>
      </c>
      <c r="BQ7" s="3" t="str">
        <v>Marginal Rate of Return</v>
      </c>
      <c r="BR7" s="3" t="str">
        <v>Methane Emissions</v>
      </c>
      <c r="BS7" s="3" t="str">
        <v>Net Present Value</v>
      </c>
      <c r="BT7" s="3" t="str">
        <v>Net Return</v>
      </c>
      <c r="BU7" s="3" t="str">
        <v>Nitrogen Agronomic Efficiency</v>
      </c>
      <c r="BV7" s="3" t="str">
        <v>Nitrogen Agronomic Efficiency (AGB)</v>
      </c>
      <c r="BW7" s="3" t="str">
        <v>Nitrogen Factor Productivity</v>
      </c>
      <c r="BX7" s="3" t="str">
        <v>Nitrogen Use Efficiency (ARE AGB)</v>
      </c>
      <c r="BY7" s="3" t="str">
        <v>Nitrogen Use Efficiency (ARE Product)</v>
      </c>
      <c r="BZ7" s="3" t="str">
        <v>Nitrogen Use Efficiency (ARE Unspecificed)</v>
      </c>
      <c r="CA7" s="3" t="str">
        <v>Nitrogen Use Efficiency (Isotopic AGB)</v>
      </c>
      <c r="CB7" s="3" t="str">
        <v>Nitrogen Use Efficiency (Isotopic Product)</v>
      </c>
      <c r="CC7" s="3" t="str">
        <v>Nitrogen Use Efficiency (PNB AGB)</v>
      </c>
      <c r="CD7" s="3" t="str">
        <v>Nitrogen Use Efficiency (PNB Product)</v>
      </c>
      <c r="CE7" s="3" t="str">
        <v>Nitrous Oxide Emissions</v>
      </c>
      <c r="CF7" s="3" t="str">
        <v>Payback Period</v>
      </c>
      <c r="CG7" s="3" t="str">
        <v>Pest &amp; Pathogen (Losses)</v>
      </c>
      <c r="CH7" s="3" t="str">
        <v>Pest &amp; Pathogen (Numbers)</v>
      </c>
      <c r="CI7" s="3" t="str">
        <v>Pest &amp; Pathogen (Product Weight)</v>
      </c>
      <c r="CJ7" s="3" t="str">
        <v>Phosphorus Agronomic Efficiency</v>
      </c>
      <c r="CK7" s="3" t="str">
        <v>Phosphorus Factor Productivity</v>
      </c>
      <c r="CL7" s="3" t="str">
        <v>Phosphorus Use Efficiency (ARE AGB)</v>
      </c>
      <c r="CM7" s="3" t="str">
        <v>Phosphorus Use Efficiency (ARE Product)</v>
      </c>
      <c r="CN7" s="3" t="str">
        <v>Phosphorus Use Efficiency (ARE Unspecified)</v>
      </c>
      <c r="CO7" s="3" t="str">
        <v>Potassium Agronomic Efficiency</v>
      </c>
      <c r="CP7" s="3" t="str">
        <v>Potassium Factor Productivity</v>
      </c>
      <c r="CQ7" s="3" t="str">
        <v>Potassium Use Efficiency (ARE AGB)</v>
      </c>
      <c r="CR7" s="3" t="str">
        <v>Potassium Use Efficiency (ARE Product)</v>
      </c>
      <c r="CS7" s="3" t="str">
        <v>Potassium Use Efficiency (ARE Unspecified)</v>
      </c>
      <c r="CT7" s="3" t="str">
        <v>Return on Investment</v>
      </c>
      <c r="CU7" s="3" t="str">
        <v>Return to Labour</v>
      </c>
      <c r="CV7" s="3" t="str">
        <v>Runoff</v>
      </c>
      <c r="CW7" s="3" t="str">
        <v>Soil Available Nitrogen</v>
      </c>
      <c r="CX7" s="3" t="str">
        <v>Soil Carbon Stocks</v>
      </c>
      <c r="CY7" s="3" t="str">
        <v>Soil Moisture</v>
      </c>
      <c r="CZ7" s="3" t="str">
        <v>Soil NH4</v>
      </c>
      <c r="DA7" s="3" t="str">
        <v>Soil Nitrogen</v>
      </c>
      <c r="DB7" s="3" t="str">
        <v>Soil NO3</v>
      </c>
      <c r="DC7" s="3" t="str">
        <v>Soil Organic Carbon</v>
      </c>
      <c r="DD7" s="3" t="str">
        <v>Soil Organic Carbon (Change)</v>
      </c>
      <c r="DE7" s="3" t="str">
        <v>Soil Organic Matter</v>
      </c>
      <c r="DF7" s="3" t="str">
        <v>Soil Total Nitrogen</v>
      </c>
      <c r="DG7" s="3" t="str">
        <v>Subindicator</v>
      </c>
      <c r="DH7" s="3" t="str">
        <v>Total Cost</v>
      </c>
      <c r="DI7" s="3" t="str">
        <v>Total Cost (Unconfirmed)</v>
      </c>
      <c r="DJ7" s="3" t="str">
        <v>Total Cost per Asset</v>
      </c>
      <c r="DK7" s="3" t="str">
        <v>Total Cost per Unit Product</v>
      </c>
      <c r="DL7" s="3" t="str">
        <v>Total Factor Productivity</v>
      </c>
      <c r="DM7" s="3" t="str">
        <v>Variable Cost</v>
      </c>
      <c r="DN7" s="3" t="str">
        <v>Variable Cost per Asset</v>
      </c>
      <c r="DO7" s="3" t="str">
        <v>Variable Cost per Unit Product</v>
      </c>
      <c r="DP7" s="3" t="str">
        <v>Water Use</v>
      </c>
      <c r="DQ7" s="3" t="str">
        <v>Water Use Efficiency</v>
      </c>
      <c r="DR7" s="3" t="str">
        <v>Yield Stability</v>
      </c>
    </row>
    <row r="8" spans="1:122" ht="14.5" x14ac:dyDescent="0.35">
      <c r="A8" s="3">
        <v>125</v>
      </c>
      <c r="B8" s="3" t="s">
        <v>2468</v>
      </c>
      <c r="C8" s="3" t="s">
        <v>2468</v>
      </c>
      <c r="D8" s="3" t="s">
        <v>2489</v>
      </c>
      <c r="E8" s="3" t="s">
        <v>8638</v>
      </c>
      <c r="F8" s="3" t="s">
        <v>2497</v>
      </c>
      <c r="G8" s="3" t="s">
        <v>8667</v>
      </c>
      <c r="H8" s="3" t="s">
        <v>2498</v>
      </c>
      <c r="I8" s="3" t="s">
        <v>2499</v>
      </c>
      <c r="J8" s="3" t="s">
        <v>8668</v>
      </c>
      <c r="K8" s="3" t="s">
        <v>8149</v>
      </c>
      <c r="M8" s="3" t="s">
        <v>2723</v>
      </c>
      <c r="N8" s="3" t="b">
        <v>0</v>
      </c>
      <c r="O8"/>
      <c r="S8" s="3">
        <v>119.4</v>
      </c>
      <c r="T8" s="3" t="s">
        <v>2468</v>
      </c>
      <c r="U8" s="3" t="s">
        <v>2469</v>
      </c>
      <c r="V8" s="3" t="s">
        <v>2470</v>
      </c>
      <c r="W8" s="3" t="s">
        <v>2483</v>
      </c>
      <c r="X8" s="3" t="s">
        <v>2484</v>
      </c>
      <c r="Y8" s="3" t="s">
        <v>2485</v>
      </c>
      <c r="AA8" s="2" t="s">
        <v>2467</v>
      </c>
      <c r="AB8" s="3" t="str" cm="1">
        <f t="array" ref="AB8:DR8">TRANSPOSE(_xlfn._xlws.SORT(_xlfn.UNIQUE(_xlfn._xlws.FILTER(out.Subindicator,ISNUMBER(SEARCH(Outcomes!$C12,out.Subindicator)),"Not Found"))))</f>
        <v>Aboveground Carbon Biomass</v>
      </c>
      <c r="AC8" s="3" t="str">
        <v>Area Time Equivalent Ratio</v>
      </c>
      <c r="AD8" s="3" t="str">
        <v>Belowground Carbon Biomass</v>
      </c>
      <c r="AE8" s="3" t="str">
        <v>Beneficial Organisms</v>
      </c>
      <c r="AF8" s="3" t="str">
        <v>Benefit Cost Ratio (GMTC)</v>
      </c>
      <c r="AG8" s="3" t="str">
        <v>Benefit Cost Ratio (GMVC)</v>
      </c>
      <c r="AH8" s="3" t="str">
        <v>Benefit Cost Ratio (GRTC)</v>
      </c>
      <c r="AI8" s="3" t="str">
        <v>Benefit Cost Ratio (GRVC)</v>
      </c>
      <c r="AJ8" s="3" t="str">
        <v>Benefit Cost Ratio (NRTC)</v>
      </c>
      <c r="AK8" s="3" t="str">
        <v>Benefit Cost Ratio (NRVC)</v>
      </c>
      <c r="AL8" s="3" t="str">
        <v>Benefit Cost Ratio (Unspecified)</v>
      </c>
      <c r="AM8" s="3" t="str">
        <v>Biodiversity</v>
      </c>
      <c r="AN8" s="3" t="str">
        <v>Biomass Yield</v>
      </c>
      <c r="AO8" s="3" t="str">
        <v>Carbon Dioxide Emissions</v>
      </c>
      <c r="AP8" s="3" t="str">
        <v>Cation Exchange Capacity</v>
      </c>
      <c r="AQ8" s="3" t="str">
        <v>CO2 Equivalent Emissions</v>
      </c>
      <c r="AR8" s="3" t="str">
        <v>Cost Benefit Ratio (TCGR)</v>
      </c>
      <c r="AS8" s="3" t="str">
        <v>Cost Benefit Ratio (TCNR)</v>
      </c>
      <c r="AT8" s="3" t="str">
        <v>Cost Benefit Ratio (VCGR)</v>
      </c>
      <c r="AU8" s="3" t="str">
        <v>Crop Residue Yield</v>
      </c>
      <c r="AV8" s="3" t="str">
        <v>Crop Yield</v>
      </c>
      <c r="AW8" s="3" t="str">
        <v>Effective Cation Exchange Capacity</v>
      </c>
      <c r="AX8" s="3" t="str">
        <v>Emissions Intensity</v>
      </c>
      <c r="AY8" s="3" t="str">
        <v>Erosion</v>
      </c>
      <c r="AZ8" s="3" t="str">
        <v>Extraction Yield</v>
      </c>
      <c r="BA8" s="3" t="str">
        <v>Fixed Cost</v>
      </c>
      <c r="BB8" s="3" t="str">
        <v>Fixed Cost per Asset</v>
      </c>
      <c r="BC8" s="3" t="str">
        <v>Fixed Cost per Unit Product</v>
      </c>
      <c r="BD8" s="3" t="str">
        <v>Gross Margin</v>
      </c>
      <c r="BE8" s="3" t="str">
        <v>Gross Return</v>
      </c>
      <c r="BF8" s="3" t="str">
        <v>Income Female</v>
      </c>
      <c r="BG8" s="3" t="str">
        <v>Income Male</v>
      </c>
      <c r="BH8" s="3" t="str">
        <v>Infiltration Rate</v>
      </c>
      <c r="BI8" s="3" t="str">
        <v>Internal Rate of Return</v>
      </c>
      <c r="BJ8" s="3" t="str">
        <v>Labour Cost</v>
      </c>
      <c r="BK8" s="3" t="str">
        <v>Labour Cost per Asset</v>
      </c>
      <c r="BL8" s="3" t="str">
        <v>Labour Cost per Unit Product</v>
      </c>
      <c r="BM8" s="3" t="str">
        <v>Labour Female</v>
      </c>
      <c r="BN8" s="3" t="str">
        <v>Labour Male</v>
      </c>
      <c r="BO8" s="3" t="str">
        <v>Labour Person Hours</v>
      </c>
      <c r="BP8" s="3" t="str">
        <v>Land Equivalent Ratio</v>
      </c>
      <c r="BQ8" s="3" t="str">
        <v>Marginal Rate of Return</v>
      </c>
      <c r="BR8" s="3" t="str">
        <v>Methane Emissions</v>
      </c>
      <c r="BS8" s="3" t="str">
        <v>Net Present Value</v>
      </c>
      <c r="BT8" s="3" t="str">
        <v>Net Return</v>
      </c>
      <c r="BU8" s="3" t="str">
        <v>Nitrogen Agronomic Efficiency</v>
      </c>
      <c r="BV8" s="3" t="str">
        <v>Nitrogen Agronomic Efficiency (AGB)</v>
      </c>
      <c r="BW8" s="3" t="str">
        <v>Nitrogen Factor Productivity</v>
      </c>
      <c r="BX8" s="3" t="str">
        <v>Nitrogen Use Efficiency (ARE AGB)</v>
      </c>
      <c r="BY8" s="3" t="str">
        <v>Nitrogen Use Efficiency (ARE Product)</v>
      </c>
      <c r="BZ8" s="3" t="str">
        <v>Nitrogen Use Efficiency (ARE Unspecificed)</v>
      </c>
      <c r="CA8" s="3" t="str">
        <v>Nitrogen Use Efficiency (Isotopic AGB)</v>
      </c>
      <c r="CB8" s="3" t="str">
        <v>Nitrogen Use Efficiency (Isotopic Product)</v>
      </c>
      <c r="CC8" s="3" t="str">
        <v>Nitrogen Use Efficiency (PNB AGB)</v>
      </c>
      <c r="CD8" s="3" t="str">
        <v>Nitrogen Use Efficiency (PNB Product)</v>
      </c>
      <c r="CE8" s="3" t="str">
        <v>Nitrous Oxide Emissions</v>
      </c>
      <c r="CF8" s="3" t="str">
        <v>Payback Period</v>
      </c>
      <c r="CG8" s="3" t="str">
        <v>Pest &amp; Pathogen (Losses)</v>
      </c>
      <c r="CH8" s="3" t="str">
        <v>Pest &amp; Pathogen (Numbers)</v>
      </c>
      <c r="CI8" s="3" t="str">
        <v>Pest &amp; Pathogen (Product Weight)</v>
      </c>
      <c r="CJ8" s="3" t="str">
        <v>Phosphorus Agronomic Efficiency</v>
      </c>
      <c r="CK8" s="3" t="str">
        <v>Phosphorus Factor Productivity</v>
      </c>
      <c r="CL8" s="3" t="str">
        <v>Phosphorus Use Efficiency (ARE AGB)</v>
      </c>
      <c r="CM8" s="3" t="str">
        <v>Phosphorus Use Efficiency (ARE Product)</v>
      </c>
      <c r="CN8" s="3" t="str">
        <v>Phosphorus Use Efficiency (ARE Unspecified)</v>
      </c>
      <c r="CO8" s="3" t="str">
        <v>Potassium Agronomic Efficiency</v>
      </c>
      <c r="CP8" s="3" t="str">
        <v>Potassium Factor Productivity</v>
      </c>
      <c r="CQ8" s="3" t="str">
        <v>Potassium Use Efficiency (ARE AGB)</v>
      </c>
      <c r="CR8" s="3" t="str">
        <v>Potassium Use Efficiency (ARE Product)</v>
      </c>
      <c r="CS8" s="3" t="str">
        <v>Potassium Use Efficiency (ARE Unspecified)</v>
      </c>
      <c r="CT8" s="3" t="str">
        <v>Return on Investment</v>
      </c>
      <c r="CU8" s="3" t="str">
        <v>Return to Labour</v>
      </c>
      <c r="CV8" s="3" t="str">
        <v>Runoff</v>
      </c>
      <c r="CW8" s="3" t="str">
        <v>Soil Available Nitrogen</v>
      </c>
      <c r="CX8" s="3" t="str">
        <v>Soil Carbon Stocks</v>
      </c>
      <c r="CY8" s="3" t="str">
        <v>Soil Moisture</v>
      </c>
      <c r="CZ8" s="3" t="str">
        <v>Soil NH4</v>
      </c>
      <c r="DA8" s="3" t="str">
        <v>Soil Nitrogen</v>
      </c>
      <c r="DB8" s="3" t="str">
        <v>Soil NO3</v>
      </c>
      <c r="DC8" s="3" t="str">
        <v>Soil Organic Carbon</v>
      </c>
      <c r="DD8" s="3" t="str">
        <v>Soil Organic Carbon (Change)</v>
      </c>
      <c r="DE8" s="3" t="str">
        <v>Soil Organic Matter</v>
      </c>
      <c r="DF8" s="3" t="str">
        <v>Soil Total Nitrogen</v>
      </c>
      <c r="DG8" s="3" t="str">
        <v>Subindicator</v>
      </c>
      <c r="DH8" s="3" t="str">
        <v>Total Cost</v>
      </c>
      <c r="DI8" s="3" t="str">
        <v>Total Cost (Unconfirmed)</v>
      </c>
      <c r="DJ8" s="3" t="str">
        <v>Total Cost per Asset</v>
      </c>
      <c r="DK8" s="3" t="str">
        <v>Total Cost per Unit Product</v>
      </c>
      <c r="DL8" s="3" t="str">
        <v>Total Factor Productivity</v>
      </c>
      <c r="DM8" s="3" t="str">
        <v>Variable Cost</v>
      </c>
      <c r="DN8" s="3" t="str">
        <v>Variable Cost per Asset</v>
      </c>
      <c r="DO8" s="3" t="str">
        <v>Variable Cost per Unit Product</v>
      </c>
      <c r="DP8" s="3" t="str">
        <v>Water Use</v>
      </c>
      <c r="DQ8" s="3" t="str">
        <v>Water Use Efficiency</v>
      </c>
      <c r="DR8" s="3" t="str">
        <v>Yield Stability</v>
      </c>
    </row>
    <row r="9" spans="1:122" ht="14.5" x14ac:dyDescent="0.35">
      <c r="A9" s="3">
        <v>125.1</v>
      </c>
      <c r="B9" s="3" t="s">
        <v>2468</v>
      </c>
      <c r="C9" s="3" t="s">
        <v>2468</v>
      </c>
      <c r="D9" s="3" t="s">
        <v>2489</v>
      </c>
      <c r="E9" s="3" t="s">
        <v>8638</v>
      </c>
      <c r="F9" s="3" t="s">
        <v>2497</v>
      </c>
      <c r="G9" s="3" t="s">
        <v>8667</v>
      </c>
      <c r="H9" s="3" t="s">
        <v>2504</v>
      </c>
      <c r="I9" s="3" t="s">
        <v>2505</v>
      </c>
      <c r="J9" s="3" t="s">
        <v>8669</v>
      </c>
      <c r="K9" s="3" t="s">
        <v>8150</v>
      </c>
      <c r="M9" s="3" t="s">
        <v>2723</v>
      </c>
      <c r="N9" s="3" t="b">
        <v>0</v>
      </c>
      <c r="O9"/>
      <c r="S9" s="3">
        <v>119.5</v>
      </c>
      <c r="T9" s="3" t="s">
        <v>2468</v>
      </c>
      <c r="U9" s="3" t="s">
        <v>2469</v>
      </c>
      <c r="V9" s="3" t="s">
        <v>2470</v>
      </c>
      <c r="W9" s="3" t="s">
        <v>2486</v>
      </c>
      <c r="X9" s="3" t="s">
        <v>2487</v>
      </c>
      <c r="Y9" s="3" t="s">
        <v>2488</v>
      </c>
      <c r="AA9" s="2" t="s">
        <v>2467</v>
      </c>
      <c r="AB9" s="3" t="str" cm="1">
        <f t="array" ref="AB9:DR9">TRANSPOSE(_xlfn._xlws.SORT(_xlfn.UNIQUE(_xlfn._xlws.FILTER(out.Subindicator,ISNUMBER(SEARCH(Outcomes!$C13,out.Subindicator)),"Not Found"))))</f>
        <v>Aboveground Carbon Biomass</v>
      </c>
      <c r="AC9" s="3" t="str">
        <v>Area Time Equivalent Ratio</v>
      </c>
      <c r="AD9" s="3" t="str">
        <v>Belowground Carbon Biomass</v>
      </c>
      <c r="AE9" s="3" t="str">
        <v>Beneficial Organisms</v>
      </c>
      <c r="AF9" s="3" t="str">
        <v>Benefit Cost Ratio (GMTC)</v>
      </c>
      <c r="AG9" s="3" t="str">
        <v>Benefit Cost Ratio (GMVC)</v>
      </c>
      <c r="AH9" s="3" t="str">
        <v>Benefit Cost Ratio (GRTC)</v>
      </c>
      <c r="AI9" s="3" t="str">
        <v>Benefit Cost Ratio (GRVC)</v>
      </c>
      <c r="AJ9" s="3" t="str">
        <v>Benefit Cost Ratio (NRTC)</v>
      </c>
      <c r="AK9" s="3" t="str">
        <v>Benefit Cost Ratio (NRVC)</v>
      </c>
      <c r="AL9" s="3" t="str">
        <v>Benefit Cost Ratio (Unspecified)</v>
      </c>
      <c r="AM9" s="3" t="str">
        <v>Biodiversity</v>
      </c>
      <c r="AN9" s="3" t="str">
        <v>Biomass Yield</v>
      </c>
      <c r="AO9" s="3" t="str">
        <v>Carbon Dioxide Emissions</v>
      </c>
      <c r="AP9" s="3" t="str">
        <v>Cation Exchange Capacity</v>
      </c>
      <c r="AQ9" s="3" t="str">
        <v>CO2 Equivalent Emissions</v>
      </c>
      <c r="AR9" s="3" t="str">
        <v>Cost Benefit Ratio (TCGR)</v>
      </c>
      <c r="AS9" s="3" t="str">
        <v>Cost Benefit Ratio (TCNR)</v>
      </c>
      <c r="AT9" s="3" t="str">
        <v>Cost Benefit Ratio (VCGR)</v>
      </c>
      <c r="AU9" s="3" t="str">
        <v>Crop Residue Yield</v>
      </c>
      <c r="AV9" s="3" t="str">
        <v>Crop Yield</v>
      </c>
      <c r="AW9" s="3" t="str">
        <v>Effective Cation Exchange Capacity</v>
      </c>
      <c r="AX9" s="3" t="str">
        <v>Emissions Intensity</v>
      </c>
      <c r="AY9" s="3" t="str">
        <v>Erosion</v>
      </c>
      <c r="AZ9" s="3" t="str">
        <v>Extraction Yield</v>
      </c>
      <c r="BA9" s="3" t="str">
        <v>Fixed Cost</v>
      </c>
      <c r="BB9" s="3" t="str">
        <v>Fixed Cost per Asset</v>
      </c>
      <c r="BC9" s="3" t="str">
        <v>Fixed Cost per Unit Product</v>
      </c>
      <c r="BD9" s="3" t="str">
        <v>Gross Margin</v>
      </c>
      <c r="BE9" s="3" t="str">
        <v>Gross Return</v>
      </c>
      <c r="BF9" s="3" t="str">
        <v>Income Female</v>
      </c>
      <c r="BG9" s="3" t="str">
        <v>Income Male</v>
      </c>
      <c r="BH9" s="3" t="str">
        <v>Infiltration Rate</v>
      </c>
      <c r="BI9" s="3" t="str">
        <v>Internal Rate of Return</v>
      </c>
      <c r="BJ9" s="3" t="str">
        <v>Labour Cost</v>
      </c>
      <c r="BK9" s="3" t="str">
        <v>Labour Cost per Asset</v>
      </c>
      <c r="BL9" s="3" t="str">
        <v>Labour Cost per Unit Product</v>
      </c>
      <c r="BM9" s="3" t="str">
        <v>Labour Female</v>
      </c>
      <c r="BN9" s="3" t="str">
        <v>Labour Male</v>
      </c>
      <c r="BO9" s="3" t="str">
        <v>Labour Person Hours</v>
      </c>
      <c r="BP9" s="3" t="str">
        <v>Land Equivalent Ratio</v>
      </c>
      <c r="BQ9" s="3" t="str">
        <v>Marginal Rate of Return</v>
      </c>
      <c r="BR9" s="3" t="str">
        <v>Methane Emissions</v>
      </c>
      <c r="BS9" s="3" t="str">
        <v>Net Present Value</v>
      </c>
      <c r="BT9" s="3" t="str">
        <v>Net Return</v>
      </c>
      <c r="BU9" s="3" t="str">
        <v>Nitrogen Agronomic Efficiency</v>
      </c>
      <c r="BV9" s="3" t="str">
        <v>Nitrogen Agronomic Efficiency (AGB)</v>
      </c>
      <c r="BW9" s="3" t="str">
        <v>Nitrogen Factor Productivity</v>
      </c>
      <c r="BX9" s="3" t="str">
        <v>Nitrogen Use Efficiency (ARE AGB)</v>
      </c>
      <c r="BY9" s="3" t="str">
        <v>Nitrogen Use Efficiency (ARE Product)</v>
      </c>
      <c r="BZ9" s="3" t="str">
        <v>Nitrogen Use Efficiency (ARE Unspecificed)</v>
      </c>
      <c r="CA9" s="3" t="str">
        <v>Nitrogen Use Efficiency (Isotopic AGB)</v>
      </c>
      <c r="CB9" s="3" t="str">
        <v>Nitrogen Use Efficiency (Isotopic Product)</v>
      </c>
      <c r="CC9" s="3" t="str">
        <v>Nitrogen Use Efficiency (PNB AGB)</v>
      </c>
      <c r="CD9" s="3" t="str">
        <v>Nitrogen Use Efficiency (PNB Product)</v>
      </c>
      <c r="CE9" s="3" t="str">
        <v>Nitrous Oxide Emissions</v>
      </c>
      <c r="CF9" s="3" t="str">
        <v>Payback Period</v>
      </c>
      <c r="CG9" s="3" t="str">
        <v>Pest &amp; Pathogen (Losses)</v>
      </c>
      <c r="CH9" s="3" t="str">
        <v>Pest &amp; Pathogen (Numbers)</v>
      </c>
      <c r="CI9" s="3" t="str">
        <v>Pest &amp; Pathogen (Product Weight)</v>
      </c>
      <c r="CJ9" s="3" t="str">
        <v>Phosphorus Agronomic Efficiency</v>
      </c>
      <c r="CK9" s="3" t="str">
        <v>Phosphorus Factor Productivity</v>
      </c>
      <c r="CL9" s="3" t="str">
        <v>Phosphorus Use Efficiency (ARE AGB)</v>
      </c>
      <c r="CM9" s="3" t="str">
        <v>Phosphorus Use Efficiency (ARE Product)</v>
      </c>
      <c r="CN9" s="3" t="str">
        <v>Phosphorus Use Efficiency (ARE Unspecified)</v>
      </c>
      <c r="CO9" s="3" t="str">
        <v>Potassium Agronomic Efficiency</v>
      </c>
      <c r="CP9" s="3" t="str">
        <v>Potassium Factor Productivity</v>
      </c>
      <c r="CQ9" s="3" t="str">
        <v>Potassium Use Efficiency (ARE AGB)</v>
      </c>
      <c r="CR9" s="3" t="str">
        <v>Potassium Use Efficiency (ARE Product)</v>
      </c>
      <c r="CS9" s="3" t="str">
        <v>Potassium Use Efficiency (ARE Unspecified)</v>
      </c>
      <c r="CT9" s="3" t="str">
        <v>Return on Investment</v>
      </c>
      <c r="CU9" s="3" t="str">
        <v>Return to Labour</v>
      </c>
      <c r="CV9" s="3" t="str">
        <v>Runoff</v>
      </c>
      <c r="CW9" s="3" t="str">
        <v>Soil Available Nitrogen</v>
      </c>
      <c r="CX9" s="3" t="str">
        <v>Soil Carbon Stocks</v>
      </c>
      <c r="CY9" s="3" t="str">
        <v>Soil Moisture</v>
      </c>
      <c r="CZ9" s="3" t="str">
        <v>Soil NH4</v>
      </c>
      <c r="DA9" s="3" t="str">
        <v>Soil Nitrogen</v>
      </c>
      <c r="DB9" s="3" t="str">
        <v>Soil NO3</v>
      </c>
      <c r="DC9" s="3" t="str">
        <v>Soil Organic Carbon</v>
      </c>
      <c r="DD9" s="3" t="str">
        <v>Soil Organic Carbon (Change)</v>
      </c>
      <c r="DE9" s="3" t="str">
        <v>Soil Organic Matter</v>
      </c>
      <c r="DF9" s="3" t="str">
        <v>Soil Total Nitrogen</v>
      </c>
      <c r="DG9" s="3" t="str">
        <v>Subindicator</v>
      </c>
      <c r="DH9" s="3" t="str">
        <v>Total Cost</v>
      </c>
      <c r="DI9" s="3" t="str">
        <v>Total Cost (Unconfirmed)</v>
      </c>
      <c r="DJ9" s="3" t="str">
        <v>Total Cost per Asset</v>
      </c>
      <c r="DK9" s="3" t="str">
        <v>Total Cost per Unit Product</v>
      </c>
      <c r="DL9" s="3" t="str">
        <v>Total Factor Productivity</v>
      </c>
      <c r="DM9" s="3" t="str">
        <v>Variable Cost</v>
      </c>
      <c r="DN9" s="3" t="str">
        <v>Variable Cost per Asset</v>
      </c>
      <c r="DO9" s="3" t="str">
        <v>Variable Cost per Unit Product</v>
      </c>
      <c r="DP9" s="3" t="str">
        <v>Water Use</v>
      </c>
      <c r="DQ9" s="3" t="str">
        <v>Water Use Efficiency</v>
      </c>
      <c r="DR9" s="3" t="str">
        <v>Yield Stability</v>
      </c>
    </row>
    <row r="10" spans="1:122" ht="14.5" x14ac:dyDescent="0.35">
      <c r="A10" s="3">
        <v>125.5</v>
      </c>
      <c r="B10" s="3" t="s">
        <v>2468</v>
      </c>
      <c r="C10" s="3" t="s">
        <v>2468</v>
      </c>
      <c r="D10" s="3" t="s">
        <v>2489</v>
      </c>
      <c r="E10" s="3" t="s">
        <v>8638</v>
      </c>
      <c r="F10" s="3" t="s">
        <v>2497</v>
      </c>
      <c r="G10" s="3" t="s">
        <v>8667</v>
      </c>
      <c r="H10" s="3" t="s">
        <v>2501</v>
      </c>
      <c r="I10" s="3" t="s">
        <v>8674</v>
      </c>
      <c r="J10" s="3" t="s">
        <v>8675</v>
      </c>
      <c r="K10" s="3" t="s">
        <v>8154</v>
      </c>
      <c r="M10" s="3" t="s">
        <v>2723</v>
      </c>
      <c r="N10" s="3" t="b">
        <v>0</v>
      </c>
      <c r="O10"/>
      <c r="S10" s="3">
        <v>120</v>
      </c>
      <c r="T10" s="3" t="s">
        <v>2468</v>
      </c>
      <c r="U10" s="3" t="s">
        <v>2489</v>
      </c>
      <c r="V10" s="3" t="s">
        <v>2490</v>
      </c>
      <c r="W10" s="3" t="s">
        <v>2491</v>
      </c>
      <c r="X10" s="3" t="s">
        <v>2491</v>
      </c>
      <c r="Y10" s="3" t="s">
        <v>2492</v>
      </c>
      <c r="AA10" s="2" t="s">
        <v>2467</v>
      </c>
      <c r="AB10" s="3" t="str" cm="1">
        <f t="array" ref="AB10:DR10">TRANSPOSE(_xlfn._xlws.SORT(_xlfn.UNIQUE(_xlfn._xlws.FILTER(out.Subindicator,ISNUMBER(SEARCH(Outcomes!$C14,out.Subindicator)),"Not Found"))))</f>
        <v>Aboveground Carbon Biomass</v>
      </c>
      <c r="AC10" s="3" t="str">
        <v>Area Time Equivalent Ratio</v>
      </c>
      <c r="AD10" s="3" t="str">
        <v>Belowground Carbon Biomass</v>
      </c>
      <c r="AE10" s="3" t="str">
        <v>Beneficial Organisms</v>
      </c>
      <c r="AF10" s="3" t="str">
        <v>Benefit Cost Ratio (GMTC)</v>
      </c>
      <c r="AG10" s="3" t="str">
        <v>Benefit Cost Ratio (GMVC)</v>
      </c>
      <c r="AH10" s="3" t="str">
        <v>Benefit Cost Ratio (GRTC)</v>
      </c>
      <c r="AI10" s="3" t="str">
        <v>Benefit Cost Ratio (GRVC)</v>
      </c>
      <c r="AJ10" s="3" t="str">
        <v>Benefit Cost Ratio (NRTC)</v>
      </c>
      <c r="AK10" s="3" t="str">
        <v>Benefit Cost Ratio (NRVC)</v>
      </c>
      <c r="AL10" s="3" t="str">
        <v>Benefit Cost Ratio (Unspecified)</v>
      </c>
      <c r="AM10" s="3" t="str">
        <v>Biodiversity</v>
      </c>
      <c r="AN10" s="3" t="str">
        <v>Biomass Yield</v>
      </c>
      <c r="AO10" s="3" t="str">
        <v>Carbon Dioxide Emissions</v>
      </c>
      <c r="AP10" s="3" t="str">
        <v>Cation Exchange Capacity</v>
      </c>
      <c r="AQ10" s="3" t="str">
        <v>CO2 Equivalent Emissions</v>
      </c>
      <c r="AR10" s="3" t="str">
        <v>Cost Benefit Ratio (TCGR)</v>
      </c>
      <c r="AS10" s="3" t="str">
        <v>Cost Benefit Ratio (TCNR)</v>
      </c>
      <c r="AT10" s="3" t="str">
        <v>Cost Benefit Ratio (VCGR)</v>
      </c>
      <c r="AU10" s="3" t="str">
        <v>Crop Residue Yield</v>
      </c>
      <c r="AV10" s="3" t="str">
        <v>Crop Yield</v>
      </c>
      <c r="AW10" s="3" t="str">
        <v>Effective Cation Exchange Capacity</v>
      </c>
      <c r="AX10" s="3" t="str">
        <v>Emissions Intensity</v>
      </c>
      <c r="AY10" s="3" t="str">
        <v>Erosion</v>
      </c>
      <c r="AZ10" s="3" t="str">
        <v>Extraction Yield</v>
      </c>
      <c r="BA10" s="3" t="str">
        <v>Fixed Cost</v>
      </c>
      <c r="BB10" s="3" t="str">
        <v>Fixed Cost per Asset</v>
      </c>
      <c r="BC10" s="3" t="str">
        <v>Fixed Cost per Unit Product</v>
      </c>
      <c r="BD10" s="3" t="str">
        <v>Gross Margin</v>
      </c>
      <c r="BE10" s="3" t="str">
        <v>Gross Return</v>
      </c>
      <c r="BF10" s="3" t="str">
        <v>Income Female</v>
      </c>
      <c r="BG10" s="3" t="str">
        <v>Income Male</v>
      </c>
      <c r="BH10" s="3" t="str">
        <v>Infiltration Rate</v>
      </c>
      <c r="BI10" s="3" t="str">
        <v>Internal Rate of Return</v>
      </c>
      <c r="BJ10" s="3" t="str">
        <v>Labour Cost</v>
      </c>
      <c r="BK10" s="3" t="str">
        <v>Labour Cost per Asset</v>
      </c>
      <c r="BL10" s="3" t="str">
        <v>Labour Cost per Unit Product</v>
      </c>
      <c r="BM10" s="3" t="str">
        <v>Labour Female</v>
      </c>
      <c r="BN10" s="3" t="str">
        <v>Labour Male</v>
      </c>
      <c r="BO10" s="3" t="str">
        <v>Labour Person Hours</v>
      </c>
      <c r="BP10" s="3" t="str">
        <v>Land Equivalent Ratio</v>
      </c>
      <c r="BQ10" s="3" t="str">
        <v>Marginal Rate of Return</v>
      </c>
      <c r="BR10" s="3" t="str">
        <v>Methane Emissions</v>
      </c>
      <c r="BS10" s="3" t="str">
        <v>Net Present Value</v>
      </c>
      <c r="BT10" s="3" t="str">
        <v>Net Return</v>
      </c>
      <c r="BU10" s="3" t="str">
        <v>Nitrogen Agronomic Efficiency</v>
      </c>
      <c r="BV10" s="3" t="str">
        <v>Nitrogen Agronomic Efficiency (AGB)</v>
      </c>
      <c r="BW10" s="3" t="str">
        <v>Nitrogen Factor Productivity</v>
      </c>
      <c r="BX10" s="3" t="str">
        <v>Nitrogen Use Efficiency (ARE AGB)</v>
      </c>
      <c r="BY10" s="3" t="str">
        <v>Nitrogen Use Efficiency (ARE Product)</v>
      </c>
      <c r="BZ10" s="3" t="str">
        <v>Nitrogen Use Efficiency (ARE Unspecificed)</v>
      </c>
      <c r="CA10" s="3" t="str">
        <v>Nitrogen Use Efficiency (Isotopic AGB)</v>
      </c>
      <c r="CB10" s="3" t="str">
        <v>Nitrogen Use Efficiency (Isotopic Product)</v>
      </c>
      <c r="CC10" s="3" t="str">
        <v>Nitrogen Use Efficiency (PNB AGB)</v>
      </c>
      <c r="CD10" s="3" t="str">
        <v>Nitrogen Use Efficiency (PNB Product)</v>
      </c>
      <c r="CE10" s="3" t="str">
        <v>Nitrous Oxide Emissions</v>
      </c>
      <c r="CF10" s="3" t="str">
        <v>Payback Period</v>
      </c>
      <c r="CG10" s="3" t="str">
        <v>Pest &amp; Pathogen (Losses)</v>
      </c>
      <c r="CH10" s="3" t="str">
        <v>Pest &amp; Pathogen (Numbers)</v>
      </c>
      <c r="CI10" s="3" t="str">
        <v>Pest &amp; Pathogen (Product Weight)</v>
      </c>
      <c r="CJ10" s="3" t="str">
        <v>Phosphorus Agronomic Efficiency</v>
      </c>
      <c r="CK10" s="3" t="str">
        <v>Phosphorus Factor Productivity</v>
      </c>
      <c r="CL10" s="3" t="str">
        <v>Phosphorus Use Efficiency (ARE AGB)</v>
      </c>
      <c r="CM10" s="3" t="str">
        <v>Phosphorus Use Efficiency (ARE Product)</v>
      </c>
      <c r="CN10" s="3" t="str">
        <v>Phosphorus Use Efficiency (ARE Unspecified)</v>
      </c>
      <c r="CO10" s="3" t="str">
        <v>Potassium Agronomic Efficiency</v>
      </c>
      <c r="CP10" s="3" t="str">
        <v>Potassium Factor Productivity</v>
      </c>
      <c r="CQ10" s="3" t="str">
        <v>Potassium Use Efficiency (ARE AGB)</v>
      </c>
      <c r="CR10" s="3" t="str">
        <v>Potassium Use Efficiency (ARE Product)</v>
      </c>
      <c r="CS10" s="3" t="str">
        <v>Potassium Use Efficiency (ARE Unspecified)</v>
      </c>
      <c r="CT10" s="3" t="str">
        <v>Return on Investment</v>
      </c>
      <c r="CU10" s="3" t="str">
        <v>Return to Labour</v>
      </c>
      <c r="CV10" s="3" t="str">
        <v>Runoff</v>
      </c>
      <c r="CW10" s="3" t="str">
        <v>Soil Available Nitrogen</v>
      </c>
      <c r="CX10" s="3" t="str">
        <v>Soil Carbon Stocks</v>
      </c>
      <c r="CY10" s="3" t="str">
        <v>Soil Moisture</v>
      </c>
      <c r="CZ10" s="3" t="str">
        <v>Soil NH4</v>
      </c>
      <c r="DA10" s="3" t="str">
        <v>Soil Nitrogen</v>
      </c>
      <c r="DB10" s="3" t="str">
        <v>Soil NO3</v>
      </c>
      <c r="DC10" s="3" t="str">
        <v>Soil Organic Carbon</v>
      </c>
      <c r="DD10" s="3" t="str">
        <v>Soil Organic Carbon (Change)</v>
      </c>
      <c r="DE10" s="3" t="str">
        <v>Soil Organic Matter</v>
      </c>
      <c r="DF10" s="3" t="str">
        <v>Soil Total Nitrogen</v>
      </c>
      <c r="DG10" s="3" t="str">
        <v>Subindicator</v>
      </c>
      <c r="DH10" s="3" t="str">
        <v>Total Cost</v>
      </c>
      <c r="DI10" s="3" t="str">
        <v>Total Cost (Unconfirmed)</v>
      </c>
      <c r="DJ10" s="3" t="str">
        <v>Total Cost per Asset</v>
      </c>
      <c r="DK10" s="3" t="str">
        <v>Total Cost per Unit Product</v>
      </c>
      <c r="DL10" s="3" t="str">
        <v>Total Factor Productivity</v>
      </c>
      <c r="DM10" s="3" t="str">
        <v>Variable Cost</v>
      </c>
      <c r="DN10" s="3" t="str">
        <v>Variable Cost per Asset</v>
      </c>
      <c r="DO10" s="3" t="str">
        <v>Variable Cost per Unit Product</v>
      </c>
      <c r="DP10" s="3" t="str">
        <v>Water Use</v>
      </c>
      <c r="DQ10" s="3" t="str">
        <v>Water Use Efficiency</v>
      </c>
      <c r="DR10" s="3" t="str">
        <v>Yield Stability</v>
      </c>
    </row>
    <row r="11" spans="1:122" ht="14.5" x14ac:dyDescent="0.35">
      <c r="A11" s="3">
        <v>125.3</v>
      </c>
      <c r="B11" s="3" t="s">
        <v>2468</v>
      </c>
      <c r="C11" s="3" t="s">
        <v>2468</v>
      </c>
      <c r="D11" s="3" t="s">
        <v>2489</v>
      </c>
      <c r="E11" s="3" t="s">
        <v>8638</v>
      </c>
      <c r="F11" s="3" t="s">
        <v>2497</v>
      </c>
      <c r="G11" s="3" t="s">
        <v>8667</v>
      </c>
      <c r="H11" s="3" t="s">
        <v>2507</v>
      </c>
      <c r="I11" s="3" t="s">
        <v>8672</v>
      </c>
      <c r="J11" s="3" t="s">
        <v>8673</v>
      </c>
      <c r="K11" s="3" t="s">
        <v>8153</v>
      </c>
      <c r="M11" s="3" t="s">
        <v>2723</v>
      </c>
      <c r="N11" s="3" t="b">
        <v>0</v>
      </c>
      <c r="O11"/>
      <c r="S11" s="3">
        <v>124</v>
      </c>
      <c r="T11" s="3" t="s">
        <v>2468</v>
      </c>
      <c r="U11" s="3" t="s">
        <v>2489</v>
      </c>
      <c r="V11" s="3" t="s">
        <v>2490</v>
      </c>
      <c r="W11" s="3" t="s">
        <v>2493</v>
      </c>
      <c r="X11" s="3" t="s">
        <v>2493</v>
      </c>
      <c r="Y11" s="3" t="s">
        <v>2494</v>
      </c>
      <c r="AA11" s="2" t="s">
        <v>2467</v>
      </c>
      <c r="AB11" s="3" t="str" cm="1">
        <f t="array" ref="AB11:DR11">TRANSPOSE(_xlfn._xlws.SORT(_xlfn.UNIQUE(_xlfn._xlws.FILTER(out.Subindicator,ISNUMBER(SEARCH(Outcomes!$C15,out.Subindicator)),"Not Found"))))</f>
        <v>Aboveground Carbon Biomass</v>
      </c>
      <c r="AC11" s="3" t="str">
        <v>Area Time Equivalent Ratio</v>
      </c>
      <c r="AD11" s="3" t="str">
        <v>Belowground Carbon Biomass</v>
      </c>
      <c r="AE11" s="3" t="str">
        <v>Beneficial Organisms</v>
      </c>
      <c r="AF11" s="3" t="str">
        <v>Benefit Cost Ratio (GMTC)</v>
      </c>
      <c r="AG11" s="3" t="str">
        <v>Benefit Cost Ratio (GMVC)</v>
      </c>
      <c r="AH11" s="3" t="str">
        <v>Benefit Cost Ratio (GRTC)</v>
      </c>
      <c r="AI11" s="3" t="str">
        <v>Benefit Cost Ratio (GRVC)</v>
      </c>
      <c r="AJ11" s="3" t="str">
        <v>Benefit Cost Ratio (NRTC)</v>
      </c>
      <c r="AK11" s="3" t="str">
        <v>Benefit Cost Ratio (NRVC)</v>
      </c>
      <c r="AL11" s="3" t="str">
        <v>Benefit Cost Ratio (Unspecified)</v>
      </c>
      <c r="AM11" s="3" t="str">
        <v>Biodiversity</v>
      </c>
      <c r="AN11" s="3" t="str">
        <v>Biomass Yield</v>
      </c>
      <c r="AO11" s="3" t="str">
        <v>Carbon Dioxide Emissions</v>
      </c>
      <c r="AP11" s="3" t="str">
        <v>Cation Exchange Capacity</v>
      </c>
      <c r="AQ11" s="3" t="str">
        <v>CO2 Equivalent Emissions</v>
      </c>
      <c r="AR11" s="3" t="str">
        <v>Cost Benefit Ratio (TCGR)</v>
      </c>
      <c r="AS11" s="3" t="str">
        <v>Cost Benefit Ratio (TCNR)</v>
      </c>
      <c r="AT11" s="3" t="str">
        <v>Cost Benefit Ratio (VCGR)</v>
      </c>
      <c r="AU11" s="3" t="str">
        <v>Crop Residue Yield</v>
      </c>
      <c r="AV11" s="3" t="str">
        <v>Crop Yield</v>
      </c>
      <c r="AW11" s="3" t="str">
        <v>Effective Cation Exchange Capacity</v>
      </c>
      <c r="AX11" s="3" t="str">
        <v>Emissions Intensity</v>
      </c>
      <c r="AY11" s="3" t="str">
        <v>Erosion</v>
      </c>
      <c r="AZ11" s="3" t="str">
        <v>Extraction Yield</v>
      </c>
      <c r="BA11" s="3" t="str">
        <v>Fixed Cost</v>
      </c>
      <c r="BB11" s="3" t="str">
        <v>Fixed Cost per Asset</v>
      </c>
      <c r="BC11" s="3" t="str">
        <v>Fixed Cost per Unit Product</v>
      </c>
      <c r="BD11" s="3" t="str">
        <v>Gross Margin</v>
      </c>
      <c r="BE11" s="3" t="str">
        <v>Gross Return</v>
      </c>
      <c r="BF11" s="3" t="str">
        <v>Income Female</v>
      </c>
      <c r="BG11" s="3" t="str">
        <v>Income Male</v>
      </c>
      <c r="BH11" s="3" t="str">
        <v>Infiltration Rate</v>
      </c>
      <c r="BI11" s="3" t="str">
        <v>Internal Rate of Return</v>
      </c>
      <c r="BJ11" s="3" t="str">
        <v>Labour Cost</v>
      </c>
      <c r="BK11" s="3" t="str">
        <v>Labour Cost per Asset</v>
      </c>
      <c r="BL11" s="3" t="str">
        <v>Labour Cost per Unit Product</v>
      </c>
      <c r="BM11" s="3" t="str">
        <v>Labour Female</v>
      </c>
      <c r="BN11" s="3" t="str">
        <v>Labour Male</v>
      </c>
      <c r="BO11" s="3" t="str">
        <v>Labour Person Hours</v>
      </c>
      <c r="BP11" s="3" t="str">
        <v>Land Equivalent Ratio</v>
      </c>
      <c r="BQ11" s="3" t="str">
        <v>Marginal Rate of Return</v>
      </c>
      <c r="BR11" s="3" t="str">
        <v>Methane Emissions</v>
      </c>
      <c r="BS11" s="3" t="str">
        <v>Net Present Value</v>
      </c>
      <c r="BT11" s="3" t="str">
        <v>Net Return</v>
      </c>
      <c r="BU11" s="3" t="str">
        <v>Nitrogen Agronomic Efficiency</v>
      </c>
      <c r="BV11" s="3" t="str">
        <v>Nitrogen Agronomic Efficiency (AGB)</v>
      </c>
      <c r="BW11" s="3" t="str">
        <v>Nitrogen Factor Productivity</v>
      </c>
      <c r="BX11" s="3" t="str">
        <v>Nitrogen Use Efficiency (ARE AGB)</v>
      </c>
      <c r="BY11" s="3" t="str">
        <v>Nitrogen Use Efficiency (ARE Product)</v>
      </c>
      <c r="BZ11" s="3" t="str">
        <v>Nitrogen Use Efficiency (ARE Unspecificed)</v>
      </c>
      <c r="CA11" s="3" t="str">
        <v>Nitrogen Use Efficiency (Isotopic AGB)</v>
      </c>
      <c r="CB11" s="3" t="str">
        <v>Nitrogen Use Efficiency (Isotopic Product)</v>
      </c>
      <c r="CC11" s="3" t="str">
        <v>Nitrogen Use Efficiency (PNB AGB)</v>
      </c>
      <c r="CD11" s="3" t="str">
        <v>Nitrogen Use Efficiency (PNB Product)</v>
      </c>
      <c r="CE11" s="3" t="str">
        <v>Nitrous Oxide Emissions</v>
      </c>
      <c r="CF11" s="3" t="str">
        <v>Payback Period</v>
      </c>
      <c r="CG11" s="3" t="str">
        <v>Pest &amp; Pathogen (Losses)</v>
      </c>
      <c r="CH11" s="3" t="str">
        <v>Pest &amp; Pathogen (Numbers)</v>
      </c>
      <c r="CI11" s="3" t="str">
        <v>Pest &amp; Pathogen (Product Weight)</v>
      </c>
      <c r="CJ11" s="3" t="str">
        <v>Phosphorus Agronomic Efficiency</v>
      </c>
      <c r="CK11" s="3" t="str">
        <v>Phosphorus Factor Productivity</v>
      </c>
      <c r="CL11" s="3" t="str">
        <v>Phosphorus Use Efficiency (ARE AGB)</v>
      </c>
      <c r="CM11" s="3" t="str">
        <v>Phosphorus Use Efficiency (ARE Product)</v>
      </c>
      <c r="CN11" s="3" t="str">
        <v>Phosphorus Use Efficiency (ARE Unspecified)</v>
      </c>
      <c r="CO11" s="3" t="str">
        <v>Potassium Agronomic Efficiency</v>
      </c>
      <c r="CP11" s="3" t="str">
        <v>Potassium Factor Productivity</v>
      </c>
      <c r="CQ11" s="3" t="str">
        <v>Potassium Use Efficiency (ARE AGB)</v>
      </c>
      <c r="CR11" s="3" t="str">
        <v>Potassium Use Efficiency (ARE Product)</v>
      </c>
      <c r="CS11" s="3" t="str">
        <v>Potassium Use Efficiency (ARE Unspecified)</v>
      </c>
      <c r="CT11" s="3" t="str">
        <v>Return on Investment</v>
      </c>
      <c r="CU11" s="3" t="str">
        <v>Return to Labour</v>
      </c>
      <c r="CV11" s="3" t="str">
        <v>Runoff</v>
      </c>
      <c r="CW11" s="3" t="str">
        <v>Soil Available Nitrogen</v>
      </c>
      <c r="CX11" s="3" t="str">
        <v>Soil Carbon Stocks</v>
      </c>
      <c r="CY11" s="3" t="str">
        <v>Soil Moisture</v>
      </c>
      <c r="CZ11" s="3" t="str">
        <v>Soil NH4</v>
      </c>
      <c r="DA11" s="3" t="str">
        <v>Soil Nitrogen</v>
      </c>
      <c r="DB11" s="3" t="str">
        <v>Soil NO3</v>
      </c>
      <c r="DC11" s="3" t="str">
        <v>Soil Organic Carbon</v>
      </c>
      <c r="DD11" s="3" t="str">
        <v>Soil Organic Carbon (Change)</v>
      </c>
      <c r="DE11" s="3" t="str">
        <v>Soil Organic Matter</v>
      </c>
      <c r="DF11" s="3" t="str">
        <v>Soil Total Nitrogen</v>
      </c>
      <c r="DG11" s="3" t="str">
        <v>Subindicator</v>
      </c>
      <c r="DH11" s="3" t="str">
        <v>Total Cost</v>
      </c>
      <c r="DI11" s="3" t="str">
        <v>Total Cost (Unconfirmed)</v>
      </c>
      <c r="DJ11" s="3" t="str">
        <v>Total Cost per Asset</v>
      </c>
      <c r="DK11" s="3" t="str">
        <v>Total Cost per Unit Product</v>
      </c>
      <c r="DL11" s="3" t="str">
        <v>Total Factor Productivity</v>
      </c>
      <c r="DM11" s="3" t="str">
        <v>Variable Cost</v>
      </c>
      <c r="DN11" s="3" t="str">
        <v>Variable Cost per Asset</v>
      </c>
      <c r="DO11" s="3" t="str">
        <v>Variable Cost per Unit Product</v>
      </c>
      <c r="DP11" s="3" t="str">
        <v>Water Use</v>
      </c>
      <c r="DQ11" s="3" t="str">
        <v>Water Use Efficiency</v>
      </c>
      <c r="DR11" s="3" t="str">
        <v>Yield Stability</v>
      </c>
    </row>
    <row r="12" spans="1:122" ht="14.5" x14ac:dyDescent="0.35">
      <c r="A12" s="3">
        <v>125.4</v>
      </c>
      <c r="B12" s="3" t="s">
        <v>2468</v>
      </c>
      <c r="C12" s="3" t="s">
        <v>2468</v>
      </c>
      <c r="D12" s="3" t="s">
        <v>2489</v>
      </c>
      <c r="E12" s="3" t="s">
        <v>8638</v>
      </c>
      <c r="F12" s="3" t="s">
        <v>2497</v>
      </c>
      <c r="G12" s="3" t="s">
        <v>8667</v>
      </c>
      <c r="H12" s="3" t="s">
        <v>2510</v>
      </c>
      <c r="I12" s="3" t="s">
        <v>2511</v>
      </c>
      <c r="J12" s="3" t="s">
        <v>8678</v>
      </c>
      <c r="K12" s="3" t="s">
        <v>8157</v>
      </c>
      <c r="M12" s="3" t="s">
        <v>2723</v>
      </c>
      <c r="N12" s="3" t="b">
        <v>0</v>
      </c>
      <c r="O12"/>
      <c r="S12" s="3">
        <v>124.1</v>
      </c>
      <c r="T12" s="3" t="s">
        <v>2468</v>
      </c>
      <c r="U12" s="3" t="s">
        <v>2489</v>
      </c>
      <c r="V12" s="3" t="s">
        <v>2490</v>
      </c>
      <c r="W12" s="3" t="s">
        <v>2495</v>
      </c>
      <c r="X12" s="3" t="s">
        <v>2495</v>
      </c>
      <c r="Y12" s="3" t="s">
        <v>2496</v>
      </c>
      <c r="AA12" s="2" t="s">
        <v>2467</v>
      </c>
      <c r="AB12" s="3" t="str" cm="1">
        <f t="array" ref="AB12:DR12">TRANSPOSE(_xlfn._xlws.SORT(_xlfn.UNIQUE(_xlfn._xlws.FILTER(out.Subindicator,ISNUMBER(SEARCH(Outcomes!$C16,out.Subindicator)),"Not Found"))))</f>
        <v>Aboveground Carbon Biomass</v>
      </c>
      <c r="AC12" s="3" t="str">
        <v>Area Time Equivalent Ratio</v>
      </c>
      <c r="AD12" s="3" t="str">
        <v>Belowground Carbon Biomass</v>
      </c>
      <c r="AE12" s="3" t="str">
        <v>Beneficial Organisms</v>
      </c>
      <c r="AF12" s="3" t="str">
        <v>Benefit Cost Ratio (GMTC)</v>
      </c>
      <c r="AG12" s="3" t="str">
        <v>Benefit Cost Ratio (GMVC)</v>
      </c>
      <c r="AH12" s="3" t="str">
        <v>Benefit Cost Ratio (GRTC)</v>
      </c>
      <c r="AI12" s="3" t="str">
        <v>Benefit Cost Ratio (GRVC)</v>
      </c>
      <c r="AJ12" s="3" t="str">
        <v>Benefit Cost Ratio (NRTC)</v>
      </c>
      <c r="AK12" s="3" t="str">
        <v>Benefit Cost Ratio (NRVC)</v>
      </c>
      <c r="AL12" s="3" t="str">
        <v>Benefit Cost Ratio (Unspecified)</v>
      </c>
      <c r="AM12" s="3" t="str">
        <v>Biodiversity</v>
      </c>
      <c r="AN12" s="3" t="str">
        <v>Biomass Yield</v>
      </c>
      <c r="AO12" s="3" t="str">
        <v>Carbon Dioxide Emissions</v>
      </c>
      <c r="AP12" s="3" t="str">
        <v>Cation Exchange Capacity</v>
      </c>
      <c r="AQ12" s="3" t="str">
        <v>CO2 Equivalent Emissions</v>
      </c>
      <c r="AR12" s="3" t="str">
        <v>Cost Benefit Ratio (TCGR)</v>
      </c>
      <c r="AS12" s="3" t="str">
        <v>Cost Benefit Ratio (TCNR)</v>
      </c>
      <c r="AT12" s="3" t="str">
        <v>Cost Benefit Ratio (VCGR)</v>
      </c>
      <c r="AU12" s="3" t="str">
        <v>Crop Residue Yield</v>
      </c>
      <c r="AV12" s="3" t="str">
        <v>Crop Yield</v>
      </c>
      <c r="AW12" s="3" t="str">
        <v>Effective Cation Exchange Capacity</v>
      </c>
      <c r="AX12" s="3" t="str">
        <v>Emissions Intensity</v>
      </c>
      <c r="AY12" s="3" t="str">
        <v>Erosion</v>
      </c>
      <c r="AZ12" s="3" t="str">
        <v>Extraction Yield</v>
      </c>
      <c r="BA12" s="3" t="str">
        <v>Fixed Cost</v>
      </c>
      <c r="BB12" s="3" t="str">
        <v>Fixed Cost per Asset</v>
      </c>
      <c r="BC12" s="3" t="str">
        <v>Fixed Cost per Unit Product</v>
      </c>
      <c r="BD12" s="3" t="str">
        <v>Gross Margin</v>
      </c>
      <c r="BE12" s="3" t="str">
        <v>Gross Return</v>
      </c>
      <c r="BF12" s="3" t="str">
        <v>Income Female</v>
      </c>
      <c r="BG12" s="3" t="str">
        <v>Income Male</v>
      </c>
      <c r="BH12" s="3" t="str">
        <v>Infiltration Rate</v>
      </c>
      <c r="BI12" s="3" t="str">
        <v>Internal Rate of Return</v>
      </c>
      <c r="BJ12" s="3" t="str">
        <v>Labour Cost</v>
      </c>
      <c r="BK12" s="3" t="str">
        <v>Labour Cost per Asset</v>
      </c>
      <c r="BL12" s="3" t="str">
        <v>Labour Cost per Unit Product</v>
      </c>
      <c r="BM12" s="3" t="str">
        <v>Labour Female</v>
      </c>
      <c r="BN12" s="3" t="str">
        <v>Labour Male</v>
      </c>
      <c r="BO12" s="3" t="str">
        <v>Labour Person Hours</v>
      </c>
      <c r="BP12" s="3" t="str">
        <v>Land Equivalent Ratio</v>
      </c>
      <c r="BQ12" s="3" t="str">
        <v>Marginal Rate of Return</v>
      </c>
      <c r="BR12" s="3" t="str">
        <v>Methane Emissions</v>
      </c>
      <c r="BS12" s="3" t="str">
        <v>Net Present Value</v>
      </c>
      <c r="BT12" s="3" t="str">
        <v>Net Return</v>
      </c>
      <c r="BU12" s="3" t="str">
        <v>Nitrogen Agronomic Efficiency</v>
      </c>
      <c r="BV12" s="3" t="str">
        <v>Nitrogen Agronomic Efficiency (AGB)</v>
      </c>
      <c r="BW12" s="3" t="str">
        <v>Nitrogen Factor Productivity</v>
      </c>
      <c r="BX12" s="3" t="str">
        <v>Nitrogen Use Efficiency (ARE AGB)</v>
      </c>
      <c r="BY12" s="3" t="str">
        <v>Nitrogen Use Efficiency (ARE Product)</v>
      </c>
      <c r="BZ12" s="3" t="str">
        <v>Nitrogen Use Efficiency (ARE Unspecificed)</v>
      </c>
      <c r="CA12" s="3" t="str">
        <v>Nitrogen Use Efficiency (Isotopic AGB)</v>
      </c>
      <c r="CB12" s="3" t="str">
        <v>Nitrogen Use Efficiency (Isotopic Product)</v>
      </c>
      <c r="CC12" s="3" t="str">
        <v>Nitrogen Use Efficiency (PNB AGB)</v>
      </c>
      <c r="CD12" s="3" t="str">
        <v>Nitrogen Use Efficiency (PNB Product)</v>
      </c>
      <c r="CE12" s="3" t="str">
        <v>Nitrous Oxide Emissions</v>
      </c>
      <c r="CF12" s="3" t="str">
        <v>Payback Period</v>
      </c>
      <c r="CG12" s="3" t="str">
        <v>Pest &amp; Pathogen (Losses)</v>
      </c>
      <c r="CH12" s="3" t="str">
        <v>Pest &amp; Pathogen (Numbers)</v>
      </c>
      <c r="CI12" s="3" t="str">
        <v>Pest &amp; Pathogen (Product Weight)</v>
      </c>
      <c r="CJ12" s="3" t="str">
        <v>Phosphorus Agronomic Efficiency</v>
      </c>
      <c r="CK12" s="3" t="str">
        <v>Phosphorus Factor Productivity</v>
      </c>
      <c r="CL12" s="3" t="str">
        <v>Phosphorus Use Efficiency (ARE AGB)</v>
      </c>
      <c r="CM12" s="3" t="str">
        <v>Phosphorus Use Efficiency (ARE Product)</v>
      </c>
      <c r="CN12" s="3" t="str">
        <v>Phosphorus Use Efficiency (ARE Unspecified)</v>
      </c>
      <c r="CO12" s="3" t="str">
        <v>Potassium Agronomic Efficiency</v>
      </c>
      <c r="CP12" s="3" t="str">
        <v>Potassium Factor Productivity</v>
      </c>
      <c r="CQ12" s="3" t="str">
        <v>Potassium Use Efficiency (ARE AGB)</v>
      </c>
      <c r="CR12" s="3" t="str">
        <v>Potassium Use Efficiency (ARE Product)</v>
      </c>
      <c r="CS12" s="3" t="str">
        <v>Potassium Use Efficiency (ARE Unspecified)</v>
      </c>
      <c r="CT12" s="3" t="str">
        <v>Return on Investment</v>
      </c>
      <c r="CU12" s="3" t="str">
        <v>Return to Labour</v>
      </c>
      <c r="CV12" s="3" t="str">
        <v>Runoff</v>
      </c>
      <c r="CW12" s="3" t="str">
        <v>Soil Available Nitrogen</v>
      </c>
      <c r="CX12" s="3" t="str">
        <v>Soil Carbon Stocks</v>
      </c>
      <c r="CY12" s="3" t="str">
        <v>Soil Moisture</v>
      </c>
      <c r="CZ12" s="3" t="str">
        <v>Soil NH4</v>
      </c>
      <c r="DA12" s="3" t="str">
        <v>Soil Nitrogen</v>
      </c>
      <c r="DB12" s="3" t="str">
        <v>Soil NO3</v>
      </c>
      <c r="DC12" s="3" t="str">
        <v>Soil Organic Carbon</v>
      </c>
      <c r="DD12" s="3" t="str">
        <v>Soil Organic Carbon (Change)</v>
      </c>
      <c r="DE12" s="3" t="str">
        <v>Soil Organic Matter</v>
      </c>
      <c r="DF12" s="3" t="str">
        <v>Soil Total Nitrogen</v>
      </c>
      <c r="DG12" s="3" t="str">
        <v>Subindicator</v>
      </c>
      <c r="DH12" s="3" t="str">
        <v>Total Cost</v>
      </c>
      <c r="DI12" s="3" t="str">
        <v>Total Cost (Unconfirmed)</v>
      </c>
      <c r="DJ12" s="3" t="str">
        <v>Total Cost per Asset</v>
      </c>
      <c r="DK12" s="3" t="str">
        <v>Total Cost per Unit Product</v>
      </c>
      <c r="DL12" s="3" t="str">
        <v>Total Factor Productivity</v>
      </c>
      <c r="DM12" s="3" t="str">
        <v>Variable Cost</v>
      </c>
      <c r="DN12" s="3" t="str">
        <v>Variable Cost per Asset</v>
      </c>
      <c r="DO12" s="3" t="str">
        <v>Variable Cost per Unit Product</v>
      </c>
      <c r="DP12" s="3" t="str">
        <v>Water Use</v>
      </c>
      <c r="DQ12" s="3" t="str">
        <v>Water Use Efficiency</v>
      </c>
      <c r="DR12" s="3" t="str">
        <v>Yield Stability</v>
      </c>
    </row>
    <row r="13" spans="1:122" ht="14.5" x14ac:dyDescent="0.35">
      <c r="A13" s="3">
        <v>203</v>
      </c>
      <c r="B13" s="3" t="s">
        <v>2530</v>
      </c>
      <c r="C13" s="3" t="s">
        <v>2530</v>
      </c>
      <c r="D13" s="3" t="s">
        <v>2556</v>
      </c>
      <c r="E13" s="3" t="s">
        <v>8684</v>
      </c>
      <c r="F13" s="3" t="s">
        <v>2557</v>
      </c>
      <c r="G13" s="3" t="s">
        <v>8685</v>
      </c>
      <c r="H13" s="3" t="s">
        <v>2557</v>
      </c>
      <c r="I13" s="3" t="s">
        <v>2557</v>
      </c>
      <c r="J13" s="3" t="s">
        <v>8685</v>
      </c>
      <c r="K13" s="3" t="s">
        <v>8168</v>
      </c>
      <c r="M13" s="3" t="s">
        <v>1697</v>
      </c>
      <c r="N13" s="3" t="b">
        <v>0</v>
      </c>
      <c r="O13"/>
      <c r="S13" s="3">
        <v>125</v>
      </c>
      <c r="T13" s="3" t="s">
        <v>2468</v>
      </c>
      <c r="U13" s="3" t="s">
        <v>2489</v>
      </c>
      <c r="V13" s="3" t="s">
        <v>2497</v>
      </c>
      <c r="W13" s="3" t="s">
        <v>2498</v>
      </c>
      <c r="X13" s="3" t="s">
        <v>2499</v>
      </c>
      <c r="Y13" s="3" t="s">
        <v>2500</v>
      </c>
      <c r="AA13" s="2" t="s">
        <v>2467</v>
      </c>
      <c r="AB13" s="3" t="str" cm="1">
        <f t="array" ref="AB13:DR13">TRANSPOSE(_xlfn._xlws.SORT(_xlfn.UNIQUE(_xlfn._xlws.FILTER(out.Subindicator,ISNUMBER(SEARCH(Outcomes!$C17,out.Subindicator)),"Not Found"))))</f>
        <v>Aboveground Carbon Biomass</v>
      </c>
      <c r="AC13" s="3" t="str">
        <v>Area Time Equivalent Ratio</v>
      </c>
      <c r="AD13" s="3" t="str">
        <v>Belowground Carbon Biomass</v>
      </c>
      <c r="AE13" s="3" t="str">
        <v>Beneficial Organisms</v>
      </c>
      <c r="AF13" s="3" t="str">
        <v>Benefit Cost Ratio (GMTC)</v>
      </c>
      <c r="AG13" s="3" t="str">
        <v>Benefit Cost Ratio (GMVC)</v>
      </c>
      <c r="AH13" s="3" t="str">
        <v>Benefit Cost Ratio (GRTC)</v>
      </c>
      <c r="AI13" s="3" t="str">
        <v>Benefit Cost Ratio (GRVC)</v>
      </c>
      <c r="AJ13" s="3" t="str">
        <v>Benefit Cost Ratio (NRTC)</v>
      </c>
      <c r="AK13" s="3" t="str">
        <v>Benefit Cost Ratio (NRVC)</v>
      </c>
      <c r="AL13" s="3" t="str">
        <v>Benefit Cost Ratio (Unspecified)</v>
      </c>
      <c r="AM13" s="3" t="str">
        <v>Biodiversity</v>
      </c>
      <c r="AN13" s="3" t="str">
        <v>Biomass Yield</v>
      </c>
      <c r="AO13" s="3" t="str">
        <v>Carbon Dioxide Emissions</v>
      </c>
      <c r="AP13" s="3" t="str">
        <v>Cation Exchange Capacity</v>
      </c>
      <c r="AQ13" s="3" t="str">
        <v>CO2 Equivalent Emissions</v>
      </c>
      <c r="AR13" s="3" t="str">
        <v>Cost Benefit Ratio (TCGR)</v>
      </c>
      <c r="AS13" s="3" t="str">
        <v>Cost Benefit Ratio (TCNR)</v>
      </c>
      <c r="AT13" s="3" t="str">
        <v>Cost Benefit Ratio (VCGR)</v>
      </c>
      <c r="AU13" s="3" t="str">
        <v>Crop Residue Yield</v>
      </c>
      <c r="AV13" s="3" t="str">
        <v>Crop Yield</v>
      </c>
      <c r="AW13" s="3" t="str">
        <v>Effective Cation Exchange Capacity</v>
      </c>
      <c r="AX13" s="3" t="str">
        <v>Emissions Intensity</v>
      </c>
      <c r="AY13" s="3" t="str">
        <v>Erosion</v>
      </c>
      <c r="AZ13" s="3" t="str">
        <v>Extraction Yield</v>
      </c>
      <c r="BA13" s="3" t="str">
        <v>Fixed Cost</v>
      </c>
      <c r="BB13" s="3" t="str">
        <v>Fixed Cost per Asset</v>
      </c>
      <c r="BC13" s="3" t="str">
        <v>Fixed Cost per Unit Product</v>
      </c>
      <c r="BD13" s="3" t="str">
        <v>Gross Margin</v>
      </c>
      <c r="BE13" s="3" t="str">
        <v>Gross Return</v>
      </c>
      <c r="BF13" s="3" t="str">
        <v>Income Female</v>
      </c>
      <c r="BG13" s="3" t="str">
        <v>Income Male</v>
      </c>
      <c r="BH13" s="3" t="str">
        <v>Infiltration Rate</v>
      </c>
      <c r="BI13" s="3" t="str">
        <v>Internal Rate of Return</v>
      </c>
      <c r="BJ13" s="3" t="str">
        <v>Labour Cost</v>
      </c>
      <c r="BK13" s="3" t="str">
        <v>Labour Cost per Asset</v>
      </c>
      <c r="BL13" s="3" t="str">
        <v>Labour Cost per Unit Product</v>
      </c>
      <c r="BM13" s="3" t="str">
        <v>Labour Female</v>
      </c>
      <c r="BN13" s="3" t="str">
        <v>Labour Male</v>
      </c>
      <c r="BO13" s="3" t="str">
        <v>Labour Person Hours</v>
      </c>
      <c r="BP13" s="3" t="str">
        <v>Land Equivalent Ratio</v>
      </c>
      <c r="BQ13" s="3" t="str">
        <v>Marginal Rate of Return</v>
      </c>
      <c r="BR13" s="3" t="str">
        <v>Methane Emissions</v>
      </c>
      <c r="BS13" s="3" t="str">
        <v>Net Present Value</v>
      </c>
      <c r="BT13" s="3" t="str">
        <v>Net Return</v>
      </c>
      <c r="BU13" s="3" t="str">
        <v>Nitrogen Agronomic Efficiency</v>
      </c>
      <c r="BV13" s="3" t="str">
        <v>Nitrogen Agronomic Efficiency (AGB)</v>
      </c>
      <c r="BW13" s="3" t="str">
        <v>Nitrogen Factor Productivity</v>
      </c>
      <c r="BX13" s="3" t="str">
        <v>Nitrogen Use Efficiency (ARE AGB)</v>
      </c>
      <c r="BY13" s="3" t="str">
        <v>Nitrogen Use Efficiency (ARE Product)</v>
      </c>
      <c r="BZ13" s="3" t="str">
        <v>Nitrogen Use Efficiency (ARE Unspecificed)</v>
      </c>
      <c r="CA13" s="3" t="str">
        <v>Nitrogen Use Efficiency (Isotopic AGB)</v>
      </c>
      <c r="CB13" s="3" t="str">
        <v>Nitrogen Use Efficiency (Isotopic Product)</v>
      </c>
      <c r="CC13" s="3" t="str">
        <v>Nitrogen Use Efficiency (PNB AGB)</v>
      </c>
      <c r="CD13" s="3" t="str">
        <v>Nitrogen Use Efficiency (PNB Product)</v>
      </c>
      <c r="CE13" s="3" t="str">
        <v>Nitrous Oxide Emissions</v>
      </c>
      <c r="CF13" s="3" t="str">
        <v>Payback Period</v>
      </c>
      <c r="CG13" s="3" t="str">
        <v>Pest &amp; Pathogen (Losses)</v>
      </c>
      <c r="CH13" s="3" t="str">
        <v>Pest &amp; Pathogen (Numbers)</v>
      </c>
      <c r="CI13" s="3" t="str">
        <v>Pest &amp; Pathogen (Product Weight)</v>
      </c>
      <c r="CJ13" s="3" t="str">
        <v>Phosphorus Agronomic Efficiency</v>
      </c>
      <c r="CK13" s="3" t="str">
        <v>Phosphorus Factor Productivity</v>
      </c>
      <c r="CL13" s="3" t="str">
        <v>Phosphorus Use Efficiency (ARE AGB)</v>
      </c>
      <c r="CM13" s="3" t="str">
        <v>Phosphorus Use Efficiency (ARE Product)</v>
      </c>
      <c r="CN13" s="3" t="str">
        <v>Phosphorus Use Efficiency (ARE Unspecified)</v>
      </c>
      <c r="CO13" s="3" t="str">
        <v>Potassium Agronomic Efficiency</v>
      </c>
      <c r="CP13" s="3" t="str">
        <v>Potassium Factor Productivity</v>
      </c>
      <c r="CQ13" s="3" t="str">
        <v>Potassium Use Efficiency (ARE AGB)</v>
      </c>
      <c r="CR13" s="3" t="str">
        <v>Potassium Use Efficiency (ARE Product)</v>
      </c>
      <c r="CS13" s="3" t="str">
        <v>Potassium Use Efficiency (ARE Unspecified)</v>
      </c>
      <c r="CT13" s="3" t="str">
        <v>Return on Investment</v>
      </c>
      <c r="CU13" s="3" t="str">
        <v>Return to Labour</v>
      </c>
      <c r="CV13" s="3" t="str">
        <v>Runoff</v>
      </c>
      <c r="CW13" s="3" t="str">
        <v>Soil Available Nitrogen</v>
      </c>
      <c r="CX13" s="3" t="str">
        <v>Soil Carbon Stocks</v>
      </c>
      <c r="CY13" s="3" t="str">
        <v>Soil Moisture</v>
      </c>
      <c r="CZ13" s="3" t="str">
        <v>Soil NH4</v>
      </c>
      <c r="DA13" s="3" t="str">
        <v>Soil Nitrogen</v>
      </c>
      <c r="DB13" s="3" t="str">
        <v>Soil NO3</v>
      </c>
      <c r="DC13" s="3" t="str">
        <v>Soil Organic Carbon</v>
      </c>
      <c r="DD13" s="3" t="str">
        <v>Soil Organic Carbon (Change)</v>
      </c>
      <c r="DE13" s="3" t="str">
        <v>Soil Organic Matter</v>
      </c>
      <c r="DF13" s="3" t="str">
        <v>Soil Total Nitrogen</v>
      </c>
      <c r="DG13" s="3" t="str">
        <v>Subindicator</v>
      </c>
      <c r="DH13" s="3" t="str">
        <v>Total Cost</v>
      </c>
      <c r="DI13" s="3" t="str">
        <v>Total Cost (Unconfirmed)</v>
      </c>
      <c r="DJ13" s="3" t="str">
        <v>Total Cost per Asset</v>
      </c>
      <c r="DK13" s="3" t="str">
        <v>Total Cost per Unit Product</v>
      </c>
      <c r="DL13" s="3" t="str">
        <v>Total Factor Productivity</v>
      </c>
      <c r="DM13" s="3" t="str">
        <v>Variable Cost</v>
      </c>
      <c r="DN13" s="3" t="str">
        <v>Variable Cost per Asset</v>
      </c>
      <c r="DO13" s="3" t="str">
        <v>Variable Cost per Unit Product</v>
      </c>
      <c r="DP13" s="3" t="str">
        <v>Water Use</v>
      </c>
      <c r="DQ13" s="3" t="str">
        <v>Water Use Efficiency</v>
      </c>
      <c r="DR13" s="3" t="str">
        <v>Yield Stability</v>
      </c>
    </row>
    <row r="14" spans="1:122" ht="14.5" x14ac:dyDescent="0.35">
      <c r="A14" s="3">
        <v>101.1</v>
      </c>
      <c r="B14" s="3" t="s">
        <v>2468</v>
      </c>
      <c r="C14" s="3" t="s">
        <v>2468</v>
      </c>
      <c r="D14" s="3" t="s">
        <v>2469</v>
      </c>
      <c r="E14" s="3" t="s">
        <v>8630</v>
      </c>
      <c r="F14" s="3" t="s">
        <v>2470</v>
      </c>
      <c r="G14" s="3" t="s">
        <v>8631</v>
      </c>
      <c r="H14" s="3" t="s">
        <v>2474</v>
      </c>
      <c r="I14" s="3" t="s">
        <v>2474</v>
      </c>
      <c r="J14" s="3" t="s">
        <v>8633</v>
      </c>
      <c r="K14" s="3" t="s">
        <v>8096</v>
      </c>
      <c r="M14" s="3" t="s">
        <v>8095</v>
      </c>
      <c r="N14" s="3" t="b">
        <v>0</v>
      </c>
      <c r="O14"/>
      <c r="S14" s="3">
        <v>125.1</v>
      </c>
      <c r="T14" s="3" t="s">
        <v>2468</v>
      </c>
      <c r="U14" s="3" t="s">
        <v>2489</v>
      </c>
      <c r="V14" s="3" t="s">
        <v>2497</v>
      </c>
      <c r="W14" s="3" t="s">
        <v>2501</v>
      </c>
      <c r="X14" s="3" t="s">
        <v>2502</v>
      </c>
      <c r="Y14" s="3" t="s">
        <v>2503</v>
      </c>
      <c r="AA14" s="2" t="s">
        <v>2467</v>
      </c>
      <c r="AB14" s="3" t="str" cm="1">
        <f t="array" ref="AB14:DR14">TRANSPOSE(_xlfn._xlws.SORT(_xlfn.UNIQUE(_xlfn._xlws.FILTER(out.Subindicator,ISNUMBER(SEARCH(Outcomes!$C18,out.Subindicator)),"Not Found"))))</f>
        <v>Aboveground Carbon Biomass</v>
      </c>
      <c r="AC14" s="3" t="str">
        <v>Area Time Equivalent Ratio</v>
      </c>
      <c r="AD14" s="3" t="str">
        <v>Belowground Carbon Biomass</v>
      </c>
      <c r="AE14" s="3" t="str">
        <v>Beneficial Organisms</v>
      </c>
      <c r="AF14" s="3" t="str">
        <v>Benefit Cost Ratio (GMTC)</v>
      </c>
      <c r="AG14" s="3" t="str">
        <v>Benefit Cost Ratio (GMVC)</v>
      </c>
      <c r="AH14" s="3" t="str">
        <v>Benefit Cost Ratio (GRTC)</v>
      </c>
      <c r="AI14" s="3" t="str">
        <v>Benefit Cost Ratio (GRVC)</v>
      </c>
      <c r="AJ14" s="3" t="str">
        <v>Benefit Cost Ratio (NRTC)</v>
      </c>
      <c r="AK14" s="3" t="str">
        <v>Benefit Cost Ratio (NRVC)</v>
      </c>
      <c r="AL14" s="3" t="str">
        <v>Benefit Cost Ratio (Unspecified)</v>
      </c>
      <c r="AM14" s="3" t="str">
        <v>Biodiversity</v>
      </c>
      <c r="AN14" s="3" t="str">
        <v>Biomass Yield</v>
      </c>
      <c r="AO14" s="3" t="str">
        <v>Carbon Dioxide Emissions</v>
      </c>
      <c r="AP14" s="3" t="str">
        <v>Cation Exchange Capacity</v>
      </c>
      <c r="AQ14" s="3" t="str">
        <v>CO2 Equivalent Emissions</v>
      </c>
      <c r="AR14" s="3" t="str">
        <v>Cost Benefit Ratio (TCGR)</v>
      </c>
      <c r="AS14" s="3" t="str">
        <v>Cost Benefit Ratio (TCNR)</v>
      </c>
      <c r="AT14" s="3" t="str">
        <v>Cost Benefit Ratio (VCGR)</v>
      </c>
      <c r="AU14" s="3" t="str">
        <v>Crop Residue Yield</v>
      </c>
      <c r="AV14" s="3" t="str">
        <v>Crop Yield</v>
      </c>
      <c r="AW14" s="3" t="str">
        <v>Effective Cation Exchange Capacity</v>
      </c>
      <c r="AX14" s="3" t="str">
        <v>Emissions Intensity</v>
      </c>
      <c r="AY14" s="3" t="str">
        <v>Erosion</v>
      </c>
      <c r="AZ14" s="3" t="str">
        <v>Extraction Yield</v>
      </c>
      <c r="BA14" s="3" t="str">
        <v>Fixed Cost</v>
      </c>
      <c r="BB14" s="3" t="str">
        <v>Fixed Cost per Asset</v>
      </c>
      <c r="BC14" s="3" t="str">
        <v>Fixed Cost per Unit Product</v>
      </c>
      <c r="BD14" s="3" t="str">
        <v>Gross Margin</v>
      </c>
      <c r="BE14" s="3" t="str">
        <v>Gross Return</v>
      </c>
      <c r="BF14" s="3" t="str">
        <v>Income Female</v>
      </c>
      <c r="BG14" s="3" t="str">
        <v>Income Male</v>
      </c>
      <c r="BH14" s="3" t="str">
        <v>Infiltration Rate</v>
      </c>
      <c r="BI14" s="3" t="str">
        <v>Internal Rate of Return</v>
      </c>
      <c r="BJ14" s="3" t="str">
        <v>Labour Cost</v>
      </c>
      <c r="BK14" s="3" t="str">
        <v>Labour Cost per Asset</v>
      </c>
      <c r="BL14" s="3" t="str">
        <v>Labour Cost per Unit Product</v>
      </c>
      <c r="BM14" s="3" t="str">
        <v>Labour Female</v>
      </c>
      <c r="BN14" s="3" t="str">
        <v>Labour Male</v>
      </c>
      <c r="BO14" s="3" t="str">
        <v>Labour Person Hours</v>
      </c>
      <c r="BP14" s="3" t="str">
        <v>Land Equivalent Ratio</v>
      </c>
      <c r="BQ14" s="3" t="str">
        <v>Marginal Rate of Return</v>
      </c>
      <c r="BR14" s="3" t="str">
        <v>Methane Emissions</v>
      </c>
      <c r="BS14" s="3" t="str">
        <v>Net Present Value</v>
      </c>
      <c r="BT14" s="3" t="str">
        <v>Net Return</v>
      </c>
      <c r="BU14" s="3" t="str">
        <v>Nitrogen Agronomic Efficiency</v>
      </c>
      <c r="BV14" s="3" t="str">
        <v>Nitrogen Agronomic Efficiency (AGB)</v>
      </c>
      <c r="BW14" s="3" t="str">
        <v>Nitrogen Factor Productivity</v>
      </c>
      <c r="BX14" s="3" t="str">
        <v>Nitrogen Use Efficiency (ARE AGB)</v>
      </c>
      <c r="BY14" s="3" t="str">
        <v>Nitrogen Use Efficiency (ARE Product)</v>
      </c>
      <c r="BZ14" s="3" t="str">
        <v>Nitrogen Use Efficiency (ARE Unspecificed)</v>
      </c>
      <c r="CA14" s="3" t="str">
        <v>Nitrogen Use Efficiency (Isotopic AGB)</v>
      </c>
      <c r="CB14" s="3" t="str">
        <v>Nitrogen Use Efficiency (Isotopic Product)</v>
      </c>
      <c r="CC14" s="3" t="str">
        <v>Nitrogen Use Efficiency (PNB AGB)</v>
      </c>
      <c r="CD14" s="3" t="str">
        <v>Nitrogen Use Efficiency (PNB Product)</v>
      </c>
      <c r="CE14" s="3" t="str">
        <v>Nitrous Oxide Emissions</v>
      </c>
      <c r="CF14" s="3" t="str">
        <v>Payback Period</v>
      </c>
      <c r="CG14" s="3" t="str">
        <v>Pest &amp; Pathogen (Losses)</v>
      </c>
      <c r="CH14" s="3" t="str">
        <v>Pest &amp; Pathogen (Numbers)</v>
      </c>
      <c r="CI14" s="3" t="str">
        <v>Pest &amp; Pathogen (Product Weight)</v>
      </c>
      <c r="CJ14" s="3" t="str">
        <v>Phosphorus Agronomic Efficiency</v>
      </c>
      <c r="CK14" s="3" t="str">
        <v>Phosphorus Factor Productivity</v>
      </c>
      <c r="CL14" s="3" t="str">
        <v>Phosphorus Use Efficiency (ARE AGB)</v>
      </c>
      <c r="CM14" s="3" t="str">
        <v>Phosphorus Use Efficiency (ARE Product)</v>
      </c>
      <c r="CN14" s="3" t="str">
        <v>Phosphorus Use Efficiency (ARE Unspecified)</v>
      </c>
      <c r="CO14" s="3" t="str">
        <v>Potassium Agronomic Efficiency</v>
      </c>
      <c r="CP14" s="3" t="str">
        <v>Potassium Factor Productivity</v>
      </c>
      <c r="CQ14" s="3" t="str">
        <v>Potassium Use Efficiency (ARE AGB)</v>
      </c>
      <c r="CR14" s="3" t="str">
        <v>Potassium Use Efficiency (ARE Product)</v>
      </c>
      <c r="CS14" s="3" t="str">
        <v>Potassium Use Efficiency (ARE Unspecified)</v>
      </c>
      <c r="CT14" s="3" t="str">
        <v>Return on Investment</v>
      </c>
      <c r="CU14" s="3" t="str">
        <v>Return to Labour</v>
      </c>
      <c r="CV14" s="3" t="str">
        <v>Runoff</v>
      </c>
      <c r="CW14" s="3" t="str">
        <v>Soil Available Nitrogen</v>
      </c>
      <c r="CX14" s="3" t="str">
        <v>Soil Carbon Stocks</v>
      </c>
      <c r="CY14" s="3" t="str">
        <v>Soil Moisture</v>
      </c>
      <c r="CZ14" s="3" t="str">
        <v>Soil NH4</v>
      </c>
      <c r="DA14" s="3" t="str">
        <v>Soil Nitrogen</v>
      </c>
      <c r="DB14" s="3" t="str">
        <v>Soil NO3</v>
      </c>
      <c r="DC14" s="3" t="str">
        <v>Soil Organic Carbon</v>
      </c>
      <c r="DD14" s="3" t="str">
        <v>Soil Organic Carbon (Change)</v>
      </c>
      <c r="DE14" s="3" t="str">
        <v>Soil Organic Matter</v>
      </c>
      <c r="DF14" s="3" t="str">
        <v>Soil Total Nitrogen</v>
      </c>
      <c r="DG14" s="3" t="str">
        <v>Subindicator</v>
      </c>
      <c r="DH14" s="3" t="str">
        <v>Total Cost</v>
      </c>
      <c r="DI14" s="3" t="str">
        <v>Total Cost (Unconfirmed)</v>
      </c>
      <c r="DJ14" s="3" t="str">
        <v>Total Cost per Asset</v>
      </c>
      <c r="DK14" s="3" t="str">
        <v>Total Cost per Unit Product</v>
      </c>
      <c r="DL14" s="3" t="str">
        <v>Total Factor Productivity</v>
      </c>
      <c r="DM14" s="3" t="str">
        <v>Variable Cost</v>
      </c>
      <c r="DN14" s="3" t="str">
        <v>Variable Cost per Asset</v>
      </c>
      <c r="DO14" s="3" t="str">
        <v>Variable Cost per Unit Product</v>
      </c>
      <c r="DP14" s="3" t="str">
        <v>Water Use</v>
      </c>
      <c r="DQ14" s="3" t="str">
        <v>Water Use Efficiency</v>
      </c>
      <c r="DR14" s="3" t="str">
        <v>Yield Stability</v>
      </c>
    </row>
    <row r="15" spans="1:122" ht="14.5" x14ac:dyDescent="0.35">
      <c r="A15" s="3">
        <v>304</v>
      </c>
      <c r="B15" s="3" t="s">
        <v>2695</v>
      </c>
      <c r="C15" s="3" t="s">
        <v>2695</v>
      </c>
      <c r="D15" s="3" t="s">
        <v>2696</v>
      </c>
      <c r="E15" s="3" t="s">
        <v>8745</v>
      </c>
      <c r="F15" s="3" t="s">
        <v>2696</v>
      </c>
      <c r="G15" s="3" t="s">
        <v>8745</v>
      </c>
      <c r="H15" s="3" t="s">
        <v>2697</v>
      </c>
      <c r="I15" s="3" t="s">
        <v>2698</v>
      </c>
      <c r="J15" s="3" t="s">
        <v>8746</v>
      </c>
      <c r="K15" s="3" t="s">
        <v>8256</v>
      </c>
      <c r="L15" s="3" t="s">
        <v>8257</v>
      </c>
      <c r="M15" s="3" t="s">
        <v>8258</v>
      </c>
      <c r="N15" s="3" t="b">
        <v>0</v>
      </c>
      <c r="O15"/>
      <c r="S15" s="3">
        <v>125.2</v>
      </c>
      <c r="T15" s="3" t="s">
        <v>2468</v>
      </c>
      <c r="U15" s="3" t="s">
        <v>2489</v>
      </c>
      <c r="V15" s="3" t="s">
        <v>2497</v>
      </c>
      <c r="W15" s="3" t="s">
        <v>2504</v>
      </c>
      <c r="X15" s="3" t="s">
        <v>2505</v>
      </c>
      <c r="Y15" s="3" t="s">
        <v>2506</v>
      </c>
      <c r="AA15" s="2" t="s">
        <v>2467</v>
      </c>
      <c r="AB15" s="3" t="str" cm="1">
        <f t="array" ref="AB15:DR15">TRANSPOSE(_xlfn._xlws.SORT(_xlfn.UNIQUE(_xlfn._xlws.FILTER(out.Subindicator,ISNUMBER(SEARCH(Outcomes!$C19,out.Subindicator)),"Not Found"))))</f>
        <v>Aboveground Carbon Biomass</v>
      </c>
      <c r="AC15" s="3" t="str">
        <v>Area Time Equivalent Ratio</v>
      </c>
      <c r="AD15" s="3" t="str">
        <v>Belowground Carbon Biomass</v>
      </c>
      <c r="AE15" s="3" t="str">
        <v>Beneficial Organisms</v>
      </c>
      <c r="AF15" s="3" t="str">
        <v>Benefit Cost Ratio (GMTC)</v>
      </c>
      <c r="AG15" s="3" t="str">
        <v>Benefit Cost Ratio (GMVC)</v>
      </c>
      <c r="AH15" s="3" t="str">
        <v>Benefit Cost Ratio (GRTC)</v>
      </c>
      <c r="AI15" s="3" t="str">
        <v>Benefit Cost Ratio (GRVC)</v>
      </c>
      <c r="AJ15" s="3" t="str">
        <v>Benefit Cost Ratio (NRTC)</v>
      </c>
      <c r="AK15" s="3" t="str">
        <v>Benefit Cost Ratio (NRVC)</v>
      </c>
      <c r="AL15" s="3" t="str">
        <v>Benefit Cost Ratio (Unspecified)</v>
      </c>
      <c r="AM15" s="3" t="str">
        <v>Biodiversity</v>
      </c>
      <c r="AN15" s="3" t="str">
        <v>Biomass Yield</v>
      </c>
      <c r="AO15" s="3" t="str">
        <v>Carbon Dioxide Emissions</v>
      </c>
      <c r="AP15" s="3" t="str">
        <v>Cation Exchange Capacity</v>
      </c>
      <c r="AQ15" s="3" t="str">
        <v>CO2 Equivalent Emissions</v>
      </c>
      <c r="AR15" s="3" t="str">
        <v>Cost Benefit Ratio (TCGR)</v>
      </c>
      <c r="AS15" s="3" t="str">
        <v>Cost Benefit Ratio (TCNR)</v>
      </c>
      <c r="AT15" s="3" t="str">
        <v>Cost Benefit Ratio (VCGR)</v>
      </c>
      <c r="AU15" s="3" t="str">
        <v>Crop Residue Yield</v>
      </c>
      <c r="AV15" s="3" t="str">
        <v>Crop Yield</v>
      </c>
      <c r="AW15" s="3" t="str">
        <v>Effective Cation Exchange Capacity</v>
      </c>
      <c r="AX15" s="3" t="str">
        <v>Emissions Intensity</v>
      </c>
      <c r="AY15" s="3" t="str">
        <v>Erosion</v>
      </c>
      <c r="AZ15" s="3" t="str">
        <v>Extraction Yield</v>
      </c>
      <c r="BA15" s="3" t="str">
        <v>Fixed Cost</v>
      </c>
      <c r="BB15" s="3" t="str">
        <v>Fixed Cost per Asset</v>
      </c>
      <c r="BC15" s="3" t="str">
        <v>Fixed Cost per Unit Product</v>
      </c>
      <c r="BD15" s="3" t="str">
        <v>Gross Margin</v>
      </c>
      <c r="BE15" s="3" t="str">
        <v>Gross Return</v>
      </c>
      <c r="BF15" s="3" t="str">
        <v>Income Female</v>
      </c>
      <c r="BG15" s="3" t="str">
        <v>Income Male</v>
      </c>
      <c r="BH15" s="3" t="str">
        <v>Infiltration Rate</v>
      </c>
      <c r="BI15" s="3" t="str">
        <v>Internal Rate of Return</v>
      </c>
      <c r="BJ15" s="3" t="str">
        <v>Labour Cost</v>
      </c>
      <c r="BK15" s="3" t="str">
        <v>Labour Cost per Asset</v>
      </c>
      <c r="BL15" s="3" t="str">
        <v>Labour Cost per Unit Product</v>
      </c>
      <c r="BM15" s="3" t="str">
        <v>Labour Female</v>
      </c>
      <c r="BN15" s="3" t="str">
        <v>Labour Male</v>
      </c>
      <c r="BO15" s="3" t="str">
        <v>Labour Person Hours</v>
      </c>
      <c r="BP15" s="3" t="str">
        <v>Land Equivalent Ratio</v>
      </c>
      <c r="BQ15" s="3" t="str">
        <v>Marginal Rate of Return</v>
      </c>
      <c r="BR15" s="3" t="str">
        <v>Methane Emissions</v>
      </c>
      <c r="BS15" s="3" t="str">
        <v>Net Present Value</v>
      </c>
      <c r="BT15" s="3" t="str">
        <v>Net Return</v>
      </c>
      <c r="BU15" s="3" t="str">
        <v>Nitrogen Agronomic Efficiency</v>
      </c>
      <c r="BV15" s="3" t="str">
        <v>Nitrogen Agronomic Efficiency (AGB)</v>
      </c>
      <c r="BW15" s="3" t="str">
        <v>Nitrogen Factor Productivity</v>
      </c>
      <c r="BX15" s="3" t="str">
        <v>Nitrogen Use Efficiency (ARE AGB)</v>
      </c>
      <c r="BY15" s="3" t="str">
        <v>Nitrogen Use Efficiency (ARE Product)</v>
      </c>
      <c r="BZ15" s="3" t="str">
        <v>Nitrogen Use Efficiency (ARE Unspecificed)</v>
      </c>
      <c r="CA15" s="3" t="str">
        <v>Nitrogen Use Efficiency (Isotopic AGB)</v>
      </c>
      <c r="CB15" s="3" t="str">
        <v>Nitrogen Use Efficiency (Isotopic Product)</v>
      </c>
      <c r="CC15" s="3" t="str">
        <v>Nitrogen Use Efficiency (PNB AGB)</v>
      </c>
      <c r="CD15" s="3" t="str">
        <v>Nitrogen Use Efficiency (PNB Product)</v>
      </c>
      <c r="CE15" s="3" t="str">
        <v>Nitrous Oxide Emissions</v>
      </c>
      <c r="CF15" s="3" t="str">
        <v>Payback Period</v>
      </c>
      <c r="CG15" s="3" t="str">
        <v>Pest &amp; Pathogen (Losses)</v>
      </c>
      <c r="CH15" s="3" t="str">
        <v>Pest &amp; Pathogen (Numbers)</v>
      </c>
      <c r="CI15" s="3" t="str">
        <v>Pest &amp; Pathogen (Product Weight)</v>
      </c>
      <c r="CJ15" s="3" t="str">
        <v>Phosphorus Agronomic Efficiency</v>
      </c>
      <c r="CK15" s="3" t="str">
        <v>Phosphorus Factor Productivity</v>
      </c>
      <c r="CL15" s="3" t="str">
        <v>Phosphorus Use Efficiency (ARE AGB)</v>
      </c>
      <c r="CM15" s="3" t="str">
        <v>Phosphorus Use Efficiency (ARE Product)</v>
      </c>
      <c r="CN15" s="3" t="str">
        <v>Phosphorus Use Efficiency (ARE Unspecified)</v>
      </c>
      <c r="CO15" s="3" t="str">
        <v>Potassium Agronomic Efficiency</v>
      </c>
      <c r="CP15" s="3" t="str">
        <v>Potassium Factor Productivity</v>
      </c>
      <c r="CQ15" s="3" t="str">
        <v>Potassium Use Efficiency (ARE AGB)</v>
      </c>
      <c r="CR15" s="3" t="str">
        <v>Potassium Use Efficiency (ARE Product)</v>
      </c>
      <c r="CS15" s="3" t="str">
        <v>Potassium Use Efficiency (ARE Unspecified)</v>
      </c>
      <c r="CT15" s="3" t="str">
        <v>Return on Investment</v>
      </c>
      <c r="CU15" s="3" t="str">
        <v>Return to Labour</v>
      </c>
      <c r="CV15" s="3" t="str">
        <v>Runoff</v>
      </c>
      <c r="CW15" s="3" t="str">
        <v>Soil Available Nitrogen</v>
      </c>
      <c r="CX15" s="3" t="str">
        <v>Soil Carbon Stocks</v>
      </c>
      <c r="CY15" s="3" t="str">
        <v>Soil Moisture</v>
      </c>
      <c r="CZ15" s="3" t="str">
        <v>Soil NH4</v>
      </c>
      <c r="DA15" s="3" t="str">
        <v>Soil Nitrogen</v>
      </c>
      <c r="DB15" s="3" t="str">
        <v>Soil NO3</v>
      </c>
      <c r="DC15" s="3" t="str">
        <v>Soil Organic Carbon</v>
      </c>
      <c r="DD15" s="3" t="str">
        <v>Soil Organic Carbon (Change)</v>
      </c>
      <c r="DE15" s="3" t="str">
        <v>Soil Organic Matter</v>
      </c>
      <c r="DF15" s="3" t="str">
        <v>Soil Total Nitrogen</v>
      </c>
      <c r="DG15" s="3" t="str">
        <v>Subindicator</v>
      </c>
      <c r="DH15" s="3" t="str">
        <v>Total Cost</v>
      </c>
      <c r="DI15" s="3" t="str">
        <v>Total Cost (Unconfirmed)</v>
      </c>
      <c r="DJ15" s="3" t="str">
        <v>Total Cost per Asset</v>
      </c>
      <c r="DK15" s="3" t="str">
        <v>Total Cost per Unit Product</v>
      </c>
      <c r="DL15" s="3" t="str">
        <v>Total Factor Productivity</v>
      </c>
      <c r="DM15" s="3" t="str">
        <v>Variable Cost</v>
      </c>
      <c r="DN15" s="3" t="str">
        <v>Variable Cost per Asset</v>
      </c>
      <c r="DO15" s="3" t="str">
        <v>Variable Cost per Unit Product</v>
      </c>
      <c r="DP15" s="3" t="str">
        <v>Water Use</v>
      </c>
      <c r="DQ15" s="3" t="str">
        <v>Water Use Efficiency</v>
      </c>
      <c r="DR15" s="3" t="str">
        <v>Yield Stability</v>
      </c>
    </row>
    <row r="16" spans="1:122" ht="14.5" x14ac:dyDescent="0.35">
      <c r="A16" s="3">
        <v>307</v>
      </c>
      <c r="B16" s="3" t="s">
        <v>2695</v>
      </c>
      <c r="C16" s="3" t="s">
        <v>2695</v>
      </c>
      <c r="D16" s="3" t="s">
        <v>2696</v>
      </c>
      <c r="E16" s="3" t="s">
        <v>8745</v>
      </c>
      <c r="F16" s="3" t="s">
        <v>2696</v>
      </c>
      <c r="G16" s="3" t="s">
        <v>8745</v>
      </c>
      <c r="H16" s="3" t="s">
        <v>8261</v>
      </c>
      <c r="I16" s="3" t="s">
        <v>2706</v>
      </c>
      <c r="J16" s="3" t="s">
        <v>2706</v>
      </c>
      <c r="K16" s="3" t="s">
        <v>8262</v>
      </c>
      <c r="M16" s="3" t="s">
        <v>8263</v>
      </c>
      <c r="N16" s="3" t="b">
        <v>0</v>
      </c>
      <c r="O16" t="s">
        <v>2705</v>
      </c>
      <c r="S16" s="3">
        <v>125.3</v>
      </c>
      <c r="T16" s="3" t="s">
        <v>2468</v>
      </c>
      <c r="U16" s="3" t="s">
        <v>2489</v>
      </c>
      <c r="V16" s="3" t="s">
        <v>2497</v>
      </c>
      <c r="W16" s="3" t="s">
        <v>2507</v>
      </c>
      <c r="X16" s="3" t="s">
        <v>2508</v>
      </c>
      <c r="Y16" s="3" t="s">
        <v>2509</v>
      </c>
      <c r="AA16" s="2" t="s">
        <v>2467</v>
      </c>
      <c r="AB16" s="3" t="str" cm="1">
        <f t="array" ref="AB16:DR16">TRANSPOSE(_xlfn._xlws.SORT(_xlfn.UNIQUE(_xlfn._xlws.FILTER(out.Subindicator,ISNUMBER(SEARCH(Outcomes!$C20,out.Subindicator)),"Not Found"))))</f>
        <v>Aboveground Carbon Biomass</v>
      </c>
      <c r="AC16" s="3" t="str">
        <v>Area Time Equivalent Ratio</v>
      </c>
      <c r="AD16" s="3" t="str">
        <v>Belowground Carbon Biomass</v>
      </c>
      <c r="AE16" s="3" t="str">
        <v>Beneficial Organisms</v>
      </c>
      <c r="AF16" s="3" t="str">
        <v>Benefit Cost Ratio (GMTC)</v>
      </c>
      <c r="AG16" s="3" t="str">
        <v>Benefit Cost Ratio (GMVC)</v>
      </c>
      <c r="AH16" s="3" t="str">
        <v>Benefit Cost Ratio (GRTC)</v>
      </c>
      <c r="AI16" s="3" t="str">
        <v>Benefit Cost Ratio (GRVC)</v>
      </c>
      <c r="AJ16" s="3" t="str">
        <v>Benefit Cost Ratio (NRTC)</v>
      </c>
      <c r="AK16" s="3" t="str">
        <v>Benefit Cost Ratio (NRVC)</v>
      </c>
      <c r="AL16" s="3" t="str">
        <v>Benefit Cost Ratio (Unspecified)</v>
      </c>
      <c r="AM16" s="3" t="str">
        <v>Biodiversity</v>
      </c>
      <c r="AN16" s="3" t="str">
        <v>Biomass Yield</v>
      </c>
      <c r="AO16" s="3" t="str">
        <v>Carbon Dioxide Emissions</v>
      </c>
      <c r="AP16" s="3" t="str">
        <v>Cation Exchange Capacity</v>
      </c>
      <c r="AQ16" s="3" t="str">
        <v>CO2 Equivalent Emissions</v>
      </c>
      <c r="AR16" s="3" t="str">
        <v>Cost Benefit Ratio (TCGR)</v>
      </c>
      <c r="AS16" s="3" t="str">
        <v>Cost Benefit Ratio (TCNR)</v>
      </c>
      <c r="AT16" s="3" t="str">
        <v>Cost Benefit Ratio (VCGR)</v>
      </c>
      <c r="AU16" s="3" t="str">
        <v>Crop Residue Yield</v>
      </c>
      <c r="AV16" s="3" t="str">
        <v>Crop Yield</v>
      </c>
      <c r="AW16" s="3" t="str">
        <v>Effective Cation Exchange Capacity</v>
      </c>
      <c r="AX16" s="3" t="str">
        <v>Emissions Intensity</v>
      </c>
      <c r="AY16" s="3" t="str">
        <v>Erosion</v>
      </c>
      <c r="AZ16" s="3" t="str">
        <v>Extraction Yield</v>
      </c>
      <c r="BA16" s="3" t="str">
        <v>Fixed Cost</v>
      </c>
      <c r="BB16" s="3" t="str">
        <v>Fixed Cost per Asset</v>
      </c>
      <c r="BC16" s="3" t="str">
        <v>Fixed Cost per Unit Product</v>
      </c>
      <c r="BD16" s="3" t="str">
        <v>Gross Margin</v>
      </c>
      <c r="BE16" s="3" t="str">
        <v>Gross Return</v>
      </c>
      <c r="BF16" s="3" t="str">
        <v>Income Female</v>
      </c>
      <c r="BG16" s="3" t="str">
        <v>Income Male</v>
      </c>
      <c r="BH16" s="3" t="str">
        <v>Infiltration Rate</v>
      </c>
      <c r="BI16" s="3" t="str">
        <v>Internal Rate of Return</v>
      </c>
      <c r="BJ16" s="3" t="str">
        <v>Labour Cost</v>
      </c>
      <c r="BK16" s="3" t="str">
        <v>Labour Cost per Asset</v>
      </c>
      <c r="BL16" s="3" t="str">
        <v>Labour Cost per Unit Product</v>
      </c>
      <c r="BM16" s="3" t="str">
        <v>Labour Female</v>
      </c>
      <c r="BN16" s="3" t="str">
        <v>Labour Male</v>
      </c>
      <c r="BO16" s="3" t="str">
        <v>Labour Person Hours</v>
      </c>
      <c r="BP16" s="3" t="str">
        <v>Land Equivalent Ratio</v>
      </c>
      <c r="BQ16" s="3" t="str">
        <v>Marginal Rate of Return</v>
      </c>
      <c r="BR16" s="3" t="str">
        <v>Methane Emissions</v>
      </c>
      <c r="BS16" s="3" t="str">
        <v>Net Present Value</v>
      </c>
      <c r="BT16" s="3" t="str">
        <v>Net Return</v>
      </c>
      <c r="BU16" s="3" t="str">
        <v>Nitrogen Agronomic Efficiency</v>
      </c>
      <c r="BV16" s="3" t="str">
        <v>Nitrogen Agronomic Efficiency (AGB)</v>
      </c>
      <c r="BW16" s="3" t="str">
        <v>Nitrogen Factor Productivity</v>
      </c>
      <c r="BX16" s="3" t="str">
        <v>Nitrogen Use Efficiency (ARE AGB)</v>
      </c>
      <c r="BY16" s="3" t="str">
        <v>Nitrogen Use Efficiency (ARE Product)</v>
      </c>
      <c r="BZ16" s="3" t="str">
        <v>Nitrogen Use Efficiency (ARE Unspecificed)</v>
      </c>
      <c r="CA16" s="3" t="str">
        <v>Nitrogen Use Efficiency (Isotopic AGB)</v>
      </c>
      <c r="CB16" s="3" t="str">
        <v>Nitrogen Use Efficiency (Isotopic Product)</v>
      </c>
      <c r="CC16" s="3" t="str">
        <v>Nitrogen Use Efficiency (PNB AGB)</v>
      </c>
      <c r="CD16" s="3" t="str">
        <v>Nitrogen Use Efficiency (PNB Product)</v>
      </c>
      <c r="CE16" s="3" t="str">
        <v>Nitrous Oxide Emissions</v>
      </c>
      <c r="CF16" s="3" t="str">
        <v>Payback Period</v>
      </c>
      <c r="CG16" s="3" t="str">
        <v>Pest &amp; Pathogen (Losses)</v>
      </c>
      <c r="CH16" s="3" t="str">
        <v>Pest &amp; Pathogen (Numbers)</v>
      </c>
      <c r="CI16" s="3" t="str">
        <v>Pest &amp; Pathogen (Product Weight)</v>
      </c>
      <c r="CJ16" s="3" t="str">
        <v>Phosphorus Agronomic Efficiency</v>
      </c>
      <c r="CK16" s="3" t="str">
        <v>Phosphorus Factor Productivity</v>
      </c>
      <c r="CL16" s="3" t="str">
        <v>Phosphorus Use Efficiency (ARE AGB)</v>
      </c>
      <c r="CM16" s="3" t="str">
        <v>Phosphorus Use Efficiency (ARE Product)</v>
      </c>
      <c r="CN16" s="3" t="str">
        <v>Phosphorus Use Efficiency (ARE Unspecified)</v>
      </c>
      <c r="CO16" s="3" t="str">
        <v>Potassium Agronomic Efficiency</v>
      </c>
      <c r="CP16" s="3" t="str">
        <v>Potassium Factor Productivity</v>
      </c>
      <c r="CQ16" s="3" t="str">
        <v>Potassium Use Efficiency (ARE AGB)</v>
      </c>
      <c r="CR16" s="3" t="str">
        <v>Potassium Use Efficiency (ARE Product)</v>
      </c>
      <c r="CS16" s="3" t="str">
        <v>Potassium Use Efficiency (ARE Unspecified)</v>
      </c>
      <c r="CT16" s="3" t="str">
        <v>Return on Investment</v>
      </c>
      <c r="CU16" s="3" t="str">
        <v>Return to Labour</v>
      </c>
      <c r="CV16" s="3" t="str">
        <v>Runoff</v>
      </c>
      <c r="CW16" s="3" t="str">
        <v>Soil Available Nitrogen</v>
      </c>
      <c r="CX16" s="3" t="str">
        <v>Soil Carbon Stocks</v>
      </c>
      <c r="CY16" s="3" t="str">
        <v>Soil Moisture</v>
      </c>
      <c r="CZ16" s="3" t="str">
        <v>Soil NH4</v>
      </c>
      <c r="DA16" s="3" t="str">
        <v>Soil Nitrogen</v>
      </c>
      <c r="DB16" s="3" t="str">
        <v>Soil NO3</v>
      </c>
      <c r="DC16" s="3" t="str">
        <v>Soil Organic Carbon</v>
      </c>
      <c r="DD16" s="3" t="str">
        <v>Soil Organic Carbon (Change)</v>
      </c>
      <c r="DE16" s="3" t="str">
        <v>Soil Organic Matter</v>
      </c>
      <c r="DF16" s="3" t="str">
        <v>Soil Total Nitrogen</v>
      </c>
      <c r="DG16" s="3" t="str">
        <v>Subindicator</v>
      </c>
      <c r="DH16" s="3" t="str">
        <v>Total Cost</v>
      </c>
      <c r="DI16" s="3" t="str">
        <v>Total Cost (Unconfirmed)</v>
      </c>
      <c r="DJ16" s="3" t="str">
        <v>Total Cost per Asset</v>
      </c>
      <c r="DK16" s="3" t="str">
        <v>Total Cost per Unit Product</v>
      </c>
      <c r="DL16" s="3" t="str">
        <v>Total Factor Productivity</v>
      </c>
      <c r="DM16" s="3" t="str">
        <v>Variable Cost</v>
      </c>
      <c r="DN16" s="3" t="str">
        <v>Variable Cost per Asset</v>
      </c>
      <c r="DO16" s="3" t="str">
        <v>Variable Cost per Unit Product</v>
      </c>
      <c r="DP16" s="3" t="str">
        <v>Water Use</v>
      </c>
      <c r="DQ16" s="3" t="str">
        <v>Water Use Efficiency</v>
      </c>
      <c r="DR16" s="3" t="str">
        <v>Yield Stability</v>
      </c>
    </row>
    <row r="17" spans="1:122" ht="14.5" x14ac:dyDescent="0.35">
      <c r="A17" s="3">
        <v>228</v>
      </c>
      <c r="B17" s="3" t="s">
        <v>2530</v>
      </c>
      <c r="C17" s="3" t="s">
        <v>2530</v>
      </c>
      <c r="D17" s="3" t="s">
        <v>2556</v>
      </c>
      <c r="E17" s="3" t="s">
        <v>8684</v>
      </c>
      <c r="F17" s="3" t="s">
        <v>2569</v>
      </c>
      <c r="G17" s="3" t="s">
        <v>8691</v>
      </c>
      <c r="H17" s="3" t="s">
        <v>2595</v>
      </c>
      <c r="I17" s="3" t="s">
        <v>2596</v>
      </c>
      <c r="J17" s="3" t="s">
        <v>2596</v>
      </c>
      <c r="K17" s="3" t="s">
        <v>8198</v>
      </c>
      <c r="L17" s="3" t="s">
        <v>8199</v>
      </c>
      <c r="M17" s="3" t="s">
        <v>8200</v>
      </c>
      <c r="N17" s="3" t="b">
        <v>0</v>
      </c>
      <c r="O17"/>
      <c r="S17" s="3">
        <v>125.4</v>
      </c>
      <c r="T17" s="3" t="s">
        <v>2468</v>
      </c>
      <c r="U17" s="3" t="s">
        <v>2489</v>
      </c>
      <c r="V17" s="3" t="s">
        <v>2497</v>
      </c>
      <c r="W17" s="3" t="s">
        <v>2510</v>
      </c>
      <c r="X17" s="3" t="s">
        <v>2511</v>
      </c>
      <c r="Y17" s="3" t="s">
        <v>2512</v>
      </c>
      <c r="AA17" s="2" t="s">
        <v>2467</v>
      </c>
      <c r="AB17" s="3" t="str" cm="1">
        <f t="array" ref="AB17:DR17">TRANSPOSE(_xlfn._xlws.SORT(_xlfn.UNIQUE(_xlfn._xlws.FILTER(out.Subindicator,ISNUMBER(SEARCH(Outcomes!$C21,out.Subindicator)),"Not Found"))))</f>
        <v>Aboveground Carbon Biomass</v>
      </c>
      <c r="AC17" s="3" t="str">
        <v>Area Time Equivalent Ratio</v>
      </c>
      <c r="AD17" s="3" t="str">
        <v>Belowground Carbon Biomass</v>
      </c>
      <c r="AE17" s="3" t="str">
        <v>Beneficial Organisms</v>
      </c>
      <c r="AF17" s="3" t="str">
        <v>Benefit Cost Ratio (GMTC)</v>
      </c>
      <c r="AG17" s="3" t="str">
        <v>Benefit Cost Ratio (GMVC)</v>
      </c>
      <c r="AH17" s="3" t="str">
        <v>Benefit Cost Ratio (GRTC)</v>
      </c>
      <c r="AI17" s="3" t="str">
        <v>Benefit Cost Ratio (GRVC)</v>
      </c>
      <c r="AJ17" s="3" t="str">
        <v>Benefit Cost Ratio (NRTC)</v>
      </c>
      <c r="AK17" s="3" t="str">
        <v>Benefit Cost Ratio (NRVC)</v>
      </c>
      <c r="AL17" s="3" t="str">
        <v>Benefit Cost Ratio (Unspecified)</v>
      </c>
      <c r="AM17" s="3" t="str">
        <v>Biodiversity</v>
      </c>
      <c r="AN17" s="3" t="str">
        <v>Biomass Yield</v>
      </c>
      <c r="AO17" s="3" t="str">
        <v>Carbon Dioxide Emissions</v>
      </c>
      <c r="AP17" s="3" t="str">
        <v>Cation Exchange Capacity</v>
      </c>
      <c r="AQ17" s="3" t="str">
        <v>CO2 Equivalent Emissions</v>
      </c>
      <c r="AR17" s="3" t="str">
        <v>Cost Benefit Ratio (TCGR)</v>
      </c>
      <c r="AS17" s="3" t="str">
        <v>Cost Benefit Ratio (TCNR)</v>
      </c>
      <c r="AT17" s="3" t="str">
        <v>Cost Benefit Ratio (VCGR)</v>
      </c>
      <c r="AU17" s="3" t="str">
        <v>Crop Residue Yield</v>
      </c>
      <c r="AV17" s="3" t="str">
        <v>Crop Yield</v>
      </c>
      <c r="AW17" s="3" t="str">
        <v>Effective Cation Exchange Capacity</v>
      </c>
      <c r="AX17" s="3" t="str">
        <v>Emissions Intensity</v>
      </c>
      <c r="AY17" s="3" t="str">
        <v>Erosion</v>
      </c>
      <c r="AZ17" s="3" t="str">
        <v>Extraction Yield</v>
      </c>
      <c r="BA17" s="3" t="str">
        <v>Fixed Cost</v>
      </c>
      <c r="BB17" s="3" t="str">
        <v>Fixed Cost per Asset</v>
      </c>
      <c r="BC17" s="3" t="str">
        <v>Fixed Cost per Unit Product</v>
      </c>
      <c r="BD17" s="3" t="str">
        <v>Gross Margin</v>
      </c>
      <c r="BE17" s="3" t="str">
        <v>Gross Return</v>
      </c>
      <c r="BF17" s="3" t="str">
        <v>Income Female</v>
      </c>
      <c r="BG17" s="3" t="str">
        <v>Income Male</v>
      </c>
      <c r="BH17" s="3" t="str">
        <v>Infiltration Rate</v>
      </c>
      <c r="BI17" s="3" t="str">
        <v>Internal Rate of Return</v>
      </c>
      <c r="BJ17" s="3" t="str">
        <v>Labour Cost</v>
      </c>
      <c r="BK17" s="3" t="str">
        <v>Labour Cost per Asset</v>
      </c>
      <c r="BL17" s="3" t="str">
        <v>Labour Cost per Unit Product</v>
      </c>
      <c r="BM17" s="3" t="str">
        <v>Labour Female</v>
      </c>
      <c r="BN17" s="3" t="str">
        <v>Labour Male</v>
      </c>
      <c r="BO17" s="3" t="str">
        <v>Labour Person Hours</v>
      </c>
      <c r="BP17" s="3" t="str">
        <v>Land Equivalent Ratio</v>
      </c>
      <c r="BQ17" s="3" t="str">
        <v>Marginal Rate of Return</v>
      </c>
      <c r="BR17" s="3" t="str">
        <v>Methane Emissions</v>
      </c>
      <c r="BS17" s="3" t="str">
        <v>Net Present Value</v>
      </c>
      <c r="BT17" s="3" t="str">
        <v>Net Return</v>
      </c>
      <c r="BU17" s="3" t="str">
        <v>Nitrogen Agronomic Efficiency</v>
      </c>
      <c r="BV17" s="3" t="str">
        <v>Nitrogen Agronomic Efficiency (AGB)</v>
      </c>
      <c r="BW17" s="3" t="str">
        <v>Nitrogen Factor Productivity</v>
      </c>
      <c r="BX17" s="3" t="str">
        <v>Nitrogen Use Efficiency (ARE AGB)</v>
      </c>
      <c r="BY17" s="3" t="str">
        <v>Nitrogen Use Efficiency (ARE Product)</v>
      </c>
      <c r="BZ17" s="3" t="str">
        <v>Nitrogen Use Efficiency (ARE Unspecificed)</v>
      </c>
      <c r="CA17" s="3" t="str">
        <v>Nitrogen Use Efficiency (Isotopic AGB)</v>
      </c>
      <c r="CB17" s="3" t="str">
        <v>Nitrogen Use Efficiency (Isotopic Product)</v>
      </c>
      <c r="CC17" s="3" t="str">
        <v>Nitrogen Use Efficiency (PNB AGB)</v>
      </c>
      <c r="CD17" s="3" t="str">
        <v>Nitrogen Use Efficiency (PNB Product)</v>
      </c>
      <c r="CE17" s="3" t="str">
        <v>Nitrous Oxide Emissions</v>
      </c>
      <c r="CF17" s="3" t="str">
        <v>Payback Period</v>
      </c>
      <c r="CG17" s="3" t="str">
        <v>Pest &amp; Pathogen (Losses)</v>
      </c>
      <c r="CH17" s="3" t="str">
        <v>Pest &amp; Pathogen (Numbers)</v>
      </c>
      <c r="CI17" s="3" t="str">
        <v>Pest &amp; Pathogen (Product Weight)</v>
      </c>
      <c r="CJ17" s="3" t="str">
        <v>Phosphorus Agronomic Efficiency</v>
      </c>
      <c r="CK17" s="3" t="str">
        <v>Phosphorus Factor Productivity</v>
      </c>
      <c r="CL17" s="3" t="str">
        <v>Phosphorus Use Efficiency (ARE AGB)</v>
      </c>
      <c r="CM17" s="3" t="str">
        <v>Phosphorus Use Efficiency (ARE Product)</v>
      </c>
      <c r="CN17" s="3" t="str">
        <v>Phosphorus Use Efficiency (ARE Unspecified)</v>
      </c>
      <c r="CO17" s="3" t="str">
        <v>Potassium Agronomic Efficiency</v>
      </c>
      <c r="CP17" s="3" t="str">
        <v>Potassium Factor Productivity</v>
      </c>
      <c r="CQ17" s="3" t="str">
        <v>Potassium Use Efficiency (ARE AGB)</v>
      </c>
      <c r="CR17" s="3" t="str">
        <v>Potassium Use Efficiency (ARE Product)</v>
      </c>
      <c r="CS17" s="3" t="str">
        <v>Potassium Use Efficiency (ARE Unspecified)</v>
      </c>
      <c r="CT17" s="3" t="str">
        <v>Return on Investment</v>
      </c>
      <c r="CU17" s="3" t="str">
        <v>Return to Labour</v>
      </c>
      <c r="CV17" s="3" t="str">
        <v>Runoff</v>
      </c>
      <c r="CW17" s="3" t="str">
        <v>Soil Available Nitrogen</v>
      </c>
      <c r="CX17" s="3" t="str">
        <v>Soil Carbon Stocks</v>
      </c>
      <c r="CY17" s="3" t="str">
        <v>Soil Moisture</v>
      </c>
      <c r="CZ17" s="3" t="str">
        <v>Soil NH4</v>
      </c>
      <c r="DA17" s="3" t="str">
        <v>Soil Nitrogen</v>
      </c>
      <c r="DB17" s="3" t="str">
        <v>Soil NO3</v>
      </c>
      <c r="DC17" s="3" t="str">
        <v>Soil Organic Carbon</v>
      </c>
      <c r="DD17" s="3" t="str">
        <v>Soil Organic Carbon (Change)</v>
      </c>
      <c r="DE17" s="3" t="str">
        <v>Soil Organic Matter</v>
      </c>
      <c r="DF17" s="3" t="str">
        <v>Soil Total Nitrogen</v>
      </c>
      <c r="DG17" s="3" t="str">
        <v>Subindicator</v>
      </c>
      <c r="DH17" s="3" t="str">
        <v>Total Cost</v>
      </c>
      <c r="DI17" s="3" t="str">
        <v>Total Cost (Unconfirmed)</v>
      </c>
      <c r="DJ17" s="3" t="str">
        <v>Total Cost per Asset</v>
      </c>
      <c r="DK17" s="3" t="str">
        <v>Total Cost per Unit Product</v>
      </c>
      <c r="DL17" s="3" t="str">
        <v>Total Factor Productivity</v>
      </c>
      <c r="DM17" s="3" t="str">
        <v>Variable Cost</v>
      </c>
      <c r="DN17" s="3" t="str">
        <v>Variable Cost per Asset</v>
      </c>
      <c r="DO17" s="3" t="str">
        <v>Variable Cost per Unit Product</v>
      </c>
      <c r="DP17" s="3" t="str">
        <v>Water Use</v>
      </c>
      <c r="DQ17" s="3" t="str">
        <v>Water Use Efficiency</v>
      </c>
      <c r="DR17" s="3" t="str">
        <v>Yield Stability</v>
      </c>
    </row>
    <row r="18" spans="1:122" ht="14.5" x14ac:dyDescent="0.35">
      <c r="A18" s="3">
        <v>126</v>
      </c>
      <c r="B18" s="3" t="s">
        <v>2468</v>
      </c>
      <c r="C18" s="3" t="s">
        <v>2468</v>
      </c>
      <c r="D18" s="3" t="s">
        <v>2489</v>
      </c>
      <c r="E18" s="3" t="s">
        <v>8638</v>
      </c>
      <c r="F18" s="3" t="s">
        <v>2497</v>
      </c>
      <c r="G18" s="3" t="s">
        <v>8667</v>
      </c>
      <c r="H18" s="3" t="s">
        <v>2513</v>
      </c>
      <c r="I18" s="3" t="s">
        <v>2514</v>
      </c>
      <c r="J18" s="3" t="s">
        <v>8679</v>
      </c>
      <c r="K18" s="3" t="s">
        <v>8158</v>
      </c>
      <c r="M18" s="3" t="s">
        <v>2723</v>
      </c>
      <c r="N18" s="3" t="b">
        <v>0</v>
      </c>
      <c r="O18"/>
      <c r="S18" s="3">
        <v>126</v>
      </c>
      <c r="T18" s="3" t="s">
        <v>2468</v>
      </c>
      <c r="U18" s="3" t="s">
        <v>2489</v>
      </c>
      <c r="V18" s="3" t="s">
        <v>2497</v>
      </c>
      <c r="W18" s="3" t="s">
        <v>2513</v>
      </c>
      <c r="X18" s="3" t="s">
        <v>2514</v>
      </c>
      <c r="Y18" s="3" t="s">
        <v>2515</v>
      </c>
      <c r="AA18" s="2" t="s">
        <v>2467</v>
      </c>
      <c r="AB18" s="3" t="str" cm="1">
        <f t="array" ref="AB18:DR18">TRANSPOSE(_xlfn._xlws.SORT(_xlfn.UNIQUE(_xlfn._xlws.FILTER(out.Subindicator,ISNUMBER(SEARCH(Outcomes!$C22,out.Subindicator)),"Not Found"))))</f>
        <v>Aboveground Carbon Biomass</v>
      </c>
      <c r="AC18" s="3" t="str">
        <v>Area Time Equivalent Ratio</v>
      </c>
      <c r="AD18" s="3" t="str">
        <v>Belowground Carbon Biomass</v>
      </c>
      <c r="AE18" s="3" t="str">
        <v>Beneficial Organisms</v>
      </c>
      <c r="AF18" s="3" t="str">
        <v>Benefit Cost Ratio (GMTC)</v>
      </c>
      <c r="AG18" s="3" t="str">
        <v>Benefit Cost Ratio (GMVC)</v>
      </c>
      <c r="AH18" s="3" t="str">
        <v>Benefit Cost Ratio (GRTC)</v>
      </c>
      <c r="AI18" s="3" t="str">
        <v>Benefit Cost Ratio (GRVC)</v>
      </c>
      <c r="AJ18" s="3" t="str">
        <v>Benefit Cost Ratio (NRTC)</v>
      </c>
      <c r="AK18" s="3" t="str">
        <v>Benefit Cost Ratio (NRVC)</v>
      </c>
      <c r="AL18" s="3" t="str">
        <v>Benefit Cost Ratio (Unspecified)</v>
      </c>
      <c r="AM18" s="3" t="str">
        <v>Biodiversity</v>
      </c>
      <c r="AN18" s="3" t="str">
        <v>Biomass Yield</v>
      </c>
      <c r="AO18" s="3" t="str">
        <v>Carbon Dioxide Emissions</v>
      </c>
      <c r="AP18" s="3" t="str">
        <v>Cation Exchange Capacity</v>
      </c>
      <c r="AQ18" s="3" t="str">
        <v>CO2 Equivalent Emissions</v>
      </c>
      <c r="AR18" s="3" t="str">
        <v>Cost Benefit Ratio (TCGR)</v>
      </c>
      <c r="AS18" s="3" t="str">
        <v>Cost Benefit Ratio (TCNR)</v>
      </c>
      <c r="AT18" s="3" t="str">
        <v>Cost Benefit Ratio (VCGR)</v>
      </c>
      <c r="AU18" s="3" t="str">
        <v>Crop Residue Yield</v>
      </c>
      <c r="AV18" s="3" t="str">
        <v>Crop Yield</v>
      </c>
      <c r="AW18" s="3" t="str">
        <v>Effective Cation Exchange Capacity</v>
      </c>
      <c r="AX18" s="3" t="str">
        <v>Emissions Intensity</v>
      </c>
      <c r="AY18" s="3" t="str">
        <v>Erosion</v>
      </c>
      <c r="AZ18" s="3" t="str">
        <v>Extraction Yield</v>
      </c>
      <c r="BA18" s="3" t="str">
        <v>Fixed Cost</v>
      </c>
      <c r="BB18" s="3" t="str">
        <v>Fixed Cost per Asset</v>
      </c>
      <c r="BC18" s="3" t="str">
        <v>Fixed Cost per Unit Product</v>
      </c>
      <c r="BD18" s="3" t="str">
        <v>Gross Margin</v>
      </c>
      <c r="BE18" s="3" t="str">
        <v>Gross Return</v>
      </c>
      <c r="BF18" s="3" t="str">
        <v>Income Female</v>
      </c>
      <c r="BG18" s="3" t="str">
        <v>Income Male</v>
      </c>
      <c r="BH18" s="3" t="str">
        <v>Infiltration Rate</v>
      </c>
      <c r="BI18" s="3" t="str">
        <v>Internal Rate of Return</v>
      </c>
      <c r="BJ18" s="3" t="str">
        <v>Labour Cost</v>
      </c>
      <c r="BK18" s="3" t="str">
        <v>Labour Cost per Asset</v>
      </c>
      <c r="BL18" s="3" t="str">
        <v>Labour Cost per Unit Product</v>
      </c>
      <c r="BM18" s="3" t="str">
        <v>Labour Female</v>
      </c>
      <c r="BN18" s="3" t="str">
        <v>Labour Male</v>
      </c>
      <c r="BO18" s="3" t="str">
        <v>Labour Person Hours</v>
      </c>
      <c r="BP18" s="3" t="str">
        <v>Land Equivalent Ratio</v>
      </c>
      <c r="BQ18" s="3" t="str">
        <v>Marginal Rate of Return</v>
      </c>
      <c r="BR18" s="3" t="str">
        <v>Methane Emissions</v>
      </c>
      <c r="BS18" s="3" t="str">
        <v>Net Present Value</v>
      </c>
      <c r="BT18" s="3" t="str">
        <v>Net Return</v>
      </c>
      <c r="BU18" s="3" t="str">
        <v>Nitrogen Agronomic Efficiency</v>
      </c>
      <c r="BV18" s="3" t="str">
        <v>Nitrogen Agronomic Efficiency (AGB)</v>
      </c>
      <c r="BW18" s="3" t="str">
        <v>Nitrogen Factor Productivity</v>
      </c>
      <c r="BX18" s="3" t="str">
        <v>Nitrogen Use Efficiency (ARE AGB)</v>
      </c>
      <c r="BY18" s="3" t="str">
        <v>Nitrogen Use Efficiency (ARE Product)</v>
      </c>
      <c r="BZ18" s="3" t="str">
        <v>Nitrogen Use Efficiency (ARE Unspecificed)</v>
      </c>
      <c r="CA18" s="3" t="str">
        <v>Nitrogen Use Efficiency (Isotopic AGB)</v>
      </c>
      <c r="CB18" s="3" t="str">
        <v>Nitrogen Use Efficiency (Isotopic Product)</v>
      </c>
      <c r="CC18" s="3" t="str">
        <v>Nitrogen Use Efficiency (PNB AGB)</v>
      </c>
      <c r="CD18" s="3" t="str">
        <v>Nitrogen Use Efficiency (PNB Product)</v>
      </c>
      <c r="CE18" s="3" t="str">
        <v>Nitrous Oxide Emissions</v>
      </c>
      <c r="CF18" s="3" t="str">
        <v>Payback Period</v>
      </c>
      <c r="CG18" s="3" t="str">
        <v>Pest &amp; Pathogen (Losses)</v>
      </c>
      <c r="CH18" s="3" t="str">
        <v>Pest &amp; Pathogen (Numbers)</v>
      </c>
      <c r="CI18" s="3" t="str">
        <v>Pest &amp; Pathogen (Product Weight)</v>
      </c>
      <c r="CJ18" s="3" t="str">
        <v>Phosphorus Agronomic Efficiency</v>
      </c>
      <c r="CK18" s="3" t="str">
        <v>Phosphorus Factor Productivity</v>
      </c>
      <c r="CL18" s="3" t="str">
        <v>Phosphorus Use Efficiency (ARE AGB)</v>
      </c>
      <c r="CM18" s="3" t="str">
        <v>Phosphorus Use Efficiency (ARE Product)</v>
      </c>
      <c r="CN18" s="3" t="str">
        <v>Phosphorus Use Efficiency (ARE Unspecified)</v>
      </c>
      <c r="CO18" s="3" t="str">
        <v>Potassium Agronomic Efficiency</v>
      </c>
      <c r="CP18" s="3" t="str">
        <v>Potassium Factor Productivity</v>
      </c>
      <c r="CQ18" s="3" t="str">
        <v>Potassium Use Efficiency (ARE AGB)</v>
      </c>
      <c r="CR18" s="3" t="str">
        <v>Potassium Use Efficiency (ARE Product)</v>
      </c>
      <c r="CS18" s="3" t="str">
        <v>Potassium Use Efficiency (ARE Unspecified)</v>
      </c>
      <c r="CT18" s="3" t="str">
        <v>Return on Investment</v>
      </c>
      <c r="CU18" s="3" t="str">
        <v>Return to Labour</v>
      </c>
      <c r="CV18" s="3" t="str">
        <v>Runoff</v>
      </c>
      <c r="CW18" s="3" t="str">
        <v>Soil Available Nitrogen</v>
      </c>
      <c r="CX18" s="3" t="str">
        <v>Soil Carbon Stocks</v>
      </c>
      <c r="CY18" s="3" t="str">
        <v>Soil Moisture</v>
      </c>
      <c r="CZ18" s="3" t="str">
        <v>Soil NH4</v>
      </c>
      <c r="DA18" s="3" t="str">
        <v>Soil Nitrogen</v>
      </c>
      <c r="DB18" s="3" t="str">
        <v>Soil NO3</v>
      </c>
      <c r="DC18" s="3" t="str">
        <v>Soil Organic Carbon</v>
      </c>
      <c r="DD18" s="3" t="str">
        <v>Soil Organic Carbon (Change)</v>
      </c>
      <c r="DE18" s="3" t="str">
        <v>Soil Organic Matter</v>
      </c>
      <c r="DF18" s="3" t="str">
        <v>Soil Total Nitrogen</v>
      </c>
      <c r="DG18" s="3" t="str">
        <v>Subindicator</v>
      </c>
      <c r="DH18" s="3" t="str">
        <v>Total Cost</v>
      </c>
      <c r="DI18" s="3" t="str">
        <v>Total Cost (Unconfirmed)</v>
      </c>
      <c r="DJ18" s="3" t="str">
        <v>Total Cost per Asset</v>
      </c>
      <c r="DK18" s="3" t="str">
        <v>Total Cost per Unit Product</v>
      </c>
      <c r="DL18" s="3" t="str">
        <v>Total Factor Productivity</v>
      </c>
      <c r="DM18" s="3" t="str">
        <v>Variable Cost</v>
      </c>
      <c r="DN18" s="3" t="str">
        <v>Variable Cost per Asset</v>
      </c>
      <c r="DO18" s="3" t="str">
        <v>Variable Cost per Unit Product</v>
      </c>
      <c r="DP18" s="3" t="str">
        <v>Water Use</v>
      </c>
      <c r="DQ18" s="3" t="str">
        <v>Water Use Efficiency</v>
      </c>
      <c r="DR18" s="3" t="str">
        <v>Yield Stability</v>
      </c>
    </row>
    <row r="19" spans="1:122" ht="14.5" x14ac:dyDescent="0.35">
      <c r="A19" s="3">
        <v>126.2</v>
      </c>
      <c r="B19" s="3" t="s">
        <v>2468</v>
      </c>
      <c r="C19" s="3" t="s">
        <v>2468</v>
      </c>
      <c r="D19" s="3" t="s">
        <v>2489</v>
      </c>
      <c r="E19" s="3" t="s">
        <v>8638</v>
      </c>
      <c r="F19" s="3" t="s">
        <v>2497</v>
      </c>
      <c r="G19" s="3" t="s">
        <v>8667</v>
      </c>
      <c r="H19" s="3" t="s">
        <v>2516</v>
      </c>
      <c r="I19" s="3" t="s">
        <v>8681</v>
      </c>
      <c r="J19" s="3" t="s">
        <v>8682</v>
      </c>
      <c r="K19" s="3" t="s">
        <v>8160</v>
      </c>
      <c r="M19" s="3" t="s">
        <v>2723</v>
      </c>
      <c r="N19" s="3" t="b">
        <v>0</v>
      </c>
      <c r="O19"/>
      <c r="S19" s="3">
        <v>126.1</v>
      </c>
      <c r="T19" s="3" t="s">
        <v>2468</v>
      </c>
      <c r="U19" s="3" t="s">
        <v>2489</v>
      </c>
      <c r="V19" s="3" t="s">
        <v>2497</v>
      </c>
      <c r="W19" s="3" t="s">
        <v>2516</v>
      </c>
      <c r="X19" s="3" t="s">
        <v>2517</v>
      </c>
      <c r="Y19" s="3" t="s">
        <v>2518</v>
      </c>
      <c r="AA19" s="2" t="s">
        <v>2467</v>
      </c>
      <c r="AB19" s="3" t="str" cm="1">
        <f t="array" ref="AB19:DR19">TRANSPOSE(_xlfn._xlws.SORT(_xlfn.UNIQUE(_xlfn._xlws.FILTER(out.Subindicator,ISNUMBER(SEARCH(Outcomes!$C23,out.Subindicator)),"Not Found"))))</f>
        <v>Aboveground Carbon Biomass</v>
      </c>
      <c r="AC19" s="3" t="str">
        <v>Area Time Equivalent Ratio</v>
      </c>
      <c r="AD19" s="3" t="str">
        <v>Belowground Carbon Biomass</v>
      </c>
      <c r="AE19" s="3" t="str">
        <v>Beneficial Organisms</v>
      </c>
      <c r="AF19" s="3" t="str">
        <v>Benefit Cost Ratio (GMTC)</v>
      </c>
      <c r="AG19" s="3" t="str">
        <v>Benefit Cost Ratio (GMVC)</v>
      </c>
      <c r="AH19" s="3" t="str">
        <v>Benefit Cost Ratio (GRTC)</v>
      </c>
      <c r="AI19" s="3" t="str">
        <v>Benefit Cost Ratio (GRVC)</v>
      </c>
      <c r="AJ19" s="3" t="str">
        <v>Benefit Cost Ratio (NRTC)</v>
      </c>
      <c r="AK19" s="3" t="str">
        <v>Benefit Cost Ratio (NRVC)</v>
      </c>
      <c r="AL19" s="3" t="str">
        <v>Benefit Cost Ratio (Unspecified)</v>
      </c>
      <c r="AM19" s="3" t="str">
        <v>Biodiversity</v>
      </c>
      <c r="AN19" s="3" t="str">
        <v>Biomass Yield</v>
      </c>
      <c r="AO19" s="3" t="str">
        <v>Carbon Dioxide Emissions</v>
      </c>
      <c r="AP19" s="3" t="str">
        <v>Cation Exchange Capacity</v>
      </c>
      <c r="AQ19" s="3" t="str">
        <v>CO2 Equivalent Emissions</v>
      </c>
      <c r="AR19" s="3" t="str">
        <v>Cost Benefit Ratio (TCGR)</v>
      </c>
      <c r="AS19" s="3" t="str">
        <v>Cost Benefit Ratio (TCNR)</v>
      </c>
      <c r="AT19" s="3" t="str">
        <v>Cost Benefit Ratio (VCGR)</v>
      </c>
      <c r="AU19" s="3" t="str">
        <v>Crop Residue Yield</v>
      </c>
      <c r="AV19" s="3" t="str">
        <v>Crop Yield</v>
      </c>
      <c r="AW19" s="3" t="str">
        <v>Effective Cation Exchange Capacity</v>
      </c>
      <c r="AX19" s="3" t="str">
        <v>Emissions Intensity</v>
      </c>
      <c r="AY19" s="3" t="str">
        <v>Erosion</v>
      </c>
      <c r="AZ19" s="3" t="str">
        <v>Extraction Yield</v>
      </c>
      <c r="BA19" s="3" t="str">
        <v>Fixed Cost</v>
      </c>
      <c r="BB19" s="3" t="str">
        <v>Fixed Cost per Asset</v>
      </c>
      <c r="BC19" s="3" t="str">
        <v>Fixed Cost per Unit Product</v>
      </c>
      <c r="BD19" s="3" t="str">
        <v>Gross Margin</v>
      </c>
      <c r="BE19" s="3" t="str">
        <v>Gross Return</v>
      </c>
      <c r="BF19" s="3" t="str">
        <v>Income Female</v>
      </c>
      <c r="BG19" s="3" t="str">
        <v>Income Male</v>
      </c>
      <c r="BH19" s="3" t="str">
        <v>Infiltration Rate</v>
      </c>
      <c r="BI19" s="3" t="str">
        <v>Internal Rate of Return</v>
      </c>
      <c r="BJ19" s="3" t="str">
        <v>Labour Cost</v>
      </c>
      <c r="BK19" s="3" t="str">
        <v>Labour Cost per Asset</v>
      </c>
      <c r="BL19" s="3" t="str">
        <v>Labour Cost per Unit Product</v>
      </c>
      <c r="BM19" s="3" t="str">
        <v>Labour Female</v>
      </c>
      <c r="BN19" s="3" t="str">
        <v>Labour Male</v>
      </c>
      <c r="BO19" s="3" t="str">
        <v>Labour Person Hours</v>
      </c>
      <c r="BP19" s="3" t="str">
        <v>Land Equivalent Ratio</v>
      </c>
      <c r="BQ19" s="3" t="str">
        <v>Marginal Rate of Return</v>
      </c>
      <c r="BR19" s="3" t="str">
        <v>Methane Emissions</v>
      </c>
      <c r="BS19" s="3" t="str">
        <v>Net Present Value</v>
      </c>
      <c r="BT19" s="3" t="str">
        <v>Net Return</v>
      </c>
      <c r="BU19" s="3" t="str">
        <v>Nitrogen Agronomic Efficiency</v>
      </c>
      <c r="BV19" s="3" t="str">
        <v>Nitrogen Agronomic Efficiency (AGB)</v>
      </c>
      <c r="BW19" s="3" t="str">
        <v>Nitrogen Factor Productivity</v>
      </c>
      <c r="BX19" s="3" t="str">
        <v>Nitrogen Use Efficiency (ARE AGB)</v>
      </c>
      <c r="BY19" s="3" t="str">
        <v>Nitrogen Use Efficiency (ARE Product)</v>
      </c>
      <c r="BZ19" s="3" t="str">
        <v>Nitrogen Use Efficiency (ARE Unspecificed)</v>
      </c>
      <c r="CA19" s="3" t="str">
        <v>Nitrogen Use Efficiency (Isotopic AGB)</v>
      </c>
      <c r="CB19" s="3" t="str">
        <v>Nitrogen Use Efficiency (Isotopic Product)</v>
      </c>
      <c r="CC19" s="3" t="str">
        <v>Nitrogen Use Efficiency (PNB AGB)</v>
      </c>
      <c r="CD19" s="3" t="str">
        <v>Nitrogen Use Efficiency (PNB Product)</v>
      </c>
      <c r="CE19" s="3" t="str">
        <v>Nitrous Oxide Emissions</v>
      </c>
      <c r="CF19" s="3" t="str">
        <v>Payback Period</v>
      </c>
      <c r="CG19" s="3" t="str">
        <v>Pest &amp; Pathogen (Losses)</v>
      </c>
      <c r="CH19" s="3" t="str">
        <v>Pest &amp; Pathogen (Numbers)</v>
      </c>
      <c r="CI19" s="3" t="str">
        <v>Pest &amp; Pathogen (Product Weight)</v>
      </c>
      <c r="CJ19" s="3" t="str">
        <v>Phosphorus Agronomic Efficiency</v>
      </c>
      <c r="CK19" s="3" t="str">
        <v>Phosphorus Factor Productivity</v>
      </c>
      <c r="CL19" s="3" t="str">
        <v>Phosphorus Use Efficiency (ARE AGB)</v>
      </c>
      <c r="CM19" s="3" t="str">
        <v>Phosphorus Use Efficiency (ARE Product)</v>
      </c>
      <c r="CN19" s="3" t="str">
        <v>Phosphorus Use Efficiency (ARE Unspecified)</v>
      </c>
      <c r="CO19" s="3" t="str">
        <v>Potassium Agronomic Efficiency</v>
      </c>
      <c r="CP19" s="3" t="str">
        <v>Potassium Factor Productivity</v>
      </c>
      <c r="CQ19" s="3" t="str">
        <v>Potassium Use Efficiency (ARE AGB)</v>
      </c>
      <c r="CR19" s="3" t="str">
        <v>Potassium Use Efficiency (ARE Product)</v>
      </c>
      <c r="CS19" s="3" t="str">
        <v>Potassium Use Efficiency (ARE Unspecified)</v>
      </c>
      <c r="CT19" s="3" t="str">
        <v>Return on Investment</v>
      </c>
      <c r="CU19" s="3" t="str">
        <v>Return to Labour</v>
      </c>
      <c r="CV19" s="3" t="str">
        <v>Runoff</v>
      </c>
      <c r="CW19" s="3" t="str">
        <v>Soil Available Nitrogen</v>
      </c>
      <c r="CX19" s="3" t="str">
        <v>Soil Carbon Stocks</v>
      </c>
      <c r="CY19" s="3" t="str">
        <v>Soil Moisture</v>
      </c>
      <c r="CZ19" s="3" t="str">
        <v>Soil NH4</v>
      </c>
      <c r="DA19" s="3" t="str">
        <v>Soil Nitrogen</v>
      </c>
      <c r="DB19" s="3" t="str">
        <v>Soil NO3</v>
      </c>
      <c r="DC19" s="3" t="str">
        <v>Soil Organic Carbon</v>
      </c>
      <c r="DD19" s="3" t="str">
        <v>Soil Organic Carbon (Change)</v>
      </c>
      <c r="DE19" s="3" t="str">
        <v>Soil Organic Matter</v>
      </c>
      <c r="DF19" s="3" t="str">
        <v>Soil Total Nitrogen</v>
      </c>
      <c r="DG19" s="3" t="str">
        <v>Subindicator</v>
      </c>
      <c r="DH19" s="3" t="str">
        <v>Total Cost</v>
      </c>
      <c r="DI19" s="3" t="str">
        <v>Total Cost (Unconfirmed)</v>
      </c>
      <c r="DJ19" s="3" t="str">
        <v>Total Cost per Asset</v>
      </c>
      <c r="DK19" s="3" t="str">
        <v>Total Cost per Unit Product</v>
      </c>
      <c r="DL19" s="3" t="str">
        <v>Total Factor Productivity</v>
      </c>
      <c r="DM19" s="3" t="str">
        <v>Variable Cost</v>
      </c>
      <c r="DN19" s="3" t="str">
        <v>Variable Cost per Asset</v>
      </c>
      <c r="DO19" s="3" t="str">
        <v>Variable Cost per Unit Product</v>
      </c>
      <c r="DP19" s="3" t="str">
        <v>Water Use</v>
      </c>
      <c r="DQ19" s="3" t="str">
        <v>Water Use Efficiency</v>
      </c>
      <c r="DR19" s="3" t="str">
        <v>Yield Stability</v>
      </c>
    </row>
    <row r="20" spans="1:122" ht="14.5" x14ac:dyDescent="0.35">
      <c r="A20" s="3">
        <v>126.1</v>
      </c>
      <c r="B20" s="3" t="s">
        <v>2468</v>
      </c>
      <c r="C20" s="3" t="s">
        <v>2468</v>
      </c>
      <c r="D20" s="3" t="s">
        <v>2489</v>
      </c>
      <c r="E20" s="3" t="s">
        <v>8638</v>
      </c>
      <c r="F20" s="3" t="s">
        <v>2497</v>
      </c>
      <c r="G20" s="3" t="s">
        <v>8667</v>
      </c>
      <c r="H20" s="3" t="s">
        <v>2519</v>
      </c>
      <c r="I20" s="3" t="s">
        <v>2520</v>
      </c>
      <c r="J20" s="3" t="s">
        <v>8680</v>
      </c>
      <c r="K20" s="3" t="s">
        <v>8159</v>
      </c>
      <c r="M20" s="3" t="s">
        <v>2723</v>
      </c>
      <c r="N20" s="3" t="b">
        <v>0</v>
      </c>
      <c r="O20"/>
      <c r="S20" s="3">
        <v>126.2</v>
      </c>
      <c r="T20" s="3" t="s">
        <v>2468</v>
      </c>
      <c r="U20" s="3" t="s">
        <v>2489</v>
      </c>
      <c r="V20" s="3" t="s">
        <v>2497</v>
      </c>
      <c r="W20" s="3" t="s">
        <v>2519</v>
      </c>
      <c r="X20" s="3" t="s">
        <v>2520</v>
      </c>
      <c r="Y20" s="3" t="s">
        <v>2521</v>
      </c>
      <c r="AA20" s="2" t="s">
        <v>2467</v>
      </c>
      <c r="AB20" s="3" t="str" cm="1">
        <f t="array" ref="AB20:DR20">TRANSPOSE(_xlfn._xlws.SORT(_xlfn.UNIQUE(_xlfn._xlws.FILTER(out.Subindicator,ISNUMBER(SEARCH(Outcomes!$C24,out.Subindicator)),"Not Found"))))</f>
        <v>Aboveground Carbon Biomass</v>
      </c>
      <c r="AC20" s="3" t="str">
        <v>Area Time Equivalent Ratio</v>
      </c>
      <c r="AD20" s="3" t="str">
        <v>Belowground Carbon Biomass</v>
      </c>
      <c r="AE20" s="3" t="str">
        <v>Beneficial Organisms</v>
      </c>
      <c r="AF20" s="3" t="str">
        <v>Benefit Cost Ratio (GMTC)</v>
      </c>
      <c r="AG20" s="3" t="str">
        <v>Benefit Cost Ratio (GMVC)</v>
      </c>
      <c r="AH20" s="3" t="str">
        <v>Benefit Cost Ratio (GRTC)</v>
      </c>
      <c r="AI20" s="3" t="str">
        <v>Benefit Cost Ratio (GRVC)</v>
      </c>
      <c r="AJ20" s="3" t="str">
        <v>Benefit Cost Ratio (NRTC)</v>
      </c>
      <c r="AK20" s="3" t="str">
        <v>Benefit Cost Ratio (NRVC)</v>
      </c>
      <c r="AL20" s="3" t="str">
        <v>Benefit Cost Ratio (Unspecified)</v>
      </c>
      <c r="AM20" s="3" t="str">
        <v>Biodiversity</v>
      </c>
      <c r="AN20" s="3" t="str">
        <v>Biomass Yield</v>
      </c>
      <c r="AO20" s="3" t="str">
        <v>Carbon Dioxide Emissions</v>
      </c>
      <c r="AP20" s="3" t="str">
        <v>Cation Exchange Capacity</v>
      </c>
      <c r="AQ20" s="3" t="str">
        <v>CO2 Equivalent Emissions</v>
      </c>
      <c r="AR20" s="3" t="str">
        <v>Cost Benefit Ratio (TCGR)</v>
      </c>
      <c r="AS20" s="3" t="str">
        <v>Cost Benefit Ratio (TCNR)</v>
      </c>
      <c r="AT20" s="3" t="str">
        <v>Cost Benefit Ratio (VCGR)</v>
      </c>
      <c r="AU20" s="3" t="str">
        <v>Crop Residue Yield</v>
      </c>
      <c r="AV20" s="3" t="str">
        <v>Crop Yield</v>
      </c>
      <c r="AW20" s="3" t="str">
        <v>Effective Cation Exchange Capacity</v>
      </c>
      <c r="AX20" s="3" t="str">
        <v>Emissions Intensity</v>
      </c>
      <c r="AY20" s="3" t="str">
        <v>Erosion</v>
      </c>
      <c r="AZ20" s="3" t="str">
        <v>Extraction Yield</v>
      </c>
      <c r="BA20" s="3" t="str">
        <v>Fixed Cost</v>
      </c>
      <c r="BB20" s="3" t="str">
        <v>Fixed Cost per Asset</v>
      </c>
      <c r="BC20" s="3" t="str">
        <v>Fixed Cost per Unit Product</v>
      </c>
      <c r="BD20" s="3" t="str">
        <v>Gross Margin</v>
      </c>
      <c r="BE20" s="3" t="str">
        <v>Gross Return</v>
      </c>
      <c r="BF20" s="3" t="str">
        <v>Income Female</v>
      </c>
      <c r="BG20" s="3" t="str">
        <v>Income Male</v>
      </c>
      <c r="BH20" s="3" t="str">
        <v>Infiltration Rate</v>
      </c>
      <c r="BI20" s="3" t="str">
        <v>Internal Rate of Return</v>
      </c>
      <c r="BJ20" s="3" t="str">
        <v>Labour Cost</v>
      </c>
      <c r="BK20" s="3" t="str">
        <v>Labour Cost per Asset</v>
      </c>
      <c r="BL20" s="3" t="str">
        <v>Labour Cost per Unit Product</v>
      </c>
      <c r="BM20" s="3" t="str">
        <v>Labour Female</v>
      </c>
      <c r="BN20" s="3" t="str">
        <v>Labour Male</v>
      </c>
      <c r="BO20" s="3" t="str">
        <v>Labour Person Hours</v>
      </c>
      <c r="BP20" s="3" t="str">
        <v>Land Equivalent Ratio</v>
      </c>
      <c r="BQ20" s="3" t="str">
        <v>Marginal Rate of Return</v>
      </c>
      <c r="BR20" s="3" t="str">
        <v>Methane Emissions</v>
      </c>
      <c r="BS20" s="3" t="str">
        <v>Net Present Value</v>
      </c>
      <c r="BT20" s="3" t="str">
        <v>Net Return</v>
      </c>
      <c r="BU20" s="3" t="str">
        <v>Nitrogen Agronomic Efficiency</v>
      </c>
      <c r="BV20" s="3" t="str">
        <v>Nitrogen Agronomic Efficiency (AGB)</v>
      </c>
      <c r="BW20" s="3" t="str">
        <v>Nitrogen Factor Productivity</v>
      </c>
      <c r="BX20" s="3" t="str">
        <v>Nitrogen Use Efficiency (ARE AGB)</v>
      </c>
      <c r="BY20" s="3" t="str">
        <v>Nitrogen Use Efficiency (ARE Product)</v>
      </c>
      <c r="BZ20" s="3" t="str">
        <v>Nitrogen Use Efficiency (ARE Unspecificed)</v>
      </c>
      <c r="CA20" s="3" t="str">
        <v>Nitrogen Use Efficiency (Isotopic AGB)</v>
      </c>
      <c r="CB20" s="3" t="str">
        <v>Nitrogen Use Efficiency (Isotopic Product)</v>
      </c>
      <c r="CC20" s="3" t="str">
        <v>Nitrogen Use Efficiency (PNB AGB)</v>
      </c>
      <c r="CD20" s="3" t="str">
        <v>Nitrogen Use Efficiency (PNB Product)</v>
      </c>
      <c r="CE20" s="3" t="str">
        <v>Nitrous Oxide Emissions</v>
      </c>
      <c r="CF20" s="3" t="str">
        <v>Payback Period</v>
      </c>
      <c r="CG20" s="3" t="str">
        <v>Pest &amp; Pathogen (Losses)</v>
      </c>
      <c r="CH20" s="3" t="str">
        <v>Pest &amp; Pathogen (Numbers)</v>
      </c>
      <c r="CI20" s="3" t="str">
        <v>Pest &amp; Pathogen (Product Weight)</v>
      </c>
      <c r="CJ20" s="3" t="str">
        <v>Phosphorus Agronomic Efficiency</v>
      </c>
      <c r="CK20" s="3" t="str">
        <v>Phosphorus Factor Productivity</v>
      </c>
      <c r="CL20" s="3" t="str">
        <v>Phosphorus Use Efficiency (ARE AGB)</v>
      </c>
      <c r="CM20" s="3" t="str">
        <v>Phosphorus Use Efficiency (ARE Product)</v>
      </c>
      <c r="CN20" s="3" t="str">
        <v>Phosphorus Use Efficiency (ARE Unspecified)</v>
      </c>
      <c r="CO20" s="3" t="str">
        <v>Potassium Agronomic Efficiency</v>
      </c>
      <c r="CP20" s="3" t="str">
        <v>Potassium Factor Productivity</v>
      </c>
      <c r="CQ20" s="3" t="str">
        <v>Potassium Use Efficiency (ARE AGB)</v>
      </c>
      <c r="CR20" s="3" t="str">
        <v>Potassium Use Efficiency (ARE Product)</v>
      </c>
      <c r="CS20" s="3" t="str">
        <v>Potassium Use Efficiency (ARE Unspecified)</v>
      </c>
      <c r="CT20" s="3" t="str">
        <v>Return on Investment</v>
      </c>
      <c r="CU20" s="3" t="str">
        <v>Return to Labour</v>
      </c>
      <c r="CV20" s="3" t="str">
        <v>Runoff</v>
      </c>
      <c r="CW20" s="3" t="str">
        <v>Soil Available Nitrogen</v>
      </c>
      <c r="CX20" s="3" t="str">
        <v>Soil Carbon Stocks</v>
      </c>
      <c r="CY20" s="3" t="str">
        <v>Soil Moisture</v>
      </c>
      <c r="CZ20" s="3" t="str">
        <v>Soil NH4</v>
      </c>
      <c r="DA20" s="3" t="str">
        <v>Soil Nitrogen</v>
      </c>
      <c r="DB20" s="3" t="str">
        <v>Soil NO3</v>
      </c>
      <c r="DC20" s="3" t="str">
        <v>Soil Organic Carbon</v>
      </c>
      <c r="DD20" s="3" t="str">
        <v>Soil Organic Carbon (Change)</v>
      </c>
      <c r="DE20" s="3" t="str">
        <v>Soil Organic Matter</v>
      </c>
      <c r="DF20" s="3" t="str">
        <v>Soil Total Nitrogen</v>
      </c>
      <c r="DG20" s="3" t="str">
        <v>Subindicator</v>
      </c>
      <c r="DH20" s="3" t="str">
        <v>Total Cost</v>
      </c>
      <c r="DI20" s="3" t="str">
        <v>Total Cost (Unconfirmed)</v>
      </c>
      <c r="DJ20" s="3" t="str">
        <v>Total Cost per Asset</v>
      </c>
      <c r="DK20" s="3" t="str">
        <v>Total Cost per Unit Product</v>
      </c>
      <c r="DL20" s="3" t="str">
        <v>Total Factor Productivity</v>
      </c>
      <c r="DM20" s="3" t="str">
        <v>Variable Cost</v>
      </c>
      <c r="DN20" s="3" t="str">
        <v>Variable Cost per Asset</v>
      </c>
      <c r="DO20" s="3" t="str">
        <v>Variable Cost per Unit Product</v>
      </c>
      <c r="DP20" s="3" t="str">
        <v>Water Use</v>
      </c>
      <c r="DQ20" s="3" t="str">
        <v>Water Use Efficiency</v>
      </c>
      <c r="DR20" s="3" t="str">
        <v>Yield Stability</v>
      </c>
    </row>
    <row r="21" spans="1:122" ht="14.5" x14ac:dyDescent="0.35">
      <c r="A21" s="3">
        <v>102</v>
      </c>
      <c r="B21" s="3" t="s">
        <v>2468</v>
      </c>
      <c r="C21" s="3" t="s">
        <v>2468</v>
      </c>
      <c r="D21" s="3" t="s">
        <v>2469</v>
      </c>
      <c r="E21" s="3" t="s">
        <v>8630</v>
      </c>
      <c r="F21" s="3" t="s">
        <v>2473</v>
      </c>
      <c r="G21" s="3" t="s">
        <v>8635</v>
      </c>
      <c r="H21" s="3" t="s">
        <v>8102</v>
      </c>
      <c r="I21" s="3" t="s">
        <v>8636</v>
      </c>
      <c r="J21" s="3" t="s">
        <v>8637</v>
      </c>
      <c r="K21" s="3" t="s">
        <v>8103</v>
      </c>
      <c r="L21" s="3" t="s">
        <v>8104</v>
      </c>
      <c r="M21" s="3" t="s">
        <v>8095</v>
      </c>
      <c r="N21" s="3" t="b">
        <v>0</v>
      </c>
      <c r="O21"/>
      <c r="S21" s="3">
        <v>126.3</v>
      </c>
      <c r="T21" s="3" t="s">
        <v>2468</v>
      </c>
      <c r="U21" s="3" t="s">
        <v>2489</v>
      </c>
      <c r="V21" s="3" t="s">
        <v>2497</v>
      </c>
      <c r="W21" s="3" t="s">
        <v>2522</v>
      </c>
      <c r="X21" s="3" t="s">
        <v>2523</v>
      </c>
      <c r="Y21" s="3" t="s">
        <v>2524</v>
      </c>
      <c r="AA21" s="2" t="s">
        <v>2467</v>
      </c>
      <c r="AB21" s="3" t="str" cm="1">
        <f t="array" ref="AB21:DR21">TRANSPOSE(_xlfn._xlws.SORT(_xlfn.UNIQUE(_xlfn._xlws.FILTER(out.Subindicator,ISNUMBER(SEARCH(Outcomes!$C25,out.Subindicator)),"Not Found"))))</f>
        <v>Aboveground Carbon Biomass</v>
      </c>
      <c r="AC21" s="3" t="str">
        <v>Area Time Equivalent Ratio</v>
      </c>
      <c r="AD21" s="3" t="str">
        <v>Belowground Carbon Biomass</v>
      </c>
      <c r="AE21" s="3" t="str">
        <v>Beneficial Organisms</v>
      </c>
      <c r="AF21" s="3" t="str">
        <v>Benefit Cost Ratio (GMTC)</v>
      </c>
      <c r="AG21" s="3" t="str">
        <v>Benefit Cost Ratio (GMVC)</v>
      </c>
      <c r="AH21" s="3" t="str">
        <v>Benefit Cost Ratio (GRTC)</v>
      </c>
      <c r="AI21" s="3" t="str">
        <v>Benefit Cost Ratio (GRVC)</v>
      </c>
      <c r="AJ21" s="3" t="str">
        <v>Benefit Cost Ratio (NRTC)</v>
      </c>
      <c r="AK21" s="3" t="str">
        <v>Benefit Cost Ratio (NRVC)</v>
      </c>
      <c r="AL21" s="3" t="str">
        <v>Benefit Cost Ratio (Unspecified)</v>
      </c>
      <c r="AM21" s="3" t="str">
        <v>Biodiversity</v>
      </c>
      <c r="AN21" s="3" t="str">
        <v>Biomass Yield</v>
      </c>
      <c r="AO21" s="3" t="str">
        <v>Carbon Dioxide Emissions</v>
      </c>
      <c r="AP21" s="3" t="str">
        <v>Cation Exchange Capacity</v>
      </c>
      <c r="AQ21" s="3" t="str">
        <v>CO2 Equivalent Emissions</v>
      </c>
      <c r="AR21" s="3" t="str">
        <v>Cost Benefit Ratio (TCGR)</v>
      </c>
      <c r="AS21" s="3" t="str">
        <v>Cost Benefit Ratio (TCNR)</v>
      </c>
      <c r="AT21" s="3" t="str">
        <v>Cost Benefit Ratio (VCGR)</v>
      </c>
      <c r="AU21" s="3" t="str">
        <v>Crop Residue Yield</v>
      </c>
      <c r="AV21" s="3" t="str">
        <v>Crop Yield</v>
      </c>
      <c r="AW21" s="3" t="str">
        <v>Effective Cation Exchange Capacity</v>
      </c>
      <c r="AX21" s="3" t="str">
        <v>Emissions Intensity</v>
      </c>
      <c r="AY21" s="3" t="str">
        <v>Erosion</v>
      </c>
      <c r="AZ21" s="3" t="str">
        <v>Extraction Yield</v>
      </c>
      <c r="BA21" s="3" t="str">
        <v>Fixed Cost</v>
      </c>
      <c r="BB21" s="3" t="str">
        <v>Fixed Cost per Asset</v>
      </c>
      <c r="BC21" s="3" t="str">
        <v>Fixed Cost per Unit Product</v>
      </c>
      <c r="BD21" s="3" t="str">
        <v>Gross Margin</v>
      </c>
      <c r="BE21" s="3" t="str">
        <v>Gross Return</v>
      </c>
      <c r="BF21" s="3" t="str">
        <v>Income Female</v>
      </c>
      <c r="BG21" s="3" t="str">
        <v>Income Male</v>
      </c>
      <c r="BH21" s="3" t="str">
        <v>Infiltration Rate</v>
      </c>
      <c r="BI21" s="3" t="str">
        <v>Internal Rate of Return</v>
      </c>
      <c r="BJ21" s="3" t="str">
        <v>Labour Cost</v>
      </c>
      <c r="BK21" s="3" t="str">
        <v>Labour Cost per Asset</v>
      </c>
      <c r="BL21" s="3" t="str">
        <v>Labour Cost per Unit Product</v>
      </c>
      <c r="BM21" s="3" t="str">
        <v>Labour Female</v>
      </c>
      <c r="BN21" s="3" t="str">
        <v>Labour Male</v>
      </c>
      <c r="BO21" s="3" t="str">
        <v>Labour Person Hours</v>
      </c>
      <c r="BP21" s="3" t="str">
        <v>Land Equivalent Ratio</v>
      </c>
      <c r="BQ21" s="3" t="str">
        <v>Marginal Rate of Return</v>
      </c>
      <c r="BR21" s="3" t="str">
        <v>Methane Emissions</v>
      </c>
      <c r="BS21" s="3" t="str">
        <v>Net Present Value</v>
      </c>
      <c r="BT21" s="3" t="str">
        <v>Net Return</v>
      </c>
      <c r="BU21" s="3" t="str">
        <v>Nitrogen Agronomic Efficiency</v>
      </c>
      <c r="BV21" s="3" t="str">
        <v>Nitrogen Agronomic Efficiency (AGB)</v>
      </c>
      <c r="BW21" s="3" t="str">
        <v>Nitrogen Factor Productivity</v>
      </c>
      <c r="BX21" s="3" t="str">
        <v>Nitrogen Use Efficiency (ARE AGB)</v>
      </c>
      <c r="BY21" s="3" t="str">
        <v>Nitrogen Use Efficiency (ARE Product)</v>
      </c>
      <c r="BZ21" s="3" t="str">
        <v>Nitrogen Use Efficiency (ARE Unspecificed)</v>
      </c>
      <c r="CA21" s="3" t="str">
        <v>Nitrogen Use Efficiency (Isotopic AGB)</v>
      </c>
      <c r="CB21" s="3" t="str">
        <v>Nitrogen Use Efficiency (Isotopic Product)</v>
      </c>
      <c r="CC21" s="3" t="str">
        <v>Nitrogen Use Efficiency (PNB AGB)</v>
      </c>
      <c r="CD21" s="3" t="str">
        <v>Nitrogen Use Efficiency (PNB Product)</v>
      </c>
      <c r="CE21" s="3" t="str">
        <v>Nitrous Oxide Emissions</v>
      </c>
      <c r="CF21" s="3" t="str">
        <v>Payback Period</v>
      </c>
      <c r="CG21" s="3" t="str">
        <v>Pest &amp; Pathogen (Losses)</v>
      </c>
      <c r="CH21" s="3" t="str">
        <v>Pest &amp; Pathogen (Numbers)</v>
      </c>
      <c r="CI21" s="3" t="str">
        <v>Pest &amp; Pathogen (Product Weight)</v>
      </c>
      <c r="CJ21" s="3" t="str">
        <v>Phosphorus Agronomic Efficiency</v>
      </c>
      <c r="CK21" s="3" t="str">
        <v>Phosphorus Factor Productivity</v>
      </c>
      <c r="CL21" s="3" t="str">
        <v>Phosphorus Use Efficiency (ARE AGB)</v>
      </c>
      <c r="CM21" s="3" t="str">
        <v>Phosphorus Use Efficiency (ARE Product)</v>
      </c>
      <c r="CN21" s="3" t="str">
        <v>Phosphorus Use Efficiency (ARE Unspecified)</v>
      </c>
      <c r="CO21" s="3" t="str">
        <v>Potassium Agronomic Efficiency</v>
      </c>
      <c r="CP21" s="3" t="str">
        <v>Potassium Factor Productivity</v>
      </c>
      <c r="CQ21" s="3" t="str">
        <v>Potassium Use Efficiency (ARE AGB)</v>
      </c>
      <c r="CR21" s="3" t="str">
        <v>Potassium Use Efficiency (ARE Product)</v>
      </c>
      <c r="CS21" s="3" t="str">
        <v>Potassium Use Efficiency (ARE Unspecified)</v>
      </c>
      <c r="CT21" s="3" t="str">
        <v>Return on Investment</v>
      </c>
      <c r="CU21" s="3" t="str">
        <v>Return to Labour</v>
      </c>
      <c r="CV21" s="3" t="str">
        <v>Runoff</v>
      </c>
      <c r="CW21" s="3" t="str">
        <v>Soil Available Nitrogen</v>
      </c>
      <c r="CX21" s="3" t="str">
        <v>Soil Carbon Stocks</v>
      </c>
      <c r="CY21" s="3" t="str">
        <v>Soil Moisture</v>
      </c>
      <c r="CZ21" s="3" t="str">
        <v>Soil NH4</v>
      </c>
      <c r="DA21" s="3" t="str">
        <v>Soil Nitrogen</v>
      </c>
      <c r="DB21" s="3" t="str">
        <v>Soil NO3</v>
      </c>
      <c r="DC21" s="3" t="str">
        <v>Soil Organic Carbon</v>
      </c>
      <c r="DD21" s="3" t="str">
        <v>Soil Organic Carbon (Change)</v>
      </c>
      <c r="DE21" s="3" t="str">
        <v>Soil Organic Matter</v>
      </c>
      <c r="DF21" s="3" t="str">
        <v>Soil Total Nitrogen</v>
      </c>
      <c r="DG21" s="3" t="str">
        <v>Subindicator</v>
      </c>
      <c r="DH21" s="3" t="str">
        <v>Total Cost</v>
      </c>
      <c r="DI21" s="3" t="str">
        <v>Total Cost (Unconfirmed)</v>
      </c>
      <c r="DJ21" s="3" t="str">
        <v>Total Cost per Asset</v>
      </c>
      <c r="DK21" s="3" t="str">
        <v>Total Cost per Unit Product</v>
      </c>
      <c r="DL21" s="3" t="str">
        <v>Total Factor Productivity</v>
      </c>
      <c r="DM21" s="3" t="str">
        <v>Variable Cost</v>
      </c>
      <c r="DN21" s="3" t="str">
        <v>Variable Cost per Asset</v>
      </c>
      <c r="DO21" s="3" t="str">
        <v>Variable Cost per Unit Product</v>
      </c>
      <c r="DP21" s="3" t="str">
        <v>Water Use</v>
      </c>
      <c r="DQ21" s="3" t="str">
        <v>Water Use Efficiency</v>
      </c>
      <c r="DR21" s="3" t="str">
        <v>Yield Stability</v>
      </c>
    </row>
    <row r="22" spans="1:122" ht="14.5" x14ac:dyDescent="0.35">
      <c r="A22" s="3">
        <v>101</v>
      </c>
      <c r="B22" s="3" t="s">
        <v>2468</v>
      </c>
      <c r="C22" s="3" t="s">
        <v>2468</v>
      </c>
      <c r="D22" s="3" t="s">
        <v>2469</v>
      </c>
      <c r="E22" s="3" t="s">
        <v>8630</v>
      </c>
      <c r="F22" s="3" t="s">
        <v>2470</v>
      </c>
      <c r="G22" s="3" t="s">
        <v>8631</v>
      </c>
      <c r="H22" s="3" t="s">
        <v>2471</v>
      </c>
      <c r="I22" s="3" t="s">
        <v>2471</v>
      </c>
      <c r="J22" s="3" t="s">
        <v>8632</v>
      </c>
      <c r="K22" s="3" t="s">
        <v>8093</v>
      </c>
      <c r="L22" s="3" t="s">
        <v>8094</v>
      </c>
      <c r="M22" s="3" t="s">
        <v>8095</v>
      </c>
      <c r="N22" s="3" t="b">
        <v>0</v>
      </c>
      <c r="O22"/>
      <c r="S22" s="3">
        <v>130</v>
      </c>
      <c r="T22" s="3" t="s">
        <v>2468</v>
      </c>
      <c r="U22" s="3" t="s">
        <v>2489</v>
      </c>
      <c r="V22" s="3" t="s">
        <v>2497</v>
      </c>
      <c r="W22" s="3" t="s">
        <v>2525</v>
      </c>
      <c r="X22" s="3" t="s">
        <v>2526</v>
      </c>
      <c r="Y22" s="3" t="s">
        <v>2527</v>
      </c>
      <c r="AA22" s="2" t="s">
        <v>2467</v>
      </c>
      <c r="AB22" s="3" t="str" cm="1">
        <f t="array" ref="AB22:DR22">TRANSPOSE(_xlfn._xlws.SORT(_xlfn.UNIQUE(_xlfn._xlws.FILTER(out.Subindicator,ISNUMBER(SEARCH(Outcomes!$C26,out.Subindicator)),"Not Found"))))</f>
        <v>Aboveground Carbon Biomass</v>
      </c>
      <c r="AC22" s="3" t="str">
        <v>Area Time Equivalent Ratio</v>
      </c>
      <c r="AD22" s="3" t="str">
        <v>Belowground Carbon Biomass</v>
      </c>
      <c r="AE22" s="3" t="str">
        <v>Beneficial Organisms</v>
      </c>
      <c r="AF22" s="3" t="str">
        <v>Benefit Cost Ratio (GMTC)</v>
      </c>
      <c r="AG22" s="3" t="str">
        <v>Benefit Cost Ratio (GMVC)</v>
      </c>
      <c r="AH22" s="3" t="str">
        <v>Benefit Cost Ratio (GRTC)</v>
      </c>
      <c r="AI22" s="3" t="str">
        <v>Benefit Cost Ratio (GRVC)</v>
      </c>
      <c r="AJ22" s="3" t="str">
        <v>Benefit Cost Ratio (NRTC)</v>
      </c>
      <c r="AK22" s="3" t="str">
        <v>Benefit Cost Ratio (NRVC)</v>
      </c>
      <c r="AL22" s="3" t="str">
        <v>Benefit Cost Ratio (Unspecified)</v>
      </c>
      <c r="AM22" s="3" t="str">
        <v>Biodiversity</v>
      </c>
      <c r="AN22" s="3" t="str">
        <v>Biomass Yield</v>
      </c>
      <c r="AO22" s="3" t="str">
        <v>Carbon Dioxide Emissions</v>
      </c>
      <c r="AP22" s="3" t="str">
        <v>Cation Exchange Capacity</v>
      </c>
      <c r="AQ22" s="3" t="str">
        <v>CO2 Equivalent Emissions</v>
      </c>
      <c r="AR22" s="3" t="str">
        <v>Cost Benefit Ratio (TCGR)</v>
      </c>
      <c r="AS22" s="3" t="str">
        <v>Cost Benefit Ratio (TCNR)</v>
      </c>
      <c r="AT22" s="3" t="str">
        <v>Cost Benefit Ratio (VCGR)</v>
      </c>
      <c r="AU22" s="3" t="str">
        <v>Crop Residue Yield</v>
      </c>
      <c r="AV22" s="3" t="str">
        <v>Crop Yield</v>
      </c>
      <c r="AW22" s="3" t="str">
        <v>Effective Cation Exchange Capacity</v>
      </c>
      <c r="AX22" s="3" t="str">
        <v>Emissions Intensity</v>
      </c>
      <c r="AY22" s="3" t="str">
        <v>Erosion</v>
      </c>
      <c r="AZ22" s="3" t="str">
        <v>Extraction Yield</v>
      </c>
      <c r="BA22" s="3" t="str">
        <v>Fixed Cost</v>
      </c>
      <c r="BB22" s="3" t="str">
        <v>Fixed Cost per Asset</v>
      </c>
      <c r="BC22" s="3" t="str">
        <v>Fixed Cost per Unit Product</v>
      </c>
      <c r="BD22" s="3" t="str">
        <v>Gross Margin</v>
      </c>
      <c r="BE22" s="3" t="str">
        <v>Gross Return</v>
      </c>
      <c r="BF22" s="3" t="str">
        <v>Income Female</v>
      </c>
      <c r="BG22" s="3" t="str">
        <v>Income Male</v>
      </c>
      <c r="BH22" s="3" t="str">
        <v>Infiltration Rate</v>
      </c>
      <c r="BI22" s="3" t="str">
        <v>Internal Rate of Return</v>
      </c>
      <c r="BJ22" s="3" t="str">
        <v>Labour Cost</v>
      </c>
      <c r="BK22" s="3" t="str">
        <v>Labour Cost per Asset</v>
      </c>
      <c r="BL22" s="3" t="str">
        <v>Labour Cost per Unit Product</v>
      </c>
      <c r="BM22" s="3" t="str">
        <v>Labour Female</v>
      </c>
      <c r="BN22" s="3" t="str">
        <v>Labour Male</v>
      </c>
      <c r="BO22" s="3" t="str">
        <v>Labour Person Hours</v>
      </c>
      <c r="BP22" s="3" t="str">
        <v>Land Equivalent Ratio</v>
      </c>
      <c r="BQ22" s="3" t="str">
        <v>Marginal Rate of Return</v>
      </c>
      <c r="BR22" s="3" t="str">
        <v>Methane Emissions</v>
      </c>
      <c r="BS22" s="3" t="str">
        <v>Net Present Value</v>
      </c>
      <c r="BT22" s="3" t="str">
        <v>Net Return</v>
      </c>
      <c r="BU22" s="3" t="str">
        <v>Nitrogen Agronomic Efficiency</v>
      </c>
      <c r="BV22" s="3" t="str">
        <v>Nitrogen Agronomic Efficiency (AGB)</v>
      </c>
      <c r="BW22" s="3" t="str">
        <v>Nitrogen Factor Productivity</v>
      </c>
      <c r="BX22" s="3" t="str">
        <v>Nitrogen Use Efficiency (ARE AGB)</v>
      </c>
      <c r="BY22" s="3" t="str">
        <v>Nitrogen Use Efficiency (ARE Product)</v>
      </c>
      <c r="BZ22" s="3" t="str">
        <v>Nitrogen Use Efficiency (ARE Unspecificed)</v>
      </c>
      <c r="CA22" s="3" t="str">
        <v>Nitrogen Use Efficiency (Isotopic AGB)</v>
      </c>
      <c r="CB22" s="3" t="str">
        <v>Nitrogen Use Efficiency (Isotopic Product)</v>
      </c>
      <c r="CC22" s="3" t="str">
        <v>Nitrogen Use Efficiency (PNB AGB)</v>
      </c>
      <c r="CD22" s="3" t="str">
        <v>Nitrogen Use Efficiency (PNB Product)</v>
      </c>
      <c r="CE22" s="3" t="str">
        <v>Nitrous Oxide Emissions</v>
      </c>
      <c r="CF22" s="3" t="str">
        <v>Payback Period</v>
      </c>
      <c r="CG22" s="3" t="str">
        <v>Pest &amp; Pathogen (Losses)</v>
      </c>
      <c r="CH22" s="3" t="str">
        <v>Pest &amp; Pathogen (Numbers)</v>
      </c>
      <c r="CI22" s="3" t="str">
        <v>Pest &amp; Pathogen (Product Weight)</v>
      </c>
      <c r="CJ22" s="3" t="str">
        <v>Phosphorus Agronomic Efficiency</v>
      </c>
      <c r="CK22" s="3" t="str">
        <v>Phosphorus Factor Productivity</v>
      </c>
      <c r="CL22" s="3" t="str">
        <v>Phosphorus Use Efficiency (ARE AGB)</v>
      </c>
      <c r="CM22" s="3" t="str">
        <v>Phosphorus Use Efficiency (ARE Product)</v>
      </c>
      <c r="CN22" s="3" t="str">
        <v>Phosphorus Use Efficiency (ARE Unspecified)</v>
      </c>
      <c r="CO22" s="3" t="str">
        <v>Potassium Agronomic Efficiency</v>
      </c>
      <c r="CP22" s="3" t="str">
        <v>Potassium Factor Productivity</v>
      </c>
      <c r="CQ22" s="3" t="str">
        <v>Potassium Use Efficiency (ARE AGB)</v>
      </c>
      <c r="CR22" s="3" t="str">
        <v>Potassium Use Efficiency (ARE Product)</v>
      </c>
      <c r="CS22" s="3" t="str">
        <v>Potassium Use Efficiency (ARE Unspecified)</v>
      </c>
      <c r="CT22" s="3" t="str">
        <v>Return on Investment</v>
      </c>
      <c r="CU22" s="3" t="str">
        <v>Return to Labour</v>
      </c>
      <c r="CV22" s="3" t="str">
        <v>Runoff</v>
      </c>
      <c r="CW22" s="3" t="str">
        <v>Soil Available Nitrogen</v>
      </c>
      <c r="CX22" s="3" t="str">
        <v>Soil Carbon Stocks</v>
      </c>
      <c r="CY22" s="3" t="str">
        <v>Soil Moisture</v>
      </c>
      <c r="CZ22" s="3" t="str">
        <v>Soil NH4</v>
      </c>
      <c r="DA22" s="3" t="str">
        <v>Soil Nitrogen</v>
      </c>
      <c r="DB22" s="3" t="str">
        <v>Soil NO3</v>
      </c>
      <c r="DC22" s="3" t="str">
        <v>Soil Organic Carbon</v>
      </c>
      <c r="DD22" s="3" t="str">
        <v>Soil Organic Carbon (Change)</v>
      </c>
      <c r="DE22" s="3" t="str">
        <v>Soil Organic Matter</v>
      </c>
      <c r="DF22" s="3" t="str">
        <v>Soil Total Nitrogen</v>
      </c>
      <c r="DG22" s="3" t="str">
        <v>Subindicator</v>
      </c>
      <c r="DH22" s="3" t="str">
        <v>Total Cost</v>
      </c>
      <c r="DI22" s="3" t="str">
        <v>Total Cost (Unconfirmed)</v>
      </c>
      <c r="DJ22" s="3" t="str">
        <v>Total Cost per Asset</v>
      </c>
      <c r="DK22" s="3" t="str">
        <v>Total Cost per Unit Product</v>
      </c>
      <c r="DL22" s="3" t="str">
        <v>Total Factor Productivity</v>
      </c>
      <c r="DM22" s="3" t="str">
        <v>Variable Cost</v>
      </c>
      <c r="DN22" s="3" t="str">
        <v>Variable Cost per Asset</v>
      </c>
      <c r="DO22" s="3" t="str">
        <v>Variable Cost per Unit Product</v>
      </c>
      <c r="DP22" s="3" t="str">
        <v>Water Use</v>
      </c>
      <c r="DQ22" s="3" t="str">
        <v>Water Use Efficiency</v>
      </c>
      <c r="DR22" s="3" t="str">
        <v>Yield Stability</v>
      </c>
    </row>
    <row r="23" spans="1:122" ht="14.5" x14ac:dyDescent="0.35">
      <c r="A23" s="3">
        <v>228.1</v>
      </c>
      <c r="B23" s="3" t="s">
        <v>2530</v>
      </c>
      <c r="C23" s="3" t="s">
        <v>2530</v>
      </c>
      <c r="D23" s="3" t="s">
        <v>2556</v>
      </c>
      <c r="E23" s="3" t="s">
        <v>8684</v>
      </c>
      <c r="F23" s="3" t="s">
        <v>2569</v>
      </c>
      <c r="G23" s="3" t="s">
        <v>8691</v>
      </c>
      <c r="H23" s="3" t="s">
        <v>8201</v>
      </c>
      <c r="I23" s="3" t="s">
        <v>8702</v>
      </c>
      <c r="J23" s="3" t="s">
        <v>8702</v>
      </c>
      <c r="K23" s="3" t="s">
        <v>8202</v>
      </c>
      <c r="L23" s="3" t="s">
        <v>8203</v>
      </c>
      <c r="M23" s="3" t="s">
        <v>8200</v>
      </c>
      <c r="N23" s="3" t="b">
        <v>0</v>
      </c>
      <c r="O23"/>
      <c r="S23" s="3">
        <v>131</v>
      </c>
      <c r="T23" s="3" t="s">
        <v>2468</v>
      </c>
      <c r="U23" s="3" t="s">
        <v>2489</v>
      </c>
      <c r="V23" s="3" t="s">
        <v>2497</v>
      </c>
      <c r="W23" s="3" t="s">
        <v>2528</v>
      </c>
      <c r="X23" s="3" t="s">
        <v>2528</v>
      </c>
      <c r="Y23" s="3" t="s">
        <v>2529</v>
      </c>
      <c r="AA23" s="2" t="s">
        <v>2467</v>
      </c>
      <c r="AB23" s="3" t="str" cm="1">
        <f t="array" ref="AB23:DR23">TRANSPOSE(_xlfn._xlws.SORT(_xlfn.UNIQUE(_xlfn._xlws.FILTER(out.Subindicator,ISNUMBER(SEARCH(Outcomes!$C27,out.Subindicator)),"Not Found"))))</f>
        <v>Aboveground Carbon Biomass</v>
      </c>
      <c r="AC23" s="3" t="str">
        <v>Area Time Equivalent Ratio</v>
      </c>
      <c r="AD23" s="3" t="str">
        <v>Belowground Carbon Biomass</v>
      </c>
      <c r="AE23" s="3" t="str">
        <v>Beneficial Organisms</v>
      </c>
      <c r="AF23" s="3" t="str">
        <v>Benefit Cost Ratio (GMTC)</v>
      </c>
      <c r="AG23" s="3" t="str">
        <v>Benefit Cost Ratio (GMVC)</v>
      </c>
      <c r="AH23" s="3" t="str">
        <v>Benefit Cost Ratio (GRTC)</v>
      </c>
      <c r="AI23" s="3" t="str">
        <v>Benefit Cost Ratio (GRVC)</v>
      </c>
      <c r="AJ23" s="3" t="str">
        <v>Benefit Cost Ratio (NRTC)</v>
      </c>
      <c r="AK23" s="3" t="str">
        <v>Benefit Cost Ratio (NRVC)</v>
      </c>
      <c r="AL23" s="3" t="str">
        <v>Benefit Cost Ratio (Unspecified)</v>
      </c>
      <c r="AM23" s="3" t="str">
        <v>Biodiversity</v>
      </c>
      <c r="AN23" s="3" t="str">
        <v>Biomass Yield</v>
      </c>
      <c r="AO23" s="3" t="str">
        <v>Carbon Dioxide Emissions</v>
      </c>
      <c r="AP23" s="3" t="str">
        <v>Cation Exchange Capacity</v>
      </c>
      <c r="AQ23" s="3" t="str">
        <v>CO2 Equivalent Emissions</v>
      </c>
      <c r="AR23" s="3" t="str">
        <v>Cost Benefit Ratio (TCGR)</v>
      </c>
      <c r="AS23" s="3" t="str">
        <v>Cost Benefit Ratio (TCNR)</v>
      </c>
      <c r="AT23" s="3" t="str">
        <v>Cost Benefit Ratio (VCGR)</v>
      </c>
      <c r="AU23" s="3" t="str">
        <v>Crop Residue Yield</v>
      </c>
      <c r="AV23" s="3" t="str">
        <v>Crop Yield</v>
      </c>
      <c r="AW23" s="3" t="str">
        <v>Effective Cation Exchange Capacity</v>
      </c>
      <c r="AX23" s="3" t="str">
        <v>Emissions Intensity</v>
      </c>
      <c r="AY23" s="3" t="str">
        <v>Erosion</v>
      </c>
      <c r="AZ23" s="3" t="str">
        <v>Extraction Yield</v>
      </c>
      <c r="BA23" s="3" t="str">
        <v>Fixed Cost</v>
      </c>
      <c r="BB23" s="3" t="str">
        <v>Fixed Cost per Asset</v>
      </c>
      <c r="BC23" s="3" t="str">
        <v>Fixed Cost per Unit Product</v>
      </c>
      <c r="BD23" s="3" t="str">
        <v>Gross Margin</v>
      </c>
      <c r="BE23" s="3" t="str">
        <v>Gross Return</v>
      </c>
      <c r="BF23" s="3" t="str">
        <v>Income Female</v>
      </c>
      <c r="BG23" s="3" t="str">
        <v>Income Male</v>
      </c>
      <c r="BH23" s="3" t="str">
        <v>Infiltration Rate</v>
      </c>
      <c r="BI23" s="3" t="str">
        <v>Internal Rate of Return</v>
      </c>
      <c r="BJ23" s="3" t="str">
        <v>Labour Cost</v>
      </c>
      <c r="BK23" s="3" t="str">
        <v>Labour Cost per Asset</v>
      </c>
      <c r="BL23" s="3" t="str">
        <v>Labour Cost per Unit Product</v>
      </c>
      <c r="BM23" s="3" t="str">
        <v>Labour Female</v>
      </c>
      <c r="BN23" s="3" t="str">
        <v>Labour Male</v>
      </c>
      <c r="BO23" s="3" t="str">
        <v>Labour Person Hours</v>
      </c>
      <c r="BP23" s="3" t="str">
        <v>Land Equivalent Ratio</v>
      </c>
      <c r="BQ23" s="3" t="str">
        <v>Marginal Rate of Return</v>
      </c>
      <c r="BR23" s="3" t="str">
        <v>Methane Emissions</v>
      </c>
      <c r="BS23" s="3" t="str">
        <v>Net Present Value</v>
      </c>
      <c r="BT23" s="3" t="str">
        <v>Net Return</v>
      </c>
      <c r="BU23" s="3" t="str">
        <v>Nitrogen Agronomic Efficiency</v>
      </c>
      <c r="BV23" s="3" t="str">
        <v>Nitrogen Agronomic Efficiency (AGB)</v>
      </c>
      <c r="BW23" s="3" t="str">
        <v>Nitrogen Factor Productivity</v>
      </c>
      <c r="BX23" s="3" t="str">
        <v>Nitrogen Use Efficiency (ARE AGB)</v>
      </c>
      <c r="BY23" s="3" t="str">
        <v>Nitrogen Use Efficiency (ARE Product)</v>
      </c>
      <c r="BZ23" s="3" t="str">
        <v>Nitrogen Use Efficiency (ARE Unspecificed)</v>
      </c>
      <c r="CA23" s="3" t="str">
        <v>Nitrogen Use Efficiency (Isotopic AGB)</v>
      </c>
      <c r="CB23" s="3" t="str">
        <v>Nitrogen Use Efficiency (Isotopic Product)</v>
      </c>
      <c r="CC23" s="3" t="str">
        <v>Nitrogen Use Efficiency (PNB AGB)</v>
      </c>
      <c r="CD23" s="3" t="str">
        <v>Nitrogen Use Efficiency (PNB Product)</v>
      </c>
      <c r="CE23" s="3" t="str">
        <v>Nitrous Oxide Emissions</v>
      </c>
      <c r="CF23" s="3" t="str">
        <v>Payback Period</v>
      </c>
      <c r="CG23" s="3" t="str">
        <v>Pest &amp; Pathogen (Losses)</v>
      </c>
      <c r="CH23" s="3" t="str">
        <v>Pest &amp; Pathogen (Numbers)</v>
      </c>
      <c r="CI23" s="3" t="str">
        <v>Pest &amp; Pathogen (Product Weight)</v>
      </c>
      <c r="CJ23" s="3" t="str">
        <v>Phosphorus Agronomic Efficiency</v>
      </c>
      <c r="CK23" s="3" t="str">
        <v>Phosphorus Factor Productivity</v>
      </c>
      <c r="CL23" s="3" t="str">
        <v>Phosphorus Use Efficiency (ARE AGB)</v>
      </c>
      <c r="CM23" s="3" t="str">
        <v>Phosphorus Use Efficiency (ARE Product)</v>
      </c>
      <c r="CN23" s="3" t="str">
        <v>Phosphorus Use Efficiency (ARE Unspecified)</v>
      </c>
      <c r="CO23" s="3" t="str">
        <v>Potassium Agronomic Efficiency</v>
      </c>
      <c r="CP23" s="3" t="str">
        <v>Potassium Factor Productivity</v>
      </c>
      <c r="CQ23" s="3" t="str">
        <v>Potassium Use Efficiency (ARE AGB)</v>
      </c>
      <c r="CR23" s="3" t="str">
        <v>Potassium Use Efficiency (ARE Product)</v>
      </c>
      <c r="CS23" s="3" t="str">
        <v>Potassium Use Efficiency (ARE Unspecified)</v>
      </c>
      <c r="CT23" s="3" t="str">
        <v>Return on Investment</v>
      </c>
      <c r="CU23" s="3" t="str">
        <v>Return to Labour</v>
      </c>
      <c r="CV23" s="3" t="str">
        <v>Runoff</v>
      </c>
      <c r="CW23" s="3" t="str">
        <v>Soil Available Nitrogen</v>
      </c>
      <c r="CX23" s="3" t="str">
        <v>Soil Carbon Stocks</v>
      </c>
      <c r="CY23" s="3" t="str">
        <v>Soil Moisture</v>
      </c>
      <c r="CZ23" s="3" t="str">
        <v>Soil NH4</v>
      </c>
      <c r="DA23" s="3" t="str">
        <v>Soil Nitrogen</v>
      </c>
      <c r="DB23" s="3" t="str">
        <v>Soil NO3</v>
      </c>
      <c r="DC23" s="3" t="str">
        <v>Soil Organic Carbon</v>
      </c>
      <c r="DD23" s="3" t="str">
        <v>Soil Organic Carbon (Change)</v>
      </c>
      <c r="DE23" s="3" t="str">
        <v>Soil Organic Matter</v>
      </c>
      <c r="DF23" s="3" t="str">
        <v>Soil Total Nitrogen</v>
      </c>
      <c r="DG23" s="3" t="str">
        <v>Subindicator</v>
      </c>
      <c r="DH23" s="3" t="str">
        <v>Total Cost</v>
      </c>
      <c r="DI23" s="3" t="str">
        <v>Total Cost (Unconfirmed)</v>
      </c>
      <c r="DJ23" s="3" t="str">
        <v>Total Cost per Asset</v>
      </c>
      <c r="DK23" s="3" t="str">
        <v>Total Cost per Unit Product</v>
      </c>
      <c r="DL23" s="3" t="str">
        <v>Total Factor Productivity</v>
      </c>
      <c r="DM23" s="3" t="str">
        <v>Variable Cost</v>
      </c>
      <c r="DN23" s="3" t="str">
        <v>Variable Cost per Asset</v>
      </c>
      <c r="DO23" s="3" t="str">
        <v>Variable Cost per Unit Product</v>
      </c>
      <c r="DP23" s="3" t="str">
        <v>Water Use</v>
      </c>
      <c r="DQ23" s="3" t="str">
        <v>Water Use Efficiency</v>
      </c>
      <c r="DR23" s="3" t="str">
        <v>Yield Stability</v>
      </c>
    </row>
    <row r="24" spans="1:122" ht="14.5" x14ac:dyDescent="0.35">
      <c r="A24" s="3">
        <v>311</v>
      </c>
      <c r="B24" s="3" t="s">
        <v>2695</v>
      </c>
      <c r="C24" s="3" t="s">
        <v>2695</v>
      </c>
      <c r="D24" s="3" t="s">
        <v>2696</v>
      </c>
      <c r="E24" s="3" t="s">
        <v>8745</v>
      </c>
      <c r="F24" s="3" t="s">
        <v>2696</v>
      </c>
      <c r="G24" s="3" t="s">
        <v>8745</v>
      </c>
      <c r="H24" s="3" t="s">
        <v>2716</v>
      </c>
      <c r="I24" s="3" t="s">
        <v>2716</v>
      </c>
      <c r="J24" s="3" t="s">
        <v>8748</v>
      </c>
      <c r="K24" s="3" t="s">
        <v>8264</v>
      </c>
      <c r="L24" s="3" t="s">
        <v>8265</v>
      </c>
      <c r="M24" s="3" t="s">
        <v>8266</v>
      </c>
      <c r="N24" s="3" t="b">
        <v>0</v>
      </c>
      <c r="O24"/>
      <c r="S24" s="3">
        <v>132</v>
      </c>
      <c r="T24" s="3" t="s">
        <v>2530</v>
      </c>
      <c r="U24" s="3" t="s">
        <v>2531</v>
      </c>
      <c r="V24" s="3" t="s">
        <v>2532</v>
      </c>
      <c r="W24" s="3" t="s">
        <v>2533</v>
      </c>
      <c r="X24" s="3" t="s">
        <v>2534</v>
      </c>
      <c r="Y24" s="3" t="s">
        <v>2535</v>
      </c>
      <c r="AA24" s="2" t="s">
        <v>2467</v>
      </c>
      <c r="AB24" s="3" t="str" cm="1">
        <f t="array" ref="AB24:DR24">TRANSPOSE(_xlfn._xlws.SORT(_xlfn.UNIQUE(_xlfn._xlws.FILTER(out.Subindicator,ISNUMBER(SEARCH(Outcomes!$C28,out.Subindicator)),"Not Found"))))</f>
        <v>Aboveground Carbon Biomass</v>
      </c>
      <c r="AC24" s="3" t="str">
        <v>Area Time Equivalent Ratio</v>
      </c>
      <c r="AD24" s="3" t="str">
        <v>Belowground Carbon Biomass</v>
      </c>
      <c r="AE24" s="3" t="str">
        <v>Beneficial Organisms</v>
      </c>
      <c r="AF24" s="3" t="str">
        <v>Benefit Cost Ratio (GMTC)</v>
      </c>
      <c r="AG24" s="3" t="str">
        <v>Benefit Cost Ratio (GMVC)</v>
      </c>
      <c r="AH24" s="3" t="str">
        <v>Benefit Cost Ratio (GRTC)</v>
      </c>
      <c r="AI24" s="3" t="str">
        <v>Benefit Cost Ratio (GRVC)</v>
      </c>
      <c r="AJ24" s="3" t="str">
        <v>Benefit Cost Ratio (NRTC)</v>
      </c>
      <c r="AK24" s="3" t="str">
        <v>Benefit Cost Ratio (NRVC)</v>
      </c>
      <c r="AL24" s="3" t="str">
        <v>Benefit Cost Ratio (Unspecified)</v>
      </c>
      <c r="AM24" s="3" t="str">
        <v>Biodiversity</v>
      </c>
      <c r="AN24" s="3" t="str">
        <v>Biomass Yield</v>
      </c>
      <c r="AO24" s="3" t="str">
        <v>Carbon Dioxide Emissions</v>
      </c>
      <c r="AP24" s="3" t="str">
        <v>Cation Exchange Capacity</v>
      </c>
      <c r="AQ24" s="3" t="str">
        <v>CO2 Equivalent Emissions</v>
      </c>
      <c r="AR24" s="3" t="str">
        <v>Cost Benefit Ratio (TCGR)</v>
      </c>
      <c r="AS24" s="3" t="str">
        <v>Cost Benefit Ratio (TCNR)</v>
      </c>
      <c r="AT24" s="3" t="str">
        <v>Cost Benefit Ratio (VCGR)</v>
      </c>
      <c r="AU24" s="3" t="str">
        <v>Crop Residue Yield</v>
      </c>
      <c r="AV24" s="3" t="str">
        <v>Crop Yield</v>
      </c>
      <c r="AW24" s="3" t="str">
        <v>Effective Cation Exchange Capacity</v>
      </c>
      <c r="AX24" s="3" t="str">
        <v>Emissions Intensity</v>
      </c>
      <c r="AY24" s="3" t="str">
        <v>Erosion</v>
      </c>
      <c r="AZ24" s="3" t="str">
        <v>Extraction Yield</v>
      </c>
      <c r="BA24" s="3" t="str">
        <v>Fixed Cost</v>
      </c>
      <c r="BB24" s="3" t="str">
        <v>Fixed Cost per Asset</v>
      </c>
      <c r="BC24" s="3" t="str">
        <v>Fixed Cost per Unit Product</v>
      </c>
      <c r="BD24" s="3" t="str">
        <v>Gross Margin</v>
      </c>
      <c r="BE24" s="3" t="str">
        <v>Gross Return</v>
      </c>
      <c r="BF24" s="3" t="str">
        <v>Income Female</v>
      </c>
      <c r="BG24" s="3" t="str">
        <v>Income Male</v>
      </c>
      <c r="BH24" s="3" t="str">
        <v>Infiltration Rate</v>
      </c>
      <c r="BI24" s="3" t="str">
        <v>Internal Rate of Return</v>
      </c>
      <c r="BJ24" s="3" t="str">
        <v>Labour Cost</v>
      </c>
      <c r="BK24" s="3" t="str">
        <v>Labour Cost per Asset</v>
      </c>
      <c r="BL24" s="3" t="str">
        <v>Labour Cost per Unit Product</v>
      </c>
      <c r="BM24" s="3" t="str">
        <v>Labour Female</v>
      </c>
      <c r="BN24" s="3" t="str">
        <v>Labour Male</v>
      </c>
      <c r="BO24" s="3" t="str">
        <v>Labour Person Hours</v>
      </c>
      <c r="BP24" s="3" t="str">
        <v>Land Equivalent Ratio</v>
      </c>
      <c r="BQ24" s="3" t="str">
        <v>Marginal Rate of Return</v>
      </c>
      <c r="BR24" s="3" t="str">
        <v>Methane Emissions</v>
      </c>
      <c r="BS24" s="3" t="str">
        <v>Net Present Value</v>
      </c>
      <c r="BT24" s="3" t="str">
        <v>Net Return</v>
      </c>
      <c r="BU24" s="3" t="str">
        <v>Nitrogen Agronomic Efficiency</v>
      </c>
      <c r="BV24" s="3" t="str">
        <v>Nitrogen Agronomic Efficiency (AGB)</v>
      </c>
      <c r="BW24" s="3" t="str">
        <v>Nitrogen Factor Productivity</v>
      </c>
      <c r="BX24" s="3" t="str">
        <v>Nitrogen Use Efficiency (ARE AGB)</v>
      </c>
      <c r="BY24" s="3" t="str">
        <v>Nitrogen Use Efficiency (ARE Product)</v>
      </c>
      <c r="BZ24" s="3" t="str">
        <v>Nitrogen Use Efficiency (ARE Unspecificed)</v>
      </c>
      <c r="CA24" s="3" t="str">
        <v>Nitrogen Use Efficiency (Isotopic AGB)</v>
      </c>
      <c r="CB24" s="3" t="str">
        <v>Nitrogen Use Efficiency (Isotopic Product)</v>
      </c>
      <c r="CC24" s="3" t="str">
        <v>Nitrogen Use Efficiency (PNB AGB)</v>
      </c>
      <c r="CD24" s="3" t="str">
        <v>Nitrogen Use Efficiency (PNB Product)</v>
      </c>
      <c r="CE24" s="3" t="str">
        <v>Nitrous Oxide Emissions</v>
      </c>
      <c r="CF24" s="3" t="str">
        <v>Payback Period</v>
      </c>
      <c r="CG24" s="3" t="str">
        <v>Pest &amp; Pathogen (Losses)</v>
      </c>
      <c r="CH24" s="3" t="str">
        <v>Pest &amp; Pathogen (Numbers)</v>
      </c>
      <c r="CI24" s="3" t="str">
        <v>Pest &amp; Pathogen (Product Weight)</v>
      </c>
      <c r="CJ24" s="3" t="str">
        <v>Phosphorus Agronomic Efficiency</v>
      </c>
      <c r="CK24" s="3" t="str">
        <v>Phosphorus Factor Productivity</v>
      </c>
      <c r="CL24" s="3" t="str">
        <v>Phosphorus Use Efficiency (ARE AGB)</v>
      </c>
      <c r="CM24" s="3" t="str">
        <v>Phosphorus Use Efficiency (ARE Product)</v>
      </c>
      <c r="CN24" s="3" t="str">
        <v>Phosphorus Use Efficiency (ARE Unspecified)</v>
      </c>
      <c r="CO24" s="3" t="str">
        <v>Potassium Agronomic Efficiency</v>
      </c>
      <c r="CP24" s="3" t="str">
        <v>Potassium Factor Productivity</v>
      </c>
      <c r="CQ24" s="3" t="str">
        <v>Potassium Use Efficiency (ARE AGB)</v>
      </c>
      <c r="CR24" s="3" t="str">
        <v>Potassium Use Efficiency (ARE Product)</v>
      </c>
      <c r="CS24" s="3" t="str">
        <v>Potassium Use Efficiency (ARE Unspecified)</v>
      </c>
      <c r="CT24" s="3" t="str">
        <v>Return on Investment</v>
      </c>
      <c r="CU24" s="3" t="str">
        <v>Return to Labour</v>
      </c>
      <c r="CV24" s="3" t="str">
        <v>Runoff</v>
      </c>
      <c r="CW24" s="3" t="str">
        <v>Soil Available Nitrogen</v>
      </c>
      <c r="CX24" s="3" t="str">
        <v>Soil Carbon Stocks</v>
      </c>
      <c r="CY24" s="3" t="str">
        <v>Soil Moisture</v>
      </c>
      <c r="CZ24" s="3" t="str">
        <v>Soil NH4</v>
      </c>
      <c r="DA24" s="3" t="str">
        <v>Soil Nitrogen</v>
      </c>
      <c r="DB24" s="3" t="str">
        <v>Soil NO3</v>
      </c>
      <c r="DC24" s="3" t="str">
        <v>Soil Organic Carbon</v>
      </c>
      <c r="DD24" s="3" t="str">
        <v>Soil Organic Carbon (Change)</v>
      </c>
      <c r="DE24" s="3" t="str">
        <v>Soil Organic Matter</v>
      </c>
      <c r="DF24" s="3" t="str">
        <v>Soil Total Nitrogen</v>
      </c>
      <c r="DG24" s="3" t="str">
        <v>Subindicator</v>
      </c>
      <c r="DH24" s="3" t="str">
        <v>Total Cost</v>
      </c>
      <c r="DI24" s="3" t="str">
        <v>Total Cost (Unconfirmed)</v>
      </c>
      <c r="DJ24" s="3" t="str">
        <v>Total Cost per Asset</v>
      </c>
      <c r="DK24" s="3" t="str">
        <v>Total Cost per Unit Product</v>
      </c>
      <c r="DL24" s="3" t="str">
        <v>Total Factor Productivity</v>
      </c>
      <c r="DM24" s="3" t="str">
        <v>Variable Cost</v>
      </c>
      <c r="DN24" s="3" t="str">
        <v>Variable Cost per Asset</v>
      </c>
      <c r="DO24" s="3" t="str">
        <v>Variable Cost per Unit Product</v>
      </c>
      <c r="DP24" s="3" t="str">
        <v>Water Use</v>
      </c>
      <c r="DQ24" s="3" t="str">
        <v>Water Use Efficiency</v>
      </c>
      <c r="DR24" s="3" t="str">
        <v>Yield Stability</v>
      </c>
    </row>
    <row r="25" spans="1:122" ht="14.5" x14ac:dyDescent="0.35">
      <c r="A25" s="3">
        <v>217</v>
      </c>
      <c r="B25" s="3" t="s">
        <v>2530</v>
      </c>
      <c r="C25" s="3" t="s">
        <v>2530</v>
      </c>
      <c r="D25" s="3" t="s">
        <v>2556</v>
      </c>
      <c r="E25" s="3" t="s">
        <v>8684</v>
      </c>
      <c r="F25" s="3" t="s">
        <v>2569</v>
      </c>
      <c r="G25" s="3" t="s">
        <v>8691</v>
      </c>
      <c r="H25" s="3" t="s">
        <v>2570</v>
      </c>
      <c r="I25" s="3" t="s">
        <v>2570</v>
      </c>
      <c r="J25" s="3" t="s">
        <v>8692</v>
      </c>
      <c r="K25" s="3" t="s">
        <v>8179</v>
      </c>
      <c r="M25" s="3" t="s">
        <v>8180</v>
      </c>
      <c r="N25" s="3" t="b">
        <v>0</v>
      </c>
      <c r="O25"/>
      <c r="S25" s="3">
        <v>133</v>
      </c>
      <c r="T25" s="3" t="s">
        <v>2530</v>
      </c>
      <c r="U25" s="3" t="s">
        <v>2531</v>
      </c>
      <c r="V25" s="3" t="s">
        <v>2532</v>
      </c>
      <c r="W25" s="3" t="s">
        <v>2536</v>
      </c>
      <c r="X25" s="3" t="s">
        <v>2536</v>
      </c>
      <c r="Y25" s="3" t="s">
        <v>2537</v>
      </c>
      <c r="AA25" s="2" t="s">
        <v>2467</v>
      </c>
      <c r="AB25" s="3" t="str" cm="1">
        <f t="array" ref="AB25:DR25">TRANSPOSE(_xlfn._xlws.SORT(_xlfn.UNIQUE(_xlfn._xlws.FILTER(out.Subindicator,ISNUMBER(SEARCH(Outcomes!$C29,out.Subindicator)),"Not Found"))))</f>
        <v>Aboveground Carbon Biomass</v>
      </c>
      <c r="AC25" s="3" t="str">
        <v>Area Time Equivalent Ratio</v>
      </c>
      <c r="AD25" s="3" t="str">
        <v>Belowground Carbon Biomass</v>
      </c>
      <c r="AE25" s="3" t="str">
        <v>Beneficial Organisms</v>
      </c>
      <c r="AF25" s="3" t="str">
        <v>Benefit Cost Ratio (GMTC)</v>
      </c>
      <c r="AG25" s="3" t="str">
        <v>Benefit Cost Ratio (GMVC)</v>
      </c>
      <c r="AH25" s="3" t="str">
        <v>Benefit Cost Ratio (GRTC)</v>
      </c>
      <c r="AI25" s="3" t="str">
        <v>Benefit Cost Ratio (GRVC)</v>
      </c>
      <c r="AJ25" s="3" t="str">
        <v>Benefit Cost Ratio (NRTC)</v>
      </c>
      <c r="AK25" s="3" t="str">
        <v>Benefit Cost Ratio (NRVC)</v>
      </c>
      <c r="AL25" s="3" t="str">
        <v>Benefit Cost Ratio (Unspecified)</v>
      </c>
      <c r="AM25" s="3" t="str">
        <v>Biodiversity</v>
      </c>
      <c r="AN25" s="3" t="str">
        <v>Biomass Yield</v>
      </c>
      <c r="AO25" s="3" t="str">
        <v>Carbon Dioxide Emissions</v>
      </c>
      <c r="AP25" s="3" t="str">
        <v>Cation Exchange Capacity</v>
      </c>
      <c r="AQ25" s="3" t="str">
        <v>CO2 Equivalent Emissions</v>
      </c>
      <c r="AR25" s="3" t="str">
        <v>Cost Benefit Ratio (TCGR)</v>
      </c>
      <c r="AS25" s="3" t="str">
        <v>Cost Benefit Ratio (TCNR)</v>
      </c>
      <c r="AT25" s="3" t="str">
        <v>Cost Benefit Ratio (VCGR)</v>
      </c>
      <c r="AU25" s="3" t="str">
        <v>Crop Residue Yield</v>
      </c>
      <c r="AV25" s="3" t="str">
        <v>Crop Yield</v>
      </c>
      <c r="AW25" s="3" t="str">
        <v>Effective Cation Exchange Capacity</v>
      </c>
      <c r="AX25" s="3" t="str">
        <v>Emissions Intensity</v>
      </c>
      <c r="AY25" s="3" t="str">
        <v>Erosion</v>
      </c>
      <c r="AZ25" s="3" t="str">
        <v>Extraction Yield</v>
      </c>
      <c r="BA25" s="3" t="str">
        <v>Fixed Cost</v>
      </c>
      <c r="BB25" s="3" t="str">
        <v>Fixed Cost per Asset</v>
      </c>
      <c r="BC25" s="3" t="str">
        <v>Fixed Cost per Unit Product</v>
      </c>
      <c r="BD25" s="3" t="str">
        <v>Gross Margin</v>
      </c>
      <c r="BE25" s="3" t="str">
        <v>Gross Return</v>
      </c>
      <c r="BF25" s="3" t="str">
        <v>Income Female</v>
      </c>
      <c r="BG25" s="3" t="str">
        <v>Income Male</v>
      </c>
      <c r="BH25" s="3" t="str">
        <v>Infiltration Rate</v>
      </c>
      <c r="BI25" s="3" t="str">
        <v>Internal Rate of Return</v>
      </c>
      <c r="BJ25" s="3" t="str">
        <v>Labour Cost</v>
      </c>
      <c r="BK25" s="3" t="str">
        <v>Labour Cost per Asset</v>
      </c>
      <c r="BL25" s="3" t="str">
        <v>Labour Cost per Unit Product</v>
      </c>
      <c r="BM25" s="3" t="str">
        <v>Labour Female</v>
      </c>
      <c r="BN25" s="3" t="str">
        <v>Labour Male</v>
      </c>
      <c r="BO25" s="3" t="str">
        <v>Labour Person Hours</v>
      </c>
      <c r="BP25" s="3" t="str">
        <v>Land Equivalent Ratio</v>
      </c>
      <c r="BQ25" s="3" t="str">
        <v>Marginal Rate of Return</v>
      </c>
      <c r="BR25" s="3" t="str">
        <v>Methane Emissions</v>
      </c>
      <c r="BS25" s="3" t="str">
        <v>Net Present Value</v>
      </c>
      <c r="BT25" s="3" t="str">
        <v>Net Return</v>
      </c>
      <c r="BU25" s="3" t="str">
        <v>Nitrogen Agronomic Efficiency</v>
      </c>
      <c r="BV25" s="3" t="str">
        <v>Nitrogen Agronomic Efficiency (AGB)</v>
      </c>
      <c r="BW25" s="3" t="str">
        <v>Nitrogen Factor Productivity</v>
      </c>
      <c r="BX25" s="3" t="str">
        <v>Nitrogen Use Efficiency (ARE AGB)</v>
      </c>
      <c r="BY25" s="3" t="str">
        <v>Nitrogen Use Efficiency (ARE Product)</v>
      </c>
      <c r="BZ25" s="3" t="str">
        <v>Nitrogen Use Efficiency (ARE Unspecificed)</v>
      </c>
      <c r="CA25" s="3" t="str">
        <v>Nitrogen Use Efficiency (Isotopic AGB)</v>
      </c>
      <c r="CB25" s="3" t="str">
        <v>Nitrogen Use Efficiency (Isotopic Product)</v>
      </c>
      <c r="CC25" s="3" t="str">
        <v>Nitrogen Use Efficiency (PNB AGB)</v>
      </c>
      <c r="CD25" s="3" t="str">
        <v>Nitrogen Use Efficiency (PNB Product)</v>
      </c>
      <c r="CE25" s="3" t="str">
        <v>Nitrous Oxide Emissions</v>
      </c>
      <c r="CF25" s="3" t="str">
        <v>Payback Period</v>
      </c>
      <c r="CG25" s="3" t="str">
        <v>Pest &amp; Pathogen (Losses)</v>
      </c>
      <c r="CH25" s="3" t="str">
        <v>Pest &amp; Pathogen (Numbers)</v>
      </c>
      <c r="CI25" s="3" t="str">
        <v>Pest &amp; Pathogen (Product Weight)</v>
      </c>
      <c r="CJ25" s="3" t="str">
        <v>Phosphorus Agronomic Efficiency</v>
      </c>
      <c r="CK25" s="3" t="str">
        <v>Phosphorus Factor Productivity</v>
      </c>
      <c r="CL25" s="3" t="str">
        <v>Phosphorus Use Efficiency (ARE AGB)</v>
      </c>
      <c r="CM25" s="3" t="str">
        <v>Phosphorus Use Efficiency (ARE Product)</v>
      </c>
      <c r="CN25" s="3" t="str">
        <v>Phosphorus Use Efficiency (ARE Unspecified)</v>
      </c>
      <c r="CO25" s="3" t="str">
        <v>Potassium Agronomic Efficiency</v>
      </c>
      <c r="CP25" s="3" t="str">
        <v>Potassium Factor Productivity</v>
      </c>
      <c r="CQ25" s="3" t="str">
        <v>Potassium Use Efficiency (ARE AGB)</v>
      </c>
      <c r="CR25" s="3" t="str">
        <v>Potassium Use Efficiency (ARE Product)</v>
      </c>
      <c r="CS25" s="3" t="str">
        <v>Potassium Use Efficiency (ARE Unspecified)</v>
      </c>
      <c r="CT25" s="3" t="str">
        <v>Return on Investment</v>
      </c>
      <c r="CU25" s="3" t="str">
        <v>Return to Labour</v>
      </c>
      <c r="CV25" s="3" t="str">
        <v>Runoff</v>
      </c>
      <c r="CW25" s="3" t="str">
        <v>Soil Available Nitrogen</v>
      </c>
      <c r="CX25" s="3" t="str">
        <v>Soil Carbon Stocks</v>
      </c>
      <c r="CY25" s="3" t="str">
        <v>Soil Moisture</v>
      </c>
      <c r="CZ25" s="3" t="str">
        <v>Soil NH4</v>
      </c>
      <c r="DA25" s="3" t="str">
        <v>Soil Nitrogen</v>
      </c>
      <c r="DB25" s="3" t="str">
        <v>Soil NO3</v>
      </c>
      <c r="DC25" s="3" t="str">
        <v>Soil Organic Carbon</v>
      </c>
      <c r="DD25" s="3" t="str">
        <v>Soil Organic Carbon (Change)</v>
      </c>
      <c r="DE25" s="3" t="str">
        <v>Soil Organic Matter</v>
      </c>
      <c r="DF25" s="3" t="str">
        <v>Soil Total Nitrogen</v>
      </c>
      <c r="DG25" s="3" t="str">
        <v>Subindicator</v>
      </c>
      <c r="DH25" s="3" t="str">
        <v>Total Cost</v>
      </c>
      <c r="DI25" s="3" t="str">
        <v>Total Cost (Unconfirmed)</v>
      </c>
      <c r="DJ25" s="3" t="str">
        <v>Total Cost per Asset</v>
      </c>
      <c r="DK25" s="3" t="str">
        <v>Total Cost per Unit Product</v>
      </c>
      <c r="DL25" s="3" t="str">
        <v>Total Factor Productivity</v>
      </c>
      <c r="DM25" s="3" t="str">
        <v>Variable Cost</v>
      </c>
      <c r="DN25" s="3" t="str">
        <v>Variable Cost per Asset</v>
      </c>
      <c r="DO25" s="3" t="str">
        <v>Variable Cost per Unit Product</v>
      </c>
      <c r="DP25" s="3" t="str">
        <v>Water Use</v>
      </c>
      <c r="DQ25" s="3" t="str">
        <v>Water Use Efficiency</v>
      </c>
      <c r="DR25" s="3" t="str">
        <v>Yield Stability</v>
      </c>
    </row>
    <row r="26" spans="1:122" ht="14.5" x14ac:dyDescent="0.35">
      <c r="A26" s="3">
        <v>101.2</v>
      </c>
      <c r="B26" s="3" t="s">
        <v>2468</v>
      </c>
      <c r="C26" s="3" t="s">
        <v>2468</v>
      </c>
      <c r="D26" s="3" t="s">
        <v>2469</v>
      </c>
      <c r="E26" s="3" t="s">
        <v>8630</v>
      </c>
      <c r="F26" s="3" t="s">
        <v>2470</v>
      </c>
      <c r="G26" s="3" t="s">
        <v>8631</v>
      </c>
      <c r="H26" s="3" t="s">
        <v>8097</v>
      </c>
      <c r="I26" s="3" t="s">
        <v>8097</v>
      </c>
      <c r="J26" s="3" t="s">
        <v>8634</v>
      </c>
      <c r="K26" s="3" t="s">
        <v>8098</v>
      </c>
      <c r="L26" s="3" t="s">
        <v>8099</v>
      </c>
      <c r="M26" s="3" t="s">
        <v>8100</v>
      </c>
      <c r="N26" s="3" t="b">
        <v>0</v>
      </c>
      <c r="O26"/>
      <c r="S26" s="3">
        <v>134</v>
      </c>
      <c r="T26" s="3" t="s">
        <v>2468</v>
      </c>
      <c r="U26" s="3" t="s">
        <v>2489</v>
      </c>
      <c r="V26" s="3" t="s">
        <v>2497</v>
      </c>
      <c r="W26" s="3" t="s">
        <v>2538</v>
      </c>
      <c r="X26" s="3" t="s">
        <v>2539</v>
      </c>
      <c r="Y26" s="3" t="s">
        <v>2540</v>
      </c>
      <c r="AA26" s="2" t="s">
        <v>2467</v>
      </c>
      <c r="AB26" s="3" t="str" cm="1">
        <f t="array" ref="AB26:DR26">TRANSPOSE(_xlfn._xlws.SORT(_xlfn.UNIQUE(_xlfn._xlws.FILTER(out.Subindicator,ISNUMBER(SEARCH(Outcomes!$C30,out.Subindicator)),"Not Found"))))</f>
        <v>Aboveground Carbon Biomass</v>
      </c>
      <c r="AC26" s="3" t="str">
        <v>Area Time Equivalent Ratio</v>
      </c>
      <c r="AD26" s="3" t="str">
        <v>Belowground Carbon Biomass</v>
      </c>
      <c r="AE26" s="3" t="str">
        <v>Beneficial Organisms</v>
      </c>
      <c r="AF26" s="3" t="str">
        <v>Benefit Cost Ratio (GMTC)</v>
      </c>
      <c r="AG26" s="3" t="str">
        <v>Benefit Cost Ratio (GMVC)</v>
      </c>
      <c r="AH26" s="3" t="str">
        <v>Benefit Cost Ratio (GRTC)</v>
      </c>
      <c r="AI26" s="3" t="str">
        <v>Benefit Cost Ratio (GRVC)</v>
      </c>
      <c r="AJ26" s="3" t="str">
        <v>Benefit Cost Ratio (NRTC)</v>
      </c>
      <c r="AK26" s="3" t="str">
        <v>Benefit Cost Ratio (NRVC)</v>
      </c>
      <c r="AL26" s="3" t="str">
        <v>Benefit Cost Ratio (Unspecified)</v>
      </c>
      <c r="AM26" s="3" t="str">
        <v>Biodiversity</v>
      </c>
      <c r="AN26" s="3" t="str">
        <v>Biomass Yield</v>
      </c>
      <c r="AO26" s="3" t="str">
        <v>Carbon Dioxide Emissions</v>
      </c>
      <c r="AP26" s="3" t="str">
        <v>Cation Exchange Capacity</v>
      </c>
      <c r="AQ26" s="3" t="str">
        <v>CO2 Equivalent Emissions</v>
      </c>
      <c r="AR26" s="3" t="str">
        <v>Cost Benefit Ratio (TCGR)</v>
      </c>
      <c r="AS26" s="3" t="str">
        <v>Cost Benefit Ratio (TCNR)</v>
      </c>
      <c r="AT26" s="3" t="str">
        <v>Cost Benefit Ratio (VCGR)</v>
      </c>
      <c r="AU26" s="3" t="str">
        <v>Crop Residue Yield</v>
      </c>
      <c r="AV26" s="3" t="str">
        <v>Crop Yield</v>
      </c>
      <c r="AW26" s="3" t="str">
        <v>Effective Cation Exchange Capacity</v>
      </c>
      <c r="AX26" s="3" t="str">
        <v>Emissions Intensity</v>
      </c>
      <c r="AY26" s="3" t="str">
        <v>Erosion</v>
      </c>
      <c r="AZ26" s="3" t="str">
        <v>Extraction Yield</v>
      </c>
      <c r="BA26" s="3" t="str">
        <v>Fixed Cost</v>
      </c>
      <c r="BB26" s="3" t="str">
        <v>Fixed Cost per Asset</v>
      </c>
      <c r="BC26" s="3" t="str">
        <v>Fixed Cost per Unit Product</v>
      </c>
      <c r="BD26" s="3" t="str">
        <v>Gross Margin</v>
      </c>
      <c r="BE26" s="3" t="str">
        <v>Gross Return</v>
      </c>
      <c r="BF26" s="3" t="str">
        <v>Income Female</v>
      </c>
      <c r="BG26" s="3" t="str">
        <v>Income Male</v>
      </c>
      <c r="BH26" s="3" t="str">
        <v>Infiltration Rate</v>
      </c>
      <c r="BI26" s="3" t="str">
        <v>Internal Rate of Return</v>
      </c>
      <c r="BJ26" s="3" t="str">
        <v>Labour Cost</v>
      </c>
      <c r="BK26" s="3" t="str">
        <v>Labour Cost per Asset</v>
      </c>
      <c r="BL26" s="3" t="str">
        <v>Labour Cost per Unit Product</v>
      </c>
      <c r="BM26" s="3" t="str">
        <v>Labour Female</v>
      </c>
      <c r="BN26" s="3" t="str">
        <v>Labour Male</v>
      </c>
      <c r="BO26" s="3" t="str">
        <v>Labour Person Hours</v>
      </c>
      <c r="BP26" s="3" t="str">
        <v>Land Equivalent Ratio</v>
      </c>
      <c r="BQ26" s="3" t="str">
        <v>Marginal Rate of Return</v>
      </c>
      <c r="BR26" s="3" t="str">
        <v>Methane Emissions</v>
      </c>
      <c r="BS26" s="3" t="str">
        <v>Net Present Value</v>
      </c>
      <c r="BT26" s="3" t="str">
        <v>Net Return</v>
      </c>
      <c r="BU26" s="3" t="str">
        <v>Nitrogen Agronomic Efficiency</v>
      </c>
      <c r="BV26" s="3" t="str">
        <v>Nitrogen Agronomic Efficiency (AGB)</v>
      </c>
      <c r="BW26" s="3" t="str">
        <v>Nitrogen Factor Productivity</v>
      </c>
      <c r="BX26" s="3" t="str">
        <v>Nitrogen Use Efficiency (ARE AGB)</v>
      </c>
      <c r="BY26" s="3" t="str">
        <v>Nitrogen Use Efficiency (ARE Product)</v>
      </c>
      <c r="BZ26" s="3" t="str">
        <v>Nitrogen Use Efficiency (ARE Unspecificed)</v>
      </c>
      <c r="CA26" s="3" t="str">
        <v>Nitrogen Use Efficiency (Isotopic AGB)</v>
      </c>
      <c r="CB26" s="3" t="str">
        <v>Nitrogen Use Efficiency (Isotopic Product)</v>
      </c>
      <c r="CC26" s="3" t="str">
        <v>Nitrogen Use Efficiency (PNB AGB)</v>
      </c>
      <c r="CD26" s="3" t="str">
        <v>Nitrogen Use Efficiency (PNB Product)</v>
      </c>
      <c r="CE26" s="3" t="str">
        <v>Nitrous Oxide Emissions</v>
      </c>
      <c r="CF26" s="3" t="str">
        <v>Payback Period</v>
      </c>
      <c r="CG26" s="3" t="str">
        <v>Pest &amp; Pathogen (Losses)</v>
      </c>
      <c r="CH26" s="3" t="str">
        <v>Pest &amp; Pathogen (Numbers)</v>
      </c>
      <c r="CI26" s="3" t="str">
        <v>Pest &amp; Pathogen (Product Weight)</v>
      </c>
      <c r="CJ26" s="3" t="str">
        <v>Phosphorus Agronomic Efficiency</v>
      </c>
      <c r="CK26" s="3" t="str">
        <v>Phosphorus Factor Productivity</v>
      </c>
      <c r="CL26" s="3" t="str">
        <v>Phosphorus Use Efficiency (ARE AGB)</v>
      </c>
      <c r="CM26" s="3" t="str">
        <v>Phosphorus Use Efficiency (ARE Product)</v>
      </c>
      <c r="CN26" s="3" t="str">
        <v>Phosphorus Use Efficiency (ARE Unspecified)</v>
      </c>
      <c r="CO26" s="3" t="str">
        <v>Potassium Agronomic Efficiency</v>
      </c>
      <c r="CP26" s="3" t="str">
        <v>Potassium Factor Productivity</v>
      </c>
      <c r="CQ26" s="3" t="str">
        <v>Potassium Use Efficiency (ARE AGB)</v>
      </c>
      <c r="CR26" s="3" t="str">
        <v>Potassium Use Efficiency (ARE Product)</v>
      </c>
      <c r="CS26" s="3" t="str">
        <v>Potassium Use Efficiency (ARE Unspecified)</v>
      </c>
      <c r="CT26" s="3" t="str">
        <v>Return on Investment</v>
      </c>
      <c r="CU26" s="3" t="str">
        <v>Return to Labour</v>
      </c>
      <c r="CV26" s="3" t="str">
        <v>Runoff</v>
      </c>
      <c r="CW26" s="3" t="str">
        <v>Soil Available Nitrogen</v>
      </c>
      <c r="CX26" s="3" t="str">
        <v>Soil Carbon Stocks</v>
      </c>
      <c r="CY26" s="3" t="str">
        <v>Soil Moisture</v>
      </c>
      <c r="CZ26" s="3" t="str">
        <v>Soil NH4</v>
      </c>
      <c r="DA26" s="3" t="str">
        <v>Soil Nitrogen</v>
      </c>
      <c r="DB26" s="3" t="str">
        <v>Soil NO3</v>
      </c>
      <c r="DC26" s="3" t="str">
        <v>Soil Organic Carbon</v>
      </c>
      <c r="DD26" s="3" t="str">
        <v>Soil Organic Carbon (Change)</v>
      </c>
      <c r="DE26" s="3" t="str">
        <v>Soil Organic Matter</v>
      </c>
      <c r="DF26" s="3" t="str">
        <v>Soil Total Nitrogen</v>
      </c>
      <c r="DG26" s="3" t="str">
        <v>Subindicator</v>
      </c>
      <c r="DH26" s="3" t="str">
        <v>Total Cost</v>
      </c>
      <c r="DI26" s="3" t="str">
        <v>Total Cost (Unconfirmed)</v>
      </c>
      <c r="DJ26" s="3" t="str">
        <v>Total Cost per Asset</v>
      </c>
      <c r="DK26" s="3" t="str">
        <v>Total Cost per Unit Product</v>
      </c>
      <c r="DL26" s="3" t="str">
        <v>Total Factor Productivity</v>
      </c>
      <c r="DM26" s="3" t="str">
        <v>Variable Cost</v>
      </c>
      <c r="DN26" s="3" t="str">
        <v>Variable Cost per Asset</v>
      </c>
      <c r="DO26" s="3" t="str">
        <v>Variable Cost per Unit Product</v>
      </c>
      <c r="DP26" s="3" t="str">
        <v>Water Use</v>
      </c>
      <c r="DQ26" s="3" t="str">
        <v>Water Use Efficiency</v>
      </c>
      <c r="DR26" s="3" t="str">
        <v>Yield Stability</v>
      </c>
    </row>
    <row r="27" spans="1:122" ht="14.5" x14ac:dyDescent="0.35">
      <c r="A27" s="3">
        <v>151</v>
      </c>
      <c r="B27" s="3" t="s">
        <v>2468</v>
      </c>
      <c r="C27" s="3" t="s">
        <v>2468</v>
      </c>
      <c r="D27" s="3" t="s">
        <v>2489</v>
      </c>
      <c r="E27" s="3" t="s">
        <v>8638</v>
      </c>
      <c r="F27" s="3" t="s">
        <v>2547</v>
      </c>
      <c r="G27" s="3" t="s">
        <v>8642</v>
      </c>
      <c r="H27" s="3" t="s">
        <v>2550</v>
      </c>
      <c r="I27" s="3" t="s">
        <v>2550</v>
      </c>
      <c r="J27" s="3" t="s">
        <v>8650</v>
      </c>
      <c r="K27" s="3" t="s">
        <v>8124</v>
      </c>
      <c r="L27" s="3" t="s">
        <v>8125</v>
      </c>
      <c r="M27" s="3" t="s">
        <v>8126</v>
      </c>
      <c r="N27" s="3" t="b">
        <v>0</v>
      </c>
      <c r="O27"/>
      <c r="S27" s="3">
        <v>137</v>
      </c>
      <c r="T27" s="3" t="s">
        <v>2468</v>
      </c>
      <c r="U27" s="3" t="s">
        <v>2489</v>
      </c>
      <c r="V27" s="3" t="s">
        <v>2497</v>
      </c>
      <c r="W27" s="3" t="s">
        <v>2541</v>
      </c>
      <c r="X27" s="3" t="s">
        <v>2542</v>
      </c>
      <c r="Y27" s="3" t="s">
        <v>2543</v>
      </c>
      <c r="AA27" s="2" t="s">
        <v>2467</v>
      </c>
      <c r="AB27" s="3" t="str" cm="1">
        <f t="array" ref="AB27:DR27">TRANSPOSE(_xlfn._xlws.SORT(_xlfn.UNIQUE(_xlfn._xlws.FILTER(out.Subindicator,ISNUMBER(SEARCH(Outcomes!$C31,out.Subindicator)),"Not Found"))))</f>
        <v>Aboveground Carbon Biomass</v>
      </c>
      <c r="AC27" s="3" t="str">
        <v>Area Time Equivalent Ratio</v>
      </c>
      <c r="AD27" s="3" t="str">
        <v>Belowground Carbon Biomass</v>
      </c>
      <c r="AE27" s="3" t="str">
        <v>Beneficial Organisms</v>
      </c>
      <c r="AF27" s="3" t="str">
        <v>Benefit Cost Ratio (GMTC)</v>
      </c>
      <c r="AG27" s="3" t="str">
        <v>Benefit Cost Ratio (GMVC)</v>
      </c>
      <c r="AH27" s="3" t="str">
        <v>Benefit Cost Ratio (GRTC)</v>
      </c>
      <c r="AI27" s="3" t="str">
        <v>Benefit Cost Ratio (GRVC)</v>
      </c>
      <c r="AJ27" s="3" t="str">
        <v>Benefit Cost Ratio (NRTC)</v>
      </c>
      <c r="AK27" s="3" t="str">
        <v>Benefit Cost Ratio (NRVC)</v>
      </c>
      <c r="AL27" s="3" t="str">
        <v>Benefit Cost Ratio (Unspecified)</v>
      </c>
      <c r="AM27" s="3" t="str">
        <v>Biodiversity</v>
      </c>
      <c r="AN27" s="3" t="str">
        <v>Biomass Yield</v>
      </c>
      <c r="AO27" s="3" t="str">
        <v>Carbon Dioxide Emissions</v>
      </c>
      <c r="AP27" s="3" t="str">
        <v>Cation Exchange Capacity</v>
      </c>
      <c r="AQ27" s="3" t="str">
        <v>CO2 Equivalent Emissions</v>
      </c>
      <c r="AR27" s="3" t="str">
        <v>Cost Benefit Ratio (TCGR)</v>
      </c>
      <c r="AS27" s="3" t="str">
        <v>Cost Benefit Ratio (TCNR)</v>
      </c>
      <c r="AT27" s="3" t="str">
        <v>Cost Benefit Ratio (VCGR)</v>
      </c>
      <c r="AU27" s="3" t="str">
        <v>Crop Residue Yield</v>
      </c>
      <c r="AV27" s="3" t="str">
        <v>Crop Yield</v>
      </c>
      <c r="AW27" s="3" t="str">
        <v>Effective Cation Exchange Capacity</v>
      </c>
      <c r="AX27" s="3" t="str">
        <v>Emissions Intensity</v>
      </c>
      <c r="AY27" s="3" t="str">
        <v>Erosion</v>
      </c>
      <c r="AZ27" s="3" t="str">
        <v>Extraction Yield</v>
      </c>
      <c r="BA27" s="3" t="str">
        <v>Fixed Cost</v>
      </c>
      <c r="BB27" s="3" t="str">
        <v>Fixed Cost per Asset</v>
      </c>
      <c r="BC27" s="3" t="str">
        <v>Fixed Cost per Unit Product</v>
      </c>
      <c r="BD27" s="3" t="str">
        <v>Gross Margin</v>
      </c>
      <c r="BE27" s="3" t="str">
        <v>Gross Return</v>
      </c>
      <c r="BF27" s="3" t="str">
        <v>Income Female</v>
      </c>
      <c r="BG27" s="3" t="str">
        <v>Income Male</v>
      </c>
      <c r="BH27" s="3" t="str">
        <v>Infiltration Rate</v>
      </c>
      <c r="BI27" s="3" t="str">
        <v>Internal Rate of Return</v>
      </c>
      <c r="BJ27" s="3" t="str">
        <v>Labour Cost</v>
      </c>
      <c r="BK27" s="3" t="str">
        <v>Labour Cost per Asset</v>
      </c>
      <c r="BL27" s="3" t="str">
        <v>Labour Cost per Unit Product</v>
      </c>
      <c r="BM27" s="3" t="str">
        <v>Labour Female</v>
      </c>
      <c r="BN27" s="3" t="str">
        <v>Labour Male</v>
      </c>
      <c r="BO27" s="3" t="str">
        <v>Labour Person Hours</v>
      </c>
      <c r="BP27" s="3" t="str">
        <v>Land Equivalent Ratio</v>
      </c>
      <c r="BQ27" s="3" t="str">
        <v>Marginal Rate of Return</v>
      </c>
      <c r="BR27" s="3" t="str">
        <v>Methane Emissions</v>
      </c>
      <c r="BS27" s="3" t="str">
        <v>Net Present Value</v>
      </c>
      <c r="BT27" s="3" t="str">
        <v>Net Return</v>
      </c>
      <c r="BU27" s="3" t="str">
        <v>Nitrogen Agronomic Efficiency</v>
      </c>
      <c r="BV27" s="3" t="str">
        <v>Nitrogen Agronomic Efficiency (AGB)</v>
      </c>
      <c r="BW27" s="3" t="str">
        <v>Nitrogen Factor Productivity</v>
      </c>
      <c r="BX27" s="3" t="str">
        <v>Nitrogen Use Efficiency (ARE AGB)</v>
      </c>
      <c r="BY27" s="3" t="str">
        <v>Nitrogen Use Efficiency (ARE Product)</v>
      </c>
      <c r="BZ27" s="3" t="str">
        <v>Nitrogen Use Efficiency (ARE Unspecificed)</v>
      </c>
      <c r="CA27" s="3" t="str">
        <v>Nitrogen Use Efficiency (Isotopic AGB)</v>
      </c>
      <c r="CB27" s="3" t="str">
        <v>Nitrogen Use Efficiency (Isotopic Product)</v>
      </c>
      <c r="CC27" s="3" t="str">
        <v>Nitrogen Use Efficiency (PNB AGB)</v>
      </c>
      <c r="CD27" s="3" t="str">
        <v>Nitrogen Use Efficiency (PNB Product)</v>
      </c>
      <c r="CE27" s="3" t="str">
        <v>Nitrous Oxide Emissions</v>
      </c>
      <c r="CF27" s="3" t="str">
        <v>Payback Period</v>
      </c>
      <c r="CG27" s="3" t="str">
        <v>Pest &amp; Pathogen (Losses)</v>
      </c>
      <c r="CH27" s="3" t="str">
        <v>Pest &amp; Pathogen (Numbers)</v>
      </c>
      <c r="CI27" s="3" t="str">
        <v>Pest &amp; Pathogen (Product Weight)</v>
      </c>
      <c r="CJ27" s="3" t="str">
        <v>Phosphorus Agronomic Efficiency</v>
      </c>
      <c r="CK27" s="3" t="str">
        <v>Phosphorus Factor Productivity</v>
      </c>
      <c r="CL27" s="3" t="str">
        <v>Phosphorus Use Efficiency (ARE AGB)</v>
      </c>
      <c r="CM27" s="3" t="str">
        <v>Phosphorus Use Efficiency (ARE Product)</v>
      </c>
      <c r="CN27" s="3" t="str">
        <v>Phosphorus Use Efficiency (ARE Unspecified)</v>
      </c>
      <c r="CO27" s="3" t="str">
        <v>Potassium Agronomic Efficiency</v>
      </c>
      <c r="CP27" s="3" t="str">
        <v>Potassium Factor Productivity</v>
      </c>
      <c r="CQ27" s="3" t="str">
        <v>Potassium Use Efficiency (ARE AGB)</v>
      </c>
      <c r="CR27" s="3" t="str">
        <v>Potassium Use Efficiency (ARE Product)</v>
      </c>
      <c r="CS27" s="3" t="str">
        <v>Potassium Use Efficiency (ARE Unspecified)</v>
      </c>
      <c r="CT27" s="3" t="str">
        <v>Return on Investment</v>
      </c>
      <c r="CU27" s="3" t="str">
        <v>Return to Labour</v>
      </c>
      <c r="CV27" s="3" t="str">
        <v>Runoff</v>
      </c>
      <c r="CW27" s="3" t="str">
        <v>Soil Available Nitrogen</v>
      </c>
      <c r="CX27" s="3" t="str">
        <v>Soil Carbon Stocks</v>
      </c>
      <c r="CY27" s="3" t="str">
        <v>Soil Moisture</v>
      </c>
      <c r="CZ27" s="3" t="str">
        <v>Soil NH4</v>
      </c>
      <c r="DA27" s="3" t="str">
        <v>Soil Nitrogen</v>
      </c>
      <c r="DB27" s="3" t="str">
        <v>Soil NO3</v>
      </c>
      <c r="DC27" s="3" t="str">
        <v>Soil Organic Carbon</v>
      </c>
      <c r="DD27" s="3" t="str">
        <v>Soil Organic Carbon (Change)</v>
      </c>
      <c r="DE27" s="3" t="str">
        <v>Soil Organic Matter</v>
      </c>
      <c r="DF27" s="3" t="str">
        <v>Soil Total Nitrogen</v>
      </c>
      <c r="DG27" s="3" t="str">
        <v>Subindicator</v>
      </c>
      <c r="DH27" s="3" t="str">
        <v>Total Cost</v>
      </c>
      <c r="DI27" s="3" t="str">
        <v>Total Cost (Unconfirmed)</v>
      </c>
      <c r="DJ27" s="3" t="str">
        <v>Total Cost per Asset</v>
      </c>
      <c r="DK27" s="3" t="str">
        <v>Total Cost per Unit Product</v>
      </c>
      <c r="DL27" s="3" t="str">
        <v>Total Factor Productivity</v>
      </c>
      <c r="DM27" s="3" t="str">
        <v>Variable Cost</v>
      </c>
      <c r="DN27" s="3" t="str">
        <v>Variable Cost per Asset</v>
      </c>
      <c r="DO27" s="3" t="str">
        <v>Variable Cost per Unit Product</v>
      </c>
      <c r="DP27" s="3" t="str">
        <v>Water Use</v>
      </c>
      <c r="DQ27" s="3" t="str">
        <v>Water Use Efficiency</v>
      </c>
      <c r="DR27" s="3" t="str">
        <v>Yield Stability</v>
      </c>
    </row>
    <row r="28" spans="1:122" ht="14.5" x14ac:dyDescent="0.35">
      <c r="A28" s="3">
        <v>151.19999999999999</v>
      </c>
      <c r="B28" s="3" t="s">
        <v>2468</v>
      </c>
      <c r="C28" s="3" t="s">
        <v>2468</v>
      </c>
      <c r="D28" s="3" t="s">
        <v>2489</v>
      </c>
      <c r="E28" s="3" t="s">
        <v>8638</v>
      </c>
      <c r="F28" s="3" t="s">
        <v>2547</v>
      </c>
      <c r="G28" s="3" t="s">
        <v>8642</v>
      </c>
      <c r="H28" s="3" t="s">
        <v>8130</v>
      </c>
      <c r="I28" s="3" t="s">
        <v>8653</v>
      </c>
      <c r="J28" s="3" t="s">
        <v>8654</v>
      </c>
      <c r="K28" s="3" t="s">
        <v>8131</v>
      </c>
      <c r="L28" s="3" t="s">
        <v>8132</v>
      </c>
      <c r="M28" s="3" t="s">
        <v>8121</v>
      </c>
      <c r="N28" s="3" t="b">
        <v>0</v>
      </c>
      <c r="O28"/>
      <c r="S28" s="3">
        <v>137.1</v>
      </c>
      <c r="T28" s="3" t="s">
        <v>2468</v>
      </c>
      <c r="U28" s="3" t="s">
        <v>2489</v>
      </c>
      <c r="V28" s="3" t="s">
        <v>2497</v>
      </c>
      <c r="W28" s="3" t="s">
        <v>2544</v>
      </c>
      <c r="X28" s="3" t="s">
        <v>2545</v>
      </c>
      <c r="Y28" s="3" t="s">
        <v>2546</v>
      </c>
      <c r="AA28" s="2" t="s">
        <v>2467</v>
      </c>
      <c r="AB28" s="3" t="str" cm="1">
        <f t="array" ref="AB28:DR28">TRANSPOSE(_xlfn._xlws.SORT(_xlfn.UNIQUE(_xlfn._xlws.FILTER(out.Subindicator,ISNUMBER(SEARCH(Outcomes!$C32,out.Subindicator)),"Not Found"))))</f>
        <v>Aboveground Carbon Biomass</v>
      </c>
      <c r="AC28" s="3" t="str">
        <v>Area Time Equivalent Ratio</v>
      </c>
      <c r="AD28" s="3" t="str">
        <v>Belowground Carbon Biomass</v>
      </c>
      <c r="AE28" s="3" t="str">
        <v>Beneficial Organisms</v>
      </c>
      <c r="AF28" s="3" t="str">
        <v>Benefit Cost Ratio (GMTC)</v>
      </c>
      <c r="AG28" s="3" t="str">
        <v>Benefit Cost Ratio (GMVC)</v>
      </c>
      <c r="AH28" s="3" t="str">
        <v>Benefit Cost Ratio (GRTC)</v>
      </c>
      <c r="AI28" s="3" t="str">
        <v>Benefit Cost Ratio (GRVC)</v>
      </c>
      <c r="AJ28" s="3" t="str">
        <v>Benefit Cost Ratio (NRTC)</v>
      </c>
      <c r="AK28" s="3" t="str">
        <v>Benefit Cost Ratio (NRVC)</v>
      </c>
      <c r="AL28" s="3" t="str">
        <v>Benefit Cost Ratio (Unspecified)</v>
      </c>
      <c r="AM28" s="3" t="str">
        <v>Biodiversity</v>
      </c>
      <c r="AN28" s="3" t="str">
        <v>Biomass Yield</v>
      </c>
      <c r="AO28" s="3" t="str">
        <v>Carbon Dioxide Emissions</v>
      </c>
      <c r="AP28" s="3" t="str">
        <v>Cation Exchange Capacity</v>
      </c>
      <c r="AQ28" s="3" t="str">
        <v>CO2 Equivalent Emissions</v>
      </c>
      <c r="AR28" s="3" t="str">
        <v>Cost Benefit Ratio (TCGR)</v>
      </c>
      <c r="AS28" s="3" t="str">
        <v>Cost Benefit Ratio (TCNR)</v>
      </c>
      <c r="AT28" s="3" t="str">
        <v>Cost Benefit Ratio (VCGR)</v>
      </c>
      <c r="AU28" s="3" t="str">
        <v>Crop Residue Yield</v>
      </c>
      <c r="AV28" s="3" t="str">
        <v>Crop Yield</v>
      </c>
      <c r="AW28" s="3" t="str">
        <v>Effective Cation Exchange Capacity</v>
      </c>
      <c r="AX28" s="3" t="str">
        <v>Emissions Intensity</v>
      </c>
      <c r="AY28" s="3" t="str">
        <v>Erosion</v>
      </c>
      <c r="AZ28" s="3" t="str">
        <v>Extraction Yield</v>
      </c>
      <c r="BA28" s="3" t="str">
        <v>Fixed Cost</v>
      </c>
      <c r="BB28" s="3" t="str">
        <v>Fixed Cost per Asset</v>
      </c>
      <c r="BC28" s="3" t="str">
        <v>Fixed Cost per Unit Product</v>
      </c>
      <c r="BD28" s="3" t="str">
        <v>Gross Margin</v>
      </c>
      <c r="BE28" s="3" t="str">
        <v>Gross Return</v>
      </c>
      <c r="BF28" s="3" t="str">
        <v>Income Female</v>
      </c>
      <c r="BG28" s="3" t="str">
        <v>Income Male</v>
      </c>
      <c r="BH28" s="3" t="str">
        <v>Infiltration Rate</v>
      </c>
      <c r="BI28" s="3" t="str">
        <v>Internal Rate of Return</v>
      </c>
      <c r="BJ28" s="3" t="str">
        <v>Labour Cost</v>
      </c>
      <c r="BK28" s="3" t="str">
        <v>Labour Cost per Asset</v>
      </c>
      <c r="BL28" s="3" t="str">
        <v>Labour Cost per Unit Product</v>
      </c>
      <c r="BM28" s="3" t="str">
        <v>Labour Female</v>
      </c>
      <c r="BN28" s="3" t="str">
        <v>Labour Male</v>
      </c>
      <c r="BO28" s="3" t="str">
        <v>Labour Person Hours</v>
      </c>
      <c r="BP28" s="3" t="str">
        <v>Land Equivalent Ratio</v>
      </c>
      <c r="BQ28" s="3" t="str">
        <v>Marginal Rate of Return</v>
      </c>
      <c r="BR28" s="3" t="str">
        <v>Methane Emissions</v>
      </c>
      <c r="BS28" s="3" t="str">
        <v>Net Present Value</v>
      </c>
      <c r="BT28" s="3" t="str">
        <v>Net Return</v>
      </c>
      <c r="BU28" s="3" t="str">
        <v>Nitrogen Agronomic Efficiency</v>
      </c>
      <c r="BV28" s="3" t="str">
        <v>Nitrogen Agronomic Efficiency (AGB)</v>
      </c>
      <c r="BW28" s="3" t="str">
        <v>Nitrogen Factor Productivity</v>
      </c>
      <c r="BX28" s="3" t="str">
        <v>Nitrogen Use Efficiency (ARE AGB)</v>
      </c>
      <c r="BY28" s="3" t="str">
        <v>Nitrogen Use Efficiency (ARE Product)</v>
      </c>
      <c r="BZ28" s="3" t="str">
        <v>Nitrogen Use Efficiency (ARE Unspecificed)</v>
      </c>
      <c r="CA28" s="3" t="str">
        <v>Nitrogen Use Efficiency (Isotopic AGB)</v>
      </c>
      <c r="CB28" s="3" t="str">
        <v>Nitrogen Use Efficiency (Isotopic Product)</v>
      </c>
      <c r="CC28" s="3" t="str">
        <v>Nitrogen Use Efficiency (PNB AGB)</v>
      </c>
      <c r="CD28" s="3" t="str">
        <v>Nitrogen Use Efficiency (PNB Product)</v>
      </c>
      <c r="CE28" s="3" t="str">
        <v>Nitrous Oxide Emissions</v>
      </c>
      <c r="CF28" s="3" t="str">
        <v>Payback Period</v>
      </c>
      <c r="CG28" s="3" t="str">
        <v>Pest &amp; Pathogen (Losses)</v>
      </c>
      <c r="CH28" s="3" t="str">
        <v>Pest &amp; Pathogen (Numbers)</v>
      </c>
      <c r="CI28" s="3" t="str">
        <v>Pest &amp; Pathogen (Product Weight)</v>
      </c>
      <c r="CJ28" s="3" t="str">
        <v>Phosphorus Agronomic Efficiency</v>
      </c>
      <c r="CK28" s="3" t="str">
        <v>Phosphorus Factor Productivity</v>
      </c>
      <c r="CL28" s="3" t="str">
        <v>Phosphorus Use Efficiency (ARE AGB)</v>
      </c>
      <c r="CM28" s="3" t="str">
        <v>Phosphorus Use Efficiency (ARE Product)</v>
      </c>
      <c r="CN28" s="3" t="str">
        <v>Phosphorus Use Efficiency (ARE Unspecified)</v>
      </c>
      <c r="CO28" s="3" t="str">
        <v>Potassium Agronomic Efficiency</v>
      </c>
      <c r="CP28" s="3" t="str">
        <v>Potassium Factor Productivity</v>
      </c>
      <c r="CQ28" s="3" t="str">
        <v>Potassium Use Efficiency (ARE AGB)</v>
      </c>
      <c r="CR28" s="3" t="str">
        <v>Potassium Use Efficiency (ARE Product)</v>
      </c>
      <c r="CS28" s="3" t="str">
        <v>Potassium Use Efficiency (ARE Unspecified)</v>
      </c>
      <c r="CT28" s="3" t="str">
        <v>Return on Investment</v>
      </c>
      <c r="CU28" s="3" t="str">
        <v>Return to Labour</v>
      </c>
      <c r="CV28" s="3" t="str">
        <v>Runoff</v>
      </c>
      <c r="CW28" s="3" t="str">
        <v>Soil Available Nitrogen</v>
      </c>
      <c r="CX28" s="3" t="str">
        <v>Soil Carbon Stocks</v>
      </c>
      <c r="CY28" s="3" t="str">
        <v>Soil Moisture</v>
      </c>
      <c r="CZ28" s="3" t="str">
        <v>Soil NH4</v>
      </c>
      <c r="DA28" s="3" t="str">
        <v>Soil Nitrogen</v>
      </c>
      <c r="DB28" s="3" t="str">
        <v>Soil NO3</v>
      </c>
      <c r="DC28" s="3" t="str">
        <v>Soil Organic Carbon</v>
      </c>
      <c r="DD28" s="3" t="str">
        <v>Soil Organic Carbon (Change)</v>
      </c>
      <c r="DE28" s="3" t="str">
        <v>Soil Organic Matter</v>
      </c>
      <c r="DF28" s="3" t="str">
        <v>Soil Total Nitrogen</v>
      </c>
      <c r="DG28" s="3" t="str">
        <v>Subindicator</v>
      </c>
      <c r="DH28" s="3" t="str">
        <v>Total Cost</v>
      </c>
      <c r="DI28" s="3" t="str">
        <v>Total Cost (Unconfirmed)</v>
      </c>
      <c r="DJ28" s="3" t="str">
        <v>Total Cost per Asset</v>
      </c>
      <c r="DK28" s="3" t="str">
        <v>Total Cost per Unit Product</v>
      </c>
      <c r="DL28" s="3" t="str">
        <v>Total Factor Productivity</v>
      </c>
      <c r="DM28" s="3" t="str">
        <v>Variable Cost</v>
      </c>
      <c r="DN28" s="3" t="str">
        <v>Variable Cost per Asset</v>
      </c>
      <c r="DO28" s="3" t="str">
        <v>Variable Cost per Unit Product</v>
      </c>
      <c r="DP28" s="3" t="str">
        <v>Water Use</v>
      </c>
      <c r="DQ28" s="3" t="str">
        <v>Water Use Efficiency</v>
      </c>
      <c r="DR28" s="3" t="str">
        <v>Yield Stability</v>
      </c>
    </row>
    <row r="29" spans="1:122" ht="14.5" x14ac:dyDescent="0.35">
      <c r="A29" s="3">
        <v>151.1</v>
      </c>
      <c r="B29" s="3" t="s">
        <v>2468</v>
      </c>
      <c r="C29" s="3" t="s">
        <v>2468</v>
      </c>
      <c r="D29" s="3" t="s">
        <v>2489</v>
      </c>
      <c r="E29" s="3" t="s">
        <v>8638</v>
      </c>
      <c r="F29" s="3" t="s">
        <v>2547</v>
      </c>
      <c r="G29" s="3" t="s">
        <v>8642</v>
      </c>
      <c r="H29" s="3" t="s">
        <v>8127</v>
      </c>
      <c r="I29" s="3" t="s">
        <v>8651</v>
      </c>
      <c r="J29" s="3" t="s">
        <v>8652</v>
      </c>
      <c r="K29" s="3" t="s">
        <v>8128</v>
      </c>
      <c r="L29" s="3" t="s">
        <v>8129</v>
      </c>
      <c r="M29" s="3" t="s">
        <v>8117</v>
      </c>
      <c r="N29" s="3" t="b">
        <v>0</v>
      </c>
      <c r="O29"/>
      <c r="S29" s="3">
        <v>150</v>
      </c>
      <c r="T29" s="3" t="s">
        <v>2468</v>
      </c>
      <c r="U29" s="3" t="s">
        <v>2489</v>
      </c>
      <c r="V29" s="3" t="s">
        <v>2547</v>
      </c>
      <c r="W29" s="3" t="s">
        <v>2548</v>
      </c>
      <c r="X29" s="3" t="s">
        <v>2548</v>
      </c>
      <c r="Y29" s="3" t="s">
        <v>2549</v>
      </c>
      <c r="AA29" s="2" t="s">
        <v>2467</v>
      </c>
      <c r="AB29" s="3" t="str" cm="1">
        <f t="array" ref="AB29:DR29">TRANSPOSE(_xlfn._xlws.SORT(_xlfn.UNIQUE(_xlfn._xlws.FILTER(out.Subindicator,ISNUMBER(SEARCH(Outcomes!$C33,out.Subindicator)),"Not Found"))))</f>
        <v>Aboveground Carbon Biomass</v>
      </c>
      <c r="AC29" s="3" t="str">
        <v>Area Time Equivalent Ratio</v>
      </c>
      <c r="AD29" s="3" t="str">
        <v>Belowground Carbon Biomass</v>
      </c>
      <c r="AE29" s="3" t="str">
        <v>Beneficial Organisms</v>
      </c>
      <c r="AF29" s="3" t="str">
        <v>Benefit Cost Ratio (GMTC)</v>
      </c>
      <c r="AG29" s="3" t="str">
        <v>Benefit Cost Ratio (GMVC)</v>
      </c>
      <c r="AH29" s="3" t="str">
        <v>Benefit Cost Ratio (GRTC)</v>
      </c>
      <c r="AI29" s="3" t="str">
        <v>Benefit Cost Ratio (GRVC)</v>
      </c>
      <c r="AJ29" s="3" t="str">
        <v>Benefit Cost Ratio (NRTC)</v>
      </c>
      <c r="AK29" s="3" t="str">
        <v>Benefit Cost Ratio (NRVC)</v>
      </c>
      <c r="AL29" s="3" t="str">
        <v>Benefit Cost Ratio (Unspecified)</v>
      </c>
      <c r="AM29" s="3" t="str">
        <v>Biodiversity</v>
      </c>
      <c r="AN29" s="3" t="str">
        <v>Biomass Yield</v>
      </c>
      <c r="AO29" s="3" t="str">
        <v>Carbon Dioxide Emissions</v>
      </c>
      <c r="AP29" s="3" t="str">
        <v>Cation Exchange Capacity</v>
      </c>
      <c r="AQ29" s="3" t="str">
        <v>CO2 Equivalent Emissions</v>
      </c>
      <c r="AR29" s="3" t="str">
        <v>Cost Benefit Ratio (TCGR)</v>
      </c>
      <c r="AS29" s="3" t="str">
        <v>Cost Benefit Ratio (TCNR)</v>
      </c>
      <c r="AT29" s="3" t="str">
        <v>Cost Benefit Ratio (VCGR)</v>
      </c>
      <c r="AU29" s="3" t="str">
        <v>Crop Residue Yield</v>
      </c>
      <c r="AV29" s="3" t="str">
        <v>Crop Yield</v>
      </c>
      <c r="AW29" s="3" t="str">
        <v>Effective Cation Exchange Capacity</v>
      </c>
      <c r="AX29" s="3" t="str">
        <v>Emissions Intensity</v>
      </c>
      <c r="AY29" s="3" t="str">
        <v>Erosion</v>
      </c>
      <c r="AZ29" s="3" t="str">
        <v>Extraction Yield</v>
      </c>
      <c r="BA29" s="3" t="str">
        <v>Fixed Cost</v>
      </c>
      <c r="BB29" s="3" t="str">
        <v>Fixed Cost per Asset</v>
      </c>
      <c r="BC29" s="3" t="str">
        <v>Fixed Cost per Unit Product</v>
      </c>
      <c r="BD29" s="3" t="str">
        <v>Gross Margin</v>
      </c>
      <c r="BE29" s="3" t="str">
        <v>Gross Return</v>
      </c>
      <c r="BF29" s="3" t="str">
        <v>Income Female</v>
      </c>
      <c r="BG29" s="3" t="str">
        <v>Income Male</v>
      </c>
      <c r="BH29" s="3" t="str">
        <v>Infiltration Rate</v>
      </c>
      <c r="BI29" s="3" t="str">
        <v>Internal Rate of Return</v>
      </c>
      <c r="BJ29" s="3" t="str">
        <v>Labour Cost</v>
      </c>
      <c r="BK29" s="3" t="str">
        <v>Labour Cost per Asset</v>
      </c>
      <c r="BL29" s="3" t="str">
        <v>Labour Cost per Unit Product</v>
      </c>
      <c r="BM29" s="3" t="str">
        <v>Labour Female</v>
      </c>
      <c r="BN29" s="3" t="str">
        <v>Labour Male</v>
      </c>
      <c r="BO29" s="3" t="str">
        <v>Labour Person Hours</v>
      </c>
      <c r="BP29" s="3" t="str">
        <v>Land Equivalent Ratio</v>
      </c>
      <c r="BQ29" s="3" t="str">
        <v>Marginal Rate of Return</v>
      </c>
      <c r="BR29" s="3" t="str">
        <v>Methane Emissions</v>
      </c>
      <c r="BS29" s="3" t="str">
        <v>Net Present Value</v>
      </c>
      <c r="BT29" s="3" t="str">
        <v>Net Return</v>
      </c>
      <c r="BU29" s="3" t="str">
        <v>Nitrogen Agronomic Efficiency</v>
      </c>
      <c r="BV29" s="3" t="str">
        <v>Nitrogen Agronomic Efficiency (AGB)</v>
      </c>
      <c r="BW29" s="3" t="str">
        <v>Nitrogen Factor Productivity</v>
      </c>
      <c r="BX29" s="3" t="str">
        <v>Nitrogen Use Efficiency (ARE AGB)</v>
      </c>
      <c r="BY29" s="3" t="str">
        <v>Nitrogen Use Efficiency (ARE Product)</v>
      </c>
      <c r="BZ29" s="3" t="str">
        <v>Nitrogen Use Efficiency (ARE Unspecificed)</v>
      </c>
      <c r="CA29" s="3" t="str">
        <v>Nitrogen Use Efficiency (Isotopic AGB)</v>
      </c>
      <c r="CB29" s="3" t="str">
        <v>Nitrogen Use Efficiency (Isotopic Product)</v>
      </c>
      <c r="CC29" s="3" t="str">
        <v>Nitrogen Use Efficiency (PNB AGB)</v>
      </c>
      <c r="CD29" s="3" t="str">
        <v>Nitrogen Use Efficiency (PNB Product)</v>
      </c>
      <c r="CE29" s="3" t="str">
        <v>Nitrous Oxide Emissions</v>
      </c>
      <c r="CF29" s="3" t="str">
        <v>Payback Period</v>
      </c>
      <c r="CG29" s="3" t="str">
        <v>Pest &amp; Pathogen (Losses)</v>
      </c>
      <c r="CH29" s="3" t="str">
        <v>Pest &amp; Pathogen (Numbers)</v>
      </c>
      <c r="CI29" s="3" t="str">
        <v>Pest &amp; Pathogen (Product Weight)</v>
      </c>
      <c r="CJ29" s="3" t="str">
        <v>Phosphorus Agronomic Efficiency</v>
      </c>
      <c r="CK29" s="3" t="str">
        <v>Phosphorus Factor Productivity</v>
      </c>
      <c r="CL29" s="3" t="str">
        <v>Phosphorus Use Efficiency (ARE AGB)</v>
      </c>
      <c r="CM29" s="3" t="str">
        <v>Phosphorus Use Efficiency (ARE Product)</v>
      </c>
      <c r="CN29" s="3" t="str">
        <v>Phosphorus Use Efficiency (ARE Unspecified)</v>
      </c>
      <c r="CO29" s="3" t="str">
        <v>Potassium Agronomic Efficiency</v>
      </c>
      <c r="CP29" s="3" t="str">
        <v>Potassium Factor Productivity</v>
      </c>
      <c r="CQ29" s="3" t="str">
        <v>Potassium Use Efficiency (ARE AGB)</v>
      </c>
      <c r="CR29" s="3" t="str">
        <v>Potassium Use Efficiency (ARE Product)</v>
      </c>
      <c r="CS29" s="3" t="str">
        <v>Potassium Use Efficiency (ARE Unspecified)</v>
      </c>
      <c r="CT29" s="3" t="str">
        <v>Return on Investment</v>
      </c>
      <c r="CU29" s="3" t="str">
        <v>Return to Labour</v>
      </c>
      <c r="CV29" s="3" t="str">
        <v>Runoff</v>
      </c>
      <c r="CW29" s="3" t="str">
        <v>Soil Available Nitrogen</v>
      </c>
      <c r="CX29" s="3" t="str">
        <v>Soil Carbon Stocks</v>
      </c>
      <c r="CY29" s="3" t="str">
        <v>Soil Moisture</v>
      </c>
      <c r="CZ29" s="3" t="str">
        <v>Soil NH4</v>
      </c>
      <c r="DA29" s="3" t="str">
        <v>Soil Nitrogen</v>
      </c>
      <c r="DB29" s="3" t="str">
        <v>Soil NO3</v>
      </c>
      <c r="DC29" s="3" t="str">
        <v>Soil Organic Carbon</v>
      </c>
      <c r="DD29" s="3" t="str">
        <v>Soil Organic Carbon (Change)</v>
      </c>
      <c r="DE29" s="3" t="str">
        <v>Soil Organic Matter</v>
      </c>
      <c r="DF29" s="3" t="str">
        <v>Soil Total Nitrogen</v>
      </c>
      <c r="DG29" s="3" t="str">
        <v>Subindicator</v>
      </c>
      <c r="DH29" s="3" t="str">
        <v>Total Cost</v>
      </c>
      <c r="DI29" s="3" t="str">
        <v>Total Cost (Unconfirmed)</v>
      </c>
      <c r="DJ29" s="3" t="str">
        <v>Total Cost per Asset</v>
      </c>
      <c r="DK29" s="3" t="str">
        <v>Total Cost per Unit Product</v>
      </c>
      <c r="DL29" s="3" t="str">
        <v>Total Factor Productivity</v>
      </c>
      <c r="DM29" s="3" t="str">
        <v>Variable Cost</v>
      </c>
      <c r="DN29" s="3" t="str">
        <v>Variable Cost per Asset</v>
      </c>
      <c r="DO29" s="3" t="str">
        <v>Variable Cost per Unit Product</v>
      </c>
      <c r="DP29" s="3" t="str">
        <v>Water Use</v>
      </c>
      <c r="DQ29" s="3" t="str">
        <v>Water Use Efficiency</v>
      </c>
      <c r="DR29" s="3" t="str">
        <v>Yield Stability</v>
      </c>
    </row>
    <row r="30" spans="1:122" ht="14.5" x14ac:dyDescent="0.35">
      <c r="A30" s="3">
        <v>124.1</v>
      </c>
      <c r="B30" s="3" t="s">
        <v>2468</v>
      </c>
      <c r="C30" s="3" t="s">
        <v>2468</v>
      </c>
      <c r="D30" s="3" t="s">
        <v>2489</v>
      </c>
      <c r="E30" s="3" t="s">
        <v>8638</v>
      </c>
      <c r="F30" s="3" t="s">
        <v>2490</v>
      </c>
      <c r="G30" s="3" t="s">
        <v>8639</v>
      </c>
      <c r="H30" s="3" t="s">
        <v>2495</v>
      </c>
      <c r="I30" s="3" t="s">
        <v>2495</v>
      </c>
      <c r="J30" s="3" t="s">
        <v>8641</v>
      </c>
      <c r="K30" s="3" t="s">
        <v>8109</v>
      </c>
      <c r="L30" s="3" t="s">
        <v>8110</v>
      </c>
      <c r="M30" s="3" t="s">
        <v>8107</v>
      </c>
      <c r="N30" s="3" t="b">
        <v>0</v>
      </c>
      <c r="O30"/>
      <c r="S30" s="3">
        <v>151</v>
      </c>
      <c r="T30" s="3" t="s">
        <v>2468</v>
      </c>
      <c r="U30" s="3" t="s">
        <v>2489</v>
      </c>
      <c r="V30" s="3" t="s">
        <v>2547</v>
      </c>
      <c r="W30" s="3" t="s">
        <v>2550</v>
      </c>
      <c r="X30" s="3" t="s">
        <v>2550</v>
      </c>
      <c r="Y30" s="3" t="s">
        <v>2551</v>
      </c>
      <c r="AA30" s="2" t="s">
        <v>2467</v>
      </c>
      <c r="AB30" s="3" t="str" cm="1">
        <f t="array" ref="AB30:DR30">TRANSPOSE(_xlfn._xlws.SORT(_xlfn.UNIQUE(_xlfn._xlws.FILTER(out.Subindicator,ISNUMBER(SEARCH(Outcomes!$C34,out.Subindicator)),"Not Found"))))</f>
        <v>Aboveground Carbon Biomass</v>
      </c>
      <c r="AC30" s="3" t="str">
        <v>Area Time Equivalent Ratio</v>
      </c>
      <c r="AD30" s="3" t="str">
        <v>Belowground Carbon Biomass</v>
      </c>
      <c r="AE30" s="3" t="str">
        <v>Beneficial Organisms</v>
      </c>
      <c r="AF30" s="3" t="str">
        <v>Benefit Cost Ratio (GMTC)</v>
      </c>
      <c r="AG30" s="3" t="str">
        <v>Benefit Cost Ratio (GMVC)</v>
      </c>
      <c r="AH30" s="3" t="str">
        <v>Benefit Cost Ratio (GRTC)</v>
      </c>
      <c r="AI30" s="3" t="str">
        <v>Benefit Cost Ratio (GRVC)</v>
      </c>
      <c r="AJ30" s="3" t="str">
        <v>Benefit Cost Ratio (NRTC)</v>
      </c>
      <c r="AK30" s="3" t="str">
        <v>Benefit Cost Ratio (NRVC)</v>
      </c>
      <c r="AL30" s="3" t="str">
        <v>Benefit Cost Ratio (Unspecified)</v>
      </c>
      <c r="AM30" s="3" t="str">
        <v>Biodiversity</v>
      </c>
      <c r="AN30" s="3" t="str">
        <v>Biomass Yield</v>
      </c>
      <c r="AO30" s="3" t="str">
        <v>Carbon Dioxide Emissions</v>
      </c>
      <c r="AP30" s="3" t="str">
        <v>Cation Exchange Capacity</v>
      </c>
      <c r="AQ30" s="3" t="str">
        <v>CO2 Equivalent Emissions</v>
      </c>
      <c r="AR30" s="3" t="str">
        <v>Cost Benefit Ratio (TCGR)</v>
      </c>
      <c r="AS30" s="3" t="str">
        <v>Cost Benefit Ratio (TCNR)</v>
      </c>
      <c r="AT30" s="3" t="str">
        <v>Cost Benefit Ratio (VCGR)</v>
      </c>
      <c r="AU30" s="3" t="str">
        <v>Crop Residue Yield</v>
      </c>
      <c r="AV30" s="3" t="str">
        <v>Crop Yield</v>
      </c>
      <c r="AW30" s="3" t="str">
        <v>Effective Cation Exchange Capacity</v>
      </c>
      <c r="AX30" s="3" t="str">
        <v>Emissions Intensity</v>
      </c>
      <c r="AY30" s="3" t="str">
        <v>Erosion</v>
      </c>
      <c r="AZ30" s="3" t="str">
        <v>Extraction Yield</v>
      </c>
      <c r="BA30" s="3" t="str">
        <v>Fixed Cost</v>
      </c>
      <c r="BB30" s="3" t="str">
        <v>Fixed Cost per Asset</v>
      </c>
      <c r="BC30" s="3" t="str">
        <v>Fixed Cost per Unit Product</v>
      </c>
      <c r="BD30" s="3" t="str">
        <v>Gross Margin</v>
      </c>
      <c r="BE30" s="3" t="str">
        <v>Gross Return</v>
      </c>
      <c r="BF30" s="3" t="str">
        <v>Income Female</v>
      </c>
      <c r="BG30" s="3" t="str">
        <v>Income Male</v>
      </c>
      <c r="BH30" s="3" t="str">
        <v>Infiltration Rate</v>
      </c>
      <c r="BI30" s="3" t="str">
        <v>Internal Rate of Return</v>
      </c>
      <c r="BJ30" s="3" t="str">
        <v>Labour Cost</v>
      </c>
      <c r="BK30" s="3" t="str">
        <v>Labour Cost per Asset</v>
      </c>
      <c r="BL30" s="3" t="str">
        <v>Labour Cost per Unit Product</v>
      </c>
      <c r="BM30" s="3" t="str">
        <v>Labour Female</v>
      </c>
      <c r="BN30" s="3" t="str">
        <v>Labour Male</v>
      </c>
      <c r="BO30" s="3" t="str">
        <v>Labour Person Hours</v>
      </c>
      <c r="BP30" s="3" t="str">
        <v>Land Equivalent Ratio</v>
      </c>
      <c r="BQ30" s="3" t="str">
        <v>Marginal Rate of Return</v>
      </c>
      <c r="BR30" s="3" t="str">
        <v>Methane Emissions</v>
      </c>
      <c r="BS30" s="3" t="str">
        <v>Net Present Value</v>
      </c>
      <c r="BT30" s="3" t="str">
        <v>Net Return</v>
      </c>
      <c r="BU30" s="3" t="str">
        <v>Nitrogen Agronomic Efficiency</v>
      </c>
      <c r="BV30" s="3" t="str">
        <v>Nitrogen Agronomic Efficiency (AGB)</v>
      </c>
      <c r="BW30" s="3" t="str">
        <v>Nitrogen Factor Productivity</v>
      </c>
      <c r="BX30" s="3" t="str">
        <v>Nitrogen Use Efficiency (ARE AGB)</v>
      </c>
      <c r="BY30" s="3" t="str">
        <v>Nitrogen Use Efficiency (ARE Product)</v>
      </c>
      <c r="BZ30" s="3" t="str">
        <v>Nitrogen Use Efficiency (ARE Unspecificed)</v>
      </c>
      <c r="CA30" s="3" t="str">
        <v>Nitrogen Use Efficiency (Isotopic AGB)</v>
      </c>
      <c r="CB30" s="3" t="str">
        <v>Nitrogen Use Efficiency (Isotopic Product)</v>
      </c>
      <c r="CC30" s="3" t="str">
        <v>Nitrogen Use Efficiency (PNB AGB)</v>
      </c>
      <c r="CD30" s="3" t="str">
        <v>Nitrogen Use Efficiency (PNB Product)</v>
      </c>
      <c r="CE30" s="3" t="str">
        <v>Nitrous Oxide Emissions</v>
      </c>
      <c r="CF30" s="3" t="str">
        <v>Payback Period</v>
      </c>
      <c r="CG30" s="3" t="str">
        <v>Pest &amp; Pathogen (Losses)</v>
      </c>
      <c r="CH30" s="3" t="str">
        <v>Pest &amp; Pathogen (Numbers)</v>
      </c>
      <c r="CI30" s="3" t="str">
        <v>Pest &amp; Pathogen (Product Weight)</v>
      </c>
      <c r="CJ30" s="3" t="str">
        <v>Phosphorus Agronomic Efficiency</v>
      </c>
      <c r="CK30" s="3" t="str">
        <v>Phosphorus Factor Productivity</v>
      </c>
      <c r="CL30" s="3" t="str">
        <v>Phosphorus Use Efficiency (ARE AGB)</v>
      </c>
      <c r="CM30" s="3" t="str">
        <v>Phosphorus Use Efficiency (ARE Product)</v>
      </c>
      <c r="CN30" s="3" t="str">
        <v>Phosphorus Use Efficiency (ARE Unspecified)</v>
      </c>
      <c r="CO30" s="3" t="str">
        <v>Potassium Agronomic Efficiency</v>
      </c>
      <c r="CP30" s="3" t="str">
        <v>Potassium Factor Productivity</v>
      </c>
      <c r="CQ30" s="3" t="str">
        <v>Potassium Use Efficiency (ARE AGB)</v>
      </c>
      <c r="CR30" s="3" t="str">
        <v>Potassium Use Efficiency (ARE Product)</v>
      </c>
      <c r="CS30" s="3" t="str">
        <v>Potassium Use Efficiency (ARE Unspecified)</v>
      </c>
      <c r="CT30" s="3" t="str">
        <v>Return on Investment</v>
      </c>
      <c r="CU30" s="3" t="str">
        <v>Return to Labour</v>
      </c>
      <c r="CV30" s="3" t="str">
        <v>Runoff</v>
      </c>
      <c r="CW30" s="3" t="str">
        <v>Soil Available Nitrogen</v>
      </c>
      <c r="CX30" s="3" t="str">
        <v>Soil Carbon Stocks</v>
      </c>
      <c r="CY30" s="3" t="str">
        <v>Soil Moisture</v>
      </c>
      <c r="CZ30" s="3" t="str">
        <v>Soil NH4</v>
      </c>
      <c r="DA30" s="3" t="str">
        <v>Soil Nitrogen</v>
      </c>
      <c r="DB30" s="3" t="str">
        <v>Soil NO3</v>
      </c>
      <c r="DC30" s="3" t="str">
        <v>Soil Organic Carbon</v>
      </c>
      <c r="DD30" s="3" t="str">
        <v>Soil Organic Carbon (Change)</v>
      </c>
      <c r="DE30" s="3" t="str">
        <v>Soil Organic Matter</v>
      </c>
      <c r="DF30" s="3" t="str">
        <v>Soil Total Nitrogen</v>
      </c>
      <c r="DG30" s="3" t="str">
        <v>Subindicator</v>
      </c>
      <c r="DH30" s="3" t="str">
        <v>Total Cost</v>
      </c>
      <c r="DI30" s="3" t="str">
        <v>Total Cost (Unconfirmed)</v>
      </c>
      <c r="DJ30" s="3" t="str">
        <v>Total Cost per Asset</v>
      </c>
      <c r="DK30" s="3" t="str">
        <v>Total Cost per Unit Product</v>
      </c>
      <c r="DL30" s="3" t="str">
        <v>Total Factor Productivity</v>
      </c>
      <c r="DM30" s="3" t="str">
        <v>Variable Cost</v>
      </c>
      <c r="DN30" s="3" t="str">
        <v>Variable Cost per Asset</v>
      </c>
      <c r="DO30" s="3" t="str">
        <v>Variable Cost per Unit Product</v>
      </c>
      <c r="DP30" s="3" t="str">
        <v>Water Use</v>
      </c>
      <c r="DQ30" s="3" t="str">
        <v>Water Use Efficiency</v>
      </c>
      <c r="DR30" s="3" t="str">
        <v>Yield Stability</v>
      </c>
    </row>
    <row r="31" spans="1:122" ht="14.5" x14ac:dyDescent="0.35">
      <c r="A31" s="3">
        <v>120</v>
      </c>
      <c r="B31" s="3" t="s">
        <v>2468</v>
      </c>
      <c r="C31" s="3" t="s">
        <v>2468</v>
      </c>
      <c r="D31" s="3" t="s">
        <v>2489</v>
      </c>
      <c r="E31" s="3" t="s">
        <v>8638</v>
      </c>
      <c r="F31" s="3" t="s">
        <v>2490</v>
      </c>
      <c r="G31" s="3" t="s">
        <v>8639</v>
      </c>
      <c r="H31" s="3" t="s">
        <v>2491</v>
      </c>
      <c r="I31" s="3" t="s">
        <v>2491</v>
      </c>
      <c r="J31" s="3" t="s">
        <v>3464</v>
      </c>
      <c r="K31" s="3" t="s">
        <v>8105</v>
      </c>
      <c r="L31" s="3" t="s">
        <v>8106</v>
      </c>
      <c r="M31" s="3" t="s">
        <v>8107</v>
      </c>
      <c r="N31" s="3" t="b">
        <v>0</v>
      </c>
      <c r="O31"/>
      <c r="S31" s="3">
        <v>152</v>
      </c>
      <c r="T31" s="3" t="s">
        <v>2468</v>
      </c>
      <c r="U31" s="3" t="s">
        <v>2489</v>
      </c>
      <c r="V31" s="3" t="s">
        <v>2547</v>
      </c>
      <c r="W31" s="3" t="s">
        <v>2552</v>
      </c>
      <c r="X31" s="3" t="s">
        <v>2552</v>
      </c>
      <c r="Y31" s="3" t="s">
        <v>2553</v>
      </c>
      <c r="AA31" s="2" t="s">
        <v>2467</v>
      </c>
      <c r="AB31" s="3" t="str" cm="1">
        <f t="array" ref="AB31:DR31">TRANSPOSE(_xlfn._xlws.SORT(_xlfn.UNIQUE(_xlfn._xlws.FILTER(out.Subindicator,ISNUMBER(SEARCH(Outcomes!$C35,out.Subindicator)),"Not Found"))))</f>
        <v>Aboveground Carbon Biomass</v>
      </c>
      <c r="AC31" s="3" t="str">
        <v>Area Time Equivalent Ratio</v>
      </c>
      <c r="AD31" s="3" t="str">
        <v>Belowground Carbon Biomass</v>
      </c>
      <c r="AE31" s="3" t="str">
        <v>Beneficial Organisms</v>
      </c>
      <c r="AF31" s="3" t="str">
        <v>Benefit Cost Ratio (GMTC)</v>
      </c>
      <c r="AG31" s="3" t="str">
        <v>Benefit Cost Ratio (GMVC)</v>
      </c>
      <c r="AH31" s="3" t="str">
        <v>Benefit Cost Ratio (GRTC)</v>
      </c>
      <c r="AI31" s="3" t="str">
        <v>Benefit Cost Ratio (GRVC)</v>
      </c>
      <c r="AJ31" s="3" t="str">
        <v>Benefit Cost Ratio (NRTC)</v>
      </c>
      <c r="AK31" s="3" t="str">
        <v>Benefit Cost Ratio (NRVC)</v>
      </c>
      <c r="AL31" s="3" t="str">
        <v>Benefit Cost Ratio (Unspecified)</v>
      </c>
      <c r="AM31" s="3" t="str">
        <v>Biodiversity</v>
      </c>
      <c r="AN31" s="3" t="str">
        <v>Biomass Yield</v>
      </c>
      <c r="AO31" s="3" t="str">
        <v>Carbon Dioxide Emissions</v>
      </c>
      <c r="AP31" s="3" t="str">
        <v>Cation Exchange Capacity</v>
      </c>
      <c r="AQ31" s="3" t="str">
        <v>CO2 Equivalent Emissions</v>
      </c>
      <c r="AR31" s="3" t="str">
        <v>Cost Benefit Ratio (TCGR)</v>
      </c>
      <c r="AS31" s="3" t="str">
        <v>Cost Benefit Ratio (TCNR)</v>
      </c>
      <c r="AT31" s="3" t="str">
        <v>Cost Benefit Ratio (VCGR)</v>
      </c>
      <c r="AU31" s="3" t="str">
        <v>Crop Residue Yield</v>
      </c>
      <c r="AV31" s="3" t="str">
        <v>Crop Yield</v>
      </c>
      <c r="AW31" s="3" t="str">
        <v>Effective Cation Exchange Capacity</v>
      </c>
      <c r="AX31" s="3" t="str">
        <v>Emissions Intensity</v>
      </c>
      <c r="AY31" s="3" t="str">
        <v>Erosion</v>
      </c>
      <c r="AZ31" s="3" t="str">
        <v>Extraction Yield</v>
      </c>
      <c r="BA31" s="3" t="str">
        <v>Fixed Cost</v>
      </c>
      <c r="BB31" s="3" t="str">
        <v>Fixed Cost per Asset</v>
      </c>
      <c r="BC31" s="3" t="str">
        <v>Fixed Cost per Unit Product</v>
      </c>
      <c r="BD31" s="3" t="str">
        <v>Gross Margin</v>
      </c>
      <c r="BE31" s="3" t="str">
        <v>Gross Return</v>
      </c>
      <c r="BF31" s="3" t="str">
        <v>Income Female</v>
      </c>
      <c r="BG31" s="3" t="str">
        <v>Income Male</v>
      </c>
      <c r="BH31" s="3" t="str">
        <v>Infiltration Rate</v>
      </c>
      <c r="BI31" s="3" t="str">
        <v>Internal Rate of Return</v>
      </c>
      <c r="BJ31" s="3" t="str">
        <v>Labour Cost</v>
      </c>
      <c r="BK31" s="3" t="str">
        <v>Labour Cost per Asset</v>
      </c>
      <c r="BL31" s="3" t="str">
        <v>Labour Cost per Unit Product</v>
      </c>
      <c r="BM31" s="3" t="str">
        <v>Labour Female</v>
      </c>
      <c r="BN31" s="3" t="str">
        <v>Labour Male</v>
      </c>
      <c r="BO31" s="3" t="str">
        <v>Labour Person Hours</v>
      </c>
      <c r="BP31" s="3" t="str">
        <v>Land Equivalent Ratio</v>
      </c>
      <c r="BQ31" s="3" t="str">
        <v>Marginal Rate of Return</v>
      </c>
      <c r="BR31" s="3" t="str">
        <v>Methane Emissions</v>
      </c>
      <c r="BS31" s="3" t="str">
        <v>Net Present Value</v>
      </c>
      <c r="BT31" s="3" t="str">
        <v>Net Return</v>
      </c>
      <c r="BU31" s="3" t="str">
        <v>Nitrogen Agronomic Efficiency</v>
      </c>
      <c r="BV31" s="3" t="str">
        <v>Nitrogen Agronomic Efficiency (AGB)</v>
      </c>
      <c r="BW31" s="3" t="str">
        <v>Nitrogen Factor Productivity</v>
      </c>
      <c r="BX31" s="3" t="str">
        <v>Nitrogen Use Efficiency (ARE AGB)</v>
      </c>
      <c r="BY31" s="3" t="str">
        <v>Nitrogen Use Efficiency (ARE Product)</v>
      </c>
      <c r="BZ31" s="3" t="str">
        <v>Nitrogen Use Efficiency (ARE Unspecificed)</v>
      </c>
      <c r="CA31" s="3" t="str">
        <v>Nitrogen Use Efficiency (Isotopic AGB)</v>
      </c>
      <c r="CB31" s="3" t="str">
        <v>Nitrogen Use Efficiency (Isotopic Product)</v>
      </c>
      <c r="CC31" s="3" t="str">
        <v>Nitrogen Use Efficiency (PNB AGB)</v>
      </c>
      <c r="CD31" s="3" t="str">
        <v>Nitrogen Use Efficiency (PNB Product)</v>
      </c>
      <c r="CE31" s="3" t="str">
        <v>Nitrous Oxide Emissions</v>
      </c>
      <c r="CF31" s="3" t="str">
        <v>Payback Period</v>
      </c>
      <c r="CG31" s="3" t="str">
        <v>Pest &amp; Pathogen (Losses)</v>
      </c>
      <c r="CH31" s="3" t="str">
        <v>Pest &amp; Pathogen (Numbers)</v>
      </c>
      <c r="CI31" s="3" t="str">
        <v>Pest &amp; Pathogen (Product Weight)</v>
      </c>
      <c r="CJ31" s="3" t="str">
        <v>Phosphorus Agronomic Efficiency</v>
      </c>
      <c r="CK31" s="3" t="str">
        <v>Phosphorus Factor Productivity</v>
      </c>
      <c r="CL31" s="3" t="str">
        <v>Phosphorus Use Efficiency (ARE AGB)</v>
      </c>
      <c r="CM31" s="3" t="str">
        <v>Phosphorus Use Efficiency (ARE Product)</v>
      </c>
      <c r="CN31" s="3" t="str">
        <v>Phosphorus Use Efficiency (ARE Unspecified)</v>
      </c>
      <c r="CO31" s="3" t="str">
        <v>Potassium Agronomic Efficiency</v>
      </c>
      <c r="CP31" s="3" t="str">
        <v>Potassium Factor Productivity</v>
      </c>
      <c r="CQ31" s="3" t="str">
        <v>Potassium Use Efficiency (ARE AGB)</v>
      </c>
      <c r="CR31" s="3" t="str">
        <v>Potassium Use Efficiency (ARE Product)</v>
      </c>
      <c r="CS31" s="3" t="str">
        <v>Potassium Use Efficiency (ARE Unspecified)</v>
      </c>
      <c r="CT31" s="3" t="str">
        <v>Return on Investment</v>
      </c>
      <c r="CU31" s="3" t="str">
        <v>Return to Labour</v>
      </c>
      <c r="CV31" s="3" t="str">
        <v>Runoff</v>
      </c>
      <c r="CW31" s="3" t="str">
        <v>Soil Available Nitrogen</v>
      </c>
      <c r="CX31" s="3" t="str">
        <v>Soil Carbon Stocks</v>
      </c>
      <c r="CY31" s="3" t="str">
        <v>Soil Moisture</v>
      </c>
      <c r="CZ31" s="3" t="str">
        <v>Soil NH4</v>
      </c>
      <c r="DA31" s="3" t="str">
        <v>Soil Nitrogen</v>
      </c>
      <c r="DB31" s="3" t="str">
        <v>Soil NO3</v>
      </c>
      <c r="DC31" s="3" t="str">
        <v>Soil Organic Carbon</v>
      </c>
      <c r="DD31" s="3" t="str">
        <v>Soil Organic Carbon (Change)</v>
      </c>
      <c r="DE31" s="3" t="str">
        <v>Soil Organic Matter</v>
      </c>
      <c r="DF31" s="3" t="str">
        <v>Soil Total Nitrogen</v>
      </c>
      <c r="DG31" s="3" t="str">
        <v>Subindicator</v>
      </c>
      <c r="DH31" s="3" t="str">
        <v>Total Cost</v>
      </c>
      <c r="DI31" s="3" t="str">
        <v>Total Cost (Unconfirmed)</v>
      </c>
      <c r="DJ31" s="3" t="str">
        <v>Total Cost per Asset</v>
      </c>
      <c r="DK31" s="3" t="str">
        <v>Total Cost per Unit Product</v>
      </c>
      <c r="DL31" s="3" t="str">
        <v>Total Factor Productivity</v>
      </c>
      <c r="DM31" s="3" t="str">
        <v>Variable Cost</v>
      </c>
      <c r="DN31" s="3" t="str">
        <v>Variable Cost per Asset</v>
      </c>
      <c r="DO31" s="3" t="str">
        <v>Variable Cost per Unit Product</v>
      </c>
      <c r="DP31" s="3" t="str">
        <v>Water Use</v>
      </c>
      <c r="DQ31" s="3" t="str">
        <v>Water Use Efficiency</v>
      </c>
      <c r="DR31" s="3" t="str">
        <v>Yield Stability</v>
      </c>
    </row>
    <row r="32" spans="1:122" ht="14.5" x14ac:dyDescent="0.35">
      <c r="A32" s="3">
        <v>242</v>
      </c>
      <c r="B32" s="3" t="s">
        <v>2530</v>
      </c>
      <c r="C32" s="3" t="s">
        <v>2530</v>
      </c>
      <c r="D32" s="3" t="s">
        <v>2531</v>
      </c>
      <c r="E32" s="3" t="s">
        <v>8735</v>
      </c>
      <c r="F32" s="3" t="s">
        <v>2660</v>
      </c>
      <c r="G32" s="3" t="s">
        <v>8736</v>
      </c>
      <c r="H32" s="3" t="s">
        <v>2666</v>
      </c>
      <c r="I32" s="3" t="s">
        <v>2667</v>
      </c>
      <c r="J32" s="3" t="s">
        <v>8739</v>
      </c>
      <c r="K32" s="3" t="s">
        <v>8248</v>
      </c>
      <c r="M32" s="3" t="s">
        <v>8249</v>
      </c>
      <c r="N32" s="3" t="b">
        <v>0</v>
      </c>
      <c r="O32"/>
      <c r="S32" s="3">
        <v>152.1</v>
      </c>
      <c r="T32" s="3" t="s">
        <v>2468</v>
      </c>
      <c r="U32" s="3" t="s">
        <v>2489</v>
      </c>
      <c r="V32" s="3" t="s">
        <v>2547</v>
      </c>
      <c r="W32" s="3" t="s">
        <v>2554</v>
      </c>
      <c r="X32" s="3" t="s">
        <v>2554</v>
      </c>
      <c r="Y32" s="3" t="s">
        <v>2555</v>
      </c>
      <c r="AA32" s="2" t="s">
        <v>2467</v>
      </c>
      <c r="AB32" s="3" t="str" cm="1">
        <f t="array" ref="AB32:DR32">TRANSPOSE(_xlfn._xlws.SORT(_xlfn.UNIQUE(_xlfn._xlws.FILTER(out.Subindicator,ISNUMBER(SEARCH(Outcomes!$C36,out.Subindicator)),"Not Found"))))</f>
        <v>Aboveground Carbon Biomass</v>
      </c>
      <c r="AC32" s="3" t="str">
        <v>Area Time Equivalent Ratio</v>
      </c>
      <c r="AD32" s="3" t="str">
        <v>Belowground Carbon Biomass</v>
      </c>
      <c r="AE32" s="3" t="str">
        <v>Beneficial Organisms</v>
      </c>
      <c r="AF32" s="3" t="str">
        <v>Benefit Cost Ratio (GMTC)</v>
      </c>
      <c r="AG32" s="3" t="str">
        <v>Benefit Cost Ratio (GMVC)</v>
      </c>
      <c r="AH32" s="3" t="str">
        <v>Benefit Cost Ratio (GRTC)</v>
      </c>
      <c r="AI32" s="3" t="str">
        <v>Benefit Cost Ratio (GRVC)</v>
      </c>
      <c r="AJ32" s="3" t="str">
        <v>Benefit Cost Ratio (NRTC)</v>
      </c>
      <c r="AK32" s="3" t="str">
        <v>Benefit Cost Ratio (NRVC)</v>
      </c>
      <c r="AL32" s="3" t="str">
        <v>Benefit Cost Ratio (Unspecified)</v>
      </c>
      <c r="AM32" s="3" t="str">
        <v>Biodiversity</v>
      </c>
      <c r="AN32" s="3" t="str">
        <v>Biomass Yield</v>
      </c>
      <c r="AO32" s="3" t="str">
        <v>Carbon Dioxide Emissions</v>
      </c>
      <c r="AP32" s="3" t="str">
        <v>Cation Exchange Capacity</v>
      </c>
      <c r="AQ32" s="3" t="str">
        <v>CO2 Equivalent Emissions</v>
      </c>
      <c r="AR32" s="3" t="str">
        <v>Cost Benefit Ratio (TCGR)</v>
      </c>
      <c r="AS32" s="3" t="str">
        <v>Cost Benefit Ratio (TCNR)</v>
      </c>
      <c r="AT32" s="3" t="str">
        <v>Cost Benefit Ratio (VCGR)</v>
      </c>
      <c r="AU32" s="3" t="str">
        <v>Crop Residue Yield</v>
      </c>
      <c r="AV32" s="3" t="str">
        <v>Crop Yield</v>
      </c>
      <c r="AW32" s="3" t="str">
        <v>Effective Cation Exchange Capacity</v>
      </c>
      <c r="AX32" s="3" t="str">
        <v>Emissions Intensity</v>
      </c>
      <c r="AY32" s="3" t="str">
        <v>Erosion</v>
      </c>
      <c r="AZ32" s="3" t="str">
        <v>Extraction Yield</v>
      </c>
      <c r="BA32" s="3" t="str">
        <v>Fixed Cost</v>
      </c>
      <c r="BB32" s="3" t="str">
        <v>Fixed Cost per Asset</v>
      </c>
      <c r="BC32" s="3" t="str">
        <v>Fixed Cost per Unit Product</v>
      </c>
      <c r="BD32" s="3" t="str">
        <v>Gross Margin</v>
      </c>
      <c r="BE32" s="3" t="str">
        <v>Gross Return</v>
      </c>
      <c r="BF32" s="3" t="str">
        <v>Income Female</v>
      </c>
      <c r="BG32" s="3" t="str">
        <v>Income Male</v>
      </c>
      <c r="BH32" s="3" t="str">
        <v>Infiltration Rate</v>
      </c>
      <c r="BI32" s="3" t="str">
        <v>Internal Rate of Return</v>
      </c>
      <c r="BJ32" s="3" t="str">
        <v>Labour Cost</v>
      </c>
      <c r="BK32" s="3" t="str">
        <v>Labour Cost per Asset</v>
      </c>
      <c r="BL32" s="3" t="str">
        <v>Labour Cost per Unit Product</v>
      </c>
      <c r="BM32" s="3" t="str">
        <v>Labour Female</v>
      </c>
      <c r="BN32" s="3" t="str">
        <v>Labour Male</v>
      </c>
      <c r="BO32" s="3" t="str">
        <v>Labour Person Hours</v>
      </c>
      <c r="BP32" s="3" t="str">
        <v>Land Equivalent Ratio</v>
      </c>
      <c r="BQ32" s="3" t="str">
        <v>Marginal Rate of Return</v>
      </c>
      <c r="BR32" s="3" t="str">
        <v>Methane Emissions</v>
      </c>
      <c r="BS32" s="3" t="str">
        <v>Net Present Value</v>
      </c>
      <c r="BT32" s="3" t="str">
        <v>Net Return</v>
      </c>
      <c r="BU32" s="3" t="str">
        <v>Nitrogen Agronomic Efficiency</v>
      </c>
      <c r="BV32" s="3" t="str">
        <v>Nitrogen Agronomic Efficiency (AGB)</v>
      </c>
      <c r="BW32" s="3" t="str">
        <v>Nitrogen Factor Productivity</v>
      </c>
      <c r="BX32" s="3" t="str">
        <v>Nitrogen Use Efficiency (ARE AGB)</v>
      </c>
      <c r="BY32" s="3" t="str">
        <v>Nitrogen Use Efficiency (ARE Product)</v>
      </c>
      <c r="BZ32" s="3" t="str">
        <v>Nitrogen Use Efficiency (ARE Unspecificed)</v>
      </c>
      <c r="CA32" s="3" t="str">
        <v>Nitrogen Use Efficiency (Isotopic AGB)</v>
      </c>
      <c r="CB32" s="3" t="str">
        <v>Nitrogen Use Efficiency (Isotopic Product)</v>
      </c>
      <c r="CC32" s="3" t="str">
        <v>Nitrogen Use Efficiency (PNB AGB)</v>
      </c>
      <c r="CD32" s="3" t="str">
        <v>Nitrogen Use Efficiency (PNB Product)</v>
      </c>
      <c r="CE32" s="3" t="str">
        <v>Nitrous Oxide Emissions</v>
      </c>
      <c r="CF32" s="3" t="str">
        <v>Payback Period</v>
      </c>
      <c r="CG32" s="3" t="str">
        <v>Pest &amp; Pathogen (Losses)</v>
      </c>
      <c r="CH32" s="3" t="str">
        <v>Pest &amp; Pathogen (Numbers)</v>
      </c>
      <c r="CI32" s="3" t="str">
        <v>Pest &amp; Pathogen (Product Weight)</v>
      </c>
      <c r="CJ32" s="3" t="str">
        <v>Phosphorus Agronomic Efficiency</v>
      </c>
      <c r="CK32" s="3" t="str">
        <v>Phosphorus Factor Productivity</v>
      </c>
      <c r="CL32" s="3" t="str">
        <v>Phosphorus Use Efficiency (ARE AGB)</v>
      </c>
      <c r="CM32" s="3" t="str">
        <v>Phosphorus Use Efficiency (ARE Product)</v>
      </c>
      <c r="CN32" s="3" t="str">
        <v>Phosphorus Use Efficiency (ARE Unspecified)</v>
      </c>
      <c r="CO32" s="3" t="str">
        <v>Potassium Agronomic Efficiency</v>
      </c>
      <c r="CP32" s="3" t="str">
        <v>Potassium Factor Productivity</v>
      </c>
      <c r="CQ32" s="3" t="str">
        <v>Potassium Use Efficiency (ARE AGB)</v>
      </c>
      <c r="CR32" s="3" t="str">
        <v>Potassium Use Efficiency (ARE Product)</v>
      </c>
      <c r="CS32" s="3" t="str">
        <v>Potassium Use Efficiency (ARE Unspecified)</v>
      </c>
      <c r="CT32" s="3" t="str">
        <v>Return on Investment</v>
      </c>
      <c r="CU32" s="3" t="str">
        <v>Return to Labour</v>
      </c>
      <c r="CV32" s="3" t="str">
        <v>Runoff</v>
      </c>
      <c r="CW32" s="3" t="str">
        <v>Soil Available Nitrogen</v>
      </c>
      <c r="CX32" s="3" t="str">
        <v>Soil Carbon Stocks</v>
      </c>
      <c r="CY32" s="3" t="str">
        <v>Soil Moisture</v>
      </c>
      <c r="CZ32" s="3" t="str">
        <v>Soil NH4</v>
      </c>
      <c r="DA32" s="3" t="str">
        <v>Soil Nitrogen</v>
      </c>
      <c r="DB32" s="3" t="str">
        <v>Soil NO3</v>
      </c>
      <c r="DC32" s="3" t="str">
        <v>Soil Organic Carbon</v>
      </c>
      <c r="DD32" s="3" t="str">
        <v>Soil Organic Carbon (Change)</v>
      </c>
      <c r="DE32" s="3" t="str">
        <v>Soil Organic Matter</v>
      </c>
      <c r="DF32" s="3" t="str">
        <v>Soil Total Nitrogen</v>
      </c>
      <c r="DG32" s="3" t="str">
        <v>Subindicator</v>
      </c>
      <c r="DH32" s="3" t="str">
        <v>Total Cost</v>
      </c>
      <c r="DI32" s="3" t="str">
        <v>Total Cost (Unconfirmed)</v>
      </c>
      <c r="DJ32" s="3" t="str">
        <v>Total Cost per Asset</v>
      </c>
      <c r="DK32" s="3" t="str">
        <v>Total Cost per Unit Product</v>
      </c>
      <c r="DL32" s="3" t="str">
        <v>Total Factor Productivity</v>
      </c>
      <c r="DM32" s="3" t="str">
        <v>Variable Cost</v>
      </c>
      <c r="DN32" s="3" t="str">
        <v>Variable Cost per Asset</v>
      </c>
      <c r="DO32" s="3" t="str">
        <v>Variable Cost per Unit Product</v>
      </c>
      <c r="DP32" s="3" t="str">
        <v>Water Use</v>
      </c>
      <c r="DQ32" s="3" t="str">
        <v>Water Use Efficiency</v>
      </c>
      <c r="DR32" s="3" t="str">
        <v>Yield Stability</v>
      </c>
    </row>
    <row r="33" spans="1:122" ht="14.5" x14ac:dyDescent="0.35">
      <c r="A33" s="3">
        <v>243</v>
      </c>
      <c r="B33" s="3" t="s">
        <v>2530</v>
      </c>
      <c r="C33" s="3" t="s">
        <v>2530</v>
      </c>
      <c r="D33" s="3" t="s">
        <v>2531</v>
      </c>
      <c r="E33" s="3" t="s">
        <v>8735</v>
      </c>
      <c r="F33" s="3" t="s">
        <v>2660</v>
      </c>
      <c r="G33" s="3" t="s">
        <v>8736</v>
      </c>
      <c r="H33" s="3" t="s">
        <v>2669</v>
      </c>
      <c r="I33" s="3" t="s">
        <v>2670</v>
      </c>
      <c r="J33" s="3" t="s">
        <v>8740</v>
      </c>
      <c r="K33" s="3" t="s">
        <v>8250</v>
      </c>
      <c r="M33" s="3" t="s">
        <v>8249</v>
      </c>
      <c r="N33" s="3" t="b">
        <v>0</v>
      </c>
      <c r="O33"/>
      <c r="S33" s="3">
        <v>203</v>
      </c>
      <c r="T33" s="3" t="s">
        <v>2530</v>
      </c>
      <c r="U33" s="3" t="s">
        <v>2556</v>
      </c>
      <c r="V33" s="3" t="s">
        <v>2557</v>
      </c>
      <c r="W33" s="3" t="s">
        <v>2557</v>
      </c>
      <c r="X33" s="3" t="s">
        <v>2557</v>
      </c>
      <c r="Y33" s="3" t="s">
        <v>2558</v>
      </c>
      <c r="AA33" s="2" t="s">
        <v>2467</v>
      </c>
      <c r="AB33" s="3" t="str" cm="1">
        <f t="array" ref="AB33:DR33">TRANSPOSE(_xlfn._xlws.SORT(_xlfn.UNIQUE(_xlfn._xlws.FILTER(out.Subindicator,ISNUMBER(SEARCH(Outcomes!$C37,out.Subindicator)),"Not Found"))))</f>
        <v>Aboveground Carbon Biomass</v>
      </c>
      <c r="AC33" s="3" t="str">
        <v>Area Time Equivalent Ratio</v>
      </c>
      <c r="AD33" s="3" t="str">
        <v>Belowground Carbon Biomass</v>
      </c>
      <c r="AE33" s="3" t="str">
        <v>Beneficial Organisms</v>
      </c>
      <c r="AF33" s="3" t="str">
        <v>Benefit Cost Ratio (GMTC)</v>
      </c>
      <c r="AG33" s="3" t="str">
        <v>Benefit Cost Ratio (GMVC)</v>
      </c>
      <c r="AH33" s="3" t="str">
        <v>Benefit Cost Ratio (GRTC)</v>
      </c>
      <c r="AI33" s="3" t="str">
        <v>Benefit Cost Ratio (GRVC)</v>
      </c>
      <c r="AJ33" s="3" t="str">
        <v>Benefit Cost Ratio (NRTC)</v>
      </c>
      <c r="AK33" s="3" t="str">
        <v>Benefit Cost Ratio (NRVC)</v>
      </c>
      <c r="AL33" s="3" t="str">
        <v>Benefit Cost Ratio (Unspecified)</v>
      </c>
      <c r="AM33" s="3" t="str">
        <v>Biodiversity</v>
      </c>
      <c r="AN33" s="3" t="str">
        <v>Biomass Yield</v>
      </c>
      <c r="AO33" s="3" t="str">
        <v>Carbon Dioxide Emissions</v>
      </c>
      <c r="AP33" s="3" t="str">
        <v>Cation Exchange Capacity</v>
      </c>
      <c r="AQ33" s="3" t="str">
        <v>CO2 Equivalent Emissions</v>
      </c>
      <c r="AR33" s="3" t="str">
        <v>Cost Benefit Ratio (TCGR)</v>
      </c>
      <c r="AS33" s="3" t="str">
        <v>Cost Benefit Ratio (TCNR)</v>
      </c>
      <c r="AT33" s="3" t="str">
        <v>Cost Benefit Ratio (VCGR)</v>
      </c>
      <c r="AU33" s="3" t="str">
        <v>Crop Residue Yield</v>
      </c>
      <c r="AV33" s="3" t="str">
        <v>Crop Yield</v>
      </c>
      <c r="AW33" s="3" t="str">
        <v>Effective Cation Exchange Capacity</v>
      </c>
      <c r="AX33" s="3" t="str">
        <v>Emissions Intensity</v>
      </c>
      <c r="AY33" s="3" t="str">
        <v>Erosion</v>
      </c>
      <c r="AZ33" s="3" t="str">
        <v>Extraction Yield</v>
      </c>
      <c r="BA33" s="3" t="str">
        <v>Fixed Cost</v>
      </c>
      <c r="BB33" s="3" t="str">
        <v>Fixed Cost per Asset</v>
      </c>
      <c r="BC33" s="3" t="str">
        <v>Fixed Cost per Unit Product</v>
      </c>
      <c r="BD33" s="3" t="str">
        <v>Gross Margin</v>
      </c>
      <c r="BE33" s="3" t="str">
        <v>Gross Return</v>
      </c>
      <c r="BF33" s="3" t="str">
        <v>Income Female</v>
      </c>
      <c r="BG33" s="3" t="str">
        <v>Income Male</v>
      </c>
      <c r="BH33" s="3" t="str">
        <v>Infiltration Rate</v>
      </c>
      <c r="BI33" s="3" t="str">
        <v>Internal Rate of Return</v>
      </c>
      <c r="BJ33" s="3" t="str">
        <v>Labour Cost</v>
      </c>
      <c r="BK33" s="3" t="str">
        <v>Labour Cost per Asset</v>
      </c>
      <c r="BL33" s="3" t="str">
        <v>Labour Cost per Unit Product</v>
      </c>
      <c r="BM33" s="3" t="str">
        <v>Labour Female</v>
      </c>
      <c r="BN33" s="3" t="str">
        <v>Labour Male</v>
      </c>
      <c r="BO33" s="3" t="str">
        <v>Labour Person Hours</v>
      </c>
      <c r="BP33" s="3" t="str">
        <v>Land Equivalent Ratio</v>
      </c>
      <c r="BQ33" s="3" t="str">
        <v>Marginal Rate of Return</v>
      </c>
      <c r="BR33" s="3" t="str">
        <v>Methane Emissions</v>
      </c>
      <c r="BS33" s="3" t="str">
        <v>Net Present Value</v>
      </c>
      <c r="BT33" s="3" t="str">
        <v>Net Return</v>
      </c>
      <c r="BU33" s="3" t="str">
        <v>Nitrogen Agronomic Efficiency</v>
      </c>
      <c r="BV33" s="3" t="str">
        <v>Nitrogen Agronomic Efficiency (AGB)</v>
      </c>
      <c r="BW33" s="3" t="str">
        <v>Nitrogen Factor Productivity</v>
      </c>
      <c r="BX33" s="3" t="str">
        <v>Nitrogen Use Efficiency (ARE AGB)</v>
      </c>
      <c r="BY33" s="3" t="str">
        <v>Nitrogen Use Efficiency (ARE Product)</v>
      </c>
      <c r="BZ33" s="3" t="str">
        <v>Nitrogen Use Efficiency (ARE Unspecificed)</v>
      </c>
      <c r="CA33" s="3" t="str">
        <v>Nitrogen Use Efficiency (Isotopic AGB)</v>
      </c>
      <c r="CB33" s="3" t="str">
        <v>Nitrogen Use Efficiency (Isotopic Product)</v>
      </c>
      <c r="CC33" s="3" t="str">
        <v>Nitrogen Use Efficiency (PNB AGB)</v>
      </c>
      <c r="CD33" s="3" t="str">
        <v>Nitrogen Use Efficiency (PNB Product)</v>
      </c>
      <c r="CE33" s="3" t="str">
        <v>Nitrous Oxide Emissions</v>
      </c>
      <c r="CF33" s="3" t="str">
        <v>Payback Period</v>
      </c>
      <c r="CG33" s="3" t="str">
        <v>Pest &amp; Pathogen (Losses)</v>
      </c>
      <c r="CH33" s="3" t="str">
        <v>Pest &amp; Pathogen (Numbers)</v>
      </c>
      <c r="CI33" s="3" t="str">
        <v>Pest &amp; Pathogen (Product Weight)</v>
      </c>
      <c r="CJ33" s="3" t="str">
        <v>Phosphorus Agronomic Efficiency</v>
      </c>
      <c r="CK33" s="3" t="str">
        <v>Phosphorus Factor Productivity</v>
      </c>
      <c r="CL33" s="3" t="str">
        <v>Phosphorus Use Efficiency (ARE AGB)</v>
      </c>
      <c r="CM33" s="3" t="str">
        <v>Phosphorus Use Efficiency (ARE Product)</v>
      </c>
      <c r="CN33" s="3" t="str">
        <v>Phosphorus Use Efficiency (ARE Unspecified)</v>
      </c>
      <c r="CO33" s="3" t="str">
        <v>Potassium Agronomic Efficiency</v>
      </c>
      <c r="CP33" s="3" t="str">
        <v>Potassium Factor Productivity</v>
      </c>
      <c r="CQ33" s="3" t="str">
        <v>Potassium Use Efficiency (ARE AGB)</v>
      </c>
      <c r="CR33" s="3" t="str">
        <v>Potassium Use Efficiency (ARE Product)</v>
      </c>
      <c r="CS33" s="3" t="str">
        <v>Potassium Use Efficiency (ARE Unspecified)</v>
      </c>
      <c r="CT33" s="3" t="str">
        <v>Return on Investment</v>
      </c>
      <c r="CU33" s="3" t="str">
        <v>Return to Labour</v>
      </c>
      <c r="CV33" s="3" t="str">
        <v>Runoff</v>
      </c>
      <c r="CW33" s="3" t="str">
        <v>Soil Available Nitrogen</v>
      </c>
      <c r="CX33" s="3" t="str">
        <v>Soil Carbon Stocks</v>
      </c>
      <c r="CY33" s="3" t="str">
        <v>Soil Moisture</v>
      </c>
      <c r="CZ33" s="3" t="str">
        <v>Soil NH4</v>
      </c>
      <c r="DA33" s="3" t="str">
        <v>Soil Nitrogen</v>
      </c>
      <c r="DB33" s="3" t="str">
        <v>Soil NO3</v>
      </c>
      <c r="DC33" s="3" t="str">
        <v>Soil Organic Carbon</v>
      </c>
      <c r="DD33" s="3" t="str">
        <v>Soil Organic Carbon (Change)</v>
      </c>
      <c r="DE33" s="3" t="str">
        <v>Soil Organic Matter</v>
      </c>
      <c r="DF33" s="3" t="str">
        <v>Soil Total Nitrogen</v>
      </c>
      <c r="DG33" s="3" t="str">
        <v>Subindicator</v>
      </c>
      <c r="DH33" s="3" t="str">
        <v>Total Cost</v>
      </c>
      <c r="DI33" s="3" t="str">
        <v>Total Cost (Unconfirmed)</v>
      </c>
      <c r="DJ33" s="3" t="str">
        <v>Total Cost per Asset</v>
      </c>
      <c r="DK33" s="3" t="str">
        <v>Total Cost per Unit Product</v>
      </c>
      <c r="DL33" s="3" t="str">
        <v>Total Factor Productivity</v>
      </c>
      <c r="DM33" s="3" t="str">
        <v>Variable Cost</v>
      </c>
      <c r="DN33" s="3" t="str">
        <v>Variable Cost per Asset</v>
      </c>
      <c r="DO33" s="3" t="str">
        <v>Variable Cost per Unit Product</v>
      </c>
      <c r="DP33" s="3" t="str">
        <v>Water Use</v>
      </c>
      <c r="DQ33" s="3" t="str">
        <v>Water Use Efficiency</v>
      </c>
      <c r="DR33" s="3" t="str">
        <v>Yield Stability</v>
      </c>
    </row>
    <row r="34" spans="1:122" ht="14.5" x14ac:dyDescent="0.35">
      <c r="A34" s="3">
        <v>221</v>
      </c>
      <c r="B34" s="3" t="s">
        <v>2530</v>
      </c>
      <c r="C34" s="3" t="s">
        <v>2530</v>
      </c>
      <c r="D34" s="3" t="s">
        <v>2556</v>
      </c>
      <c r="E34" s="3" t="s">
        <v>8684</v>
      </c>
      <c r="F34" s="3" t="s">
        <v>2569</v>
      </c>
      <c r="G34" s="3" t="s">
        <v>8691</v>
      </c>
      <c r="H34" s="3" t="s">
        <v>2574</v>
      </c>
      <c r="I34" s="3" t="s">
        <v>2575</v>
      </c>
      <c r="J34" s="3" t="s">
        <v>8639</v>
      </c>
      <c r="K34" s="3" t="s">
        <v>2576</v>
      </c>
      <c r="L34" s="3" t="s">
        <v>8196</v>
      </c>
      <c r="M34" s="3" t="s">
        <v>8197</v>
      </c>
      <c r="N34" s="3" t="b">
        <v>0</v>
      </c>
      <c r="O34"/>
      <c r="S34" s="3">
        <v>209</v>
      </c>
      <c r="T34" s="3" t="s">
        <v>2530</v>
      </c>
      <c r="U34" s="3" t="s">
        <v>2556</v>
      </c>
      <c r="V34" s="3" t="s">
        <v>2559</v>
      </c>
      <c r="W34" s="3" t="s">
        <v>2560</v>
      </c>
      <c r="X34" s="3" t="s">
        <v>2561</v>
      </c>
      <c r="Y34" s="3" t="s">
        <v>2562</v>
      </c>
      <c r="AA34" s="2"/>
    </row>
    <row r="35" spans="1:122" ht="14.5" x14ac:dyDescent="0.35">
      <c r="A35" s="3">
        <v>137</v>
      </c>
      <c r="B35" s="3" t="s">
        <v>2468</v>
      </c>
      <c r="C35" s="3" t="s">
        <v>2468</v>
      </c>
      <c r="D35" s="3" t="s">
        <v>2489</v>
      </c>
      <c r="E35" s="3" t="s">
        <v>8638</v>
      </c>
      <c r="F35" s="3" t="s">
        <v>2497</v>
      </c>
      <c r="G35" s="3" t="s">
        <v>8667</v>
      </c>
      <c r="H35" s="3" t="s">
        <v>2541</v>
      </c>
      <c r="I35" s="3" t="s">
        <v>2542</v>
      </c>
      <c r="J35" s="3" t="s">
        <v>2542</v>
      </c>
      <c r="K35" s="3" t="s">
        <v>8166</v>
      </c>
      <c r="M35" s="3" t="s">
        <v>636</v>
      </c>
      <c r="N35" s="3" t="b">
        <v>0</v>
      </c>
      <c r="O35"/>
      <c r="S35" s="366">
        <v>209.1</v>
      </c>
      <c r="T35" s="366" t="s">
        <v>2530</v>
      </c>
      <c r="U35" s="366" t="s">
        <v>2556</v>
      </c>
      <c r="V35" s="366" t="s">
        <v>2559</v>
      </c>
      <c r="W35" s="366" t="s">
        <v>2563</v>
      </c>
      <c r="X35" s="366" t="s">
        <v>2564</v>
      </c>
      <c r="Y35" s="366" t="s">
        <v>2565</v>
      </c>
      <c r="AA35" s="2"/>
    </row>
    <row r="36" spans="1:122" ht="14.5" x14ac:dyDescent="0.35">
      <c r="A36" s="3">
        <v>152.1</v>
      </c>
      <c r="B36" s="3" t="s">
        <v>2468</v>
      </c>
      <c r="C36" s="3" t="s">
        <v>2468</v>
      </c>
      <c r="D36" s="3" t="s">
        <v>2489</v>
      </c>
      <c r="E36" s="3" t="s">
        <v>8638</v>
      </c>
      <c r="F36" s="3" t="s">
        <v>2547</v>
      </c>
      <c r="G36" s="3" t="s">
        <v>8642</v>
      </c>
      <c r="H36" s="3" t="s">
        <v>2554</v>
      </c>
      <c r="I36" s="3" t="s">
        <v>8661</v>
      </c>
      <c r="J36" s="3" t="s">
        <v>8662</v>
      </c>
      <c r="K36" s="3" t="s">
        <v>8141</v>
      </c>
      <c r="L36" s="3" t="s">
        <v>8142</v>
      </c>
      <c r="M36" s="3" t="s">
        <v>8135</v>
      </c>
      <c r="N36" s="3" t="b">
        <v>0</v>
      </c>
      <c r="O36"/>
      <c r="S36" s="3">
        <v>212</v>
      </c>
      <c r="T36" s="3" t="s">
        <v>2530</v>
      </c>
      <c r="U36" s="3" t="s">
        <v>2556</v>
      </c>
      <c r="V36" s="3" t="s">
        <v>2559</v>
      </c>
      <c r="W36" s="3" t="s">
        <v>2566</v>
      </c>
      <c r="X36" s="3" t="s">
        <v>2567</v>
      </c>
      <c r="Y36" s="3" t="s">
        <v>2568</v>
      </c>
      <c r="AA36" s="2"/>
    </row>
    <row r="37" spans="1:122" ht="14.5" x14ac:dyDescent="0.35">
      <c r="A37" s="3">
        <v>152.5</v>
      </c>
      <c r="B37" s="3" t="s">
        <v>2468</v>
      </c>
      <c r="C37" s="3" t="s">
        <v>2468</v>
      </c>
      <c r="D37" s="3" t="s">
        <v>2489</v>
      </c>
      <c r="E37" s="3" t="s">
        <v>8638</v>
      </c>
      <c r="F37" s="3" t="s">
        <v>2547</v>
      </c>
      <c r="G37" s="3" t="s">
        <v>8642</v>
      </c>
      <c r="H37" s="3" t="s">
        <v>8146</v>
      </c>
      <c r="I37" s="3" t="s">
        <v>8665</v>
      </c>
      <c r="J37" s="3" t="s">
        <v>8666</v>
      </c>
      <c r="K37" s="3" t="s">
        <v>8147</v>
      </c>
      <c r="L37" s="3" t="s">
        <v>8148</v>
      </c>
      <c r="M37" s="3" t="s">
        <v>8121</v>
      </c>
      <c r="N37" s="3" t="b">
        <v>0</v>
      </c>
      <c r="O37"/>
      <c r="S37" s="3">
        <v>217</v>
      </c>
      <c r="T37" s="3" t="s">
        <v>2530</v>
      </c>
      <c r="U37" s="3" t="s">
        <v>2556</v>
      </c>
      <c r="V37" s="3" t="s">
        <v>2569</v>
      </c>
      <c r="W37" s="3" t="s">
        <v>2570</v>
      </c>
      <c r="X37" s="3" t="s">
        <v>2570</v>
      </c>
      <c r="Y37" s="3" t="s">
        <v>2571</v>
      </c>
      <c r="AA37" s="2"/>
    </row>
    <row r="38" spans="1:122" ht="14.5" x14ac:dyDescent="0.35">
      <c r="A38" s="3">
        <v>152.4</v>
      </c>
      <c r="B38" s="3" t="s">
        <v>2468</v>
      </c>
      <c r="C38" s="3" t="s">
        <v>2468</v>
      </c>
      <c r="D38" s="3" t="s">
        <v>2489</v>
      </c>
      <c r="E38" s="3" t="s">
        <v>8638</v>
      </c>
      <c r="F38" s="3" t="s">
        <v>2547</v>
      </c>
      <c r="G38" s="3" t="s">
        <v>8642</v>
      </c>
      <c r="H38" s="3" t="s">
        <v>8143</v>
      </c>
      <c r="I38" s="3" t="s">
        <v>8663</v>
      </c>
      <c r="J38" s="3" t="s">
        <v>8664</v>
      </c>
      <c r="K38" s="3" t="s">
        <v>8144</v>
      </c>
      <c r="L38" s="3" t="s">
        <v>8145</v>
      </c>
      <c r="M38" s="3" t="s">
        <v>8117</v>
      </c>
      <c r="N38" s="3" t="b">
        <v>0</v>
      </c>
      <c r="O38"/>
      <c r="S38" s="3">
        <v>218</v>
      </c>
      <c r="T38" s="3" t="s">
        <v>2530</v>
      </c>
      <c r="U38" s="3" t="s">
        <v>2556</v>
      </c>
      <c r="V38" s="3" t="s">
        <v>2569</v>
      </c>
      <c r="W38" s="3" t="s">
        <v>2572</v>
      </c>
      <c r="X38" s="3" t="s">
        <v>2572</v>
      </c>
      <c r="Y38" s="3" t="s">
        <v>2573</v>
      </c>
      <c r="AA38" s="2"/>
    </row>
    <row r="39" spans="1:122" ht="14.5" x14ac:dyDescent="0.35">
      <c r="A39" s="3">
        <v>239</v>
      </c>
      <c r="B39" s="3" t="s">
        <v>2530</v>
      </c>
      <c r="C39" s="3" t="s">
        <v>2530</v>
      </c>
      <c r="D39" s="3" t="s">
        <v>2531</v>
      </c>
      <c r="E39" s="3" t="s">
        <v>8735</v>
      </c>
      <c r="F39" s="3" t="s">
        <v>2660</v>
      </c>
      <c r="G39" s="3" t="s">
        <v>8736</v>
      </c>
      <c r="H39" s="3" t="s">
        <v>2661</v>
      </c>
      <c r="I39" s="3" t="s">
        <v>2662</v>
      </c>
      <c r="J39" s="3" t="s">
        <v>8737</v>
      </c>
      <c r="K39" s="3" t="s">
        <v>8245</v>
      </c>
      <c r="M39" s="3" t="s">
        <v>8246</v>
      </c>
      <c r="N39" s="3" t="b">
        <v>0</v>
      </c>
      <c r="O39"/>
      <c r="S39" s="3">
        <v>221</v>
      </c>
      <c r="T39" s="3" t="s">
        <v>2530</v>
      </c>
      <c r="U39" s="3" t="s">
        <v>2556</v>
      </c>
      <c r="V39" s="3" t="s">
        <v>2569</v>
      </c>
      <c r="W39" s="3" t="s">
        <v>2574</v>
      </c>
      <c r="X39" s="3" t="s">
        <v>2575</v>
      </c>
      <c r="Y39" s="3" t="s">
        <v>2576</v>
      </c>
      <c r="AA39" s="2"/>
    </row>
    <row r="40" spans="1:122" ht="14.5" x14ac:dyDescent="0.35">
      <c r="A40" s="3">
        <v>240</v>
      </c>
      <c r="B40" s="3" t="s">
        <v>2530</v>
      </c>
      <c r="C40" s="3" t="s">
        <v>2530</v>
      </c>
      <c r="D40" s="3" t="s">
        <v>2531</v>
      </c>
      <c r="E40" s="3" t="s">
        <v>8735</v>
      </c>
      <c r="F40" s="3" t="s">
        <v>2660</v>
      </c>
      <c r="G40" s="3" t="s">
        <v>8736</v>
      </c>
      <c r="H40" s="3" t="s">
        <v>2664</v>
      </c>
      <c r="I40" s="3" t="s">
        <v>2665</v>
      </c>
      <c r="J40" s="3" t="s">
        <v>8738</v>
      </c>
      <c r="K40" s="3" t="s">
        <v>8247</v>
      </c>
      <c r="M40" s="3" t="s">
        <v>8246</v>
      </c>
      <c r="N40" s="3" t="b">
        <v>0</v>
      </c>
      <c r="O40"/>
      <c r="S40" s="3">
        <v>223</v>
      </c>
      <c r="T40" s="3" t="s">
        <v>2530</v>
      </c>
      <c r="U40" s="3" t="s">
        <v>2556</v>
      </c>
      <c r="V40" s="3" t="s">
        <v>2569</v>
      </c>
      <c r="W40" s="3" t="s">
        <v>2577</v>
      </c>
      <c r="X40" s="3" t="s">
        <v>213</v>
      </c>
      <c r="Y40" s="3" t="s">
        <v>2578</v>
      </c>
    </row>
    <row r="41" spans="1:122" ht="14.5" x14ac:dyDescent="0.35">
      <c r="A41" s="3">
        <v>132</v>
      </c>
      <c r="B41" s="3" t="s">
        <v>2530</v>
      </c>
      <c r="C41" s="3" t="s">
        <v>2530</v>
      </c>
      <c r="D41" s="3" t="s">
        <v>2531</v>
      </c>
      <c r="E41" s="3" t="s">
        <v>8735</v>
      </c>
      <c r="F41" s="3" t="s">
        <v>2532</v>
      </c>
      <c r="G41" s="3" t="s">
        <v>8741</v>
      </c>
      <c r="H41" s="3" t="s">
        <v>2533</v>
      </c>
      <c r="I41" s="3" t="s">
        <v>2534</v>
      </c>
      <c r="J41" s="3" t="s">
        <v>8742</v>
      </c>
      <c r="K41" s="3" t="s">
        <v>8251</v>
      </c>
      <c r="M41" s="3" t="s">
        <v>8246</v>
      </c>
      <c r="N41" s="3" t="b">
        <v>0</v>
      </c>
      <c r="O41"/>
      <c r="S41" s="3">
        <v>224</v>
      </c>
      <c r="T41" s="3" t="s">
        <v>2530</v>
      </c>
      <c r="U41" s="3" t="s">
        <v>2556</v>
      </c>
      <c r="V41" s="3" t="s">
        <v>2569</v>
      </c>
      <c r="W41" s="3" t="s">
        <v>2579</v>
      </c>
      <c r="X41" s="3" t="s">
        <v>2580</v>
      </c>
      <c r="Y41" s="3" t="s">
        <v>2581</v>
      </c>
    </row>
    <row r="42" spans="1:122" ht="14.5" x14ac:dyDescent="0.35">
      <c r="A42" s="3">
        <v>103</v>
      </c>
      <c r="B42" s="3" t="s">
        <v>2468</v>
      </c>
      <c r="C42" s="3" t="s">
        <v>2468</v>
      </c>
      <c r="D42" s="3" t="s">
        <v>2469</v>
      </c>
      <c r="E42" s="3" t="s">
        <v>8630</v>
      </c>
      <c r="F42" s="3" t="s">
        <v>2470</v>
      </c>
      <c r="G42" s="3" t="s">
        <v>8631</v>
      </c>
      <c r="H42" s="3" t="s">
        <v>2730</v>
      </c>
      <c r="I42" s="3" t="s">
        <v>2731</v>
      </c>
      <c r="J42" s="3" t="s">
        <v>2731</v>
      </c>
      <c r="K42" s="3" t="s">
        <v>2732</v>
      </c>
      <c r="L42" s="3" t="s">
        <v>8101</v>
      </c>
      <c r="M42" s="3" t="s">
        <v>2723</v>
      </c>
      <c r="N42" s="3" t="b">
        <v>0</v>
      </c>
      <c r="O42"/>
      <c r="S42" s="3">
        <v>224.1</v>
      </c>
      <c r="T42" s="3" t="s">
        <v>2530</v>
      </c>
      <c r="U42" s="3" t="s">
        <v>2556</v>
      </c>
      <c r="V42" s="3" t="s">
        <v>2569</v>
      </c>
      <c r="W42" s="3" t="s">
        <v>2582</v>
      </c>
      <c r="X42" s="3" t="s">
        <v>2583</v>
      </c>
      <c r="Y42" s="3" t="s">
        <v>2584</v>
      </c>
    </row>
    <row r="43" spans="1:122" ht="14.5" x14ac:dyDescent="0.35">
      <c r="A43" s="3">
        <v>137.1</v>
      </c>
      <c r="B43" s="3" t="s">
        <v>2468</v>
      </c>
      <c r="C43" s="3" t="s">
        <v>2468</v>
      </c>
      <c r="D43" s="3" t="s">
        <v>2489</v>
      </c>
      <c r="E43" s="3" t="s">
        <v>8638</v>
      </c>
      <c r="F43" s="3" t="s">
        <v>2497</v>
      </c>
      <c r="G43" s="3" t="s">
        <v>8667</v>
      </c>
      <c r="H43" s="3" t="s">
        <v>2544</v>
      </c>
      <c r="I43" s="3" t="s">
        <v>2545</v>
      </c>
      <c r="J43" s="3" t="s">
        <v>2545</v>
      </c>
      <c r="K43" s="3" t="s">
        <v>8167</v>
      </c>
      <c r="M43" s="3" t="s">
        <v>636</v>
      </c>
      <c r="N43" s="3" t="b">
        <v>0</v>
      </c>
      <c r="O43"/>
      <c r="S43" s="3">
        <v>226.1</v>
      </c>
      <c r="T43" s="3" t="s">
        <v>2530</v>
      </c>
      <c r="U43" s="3" t="s">
        <v>2556</v>
      </c>
      <c r="V43" s="3" t="s">
        <v>2569</v>
      </c>
      <c r="W43" s="3" t="s">
        <v>2585</v>
      </c>
      <c r="X43" s="3" t="s">
        <v>2586</v>
      </c>
      <c r="Y43" s="3" t="s">
        <v>2587</v>
      </c>
    </row>
    <row r="44" spans="1:122" ht="14.5" x14ac:dyDescent="0.35">
      <c r="A44" s="3">
        <v>305</v>
      </c>
      <c r="B44" s="3" t="s">
        <v>2695</v>
      </c>
      <c r="C44" s="3" t="s">
        <v>2695</v>
      </c>
      <c r="D44" s="3" t="s">
        <v>2696</v>
      </c>
      <c r="E44" s="3" t="s">
        <v>8745</v>
      </c>
      <c r="F44" s="3" t="s">
        <v>2696</v>
      </c>
      <c r="G44" s="3" t="s">
        <v>8745</v>
      </c>
      <c r="H44" s="3" t="s">
        <v>2700</v>
      </c>
      <c r="I44" s="3" t="s">
        <v>2701</v>
      </c>
      <c r="J44" s="3" t="s">
        <v>2701</v>
      </c>
      <c r="K44" s="3" t="s">
        <v>8259</v>
      </c>
      <c r="M44" s="3" t="s">
        <v>8258</v>
      </c>
      <c r="N44" s="3" t="b">
        <v>0</v>
      </c>
      <c r="O44"/>
      <c r="S44" s="3">
        <v>226.2</v>
      </c>
      <c r="T44" s="3" t="s">
        <v>2530</v>
      </c>
      <c r="U44" s="3" t="s">
        <v>2556</v>
      </c>
      <c r="V44" s="3" t="s">
        <v>2569</v>
      </c>
      <c r="W44" s="3" t="s">
        <v>2588</v>
      </c>
      <c r="X44" s="3" t="s">
        <v>2589</v>
      </c>
      <c r="Y44" s="3" t="s">
        <v>2590</v>
      </c>
      <c r="AA44" s="2" t="str" cm="1">
        <f t="array" ref="AA44:AA46">_xlfn.UNIQUE(_xlfn._xlws.FILTER(T:T,(T:T&lt;&gt;"Pillar")*(T:T&lt;&gt;"")))</f>
        <v>Productivity</v>
      </c>
      <c r="AB44" s="3" t="str" cm="1">
        <f t="array" ref="AB44">IFERROR(_xlfn.UNIQUE(_xlfn._xlws.FILTER(U:U,T:T=Outcomes!#REF!)),"")</f>
        <v/>
      </c>
      <c r="AC44" s="3" t="str" cm="1">
        <f t="array" ref="AC44">IFERROR(_xlfn.UNIQUE(_xlfn._xlws.FILTER(V:V,U:U=Outcomes!#REF!)),"")</f>
        <v/>
      </c>
      <c r="AD44" s="3" t="str" cm="1">
        <f t="array" ref="AD44">IFERROR(_xlfn.UNIQUE(_xlfn._xlws.FILTER(W:W,V:V=Outcomes!#REF!)),"")</f>
        <v/>
      </c>
    </row>
    <row r="45" spans="1:122" ht="14.5" x14ac:dyDescent="0.35">
      <c r="A45" s="3">
        <v>130</v>
      </c>
      <c r="B45" s="3" t="s">
        <v>2468</v>
      </c>
      <c r="C45" s="3" t="s">
        <v>2468</v>
      </c>
      <c r="D45" s="3" t="s">
        <v>2489</v>
      </c>
      <c r="E45" s="3" t="s">
        <v>8638</v>
      </c>
      <c r="F45" s="3" t="s">
        <v>2497</v>
      </c>
      <c r="G45" s="3" t="s">
        <v>8667</v>
      </c>
      <c r="H45" s="3" t="s">
        <v>2525</v>
      </c>
      <c r="I45" s="3" t="s">
        <v>2526</v>
      </c>
      <c r="J45" s="3" t="s">
        <v>2526</v>
      </c>
      <c r="K45" s="3" t="s">
        <v>8161</v>
      </c>
      <c r="L45" s="3" t="s">
        <v>8162</v>
      </c>
      <c r="M45" s="3" t="s">
        <v>8135</v>
      </c>
      <c r="N45" s="3" t="b">
        <v>0</v>
      </c>
      <c r="O45"/>
      <c r="S45" s="3">
        <v>226.3</v>
      </c>
      <c r="T45" s="3" t="s">
        <v>2530</v>
      </c>
      <c r="U45" s="3" t="s">
        <v>2556</v>
      </c>
      <c r="V45" s="3" t="s">
        <v>2569</v>
      </c>
      <c r="W45" s="3" t="s">
        <v>2591</v>
      </c>
      <c r="X45" s="3" t="s">
        <v>2591</v>
      </c>
      <c r="Y45" s="3" t="s">
        <v>2592</v>
      </c>
      <c r="AA45" s="2" t="str">
        <v>Resilience</v>
      </c>
    </row>
    <row r="46" spans="1:122" ht="14.5" x14ac:dyDescent="0.35">
      <c r="A46" s="3">
        <v>124</v>
      </c>
      <c r="B46" s="3" t="s">
        <v>2468</v>
      </c>
      <c r="C46" s="3" t="s">
        <v>2468</v>
      </c>
      <c r="D46" s="3" t="s">
        <v>2489</v>
      </c>
      <c r="E46" s="3" t="s">
        <v>8638</v>
      </c>
      <c r="F46" s="3" t="s">
        <v>2490</v>
      </c>
      <c r="G46" s="3" t="s">
        <v>8639</v>
      </c>
      <c r="H46" s="3" t="s">
        <v>2493</v>
      </c>
      <c r="I46" s="3" t="s">
        <v>2493</v>
      </c>
      <c r="J46" s="3" t="s">
        <v>8640</v>
      </c>
      <c r="K46" s="3" t="s">
        <v>8108</v>
      </c>
      <c r="L46" s="3" t="s">
        <v>8106</v>
      </c>
      <c r="M46" s="3" t="s">
        <v>8107</v>
      </c>
      <c r="N46" s="3" t="b">
        <v>0</v>
      </c>
      <c r="O46"/>
      <c r="S46" s="3">
        <v>226.4</v>
      </c>
      <c r="T46" s="3" t="s">
        <v>2530</v>
      </c>
      <c r="U46" s="3" t="s">
        <v>2556</v>
      </c>
      <c r="V46" s="3" t="s">
        <v>2569</v>
      </c>
      <c r="W46" s="3" t="s">
        <v>2593</v>
      </c>
      <c r="X46" s="3" t="s">
        <v>2593</v>
      </c>
      <c r="Y46" s="3" t="s">
        <v>2594</v>
      </c>
      <c r="AA46" s="2" t="str">
        <v>Mitigation</v>
      </c>
    </row>
    <row r="47" spans="1:122" ht="14.5" x14ac:dyDescent="0.35">
      <c r="A47" s="3">
        <v>257.10000000000002</v>
      </c>
      <c r="B47" s="3" t="s">
        <v>2530</v>
      </c>
      <c r="C47" s="3" t="s">
        <v>2530</v>
      </c>
      <c r="D47" s="3" t="s">
        <v>2600</v>
      </c>
      <c r="E47" s="3" t="s">
        <v>8704</v>
      </c>
      <c r="F47" s="3" t="s">
        <v>2600</v>
      </c>
      <c r="G47" s="3" t="s">
        <v>8704</v>
      </c>
      <c r="H47" s="3" t="s">
        <v>8219</v>
      </c>
      <c r="I47" s="3" t="s">
        <v>8713</v>
      </c>
      <c r="J47" s="3" t="s">
        <v>8714</v>
      </c>
      <c r="K47" s="3" t="s">
        <v>8220</v>
      </c>
      <c r="L47" s="3" t="s">
        <v>8216</v>
      </c>
      <c r="M47" s="3" t="s">
        <v>3385</v>
      </c>
      <c r="N47" s="3" t="b">
        <v>0</v>
      </c>
      <c r="O47"/>
      <c r="S47" s="3">
        <v>228</v>
      </c>
      <c r="T47" s="3" t="s">
        <v>2530</v>
      </c>
      <c r="U47" s="3" t="s">
        <v>2556</v>
      </c>
      <c r="V47" s="3" t="s">
        <v>2569</v>
      </c>
      <c r="W47" s="3" t="s">
        <v>2595</v>
      </c>
      <c r="X47" s="3" t="s">
        <v>2596</v>
      </c>
      <c r="Y47" s="3" t="s">
        <v>2597</v>
      </c>
    </row>
    <row r="48" spans="1:122" ht="14.5" x14ac:dyDescent="0.35">
      <c r="A48" s="3">
        <v>257.3</v>
      </c>
      <c r="B48" s="3" t="s">
        <v>2530</v>
      </c>
      <c r="C48" s="3" t="s">
        <v>2530</v>
      </c>
      <c r="D48" s="3" t="s">
        <v>2600</v>
      </c>
      <c r="E48" s="3" t="s">
        <v>8704</v>
      </c>
      <c r="F48" s="3" t="s">
        <v>2600</v>
      </c>
      <c r="G48" s="3" t="s">
        <v>8704</v>
      </c>
      <c r="H48" s="3" t="s">
        <v>8221</v>
      </c>
      <c r="I48" s="3" t="s">
        <v>8715</v>
      </c>
      <c r="J48" s="3" t="s">
        <v>8716</v>
      </c>
      <c r="K48" s="3" t="s">
        <v>8222</v>
      </c>
      <c r="L48" s="3" t="s">
        <v>8216</v>
      </c>
      <c r="M48" s="3" t="s">
        <v>3385</v>
      </c>
      <c r="N48" s="3" t="b">
        <v>0</v>
      </c>
      <c r="O48"/>
      <c r="S48" s="3">
        <v>231</v>
      </c>
      <c r="T48" s="3" t="s">
        <v>2530</v>
      </c>
      <c r="U48" s="3" t="s">
        <v>2556</v>
      </c>
      <c r="V48" s="3" t="s">
        <v>2569</v>
      </c>
      <c r="W48" s="3" t="s">
        <v>2598</v>
      </c>
      <c r="X48" s="3" t="s">
        <v>2598</v>
      </c>
      <c r="Y48" s="3" t="s">
        <v>2599</v>
      </c>
    </row>
    <row r="49" spans="1:28" ht="14.5" x14ac:dyDescent="0.35">
      <c r="A49" s="3">
        <v>257.2</v>
      </c>
      <c r="B49" s="3" t="s">
        <v>2530</v>
      </c>
      <c r="C49" s="3" t="s">
        <v>2530</v>
      </c>
      <c r="D49" s="3" t="s">
        <v>2600</v>
      </c>
      <c r="E49" s="3" t="s">
        <v>8704</v>
      </c>
      <c r="F49" s="3" t="s">
        <v>2600</v>
      </c>
      <c r="G49" s="3" t="s">
        <v>8704</v>
      </c>
      <c r="H49" s="3" t="s">
        <v>2676</v>
      </c>
      <c r="I49" s="3" t="s">
        <v>8717</v>
      </c>
      <c r="J49" s="3" t="s">
        <v>8718</v>
      </c>
      <c r="K49" s="3" t="s">
        <v>2677</v>
      </c>
      <c r="L49" s="3" t="s">
        <v>8216</v>
      </c>
      <c r="M49" s="3" t="s">
        <v>8223</v>
      </c>
      <c r="N49" s="3" t="b">
        <v>0</v>
      </c>
      <c r="O49"/>
      <c r="S49" s="3">
        <v>232.1</v>
      </c>
      <c r="T49" s="3" t="s">
        <v>2530</v>
      </c>
      <c r="U49" s="3" t="s">
        <v>2600</v>
      </c>
      <c r="V49" s="3" t="s">
        <v>2601</v>
      </c>
      <c r="W49" s="3" t="s">
        <v>2602</v>
      </c>
      <c r="X49" s="3" t="s">
        <v>2603</v>
      </c>
      <c r="Y49" s="3" t="s">
        <v>2604</v>
      </c>
    </row>
    <row r="50" spans="1:28" ht="14.5" x14ac:dyDescent="0.35">
      <c r="A50" s="3">
        <v>233.2</v>
      </c>
      <c r="B50" s="3" t="s">
        <v>2530</v>
      </c>
      <c r="C50" s="3" t="s">
        <v>2530</v>
      </c>
      <c r="D50" s="3" t="s">
        <v>2600</v>
      </c>
      <c r="E50" s="3" t="s">
        <v>8704</v>
      </c>
      <c r="F50" s="3" t="s">
        <v>2600</v>
      </c>
      <c r="G50" s="3" t="s">
        <v>8704</v>
      </c>
      <c r="H50" s="3" t="s">
        <v>2621</v>
      </c>
      <c r="I50" s="3" t="s">
        <v>2622</v>
      </c>
      <c r="J50" s="3" t="s">
        <v>8708</v>
      </c>
      <c r="K50" s="3" t="s">
        <v>8215</v>
      </c>
      <c r="L50" s="3" t="s">
        <v>8213</v>
      </c>
      <c r="M50" s="3" t="s">
        <v>3385</v>
      </c>
      <c r="N50" s="3" t="b">
        <v>0</v>
      </c>
      <c r="O50"/>
      <c r="S50" s="3">
        <v>232.2</v>
      </c>
      <c r="T50" s="3" t="s">
        <v>2530</v>
      </c>
      <c r="U50" s="3" t="s">
        <v>2600</v>
      </c>
      <c r="V50" s="3" t="s">
        <v>2601</v>
      </c>
      <c r="W50" s="3" t="s">
        <v>2605</v>
      </c>
      <c r="X50" s="3" t="s">
        <v>2606</v>
      </c>
      <c r="Y50" s="3" t="s">
        <v>2607</v>
      </c>
    </row>
    <row r="51" spans="1:28" ht="14.5" x14ac:dyDescent="0.35">
      <c r="A51" s="3">
        <v>233.1</v>
      </c>
      <c r="B51" s="3" t="s">
        <v>2530</v>
      </c>
      <c r="C51" s="3" t="s">
        <v>2530</v>
      </c>
      <c r="D51" s="3" t="s">
        <v>2600</v>
      </c>
      <c r="E51" s="3" t="s">
        <v>8704</v>
      </c>
      <c r="F51" s="3" t="s">
        <v>2600</v>
      </c>
      <c r="G51" s="3" t="s">
        <v>8704</v>
      </c>
      <c r="H51" s="3" t="s">
        <v>2618</v>
      </c>
      <c r="I51" s="3" t="s">
        <v>2619</v>
      </c>
      <c r="J51" s="3" t="s">
        <v>8707</v>
      </c>
      <c r="K51" s="3" t="s">
        <v>8214</v>
      </c>
      <c r="L51" s="3" t="s">
        <v>8213</v>
      </c>
      <c r="M51" s="3" t="s">
        <v>3385</v>
      </c>
      <c r="N51" s="3" t="b">
        <v>0</v>
      </c>
      <c r="O51"/>
      <c r="S51" s="3">
        <v>232.3</v>
      </c>
      <c r="T51" s="3" t="s">
        <v>2530</v>
      </c>
      <c r="U51" s="3" t="s">
        <v>2600</v>
      </c>
      <c r="V51" s="3" t="s">
        <v>2601</v>
      </c>
      <c r="W51" s="3" t="s">
        <v>2608</v>
      </c>
      <c r="X51" s="3" t="s">
        <v>2609</v>
      </c>
      <c r="Y51" s="3" t="s">
        <v>2610</v>
      </c>
    </row>
    <row r="52" spans="1:28" ht="14.5" x14ac:dyDescent="0.35">
      <c r="A52" s="3">
        <v>233</v>
      </c>
      <c r="B52" s="3" t="s">
        <v>2530</v>
      </c>
      <c r="C52" s="3" t="s">
        <v>2530</v>
      </c>
      <c r="D52" s="3" t="s">
        <v>2600</v>
      </c>
      <c r="E52" s="3" t="s">
        <v>8704</v>
      </c>
      <c r="F52" s="3" t="s">
        <v>2600</v>
      </c>
      <c r="G52" s="3" t="s">
        <v>8704</v>
      </c>
      <c r="H52" s="3" t="s">
        <v>8211</v>
      </c>
      <c r="I52" s="3" t="s">
        <v>8705</v>
      </c>
      <c r="J52" s="3" t="s">
        <v>8706</v>
      </c>
      <c r="K52" s="3" t="s">
        <v>8212</v>
      </c>
      <c r="L52" s="3" t="s">
        <v>8213</v>
      </c>
      <c r="M52" s="3" t="s">
        <v>3385</v>
      </c>
      <c r="N52" s="3" t="b">
        <v>0</v>
      </c>
      <c r="O52"/>
      <c r="S52" s="3">
        <v>232.4</v>
      </c>
      <c r="T52" s="3" t="s">
        <v>2530</v>
      </c>
      <c r="U52" s="3" t="s">
        <v>2600</v>
      </c>
      <c r="V52" s="3" t="s">
        <v>2601</v>
      </c>
      <c r="W52" s="3" t="s">
        <v>2611</v>
      </c>
      <c r="X52" s="3" t="s">
        <v>2612</v>
      </c>
      <c r="Y52" s="3" t="s">
        <v>2613</v>
      </c>
    </row>
    <row r="53" spans="1:28" ht="14.5" x14ac:dyDescent="0.35">
      <c r="A53" s="3">
        <v>233.4</v>
      </c>
      <c r="B53" s="3" t="s">
        <v>2530</v>
      </c>
      <c r="C53" s="3" t="s">
        <v>2530</v>
      </c>
      <c r="D53" s="3" t="s">
        <v>2600</v>
      </c>
      <c r="E53" s="3" t="s">
        <v>8704</v>
      </c>
      <c r="F53" s="3" t="s">
        <v>2600</v>
      </c>
      <c r="G53" s="3" t="s">
        <v>8704</v>
      </c>
      <c r="H53" s="3" t="s">
        <v>2627</v>
      </c>
      <c r="I53" s="3" t="s">
        <v>2628</v>
      </c>
      <c r="J53" s="3" t="s">
        <v>8710</v>
      </c>
      <c r="K53" s="3" t="s">
        <v>2629</v>
      </c>
      <c r="L53" s="3" t="s">
        <v>8216</v>
      </c>
      <c r="M53" s="3" t="s">
        <v>8217</v>
      </c>
      <c r="N53" s="3" t="b">
        <v>0</v>
      </c>
      <c r="O53"/>
      <c r="S53" s="302">
        <v>233</v>
      </c>
      <c r="T53" s="302" t="s">
        <v>2530</v>
      </c>
      <c r="U53" s="302" t="s">
        <v>2600</v>
      </c>
      <c r="V53" s="302" t="s">
        <v>2614</v>
      </c>
      <c r="W53" s="302" t="s">
        <v>2615</v>
      </c>
      <c r="X53" s="302" t="s">
        <v>2616</v>
      </c>
      <c r="Y53" s="302" t="s">
        <v>2617</v>
      </c>
      <c r="Z53" s="302"/>
      <c r="AA53" s="302"/>
      <c r="AB53" s="302"/>
    </row>
    <row r="54" spans="1:28" ht="14.5" x14ac:dyDescent="0.35">
      <c r="A54" s="3">
        <v>233.3</v>
      </c>
      <c r="B54" s="3" t="s">
        <v>2530</v>
      </c>
      <c r="C54" s="3" t="s">
        <v>2530</v>
      </c>
      <c r="D54" s="3" t="s">
        <v>2600</v>
      </c>
      <c r="E54" s="3" t="s">
        <v>8704</v>
      </c>
      <c r="F54" s="3" t="s">
        <v>2600</v>
      </c>
      <c r="G54" s="3" t="s">
        <v>8704</v>
      </c>
      <c r="H54" s="3" t="s">
        <v>2624</v>
      </c>
      <c r="I54" s="3" t="s">
        <v>2625</v>
      </c>
      <c r="J54" s="3" t="s">
        <v>8709</v>
      </c>
      <c r="K54" s="3" t="s">
        <v>2626</v>
      </c>
      <c r="L54" s="3" t="s">
        <v>8216</v>
      </c>
      <c r="M54" s="3" t="s">
        <v>8217</v>
      </c>
      <c r="N54" s="3" t="b">
        <v>0</v>
      </c>
      <c r="O54"/>
      <c r="S54" s="366">
        <v>233.1</v>
      </c>
      <c r="T54" s="366" t="s">
        <v>2530</v>
      </c>
      <c r="U54" s="366" t="s">
        <v>2600</v>
      </c>
      <c r="V54" s="366" t="s">
        <v>2614</v>
      </c>
      <c r="W54" s="366" t="s">
        <v>2618</v>
      </c>
      <c r="X54" s="366" t="s">
        <v>2619</v>
      </c>
      <c r="Y54" s="366" t="s">
        <v>2620</v>
      </c>
      <c r="Z54" s="366"/>
      <c r="AA54" s="366"/>
      <c r="AB54" s="366"/>
    </row>
    <row r="55" spans="1:28" s="366" customFormat="1" ht="14.5" x14ac:dyDescent="0.35">
      <c r="A55" s="366">
        <v>233.6</v>
      </c>
      <c r="B55" s="366" t="s">
        <v>2530</v>
      </c>
      <c r="C55" s="366" t="s">
        <v>2530</v>
      </c>
      <c r="D55" s="366" t="s">
        <v>2600</v>
      </c>
      <c r="E55" s="366" t="s">
        <v>8704</v>
      </c>
      <c r="F55" s="366" t="s">
        <v>2600</v>
      </c>
      <c r="G55" s="366" t="s">
        <v>8704</v>
      </c>
      <c r="H55" s="366" t="s">
        <v>2633</v>
      </c>
      <c r="I55" s="366" t="s">
        <v>2634</v>
      </c>
      <c r="J55" s="366" t="s">
        <v>8712</v>
      </c>
      <c r="K55" s="366" t="s">
        <v>9406</v>
      </c>
      <c r="L55" s="366" t="s">
        <v>8216</v>
      </c>
      <c r="M55" s="366" t="s">
        <v>3385</v>
      </c>
      <c r="N55" s="366" t="b">
        <v>0</v>
      </c>
      <c r="O55"/>
      <c r="S55" s="366">
        <v>233.2</v>
      </c>
      <c r="T55" s="366" t="s">
        <v>2530</v>
      </c>
      <c r="U55" s="366" t="s">
        <v>2600</v>
      </c>
      <c r="V55" s="366" t="s">
        <v>2614</v>
      </c>
      <c r="W55" s="366" t="s">
        <v>2621</v>
      </c>
      <c r="X55" s="366" t="s">
        <v>2622</v>
      </c>
      <c r="Y55" s="366" t="s">
        <v>2623</v>
      </c>
    </row>
    <row r="56" spans="1:28" ht="14.5" x14ac:dyDescent="0.35">
      <c r="A56" s="3">
        <v>233.5</v>
      </c>
      <c r="B56" s="3" t="s">
        <v>2530</v>
      </c>
      <c r="C56" s="3" t="s">
        <v>2530</v>
      </c>
      <c r="D56" s="3" t="s">
        <v>2600</v>
      </c>
      <c r="E56" s="3" t="s">
        <v>8704</v>
      </c>
      <c r="F56" s="3" t="s">
        <v>2600</v>
      </c>
      <c r="G56" s="3" t="s">
        <v>8704</v>
      </c>
      <c r="H56" s="3" t="s">
        <v>2630</v>
      </c>
      <c r="I56" s="3" t="s">
        <v>2631</v>
      </c>
      <c r="J56" s="3" t="s">
        <v>8711</v>
      </c>
      <c r="K56" s="3" t="s">
        <v>8218</v>
      </c>
      <c r="L56" s="3" t="s">
        <v>8216</v>
      </c>
      <c r="M56" s="3" t="s">
        <v>8217</v>
      </c>
      <c r="N56" s="3" t="b">
        <v>0</v>
      </c>
      <c r="O56"/>
      <c r="S56" s="366">
        <v>233.3</v>
      </c>
      <c r="T56" s="366" t="s">
        <v>2530</v>
      </c>
      <c r="U56" s="366" t="s">
        <v>2600</v>
      </c>
      <c r="V56" s="366" t="s">
        <v>2614</v>
      </c>
      <c r="W56" s="366" t="s">
        <v>2624</v>
      </c>
      <c r="X56" s="366" t="s">
        <v>2625</v>
      </c>
      <c r="Y56" s="366" t="s">
        <v>2626</v>
      </c>
      <c r="Z56" s="366"/>
      <c r="AA56" s="366"/>
      <c r="AB56" s="366"/>
    </row>
    <row r="57" spans="1:28" ht="14.5" x14ac:dyDescent="0.35">
      <c r="A57" s="3">
        <v>306</v>
      </c>
      <c r="B57" s="3" t="s">
        <v>2695</v>
      </c>
      <c r="C57" s="3" t="s">
        <v>2695</v>
      </c>
      <c r="D57" s="3" t="s">
        <v>2696</v>
      </c>
      <c r="E57" s="3" t="s">
        <v>8745</v>
      </c>
      <c r="F57" s="3" t="s">
        <v>2696</v>
      </c>
      <c r="G57" s="3" t="s">
        <v>8745</v>
      </c>
      <c r="H57" s="3" t="s">
        <v>2703</v>
      </c>
      <c r="I57" s="3" t="s">
        <v>8747</v>
      </c>
      <c r="J57" s="3" t="s">
        <v>8747</v>
      </c>
      <c r="K57" s="3" t="s">
        <v>8260</v>
      </c>
      <c r="M57" s="3" t="s">
        <v>8258</v>
      </c>
      <c r="N57" s="3" t="b">
        <v>0</v>
      </c>
      <c r="O57"/>
      <c r="S57" s="366">
        <v>233.4</v>
      </c>
      <c r="T57" s="366" t="s">
        <v>2530</v>
      </c>
      <c r="U57" s="366" t="s">
        <v>2600</v>
      </c>
      <c r="V57" s="366" t="s">
        <v>2614</v>
      </c>
      <c r="W57" s="366" t="s">
        <v>2627</v>
      </c>
      <c r="X57" s="366" t="s">
        <v>2628</v>
      </c>
      <c r="Y57" s="366" t="s">
        <v>2629</v>
      </c>
      <c r="Z57" s="366"/>
      <c r="AA57" s="366"/>
      <c r="AB57" s="366"/>
    </row>
    <row r="58" spans="1:28" ht="14.5" x14ac:dyDescent="0.35">
      <c r="A58" s="3">
        <v>131</v>
      </c>
      <c r="B58" s="3" t="s">
        <v>2468</v>
      </c>
      <c r="C58" s="3" t="s">
        <v>2468</v>
      </c>
      <c r="D58" s="3" t="s">
        <v>2489</v>
      </c>
      <c r="E58" s="3" t="s">
        <v>8638</v>
      </c>
      <c r="F58" s="3" t="s">
        <v>2497</v>
      </c>
      <c r="G58" s="3" t="s">
        <v>8667</v>
      </c>
      <c r="H58" s="3" t="s">
        <v>2528</v>
      </c>
      <c r="I58" s="3" t="s">
        <v>2528</v>
      </c>
      <c r="J58" s="3" t="s">
        <v>8683</v>
      </c>
      <c r="K58" s="3" t="s">
        <v>2529</v>
      </c>
      <c r="M58" s="3" t="s">
        <v>8163</v>
      </c>
      <c r="N58" s="3" t="b">
        <v>0</v>
      </c>
      <c r="O58"/>
      <c r="S58" s="366">
        <v>233.5</v>
      </c>
      <c r="T58" s="366" t="s">
        <v>2530</v>
      </c>
      <c r="U58" s="366" t="s">
        <v>2600</v>
      </c>
      <c r="V58" s="366" t="s">
        <v>2614</v>
      </c>
      <c r="W58" s="366" t="s">
        <v>2630</v>
      </c>
      <c r="X58" s="366" t="s">
        <v>2631</v>
      </c>
      <c r="Y58" s="366" t="s">
        <v>2632</v>
      </c>
      <c r="Z58" s="366"/>
      <c r="AA58" s="366"/>
      <c r="AB58" s="366"/>
    </row>
    <row r="59" spans="1:28" ht="14.5" x14ac:dyDescent="0.35">
      <c r="A59" s="3">
        <v>209</v>
      </c>
      <c r="B59" s="3" t="s">
        <v>2530</v>
      </c>
      <c r="C59" s="3" t="s">
        <v>2530</v>
      </c>
      <c r="D59" s="3" t="s">
        <v>2556</v>
      </c>
      <c r="E59" s="3" t="s">
        <v>8684</v>
      </c>
      <c r="F59" s="3" t="s">
        <v>2559</v>
      </c>
      <c r="G59" s="3" t="s">
        <v>8683</v>
      </c>
      <c r="H59" s="3" t="s">
        <v>2560</v>
      </c>
      <c r="I59" s="3" t="s">
        <v>2561</v>
      </c>
      <c r="J59" s="3" t="s">
        <v>8687</v>
      </c>
      <c r="K59" s="3" t="s">
        <v>8170</v>
      </c>
      <c r="L59" s="3" t="s">
        <v>8171</v>
      </c>
      <c r="M59" s="3" t="s">
        <v>8172</v>
      </c>
      <c r="N59" s="3" t="b">
        <v>0</v>
      </c>
      <c r="O59"/>
      <c r="S59" s="366">
        <v>233.6</v>
      </c>
      <c r="T59" s="366" t="s">
        <v>2530</v>
      </c>
      <c r="U59" s="366" t="s">
        <v>2600</v>
      </c>
      <c r="V59" s="366" t="s">
        <v>2614</v>
      </c>
      <c r="W59" s="366" t="s">
        <v>2633</v>
      </c>
      <c r="X59" s="366" t="s">
        <v>2634</v>
      </c>
      <c r="Y59" s="366" t="s">
        <v>2635</v>
      </c>
      <c r="Z59" s="366"/>
      <c r="AA59" s="366"/>
      <c r="AB59" s="366"/>
    </row>
    <row r="60" spans="1:28" ht="14.5" x14ac:dyDescent="0.35">
      <c r="A60" s="3">
        <v>212</v>
      </c>
      <c r="B60" s="3" t="s">
        <v>2530</v>
      </c>
      <c r="C60" s="3" t="s">
        <v>2530</v>
      </c>
      <c r="D60" s="3" t="s">
        <v>2556</v>
      </c>
      <c r="E60" s="3" t="s">
        <v>8684</v>
      </c>
      <c r="F60" s="3" t="s">
        <v>2559</v>
      </c>
      <c r="G60" s="3" t="s">
        <v>8683</v>
      </c>
      <c r="H60" s="3" t="s">
        <v>2566</v>
      </c>
      <c r="I60" s="3" t="s">
        <v>8689</v>
      </c>
      <c r="J60" s="3" t="s">
        <v>8690</v>
      </c>
      <c r="K60" s="3" t="s">
        <v>8176</v>
      </c>
      <c r="L60" s="3" t="s">
        <v>8177</v>
      </c>
      <c r="M60" s="3" t="s">
        <v>8178</v>
      </c>
      <c r="N60" s="3" t="b">
        <v>0</v>
      </c>
      <c r="O60"/>
      <c r="S60" s="366">
        <v>234</v>
      </c>
      <c r="T60" s="366" t="s">
        <v>2530</v>
      </c>
      <c r="U60" s="366" t="s">
        <v>2600</v>
      </c>
      <c r="V60" s="366" t="s">
        <v>2614</v>
      </c>
      <c r="W60" s="366" t="s">
        <v>2636</v>
      </c>
      <c r="X60" s="366" t="s">
        <v>2637</v>
      </c>
      <c r="Y60" s="366" t="s">
        <v>2638</v>
      </c>
      <c r="Z60" s="366"/>
      <c r="AA60" s="366"/>
      <c r="AB60" s="366"/>
    </row>
    <row r="61" spans="1:28" ht="14.5" x14ac:dyDescent="0.35">
      <c r="A61" s="3">
        <v>209.1</v>
      </c>
      <c r="B61" s="3" t="s">
        <v>2530</v>
      </c>
      <c r="C61" s="3" t="s">
        <v>2530</v>
      </c>
      <c r="D61" s="3" t="s">
        <v>2556</v>
      </c>
      <c r="E61" s="3" t="s">
        <v>8684</v>
      </c>
      <c r="F61" s="3" t="s">
        <v>2559</v>
      </c>
      <c r="G61" s="3" t="s">
        <v>8683</v>
      </c>
      <c r="H61" s="3" t="s">
        <v>2563</v>
      </c>
      <c r="I61" s="3" t="s">
        <v>2564</v>
      </c>
      <c r="J61" s="3" t="s">
        <v>8688</v>
      </c>
      <c r="K61" s="3" t="s">
        <v>8173</v>
      </c>
      <c r="L61" s="3" t="s">
        <v>8174</v>
      </c>
      <c r="M61" s="3" t="s">
        <v>8175</v>
      </c>
      <c r="N61" s="3" t="b">
        <v>0</v>
      </c>
      <c r="O61"/>
      <c r="S61" s="366">
        <v>234.1</v>
      </c>
      <c r="T61" s="366" t="s">
        <v>2530</v>
      </c>
      <c r="U61" s="366" t="s">
        <v>2600</v>
      </c>
      <c r="V61" s="366" t="s">
        <v>2614</v>
      </c>
      <c r="W61" s="366" t="s">
        <v>2639</v>
      </c>
      <c r="X61" s="366" t="s">
        <v>2640</v>
      </c>
      <c r="Y61" s="366" t="s">
        <v>2641</v>
      </c>
      <c r="Z61" s="366"/>
      <c r="AA61" s="366"/>
      <c r="AB61" s="366"/>
    </row>
    <row r="62" spans="1:28" ht="14.5" x14ac:dyDescent="0.35">
      <c r="A62" s="3">
        <v>258</v>
      </c>
      <c r="B62" s="3" t="s">
        <v>2530</v>
      </c>
      <c r="C62" s="3" t="s">
        <v>2530</v>
      </c>
      <c r="D62" s="3" t="s">
        <v>2600</v>
      </c>
      <c r="E62" s="3" t="s">
        <v>8704</v>
      </c>
      <c r="F62" s="3" t="s">
        <v>2600</v>
      </c>
      <c r="G62" s="3" t="s">
        <v>8704</v>
      </c>
      <c r="H62" s="3" t="s">
        <v>8229</v>
      </c>
      <c r="I62" s="3" t="s">
        <v>8723</v>
      </c>
      <c r="J62" s="3" t="s">
        <v>8724</v>
      </c>
      <c r="K62" s="3" t="s">
        <v>8230</v>
      </c>
      <c r="L62" s="3" t="s">
        <v>8216</v>
      </c>
      <c r="M62" s="3" t="s">
        <v>3385</v>
      </c>
      <c r="N62" s="3" t="b">
        <v>0</v>
      </c>
      <c r="O62"/>
      <c r="S62" s="366">
        <v>234.2</v>
      </c>
      <c r="T62" s="366" t="s">
        <v>2530</v>
      </c>
      <c r="U62" s="366" t="s">
        <v>2600</v>
      </c>
      <c r="V62" s="366" t="s">
        <v>2614</v>
      </c>
      <c r="W62" s="366" t="s">
        <v>2642</v>
      </c>
      <c r="X62" s="366" t="s">
        <v>2643</v>
      </c>
      <c r="Y62" s="366" t="s">
        <v>2644</v>
      </c>
      <c r="Z62" s="366"/>
      <c r="AA62" s="366"/>
      <c r="AB62" s="366"/>
    </row>
    <row r="63" spans="1:28" ht="14.5" x14ac:dyDescent="0.35">
      <c r="A63" s="3">
        <v>258.2</v>
      </c>
      <c r="B63" s="3" t="s">
        <v>2530</v>
      </c>
      <c r="C63" s="3" t="s">
        <v>2530</v>
      </c>
      <c r="D63" s="3" t="s">
        <v>2600</v>
      </c>
      <c r="E63" s="3" t="s">
        <v>8704</v>
      </c>
      <c r="F63" s="3" t="s">
        <v>2600</v>
      </c>
      <c r="G63" s="3" t="s">
        <v>8704</v>
      </c>
      <c r="H63" s="3" t="s">
        <v>8231</v>
      </c>
      <c r="I63" s="3" t="s">
        <v>8725</v>
      </c>
      <c r="J63" s="3" t="s">
        <v>8726</v>
      </c>
      <c r="K63" s="3" t="s">
        <v>8232</v>
      </c>
      <c r="L63" s="3" t="s">
        <v>8216</v>
      </c>
      <c r="M63" s="3" t="s">
        <v>8233</v>
      </c>
      <c r="N63" s="3" t="b">
        <v>0</v>
      </c>
      <c r="O63"/>
      <c r="S63" s="366">
        <v>235</v>
      </c>
      <c r="T63" s="366" t="s">
        <v>2530</v>
      </c>
      <c r="U63" s="366" t="s">
        <v>2600</v>
      </c>
      <c r="V63" s="366" t="s">
        <v>2600</v>
      </c>
      <c r="W63" s="366" t="s">
        <v>2645</v>
      </c>
      <c r="X63" s="366" t="s">
        <v>2646</v>
      </c>
      <c r="Y63" s="366" t="s">
        <v>2647</v>
      </c>
      <c r="Z63" s="366"/>
      <c r="AA63" s="366"/>
      <c r="AB63" s="366"/>
    </row>
    <row r="64" spans="1:28" ht="14.5" x14ac:dyDescent="0.35">
      <c r="A64" s="3">
        <v>234.2</v>
      </c>
      <c r="B64" s="3" t="s">
        <v>2530</v>
      </c>
      <c r="C64" s="3" t="s">
        <v>2530</v>
      </c>
      <c r="D64" s="3" t="s">
        <v>2600</v>
      </c>
      <c r="E64" s="3" t="s">
        <v>8704</v>
      </c>
      <c r="F64" s="3" t="s">
        <v>2600</v>
      </c>
      <c r="G64" s="3" t="s">
        <v>8704</v>
      </c>
      <c r="H64" s="3" t="s">
        <v>2642</v>
      </c>
      <c r="I64" s="3" t="s">
        <v>2643</v>
      </c>
      <c r="J64" s="3" t="s">
        <v>8722</v>
      </c>
      <c r="K64" s="3" t="s">
        <v>8228</v>
      </c>
      <c r="L64" s="3" t="s">
        <v>8226</v>
      </c>
      <c r="M64" s="3" t="s">
        <v>3385</v>
      </c>
      <c r="N64" s="3" t="b">
        <v>0</v>
      </c>
      <c r="O64"/>
      <c r="S64" s="366">
        <v>235.1</v>
      </c>
      <c r="T64" s="366" t="s">
        <v>2530</v>
      </c>
      <c r="U64" s="366" t="s">
        <v>2600</v>
      </c>
      <c r="V64" s="366" t="s">
        <v>2600</v>
      </c>
      <c r="W64" s="366" t="s">
        <v>2648</v>
      </c>
      <c r="X64" s="366" t="s">
        <v>2649</v>
      </c>
      <c r="Y64" s="366" t="s">
        <v>2650</v>
      </c>
      <c r="Z64" s="366"/>
      <c r="AA64" s="366"/>
      <c r="AB64" s="366"/>
    </row>
    <row r="65" spans="1:28" ht="14.5" x14ac:dyDescent="0.35">
      <c r="A65" s="3">
        <v>234.1</v>
      </c>
      <c r="B65" s="3" t="s">
        <v>2530</v>
      </c>
      <c r="C65" s="3" t="s">
        <v>2530</v>
      </c>
      <c r="D65" s="3" t="s">
        <v>2600</v>
      </c>
      <c r="E65" s="3" t="s">
        <v>8704</v>
      </c>
      <c r="F65" s="3" t="s">
        <v>2600</v>
      </c>
      <c r="G65" s="3" t="s">
        <v>8704</v>
      </c>
      <c r="H65" s="3" t="s">
        <v>2639</v>
      </c>
      <c r="I65" s="3" t="s">
        <v>2640</v>
      </c>
      <c r="J65" s="3" t="s">
        <v>8721</v>
      </c>
      <c r="K65" s="3" t="s">
        <v>8227</v>
      </c>
      <c r="L65" s="3" t="s">
        <v>8226</v>
      </c>
      <c r="M65" s="3" t="s">
        <v>3385</v>
      </c>
      <c r="N65" s="3" t="b">
        <v>0</v>
      </c>
      <c r="O65"/>
      <c r="S65" s="366">
        <v>235.2</v>
      </c>
      <c r="T65" s="366" t="s">
        <v>2530</v>
      </c>
      <c r="U65" s="366" t="s">
        <v>2600</v>
      </c>
      <c r="V65" s="366" t="s">
        <v>2600</v>
      </c>
      <c r="W65" s="366" t="s">
        <v>2651</v>
      </c>
      <c r="X65" s="366" t="s">
        <v>2652</v>
      </c>
      <c r="Y65" s="366" t="s">
        <v>2653</v>
      </c>
      <c r="Z65" s="366"/>
      <c r="AA65" s="366"/>
      <c r="AB65" s="366"/>
    </row>
    <row r="66" spans="1:28" ht="14.5" x14ac:dyDescent="0.35">
      <c r="A66" s="3">
        <v>234</v>
      </c>
      <c r="B66" s="3" t="s">
        <v>2530</v>
      </c>
      <c r="C66" s="3" t="s">
        <v>2530</v>
      </c>
      <c r="D66" s="3" t="s">
        <v>2600</v>
      </c>
      <c r="E66" s="3" t="s">
        <v>8704</v>
      </c>
      <c r="F66" s="3" t="s">
        <v>2600</v>
      </c>
      <c r="G66" s="3" t="s">
        <v>8704</v>
      </c>
      <c r="H66" s="3" t="s">
        <v>8224</v>
      </c>
      <c r="I66" s="3" t="s">
        <v>8719</v>
      </c>
      <c r="J66" s="3" t="s">
        <v>8720</v>
      </c>
      <c r="K66" s="3" t="s">
        <v>8225</v>
      </c>
      <c r="L66" s="3" t="s">
        <v>8226</v>
      </c>
      <c r="M66" s="3" t="s">
        <v>3385</v>
      </c>
      <c r="N66" s="3" t="b">
        <v>0</v>
      </c>
      <c r="O66"/>
      <c r="S66" s="3">
        <v>236.1</v>
      </c>
      <c r="T66" s="3" t="s">
        <v>2530</v>
      </c>
      <c r="U66" s="3" t="s">
        <v>2556</v>
      </c>
      <c r="V66" s="3" t="s">
        <v>2654</v>
      </c>
      <c r="W66" s="3" t="s">
        <v>2654</v>
      </c>
      <c r="X66" s="3" t="s">
        <v>2654</v>
      </c>
      <c r="Y66" s="3" t="s">
        <v>2655</v>
      </c>
    </row>
    <row r="67" spans="1:28" ht="14.5" x14ac:dyDescent="0.35">
      <c r="A67" s="3">
        <v>259</v>
      </c>
      <c r="B67" s="3" t="s">
        <v>2530</v>
      </c>
      <c r="C67" s="3" t="s">
        <v>2530</v>
      </c>
      <c r="D67" s="3" t="s">
        <v>2600</v>
      </c>
      <c r="E67" s="3" t="s">
        <v>8704</v>
      </c>
      <c r="F67" s="3" t="s">
        <v>2600</v>
      </c>
      <c r="G67" s="3" t="s">
        <v>8704</v>
      </c>
      <c r="H67" s="3" t="s">
        <v>8239</v>
      </c>
      <c r="I67" s="3" t="s">
        <v>8731</v>
      </c>
      <c r="J67" s="3" t="s">
        <v>8732</v>
      </c>
      <c r="K67" s="3" t="s">
        <v>8240</v>
      </c>
      <c r="L67" s="3" t="s">
        <v>8216</v>
      </c>
      <c r="M67" s="3" t="s">
        <v>3385</v>
      </c>
      <c r="N67" s="3" t="b">
        <v>0</v>
      </c>
      <c r="O67"/>
      <c r="S67" s="3">
        <v>236.2</v>
      </c>
      <c r="T67" s="3" t="s">
        <v>2530</v>
      </c>
      <c r="U67" s="3" t="s">
        <v>2556</v>
      </c>
      <c r="V67" s="3" t="s">
        <v>2654</v>
      </c>
      <c r="W67" s="3" t="s">
        <v>2656</v>
      </c>
      <c r="X67" s="3" t="s">
        <v>2656</v>
      </c>
      <c r="Y67" s="3" t="s">
        <v>2657</v>
      </c>
    </row>
    <row r="68" spans="1:28" ht="14.5" x14ac:dyDescent="0.35">
      <c r="A68" s="3">
        <v>259.2</v>
      </c>
      <c r="B68" s="3" t="s">
        <v>2530</v>
      </c>
      <c r="C68" s="3" t="s">
        <v>2530</v>
      </c>
      <c r="D68" s="3" t="s">
        <v>2600</v>
      </c>
      <c r="E68" s="3" t="s">
        <v>8704</v>
      </c>
      <c r="F68" s="3" t="s">
        <v>2600</v>
      </c>
      <c r="G68" s="3" t="s">
        <v>8704</v>
      </c>
      <c r="H68" s="3" t="s">
        <v>8241</v>
      </c>
      <c r="I68" s="3" t="s">
        <v>8733</v>
      </c>
      <c r="J68" s="3" t="s">
        <v>8734</v>
      </c>
      <c r="K68" s="3" t="s">
        <v>8242</v>
      </c>
      <c r="L68" s="3" t="s">
        <v>8216</v>
      </c>
      <c r="M68" s="3" t="s">
        <v>8243</v>
      </c>
      <c r="N68" s="3" t="b">
        <v>0</v>
      </c>
      <c r="O68"/>
      <c r="S68" s="3">
        <v>238</v>
      </c>
      <c r="T68" s="3" t="s">
        <v>2530</v>
      </c>
      <c r="U68" s="3" t="s">
        <v>2600</v>
      </c>
      <c r="V68" s="3" t="s">
        <v>2600</v>
      </c>
      <c r="W68" s="3" t="s">
        <v>2658</v>
      </c>
      <c r="X68" s="3" t="s">
        <v>2658</v>
      </c>
      <c r="Y68" s="3" t="s">
        <v>2659</v>
      </c>
    </row>
    <row r="69" spans="1:28" ht="14.5" x14ac:dyDescent="0.35">
      <c r="A69" s="3">
        <v>235.2</v>
      </c>
      <c r="B69" s="3" t="s">
        <v>2530</v>
      </c>
      <c r="C69" s="3" t="s">
        <v>2530</v>
      </c>
      <c r="D69" s="3" t="s">
        <v>2600</v>
      </c>
      <c r="E69" s="3" t="s">
        <v>8704</v>
      </c>
      <c r="F69" s="3" t="s">
        <v>2600</v>
      </c>
      <c r="G69" s="3" t="s">
        <v>8704</v>
      </c>
      <c r="H69" s="3" t="s">
        <v>2651</v>
      </c>
      <c r="I69" s="3" t="s">
        <v>2652</v>
      </c>
      <c r="J69" s="3" t="s">
        <v>8730</v>
      </c>
      <c r="K69" s="3" t="s">
        <v>8238</v>
      </c>
      <c r="L69" s="3" t="s">
        <v>8236</v>
      </c>
      <c r="M69" s="3" t="s">
        <v>3385</v>
      </c>
      <c r="N69" s="3" t="b">
        <v>0</v>
      </c>
      <c r="O69"/>
      <c r="S69" s="3">
        <v>239</v>
      </c>
      <c r="T69" s="3" t="s">
        <v>2530</v>
      </c>
      <c r="U69" s="3" t="s">
        <v>2531</v>
      </c>
      <c r="V69" s="3" t="s">
        <v>2660</v>
      </c>
      <c r="W69" s="3" t="s">
        <v>2661</v>
      </c>
      <c r="X69" s="3" t="s">
        <v>2662</v>
      </c>
      <c r="Y69" s="3" t="s">
        <v>2663</v>
      </c>
    </row>
    <row r="70" spans="1:28" ht="14.5" x14ac:dyDescent="0.35">
      <c r="A70" s="3">
        <v>235.1</v>
      </c>
      <c r="B70" s="3" t="s">
        <v>2530</v>
      </c>
      <c r="C70" s="3" t="s">
        <v>2530</v>
      </c>
      <c r="D70" s="3" t="s">
        <v>2600</v>
      </c>
      <c r="E70" s="3" t="s">
        <v>8704</v>
      </c>
      <c r="F70" s="3" t="s">
        <v>2600</v>
      </c>
      <c r="G70" s="3" t="s">
        <v>8704</v>
      </c>
      <c r="H70" s="3" t="s">
        <v>2648</v>
      </c>
      <c r="I70" s="3" t="s">
        <v>2649</v>
      </c>
      <c r="J70" s="3" t="s">
        <v>8729</v>
      </c>
      <c r="K70" s="3" t="s">
        <v>8237</v>
      </c>
      <c r="L70" s="3" t="s">
        <v>8236</v>
      </c>
      <c r="M70" s="3" t="s">
        <v>3385</v>
      </c>
      <c r="N70" s="3" t="b">
        <v>0</v>
      </c>
      <c r="O70"/>
      <c r="S70" s="3">
        <v>240</v>
      </c>
      <c r="T70" s="3" t="s">
        <v>2530</v>
      </c>
      <c r="U70" s="3" t="s">
        <v>2531</v>
      </c>
      <c r="V70" s="3" t="s">
        <v>2660</v>
      </c>
      <c r="W70" s="3" t="s">
        <v>2664</v>
      </c>
      <c r="X70" s="3" t="s">
        <v>2665</v>
      </c>
      <c r="Y70" s="3" t="s">
        <v>2663</v>
      </c>
    </row>
    <row r="71" spans="1:28" ht="14.5" x14ac:dyDescent="0.35">
      <c r="A71" s="3">
        <v>235</v>
      </c>
      <c r="B71" s="3" t="s">
        <v>2530</v>
      </c>
      <c r="C71" s="3" t="s">
        <v>2530</v>
      </c>
      <c r="D71" s="3" t="s">
        <v>2600</v>
      </c>
      <c r="E71" s="3" t="s">
        <v>8704</v>
      </c>
      <c r="F71" s="3" t="s">
        <v>2600</v>
      </c>
      <c r="G71" s="3" t="s">
        <v>8704</v>
      </c>
      <c r="H71" s="3" t="s">
        <v>8234</v>
      </c>
      <c r="I71" s="3" t="s">
        <v>8727</v>
      </c>
      <c r="J71" s="3" t="s">
        <v>8728</v>
      </c>
      <c r="K71" s="3" t="s">
        <v>8235</v>
      </c>
      <c r="L71" s="3" t="s">
        <v>8236</v>
      </c>
      <c r="M71" s="3" t="s">
        <v>3385</v>
      </c>
      <c r="N71" s="3" t="b">
        <v>0</v>
      </c>
      <c r="O71"/>
      <c r="S71" s="3">
        <v>242</v>
      </c>
      <c r="T71" s="3" t="s">
        <v>2530</v>
      </c>
      <c r="U71" s="3" t="s">
        <v>2531</v>
      </c>
      <c r="V71" s="3" t="s">
        <v>2660</v>
      </c>
      <c r="W71" s="3" t="s">
        <v>2666</v>
      </c>
      <c r="X71" s="3" t="s">
        <v>2667</v>
      </c>
      <c r="Y71" s="3" t="s">
        <v>2668</v>
      </c>
    </row>
    <row r="72" spans="1:28" ht="14.5" x14ac:dyDescent="0.35">
      <c r="A72" s="3">
        <v>134</v>
      </c>
      <c r="B72" s="3" t="s">
        <v>2468</v>
      </c>
      <c r="C72" s="3" t="s">
        <v>2468</v>
      </c>
      <c r="D72" s="3" t="s">
        <v>2489</v>
      </c>
      <c r="E72" s="3" t="s">
        <v>8638</v>
      </c>
      <c r="F72" s="3" t="s">
        <v>2497</v>
      </c>
      <c r="G72" s="3" t="s">
        <v>8667</v>
      </c>
      <c r="H72" s="3" t="s">
        <v>2538</v>
      </c>
      <c r="I72" s="3" t="s">
        <v>2539</v>
      </c>
      <c r="J72" s="3" t="s">
        <v>2539</v>
      </c>
      <c r="K72" s="3" t="s">
        <v>8164</v>
      </c>
      <c r="L72" s="3" t="s">
        <v>8165</v>
      </c>
      <c r="M72" s="3" t="s">
        <v>2723</v>
      </c>
      <c r="N72" s="3" t="b">
        <v>0</v>
      </c>
      <c r="O72"/>
      <c r="S72" s="3">
        <v>243</v>
      </c>
      <c r="T72" s="3" t="s">
        <v>2530</v>
      </c>
      <c r="U72" s="3" t="s">
        <v>2531</v>
      </c>
      <c r="V72" s="3" t="s">
        <v>2660</v>
      </c>
      <c r="W72" s="3" t="s">
        <v>2669</v>
      </c>
      <c r="X72" s="3" t="s">
        <v>2670</v>
      </c>
      <c r="Y72" s="3" t="s">
        <v>2668</v>
      </c>
    </row>
    <row r="73" spans="1:28" ht="14.5" x14ac:dyDescent="0.35">
      <c r="A73" s="3">
        <v>133</v>
      </c>
      <c r="B73" s="3" t="s">
        <v>2530</v>
      </c>
      <c r="C73" s="3" t="s">
        <v>2530</v>
      </c>
      <c r="D73" s="3" t="s">
        <v>2531</v>
      </c>
      <c r="E73" s="3" t="s">
        <v>8735</v>
      </c>
      <c r="F73" s="3" t="s">
        <v>2532</v>
      </c>
      <c r="G73" s="3" t="s">
        <v>8741</v>
      </c>
      <c r="H73" s="3" t="s">
        <v>8252</v>
      </c>
      <c r="I73" s="3" t="s">
        <v>8743</v>
      </c>
      <c r="J73" s="3" t="s">
        <v>8744</v>
      </c>
      <c r="K73" s="3" t="s">
        <v>8253</v>
      </c>
      <c r="L73" s="3" t="s">
        <v>8254</v>
      </c>
      <c r="M73" s="3" t="s">
        <v>8255</v>
      </c>
      <c r="N73" s="3" t="b">
        <v>0</v>
      </c>
      <c r="O73"/>
      <c r="S73" s="3">
        <v>257</v>
      </c>
      <c r="T73" s="3" t="s">
        <v>2530</v>
      </c>
      <c r="U73" s="3" t="s">
        <v>2600</v>
      </c>
      <c r="V73" s="3" t="s">
        <v>2600</v>
      </c>
      <c r="W73" s="3" t="s">
        <v>2671</v>
      </c>
      <c r="X73" s="3" t="s">
        <v>2672</v>
      </c>
      <c r="Y73" s="3" t="s">
        <v>2673</v>
      </c>
    </row>
    <row r="74" spans="1:28" ht="14.5" x14ac:dyDescent="0.35">
      <c r="A74" s="3">
        <v>218</v>
      </c>
      <c r="B74" s="3" t="s">
        <v>2530</v>
      </c>
      <c r="C74" s="3" t="s">
        <v>2530</v>
      </c>
      <c r="D74" s="3" t="s">
        <v>2556</v>
      </c>
      <c r="E74" s="3" t="s">
        <v>8684</v>
      </c>
      <c r="F74" s="3" t="s">
        <v>2569</v>
      </c>
      <c r="G74" s="3" t="s">
        <v>8691</v>
      </c>
      <c r="H74" s="3" t="s">
        <v>2572</v>
      </c>
      <c r="I74" s="3" t="s">
        <v>2572</v>
      </c>
      <c r="J74" s="3" t="s">
        <v>8693</v>
      </c>
      <c r="K74" s="3" t="s">
        <v>2573</v>
      </c>
      <c r="M74" s="3" t="s">
        <v>8181</v>
      </c>
      <c r="N74" s="3" t="b">
        <v>0</v>
      </c>
      <c r="O74"/>
      <c r="S74" s="3">
        <v>257.10000000000002</v>
      </c>
      <c r="T74" s="3" t="s">
        <v>2530</v>
      </c>
      <c r="U74" s="3" t="s">
        <v>2600</v>
      </c>
      <c r="V74" s="3" t="s">
        <v>2614</v>
      </c>
      <c r="W74" s="3" t="s">
        <v>2674</v>
      </c>
      <c r="Y74" s="3" t="s">
        <v>2675</v>
      </c>
    </row>
    <row r="75" spans="1:28" ht="14.5" x14ac:dyDescent="0.35">
      <c r="A75" s="3">
        <v>226.2</v>
      </c>
      <c r="B75" s="3" t="s">
        <v>2530</v>
      </c>
      <c r="C75" s="3" t="s">
        <v>2530</v>
      </c>
      <c r="D75" s="3" t="s">
        <v>2556</v>
      </c>
      <c r="E75" s="3" t="s">
        <v>8684</v>
      </c>
      <c r="F75" s="3" t="s">
        <v>2569</v>
      </c>
      <c r="G75" s="3" t="s">
        <v>8691</v>
      </c>
      <c r="H75" s="3" t="s">
        <v>2588</v>
      </c>
      <c r="I75" s="3" t="s">
        <v>2589</v>
      </c>
      <c r="J75" s="3" t="s">
        <v>8698</v>
      </c>
      <c r="K75" s="3" t="s">
        <v>2590</v>
      </c>
      <c r="L75" s="3" t="s">
        <v>8191</v>
      </c>
      <c r="M75" s="3" t="s">
        <v>8192</v>
      </c>
      <c r="N75" s="3" t="b">
        <v>0</v>
      </c>
      <c r="O75"/>
      <c r="S75" s="3">
        <v>257.2</v>
      </c>
      <c r="T75" s="3" t="s">
        <v>2530</v>
      </c>
      <c r="U75" s="3" t="s">
        <v>2600</v>
      </c>
      <c r="V75" s="3" t="s">
        <v>2614</v>
      </c>
      <c r="W75" s="3" t="s">
        <v>2676</v>
      </c>
      <c r="Y75" s="3" t="s">
        <v>2677</v>
      </c>
    </row>
    <row r="76" spans="1:28" ht="14.5" x14ac:dyDescent="0.35">
      <c r="A76" s="3">
        <v>308</v>
      </c>
      <c r="B76" s="3" t="s">
        <v>2695</v>
      </c>
      <c r="C76" s="3" t="s">
        <v>2695</v>
      </c>
      <c r="D76" s="3" t="s">
        <v>2708</v>
      </c>
      <c r="E76" s="3" t="s">
        <v>3455</v>
      </c>
      <c r="F76" s="3" t="s">
        <v>2708</v>
      </c>
      <c r="G76" s="3" t="s">
        <v>3455</v>
      </c>
      <c r="H76" s="3" t="s">
        <v>2709</v>
      </c>
      <c r="I76" s="3" t="s">
        <v>2709</v>
      </c>
      <c r="J76" s="3" t="s">
        <v>8749</v>
      </c>
      <c r="K76" s="3" t="s">
        <v>8267</v>
      </c>
      <c r="L76" s="3" t="s">
        <v>8268</v>
      </c>
      <c r="M76" s="3" t="s">
        <v>8269</v>
      </c>
      <c r="N76" s="3" t="b">
        <v>0</v>
      </c>
      <c r="O76"/>
      <c r="S76" s="3">
        <v>265</v>
      </c>
      <c r="T76" s="3" t="s">
        <v>2530</v>
      </c>
      <c r="U76" s="3" t="s">
        <v>2600</v>
      </c>
      <c r="V76" s="3" t="s">
        <v>2600</v>
      </c>
      <c r="W76" s="3" t="s">
        <v>2678</v>
      </c>
      <c r="X76" s="3" t="s">
        <v>2679</v>
      </c>
      <c r="Y76" s="3" t="s">
        <v>2680</v>
      </c>
    </row>
    <row r="77" spans="1:28" ht="14.5" x14ac:dyDescent="0.35">
      <c r="A77" s="3">
        <v>231</v>
      </c>
      <c r="B77" s="3" t="s">
        <v>2530</v>
      </c>
      <c r="C77" s="3" t="s">
        <v>2530</v>
      </c>
      <c r="D77" s="3" t="s">
        <v>2556</v>
      </c>
      <c r="E77" s="3" t="s">
        <v>8684</v>
      </c>
      <c r="F77" s="3" t="s">
        <v>2569</v>
      </c>
      <c r="G77" s="3" t="s">
        <v>8691</v>
      </c>
      <c r="H77" s="3" t="s">
        <v>2598</v>
      </c>
      <c r="I77" s="3" t="s">
        <v>2598</v>
      </c>
      <c r="J77" s="3" t="s">
        <v>8701</v>
      </c>
      <c r="K77" s="3" t="s">
        <v>8193</v>
      </c>
      <c r="L77" s="3" t="s">
        <v>8194</v>
      </c>
      <c r="M77" s="3" t="s">
        <v>8195</v>
      </c>
      <c r="N77" s="3" t="b">
        <v>0</v>
      </c>
      <c r="O77"/>
      <c r="S77" s="3">
        <v>265.10000000000002</v>
      </c>
      <c r="T77" s="3" t="s">
        <v>2530</v>
      </c>
      <c r="U77" s="3" t="s">
        <v>2600</v>
      </c>
      <c r="V77" s="3" t="s">
        <v>2600</v>
      </c>
      <c r="W77" s="3" t="s">
        <v>2681</v>
      </c>
      <c r="X77" s="3" t="s">
        <v>2682</v>
      </c>
      <c r="Y77" s="3" t="s">
        <v>2683</v>
      </c>
    </row>
    <row r="78" spans="1:28" ht="14.5" x14ac:dyDescent="0.35">
      <c r="A78" s="3">
        <v>226.4</v>
      </c>
      <c r="B78" s="3" t="s">
        <v>2530</v>
      </c>
      <c r="C78" s="3" t="s">
        <v>2530</v>
      </c>
      <c r="D78" s="3" t="s">
        <v>2556</v>
      </c>
      <c r="E78" s="3" t="s">
        <v>8684</v>
      </c>
      <c r="F78" s="3" t="s">
        <v>2569</v>
      </c>
      <c r="G78" s="3" t="s">
        <v>8691</v>
      </c>
      <c r="H78" s="3" t="s">
        <v>2593</v>
      </c>
      <c r="I78" s="3" t="s">
        <v>2593</v>
      </c>
      <c r="J78" s="3" t="s">
        <v>8700</v>
      </c>
      <c r="K78" s="3" t="s">
        <v>2594</v>
      </c>
      <c r="L78" s="3" t="s">
        <v>8191</v>
      </c>
      <c r="M78" s="3" t="s">
        <v>8192</v>
      </c>
      <c r="N78" s="3" t="b">
        <v>0</v>
      </c>
      <c r="O78"/>
      <c r="S78" s="3">
        <v>267</v>
      </c>
      <c r="T78" s="3" t="s">
        <v>2530</v>
      </c>
      <c r="U78" s="3" t="s">
        <v>2600</v>
      </c>
      <c r="V78" s="3" t="s">
        <v>2600</v>
      </c>
      <c r="W78" s="3" t="s">
        <v>2684</v>
      </c>
      <c r="X78" s="3" t="s">
        <v>2685</v>
      </c>
      <c r="Y78" s="3" t="s">
        <v>2686</v>
      </c>
    </row>
    <row r="79" spans="1:28" ht="14.5" x14ac:dyDescent="0.35">
      <c r="A79" s="3">
        <v>226.3</v>
      </c>
      <c r="B79" s="3" t="s">
        <v>2530</v>
      </c>
      <c r="C79" s="3" t="s">
        <v>2530</v>
      </c>
      <c r="D79" s="3" t="s">
        <v>2556</v>
      </c>
      <c r="E79" s="3" t="s">
        <v>8684</v>
      </c>
      <c r="F79" s="3" t="s">
        <v>2569</v>
      </c>
      <c r="G79" s="3" t="s">
        <v>8691</v>
      </c>
      <c r="H79" s="3" t="s">
        <v>2591</v>
      </c>
      <c r="I79" s="3" t="s">
        <v>2591</v>
      </c>
      <c r="J79" s="3" t="s">
        <v>8699</v>
      </c>
      <c r="K79" s="3" t="s">
        <v>2592</v>
      </c>
      <c r="L79" s="3" t="s">
        <v>8191</v>
      </c>
      <c r="M79" s="3" t="s">
        <v>8192</v>
      </c>
      <c r="N79" s="3" t="b">
        <v>0</v>
      </c>
      <c r="O79"/>
      <c r="S79" s="3">
        <v>267.10000000000002</v>
      </c>
      <c r="T79" s="3" t="s">
        <v>2530</v>
      </c>
      <c r="U79" s="3" t="s">
        <v>2600</v>
      </c>
      <c r="V79" s="3" t="s">
        <v>2600</v>
      </c>
      <c r="W79" s="3" t="s">
        <v>2687</v>
      </c>
      <c r="X79" s="3" t="s">
        <v>2688</v>
      </c>
      <c r="Y79" s="3" t="s">
        <v>2689</v>
      </c>
    </row>
    <row r="80" spans="1:28" ht="14.5" x14ac:dyDescent="0.35">
      <c r="A80" s="3">
        <v>226</v>
      </c>
      <c r="B80" s="3" t="s">
        <v>2530</v>
      </c>
      <c r="C80" s="3" t="s">
        <v>2530</v>
      </c>
      <c r="D80" s="3" t="s">
        <v>2556</v>
      </c>
      <c r="E80" s="3" t="s">
        <v>8684</v>
      </c>
      <c r="F80" s="3" t="s">
        <v>2569</v>
      </c>
      <c r="G80" s="3" t="s">
        <v>8691</v>
      </c>
      <c r="H80" s="3" t="s">
        <v>8189</v>
      </c>
      <c r="I80" s="3" t="s">
        <v>8695</v>
      </c>
      <c r="J80" s="3" t="s">
        <v>8696</v>
      </c>
      <c r="K80" s="3" t="s">
        <v>8190</v>
      </c>
      <c r="L80" s="3" t="s">
        <v>8191</v>
      </c>
      <c r="M80" s="3" t="s">
        <v>8192</v>
      </c>
      <c r="N80" s="3" t="b">
        <v>0</v>
      </c>
      <c r="O80"/>
      <c r="S80" s="3">
        <v>268</v>
      </c>
      <c r="T80" s="3" t="s">
        <v>2530</v>
      </c>
      <c r="U80" s="3" t="s">
        <v>2556</v>
      </c>
      <c r="V80" s="3" t="s">
        <v>2557</v>
      </c>
      <c r="W80" s="3" t="s">
        <v>2690</v>
      </c>
      <c r="X80" s="3" t="s">
        <v>2691</v>
      </c>
      <c r="Y80" s="3" t="s">
        <v>2692</v>
      </c>
    </row>
    <row r="81" spans="1:26" ht="14.5" x14ac:dyDescent="0.35">
      <c r="A81" s="3">
        <v>224</v>
      </c>
      <c r="B81" s="3" t="s">
        <v>2530</v>
      </c>
      <c r="C81" s="3" t="s">
        <v>2530</v>
      </c>
      <c r="D81" s="3" t="s">
        <v>2556</v>
      </c>
      <c r="E81" s="3" t="s">
        <v>8684</v>
      </c>
      <c r="F81" s="3" t="s">
        <v>2569</v>
      </c>
      <c r="G81" s="3" t="s">
        <v>8691</v>
      </c>
      <c r="H81" s="3" t="s">
        <v>2579</v>
      </c>
      <c r="I81" s="3" t="s">
        <v>2580</v>
      </c>
      <c r="J81" s="3" t="s">
        <v>2580</v>
      </c>
      <c r="K81" s="3" t="s">
        <v>8184</v>
      </c>
      <c r="L81" s="3" t="s">
        <v>8185</v>
      </c>
      <c r="M81" s="3" t="s">
        <v>8183</v>
      </c>
      <c r="N81" s="3" t="b">
        <v>0</v>
      </c>
      <c r="O81"/>
      <c r="S81" s="3">
        <v>270</v>
      </c>
      <c r="T81" s="3" t="s">
        <v>2530</v>
      </c>
      <c r="U81" s="3" t="s">
        <v>2556</v>
      </c>
      <c r="V81" s="3" t="s">
        <v>2693</v>
      </c>
      <c r="W81" s="3" t="s">
        <v>2693</v>
      </c>
      <c r="X81" s="3" t="s">
        <v>2693</v>
      </c>
      <c r="Y81" s="3" t="s">
        <v>2694</v>
      </c>
    </row>
    <row r="82" spans="1:26" ht="14.5" x14ac:dyDescent="0.35">
      <c r="A82" s="3">
        <v>224.1</v>
      </c>
      <c r="B82" s="3" t="s">
        <v>2530</v>
      </c>
      <c r="C82" s="3" t="s">
        <v>2530</v>
      </c>
      <c r="D82" s="3" t="s">
        <v>2556</v>
      </c>
      <c r="E82" s="3" t="s">
        <v>8684</v>
      </c>
      <c r="F82" s="3" t="s">
        <v>2569</v>
      </c>
      <c r="G82" s="3" t="s">
        <v>8691</v>
      </c>
      <c r="H82" s="3" t="s">
        <v>2582</v>
      </c>
      <c r="I82" s="3" t="s">
        <v>2583</v>
      </c>
      <c r="J82" s="3" t="s">
        <v>8694</v>
      </c>
      <c r="K82" s="3" t="s">
        <v>8186</v>
      </c>
      <c r="L82" s="3" t="s">
        <v>8187</v>
      </c>
      <c r="M82" s="3" t="s">
        <v>8188</v>
      </c>
      <c r="N82" s="3" t="b">
        <v>0</v>
      </c>
      <c r="O82"/>
      <c r="S82" s="3">
        <v>304</v>
      </c>
      <c r="T82" s="3" t="s">
        <v>2695</v>
      </c>
      <c r="U82" s="3" t="s">
        <v>2696</v>
      </c>
      <c r="V82" s="3" t="s">
        <v>2696</v>
      </c>
      <c r="W82" s="3" t="s">
        <v>2697</v>
      </c>
      <c r="X82" s="3" t="s">
        <v>2698</v>
      </c>
      <c r="Y82" s="3" t="s">
        <v>2699</v>
      </c>
    </row>
    <row r="83" spans="1:26" ht="14.5" x14ac:dyDescent="0.35">
      <c r="A83" s="3">
        <v>223</v>
      </c>
      <c r="B83" s="3" t="s">
        <v>2530</v>
      </c>
      <c r="C83" s="3" t="s">
        <v>2530</v>
      </c>
      <c r="D83" s="3" t="s">
        <v>2556</v>
      </c>
      <c r="E83" s="3" t="s">
        <v>8684</v>
      </c>
      <c r="F83" s="3" t="s">
        <v>2569</v>
      </c>
      <c r="G83" s="3" t="s">
        <v>8691</v>
      </c>
      <c r="H83" s="3" t="s">
        <v>2577</v>
      </c>
      <c r="I83" s="3" t="s">
        <v>213</v>
      </c>
      <c r="J83" s="3" t="s">
        <v>213</v>
      </c>
      <c r="K83" s="3" t="s">
        <v>8182</v>
      </c>
      <c r="M83" s="3" t="s">
        <v>8183</v>
      </c>
      <c r="N83" s="3" t="b">
        <v>0</v>
      </c>
      <c r="O83"/>
      <c r="S83" s="3">
        <v>305</v>
      </c>
      <c r="T83" s="3" t="s">
        <v>2695</v>
      </c>
      <c r="U83" s="3" t="s">
        <v>2696</v>
      </c>
      <c r="V83" s="3" t="s">
        <v>2696</v>
      </c>
      <c r="W83" s="3" t="s">
        <v>2700</v>
      </c>
      <c r="X83" s="3" t="s">
        <v>2701</v>
      </c>
      <c r="Y83" s="3" t="s">
        <v>2702</v>
      </c>
    </row>
    <row r="84" spans="1:26" ht="14.5" x14ac:dyDescent="0.35">
      <c r="A84" s="3">
        <v>226.1</v>
      </c>
      <c r="B84" s="3" t="s">
        <v>2530</v>
      </c>
      <c r="C84" s="3" t="s">
        <v>2530</v>
      </c>
      <c r="D84" s="3" t="s">
        <v>2556</v>
      </c>
      <c r="E84" s="3" t="s">
        <v>8684</v>
      </c>
      <c r="F84" s="3" t="s">
        <v>2569</v>
      </c>
      <c r="G84" s="3" t="s">
        <v>8691</v>
      </c>
      <c r="H84" s="3" t="s">
        <v>2585</v>
      </c>
      <c r="I84" s="3" t="s">
        <v>2586</v>
      </c>
      <c r="J84" s="3" t="s">
        <v>8697</v>
      </c>
      <c r="K84" s="3" t="s">
        <v>2587</v>
      </c>
      <c r="L84" s="3" t="s">
        <v>8191</v>
      </c>
      <c r="M84" s="3" t="s">
        <v>8192</v>
      </c>
      <c r="N84" s="3" t="b">
        <v>0</v>
      </c>
      <c r="O84"/>
      <c r="S84" s="3">
        <v>306</v>
      </c>
      <c r="T84" s="3" t="s">
        <v>2695</v>
      </c>
      <c r="U84" s="3" t="s">
        <v>2696</v>
      </c>
      <c r="V84" s="3" t="s">
        <v>2696</v>
      </c>
      <c r="W84" s="3" t="s">
        <v>2703</v>
      </c>
      <c r="X84" s="3" t="s">
        <v>2704</v>
      </c>
      <c r="Y84" s="3" t="s">
        <v>2702</v>
      </c>
    </row>
    <row r="85" spans="1:26" ht="14.5" x14ac:dyDescent="0.35">
      <c r="A85" s="3">
        <v>150</v>
      </c>
      <c r="B85" s="3" t="s">
        <v>2468</v>
      </c>
      <c r="C85" s="3" t="s">
        <v>2468</v>
      </c>
      <c r="D85" s="3" t="s">
        <v>2489</v>
      </c>
      <c r="E85" s="3" t="s">
        <v>8638</v>
      </c>
      <c r="F85" s="3" t="s">
        <v>2547</v>
      </c>
      <c r="G85" s="3" t="s">
        <v>8642</v>
      </c>
      <c r="H85" s="3" t="s">
        <v>2548</v>
      </c>
      <c r="I85" s="3" t="s">
        <v>2548</v>
      </c>
      <c r="J85" s="3" t="s">
        <v>8643</v>
      </c>
      <c r="K85" s="3" t="s">
        <v>8111</v>
      </c>
      <c r="L85" s="3" t="s">
        <v>8112</v>
      </c>
      <c r="M85" s="3" t="s">
        <v>8113</v>
      </c>
      <c r="N85" s="3" t="b">
        <v>0</v>
      </c>
      <c r="O85"/>
      <c r="S85" s="3">
        <v>307</v>
      </c>
      <c r="T85" s="3" t="s">
        <v>2695</v>
      </c>
      <c r="U85" s="3" t="s">
        <v>2696</v>
      </c>
      <c r="V85" s="3" t="s">
        <v>2696</v>
      </c>
      <c r="W85" s="3" t="s">
        <v>2705</v>
      </c>
      <c r="X85" s="3" t="s">
        <v>2706</v>
      </c>
      <c r="Y85" s="3" t="s">
        <v>2707</v>
      </c>
    </row>
    <row r="86" spans="1:26" ht="14.5" x14ac:dyDescent="0.35">
      <c r="A86" s="3">
        <v>150.30000000000001</v>
      </c>
      <c r="B86" s="3" t="s">
        <v>2468</v>
      </c>
      <c r="C86" s="3" t="s">
        <v>2468</v>
      </c>
      <c r="D86" s="3" t="s">
        <v>2489</v>
      </c>
      <c r="E86" s="3" t="s">
        <v>8638</v>
      </c>
      <c r="F86" s="3" t="s">
        <v>2547</v>
      </c>
      <c r="G86" s="3" t="s">
        <v>8642</v>
      </c>
      <c r="H86" s="3" t="s">
        <v>8122</v>
      </c>
      <c r="I86" s="3" t="s">
        <v>8648</v>
      </c>
      <c r="J86" s="3" t="s">
        <v>8649</v>
      </c>
      <c r="K86" s="3" t="s">
        <v>8123</v>
      </c>
      <c r="L86" s="3" t="s">
        <v>8120</v>
      </c>
      <c r="M86" s="3" t="s">
        <v>8113</v>
      </c>
      <c r="N86" s="3" t="b">
        <v>0</v>
      </c>
      <c r="O86"/>
      <c r="S86" s="3">
        <v>308</v>
      </c>
      <c r="T86" s="3" t="s">
        <v>2695</v>
      </c>
      <c r="U86" s="3" t="s">
        <v>2708</v>
      </c>
      <c r="V86" s="3" t="s">
        <v>2708</v>
      </c>
      <c r="W86" s="3" t="s">
        <v>2709</v>
      </c>
      <c r="X86" s="3" t="s">
        <v>2709</v>
      </c>
      <c r="Y86" s="3" t="s">
        <v>2710</v>
      </c>
    </row>
    <row r="87" spans="1:26" ht="14.5" x14ac:dyDescent="0.35">
      <c r="A87" s="3">
        <v>150.19999999999999</v>
      </c>
      <c r="B87" s="3" t="s">
        <v>2468</v>
      </c>
      <c r="C87" s="3" t="s">
        <v>2468</v>
      </c>
      <c r="D87" s="3" t="s">
        <v>2489</v>
      </c>
      <c r="E87" s="3" t="s">
        <v>8638</v>
      </c>
      <c r="F87" s="3" t="s">
        <v>2547</v>
      </c>
      <c r="G87" s="3" t="s">
        <v>8642</v>
      </c>
      <c r="H87" s="3" t="s">
        <v>8118</v>
      </c>
      <c r="I87" s="3" t="s">
        <v>8646</v>
      </c>
      <c r="J87" s="3" t="s">
        <v>8647</v>
      </c>
      <c r="K87" s="3" t="s">
        <v>8119</v>
      </c>
      <c r="L87" s="3" t="s">
        <v>8120</v>
      </c>
      <c r="M87" s="3" t="s">
        <v>8121</v>
      </c>
      <c r="N87" s="3" t="b">
        <v>0</v>
      </c>
      <c r="O87"/>
      <c r="S87" s="3">
        <v>309</v>
      </c>
      <c r="T87" s="3" t="s">
        <v>2695</v>
      </c>
      <c r="U87" s="3" t="s">
        <v>2708</v>
      </c>
      <c r="V87" s="3" t="s">
        <v>2708</v>
      </c>
      <c r="W87" s="3" t="s">
        <v>2711</v>
      </c>
      <c r="X87" s="3" t="s">
        <v>2712</v>
      </c>
      <c r="Y87" s="3" t="s">
        <v>2713</v>
      </c>
    </row>
    <row r="88" spans="1:26" ht="14.5" x14ac:dyDescent="0.35">
      <c r="A88" s="3">
        <v>150.1</v>
      </c>
      <c r="B88" s="3" t="s">
        <v>2468</v>
      </c>
      <c r="C88" s="3" t="s">
        <v>2468</v>
      </c>
      <c r="D88" s="3" t="s">
        <v>2489</v>
      </c>
      <c r="E88" s="3" t="s">
        <v>8638</v>
      </c>
      <c r="F88" s="3" t="s">
        <v>2547</v>
      </c>
      <c r="G88" s="3" t="s">
        <v>8642</v>
      </c>
      <c r="H88" s="3" t="s">
        <v>8114</v>
      </c>
      <c r="I88" s="3" t="s">
        <v>8644</v>
      </c>
      <c r="J88" s="3" t="s">
        <v>8645</v>
      </c>
      <c r="K88" s="3" t="s">
        <v>8115</v>
      </c>
      <c r="L88" s="3" t="s">
        <v>8116</v>
      </c>
      <c r="M88" s="3" t="s">
        <v>8117</v>
      </c>
      <c r="N88" s="3" t="b">
        <v>0</v>
      </c>
      <c r="O88"/>
      <c r="S88" s="3">
        <v>310</v>
      </c>
      <c r="T88" s="3" t="s">
        <v>2695</v>
      </c>
      <c r="U88" s="3" t="s">
        <v>2708</v>
      </c>
      <c r="V88" s="3" t="s">
        <v>2708</v>
      </c>
      <c r="W88" s="3" t="s">
        <v>2714</v>
      </c>
      <c r="X88" s="3" t="s">
        <v>2715</v>
      </c>
      <c r="Y88" s="3" t="s">
        <v>2713</v>
      </c>
    </row>
    <row r="89" spans="1:26" ht="14.5" x14ac:dyDescent="0.35">
      <c r="A89" s="3">
        <v>257</v>
      </c>
      <c r="B89" s="3" t="s">
        <v>2530</v>
      </c>
      <c r="C89" s="3" t="s">
        <v>2530</v>
      </c>
      <c r="D89" s="3" t="s">
        <v>2600</v>
      </c>
      <c r="E89" s="3" t="s">
        <v>8704</v>
      </c>
      <c r="F89" s="3" t="s">
        <v>2600</v>
      </c>
      <c r="G89" s="3" t="s">
        <v>8704</v>
      </c>
      <c r="H89" s="3" t="s">
        <v>2671</v>
      </c>
      <c r="I89" s="3" t="s">
        <v>2672</v>
      </c>
      <c r="J89" s="3" t="s">
        <v>2672</v>
      </c>
      <c r="K89" s="3" t="s">
        <v>8244</v>
      </c>
      <c r="L89" s="3" t="s">
        <v>8216</v>
      </c>
      <c r="M89" s="3" t="s">
        <v>3385</v>
      </c>
      <c r="N89" s="3" t="b">
        <v>0</v>
      </c>
      <c r="O89"/>
      <c r="S89" s="3">
        <v>311</v>
      </c>
      <c r="T89" s="3" t="s">
        <v>2695</v>
      </c>
      <c r="U89" s="3" t="s">
        <v>2696</v>
      </c>
      <c r="V89" s="3" t="s">
        <v>2696</v>
      </c>
      <c r="W89" s="3" t="s">
        <v>2716</v>
      </c>
      <c r="X89" s="3" t="s">
        <v>2716</v>
      </c>
      <c r="Y89" s="3" t="s">
        <v>2717</v>
      </c>
    </row>
    <row r="90" spans="1:26" ht="14.5" x14ac:dyDescent="0.35">
      <c r="A90" s="3">
        <v>152</v>
      </c>
      <c r="B90" s="3" t="s">
        <v>2468</v>
      </c>
      <c r="C90" s="3" t="s">
        <v>2468</v>
      </c>
      <c r="D90" s="3" t="s">
        <v>2489</v>
      </c>
      <c r="E90" s="3" t="s">
        <v>8638</v>
      </c>
      <c r="F90" s="3" t="s">
        <v>2547</v>
      </c>
      <c r="G90" s="3" t="s">
        <v>8642</v>
      </c>
      <c r="H90" s="3" t="s">
        <v>2552</v>
      </c>
      <c r="I90" s="3" t="s">
        <v>8655</v>
      </c>
      <c r="J90" s="3" t="s">
        <v>8656</v>
      </c>
      <c r="K90" s="3" t="s">
        <v>8133</v>
      </c>
      <c r="L90" s="3" t="s">
        <v>8134</v>
      </c>
      <c r="M90" s="3" t="s">
        <v>8135</v>
      </c>
      <c r="N90" s="3" t="b">
        <v>0</v>
      </c>
      <c r="O90"/>
      <c r="S90" s="3">
        <v>320</v>
      </c>
      <c r="T90" s="3" t="s">
        <v>2695</v>
      </c>
      <c r="U90" s="3" t="s">
        <v>1509</v>
      </c>
      <c r="V90" s="3" t="s">
        <v>2718</v>
      </c>
      <c r="W90" s="3" t="s">
        <v>2719</v>
      </c>
      <c r="X90" s="3" t="s">
        <v>2719</v>
      </c>
      <c r="Y90" s="3" t="s">
        <v>2720</v>
      </c>
    </row>
    <row r="91" spans="1:26" ht="14.5" x14ac:dyDescent="0.35">
      <c r="A91" s="3">
        <v>152.30000000000001</v>
      </c>
      <c r="B91" s="3" t="s">
        <v>2468</v>
      </c>
      <c r="C91" s="3" t="s">
        <v>2468</v>
      </c>
      <c r="D91" s="3" t="s">
        <v>2489</v>
      </c>
      <c r="E91" s="3" t="s">
        <v>8638</v>
      </c>
      <c r="F91" s="3" t="s">
        <v>2547</v>
      </c>
      <c r="G91" s="3" t="s">
        <v>8642</v>
      </c>
      <c r="H91" s="3" t="s">
        <v>8139</v>
      </c>
      <c r="I91" s="3" t="s">
        <v>8659</v>
      </c>
      <c r="J91" s="3" t="s">
        <v>8660</v>
      </c>
      <c r="K91" s="3" t="s">
        <v>8140</v>
      </c>
      <c r="L91" s="3" t="s">
        <v>8120</v>
      </c>
      <c r="M91" s="3" t="s">
        <v>8121</v>
      </c>
      <c r="N91" s="3" t="b">
        <v>0</v>
      </c>
      <c r="O91"/>
      <c r="S91" s="3">
        <v>321</v>
      </c>
      <c r="T91" s="3" t="s">
        <v>2695</v>
      </c>
      <c r="U91" s="3" t="s">
        <v>1509</v>
      </c>
      <c r="V91" s="3" t="s">
        <v>2600</v>
      </c>
      <c r="W91" s="3" t="s">
        <v>2721</v>
      </c>
      <c r="X91" s="3" t="s">
        <v>2721</v>
      </c>
      <c r="Y91" s="3" t="s">
        <v>2722</v>
      </c>
      <c r="Z91" s="3" t="s">
        <v>2723</v>
      </c>
    </row>
    <row r="92" spans="1:26" ht="14.5" x14ac:dyDescent="0.35">
      <c r="A92" s="3">
        <v>152.19999999999999</v>
      </c>
      <c r="B92" s="3" t="s">
        <v>2468</v>
      </c>
      <c r="C92" s="3" t="s">
        <v>2468</v>
      </c>
      <c r="D92" s="3" t="s">
        <v>2489</v>
      </c>
      <c r="E92" s="3" t="s">
        <v>8638</v>
      </c>
      <c r="F92" s="3" t="s">
        <v>2547</v>
      </c>
      <c r="G92" s="3" t="s">
        <v>8642</v>
      </c>
      <c r="H92" s="3" t="s">
        <v>8136</v>
      </c>
      <c r="I92" s="3" t="s">
        <v>8657</v>
      </c>
      <c r="J92" s="3" t="s">
        <v>8658</v>
      </c>
      <c r="K92" s="3" t="s">
        <v>8137</v>
      </c>
      <c r="L92" s="3" t="s">
        <v>8138</v>
      </c>
      <c r="M92" s="3" t="s">
        <v>8117</v>
      </c>
      <c r="N92" s="3" t="b">
        <v>0</v>
      </c>
      <c r="O92"/>
      <c r="S92" s="3">
        <v>322</v>
      </c>
      <c r="T92" s="3" t="s">
        <v>2695</v>
      </c>
      <c r="U92" s="3" t="s">
        <v>1509</v>
      </c>
      <c r="V92" s="3" t="s">
        <v>2600</v>
      </c>
      <c r="W92" s="3" t="s">
        <v>2724</v>
      </c>
      <c r="X92" s="3" t="s">
        <v>2724</v>
      </c>
      <c r="Y92" s="3" t="s">
        <v>2725</v>
      </c>
    </row>
    <row r="93" spans="1:26" ht="14.5" x14ac:dyDescent="0.35">
      <c r="A93" s="3">
        <v>232.1</v>
      </c>
      <c r="B93" s="3" t="s">
        <v>2530</v>
      </c>
      <c r="C93" s="3" t="s">
        <v>2530</v>
      </c>
      <c r="D93" s="3" t="s">
        <v>2600</v>
      </c>
      <c r="E93" s="3" t="s">
        <v>8704</v>
      </c>
      <c r="F93" s="3" t="s">
        <v>2600</v>
      </c>
      <c r="G93" s="3" t="s">
        <v>8704</v>
      </c>
      <c r="H93" s="3" t="s">
        <v>2601</v>
      </c>
      <c r="I93" s="3" t="s">
        <v>2603</v>
      </c>
      <c r="J93" s="3" t="s">
        <v>2603</v>
      </c>
      <c r="K93" s="3" t="s">
        <v>8206</v>
      </c>
      <c r="L93" s="3" t="s">
        <v>8207</v>
      </c>
      <c r="M93" s="3" t="s">
        <v>8208</v>
      </c>
      <c r="N93" s="3" t="b">
        <v>0</v>
      </c>
      <c r="O93"/>
      <c r="S93" s="3">
        <v>323</v>
      </c>
      <c r="T93" s="3" t="s">
        <v>2695</v>
      </c>
      <c r="U93" s="3" t="s">
        <v>1509</v>
      </c>
      <c r="V93" s="3" t="s">
        <v>2547</v>
      </c>
      <c r="W93" s="3" t="s">
        <v>2726</v>
      </c>
      <c r="X93" s="3" t="s">
        <v>2726</v>
      </c>
      <c r="Y93" s="3" t="s">
        <v>2727</v>
      </c>
    </row>
    <row r="94" spans="1:26" ht="14.5" x14ac:dyDescent="0.35">
      <c r="A94" s="3">
        <v>232.2</v>
      </c>
      <c r="B94" s="3" t="s">
        <v>2530</v>
      </c>
      <c r="C94" s="3" t="s">
        <v>2530</v>
      </c>
      <c r="D94" s="3" t="s">
        <v>2600</v>
      </c>
      <c r="E94" s="3" t="s">
        <v>8704</v>
      </c>
      <c r="F94" s="3" t="s">
        <v>2600</v>
      </c>
      <c r="G94" s="3" t="s">
        <v>8704</v>
      </c>
      <c r="H94" s="3" t="s">
        <v>2605</v>
      </c>
      <c r="I94" s="3" t="s">
        <v>2606</v>
      </c>
      <c r="J94" s="3" t="s">
        <v>2606</v>
      </c>
      <c r="K94" s="3" t="s">
        <v>8209</v>
      </c>
      <c r="M94" s="3" t="s">
        <v>8210</v>
      </c>
      <c r="N94" s="3" t="b">
        <v>0</v>
      </c>
      <c r="O94"/>
      <c r="S94" s="3">
        <v>324</v>
      </c>
      <c r="T94" s="3" t="s">
        <v>2695</v>
      </c>
      <c r="U94" s="3" t="s">
        <v>1509</v>
      </c>
      <c r="V94" s="3" t="s">
        <v>2696</v>
      </c>
      <c r="W94" s="3" t="s">
        <v>2728</v>
      </c>
      <c r="X94" s="3" t="s">
        <v>2728</v>
      </c>
      <c r="Y94" s="3" t="s">
        <v>2729</v>
      </c>
    </row>
    <row r="95" spans="1:26" ht="14.5" x14ac:dyDescent="0.35">
      <c r="A95" s="3">
        <v>270</v>
      </c>
      <c r="B95" s="3" t="s">
        <v>2530</v>
      </c>
      <c r="C95" s="3" t="s">
        <v>2530</v>
      </c>
      <c r="D95" s="3" t="s">
        <v>2556</v>
      </c>
      <c r="E95" s="3" t="s">
        <v>8684</v>
      </c>
      <c r="F95" s="3" t="s">
        <v>2693</v>
      </c>
      <c r="G95" s="3" t="s">
        <v>8703</v>
      </c>
      <c r="H95" s="3" t="s">
        <v>2693</v>
      </c>
      <c r="I95" s="3" t="s">
        <v>2693</v>
      </c>
      <c r="J95" s="3" t="s">
        <v>8703</v>
      </c>
      <c r="K95" s="3" t="s">
        <v>2694</v>
      </c>
      <c r="L95" s="3" t="s">
        <v>8204</v>
      </c>
      <c r="M95" s="3" t="s">
        <v>8205</v>
      </c>
      <c r="N95" s="3" t="b">
        <v>0</v>
      </c>
      <c r="O95"/>
      <c r="S95" s="3">
        <v>103</v>
      </c>
      <c r="T95" s="3" t="s">
        <v>2468</v>
      </c>
      <c r="U95" s="3" t="s">
        <v>2469</v>
      </c>
      <c r="V95" s="3" t="s">
        <v>2470</v>
      </c>
      <c r="W95" s="3" t="s">
        <v>2730</v>
      </c>
      <c r="X95" s="3" t="s">
        <v>2731</v>
      </c>
      <c r="Y95" s="3" t="s">
        <v>2732</v>
      </c>
    </row>
  </sheetData>
  <autoFilter ref="S1:Y95" xr:uid="{CBF8C309-E5DE-4A22-9AC5-F8F13751F665}">
    <sortState xmlns:xlrd2="http://schemas.microsoft.com/office/spreadsheetml/2017/richdata2" ref="S2:Y94">
      <sortCondition ref="S1:S91"/>
    </sortState>
  </autoFilter>
  <pageMargins left="0.7" right="0.7" top="0.75" bottom="0.75" header="0.3" footer="0.3"/>
  <pageSetup paperSize="9" orientation="portrait" r:id="rId1"/>
  <tableParts count="1">
    <tablePart r:id="rId2"/>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839D3-6150-4DAC-8905-ED4F2E4B5966}">
  <sheetPr codeName="Sheet34">
    <tabColor theme="1"/>
  </sheetPr>
  <dimension ref="A1:BR66"/>
  <sheetViews>
    <sheetView workbookViewId="0">
      <selection activeCell="D10" sqref="D10"/>
    </sheetView>
  </sheetViews>
  <sheetFormatPr defaultRowHeight="14.5" x14ac:dyDescent="0.35"/>
  <cols>
    <col min="1" max="1" width="26.453125" bestFit="1" customWidth="1"/>
    <col min="2" max="2" width="24.6328125" bestFit="1" customWidth="1"/>
    <col min="3" max="3" width="28.6328125" bestFit="1" customWidth="1"/>
    <col min="4" max="4" width="80.7265625" bestFit="1" customWidth="1"/>
  </cols>
  <sheetData>
    <row r="1" spans="1:70" x14ac:dyDescent="0.35">
      <c r="A1" t="s">
        <v>3746</v>
      </c>
      <c r="B1" t="s">
        <v>3747</v>
      </c>
      <c r="C1" t="s">
        <v>3737</v>
      </c>
      <c r="D1" t="s">
        <v>1982</v>
      </c>
      <c r="F1" t="str" cm="1">
        <f t="array" ref="F1:BR1">TRANSPOSE(IF(NOT(ISBLANK(Outcomes!S4)),_xlfn._xlws.SORT(_xlfn.UNIQUE(_xlfn._xlws.FILTER(out_econ[Variable],ISNUMBER(SEARCH(Outcomes!S4,out_econ[Variable]))))),_xlfn._xlws.SORT(out_econ[Variable])))</f>
        <v>Animal Bedding</v>
      </c>
      <c r="G1" t="str">
        <v>Animal Feed</v>
      </c>
      <c r="H1" t="str">
        <v>Animal housing</v>
      </c>
      <c r="I1" t="str">
        <v>Animal labour</v>
      </c>
      <c r="J1" t="str">
        <v>Animal Rental Income</v>
      </c>
      <c r="K1" t="str">
        <v>Animal Sales</v>
      </c>
      <c r="L1" t="str">
        <v>Animals Purchase</v>
      </c>
      <c r="M1" t="str">
        <v>Biochar</v>
      </c>
      <c r="N1" t="str">
        <v>Biological Control</v>
      </c>
      <c r="O1" t="str">
        <v>Biopesticides</v>
      </c>
      <c r="P1" t="str">
        <v>Capital Opportunity Cost</v>
      </c>
      <c r="Q1" t="str">
        <v>Crop Sales</v>
      </c>
      <c r="R1" t="str">
        <v>Electricity</v>
      </c>
      <c r="S1" t="str">
        <v>Equipment</v>
      </c>
      <c r="T1" t="str">
        <v>Equipment</v>
      </c>
      <c r="U1" t="str">
        <v>Erosion Control Structures</v>
      </c>
      <c r="V1" t="str">
        <v>Family Labor Cost</v>
      </c>
      <c r="W1" t="str">
        <v>Family Labor Cost (Female)</v>
      </c>
      <c r="X1" t="str">
        <v>Family Labor Cost (Male)</v>
      </c>
      <c r="Y1" t="str">
        <v>Fertilizers</v>
      </c>
      <c r="Z1" t="str">
        <v>Fuel</v>
      </c>
      <c r="AA1" t="str">
        <v>Fungicide</v>
      </c>
      <c r="AB1" t="str">
        <v>Harvesting</v>
      </c>
      <c r="AC1" t="str">
        <v>Herbicides</v>
      </c>
      <c r="AD1" t="str">
        <v>Hired Labor Cost</v>
      </c>
      <c r="AE1" t="str">
        <v>Household Consumption</v>
      </c>
      <c r="AF1" t="str">
        <v>Innoculants</v>
      </c>
      <c r="AG1" t="str">
        <v>Inorganic Fertilizer</v>
      </c>
      <c r="AH1" t="str">
        <v>Insecticides</v>
      </c>
      <c r="AI1" t="str">
        <v>Irrigation</v>
      </c>
      <c r="AJ1" t="str">
        <v>Labor Cost</v>
      </c>
      <c r="AK1" t="str">
        <v>Labor Opportunity Cost</v>
      </c>
      <c r="AL1" t="str">
        <v>Land Opportunity Cost</v>
      </c>
      <c r="AM1" t="str">
        <v>Land Rent</v>
      </c>
      <c r="AN1" t="str">
        <v>Loans</v>
      </c>
      <c r="AO1" t="str">
        <v>Monetary Societal Benefits</v>
      </c>
      <c r="AP1" t="str">
        <v>Mulch</v>
      </c>
      <c r="AQ1" t="str">
        <v>Non-monetary Societal Benefits</v>
      </c>
      <c r="AR1" t="str">
        <v>Nutrient/Soil management</v>
      </c>
      <c r="AS1" t="str">
        <v>Organic Fertilizer</v>
      </c>
      <c r="AT1" t="str">
        <v>Organic Mulch</v>
      </c>
      <c r="AU1" t="str">
        <v>Packaging material</v>
      </c>
      <c r="AV1" t="str">
        <v>Pesticides</v>
      </c>
      <c r="AW1" t="str">
        <v>pH Amendments</v>
      </c>
      <c r="AX1" t="str">
        <v>Planting</v>
      </c>
      <c r="AY1" t="str">
        <v>Plastic Mulch</v>
      </c>
      <c r="AZ1" t="str">
        <v>Preparing Beds</v>
      </c>
      <c r="BA1" t="str">
        <v>Product Value</v>
      </c>
      <c r="BB1" t="str">
        <v>Pruning</v>
      </c>
      <c r="BC1" t="str">
        <v>Sale of manure</v>
      </c>
      <c r="BD1" t="str">
        <v>Sale of produce</v>
      </c>
      <c r="BE1" t="str">
        <v>Saplings</v>
      </c>
      <c r="BF1" t="str">
        <v>Seeds</v>
      </c>
      <c r="BG1" t="str">
        <v>Seeds or Planting Material</v>
      </c>
      <c r="BH1" t="str">
        <v>Soil Amendments</v>
      </c>
      <c r="BI1" t="str">
        <v>Spraying</v>
      </c>
      <c r="BJ1" t="str">
        <v>Spreading</v>
      </c>
      <c r="BK1" t="str">
        <v>Tax</v>
      </c>
      <c r="BL1" t="str">
        <v>Threshing</v>
      </c>
      <c r="BM1" t="str">
        <v>Tillage</v>
      </c>
      <c r="BN1" t="str">
        <v>Transplanting</v>
      </c>
      <c r="BO1" t="str">
        <v>Transport</v>
      </c>
      <c r="BP1" t="str">
        <v>Veterinary</v>
      </c>
      <c r="BQ1" t="str">
        <v>Water Harvesting Structures</v>
      </c>
      <c r="BR1" t="str">
        <v>Weeding</v>
      </c>
    </row>
    <row r="2" spans="1:70" x14ac:dyDescent="0.35">
      <c r="A2" t="s">
        <v>3748</v>
      </c>
      <c r="B2" t="s">
        <v>3749</v>
      </c>
      <c r="C2" t="s">
        <v>3750</v>
      </c>
      <c r="D2" t="s">
        <v>3751</v>
      </c>
      <c r="F2" t="str" cm="1">
        <f t="array" ref="F2:BR2">TRANSPOSE(IF(NOT(ISBLANK(Outcomes!S5)),_xlfn._xlws.SORT(_xlfn.UNIQUE(_xlfn._xlws.FILTER(out_econ[Variable],ISNUMBER(SEARCH(Outcomes!S5,out_econ[Variable]))))),_xlfn._xlws.SORT(out_econ[Variable])))</f>
        <v>Animal Bedding</v>
      </c>
      <c r="G2" t="str">
        <v>Animal Feed</v>
      </c>
      <c r="H2" t="str">
        <v>Animal housing</v>
      </c>
      <c r="I2" t="str">
        <v>Animal labour</v>
      </c>
      <c r="J2" t="str">
        <v>Animal Rental Income</v>
      </c>
      <c r="K2" t="str">
        <v>Animal Sales</v>
      </c>
      <c r="L2" t="str">
        <v>Animals Purchase</v>
      </c>
      <c r="M2" t="str">
        <v>Biochar</v>
      </c>
      <c r="N2" t="str">
        <v>Biological Control</v>
      </c>
      <c r="O2" t="str">
        <v>Biopesticides</v>
      </c>
      <c r="P2" t="str">
        <v>Capital Opportunity Cost</v>
      </c>
      <c r="Q2" t="str">
        <v>Crop Sales</v>
      </c>
      <c r="R2" t="str">
        <v>Electricity</v>
      </c>
      <c r="S2" t="str">
        <v>Equipment</v>
      </c>
      <c r="T2" t="str">
        <v>Equipment</v>
      </c>
      <c r="U2" t="str">
        <v>Erosion Control Structures</v>
      </c>
      <c r="V2" t="str">
        <v>Family Labor Cost</v>
      </c>
      <c r="W2" t="str">
        <v>Family Labor Cost (Female)</v>
      </c>
      <c r="X2" t="str">
        <v>Family Labor Cost (Male)</v>
      </c>
      <c r="Y2" t="str">
        <v>Fertilizers</v>
      </c>
      <c r="Z2" t="str">
        <v>Fuel</v>
      </c>
      <c r="AA2" t="str">
        <v>Fungicide</v>
      </c>
      <c r="AB2" t="str">
        <v>Harvesting</v>
      </c>
      <c r="AC2" t="str">
        <v>Herbicides</v>
      </c>
      <c r="AD2" t="str">
        <v>Hired Labor Cost</v>
      </c>
      <c r="AE2" t="str">
        <v>Household Consumption</v>
      </c>
      <c r="AF2" t="str">
        <v>Innoculants</v>
      </c>
      <c r="AG2" t="str">
        <v>Inorganic Fertilizer</v>
      </c>
      <c r="AH2" t="str">
        <v>Insecticides</v>
      </c>
      <c r="AI2" t="str">
        <v>Irrigation</v>
      </c>
      <c r="AJ2" t="str">
        <v>Labor Cost</v>
      </c>
      <c r="AK2" t="str">
        <v>Labor Opportunity Cost</v>
      </c>
      <c r="AL2" t="str">
        <v>Land Opportunity Cost</v>
      </c>
      <c r="AM2" t="str">
        <v>Land Rent</v>
      </c>
      <c r="AN2" t="str">
        <v>Loans</v>
      </c>
      <c r="AO2" t="str">
        <v>Monetary Societal Benefits</v>
      </c>
      <c r="AP2" t="str">
        <v>Mulch</v>
      </c>
      <c r="AQ2" t="str">
        <v>Non-monetary Societal Benefits</v>
      </c>
      <c r="AR2" t="str">
        <v>Nutrient/Soil management</v>
      </c>
      <c r="AS2" t="str">
        <v>Organic Fertilizer</v>
      </c>
      <c r="AT2" t="str">
        <v>Organic Mulch</v>
      </c>
      <c r="AU2" t="str">
        <v>Packaging material</v>
      </c>
      <c r="AV2" t="str">
        <v>Pesticides</v>
      </c>
      <c r="AW2" t="str">
        <v>pH Amendments</v>
      </c>
      <c r="AX2" t="str">
        <v>Planting</v>
      </c>
      <c r="AY2" t="str">
        <v>Plastic Mulch</v>
      </c>
      <c r="AZ2" t="str">
        <v>Preparing Beds</v>
      </c>
      <c r="BA2" t="str">
        <v>Product Value</v>
      </c>
      <c r="BB2" t="str">
        <v>Pruning</v>
      </c>
      <c r="BC2" t="str">
        <v>Sale of manure</v>
      </c>
      <c r="BD2" t="str">
        <v>Sale of produce</v>
      </c>
      <c r="BE2" t="str">
        <v>Saplings</v>
      </c>
      <c r="BF2" t="str">
        <v>Seeds</v>
      </c>
      <c r="BG2" t="str">
        <v>Seeds or Planting Material</v>
      </c>
      <c r="BH2" t="str">
        <v>Soil Amendments</v>
      </c>
      <c r="BI2" t="str">
        <v>Spraying</v>
      </c>
      <c r="BJ2" t="str">
        <v>Spreading</v>
      </c>
      <c r="BK2" t="str">
        <v>Tax</v>
      </c>
      <c r="BL2" t="str">
        <v>Threshing</v>
      </c>
      <c r="BM2" t="str">
        <v>Tillage</v>
      </c>
      <c r="BN2" t="str">
        <v>Transplanting</v>
      </c>
      <c r="BO2" t="str">
        <v>Transport</v>
      </c>
      <c r="BP2" t="str">
        <v>Veterinary</v>
      </c>
      <c r="BQ2" t="str">
        <v>Water Harvesting Structures</v>
      </c>
      <c r="BR2" t="str">
        <v>Weeding</v>
      </c>
    </row>
    <row r="3" spans="1:70" x14ac:dyDescent="0.35">
      <c r="A3" t="s">
        <v>3748</v>
      </c>
      <c r="B3" t="s">
        <v>3749</v>
      </c>
      <c r="C3" t="s">
        <v>3752</v>
      </c>
      <c r="D3" t="s">
        <v>3753</v>
      </c>
      <c r="F3" t="str" cm="1">
        <f t="array" ref="F3:BR3">TRANSPOSE(IF(NOT(ISBLANK(Outcomes!S6)),_xlfn._xlws.SORT(_xlfn.UNIQUE(_xlfn._xlws.FILTER(out_econ[Variable],ISNUMBER(SEARCH(Outcomes!S6,out_econ[Variable]))))),_xlfn._xlws.SORT(out_econ[Variable])))</f>
        <v>Animal Bedding</v>
      </c>
      <c r="G3" t="str">
        <v>Animal Feed</v>
      </c>
      <c r="H3" t="str">
        <v>Animal housing</v>
      </c>
      <c r="I3" t="str">
        <v>Animal labour</v>
      </c>
      <c r="J3" t="str">
        <v>Animal Rental Income</v>
      </c>
      <c r="K3" t="str">
        <v>Animal Sales</v>
      </c>
      <c r="L3" t="str">
        <v>Animals Purchase</v>
      </c>
      <c r="M3" t="str">
        <v>Biochar</v>
      </c>
      <c r="N3" t="str">
        <v>Biological Control</v>
      </c>
      <c r="O3" t="str">
        <v>Biopesticides</v>
      </c>
      <c r="P3" t="str">
        <v>Capital Opportunity Cost</v>
      </c>
      <c r="Q3" t="str">
        <v>Crop Sales</v>
      </c>
      <c r="R3" t="str">
        <v>Electricity</v>
      </c>
      <c r="S3" t="str">
        <v>Equipment</v>
      </c>
      <c r="T3" t="str">
        <v>Equipment</v>
      </c>
      <c r="U3" t="str">
        <v>Erosion Control Structures</v>
      </c>
      <c r="V3" t="str">
        <v>Family Labor Cost</v>
      </c>
      <c r="W3" t="str">
        <v>Family Labor Cost (Female)</v>
      </c>
      <c r="X3" t="str">
        <v>Family Labor Cost (Male)</v>
      </c>
      <c r="Y3" t="str">
        <v>Fertilizers</v>
      </c>
      <c r="Z3" t="str">
        <v>Fuel</v>
      </c>
      <c r="AA3" t="str">
        <v>Fungicide</v>
      </c>
      <c r="AB3" t="str">
        <v>Harvesting</v>
      </c>
      <c r="AC3" t="str">
        <v>Herbicides</v>
      </c>
      <c r="AD3" t="str">
        <v>Hired Labor Cost</v>
      </c>
      <c r="AE3" t="str">
        <v>Household Consumption</v>
      </c>
      <c r="AF3" t="str">
        <v>Innoculants</v>
      </c>
      <c r="AG3" t="str">
        <v>Inorganic Fertilizer</v>
      </c>
      <c r="AH3" t="str">
        <v>Insecticides</v>
      </c>
      <c r="AI3" t="str">
        <v>Irrigation</v>
      </c>
      <c r="AJ3" t="str">
        <v>Labor Cost</v>
      </c>
      <c r="AK3" t="str">
        <v>Labor Opportunity Cost</v>
      </c>
      <c r="AL3" t="str">
        <v>Land Opportunity Cost</v>
      </c>
      <c r="AM3" t="str">
        <v>Land Rent</v>
      </c>
      <c r="AN3" t="str">
        <v>Loans</v>
      </c>
      <c r="AO3" t="str">
        <v>Monetary Societal Benefits</v>
      </c>
      <c r="AP3" t="str">
        <v>Mulch</v>
      </c>
      <c r="AQ3" t="str">
        <v>Non-monetary Societal Benefits</v>
      </c>
      <c r="AR3" t="str">
        <v>Nutrient/Soil management</v>
      </c>
      <c r="AS3" t="str">
        <v>Organic Fertilizer</v>
      </c>
      <c r="AT3" t="str">
        <v>Organic Mulch</v>
      </c>
      <c r="AU3" t="str">
        <v>Packaging material</v>
      </c>
      <c r="AV3" t="str">
        <v>Pesticides</v>
      </c>
      <c r="AW3" t="str">
        <v>pH Amendments</v>
      </c>
      <c r="AX3" t="str">
        <v>Planting</v>
      </c>
      <c r="AY3" t="str">
        <v>Plastic Mulch</v>
      </c>
      <c r="AZ3" t="str">
        <v>Preparing Beds</v>
      </c>
      <c r="BA3" t="str">
        <v>Product Value</v>
      </c>
      <c r="BB3" t="str">
        <v>Pruning</v>
      </c>
      <c r="BC3" t="str">
        <v>Sale of manure</v>
      </c>
      <c r="BD3" t="str">
        <v>Sale of produce</v>
      </c>
      <c r="BE3" t="str">
        <v>Saplings</v>
      </c>
      <c r="BF3" t="str">
        <v>Seeds</v>
      </c>
      <c r="BG3" t="str">
        <v>Seeds or Planting Material</v>
      </c>
      <c r="BH3" t="str">
        <v>Soil Amendments</v>
      </c>
      <c r="BI3" t="str">
        <v>Spraying</v>
      </c>
      <c r="BJ3" t="str">
        <v>Spreading</v>
      </c>
      <c r="BK3" t="str">
        <v>Tax</v>
      </c>
      <c r="BL3" t="str">
        <v>Threshing</v>
      </c>
      <c r="BM3" t="str">
        <v>Tillage</v>
      </c>
      <c r="BN3" t="str">
        <v>Transplanting</v>
      </c>
      <c r="BO3" t="str">
        <v>Transport</v>
      </c>
      <c r="BP3" t="str">
        <v>Veterinary</v>
      </c>
      <c r="BQ3" t="str">
        <v>Water Harvesting Structures</v>
      </c>
      <c r="BR3" t="str">
        <v>Weeding</v>
      </c>
    </row>
    <row r="4" spans="1:70" x14ac:dyDescent="0.35">
      <c r="A4" t="s">
        <v>3748</v>
      </c>
      <c r="B4" t="s">
        <v>3749</v>
      </c>
      <c r="C4" t="s">
        <v>3754</v>
      </c>
      <c r="D4" t="s">
        <v>3755</v>
      </c>
      <c r="F4" t="str" cm="1">
        <f t="array" ref="F4:BR4">TRANSPOSE(IF(NOT(ISBLANK(Outcomes!S7)),_xlfn._xlws.SORT(_xlfn.UNIQUE(_xlfn._xlws.FILTER(out_econ[Variable],ISNUMBER(SEARCH(Outcomes!S7,out_econ[Variable]))))),_xlfn._xlws.SORT(out_econ[Variable])))</f>
        <v>Animal Bedding</v>
      </c>
      <c r="G4" t="str">
        <v>Animal Feed</v>
      </c>
      <c r="H4" t="str">
        <v>Animal housing</v>
      </c>
      <c r="I4" t="str">
        <v>Animal labour</v>
      </c>
      <c r="J4" t="str">
        <v>Animal Rental Income</v>
      </c>
      <c r="K4" t="str">
        <v>Animal Sales</v>
      </c>
      <c r="L4" t="str">
        <v>Animals Purchase</v>
      </c>
      <c r="M4" t="str">
        <v>Biochar</v>
      </c>
      <c r="N4" t="str">
        <v>Biological Control</v>
      </c>
      <c r="O4" t="str">
        <v>Biopesticides</v>
      </c>
      <c r="P4" t="str">
        <v>Capital Opportunity Cost</v>
      </c>
      <c r="Q4" t="str">
        <v>Crop Sales</v>
      </c>
      <c r="R4" t="str">
        <v>Electricity</v>
      </c>
      <c r="S4" t="str">
        <v>Equipment</v>
      </c>
      <c r="T4" t="str">
        <v>Equipment</v>
      </c>
      <c r="U4" t="str">
        <v>Erosion Control Structures</v>
      </c>
      <c r="V4" t="str">
        <v>Family Labor Cost</v>
      </c>
      <c r="W4" t="str">
        <v>Family Labor Cost (Female)</v>
      </c>
      <c r="X4" t="str">
        <v>Family Labor Cost (Male)</v>
      </c>
      <c r="Y4" t="str">
        <v>Fertilizers</v>
      </c>
      <c r="Z4" t="str">
        <v>Fuel</v>
      </c>
      <c r="AA4" t="str">
        <v>Fungicide</v>
      </c>
      <c r="AB4" t="str">
        <v>Harvesting</v>
      </c>
      <c r="AC4" t="str">
        <v>Herbicides</v>
      </c>
      <c r="AD4" t="str">
        <v>Hired Labor Cost</v>
      </c>
      <c r="AE4" t="str">
        <v>Household Consumption</v>
      </c>
      <c r="AF4" t="str">
        <v>Innoculants</v>
      </c>
      <c r="AG4" t="str">
        <v>Inorganic Fertilizer</v>
      </c>
      <c r="AH4" t="str">
        <v>Insecticides</v>
      </c>
      <c r="AI4" t="str">
        <v>Irrigation</v>
      </c>
      <c r="AJ4" t="str">
        <v>Labor Cost</v>
      </c>
      <c r="AK4" t="str">
        <v>Labor Opportunity Cost</v>
      </c>
      <c r="AL4" t="str">
        <v>Land Opportunity Cost</v>
      </c>
      <c r="AM4" t="str">
        <v>Land Rent</v>
      </c>
      <c r="AN4" t="str">
        <v>Loans</v>
      </c>
      <c r="AO4" t="str">
        <v>Monetary Societal Benefits</v>
      </c>
      <c r="AP4" t="str">
        <v>Mulch</v>
      </c>
      <c r="AQ4" t="str">
        <v>Non-monetary Societal Benefits</v>
      </c>
      <c r="AR4" t="str">
        <v>Nutrient/Soil management</v>
      </c>
      <c r="AS4" t="str">
        <v>Organic Fertilizer</v>
      </c>
      <c r="AT4" t="str">
        <v>Organic Mulch</v>
      </c>
      <c r="AU4" t="str">
        <v>Packaging material</v>
      </c>
      <c r="AV4" t="str">
        <v>Pesticides</v>
      </c>
      <c r="AW4" t="str">
        <v>pH Amendments</v>
      </c>
      <c r="AX4" t="str">
        <v>Planting</v>
      </c>
      <c r="AY4" t="str">
        <v>Plastic Mulch</v>
      </c>
      <c r="AZ4" t="str">
        <v>Preparing Beds</v>
      </c>
      <c r="BA4" t="str">
        <v>Product Value</v>
      </c>
      <c r="BB4" t="str">
        <v>Pruning</v>
      </c>
      <c r="BC4" t="str">
        <v>Sale of manure</v>
      </c>
      <c r="BD4" t="str">
        <v>Sale of produce</v>
      </c>
      <c r="BE4" t="str">
        <v>Saplings</v>
      </c>
      <c r="BF4" t="str">
        <v>Seeds</v>
      </c>
      <c r="BG4" t="str">
        <v>Seeds or Planting Material</v>
      </c>
      <c r="BH4" t="str">
        <v>Soil Amendments</v>
      </c>
      <c r="BI4" t="str">
        <v>Spraying</v>
      </c>
      <c r="BJ4" t="str">
        <v>Spreading</v>
      </c>
      <c r="BK4" t="str">
        <v>Tax</v>
      </c>
      <c r="BL4" t="str">
        <v>Threshing</v>
      </c>
      <c r="BM4" t="str">
        <v>Tillage</v>
      </c>
      <c r="BN4" t="str">
        <v>Transplanting</v>
      </c>
      <c r="BO4" t="str">
        <v>Transport</v>
      </c>
      <c r="BP4" t="str">
        <v>Veterinary</v>
      </c>
      <c r="BQ4" t="str">
        <v>Water Harvesting Structures</v>
      </c>
      <c r="BR4" t="str">
        <v>Weeding</v>
      </c>
    </row>
    <row r="5" spans="1:70" x14ac:dyDescent="0.35">
      <c r="A5" t="s">
        <v>3748</v>
      </c>
      <c r="B5" t="s">
        <v>3749</v>
      </c>
      <c r="C5" t="s">
        <v>3756</v>
      </c>
      <c r="D5" t="s">
        <v>3757</v>
      </c>
      <c r="F5" t="str" cm="1">
        <f t="array" ref="F5:BR5">TRANSPOSE(IF(NOT(ISBLANK(Outcomes!S8)),_xlfn._xlws.SORT(_xlfn.UNIQUE(_xlfn._xlws.FILTER(out_econ[Variable],ISNUMBER(SEARCH(Outcomes!S8,out_econ[Variable]))))),_xlfn._xlws.SORT(out_econ[Variable])))</f>
        <v>Animal Bedding</v>
      </c>
      <c r="G5" t="str">
        <v>Animal Feed</v>
      </c>
      <c r="H5" t="str">
        <v>Animal housing</v>
      </c>
      <c r="I5" t="str">
        <v>Animal labour</v>
      </c>
      <c r="J5" t="str">
        <v>Animal Rental Income</v>
      </c>
      <c r="K5" t="str">
        <v>Animal Sales</v>
      </c>
      <c r="L5" t="str">
        <v>Animals Purchase</v>
      </c>
      <c r="M5" t="str">
        <v>Biochar</v>
      </c>
      <c r="N5" t="str">
        <v>Biological Control</v>
      </c>
      <c r="O5" t="str">
        <v>Biopesticides</v>
      </c>
      <c r="P5" t="str">
        <v>Capital Opportunity Cost</v>
      </c>
      <c r="Q5" t="str">
        <v>Crop Sales</v>
      </c>
      <c r="R5" t="str">
        <v>Electricity</v>
      </c>
      <c r="S5" t="str">
        <v>Equipment</v>
      </c>
      <c r="T5" t="str">
        <v>Equipment</v>
      </c>
      <c r="U5" t="str">
        <v>Erosion Control Structures</v>
      </c>
      <c r="V5" t="str">
        <v>Family Labor Cost</v>
      </c>
      <c r="W5" t="str">
        <v>Family Labor Cost (Female)</v>
      </c>
      <c r="X5" t="str">
        <v>Family Labor Cost (Male)</v>
      </c>
      <c r="Y5" t="str">
        <v>Fertilizers</v>
      </c>
      <c r="Z5" t="str">
        <v>Fuel</v>
      </c>
      <c r="AA5" t="str">
        <v>Fungicide</v>
      </c>
      <c r="AB5" t="str">
        <v>Harvesting</v>
      </c>
      <c r="AC5" t="str">
        <v>Herbicides</v>
      </c>
      <c r="AD5" t="str">
        <v>Hired Labor Cost</v>
      </c>
      <c r="AE5" t="str">
        <v>Household Consumption</v>
      </c>
      <c r="AF5" t="str">
        <v>Innoculants</v>
      </c>
      <c r="AG5" t="str">
        <v>Inorganic Fertilizer</v>
      </c>
      <c r="AH5" t="str">
        <v>Insecticides</v>
      </c>
      <c r="AI5" t="str">
        <v>Irrigation</v>
      </c>
      <c r="AJ5" t="str">
        <v>Labor Cost</v>
      </c>
      <c r="AK5" t="str">
        <v>Labor Opportunity Cost</v>
      </c>
      <c r="AL5" t="str">
        <v>Land Opportunity Cost</v>
      </c>
      <c r="AM5" t="str">
        <v>Land Rent</v>
      </c>
      <c r="AN5" t="str">
        <v>Loans</v>
      </c>
      <c r="AO5" t="str">
        <v>Monetary Societal Benefits</v>
      </c>
      <c r="AP5" t="str">
        <v>Mulch</v>
      </c>
      <c r="AQ5" t="str">
        <v>Non-monetary Societal Benefits</v>
      </c>
      <c r="AR5" t="str">
        <v>Nutrient/Soil management</v>
      </c>
      <c r="AS5" t="str">
        <v>Organic Fertilizer</v>
      </c>
      <c r="AT5" t="str">
        <v>Organic Mulch</v>
      </c>
      <c r="AU5" t="str">
        <v>Packaging material</v>
      </c>
      <c r="AV5" t="str">
        <v>Pesticides</v>
      </c>
      <c r="AW5" t="str">
        <v>pH Amendments</v>
      </c>
      <c r="AX5" t="str">
        <v>Planting</v>
      </c>
      <c r="AY5" t="str">
        <v>Plastic Mulch</v>
      </c>
      <c r="AZ5" t="str">
        <v>Preparing Beds</v>
      </c>
      <c r="BA5" t="str">
        <v>Product Value</v>
      </c>
      <c r="BB5" t="str">
        <v>Pruning</v>
      </c>
      <c r="BC5" t="str">
        <v>Sale of manure</v>
      </c>
      <c r="BD5" t="str">
        <v>Sale of produce</v>
      </c>
      <c r="BE5" t="str">
        <v>Saplings</v>
      </c>
      <c r="BF5" t="str">
        <v>Seeds</v>
      </c>
      <c r="BG5" t="str">
        <v>Seeds or Planting Material</v>
      </c>
      <c r="BH5" t="str">
        <v>Soil Amendments</v>
      </c>
      <c r="BI5" t="str">
        <v>Spraying</v>
      </c>
      <c r="BJ5" t="str">
        <v>Spreading</v>
      </c>
      <c r="BK5" t="str">
        <v>Tax</v>
      </c>
      <c r="BL5" t="str">
        <v>Threshing</v>
      </c>
      <c r="BM5" t="str">
        <v>Tillage</v>
      </c>
      <c r="BN5" t="str">
        <v>Transplanting</v>
      </c>
      <c r="BO5" t="str">
        <v>Transport</v>
      </c>
      <c r="BP5" t="str">
        <v>Veterinary</v>
      </c>
      <c r="BQ5" t="str">
        <v>Water Harvesting Structures</v>
      </c>
      <c r="BR5" t="str">
        <v>Weeding</v>
      </c>
    </row>
    <row r="6" spans="1:70" x14ac:dyDescent="0.35">
      <c r="A6" t="s">
        <v>3748</v>
      </c>
      <c r="B6" t="s">
        <v>3758</v>
      </c>
      <c r="C6" t="s">
        <v>3759</v>
      </c>
      <c r="D6" t="s">
        <v>9407</v>
      </c>
      <c r="F6" t="str" cm="1">
        <f t="array" ref="F6:BR6">TRANSPOSE(IF(NOT(ISBLANK(Outcomes!S9)),_xlfn._xlws.SORT(_xlfn.UNIQUE(_xlfn._xlws.FILTER(out_econ[Variable],ISNUMBER(SEARCH(Outcomes!S9,out_econ[Variable]))))),_xlfn._xlws.SORT(out_econ[Variable])))</f>
        <v>Animal Bedding</v>
      </c>
      <c r="G6" t="str">
        <v>Animal Feed</v>
      </c>
      <c r="H6" t="str">
        <v>Animal housing</v>
      </c>
      <c r="I6" t="str">
        <v>Animal labour</v>
      </c>
      <c r="J6" t="str">
        <v>Animal Rental Income</v>
      </c>
      <c r="K6" t="str">
        <v>Animal Sales</v>
      </c>
      <c r="L6" t="str">
        <v>Animals Purchase</v>
      </c>
      <c r="M6" t="str">
        <v>Biochar</v>
      </c>
      <c r="N6" t="str">
        <v>Biological Control</v>
      </c>
      <c r="O6" t="str">
        <v>Biopesticides</v>
      </c>
      <c r="P6" t="str">
        <v>Capital Opportunity Cost</v>
      </c>
      <c r="Q6" t="str">
        <v>Crop Sales</v>
      </c>
      <c r="R6" t="str">
        <v>Electricity</v>
      </c>
      <c r="S6" t="str">
        <v>Equipment</v>
      </c>
      <c r="T6" t="str">
        <v>Equipment</v>
      </c>
      <c r="U6" t="str">
        <v>Erosion Control Structures</v>
      </c>
      <c r="V6" t="str">
        <v>Family Labor Cost</v>
      </c>
      <c r="W6" t="str">
        <v>Family Labor Cost (Female)</v>
      </c>
      <c r="X6" t="str">
        <v>Family Labor Cost (Male)</v>
      </c>
      <c r="Y6" t="str">
        <v>Fertilizers</v>
      </c>
      <c r="Z6" t="str">
        <v>Fuel</v>
      </c>
      <c r="AA6" t="str">
        <v>Fungicide</v>
      </c>
      <c r="AB6" t="str">
        <v>Harvesting</v>
      </c>
      <c r="AC6" t="str">
        <v>Herbicides</v>
      </c>
      <c r="AD6" t="str">
        <v>Hired Labor Cost</v>
      </c>
      <c r="AE6" t="str">
        <v>Household Consumption</v>
      </c>
      <c r="AF6" t="str">
        <v>Innoculants</v>
      </c>
      <c r="AG6" t="str">
        <v>Inorganic Fertilizer</v>
      </c>
      <c r="AH6" t="str">
        <v>Insecticides</v>
      </c>
      <c r="AI6" t="str">
        <v>Irrigation</v>
      </c>
      <c r="AJ6" t="str">
        <v>Labor Cost</v>
      </c>
      <c r="AK6" t="str">
        <v>Labor Opportunity Cost</v>
      </c>
      <c r="AL6" t="str">
        <v>Land Opportunity Cost</v>
      </c>
      <c r="AM6" t="str">
        <v>Land Rent</v>
      </c>
      <c r="AN6" t="str">
        <v>Loans</v>
      </c>
      <c r="AO6" t="str">
        <v>Monetary Societal Benefits</v>
      </c>
      <c r="AP6" t="str">
        <v>Mulch</v>
      </c>
      <c r="AQ6" t="str">
        <v>Non-monetary Societal Benefits</v>
      </c>
      <c r="AR6" t="str">
        <v>Nutrient/Soil management</v>
      </c>
      <c r="AS6" t="str">
        <v>Organic Fertilizer</v>
      </c>
      <c r="AT6" t="str">
        <v>Organic Mulch</v>
      </c>
      <c r="AU6" t="str">
        <v>Packaging material</v>
      </c>
      <c r="AV6" t="str">
        <v>Pesticides</v>
      </c>
      <c r="AW6" t="str">
        <v>pH Amendments</v>
      </c>
      <c r="AX6" t="str">
        <v>Planting</v>
      </c>
      <c r="AY6" t="str">
        <v>Plastic Mulch</v>
      </c>
      <c r="AZ6" t="str">
        <v>Preparing Beds</v>
      </c>
      <c r="BA6" t="str">
        <v>Product Value</v>
      </c>
      <c r="BB6" t="str">
        <v>Pruning</v>
      </c>
      <c r="BC6" t="str">
        <v>Sale of manure</v>
      </c>
      <c r="BD6" t="str">
        <v>Sale of produce</v>
      </c>
      <c r="BE6" t="str">
        <v>Saplings</v>
      </c>
      <c r="BF6" t="str">
        <v>Seeds</v>
      </c>
      <c r="BG6" t="str">
        <v>Seeds or Planting Material</v>
      </c>
      <c r="BH6" t="str">
        <v>Soil Amendments</v>
      </c>
      <c r="BI6" t="str">
        <v>Spraying</v>
      </c>
      <c r="BJ6" t="str">
        <v>Spreading</v>
      </c>
      <c r="BK6" t="str">
        <v>Tax</v>
      </c>
      <c r="BL6" t="str">
        <v>Threshing</v>
      </c>
      <c r="BM6" t="str">
        <v>Tillage</v>
      </c>
      <c r="BN6" t="str">
        <v>Transplanting</v>
      </c>
      <c r="BO6" t="str">
        <v>Transport</v>
      </c>
      <c r="BP6" t="str">
        <v>Veterinary</v>
      </c>
      <c r="BQ6" t="str">
        <v>Water Harvesting Structures</v>
      </c>
      <c r="BR6" t="str">
        <v>Weeding</v>
      </c>
    </row>
    <row r="7" spans="1:70" x14ac:dyDescent="0.35">
      <c r="A7" t="s">
        <v>3748</v>
      </c>
      <c r="B7" t="s">
        <v>3758</v>
      </c>
      <c r="C7" t="s">
        <v>3760</v>
      </c>
      <c r="D7" t="s">
        <v>9408</v>
      </c>
      <c r="F7" t="str" cm="1">
        <f t="array" ref="F7:BR7">TRANSPOSE(IF(NOT(ISBLANK(Outcomes!S10)),_xlfn._xlws.SORT(_xlfn.UNIQUE(_xlfn._xlws.FILTER(out_econ[Variable],ISNUMBER(SEARCH(Outcomes!S10,out_econ[Variable]))))),_xlfn._xlws.SORT(out_econ[Variable])))</f>
        <v>Animal Bedding</v>
      </c>
      <c r="G7" t="str">
        <v>Animal Feed</v>
      </c>
      <c r="H7" t="str">
        <v>Animal housing</v>
      </c>
      <c r="I7" t="str">
        <v>Animal labour</v>
      </c>
      <c r="J7" t="str">
        <v>Animal Rental Income</v>
      </c>
      <c r="K7" t="str">
        <v>Animal Sales</v>
      </c>
      <c r="L7" t="str">
        <v>Animals Purchase</v>
      </c>
      <c r="M7" t="str">
        <v>Biochar</v>
      </c>
      <c r="N7" t="str">
        <v>Biological Control</v>
      </c>
      <c r="O7" t="str">
        <v>Biopesticides</v>
      </c>
      <c r="P7" t="str">
        <v>Capital Opportunity Cost</v>
      </c>
      <c r="Q7" t="str">
        <v>Crop Sales</v>
      </c>
      <c r="R7" t="str">
        <v>Electricity</v>
      </c>
      <c r="S7" t="str">
        <v>Equipment</v>
      </c>
      <c r="T7" t="str">
        <v>Equipment</v>
      </c>
      <c r="U7" t="str">
        <v>Erosion Control Structures</v>
      </c>
      <c r="V7" t="str">
        <v>Family Labor Cost</v>
      </c>
      <c r="W7" t="str">
        <v>Family Labor Cost (Female)</v>
      </c>
      <c r="X7" t="str">
        <v>Family Labor Cost (Male)</v>
      </c>
      <c r="Y7" t="str">
        <v>Fertilizers</v>
      </c>
      <c r="Z7" t="str">
        <v>Fuel</v>
      </c>
      <c r="AA7" t="str">
        <v>Fungicide</v>
      </c>
      <c r="AB7" t="str">
        <v>Harvesting</v>
      </c>
      <c r="AC7" t="str">
        <v>Herbicides</v>
      </c>
      <c r="AD7" t="str">
        <v>Hired Labor Cost</v>
      </c>
      <c r="AE7" t="str">
        <v>Household Consumption</v>
      </c>
      <c r="AF7" t="str">
        <v>Innoculants</v>
      </c>
      <c r="AG7" t="str">
        <v>Inorganic Fertilizer</v>
      </c>
      <c r="AH7" t="str">
        <v>Insecticides</v>
      </c>
      <c r="AI7" t="str">
        <v>Irrigation</v>
      </c>
      <c r="AJ7" t="str">
        <v>Labor Cost</v>
      </c>
      <c r="AK7" t="str">
        <v>Labor Opportunity Cost</v>
      </c>
      <c r="AL7" t="str">
        <v>Land Opportunity Cost</v>
      </c>
      <c r="AM7" t="str">
        <v>Land Rent</v>
      </c>
      <c r="AN7" t="str">
        <v>Loans</v>
      </c>
      <c r="AO7" t="str">
        <v>Monetary Societal Benefits</v>
      </c>
      <c r="AP7" t="str">
        <v>Mulch</v>
      </c>
      <c r="AQ7" t="str">
        <v>Non-monetary Societal Benefits</v>
      </c>
      <c r="AR7" t="str">
        <v>Nutrient/Soil management</v>
      </c>
      <c r="AS7" t="str">
        <v>Organic Fertilizer</v>
      </c>
      <c r="AT7" t="str">
        <v>Organic Mulch</v>
      </c>
      <c r="AU7" t="str">
        <v>Packaging material</v>
      </c>
      <c r="AV7" t="str">
        <v>Pesticides</v>
      </c>
      <c r="AW7" t="str">
        <v>pH Amendments</v>
      </c>
      <c r="AX7" t="str">
        <v>Planting</v>
      </c>
      <c r="AY7" t="str">
        <v>Plastic Mulch</v>
      </c>
      <c r="AZ7" t="str">
        <v>Preparing Beds</v>
      </c>
      <c r="BA7" t="str">
        <v>Product Value</v>
      </c>
      <c r="BB7" t="str">
        <v>Pruning</v>
      </c>
      <c r="BC7" t="str">
        <v>Sale of manure</v>
      </c>
      <c r="BD7" t="str">
        <v>Sale of produce</v>
      </c>
      <c r="BE7" t="str">
        <v>Saplings</v>
      </c>
      <c r="BF7" t="str">
        <v>Seeds</v>
      </c>
      <c r="BG7" t="str">
        <v>Seeds or Planting Material</v>
      </c>
      <c r="BH7" t="str">
        <v>Soil Amendments</v>
      </c>
      <c r="BI7" t="str">
        <v>Spraying</v>
      </c>
      <c r="BJ7" t="str">
        <v>Spreading</v>
      </c>
      <c r="BK7" t="str">
        <v>Tax</v>
      </c>
      <c r="BL7" t="str">
        <v>Threshing</v>
      </c>
      <c r="BM7" t="str">
        <v>Tillage</v>
      </c>
      <c r="BN7" t="str">
        <v>Transplanting</v>
      </c>
      <c r="BO7" t="str">
        <v>Transport</v>
      </c>
      <c r="BP7" t="str">
        <v>Veterinary</v>
      </c>
      <c r="BQ7" t="str">
        <v>Water Harvesting Structures</v>
      </c>
      <c r="BR7" t="str">
        <v>Weeding</v>
      </c>
    </row>
    <row r="8" spans="1:70" x14ac:dyDescent="0.35">
      <c r="A8" t="s">
        <v>3748</v>
      </c>
      <c r="B8" t="s">
        <v>3758</v>
      </c>
      <c r="C8" t="s">
        <v>3761</v>
      </c>
      <c r="D8" t="s">
        <v>9409</v>
      </c>
      <c r="F8" t="str" cm="1">
        <f t="array" ref="F8:BR8">TRANSPOSE(IF(NOT(ISBLANK(Outcomes!S11)),_xlfn._xlws.SORT(_xlfn.UNIQUE(_xlfn._xlws.FILTER(out_econ[Variable],ISNUMBER(SEARCH(Outcomes!S11,out_econ[Variable]))))),_xlfn._xlws.SORT(out_econ[Variable])))</f>
        <v>Animal Bedding</v>
      </c>
      <c r="G8" t="str">
        <v>Animal Feed</v>
      </c>
      <c r="H8" t="str">
        <v>Animal housing</v>
      </c>
      <c r="I8" t="str">
        <v>Animal labour</v>
      </c>
      <c r="J8" t="str">
        <v>Animal Rental Income</v>
      </c>
      <c r="K8" t="str">
        <v>Animal Sales</v>
      </c>
      <c r="L8" t="str">
        <v>Animals Purchase</v>
      </c>
      <c r="M8" t="str">
        <v>Biochar</v>
      </c>
      <c r="N8" t="str">
        <v>Biological Control</v>
      </c>
      <c r="O8" t="str">
        <v>Biopesticides</v>
      </c>
      <c r="P8" t="str">
        <v>Capital Opportunity Cost</v>
      </c>
      <c r="Q8" t="str">
        <v>Crop Sales</v>
      </c>
      <c r="R8" t="str">
        <v>Electricity</v>
      </c>
      <c r="S8" t="str">
        <v>Equipment</v>
      </c>
      <c r="T8" t="str">
        <v>Equipment</v>
      </c>
      <c r="U8" t="str">
        <v>Erosion Control Structures</v>
      </c>
      <c r="V8" t="str">
        <v>Family Labor Cost</v>
      </c>
      <c r="W8" t="str">
        <v>Family Labor Cost (Female)</v>
      </c>
      <c r="X8" t="str">
        <v>Family Labor Cost (Male)</v>
      </c>
      <c r="Y8" t="str">
        <v>Fertilizers</v>
      </c>
      <c r="Z8" t="str">
        <v>Fuel</v>
      </c>
      <c r="AA8" t="str">
        <v>Fungicide</v>
      </c>
      <c r="AB8" t="str">
        <v>Harvesting</v>
      </c>
      <c r="AC8" t="str">
        <v>Herbicides</v>
      </c>
      <c r="AD8" t="str">
        <v>Hired Labor Cost</v>
      </c>
      <c r="AE8" t="str">
        <v>Household Consumption</v>
      </c>
      <c r="AF8" t="str">
        <v>Innoculants</v>
      </c>
      <c r="AG8" t="str">
        <v>Inorganic Fertilizer</v>
      </c>
      <c r="AH8" t="str">
        <v>Insecticides</v>
      </c>
      <c r="AI8" t="str">
        <v>Irrigation</v>
      </c>
      <c r="AJ8" t="str">
        <v>Labor Cost</v>
      </c>
      <c r="AK8" t="str">
        <v>Labor Opportunity Cost</v>
      </c>
      <c r="AL8" t="str">
        <v>Land Opportunity Cost</v>
      </c>
      <c r="AM8" t="str">
        <v>Land Rent</v>
      </c>
      <c r="AN8" t="str">
        <v>Loans</v>
      </c>
      <c r="AO8" t="str">
        <v>Monetary Societal Benefits</v>
      </c>
      <c r="AP8" t="str">
        <v>Mulch</v>
      </c>
      <c r="AQ8" t="str">
        <v>Non-monetary Societal Benefits</v>
      </c>
      <c r="AR8" t="str">
        <v>Nutrient/Soil management</v>
      </c>
      <c r="AS8" t="str">
        <v>Organic Fertilizer</v>
      </c>
      <c r="AT8" t="str">
        <v>Organic Mulch</v>
      </c>
      <c r="AU8" t="str">
        <v>Packaging material</v>
      </c>
      <c r="AV8" t="str">
        <v>Pesticides</v>
      </c>
      <c r="AW8" t="str">
        <v>pH Amendments</v>
      </c>
      <c r="AX8" t="str">
        <v>Planting</v>
      </c>
      <c r="AY8" t="str">
        <v>Plastic Mulch</v>
      </c>
      <c r="AZ8" t="str">
        <v>Preparing Beds</v>
      </c>
      <c r="BA8" t="str">
        <v>Product Value</v>
      </c>
      <c r="BB8" t="str">
        <v>Pruning</v>
      </c>
      <c r="BC8" t="str">
        <v>Sale of manure</v>
      </c>
      <c r="BD8" t="str">
        <v>Sale of produce</v>
      </c>
      <c r="BE8" t="str">
        <v>Saplings</v>
      </c>
      <c r="BF8" t="str">
        <v>Seeds</v>
      </c>
      <c r="BG8" t="str">
        <v>Seeds or Planting Material</v>
      </c>
      <c r="BH8" t="str">
        <v>Soil Amendments</v>
      </c>
      <c r="BI8" t="str">
        <v>Spraying</v>
      </c>
      <c r="BJ8" t="str">
        <v>Spreading</v>
      </c>
      <c r="BK8" t="str">
        <v>Tax</v>
      </c>
      <c r="BL8" t="str">
        <v>Threshing</v>
      </c>
      <c r="BM8" t="str">
        <v>Tillage</v>
      </c>
      <c r="BN8" t="str">
        <v>Transplanting</v>
      </c>
      <c r="BO8" t="str">
        <v>Transport</v>
      </c>
      <c r="BP8" t="str">
        <v>Veterinary</v>
      </c>
      <c r="BQ8" t="str">
        <v>Water Harvesting Structures</v>
      </c>
      <c r="BR8" t="str">
        <v>Weeding</v>
      </c>
    </row>
    <row r="9" spans="1:70" x14ac:dyDescent="0.35">
      <c r="A9" t="s">
        <v>3748</v>
      </c>
      <c r="B9" t="s">
        <v>3758</v>
      </c>
      <c r="C9" t="s">
        <v>9535</v>
      </c>
      <c r="D9" t="s">
        <v>9536</v>
      </c>
      <c r="F9" t="str" cm="1">
        <f t="array" ref="F9:BR9">TRANSPOSE(IF(NOT(ISBLANK(Outcomes!S12)),_xlfn._xlws.SORT(_xlfn.UNIQUE(_xlfn._xlws.FILTER(out_econ[Variable],ISNUMBER(SEARCH(Outcomes!S12,out_econ[Variable]))))),_xlfn._xlws.SORT(out_econ[Variable])))</f>
        <v>Animal Bedding</v>
      </c>
      <c r="G9" t="str">
        <v>Animal Feed</v>
      </c>
      <c r="H9" t="str">
        <v>Animal housing</v>
      </c>
      <c r="I9" t="str">
        <v>Animal labour</v>
      </c>
      <c r="J9" t="str">
        <v>Animal Rental Income</v>
      </c>
      <c r="K9" t="str">
        <v>Animal Sales</v>
      </c>
      <c r="L9" t="str">
        <v>Animals Purchase</v>
      </c>
      <c r="M9" t="str">
        <v>Biochar</v>
      </c>
      <c r="N9" t="str">
        <v>Biological Control</v>
      </c>
      <c r="O9" t="str">
        <v>Biopesticides</v>
      </c>
      <c r="P9" t="str">
        <v>Capital Opportunity Cost</v>
      </c>
      <c r="Q9" t="str">
        <v>Crop Sales</v>
      </c>
      <c r="R9" t="str">
        <v>Electricity</v>
      </c>
      <c r="S9" t="str">
        <v>Equipment</v>
      </c>
      <c r="T9" t="str">
        <v>Equipment</v>
      </c>
      <c r="U9" t="str">
        <v>Erosion Control Structures</v>
      </c>
      <c r="V9" t="str">
        <v>Family Labor Cost</v>
      </c>
      <c r="W9" t="str">
        <v>Family Labor Cost (Female)</v>
      </c>
      <c r="X9" t="str">
        <v>Family Labor Cost (Male)</v>
      </c>
      <c r="Y9" t="str">
        <v>Fertilizers</v>
      </c>
      <c r="Z9" t="str">
        <v>Fuel</v>
      </c>
      <c r="AA9" t="str">
        <v>Fungicide</v>
      </c>
      <c r="AB9" t="str">
        <v>Harvesting</v>
      </c>
      <c r="AC9" t="str">
        <v>Herbicides</v>
      </c>
      <c r="AD9" t="str">
        <v>Hired Labor Cost</v>
      </c>
      <c r="AE9" t="str">
        <v>Household Consumption</v>
      </c>
      <c r="AF9" t="str">
        <v>Innoculants</v>
      </c>
      <c r="AG9" t="str">
        <v>Inorganic Fertilizer</v>
      </c>
      <c r="AH9" t="str">
        <v>Insecticides</v>
      </c>
      <c r="AI9" t="str">
        <v>Irrigation</v>
      </c>
      <c r="AJ9" t="str">
        <v>Labor Cost</v>
      </c>
      <c r="AK9" t="str">
        <v>Labor Opportunity Cost</v>
      </c>
      <c r="AL9" t="str">
        <v>Land Opportunity Cost</v>
      </c>
      <c r="AM9" t="str">
        <v>Land Rent</v>
      </c>
      <c r="AN9" t="str">
        <v>Loans</v>
      </c>
      <c r="AO9" t="str">
        <v>Monetary Societal Benefits</v>
      </c>
      <c r="AP9" t="str">
        <v>Mulch</v>
      </c>
      <c r="AQ9" t="str">
        <v>Non-monetary Societal Benefits</v>
      </c>
      <c r="AR9" t="str">
        <v>Nutrient/Soil management</v>
      </c>
      <c r="AS9" t="str">
        <v>Organic Fertilizer</v>
      </c>
      <c r="AT9" t="str">
        <v>Organic Mulch</v>
      </c>
      <c r="AU9" t="str">
        <v>Packaging material</v>
      </c>
      <c r="AV9" t="str">
        <v>Pesticides</v>
      </c>
      <c r="AW9" t="str">
        <v>pH Amendments</v>
      </c>
      <c r="AX9" t="str">
        <v>Planting</v>
      </c>
      <c r="AY9" t="str">
        <v>Plastic Mulch</v>
      </c>
      <c r="AZ9" t="str">
        <v>Preparing Beds</v>
      </c>
      <c r="BA9" t="str">
        <v>Product Value</v>
      </c>
      <c r="BB9" t="str">
        <v>Pruning</v>
      </c>
      <c r="BC9" t="str">
        <v>Sale of manure</v>
      </c>
      <c r="BD9" t="str">
        <v>Sale of produce</v>
      </c>
      <c r="BE9" t="str">
        <v>Saplings</v>
      </c>
      <c r="BF9" t="str">
        <v>Seeds</v>
      </c>
      <c r="BG9" t="str">
        <v>Seeds or Planting Material</v>
      </c>
      <c r="BH9" t="str">
        <v>Soil Amendments</v>
      </c>
      <c r="BI9" t="str">
        <v>Spraying</v>
      </c>
      <c r="BJ9" t="str">
        <v>Spreading</v>
      </c>
      <c r="BK9" t="str">
        <v>Tax</v>
      </c>
      <c r="BL9" t="str">
        <v>Threshing</v>
      </c>
      <c r="BM9" t="str">
        <v>Tillage</v>
      </c>
      <c r="BN9" t="str">
        <v>Transplanting</v>
      </c>
      <c r="BO9" t="str">
        <v>Transport</v>
      </c>
      <c r="BP9" t="str">
        <v>Veterinary</v>
      </c>
      <c r="BQ9" t="str">
        <v>Water Harvesting Structures</v>
      </c>
      <c r="BR9" t="str">
        <v>Weeding</v>
      </c>
    </row>
    <row r="10" spans="1:70" x14ac:dyDescent="0.35">
      <c r="A10" t="s">
        <v>3748</v>
      </c>
      <c r="B10" t="s">
        <v>3758</v>
      </c>
      <c r="C10" t="s">
        <v>2277</v>
      </c>
      <c r="D10" t="s">
        <v>3762</v>
      </c>
      <c r="F10" t="str" cm="1">
        <f t="array" ref="F10:BR10">TRANSPOSE(IF(NOT(ISBLANK(Outcomes!S13)),_xlfn._xlws.SORT(_xlfn.UNIQUE(_xlfn._xlws.FILTER(out_econ[Variable],ISNUMBER(SEARCH(Outcomes!S13,out_econ[Variable]))))),_xlfn._xlws.SORT(out_econ[Variable])))</f>
        <v>Animal Bedding</v>
      </c>
      <c r="G10" t="str">
        <v>Animal Feed</v>
      </c>
      <c r="H10" t="str">
        <v>Animal housing</v>
      </c>
      <c r="I10" t="str">
        <v>Animal labour</v>
      </c>
      <c r="J10" t="str">
        <v>Animal Rental Income</v>
      </c>
      <c r="K10" t="str">
        <v>Animal Sales</v>
      </c>
      <c r="L10" t="str">
        <v>Animals Purchase</v>
      </c>
      <c r="M10" t="str">
        <v>Biochar</v>
      </c>
      <c r="N10" t="str">
        <v>Biological Control</v>
      </c>
      <c r="O10" t="str">
        <v>Biopesticides</v>
      </c>
      <c r="P10" t="str">
        <v>Capital Opportunity Cost</v>
      </c>
      <c r="Q10" t="str">
        <v>Crop Sales</v>
      </c>
      <c r="R10" t="str">
        <v>Electricity</v>
      </c>
      <c r="S10" t="str">
        <v>Equipment</v>
      </c>
      <c r="T10" t="str">
        <v>Equipment</v>
      </c>
      <c r="U10" t="str">
        <v>Erosion Control Structures</v>
      </c>
      <c r="V10" t="str">
        <v>Family Labor Cost</v>
      </c>
      <c r="W10" t="str">
        <v>Family Labor Cost (Female)</v>
      </c>
      <c r="X10" t="str">
        <v>Family Labor Cost (Male)</v>
      </c>
      <c r="Y10" t="str">
        <v>Fertilizers</v>
      </c>
      <c r="Z10" t="str">
        <v>Fuel</v>
      </c>
      <c r="AA10" t="str">
        <v>Fungicide</v>
      </c>
      <c r="AB10" t="str">
        <v>Harvesting</v>
      </c>
      <c r="AC10" t="str">
        <v>Herbicides</v>
      </c>
      <c r="AD10" t="str">
        <v>Hired Labor Cost</v>
      </c>
      <c r="AE10" t="str">
        <v>Household Consumption</v>
      </c>
      <c r="AF10" t="str">
        <v>Innoculants</v>
      </c>
      <c r="AG10" t="str">
        <v>Inorganic Fertilizer</v>
      </c>
      <c r="AH10" t="str">
        <v>Insecticides</v>
      </c>
      <c r="AI10" t="str">
        <v>Irrigation</v>
      </c>
      <c r="AJ10" t="str">
        <v>Labor Cost</v>
      </c>
      <c r="AK10" t="str">
        <v>Labor Opportunity Cost</v>
      </c>
      <c r="AL10" t="str">
        <v>Land Opportunity Cost</v>
      </c>
      <c r="AM10" t="str">
        <v>Land Rent</v>
      </c>
      <c r="AN10" t="str">
        <v>Loans</v>
      </c>
      <c r="AO10" t="str">
        <v>Monetary Societal Benefits</v>
      </c>
      <c r="AP10" t="str">
        <v>Mulch</v>
      </c>
      <c r="AQ10" t="str">
        <v>Non-monetary Societal Benefits</v>
      </c>
      <c r="AR10" t="str">
        <v>Nutrient/Soil management</v>
      </c>
      <c r="AS10" t="str">
        <v>Organic Fertilizer</v>
      </c>
      <c r="AT10" t="str">
        <v>Organic Mulch</v>
      </c>
      <c r="AU10" t="str">
        <v>Packaging material</v>
      </c>
      <c r="AV10" t="str">
        <v>Pesticides</v>
      </c>
      <c r="AW10" t="str">
        <v>pH Amendments</v>
      </c>
      <c r="AX10" t="str">
        <v>Planting</v>
      </c>
      <c r="AY10" t="str">
        <v>Plastic Mulch</v>
      </c>
      <c r="AZ10" t="str">
        <v>Preparing Beds</v>
      </c>
      <c r="BA10" t="str">
        <v>Product Value</v>
      </c>
      <c r="BB10" t="str">
        <v>Pruning</v>
      </c>
      <c r="BC10" t="str">
        <v>Sale of manure</v>
      </c>
      <c r="BD10" t="str">
        <v>Sale of produce</v>
      </c>
      <c r="BE10" t="str">
        <v>Saplings</v>
      </c>
      <c r="BF10" t="str">
        <v>Seeds</v>
      </c>
      <c r="BG10" t="str">
        <v>Seeds or Planting Material</v>
      </c>
      <c r="BH10" t="str">
        <v>Soil Amendments</v>
      </c>
      <c r="BI10" t="str">
        <v>Spraying</v>
      </c>
      <c r="BJ10" t="str">
        <v>Spreading</v>
      </c>
      <c r="BK10" t="str">
        <v>Tax</v>
      </c>
      <c r="BL10" t="str">
        <v>Threshing</v>
      </c>
      <c r="BM10" t="str">
        <v>Tillage</v>
      </c>
      <c r="BN10" t="str">
        <v>Transplanting</v>
      </c>
      <c r="BO10" t="str">
        <v>Transport</v>
      </c>
      <c r="BP10" t="str">
        <v>Veterinary</v>
      </c>
      <c r="BQ10" t="str">
        <v>Water Harvesting Structures</v>
      </c>
      <c r="BR10" t="str">
        <v>Weeding</v>
      </c>
    </row>
    <row r="11" spans="1:70" x14ac:dyDescent="0.35">
      <c r="A11" t="s">
        <v>3748</v>
      </c>
      <c r="B11" t="s">
        <v>3758</v>
      </c>
      <c r="C11" t="s">
        <v>3763</v>
      </c>
      <c r="D11" t="s">
        <v>3764</v>
      </c>
      <c r="F11" t="str" cm="1">
        <f t="array" ref="F11:BR11">TRANSPOSE(IF(NOT(ISBLANK(Outcomes!S14)),_xlfn._xlws.SORT(_xlfn.UNIQUE(_xlfn._xlws.FILTER(out_econ[Variable],ISNUMBER(SEARCH(Outcomes!S14,out_econ[Variable]))))),_xlfn._xlws.SORT(out_econ[Variable])))</f>
        <v>Animal Bedding</v>
      </c>
      <c r="G11" t="str">
        <v>Animal Feed</v>
      </c>
      <c r="H11" t="str">
        <v>Animal housing</v>
      </c>
      <c r="I11" t="str">
        <v>Animal labour</v>
      </c>
      <c r="J11" t="str">
        <v>Animal Rental Income</v>
      </c>
      <c r="K11" t="str">
        <v>Animal Sales</v>
      </c>
      <c r="L11" t="str">
        <v>Animals Purchase</v>
      </c>
      <c r="M11" t="str">
        <v>Biochar</v>
      </c>
      <c r="N11" t="str">
        <v>Biological Control</v>
      </c>
      <c r="O11" t="str">
        <v>Biopesticides</v>
      </c>
      <c r="P11" t="str">
        <v>Capital Opportunity Cost</v>
      </c>
      <c r="Q11" t="str">
        <v>Crop Sales</v>
      </c>
      <c r="R11" t="str">
        <v>Electricity</v>
      </c>
      <c r="S11" t="str">
        <v>Equipment</v>
      </c>
      <c r="T11" t="str">
        <v>Equipment</v>
      </c>
      <c r="U11" t="str">
        <v>Erosion Control Structures</v>
      </c>
      <c r="V11" t="str">
        <v>Family Labor Cost</v>
      </c>
      <c r="W11" t="str">
        <v>Family Labor Cost (Female)</v>
      </c>
      <c r="X11" t="str">
        <v>Family Labor Cost (Male)</v>
      </c>
      <c r="Y11" t="str">
        <v>Fertilizers</v>
      </c>
      <c r="Z11" t="str">
        <v>Fuel</v>
      </c>
      <c r="AA11" t="str">
        <v>Fungicide</v>
      </c>
      <c r="AB11" t="str">
        <v>Harvesting</v>
      </c>
      <c r="AC11" t="str">
        <v>Herbicides</v>
      </c>
      <c r="AD11" t="str">
        <v>Hired Labor Cost</v>
      </c>
      <c r="AE11" t="str">
        <v>Household Consumption</v>
      </c>
      <c r="AF11" t="str">
        <v>Innoculants</v>
      </c>
      <c r="AG11" t="str">
        <v>Inorganic Fertilizer</v>
      </c>
      <c r="AH11" t="str">
        <v>Insecticides</v>
      </c>
      <c r="AI11" t="str">
        <v>Irrigation</v>
      </c>
      <c r="AJ11" t="str">
        <v>Labor Cost</v>
      </c>
      <c r="AK11" t="str">
        <v>Labor Opportunity Cost</v>
      </c>
      <c r="AL11" t="str">
        <v>Land Opportunity Cost</v>
      </c>
      <c r="AM11" t="str">
        <v>Land Rent</v>
      </c>
      <c r="AN11" t="str">
        <v>Loans</v>
      </c>
      <c r="AO11" t="str">
        <v>Monetary Societal Benefits</v>
      </c>
      <c r="AP11" t="str">
        <v>Mulch</v>
      </c>
      <c r="AQ11" t="str">
        <v>Non-monetary Societal Benefits</v>
      </c>
      <c r="AR11" t="str">
        <v>Nutrient/Soil management</v>
      </c>
      <c r="AS11" t="str">
        <v>Organic Fertilizer</v>
      </c>
      <c r="AT11" t="str">
        <v>Organic Mulch</v>
      </c>
      <c r="AU11" t="str">
        <v>Packaging material</v>
      </c>
      <c r="AV11" t="str">
        <v>Pesticides</v>
      </c>
      <c r="AW11" t="str">
        <v>pH Amendments</v>
      </c>
      <c r="AX11" t="str">
        <v>Planting</v>
      </c>
      <c r="AY11" t="str">
        <v>Plastic Mulch</v>
      </c>
      <c r="AZ11" t="str">
        <v>Preparing Beds</v>
      </c>
      <c r="BA11" t="str">
        <v>Product Value</v>
      </c>
      <c r="BB11" t="str">
        <v>Pruning</v>
      </c>
      <c r="BC11" t="str">
        <v>Sale of manure</v>
      </c>
      <c r="BD11" t="str">
        <v>Sale of produce</v>
      </c>
      <c r="BE11" t="str">
        <v>Saplings</v>
      </c>
      <c r="BF11" t="str">
        <v>Seeds</v>
      </c>
      <c r="BG11" t="str">
        <v>Seeds or Planting Material</v>
      </c>
      <c r="BH11" t="str">
        <v>Soil Amendments</v>
      </c>
      <c r="BI11" t="str">
        <v>Spraying</v>
      </c>
      <c r="BJ11" t="str">
        <v>Spreading</v>
      </c>
      <c r="BK11" t="str">
        <v>Tax</v>
      </c>
      <c r="BL11" t="str">
        <v>Threshing</v>
      </c>
      <c r="BM11" t="str">
        <v>Tillage</v>
      </c>
      <c r="BN11" t="str">
        <v>Transplanting</v>
      </c>
      <c r="BO11" t="str">
        <v>Transport</v>
      </c>
      <c r="BP11" t="str">
        <v>Veterinary</v>
      </c>
      <c r="BQ11" t="str">
        <v>Water Harvesting Structures</v>
      </c>
      <c r="BR11" t="str">
        <v>Weeding</v>
      </c>
    </row>
    <row r="12" spans="1:70" x14ac:dyDescent="0.35">
      <c r="A12" t="s">
        <v>3748</v>
      </c>
      <c r="B12" t="s">
        <v>3758</v>
      </c>
      <c r="C12" t="s">
        <v>2020</v>
      </c>
      <c r="D12" t="s">
        <v>9410</v>
      </c>
      <c r="F12" t="str" cm="1">
        <f t="array" ref="F12:BR12">TRANSPOSE(IF(NOT(ISBLANK(Outcomes!S15)),_xlfn._xlws.SORT(_xlfn.UNIQUE(_xlfn._xlws.FILTER(out_econ[Variable],ISNUMBER(SEARCH(Outcomes!S15,out_econ[Variable]))))),_xlfn._xlws.SORT(out_econ[Variable])))</f>
        <v>Animal Bedding</v>
      </c>
      <c r="G12" t="str">
        <v>Animal Feed</v>
      </c>
      <c r="H12" t="str">
        <v>Animal housing</v>
      </c>
      <c r="I12" t="str">
        <v>Animal labour</v>
      </c>
      <c r="J12" t="str">
        <v>Animal Rental Income</v>
      </c>
      <c r="K12" t="str">
        <v>Animal Sales</v>
      </c>
      <c r="L12" t="str">
        <v>Animals Purchase</v>
      </c>
      <c r="M12" t="str">
        <v>Biochar</v>
      </c>
      <c r="N12" t="str">
        <v>Biological Control</v>
      </c>
      <c r="O12" t="str">
        <v>Biopesticides</v>
      </c>
      <c r="P12" t="str">
        <v>Capital Opportunity Cost</v>
      </c>
      <c r="Q12" t="str">
        <v>Crop Sales</v>
      </c>
      <c r="R12" t="str">
        <v>Electricity</v>
      </c>
      <c r="S12" t="str">
        <v>Equipment</v>
      </c>
      <c r="T12" t="str">
        <v>Equipment</v>
      </c>
      <c r="U12" t="str">
        <v>Erosion Control Structures</v>
      </c>
      <c r="V12" t="str">
        <v>Family Labor Cost</v>
      </c>
      <c r="W12" t="str">
        <v>Family Labor Cost (Female)</v>
      </c>
      <c r="X12" t="str">
        <v>Family Labor Cost (Male)</v>
      </c>
      <c r="Y12" t="str">
        <v>Fertilizers</v>
      </c>
      <c r="Z12" t="str">
        <v>Fuel</v>
      </c>
      <c r="AA12" t="str">
        <v>Fungicide</v>
      </c>
      <c r="AB12" t="str">
        <v>Harvesting</v>
      </c>
      <c r="AC12" t="str">
        <v>Herbicides</v>
      </c>
      <c r="AD12" t="str">
        <v>Hired Labor Cost</v>
      </c>
      <c r="AE12" t="str">
        <v>Household Consumption</v>
      </c>
      <c r="AF12" t="str">
        <v>Innoculants</v>
      </c>
      <c r="AG12" t="str">
        <v>Inorganic Fertilizer</v>
      </c>
      <c r="AH12" t="str">
        <v>Insecticides</v>
      </c>
      <c r="AI12" t="str">
        <v>Irrigation</v>
      </c>
      <c r="AJ12" t="str">
        <v>Labor Cost</v>
      </c>
      <c r="AK12" t="str">
        <v>Labor Opportunity Cost</v>
      </c>
      <c r="AL12" t="str">
        <v>Land Opportunity Cost</v>
      </c>
      <c r="AM12" t="str">
        <v>Land Rent</v>
      </c>
      <c r="AN12" t="str">
        <v>Loans</v>
      </c>
      <c r="AO12" t="str">
        <v>Monetary Societal Benefits</v>
      </c>
      <c r="AP12" t="str">
        <v>Mulch</v>
      </c>
      <c r="AQ12" t="str">
        <v>Non-monetary Societal Benefits</v>
      </c>
      <c r="AR12" t="str">
        <v>Nutrient/Soil management</v>
      </c>
      <c r="AS12" t="str">
        <v>Organic Fertilizer</v>
      </c>
      <c r="AT12" t="str">
        <v>Organic Mulch</v>
      </c>
      <c r="AU12" t="str">
        <v>Packaging material</v>
      </c>
      <c r="AV12" t="str">
        <v>Pesticides</v>
      </c>
      <c r="AW12" t="str">
        <v>pH Amendments</v>
      </c>
      <c r="AX12" t="str">
        <v>Planting</v>
      </c>
      <c r="AY12" t="str">
        <v>Plastic Mulch</v>
      </c>
      <c r="AZ12" t="str">
        <v>Preparing Beds</v>
      </c>
      <c r="BA12" t="str">
        <v>Product Value</v>
      </c>
      <c r="BB12" t="str">
        <v>Pruning</v>
      </c>
      <c r="BC12" t="str">
        <v>Sale of manure</v>
      </c>
      <c r="BD12" t="str">
        <v>Sale of produce</v>
      </c>
      <c r="BE12" t="str">
        <v>Saplings</v>
      </c>
      <c r="BF12" t="str">
        <v>Seeds</v>
      </c>
      <c r="BG12" t="str">
        <v>Seeds or Planting Material</v>
      </c>
      <c r="BH12" t="str">
        <v>Soil Amendments</v>
      </c>
      <c r="BI12" t="str">
        <v>Spraying</v>
      </c>
      <c r="BJ12" t="str">
        <v>Spreading</v>
      </c>
      <c r="BK12" t="str">
        <v>Tax</v>
      </c>
      <c r="BL12" t="str">
        <v>Threshing</v>
      </c>
      <c r="BM12" t="str">
        <v>Tillage</v>
      </c>
      <c r="BN12" t="str">
        <v>Transplanting</v>
      </c>
      <c r="BO12" t="str">
        <v>Transport</v>
      </c>
      <c r="BP12" t="str">
        <v>Veterinary</v>
      </c>
      <c r="BQ12" t="str">
        <v>Water Harvesting Structures</v>
      </c>
      <c r="BR12" t="str">
        <v>Weeding</v>
      </c>
    </row>
    <row r="13" spans="1:70" x14ac:dyDescent="0.35">
      <c r="A13" t="s">
        <v>3748</v>
      </c>
      <c r="B13" t="s">
        <v>3758</v>
      </c>
      <c r="C13" t="s">
        <v>3765</v>
      </c>
      <c r="D13" t="s">
        <v>3766</v>
      </c>
      <c r="F13" t="str" cm="1">
        <f t="array" ref="F13:BR13">TRANSPOSE(IF(NOT(ISBLANK(Outcomes!S16)),_xlfn._xlws.SORT(_xlfn.UNIQUE(_xlfn._xlws.FILTER(out_econ[Variable],ISNUMBER(SEARCH(Outcomes!S16,out_econ[Variable]))))),_xlfn._xlws.SORT(out_econ[Variable])))</f>
        <v>Animal Bedding</v>
      </c>
      <c r="G13" t="str">
        <v>Animal Feed</v>
      </c>
      <c r="H13" t="str">
        <v>Animal housing</v>
      </c>
      <c r="I13" t="str">
        <v>Animal labour</v>
      </c>
      <c r="J13" t="str">
        <v>Animal Rental Income</v>
      </c>
      <c r="K13" t="str">
        <v>Animal Sales</v>
      </c>
      <c r="L13" t="str">
        <v>Animals Purchase</v>
      </c>
      <c r="M13" t="str">
        <v>Biochar</v>
      </c>
      <c r="N13" t="str">
        <v>Biological Control</v>
      </c>
      <c r="O13" t="str">
        <v>Biopesticides</v>
      </c>
      <c r="P13" t="str">
        <v>Capital Opportunity Cost</v>
      </c>
      <c r="Q13" t="str">
        <v>Crop Sales</v>
      </c>
      <c r="R13" t="str">
        <v>Electricity</v>
      </c>
      <c r="S13" t="str">
        <v>Equipment</v>
      </c>
      <c r="T13" t="str">
        <v>Equipment</v>
      </c>
      <c r="U13" t="str">
        <v>Erosion Control Structures</v>
      </c>
      <c r="V13" t="str">
        <v>Family Labor Cost</v>
      </c>
      <c r="W13" t="str">
        <v>Family Labor Cost (Female)</v>
      </c>
      <c r="X13" t="str">
        <v>Family Labor Cost (Male)</v>
      </c>
      <c r="Y13" t="str">
        <v>Fertilizers</v>
      </c>
      <c r="Z13" t="str">
        <v>Fuel</v>
      </c>
      <c r="AA13" t="str">
        <v>Fungicide</v>
      </c>
      <c r="AB13" t="str">
        <v>Harvesting</v>
      </c>
      <c r="AC13" t="str">
        <v>Herbicides</v>
      </c>
      <c r="AD13" t="str">
        <v>Hired Labor Cost</v>
      </c>
      <c r="AE13" t="str">
        <v>Household Consumption</v>
      </c>
      <c r="AF13" t="str">
        <v>Innoculants</v>
      </c>
      <c r="AG13" t="str">
        <v>Inorganic Fertilizer</v>
      </c>
      <c r="AH13" t="str">
        <v>Insecticides</v>
      </c>
      <c r="AI13" t="str">
        <v>Irrigation</v>
      </c>
      <c r="AJ13" t="str">
        <v>Labor Cost</v>
      </c>
      <c r="AK13" t="str">
        <v>Labor Opportunity Cost</v>
      </c>
      <c r="AL13" t="str">
        <v>Land Opportunity Cost</v>
      </c>
      <c r="AM13" t="str">
        <v>Land Rent</v>
      </c>
      <c r="AN13" t="str">
        <v>Loans</v>
      </c>
      <c r="AO13" t="str">
        <v>Monetary Societal Benefits</v>
      </c>
      <c r="AP13" t="str">
        <v>Mulch</v>
      </c>
      <c r="AQ13" t="str">
        <v>Non-monetary Societal Benefits</v>
      </c>
      <c r="AR13" t="str">
        <v>Nutrient/Soil management</v>
      </c>
      <c r="AS13" t="str">
        <v>Organic Fertilizer</v>
      </c>
      <c r="AT13" t="str">
        <v>Organic Mulch</v>
      </c>
      <c r="AU13" t="str">
        <v>Packaging material</v>
      </c>
      <c r="AV13" t="str">
        <v>Pesticides</v>
      </c>
      <c r="AW13" t="str">
        <v>pH Amendments</v>
      </c>
      <c r="AX13" t="str">
        <v>Planting</v>
      </c>
      <c r="AY13" t="str">
        <v>Plastic Mulch</v>
      </c>
      <c r="AZ13" t="str">
        <v>Preparing Beds</v>
      </c>
      <c r="BA13" t="str">
        <v>Product Value</v>
      </c>
      <c r="BB13" t="str">
        <v>Pruning</v>
      </c>
      <c r="BC13" t="str">
        <v>Sale of manure</v>
      </c>
      <c r="BD13" t="str">
        <v>Sale of produce</v>
      </c>
      <c r="BE13" t="str">
        <v>Saplings</v>
      </c>
      <c r="BF13" t="str">
        <v>Seeds</v>
      </c>
      <c r="BG13" t="str">
        <v>Seeds or Planting Material</v>
      </c>
      <c r="BH13" t="str">
        <v>Soil Amendments</v>
      </c>
      <c r="BI13" t="str">
        <v>Spraying</v>
      </c>
      <c r="BJ13" t="str">
        <v>Spreading</v>
      </c>
      <c r="BK13" t="str">
        <v>Tax</v>
      </c>
      <c r="BL13" t="str">
        <v>Threshing</v>
      </c>
      <c r="BM13" t="str">
        <v>Tillage</v>
      </c>
      <c r="BN13" t="str">
        <v>Transplanting</v>
      </c>
      <c r="BO13" t="str">
        <v>Transport</v>
      </c>
      <c r="BP13" t="str">
        <v>Veterinary</v>
      </c>
      <c r="BQ13" t="str">
        <v>Water Harvesting Structures</v>
      </c>
      <c r="BR13" t="str">
        <v>Weeding</v>
      </c>
    </row>
    <row r="14" spans="1:70" x14ac:dyDescent="0.35">
      <c r="A14" t="s">
        <v>3748</v>
      </c>
      <c r="B14" t="s">
        <v>3758</v>
      </c>
      <c r="C14" t="s">
        <v>3767</v>
      </c>
      <c r="D14" t="s">
        <v>3768</v>
      </c>
      <c r="F14" t="str" cm="1">
        <f t="array" ref="F14:BR14">TRANSPOSE(IF(NOT(ISBLANK(Outcomes!S17)),_xlfn._xlws.SORT(_xlfn.UNIQUE(_xlfn._xlws.FILTER(out_econ[Variable],ISNUMBER(SEARCH(Outcomes!S17,out_econ[Variable]))))),_xlfn._xlws.SORT(out_econ[Variable])))</f>
        <v>Animal Bedding</v>
      </c>
      <c r="G14" t="str">
        <v>Animal Feed</v>
      </c>
      <c r="H14" t="str">
        <v>Animal housing</v>
      </c>
      <c r="I14" t="str">
        <v>Animal labour</v>
      </c>
      <c r="J14" t="str">
        <v>Animal Rental Income</v>
      </c>
      <c r="K14" t="str">
        <v>Animal Sales</v>
      </c>
      <c r="L14" t="str">
        <v>Animals Purchase</v>
      </c>
      <c r="M14" t="str">
        <v>Biochar</v>
      </c>
      <c r="N14" t="str">
        <v>Biological Control</v>
      </c>
      <c r="O14" t="str">
        <v>Biopesticides</v>
      </c>
      <c r="P14" t="str">
        <v>Capital Opportunity Cost</v>
      </c>
      <c r="Q14" t="str">
        <v>Crop Sales</v>
      </c>
      <c r="R14" t="str">
        <v>Electricity</v>
      </c>
      <c r="S14" t="str">
        <v>Equipment</v>
      </c>
      <c r="T14" t="str">
        <v>Equipment</v>
      </c>
      <c r="U14" t="str">
        <v>Erosion Control Structures</v>
      </c>
      <c r="V14" t="str">
        <v>Family Labor Cost</v>
      </c>
      <c r="W14" t="str">
        <v>Family Labor Cost (Female)</v>
      </c>
      <c r="X14" t="str">
        <v>Family Labor Cost (Male)</v>
      </c>
      <c r="Y14" t="str">
        <v>Fertilizers</v>
      </c>
      <c r="Z14" t="str">
        <v>Fuel</v>
      </c>
      <c r="AA14" t="str">
        <v>Fungicide</v>
      </c>
      <c r="AB14" t="str">
        <v>Harvesting</v>
      </c>
      <c r="AC14" t="str">
        <v>Herbicides</v>
      </c>
      <c r="AD14" t="str">
        <v>Hired Labor Cost</v>
      </c>
      <c r="AE14" t="str">
        <v>Household Consumption</v>
      </c>
      <c r="AF14" t="str">
        <v>Innoculants</v>
      </c>
      <c r="AG14" t="str">
        <v>Inorganic Fertilizer</v>
      </c>
      <c r="AH14" t="str">
        <v>Insecticides</v>
      </c>
      <c r="AI14" t="str">
        <v>Irrigation</v>
      </c>
      <c r="AJ14" t="str">
        <v>Labor Cost</v>
      </c>
      <c r="AK14" t="str">
        <v>Labor Opportunity Cost</v>
      </c>
      <c r="AL14" t="str">
        <v>Land Opportunity Cost</v>
      </c>
      <c r="AM14" t="str">
        <v>Land Rent</v>
      </c>
      <c r="AN14" t="str">
        <v>Loans</v>
      </c>
      <c r="AO14" t="str">
        <v>Monetary Societal Benefits</v>
      </c>
      <c r="AP14" t="str">
        <v>Mulch</v>
      </c>
      <c r="AQ14" t="str">
        <v>Non-monetary Societal Benefits</v>
      </c>
      <c r="AR14" t="str">
        <v>Nutrient/Soil management</v>
      </c>
      <c r="AS14" t="str">
        <v>Organic Fertilizer</v>
      </c>
      <c r="AT14" t="str">
        <v>Organic Mulch</v>
      </c>
      <c r="AU14" t="str">
        <v>Packaging material</v>
      </c>
      <c r="AV14" t="str">
        <v>Pesticides</v>
      </c>
      <c r="AW14" t="str">
        <v>pH Amendments</v>
      </c>
      <c r="AX14" t="str">
        <v>Planting</v>
      </c>
      <c r="AY14" t="str">
        <v>Plastic Mulch</v>
      </c>
      <c r="AZ14" t="str">
        <v>Preparing Beds</v>
      </c>
      <c r="BA14" t="str">
        <v>Product Value</v>
      </c>
      <c r="BB14" t="str">
        <v>Pruning</v>
      </c>
      <c r="BC14" t="str">
        <v>Sale of manure</v>
      </c>
      <c r="BD14" t="str">
        <v>Sale of produce</v>
      </c>
      <c r="BE14" t="str">
        <v>Saplings</v>
      </c>
      <c r="BF14" t="str">
        <v>Seeds</v>
      </c>
      <c r="BG14" t="str">
        <v>Seeds or Planting Material</v>
      </c>
      <c r="BH14" t="str">
        <v>Soil Amendments</v>
      </c>
      <c r="BI14" t="str">
        <v>Spraying</v>
      </c>
      <c r="BJ14" t="str">
        <v>Spreading</v>
      </c>
      <c r="BK14" t="str">
        <v>Tax</v>
      </c>
      <c r="BL14" t="str">
        <v>Threshing</v>
      </c>
      <c r="BM14" t="str">
        <v>Tillage</v>
      </c>
      <c r="BN14" t="str">
        <v>Transplanting</v>
      </c>
      <c r="BO14" t="str">
        <v>Transport</v>
      </c>
      <c r="BP14" t="str">
        <v>Veterinary</v>
      </c>
      <c r="BQ14" t="str">
        <v>Water Harvesting Structures</v>
      </c>
      <c r="BR14" t="str">
        <v>Weeding</v>
      </c>
    </row>
    <row r="15" spans="1:70" x14ac:dyDescent="0.35">
      <c r="A15" t="s">
        <v>3748</v>
      </c>
      <c r="B15" t="s">
        <v>3758</v>
      </c>
      <c r="C15" t="s">
        <v>3769</v>
      </c>
      <c r="D15" t="s">
        <v>9411</v>
      </c>
      <c r="F15" t="str" cm="1">
        <f t="array" ref="F15:BR15">TRANSPOSE(IF(NOT(ISBLANK(Outcomes!S18)),_xlfn._xlws.SORT(_xlfn.UNIQUE(_xlfn._xlws.FILTER(out_econ[Variable],ISNUMBER(SEARCH(Outcomes!S18,out_econ[Variable]))))),_xlfn._xlws.SORT(out_econ[Variable])))</f>
        <v>Animal Bedding</v>
      </c>
      <c r="G15" t="str">
        <v>Animal Feed</v>
      </c>
      <c r="H15" t="str">
        <v>Animal housing</v>
      </c>
      <c r="I15" t="str">
        <v>Animal labour</v>
      </c>
      <c r="J15" t="str">
        <v>Animal Rental Income</v>
      </c>
      <c r="K15" t="str">
        <v>Animal Sales</v>
      </c>
      <c r="L15" t="str">
        <v>Animals Purchase</v>
      </c>
      <c r="M15" t="str">
        <v>Biochar</v>
      </c>
      <c r="N15" t="str">
        <v>Biological Control</v>
      </c>
      <c r="O15" t="str">
        <v>Biopesticides</v>
      </c>
      <c r="P15" t="str">
        <v>Capital Opportunity Cost</v>
      </c>
      <c r="Q15" t="str">
        <v>Crop Sales</v>
      </c>
      <c r="R15" t="str">
        <v>Electricity</v>
      </c>
      <c r="S15" t="str">
        <v>Equipment</v>
      </c>
      <c r="T15" t="str">
        <v>Equipment</v>
      </c>
      <c r="U15" t="str">
        <v>Erosion Control Structures</v>
      </c>
      <c r="V15" t="str">
        <v>Family Labor Cost</v>
      </c>
      <c r="W15" t="str">
        <v>Family Labor Cost (Female)</v>
      </c>
      <c r="X15" t="str">
        <v>Family Labor Cost (Male)</v>
      </c>
      <c r="Y15" t="str">
        <v>Fertilizers</v>
      </c>
      <c r="Z15" t="str">
        <v>Fuel</v>
      </c>
      <c r="AA15" t="str">
        <v>Fungicide</v>
      </c>
      <c r="AB15" t="str">
        <v>Harvesting</v>
      </c>
      <c r="AC15" t="str">
        <v>Herbicides</v>
      </c>
      <c r="AD15" t="str">
        <v>Hired Labor Cost</v>
      </c>
      <c r="AE15" t="str">
        <v>Household Consumption</v>
      </c>
      <c r="AF15" t="str">
        <v>Innoculants</v>
      </c>
      <c r="AG15" t="str">
        <v>Inorganic Fertilizer</v>
      </c>
      <c r="AH15" t="str">
        <v>Insecticides</v>
      </c>
      <c r="AI15" t="str">
        <v>Irrigation</v>
      </c>
      <c r="AJ15" t="str">
        <v>Labor Cost</v>
      </c>
      <c r="AK15" t="str">
        <v>Labor Opportunity Cost</v>
      </c>
      <c r="AL15" t="str">
        <v>Land Opportunity Cost</v>
      </c>
      <c r="AM15" t="str">
        <v>Land Rent</v>
      </c>
      <c r="AN15" t="str">
        <v>Loans</v>
      </c>
      <c r="AO15" t="str">
        <v>Monetary Societal Benefits</v>
      </c>
      <c r="AP15" t="str">
        <v>Mulch</v>
      </c>
      <c r="AQ15" t="str">
        <v>Non-monetary Societal Benefits</v>
      </c>
      <c r="AR15" t="str">
        <v>Nutrient/Soil management</v>
      </c>
      <c r="AS15" t="str">
        <v>Organic Fertilizer</v>
      </c>
      <c r="AT15" t="str">
        <v>Organic Mulch</v>
      </c>
      <c r="AU15" t="str">
        <v>Packaging material</v>
      </c>
      <c r="AV15" t="str">
        <v>Pesticides</v>
      </c>
      <c r="AW15" t="str">
        <v>pH Amendments</v>
      </c>
      <c r="AX15" t="str">
        <v>Planting</v>
      </c>
      <c r="AY15" t="str">
        <v>Plastic Mulch</v>
      </c>
      <c r="AZ15" t="str">
        <v>Preparing Beds</v>
      </c>
      <c r="BA15" t="str">
        <v>Product Value</v>
      </c>
      <c r="BB15" t="str">
        <v>Pruning</v>
      </c>
      <c r="BC15" t="str">
        <v>Sale of manure</v>
      </c>
      <c r="BD15" t="str">
        <v>Sale of produce</v>
      </c>
      <c r="BE15" t="str">
        <v>Saplings</v>
      </c>
      <c r="BF15" t="str">
        <v>Seeds</v>
      </c>
      <c r="BG15" t="str">
        <v>Seeds or Planting Material</v>
      </c>
      <c r="BH15" t="str">
        <v>Soil Amendments</v>
      </c>
      <c r="BI15" t="str">
        <v>Spraying</v>
      </c>
      <c r="BJ15" t="str">
        <v>Spreading</v>
      </c>
      <c r="BK15" t="str">
        <v>Tax</v>
      </c>
      <c r="BL15" t="str">
        <v>Threshing</v>
      </c>
      <c r="BM15" t="str">
        <v>Tillage</v>
      </c>
      <c r="BN15" t="str">
        <v>Transplanting</v>
      </c>
      <c r="BO15" t="str">
        <v>Transport</v>
      </c>
      <c r="BP15" t="str">
        <v>Veterinary</v>
      </c>
      <c r="BQ15" t="str">
        <v>Water Harvesting Structures</v>
      </c>
      <c r="BR15" t="str">
        <v>Weeding</v>
      </c>
    </row>
    <row r="16" spans="1:70" x14ac:dyDescent="0.35">
      <c r="A16" t="s">
        <v>3748</v>
      </c>
      <c r="B16" t="s">
        <v>3758</v>
      </c>
      <c r="C16" t="s">
        <v>3770</v>
      </c>
      <c r="D16" t="s">
        <v>9412</v>
      </c>
      <c r="F16" t="str" cm="1">
        <f t="array" ref="F16:BR16">TRANSPOSE(IF(NOT(ISBLANK(Outcomes!S19)),_xlfn._xlws.SORT(_xlfn.UNIQUE(_xlfn._xlws.FILTER(out_econ[Variable],ISNUMBER(SEARCH(Outcomes!S19,out_econ[Variable]))))),_xlfn._xlws.SORT(out_econ[Variable])))</f>
        <v>Animal Bedding</v>
      </c>
      <c r="G16" t="str">
        <v>Animal Feed</v>
      </c>
      <c r="H16" t="str">
        <v>Animal housing</v>
      </c>
      <c r="I16" t="str">
        <v>Animal labour</v>
      </c>
      <c r="J16" t="str">
        <v>Animal Rental Income</v>
      </c>
      <c r="K16" t="str">
        <v>Animal Sales</v>
      </c>
      <c r="L16" t="str">
        <v>Animals Purchase</v>
      </c>
      <c r="M16" t="str">
        <v>Biochar</v>
      </c>
      <c r="N16" t="str">
        <v>Biological Control</v>
      </c>
      <c r="O16" t="str">
        <v>Biopesticides</v>
      </c>
      <c r="P16" t="str">
        <v>Capital Opportunity Cost</v>
      </c>
      <c r="Q16" t="str">
        <v>Crop Sales</v>
      </c>
      <c r="R16" t="str">
        <v>Electricity</v>
      </c>
      <c r="S16" t="str">
        <v>Equipment</v>
      </c>
      <c r="T16" t="str">
        <v>Equipment</v>
      </c>
      <c r="U16" t="str">
        <v>Erosion Control Structures</v>
      </c>
      <c r="V16" t="str">
        <v>Family Labor Cost</v>
      </c>
      <c r="W16" t="str">
        <v>Family Labor Cost (Female)</v>
      </c>
      <c r="X16" t="str">
        <v>Family Labor Cost (Male)</v>
      </c>
      <c r="Y16" t="str">
        <v>Fertilizers</v>
      </c>
      <c r="Z16" t="str">
        <v>Fuel</v>
      </c>
      <c r="AA16" t="str">
        <v>Fungicide</v>
      </c>
      <c r="AB16" t="str">
        <v>Harvesting</v>
      </c>
      <c r="AC16" t="str">
        <v>Herbicides</v>
      </c>
      <c r="AD16" t="str">
        <v>Hired Labor Cost</v>
      </c>
      <c r="AE16" t="str">
        <v>Household Consumption</v>
      </c>
      <c r="AF16" t="str">
        <v>Innoculants</v>
      </c>
      <c r="AG16" t="str">
        <v>Inorganic Fertilizer</v>
      </c>
      <c r="AH16" t="str">
        <v>Insecticides</v>
      </c>
      <c r="AI16" t="str">
        <v>Irrigation</v>
      </c>
      <c r="AJ16" t="str">
        <v>Labor Cost</v>
      </c>
      <c r="AK16" t="str">
        <v>Labor Opportunity Cost</v>
      </c>
      <c r="AL16" t="str">
        <v>Land Opportunity Cost</v>
      </c>
      <c r="AM16" t="str">
        <v>Land Rent</v>
      </c>
      <c r="AN16" t="str">
        <v>Loans</v>
      </c>
      <c r="AO16" t="str">
        <v>Monetary Societal Benefits</v>
      </c>
      <c r="AP16" t="str">
        <v>Mulch</v>
      </c>
      <c r="AQ16" t="str">
        <v>Non-monetary Societal Benefits</v>
      </c>
      <c r="AR16" t="str">
        <v>Nutrient/Soil management</v>
      </c>
      <c r="AS16" t="str">
        <v>Organic Fertilizer</v>
      </c>
      <c r="AT16" t="str">
        <v>Organic Mulch</v>
      </c>
      <c r="AU16" t="str">
        <v>Packaging material</v>
      </c>
      <c r="AV16" t="str">
        <v>Pesticides</v>
      </c>
      <c r="AW16" t="str">
        <v>pH Amendments</v>
      </c>
      <c r="AX16" t="str">
        <v>Planting</v>
      </c>
      <c r="AY16" t="str">
        <v>Plastic Mulch</v>
      </c>
      <c r="AZ16" t="str">
        <v>Preparing Beds</v>
      </c>
      <c r="BA16" t="str">
        <v>Product Value</v>
      </c>
      <c r="BB16" t="str">
        <v>Pruning</v>
      </c>
      <c r="BC16" t="str">
        <v>Sale of manure</v>
      </c>
      <c r="BD16" t="str">
        <v>Sale of produce</v>
      </c>
      <c r="BE16" t="str">
        <v>Saplings</v>
      </c>
      <c r="BF16" t="str">
        <v>Seeds</v>
      </c>
      <c r="BG16" t="str">
        <v>Seeds or Planting Material</v>
      </c>
      <c r="BH16" t="str">
        <v>Soil Amendments</v>
      </c>
      <c r="BI16" t="str">
        <v>Spraying</v>
      </c>
      <c r="BJ16" t="str">
        <v>Spreading</v>
      </c>
      <c r="BK16" t="str">
        <v>Tax</v>
      </c>
      <c r="BL16" t="str">
        <v>Threshing</v>
      </c>
      <c r="BM16" t="str">
        <v>Tillage</v>
      </c>
      <c r="BN16" t="str">
        <v>Transplanting</v>
      </c>
      <c r="BO16" t="str">
        <v>Transport</v>
      </c>
      <c r="BP16" t="str">
        <v>Veterinary</v>
      </c>
      <c r="BQ16" t="str">
        <v>Water Harvesting Structures</v>
      </c>
      <c r="BR16" t="str">
        <v>Weeding</v>
      </c>
    </row>
    <row r="17" spans="1:70" x14ac:dyDescent="0.35">
      <c r="A17" t="s">
        <v>3748</v>
      </c>
      <c r="B17" t="s">
        <v>3758</v>
      </c>
      <c r="C17" t="s">
        <v>2270</v>
      </c>
      <c r="D17" t="s">
        <v>9413</v>
      </c>
      <c r="F17" t="str" cm="1">
        <f t="array" ref="F17:BR17">TRANSPOSE(IF(NOT(ISBLANK(Outcomes!S20)),_xlfn._xlws.SORT(_xlfn.UNIQUE(_xlfn._xlws.FILTER(out_econ[Variable],ISNUMBER(SEARCH(Outcomes!S20,out_econ[Variable]))))),_xlfn._xlws.SORT(out_econ[Variable])))</f>
        <v>Animal Bedding</v>
      </c>
      <c r="G17" t="str">
        <v>Animal Feed</v>
      </c>
      <c r="H17" t="str">
        <v>Animal housing</v>
      </c>
      <c r="I17" t="str">
        <v>Animal labour</v>
      </c>
      <c r="J17" t="str">
        <v>Animal Rental Income</v>
      </c>
      <c r="K17" t="str">
        <v>Animal Sales</v>
      </c>
      <c r="L17" t="str">
        <v>Animals Purchase</v>
      </c>
      <c r="M17" t="str">
        <v>Biochar</v>
      </c>
      <c r="N17" t="str">
        <v>Biological Control</v>
      </c>
      <c r="O17" t="str">
        <v>Biopesticides</v>
      </c>
      <c r="P17" t="str">
        <v>Capital Opportunity Cost</v>
      </c>
      <c r="Q17" t="str">
        <v>Crop Sales</v>
      </c>
      <c r="R17" t="str">
        <v>Electricity</v>
      </c>
      <c r="S17" t="str">
        <v>Equipment</v>
      </c>
      <c r="T17" t="str">
        <v>Equipment</v>
      </c>
      <c r="U17" t="str">
        <v>Erosion Control Structures</v>
      </c>
      <c r="V17" t="str">
        <v>Family Labor Cost</v>
      </c>
      <c r="W17" t="str">
        <v>Family Labor Cost (Female)</v>
      </c>
      <c r="X17" t="str">
        <v>Family Labor Cost (Male)</v>
      </c>
      <c r="Y17" t="str">
        <v>Fertilizers</v>
      </c>
      <c r="Z17" t="str">
        <v>Fuel</v>
      </c>
      <c r="AA17" t="str">
        <v>Fungicide</v>
      </c>
      <c r="AB17" t="str">
        <v>Harvesting</v>
      </c>
      <c r="AC17" t="str">
        <v>Herbicides</v>
      </c>
      <c r="AD17" t="str">
        <v>Hired Labor Cost</v>
      </c>
      <c r="AE17" t="str">
        <v>Household Consumption</v>
      </c>
      <c r="AF17" t="str">
        <v>Innoculants</v>
      </c>
      <c r="AG17" t="str">
        <v>Inorganic Fertilizer</v>
      </c>
      <c r="AH17" t="str">
        <v>Insecticides</v>
      </c>
      <c r="AI17" t="str">
        <v>Irrigation</v>
      </c>
      <c r="AJ17" t="str">
        <v>Labor Cost</v>
      </c>
      <c r="AK17" t="str">
        <v>Labor Opportunity Cost</v>
      </c>
      <c r="AL17" t="str">
        <v>Land Opportunity Cost</v>
      </c>
      <c r="AM17" t="str">
        <v>Land Rent</v>
      </c>
      <c r="AN17" t="str">
        <v>Loans</v>
      </c>
      <c r="AO17" t="str">
        <v>Monetary Societal Benefits</v>
      </c>
      <c r="AP17" t="str">
        <v>Mulch</v>
      </c>
      <c r="AQ17" t="str">
        <v>Non-monetary Societal Benefits</v>
      </c>
      <c r="AR17" t="str">
        <v>Nutrient/Soil management</v>
      </c>
      <c r="AS17" t="str">
        <v>Organic Fertilizer</v>
      </c>
      <c r="AT17" t="str">
        <v>Organic Mulch</v>
      </c>
      <c r="AU17" t="str">
        <v>Packaging material</v>
      </c>
      <c r="AV17" t="str">
        <v>Pesticides</v>
      </c>
      <c r="AW17" t="str">
        <v>pH Amendments</v>
      </c>
      <c r="AX17" t="str">
        <v>Planting</v>
      </c>
      <c r="AY17" t="str">
        <v>Plastic Mulch</v>
      </c>
      <c r="AZ17" t="str">
        <v>Preparing Beds</v>
      </c>
      <c r="BA17" t="str">
        <v>Product Value</v>
      </c>
      <c r="BB17" t="str">
        <v>Pruning</v>
      </c>
      <c r="BC17" t="str">
        <v>Sale of manure</v>
      </c>
      <c r="BD17" t="str">
        <v>Sale of produce</v>
      </c>
      <c r="BE17" t="str">
        <v>Saplings</v>
      </c>
      <c r="BF17" t="str">
        <v>Seeds</v>
      </c>
      <c r="BG17" t="str">
        <v>Seeds or Planting Material</v>
      </c>
      <c r="BH17" t="str">
        <v>Soil Amendments</v>
      </c>
      <c r="BI17" t="str">
        <v>Spraying</v>
      </c>
      <c r="BJ17" t="str">
        <v>Spreading</v>
      </c>
      <c r="BK17" t="str">
        <v>Tax</v>
      </c>
      <c r="BL17" t="str">
        <v>Threshing</v>
      </c>
      <c r="BM17" t="str">
        <v>Tillage</v>
      </c>
      <c r="BN17" t="str">
        <v>Transplanting</v>
      </c>
      <c r="BO17" t="str">
        <v>Transport</v>
      </c>
      <c r="BP17" t="str">
        <v>Veterinary</v>
      </c>
      <c r="BQ17" t="str">
        <v>Water Harvesting Structures</v>
      </c>
      <c r="BR17" t="str">
        <v>Weeding</v>
      </c>
    </row>
    <row r="18" spans="1:70" x14ac:dyDescent="0.35">
      <c r="A18" t="s">
        <v>3748</v>
      </c>
      <c r="B18" t="s">
        <v>3758</v>
      </c>
      <c r="C18" t="s">
        <v>3771</v>
      </c>
      <c r="D18" t="s">
        <v>3772</v>
      </c>
      <c r="F18" t="str" cm="1">
        <f t="array" ref="F18:BR18">TRANSPOSE(IF(NOT(ISBLANK(Outcomes!S21)),_xlfn._xlws.SORT(_xlfn.UNIQUE(_xlfn._xlws.FILTER(out_econ[Variable],ISNUMBER(SEARCH(Outcomes!S21,out_econ[Variable]))))),_xlfn._xlws.SORT(out_econ[Variable])))</f>
        <v>Animal Bedding</v>
      </c>
      <c r="G18" t="str">
        <v>Animal Feed</v>
      </c>
      <c r="H18" t="str">
        <v>Animal housing</v>
      </c>
      <c r="I18" t="str">
        <v>Animal labour</v>
      </c>
      <c r="J18" t="str">
        <v>Animal Rental Income</v>
      </c>
      <c r="K18" t="str">
        <v>Animal Sales</v>
      </c>
      <c r="L18" t="str">
        <v>Animals Purchase</v>
      </c>
      <c r="M18" t="str">
        <v>Biochar</v>
      </c>
      <c r="N18" t="str">
        <v>Biological Control</v>
      </c>
      <c r="O18" t="str">
        <v>Biopesticides</v>
      </c>
      <c r="P18" t="str">
        <v>Capital Opportunity Cost</v>
      </c>
      <c r="Q18" t="str">
        <v>Crop Sales</v>
      </c>
      <c r="R18" t="str">
        <v>Electricity</v>
      </c>
      <c r="S18" t="str">
        <v>Equipment</v>
      </c>
      <c r="T18" t="str">
        <v>Equipment</v>
      </c>
      <c r="U18" t="str">
        <v>Erosion Control Structures</v>
      </c>
      <c r="V18" t="str">
        <v>Family Labor Cost</v>
      </c>
      <c r="W18" t="str">
        <v>Family Labor Cost (Female)</v>
      </c>
      <c r="X18" t="str">
        <v>Family Labor Cost (Male)</v>
      </c>
      <c r="Y18" t="str">
        <v>Fertilizers</v>
      </c>
      <c r="Z18" t="str">
        <v>Fuel</v>
      </c>
      <c r="AA18" t="str">
        <v>Fungicide</v>
      </c>
      <c r="AB18" t="str">
        <v>Harvesting</v>
      </c>
      <c r="AC18" t="str">
        <v>Herbicides</v>
      </c>
      <c r="AD18" t="str">
        <v>Hired Labor Cost</v>
      </c>
      <c r="AE18" t="str">
        <v>Household Consumption</v>
      </c>
      <c r="AF18" t="str">
        <v>Innoculants</v>
      </c>
      <c r="AG18" t="str">
        <v>Inorganic Fertilizer</v>
      </c>
      <c r="AH18" t="str">
        <v>Insecticides</v>
      </c>
      <c r="AI18" t="str">
        <v>Irrigation</v>
      </c>
      <c r="AJ18" t="str">
        <v>Labor Cost</v>
      </c>
      <c r="AK18" t="str">
        <v>Labor Opportunity Cost</v>
      </c>
      <c r="AL18" t="str">
        <v>Land Opportunity Cost</v>
      </c>
      <c r="AM18" t="str">
        <v>Land Rent</v>
      </c>
      <c r="AN18" t="str">
        <v>Loans</v>
      </c>
      <c r="AO18" t="str">
        <v>Monetary Societal Benefits</v>
      </c>
      <c r="AP18" t="str">
        <v>Mulch</v>
      </c>
      <c r="AQ18" t="str">
        <v>Non-monetary Societal Benefits</v>
      </c>
      <c r="AR18" t="str">
        <v>Nutrient/Soil management</v>
      </c>
      <c r="AS18" t="str">
        <v>Organic Fertilizer</v>
      </c>
      <c r="AT18" t="str">
        <v>Organic Mulch</v>
      </c>
      <c r="AU18" t="str">
        <v>Packaging material</v>
      </c>
      <c r="AV18" t="str">
        <v>Pesticides</v>
      </c>
      <c r="AW18" t="str">
        <v>pH Amendments</v>
      </c>
      <c r="AX18" t="str">
        <v>Planting</v>
      </c>
      <c r="AY18" t="str">
        <v>Plastic Mulch</v>
      </c>
      <c r="AZ18" t="str">
        <v>Preparing Beds</v>
      </c>
      <c r="BA18" t="str">
        <v>Product Value</v>
      </c>
      <c r="BB18" t="str">
        <v>Pruning</v>
      </c>
      <c r="BC18" t="str">
        <v>Sale of manure</v>
      </c>
      <c r="BD18" t="str">
        <v>Sale of produce</v>
      </c>
      <c r="BE18" t="str">
        <v>Saplings</v>
      </c>
      <c r="BF18" t="str">
        <v>Seeds</v>
      </c>
      <c r="BG18" t="str">
        <v>Seeds or Planting Material</v>
      </c>
      <c r="BH18" t="str">
        <v>Soil Amendments</v>
      </c>
      <c r="BI18" t="str">
        <v>Spraying</v>
      </c>
      <c r="BJ18" t="str">
        <v>Spreading</v>
      </c>
      <c r="BK18" t="str">
        <v>Tax</v>
      </c>
      <c r="BL18" t="str">
        <v>Threshing</v>
      </c>
      <c r="BM18" t="str">
        <v>Tillage</v>
      </c>
      <c r="BN18" t="str">
        <v>Transplanting</v>
      </c>
      <c r="BO18" t="str">
        <v>Transport</v>
      </c>
      <c r="BP18" t="str">
        <v>Veterinary</v>
      </c>
      <c r="BQ18" t="str">
        <v>Water Harvesting Structures</v>
      </c>
      <c r="BR18" t="str">
        <v>Weeding</v>
      </c>
    </row>
    <row r="19" spans="1:70" x14ac:dyDescent="0.35">
      <c r="A19" t="s">
        <v>3748</v>
      </c>
      <c r="B19" t="s">
        <v>3758</v>
      </c>
      <c r="C19" t="s">
        <v>3773</v>
      </c>
      <c r="D19" t="s">
        <v>3774</v>
      </c>
      <c r="F19" t="str" cm="1">
        <f t="array" ref="F19:BR19">TRANSPOSE(IF(NOT(ISBLANK(Outcomes!S22)),_xlfn._xlws.SORT(_xlfn.UNIQUE(_xlfn._xlws.FILTER(out_econ[Variable],ISNUMBER(SEARCH(Outcomes!S22,out_econ[Variable]))))),_xlfn._xlws.SORT(out_econ[Variable])))</f>
        <v>Animal Bedding</v>
      </c>
      <c r="G19" t="str">
        <v>Animal Feed</v>
      </c>
      <c r="H19" t="str">
        <v>Animal housing</v>
      </c>
      <c r="I19" t="str">
        <v>Animal labour</v>
      </c>
      <c r="J19" t="str">
        <v>Animal Rental Income</v>
      </c>
      <c r="K19" t="str">
        <v>Animal Sales</v>
      </c>
      <c r="L19" t="str">
        <v>Animals Purchase</v>
      </c>
      <c r="M19" t="str">
        <v>Biochar</v>
      </c>
      <c r="N19" t="str">
        <v>Biological Control</v>
      </c>
      <c r="O19" t="str">
        <v>Biopesticides</v>
      </c>
      <c r="P19" t="str">
        <v>Capital Opportunity Cost</v>
      </c>
      <c r="Q19" t="str">
        <v>Crop Sales</v>
      </c>
      <c r="R19" t="str">
        <v>Electricity</v>
      </c>
      <c r="S19" t="str">
        <v>Equipment</v>
      </c>
      <c r="T19" t="str">
        <v>Equipment</v>
      </c>
      <c r="U19" t="str">
        <v>Erosion Control Structures</v>
      </c>
      <c r="V19" t="str">
        <v>Family Labor Cost</v>
      </c>
      <c r="W19" t="str">
        <v>Family Labor Cost (Female)</v>
      </c>
      <c r="X19" t="str">
        <v>Family Labor Cost (Male)</v>
      </c>
      <c r="Y19" t="str">
        <v>Fertilizers</v>
      </c>
      <c r="Z19" t="str">
        <v>Fuel</v>
      </c>
      <c r="AA19" t="str">
        <v>Fungicide</v>
      </c>
      <c r="AB19" t="str">
        <v>Harvesting</v>
      </c>
      <c r="AC19" t="str">
        <v>Herbicides</v>
      </c>
      <c r="AD19" t="str">
        <v>Hired Labor Cost</v>
      </c>
      <c r="AE19" t="str">
        <v>Household Consumption</v>
      </c>
      <c r="AF19" t="str">
        <v>Innoculants</v>
      </c>
      <c r="AG19" t="str">
        <v>Inorganic Fertilizer</v>
      </c>
      <c r="AH19" t="str">
        <v>Insecticides</v>
      </c>
      <c r="AI19" t="str">
        <v>Irrigation</v>
      </c>
      <c r="AJ19" t="str">
        <v>Labor Cost</v>
      </c>
      <c r="AK19" t="str">
        <v>Labor Opportunity Cost</v>
      </c>
      <c r="AL19" t="str">
        <v>Land Opportunity Cost</v>
      </c>
      <c r="AM19" t="str">
        <v>Land Rent</v>
      </c>
      <c r="AN19" t="str">
        <v>Loans</v>
      </c>
      <c r="AO19" t="str">
        <v>Monetary Societal Benefits</v>
      </c>
      <c r="AP19" t="str">
        <v>Mulch</v>
      </c>
      <c r="AQ19" t="str">
        <v>Non-monetary Societal Benefits</v>
      </c>
      <c r="AR19" t="str">
        <v>Nutrient/Soil management</v>
      </c>
      <c r="AS19" t="str">
        <v>Organic Fertilizer</v>
      </c>
      <c r="AT19" t="str">
        <v>Organic Mulch</v>
      </c>
      <c r="AU19" t="str">
        <v>Packaging material</v>
      </c>
      <c r="AV19" t="str">
        <v>Pesticides</v>
      </c>
      <c r="AW19" t="str">
        <v>pH Amendments</v>
      </c>
      <c r="AX19" t="str">
        <v>Planting</v>
      </c>
      <c r="AY19" t="str">
        <v>Plastic Mulch</v>
      </c>
      <c r="AZ19" t="str">
        <v>Preparing Beds</v>
      </c>
      <c r="BA19" t="str">
        <v>Product Value</v>
      </c>
      <c r="BB19" t="str">
        <v>Pruning</v>
      </c>
      <c r="BC19" t="str">
        <v>Sale of manure</v>
      </c>
      <c r="BD19" t="str">
        <v>Sale of produce</v>
      </c>
      <c r="BE19" t="str">
        <v>Saplings</v>
      </c>
      <c r="BF19" t="str">
        <v>Seeds</v>
      </c>
      <c r="BG19" t="str">
        <v>Seeds or Planting Material</v>
      </c>
      <c r="BH19" t="str">
        <v>Soil Amendments</v>
      </c>
      <c r="BI19" t="str">
        <v>Spraying</v>
      </c>
      <c r="BJ19" t="str">
        <v>Spreading</v>
      </c>
      <c r="BK19" t="str">
        <v>Tax</v>
      </c>
      <c r="BL19" t="str">
        <v>Threshing</v>
      </c>
      <c r="BM19" t="str">
        <v>Tillage</v>
      </c>
      <c r="BN19" t="str">
        <v>Transplanting</v>
      </c>
      <c r="BO19" t="str">
        <v>Transport</v>
      </c>
      <c r="BP19" t="str">
        <v>Veterinary</v>
      </c>
      <c r="BQ19" t="str">
        <v>Water Harvesting Structures</v>
      </c>
      <c r="BR19" t="str">
        <v>Weeding</v>
      </c>
    </row>
    <row r="20" spans="1:70" x14ac:dyDescent="0.35">
      <c r="A20" t="s">
        <v>3748</v>
      </c>
      <c r="B20" t="s">
        <v>3758</v>
      </c>
      <c r="C20" t="s">
        <v>1646</v>
      </c>
      <c r="D20" t="s">
        <v>3775</v>
      </c>
      <c r="F20" t="str" cm="1">
        <f t="array" ref="F20:BR20">TRANSPOSE(IF(NOT(ISBLANK(Outcomes!S23)),_xlfn._xlws.SORT(_xlfn.UNIQUE(_xlfn._xlws.FILTER(out_econ[Variable],ISNUMBER(SEARCH(Outcomes!S23,out_econ[Variable]))))),_xlfn._xlws.SORT(out_econ[Variable])))</f>
        <v>Animal Bedding</v>
      </c>
      <c r="G20" t="str">
        <v>Animal Feed</v>
      </c>
      <c r="H20" t="str">
        <v>Animal housing</v>
      </c>
      <c r="I20" t="str">
        <v>Animal labour</v>
      </c>
      <c r="J20" t="str">
        <v>Animal Rental Income</v>
      </c>
      <c r="K20" t="str">
        <v>Animal Sales</v>
      </c>
      <c r="L20" t="str">
        <v>Animals Purchase</v>
      </c>
      <c r="M20" t="str">
        <v>Biochar</v>
      </c>
      <c r="N20" t="str">
        <v>Biological Control</v>
      </c>
      <c r="O20" t="str">
        <v>Biopesticides</v>
      </c>
      <c r="P20" t="str">
        <v>Capital Opportunity Cost</v>
      </c>
      <c r="Q20" t="str">
        <v>Crop Sales</v>
      </c>
      <c r="R20" t="str">
        <v>Electricity</v>
      </c>
      <c r="S20" t="str">
        <v>Equipment</v>
      </c>
      <c r="T20" t="str">
        <v>Equipment</v>
      </c>
      <c r="U20" t="str">
        <v>Erosion Control Structures</v>
      </c>
      <c r="V20" t="str">
        <v>Family Labor Cost</v>
      </c>
      <c r="W20" t="str">
        <v>Family Labor Cost (Female)</v>
      </c>
      <c r="X20" t="str">
        <v>Family Labor Cost (Male)</v>
      </c>
      <c r="Y20" t="str">
        <v>Fertilizers</v>
      </c>
      <c r="Z20" t="str">
        <v>Fuel</v>
      </c>
      <c r="AA20" t="str">
        <v>Fungicide</v>
      </c>
      <c r="AB20" t="str">
        <v>Harvesting</v>
      </c>
      <c r="AC20" t="str">
        <v>Herbicides</v>
      </c>
      <c r="AD20" t="str">
        <v>Hired Labor Cost</v>
      </c>
      <c r="AE20" t="str">
        <v>Household Consumption</v>
      </c>
      <c r="AF20" t="str">
        <v>Innoculants</v>
      </c>
      <c r="AG20" t="str">
        <v>Inorganic Fertilizer</v>
      </c>
      <c r="AH20" t="str">
        <v>Insecticides</v>
      </c>
      <c r="AI20" t="str">
        <v>Irrigation</v>
      </c>
      <c r="AJ20" t="str">
        <v>Labor Cost</v>
      </c>
      <c r="AK20" t="str">
        <v>Labor Opportunity Cost</v>
      </c>
      <c r="AL20" t="str">
        <v>Land Opportunity Cost</v>
      </c>
      <c r="AM20" t="str">
        <v>Land Rent</v>
      </c>
      <c r="AN20" t="str">
        <v>Loans</v>
      </c>
      <c r="AO20" t="str">
        <v>Monetary Societal Benefits</v>
      </c>
      <c r="AP20" t="str">
        <v>Mulch</v>
      </c>
      <c r="AQ20" t="str">
        <v>Non-monetary Societal Benefits</v>
      </c>
      <c r="AR20" t="str">
        <v>Nutrient/Soil management</v>
      </c>
      <c r="AS20" t="str">
        <v>Organic Fertilizer</v>
      </c>
      <c r="AT20" t="str">
        <v>Organic Mulch</v>
      </c>
      <c r="AU20" t="str">
        <v>Packaging material</v>
      </c>
      <c r="AV20" t="str">
        <v>Pesticides</v>
      </c>
      <c r="AW20" t="str">
        <v>pH Amendments</v>
      </c>
      <c r="AX20" t="str">
        <v>Planting</v>
      </c>
      <c r="AY20" t="str">
        <v>Plastic Mulch</v>
      </c>
      <c r="AZ20" t="str">
        <v>Preparing Beds</v>
      </c>
      <c r="BA20" t="str">
        <v>Product Value</v>
      </c>
      <c r="BB20" t="str">
        <v>Pruning</v>
      </c>
      <c r="BC20" t="str">
        <v>Sale of manure</v>
      </c>
      <c r="BD20" t="str">
        <v>Sale of produce</v>
      </c>
      <c r="BE20" t="str">
        <v>Saplings</v>
      </c>
      <c r="BF20" t="str">
        <v>Seeds</v>
      </c>
      <c r="BG20" t="str">
        <v>Seeds or Planting Material</v>
      </c>
      <c r="BH20" t="str">
        <v>Soil Amendments</v>
      </c>
      <c r="BI20" t="str">
        <v>Spraying</v>
      </c>
      <c r="BJ20" t="str">
        <v>Spreading</v>
      </c>
      <c r="BK20" t="str">
        <v>Tax</v>
      </c>
      <c r="BL20" t="str">
        <v>Threshing</v>
      </c>
      <c r="BM20" t="str">
        <v>Tillage</v>
      </c>
      <c r="BN20" t="str">
        <v>Transplanting</v>
      </c>
      <c r="BO20" t="str">
        <v>Transport</v>
      </c>
      <c r="BP20" t="str">
        <v>Veterinary</v>
      </c>
      <c r="BQ20" t="str">
        <v>Water Harvesting Structures</v>
      </c>
      <c r="BR20" t="str">
        <v>Weeding</v>
      </c>
    </row>
    <row r="21" spans="1:70" x14ac:dyDescent="0.35">
      <c r="A21" t="s">
        <v>3748</v>
      </c>
      <c r="B21" t="s">
        <v>3758</v>
      </c>
      <c r="C21" t="s">
        <v>3776</v>
      </c>
      <c r="D21" t="s">
        <v>3777</v>
      </c>
      <c r="F21" t="str" cm="1">
        <f t="array" ref="F21:BR21">TRANSPOSE(IF(NOT(ISBLANK(Outcomes!S24)),_xlfn._xlws.SORT(_xlfn.UNIQUE(_xlfn._xlws.FILTER(out_econ[Variable],ISNUMBER(SEARCH(Outcomes!S24,out_econ[Variable]))))),_xlfn._xlws.SORT(out_econ[Variable])))</f>
        <v>Animal Bedding</v>
      </c>
      <c r="G21" t="str">
        <v>Animal Feed</v>
      </c>
      <c r="H21" t="str">
        <v>Animal housing</v>
      </c>
      <c r="I21" t="str">
        <v>Animal labour</v>
      </c>
      <c r="J21" t="str">
        <v>Animal Rental Income</v>
      </c>
      <c r="K21" t="str">
        <v>Animal Sales</v>
      </c>
      <c r="L21" t="str">
        <v>Animals Purchase</v>
      </c>
      <c r="M21" t="str">
        <v>Biochar</v>
      </c>
      <c r="N21" t="str">
        <v>Biological Control</v>
      </c>
      <c r="O21" t="str">
        <v>Biopesticides</v>
      </c>
      <c r="P21" t="str">
        <v>Capital Opportunity Cost</v>
      </c>
      <c r="Q21" t="str">
        <v>Crop Sales</v>
      </c>
      <c r="R21" t="str">
        <v>Electricity</v>
      </c>
      <c r="S21" t="str">
        <v>Equipment</v>
      </c>
      <c r="T21" t="str">
        <v>Equipment</v>
      </c>
      <c r="U21" t="str">
        <v>Erosion Control Structures</v>
      </c>
      <c r="V21" t="str">
        <v>Family Labor Cost</v>
      </c>
      <c r="W21" t="str">
        <v>Family Labor Cost (Female)</v>
      </c>
      <c r="X21" t="str">
        <v>Family Labor Cost (Male)</v>
      </c>
      <c r="Y21" t="str">
        <v>Fertilizers</v>
      </c>
      <c r="Z21" t="str">
        <v>Fuel</v>
      </c>
      <c r="AA21" t="str">
        <v>Fungicide</v>
      </c>
      <c r="AB21" t="str">
        <v>Harvesting</v>
      </c>
      <c r="AC21" t="str">
        <v>Herbicides</v>
      </c>
      <c r="AD21" t="str">
        <v>Hired Labor Cost</v>
      </c>
      <c r="AE21" t="str">
        <v>Household Consumption</v>
      </c>
      <c r="AF21" t="str">
        <v>Innoculants</v>
      </c>
      <c r="AG21" t="str">
        <v>Inorganic Fertilizer</v>
      </c>
      <c r="AH21" t="str">
        <v>Insecticides</v>
      </c>
      <c r="AI21" t="str">
        <v>Irrigation</v>
      </c>
      <c r="AJ21" t="str">
        <v>Labor Cost</v>
      </c>
      <c r="AK21" t="str">
        <v>Labor Opportunity Cost</v>
      </c>
      <c r="AL21" t="str">
        <v>Land Opportunity Cost</v>
      </c>
      <c r="AM21" t="str">
        <v>Land Rent</v>
      </c>
      <c r="AN21" t="str">
        <v>Loans</v>
      </c>
      <c r="AO21" t="str">
        <v>Monetary Societal Benefits</v>
      </c>
      <c r="AP21" t="str">
        <v>Mulch</v>
      </c>
      <c r="AQ21" t="str">
        <v>Non-monetary Societal Benefits</v>
      </c>
      <c r="AR21" t="str">
        <v>Nutrient/Soil management</v>
      </c>
      <c r="AS21" t="str">
        <v>Organic Fertilizer</v>
      </c>
      <c r="AT21" t="str">
        <v>Organic Mulch</v>
      </c>
      <c r="AU21" t="str">
        <v>Packaging material</v>
      </c>
      <c r="AV21" t="str">
        <v>Pesticides</v>
      </c>
      <c r="AW21" t="str">
        <v>pH Amendments</v>
      </c>
      <c r="AX21" t="str">
        <v>Planting</v>
      </c>
      <c r="AY21" t="str">
        <v>Plastic Mulch</v>
      </c>
      <c r="AZ21" t="str">
        <v>Preparing Beds</v>
      </c>
      <c r="BA21" t="str">
        <v>Product Value</v>
      </c>
      <c r="BB21" t="str">
        <v>Pruning</v>
      </c>
      <c r="BC21" t="str">
        <v>Sale of manure</v>
      </c>
      <c r="BD21" t="str">
        <v>Sale of produce</v>
      </c>
      <c r="BE21" t="str">
        <v>Saplings</v>
      </c>
      <c r="BF21" t="str">
        <v>Seeds</v>
      </c>
      <c r="BG21" t="str">
        <v>Seeds or Planting Material</v>
      </c>
      <c r="BH21" t="str">
        <v>Soil Amendments</v>
      </c>
      <c r="BI21" t="str">
        <v>Spraying</v>
      </c>
      <c r="BJ21" t="str">
        <v>Spreading</v>
      </c>
      <c r="BK21" t="str">
        <v>Tax</v>
      </c>
      <c r="BL21" t="str">
        <v>Threshing</v>
      </c>
      <c r="BM21" t="str">
        <v>Tillage</v>
      </c>
      <c r="BN21" t="str">
        <v>Transplanting</v>
      </c>
      <c r="BO21" t="str">
        <v>Transport</v>
      </c>
      <c r="BP21" t="str">
        <v>Veterinary</v>
      </c>
      <c r="BQ21" t="str">
        <v>Water Harvesting Structures</v>
      </c>
      <c r="BR21" t="str">
        <v>Weeding</v>
      </c>
    </row>
    <row r="22" spans="1:70" x14ac:dyDescent="0.35">
      <c r="A22" t="s">
        <v>3748</v>
      </c>
      <c r="B22" t="s">
        <v>3758</v>
      </c>
      <c r="C22" t="s">
        <v>3778</v>
      </c>
      <c r="D22" t="s">
        <v>3779</v>
      </c>
      <c r="F22" t="str" cm="1">
        <f t="array" ref="F22:BR22">TRANSPOSE(IF(NOT(ISBLANK(Outcomes!S25)),_xlfn._xlws.SORT(_xlfn.UNIQUE(_xlfn._xlws.FILTER(out_econ[Variable],ISNUMBER(SEARCH(Outcomes!S25,out_econ[Variable]))))),_xlfn._xlws.SORT(out_econ[Variable])))</f>
        <v>Animal Bedding</v>
      </c>
      <c r="G22" t="str">
        <v>Animal Feed</v>
      </c>
      <c r="H22" t="str">
        <v>Animal housing</v>
      </c>
      <c r="I22" t="str">
        <v>Animal labour</v>
      </c>
      <c r="J22" t="str">
        <v>Animal Rental Income</v>
      </c>
      <c r="K22" t="str">
        <v>Animal Sales</v>
      </c>
      <c r="L22" t="str">
        <v>Animals Purchase</v>
      </c>
      <c r="M22" t="str">
        <v>Biochar</v>
      </c>
      <c r="N22" t="str">
        <v>Biological Control</v>
      </c>
      <c r="O22" t="str">
        <v>Biopesticides</v>
      </c>
      <c r="P22" t="str">
        <v>Capital Opportunity Cost</v>
      </c>
      <c r="Q22" t="str">
        <v>Crop Sales</v>
      </c>
      <c r="R22" t="str">
        <v>Electricity</v>
      </c>
      <c r="S22" t="str">
        <v>Equipment</v>
      </c>
      <c r="T22" t="str">
        <v>Equipment</v>
      </c>
      <c r="U22" t="str">
        <v>Erosion Control Structures</v>
      </c>
      <c r="V22" t="str">
        <v>Family Labor Cost</v>
      </c>
      <c r="W22" t="str">
        <v>Family Labor Cost (Female)</v>
      </c>
      <c r="X22" t="str">
        <v>Family Labor Cost (Male)</v>
      </c>
      <c r="Y22" t="str">
        <v>Fertilizers</v>
      </c>
      <c r="Z22" t="str">
        <v>Fuel</v>
      </c>
      <c r="AA22" t="str">
        <v>Fungicide</v>
      </c>
      <c r="AB22" t="str">
        <v>Harvesting</v>
      </c>
      <c r="AC22" t="str">
        <v>Herbicides</v>
      </c>
      <c r="AD22" t="str">
        <v>Hired Labor Cost</v>
      </c>
      <c r="AE22" t="str">
        <v>Household Consumption</v>
      </c>
      <c r="AF22" t="str">
        <v>Innoculants</v>
      </c>
      <c r="AG22" t="str">
        <v>Inorganic Fertilizer</v>
      </c>
      <c r="AH22" t="str">
        <v>Insecticides</v>
      </c>
      <c r="AI22" t="str">
        <v>Irrigation</v>
      </c>
      <c r="AJ22" t="str">
        <v>Labor Cost</v>
      </c>
      <c r="AK22" t="str">
        <v>Labor Opportunity Cost</v>
      </c>
      <c r="AL22" t="str">
        <v>Land Opportunity Cost</v>
      </c>
      <c r="AM22" t="str">
        <v>Land Rent</v>
      </c>
      <c r="AN22" t="str">
        <v>Loans</v>
      </c>
      <c r="AO22" t="str">
        <v>Monetary Societal Benefits</v>
      </c>
      <c r="AP22" t="str">
        <v>Mulch</v>
      </c>
      <c r="AQ22" t="str">
        <v>Non-monetary Societal Benefits</v>
      </c>
      <c r="AR22" t="str">
        <v>Nutrient/Soil management</v>
      </c>
      <c r="AS22" t="str">
        <v>Organic Fertilizer</v>
      </c>
      <c r="AT22" t="str">
        <v>Organic Mulch</v>
      </c>
      <c r="AU22" t="str">
        <v>Packaging material</v>
      </c>
      <c r="AV22" t="str">
        <v>Pesticides</v>
      </c>
      <c r="AW22" t="str">
        <v>pH Amendments</v>
      </c>
      <c r="AX22" t="str">
        <v>Planting</v>
      </c>
      <c r="AY22" t="str">
        <v>Plastic Mulch</v>
      </c>
      <c r="AZ22" t="str">
        <v>Preparing Beds</v>
      </c>
      <c r="BA22" t="str">
        <v>Product Value</v>
      </c>
      <c r="BB22" t="str">
        <v>Pruning</v>
      </c>
      <c r="BC22" t="str">
        <v>Sale of manure</v>
      </c>
      <c r="BD22" t="str">
        <v>Sale of produce</v>
      </c>
      <c r="BE22" t="str">
        <v>Saplings</v>
      </c>
      <c r="BF22" t="str">
        <v>Seeds</v>
      </c>
      <c r="BG22" t="str">
        <v>Seeds or Planting Material</v>
      </c>
      <c r="BH22" t="str">
        <v>Soil Amendments</v>
      </c>
      <c r="BI22" t="str">
        <v>Spraying</v>
      </c>
      <c r="BJ22" t="str">
        <v>Spreading</v>
      </c>
      <c r="BK22" t="str">
        <v>Tax</v>
      </c>
      <c r="BL22" t="str">
        <v>Threshing</v>
      </c>
      <c r="BM22" t="str">
        <v>Tillage</v>
      </c>
      <c r="BN22" t="str">
        <v>Transplanting</v>
      </c>
      <c r="BO22" t="str">
        <v>Transport</v>
      </c>
      <c r="BP22" t="str">
        <v>Veterinary</v>
      </c>
      <c r="BQ22" t="str">
        <v>Water Harvesting Structures</v>
      </c>
      <c r="BR22" t="str">
        <v>Weeding</v>
      </c>
    </row>
    <row r="23" spans="1:70" x14ac:dyDescent="0.35">
      <c r="A23" t="s">
        <v>3748</v>
      </c>
      <c r="B23" t="s">
        <v>3758</v>
      </c>
      <c r="C23" t="s">
        <v>3780</v>
      </c>
      <c r="D23" t="s">
        <v>3781</v>
      </c>
      <c r="F23" t="str" cm="1">
        <f t="array" ref="F23:BR23">TRANSPOSE(IF(NOT(ISBLANK(Outcomes!S26)),_xlfn._xlws.SORT(_xlfn.UNIQUE(_xlfn._xlws.FILTER(out_econ[Variable],ISNUMBER(SEARCH(Outcomes!S26,out_econ[Variable]))))),_xlfn._xlws.SORT(out_econ[Variable])))</f>
        <v>Animal Bedding</v>
      </c>
      <c r="G23" t="str">
        <v>Animal Feed</v>
      </c>
      <c r="H23" t="str">
        <v>Animal housing</v>
      </c>
      <c r="I23" t="str">
        <v>Animal labour</v>
      </c>
      <c r="J23" t="str">
        <v>Animal Rental Income</v>
      </c>
      <c r="K23" t="str">
        <v>Animal Sales</v>
      </c>
      <c r="L23" t="str">
        <v>Animals Purchase</v>
      </c>
      <c r="M23" t="str">
        <v>Biochar</v>
      </c>
      <c r="N23" t="str">
        <v>Biological Control</v>
      </c>
      <c r="O23" t="str">
        <v>Biopesticides</v>
      </c>
      <c r="P23" t="str">
        <v>Capital Opportunity Cost</v>
      </c>
      <c r="Q23" t="str">
        <v>Crop Sales</v>
      </c>
      <c r="R23" t="str">
        <v>Electricity</v>
      </c>
      <c r="S23" t="str">
        <v>Equipment</v>
      </c>
      <c r="T23" t="str">
        <v>Equipment</v>
      </c>
      <c r="U23" t="str">
        <v>Erosion Control Structures</v>
      </c>
      <c r="V23" t="str">
        <v>Family Labor Cost</v>
      </c>
      <c r="W23" t="str">
        <v>Family Labor Cost (Female)</v>
      </c>
      <c r="X23" t="str">
        <v>Family Labor Cost (Male)</v>
      </c>
      <c r="Y23" t="str">
        <v>Fertilizers</v>
      </c>
      <c r="Z23" t="str">
        <v>Fuel</v>
      </c>
      <c r="AA23" t="str">
        <v>Fungicide</v>
      </c>
      <c r="AB23" t="str">
        <v>Harvesting</v>
      </c>
      <c r="AC23" t="str">
        <v>Herbicides</v>
      </c>
      <c r="AD23" t="str">
        <v>Hired Labor Cost</v>
      </c>
      <c r="AE23" t="str">
        <v>Household Consumption</v>
      </c>
      <c r="AF23" t="str">
        <v>Innoculants</v>
      </c>
      <c r="AG23" t="str">
        <v>Inorganic Fertilizer</v>
      </c>
      <c r="AH23" t="str">
        <v>Insecticides</v>
      </c>
      <c r="AI23" t="str">
        <v>Irrigation</v>
      </c>
      <c r="AJ23" t="str">
        <v>Labor Cost</v>
      </c>
      <c r="AK23" t="str">
        <v>Labor Opportunity Cost</v>
      </c>
      <c r="AL23" t="str">
        <v>Land Opportunity Cost</v>
      </c>
      <c r="AM23" t="str">
        <v>Land Rent</v>
      </c>
      <c r="AN23" t="str">
        <v>Loans</v>
      </c>
      <c r="AO23" t="str">
        <v>Monetary Societal Benefits</v>
      </c>
      <c r="AP23" t="str">
        <v>Mulch</v>
      </c>
      <c r="AQ23" t="str">
        <v>Non-monetary Societal Benefits</v>
      </c>
      <c r="AR23" t="str">
        <v>Nutrient/Soil management</v>
      </c>
      <c r="AS23" t="str">
        <v>Organic Fertilizer</v>
      </c>
      <c r="AT23" t="str">
        <v>Organic Mulch</v>
      </c>
      <c r="AU23" t="str">
        <v>Packaging material</v>
      </c>
      <c r="AV23" t="str">
        <v>Pesticides</v>
      </c>
      <c r="AW23" t="str">
        <v>pH Amendments</v>
      </c>
      <c r="AX23" t="str">
        <v>Planting</v>
      </c>
      <c r="AY23" t="str">
        <v>Plastic Mulch</v>
      </c>
      <c r="AZ23" t="str">
        <v>Preparing Beds</v>
      </c>
      <c r="BA23" t="str">
        <v>Product Value</v>
      </c>
      <c r="BB23" t="str">
        <v>Pruning</v>
      </c>
      <c r="BC23" t="str">
        <v>Sale of manure</v>
      </c>
      <c r="BD23" t="str">
        <v>Sale of produce</v>
      </c>
      <c r="BE23" t="str">
        <v>Saplings</v>
      </c>
      <c r="BF23" t="str">
        <v>Seeds</v>
      </c>
      <c r="BG23" t="str">
        <v>Seeds or Planting Material</v>
      </c>
      <c r="BH23" t="str">
        <v>Soil Amendments</v>
      </c>
      <c r="BI23" t="str">
        <v>Spraying</v>
      </c>
      <c r="BJ23" t="str">
        <v>Spreading</v>
      </c>
      <c r="BK23" t="str">
        <v>Tax</v>
      </c>
      <c r="BL23" t="str">
        <v>Threshing</v>
      </c>
      <c r="BM23" t="str">
        <v>Tillage</v>
      </c>
      <c r="BN23" t="str">
        <v>Transplanting</v>
      </c>
      <c r="BO23" t="str">
        <v>Transport</v>
      </c>
      <c r="BP23" t="str">
        <v>Veterinary</v>
      </c>
      <c r="BQ23" t="str">
        <v>Water Harvesting Structures</v>
      </c>
      <c r="BR23" t="str">
        <v>Weeding</v>
      </c>
    </row>
    <row r="24" spans="1:70" x14ac:dyDescent="0.35">
      <c r="A24" t="s">
        <v>3748</v>
      </c>
      <c r="B24" t="s">
        <v>3758</v>
      </c>
      <c r="C24" t="s">
        <v>3782</v>
      </c>
      <c r="D24" t="s">
        <v>3783</v>
      </c>
      <c r="F24" t="str" cm="1">
        <f t="array" ref="F24:BR24">TRANSPOSE(IF(NOT(ISBLANK(Outcomes!S27)),_xlfn._xlws.SORT(_xlfn.UNIQUE(_xlfn._xlws.FILTER(out_econ[Variable],ISNUMBER(SEARCH(Outcomes!S27,out_econ[Variable]))))),_xlfn._xlws.SORT(out_econ[Variable])))</f>
        <v>Animal Bedding</v>
      </c>
      <c r="G24" t="str">
        <v>Animal Feed</v>
      </c>
      <c r="H24" t="str">
        <v>Animal housing</v>
      </c>
      <c r="I24" t="str">
        <v>Animal labour</v>
      </c>
      <c r="J24" t="str">
        <v>Animal Rental Income</v>
      </c>
      <c r="K24" t="str">
        <v>Animal Sales</v>
      </c>
      <c r="L24" t="str">
        <v>Animals Purchase</v>
      </c>
      <c r="M24" t="str">
        <v>Biochar</v>
      </c>
      <c r="N24" t="str">
        <v>Biological Control</v>
      </c>
      <c r="O24" t="str">
        <v>Biopesticides</v>
      </c>
      <c r="P24" t="str">
        <v>Capital Opportunity Cost</v>
      </c>
      <c r="Q24" t="str">
        <v>Crop Sales</v>
      </c>
      <c r="R24" t="str">
        <v>Electricity</v>
      </c>
      <c r="S24" t="str">
        <v>Equipment</v>
      </c>
      <c r="T24" t="str">
        <v>Equipment</v>
      </c>
      <c r="U24" t="str">
        <v>Erosion Control Structures</v>
      </c>
      <c r="V24" t="str">
        <v>Family Labor Cost</v>
      </c>
      <c r="W24" t="str">
        <v>Family Labor Cost (Female)</v>
      </c>
      <c r="X24" t="str">
        <v>Family Labor Cost (Male)</v>
      </c>
      <c r="Y24" t="str">
        <v>Fertilizers</v>
      </c>
      <c r="Z24" t="str">
        <v>Fuel</v>
      </c>
      <c r="AA24" t="str">
        <v>Fungicide</v>
      </c>
      <c r="AB24" t="str">
        <v>Harvesting</v>
      </c>
      <c r="AC24" t="str">
        <v>Herbicides</v>
      </c>
      <c r="AD24" t="str">
        <v>Hired Labor Cost</v>
      </c>
      <c r="AE24" t="str">
        <v>Household Consumption</v>
      </c>
      <c r="AF24" t="str">
        <v>Innoculants</v>
      </c>
      <c r="AG24" t="str">
        <v>Inorganic Fertilizer</v>
      </c>
      <c r="AH24" t="str">
        <v>Insecticides</v>
      </c>
      <c r="AI24" t="str">
        <v>Irrigation</v>
      </c>
      <c r="AJ24" t="str">
        <v>Labor Cost</v>
      </c>
      <c r="AK24" t="str">
        <v>Labor Opportunity Cost</v>
      </c>
      <c r="AL24" t="str">
        <v>Land Opportunity Cost</v>
      </c>
      <c r="AM24" t="str">
        <v>Land Rent</v>
      </c>
      <c r="AN24" t="str">
        <v>Loans</v>
      </c>
      <c r="AO24" t="str">
        <v>Monetary Societal Benefits</v>
      </c>
      <c r="AP24" t="str">
        <v>Mulch</v>
      </c>
      <c r="AQ24" t="str">
        <v>Non-monetary Societal Benefits</v>
      </c>
      <c r="AR24" t="str">
        <v>Nutrient/Soil management</v>
      </c>
      <c r="AS24" t="str">
        <v>Organic Fertilizer</v>
      </c>
      <c r="AT24" t="str">
        <v>Organic Mulch</v>
      </c>
      <c r="AU24" t="str">
        <v>Packaging material</v>
      </c>
      <c r="AV24" t="str">
        <v>Pesticides</v>
      </c>
      <c r="AW24" t="str">
        <v>pH Amendments</v>
      </c>
      <c r="AX24" t="str">
        <v>Planting</v>
      </c>
      <c r="AY24" t="str">
        <v>Plastic Mulch</v>
      </c>
      <c r="AZ24" t="str">
        <v>Preparing Beds</v>
      </c>
      <c r="BA24" t="str">
        <v>Product Value</v>
      </c>
      <c r="BB24" t="str">
        <v>Pruning</v>
      </c>
      <c r="BC24" t="str">
        <v>Sale of manure</v>
      </c>
      <c r="BD24" t="str">
        <v>Sale of produce</v>
      </c>
      <c r="BE24" t="str">
        <v>Saplings</v>
      </c>
      <c r="BF24" t="str">
        <v>Seeds</v>
      </c>
      <c r="BG24" t="str">
        <v>Seeds or Planting Material</v>
      </c>
      <c r="BH24" t="str">
        <v>Soil Amendments</v>
      </c>
      <c r="BI24" t="str">
        <v>Spraying</v>
      </c>
      <c r="BJ24" t="str">
        <v>Spreading</v>
      </c>
      <c r="BK24" t="str">
        <v>Tax</v>
      </c>
      <c r="BL24" t="str">
        <v>Threshing</v>
      </c>
      <c r="BM24" t="str">
        <v>Tillage</v>
      </c>
      <c r="BN24" t="str">
        <v>Transplanting</v>
      </c>
      <c r="BO24" t="str">
        <v>Transport</v>
      </c>
      <c r="BP24" t="str">
        <v>Veterinary</v>
      </c>
      <c r="BQ24" t="str">
        <v>Water Harvesting Structures</v>
      </c>
      <c r="BR24" t="str">
        <v>Weeding</v>
      </c>
    </row>
    <row r="25" spans="1:70" x14ac:dyDescent="0.35">
      <c r="A25" t="s">
        <v>3748</v>
      </c>
      <c r="B25" t="s">
        <v>3758</v>
      </c>
      <c r="C25" t="s">
        <v>3752</v>
      </c>
      <c r="D25" t="s">
        <v>3784</v>
      </c>
      <c r="F25" t="str" cm="1">
        <f t="array" ref="F25:BR25">TRANSPOSE(IF(NOT(ISBLANK(Outcomes!S28)),_xlfn._xlws.SORT(_xlfn.UNIQUE(_xlfn._xlws.FILTER(out_econ[Variable],ISNUMBER(SEARCH(Outcomes!S28,out_econ[Variable]))))),_xlfn._xlws.SORT(out_econ[Variable])))</f>
        <v>Animal Bedding</v>
      </c>
      <c r="G25" t="str">
        <v>Animal Feed</v>
      </c>
      <c r="H25" t="str">
        <v>Animal housing</v>
      </c>
      <c r="I25" t="str">
        <v>Animal labour</v>
      </c>
      <c r="J25" t="str">
        <v>Animal Rental Income</v>
      </c>
      <c r="K25" t="str">
        <v>Animal Sales</v>
      </c>
      <c r="L25" t="str">
        <v>Animals Purchase</v>
      </c>
      <c r="M25" t="str">
        <v>Biochar</v>
      </c>
      <c r="N25" t="str">
        <v>Biological Control</v>
      </c>
      <c r="O25" t="str">
        <v>Biopesticides</v>
      </c>
      <c r="P25" t="str">
        <v>Capital Opportunity Cost</v>
      </c>
      <c r="Q25" t="str">
        <v>Crop Sales</v>
      </c>
      <c r="R25" t="str">
        <v>Electricity</v>
      </c>
      <c r="S25" t="str">
        <v>Equipment</v>
      </c>
      <c r="T25" t="str">
        <v>Equipment</v>
      </c>
      <c r="U25" t="str">
        <v>Erosion Control Structures</v>
      </c>
      <c r="V25" t="str">
        <v>Family Labor Cost</v>
      </c>
      <c r="W25" t="str">
        <v>Family Labor Cost (Female)</v>
      </c>
      <c r="X25" t="str">
        <v>Family Labor Cost (Male)</v>
      </c>
      <c r="Y25" t="str">
        <v>Fertilizers</v>
      </c>
      <c r="Z25" t="str">
        <v>Fuel</v>
      </c>
      <c r="AA25" t="str">
        <v>Fungicide</v>
      </c>
      <c r="AB25" t="str">
        <v>Harvesting</v>
      </c>
      <c r="AC25" t="str">
        <v>Herbicides</v>
      </c>
      <c r="AD25" t="str">
        <v>Hired Labor Cost</v>
      </c>
      <c r="AE25" t="str">
        <v>Household Consumption</v>
      </c>
      <c r="AF25" t="str">
        <v>Innoculants</v>
      </c>
      <c r="AG25" t="str">
        <v>Inorganic Fertilizer</v>
      </c>
      <c r="AH25" t="str">
        <v>Insecticides</v>
      </c>
      <c r="AI25" t="str">
        <v>Irrigation</v>
      </c>
      <c r="AJ25" t="str">
        <v>Labor Cost</v>
      </c>
      <c r="AK25" t="str">
        <v>Labor Opportunity Cost</v>
      </c>
      <c r="AL25" t="str">
        <v>Land Opportunity Cost</v>
      </c>
      <c r="AM25" t="str">
        <v>Land Rent</v>
      </c>
      <c r="AN25" t="str">
        <v>Loans</v>
      </c>
      <c r="AO25" t="str">
        <v>Monetary Societal Benefits</v>
      </c>
      <c r="AP25" t="str">
        <v>Mulch</v>
      </c>
      <c r="AQ25" t="str">
        <v>Non-monetary Societal Benefits</v>
      </c>
      <c r="AR25" t="str">
        <v>Nutrient/Soil management</v>
      </c>
      <c r="AS25" t="str">
        <v>Organic Fertilizer</v>
      </c>
      <c r="AT25" t="str">
        <v>Organic Mulch</v>
      </c>
      <c r="AU25" t="str">
        <v>Packaging material</v>
      </c>
      <c r="AV25" t="str">
        <v>Pesticides</v>
      </c>
      <c r="AW25" t="str">
        <v>pH Amendments</v>
      </c>
      <c r="AX25" t="str">
        <v>Planting</v>
      </c>
      <c r="AY25" t="str">
        <v>Plastic Mulch</v>
      </c>
      <c r="AZ25" t="str">
        <v>Preparing Beds</v>
      </c>
      <c r="BA25" t="str">
        <v>Product Value</v>
      </c>
      <c r="BB25" t="str">
        <v>Pruning</v>
      </c>
      <c r="BC25" t="str">
        <v>Sale of manure</v>
      </c>
      <c r="BD25" t="str">
        <v>Sale of produce</v>
      </c>
      <c r="BE25" t="str">
        <v>Saplings</v>
      </c>
      <c r="BF25" t="str">
        <v>Seeds</v>
      </c>
      <c r="BG25" t="str">
        <v>Seeds or Planting Material</v>
      </c>
      <c r="BH25" t="str">
        <v>Soil Amendments</v>
      </c>
      <c r="BI25" t="str">
        <v>Spraying</v>
      </c>
      <c r="BJ25" t="str">
        <v>Spreading</v>
      </c>
      <c r="BK25" t="str">
        <v>Tax</v>
      </c>
      <c r="BL25" t="str">
        <v>Threshing</v>
      </c>
      <c r="BM25" t="str">
        <v>Tillage</v>
      </c>
      <c r="BN25" t="str">
        <v>Transplanting</v>
      </c>
      <c r="BO25" t="str">
        <v>Transport</v>
      </c>
      <c r="BP25" t="str">
        <v>Veterinary</v>
      </c>
      <c r="BQ25" t="str">
        <v>Water Harvesting Structures</v>
      </c>
      <c r="BR25" t="str">
        <v>Weeding</v>
      </c>
    </row>
    <row r="26" spans="1:70" x14ac:dyDescent="0.35">
      <c r="A26" t="s">
        <v>3748</v>
      </c>
      <c r="B26" t="s">
        <v>3758</v>
      </c>
      <c r="C26" t="s">
        <v>3785</v>
      </c>
      <c r="D26" t="s">
        <v>3786</v>
      </c>
      <c r="F26" t="str" cm="1">
        <f t="array" ref="F26:BR26">TRANSPOSE(IF(NOT(ISBLANK(Outcomes!S29)),_xlfn._xlws.SORT(_xlfn.UNIQUE(_xlfn._xlws.FILTER(out_econ[Variable],ISNUMBER(SEARCH(Outcomes!S29,out_econ[Variable]))))),_xlfn._xlws.SORT(out_econ[Variable])))</f>
        <v>Animal Bedding</v>
      </c>
      <c r="G26" t="str">
        <v>Animal Feed</v>
      </c>
      <c r="H26" t="str">
        <v>Animal housing</v>
      </c>
      <c r="I26" t="str">
        <v>Animal labour</v>
      </c>
      <c r="J26" t="str">
        <v>Animal Rental Income</v>
      </c>
      <c r="K26" t="str">
        <v>Animal Sales</v>
      </c>
      <c r="L26" t="str">
        <v>Animals Purchase</v>
      </c>
      <c r="M26" t="str">
        <v>Biochar</v>
      </c>
      <c r="N26" t="str">
        <v>Biological Control</v>
      </c>
      <c r="O26" t="str">
        <v>Biopesticides</v>
      </c>
      <c r="P26" t="str">
        <v>Capital Opportunity Cost</v>
      </c>
      <c r="Q26" t="str">
        <v>Crop Sales</v>
      </c>
      <c r="R26" t="str">
        <v>Electricity</v>
      </c>
      <c r="S26" t="str">
        <v>Equipment</v>
      </c>
      <c r="T26" t="str">
        <v>Equipment</v>
      </c>
      <c r="U26" t="str">
        <v>Erosion Control Structures</v>
      </c>
      <c r="V26" t="str">
        <v>Family Labor Cost</v>
      </c>
      <c r="W26" t="str">
        <v>Family Labor Cost (Female)</v>
      </c>
      <c r="X26" t="str">
        <v>Family Labor Cost (Male)</v>
      </c>
      <c r="Y26" t="str">
        <v>Fertilizers</v>
      </c>
      <c r="Z26" t="str">
        <v>Fuel</v>
      </c>
      <c r="AA26" t="str">
        <v>Fungicide</v>
      </c>
      <c r="AB26" t="str">
        <v>Harvesting</v>
      </c>
      <c r="AC26" t="str">
        <v>Herbicides</v>
      </c>
      <c r="AD26" t="str">
        <v>Hired Labor Cost</v>
      </c>
      <c r="AE26" t="str">
        <v>Household Consumption</v>
      </c>
      <c r="AF26" t="str">
        <v>Innoculants</v>
      </c>
      <c r="AG26" t="str">
        <v>Inorganic Fertilizer</v>
      </c>
      <c r="AH26" t="str">
        <v>Insecticides</v>
      </c>
      <c r="AI26" t="str">
        <v>Irrigation</v>
      </c>
      <c r="AJ26" t="str">
        <v>Labor Cost</v>
      </c>
      <c r="AK26" t="str">
        <v>Labor Opportunity Cost</v>
      </c>
      <c r="AL26" t="str">
        <v>Land Opportunity Cost</v>
      </c>
      <c r="AM26" t="str">
        <v>Land Rent</v>
      </c>
      <c r="AN26" t="str">
        <v>Loans</v>
      </c>
      <c r="AO26" t="str">
        <v>Monetary Societal Benefits</v>
      </c>
      <c r="AP26" t="str">
        <v>Mulch</v>
      </c>
      <c r="AQ26" t="str">
        <v>Non-monetary Societal Benefits</v>
      </c>
      <c r="AR26" t="str">
        <v>Nutrient/Soil management</v>
      </c>
      <c r="AS26" t="str">
        <v>Organic Fertilizer</v>
      </c>
      <c r="AT26" t="str">
        <v>Organic Mulch</v>
      </c>
      <c r="AU26" t="str">
        <v>Packaging material</v>
      </c>
      <c r="AV26" t="str">
        <v>Pesticides</v>
      </c>
      <c r="AW26" t="str">
        <v>pH Amendments</v>
      </c>
      <c r="AX26" t="str">
        <v>Planting</v>
      </c>
      <c r="AY26" t="str">
        <v>Plastic Mulch</v>
      </c>
      <c r="AZ26" t="str">
        <v>Preparing Beds</v>
      </c>
      <c r="BA26" t="str">
        <v>Product Value</v>
      </c>
      <c r="BB26" t="str">
        <v>Pruning</v>
      </c>
      <c r="BC26" t="str">
        <v>Sale of manure</v>
      </c>
      <c r="BD26" t="str">
        <v>Sale of produce</v>
      </c>
      <c r="BE26" t="str">
        <v>Saplings</v>
      </c>
      <c r="BF26" t="str">
        <v>Seeds</v>
      </c>
      <c r="BG26" t="str">
        <v>Seeds or Planting Material</v>
      </c>
      <c r="BH26" t="str">
        <v>Soil Amendments</v>
      </c>
      <c r="BI26" t="str">
        <v>Spraying</v>
      </c>
      <c r="BJ26" t="str">
        <v>Spreading</v>
      </c>
      <c r="BK26" t="str">
        <v>Tax</v>
      </c>
      <c r="BL26" t="str">
        <v>Threshing</v>
      </c>
      <c r="BM26" t="str">
        <v>Tillage</v>
      </c>
      <c r="BN26" t="str">
        <v>Transplanting</v>
      </c>
      <c r="BO26" t="str">
        <v>Transport</v>
      </c>
      <c r="BP26" t="str">
        <v>Veterinary</v>
      </c>
      <c r="BQ26" t="str">
        <v>Water Harvesting Structures</v>
      </c>
      <c r="BR26" t="str">
        <v>Weeding</v>
      </c>
    </row>
    <row r="27" spans="1:70" x14ac:dyDescent="0.35">
      <c r="A27" t="s">
        <v>3748</v>
      </c>
      <c r="B27" t="s">
        <v>3758</v>
      </c>
      <c r="C27" t="s">
        <v>2397</v>
      </c>
      <c r="D27" t="s">
        <v>3787</v>
      </c>
      <c r="F27" t="str" cm="1">
        <f t="array" ref="F27:BR27">TRANSPOSE(IF(NOT(ISBLANK(Outcomes!S30)),_xlfn._xlws.SORT(_xlfn.UNIQUE(_xlfn._xlws.FILTER(out_econ[Variable],ISNUMBER(SEARCH(Outcomes!S30,out_econ[Variable]))))),_xlfn._xlws.SORT(out_econ[Variable])))</f>
        <v>Animal Bedding</v>
      </c>
      <c r="G27" t="str">
        <v>Animal Feed</v>
      </c>
      <c r="H27" t="str">
        <v>Animal housing</v>
      </c>
      <c r="I27" t="str">
        <v>Animal labour</v>
      </c>
      <c r="J27" t="str">
        <v>Animal Rental Income</v>
      </c>
      <c r="K27" t="str">
        <v>Animal Sales</v>
      </c>
      <c r="L27" t="str">
        <v>Animals Purchase</v>
      </c>
      <c r="M27" t="str">
        <v>Biochar</v>
      </c>
      <c r="N27" t="str">
        <v>Biological Control</v>
      </c>
      <c r="O27" t="str">
        <v>Biopesticides</v>
      </c>
      <c r="P27" t="str">
        <v>Capital Opportunity Cost</v>
      </c>
      <c r="Q27" t="str">
        <v>Crop Sales</v>
      </c>
      <c r="R27" t="str">
        <v>Electricity</v>
      </c>
      <c r="S27" t="str">
        <v>Equipment</v>
      </c>
      <c r="T27" t="str">
        <v>Equipment</v>
      </c>
      <c r="U27" t="str">
        <v>Erosion Control Structures</v>
      </c>
      <c r="V27" t="str">
        <v>Family Labor Cost</v>
      </c>
      <c r="W27" t="str">
        <v>Family Labor Cost (Female)</v>
      </c>
      <c r="X27" t="str">
        <v>Family Labor Cost (Male)</v>
      </c>
      <c r="Y27" t="str">
        <v>Fertilizers</v>
      </c>
      <c r="Z27" t="str">
        <v>Fuel</v>
      </c>
      <c r="AA27" t="str">
        <v>Fungicide</v>
      </c>
      <c r="AB27" t="str">
        <v>Harvesting</v>
      </c>
      <c r="AC27" t="str">
        <v>Herbicides</v>
      </c>
      <c r="AD27" t="str">
        <v>Hired Labor Cost</v>
      </c>
      <c r="AE27" t="str">
        <v>Household Consumption</v>
      </c>
      <c r="AF27" t="str">
        <v>Innoculants</v>
      </c>
      <c r="AG27" t="str">
        <v>Inorganic Fertilizer</v>
      </c>
      <c r="AH27" t="str">
        <v>Insecticides</v>
      </c>
      <c r="AI27" t="str">
        <v>Irrigation</v>
      </c>
      <c r="AJ27" t="str">
        <v>Labor Cost</v>
      </c>
      <c r="AK27" t="str">
        <v>Labor Opportunity Cost</v>
      </c>
      <c r="AL27" t="str">
        <v>Land Opportunity Cost</v>
      </c>
      <c r="AM27" t="str">
        <v>Land Rent</v>
      </c>
      <c r="AN27" t="str">
        <v>Loans</v>
      </c>
      <c r="AO27" t="str">
        <v>Monetary Societal Benefits</v>
      </c>
      <c r="AP27" t="str">
        <v>Mulch</v>
      </c>
      <c r="AQ27" t="str">
        <v>Non-monetary Societal Benefits</v>
      </c>
      <c r="AR27" t="str">
        <v>Nutrient/Soil management</v>
      </c>
      <c r="AS27" t="str">
        <v>Organic Fertilizer</v>
      </c>
      <c r="AT27" t="str">
        <v>Organic Mulch</v>
      </c>
      <c r="AU27" t="str">
        <v>Packaging material</v>
      </c>
      <c r="AV27" t="str">
        <v>Pesticides</v>
      </c>
      <c r="AW27" t="str">
        <v>pH Amendments</v>
      </c>
      <c r="AX27" t="str">
        <v>Planting</v>
      </c>
      <c r="AY27" t="str">
        <v>Plastic Mulch</v>
      </c>
      <c r="AZ27" t="str">
        <v>Preparing Beds</v>
      </c>
      <c r="BA27" t="str">
        <v>Product Value</v>
      </c>
      <c r="BB27" t="str">
        <v>Pruning</v>
      </c>
      <c r="BC27" t="str">
        <v>Sale of manure</v>
      </c>
      <c r="BD27" t="str">
        <v>Sale of produce</v>
      </c>
      <c r="BE27" t="str">
        <v>Saplings</v>
      </c>
      <c r="BF27" t="str">
        <v>Seeds</v>
      </c>
      <c r="BG27" t="str">
        <v>Seeds or Planting Material</v>
      </c>
      <c r="BH27" t="str">
        <v>Soil Amendments</v>
      </c>
      <c r="BI27" t="str">
        <v>Spraying</v>
      </c>
      <c r="BJ27" t="str">
        <v>Spreading</v>
      </c>
      <c r="BK27" t="str">
        <v>Tax</v>
      </c>
      <c r="BL27" t="str">
        <v>Threshing</v>
      </c>
      <c r="BM27" t="str">
        <v>Tillage</v>
      </c>
      <c r="BN27" t="str">
        <v>Transplanting</v>
      </c>
      <c r="BO27" t="str">
        <v>Transport</v>
      </c>
      <c r="BP27" t="str">
        <v>Veterinary</v>
      </c>
      <c r="BQ27" t="str">
        <v>Water Harvesting Structures</v>
      </c>
      <c r="BR27" t="str">
        <v>Weeding</v>
      </c>
    </row>
    <row r="28" spans="1:70" x14ac:dyDescent="0.35">
      <c r="A28" t="s">
        <v>3748</v>
      </c>
      <c r="B28" t="s">
        <v>3758</v>
      </c>
      <c r="C28" t="s">
        <v>3788</v>
      </c>
      <c r="D28" t="s">
        <v>3789</v>
      </c>
      <c r="F28" t="str" cm="1">
        <f t="array" ref="F28:BR28">TRANSPOSE(IF(NOT(ISBLANK(Outcomes!S31)),_xlfn._xlws.SORT(_xlfn.UNIQUE(_xlfn._xlws.FILTER(out_econ[Variable],ISNUMBER(SEARCH(Outcomes!S31,out_econ[Variable]))))),_xlfn._xlws.SORT(out_econ[Variable])))</f>
        <v>Animal Bedding</v>
      </c>
      <c r="G28" t="str">
        <v>Animal Feed</v>
      </c>
      <c r="H28" t="str">
        <v>Animal housing</v>
      </c>
      <c r="I28" t="str">
        <v>Animal labour</v>
      </c>
      <c r="J28" t="str">
        <v>Animal Rental Income</v>
      </c>
      <c r="K28" t="str">
        <v>Animal Sales</v>
      </c>
      <c r="L28" t="str">
        <v>Animals Purchase</v>
      </c>
      <c r="M28" t="str">
        <v>Biochar</v>
      </c>
      <c r="N28" t="str">
        <v>Biological Control</v>
      </c>
      <c r="O28" t="str">
        <v>Biopesticides</v>
      </c>
      <c r="P28" t="str">
        <v>Capital Opportunity Cost</v>
      </c>
      <c r="Q28" t="str">
        <v>Crop Sales</v>
      </c>
      <c r="R28" t="str">
        <v>Electricity</v>
      </c>
      <c r="S28" t="str">
        <v>Equipment</v>
      </c>
      <c r="T28" t="str">
        <v>Equipment</v>
      </c>
      <c r="U28" t="str">
        <v>Erosion Control Structures</v>
      </c>
      <c r="V28" t="str">
        <v>Family Labor Cost</v>
      </c>
      <c r="W28" t="str">
        <v>Family Labor Cost (Female)</v>
      </c>
      <c r="X28" t="str">
        <v>Family Labor Cost (Male)</v>
      </c>
      <c r="Y28" t="str">
        <v>Fertilizers</v>
      </c>
      <c r="Z28" t="str">
        <v>Fuel</v>
      </c>
      <c r="AA28" t="str">
        <v>Fungicide</v>
      </c>
      <c r="AB28" t="str">
        <v>Harvesting</v>
      </c>
      <c r="AC28" t="str">
        <v>Herbicides</v>
      </c>
      <c r="AD28" t="str">
        <v>Hired Labor Cost</v>
      </c>
      <c r="AE28" t="str">
        <v>Household Consumption</v>
      </c>
      <c r="AF28" t="str">
        <v>Innoculants</v>
      </c>
      <c r="AG28" t="str">
        <v>Inorganic Fertilizer</v>
      </c>
      <c r="AH28" t="str">
        <v>Insecticides</v>
      </c>
      <c r="AI28" t="str">
        <v>Irrigation</v>
      </c>
      <c r="AJ28" t="str">
        <v>Labor Cost</v>
      </c>
      <c r="AK28" t="str">
        <v>Labor Opportunity Cost</v>
      </c>
      <c r="AL28" t="str">
        <v>Land Opportunity Cost</v>
      </c>
      <c r="AM28" t="str">
        <v>Land Rent</v>
      </c>
      <c r="AN28" t="str">
        <v>Loans</v>
      </c>
      <c r="AO28" t="str">
        <v>Monetary Societal Benefits</v>
      </c>
      <c r="AP28" t="str">
        <v>Mulch</v>
      </c>
      <c r="AQ28" t="str">
        <v>Non-monetary Societal Benefits</v>
      </c>
      <c r="AR28" t="str">
        <v>Nutrient/Soil management</v>
      </c>
      <c r="AS28" t="str">
        <v>Organic Fertilizer</v>
      </c>
      <c r="AT28" t="str">
        <v>Organic Mulch</v>
      </c>
      <c r="AU28" t="str">
        <v>Packaging material</v>
      </c>
      <c r="AV28" t="str">
        <v>Pesticides</v>
      </c>
      <c r="AW28" t="str">
        <v>pH Amendments</v>
      </c>
      <c r="AX28" t="str">
        <v>Planting</v>
      </c>
      <c r="AY28" t="str">
        <v>Plastic Mulch</v>
      </c>
      <c r="AZ28" t="str">
        <v>Preparing Beds</v>
      </c>
      <c r="BA28" t="str">
        <v>Product Value</v>
      </c>
      <c r="BB28" t="str">
        <v>Pruning</v>
      </c>
      <c r="BC28" t="str">
        <v>Sale of manure</v>
      </c>
      <c r="BD28" t="str">
        <v>Sale of produce</v>
      </c>
      <c r="BE28" t="str">
        <v>Saplings</v>
      </c>
      <c r="BF28" t="str">
        <v>Seeds</v>
      </c>
      <c r="BG28" t="str">
        <v>Seeds or Planting Material</v>
      </c>
      <c r="BH28" t="str">
        <v>Soil Amendments</v>
      </c>
      <c r="BI28" t="str">
        <v>Spraying</v>
      </c>
      <c r="BJ28" t="str">
        <v>Spreading</v>
      </c>
      <c r="BK28" t="str">
        <v>Tax</v>
      </c>
      <c r="BL28" t="str">
        <v>Threshing</v>
      </c>
      <c r="BM28" t="str">
        <v>Tillage</v>
      </c>
      <c r="BN28" t="str">
        <v>Transplanting</v>
      </c>
      <c r="BO28" t="str">
        <v>Transport</v>
      </c>
      <c r="BP28" t="str">
        <v>Veterinary</v>
      </c>
      <c r="BQ28" t="str">
        <v>Water Harvesting Structures</v>
      </c>
      <c r="BR28" t="str">
        <v>Weeding</v>
      </c>
    </row>
    <row r="29" spans="1:70" x14ac:dyDescent="0.35">
      <c r="A29" t="s">
        <v>3748</v>
      </c>
      <c r="B29" t="s">
        <v>3758</v>
      </c>
      <c r="C29" t="s">
        <v>3790</v>
      </c>
      <c r="D29" t="s">
        <v>9414</v>
      </c>
      <c r="F29" t="str" cm="1">
        <f t="array" ref="F29:BR29">TRANSPOSE(IF(NOT(ISBLANK(Outcomes!S32)),_xlfn._xlws.SORT(_xlfn.UNIQUE(_xlfn._xlws.FILTER(out_econ[Variable],ISNUMBER(SEARCH(Outcomes!S32,out_econ[Variable]))))),_xlfn._xlws.SORT(out_econ[Variable])))</f>
        <v>Animal Bedding</v>
      </c>
      <c r="G29" t="str">
        <v>Animal Feed</v>
      </c>
      <c r="H29" t="str">
        <v>Animal housing</v>
      </c>
      <c r="I29" t="str">
        <v>Animal labour</v>
      </c>
      <c r="J29" t="str">
        <v>Animal Rental Income</v>
      </c>
      <c r="K29" t="str">
        <v>Animal Sales</v>
      </c>
      <c r="L29" t="str">
        <v>Animals Purchase</v>
      </c>
      <c r="M29" t="str">
        <v>Biochar</v>
      </c>
      <c r="N29" t="str">
        <v>Biological Control</v>
      </c>
      <c r="O29" t="str">
        <v>Biopesticides</v>
      </c>
      <c r="P29" t="str">
        <v>Capital Opportunity Cost</v>
      </c>
      <c r="Q29" t="str">
        <v>Crop Sales</v>
      </c>
      <c r="R29" t="str">
        <v>Electricity</v>
      </c>
      <c r="S29" t="str">
        <v>Equipment</v>
      </c>
      <c r="T29" t="str">
        <v>Equipment</v>
      </c>
      <c r="U29" t="str">
        <v>Erosion Control Structures</v>
      </c>
      <c r="V29" t="str">
        <v>Family Labor Cost</v>
      </c>
      <c r="W29" t="str">
        <v>Family Labor Cost (Female)</v>
      </c>
      <c r="X29" t="str">
        <v>Family Labor Cost (Male)</v>
      </c>
      <c r="Y29" t="str">
        <v>Fertilizers</v>
      </c>
      <c r="Z29" t="str">
        <v>Fuel</v>
      </c>
      <c r="AA29" t="str">
        <v>Fungicide</v>
      </c>
      <c r="AB29" t="str">
        <v>Harvesting</v>
      </c>
      <c r="AC29" t="str">
        <v>Herbicides</v>
      </c>
      <c r="AD29" t="str">
        <v>Hired Labor Cost</v>
      </c>
      <c r="AE29" t="str">
        <v>Household Consumption</v>
      </c>
      <c r="AF29" t="str">
        <v>Innoculants</v>
      </c>
      <c r="AG29" t="str">
        <v>Inorganic Fertilizer</v>
      </c>
      <c r="AH29" t="str">
        <v>Insecticides</v>
      </c>
      <c r="AI29" t="str">
        <v>Irrigation</v>
      </c>
      <c r="AJ29" t="str">
        <v>Labor Cost</v>
      </c>
      <c r="AK29" t="str">
        <v>Labor Opportunity Cost</v>
      </c>
      <c r="AL29" t="str">
        <v>Land Opportunity Cost</v>
      </c>
      <c r="AM29" t="str">
        <v>Land Rent</v>
      </c>
      <c r="AN29" t="str">
        <v>Loans</v>
      </c>
      <c r="AO29" t="str">
        <v>Monetary Societal Benefits</v>
      </c>
      <c r="AP29" t="str">
        <v>Mulch</v>
      </c>
      <c r="AQ29" t="str">
        <v>Non-monetary Societal Benefits</v>
      </c>
      <c r="AR29" t="str">
        <v>Nutrient/Soil management</v>
      </c>
      <c r="AS29" t="str">
        <v>Organic Fertilizer</v>
      </c>
      <c r="AT29" t="str">
        <v>Organic Mulch</v>
      </c>
      <c r="AU29" t="str">
        <v>Packaging material</v>
      </c>
      <c r="AV29" t="str">
        <v>Pesticides</v>
      </c>
      <c r="AW29" t="str">
        <v>pH Amendments</v>
      </c>
      <c r="AX29" t="str">
        <v>Planting</v>
      </c>
      <c r="AY29" t="str">
        <v>Plastic Mulch</v>
      </c>
      <c r="AZ29" t="str">
        <v>Preparing Beds</v>
      </c>
      <c r="BA29" t="str">
        <v>Product Value</v>
      </c>
      <c r="BB29" t="str">
        <v>Pruning</v>
      </c>
      <c r="BC29" t="str">
        <v>Sale of manure</v>
      </c>
      <c r="BD29" t="str">
        <v>Sale of produce</v>
      </c>
      <c r="BE29" t="str">
        <v>Saplings</v>
      </c>
      <c r="BF29" t="str">
        <v>Seeds</v>
      </c>
      <c r="BG29" t="str">
        <v>Seeds or Planting Material</v>
      </c>
      <c r="BH29" t="str">
        <v>Soil Amendments</v>
      </c>
      <c r="BI29" t="str">
        <v>Spraying</v>
      </c>
      <c r="BJ29" t="str">
        <v>Spreading</v>
      </c>
      <c r="BK29" t="str">
        <v>Tax</v>
      </c>
      <c r="BL29" t="str">
        <v>Threshing</v>
      </c>
      <c r="BM29" t="str">
        <v>Tillage</v>
      </c>
      <c r="BN29" t="str">
        <v>Transplanting</v>
      </c>
      <c r="BO29" t="str">
        <v>Transport</v>
      </c>
      <c r="BP29" t="str">
        <v>Veterinary</v>
      </c>
      <c r="BQ29" t="str">
        <v>Water Harvesting Structures</v>
      </c>
      <c r="BR29" t="str">
        <v>Weeding</v>
      </c>
    </row>
    <row r="30" spans="1:70" x14ac:dyDescent="0.35">
      <c r="A30" t="s">
        <v>3748</v>
      </c>
      <c r="B30" t="s">
        <v>3758</v>
      </c>
      <c r="C30" t="s">
        <v>9415</v>
      </c>
      <c r="D30" t="s">
        <v>9416</v>
      </c>
      <c r="F30" t="str" cm="1">
        <f t="array" ref="F30:BR30">TRANSPOSE(IF(NOT(ISBLANK(Outcomes!S33)),_xlfn._xlws.SORT(_xlfn.UNIQUE(_xlfn._xlws.FILTER(out_econ[Variable],ISNUMBER(SEARCH(Outcomes!S33,out_econ[Variable]))))),_xlfn._xlws.SORT(out_econ[Variable])))</f>
        <v>Animal Bedding</v>
      </c>
      <c r="G30" t="str">
        <v>Animal Feed</v>
      </c>
      <c r="H30" t="str">
        <v>Animal housing</v>
      </c>
      <c r="I30" t="str">
        <v>Animal labour</v>
      </c>
      <c r="J30" t="str">
        <v>Animal Rental Income</v>
      </c>
      <c r="K30" t="str">
        <v>Animal Sales</v>
      </c>
      <c r="L30" t="str">
        <v>Animals Purchase</v>
      </c>
      <c r="M30" t="str">
        <v>Biochar</v>
      </c>
      <c r="N30" t="str">
        <v>Biological Control</v>
      </c>
      <c r="O30" t="str">
        <v>Biopesticides</v>
      </c>
      <c r="P30" t="str">
        <v>Capital Opportunity Cost</v>
      </c>
      <c r="Q30" t="str">
        <v>Crop Sales</v>
      </c>
      <c r="R30" t="str">
        <v>Electricity</v>
      </c>
      <c r="S30" t="str">
        <v>Equipment</v>
      </c>
      <c r="T30" t="str">
        <v>Equipment</v>
      </c>
      <c r="U30" t="str">
        <v>Erosion Control Structures</v>
      </c>
      <c r="V30" t="str">
        <v>Family Labor Cost</v>
      </c>
      <c r="W30" t="str">
        <v>Family Labor Cost (Female)</v>
      </c>
      <c r="X30" t="str">
        <v>Family Labor Cost (Male)</v>
      </c>
      <c r="Y30" t="str">
        <v>Fertilizers</v>
      </c>
      <c r="Z30" t="str">
        <v>Fuel</v>
      </c>
      <c r="AA30" t="str">
        <v>Fungicide</v>
      </c>
      <c r="AB30" t="str">
        <v>Harvesting</v>
      </c>
      <c r="AC30" t="str">
        <v>Herbicides</v>
      </c>
      <c r="AD30" t="str">
        <v>Hired Labor Cost</v>
      </c>
      <c r="AE30" t="str">
        <v>Household Consumption</v>
      </c>
      <c r="AF30" t="str">
        <v>Innoculants</v>
      </c>
      <c r="AG30" t="str">
        <v>Inorganic Fertilizer</v>
      </c>
      <c r="AH30" t="str">
        <v>Insecticides</v>
      </c>
      <c r="AI30" t="str">
        <v>Irrigation</v>
      </c>
      <c r="AJ30" t="str">
        <v>Labor Cost</v>
      </c>
      <c r="AK30" t="str">
        <v>Labor Opportunity Cost</v>
      </c>
      <c r="AL30" t="str">
        <v>Land Opportunity Cost</v>
      </c>
      <c r="AM30" t="str">
        <v>Land Rent</v>
      </c>
      <c r="AN30" t="str">
        <v>Loans</v>
      </c>
      <c r="AO30" t="str">
        <v>Monetary Societal Benefits</v>
      </c>
      <c r="AP30" t="str">
        <v>Mulch</v>
      </c>
      <c r="AQ30" t="str">
        <v>Non-monetary Societal Benefits</v>
      </c>
      <c r="AR30" t="str">
        <v>Nutrient/Soil management</v>
      </c>
      <c r="AS30" t="str">
        <v>Organic Fertilizer</v>
      </c>
      <c r="AT30" t="str">
        <v>Organic Mulch</v>
      </c>
      <c r="AU30" t="str">
        <v>Packaging material</v>
      </c>
      <c r="AV30" t="str">
        <v>Pesticides</v>
      </c>
      <c r="AW30" t="str">
        <v>pH Amendments</v>
      </c>
      <c r="AX30" t="str">
        <v>Planting</v>
      </c>
      <c r="AY30" t="str">
        <v>Plastic Mulch</v>
      </c>
      <c r="AZ30" t="str">
        <v>Preparing Beds</v>
      </c>
      <c r="BA30" t="str">
        <v>Product Value</v>
      </c>
      <c r="BB30" t="str">
        <v>Pruning</v>
      </c>
      <c r="BC30" t="str">
        <v>Sale of manure</v>
      </c>
      <c r="BD30" t="str">
        <v>Sale of produce</v>
      </c>
      <c r="BE30" t="str">
        <v>Saplings</v>
      </c>
      <c r="BF30" t="str">
        <v>Seeds</v>
      </c>
      <c r="BG30" t="str">
        <v>Seeds or Planting Material</v>
      </c>
      <c r="BH30" t="str">
        <v>Soil Amendments</v>
      </c>
      <c r="BI30" t="str">
        <v>Spraying</v>
      </c>
      <c r="BJ30" t="str">
        <v>Spreading</v>
      </c>
      <c r="BK30" t="str">
        <v>Tax</v>
      </c>
      <c r="BL30" t="str">
        <v>Threshing</v>
      </c>
      <c r="BM30" t="str">
        <v>Tillage</v>
      </c>
      <c r="BN30" t="str">
        <v>Transplanting</v>
      </c>
      <c r="BO30" t="str">
        <v>Transport</v>
      </c>
      <c r="BP30" t="str">
        <v>Veterinary</v>
      </c>
      <c r="BQ30" t="str">
        <v>Water Harvesting Structures</v>
      </c>
      <c r="BR30" t="str">
        <v>Weeding</v>
      </c>
    </row>
    <row r="31" spans="1:70" x14ac:dyDescent="0.35">
      <c r="A31" t="s">
        <v>3748</v>
      </c>
      <c r="B31" t="s">
        <v>3758</v>
      </c>
      <c r="C31" t="s">
        <v>3791</v>
      </c>
      <c r="D31" t="s">
        <v>9417</v>
      </c>
      <c r="F31" t="str" cm="1">
        <f t="array" ref="F31:BR31">TRANSPOSE(IF(NOT(ISBLANK(Outcomes!S34)),_xlfn._xlws.SORT(_xlfn.UNIQUE(_xlfn._xlws.FILTER(out_econ[Variable],ISNUMBER(SEARCH(Outcomes!S34,out_econ[Variable]))))),_xlfn._xlws.SORT(out_econ[Variable])))</f>
        <v>Animal Bedding</v>
      </c>
      <c r="G31" t="str">
        <v>Animal Feed</v>
      </c>
      <c r="H31" t="str">
        <v>Animal housing</v>
      </c>
      <c r="I31" t="str">
        <v>Animal labour</v>
      </c>
      <c r="J31" t="str">
        <v>Animal Rental Income</v>
      </c>
      <c r="K31" t="str">
        <v>Animal Sales</v>
      </c>
      <c r="L31" t="str">
        <v>Animals Purchase</v>
      </c>
      <c r="M31" t="str">
        <v>Biochar</v>
      </c>
      <c r="N31" t="str">
        <v>Biological Control</v>
      </c>
      <c r="O31" t="str">
        <v>Biopesticides</v>
      </c>
      <c r="P31" t="str">
        <v>Capital Opportunity Cost</v>
      </c>
      <c r="Q31" t="str">
        <v>Crop Sales</v>
      </c>
      <c r="R31" t="str">
        <v>Electricity</v>
      </c>
      <c r="S31" t="str">
        <v>Equipment</v>
      </c>
      <c r="T31" t="str">
        <v>Equipment</v>
      </c>
      <c r="U31" t="str">
        <v>Erosion Control Structures</v>
      </c>
      <c r="V31" t="str">
        <v>Family Labor Cost</v>
      </c>
      <c r="W31" t="str">
        <v>Family Labor Cost (Female)</v>
      </c>
      <c r="X31" t="str">
        <v>Family Labor Cost (Male)</v>
      </c>
      <c r="Y31" t="str">
        <v>Fertilizers</v>
      </c>
      <c r="Z31" t="str">
        <v>Fuel</v>
      </c>
      <c r="AA31" t="str">
        <v>Fungicide</v>
      </c>
      <c r="AB31" t="str">
        <v>Harvesting</v>
      </c>
      <c r="AC31" t="str">
        <v>Herbicides</v>
      </c>
      <c r="AD31" t="str">
        <v>Hired Labor Cost</v>
      </c>
      <c r="AE31" t="str">
        <v>Household Consumption</v>
      </c>
      <c r="AF31" t="str">
        <v>Innoculants</v>
      </c>
      <c r="AG31" t="str">
        <v>Inorganic Fertilizer</v>
      </c>
      <c r="AH31" t="str">
        <v>Insecticides</v>
      </c>
      <c r="AI31" t="str">
        <v>Irrigation</v>
      </c>
      <c r="AJ31" t="str">
        <v>Labor Cost</v>
      </c>
      <c r="AK31" t="str">
        <v>Labor Opportunity Cost</v>
      </c>
      <c r="AL31" t="str">
        <v>Land Opportunity Cost</v>
      </c>
      <c r="AM31" t="str">
        <v>Land Rent</v>
      </c>
      <c r="AN31" t="str">
        <v>Loans</v>
      </c>
      <c r="AO31" t="str">
        <v>Monetary Societal Benefits</v>
      </c>
      <c r="AP31" t="str">
        <v>Mulch</v>
      </c>
      <c r="AQ31" t="str">
        <v>Non-monetary Societal Benefits</v>
      </c>
      <c r="AR31" t="str">
        <v>Nutrient/Soil management</v>
      </c>
      <c r="AS31" t="str">
        <v>Organic Fertilizer</v>
      </c>
      <c r="AT31" t="str">
        <v>Organic Mulch</v>
      </c>
      <c r="AU31" t="str">
        <v>Packaging material</v>
      </c>
      <c r="AV31" t="str">
        <v>Pesticides</v>
      </c>
      <c r="AW31" t="str">
        <v>pH Amendments</v>
      </c>
      <c r="AX31" t="str">
        <v>Planting</v>
      </c>
      <c r="AY31" t="str">
        <v>Plastic Mulch</v>
      </c>
      <c r="AZ31" t="str">
        <v>Preparing Beds</v>
      </c>
      <c r="BA31" t="str">
        <v>Product Value</v>
      </c>
      <c r="BB31" t="str">
        <v>Pruning</v>
      </c>
      <c r="BC31" t="str">
        <v>Sale of manure</v>
      </c>
      <c r="BD31" t="str">
        <v>Sale of produce</v>
      </c>
      <c r="BE31" t="str">
        <v>Saplings</v>
      </c>
      <c r="BF31" t="str">
        <v>Seeds</v>
      </c>
      <c r="BG31" t="str">
        <v>Seeds or Planting Material</v>
      </c>
      <c r="BH31" t="str">
        <v>Soil Amendments</v>
      </c>
      <c r="BI31" t="str">
        <v>Spraying</v>
      </c>
      <c r="BJ31" t="str">
        <v>Spreading</v>
      </c>
      <c r="BK31" t="str">
        <v>Tax</v>
      </c>
      <c r="BL31" t="str">
        <v>Threshing</v>
      </c>
      <c r="BM31" t="str">
        <v>Tillage</v>
      </c>
      <c r="BN31" t="str">
        <v>Transplanting</v>
      </c>
      <c r="BO31" t="str">
        <v>Transport</v>
      </c>
      <c r="BP31" t="str">
        <v>Veterinary</v>
      </c>
      <c r="BQ31" t="str">
        <v>Water Harvesting Structures</v>
      </c>
      <c r="BR31" t="str">
        <v>Weeding</v>
      </c>
    </row>
    <row r="32" spans="1:70" x14ac:dyDescent="0.35">
      <c r="A32" t="s">
        <v>3748</v>
      </c>
      <c r="B32" t="s">
        <v>3758</v>
      </c>
      <c r="C32" t="s">
        <v>3792</v>
      </c>
      <c r="D32" t="s">
        <v>9418</v>
      </c>
      <c r="F32" t="str" cm="1">
        <f t="array" ref="F32:BR32">TRANSPOSE(IF(NOT(ISBLANK(Outcomes!S35)),_xlfn._xlws.SORT(_xlfn.UNIQUE(_xlfn._xlws.FILTER(out_econ[Variable],ISNUMBER(SEARCH(Outcomes!S35,out_econ[Variable]))))),_xlfn._xlws.SORT(out_econ[Variable])))</f>
        <v>Animal Bedding</v>
      </c>
      <c r="G32" t="str">
        <v>Animal Feed</v>
      </c>
      <c r="H32" t="str">
        <v>Animal housing</v>
      </c>
      <c r="I32" t="str">
        <v>Animal labour</v>
      </c>
      <c r="J32" t="str">
        <v>Animal Rental Income</v>
      </c>
      <c r="K32" t="str">
        <v>Animal Sales</v>
      </c>
      <c r="L32" t="str">
        <v>Animals Purchase</v>
      </c>
      <c r="M32" t="str">
        <v>Biochar</v>
      </c>
      <c r="N32" t="str">
        <v>Biological Control</v>
      </c>
      <c r="O32" t="str">
        <v>Biopesticides</v>
      </c>
      <c r="P32" t="str">
        <v>Capital Opportunity Cost</v>
      </c>
      <c r="Q32" t="str">
        <v>Crop Sales</v>
      </c>
      <c r="R32" t="str">
        <v>Electricity</v>
      </c>
      <c r="S32" t="str">
        <v>Equipment</v>
      </c>
      <c r="T32" t="str">
        <v>Equipment</v>
      </c>
      <c r="U32" t="str">
        <v>Erosion Control Structures</v>
      </c>
      <c r="V32" t="str">
        <v>Family Labor Cost</v>
      </c>
      <c r="W32" t="str">
        <v>Family Labor Cost (Female)</v>
      </c>
      <c r="X32" t="str">
        <v>Family Labor Cost (Male)</v>
      </c>
      <c r="Y32" t="str">
        <v>Fertilizers</v>
      </c>
      <c r="Z32" t="str">
        <v>Fuel</v>
      </c>
      <c r="AA32" t="str">
        <v>Fungicide</v>
      </c>
      <c r="AB32" t="str">
        <v>Harvesting</v>
      </c>
      <c r="AC32" t="str">
        <v>Herbicides</v>
      </c>
      <c r="AD32" t="str">
        <v>Hired Labor Cost</v>
      </c>
      <c r="AE32" t="str">
        <v>Household Consumption</v>
      </c>
      <c r="AF32" t="str">
        <v>Innoculants</v>
      </c>
      <c r="AG32" t="str">
        <v>Inorganic Fertilizer</v>
      </c>
      <c r="AH32" t="str">
        <v>Insecticides</v>
      </c>
      <c r="AI32" t="str">
        <v>Irrigation</v>
      </c>
      <c r="AJ32" t="str">
        <v>Labor Cost</v>
      </c>
      <c r="AK32" t="str">
        <v>Labor Opportunity Cost</v>
      </c>
      <c r="AL32" t="str">
        <v>Land Opportunity Cost</v>
      </c>
      <c r="AM32" t="str">
        <v>Land Rent</v>
      </c>
      <c r="AN32" t="str">
        <v>Loans</v>
      </c>
      <c r="AO32" t="str">
        <v>Monetary Societal Benefits</v>
      </c>
      <c r="AP32" t="str">
        <v>Mulch</v>
      </c>
      <c r="AQ32" t="str">
        <v>Non-monetary Societal Benefits</v>
      </c>
      <c r="AR32" t="str">
        <v>Nutrient/Soil management</v>
      </c>
      <c r="AS32" t="str">
        <v>Organic Fertilizer</v>
      </c>
      <c r="AT32" t="str">
        <v>Organic Mulch</v>
      </c>
      <c r="AU32" t="str">
        <v>Packaging material</v>
      </c>
      <c r="AV32" t="str">
        <v>Pesticides</v>
      </c>
      <c r="AW32" t="str">
        <v>pH Amendments</v>
      </c>
      <c r="AX32" t="str">
        <v>Planting</v>
      </c>
      <c r="AY32" t="str">
        <v>Plastic Mulch</v>
      </c>
      <c r="AZ32" t="str">
        <v>Preparing Beds</v>
      </c>
      <c r="BA32" t="str">
        <v>Product Value</v>
      </c>
      <c r="BB32" t="str">
        <v>Pruning</v>
      </c>
      <c r="BC32" t="str">
        <v>Sale of manure</v>
      </c>
      <c r="BD32" t="str">
        <v>Sale of produce</v>
      </c>
      <c r="BE32" t="str">
        <v>Saplings</v>
      </c>
      <c r="BF32" t="str">
        <v>Seeds</v>
      </c>
      <c r="BG32" t="str">
        <v>Seeds or Planting Material</v>
      </c>
      <c r="BH32" t="str">
        <v>Soil Amendments</v>
      </c>
      <c r="BI32" t="str">
        <v>Spraying</v>
      </c>
      <c r="BJ32" t="str">
        <v>Spreading</v>
      </c>
      <c r="BK32" t="str">
        <v>Tax</v>
      </c>
      <c r="BL32" t="str">
        <v>Threshing</v>
      </c>
      <c r="BM32" t="str">
        <v>Tillage</v>
      </c>
      <c r="BN32" t="str">
        <v>Transplanting</v>
      </c>
      <c r="BO32" t="str">
        <v>Transport</v>
      </c>
      <c r="BP32" t="str">
        <v>Veterinary</v>
      </c>
      <c r="BQ32" t="str">
        <v>Water Harvesting Structures</v>
      </c>
      <c r="BR32" t="str">
        <v>Weeding</v>
      </c>
    </row>
    <row r="33" spans="1:70" x14ac:dyDescent="0.35">
      <c r="A33" t="s">
        <v>3748</v>
      </c>
      <c r="B33" t="s">
        <v>3758</v>
      </c>
      <c r="C33" t="s">
        <v>3793</v>
      </c>
      <c r="D33" t="s">
        <v>9419</v>
      </c>
      <c r="F33" t="str" cm="1">
        <f t="array" ref="F33:BR33">TRANSPOSE(IF(NOT(ISBLANK(Outcomes!S36)),_xlfn._xlws.SORT(_xlfn.UNIQUE(_xlfn._xlws.FILTER(out_econ[Variable],ISNUMBER(SEARCH(Outcomes!S36,out_econ[Variable]))))),_xlfn._xlws.SORT(out_econ[Variable])))</f>
        <v>Animal Bedding</v>
      </c>
      <c r="G33" t="str">
        <v>Animal Feed</v>
      </c>
      <c r="H33" t="str">
        <v>Animal housing</v>
      </c>
      <c r="I33" t="str">
        <v>Animal labour</v>
      </c>
      <c r="J33" t="str">
        <v>Animal Rental Income</v>
      </c>
      <c r="K33" t="str">
        <v>Animal Sales</v>
      </c>
      <c r="L33" t="str">
        <v>Animals Purchase</v>
      </c>
      <c r="M33" t="str">
        <v>Biochar</v>
      </c>
      <c r="N33" t="str">
        <v>Biological Control</v>
      </c>
      <c r="O33" t="str">
        <v>Biopesticides</v>
      </c>
      <c r="P33" t="str">
        <v>Capital Opportunity Cost</v>
      </c>
      <c r="Q33" t="str">
        <v>Crop Sales</v>
      </c>
      <c r="R33" t="str">
        <v>Electricity</v>
      </c>
      <c r="S33" t="str">
        <v>Equipment</v>
      </c>
      <c r="T33" t="str">
        <v>Equipment</v>
      </c>
      <c r="U33" t="str">
        <v>Erosion Control Structures</v>
      </c>
      <c r="V33" t="str">
        <v>Family Labor Cost</v>
      </c>
      <c r="W33" t="str">
        <v>Family Labor Cost (Female)</v>
      </c>
      <c r="X33" t="str">
        <v>Family Labor Cost (Male)</v>
      </c>
      <c r="Y33" t="str">
        <v>Fertilizers</v>
      </c>
      <c r="Z33" t="str">
        <v>Fuel</v>
      </c>
      <c r="AA33" t="str">
        <v>Fungicide</v>
      </c>
      <c r="AB33" t="str">
        <v>Harvesting</v>
      </c>
      <c r="AC33" t="str">
        <v>Herbicides</v>
      </c>
      <c r="AD33" t="str">
        <v>Hired Labor Cost</v>
      </c>
      <c r="AE33" t="str">
        <v>Household Consumption</v>
      </c>
      <c r="AF33" t="str">
        <v>Innoculants</v>
      </c>
      <c r="AG33" t="str">
        <v>Inorganic Fertilizer</v>
      </c>
      <c r="AH33" t="str">
        <v>Insecticides</v>
      </c>
      <c r="AI33" t="str">
        <v>Irrigation</v>
      </c>
      <c r="AJ33" t="str">
        <v>Labor Cost</v>
      </c>
      <c r="AK33" t="str">
        <v>Labor Opportunity Cost</v>
      </c>
      <c r="AL33" t="str">
        <v>Land Opportunity Cost</v>
      </c>
      <c r="AM33" t="str">
        <v>Land Rent</v>
      </c>
      <c r="AN33" t="str">
        <v>Loans</v>
      </c>
      <c r="AO33" t="str">
        <v>Monetary Societal Benefits</v>
      </c>
      <c r="AP33" t="str">
        <v>Mulch</v>
      </c>
      <c r="AQ33" t="str">
        <v>Non-monetary Societal Benefits</v>
      </c>
      <c r="AR33" t="str">
        <v>Nutrient/Soil management</v>
      </c>
      <c r="AS33" t="str">
        <v>Organic Fertilizer</v>
      </c>
      <c r="AT33" t="str">
        <v>Organic Mulch</v>
      </c>
      <c r="AU33" t="str">
        <v>Packaging material</v>
      </c>
      <c r="AV33" t="str">
        <v>Pesticides</v>
      </c>
      <c r="AW33" t="str">
        <v>pH Amendments</v>
      </c>
      <c r="AX33" t="str">
        <v>Planting</v>
      </c>
      <c r="AY33" t="str">
        <v>Plastic Mulch</v>
      </c>
      <c r="AZ33" t="str">
        <v>Preparing Beds</v>
      </c>
      <c r="BA33" t="str">
        <v>Product Value</v>
      </c>
      <c r="BB33" t="str">
        <v>Pruning</v>
      </c>
      <c r="BC33" t="str">
        <v>Sale of manure</v>
      </c>
      <c r="BD33" t="str">
        <v>Sale of produce</v>
      </c>
      <c r="BE33" t="str">
        <v>Saplings</v>
      </c>
      <c r="BF33" t="str">
        <v>Seeds</v>
      </c>
      <c r="BG33" t="str">
        <v>Seeds or Planting Material</v>
      </c>
      <c r="BH33" t="str">
        <v>Soil Amendments</v>
      </c>
      <c r="BI33" t="str">
        <v>Spraying</v>
      </c>
      <c r="BJ33" t="str">
        <v>Spreading</v>
      </c>
      <c r="BK33" t="str">
        <v>Tax</v>
      </c>
      <c r="BL33" t="str">
        <v>Threshing</v>
      </c>
      <c r="BM33" t="str">
        <v>Tillage</v>
      </c>
      <c r="BN33" t="str">
        <v>Transplanting</v>
      </c>
      <c r="BO33" t="str">
        <v>Transport</v>
      </c>
      <c r="BP33" t="str">
        <v>Veterinary</v>
      </c>
      <c r="BQ33" t="str">
        <v>Water Harvesting Structures</v>
      </c>
      <c r="BR33" t="str">
        <v>Weeding</v>
      </c>
    </row>
    <row r="34" spans="1:70" x14ac:dyDescent="0.35">
      <c r="A34" t="s">
        <v>3748</v>
      </c>
      <c r="B34" t="s">
        <v>3758</v>
      </c>
      <c r="C34" t="s">
        <v>3794</v>
      </c>
      <c r="D34" t="s">
        <v>3795</v>
      </c>
      <c r="F34" t="str" cm="1">
        <f t="array" ref="F34:BR34">TRANSPOSE(IF(NOT(ISBLANK(Outcomes!S37)),_xlfn._xlws.SORT(_xlfn.UNIQUE(_xlfn._xlws.FILTER(out_econ[Variable],ISNUMBER(SEARCH(Outcomes!S37,out_econ[Variable]))))),_xlfn._xlws.SORT(out_econ[Variable])))</f>
        <v>Animal Bedding</v>
      </c>
      <c r="G34" t="str">
        <v>Animal Feed</v>
      </c>
      <c r="H34" t="str">
        <v>Animal housing</v>
      </c>
      <c r="I34" t="str">
        <v>Animal labour</v>
      </c>
      <c r="J34" t="str">
        <v>Animal Rental Income</v>
      </c>
      <c r="K34" t="str">
        <v>Animal Sales</v>
      </c>
      <c r="L34" t="str">
        <v>Animals Purchase</v>
      </c>
      <c r="M34" t="str">
        <v>Biochar</v>
      </c>
      <c r="N34" t="str">
        <v>Biological Control</v>
      </c>
      <c r="O34" t="str">
        <v>Biopesticides</v>
      </c>
      <c r="P34" t="str">
        <v>Capital Opportunity Cost</v>
      </c>
      <c r="Q34" t="str">
        <v>Crop Sales</v>
      </c>
      <c r="R34" t="str">
        <v>Electricity</v>
      </c>
      <c r="S34" t="str">
        <v>Equipment</v>
      </c>
      <c r="T34" t="str">
        <v>Equipment</v>
      </c>
      <c r="U34" t="str">
        <v>Erosion Control Structures</v>
      </c>
      <c r="V34" t="str">
        <v>Family Labor Cost</v>
      </c>
      <c r="W34" t="str">
        <v>Family Labor Cost (Female)</v>
      </c>
      <c r="X34" t="str">
        <v>Family Labor Cost (Male)</v>
      </c>
      <c r="Y34" t="str">
        <v>Fertilizers</v>
      </c>
      <c r="Z34" t="str">
        <v>Fuel</v>
      </c>
      <c r="AA34" t="str">
        <v>Fungicide</v>
      </c>
      <c r="AB34" t="str">
        <v>Harvesting</v>
      </c>
      <c r="AC34" t="str">
        <v>Herbicides</v>
      </c>
      <c r="AD34" t="str">
        <v>Hired Labor Cost</v>
      </c>
      <c r="AE34" t="str">
        <v>Household Consumption</v>
      </c>
      <c r="AF34" t="str">
        <v>Innoculants</v>
      </c>
      <c r="AG34" t="str">
        <v>Inorganic Fertilizer</v>
      </c>
      <c r="AH34" t="str">
        <v>Insecticides</v>
      </c>
      <c r="AI34" t="str">
        <v>Irrigation</v>
      </c>
      <c r="AJ34" t="str">
        <v>Labor Cost</v>
      </c>
      <c r="AK34" t="str">
        <v>Labor Opportunity Cost</v>
      </c>
      <c r="AL34" t="str">
        <v>Land Opportunity Cost</v>
      </c>
      <c r="AM34" t="str">
        <v>Land Rent</v>
      </c>
      <c r="AN34" t="str">
        <v>Loans</v>
      </c>
      <c r="AO34" t="str">
        <v>Monetary Societal Benefits</v>
      </c>
      <c r="AP34" t="str">
        <v>Mulch</v>
      </c>
      <c r="AQ34" t="str">
        <v>Non-monetary Societal Benefits</v>
      </c>
      <c r="AR34" t="str">
        <v>Nutrient/Soil management</v>
      </c>
      <c r="AS34" t="str">
        <v>Organic Fertilizer</v>
      </c>
      <c r="AT34" t="str">
        <v>Organic Mulch</v>
      </c>
      <c r="AU34" t="str">
        <v>Packaging material</v>
      </c>
      <c r="AV34" t="str">
        <v>Pesticides</v>
      </c>
      <c r="AW34" t="str">
        <v>pH Amendments</v>
      </c>
      <c r="AX34" t="str">
        <v>Planting</v>
      </c>
      <c r="AY34" t="str">
        <v>Plastic Mulch</v>
      </c>
      <c r="AZ34" t="str">
        <v>Preparing Beds</v>
      </c>
      <c r="BA34" t="str">
        <v>Product Value</v>
      </c>
      <c r="BB34" t="str">
        <v>Pruning</v>
      </c>
      <c r="BC34" t="str">
        <v>Sale of manure</v>
      </c>
      <c r="BD34" t="str">
        <v>Sale of produce</v>
      </c>
      <c r="BE34" t="str">
        <v>Saplings</v>
      </c>
      <c r="BF34" t="str">
        <v>Seeds</v>
      </c>
      <c r="BG34" t="str">
        <v>Seeds or Planting Material</v>
      </c>
      <c r="BH34" t="str">
        <v>Soil Amendments</v>
      </c>
      <c r="BI34" t="str">
        <v>Spraying</v>
      </c>
      <c r="BJ34" t="str">
        <v>Spreading</v>
      </c>
      <c r="BK34" t="str">
        <v>Tax</v>
      </c>
      <c r="BL34" t="str">
        <v>Threshing</v>
      </c>
      <c r="BM34" t="str">
        <v>Tillage</v>
      </c>
      <c r="BN34" t="str">
        <v>Transplanting</v>
      </c>
      <c r="BO34" t="str">
        <v>Transport</v>
      </c>
      <c r="BP34" t="str">
        <v>Veterinary</v>
      </c>
      <c r="BQ34" t="str">
        <v>Water Harvesting Structures</v>
      </c>
      <c r="BR34" t="str">
        <v>Weeding</v>
      </c>
    </row>
    <row r="35" spans="1:70" x14ac:dyDescent="0.35">
      <c r="A35" t="s">
        <v>3748</v>
      </c>
      <c r="B35" t="s">
        <v>3758</v>
      </c>
      <c r="C35" t="s">
        <v>3796</v>
      </c>
      <c r="D35" t="s">
        <v>3797</v>
      </c>
      <c r="F35" t="str" cm="1">
        <f t="array" ref="F35:BR35">TRANSPOSE(IF(NOT(ISBLANK(Outcomes!S38)),_xlfn._xlws.SORT(_xlfn.UNIQUE(_xlfn._xlws.FILTER(out_econ[Variable],ISNUMBER(SEARCH(Outcomes!S38,out_econ[Variable]))))),_xlfn._xlws.SORT(out_econ[Variable])))</f>
        <v>Animal Bedding</v>
      </c>
      <c r="G35" t="str">
        <v>Animal Feed</v>
      </c>
      <c r="H35" t="str">
        <v>Animal housing</v>
      </c>
      <c r="I35" t="str">
        <v>Animal labour</v>
      </c>
      <c r="J35" t="str">
        <v>Animal Rental Income</v>
      </c>
      <c r="K35" t="str">
        <v>Animal Sales</v>
      </c>
      <c r="L35" t="str">
        <v>Animals Purchase</v>
      </c>
      <c r="M35" t="str">
        <v>Biochar</v>
      </c>
      <c r="N35" t="str">
        <v>Biological Control</v>
      </c>
      <c r="O35" t="str">
        <v>Biopesticides</v>
      </c>
      <c r="P35" t="str">
        <v>Capital Opportunity Cost</v>
      </c>
      <c r="Q35" t="str">
        <v>Crop Sales</v>
      </c>
      <c r="R35" t="str">
        <v>Electricity</v>
      </c>
      <c r="S35" t="str">
        <v>Equipment</v>
      </c>
      <c r="T35" t="str">
        <v>Equipment</v>
      </c>
      <c r="U35" t="str">
        <v>Erosion Control Structures</v>
      </c>
      <c r="V35" t="str">
        <v>Family Labor Cost</v>
      </c>
      <c r="W35" t="str">
        <v>Family Labor Cost (Female)</v>
      </c>
      <c r="X35" t="str">
        <v>Family Labor Cost (Male)</v>
      </c>
      <c r="Y35" t="str">
        <v>Fertilizers</v>
      </c>
      <c r="Z35" t="str">
        <v>Fuel</v>
      </c>
      <c r="AA35" t="str">
        <v>Fungicide</v>
      </c>
      <c r="AB35" t="str">
        <v>Harvesting</v>
      </c>
      <c r="AC35" t="str">
        <v>Herbicides</v>
      </c>
      <c r="AD35" t="str">
        <v>Hired Labor Cost</v>
      </c>
      <c r="AE35" t="str">
        <v>Household Consumption</v>
      </c>
      <c r="AF35" t="str">
        <v>Innoculants</v>
      </c>
      <c r="AG35" t="str">
        <v>Inorganic Fertilizer</v>
      </c>
      <c r="AH35" t="str">
        <v>Insecticides</v>
      </c>
      <c r="AI35" t="str">
        <v>Irrigation</v>
      </c>
      <c r="AJ35" t="str">
        <v>Labor Cost</v>
      </c>
      <c r="AK35" t="str">
        <v>Labor Opportunity Cost</v>
      </c>
      <c r="AL35" t="str">
        <v>Land Opportunity Cost</v>
      </c>
      <c r="AM35" t="str">
        <v>Land Rent</v>
      </c>
      <c r="AN35" t="str">
        <v>Loans</v>
      </c>
      <c r="AO35" t="str">
        <v>Monetary Societal Benefits</v>
      </c>
      <c r="AP35" t="str">
        <v>Mulch</v>
      </c>
      <c r="AQ35" t="str">
        <v>Non-monetary Societal Benefits</v>
      </c>
      <c r="AR35" t="str">
        <v>Nutrient/Soil management</v>
      </c>
      <c r="AS35" t="str">
        <v>Organic Fertilizer</v>
      </c>
      <c r="AT35" t="str">
        <v>Organic Mulch</v>
      </c>
      <c r="AU35" t="str">
        <v>Packaging material</v>
      </c>
      <c r="AV35" t="str">
        <v>Pesticides</v>
      </c>
      <c r="AW35" t="str">
        <v>pH Amendments</v>
      </c>
      <c r="AX35" t="str">
        <v>Planting</v>
      </c>
      <c r="AY35" t="str">
        <v>Plastic Mulch</v>
      </c>
      <c r="AZ35" t="str">
        <v>Preparing Beds</v>
      </c>
      <c r="BA35" t="str">
        <v>Product Value</v>
      </c>
      <c r="BB35" t="str">
        <v>Pruning</v>
      </c>
      <c r="BC35" t="str">
        <v>Sale of manure</v>
      </c>
      <c r="BD35" t="str">
        <v>Sale of produce</v>
      </c>
      <c r="BE35" t="str">
        <v>Saplings</v>
      </c>
      <c r="BF35" t="str">
        <v>Seeds</v>
      </c>
      <c r="BG35" t="str">
        <v>Seeds or Planting Material</v>
      </c>
      <c r="BH35" t="str">
        <v>Soil Amendments</v>
      </c>
      <c r="BI35" t="str">
        <v>Spraying</v>
      </c>
      <c r="BJ35" t="str">
        <v>Spreading</v>
      </c>
      <c r="BK35" t="str">
        <v>Tax</v>
      </c>
      <c r="BL35" t="str">
        <v>Threshing</v>
      </c>
      <c r="BM35" t="str">
        <v>Tillage</v>
      </c>
      <c r="BN35" t="str">
        <v>Transplanting</v>
      </c>
      <c r="BO35" t="str">
        <v>Transport</v>
      </c>
      <c r="BP35" t="str">
        <v>Veterinary</v>
      </c>
      <c r="BQ35" t="str">
        <v>Water Harvesting Structures</v>
      </c>
      <c r="BR35" t="str">
        <v>Weeding</v>
      </c>
    </row>
    <row r="36" spans="1:70" x14ac:dyDescent="0.35">
      <c r="A36" t="s">
        <v>3748</v>
      </c>
      <c r="B36" t="s">
        <v>3758</v>
      </c>
      <c r="C36" t="s">
        <v>3798</v>
      </c>
      <c r="D36" t="s">
        <v>3799</v>
      </c>
      <c r="F36" t="str" cm="1">
        <f t="array" ref="F36:BR36">TRANSPOSE(IF(NOT(ISBLANK(Outcomes!S39)),_xlfn._xlws.SORT(_xlfn.UNIQUE(_xlfn._xlws.FILTER(out_econ[Variable],ISNUMBER(SEARCH(Outcomes!S39,out_econ[Variable]))))),_xlfn._xlws.SORT(out_econ[Variable])))</f>
        <v>Animal Bedding</v>
      </c>
      <c r="G36" t="str">
        <v>Animal Feed</v>
      </c>
      <c r="H36" t="str">
        <v>Animal housing</v>
      </c>
      <c r="I36" t="str">
        <v>Animal labour</v>
      </c>
      <c r="J36" t="str">
        <v>Animal Rental Income</v>
      </c>
      <c r="K36" t="str">
        <v>Animal Sales</v>
      </c>
      <c r="L36" t="str">
        <v>Animals Purchase</v>
      </c>
      <c r="M36" t="str">
        <v>Biochar</v>
      </c>
      <c r="N36" t="str">
        <v>Biological Control</v>
      </c>
      <c r="O36" t="str">
        <v>Biopesticides</v>
      </c>
      <c r="P36" t="str">
        <v>Capital Opportunity Cost</v>
      </c>
      <c r="Q36" t="str">
        <v>Crop Sales</v>
      </c>
      <c r="R36" t="str">
        <v>Electricity</v>
      </c>
      <c r="S36" t="str">
        <v>Equipment</v>
      </c>
      <c r="T36" t="str">
        <v>Equipment</v>
      </c>
      <c r="U36" t="str">
        <v>Erosion Control Structures</v>
      </c>
      <c r="V36" t="str">
        <v>Family Labor Cost</v>
      </c>
      <c r="W36" t="str">
        <v>Family Labor Cost (Female)</v>
      </c>
      <c r="X36" t="str">
        <v>Family Labor Cost (Male)</v>
      </c>
      <c r="Y36" t="str">
        <v>Fertilizers</v>
      </c>
      <c r="Z36" t="str">
        <v>Fuel</v>
      </c>
      <c r="AA36" t="str">
        <v>Fungicide</v>
      </c>
      <c r="AB36" t="str">
        <v>Harvesting</v>
      </c>
      <c r="AC36" t="str">
        <v>Herbicides</v>
      </c>
      <c r="AD36" t="str">
        <v>Hired Labor Cost</v>
      </c>
      <c r="AE36" t="str">
        <v>Household Consumption</v>
      </c>
      <c r="AF36" t="str">
        <v>Innoculants</v>
      </c>
      <c r="AG36" t="str">
        <v>Inorganic Fertilizer</v>
      </c>
      <c r="AH36" t="str">
        <v>Insecticides</v>
      </c>
      <c r="AI36" t="str">
        <v>Irrigation</v>
      </c>
      <c r="AJ36" t="str">
        <v>Labor Cost</v>
      </c>
      <c r="AK36" t="str">
        <v>Labor Opportunity Cost</v>
      </c>
      <c r="AL36" t="str">
        <v>Land Opportunity Cost</v>
      </c>
      <c r="AM36" t="str">
        <v>Land Rent</v>
      </c>
      <c r="AN36" t="str">
        <v>Loans</v>
      </c>
      <c r="AO36" t="str">
        <v>Monetary Societal Benefits</v>
      </c>
      <c r="AP36" t="str">
        <v>Mulch</v>
      </c>
      <c r="AQ36" t="str">
        <v>Non-monetary Societal Benefits</v>
      </c>
      <c r="AR36" t="str">
        <v>Nutrient/Soil management</v>
      </c>
      <c r="AS36" t="str">
        <v>Organic Fertilizer</v>
      </c>
      <c r="AT36" t="str">
        <v>Organic Mulch</v>
      </c>
      <c r="AU36" t="str">
        <v>Packaging material</v>
      </c>
      <c r="AV36" t="str">
        <v>Pesticides</v>
      </c>
      <c r="AW36" t="str">
        <v>pH Amendments</v>
      </c>
      <c r="AX36" t="str">
        <v>Planting</v>
      </c>
      <c r="AY36" t="str">
        <v>Plastic Mulch</v>
      </c>
      <c r="AZ36" t="str">
        <v>Preparing Beds</v>
      </c>
      <c r="BA36" t="str">
        <v>Product Value</v>
      </c>
      <c r="BB36" t="str">
        <v>Pruning</v>
      </c>
      <c r="BC36" t="str">
        <v>Sale of manure</v>
      </c>
      <c r="BD36" t="str">
        <v>Sale of produce</v>
      </c>
      <c r="BE36" t="str">
        <v>Saplings</v>
      </c>
      <c r="BF36" t="str">
        <v>Seeds</v>
      </c>
      <c r="BG36" t="str">
        <v>Seeds or Planting Material</v>
      </c>
      <c r="BH36" t="str">
        <v>Soil Amendments</v>
      </c>
      <c r="BI36" t="str">
        <v>Spraying</v>
      </c>
      <c r="BJ36" t="str">
        <v>Spreading</v>
      </c>
      <c r="BK36" t="str">
        <v>Tax</v>
      </c>
      <c r="BL36" t="str">
        <v>Threshing</v>
      </c>
      <c r="BM36" t="str">
        <v>Tillage</v>
      </c>
      <c r="BN36" t="str">
        <v>Transplanting</v>
      </c>
      <c r="BO36" t="str">
        <v>Transport</v>
      </c>
      <c r="BP36" t="str">
        <v>Veterinary</v>
      </c>
      <c r="BQ36" t="str">
        <v>Water Harvesting Structures</v>
      </c>
      <c r="BR36" t="str">
        <v>Weeding</v>
      </c>
    </row>
    <row r="37" spans="1:70" x14ac:dyDescent="0.35">
      <c r="A37" t="s">
        <v>3748</v>
      </c>
      <c r="B37" t="s">
        <v>3800</v>
      </c>
      <c r="C37" t="s">
        <v>3801</v>
      </c>
      <c r="D37" t="s">
        <v>3802</v>
      </c>
      <c r="F37" t="str" cm="1">
        <f t="array" ref="F37:BR37">TRANSPOSE(IF(NOT(ISBLANK(Outcomes!S40)),_xlfn._xlws.SORT(_xlfn.UNIQUE(_xlfn._xlws.FILTER(out_econ[Variable],ISNUMBER(SEARCH(Outcomes!S40,out_econ[Variable]))))),_xlfn._xlws.SORT(out_econ[Variable])))</f>
        <v>Animal Bedding</v>
      </c>
      <c r="G37" t="str">
        <v>Animal Feed</v>
      </c>
      <c r="H37" t="str">
        <v>Animal housing</v>
      </c>
      <c r="I37" t="str">
        <v>Animal labour</v>
      </c>
      <c r="J37" t="str">
        <v>Animal Rental Income</v>
      </c>
      <c r="K37" t="str">
        <v>Animal Sales</v>
      </c>
      <c r="L37" t="str">
        <v>Animals Purchase</v>
      </c>
      <c r="M37" t="str">
        <v>Biochar</v>
      </c>
      <c r="N37" t="str">
        <v>Biological Control</v>
      </c>
      <c r="O37" t="str">
        <v>Biopesticides</v>
      </c>
      <c r="P37" t="str">
        <v>Capital Opportunity Cost</v>
      </c>
      <c r="Q37" t="str">
        <v>Crop Sales</v>
      </c>
      <c r="R37" t="str">
        <v>Electricity</v>
      </c>
      <c r="S37" t="str">
        <v>Equipment</v>
      </c>
      <c r="T37" t="str">
        <v>Equipment</v>
      </c>
      <c r="U37" t="str">
        <v>Erosion Control Structures</v>
      </c>
      <c r="V37" t="str">
        <v>Family Labor Cost</v>
      </c>
      <c r="W37" t="str">
        <v>Family Labor Cost (Female)</v>
      </c>
      <c r="X37" t="str">
        <v>Family Labor Cost (Male)</v>
      </c>
      <c r="Y37" t="str">
        <v>Fertilizers</v>
      </c>
      <c r="Z37" t="str">
        <v>Fuel</v>
      </c>
      <c r="AA37" t="str">
        <v>Fungicide</v>
      </c>
      <c r="AB37" t="str">
        <v>Harvesting</v>
      </c>
      <c r="AC37" t="str">
        <v>Herbicides</v>
      </c>
      <c r="AD37" t="str">
        <v>Hired Labor Cost</v>
      </c>
      <c r="AE37" t="str">
        <v>Household Consumption</v>
      </c>
      <c r="AF37" t="str">
        <v>Innoculants</v>
      </c>
      <c r="AG37" t="str">
        <v>Inorganic Fertilizer</v>
      </c>
      <c r="AH37" t="str">
        <v>Insecticides</v>
      </c>
      <c r="AI37" t="str">
        <v>Irrigation</v>
      </c>
      <c r="AJ37" t="str">
        <v>Labor Cost</v>
      </c>
      <c r="AK37" t="str">
        <v>Labor Opportunity Cost</v>
      </c>
      <c r="AL37" t="str">
        <v>Land Opportunity Cost</v>
      </c>
      <c r="AM37" t="str">
        <v>Land Rent</v>
      </c>
      <c r="AN37" t="str">
        <v>Loans</v>
      </c>
      <c r="AO37" t="str">
        <v>Monetary Societal Benefits</v>
      </c>
      <c r="AP37" t="str">
        <v>Mulch</v>
      </c>
      <c r="AQ37" t="str">
        <v>Non-monetary Societal Benefits</v>
      </c>
      <c r="AR37" t="str">
        <v>Nutrient/Soil management</v>
      </c>
      <c r="AS37" t="str">
        <v>Organic Fertilizer</v>
      </c>
      <c r="AT37" t="str">
        <v>Organic Mulch</v>
      </c>
      <c r="AU37" t="str">
        <v>Packaging material</v>
      </c>
      <c r="AV37" t="str">
        <v>Pesticides</v>
      </c>
      <c r="AW37" t="str">
        <v>pH Amendments</v>
      </c>
      <c r="AX37" t="str">
        <v>Planting</v>
      </c>
      <c r="AY37" t="str">
        <v>Plastic Mulch</v>
      </c>
      <c r="AZ37" t="str">
        <v>Preparing Beds</v>
      </c>
      <c r="BA37" t="str">
        <v>Product Value</v>
      </c>
      <c r="BB37" t="str">
        <v>Pruning</v>
      </c>
      <c r="BC37" t="str">
        <v>Sale of manure</v>
      </c>
      <c r="BD37" t="str">
        <v>Sale of produce</v>
      </c>
      <c r="BE37" t="str">
        <v>Saplings</v>
      </c>
      <c r="BF37" t="str">
        <v>Seeds</v>
      </c>
      <c r="BG37" t="str">
        <v>Seeds or Planting Material</v>
      </c>
      <c r="BH37" t="str">
        <v>Soil Amendments</v>
      </c>
      <c r="BI37" t="str">
        <v>Spraying</v>
      </c>
      <c r="BJ37" t="str">
        <v>Spreading</v>
      </c>
      <c r="BK37" t="str">
        <v>Tax</v>
      </c>
      <c r="BL37" t="str">
        <v>Threshing</v>
      </c>
      <c r="BM37" t="str">
        <v>Tillage</v>
      </c>
      <c r="BN37" t="str">
        <v>Transplanting</v>
      </c>
      <c r="BO37" t="str">
        <v>Transport</v>
      </c>
      <c r="BP37" t="str">
        <v>Veterinary</v>
      </c>
      <c r="BQ37" t="str">
        <v>Water Harvesting Structures</v>
      </c>
      <c r="BR37" t="str">
        <v>Weeding</v>
      </c>
    </row>
    <row r="38" spans="1:70" x14ac:dyDescent="0.35">
      <c r="A38" t="s">
        <v>3748</v>
      </c>
      <c r="B38" t="s">
        <v>3800</v>
      </c>
      <c r="C38" t="s">
        <v>3803</v>
      </c>
      <c r="D38" t="s">
        <v>3804</v>
      </c>
      <c r="F38" t="str" cm="1">
        <f t="array" ref="F38:BR38">TRANSPOSE(IF(NOT(ISBLANK(Outcomes!S41)),_xlfn._xlws.SORT(_xlfn.UNIQUE(_xlfn._xlws.FILTER(out_econ[Variable],ISNUMBER(SEARCH(Outcomes!S41,out_econ[Variable]))))),_xlfn._xlws.SORT(out_econ[Variable])))</f>
        <v>Animal Bedding</v>
      </c>
      <c r="G38" t="str">
        <v>Animal Feed</v>
      </c>
      <c r="H38" t="str">
        <v>Animal housing</v>
      </c>
      <c r="I38" t="str">
        <v>Animal labour</v>
      </c>
      <c r="J38" t="str">
        <v>Animal Rental Income</v>
      </c>
      <c r="K38" t="str">
        <v>Animal Sales</v>
      </c>
      <c r="L38" t="str">
        <v>Animals Purchase</v>
      </c>
      <c r="M38" t="str">
        <v>Biochar</v>
      </c>
      <c r="N38" t="str">
        <v>Biological Control</v>
      </c>
      <c r="O38" t="str">
        <v>Biopesticides</v>
      </c>
      <c r="P38" t="str">
        <v>Capital Opportunity Cost</v>
      </c>
      <c r="Q38" t="str">
        <v>Crop Sales</v>
      </c>
      <c r="R38" t="str">
        <v>Electricity</v>
      </c>
      <c r="S38" t="str">
        <v>Equipment</v>
      </c>
      <c r="T38" t="str">
        <v>Equipment</v>
      </c>
      <c r="U38" t="str">
        <v>Erosion Control Structures</v>
      </c>
      <c r="V38" t="str">
        <v>Family Labor Cost</v>
      </c>
      <c r="W38" t="str">
        <v>Family Labor Cost (Female)</v>
      </c>
      <c r="X38" t="str">
        <v>Family Labor Cost (Male)</v>
      </c>
      <c r="Y38" t="str">
        <v>Fertilizers</v>
      </c>
      <c r="Z38" t="str">
        <v>Fuel</v>
      </c>
      <c r="AA38" t="str">
        <v>Fungicide</v>
      </c>
      <c r="AB38" t="str">
        <v>Harvesting</v>
      </c>
      <c r="AC38" t="str">
        <v>Herbicides</v>
      </c>
      <c r="AD38" t="str">
        <v>Hired Labor Cost</v>
      </c>
      <c r="AE38" t="str">
        <v>Household Consumption</v>
      </c>
      <c r="AF38" t="str">
        <v>Innoculants</v>
      </c>
      <c r="AG38" t="str">
        <v>Inorganic Fertilizer</v>
      </c>
      <c r="AH38" t="str">
        <v>Insecticides</v>
      </c>
      <c r="AI38" t="str">
        <v>Irrigation</v>
      </c>
      <c r="AJ38" t="str">
        <v>Labor Cost</v>
      </c>
      <c r="AK38" t="str">
        <v>Labor Opportunity Cost</v>
      </c>
      <c r="AL38" t="str">
        <v>Land Opportunity Cost</v>
      </c>
      <c r="AM38" t="str">
        <v>Land Rent</v>
      </c>
      <c r="AN38" t="str">
        <v>Loans</v>
      </c>
      <c r="AO38" t="str">
        <v>Monetary Societal Benefits</v>
      </c>
      <c r="AP38" t="str">
        <v>Mulch</v>
      </c>
      <c r="AQ38" t="str">
        <v>Non-monetary Societal Benefits</v>
      </c>
      <c r="AR38" t="str">
        <v>Nutrient/Soil management</v>
      </c>
      <c r="AS38" t="str">
        <v>Organic Fertilizer</v>
      </c>
      <c r="AT38" t="str">
        <v>Organic Mulch</v>
      </c>
      <c r="AU38" t="str">
        <v>Packaging material</v>
      </c>
      <c r="AV38" t="str">
        <v>Pesticides</v>
      </c>
      <c r="AW38" t="str">
        <v>pH Amendments</v>
      </c>
      <c r="AX38" t="str">
        <v>Planting</v>
      </c>
      <c r="AY38" t="str">
        <v>Plastic Mulch</v>
      </c>
      <c r="AZ38" t="str">
        <v>Preparing Beds</v>
      </c>
      <c r="BA38" t="str">
        <v>Product Value</v>
      </c>
      <c r="BB38" t="str">
        <v>Pruning</v>
      </c>
      <c r="BC38" t="str">
        <v>Sale of manure</v>
      </c>
      <c r="BD38" t="str">
        <v>Sale of produce</v>
      </c>
      <c r="BE38" t="str">
        <v>Saplings</v>
      </c>
      <c r="BF38" t="str">
        <v>Seeds</v>
      </c>
      <c r="BG38" t="str">
        <v>Seeds or Planting Material</v>
      </c>
      <c r="BH38" t="str">
        <v>Soil Amendments</v>
      </c>
      <c r="BI38" t="str">
        <v>Spraying</v>
      </c>
      <c r="BJ38" t="str">
        <v>Spreading</v>
      </c>
      <c r="BK38" t="str">
        <v>Tax</v>
      </c>
      <c r="BL38" t="str">
        <v>Threshing</v>
      </c>
      <c r="BM38" t="str">
        <v>Tillage</v>
      </c>
      <c r="BN38" t="str">
        <v>Transplanting</v>
      </c>
      <c r="BO38" t="str">
        <v>Transport</v>
      </c>
      <c r="BP38" t="str">
        <v>Veterinary</v>
      </c>
      <c r="BQ38" t="str">
        <v>Water Harvesting Structures</v>
      </c>
      <c r="BR38" t="str">
        <v>Weeding</v>
      </c>
    </row>
    <row r="39" spans="1:70" x14ac:dyDescent="0.35">
      <c r="A39" t="s">
        <v>3748</v>
      </c>
      <c r="B39" t="s">
        <v>3800</v>
      </c>
      <c r="C39" t="s">
        <v>3805</v>
      </c>
      <c r="D39" t="s">
        <v>3806</v>
      </c>
      <c r="F39" t="str" cm="1">
        <f t="array" ref="F39:BR39">TRANSPOSE(IF(NOT(ISBLANK(Outcomes!S42)),_xlfn._xlws.SORT(_xlfn.UNIQUE(_xlfn._xlws.FILTER(out_econ[Variable],ISNUMBER(SEARCH(Outcomes!S42,out_econ[Variable]))))),_xlfn._xlws.SORT(out_econ[Variable])))</f>
        <v>Animal Bedding</v>
      </c>
      <c r="G39" t="str">
        <v>Animal Feed</v>
      </c>
      <c r="H39" t="str">
        <v>Animal housing</v>
      </c>
      <c r="I39" t="str">
        <v>Animal labour</v>
      </c>
      <c r="J39" t="str">
        <v>Animal Rental Income</v>
      </c>
      <c r="K39" t="str">
        <v>Animal Sales</v>
      </c>
      <c r="L39" t="str">
        <v>Animals Purchase</v>
      </c>
      <c r="M39" t="str">
        <v>Biochar</v>
      </c>
      <c r="N39" t="str">
        <v>Biological Control</v>
      </c>
      <c r="O39" t="str">
        <v>Biopesticides</v>
      </c>
      <c r="P39" t="str">
        <v>Capital Opportunity Cost</v>
      </c>
      <c r="Q39" t="str">
        <v>Crop Sales</v>
      </c>
      <c r="R39" t="str">
        <v>Electricity</v>
      </c>
      <c r="S39" t="str">
        <v>Equipment</v>
      </c>
      <c r="T39" t="str">
        <v>Equipment</v>
      </c>
      <c r="U39" t="str">
        <v>Erosion Control Structures</v>
      </c>
      <c r="V39" t="str">
        <v>Family Labor Cost</v>
      </c>
      <c r="W39" t="str">
        <v>Family Labor Cost (Female)</v>
      </c>
      <c r="X39" t="str">
        <v>Family Labor Cost (Male)</v>
      </c>
      <c r="Y39" t="str">
        <v>Fertilizers</v>
      </c>
      <c r="Z39" t="str">
        <v>Fuel</v>
      </c>
      <c r="AA39" t="str">
        <v>Fungicide</v>
      </c>
      <c r="AB39" t="str">
        <v>Harvesting</v>
      </c>
      <c r="AC39" t="str">
        <v>Herbicides</v>
      </c>
      <c r="AD39" t="str">
        <v>Hired Labor Cost</v>
      </c>
      <c r="AE39" t="str">
        <v>Household Consumption</v>
      </c>
      <c r="AF39" t="str">
        <v>Innoculants</v>
      </c>
      <c r="AG39" t="str">
        <v>Inorganic Fertilizer</v>
      </c>
      <c r="AH39" t="str">
        <v>Insecticides</v>
      </c>
      <c r="AI39" t="str">
        <v>Irrigation</v>
      </c>
      <c r="AJ39" t="str">
        <v>Labor Cost</v>
      </c>
      <c r="AK39" t="str">
        <v>Labor Opportunity Cost</v>
      </c>
      <c r="AL39" t="str">
        <v>Land Opportunity Cost</v>
      </c>
      <c r="AM39" t="str">
        <v>Land Rent</v>
      </c>
      <c r="AN39" t="str">
        <v>Loans</v>
      </c>
      <c r="AO39" t="str">
        <v>Monetary Societal Benefits</v>
      </c>
      <c r="AP39" t="str">
        <v>Mulch</v>
      </c>
      <c r="AQ39" t="str">
        <v>Non-monetary Societal Benefits</v>
      </c>
      <c r="AR39" t="str">
        <v>Nutrient/Soil management</v>
      </c>
      <c r="AS39" t="str">
        <v>Organic Fertilizer</v>
      </c>
      <c r="AT39" t="str">
        <v>Organic Mulch</v>
      </c>
      <c r="AU39" t="str">
        <v>Packaging material</v>
      </c>
      <c r="AV39" t="str">
        <v>Pesticides</v>
      </c>
      <c r="AW39" t="str">
        <v>pH Amendments</v>
      </c>
      <c r="AX39" t="str">
        <v>Planting</v>
      </c>
      <c r="AY39" t="str">
        <v>Plastic Mulch</v>
      </c>
      <c r="AZ39" t="str">
        <v>Preparing Beds</v>
      </c>
      <c r="BA39" t="str">
        <v>Product Value</v>
      </c>
      <c r="BB39" t="str">
        <v>Pruning</v>
      </c>
      <c r="BC39" t="str">
        <v>Sale of manure</v>
      </c>
      <c r="BD39" t="str">
        <v>Sale of produce</v>
      </c>
      <c r="BE39" t="str">
        <v>Saplings</v>
      </c>
      <c r="BF39" t="str">
        <v>Seeds</v>
      </c>
      <c r="BG39" t="str">
        <v>Seeds or Planting Material</v>
      </c>
      <c r="BH39" t="str">
        <v>Soil Amendments</v>
      </c>
      <c r="BI39" t="str">
        <v>Spraying</v>
      </c>
      <c r="BJ39" t="str">
        <v>Spreading</v>
      </c>
      <c r="BK39" t="str">
        <v>Tax</v>
      </c>
      <c r="BL39" t="str">
        <v>Threshing</v>
      </c>
      <c r="BM39" t="str">
        <v>Tillage</v>
      </c>
      <c r="BN39" t="str">
        <v>Transplanting</v>
      </c>
      <c r="BO39" t="str">
        <v>Transport</v>
      </c>
      <c r="BP39" t="str">
        <v>Veterinary</v>
      </c>
      <c r="BQ39" t="str">
        <v>Water Harvesting Structures</v>
      </c>
      <c r="BR39" t="str">
        <v>Weeding</v>
      </c>
    </row>
    <row r="40" spans="1:70" x14ac:dyDescent="0.35">
      <c r="A40" t="s">
        <v>3748</v>
      </c>
      <c r="B40" t="s">
        <v>3807</v>
      </c>
      <c r="C40" t="s">
        <v>3808</v>
      </c>
      <c r="D40" t="s">
        <v>3809</v>
      </c>
      <c r="F40" t="str" cm="1">
        <f t="array" ref="F40:BR40">TRANSPOSE(IF(NOT(ISBLANK(Outcomes!S43)),_xlfn._xlws.SORT(_xlfn.UNIQUE(_xlfn._xlws.FILTER(out_econ[Variable],ISNUMBER(SEARCH(Outcomes!S43,out_econ[Variable]))))),_xlfn._xlws.SORT(out_econ[Variable])))</f>
        <v>Animal Bedding</v>
      </c>
      <c r="G40" t="str">
        <v>Animal Feed</v>
      </c>
      <c r="H40" t="str">
        <v>Animal housing</v>
      </c>
      <c r="I40" t="str">
        <v>Animal labour</v>
      </c>
      <c r="J40" t="str">
        <v>Animal Rental Income</v>
      </c>
      <c r="K40" t="str">
        <v>Animal Sales</v>
      </c>
      <c r="L40" t="str">
        <v>Animals Purchase</v>
      </c>
      <c r="M40" t="str">
        <v>Biochar</v>
      </c>
      <c r="N40" t="str">
        <v>Biological Control</v>
      </c>
      <c r="O40" t="str">
        <v>Biopesticides</v>
      </c>
      <c r="P40" t="str">
        <v>Capital Opportunity Cost</v>
      </c>
      <c r="Q40" t="str">
        <v>Crop Sales</v>
      </c>
      <c r="R40" t="str">
        <v>Electricity</v>
      </c>
      <c r="S40" t="str">
        <v>Equipment</v>
      </c>
      <c r="T40" t="str">
        <v>Equipment</v>
      </c>
      <c r="U40" t="str">
        <v>Erosion Control Structures</v>
      </c>
      <c r="V40" t="str">
        <v>Family Labor Cost</v>
      </c>
      <c r="W40" t="str">
        <v>Family Labor Cost (Female)</v>
      </c>
      <c r="X40" t="str">
        <v>Family Labor Cost (Male)</v>
      </c>
      <c r="Y40" t="str">
        <v>Fertilizers</v>
      </c>
      <c r="Z40" t="str">
        <v>Fuel</v>
      </c>
      <c r="AA40" t="str">
        <v>Fungicide</v>
      </c>
      <c r="AB40" t="str">
        <v>Harvesting</v>
      </c>
      <c r="AC40" t="str">
        <v>Herbicides</v>
      </c>
      <c r="AD40" t="str">
        <v>Hired Labor Cost</v>
      </c>
      <c r="AE40" t="str">
        <v>Household Consumption</v>
      </c>
      <c r="AF40" t="str">
        <v>Innoculants</v>
      </c>
      <c r="AG40" t="str">
        <v>Inorganic Fertilizer</v>
      </c>
      <c r="AH40" t="str">
        <v>Insecticides</v>
      </c>
      <c r="AI40" t="str">
        <v>Irrigation</v>
      </c>
      <c r="AJ40" t="str">
        <v>Labor Cost</v>
      </c>
      <c r="AK40" t="str">
        <v>Labor Opportunity Cost</v>
      </c>
      <c r="AL40" t="str">
        <v>Land Opportunity Cost</v>
      </c>
      <c r="AM40" t="str">
        <v>Land Rent</v>
      </c>
      <c r="AN40" t="str">
        <v>Loans</v>
      </c>
      <c r="AO40" t="str">
        <v>Monetary Societal Benefits</v>
      </c>
      <c r="AP40" t="str">
        <v>Mulch</v>
      </c>
      <c r="AQ40" t="str">
        <v>Non-monetary Societal Benefits</v>
      </c>
      <c r="AR40" t="str">
        <v>Nutrient/Soil management</v>
      </c>
      <c r="AS40" t="str">
        <v>Organic Fertilizer</v>
      </c>
      <c r="AT40" t="str">
        <v>Organic Mulch</v>
      </c>
      <c r="AU40" t="str">
        <v>Packaging material</v>
      </c>
      <c r="AV40" t="str">
        <v>Pesticides</v>
      </c>
      <c r="AW40" t="str">
        <v>pH Amendments</v>
      </c>
      <c r="AX40" t="str">
        <v>Planting</v>
      </c>
      <c r="AY40" t="str">
        <v>Plastic Mulch</v>
      </c>
      <c r="AZ40" t="str">
        <v>Preparing Beds</v>
      </c>
      <c r="BA40" t="str">
        <v>Product Value</v>
      </c>
      <c r="BB40" t="str">
        <v>Pruning</v>
      </c>
      <c r="BC40" t="str">
        <v>Sale of manure</v>
      </c>
      <c r="BD40" t="str">
        <v>Sale of produce</v>
      </c>
      <c r="BE40" t="str">
        <v>Saplings</v>
      </c>
      <c r="BF40" t="str">
        <v>Seeds</v>
      </c>
      <c r="BG40" t="str">
        <v>Seeds or Planting Material</v>
      </c>
      <c r="BH40" t="str">
        <v>Soil Amendments</v>
      </c>
      <c r="BI40" t="str">
        <v>Spraying</v>
      </c>
      <c r="BJ40" t="str">
        <v>Spreading</v>
      </c>
      <c r="BK40" t="str">
        <v>Tax</v>
      </c>
      <c r="BL40" t="str">
        <v>Threshing</v>
      </c>
      <c r="BM40" t="str">
        <v>Tillage</v>
      </c>
      <c r="BN40" t="str">
        <v>Transplanting</v>
      </c>
      <c r="BO40" t="str">
        <v>Transport</v>
      </c>
      <c r="BP40" t="str">
        <v>Veterinary</v>
      </c>
      <c r="BQ40" t="str">
        <v>Water Harvesting Structures</v>
      </c>
      <c r="BR40" t="str">
        <v>Weeding</v>
      </c>
    </row>
    <row r="41" spans="1:70" x14ac:dyDescent="0.35">
      <c r="A41" t="s">
        <v>3748</v>
      </c>
      <c r="B41" t="s">
        <v>3807</v>
      </c>
      <c r="C41" t="s">
        <v>9420</v>
      </c>
      <c r="D41" t="s">
        <v>3810</v>
      </c>
      <c r="F41" t="str" cm="1">
        <f t="array" ref="F41:BR41">TRANSPOSE(IF(NOT(ISBLANK(Outcomes!S44)),_xlfn._xlws.SORT(_xlfn.UNIQUE(_xlfn._xlws.FILTER(out_econ[Variable],ISNUMBER(SEARCH(Outcomes!S44,out_econ[Variable]))))),_xlfn._xlws.SORT(out_econ[Variable])))</f>
        <v>Animal Bedding</v>
      </c>
      <c r="G41" t="str">
        <v>Animal Feed</v>
      </c>
      <c r="H41" t="str">
        <v>Animal housing</v>
      </c>
      <c r="I41" t="str">
        <v>Animal labour</v>
      </c>
      <c r="J41" t="str">
        <v>Animal Rental Income</v>
      </c>
      <c r="K41" t="str">
        <v>Animal Sales</v>
      </c>
      <c r="L41" t="str">
        <v>Animals Purchase</v>
      </c>
      <c r="M41" t="str">
        <v>Biochar</v>
      </c>
      <c r="N41" t="str">
        <v>Biological Control</v>
      </c>
      <c r="O41" t="str">
        <v>Biopesticides</v>
      </c>
      <c r="P41" t="str">
        <v>Capital Opportunity Cost</v>
      </c>
      <c r="Q41" t="str">
        <v>Crop Sales</v>
      </c>
      <c r="R41" t="str">
        <v>Electricity</v>
      </c>
      <c r="S41" t="str">
        <v>Equipment</v>
      </c>
      <c r="T41" t="str">
        <v>Equipment</v>
      </c>
      <c r="U41" t="str">
        <v>Erosion Control Structures</v>
      </c>
      <c r="V41" t="str">
        <v>Family Labor Cost</v>
      </c>
      <c r="W41" t="str">
        <v>Family Labor Cost (Female)</v>
      </c>
      <c r="X41" t="str">
        <v>Family Labor Cost (Male)</v>
      </c>
      <c r="Y41" t="str">
        <v>Fertilizers</v>
      </c>
      <c r="Z41" t="str">
        <v>Fuel</v>
      </c>
      <c r="AA41" t="str">
        <v>Fungicide</v>
      </c>
      <c r="AB41" t="str">
        <v>Harvesting</v>
      </c>
      <c r="AC41" t="str">
        <v>Herbicides</v>
      </c>
      <c r="AD41" t="str">
        <v>Hired Labor Cost</v>
      </c>
      <c r="AE41" t="str">
        <v>Household Consumption</v>
      </c>
      <c r="AF41" t="str">
        <v>Innoculants</v>
      </c>
      <c r="AG41" t="str">
        <v>Inorganic Fertilizer</v>
      </c>
      <c r="AH41" t="str">
        <v>Insecticides</v>
      </c>
      <c r="AI41" t="str">
        <v>Irrigation</v>
      </c>
      <c r="AJ41" t="str">
        <v>Labor Cost</v>
      </c>
      <c r="AK41" t="str">
        <v>Labor Opportunity Cost</v>
      </c>
      <c r="AL41" t="str">
        <v>Land Opportunity Cost</v>
      </c>
      <c r="AM41" t="str">
        <v>Land Rent</v>
      </c>
      <c r="AN41" t="str">
        <v>Loans</v>
      </c>
      <c r="AO41" t="str">
        <v>Monetary Societal Benefits</v>
      </c>
      <c r="AP41" t="str">
        <v>Mulch</v>
      </c>
      <c r="AQ41" t="str">
        <v>Non-monetary Societal Benefits</v>
      </c>
      <c r="AR41" t="str">
        <v>Nutrient/Soil management</v>
      </c>
      <c r="AS41" t="str">
        <v>Organic Fertilizer</v>
      </c>
      <c r="AT41" t="str">
        <v>Organic Mulch</v>
      </c>
      <c r="AU41" t="str">
        <v>Packaging material</v>
      </c>
      <c r="AV41" t="str">
        <v>Pesticides</v>
      </c>
      <c r="AW41" t="str">
        <v>pH Amendments</v>
      </c>
      <c r="AX41" t="str">
        <v>Planting</v>
      </c>
      <c r="AY41" t="str">
        <v>Plastic Mulch</v>
      </c>
      <c r="AZ41" t="str">
        <v>Preparing Beds</v>
      </c>
      <c r="BA41" t="str">
        <v>Product Value</v>
      </c>
      <c r="BB41" t="str">
        <v>Pruning</v>
      </c>
      <c r="BC41" t="str">
        <v>Sale of manure</v>
      </c>
      <c r="BD41" t="str">
        <v>Sale of produce</v>
      </c>
      <c r="BE41" t="str">
        <v>Saplings</v>
      </c>
      <c r="BF41" t="str">
        <v>Seeds</v>
      </c>
      <c r="BG41" t="str">
        <v>Seeds or Planting Material</v>
      </c>
      <c r="BH41" t="str">
        <v>Soil Amendments</v>
      </c>
      <c r="BI41" t="str">
        <v>Spraying</v>
      </c>
      <c r="BJ41" t="str">
        <v>Spreading</v>
      </c>
      <c r="BK41" t="str">
        <v>Tax</v>
      </c>
      <c r="BL41" t="str">
        <v>Threshing</v>
      </c>
      <c r="BM41" t="str">
        <v>Tillage</v>
      </c>
      <c r="BN41" t="str">
        <v>Transplanting</v>
      </c>
      <c r="BO41" t="str">
        <v>Transport</v>
      </c>
      <c r="BP41" t="str">
        <v>Veterinary</v>
      </c>
      <c r="BQ41" t="str">
        <v>Water Harvesting Structures</v>
      </c>
      <c r="BR41" t="str">
        <v>Weeding</v>
      </c>
    </row>
    <row r="42" spans="1:70" x14ac:dyDescent="0.35">
      <c r="A42" t="s">
        <v>3748</v>
      </c>
      <c r="B42" t="s">
        <v>3807</v>
      </c>
      <c r="C42" t="s">
        <v>9421</v>
      </c>
      <c r="D42" t="s">
        <v>3811</v>
      </c>
      <c r="F42" t="str" cm="1">
        <f t="array" ref="F42:BR42">TRANSPOSE(IF(NOT(ISBLANK(Outcomes!S45)),_xlfn._xlws.SORT(_xlfn.UNIQUE(_xlfn._xlws.FILTER(out_econ[Variable],ISNUMBER(SEARCH(Outcomes!S45,out_econ[Variable]))))),_xlfn._xlws.SORT(out_econ[Variable])))</f>
        <v>Animal Bedding</v>
      </c>
      <c r="G42" t="str">
        <v>Animal Feed</v>
      </c>
      <c r="H42" t="str">
        <v>Animal housing</v>
      </c>
      <c r="I42" t="str">
        <v>Animal labour</v>
      </c>
      <c r="J42" t="str">
        <v>Animal Rental Income</v>
      </c>
      <c r="K42" t="str">
        <v>Animal Sales</v>
      </c>
      <c r="L42" t="str">
        <v>Animals Purchase</v>
      </c>
      <c r="M42" t="str">
        <v>Biochar</v>
      </c>
      <c r="N42" t="str">
        <v>Biological Control</v>
      </c>
      <c r="O42" t="str">
        <v>Biopesticides</v>
      </c>
      <c r="P42" t="str">
        <v>Capital Opportunity Cost</v>
      </c>
      <c r="Q42" t="str">
        <v>Crop Sales</v>
      </c>
      <c r="R42" t="str">
        <v>Electricity</v>
      </c>
      <c r="S42" t="str">
        <v>Equipment</v>
      </c>
      <c r="T42" t="str">
        <v>Equipment</v>
      </c>
      <c r="U42" t="str">
        <v>Erosion Control Structures</v>
      </c>
      <c r="V42" t="str">
        <v>Family Labor Cost</v>
      </c>
      <c r="W42" t="str">
        <v>Family Labor Cost (Female)</v>
      </c>
      <c r="X42" t="str">
        <v>Family Labor Cost (Male)</v>
      </c>
      <c r="Y42" t="str">
        <v>Fertilizers</v>
      </c>
      <c r="Z42" t="str">
        <v>Fuel</v>
      </c>
      <c r="AA42" t="str">
        <v>Fungicide</v>
      </c>
      <c r="AB42" t="str">
        <v>Harvesting</v>
      </c>
      <c r="AC42" t="str">
        <v>Herbicides</v>
      </c>
      <c r="AD42" t="str">
        <v>Hired Labor Cost</v>
      </c>
      <c r="AE42" t="str">
        <v>Household Consumption</v>
      </c>
      <c r="AF42" t="str">
        <v>Innoculants</v>
      </c>
      <c r="AG42" t="str">
        <v>Inorganic Fertilizer</v>
      </c>
      <c r="AH42" t="str">
        <v>Insecticides</v>
      </c>
      <c r="AI42" t="str">
        <v>Irrigation</v>
      </c>
      <c r="AJ42" t="str">
        <v>Labor Cost</v>
      </c>
      <c r="AK42" t="str">
        <v>Labor Opportunity Cost</v>
      </c>
      <c r="AL42" t="str">
        <v>Land Opportunity Cost</v>
      </c>
      <c r="AM42" t="str">
        <v>Land Rent</v>
      </c>
      <c r="AN42" t="str">
        <v>Loans</v>
      </c>
      <c r="AO42" t="str">
        <v>Monetary Societal Benefits</v>
      </c>
      <c r="AP42" t="str">
        <v>Mulch</v>
      </c>
      <c r="AQ42" t="str">
        <v>Non-monetary Societal Benefits</v>
      </c>
      <c r="AR42" t="str">
        <v>Nutrient/Soil management</v>
      </c>
      <c r="AS42" t="str">
        <v>Organic Fertilizer</v>
      </c>
      <c r="AT42" t="str">
        <v>Organic Mulch</v>
      </c>
      <c r="AU42" t="str">
        <v>Packaging material</v>
      </c>
      <c r="AV42" t="str">
        <v>Pesticides</v>
      </c>
      <c r="AW42" t="str">
        <v>pH Amendments</v>
      </c>
      <c r="AX42" t="str">
        <v>Planting</v>
      </c>
      <c r="AY42" t="str">
        <v>Plastic Mulch</v>
      </c>
      <c r="AZ42" t="str">
        <v>Preparing Beds</v>
      </c>
      <c r="BA42" t="str">
        <v>Product Value</v>
      </c>
      <c r="BB42" t="str">
        <v>Pruning</v>
      </c>
      <c r="BC42" t="str">
        <v>Sale of manure</v>
      </c>
      <c r="BD42" t="str">
        <v>Sale of produce</v>
      </c>
      <c r="BE42" t="str">
        <v>Saplings</v>
      </c>
      <c r="BF42" t="str">
        <v>Seeds</v>
      </c>
      <c r="BG42" t="str">
        <v>Seeds or Planting Material</v>
      </c>
      <c r="BH42" t="str">
        <v>Soil Amendments</v>
      </c>
      <c r="BI42" t="str">
        <v>Spraying</v>
      </c>
      <c r="BJ42" t="str">
        <v>Spreading</v>
      </c>
      <c r="BK42" t="str">
        <v>Tax</v>
      </c>
      <c r="BL42" t="str">
        <v>Threshing</v>
      </c>
      <c r="BM42" t="str">
        <v>Tillage</v>
      </c>
      <c r="BN42" t="str">
        <v>Transplanting</v>
      </c>
      <c r="BO42" t="str">
        <v>Transport</v>
      </c>
      <c r="BP42" t="str">
        <v>Veterinary</v>
      </c>
      <c r="BQ42" t="str">
        <v>Water Harvesting Structures</v>
      </c>
      <c r="BR42" t="str">
        <v>Weeding</v>
      </c>
    </row>
    <row r="43" spans="1:70" x14ac:dyDescent="0.35">
      <c r="A43" t="s">
        <v>3748</v>
      </c>
      <c r="B43" t="s">
        <v>3812</v>
      </c>
      <c r="C43" t="s">
        <v>3813</v>
      </c>
      <c r="D43" t="s">
        <v>9537</v>
      </c>
      <c r="F43" t="str" cm="1">
        <f t="array" ref="F43:BR43">TRANSPOSE(IF(NOT(ISBLANK(Outcomes!S46)),_xlfn._xlws.SORT(_xlfn.UNIQUE(_xlfn._xlws.FILTER(out_econ[Variable],ISNUMBER(SEARCH(Outcomes!S46,out_econ[Variable]))))),_xlfn._xlws.SORT(out_econ[Variable])))</f>
        <v>Animal Bedding</v>
      </c>
      <c r="G43" t="str">
        <v>Animal Feed</v>
      </c>
      <c r="H43" t="str">
        <v>Animal housing</v>
      </c>
      <c r="I43" t="str">
        <v>Animal labour</v>
      </c>
      <c r="J43" t="str">
        <v>Animal Rental Income</v>
      </c>
      <c r="K43" t="str">
        <v>Animal Sales</v>
      </c>
      <c r="L43" t="str">
        <v>Animals Purchase</v>
      </c>
      <c r="M43" t="str">
        <v>Biochar</v>
      </c>
      <c r="N43" t="str">
        <v>Biological Control</v>
      </c>
      <c r="O43" t="str">
        <v>Biopesticides</v>
      </c>
      <c r="P43" t="str">
        <v>Capital Opportunity Cost</v>
      </c>
      <c r="Q43" t="str">
        <v>Crop Sales</v>
      </c>
      <c r="R43" t="str">
        <v>Electricity</v>
      </c>
      <c r="S43" t="str">
        <v>Equipment</v>
      </c>
      <c r="T43" t="str">
        <v>Equipment</v>
      </c>
      <c r="U43" t="str">
        <v>Erosion Control Structures</v>
      </c>
      <c r="V43" t="str">
        <v>Family Labor Cost</v>
      </c>
      <c r="W43" t="str">
        <v>Family Labor Cost (Female)</v>
      </c>
      <c r="X43" t="str">
        <v>Family Labor Cost (Male)</v>
      </c>
      <c r="Y43" t="str">
        <v>Fertilizers</v>
      </c>
      <c r="Z43" t="str">
        <v>Fuel</v>
      </c>
      <c r="AA43" t="str">
        <v>Fungicide</v>
      </c>
      <c r="AB43" t="str">
        <v>Harvesting</v>
      </c>
      <c r="AC43" t="str">
        <v>Herbicides</v>
      </c>
      <c r="AD43" t="str">
        <v>Hired Labor Cost</v>
      </c>
      <c r="AE43" t="str">
        <v>Household Consumption</v>
      </c>
      <c r="AF43" t="str">
        <v>Innoculants</v>
      </c>
      <c r="AG43" t="str">
        <v>Inorganic Fertilizer</v>
      </c>
      <c r="AH43" t="str">
        <v>Insecticides</v>
      </c>
      <c r="AI43" t="str">
        <v>Irrigation</v>
      </c>
      <c r="AJ43" t="str">
        <v>Labor Cost</v>
      </c>
      <c r="AK43" t="str">
        <v>Labor Opportunity Cost</v>
      </c>
      <c r="AL43" t="str">
        <v>Land Opportunity Cost</v>
      </c>
      <c r="AM43" t="str">
        <v>Land Rent</v>
      </c>
      <c r="AN43" t="str">
        <v>Loans</v>
      </c>
      <c r="AO43" t="str">
        <v>Monetary Societal Benefits</v>
      </c>
      <c r="AP43" t="str">
        <v>Mulch</v>
      </c>
      <c r="AQ43" t="str">
        <v>Non-monetary Societal Benefits</v>
      </c>
      <c r="AR43" t="str">
        <v>Nutrient/Soil management</v>
      </c>
      <c r="AS43" t="str">
        <v>Organic Fertilizer</v>
      </c>
      <c r="AT43" t="str">
        <v>Organic Mulch</v>
      </c>
      <c r="AU43" t="str">
        <v>Packaging material</v>
      </c>
      <c r="AV43" t="str">
        <v>Pesticides</v>
      </c>
      <c r="AW43" t="str">
        <v>pH Amendments</v>
      </c>
      <c r="AX43" t="str">
        <v>Planting</v>
      </c>
      <c r="AY43" t="str">
        <v>Plastic Mulch</v>
      </c>
      <c r="AZ43" t="str">
        <v>Preparing Beds</v>
      </c>
      <c r="BA43" t="str">
        <v>Product Value</v>
      </c>
      <c r="BB43" t="str">
        <v>Pruning</v>
      </c>
      <c r="BC43" t="str">
        <v>Sale of manure</v>
      </c>
      <c r="BD43" t="str">
        <v>Sale of produce</v>
      </c>
      <c r="BE43" t="str">
        <v>Saplings</v>
      </c>
      <c r="BF43" t="str">
        <v>Seeds</v>
      </c>
      <c r="BG43" t="str">
        <v>Seeds or Planting Material</v>
      </c>
      <c r="BH43" t="str">
        <v>Soil Amendments</v>
      </c>
      <c r="BI43" t="str">
        <v>Spraying</v>
      </c>
      <c r="BJ43" t="str">
        <v>Spreading</v>
      </c>
      <c r="BK43" t="str">
        <v>Tax</v>
      </c>
      <c r="BL43" t="str">
        <v>Threshing</v>
      </c>
      <c r="BM43" t="str">
        <v>Tillage</v>
      </c>
      <c r="BN43" t="str">
        <v>Transplanting</v>
      </c>
      <c r="BO43" t="str">
        <v>Transport</v>
      </c>
      <c r="BP43" t="str">
        <v>Veterinary</v>
      </c>
      <c r="BQ43" t="str">
        <v>Water Harvesting Structures</v>
      </c>
      <c r="BR43" t="str">
        <v>Weeding</v>
      </c>
    </row>
    <row r="44" spans="1:70" x14ac:dyDescent="0.35">
      <c r="A44" t="s">
        <v>3748</v>
      </c>
      <c r="B44" t="s">
        <v>3812</v>
      </c>
      <c r="C44" t="s">
        <v>3814</v>
      </c>
      <c r="D44" t="s">
        <v>9538</v>
      </c>
      <c r="F44" t="str" cm="1">
        <f t="array" ref="F44:BR44">TRANSPOSE(IF(NOT(ISBLANK(Outcomes!S47)),_xlfn._xlws.SORT(_xlfn.UNIQUE(_xlfn._xlws.FILTER(out_econ[Variable],ISNUMBER(SEARCH(Outcomes!S47,out_econ[Variable]))))),_xlfn._xlws.SORT(out_econ[Variable])))</f>
        <v>Animal Bedding</v>
      </c>
      <c r="G44" t="str">
        <v>Animal Feed</v>
      </c>
      <c r="H44" t="str">
        <v>Animal housing</v>
      </c>
      <c r="I44" t="str">
        <v>Animal labour</v>
      </c>
      <c r="J44" t="str">
        <v>Animal Rental Income</v>
      </c>
      <c r="K44" t="str">
        <v>Animal Sales</v>
      </c>
      <c r="L44" t="str">
        <v>Animals Purchase</v>
      </c>
      <c r="M44" t="str">
        <v>Biochar</v>
      </c>
      <c r="N44" t="str">
        <v>Biological Control</v>
      </c>
      <c r="O44" t="str">
        <v>Biopesticides</v>
      </c>
      <c r="P44" t="str">
        <v>Capital Opportunity Cost</v>
      </c>
      <c r="Q44" t="str">
        <v>Crop Sales</v>
      </c>
      <c r="R44" t="str">
        <v>Electricity</v>
      </c>
      <c r="S44" t="str">
        <v>Equipment</v>
      </c>
      <c r="T44" t="str">
        <v>Equipment</v>
      </c>
      <c r="U44" t="str">
        <v>Erosion Control Structures</v>
      </c>
      <c r="V44" t="str">
        <v>Family Labor Cost</v>
      </c>
      <c r="W44" t="str">
        <v>Family Labor Cost (Female)</v>
      </c>
      <c r="X44" t="str">
        <v>Family Labor Cost (Male)</v>
      </c>
      <c r="Y44" t="str">
        <v>Fertilizers</v>
      </c>
      <c r="Z44" t="str">
        <v>Fuel</v>
      </c>
      <c r="AA44" t="str">
        <v>Fungicide</v>
      </c>
      <c r="AB44" t="str">
        <v>Harvesting</v>
      </c>
      <c r="AC44" t="str">
        <v>Herbicides</v>
      </c>
      <c r="AD44" t="str">
        <v>Hired Labor Cost</v>
      </c>
      <c r="AE44" t="str">
        <v>Household Consumption</v>
      </c>
      <c r="AF44" t="str">
        <v>Innoculants</v>
      </c>
      <c r="AG44" t="str">
        <v>Inorganic Fertilizer</v>
      </c>
      <c r="AH44" t="str">
        <v>Insecticides</v>
      </c>
      <c r="AI44" t="str">
        <v>Irrigation</v>
      </c>
      <c r="AJ44" t="str">
        <v>Labor Cost</v>
      </c>
      <c r="AK44" t="str">
        <v>Labor Opportunity Cost</v>
      </c>
      <c r="AL44" t="str">
        <v>Land Opportunity Cost</v>
      </c>
      <c r="AM44" t="str">
        <v>Land Rent</v>
      </c>
      <c r="AN44" t="str">
        <v>Loans</v>
      </c>
      <c r="AO44" t="str">
        <v>Monetary Societal Benefits</v>
      </c>
      <c r="AP44" t="str">
        <v>Mulch</v>
      </c>
      <c r="AQ44" t="str">
        <v>Non-monetary Societal Benefits</v>
      </c>
      <c r="AR44" t="str">
        <v>Nutrient/Soil management</v>
      </c>
      <c r="AS44" t="str">
        <v>Organic Fertilizer</v>
      </c>
      <c r="AT44" t="str">
        <v>Organic Mulch</v>
      </c>
      <c r="AU44" t="str">
        <v>Packaging material</v>
      </c>
      <c r="AV44" t="str">
        <v>Pesticides</v>
      </c>
      <c r="AW44" t="str">
        <v>pH Amendments</v>
      </c>
      <c r="AX44" t="str">
        <v>Planting</v>
      </c>
      <c r="AY44" t="str">
        <v>Plastic Mulch</v>
      </c>
      <c r="AZ44" t="str">
        <v>Preparing Beds</v>
      </c>
      <c r="BA44" t="str">
        <v>Product Value</v>
      </c>
      <c r="BB44" t="str">
        <v>Pruning</v>
      </c>
      <c r="BC44" t="str">
        <v>Sale of manure</v>
      </c>
      <c r="BD44" t="str">
        <v>Sale of produce</v>
      </c>
      <c r="BE44" t="str">
        <v>Saplings</v>
      </c>
      <c r="BF44" t="str">
        <v>Seeds</v>
      </c>
      <c r="BG44" t="str">
        <v>Seeds or Planting Material</v>
      </c>
      <c r="BH44" t="str">
        <v>Soil Amendments</v>
      </c>
      <c r="BI44" t="str">
        <v>Spraying</v>
      </c>
      <c r="BJ44" t="str">
        <v>Spreading</v>
      </c>
      <c r="BK44" t="str">
        <v>Tax</v>
      </c>
      <c r="BL44" t="str">
        <v>Threshing</v>
      </c>
      <c r="BM44" t="str">
        <v>Tillage</v>
      </c>
      <c r="BN44" t="str">
        <v>Transplanting</v>
      </c>
      <c r="BO44" t="str">
        <v>Transport</v>
      </c>
      <c r="BP44" t="str">
        <v>Veterinary</v>
      </c>
      <c r="BQ44" t="str">
        <v>Water Harvesting Structures</v>
      </c>
      <c r="BR44" t="str">
        <v>Weeding</v>
      </c>
    </row>
    <row r="45" spans="1:70" x14ac:dyDescent="0.35">
      <c r="A45" t="s">
        <v>3748</v>
      </c>
      <c r="B45" t="s">
        <v>3812</v>
      </c>
      <c r="C45" t="s">
        <v>9422</v>
      </c>
      <c r="D45" t="s">
        <v>9423</v>
      </c>
      <c r="F45" t="str" cm="1">
        <f t="array" ref="F45:BR45">TRANSPOSE(IF(NOT(ISBLANK(Outcomes!S48)),_xlfn._xlws.SORT(_xlfn.UNIQUE(_xlfn._xlws.FILTER(out_econ[Variable],ISNUMBER(SEARCH(Outcomes!S48,out_econ[Variable]))))),_xlfn._xlws.SORT(out_econ[Variable])))</f>
        <v>Animal Bedding</v>
      </c>
      <c r="G45" t="str">
        <v>Animal Feed</v>
      </c>
      <c r="H45" t="str">
        <v>Animal housing</v>
      </c>
      <c r="I45" t="str">
        <v>Animal labour</v>
      </c>
      <c r="J45" t="str">
        <v>Animal Rental Income</v>
      </c>
      <c r="K45" t="str">
        <v>Animal Sales</v>
      </c>
      <c r="L45" t="str">
        <v>Animals Purchase</v>
      </c>
      <c r="M45" t="str">
        <v>Biochar</v>
      </c>
      <c r="N45" t="str">
        <v>Biological Control</v>
      </c>
      <c r="O45" t="str">
        <v>Biopesticides</v>
      </c>
      <c r="P45" t="str">
        <v>Capital Opportunity Cost</v>
      </c>
      <c r="Q45" t="str">
        <v>Crop Sales</v>
      </c>
      <c r="R45" t="str">
        <v>Electricity</v>
      </c>
      <c r="S45" t="str">
        <v>Equipment</v>
      </c>
      <c r="T45" t="str">
        <v>Equipment</v>
      </c>
      <c r="U45" t="str">
        <v>Erosion Control Structures</v>
      </c>
      <c r="V45" t="str">
        <v>Family Labor Cost</v>
      </c>
      <c r="W45" t="str">
        <v>Family Labor Cost (Female)</v>
      </c>
      <c r="X45" t="str">
        <v>Family Labor Cost (Male)</v>
      </c>
      <c r="Y45" t="str">
        <v>Fertilizers</v>
      </c>
      <c r="Z45" t="str">
        <v>Fuel</v>
      </c>
      <c r="AA45" t="str">
        <v>Fungicide</v>
      </c>
      <c r="AB45" t="str">
        <v>Harvesting</v>
      </c>
      <c r="AC45" t="str">
        <v>Herbicides</v>
      </c>
      <c r="AD45" t="str">
        <v>Hired Labor Cost</v>
      </c>
      <c r="AE45" t="str">
        <v>Household Consumption</v>
      </c>
      <c r="AF45" t="str">
        <v>Innoculants</v>
      </c>
      <c r="AG45" t="str">
        <v>Inorganic Fertilizer</v>
      </c>
      <c r="AH45" t="str">
        <v>Insecticides</v>
      </c>
      <c r="AI45" t="str">
        <v>Irrigation</v>
      </c>
      <c r="AJ45" t="str">
        <v>Labor Cost</v>
      </c>
      <c r="AK45" t="str">
        <v>Labor Opportunity Cost</v>
      </c>
      <c r="AL45" t="str">
        <v>Land Opportunity Cost</v>
      </c>
      <c r="AM45" t="str">
        <v>Land Rent</v>
      </c>
      <c r="AN45" t="str">
        <v>Loans</v>
      </c>
      <c r="AO45" t="str">
        <v>Monetary Societal Benefits</v>
      </c>
      <c r="AP45" t="str">
        <v>Mulch</v>
      </c>
      <c r="AQ45" t="str">
        <v>Non-monetary Societal Benefits</v>
      </c>
      <c r="AR45" t="str">
        <v>Nutrient/Soil management</v>
      </c>
      <c r="AS45" t="str">
        <v>Organic Fertilizer</v>
      </c>
      <c r="AT45" t="str">
        <v>Organic Mulch</v>
      </c>
      <c r="AU45" t="str">
        <v>Packaging material</v>
      </c>
      <c r="AV45" t="str">
        <v>Pesticides</v>
      </c>
      <c r="AW45" t="str">
        <v>pH Amendments</v>
      </c>
      <c r="AX45" t="str">
        <v>Planting</v>
      </c>
      <c r="AY45" t="str">
        <v>Plastic Mulch</v>
      </c>
      <c r="AZ45" t="str">
        <v>Preparing Beds</v>
      </c>
      <c r="BA45" t="str">
        <v>Product Value</v>
      </c>
      <c r="BB45" t="str">
        <v>Pruning</v>
      </c>
      <c r="BC45" t="str">
        <v>Sale of manure</v>
      </c>
      <c r="BD45" t="str">
        <v>Sale of produce</v>
      </c>
      <c r="BE45" t="str">
        <v>Saplings</v>
      </c>
      <c r="BF45" t="str">
        <v>Seeds</v>
      </c>
      <c r="BG45" t="str">
        <v>Seeds or Planting Material</v>
      </c>
      <c r="BH45" t="str">
        <v>Soil Amendments</v>
      </c>
      <c r="BI45" t="str">
        <v>Spraying</v>
      </c>
      <c r="BJ45" t="str">
        <v>Spreading</v>
      </c>
      <c r="BK45" t="str">
        <v>Tax</v>
      </c>
      <c r="BL45" t="str">
        <v>Threshing</v>
      </c>
      <c r="BM45" t="str">
        <v>Tillage</v>
      </c>
      <c r="BN45" t="str">
        <v>Transplanting</v>
      </c>
      <c r="BO45" t="str">
        <v>Transport</v>
      </c>
      <c r="BP45" t="str">
        <v>Veterinary</v>
      </c>
      <c r="BQ45" t="str">
        <v>Water Harvesting Structures</v>
      </c>
      <c r="BR45" t="str">
        <v>Weeding</v>
      </c>
    </row>
    <row r="46" spans="1:70" x14ac:dyDescent="0.35">
      <c r="A46" t="s">
        <v>3748</v>
      </c>
      <c r="B46" t="s">
        <v>3812</v>
      </c>
      <c r="C46" t="s">
        <v>9539</v>
      </c>
      <c r="D46" t="s">
        <v>9540</v>
      </c>
      <c r="F46" t="str" cm="1">
        <f t="array" ref="F46:BR46">TRANSPOSE(IF(NOT(ISBLANK(Outcomes!S49)),_xlfn._xlws.SORT(_xlfn.UNIQUE(_xlfn._xlws.FILTER(out_econ[Variable],ISNUMBER(SEARCH(Outcomes!S49,out_econ[Variable]))))),_xlfn._xlws.SORT(out_econ[Variable])))</f>
        <v>Animal Bedding</v>
      </c>
      <c r="G46" t="str">
        <v>Animal Feed</v>
      </c>
      <c r="H46" t="str">
        <v>Animal housing</v>
      </c>
      <c r="I46" t="str">
        <v>Animal labour</v>
      </c>
      <c r="J46" t="str">
        <v>Animal Rental Income</v>
      </c>
      <c r="K46" t="str">
        <v>Animal Sales</v>
      </c>
      <c r="L46" t="str">
        <v>Animals Purchase</v>
      </c>
      <c r="M46" t="str">
        <v>Biochar</v>
      </c>
      <c r="N46" t="str">
        <v>Biological Control</v>
      </c>
      <c r="O46" t="str">
        <v>Biopesticides</v>
      </c>
      <c r="P46" t="str">
        <v>Capital Opportunity Cost</v>
      </c>
      <c r="Q46" t="str">
        <v>Crop Sales</v>
      </c>
      <c r="R46" t="str">
        <v>Electricity</v>
      </c>
      <c r="S46" t="str">
        <v>Equipment</v>
      </c>
      <c r="T46" t="str">
        <v>Equipment</v>
      </c>
      <c r="U46" t="str">
        <v>Erosion Control Structures</v>
      </c>
      <c r="V46" t="str">
        <v>Family Labor Cost</v>
      </c>
      <c r="W46" t="str">
        <v>Family Labor Cost (Female)</v>
      </c>
      <c r="X46" t="str">
        <v>Family Labor Cost (Male)</v>
      </c>
      <c r="Y46" t="str">
        <v>Fertilizers</v>
      </c>
      <c r="Z46" t="str">
        <v>Fuel</v>
      </c>
      <c r="AA46" t="str">
        <v>Fungicide</v>
      </c>
      <c r="AB46" t="str">
        <v>Harvesting</v>
      </c>
      <c r="AC46" t="str">
        <v>Herbicides</v>
      </c>
      <c r="AD46" t="str">
        <v>Hired Labor Cost</v>
      </c>
      <c r="AE46" t="str">
        <v>Household Consumption</v>
      </c>
      <c r="AF46" t="str">
        <v>Innoculants</v>
      </c>
      <c r="AG46" t="str">
        <v>Inorganic Fertilizer</v>
      </c>
      <c r="AH46" t="str">
        <v>Insecticides</v>
      </c>
      <c r="AI46" t="str">
        <v>Irrigation</v>
      </c>
      <c r="AJ46" t="str">
        <v>Labor Cost</v>
      </c>
      <c r="AK46" t="str">
        <v>Labor Opportunity Cost</v>
      </c>
      <c r="AL46" t="str">
        <v>Land Opportunity Cost</v>
      </c>
      <c r="AM46" t="str">
        <v>Land Rent</v>
      </c>
      <c r="AN46" t="str">
        <v>Loans</v>
      </c>
      <c r="AO46" t="str">
        <v>Monetary Societal Benefits</v>
      </c>
      <c r="AP46" t="str">
        <v>Mulch</v>
      </c>
      <c r="AQ46" t="str">
        <v>Non-monetary Societal Benefits</v>
      </c>
      <c r="AR46" t="str">
        <v>Nutrient/Soil management</v>
      </c>
      <c r="AS46" t="str">
        <v>Organic Fertilizer</v>
      </c>
      <c r="AT46" t="str">
        <v>Organic Mulch</v>
      </c>
      <c r="AU46" t="str">
        <v>Packaging material</v>
      </c>
      <c r="AV46" t="str">
        <v>Pesticides</v>
      </c>
      <c r="AW46" t="str">
        <v>pH Amendments</v>
      </c>
      <c r="AX46" t="str">
        <v>Planting</v>
      </c>
      <c r="AY46" t="str">
        <v>Plastic Mulch</v>
      </c>
      <c r="AZ46" t="str">
        <v>Preparing Beds</v>
      </c>
      <c r="BA46" t="str">
        <v>Product Value</v>
      </c>
      <c r="BB46" t="str">
        <v>Pruning</v>
      </c>
      <c r="BC46" t="str">
        <v>Sale of manure</v>
      </c>
      <c r="BD46" t="str">
        <v>Sale of produce</v>
      </c>
      <c r="BE46" t="str">
        <v>Saplings</v>
      </c>
      <c r="BF46" t="str">
        <v>Seeds</v>
      </c>
      <c r="BG46" t="str">
        <v>Seeds or Planting Material</v>
      </c>
      <c r="BH46" t="str">
        <v>Soil Amendments</v>
      </c>
      <c r="BI46" t="str">
        <v>Spraying</v>
      </c>
      <c r="BJ46" t="str">
        <v>Spreading</v>
      </c>
      <c r="BK46" t="str">
        <v>Tax</v>
      </c>
      <c r="BL46" t="str">
        <v>Threshing</v>
      </c>
      <c r="BM46" t="str">
        <v>Tillage</v>
      </c>
      <c r="BN46" t="str">
        <v>Transplanting</v>
      </c>
      <c r="BO46" t="str">
        <v>Transport</v>
      </c>
      <c r="BP46" t="str">
        <v>Veterinary</v>
      </c>
      <c r="BQ46" t="str">
        <v>Water Harvesting Structures</v>
      </c>
      <c r="BR46" t="str">
        <v>Weeding</v>
      </c>
    </row>
    <row r="47" spans="1:70" x14ac:dyDescent="0.35">
      <c r="A47" t="s">
        <v>3748</v>
      </c>
      <c r="B47" t="s">
        <v>3812</v>
      </c>
      <c r="C47" t="s">
        <v>3815</v>
      </c>
      <c r="D47" t="s">
        <v>3816</v>
      </c>
      <c r="F47" t="str" cm="1">
        <f t="array" ref="F47:BR47">TRANSPOSE(IF(NOT(ISBLANK(Outcomes!S50)),_xlfn._xlws.SORT(_xlfn.UNIQUE(_xlfn._xlws.FILTER(out_econ[Variable],ISNUMBER(SEARCH(Outcomes!S50,out_econ[Variable]))))),_xlfn._xlws.SORT(out_econ[Variable])))</f>
        <v>Animal Bedding</v>
      </c>
      <c r="G47" t="str">
        <v>Animal Feed</v>
      </c>
      <c r="H47" t="str">
        <v>Animal housing</v>
      </c>
      <c r="I47" t="str">
        <v>Animal labour</v>
      </c>
      <c r="J47" t="str">
        <v>Animal Rental Income</v>
      </c>
      <c r="K47" t="str">
        <v>Animal Sales</v>
      </c>
      <c r="L47" t="str">
        <v>Animals Purchase</v>
      </c>
      <c r="M47" t="str">
        <v>Biochar</v>
      </c>
      <c r="N47" t="str">
        <v>Biological Control</v>
      </c>
      <c r="O47" t="str">
        <v>Biopesticides</v>
      </c>
      <c r="P47" t="str">
        <v>Capital Opportunity Cost</v>
      </c>
      <c r="Q47" t="str">
        <v>Crop Sales</v>
      </c>
      <c r="R47" t="str">
        <v>Electricity</v>
      </c>
      <c r="S47" t="str">
        <v>Equipment</v>
      </c>
      <c r="T47" t="str">
        <v>Equipment</v>
      </c>
      <c r="U47" t="str">
        <v>Erosion Control Structures</v>
      </c>
      <c r="V47" t="str">
        <v>Family Labor Cost</v>
      </c>
      <c r="W47" t="str">
        <v>Family Labor Cost (Female)</v>
      </c>
      <c r="X47" t="str">
        <v>Family Labor Cost (Male)</v>
      </c>
      <c r="Y47" t="str">
        <v>Fertilizers</v>
      </c>
      <c r="Z47" t="str">
        <v>Fuel</v>
      </c>
      <c r="AA47" t="str">
        <v>Fungicide</v>
      </c>
      <c r="AB47" t="str">
        <v>Harvesting</v>
      </c>
      <c r="AC47" t="str">
        <v>Herbicides</v>
      </c>
      <c r="AD47" t="str">
        <v>Hired Labor Cost</v>
      </c>
      <c r="AE47" t="str">
        <v>Household Consumption</v>
      </c>
      <c r="AF47" t="str">
        <v>Innoculants</v>
      </c>
      <c r="AG47" t="str">
        <v>Inorganic Fertilizer</v>
      </c>
      <c r="AH47" t="str">
        <v>Insecticides</v>
      </c>
      <c r="AI47" t="str">
        <v>Irrigation</v>
      </c>
      <c r="AJ47" t="str">
        <v>Labor Cost</v>
      </c>
      <c r="AK47" t="str">
        <v>Labor Opportunity Cost</v>
      </c>
      <c r="AL47" t="str">
        <v>Land Opportunity Cost</v>
      </c>
      <c r="AM47" t="str">
        <v>Land Rent</v>
      </c>
      <c r="AN47" t="str">
        <v>Loans</v>
      </c>
      <c r="AO47" t="str">
        <v>Monetary Societal Benefits</v>
      </c>
      <c r="AP47" t="str">
        <v>Mulch</v>
      </c>
      <c r="AQ47" t="str">
        <v>Non-monetary Societal Benefits</v>
      </c>
      <c r="AR47" t="str">
        <v>Nutrient/Soil management</v>
      </c>
      <c r="AS47" t="str">
        <v>Organic Fertilizer</v>
      </c>
      <c r="AT47" t="str">
        <v>Organic Mulch</v>
      </c>
      <c r="AU47" t="str">
        <v>Packaging material</v>
      </c>
      <c r="AV47" t="str">
        <v>Pesticides</v>
      </c>
      <c r="AW47" t="str">
        <v>pH Amendments</v>
      </c>
      <c r="AX47" t="str">
        <v>Planting</v>
      </c>
      <c r="AY47" t="str">
        <v>Plastic Mulch</v>
      </c>
      <c r="AZ47" t="str">
        <v>Preparing Beds</v>
      </c>
      <c r="BA47" t="str">
        <v>Product Value</v>
      </c>
      <c r="BB47" t="str">
        <v>Pruning</v>
      </c>
      <c r="BC47" t="str">
        <v>Sale of manure</v>
      </c>
      <c r="BD47" t="str">
        <v>Sale of produce</v>
      </c>
      <c r="BE47" t="str">
        <v>Saplings</v>
      </c>
      <c r="BF47" t="str">
        <v>Seeds</v>
      </c>
      <c r="BG47" t="str">
        <v>Seeds or Planting Material</v>
      </c>
      <c r="BH47" t="str">
        <v>Soil Amendments</v>
      </c>
      <c r="BI47" t="str">
        <v>Spraying</v>
      </c>
      <c r="BJ47" t="str">
        <v>Spreading</v>
      </c>
      <c r="BK47" t="str">
        <v>Tax</v>
      </c>
      <c r="BL47" t="str">
        <v>Threshing</v>
      </c>
      <c r="BM47" t="str">
        <v>Tillage</v>
      </c>
      <c r="BN47" t="str">
        <v>Transplanting</v>
      </c>
      <c r="BO47" t="str">
        <v>Transport</v>
      </c>
      <c r="BP47" t="str">
        <v>Veterinary</v>
      </c>
      <c r="BQ47" t="str">
        <v>Water Harvesting Structures</v>
      </c>
      <c r="BR47" t="str">
        <v>Weeding</v>
      </c>
    </row>
    <row r="48" spans="1:70" x14ac:dyDescent="0.35">
      <c r="A48" t="s">
        <v>3748</v>
      </c>
      <c r="B48" t="s">
        <v>3812</v>
      </c>
      <c r="C48" t="s">
        <v>3817</v>
      </c>
      <c r="D48" t="s">
        <v>9541</v>
      </c>
      <c r="F48" t="str" cm="1">
        <f t="array" ref="F48:BR48">TRANSPOSE(IF(NOT(ISBLANK(Outcomes!S51)),_xlfn._xlws.SORT(_xlfn.UNIQUE(_xlfn._xlws.FILTER(out_econ[Variable],ISNUMBER(SEARCH(Outcomes!S51,out_econ[Variable]))))),_xlfn._xlws.SORT(out_econ[Variable])))</f>
        <v>Animal Bedding</v>
      </c>
      <c r="G48" t="str">
        <v>Animal Feed</v>
      </c>
      <c r="H48" t="str">
        <v>Animal housing</v>
      </c>
      <c r="I48" t="str">
        <v>Animal labour</v>
      </c>
      <c r="J48" t="str">
        <v>Animal Rental Income</v>
      </c>
      <c r="K48" t="str">
        <v>Animal Sales</v>
      </c>
      <c r="L48" t="str">
        <v>Animals Purchase</v>
      </c>
      <c r="M48" t="str">
        <v>Biochar</v>
      </c>
      <c r="N48" t="str">
        <v>Biological Control</v>
      </c>
      <c r="O48" t="str">
        <v>Biopesticides</v>
      </c>
      <c r="P48" t="str">
        <v>Capital Opportunity Cost</v>
      </c>
      <c r="Q48" t="str">
        <v>Crop Sales</v>
      </c>
      <c r="R48" t="str">
        <v>Electricity</v>
      </c>
      <c r="S48" t="str">
        <v>Equipment</v>
      </c>
      <c r="T48" t="str">
        <v>Equipment</v>
      </c>
      <c r="U48" t="str">
        <v>Erosion Control Structures</v>
      </c>
      <c r="V48" t="str">
        <v>Family Labor Cost</v>
      </c>
      <c r="W48" t="str">
        <v>Family Labor Cost (Female)</v>
      </c>
      <c r="X48" t="str">
        <v>Family Labor Cost (Male)</v>
      </c>
      <c r="Y48" t="str">
        <v>Fertilizers</v>
      </c>
      <c r="Z48" t="str">
        <v>Fuel</v>
      </c>
      <c r="AA48" t="str">
        <v>Fungicide</v>
      </c>
      <c r="AB48" t="str">
        <v>Harvesting</v>
      </c>
      <c r="AC48" t="str">
        <v>Herbicides</v>
      </c>
      <c r="AD48" t="str">
        <v>Hired Labor Cost</v>
      </c>
      <c r="AE48" t="str">
        <v>Household Consumption</v>
      </c>
      <c r="AF48" t="str">
        <v>Innoculants</v>
      </c>
      <c r="AG48" t="str">
        <v>Inorganic Fertilizer</v>
      </c>
      <c r="AH48" t="str">
        <v>Insecticides</v>
      </c>
      <c r="AI48" t="str">
        <v>Irrigation</v>
      </c>
      <c r="AJ48" t="str">
        <v>Labor Cost</v>
      </c>
      <c r="AK48" t="str">
        <v>Labor Opportunity Cost</v>
      </c>
      <c r="AL48" t="str">
        <v>Land Opportunity Cost</v>
      </c>
      <c r="AM48" t="str">
        <v>Land Rent</v>
      </c>
      <c r="AN48" t="str">
        <v>Loans</v>
      </c>
      <c r="AO48" t="str">
        <v>Monetary Societal Benefits</v>
      </c>
      <c r="AP48" t="str">
        <v>Mulch</v>
      </c>
      <c r="AQ48" t="str">
        <v>Non-monetary Societal Benefits</v>
      </c>
      <c r="AR48" t="str">
        <v>Nutrient/Soil management</v>
      </c>
      <c r="AS48" t="str">
        <v>Organic Fertilizer</v>
      </c>
      <c r="AT48" t="str">
        <v>Organic Mulch</v>
      </c>
      <c r="AU48" t="str">
        <v>Packaging material</v>
      </c>
      <c r="AV48" t="str">
        <v>Pesticides</v>
      </c>
      <c r="AW48" t="str">
        <v>pH Amendments</v>
      </c>
      <c r="AX48" t="str">
        <v>Planting</v>
      </c>
      <c r="AY48" t="str">
        <v>Plastic Mulch</v>
      </c>
      <c r="AZ48" t="str">
        <v>Preparing Beds</v>
      </c>
      <c r="BA48" t="str">
        <v>Product Value</v>
      </c>
      <c r="BB48" t="str">
        <v>Pruning</v>
      </c>
      <c r="BC48" t="str">
        <v>Sale of manure</v>
      </c>
      <c r="BD48" t="str">
        <v>Sale of produce</v>
      </c>
      <c r="BE48" t="str">
        <v>Saplings</v>
      </c>
      <c r="BF48" t="str">
        <v>Seeds</v>
      </c>
      <c r="BG48" t="str">
        <v>Seeds or Planting Material</v>
      </c>
      <c r="BH48" t="str">
        <v>Soil Amendments</v>
      </c>
      <c r="BI48" t="str">
        <v>Spraying</v>
      </c>
      <c r="BJ48" t="str">
        <v>Spreading</v>
      </c>
      <c r="BK48" t="str">
        <v>Tax</v>
      </c>
      <c r="BL48" t="str">
        <v>Threshing</v>
      </c>
      <c r="BM48" t="str">
        <v>Tillage</v>
      </c>
      <c r="BN48" t="str">
        <v>Transplanting</v>
      </c>
      <c r="BO48" t="str">
        <v>Transport</v>
      </c>
      <c r="BP48" t="str">
        <v>Veterinary</v>
      </c>
      <c r="BQ48" t="str">
        <v>Water Harvesting Structures</v>
      </c>
      <c r="BR48" t="str">
        <v>Weeding</v>
      </c>
    </row>
    <row r="49" spans="1:70" x14ac:dyDescent="0.35">
      <c r="A49" t="s">
        <v>3748</v>
      </c>
      <c r="B49" t="s">
        <v>3818</v>
      </c>
      <c r="C49" t="s">
        <v>3819</v>
      </c>
      <c r="F49" t="str" cm="1">
        <f t="array" ref="F49:BR49">TRANSPOSE(IF(NOT(ISBLANK(Outcomes!S52)),_xlfn._xlws.SORT(_xlfn.UNIQUE(_xlfn._xlws.FILTER(out_econ[Variable],ISNUMBER(SEARCH(Outcomes!S52,out_econ[Variable]))))),_xlfn._xlws.SORT(out_econ[Variable])))</f>
        <v>Animal Bedding</v>
      </c>
      <c r="G49" t="str">
        <v>Animal Feed</v>
      </c>
      <c r="H49" t="str">
        <v>Animal housing</v>
      </c>
      <c r="I49" t="str">
        <v>Animal labour</v>
      </c>
      <c r="J49" t="str">
        <v>Animal Rental Income</v>
      </c>
      <c r="K49" t="str">
        <v>Animal Sales</v>
      </c>
      <c r="L49" t="str">
        <v>Animals Purchase</v>
      </c>
      <c r="M49" t="str">
        <v>Biochar</v>
      </c>
      <c r="N49" t="str">
        <v>Biological Control</v>
      </c>
      <c r="O49" t="str">
        <v>Biopesticides</v>
      </c>
      <c r="P49" t="str">
        <v>Capital Opportunity Cost</v>
      </c>
      <c r="Q49" t="str">
        <v>Crop Sales</v>
      </c>
      <c r="R49" t="str">
        <v>Electricity</v>
      </c>
      <c r="S49" t="str">
        <v>Equipment</v>
      </c>
      <c r="T49" t="str">
        <v>Equipment</v>
      </c>
      <c r="U49" t="str">
        <v>Erosion Control Structures</v>
      </c>
      <c r="V49" t="str">
        <v>Family Labor Cost</v>
      </c>
      <c r="W49" t="str">
        <v>Family Labor Cost (Female)</v>
      </c>
      <c r="X49" t="str">
        <v>Family Labor Cost (Male)</v>
      </c>
      <c r="Y49" t="str">
        <v>Fertilizers</v>
      </c>
      <c r="Z49" t="str">
        <v>Fuel</v>
      </c>
      <c r="AA49" t="str">
        <v>Fungicide</v>
      </c>
      <c r="AB49" t="str">
        <v>Harvesting</v>
      </c>
      <c r="AC49" t="str">
        <v>Herbicides</v>
      </c>
      <c r="AD49" t="str">
        <v>Hired Labor Cost</v>
      </c>
      <c r="AE49" t="str">
        <v>Household Consumption</v>
      </c>
      <c r="AF49" t="str">
        <v>Innoculants</v>
      </c>
      <c r="AG49" t="str">
        <v>Inorganic Fertilizer</v>
      </c>
      <c r="AH49" t="str">
        <v>Insecticides</v>
      </c>
      <c r="AI49" t="str">
        <v>Irrigation</v>
      </c>
      <c r="AJ49" t="str">
        <v>Labor Cost</v>
      </c>
      <c r="AK49" t="str">
        <v>Labor Opportunity Cost</v>
      </c>
      <c r="AL49" t="str">
        <v>Land Opportunity Cost</v>
      </c>
      <c r="AM49" t="str">
        <v>Land Rent</v>
      </c>
      <c r="AN49" t="str">
        <v>Loans</v>
      </c>
      <c r="AO49" t="str">
        <v>Monetary Societal Benefits</v>
      </c>
      <c r="AP49" t="str">
        <v>Mulch</v>
      </c>
      <c r="AQ49" t="str">
        <v>Non-monetary Societal Benefits</v>
      </c>
      <c r="AR49" t="str">
        <v>Nutrient/Soil management</v>
      </c>
      <c r="AS49" t="str">
        <v>Organic Fertilizer</v>
      </c>
      <c r="AT49" t="str">
        <v>Organic Mulch</v>
      </c>
      <c r="AU49" t="str">
        <v>Packaging material</v>
      </c>
      <c r="AV49" t="str">
        <v>Pesticides</v>
      </c>
      <c r="AW49" t="str">
        <v>pH Amendments</v>
      </c>
      <c r="AX49" t="str">
        <v>Planting</v>
      </c>
      <c r="AY49" t="str">
        <v>Plastic Mulch</v>
      </c>
      <c r="AZ49" t="str">
        <v>Preparing Beds</v>
      </c>
      <c r="BA49" t="str">
        <v>Product Value</v>
      </c>
      <c r="BB49" t="str">
        <v>Pruning</v>
      </c>
      <c r="BC49" t="str">
        <v>Sale of manure</v>
      </c>
      <c r="BD49" t="str">
        <v>Sale of produce</v>
      </c>
      <c r="BE49" t="str">
        <v>Saplings</v>
      </c>
      <c r="BF49" t="str">
        <v>Seeds</v>
      </c>
      <c r="BG49" t="str">
        <v>Seeds or Planting Material</v>
      </c>
      <c r="BH49" t="str">
        <v>Soil Amendments</v>
      </c>
      <c r="BI49" t="str">
        <v>Spraying</v>
      </c>
      <c r="BJ49" t="str">
        <v>Spreading</v>
      </c>
      <c r="BK49" t="str">
        <v>Tax</v>
      </c>
      <c r="BL49" t="str">
        <v>Threshing</v>
      </c>
      <c r="BM49" t="str">
        <v>Tillage</v>
      </c>
      <c r="BN49" t="str">
        <v>Transplanting</v>
      </c>
      <c r="BO49" t="str">
        <v>Transport</v>
      </c>
      <c r="BP49" t="str">
        <v>Veterinary</v>
      </c>
      <c r="BQ49" t="str">
        <v>Water Harvesting Structures</v>
      </c>
      <c r="BR49" t="str">
        <v>Weeding</v>
      </c>
    </row>
    <row r="50" spans="1:70" x14ac:dyDescent="0.35">
      <c r="A50" t="s">
        <v>3748</v>
      </c>
      <c r="B50" t="s">
        <v>3818</v>
      </c>
      <c r="C50" t="s">
        <v>3820</v>
      </c>
      <c r="F50" t="str" cm="1">
        <f t="array" ref="F50:BR50">TRANSPOSE(IF(NOT(ISBLANK(Outcomes!S53)),_xlfn._xlws.SORT(_xlfn.UNIQUE(_xlfn._xlws.FILTER(out_econ[Variable],ISNUMBER(SEARCH(Outcomes!S53,out_econ[Variable]))))),_xlfn._xlws.SORT(out_econ[Variable])))</f>
        <v>Animal Bedding</v>
      </c>
      <c r="G50" t="str">
        <v>Animal Feed</v>
      </c>
      <c r="H50" t="str">
        <v>Animal housing</v>
      </c>
      <c r="I50" t="str">
        <v>Animal labour</v>
      </c>
      <c r="J50" t="str">
        <v>Animal Rental Income</v>
      </c>
      <c r="K50" t="str">
        <v>Animal Sales</v>
      </c>
      <c r="L50" t="str">
        <v>Animals Purchase</v>
      </c>
      <c r="M50" t="str">
        <v>Biochar</v>
      </c>
      <c r="N50" t="str">
        <v>Biological Control</v>
      </c>
      <c r="O50" t="str">
        <v>Biopesticides</v>
      </c>
      <c r="P50" t="str">
        <v>Capital Opportunity Cost</v>
      </c>
      <c r="Q50" t="str">
        <v>Crop Sales</v>
      </c>
      <c r="R50" t="str">
        <v>Electricity</v>
      </c>
      <c r="S50" t="str">
        <v>Equipment</v>
      </c>
      <c r="T50" t="str">
        <v>Equipment</v>
      </c>
      <c r="U50" t="str">
        <v>Erosion Control Structures</v>
      </c>
      <c r="V50" t="str">
        <v>Family Labor Cost</v>
      </c>
      <c r="W50" t="str">
        <v>Family Labor Cost (Female)</v>
      </c>
      <c r="X50" t="str">
        <v>Family Labor Cost (Male)</v>
      </c>
      <c r="Y50" t="str">
        <v>Fertilizers</v>
      </c>
      <c r="Z50" t="str">
        <v>Fuel</v>
      </c>
      <c r="AA50" t="str">
        <v>Fungicide</v>
      </c>
      <c r="AB50" t="str">
        <v>Harvesting</v>
      </c>
      <c r="AC50" t="str">
        <v>Herbicides</v>
      </c>
      <c r="AD50" t="str">
        <v>Hired Labor Cost</v>
      </c>
      <c r="AE50" t="str">
        <v>Household Consumption</v>
      </c>
      <c r="AF50" t="str">
        <v>Innoculants</v>
      </c>
      <c r="AG50" t="str">
        <v>Inorganic Fertilizer</v>
      </c>
      <c r="AH50" t="str">
        <v>Insecticides</v>
      </c>
      <c r="AI50" t="str">
        <v>Irrigation</v>
      </c>
      <c r="AJ50" t="str">
        <v>Labor Cost</v>
      </c>
      <c r="AK50" t="str">
        <v>Labor Opportunity Cost</v>
      </c>
      <c r="AL50" t="str">
        <v>Land Opportunity Cost</v>
      </c>
      <c r="AM50" t="str">
        <v>Land Rent</v>
      </c>
      <c r="AN50" t="str">
        <v>Loans</v>
      </c>
      <c r="AO50" t="str">
        <v>Monetary Societal Benefits</v>
      </c>
      <c r="AP50" t="str">
        <v>Mulch</v>
      </c>
      <c r="AQ50" t="str">
        <v>Non-monetary Societal Benefits</v>
      </c>
      <c r="AR50" t="str">
        <v>Nutrient/Soil management</v>
      </c>
      <c r="AS50" t="str">
        <v>Organic Fertilizer</v>
      </c>
      <c r="AT50" t="str">
        <v>Organic Mulch</v>
      </c>
      <c r="AU50" t="str">
        <v>Packaging material</v>
      </c>
      <c r="AV50" t="str">
        <v>Pesticides</v>
      </c>
      <c r="AW50" t="str">
        <v>pH Amendments</v>
      </c>
      <c r="AX50" t="str">
        <v>Planting</v>
      </c>
      <c r="AY50" t="str">
        <v>Plastic Mulch</v>
      </c>
      <c r="AZ50" t="str">
        <v>Preparing Beds</v>
      </c>
      <c r="BA50" t="str">
        <v>Product Value</v>
      </c>
      <c r="BB50" t="str">
        <v>Pruning</v>
      </c>
      <c r="BC50" t="str">
        <v>Sale of manure</v>
      </c>
      <c r="BD50" t="str">
        <v>Sale of produce</v>
      </c>
      <c r="BE50" t="str">
        <v>Saplings</v>
      </c>
      <c r="BF50" t="str">
        <v>Seeds</v>
      </c>
      <c r="BG50" t="str">
        <v>Seeds or Planting Material</v>
      </c>
      <c r="BH50" t="str">
        <v>Soil Amendments</v>
      </c>
      <c r="BI50" t="str">
        <v>Spraying</v>
      </c>
      <c r="BJ50" t="str">
        <v>Spreading</v>
      </c>
      <c r="BK50" t="str">
        <v>Tax</v>
      </c>
      <c r="BL50" t="str">
        <v>Threshing</v>
      </c>
      <c r="BM50" t="str">
        <v>Tillage</v>
      </c>
      <c r="BN50" t="str">
        <v>Transplanting</v>
      </c>
      <c r="BO50" t="str">
        <v>Transport</v>
      </c>
      <c r="BP50" t="str">
        <v>Veterinary</v>
      </c>
      <c r="BQ50" t="str">
        <v>Water Harvesting Structures</v>
      </c>
      <c r="BR50" t="str">
        <v>Weeding</v>
      </c>
    </row>
    <row r="51" spans="1:70" x14ac:dyDescent="0.35">
      <c r="A51" t="s">
        <v>3748</v>
      </c>
      <c r="B51" t="s">
        <v>3821</v>
      </c>
      <c r="C51" t="s">
        <v>2401</v>
      </c>
      <c r="D51" t="s">
        <v>9424</v>
      </c>
      <c r="F51" t="str" cm="1">
        <f t="array" ref="F51:BR51">TRANSPOSE(IF(NOT(ISBLANK(Outcomes!S54)),_xlfn._xlws.SORT(_xlfn.UNIQUE(_xlfn._xlws.FILTER(out_econ[Variable],ISNUMBER(SEARCH(Outcomes!S54,out_econ[Variable]))))),_xlfn._xlws.SORT(out_econ[Variable])))</f>
        <v>Animal Bedding</v>
      </c>
      <c r="G51" t="str">
        <v>Animal Feed</v>
      </c>
      <c r="H51" t="str">
        <v>Animal housing</v>
      </c>
      <c r="I51" t="str">
        <v>Animal labour</v>
      </c>
      <c r="J51" t="str">
        <v>Animal Rental Income</v>
      </c>
      <c r="K51" t="str">
        <v>Animal Sales</v>
      </c>
      <c r="L51" t="str">
        <v>Animals Purchase</v>
      </c>
      <c r="M51" t="str">
        <v>Biochar</v>
      </c>
      <c r="N51" t="str">
        <v>Biological Control</v>
      </c>
      <c r="O51" t="str">
        <v>Biopesticides</v>
      </c>
      <c r="P51" t="str">
        <v>Capital Opportunity Cost</v>
      </c>
      <c r="Q51" t="str">
        <v>Crop Sales</v>
      </c>
      <c r="R51" t="str">
        <v>Electricity</v>
      </c>
      <c r="S51" t="str">
        <v>Equipment</v>
      </c>
      <c r="T51" t="str">
        <v>Equipment</v>
      </c>
      <c r="U51" t="str">
        <v>Erosion Control Structures</v>
      </c>
      <c r="V51" t="str">
        <v>Family Labor Cost</v>
      </c>
      <c r="W51" t="str">
        <v>Family Labor Cost (Female)</v>
      </c>
      <c r="X51" t="str">
        <v>Family Labor Cost (Male)</v>
      </c>
      <c r="Y51" t="str">
        <v>Fertilizers</v>
      </c>
      <c r="Z51" t="str">
        <v>Fuel</v>
      </c>
      <c r="AA51" t="str">
        <v>Fungicide</v>
      </c>
      <c r="AB51" t="str">
        <v>Harvesting</v>
      </c>
      <c r="AC51" t="str">
        <v>Herbicides</v>
      </c>
      <c r="AD51" t="str">
        <v>Hired Labor Cost</v>
      </c>
      <c r="AE51" t="str">
        <v>Household Consumption</v>
      </c>
      <c r="AF51" t="str">
        <v>Innoculants</v>
      </c>
      <c r="AG51" t="str">
        <v>Inorganic Fertilizer</v>
      </c>
      <c r="AH51" t="str">
        <v>Insecticides</v>
      </c>
      <c r="AI51" t="str">
        <v>Irrigation</v>
      </c>
      <c r="AJ51" t="str">
        <v>Labor Cost</v>
      </c>
      <c r="AK51" t="str">
        <v>Labor Opportunity Cost</v>
      </c>
      <c r="AL51" t="str">
        <v>Land Opportunity Cost</v>
      </c>
      <c r="AM51" t="str">
        <v>Land Rent</v>
      </c>
      <c r="AN51" t="str">
        <v>Loans</v>
      </c>
      <c r="AO51" t="str">
        <v>Monetary Societal Benefits</v>
      </c>
      <c r="AP51" t="str">
        <v>Mulch</v>
      </c>
      <c r="AQ51" t="str">
        <v>Non-monetary Societal Benefits</v>
      </c>
      <c r="AR51" t="str">
        <v>Nutrient/Soil management</v>
      </c>
      <c r="AS51" t="str">
        <v>Organic Fertilizer</v>
      </c>
      <c r="AT51" t="str">
        <v>Organic Mulch</v>
      </c>
      <c r="AU51" t="str">
        <v>Packaging material</v>
      </c>
      <c r="AV51" t="str">
        <v>Pesticides</v>
      </c>
      <c r="AW51" t="str">
        <v>pH Amendments</v>
      </c>
      <c r="AX51" t="str">
        <v>Planting</v>
      </c>
      <c r="AY51" t="str">
        <v>Plastic Mulch</v>
      </c>
      <c r="AZ51" t="str">
        <v>Preparing Beds</v>
      </c>
      <c r="BA51" t="str">
        <v>Product Value</v>
      </c>
      <c r="BB51" t="str">
        <v>Pruning</v>
      </c>
      <c r="BC51" t="str">
        <v>Sale of manure</v>
      </c>
      <c r="BD51" t="str">
        <v>Sale of produce</v>
      </c>
      <c r="BE51" t="str">
        <v>Saplings</v>
      </c>
      <c r="BF51" t="str">
        <v>Seeds</v>
      </c>
      <c r="BG51" t="str">
        <v>Seeds or Planting Material</v>
      </c>
      <c r="BH51" t="str">
        <v>Soil Amendments</v>
      </c>
      <c r="BI51" t="str">
        <v>Spraying</v>
      </c>
      <c r="BJ51" t="str">
        <v>Spreading</v>
      </c>
      <c r="BK51" t="str">
        <v>Tax</v>
      </c>
      <c r="BL51" t="str">
        <v>Threshing</v>
      </c>
      <c r="BM51" t="str">
        <v>Tillage</v>
      </c>
      <c r="BN51" t="str">
        <v>Transplanting</v>
      </c>
      <c r="BO51" t="str">
        <v>Transport</v>
      </c>
      <c r="BP51" t="str">
        <v>Veterinary</v>
      </c>
      <c r="BQ51" t="str">
        <v>Water Harvesting Structures</v>
      </c>
      <c r="BR51" t="str">
        <v>Weeding</v>
      </c>
    </row>
    <row r="52" spans="1:70" x14ac:dyDescent="0.35">
      <c r="A52" t="s">
        <v>3748</v>
      </c>
      <c r="B52" t="s">
        <v>3821</v>
      </c>
      <c r="C52" t="s">
        <v>2402</v>
      </c>
      <c r="D52" t="s">
        <v>9425</v>
      </c>
      <c r="F52" t="str" cm="1">
        <f t="array" ref="F52:BR52">TRANSPOSE(IF(NOT(ISBLANK(Outcomes!S55)),_xlfn._xlws.SORT(_xlfn.UNIQUE(_xlfn._xlws.FILTER(out_econ[Variable],ISNUMBER(SEARCH(Outcomes!S55,out_econ[Variable]))))),_xlfn._xlws.SORT(out_econ[Variable])))</f>
        <v>Animal Bedding</v>
      </c>
      <c r="G52" t="str">
        <v>Animal Feed</v>
      </c>
      <c r="H52" t="str">
        <v>Animal housing</v>
      </c>
      <c r="I52" t="str">
        <v>Animal labour</v>
      </c>
      <c r="J52" t="str">
        <v>Animal Rental Income</v>
      </c>
      <c r="K52" t="str">
        <v>Animal Sales</v>
      </c>
      <c r="L52" t="str">
        <v>Animals Purchase</v>
      </c>
      <c r="M52" t="str">
        <v>Biochar</v>
      </c>
      <c r="N52" t="str">
        <v>Biological Control</v>
      </c>
      <c r="O52" t="str">
        <v>Biopesticides</v>
      </c>
      <c r="P52" t="str">
        <v>Capital Opportunity Cost</v>
      </c>
      <c r="Q52" t="str">
        <v>Crop Sales</v>
      </c>
      <c r="R52" t="str">
        <v>Electricity</v>
      </c>
      <c r="S52" t="str">
        <v>Equipment</v>
      </c>
      <c r="T52" t="str">
        <v>Equipment</v>
      </c>
      <c r="U52" t="str">
        <v>Erosion Control Structures</v>
      </c>
      <c r="V52" t="str">
        <v>Family Labor Cost</v>
      </c>
      <c r="W52" t="str">
        <v>Family Labor Cost (Female)</v>
      </c>
      <c r="X52" t="str">
        <v>Family Labor Cost (Male)</v>
      </c>
      <c r="Y52" t="str">
        <v>Fertilizers</v>
      </c>
      <c r="Z52" t="str">
        <v>Fuel</v>
      </c>
      <c r="AA52" t="str">
        <v>Fungicide</v>
      </c>
      <c r="AB52" t="str">
        <v>Harvesting</v>
      </c>
      <c r="AC52" t="str">
        <v>Herbicides</v>
      </c>
      <c r="AD52" t="str">
        <v>Hired Labor Cost</v>
      </c>
      <c r="AE52" t="str">
        <v>Household Consumption</v>
      </c>
      <c r="AF52" t="str">
        <v>Innoculants</v>
      </c>
      <c r="AG52" t="str">
        <v>Inorganic Fertilizer</v>
      </c>
      <c r="AH52" t="str">
        <v>Insecticides</v>
      </c>
      <c r="AI52" t="str">
        <v>Irrigation</v>
      </c>
      <c r="AJ52" t="str">
        <v>Labor Cost</v>
      </c>
      <c r="AK52" t="str">
        <v>Labor Opportunity Cost</v>
      </c>
      <c r="AL52" t="str">
        <v>Land Opportunity Cost</v>
      </c>
      <c r="AM52" t="str">
        <v>Land Rent</v>
      </c>
      <c r="AN52" t="str">
        <v>Loans</v>
      </c>
      <c r="AO52" t="str">
        <v>Monetary Societal Benefits</v>
      </c>
      <c r="AP52" t="str">
        <v>Mulch</v>
      </c>
      <c r="AQ52" t="str">
        <v>Non-monetary Societal Benefits</v>
      </c>
      <c r="AR52" t="str">
        <v>Nutrient/Soil management</v>
      </c>
      <c r="AS52" t="str">
        <v>Organic Fertilizer</v>
      </c>
      <c r="AT52" t="str">
        <v>Organic Mulch</v>
      </c>
      <c r="AU52" t="str">
        <v>Packaging material</v>
      </c>
      <c r="AV52" t="str">
        <v>Pesticides</v>
      </c>
      <c r="AW52" t="str">
        <v>pH Amendments</v>
      </c>
      <c r="AX52" t="str">
        <v>Planting</v>
      </c>
      <c r="AY52" t="str">
        <v>Plastic Mulch</v>
      </c>
      <c r="AZ52" t="str">
        <v>Preparing Beds</v>
      </c>
      <c r="BA52" t="str">
        <v>Product Value</v>
      </c>
      <c r="BB52" t="str">
        <v>Pruning</v>
      </c>
      <c r="BC52" t="str">
        <v>Sale of manure</v>
      </c>
      <c r="BD52" t="str">
        <v>Sale of produce</v>
      </c>
      <c r="BE52" t="str">
        <v>Saplings</v>
      </c>
      <c r="BF52" t="str">
        <v>Seeds</v>
      </c>
      <c r="BG52" t="str">
        <v>Seeds or Planting Material</v>
      </c>
      <c r="BH52" t="str">
        <v>Soil Amendments</v>
      </c>
      <c r="BI52" t="str">
        <v>Spraying</v>
      </c>
      <c r="BJ52" t="str">
        <v>Spreading</v>
      </c>
      <c r="BK52" t="str">
        <v>Tax</v>
      </c>
      <c r="BL52" t="str">
        <v>Threshing</v>
      </c>
      <c r="BM52" t="str">
        <v>Tillage</v>
      </c>
      <c r="BN52" t="str">
        <v>Transplanting</v>
      </c>
      <c r="BO52" t="str">
        <v>Transport</v>
      </c>
      <c r="BP52" t="str">
        <v>Veterinary</v>
      </c>
      <c r="BQ52" t="str">
        <v>Water Harvesting Structures</v>
      </c>
      <c r="BR52" t="str">
        <v>Weeding</v>
      </c>
    </row>
    <row r="53" spans="1:70" x14ac:dyDescent="0.35">
      <c r="A53" t="s">
        <v>3748</v>
      </c>
      <c r="B53" t="s">
        <v>3821</v>
      </c>
      <c r="C53" t="s">
        <v>3740</v>
      </c>
      <c r="D53" t="s">
        <v>9426</v>
      </c>
      <c r="F53" t="str" cm="1">
        <f t="array" ref="F53:BR53">TRANSPOSE(IF(NOT(ISBLANK(Outcomes!S56)),_xlfn._xlws.SORT(_xlfn.UNIQUE(_xlfn._xlws.FILTER(out_econ[Variable],ISNUMBER(SEARCH(Outcomes!S56,out_econ[Variable]))))),_xlfn._xlws.SORT(out_econ[Variable])))</f>
        <v>Animal Bedding</v>
      </c>
      <c r="G53" t="str">
        <v>Animal Feed</v>
      </c>
      <c r="H53" t="str">
        <v>Animal housing</v>
      </c>
      <c r="I53" t="str">
        <v>Animal labour</v>
      </c>
      <c r="J53" t="str">
        <v>Animal Rental Income</v>
      </c>
      <c r="K53" t="str">
        <v>Animal Sales</v>
      </c>
      <c r="L53" t="str">
        <v>Animals Purchase</v>
      </c>
      <c r="M53" t="str">
        <v>Biochar</v>
      </c>
      <c r="N53" t="str">
        <v>Biological Control</v>
      </c>
      <c r="O53" t="str">
        <v>Biopesticides</v>
      </c>
      <c r="P53" t="str">
        <v>Capital Opportunity Cost</v>
      </c>
      <c r="Q53" t="str">
        <v>Crop Sales</v>
      </c>
      <c r="R53" t="str">
        <v>Electricity</v>
      </c>
      <c r="S53" t="str">
        <v>Equipment</v>
      </c>
      <c r="T53" t="str">
        <v>Equipment</v>
      </c>
      <c r="U53" t="str">
        <v>Erosion Control Structures</v>
      </c>
      <c r="V53" t="str">
        <v>Family Labor Cost</v>
      </c>
      <c r="W53" t="str">
        <v>Family Labor Cost (Female)</v>
      </c>
      <c r="X53" t="str">
        <v>Family Labor Cost (Male)</v>
      </c>
      <c r="Y53" t="str">
        <v>Fertilizers</v>
      </c>
      <c r="Z53" t="str">
        <v>Fuel</v>
      </c>
      <c r="AA53" t="str">
        <v>Fungicide</v>
      </c>
      <c r="AB53" t="str">
        <v>Harvesting</v>
      </c>
      <c r="AC53" t="str">
        <v>Herbicides</v>
      </c>
      <c r="AD53" t="str">
        <v>Hired Labor Cost</v>
      </c>
      <c r="AE53" t="str">
        <v>Household Consumption</v>
      </c>
      <c r="AF53" t="str">
        <v>Innoculants</v>
      </c>
      <c r="AG53" t="str">
        <v>Inorganic Fertilizer</v>
      </c>
      <c r="AH53" t="str">
        <v>Insecticides</v>
      </c>
      <c r="AI53" t="str">
        <v>Irrigation</v>
      </c>
      <c r="AJ53" t="str">
        <v>Labor Cost</v>
      </c>
      <c r="AK53" t="str">
        <v>Labor Opportunity Cost</v>
      </c>
      <c r="AL53" t="str">
        <v>Land Opportunity Cost</v>
      </c>
      <c r="AM53" t="str">
        <v>Land Rent</v>
      </c>
      <c r="AN53" t="str">
        <v>Loans</v>
      </c>
      <c r="AO53" t="str">
        <v>Monetary Societal Benefits</v>
      </c>
      <c r="AP53" t="str">
        <v>Mulch</v>
      </c>
      <c r="AQ53" t="str">
        <v>Non-monetary Societal Benefits</v>
      </c>
      <c r="AR53" t="str">
        <v>Nutrient/Soil management</v>
      </c>
      <c r="AS53" t="str">
        <v>Organic Fertilizer</v>
      </c>
      <c r="AT53" t="str">
        <v>Organic Mulch</v>
      </c>
      <c r="AU53" t="str">
        <v>Packaging material</v>
      </c>
      <c r="AV53" t="str">
        <v>Pesticides</v>
      </c>
      <c r="AW53" t="str">
        <v>pH Amendments</v>
      </c>
      <c r="AX53" t="str">
        <v>Planting</v>
      </c>
      <c r="AY53" t="str">
        <v>Plastic Mulch</v>
      </c>
      <c r="AZ53" t="str">
        <v>Preparing Beds</v>
      </c>
      <c r="BA53" t="str">
        <v>Product Value</v>
      </c>
      <c r="BB53" t="str">
        <v>Pruning</v>
      </c>
      <c r="BC53" t="str">
        <v>Sale of manure</v>
      </c>
      <c r="BD53" t="str">
        <v>Sale of produce</v>
      </c>
      <c r="BE53" t="str">
        <v>Saplings</v>
      </c>
      <c r="BF53" t="str">
        <v>Seeds</v>
      </c>
      <c r="BG53" t="str">
        <v>Seeds or Planting Material</v>
      </c>
      <c r="BH53" t="str">
        <v>Soil Amendments</v>
      </c>
      <c r="BI53" t="str">
        <v>Spraying</v>
      </c>
      <c r="BJ53" t="str">
        <v>Spreading</v>
      </c>
      <c r="BK53" t="str">
        <v>Tax</v>
      </c>
      <c r="BL53" t="str">
        <v>Threshing</v>
      </c>
      <c r="BM53" t="str">
        <v>Tillage</v>
      </c>
      <c r="BN53" t="str">
        <v>Transplanting</v>
      </c>
      <c r="BO53" t="str">
        <v>Transport</v>
      </c>
      <c r="BP53" t="str">
        <v>Veterinary</v>
      </c>
      <c r="BQ53" t="str">
        <v>Water Harvesting Structures</v>
      </c>
      <c r="BR53" t="str">
        <v>Weeding</v>
      </c>
    </row>
    <row r="54" spans="1:70" x14ac:dyDescent="0.35">
      <c r="A54" t="s">
        <v>3748</v>
      </c>
      <c r="B54" t="s">
        <v>3821</v>
      </c>
      <c r="C54" t="s">
        <v>3822</v>
      </c>
      <c r="D54" t="s">
        <v>9427</v>
      </c>
      <c r="F54" t="str" cm="1">
        <f t="array" ref="F54:BR54">TRANSPOSE(IF(NOT(ISBLANK(Outcomes!S57)),_xlfn._xlws.SORT(_xlfn.UNIQUE(_xlfn._xlws.FILTER(out_econ[Variable],ISNUMBER(SEARCH(Outcomes!S57,out_econ[Variable]))))),_xlfn._xlws.SORT(out_econ[Variable])))</f>
        <v>Animal Bedding</v>
      </c>
      <c r="G54" t="str">
        <v>Animal Feed</v>
      </c>
      <c r="H54" t="str">
        <v>Animal housing</v>
      </c>
      <c r="I54" t="str">
        <v>Animal labour</v>
      </c>
      <c r="J54" t="str">
        <v>Animal Rental Income</v>
      </c>
      <c r="K54" t="str">
        <v>Animal Sales</v>
      </c>
      <c r="L54" t="str">
        <v>Animals Purchase</v>
      </c>
      <c r="M54" t="str">
        <v>Biochar</v>
      </c>
      <c r="N54" t="str">
        <v>Biological Control</v>
      </c>
      <c r="O54" t="str">
        <v>Biopesticides</v>
      </c>
      <c r="P54" t="str">
        <v>Capital Opportunity Cost</v>
      </c>
      <c r="Q54" t="str">
        <v>Crop Sales</v>
      </c>
      <c r="R54" t="str">
        <v>Electricity</v>
      </c>
      <c r="S54" t="str">
        <v>Equipment</v>
      </c>
      <c r="T54" t="str">
        <v>Equipment</v>
      </c>
      <c r="U54" t="str">
        <v>Erosion Control Structures</v>
      </c>
      <c r="V54" t="str">
        <v>Family Labor Cost</v>
      </c>
      <c r="W54" t="str">
        <v>Family Labor Cost (Female)</v>
      </c>
      <c r="X54" t="str">
        <v>Family Labor Cost (Male)</v>
      </c>
      <c r="Y54" t="str">
        <v>Fertilizers</v>
      </c>
      <c r="Z54" t="str">
        <v>Fuel</v>
      </c>
      <c r="AA54" t="str">
        <v>Fungicide</v>
      </c>
      <c r="AB54" t="str">
        <v>Harvesting</v>
      </c>
      <c r="AC54" t="str">
        <v>Herbicides</v>
      </c>
      <c r="AD54" t="str">
        <v>Hired Labor Cost</v>
      </c>
      <c r="AE54" t="str">
        <v>Household Consumption</v>
      </c>
      <c r="AF54" t="str">
        <v>Innoculants</v>
      </c>
      <c r="AG54" t="str">
        <v>Inorganic Fertilizer</v>
      </c>
      <c r="AH54" t="str">
        <v>Insecticides</v>
      </c>
      <c r="AI54" t="str">
        <v>Irrigation</v>
      </c>
      <c r="AJ54" t="str">
        <v>Labor Cost</v>
      </c>
      <c r="AK54" t="str">
        <v>Labor Opportunity Cost</v>
      </c>
      <c r="AL54" t="str">
        <v>Land Opportunity Cost</v>
      </c>
      <c r="AM54" t="str">
        <v>Land Rent</v>
      </c>
      <c r="AN54" t="str">
        <v>Loans</v>
      </c>
      <c r="AO54" t="str">
        <v>Monetary Societal Benefits</v>
      </c>
      <c r="AP54" t="str">
        <v>Mulch</v>
      </c>
      <c r="AQ54" t="str">
        <v>Non-monetary Societal Benefits</v>
      </c>
      <c r="AR54" t="str">
        <v>Nutrient/Soil management</v>
      </c>
      <c r="AS54" t="str">
        <v>Organic Fertilizer</v>
      </c>
      <c r="AT54" t="str">
        <v>Organic Mulch</v>
      </c>
      <c r="AU54" t="str">
        <v>Packaging material</v>
      </c>
      <c r="AV54" t="str">
        <v>Pesticides</v>
      </c>
      <c r="AW54" t="str">
        <v>pH Amendments</v>
      </c>
      <c r="AX54" t="str">
        <v>Planting</v>
      </c>
      <c r="AY54" t="str">
        <v>Plastic Mulch</v>
      </c>
      <c r="AZ54" t="str">
        <v>Preparing Beds</v>
      </c>
      <c r="BA54" t="str">
        <v>Product Value</v>
      </c>
      <c r="BB54" t="str">
        <v>Pruning</v>
      </c>
      <c r="BC54" t="str">
        <v>Sale of manure</v>
      </c>
      <c r="BD54" t="str">
        <v>Sale of produce</v>
      </c>
      <c r="BE54" t="str">
        <v>Saplings</v>
      </c>
      <c r="BF54" t="str">
        <v>Seeds</v>
      </c>
      <c r="BG54" t="str">
        <v>Seeds or Planting Material</v>
      </c>
      <c r="BH54" t="str">
        <v>Soil Amendments</v>
      </c>
      <c r="BI54" t="str">
        <v>Spraying</v>
      </c>
      <c r="BJ54" t="str">
        <v>Spreading</v>
      </c>
      <c r="BK54" t="str">
        <v>Tax</v>
      </c>
      <c r="BL54" t="str">
        <v>Threshing</v>
      </c>
      <c r="BM54" t="str">
        <v>Tillage</v>
      </c>
      <c r="BN54" t="str">
        <v>Transplanting</v>
      </c>
      <c r="BO54" t="str">
        <v>Transport</v>
      </c>
      <c r="BP54" t="str">
        <v>Veterinary</v>
      </c>
      <c r="BQ54" t="str">
        <v>Water Harvesting Structures</v>
      </c>
      <c r="BR54" t="str">
        <v>Weeding</v>
      </c>
    </row>
    <row r="55" spans="1:70" x14ac:dyDescent="0.35">
      <c r="A55" t="s">
        <v>3748</v>
      </c>
      <c r="B55" t="s">
        <v>3821</v>
      </c>
      <c r="C55" t="s">
        <v>2400</v>
      </c>
      <c r="D55" t="s">
        <v>9428</v>
      </c>
      <c r="F55" t="str" cm="1">
        <f t="array" ref="F55:BR55">TRANSPOSE(IF(NOT(ISBLANK(Outcomes!S58)),_xlfn._xlws.SORT(_xlfn.UNIQUE(_xlfn._xlws.FILTER(out_econ[Variable],ISNUMBER(SEARCH(Outcomes!S58,out_econ[Variable]))))),_xlfn._xlws.SORT(out_econ[Variable])))</f>
        <v>Animal Bedding</v>
      </c>
      <c r="G55" t="str">
        <v>Animal Feed</v>
      </c>
      <c r="H55" t="str">
        <v>Animal housing</v>
      </c>
      <c r="I55" t="str">
        <v>Animal labour</v>
      </c>
      <c r="J55" t="str">
        <v>Animal Rental Income</v>
      </c>
      <c r="K55" t="str">
        <v>Animal Sales</v>
      </c>
      <c r="L55" t="str">
        <v>Animals Purchase</v>
      </c>
      <c r="M55" t="str">
        <v>Biochar</v>
      </c>
      <c r="N55" t="str">
        <v>Biological Control</v>
      </c>
      <c r="O55" t="str">
        <v>Biopesticides</v>
      </c>
      <c r="P55" t="str">
        <v>Capital Opportunity Cost</v>
      </c>
      <c r="Q55" t="str">
        <v>Crop Sales</v>
      </c>
      <c r="R55" t="str">
        <v>Electricity</v>
      </c>
      <c r="S55" t="str">
        <v>Equipment</v>
      </c>
      <c r="T55" t="str">
        <v>Equipment</v>
      </c>
      <c r="U55" t="str">
        <v>Erosion Control Structures</v>
      </c>
      <c r="V55" t="str">
        <v>Family Labor Cost</v>
      </c>
      <c r="W55" t="str">
        <v>Family Labor Cost (Female)</v>
      </c>
      <c r="X55" t="str">
        <v>Family Labor Cost (Male)</v>
      </c>
      <c r="Y55" t="str">
        <v>Fertilizers</v>
      </c>
      <c r="Z55" t="str">
        <v>Fuel</v>
      </c>
      <c r="AA55" t="str">
        <v>Fungicide</v>
      </c>
      <c r="AB55" t="str">
        <v>Harvesting</v>
      </c>
      <c r="AC55" t="str">
        <v>Herbicides</v>
      </c>
      <c r="AD55" t="str">
        <v>Hired Labor Cost</v>
      </c>
      <c r="AE55" t="str">
        <v>Household Consumption</v>
      </c>
      <c r="AF55" t="str">
        <v>Innoculants</v>
      </c>
      <c r="AG55" t="str">
        <v>Inorganic Fertilizer</v>
      </c>
      <c r="AH55" t="str">
        <v>Insecticides</v>
      </c>
      <c r="AI55" t="str">
        <v>Irrigation</v>
      </c>
      <c r="AJ55" t="str">
        <v>Labor Cost</v>
      </c>
      <c r="AK55" t="str">
        <v>Labor Opportunity Cost</v>
      </c>
      <c r="AL55" t="str">
        <v>Land Opportunity Cost</v>
      </c>
      <c r="AM55" t="str">
        <v>Land Rent</v>
      </c>
      <c r="AN55" t="str">
        <v>Loans</v>
      </c>
      <c r="AO55" t="str">
        <v>Monetary Societal Benefits</v>
      </c>
      <c r="AP55" t="str">
        <v>Mulch</v>
      </c>
      <c r="AQ55" t="str">
        <v>Non-monetary Societal Benefits</v>
      </c>
      <c r="AR55" t="str">
        <v>Nutrient/Soil management</v>
      </c>
      <c r="AS55" t="str">
        <v>Organic Fertilizer</v>
      </c>
      <c r="AT55" t="str">
        <v>Organic Mulch</v>
      </c>
      <c r="AU55" t="str">
        <v>Packaging material</v>
      </c>
      <c r="AV55" t="str">
        <v>Pesticides</v>
      </c>
      <c r="AW55" t="str">
        <v>pH Amendments</v>
      </c>
      <c r="AX55" t="str">
        <v>Planting</v>
      </c>
      <c r="AY55" t="str">
        <v>Plastic Mulch</v>
      </c>
      <c r="AZ55" t="str">
        <v>Preparing Beds</v>
      </c>
      <c r="BA55" t="str">
        <v>Product Value</v>
      </c>
      <c r="BB55" t="str">
        <v>Pruning</v>
      </c>
      <c r="BC55" t="str">
        <v>Sale of manure</v>
      </c>
      <c r="BD55" t="str">
        <v>Sale of produce</v>
      </c>
      <c r="BE55" t="str">
        <v>Saplings</v>
      </c>
      <c r="BF55" t="str">
        <v>Seeds</v>
      </c>
      <c r="BG55" t="str">
        <v>Seeds or Planting Material</v>
      </c>
      <c r="BH55" t="str">
        <v>Soil Amendments</v>
      </c>
      <c r="BI55" t="str">
        <v>Spraying</v>
      </c>
      <c r="BJ55" t="str">
        <v>Spreading</v>
      </c>
      <c r="BK55" t="str">
        <v>Tax</v>
      </c>
      <c r="BL55" t="str">
        <v>Threshing</v>
      </c>
      <c r="BM55" t="str">
        <v>Tillage</v>
      </c>
      <c r="BN55" t="str">
        <v>Transplanting</v>
      </c>
      <c r="BO55" t="str">
        <v>Transport</v>
      </c>
      <c r="BP55" t="str">
        <v>Veterinary</v>
      </c>
      <c r="BQ55" t="str">
        <v>Water Harvesting Structures</v>
      </c>
      <c r="BR55" t="str">
        <v>Weeding</v>
      </c>
    </row>
    <row r="56" spans="1:70" x14ac:dyDescent="0.35">
      <c r="A56" t="s">
        <v>3748</v>
      </c>
      <c r="B56" t="s">
        <v>3821</v>
      </c>
      <c r="C56" t="s">
        <v>3393</v>
      </c>
      <c r="D56" t="s">
        <v>9429</v>
      </c>
    </row>
    <row r="57" spans="1:70" x14ac:dyDescent="0.35">
      <c r="A57" t="s">
        <v>3748</v>
      </c>
      <c r="B57" t="s">
        <v>3821</v>
      </c>
      <c r="C57" t="s">
        <v>3823</v>
      </c>
      <c r="D57" t="s">
        <v>9430</v>
      </c>
    </row>
    <row r="58" spans="1:70" x14ac:dyDescent="0.35">
      <c r="A58" t="s">
        <v>3748</v>
      </c>
      <c r="B58" t="s">
        <v>3821</v>
      </c>
      <c r="C58" t="s">
        <v>3824</v>
      </c>
      <c r="D58" t="s">
        <v>9431</v>
      </c>
    </row>
    <row r="59" spans="1:70" x14ac:dyDescent="0.35">
      <c r="A59" t="s">
        <v>3748</v>
      </c>
      <c r="B59" t="s">
        <v>3821</v>
      </c>
      <c r="C59" t="s">
        <v>3825</v>
      </c>
      <c r="D59" t="s">
        <v>9432</v>
      </c>
    </row>
    <row r="60" spans="1:70" x14ac:dyDescent="0.35">
      <c r="A60" t="s">
        <v>3748</v>
      </c>
      <c r="B60" t="s">
        <v>3821</v>
      </c>
      <c r="C60" t="s">
        <v>3826</v>
      </c>
      <c r="D60" t="s">
        <v>9433</v>
      </c>
    </row>
    <row r="61" spans="1:70" x14ac:dyDescent="0.35">
      <c r="A61" t="s">
        <v>3748</v>
      </c>
      <c r="B61" t="s">
        <v>3821</v>
      </c>
      <c r="C61" t="s">
        <v>3827</v>
      </c>
      <c r="D61" t="s">
        <v>9434</v>
      </c>
    </row>
    <row r="62" spans="1:70" x14ac:dyDescent="0.35">
      <c r="A62" t="s">
        <v>3748</v>
      </c>
      <c r="B62" t="s">
        <v>3821</v>
      </c>
      <c r="C62" t="s">
        <v>3828</v>
      </c>
      <c r="D62" t="s">
        <v>9435</v>
      </c>
    </row>
    <row r="63" spans="1:70" x14ac:dyDescent="0.35">
      <c r="A63" t="s">
        <v>3748</v>
      </c>
      <c r="B63" t="s">
        <v>3758</v>
      </c>
      <c r="C63" t="s">
        <v>3829</v>
      </c>
      <c r="D63" t="s">
        <v>9436</v>
      </c>
    </row>
    <row r="64" spans="1:70" x14ac:dyDescent="0.35">
      <c r="A64" t="s">
        <v>3748</v>
      </c>
      <c r="B64" t="s">
        <v>3758</v>
      </c>
      <c r="C64" t="s">
        <v>3830</v>
      </c>
      <c r="D64" t="s">
        <v>9437</v>
      </c>
    </row>
    <row r="65" spans="1:4" x14ac:dyDescent="0.35">
      <c r="A65" t="s">
        <v>3748</v>
      </c>
      <c r="B65" t="s">
        <v>3758</v>
      </c>
      <c r="C65" t="s">
        <v>3831</v>
      </c>
      <c r="D65" t="s">
        <v>9438</v>
      </c>
    </row>
    <row r="66" spans="1:4" x14ac:dyDescent="0.35">
      <c r="A66" t="s">
        <v>3748</v>
      </c>
      <c r="B66" t="s">
        <v>3758</v>
      </c>
      <c r="C66" t="s">
        <v>3832</v>
      </c>
      <c r="D66" t="s">
        <v>9439</v>
      </c>
    </row>
  </sheetData>
  <pageMargins left="0.7" right="0.7" top="0.75" bottom="0.75" header="0.3" footer="0.3"/>
  <pageSetup orientation="portrait" r:id="rId1"/>
  <tableParts count="1">
    <tablePart r:id="rId2"/>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85B71-DF87-4429-A6CA-BD5D3A281E5D}">
  <sheetPr codeName="Sheet59"/>
  <dimension ref="A1:F82"/>
  <sheetViews>
    <sheetView workbookViewId="0">
      <selection activeCell="A4" sqref="A4"/>
    </sheetView>
  </sheetViews>
  <sheetFormatPr defaultRowHeight="14.5" x14ac:dyDescent="0.35"/>
  <cols>
    <col min="1" max="1" width="38" bestFit="1" customWidth="1"/>
    <col min="2" max="2" width="15.36328125" bestFit="1" customWidth="1"/>
    <col min="3" max="3" width="14.81640625" bestFit="1" customWidth="1"/>
    <col min="4" max="4" width="21.36328125" bestFit="1" customWidth="1"/>
  </cols>
  <sheetData>
    <row r="1" spans="1:6" x14ac:dyDescent="0.35">
      <c r="A1" t="s">
        <v>675</v>
      </c>
      <c r="B1" t="s">
        <v>4642</v>
      </c>
      <c r="C1" t="s">
        <v>4643</v>
      </c>
      <c r="D1" t="s">
        <v>4644</v>
      </c>
      <c r="F1" t="str" cm="1">
        <f t="array" ref="F1:F62">_xlfn._xlws.SORT(_xlfn.UNIQUE(_xlfn._xlws.FILTER(prod_comp[Component],(prod_comp[Comp.Level1]&lt;&gt;"Meat")*(prod_comp[Comp.Level1]&lt;&gt;"Eggs")*(prod_comp[Comp.Level1]&lt;&gt;"Hide")*(prod_comp[Comp.Level1]&lt;&gt;"Honey")*(prod_comp[Comp.Level1]&lt;&gt;"Milk")*(prod_comp[Comp.Level1]&lt;&gt;"Wool")*(prod_comp[Comp.Level1]&lt;&gt;"Offspring"))))</f>
        <v>Baby corn</v>
      </c>
    </row>
    <row r="2" spans="1:6" x14ac:dyDescent="0.35">
      <c r="A2" t="s">
        <v>9634</v>
      </c>
      <c r="B2" t="s">
        <v>9634</v>
      </c>
      <c r="C2" t="s">
        <v>9634</v>
      </c>
      <c r="F2" t="str">
        <v>Bark</v>
      </c>
    </row>
    <row r="3" spans="1:6" x14ac:dyDescent="0.35">
      <c r="A3" t="s">
        <v>1177</v>
      </c>
      <c r="B3" t="s">
        <v>1177</v>
      </c>
      <c r="C3" t="s">
        <v>1177</v>
      </c>
      <c r="F3" t="str">
        <v>Biomass/Fodder</v>
      </c>
    </row>
    <row r="4" spans="1:6" x14ac:dyDescent="0.35">
      <c r="A4" t="s">
        <v>3327</v>
      </c>
      <c r="B4" t="s">
        <v>818</v>
      </c>
      <c r="C4" t="s">
        <v>3327</v>
      </c>
      <c r="F4" t="str">
        <v>Biomass/Fodder - Above + Below Ground</v>
      </c>
    </row>
    <row r="5" spans="1:6" x14ac:dyDescent="0.35">
      <c r="A5" t="s">
        <v>3350</v>
      </c>
      <c r="B5" t="s">
        <v>818</v>
      </c>
      <c r="C5" t="s">
        <v>3327</v>
      </c>
      <c r="D5" t="s">
        <v>4645</v>
      </c>
      <c r="F5" t="str">
        <v>Biomass/Fodder - Above Ground</v>
      </c>
    </row>
    <row r="6" spans="1:6" x14ac:dyDescent="0.35">
      <c r="A6" t="s">
        <v>3371</v>
      </c>
      <c r="B6" t="s">
        <v>818</v>
      </c>
      <c r="C6" t="s">
        <v>3327</v>
      </c>
      <c r="D6" t="s">
        <v>4646</v>
      </c>
      <c r="F6" t="str">
        <v>Biomass/Fodder - Below Ground</v>
      </c>
    </row>
    <row r="7" spans="1:6" x14ac:dyDescent="0.35">
      <c r="A7" t="s">
        <v>3386</v>
      </c>
      <c r="B7" t="s">
        <v>818</v>
      </c>
      <c r="C7" t="s">
        <v>3327</v>
      </c>
      <c r="D7" t="s">
        <v>4647</v>
      </c>
      <c r="F7" t="str">
        <v>Biomass/Fodder - Branches</v>
      </c>
    </row>
    <row r="8" spans="1:6" x14ac:dyDescent="0.35">
      <c r="A8" t="s">
        <v>3399</v>
      </c>
      <c r="B8" t="s">
        <v>818</v>
      </c>
      <c r="C8" t="s">
        <v>3327</v>
      </c>
      <c r="D8" t="s">
        <v>4648</v>
      </c>
      <c r="F8" t="str">
        <v>Biomass/Fodder - Leaf Litter</v>
      </c>
    </row>
    <row r="9" spans="1:6" x14ac:dyDescent="0.35">
      <c r="A9" t="s">
        <v>3414</v>
      </c>
      <c r="B9" t="s">
        <v>818</v>
      </c>
      <c r="C9" t="s">
        <v>3327</v>
      </c>
      <c r="D9" t="s">
        <v>4649</v>
      </c>
      <c r="F9" t="str">
        <v>Biomass/Fodder - Leaves</v>
      </c>
    </row>
    <row r="10" spans="1:6" x14ac:dyDescent="0.35">
      <c r="A10" t="s">
        <v>3424</v>
      </c>
      <c r="B10" t="s">
        <v>818</v>
      </c>
      <c r="C10" t="s">
        <v>3327</v>
      </c>
      <c r="D10" t="s">
        <v>1643</v>
      </c>
      <c r="F10" t="str">
        <v>Biomass/Fodder - Leaves + Stalks/Branches</v>
      </c>
    </row>
    <row r="11" spans="1:6" x14ac:dyDescent="0.35">
      <c r="A11" t="s">
        <v>3434</v>
      </c>
      <c r="B11" t="s">
        <v>818</v>
      </c>
      <c r="C11" t="s">
        <v>3327</v>
      </c>
      <c r="D11" t="s">
        <v>4650</v>
      </c>
      <c r="F11" t="str">
        <v>Biomass/Fodder - Stalks</v>
      </c>
    </row>
    <row r="12" spans="1:6" x14ac:dyDescent="0.35">
      <c r="A12" t="s">
        <v>3442</v>
      </c>
      <c r="B12" t="s">
        <v>818</v>
      </c>
      <c r="C12" t="s">
        <v>3327</v>
      </c>
      <c r="D12" t="s">
        <v>3539</v>
      </c>
      <c r="F12" t="str">
        <v>Biomass/Fodder - Stalks/Branches</v>
      </c>
    </row>
    <row r="13" spans="1:6" x14ac:dyDescent="0.35">
      <c r="A13" t="s">
        <v>3450</v>
      </c>
      <c r="B13" t="s">
        <v>818</v>
      </c>
      <c r="C13" t="s">
        <v>3327</v>
      </c>
      <c r="D13" t="s">
        <v>4651</v>
      </c>
      <c r="F13" t="str">
        <v>Biomass/Fodder - Stover</v>
      </c>
    </row>
    <row r="14" spans="1:6" x14ac:dyDescent="0.35">
      <c r="A14" t="s">
        <v>3457</v>
      </c>
      <c r="B14" t="s">
        <v>818</v>
      </c>
      <c r="C14" t="s">
        <v>3327</v>
      </c>
      <c r="D14" t="s">
        <v>2331</v>
      </c>
      <c r="F14" t="str">
        <v>Biomass/Fodder - Straw</v>
      </c>
    </row>
    <row r="15" spans="1:6" x14ac:dyDescent="0.35">
      <c r="A15" t="s">
        <v>9542</v>
      </c>
      <c r="B15" t="s">
        <v>818</v>
      </c>
      <c r="C15" t="s">
        <v>3327</v>
      </c>
      <c r="D15" t="s">
        <v>8580</v>
      </c>
      <c r="F15" t="str">
        <v>Bulb</v>
      </c>
    </row>
    <row r="16" spans="1:6" x14ac:dyDescent="0.35">
      <c r="A16" t="s">
        <v>1268</v>
      </c>
      <c r="B16" t="s">
        <v>4541</v>
      </c>
      <c r="C16" t="s">
        <v>1268</v>
      </c>
      <c r="F16" t="str">
        <v>Bulb (Marketable Yield)</v>
      </c>
    </row>
    <row r="17" spans="1:6" x14ac:dyDescent="0.35">
      <c r="A17" t="s">
        <v>3465</v>
      </c>
      <c r="B17" t="s">
        <v>4541</v>
      </c>
      <c r="C17" t="s">
        <v>1268</v>
      </c>
      <c r="D17" t="s">
        <v>4653</v>
      </c>
      <c r="F17" t="str">
        <v>Bulb (Non-Marketable Yield)</v>
      </c>
    </row>
    <row r="18" spans="1:6" x14ac:dyDescent="0.35">
      <c r="A18" t="s">
        <v>3468</v>
      </c>
      <c r="B18" t="s">
        <v>4541</v>
      </c>
      <c r="C18" t="s">
        <v>1268</v>
      </c>
      <c r="D18" t="s">
        <v>4654</v>
      </c>
      <c r="F18" t="str">
        <v>Bulb (Total Yield)</v>
      </c>
    </row>
    <row r="19" spans="1:6" x14ac:dyDescent="0.35">
      <c r="A19" t="s">
        <v>3470</v>
      </c>
      <c r="B19" t="s">
        <v>4541</v>
      </c>
      <c r="C19" t="s">
        <v>1268</v>
      </c>
      <c r="D19" t="s">
        <v>4655</v>
      </c>
      <c r="F19" t="str">
        <v>Bulb (Unspecified)</v>
      </c>
    </row>
    <row r="20" spans="1:6" x14ac:dyDescent="0.35">
      <c r="A20" t="s">
        <v>3472</v>
      </c>
      <c r="B20" t="s">
        <v>4541</v>
      </c>
      <c r="C20" t="s">
        <v>1268</v>
      </c>
      <c r="D20" t="s">
        <v>133</v>
      </c>
      <c r="F20" t="str">
        <v>Cane</v>
      </c>
    </row>
    <row r="21" spans="1:6" x14ac:dyDescent="0.35">
      <c r="A21" t="s">
        <v>3474</v>
      </c>
      <c r="B21" t="s">
        <v>772</v>
      </c>
      <c r="C21" t="s">
        <v>772</v>
      </c>
      <c r="F21" t="str">
        <v>Charcoal</v>
      </c>
    </row>
    <row r="22" spans="1:6" x14ac:dyDescent="0.35">
      <c r="A22" t="s">
        <v>909</v>
      </c>
      <c r="B22" t="s">
        <v>909</v>
      </c>
      <c r="C22" t="s">
        <v>909</v>
      </c>
      <c r="F22" t="str">
        <v>Corm (Marketable Yield)</v>
      </c>
    </row>
    <row r="23" spans="1:6" x14ac:dyDescent="0.35">
      <c r="A23" t="s">
        <v>3477</v>
      </c>
      <c r="B23" t="s">
        <v>4541</v>
      </c>
      <c r="C23" t="s">
        <v>4656</v>
      </c>
      <c r="D23" t="s">
        <v>4653</v>
      </c>
      <c r="F23" t="str">
        <v>Corm (Non-Marketable Yield)</v>
      </c>
    </row>
    <row r="24" spans="1:6" x14ac:dyDescent="0.35">
      <c r="A24" t="s">
        <v>3479</v>
      </c>
      <c r="B24" t="s">
        <v>4541</v>
      </c>
      <c r="C24" t="s">
        <v>4656</v>
      </c>
      <c r="D24" t="s">
        <v>4654</v>
      </c>
      <c r="F24" t="str">
        <v>Corm (Total Yield)</v>
      </c>
    </row>
    <row r="25" spans="1:6" x14ac:dyDescent="0.35">
      <c r="A25" t="s">
        <v>3481</v>
      </c>
      <c r="B25" t="s">
        <v>4541</v>
      </c>
      <c r="C25" t="s">
        <v>4656</v>
      </c>
      <c r="D25" t="s">
        <v>4655</v>
      </c>
      <c r="F25" t="str">
        <v>Corm (Unspecified)</v>
      </c>
    </row>
    <row r="26" spans="1:6" x14ac:dyDescent="0.35">
      <c r="A26" t="s">
        <v>3483</v>
      </c>
      <c r="B26" t="s">
        <v>4541</v>
      </c>
      <c r="C26" t="s">
        <v>4656</v>
      </c>
      <c r="D26" t="s">
        <v>133</v>
      </c>
      <c r="F26" t="str">
        <v>Cormel (Marketable Yield)</v>
      </c>
    </row>
    <row r="27" spans="1:6" x14ac:dyDescent="0.35">
      <c r="A27" t="s">
        <v>3485</v>
      </c>
      <c r="B27" t="s">
        <v>4541</v>
      </c>
      <c r="C27" t="s">
        <v>4657</v>
      </c>
      <c r="D27" t="s">
        <v>4653</v>
      </c>
      <c r="F27" t="str">
        <v>Cormel (Non-Marketable Yield)</v>
      </c>
    </row>
    <row r="28" spans="1:6" x14ac:dyDescent="0.35">
      <c r="A28" t="s">
        <v>3487</v>
      </c>
      <c r="B28" t="s">
        <v>4541</v>
      </c>
      <c r="C28" t="s">
        <v>4657</v>
      </c>
      <c r="D28" t="s">
        <v>4654</v>
      </c>
      <c r="F28" t="str">
        <v>Cormel (Total Yield)</v>
      </c>
    </row>
    <row r="29" spans="1:6" x14ac:dyDescent="0.35">
      <c r="A29" t="s">
        <v>3489</v>
      </c>
      <c r="B29" t="s">
        <v>4541</v>
      </c>
      <c r="C29" t="s">
        <v>4657</v>
      </c>
      <c r="D29" t="s">
        <v>4655</v>
      </c>
      <c r="F29" t="str">
        <v>Cormel (Unspecified)</v>
      </c>
    </row>
    <row r="30" spans="1:6" x14ac:dyDescent="0.35">
      <c r="A30" t="s">
        <v>3491</v>
      </c>
      <c r="B30" t="s">
        <v>4541</v>
      </c>
      <c r="C30" t="s">
        <v>4657</v>
      </c>
      <c r="D30" t="s">
        <v>133</v>
      </c>
      <c r="F30" t="str">
        <v>Fibre/Lint</v>
      </c>
    </row>
    <row r="31" spans="1:6" x14ac:dyDescent="0.35">
      <c r="A31" t="s">
        <v>1113</v>
      </c>
      <c r="B31" t="s">
        <v>1113</v>
      </c>
      <c r="C31" t="s">
        <v>1113</v>
      </c>
      <c r="F31" t="str">
        <v>Flowers</v>
      </c>
    </row>
    <row r="32" spans="1:6" x14ac:dyDescent="0.35">
      <c r="A32" t="s">
        <v>3494</v>
      </c>
      <c r="B32" t="s">
        <v>711</v>
      </c>
      <c r="C32" t="s">
        <v>3494</v>
      </c>
      <c r="F32" t="str">
        <v>Fruit (Marketable Yield)</v>
      </c>
    </row>
    <row r="33" spans="1:6" x14ac:dyDescent="0.35">
      <c r="A33" t="s">
        <v>3496</v>
      </c>
      <c r="B33" t="s">
        <v>740</v>
      </c>
      <c r="C33" t="s">
        <v>3496</v>
      </c>
      <c r="F33" t="str">
        <v>Fruit (Non-Marketable Yield)</v>
      </c>
    </row>
    <row r="34" spans="1:6" x14ac:dyDescent="0.35">
      <c r="A34" t="s">
        <v>3498</v>
      </c>
      <c r="B34" t="s">
        <v>715</v>
      </c>
      <c r="C34" t="s">
        <v>715</v>
      </c>
      <c r="D34" t="s">
        <v>4653</v>
      </c>
      <c r="F34" t="str">
        <v>Fruit (Total Yield)</v>
      </c>
    </row>
    <row r="35" spans="1:6" x14ac:dyDescent="0.35">
      <c r="A35" t="s">
        <v>3500</v>
      </c>
      <c r="B35" t="s">
        <v>715</v>
      </c>
      <c r="C35" t="s">
        <v>715</v>
      </c>
      <c r="D35" t="s">
        <v>4654</v>
      </c>
      <c r="F35" t="str">
        <v>Fruit (Unspecified)</v>
      </c>
    </row>
    <row r="36" spans="1:6" x14ac:dyDescent="0.35">
      <c r="A36" t="s">
        <v>3502</v>
      </c>
      <c r="B36" t="s">
        <v>715</v>
      </c>
      <c r="C36" t="s">
        <v>715</v>
      </c>
      <c r="D36" t="s">
        <v>4655</v>
      </c>
      <c r="F36" t="str">
        <v>Grain/Seed</v>
      </c>
    </row>
    <row r="37" spans="1:6" x14ac:dyDescent="0.35">
      <c r="A37" t="s">
        <v>3504</v>
      </c>
      <c r="B37" t="s">
        <v>715</v>
      </c>
      <c r="C37" t="s">
        <v>715</v>
      </c>
      <c r="D37" t="s">
        <v>133</v>
      </c>
      <c r="F37" t="str">
        <v>Gum/Sap</v>
      </c>
    </row>
    <row r="38" spans="1:6" x14ac:dyDescent="0.35">
      <c r="A38" t="s">
        <v>3506</v>
      </c>
      <c r="B38" t="s">
        <v>694</v>
      </c>
      <c r="C38" t="s">
        <v>3506</v>
      </c>
      <c r="F38" t="str">
        <v>Haulm</v>
      </c>
    </row>
    <row r="39" spans="1:6" x14ac:dyDescent="0.35">
      <c r="A39" t="s">
        <v>3508</v>
      </c>
      <c r="B39" t="s">
        <v>793</v>
      </c>
      <c r="C39" t="s">
        <v>3508</v>
      </c>
      <c r="F39" t="str">
        <v>Juice</v>
      </c>
    </row>
    <row r="40" spans="1:6" x14ac:dyDescent="0.35">
      <c r="A40" t="s">
        <v>4652</v>
      </c>
      <c r="B40" t="s">
        <v>818</v>
      </c>
      <c r="C40" t="s">
        <v>3327</v>
      </c>
      <c r="D40" t="s">
        <v>4651</v>
      </c>
      <c r="F40" t="str">
        <v>Leaves</v>
      </c>
    </row>
    <row r="41" spans="1:6" x14ac:dyDescent="0.35">
      <c r="A41" t="s">
        <v>3510</v>
      </c>
      <c r="B41" t="s">
        <v>3510</v>
      </c>
      <c r="C41" t="s">
        <v>3510</v>
      </c>
      <c r="F41" t="str">
        <v>Meal/Flour</v>
      </c>
    </row>
    <row r="42" spans="1:6" x14ac:dyDescent="0.35">
      <c r="A42" t="s">
        <v>3512</v>
      </c>
      <c r="B42" t="s">
        <v>3512</v>
      </c>
      <c r="C42" t="s">
        <v>3512</v>
      </c>
      <c r="F42" t="str">
        <v>Mushroom</v>
      </c>
    </row>
    <row r="43" spans="1:6" x14ac:dyDescent="0.35">
      <c r="A43" t="s">
        <v>3514</v>
      </c>
      <c r="B43" t="s">
        <v>3514</v>
      </c>
      <c r="C43" t="s">
        <v>3514</v>
      </c>
      <c r="F43" t="str">
        <v>Nuts</v>
      </c>
    </row>
    <row r="44" spans="1:6" x14ac:dyDescent="0.35">
      <c r="A44" t="s">
        <v>1643</v>
      </c>
      <c r="B44" t="s">
        <v>688</v>
      </c>
      <c r="C44" t="s">
        <v>1643</v>
      </c>
      <c r="F44" t="str">
        <v>Nuts+Shells</v>
      </c>
    </row>
    <row r="45" spans="1:6" x14ac:dyDescent="0.35">
      <c r="A45" t="s">
        <v>3517</v>
      </c>
      <c r="B45" t="s">
        <v>807</v>
      </c>
      <c r="C45" t="s">
        <v>3517</v>
      </c>
      <c r="F45" t="str">
        <v>Oil</v>
      </c>
    </row>
    <row r="46" spans="1:6" x14ac:dyDescent="0.35">
      <c r="A46" t="s">
        <v>830</v>
      </c>
      <c r="B46" t="s">
        <v>830</v>
      </c>
      <c r="C46" t="s">
        <v>830</v>
      </c>
      <c r="F46" t="str">
        <v>Pods</v>
      </c>
    </row>
    <row r="47" spans="1:6" x14ac:dyDescent="0.35">
      <c r="A47" t="s">
        <v>3520</v>
      </c>
      <c r="B47" t="s">
        <v>830</v>
      </c>
      <c r="C47" t="s">
        <v>830</v>
      </c>
      <c r="D47" t="s">
        <v>4658</v>
      </c>
      <c r="F47" t="str">
        <v>Rhizome</v>
      </c>
    </row>
    <row r="48" spans="1:6" x14ac:dyDescent="0.35">
      <c r="A48" t="s">
        <v>3522</v>
      </c>
      <c r="B48" t="s">
        <v>830</v>
      </c>
      <c r="C48" t="s">
        <v>830</v>
      </c>
      <c r="D48" t="s">
        <v>4659</v>
      </c>
      <c r="F48" t="str">
        <v>Shells</v>
      </c>
    </row>
    <row r="49" spans="1:6" x14ac:dyDescent="0.35">
      <c r="A49" t="s">
        <v>3524</v>
      </c>
      <c r="B49" t="s">
        <v>830</v>
      </c>
      <c r="C49" t="s">
        <v>830</v>
      </c>
      <c r="D49" t="s">
        <v>4660</v>
      </c>
      <c r="F49" t="str">
        <v>Stalks</v>
      </c>
    </row>
    <row r="50" spans="1:6" x14ac:dyDescent="0.35">
      <c r="A50" t="s">
        <v>3526</v>
      </c>
      <c r="B50" t="s">
        <v>830</v>
      </c>
      <c r="C50" t="s">
        <v>830</v>
      </c>
      <c r="D50" t="s">
        <v>4661</v>
      </c>
      <c r="F50" t="str">
        <v>Stalks+Leaves</v>
      </c>
    </row>
    <row r="51" spans="1:6" x14ac:dyDescent="0.35">
      <c r="A51" t="s">
        <v>3528</v>
      </c>
      <c r="B51" t="s">
        <v>830</v>
      </c>
      <c r="C51" t="s">
        <v>830</v>
      </c>
      <c r="D51" t="s">
        <v>4662</v>
      </c>
      <c r="F51" t="str">
        <v>Stem</v>
      </c>
    </row>
    <row r="52" spans="1:6" x14ac:dyDescent="0.35">
      <c r="A52" t="s">
        <v>3530</v>
      </c>
      <c r="B52" t="s">
        <v>830</v>
      </c>
      <c r="C52" t="s">
        <v>830</v>
      </c>
      <c r="D52" t="s">
        <v>4663</v>
      </c>
      <c r="F52" t="str">
        <v>Stem/Stalks</v>
      </c>
    </row>
    <row r="53" spans="1:6" x14ac:dyDescent="0.35">
      <c r="A53" t="s">
        <v>20275</v>
      </c>
      <c r="B53" t="s">
        <v>830</v>
      </c>
      <c r="C53" t="s">
        <v>830</v>
      </c>
      <c r="D53" t="s">
        <v>11656</v>
      </c>
      <c r="F53" t="str">
        <v>Sugar</v>
      </c>
    </row>
    <row r="54" spans="1:6" x14ac:dyDescent="0.35">
      <c r="A54" t="s">
        <v>3531</v>
      </c>
      <c r="B54" t="s">
        <v>830</v>
      </c>
      <c r="C54" t="s">
        <v>830</v>
      </c>
      <c r="D54" t="s">
        <v>4664</v>
      </c>
      <c r="F54" t="str">
        <v>Tuber/Root</v>
      </c>
    </row>
    <row r="55" spans="1:6" x14ac:dyDescent="0.35">
      <c r="A55" t="s">
        <v>3532</v>
      </c>
      <c r="B55" t="s">
        <v>830</v>
      </c>
      <c r="C55" t="s">
        <v>830</v>
      </c>
      <c r="D55" t="s">
        <v>4665</v>
      </c>
      <c r="F55" t="str">
        <v>Tuber/Root (Marketable Yield)</v>
      </c>
    </row>
    <row r="56" spans="1:6" x14ac:dyDescent="0.35">
      <c r="A56" t="s">
        <v>3533</v>
      </c>
      <c r="B56" t="s">
        <v>830</v>
      </c>
      <c r="C56" t="s">
        <v>830</v>
      </c>
      <c r="D56" t="s">
        <v>4666</v>
      </c>
      <c r="F56" t="str">
        <v>Tuber/Root (Non-Marketable Yield)</v>
      </c>
    </row>
    <row r="57" spans="1:6" x14ac:dyDescent="0.35">
      <c r="A57" t="s">
        <v>3534</v>
      </c>
      <c r="B57" t="s">
        <v>830</v>
      </c>
      <c r="C57" t="s">
        <v>830</v>
      </c>
      <c r="D57" t="s">
        <v>4667</v>
      </c>
      <c r="F57" t="str">
        <v>Tuber/Root (Tops)</v>
      </c>
    </row>
    <row r="58" spans="1:6" x14ac:dyDescent="0.35">
      <c r="A58" t="s">
        <v>3535</v>
      </c>
      <c r="B58" t="s">
        <v>830</v>
      </c>
      <c r="C58" t="s">
        <v>830</v>
      </c>
      <c r="D58" t="s">
        <v>4668</v>
      </c>
      <c r="F58" t="str">
        <v>Tuber/Root (Total Yield)</v>
      </c>
    </row>
    <row r="59" spans="1:6" x14ac:dyDescent="0.35">
      <c r="A59" t="s">
        <v>1085</v>
      </c>
      <c r="B59" t="s">
        <v>1085</v>
      </c>
      <c r="C59" t="s">
        <v>1085</v>
      </c>
      <c r="F59" t="str">
        <v>Tuber/Root (Unspecified)</v>
      </c>
    </row>
    <row r="60" spans="1:6" x14ac:dyDescent="0.35">
      <c r="A60" t="s">
        <v>1281</v>
      </c>
      <c r="B60" t="s">
        <v>1281</v>
      </c>
      <c r="C60" t="s">
        <v>1281</v>
      </c>
      <c r="F60" t="str">
        <v>Whole Plant</v>
      </c>
    </row>
    <row r="61" spans="1:6" x14ac:dyDescent="0.35">
      <c r="A61" t="s">
        <v>743</v>
      </c>
      <c r="B61" t="s">
        <v>694</v>
      </c>
      <c r="C61" t="s">
        <v>743</v>
      </c>
      <c r="F61" t="str">
        <v>Wood - Firewood</v>
      </c>
    </row>
    <row r="62" spans="1:6" x14ac:dyDescent="0.35">
      <c r="A62" t="s">
        <v>3537</v>
      </c>
      <c r="B62" t="s">
        <v>694</v>
      </c>
      <c r="C62" t="s">
        <v>3537</v>
      </c>
      <c r="F62" t="str">
        <v>Wood - Timber</v>
      </c>
    </row>
    <row r="63" spans="1:6" x14ac:dyDescent="0.35">
      <c r="A63" t="s">
        <v>4670</v>
      </c>
      <c r="B63" t="s">
        <v>4670</v>
      </c>
      <c r="C63" t="s">
        <v>4670</v>
      </c>
    </row>
    <row r="64" spans="1:6" x14ac:dyDescent="0.35">
      <c r="A64" t="s">
        <v>706</v>
      </c>
      <c r="B64" t="s">
        <v>706</v>
      </c>
      <c r="C64" t="s">
        <v>706</v>
      </c>
    </row>
    <row r="65" spans="1:4" x14ac:dyDescent="0.35">
      <c r="A65" t="s">
        <v>4591</v>
      </c>
      <c r="B65" t="s">
        <v>4591</v>
      </c>
      <c r="C65" t="s">
        <v>4591</v>
      </c>
    </row>
    <row r="66" spans="1:4" x14ac:dyDescent="0.35">
      <c r="A66" t="s">
        <v>15520</v>
      </c>
      <c r="B66" t="s">
        <v>4541</v>
      </c>
    </row>
    <row r="67" spans="1:4" x14ac:dyDescent="0.35">
      <c r="A67" t="s">
        <v>3538</v>
      </c>
      <c r="B67" t="s">
        <v>694</v>
      </c>
      <c r="C67" t="s">
        <v>3538</v>
      </c>
    </row>
    <row r="68" spans="1:4" x14ac:dyDescent="0.35">
      <c r="A68" t="s">
        <v>15521</v>
      </c>
      <c r="B68" t="s">
        <v>15521</v>
      </c>
    </row>
    <row r="69" spans="1:4" x14ac:dyDescent="0.35">
      <c r="A69" t="s">
        <v>772</v>
      </c>
      <c r="B69" t="s">
        <v>15521</v>
      </c>
      <c r="C69" t="s">
        <v>772</v>
      </c>
    </row>
    <row r="70" spans="1:4" x14ac:dyDescent="0.35">
      <c r="A70" t="s">
        <v>3539</v>
      </c>
      <c r="B70" t="s">
        <v>15521</v>
      </c>
      <c r="C70" t="s">
        <v>3539</v>
      </c>
    </row>
    <row r="71" spans="1:4" x14ac:dyDescent="0.35">
      <c r="A71" t="s">
        <v>3540</v>
      </c>
      <c r="B71" t="s">
        <v>15521</v>
      </c>
      <c r="C71" t="s">
        <v>3540</v>
      </c>
    </row>
    <row r="72" spans="1:4" x14ac:dyDescent="0.35">
      <c r="A72" t="s">
        <v>779</v>
      </c>
      <c r="B72" t="s">
        <v>779</v>
      </c>
      <c r="C72" t="s">
        <v>779</v>
      </c>
    </row>
    <row r="73" spans="1:4" x14ac:dyDescent="0.35">
      <c r="A73" t="s">
        <v>3541</v>
      </c>
      <c r="B73" t="s">
        <v>4541</v>
      </c>
      <c r="C73" t="s">
        <v>3541</v>
      </c>
    </row>
    <row r="74" spans="1:4" x14ac:dyDescent="0.35">
      <c r="A74" t="s">
        <v>3542</v>
      </c>
      <c r="B74" t="s">
        <v>4541</v>
      </c>
      <c r="C74" t="s">
        <v>3541</v>
      </c>
      <c r="D74" t="s">
        <v>4653</v>
      </c>
    </row>
    <row r="75" spans="1:4" x14ac:dyDescent="0.35">
      <c r="A75" t="s">
        <v>3543</v>
      </c>
      <c r="B75" t="s">
        <v>4541</v>
      </c>
      <c r="C75" t="s">
        <v>3541</v>
      </c>
      <c r="D75" t="s">
        <v>4654</v>
      </c>
    </row>
    <row r="76" spans="1:4" x14ac:dyDescent="0.35">
      <c r="A76" t="s">
        <v>3544</v>
      </c>
      <c r="B76" t="s">
        <v>4541</v>
      </c>
      <c r="C76" t="s">
        <v>3541</v>
      </c>
      <c r="D76" t="s">
        <v>4669</v>
      </c>
    </row>
    <row r="77" spans="1:4" x14ac:dyDescent="0.35">
      <c r="A77" t="s">
        <v>3545</v>
      </c>
      <c r="B77" t="s">
        <v>4541</v>
      </c>
      <c r="C77" t="s">
        <v>3541</v>
      </c>
      <c r="D77" t="s">
        <v>4655</v>
      </c>
    </row>
    <row r="78" spans="1:4" x14ac:dyDescent="0.35">
      <c r="A78" t="s">
        <v>3546</v>
      </c>
      <c r="B78" t="s">
        <v>4541</v>
      </c>
      <c r="C78" t="s">
        <v>3541</v>
      </c>
      <c r="D78" t="s">
        <v>133</v>
      </c>
    </row>
    <row r="79" spans="1:4" x14ac:dyDescent="0.35">
      <c r="A79" t="s">
        <v>3320</v>
      </c>
      <c r="B79" t="s">
        <v>818</v>
      </c>
      <c r="C79" t="s">
        <v>3320</v>
      </c>
    </row>
    <row r="80" spans="1:4" x14ac:dyDescent="0.35">
      <c r="A80" t="s">
        <v>3547</v>
      </c>
      <c r="B80" t="s">
        <v>905</v>
      </c>
      <c r="C80" t="s">
        <v>905</v>
      </c>
      <c r="D80" t="s">
        <v>908</v>
      </c>
    </row>
    <row r="81" spans="1:4" x14ac:dyDescent="0.35">
      <c r="A81" t="s">
        <v>3548</v>
      </c>
      <c r="B81" t="s">
        <v>905</v>
      </c>
      <c r="C81" t="s">
        <v>905</v>
      </c>
      <c r="D81" t="s">
        <v>907</v>
      </c>
    </row>
    <row r="82" spans="1:4" x14ac:dyDescent="0.35">
      <c r="A82" t="s">
        <v>3549</v>
      </c>
      <c r="B82" t="s">
        <v>3549</v>
      </c>
      <c r="C82" t="s">
        <v>3549</v>
      </c>
    </row>
  </sheetData>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3B45D-57B0-4437-90D7-06C0B5A99F5E}">
  <sheetPr codeName="Sheet60"/>
  <dimension ref="A1:Y628"/>
  <sheetViews>
    <sheetView topLeftCell="A414" workbookViewId="0">
      <selection activeCell="C425" sqref="C425"/>
    </sheetView>
  </sheetViews>
  <sheetFormatPr defaultRowHeight="14.5" x14ac:dyDescent="0.35"/>
  <cols>
    <col min="1" max="1" width="18" bestFit="1" customWidth="1"/>
    <col min="2" max="2" width="80.7265625" bestFit="1" customWidth="1"/>
    <col min="3" max="3" width="24.54296875" bestFit="1" customWidth="1"/>
    <col min="4" max="4" width="12.08984375" bestFit="1" customWidth="1"/>
    <col min="5" max="5" width="80.7265625" bestFit="1" customWidth="1"/>
    <col min="6" max="6" width="13.1796875" bestFit="1" customWidth="1"/>
    <col min="7" max="11" width="80.7265625" bestFit="1" customWidth="1"/>
    <col min="12" max="12" width="24.6328125" bestFit="1" customWidth="1"/>
    <col min="13" max="13" width="58.453125" bestFit="1" customWidth="1"/>
    <col min="14" max="14" width="80.7265625" bestFit="1" customWidth="1"/>
    <col min="15" max="15" width="15.36328125" bestFit="1" customWidth="1"/>
    <col min="16" max="16" width="80.7265625" bestFit="1" customWidth="1"/>
    <col min="17" max="17" width="18.90625" bestFit="1" customWidth="1"/>
    <col min="18" max="18" width="61.1796875" bestFit="1" customWidth="1"/>
    <col min="19" max="19" width="17.1796875" bestFit="1" customWidth="1"/>
    <col min="20" max="20" width="13.7265625" bestFit="1" customWidth="1"/>
    <col min="21" max="21" width="75.90625" bestFit="1" customWidth="1"/>
    <col min="22" max="22" width="80.7265625" bestFit="1" customWidth="1"/>
    <col min="23" max="23" width="15.36328125" bestFit="1" customWidth="1"/>
    <col min="24" max="24" width="80.7265625" bestFit="1" customWidth="1"/>
    <col min="25" max="25" width="36.90625" bestFit="1" customWidth="1"/>
    <col min="26" max="26" width="11.7265625" bestFit="1" customWidth="1"/>
  </cols>
  <sheetData>
    <row r="1" spans="1:25" x14ac:dyDescent="0.35">
      <c r="A1" t="s">
        <v>3992</v>
      </c>
      <c r="B1" t="s">
        <v>3993</v>
      </c>
      <c r="C1" t="s">
        <v>117</v>
      </c>
      <c r="D1" t="s">
        <v>3994</v>
      </c>
      <c r="E1" t="s">
        <v>3995</v>
      </c>
      <c r="F1" t="s">
        <v>3996</v>
      </c>
      <c r="G1" t="s">
        <v>3997</v>
      </c>
      <c r="H1" t="s">
        <v>1624</v>
      </c>
      <c r="I1" t="s">
        <v>45</v>
      </c>
      <c r="J1" t="s">
        <v>3998</v>
      </c>
      <c r="K1" t="s">
        <v>3999</v>
      </c>
      <c r="L1" t="s">
        <v>4000</v>
      </c>
      <c r="M1" t="s">
        <v>4001</v>
      </c>
      <c r="N1" t="s">
        <v>4002</v>
      </c>
      <c r="O1" t="s">
        <v>4003</v>
      </c>
      <c r="P1" t="s">
        <v>4004</v>
      </c>
      <c r="Q1" t="s">
        <v>4005</v>
      </c>
      <c r="R1" t="s">
        <v>4006</v>
      </c>
      <c r="S1" t="s">
        <v>4007</v>
      </c>
      <c r="T1" t="s">
        <v>4008</v>
      </c>
      <c r="U1" t="s">
        <v>4009</v>
      </c>
      <c r="V1" t="s">
        <v>4010</v>
      </c>
      <c r="W1" t="s">
        <v>4011</v>
      </c>
      <c r="X1" t="s">
        <v>4012</v>
      </c>
      <c r="Y1" t="s">
        <v>4013</v>
      </c>
    </row>
    <row r="2" spans="1:25" x14ac:dyDescent="0.35">
      <c r="A2" t="s">
        <v>4671</v>
      </c>
      <c r="B2" t="s">
        <v>4672</v>
      </c>
      <c r="C2" t="s">
        <v>18</v>
      </c>
      <c r="D2" t="s">
        <v>699</v>
      </c>
      <c r="E2" t="s">
        <v>4673</v>
      </c>
      <c r="F2" t="s">
        <v>4016</v>
      </c>
      <c r="G2" t="s">
        <v>4674</v>
      </c>
      <c r="I2" t="s">
        <v>4675</v>
      </c>
      <c r="J2" t="s">
        <v>637</v>
      </c>
      <c r="K2" t="s">
        <v>637</v>
      </c>
    </row>
    <row r="3" spans="1:25" x14ac:dyDescent="0.35">
      <c r="A3" t="s">
        <v>4671</v>
      </c>
      <c r="B3" t="s">
        <v>4672</v>
      </c>
      <c r="C3" t="s">
        <v>20</v>
      </c>
      <c r="D3" t="s">
        <v>689</v>
      </c>
      <c r="E3" t="s">
        <v>19</v>
      </c>
      <c r="F3" t="s">
        <v>4016</v>
      </c>
      <c r="G3" t="s">
        <v>4676</v>
      </c>
      <c r="I3" t="s">
        <v>3852</v>
      </c>
      <c r="J3" t="s">
        <v>637</v>
      </c>
      <c r="K3" t="s">
        <v>637</v>
      </c>
    </row>
    <row r="4" spans="1:25" x14ac:dyDescent="0.35">
      <c r="A4" t="s">
        <v>4671</v>
      </c>
      <c r="B4" t="s">
        <v>4672</v>
      </c>
      <c r="C4" t="s">
        <v>22</v>
      </c>
      <c r="D4" t="s">
        <v>689</v>
      </c>
      <c r="E4" t="s">
        <v>21</v>
      </c>
      <c r="F4" t="s">
        <v>4677</v>
      </c>
      <c r="G4" t="s">
        <v>4678</v>
      </c>
      <c r="I4" t="s">
        <v>637</v>
      </c>
      <c r="J4" t="s">
        <v>4679</v>
      </c>
      <c r="K4" t="s">
        <v>699</v>
      </c>
    </row>
    <row r="5" spans="1:25" x14ac:dyDescent="0.35">
      <c r="A5" t="s">
        <v>4671</v>
      </c>
      <c r="B5" t="s">
        <v>4672</v>
      </c>
      <c r="C5" t="s">
        <v>24</v>
      </c>
      <c r="D5" t="s">
        <v>689</v>
      </c>
      <c r="E5" t="s">
        <v>23</v>
      </c>
      <c r="F5" t="s">
        <v>4016</v>
      </c>
      <c r="G5" t="s">
        <v>4680</v>
      </c>
      <c r="I5" t="s">
        <v>4681</v>
      </c>
      <c r="J5" t="s">
        <v>637</v>
      </c>
      <c r="K5" t="s">
        <v>699</v>
      </c>
    </row>
    <row r="6" spans="1:25" x14ac:dyDescent="0.35">
      <c r="A6" t="s">
        <v>4671</v>
      </c>
      <c r="B6" t="s">
        <v>4672</v>
      </c>
      <c r="C6" t="s">
        <v>26</v>
      </c>
      <c r="D6" t="s">
        <v>689</v>
      </c>
      <c r="E6" t="s">
        <v>25</v>
      </c>
      <c r="F6" t="s">
        <v>4016</v>
      </c>
      <c r="G6" t="s">
        <v>4683</v>
      </c>
      <c r="I6" t="s">
        <v>3852</v>
      </c>
      <c r="J6" t="s">
        <v>4684</v>
      </c>
      <c r="K6" t="s">
        <v>4685</v>
      </c>
    </row>
    <row r="7" spans="1:25" x14ac:dyDescent="0.35">
      <c r="A7" t="s">
        <v>4671</v>
      </c>
      <c r="B7" t="s">
        <v>4672</v>
      </c>
      <c r="C7" t="s">
        <v>28</v>
      </c>
      <c r="D7" t="s">
        <v>689</v>
      </c>
      <c r="E7" t="s">
        <v>27</v>
      </c>
      <c r="F7" t="s">
        <v>4016</v>
      </c>
      <c r="G7" t="s">
        <v>4686</v>
      </c>
      <c r="H7" t="s">
        <v>4687</v>
      </c>
      <c r="I7" t="s">
        <v>3852</v>
      </c>
      <c r="J7" t="s">
        <v>4688</v>
      </c>
      <c r="K7" t="s">
        <v>4685</v>
      </c>
    </row>
    <row r="8" spans="1:25" x14ac:dyDescent="0.35">
      <c r="A8" t="s">
        <v>4671</v>
      </c>
      <c r="B8" t="s">
        <v>4672</v>
      </c>
      <c r="C8" t="s">
        <v>30</v>
      </c>
      <c r="D8" t="s">
        <v>689</v>
      </c>
      <c r="E8" t="s">
        <v>29</v>
      </c>
      <c r="F8" t="s">
        <v>4016</v>
      </c>
      <c r="I8" t="s">
        <v>4689</v>
      </c>
      <c r="J8" t="s">
        <v>637</v>
      </c>
      <c r="K8" t="s">
        <v>699</v>
      </c>
    </row>
    <row r="9" spans="1:25" x14ac:dyDescent="0.35">
      <c r="A9" t="s">
        <v>4671</v>
      </c>
      <c r="B9" t="s">
        <v>4672</v>
      </c>
      <c r="C9" t="s">
        <v>33</v>
      </c>
      <c r="D9" t="s">
        <v>689</v>
      </c>
      <c r="E9" t="s">
        <v>4690</v>
      </c>
      <c r="F9" t="s">
        <v>4016</v>
      </c>
      <c r="G9" t="s">
        <v>4691</v>
      </c>
      <c r="I9" t="s">
        <v>3852</v>
      </c>
      <c r="J9" t="s">
        <v>4692</v>
      </c>
      <c r="K9" t="s">
        <v>689</v>
      </c>
    </row>
    <row r="10" spans="1:25" x14ac:dyDescent="0.35">
      <c r="A10" t="s">
        <v>4671</v>
      </c>
      <c r="B10" t="s">
        <v>4672</v>
      </c>
      <c r="C10" t="s">
        <v>35</v>
      </c>
      <c r="D10" t="s">
        <v>689</v>
      </c>
      <c r="E10" t="s">
        <v>4693</v>
      </c>
      <c r="F10" t="s">
        <v>4016</v>
      </c>
      <c r="G10" t="s">
        <v>4691</v>
      </c>
      <c r="I10" t="s">
        <v>3852</v>
      </c>
      <c r="J10" t="s">
        <v>4692</v>
      </c>
      <c r="K10" t="s">
        <v>689</v>
      </c>
    </row>
    <row r="11" spans="1:25" x14ac:dyDescent="0.35">
      <c r="A11" t="s">
        <v>4671</v>
      </c>
      <c r="B11" t="s">
        <v>4672</v>
      </c>
      <c r="C11" t="s">
        <v>37</v>
      </c>
      <c r="D11" t="s">
        <v>689</v>
      </c>
      <c r="E11" t="s">
        <v>4694</v>
      </c>
      <c r="F11" t="s">
        <v>4016</v>
      </c>
      <c r="G11" t="s">
        <v>4691</v>
      </c>
      <c r="I11" t="s">
        <v>3852</v>
      </c>
      <c r="J11" t="s">
        <v>4692</v>
      </c>
      <c r="K11" t="s">
        <v>689</v>
      </c>
    </row>
    <row r="12" spans="1:25" x14ac:dyDescent="0.35">
      <c r="A12" t="s">
        <v>4671</v>
      </c>
      <c r="B12" t="s">
        <v>4672</v>
      </c>
      <c r="C12" t="s">
        <v>39</v>
      </c>
      <c r="D12" t="s">
        <v>689</v>
      </c>
      <c r="E12" t="s">
        <v>4695</v>
      </c>
      <c r="F12" t="s">
        <v>4016</v>
      </c>
      <c r="G12" t="s">
        <v>4691</v>
      </c>
      <c r="I12" t="s">
        <v>3852</v>
      </c>
      <c r="J12" t="s">
        <v>4692</v>
      </c>
      <c r="K12" t="s">
        <v>689</v>
      </c>
    </row>
    <row r="13" spans="1:25" x14ac:dyDescent="0.35">
      <c r="A13" t="s">
        <v>4187</v>
      </c>
      <c r="B13" t="s">
        <v>4696</v>
      </c>
      <c r="C13" t="s">
        <v>43</v>
      </c>
      <c r="D13" t="s">
        <v>689</v>
      </c>
      <c r="E13" t="s">
        <v>4697</v>
      </c>
      <c r="F13" t="s">
        <v>4016</v>
      </c>
      <c r="G13" t="s">
        <v>4698</v>
      </c>
      <c r="I13" t="s">
        <v>8874</v>
      </c>
      <c r="J13" t="s">
        <v>637</v>
      </c>
      <c r="K13" t="s">
        <v>699</v>
      </c>
    </row>
    <row r="14" spans="1:25" x14ac:dyDescent="0.35">
      <c r="A14" t="s">
        <v>4187</v>
      </c>
      <c r="B14" t="s">
        <v>4696</v>
      </c>
      <c r="C14" t="s">
        <v>44</v>
      </c>
      <c r="D14" t="s">
        <v>689</v>
      </c>
      <c r="E14" t="s">
        <v>44</v>
      </c>
      <c r="F14" t="s">
        <v>4016</v>
      </c>
      <c r="I14" t="s">
        <v>4699</v>
      </c>
      <c r="J14" t="s">
        <v>637</v>
      </c>
      <c r="K14" t="s">
        <v>699</v>
      </c>
    </row>
    <row r="15" spans="1:25" x14ac:dyDescent="0.35">
      <c r="A15" t="s">
        <v>4187</v>
      </c>
      <c r="B15" t="s">
        <v>4696</v>
      </c>
      <c r="C15" t="s">
        <v>49</v>
      </c>
      <c r="D15" t="s">
        <v>689</v>
      </c>
      <c r="E15" t="s">
        <v>48</v>
      </c>
      <c r="F15" t="s">
        <v>4016</v>
      </c>
      <c r="G15" t="s">
        <v>4700</v>
      </c>
      <c r="I15" t="s">
        <v>4018</v>
      </c>
      <c r="J15" t="s">
        <v>3742</v>
      </c>
      <c r="K15" t="s">
        <v>699</v>
      </c>
    </row>
    <row r="16" spans="1:25" x14ac:dyDescent="0.35">
      <c r="A16" t="s">
        <v>4187</v>
      </c>
      <c r="B16" t="s">
        <v>4696</v>
      </c>
      <c r="C16" t="s">
        <v>51</v>
      </c>
      <c r="D16" t="s">
        <v>689</v>
      </c>
      <c r="E16" t="s">
        <v>4701</v>
      </c>
      <c r="F16" t="s">
        <v>4016</v>
      </c>
      <c r="G16" t="s">
        <v>4702</v>
      </c>
      <c r="I16" t="s">
        <v>8875</v>
      </c>
      <c r="J16" t="s">
        <v>637</v>
      </c>
      <c r="K16" t="s">
        <v>699</v>
      </c>
    </row>
    <row r="17" spans="1:11" x14ac:dyDescent="0.35">
      <c r="A17" t="s">
        <v>4187</v>
      </c>
      <c r="B17" t="s">
        <v>4696</v>
      </c>
      <c r="C17" t="s">
        <v>53</v>
      </c>
      <c r="D17" t="s">
        <v>689</v>
      </c>
      <c r="E17" t="s">
        <v>4703</v>
      </c>
      <c r="F17" t="s">
        <v>4016</v>
      </c>
      <c r="G17" t="s">
        <v>4704</v>
      </c>
      <c r="I17" t="s">
        <v>4705</v>
      </c>
      <c r="J17" t="s">
        <v>637</v>
      </c>
      <c r="K17" t="s">
        <v>699</v>
      </c>
    </row>
    <row r="18" spans="1:11" x14ac:dyDescent="0.35">
      <c r="A18" t="s">
        <v>4187</v>
      </c>
      <c r="B18" t="s">
        <v>4696</v>
      </c>
      <c r="C18" t="s">
        <v>4706</v>
      </c>
      <c r="D18" t="s">
        <v>689</v>
      </c>
      <c r="E18" t="s">
        <v>58</v>
      </c>
      <c r="F18" t="s">
        <v>3853</v>
      </c>
      <c r="G18" t="s">
        <v>4707</v>
      </c>
      <c r="I18" t="s">
        <v>637</v>
      </c>
      <c r="J18" t="s">
        <v>4708</v>
      </c>
      <c r="K18" t="s">
        <v>699</v>
      </c>
    </row>
    <row r="19" spans="1:11" x14ac:dyDescent="0.35">
      <c r="A19" t="s">
        <v>4187</v>
      </c>
      <c r="B19" t="s">
        <v>4696</v>
      </c>
      <c r="C19" t="s">
        <v>4709</v>
      </c>
      <c r="D19" t="s">
        <v>689</v>
      </c>
      <c r="E19" t="s">
        <v>59</v>
      </c>
      <c r="F19" t="s">
        <v>3853</v>
      </c>
      <c r="G19" t="s">
        <v>4710</v>
      </c>
      <c r="I19" t="s">
        <v>637</v>
      </c>
      <c r="J19" t="s">
        <v>4711</v>
      </c>
      <c r="K19" t="s">
        <v>4712</v>
      </c>
    </row>
    <row r="20" spans="1:11" x14ac:dyDescent="0.35">
      <c r="A20" t="s">
        <v>4187</v>
      </c>
      <c r="B20" t="s">
        <v>4696</v>
      </c>
      <c r="C20" t="s">
        <v>4713</v>
      </c>
      <c r="D20" t="s">
        <v>689</v>
      </c>
      <c r="E20" t="s">
        <v>64</v>
      </c>
      <c r="F20" t="s">
        <v>3853</v>
      </c>
      <c r="G20" t="s">
        <v>4707</v>
      </c>
      <c r="I20" t="s">
        <v>637</v>
      </c>
      <c r="J20" t="s">
        <v>4708</v>
      </c>
      <c r="K20" t="s">
        <v>699</v>
      </c>
    </row>
    <row r="21" spans="1:11" x14ac:dyDescent="0.35">
      <c r="A21" t="s">
        <v>4187</v>
      </c>
      <c r="B21" t="s">
        <v>4696</v>
      </c>
      <c r="C21" t="s">
        <v>4714</v>
      </c>
      <c r="D21" t="s">
        <v>689</v>
      </c>
      <c r="E21" t="s">
        <v>65</v>
      </c>
      <c r="F21" t="s">
        <v>3853</v>
      </c>
      <c r="G21" t="s">
        <v>4715</v>
      </c>
      <c r="J21" t="s">
        <v>4711</v>
      </c>
      <c r="K21" t="s">
        <v>4716</v>
      </c>
    </row>
    <row r="22" spans="1:11" x14ac:dyDescent="0.35">
      <c r="A22" t="s">
        <v>4187</v>
      </c>
      <c r="B22" t="s">
        <v>4696</v>
      </c>
      <c r="C22" t="s">
        <v>4717</v>
      </c>
      <c r="D22" t="s">
        <v>689</v>
      </c>
      <c r="E22" t="s">
        <v>66</v>
      </c>
      <c r="F22" t="s">
        <v>3853</v>
      </c>
      <c r="G22" t="s">
        <v>4718</v>
      </c>
      <c r="J22" t="s">
        <v>4711</v>
      </c>
      <c r="K22" t="s">
        <v>4719</v>
      </c>
    </row>
    <row r="23" spans="1:11" x14ac:dyDescent="0.35">
      <c r="A23" t="s">
        <v>4187</v>
      </c>
      <c r="B23" t="s">
        <v>4696</v>
      </c>
      <c r="C23" t="s">
        <v>4720</v>
      </c>
      <c r="D23" t="s">
        <v>689</v>
      </c>
      <c r="E23" t="s">
        <v>71</v>
      </c>
      <c r="F23" t="s">
        <v>4721</v>
      </c>
      <c r="I23" t="s">
        <v>4722</v>
      </c>
      <c r="J23" t="s">
        <v>637</v>
      </c>
      <c r="K23" t="s">
        <v>699</v>
      </c>
    </row>
    <row r="24" spans="1:11" x14ac:dyDescent="0.35">
      <c r="A24" t="s">
        <v>4187</v>
      </c>
      <c r="B24" t="s">
        <v>4696</v>
      </c>
      <c r="C24" t="s">
        <v>4723</v>
      </c>
      <c r="D24" t="s">
        <v>689</v>
      </c>
      <c r="E24" t="s">
        <v>72</v>
      </c>
      <c r="F24" t="s">
        <v>4016</v>
      </c>
      <c r="I24" t="s">
        <v>8876</v>
      </c>
      <c r="J24" t="s">
        <v>637</v>
      </c>
      <c r="K24" t="s">
        <v>689</v>
      </c>
    </row>
    <row r="25" spans="1:11" x14ac:dyDescent="0.35">
      <c r="A25" t="s">
        <v>4187</v>
      </c>
      <c r="B25" t="s">
        <v>4696</v>
      </c>
      <c r="C25" t="s">
        <v>4724</v>
      </c>
      <c r="D25" t="s">
        <v>689</v>
      </c>
      <c r="E25" t="s">
        <v>73</v>
      </c>
      <c r="F25" t="s">
        <v>4016</v>
      </c>
      <c r="I25" t="s">
        <v>8876</v>
      </c>
      <c r="J25" t="s">
        <v>637</v>
      </c>
      <c r="K25" t="s">
        <v>689</v>
      </c>
    </row>
    <row r="26" spans="1:11" x14ac:dyDescent="0.35">
      <c r="A26" t="s">
        <v>4187</v>
      </c>
      <c r="B26" t="s">
        <v>4696</v>
      </c>
      <c r="C26" t="s">
        <v>4725</v>
      </c>
      <c r="D26" t="s">
        <v>689</v>
      </c>
      <c r="E26" t="s">
        <v>74</v>
      </c>
      <c r="F26" t="s">
        <v>4721</v>
      </c>
      <c r="I26" t="s">
        <v>637</v>
      </c>
      <c r="J26" t="s">
        <v>4726</v>
      </c>
      <c r="K26" t="s">
        <v>689</v>
      </c>
    </row>
    <row r="27" spans="1:11" x14ac:dyDescent="0.35">
      <c r="A27" t="s">
        <v>4187</v>
      </c>
      <c r="B27" t="s">
        <v>4696</v>
      </c>
      <c r="C27" t="s">
        <v>4727</v>
      </c>
      <c r="D27" t="s">
        <v>689</v>
      </c>
      <c r="E27" t="s">
        <v>75</v>
      </c>
      <c r="F27" t="s">
        <v>4016</v>
      </c>
      <c r="I27" t="s">
        <v>8876</v>
      </c>
      <c r="J27" t="s">
        <v>637</v>
      </c>
      <c r="K27" t="s">
        <v>689</v>
      </c>
    </row>
    <row r="28" spans="1:11" x14ac:dyDescent="0.35">
      <c r="A28" t="s">
        <v>4187</v>
      </c>
      <c r="B28" t="s">
        <v>4696</v>
      </c>
      <c r="C28" t="s">
        <v>4728</v>
      </c>
      <c r="D28" t="s">
        <v>689</v>
      </c>
      <c r="E28" t="s">
        <v>76</v>
      </c>
      <c r="F28" t="s">
        <v>4016</v>
      </c>
      <c r="I28" t="s">
        <v>8876</v>
      </c>
      <c r="J28" t="s">
        <v>637</v>
      </c>
      <c r="K28" t="s">
        <v>689</v>
      </c>
    </row>
    <row r="29" spans="1:11" x14ac:dyDescent="0.35">
      <c r="A29" t="s">
        <v>4187</v>
      </c>
      <c r="B29" t="s">
        <v>4696</v>
      </c>
      <c r="C29" t="s">
        <v>4729</v>
      </c>
      <c r="D29" t="s">
        <v>689</v>
      </c>
      <c r="E29" t="s">
        <v>77</v>
      </c>
      <c r="F29" t="s">
        <v>4721</v>
      </c>
      <c r="I29" t="s">
        <v>637</v>
      </c>
      <c r="J29" t="s">
        <v>4730</v>
      </c>
      <c r="K29" t="s">
        <v>689</v>
      </c>
    </row>
    <row r="30" spans="1:11" x14ac:dyDescent="0.35">
      <c r="A30" t="s">
        <v>4187</v>
      </c>
      <c r="B30" t="s">
        <v>4696</v>
      </c>
      <c r="C30" t="s">
        <v>4731</v>
      </c>
      <c r="D30" t="s">
        <v>689</v>
      </c>
      <c r="E30" t="s">
        <v>79</v>
      </c>
      <c r="F30" t="s">
        <v>4721</v>
      </c>
      <c r="I30" t="s">
        <v>637</v>
      </c>
      <c r="J30" t="s">
        <v>4732</v>
      </c>
      <c r="K30" t="s">
        <v>689</v>
      </c>
    </row>
    <row r="31" spans="1:11" x14ac:dyDescent="0.35">
      <c r="A31" t="s">
        <v>4187</v>
      </c>
      <c r="B31" t="s">
        <v>4696</v>
      </c>
      <c r="C31" t="s">
        <v>4733</v>
      </c>
      <c r="D31" t="s">
        <v>689</v>
      </c>
      <c r="E31" t="s">
        <v>80</v>
      </c>
      <c r="F31" t="s">
        <v>4721</v>
      </c>
      <c r="I31" t="s">
        <v>637</v>
      </c>
      <c r="J31" t="s">
        <v>4732</v>
      </c>
      <c r="K31" t="s">
        <v>689</v>
      </c>
    </row>
    <row r="32" spans="1:11" x14ac:dyDescent="0.35">
      <c r="A32" t="s">
        <v>4187</v>
      </c>
      <c r="B32" t="s">
        <v>4696</v>
      </c>
      <c r="C32" t="s">
        <v>4734</v>
      </c>
      <c r="D32" t="s">
        <v>689</v>
      </c>
      <c r="E32" t="s">
        <v>81</v>
      </c>
      <c r="F32" t="s">
        <v>4721</v>
      </c>
      <c r="G32" t="s">
        <v>4735</v>
      </c>
      <c r="I32" t="s">
        <v>637</v>
      </c>
      <c r="J32" t="s">
        <v>4732</v>
      </c>
      <c r="K32" t="s">
        <v>689</v>
      </c>
    </row>
    <row r="33" spans="1:18" x14ac:dyDescent="0.35">
      <c r="A33" t="s">
        <v>4187</v>
      </c>
      <c r="B33" t="s">
        <v>4696</v>
      </c>
      <c r="C33" t="s">
        <v>4736</v>
      </c>
      <c r="D33" t="s">
        <v>689</v>
      </c>
      <c r="E33" t="s">
        <v>82</v>
      </c>
      <c r="F33" t="s">
        <v>4721</v>
      </c>
      <c r="G33" t="s">
        <v>4737</v>
      </c>
      <c r="I33" t="s">
        <v>637</v>
      </c>
      <c r="J33" t="s">
        <v>4738</v>
      </c>
      <c r="K33" t="s">
        <v>689</v>
      </c>
    </row>
    <row r="34" spans="1:18" x14ac:dyDescent="0.35">
      <c r="A34" t="s">
        <v>4187</v>
      </c>
      <c r="B34" t="s">
        <v>4696</v>
      </c>
      <c r="C34" t="s">
        <v>4739</v>
      </c>
      <c r="D34" t="s">
        <v>689</v>
      </c>
      <c r="E34" t="s">
        <v>84</v>
      </c>
      <c r="F34" t="s">
        <v>4721</v>
      </c>
      <c r="I34" t="s">
        <v>637</v>
      </c>
      <c r="J34" t="s">
        <v>4740</v>
      </c>
      <c r="K34" t="s">
        <v>689</v>
      </c>
    </row>
    <row r="35" spans="1:18" x14ac:dyDescent="0.35">
      <c r="A35" t="s">
        <v>4187</v>
      </c>
      <c r="B35" t="s">
        <v>4696</v>
      </c>
      <c r="C35" t="s">
        <v>4741</v>
      </c>
      <c r="D35" t="s">
        <v>689</v>
      </c>
      <c r="E35" t="s">
        <v>86</v>
      </c>
      <c r="F35" t="s">
        <v>3853</v>
      </c>
      <c r="I35" t="s">
        <v>637</v>
      </c>
      <c r="J35" t="s">
        <v>4742</v>
      </c>
      <c r="K35" t="s">
        <v>689</v>
      </c>
    </row>
    <row r="36" spans="1:18" x14ac:dyDescent="0.35">
      <c r="A36" t="s">
        <v>4187</v>
      </c>
      <c r="B36" t="s">
        <v>4696</v>
      </c>
      <c r="C36" t="s">
        <v>4743</v>
      </c>
      <c r="D36" t="s">
        <v>689</v>
      </c>
      <c r="E36" t="s">
        <v>87</v>
      </c>
      <c r="F36" t="s">
        <v>3853</v>
      </c>
      <c r="I36" t="s">
        <v>637</v>
      </c>
      <c r="J36" t="s">
        <v>4744</v>
      </c>
      <c r="K36" t="s">
        <v>689</v>
      </c>
    </row>
    <row r="37" spans="1:18" x14ac:dyDescent="0.35">
      <c r="A37" t="s">
        <v>4187</v>
      </c>
      <c r="B37" t="s">
        <v>4696</v>
      </c>
      <c r="C37" t="s">
        <v>4745</v>
      </c>
      <c r="D37" t="s">
        <v>689</v>
      </c>
      <c r="E37" t="s">
        <v>88</v>
      </c>
      <c r="F37" t="s">
        <v>4016</v>
      </c>
      <c r="I37" t="s">
        <v>8877</v>
      </c>
      <c r="J37" t="s">
        <v>637</v>
      </c>
      <c r="K37" t="s">
        <v>689</v>
      </c>
    </row>
    <row r="38" spans="1:18" x14ac:dyDescent="0.35">
      <c r="A38" t="s">
        <v>4187</v>
      </c>
      <c r="B38" t="s">
        <v>4696</v>
      </c>
      <c r="C38" t="s">
        <v>7808</v>
      </c>
      <c r="D38" t="s">
        <v>689</v>
      </c>
      <c r="E38" t="s">
        <v>7808</v>
      </c>
      <c r="F38" t="s">
        <v>4016</v>
      </c>
      <c r="I38" t="s">
        <v>3852</v>
      </c>
      <c r="J38" t="s">
        <v>637</v>
      </c>
      <c r="K38" t="s">
        <v>689</v>
      </c>
    </row>
    <row r="39" spans="1:18" x14ac:dyDescent="0.35">
      <c r="A39" t="s">
        <v>4187</v>
      </c>
      <c r="B39" t="s">
        <v>4696</v>
      </c>
      <c r="C39" t="s">
        <v>18</v>
      </c>
      <c r="D39" t="s">
        <v>699</v>
      </c>
      <c r="E39" t="s">
        <v>637</v>
      </c>
      <c r="F39" t="s">
        <v>4016</v>
      </c>
      <c r="I39" t="s">
        <v>4169</v>
      </c>
      <c r="J39" t="s">
        <v>637</v>
      </c>
      <c r="K39" t="s">
        <v>637</v>
      </c>
      <c r="L39" t="s">
        <v>637</v>
      </c>
      <c r="M39" t="s">
        <v>637</v>
      </c>
      <c r="N39" t="s">
        <v>637</v>
      </c>
      <c r="O39" t="s">
        <v>637</v>
      </c>
      <c r="P39" t="s">
        <v>637</v>
      </c>
    </row>
    <row r="40" spans="1:18" x14ac:dyDescent="0.35">
      <c r="A40" t="s">
        <v>4014</v>
      </c>
      <c r="B40" t="s">
        <v>4015</v>
      </c>
      <c r="C40" t="s">
        <v>49</v>
      </c>
      <c r="D40" t="s">
        <v>689</v>
      </c>
      <c r="E40" t="s">
        <v>48</v>
      </c>
      <c r="F40" t="s">
        <v>4016</v>
      </c>
      <c r="G40" t="s">
        <v>4017</v>
      </c>
      <c r="I40" t="s">
        <v>4018</v>
      </c>
      <c r="J40" t="s">
        <v>3742</v>
      </c>
      <c r="K40" t="s">
        <v>699</v>
      </c>
      <c r="L40" t="s">
        <v>637</v>
      </c>
      <c r="M40" t="s">
        <v>637</v>
      </c>
      <c r="N40" t="s">
        <v>637</v>
      </c>
      <c r="O40" t="s">
        <v>637</v>
      </c>
      <c r="P40" t="s">
        <v>637</v>
      </c>
      <c r="Q40" t="s">
        <v>4019</v>
      </c>
      <c r="R40" t="s">
        <v>4020</v>
      </c>
    </row>
    <row r="41" spans="1:18" x14ac:dyDescent="0.35">
      <c r="A41" t="s">
        <v>4014</v>
      </c>
      <c r="B41" t="s">
        <v>4015</v>
      </c>
      <c r="C41" t="s">
        <v>639</v>
      </c>
      <c r="D41" t="s">
        <v>689</v>
      </c>
      <c r="E41" t="s">
        <v>4021</v>
      </c>
      <c r="F41" t="s">
        <v>3853</v>
      </c>
      <c r="G41" t="s">
        <v>4022</v>
      </c>
      <c r="I41" t="s">
        <v>637</v>
      </c>
      <c r="J41" t="s">
        <v>4023</v>
      </c>
      <c r="K41" t="s">
        <v>699</v>
      </c>
      <c r="L41" t="s">
        <v>4024</v>
      </c>
      <c r="M41" t="s">
        <v>4025</v>
      </c>
      <c r="N41" t="s">
        <v>4026</v>
      </c>
      <c r="O41" t="s">
        <v>4027</v>
      </c>
      <c r="P41" t="s">
        <v>4028</v>
      </c>
      <c r="Q41" t="s">
        <v>4019</v>
      </c>
      <c r="R41" t="s">
        <v>4029</v>
      </c>
    </row>
    <row r="42" spans="1:18" x14ac:dyDescent="0.35">
      <c r="A42" t="s">
        <v>4014</v>
      </c>
      <c r="B42" t="s">
        <v>4015</v>
      </c>
      <c r="C42" t="s">
        <v>640</v>
      </c>
      <c r="D42" t="s">
        <v>689</v>
      </c>
      <c r="E42" t="s">
        <v>4030</v>
      </c>
      <c r="F42" t="s">
        <v>3853</v>
      </c>
      <c r="G42" t="s">
        <v>4031</v>
      </c>
      <c r="I42" t="s">
        <v>637</v>
      </c>
      <c r="J42" t="s">
        <v>4032</v>
      </c>
      <c r="K42" t="s">
        <v>699</v>
      </c>
      <c r="L42" t="s">
        <v>4024</v>
      </c>
      <c r="M42" t="s">
        <v>4025</v>
      </c>
      <c r="N42" t="s">
        <v>4026</v>
      </c>
      <c r="O42" t="s">
        <v>4027</v>
      </c>
      <c r="P42" t="s">
        <v>4028</v>
      </c>
      <c r="Q42" t="s">
        <v>4019</v>
      </c>
      <c r="R42" t="s">
        <v>4029</v>
      </c>
    </row>
    <row r="43" spans="1:18" x14ac:dyDescent="0.35">
      <c r="A43" t="s">
        <v>4014</v>
      </c>
      <c r="B43" t="s">
        <v>4015</v>
      </c>
      <c r="C43" t="s">
        <v>641</v>
      </c>
      <c r="D43" t="s">
        <v>689</v>
      </c>
      <c r="E43" t="s">
        <v>623</v>
      </c>
      <c r="F43" t="s">
        <v>3853</v>
      </c>
      <c r="G43" t="s">
        <v>4033</v>
      </c>
      <c r="I43" t="s">
        <v>637</v>
      </c>
      <c r="J43" t="s">
        <v>4034</v>
      </c>
      <c r="K43" t="s">
        <v>689</v>
      </c>
      <c r="L43" t="s">
        <v>4024</v>
      </c>
      <c r="M43" t="s">
        <v>4035</v>
      </c>
      <c r="N43" t="s">
        <v>4036</v>
      </c>
      <c r="O43" t="s">
        <v>4027</v>
      </c>
      <c r="P43" t="s">
        <v>4037</v>
      </c>
      <c r="Q43" t="s">
        <v>4019</v>
      </c>
      <c r="R43" t="s">
        <v>4038</v>
      </c>
    </row>
    <row r="44" spans="1:18" x14ac:dyDescent="0.35">
      <c r="A44" t="s">
        <v>4014</v>
      </c>
      <c r="B44" t="s">
        <v>4015</v>
      </c>
      <c r="C44" t="s">
        <v>642</v>
      </c>
      <c r="D44" t="s">
        <v>689</v>
      </c>
      <c r="E44" t="s">
        <v>624</v>
      </c>
      <c r="F44" t="s">
        <v>3853</v>
      </c>
      <c r="G44" t="s">
        <v>4039</v>
      </c>
      <c r="I44" t="s">
        <v>637</v>
      </c>
      <c r="J44" t="s">
        <v>4040</v>
      </c>
      <c r="K44" t="s">
        <v>689</v>
      </c>
      <c r="L44" t="s">
        <v>4024</v>
      </c>
      <c r="M44" t="s">
        <v>4041</v>
      </c>
      <c r="N44" t="s">
        <v>4042</v>
      </c>
      <c r="O44" t="s">
        <v>4027</v>
      </c>
      <c r="P44" t="s">
        <v>4043</v>
      </c>
      <c r="Q44" t="s">
        <v>4019</v>
      </c>
      <c r="R44" t="s">
        <v>4044</v>
      </c>
    </row>
    <row r="45" spans="1:18" x14ac:dyDescent="0.35">
      <c r="A45" t="s">
        <v>4014</v>
      </c>
      <c r="B45" t="s">
        <v>4015</v>
      </c>
      <c r="C45" t="s">
        <v>643</v>
      </c>
      <c r="D45" t="s">
        <v>689</v>
      </c>
      <c r="E45" t="s">
        <v>625</v>
      </c>
      <c r="F45" t="s">
        <v>3853</v>
      </c>
      <c r="G45" t="s">
        <v>4045</v>
      </c>
      <c r="I45" t="s">
        <v>637</v>
      </c>
      <c r="J45" t="s">
        <v>4046</v>
      </c>
      <c r="K45" t="s">
        <v>689</v>
      </c>
      <c r="L45" t="s">
        <v>4024</v>
      </c>
      <c r="M45" t="s">
        <v>4047</v>
      </c>
      <c r="N45" t="s">
        <v>4048</v>
      </c>
      <c r="O45" t="s">
        <v>699</v>
      </c>
      <c r="P45" t="s">
        <v>4049</v>
      </c>
      <c r="Q45" t="s">
        <v>4019</v>
      </c>
      <c r="R45" t="s">
        <v>4050</v>
      </c>
    </row>
    <row r="46" spans="1:18" x14ac:dyDescent="0.35">
      <c r="A46" t="s">
        <v>4014</v>
      </c>
      <c r="B46" t="s">
        <v>4015</v>
      </c>
      <c r="C46" t="s">
        <v>644</v>
      </c>
      <c r="D46" t="s">
        <v>689</v>
      </c>
      <c r="E46" t="s">
        <v>626</v>
      </c>
      <c r="F46" t="s">
        <v>3853</v>
      </c>
      <c r="G46" t="s">
        <v>4051</v>
      </c>
      <c r="I46" t="s">
        <v>637</v>
      </c>
      <c r="J46" t="s">
        <v>4052</v>
      </c>
      <c r="K46" t="s">
        <v>689</v>
      </c>
      <c r="L46" t="s">
        <v>4024</v>
      </c>
      <c r="M46" t="s">
        <v>4053</v>
      </c>
      <c r="N46" t="s">
        <v>4054</v>
      </c>
      <c r="O46" t="s">
        <v>699</v>
      </c>
      <c r="P46" t="s">
        <v>4055</v>
      </c>
      <c r="Q46" t="s">
        <v>4019</v>
      </c>
      <c r="R46" t="s">
        <v>4056</v>
      </c>
    </row>
    <row r="47" spans="1:18" x14ac:dyDescent="0.35">
      <c r="A47" t="s">
        <v>4014</v>
      </c>
      <c r="B47" t="s">
        <v>4015</v>
      </c>
      <c r="C47" t="s">
        <v>645</v>
      </c>
      <c r="D47" t="s">
        <v>689</v>
      </c>
      <c r="E47" t="s">
        <v>627</v>
      </c>
      <c r="F47" t="s">
        <v>3853</v>
      </c>
      <c r="G47" t="s">
        <v>4057</v>
      </c>
      <c r="I47" t="s">
        <v>637</v>
      </c>
      <c r="J47" t="s">
        <v>4052</v>
      </c>
      <c r="K47" t="s">
        <v>689</v>
      </c>
      <c r="L47" t="s">
        <v>4024</v>
      </c>
      <c r="M47" t="s">
        <v>4058</v>
      </c>
      <c r="N47" t="s">
        <v>4059</v>
      </c>
      <c r="O47" t="s">
        <v>699</v>
      </c>
      <c r="P47" t="s">
        <v>4060</v>
      </c>
      <c r="Q47" t="s">
        <v>4019</v>
      </c>
      <c r="R47" t="s">
        <v>4061</v>
      </c>
    </row>
    <row r="48" spans="1:18" x14ac:dyDescent="0.35">
      <c r="A48" t="s">
        <v>4014</v>
      </c>
      <c r="B48" t="s">
        <v>4015</v>
      </c>
      <c r="C48" t="s">
        <v>646</v>
      </c>
      <c r="D48" t="s">
        <v>689</v>
      </c>
      <c r="E48" t="s">
        <v>628</v>
      </c>
      <c r="F48" t="s">
        <v>3853</v>
      </c>
      <c r="G48" t="s">
        <v>4062</v>
      </c>
      <c r="I48" t="s">
        <v>637</v>
      </c>
      <c r="J48" t="s">
        <v>4052</v>
      </c>
      <c r="K48" t="s">
        <v>689</v>
      </c>
      <c r="L48" t="s">
        <v>4024</v>
      </c>
      <c r="M48" t="s">
        <v>4063</v>
      </c>
      <c r="N48" t="s">
        <v>4064</v>
      </c>
      <c r="O48" t="s">
        <v>699</v>
      </c>
      <c r="P48" t="s">
        <v>4065</v>
      </c>
      <c r="Q48" t="s">
        <v>4019</v>
      </c>
      <c r="R48" t="s">
        <v>4066</v>
      </c>
    </row>
    <row r="49" spans="1:24" x14ac:dyDescent="0.35">
      <c r="A49" t="s">
        <v>4014</v>
      </c>
      <c r="B49" t="s">
        <v>4015</v>
      </c>
      <c r="C49" t="s">
        <v>647</v>
      </c>
      <c r="D49" t="s">
        <v>689</v>
      </c>
      <c r="E49" t="s">
        <v>629</v>
      </c>
      <c r="F49" t="s">
        <v>3853</v>
      </c>
      <c r="G49" t="s">
        <v>4067</v>
      </c>
      <c r="I49" t="s">
        <v>637</v>
      </c>
      <c r="J49" t="s">
        <v>4052</v>
      </c>
      <c r="K49" t="s">
        <v>689</v>
      </c>
      <c r="L49" t="s">
        <v>4024</v>
      </c>
      <c r="M49" t="s">
        <v>4068</v>
      </c>
      <c r="N49" t="s">
        <v>4069</v>
      </c>
      <c r="O49" t="s">
        <v>699</v>
      </c>
      <c r="P49" t="s">
        <v>4070</v>
      </c>
      <c r="Q49" t="s">
        <v>4019</v>
      </c>
      <c r="R49" t="s">
        <v>4071</v>
      </c>
    </row>
    <row r="50" spans="1:24" x14ac:dyDescent="0.35">
      <c r="A50" t="s">
        <v>4014</v>
      </c>
      <c r="B50" t="s">
        <v>4015</v>
      </c>
      <c r="C50" t="s">
        <v>648</v>
      </c>
      <c r="D50" t="s">
        <v>689</v>
      </c>
      <c r="E50" t="s">
        <v>4072</v>
      </c>
      <c r="F50" t="s">
        <v>3853</v>
      </c>
      <c r="G50" t="s">
        <v>4073</v>
      </c>
      <c r="I50" t="s">
        <v>637</v>
      </c>
      <c r="J50" t="s">
        <v>4074</v>
      </c>
      <c r="K50" t="s">
        <v>689</v>
      </c>
      <c r="L50" t="s">
        <v>4024</v>
      </c>
      <c r="M50" t="s">
        <v>4075</v>
      </c>
      <c r="N50" t="s">
        <v>4076</v>
      </c>
      <c r="O50" t="s">
        <v>699</v>
      </c>
      <c r="P50" t="s">
        <v>4077</v>
      </c>
      <c r="Q50" t="s">
        <v>4019</v>
      </c>
      <c r="R50" t="s">
        <v>4078</v>
      </c>
    </row>
    <row r="51" spans="1:24" x14ac:dyDescent="0.35">
      <c r="A51" t="s">
        <v>4014</v>
      </c>
      <c r="B51" t="s">
        <v>4015</v>
      </c>
      <c r="C51" t="s">
        <v>649</v>
      </c>
      <c r="D51" t="s">
        <v>689</v>
      </c>
      <c r="E51" t="s">
        <v>630</v>
      </c>
      <c r="F51" t="s">
        <v>3853</v>
      </c>
      <c r="G51" t="s">
        <v>4079</v>
      </c>
      <c r="I51" t="s">
        <v>637</v>
      </c>
      <c r="J51" t="s">
        <v>4052</v>
      </c>
      <c r="K51" t="s">
        <v>689</v>
      </c>
      <c r="L51" t="s">
        <v>4024</v>
      </c>
      <c r="M51" t="s">
        <v>4080</v>
      </c>
      <c r="N51" t="s">
        <v>4081</v>
      </c>
      <c r="O51" t="s">
        <v>699</v>
      </c>
      <c r="P51" t="s">
        <v>4082</v>
      </c>
      <c r="Q51" t="s">
        <v>4019</v>
      </c>
      <c r="R51" t="s">
        <v>4083</v>
      </c>
    </row>
    <row r="52" spans="1:24" x14ac:dyDescent="0.35">
      <c r="A52" t="s">
        <v>4014</v>
      </c>
      <c r="B52" t="s">
        <v>4015</v>
      </c>
      <c r="C52" t="s">
        <v>650</v>
      </c>
      <c r="D52" t="s">
        <v>689</v>
      </c>
      <c r="E52" t="s">
        <v>631</v>
      </c>
      <c r="F52" t="s">
        <v>3853</v>
      </c>
      <c r="G52" t="s">
        <v>4084</v>
      </c>
      <c r="I52" t="s">
        <v>637</v>
      </c>
      <c r="J52" t="s">
        <v>4052</v>
      </c>
      <c r="K52" t="s">
        <v>689</v>
      </c>
      <c r="L52" t="s">
        <v>4024</v>
      </c>
      <c r="M52" t="s">
        <v>4085</v>
      </c>
      <c r="N52" t="s">
        <v>4086</v>
      </c>
      <c r="O52" t="s">
        <v>699</v>
      </c>
      <c r="P52" t="s">
        <v>4087</v>
      </c>
      <c r="Q52" t="s">
        <v>4019</v>
      </c>
      <c r="R52" t="s">
        <v>4088</v>
      </c>
    </row>
    <row r="53" spans="1:24" x14ac:dyDescent="0.35">
      <c r="A53" t="s">
        <v>4014</v>
      </c>
      <c r="B53" t="s">
        <v>4015</v>
      </c>
      <c r="C53" t="s">
        <v>651</v>
      </c>
      <c r="D53" t="s">
        <v>689</v>
      </c>
      <c r="E53" t="s">
        <v>4089</v>
      </c>
      <c r="F53" t="s">
        <v>3853</v>
      </c>
      <c r="G53" t="s">
        <v>4090</v>
      </c>
      <c r="I53" t="s">
        <v>637</v>
      </c>
      <c r="J53" t="s">
        <v>4052</v>
      </c>
      <c r="K53" t="s">
        <v>689</v>
      </c>
      <c r="L53" t="s">
        <v>4024</v>
      </c>
      <c r="M53" t="s">
        <v>4091</v>
      </c>
      <c r="N53" t="s">
        <v>4092</v>
      </c>
      <c r="O53" t="s">
        <v>699</v>
      </c>
      <c r="P53" t="s">
        <v>4093</v>
      </c>
      <c r="Q53" t="s">
        <v>4019</v>
      </c>
      <c r="R53" t="s">
        <v>4094</v>
      </c>
    </row>
    <row r="54" spans="1:24" x14ac:dyDescent="0.35">
      <c r="A54" t="s">
        <v>4014</v>
      </c>
      <c r="B54" t="s">
        <v>4015</v>
      </c>
      <c r="C54" t="s">
        <v>652</v>
      </c>
      <c r="D54" t="s">
        <v>689</v>
      </c>
      <c r="E54" t="s">
        <v>632</v>
      </c>
      <c r="F54" t="s">
        <v>3853</v>
      </c>
      <c r="G54" t="s">
        <v>4095</v>
      </c>
      <c r="I54" t="s">
        <v>637</v>
      </c>
      <c r="J54" t="s">
        <v>4052</v>
      </c>
      <c r="K54" t="s">
        <v>689</v>
      </c>
      <c r="L54" t="s">
        <v>4024</v>
      </c>
      <c r="M54" t="s">
        <v>4096</v>
      </c>
      <c r="N54" t="s">
        <v>4097</v>
      </c>
      <c r="O54" t="s">
        <v>699</v>
      </c>
      <c r="P54" t="s">
        <v>4098</v>
      </c>
      <c r="Q54" t="s">
        <v>4019</v>
      </c>
      <c r="R54" t="s">
        <v>4099</v>
      </c>
    </row>
    <row r="55" spans="1:24" x14ac:dyDescent="0.35">
      <c r="A55" t="s">
        <v>4014</v>
      </c>
      <c r="B55" t="s">
        <v>4015</v>
      </c>
      <c r="C55" t="s">
        <v>653</v>
      </c>
      <c r="D55" t="s">
        <v>689</v>
      </c>
      <c r="E55" t="s">
        <v>4100</v>
      </c>
      <c r="F55" t="s">
        <v>3853</v>
      </c>
      <c r="G55" t="s">
        <v>4101</v>
      </c>
      <c r="I55" t="s">
        <v>637</v>
      </c>
      <c r="J55" t="s">
        <v>4052</v>
      </c>
      <c r="K55" t="s">
        <v>689</v>
      </c>
      <c r="L55" t="s">
        <v>4024</v>
      </c>
      <c r="M55" t="s">
        <v>4102</v>
      </c>
      <c r="N55" t="s">
        <v>4103</v>
      </c>
      <c r="O55" t="s">
        <v>699</v>
      </c>
      <c r="P55" t="s">
        <v>4104</v>
      </c>
      <c r="Q55" t="s">
        <v>4019</v>
      </c>
      <c r="R55" t="s">
        <v>4105</v>
      </c>
    </row>
    <row r="56" spans="1:24" x14ac:dyDescent="0.35">
      <c r="A56" t="s">
        <v>4014</v>
      </c>
      <c r="B56" t="s">
        <v>4015</v>
      </c>
      <c r="C56" t="s">
        <v>654</v>
      </c>
      <c r="D56" t="s">
        <v>689</v>
      </c>
      <c r="E56" t="s">
        <v>4106</v>
      </c>
      <c r="F56" t="s">
        <v>3853</v>
      </c>
      <c r="G56" t="s">
        <v>4107</v>
      </c>
      <c r="I56" t="s">
        <v>637</v>
      </c>
      <c r="J56" t="s">
        <v>4052</v>
      </c>
      <c r="K56" t="s">
        <v>689</v>
      </c>
      <c r="L56" t="s">
        <v>4024</v>
      </c>
      <c r="M56" t="s">
        <v>4108</v>
      </c>
      <c r="N56" t="s">
        <v>4109</v>
      </c>
      <c r="O56" t="s">
        <v>699</v>
      </c>
      <c r="P56" t="s">
        <v>4110</v>
      </c>
      <c r="Q56" t="s">
        <v>4019</v>
      </c>
      <c r="R56" t="s">
        <v>4111</v>
      </c>
    </row>
    <row r="57" spans="1:24" x14ac:dyDescent="0.35">
      <c r="A57" t="s">
        <v>4014</v>
      </c>
      <c r="B57" t="s">
        <v>4015</v>
      </c>
      <c r="C57" t="s">
        <v>655</v>
      </c>
      <c r="D57" t="s">
        <v>689</v>
      </c>
      <c r="E57" t="s">
        <v>633</v>
      </c>
      <c r="F57" t="s">
        <v>3853</v>
      </c>
      <c r="G57" t="s">
        <v>4112</v>
      </c>
      <c r="I57" t="s">
        <v>637</v>
      </c>
      <c r="J57" t="s">
        <v>4052</v>
      </c>
      <c r="K57" t="s">
        <v>689</v>
      </c>
      <c r="L57" t="s">
        <v>4024</v>
      </c>
      <c r="M57" t="s">
        <v>4113</v>
      </c>
      <c r="N57" t="s">
        <v>4114</v>
      </c>
      <c r="O57" t="s">
        <v>699</v>
      </c>
      <c r="P57" t="s">
        <v>4115</v>
      </c>
      <c r="Q57" t="s">
        <v>4019</v>
      </c>
      <c r="R57" t="s">
        <v>4116</v>
      </c>
    </row>
    <row r="58" spans="1:24" x14ac:dyDescent="0.35">
      <c r="A58" t="s">
        <v>4014</v>
      </c>
      <c r="B58" t="s">
        <v>4015</v>
      </c>
      <c r="C58" t="s">
        <v>9092</v>
      </c>
      <c r="D58" t="s">
        <v>689</v>
      </c>
      <c r="E58" t="s">
        <v>9093</v>
      </c>
      <c r="F58" t="s">
        <v>3853</v>
      </c>
      <c r="G58" t="s">
        <v>9094</v>
      </c>
      <c r="I58" t="s">
        <v>637</v>
      </c>
      <c r="J58" t="s">
        <v>4052</v>
      </c>
      <c r="K58" t="s">
        <v>689</v>
      </c>
      <c r="L58" t="s">
        <v>4024</v>
      </c>
      <c r="M58" t="s">
        <v>9095</v>
      </c>
      <c r="N58" t="s">
        <v>9096</v>
      </c>
      <c r="O58" t="s">
        <v>699</v>
      </c>
      <c r="P58" t="s">
        <v>9097</v>
      </c>
    </row>
    <row r="59" spans="1:24" x14ac:dyDescent="0.35">
      <c r="A59" t="s">
        <v>4014</v>
      </c>
      <c r="B59" t="s">
        <v>4015</v>
      </c>
      <c r="C59" t="s">
        <v>9161</v>
      </c>
      <c r="D59" t="s">
        <v>689</v>
      </c>
      <c r="E59" t="s">
        <v>9098</v>
      </c>
      <c r="F59" t="s">
        <v>3853</v>
      </c>
      <c r="G59" t="s">
        <v>9099</v>
      </c>
      <c r="I59" t="s">
        <v>637</v>
      </c>
      <c r="J59" t="s">
        <v>4052</v>
      </c>
      <c r="K59" t="s">
        <v>689</v>
      </c>
      <c r="L59" t="s">
        <v>4024</v>
      </c>
      <c r="M59" t="s">
        <v>9100</v>
      </c>
      <c r="N59" t="s">
        <v>9101</v>
      </c>
      <c r="O59" t="s">
        <v>699</v>
      </c>
      <c r="P59" t="s">
        <v>9102</v>
      </c>
    </row>
    <row r="60" spans="1:24" x14ac:dyDescent="0.35">
      <c r="A60" t="s">
        <v>4014</v>
      </c>
      <c r="B60" t="s">
        <v>4015</v>
      </c>
      <c r="C60" t="s">
        <v>8834</v>
      </c>
      <c r="D60" t="s">
        <v>689</v>
      </c>
      <c r="E60" t="s">
        <v>8835</v>
      </c>
      <c r="F60" t="s">
        <v>3853</v>
      </c>
      <c r="G60" t="s">
        <v>8836</v>
      </c>
      <c r="I60" t="s">
        <v>637</v>
      </c>
      <c r="J60" t="s">
        <v>4052</v>
      </c>
      <c r="K60" t="s">
        <v>689</v>
      </c>
      <c r="L60" t="s">
        <v>4024</v>
      </c>
      <c r="M60" t="s">
        <v>5217</v>
      </c>
      <c r="N60" t="s">
        <v>5218</v>
      </c>
      <c r="O60" t="s">
        <v>4027</v>
      </c>
      <c r="P60" t="s">
        <v>8837</v>
      </c>
    </row>
    <row r="61" spans="1:24" x14ac:dyDescent="0.35">
      <c r="A61" t="s">
        <v>4014</v>
      </c>
      <c r="B61" t="s">
        <v>4015</v>
      </c>
      <c r="C61" t="s">
        <v>4117</v>
      </c>
      <c r="D61" t="s">
        <v>699</v>
      </c>
      <c r="E61" t="s">
        <v>4118</v>
      </c>
      <c r="F61" t="s">
        <v>4016</v>
      </c>
      <c r="G61" t="s">
        <v>4119</v>
      </c>
      <c r="I61" t="s">
        <v>636</v>
      </c>
      <c r="J61" t="s">
        <v>4120</v>
      </c>
      <c r="K61" t="s">
        <v>637</v>
      </c>
      <c r="L61" t="s">
        <v>4024</v>
      </c>
      <c r="O61" t="s">
        <v>689</v>
      </c>
      <c r="Q61" t="s">
        <v>4019</v>
      </c>
      <c r="R61" t="s">
        <v>4038</v>
      </c>
      <c r="S61" t="s">
        <v>689</v>
      </c>
      <c r="T61" t="s">
        <v>4121</v>
      </c>
      <c r="U61" t="s">
        <v>4122</v>
      </c>
      <c r="V61" t="s">
        <v>4123</v>
      </c>
      <c r="W61" t="s">
        <v>699</v>
      </c>
    </row>
    <row r="62" spans="1:24" x14ac:dyDescent="0.35">
      <c r="A62" t="s">
        <v>4014</v>
      </c>
      <c r="B62" t="s">
        <v>4015</v>
      </c>
      <c r="C62" t="s">
        <v>4124</v>
      </c>
      <c r="D62" t="s">
        <v>699</v>
      </c>
      <c r="E62" t="s">
        <v>4125</v>
      </c>
      <c r="F62" t="s">
        <v>4016</v>
      </c>
      <c r="G62" t="s">
        <v>4119</v>
      </c>
      <c r="I62" t="s">
        <v>636</v>
      </c>
      <c r="J62" t="s">
        <v>4126</v>
      </c>
      <c r="K62" t="s">
        <v>637</v>
      </c>
      <c r="L62" t="s">
        <v>4024</v>
      </c>
      <c r="O62" t="s">
        <v>689</v>
      </c>
      <c r="Q62" t="s">
        <v>4019</v>
      </c>
      <c r="R62" t="s">
        <v>4044</v>
      </c>
      <c r="S62" t="s">
        <v>689</v>
      </c>
      <c r="T62" t="s">
        <v>4121</v>
      </c>
      <c r="U62" t="s">
        <v>4122</v>
      </c>
      <c r="V62" t="s">
        <v>4123</v>
      </c>
      <c r="W62" t="s">
        <v>699</v>
      </c>
    </row>
    <row r="63" spans="1:24" x14ac:dyDescent="0.35">
      <c r="A63" t="s">
        <v>4014</v>
      </c>
      <c r="B63" t="s">
        <v>4015</v>
      </c>
      <c r="C63" t="s">
        <v>4127</v>
      </c>
      <c r="D63" t="s">
        <v>699</v>
      </c>
      <c r="E63" t="s">
        <v>4128</v>
      </c>
      <c r="F63" t="s">
        <v>4016</v>
      </c>
      <c r="G63" t="s">
        <v>4119</v>
      </c>
      <c r="I63" t="s">
        <v>636</v>
      </c>
      <c r="J63" t="s">
        <v>4129</v>
      </c>
      <c r="K63" t="s">
        <v>637</v>
      </c>
      <c r="L63" t="s">
        <v>4024</v>
      </c>
      <c r="O63" t="s">
        <v>689</v>
      </c>
      <c r="Q63" t="s">
        <v>4019</v>
      </c>
      <c r="R63" t="s">
        <v>4050</v>
      </c>
      <c r="S63" t="s">
        <v>689</v>
      </c>
      <c r="T63" t="s">
        <v>4121</v>
      </c>
      <c r="U63" t="s">
        <v>4122</v>
      </c>
      <c r="V63" t="s">
        <v>4123</v>
      </c>
      <c r="W63" t="s">
        <v>699</v>
      </c>
    </row>
    <row r="64" spans="1:24" x14ac:dyDescent="0.35">
      <c r="A64" t="s">
        <v>4014</v>
      </c>
      <c r="B64" t="s">
        <v>4015</v>
      </c>
      <c r="C64" t="s">
        <v>3259</v>
      </c>
      <c r="D64" t="s">
        <v>689</v>
      </c>
      <c r="E64" t="s">
        <v>4130</v>
      </c>
      <c r="F64" t="s">
        <v>4016</v>
      </c>
      <c r="G64" t="s">
        <v>9103</v>
      </c>
      <c r="I64" t="s">
        <v>8927</v>
      </c>
      <c r="J64" t="s">
        <v>637</v>
      </c>
      <c r="K64" t="s">
        <v>4131</v>
      </c>
      <c r="L64" t="s">
        <v>637</v>
      </c>
      <c r="M64" t="s">
        <v>637</v>
      </c>
      <c r="N64" t="s">
        <v>637</v>
      </c>
      <c r="O64" t="s">
        <v>637</v>
      </c>
      <c r="P64" t="s">
        <v>637</v>
      </c>
      <c r="Q64" t="s">
        <v>4019</v>
      </c>
      <c r="R64" t="s">
        <v>4056</v>
      </c>
      <c r="S64" t="s">
        <v>699</v>
      </c>
      <c r="T64" t="s">
        <v>4132</v>
      </c>
      <c r="U64" t="s">
        <v>4133</v>
      </c>
      <c r="V64" t="s">
        <v>4134</v>
      </c>
      <c r="W64" t="s">
        <v>4135</v>
      </c>
      <c r="X64" t="s">
        <v>4136</v>
      </c>
    </row>
    <row r="65" spans="1:24" x14ac:dyDescent="0.35">
      <c r="A65" t="s">
        <v>4014</v>
      </c>
      <c r="B65" t="s">
        <v>4015</v>
      </c>
      <c r="C65" t="s">
        <v>4137</v>
      </c>
      <c r="D65" t="s">
        <v>689</v>
      </c>
      <c r="E65" t="s">
        <v>4138</v>
      </c>
      <c r="F65" t="s">
        <v>4016</v>
      </c>
      <c r="G65" t="s">
        <v>9104</v>
      </c>
      <c r="I65" t="s">
        <v>8869</v>
      </c>
      <c r="J65" t="s">
        <v>637</v>
      </c>
      <c r="K65" t="s">
        <v>4131</v>
      </c>
      <c r="L65" t="s">
        <v>637</v>
      </c>
      <c r="M65" t="s">
        <v>637</v>
      </c>
      <c r="N65" t="s">
        <v>637</v>
      </c>
      <c r="O65" t="s">
        <v>637</v>
      </c>
      <c r="P65" t="s">
        <v>637</v>
      </c>
      <c r="Q65" t="s">
        <v>4019</v>
      </c>
      <c r="R65" t="s">
        <v>4061</v>
      </c>
      <c r="S65" t="s">
        <v>699</v>
      </c>
      <c r="T65" t="s">
        <v>4132</v>
      </c>
      <c r="U65" t="s">
        <v>4133</v>
      </c>
      <c r="V65" t="s">
        <v>4134</v>
      </c>
      <c r="W65" t="s">
        <v>4135</v>
      </c>
      <c r="X65" t="s">
        <v>4136</v>
      </c>
    </row>
    <row r="66" spans="1:24" x14ac:dyDescent="0.35">
      <c r="A66" t="s">
        <v>4014</v>
      </c>
      <c r="B66" t="s">
        <v>4015</v>
      </c>
      <c r="C66" t="s">
        <v>4139</v>
      </c>
      <c r="D66" t="s">
        <v>689</v>
      </c>
      <c r="E66" t="s">
        <v>4140</v>
      </c>
      <c r="F66" t="s">
        <v>4016</v>
      </c>
      <c r="G66" t="s">
        <v>9105</v>
      </c>
      <c r="I66" t="s">
        <v>8869</v>
      </c>
      <c r="J66" t="s">
        <v>637</v>
      </c>
      <c r="K66" t="s">
        <v>4131</v>
      </c>
      <c r="L66" t="s">
        <v>637</v>
      </c>
      <c r="M66" t="s">
        <v>637</v>
      </c>
      <c r="N66" t="s">
        <v>637</v>
      </c>
      <c r="O66" t="s">
        <v>637</v>
      </c>
      <c r="P66" t="s">
        <v>637</v>
      </c>
      <c r="Q66" t="s">
        <v>4019</v>
      </c>
      <c r="R66" t="s">
        <v>4141</v>
      </c>
      <c r="S66" t="s">
        <v>699</v>
      </c>
      <c r="T66" t="s">
        <v>4132</v>
      </c>
      <c r="U66" t="s">
        <v>4133</v>
      </c>
      <c r="V66" t="s">
        <v>4134</v>
      </c>
      <c r="W66" t="s">
        <v>4135</v>
      </c>
      <c r="X66" t="s">
        <v>4136</v>
      </c>
    </row>
    <row r="67" spans="1:24" x14ac:dyDescent="0.35">
      <c r="A67" t="s">
        <v>4014</v>
      </c>
      <c r="B67" t="s">
        <v>4015</v>
      </c>
      <c r="C67" t="s">
        <v>4142</v>
      </c>
      <c r="D67" t="s">
        <v>689</v>
      </c>
      <c r="E67" t="s">
        <v>4143</v>
      </c>
      <c r="F67" t="s">
        <v>4016</v>
      </c>
      <c r="G67" t="s">
        <v>9106</v>
      </c>
      <c r="I67" t="s">
        <v>8869</v>
      </c>
      <c r="J67" t="s">
        <v>637</v>
      </c>
      <c r="K67" t="s">
        <v>4131</v>
      </c>
      <c r="L67" t="s">
        <v>637</v>
      </c>
      <c r="M67" t="s">
        <v>637</v>
      </c>
      <c r="N67" t="s">
        <v>637</v>
      </c>
      <c r="O67" t="s">
        <v>637</v>
      </c>
      <c r="P67" t="s">
        <v>637</v>
      </c>
      <c r="Q67" t="s">
        <v>4019</v>
      </c>
      <c r="R67" t="s">
        <v>4144</v>
      </c>
      <c r="S67" t="s">
        <v>699</v>
      </c>
      <c r="T67" t="s">
        <v>4132</v>
      </c>
      <c r="U67" t="s">
        <v>4133</v>
      </c>
      <c r="V67" t="s">
        <v>4134</v>
      </c>
      <c r="W67" t="s">
        <v>4135</v>
      </c>
      <c r="X67" t="s">
        <v>4136</v>
      </c>
    </row>
    <row r="68" spans="1:24" x14ac:dyDescent="0.35">
      <c r="A68" t="s">
        <v>4014</v>
      </c>
      <c r="B68" t="s">
        <v>4015</v>
      </c>
      <c r="C68" t="s">
        <v>3262</v>
      </c>
      <c r="D68" t="s">
        <v>689</v>
      </c>
      <c r="E68" t="s">
        <v>4145</v>
      </c>
      <c r="F68" t="s">
        <v>4016</v>
      </c>
      <c r="G68" t="s">
        <v>9107</v>
      </c>
      <c r="I68" t="s">
        <v>8866</v>
      </c>
      <c r="J68" t="s">
        <v>637</v>
      </c>
      <c r="K68" t="s">
        <v>4131</v>
      </c>
      <c r="L68" t="s">
        <v>637</v>
      </c>
      <c r="M68" t="s">
        <v>637</v>
      </c>
      <c r="N68" t="s">
        <v>637</v>
      </c>
      <c r="O68" t="s">
        <v>637</v>
      </c>
      <c r="P68" t="s">
        <v>637</v>
      </c>
      <c r="Q68" t="s">
        <v>4019</v>
      </c>
      <c r="R68" t="s">
        <v>4083</v>
      </c>
      <c r="S68" t="s">
        <v>699</v>
      </c>
      <c r="T68" t="s">
        <v>4132</v>
      </c>
      <c r="U68" t="s">
        <v>4133</v>
      </c>
      <c r="V68" t="s">
        <v>4134</v>
      </c>
      <c r="W68" t="s">
        <v>4135</v>
      </c>
      <c r="X68" t="s">
        <v>4136</v>
      </c>
    </row>
    <row r="69" spans="1:24" x14ac:dyDescent="0.35">
      <c r="A69" t="s">
        <v>4014</v>
      </c>
      <c r="B69" t="s">
        <v>4015</v>
      </c>
      <c r="C69" t="s">
        <v>4146</v>
      </c>
      <c r="D69" t="s">
        <v>689</v>
      </c>
      <c r="E69" t="s">
        <v>4147</v>
      </c>
      <c r="F69" t="s">
        <v>4016</v>
      </c>
      <c r="G69" t="s">
        <v>9108</v>
      </c>
      <c r="I69" t="s">
        <v>8866</v>
      </c>
      <c r="J69" t="s">
        <v>637</v>
      </c>
      <c r="K69" t="s">
        <v>4131</v>
      </c>
      <c r="L69" t="s">
        <v>637</v>
      </c>
      <c r="M69" t="s">
        <v>637</v>
      </c>
      <c r="N69" t="s">
        <v>637</v>
      </c>
      <c r="O69" t="s">
        <v>637</v>
      </c>
      <c r="P69" t="s">
        <v>637</v>
      </c>
      <c r="Q69" t="s">
        <v>4019</v>
      </c>
      <c r="R69" t="s">
        <v>4088</v>
      </c>
      <c r="S69" t="s">
        <v>699</v>
      </c>
      <c r="T69" t="s">
        <v>4132</v>
      </c>
      <c r="U69" t="s">
        <v>4133</v>
      </c>
      <c r="V69" t="s">
        <v>4134</v>
      </c>
      <c r="W69" t="s">
        <v>4135</v>
      </c>
      <c r="X69" t="s">
        <v>4136</v>
      </c>
    </row>
    <row r="70" spans="1:24" x14ac:dyDescent="0.35">
      <c r="A70" t="s">
        <v>4014</v>
      </c>
      <c r="B70" t="s">
        <v>4015</v>
      </c>
      <c r="C70" t="s">
        <v>3260</v>
      </c>
      <c r="D70" t="s">
        <v>689</v>
      </c>
      <c r="E70" t="s">
        <v>4148</v>
      </c>
      <c r="F70" t="s">
        <v>4016</v>
      </c>
      <c r="G70" t="s">
        <v>9109</v>
      </c>
      <c r="I70" t="s">
        <v>8867</v>
      </c>
      <c r="J70" t="s">
        <v>637</v>
      </c>
      <c r="K70" t="s">
        <v>4131</v>
      </c>
      <c r="L70" t="s">
        <v>637</v>
      </c>
      <c r="M70" t="s">
        <v>637</v>
      </c>
      <c r="N70" t="s">
        <v>637</v>
      </c>
      <c r="O70" t="s">
        <v>637</v>
      </c>
      <c r="P70" t="s">
        <v>637</v>
      </c>
      <c r="Q70" t="s">
        <v>4019</v>
      </c>
      <c r="R70" t="s">
        <v>4149</v>
      </c>
      <c r="S70" t="s">
        <v>699</v>
      </c>
      <c r="T70" t="s">
        <v>4132</v>
      </c>
      <c r="U70" t="s">
        <v>4133</v>
      </c>
      <c r="V70" t="s">
        <v>4134</v>
      </c>
      <c r="W70" t="s">
        <v>4135</v>
      </c>
      <c r="X70" t="s">
        <v>4136</v>
      </c>
    </row>
    <row r="71" spans="1:24" x14ac:dyDescent="0.35">
      <c r="A71" t="s">
        <v>4014</v>
      </c>
      <c r="B71" t="s">
        <v>4015</v>
      </c>
      <c r="C71" t="s">
        <v>4150</v>
      </c>
      <c r="D71" t="s">
        <v>689</v>
      </c>
      <c r="E71" t="s">
        <v>4151</v>
      </c>
      <c r="F71" t="s">
        <v>4016</v>
      </c>
      <c r="G71" t="s">
        <v>9110</v>
      </c>
      <c r="I71" t="s">
        <v>8868</v>
      </c>
      <c r="J71" t="s">
        <v>637</v>
      </c>
      <c r="K71" t="s">
        <v>4131</v>
      </c>
      <c r="L71" t="s">
        <v>637</v>
      </c>
      <c r="M71" t="s">
        <v>637</v>
      </c>
      <c r="N71" t="s">
        <v>637</v>
      </c>
      <c r="O71" t="s">
        <v>637</v>
      </c>
      <c r="P71" t="s">
        <v>637</v>
      </c>
      <c r="Q71" t="s">
        <v>4019</v>
      </c>
      <c r="R71" t="s">
        <v>4099</v>
      </c>
      <c r="S71" t="s">
        <v>699</v>
      </c>
      <c r="T71" t="s">
        <v>4132</v>
      </c>
      <c r="U71" t="s">
        <v>4133</v>
      </c>
      <c r="V71" t="s">
        <v>4134</v>
      </c>
      <c r="W71" t="s">
        <v>4135</v>
      </c>
      <c r="X71" t="s">
        <v>4136</v>
      </c>
    </row>
    <row r="72" spans="1:24" x14ac:dyDescent="0.35">
      <c r="A72" t="s">
        <v>4014</v>
      </c>
      <c r="B72" t="s">
        <v>4015</v>
      </c>
      <c r="C72" t="s">
        <v>4152</v>
      </c>
      <c r="D72" t="s">
        <v>689</v>
      </c>
      <c r="E72" t="s">
        <v>4153</v>
      </c>
      <c r="F72" t="s">
        <v>4016</v>
      </c>
      <c r="G72" t="s">
        <v>9111</v>
      </c>
      <c r="I72" t="s">
        <v>8868</v>
      </c>
      <c r="J72" t="s">
        <v>637</v>
      </c>
      <c r="K72" t="s">
        <v>4131</v>
      </c>
      <c r="L72" t="s">
        <v>637</v>
      </c>
      <c r="M72" t="s">
        <v>637</v>
      </c>
      <c r="N72" t="s">
        <v>637</v>
      </c>
      <c r="O72" t="s">
        <v>637</v>
      </c>
      <c r="P72" t="s">
        <v>637</v>
      </c>
      <c r="Q72" t="s">
        <v>4019</v>
      </c>
      <c r="R72" t="s">
        <v>4105</v>
      </c>
      <c r="S72" t="s">
        <v>699</v>
      </c>
      <c r="T72" t="s">
        <v>4132</v>
      </c>
      <c r="U72" t="s">
        <v>4133</v>
      </c>
      <c r="V72" t="s">
        <v>4134</v>
      </c>
      <c r="W72" t="s">
        <v>4135</v>
      </c>
      <c r="X72" t="s">
        <v>4136</v>
      </c>
    </row>
    <row r="73" spans="1:24" x14ac:dyDescent="0.35">
      <c r="A73" t="s">
        <v>4014</v>
      </c>
      <c r="B73" t="s">
        <v>4015</v>
      </c>
      <c r="C73" t="s">
        <v>4154</v>
      </c>
      <c r="D73" t="s">
        <v>689</v>
      </c>
      <c r="E73" t="s">
        <v>4155</v>
      </c>
      <c r="F73" t="s">
        <v>4016</v>
      </c>
      <c r="G73" t="s">
        <v>9112</v>
      </c>
      <c r="I73" t="s">
        <v>8868</v>
      </c>
      <c r="J73" t="s">
        <v>637</v>
      </c>
      <c r="K73" t="s">
        <v>4131</v>
      </c>
      <c r="L73" t="s">
        <v>637</v>
      </c>
      <c r="M73" t="s">
        <v>637</v>
      </c>
      <c r="N73" t="s">
        <v>637</v>
      </c>
      <c r="O73" t="s">
        <v>637</v>
      </c>
      <c r="P73" t="s">
        <v>637</v>
      </c>
      <c r="Q73" t="s">
        <v>4019</v>
      </c>
      <c r="R73" t="s">
        <v>4111</v>
      </c>
      <c r="S73" t="s">
        <v>699</v>
      </c>
      <c r="T73" t="s">
        <v>4132</v>
      </c>
      <c r="U73" t="s">
        <v>4133</v>
      </c>
      <c r="V73" t="s">
        <v>4134</v>
      </c>
      <c r="W73" t="s">
        <v>4135</v>
      </c>
      <c r="X73" t="s">
        <v>4136</v>
      </c>
    </row>
    <row r="74" spans="1:24" x14ac:dyDescent="0.35">
      <c r="A74" t="s">
        <v>4014</v>
      </c>
      <c r="B74" t="s">
        <v>4015</v>
      </c>
      <c r="C74" t="s">
        <v>4156</v>
      </c>
      <c r="D74" t="s">
        <v>689</v>
      </c>
      <c r="E74" t="s">
        <v>4157</v>
      </c>
      <c r="F74" t="s">
        <v>4016</v>
      </c>
      <c r="G74" t="s">
        <v>9113</v>
      </c>
      <c r="I74" t="s">
        <v>8868</v>
      </c>
      <c r="J74" t="s">
        <v>637</v>
      </c>
      <c r="K74" t="s">
        <v>4131</v>
      </c>
      <c r="L74" t="s">
        <v>637</v>
      </c>
      <c r="M74" t="s">
        <v>637</v>
      </c>
      <c r="N74" t="s">
        <v>637</v>
      </c>
      <c r="O74" t="s">
        <v>637</v>
      </c>
      <c r="P74" t="s">
        <v>637</v>
      </c>
      <c r="Q74" t="s">
        <v>4019</v>
      </c>
      <c r="R74" t="s">
        <v>4116</v>
      </c>
      <c r="S74" t="s">
        <v>699</v>
      </c>
      <c r="T74" t="s">
        <v>4132</v>
      </c>
      <c r="U74" t="s">
        <v>4133</v>
      </c>
      <c r="V74" t="s">
        <v>4134</v>
      </c>
      <c r="W74" t="s">
        <v>4135</v>
      </c>
      <c r="X74" t="s">
        <v>4136</v>
      </c>
    </row>
    <row r="75" spans="1:24" x14ac:dyDescent="0.35">
      <c r="A75" t="s">
        <v>4014</v>
      </c>
      <c r="B75" t="s">
        <v>4015</v>
      </c>
      <c r="C75" t="s">
        <v>9162</v>
      </c>
      <c r="D75" t="s">
        <v>689</v>
      </c>
      <c r="E75" t="s">
        <v>9114</v>
      </c>
      <c r="F75" t="s">
        <v>4016</v>
      </c>
      <c r="G75" t="s">
        <v>9115</v>
      </c>
      <c r="I75" t="s">
        <v>8868</v>
      </c>
      <c r="J75" t="s">
        <v>637</v>
      </c>
      <c r="K75" t="s">
        <v>4131</v>
      </c>
      <c r="L75" t="s">
        <v>637</v>
      </c>
      <c r="M75" t="s">
        <v>637</v>
      </c>
      <c r="N75" t="s">
        <v>637</v>
      </c>
      <c r="O75" t="s">
        <v>637</v>
      </c>
      <c r="P75" t="s">
        <v>637</v>
      </c>
      <c r="S75" t="s">
        <v>699</v>
      </c>
      <c r="T75" t="s">
        <v>4132</v>
      </c>
      <c r="U75" t="s">
        <v>4133</v>
      </c>
      <c r="V75" t="s">
        <v>4134</v>
      </c>
      <c r="W75" t="s">
        <v>4135</v>
      </c>
      <c r="X75" t="s">
        <v>4136</v>
      </c>
    </row>
    <row r="76" spans="1:24" x14ac:dyDescent="0.35">
      <c r="A76" t="s">
        <v>4014</v>
      </c>
      <c r="B76" t="s">
        <v>4015</v>
      </c>
      <c r="C76" t="s">
        <v>9163</v>
      </c>
      <c r="D76" t="s">
        <v>689</v>
      </c>
      <c r="E76" t="s">
        <v>9116</v>
      </c>
      <c r="F76" t="s">
        <v>4016</v>
      </c>
      <c r="G76" t="s">
        <v>9117</v>
      </c>
      <c r="I76" t="s">
        <v>8868</v>
      </c>
      <c r="J76" t="s">
        <v>637</v>
      </c>
      <c r="K76" t="s">
        <v>4131</v>
      </c>
      <c r="L76" t="s">
        <v>637</v>
      </c>
      <c r="M76" t="s">
        <v>637</v>
      </c>
      <c r="N76" t="s">
        <v>637</v>
      </c>
      <c r="O76" t="s">
        <v>637</v>
      </c>
      <c r="P76" t="s">
        <v>637</v>
      </c>
      <c r="S76" t="s">
        <v>699</v>
      </c>
      <c r="T76" t="s">
        <v>4132</v>
      </c>
      <c r="U76" t="s">
        <v>4133</v>
      </c>
      <c r="V76" t="s">
        <v>4134</v>
      </c>
      <c r="W76" t="s">
        <v>4135</v>
      </c>
      <c r="X76" t="s">
        <v>4136</v>
      </c>
    </row>
    <row r="77" spans="1:24" x14ac:dyDescent="0.35">
      <c r="A77" t="s">
        <v>4014</v>
      </c>
      <c r="B77" t="s">
        <v>4015</v>
      </c>
      <c r="C77" t="s">
        <v>8838</v>
      </c>
      <c r="D77" t="s">
        <v>689</v>
      </c>
      <c r="E77" t="s">
        <v>8839</v>
      </c>
      <c r="F77" t="s">
        <v>4016</v>
      </c>
      <c r="G77" t="s">
        <v>9118</v>
      </c>
      <c r="I77" t="s">
        <v>8869</v>
      </c>
      <c r="J77" t="s">
        <v>637</v>
      </c>
      <c r="K77" t="s">
        <v>4131</v>
      </c>
      <c r="L77" t="s">
        <v>637</v>
      </c>
      <c r="M77" t="s">
        <v>637</v>
      </c>
      <c r="N77" t="s">
        <v>637</v>
      </c>
      <c r="O77" t="s">
        <v>637</v>
      </c>
      <c r="P77" t="s">
        <v>637</v>
      </c>
      <c r="S77" t="s">
        <v>699</v>
      </c>
      <c r="T77" t="s">
        <v>4132</v>
      </c>
      <c r="U77" t="s">
        <v>4133</v>
      </c>
      <c r="V77" t="s">
        <v>4134</v>
      </c>
      <c r="W77" t="s">
        <v>4135</v>
      </c>
      <c r="X77" t="s">
        <v>4136</v>
      </c>
    </row>
    <row r="78" spans="1:24" x14ac:dyDescent="0.35">
      <c r="A78" t="s">
        <v>4014</v>
      </c>
      <c r="B78" t="s">
        <v>4015</v>
      </c>
      <c r="C78" t="s">
        <v>9119</v>
      </c>
      <c r="D78" t="s">
        <v>689</v>
      </c>
      <c r="E78" t="s">
        <v>9120</v>
      </c>
      <c r="F78" t="s">
        <v>4016</v>
      </c>
      <c r="G78" t="s">
        <v>9121</v>
      </c>
      <c r="I78" t="s">
        <v>9122</v>
      </c>
      <c r="J78" t="s">
        <v>637</v>
      </c>
      <c r="K78" t="s">
        <v>4131</v>
      </c>
      <c r="L78" t="s">
        <v>637</v>
      </c>
      <c r="M78" t="s">
        <v>637</v>
      </c>
      <c r="N78" t="s">
        <v>637</v>
      </c>
      <c r="O78" t="s">
        <v>637</v>
      </c>
      <c r="P78" t="s">
        <v>637</v>
      </c>
    </row>
    <row r="79" spans="1:24" x14ac:dyDescent="0.35">
      <c r="A79" t="s">
        <v>4014</v>
      </c>
      <c r="B79" t="s">
        <v>4015</v>
      </c>
      <c r="C79" t="s">
        <v>9123</v>
      </c>
      <c r="D79" t="s">
        <v>689</v>
      </c>
      <c r="E79" t="s">
        <v>9124</v>
      </c>
      <c r="F79" t="s">
        <v>4016</v>
      </c>
      <c r="G79" t="s">
        <v>9125</v>
      </c>
      <c r="I79" t="s">
        <v>9126</v>
      </c>
      <c r="J79" t="s">
        <v>637</v>
      </c>
      <c r="K79" t="s">
        <v>4131</v>
      </c>
      <c r="L79" t="s">
        <v>637</v>
      </c>
      <c r="M79" t="s">
        <v>637</v>
      </c>
      <c r="N79" t="s">
        <v>637</v>
      </c>
      <c r="O79" t="s">
        <v>637</v>
      </c>
      <c r="P79" t="s">
        <v>637</v>
      </c>
    </row>
    <row r="80" spans="1:24" x14ac:dyDescent="0.35">
      <c r="A80" t="s">
        <v>4014</v>
      </c>
      <c r="B80" t="s">
        <v>4015</v>
      </c>
      <c r="C80" t="s">
        <v>4158</v>
      </c>
      <c r="D80" t="s">
        <v>689</v>
      </c>
      <c r="E80" t="s">
        <v>4159</v>
      </c>
      <c r="F80" t="s">
        <v>4016</v>
      </c>
      <c r="G80" t="s">
        <v>4160</v>
      </c>
      <c r="I80" t="s">
        <v>8870</v>
      </c>
      <c r="J80" t="s">
        <v>637</v>
      </c>
      <c r="K80" t="s">
        <v>4131</v>
      </c>
      <c r="L80" t="s">
        <v>637</v>
      </c>
      <c r="M80" t="s">
        <v>637</v>
      </c>
      <c r="N80" t="s">
        <v>637</v>
      </c>
      <c r="O80" t="s">
        <v>637</v>
      </c>
      <c r="P80" t="s">
        <v>637</v>
      </c>
      <c r="Q80" t="s">
        <v>4019</v>
      </c>
      <c r="R80" t="s">
        <v>4161</v>
      </c>
    </row>
    <row r="81" spans="1:23" x14ac:dyDescent="0.35">
      <c r="A81" t="s">
        <v>4014</v>
      </c>
      <c r="B81" t="s">
        <v>4015</v>
      </c>
      <c r="C81" t="s">
        <v>4162</v>
      </c>
      <c r="D81" t="s">
        <v>689</v>
      </c>
      <c r="E81" t="s">
        <v>4163</v>
      </c>
      <c r="F81" t="s">
        <v>4016</v>
      </c>
      <c r="G81" t="s">
        <v>4164</v>
      </c>
      <c r="I81" t="s">
        <v>8871</v>
      </c>
      <c r="J81" t="s">
        <v>637</v>
      </c>
      <c r="K81" t="s">
        <v>4131</v>
      </c>
      <c r="L81" t="s">
        <v>637</v>
      </c>
      <c r="M81" t="s">
        <v>637</v>
      </c>
      <c r="N81" t="s">
        <v>637</v>
      </c>
      <c r="O81" t="s">
        <v>637</v>
      </c>
      <c r="P81" t="s">
        <v>637</v>
      </c>
      <c r="Q81" t="s">
        <v>4019</v>
      </c>
      <c r="R81" t="s">
        <v>4165</v>
      </c>
    </row>
    <row r="82" spans="1:23" x14ac:dyDescent="0.35">
      <c r="A82" t="s">
        <v>4014</v>
      </c>
      <c r="B82" t="s">
        <v>4015</v>
      </c>
      <c r="C82" t="s">
        <v>3258</v>
      </c>
      <c r="D82" t="s">
        <v>689</v>
      </c>
      <c r="E82" t="s">
        <v>4166</v>
      </c>
      <c r="F82" t="s">
        <v>4016</v>
      </c>
      <c r="G82" t="s">
        <v>4167</v>
      </c>
      <c r="I82" t="s">
        <v>8872</v>
      </c>
      <c r="J82" t="s">
        <v>637</v>
      </c>
      <c r="K82" t="s">
        <v>4131</v>
      </c>
      <c r="L82" t="s">
        <v>637</v>
      </c>
      <c r="M82" t="s">
        <v>637</v>
      </c>
      <c r="N82" t="s">
        <v>637</v>
      </c>
      <c r="O82" t="s">
        <v>637</v>
      </c>
      <c r="P82" t="s">
        <v>637</v>
      </c>
      <c r="Q82" t="s">
        <v>4019</v>
      </c>
      <c r="R82" t="s">
        <v>4168</v>
      </c>
    </row>
    <row r="83" spans="1:23" x14ac:dyDescent="0.35">
      <c r="A83" t="s">
        <v>4014</v>
      </c>
      <c r="B83" t="s">
        <v>4015</v>
      </c>
      <c r="C83" t="s">
        <v>18</v>
      </c>
      <c r="D83" t="s">
        <v>699</v>
      </c>
      <c r="E83" t="s">
        <v>637</v>
      </c>
      <c r="F83" t="s">
        <v>4016</v>
      </c>
      <c r="I83" t="s">
        <v>4169</v>
      </c>
      <c r="J83" t="s">
        <v>637</v>
      </c>
      <c r="K83" t="s">
        <v>637</v>
      </c>
      <c r="L83" t="s">
        <v>637</v>
      </c>
      <c r="M83" t="s">
        <v>637</v>
      </c>
      <c r="N83" t="s">
        <v>637</v>
      </c>
      <c r="O83" t="s">
        <v>637</v>
      </c>
      <c r="P83" t="s">
        <v>637</v>
      </c>
    </row>
    <row r="84" spans="1:23" x14ac:dyDescent="0.35">
      <c r="A84" t="s">
        <v>4014</v>
      </c>
      <c r="C84" t="s">
        <v>4170</v>
      </c>
      <c r="D84" t="s">
        <v>699</v>
      </c>
      <c r="E84" t="s">
        <v>4171</v>
      </c>
      <c r="F84" t="s">
        <v>4016</v>
      </c>
      <c r="G84" t="s">
        <v>4172</v>
      </c>
      <c r="H84" t="s">
        <v>4173</v>
      </c>
      <c r="I84" t="s">
        <v>4174</v>
      </c>
      <c r="J84" t="s">
        <v>637</v>
      </c>
      <c r="K84" t="s">
        <v>637</v>
      </c>
      <c r="L84" t="s">
        <v>4024</v>
      </c>
      <c r="M84" t="s">
        <v>4175</v>
      </c>
      <c r="N84" t="s">
        <v>4176</v>
      </c>
      <c r="O84" t="s">
        <v>4027</v>
      </c>
      <c r="P84" t="s">
        <v>4177</v>
      </c>
      <c r="Q84" t="s">
        <v>4019</v>
      </c>
      <c r="R84" t="s">
        <v>4178</v>
      </c>
    </row>
    <row r="85" spans="1:23" x14ac:dyDescent="0.35">
      <c r="A85" t="s">
        <v>4746</v>
      </c>
      <c r="B85" t="s">
        <v>4747</v>
      </c>
      <c r="C85" t="s">
        <v>658</v>
      </c>
      <c r="D85" t="s">
        <v>689</v>
      </c>
      <c r="E85" t="s">
        <v>657</v>
      </c>
      <c r="F85" t="s">
        <v>4016</v>
      </c>
      <c r="G85" t="s">
        <v>4748</v>
      </c>
      <c r="I85" t="s">
        <v>3852</v>
      </c>
      <c r="J85" t="s">
        <v>4749</v>
      </c>
      <c r="L85" t="s">
        <v>4024</v>
      </c>
      <c r="M85" t="s">
        <v>4750</v>
      </c>
      <c r="N85" t="s">
        <v>4751</v>
      </c>
      <c r="O85" t="s">
        <v>699</v>
      </c>
      <c r="P85" t="s">
        <v>4752</v>
      </c>
      <c r="Q85" t="s">
        <v>4019</v>
      </c>
      <c r="R85" t="s">
        <v>4753</v>
      </c>
      <c r="S85" t="s">
        <v>699</v>
      </c>
      <c r="T85" t="s">
        <v>4754</v>
      </c>
      <c r="U85" t="s">
        <v>4755</v>
      </c>
      <c r="V85" t="s">
        <v>4756</v>
      </c>
      <c r="W85" t="s">
        <v>699</v>
      </c>
    </row>
    <row r="86" spans="1:23" x14ac:dyDescent="0.35">
      <c r="A86" t="s">
        <v>4746</v>
      </c>
      <c r="C86" t="s">
        <v>660</v>
      </c>
      <c r="D86" t="s">
        <v>689</v>
      </c>
      <c r="E86" t="s">
        <v>661</v>
      </c>
      <c r="F86" t="s">
        <v>3853</v>
      </c>
      <c r="G86" t="s">
        <v>4757</v>
      </c>
      <c r="I86" t="s">
        <v>637</v>
      </c>
      <c r="J86" t="s">
        <v>4758</v>
      </c>
    </row>
    <row r="87" spans="1:23" x14ac:dyDescent="0.35">
      <c r="A87" t="s">
        <v>4746</v>
      </c>
      <c r="C87" t="s">
        <v>662</v>
      </c>
      <c r="D87" t="s">
        <v>689</v>
      </c>
      <c r="E87" t="s">
        <v>663</v>
      </c>
      <c r="F87" t="s">
        <v>3853</v>
      </c>
      <c r="G87" t="s">
        <v>4759</v>
      </c>
      <c r="I87" t="s">
        <v>637</v>
      </c>
      <c r="J87" t="s">
        <v>4760</v>
      </c>
    </row>
    <row r="88" spans="1:23" x14ac:dyDescent="0.35">
      <c r="A88" t="s">
        <v>4746</v>
      </c>
      <c r="C88" t="s">
        <v>664</v>
      </c>
      <c r="D88" t="s">
        <v>689</v>
      </c>
      <c r="E88" t="s">
        <v>4761</v>
      </c>
      <c r="F88" t="s">
        <v>4016</v>
      </c>
      <c r="G88" t="s">
        <v>4762</v>
      </c>
      <c r="I88" t="s">
        <v>3852</v>
      </c>
      <c r="J88" t="s">
        <v>637</v>
      </c>
      <c r="L88" t="s">
        <v>637</v>
      </c>
      <c r="M88" t="s">
        <v>637</v>
      </c>
      <c r="N88" t="s">
        <v>637</v>
      </c>
      <c r="O88" t="s">
        <v>637</v>
      </c>
      <c r="P88" t="s">
        <v>637</v>
      </c>
    </row>
    <row r="89" spans="1:23" x14ac:dyDescent="0.35">
      <c r="A89" t="s">
        <v>4746</v>
      </c>
      <c r="C89" t="s">
        <v>18</v>
      </c>
      <c r="D89" t="s">
        <v>699</v>
      </c>
      <c r="E89" t="s">
        <v>637</v>
      </c>
      <c r="F89" t="s">
        <v>4016</v>
      </c>
      <c r="I89" t="s">
        <v>4169</v>
      </c>
      <c r="J89" t="s">
        <v>637</v>
      </c>
      <c r="K89" t="s">
        <v>637</v>
      </c>
      <c r="L89" t="s">
        <v>637</v>
      </c>
      <c r="M89" t="s">
        <v>637</v>
      </c>
      <c r="N89" t="s">
        <v>637</v>
      </c>
      <c r="O89" t="s">
        <v>637</v>
      </c>
      <c r="P89" t="s">
        <v>637</v>
      </c>
    </row>
    <row r="90" spans="1:23" x14ac:dyDescent="0.35">
      <c r="A90" t="s">
        <v>4763</v>
      </c>
      <c r="B90" t="s">
        <v>4764</v>
      </c>
      <c r="C90" t="s">
        <v>670</v>
      </c>
      <c r="D90" t="s">
        <v>689</v>
      </c>
      <c r="E90" t="s">
        <v>4765</v>
      </c>
      <c r="F90" t="s">
        <v>4016</v>
      </c>
      <c r="I90" t="s">
        <v>4766</v>
      </c>
      <c r="J90" t="s">
        <v>637</v>
      </c>
      <c r="L90" t="s">
        <v>637</v>
      </c>
      <c r="M90" t="s">
        <v>637</v>
      </c>
      <c r="N90" t="s">
        <v>637</v>
      </c>
      <c r="O90" t="s">
        <v>637</v>
      </c>
      <c r="P90" t="s">
        <v>637</v>
      </c>
      <c r="Q90" t="s">
        <v>4019</v>
      </c>
      <c r="R90" t="s">
        <v>4767</v>
      </c>
    </row>
    <row r="91" spans="1:23" x14ac:dyDescent="0.35">
      <c r="A91" t="s">
        <v>4763</v>
      </c>
      <c r="C91" t="s">
        <v>671</v>
      </c>
      <c r="D91" t="s">
        <v>689</v>
      </c>
      <c r="E91" t="s">
        <v>668</v>
      </c>
      <c r="F91" t="s">
        <v>4016</v>
      </c>
      <c r="I91" t="s">
        <v>4768</v>
      </c>
      <c r="J91" t="s">
        <v>637</v>
      </c>
      <c r="L91" t="s">
        <v>637</v>
      </c>
      <c r="M91" t="s">
        <v>637</v>
      </c>
      <c r="N91" t="s">
        <v>637</v>
      </c>
      <c r="O91" t="s">
        <v>637</v>
      </c>
      <c r="P91" t="s">
        <v>637</v>
      </c>
      <c r="Q91" t="s">
        <v>4019</v>
      </c>
      <c r="R91" t="s">
        <v>4769</v>
      </c>
    </row>
    <row r="92" spans="1:23" x14ac:dyDescent="0.35">
      <c r="A92" t="s">
        <v>4763</v>
      </c>
      <c r="C92" t="s">
        <v>4770</v>
      </c>
      <c r="D92" t="s">
        <v>689</v>
      </c>
      <c r="E92" t="s">
        <v>4771</v>
      </c>
      <c r="F92" t="s">
        <v>4016</v>
      </c>
      <c r="I92" t="s">
        <v>3852</v>
      </c>
      <c r="J92" t="s">
        <v>3742</v>
      </c>
      <c r="K92" t="s">
        <v>637</v>
      </c>
    </row>
    <row r="93" spans="1:23" x14ac:dyDescent="0.35">
      <c r="A93" t="s">
        <v>4763</v>
      </c>
      <c r="C93" t="s">
        <v>18</v>
      </c>
      <c r="D93" t="s">
        <v>699</v>
      </c>
      <c r="E93" t="s">
        <v>637</v>
      </c>
      <c r="F93" t="s">
        <v>4016</v>
      </c>
      <c r="I93" t="s">
        <v>4169</v>
      </c>
      <c r="J93" t="s">
        <v>637</v>
      </c>
      <c r="K93" t="s">
        <v>637</v>
      </c>
      <c r="L93" t="s">
        <v>637</v>
      </c>
      <c r="M93" t="s">
        <v>637</v>
      </c>
      <c r="N93" t="s">
        <v>637</v>
      </c>
      <c r="O93" t="s">
        <v>637</v>
      </c>
      <c r="P93" t="s">
        <v>637</v>
      </c>
    </row>
    <row r="94" spans="1:23" x14ac:dyDescent="0.35">
      <c r="A94" t="s">
        <v>4284</v>
      </c>
      <c r="B94" t="s">
        <v>4772</v>
      </c>
      <c r="C94" t="s">
        <v>18</v>
      </c>
      <c r="D94" t="s">
        <v>699</v>
      </c>
      <c r="E94" t="s">
        <v>637</v>
      </c>
      <c r="F94" t="s">
        <v>4016</v>
      </c>
      <c r="I94" t="s">
        <v>4169</v>
      </c>
      <c r="J94" t="s">
        <v>637</v>
      </c>
      <c r="K94" t="s">
        <v>637</v>
      </c>
      <c r="L94" t="s">
        <v>637</v>
      </c>
      <c r="M94" t="s">
        <v>637</v>
      </c>
      <c r="N94" t="s">
        <v>637</v>
      </c>
      <c r="O94" t="s">
        <v>637</v>
      </c>
      <c r="P94" t="s">
        <v>637</v>
      </c>
    </row>
    <row r="95" spans="1:23" x14ac:dyDescent="0.35">
      <c r="A95" t="s">
        <v>4284</v>
      </c>
      <c r="C95" t="s">
        <v>1553</v>
      </c>
      <c r="D95" t="s">
        <v>689</v>
      </c>
      <c r="E95" t="s">
        <v>1554</v>
      </c>
      <c r="F95" t="s">
        <v>4016</v>
      </c>
      <c r="G95" t="s">
        <v>4773</v>
      </c>
      <c r="I95" t="s">
        <v>4705</v>
      </c>
      <c r="J95" t="s">
        <v>637</v>
      </c>
      <c r="K95" t="s">
        <v>637</v>
      </c>
      <c r="L95" t="s">
        <v>637</v>
      </c>
      <c r="M95" t="s">
        <v>637</v>
      </c>
      <c r="N95" t="s">
        <v>637</v>
      </c>
      <c r="O95" t="s">
        <v>637</v>
      </c>
      <c r="P95" t="s">
        <v>637</v>
      </c>
      <c r="Q95" t="s">
        <v>4019</v>
      </c>
      <c r="R95" t="s">
        <v>4774</v>
      </c>
    </row>
    <row r="96" spans="1:23" x14ac:dyDescent="0.35">
      <c r="A96" t="s">
        <v>4284</v>
      </c>
      <c r="C96" t="s">
        <v>1549</v>
      </c>
      <c r="D96" t="s">
        <v>689</v>
      </c>
      <c r="E96" t="s">
        <v>668</v>
      </c>
      <c r="F96" t="s">
        <v>4016</v>
      </c>
      <c r="I96" t="s">
        <v>4775</v>
      </c>
      <c r="J96" t="s">
        <v>637</v>
      </c>
      <c r="K96" t="s">
        <v>637</v>
      </c>
    </row>
    <row r="97" spans="1:24" x14ac:dyDescent="0.35">
      <c r="A97" t="s">
        <v>4284</v>
      </c>
      <c r="C97" t="s">
        <v>1550</v>
      </c>
      <c r="D97" t="s">
        <v>689</v>
      </c>
      <c r="E97" t="s">
        <v>4776</v>
      </c>
      <c r="F97" t="s">
        <v>4016</v>
      </c>
      <c r="I97" t="s">
        <v>4777</v>
      </c>
      <c r="J97" t="s">
        <v>637</v>
      </c>
      <c r="K97" t="s">
        <v>637</v>
      </c>
    </row>
    <row r="98" spans="1:24" x14ac:dyDescent="0.35">
      <c r="A98" t="s">
        <v>4284</v>
      </c>
      <c r="C98" t="s">
        <v>4778</v>
      </c>
      <c r="D98" t="s">
        <v>689</v>
      </c>
      <c r="E98" t="s">
        <v>676</v>
      </c>
      <c r="F98" t="s">
        <v>4016</v>
      </c>
      <c r="I98" t="s">
        <v>4779</v>
      </c>
      <c r="J98" t="s">
        <v>637</v>
      </c>
      <c r="K98" t="s">
        <v>637</v>
      </c>
    </row>
    <row r="99" spans="1:24" x14ac:dyDescent="0.35">
      <c r="A99" t="s">
        <v>4284</v>
      </c>
      <c r="C99" t="s">
        <v>4780</v>
      </c>
      <c r="D99" t="s">
        <v>689</v>
      </c>
      <c r="E99" t="s">
        <v>676</v>
      </c>
      <c r="F99" t="s">
        <v>4016</v>
      </c>
      <c r="I99" t="s">
        <v>4781</v>
      </c>
      <c r="J99" t="s">
        <v>637</v>
      </c>
      <c r="K99" t="s">
        <v>637</v>
      </c>
    </row>
    <row r="100" spans="1:24" x14ac:dyDescent="0.35">
      <c r="A100" t="s">
        <v>4284</v>
      </c>
      <c r="C100" t="s">
        <v>1551</v>
      </c>
      <c r="D100" t="s">
        <v>689</v>
      </c>
      <c r="E100" t="s">
        <v>1552</v>
      </c>
      <c r="F100" t="s">
        <v>4016</v>
      </c>
      <c r="I100" t="s">
        <v>4782</v>
      </c>
      <c r="J100" t="s">
        <v>637</v>
      </c>
      <c r="K100" t="s">
        <v>637</v>
      </c>
      <c r="L100" t="s">
        <v>637</v>
      </c>
      <c r="M100" t="s">
        <v>637</v>
      </c>
      <c r="N100" t="s">
        <v>637</v>
      </c>
      <c r="O100" t="s">
        <v>637</v>
      </c>
      <c r="P100" t="s">
        <v>637</v>
      </c>
      <c r="Q100" t="s">
        <v>4019</v>
      </c>
      <c r="R100" t="s">
        <v>4783</v>
      </c>
    </row>
    <row r="101" spans="1:24" x14ac:dyDescent="0.35">
      <c r="A101" t="s">
        <v>4284</v>
      </c>
      <c r="C101" t="s">
        <v>4784</v>
      </c>
      <c r="D101" t="s">
        <v>689</v>
      </c>
      <c r="E101" t="s">
        <v>4785</v>
      </c>
      <c r="F101" t="s">
        <v>4016</v>
      </c>
      <c r="I101" t="s">
        <v>4786</v>
      </c>
      <c r="J101" t="s">
        <v>637</v>
      </c>
      <c r="K101" t="s">
        <v>637</v>
      </c>
      <c r="L101" t="s">
        <v>637</v>
      </c>
      <c r="M101" t="s">
        <v>637</v>
      </c>
      <c r="N101" t="s">
        <v>637</v>
      </c>
      <c r="O101" t="s">
        <v>637</v>
      </c>
      <c r="P101" t="s">
        <v>637</v>
      </c>
      <c r="Q101" t="s">
        <v>4019</v>
      </c>
      <c r="R101" t="s">
        <v>4787</v>
      </c>
    </row>
    <row r="102" spans="1:24" x14ac:dyDescent="0.35">
      <c r="A102" t="s">
        <v>4284</v>
      </c>
      <c r="C102" t="s">
        <v>1555</v>
      </c>
      <c r="D102" t="s">
        <v>689</v>
      </c>
      <c r="E102" t="s">
        <v>4788</v>
      </c>
      <c r="F102" t="s">
        <v>4016</v>
      </c>
      <c r="I102" t="s">
        <v>8878</v>
      </c>
      <c r="J102" t="s">
        <v>637</v>
      </c>
      <c r="K102" t="s">
        <v>637</v>
      </c>
    </row>
    <row r="103" spans="1:24" x14ac:dyDescent="0.35">
      <c r="A103" t="s">
        <v>4284</v>
      </c>
      <c r="C103" t="s">
        <v>1556</v>
      </c>
      <c r="D103" t="s">
        <v>689</v>
      </c>
      <c r="E103" t="s">
        <v>4789</v>
      </c>
      <c r="F103" t="s">
        <v>4016</v>
      </c>
      <c r="I103" t="s">
        <v>8879</v>
      </c>
      <c r="J103" t="s">
        <v>637</v>
      </c>
      <c r="K103" t="s">
        <v>637</v>
      </c>
      <c r="L103" t="s">
        <v>4024</v>
      </c>
      <c r="M103" t="s">
        <v>4790</v>
      </c>
      <c r="N103" t="s">
        <v>4791</v>
      </c>
      <c r="O103" t="s">
        <v>699</v>
      </c>
      <c r="P103" t="s">
        <v>4792</v>
      </c>
      <c r="Q103" t="s">
        <v>4019</v>
      </c>
      <c r="R103" t="s">
        <v>4793</v>
      </c>
    </row>
    <row r="104" spans="1:24" x14ac:dyDescent="0.35">
      <c r="A104" t="s">
        <v>4284</v>
      </c>
      <c r="C104" t="s">
        <v>1557</v>
      </c>
      <c r="D104" t="s">
        <v>689</v>
      </c>
      <c r="E104" t="s">
        <v>4794</v>
      </c>
      <c r="F104" t="s">
        <v>4016</v>
      </c>
      <c r="I104" t="s">
        <v>8879</v>
      </c>
      <c r="J104" t="s">
        <v>637</v>
      </c>
      <c r="K104" t="s">
        <v>637</v>
      </c>
    </row>
    <row r="105" spans="1:24" x14ac:dyDescent="0.35">
      <c r="A105" t="s">
        <v>4284</v>
      </c>
      <c r="C105" t="s">
        <v>1558</v>
      </c>
      <c r="D105" t="s">
        <v>689</v>
      </c>
      <c r="E105" t="s">
        <v>4795</v>
      </c>
      <c r="F105" t="s">
        <v>4016</v>
      </c>
      <c r="I105" t="s">
        <v>8879</v>
      </c>
      <c r="J105" t="s">
        <v>637</v>
      </c>
      <c r="K105" t="s">
        <v>637</v>
      </c>
    </row>
    <row r="106" spans="1:24" x14ac:dyDescent="0.35">
      <c r="A106" t="s">
        <v>4284</v>
      </c>
      <c r="C106" t="s">
        <v>1559</v>
      </c>
      <c r="D106" t="s">
        <v>689</v>
      </c>
      <c r="E106" t="s">
        <v>1560</v>
      </c>
      <c r="F106" t="s">
        <v>4721</v>
      </c>
      <c r="G106" t="s">
        <v>4796</v>
      </c>
      <c r="I106" t="s">
        <v>637</v>
      </c>
      <c r="J106" t="s">
        <v>4797</v>
      </c>
      <c r="K106" t="s">
        <v>637</v>
      </c>
      <c r="L106" t="s">
        <v>4024</v>
      </c>
      <c r="O106" t="s">
        <v>689</v>
      </c>
      <c r="Q106" t="s">
        <v>4019</v>
      </c>
      <c r="R106" t="s">
        <v>4798</v>
      </c>
      <c r="S106" t="s">
        <v>699</v>
      </c>
      <c r="T106" t="s">
        <v>4799</v>
      </c>
      <c r="U106" t="s">
        <v>4800</v>
      </c>
      <c r="V106" t="s">
        <v>4801</v>
      </c>
      <c r="W106" t="s">
        <v>4135</v>
      </c>
      <c r="X106" t="s">
        <v>4802</v>
      </c>
    </row>
    <row r="107" spans="1:24" x14ac:dyDescent="0.35">
      <c r="A107" t="s">
        <v>4284</v>
      </c>
      <c r="C107" t="s">
        <v>1562</v>
      </c>
      <c r="D107" t="s">
        <v>699</v>
      </c>
      <c r="E107" t="s">
        <v>637</v>
      </c>
      <c r="F107" t="s">
        <v>4016</v>
      </c>
      <c r="I107" t="s">
        <v>4803</v>
      </c>
      <c r="J107" t="s">
        <v>637</v>
      </c>
      <c r="K107" t="s">
        <v>637</v>
      </c>
      <c r="L107" t="s">
        <v>637</v>
      </c>
      <c r="M107" t="s">
        <v>637</v>
      </c>
      <c r="N107" t="s">
        <v>637</v>
      </c>
      <c r="O107" t="s">
        <v>637</v>
      </c>
      <c r="P107" t="s">
        <v>637</v>
      </c>
    </row>
    <row r="108" spans="1:24" x14ac:dyDescent="0.35">
      <c r="A108" t="s">
        <v>4284</v>
      </c>
      <c r="C108" t="s">
        <v>1563</v>
      </c>
      <c r="D108" t="s">
        <v>699</v>
      </c>
      <c r="E108" t="s">
        <v>637</v>
      </c>
      <c r="F108" t="s">
        <v>4016</v>
      </c>
      <c r="I108" t="s">
        <v>4804</v>
      </c>
      <c r="J108" t="s">
        <v>637</v>
      </c>
      <c r="K108" t="s">
        <v>637</v>
      </c>
      <c r="L108" t="s">
        <v>637</v>
      </c>
      <c r="M108" t="s">
        <v>637</v>
      </c>
      <c r="N108" t="s">
        <v>637</v>
      </c>
      <c r="O108" t="s">
        <v>637</v>
      </c>
      <c r="P108" t="s">
        <v>637</v>
      </c>
    </row>
    <row r="109" spans="1:24" x14ac:dyDescent="0.35">
      <c r="A109" t="s">
        <v>4297</v>
      </c>
      <c r="B109" t="s">
        <v>4805</v>
      </c>
      <c r="C109" t="s">
        <v>1984</v>
      </c>
      <c r="D109" t="s">
        <v>689</v>
      </c>
      <c r="E109" t="s">
        <v>4806</v>
      </c>
      <c r="F109" t="s">
        <v>4016</v>
      </c>
      <c r="G109" t="s">
        <v>4807</v>
      </c>
      <c r="I109" t="s">
        <v>3852</v>
      </c>
      <c r="J109" t="s">
        <v>3742</v>
      </c>
      <c r="K109" t="s">
        <v>699</v>
      </c>
      <c r="L109" t="s">
        <v>637</v>
      </c>
      <c r="M109" t="s">
        <v>637</v>
      </c>
      <c r="N109" t="s">
        <v>637</v>
      </c>
      <c r="O109" t="s">
        <v>637</v>
      </c>
      <c r="P109" t="s">
        <v>637</v>
      </c>
      <c r="Q109" t="s">
        <v>4019</v>
      </c>
      <c r="R109" t="s">
        <v>4808</v>
      </c>
    </row>
    <row r="110" spans="1:24" x14ac:dyDescent="0.35">
      <c r="A110" t="s">
        <v>4297</v>
      </c>
      <c r="C110" t="s">
        <v>1985</v>
      </c>
      <c r="D110" t="s">
        <v>689</v>
      </c>
      <c r="E110" t="s">
        <v>1992</v>
      </c>
      <c r="F110" t="s">
        <v>4016</v>
      </c>
      <c r="I110" t="s">
        <v>8880</v>
      </c>
      <c r="J110" t="s">
        <v>637</v>
      </c>
      <c r="K110" t="s">
        <v>689</v>
      </c>
      <c r="L110" t="s">
        <v>4024</v>
      </c>
      <c r="M110" t="s">
        <v>4809</v>
      </c>
      <c r="N110" t="s">
        <v>4810</v>
      </c>
      <c r="O110" t="s">
        <v>699</v>
      </c>
      <c r="P110" t="s">
        <v>4811</v>
      </c>
      <c r="Q110" t="s">
        <v>4019</v>
      </c>
      <c r="R110" t="s">
        <v>4812</v>
      </c>
    </row>
    <row r="111" spans="1:24" x14ac:dyDescent="0.35">
      <c r="A111" t="s">
        <v>4297</v>
      </c>
      <c r="C111" t="s">
        <v>1986</v>
      </c>
      <c r="D111" t="s">
        <v>689</v>
      </c>
      <c r="E111" t="s">
        <v>1993</v>
      </c>
      <c r="F111" t="s">
        <v>4016</v>
      </c>
      <c r="I111" t="s">
        <v>8881</v>
      </c>
      <c r="J111" t="s">
        <v>637</v>
      </c>
      <c r="K111" t="s">
        <v>689</v>
      </c>
      <c r="L111" t="s">
        <v>4813</v>
      </c>
    </row>
    <row r="112" spans="1:24" x14ac:dyDescent="0.35">
      <c r="A112" t="s">
        <v>4297</v>
      </c>
      <c r="C112" t="s">
        <v>1987</v>
      </c>
      <c r="D112" t="s">
        <v>689</v>
      </c>
      <c r="E112" t="s">
        <v>1994</v>
      </c>
      <c r="F112" t="s">
        <v>4721</v>
      </c>
      <c r="G112" t="s">
        <v>4814</v>
      </c>
      <c r="I112" t="s">
        <v>637</v>
      </c>
      <c r="J112" t="s">
        <v>4815</v>
      </c>
      <c r="K112" t="s">
        <v>689</v>
      </c>
      <c r="L112" t="s">
        <v>4024</v>
      </c>
      <c r="M112" t="s">
        <v>4816</v>
      </c>
      <c r="N112" t="s">
        <v>4817</v>
      </c>
      <c r="O112" t="s">
        <v>699</v>
      </c>
      <c r="P112" t="s">
        <v>4818</v>
      </c>
      <c r="Q112" t="s">
        <v>4019</v>
      </c>
      <c r="R112" t="s">
        <v>4819</v>
      </c>
    </row>
    <row r="113" spans="1:24" x14ac:dyDescent="0.35">
      <c r="A113" t="s">
        <v>4297</v>
      </c>
      <c r="C113" t="s">
        <v>1988</v>
      </c>
      <c r="D113" t="s">
        <v>689</v>
      </c>
      <c r="E113" t="s">
        <v>4820</v>
      </c>
      <c r="F113" t="s">
        <v>4016</v>
      </c>
      <c r="G113" t="s">
        <v>4821</v>
      </c>
      <c r="I113" t="s">
        <v>3852</v>
      </c>
      <c r="J113" t="s">
        <v>4822</v>
      </c>
      <c r="K113" t="s">
        <v>689</v>
      </c>
    </row>
    <row r="114" spans="1:24" x14ac:dyDescent="0.35">
      <c r="A114" t="s">
        <v>4297</v>
      </c>
      <c r="C114" t="s">
        <v>1989</v>
      </c>
      <c r="D114" t="s">
        <v>689</v>
      </c>
      <c r="E114" t="s">
        <v>1996</v>
      </c>
      <c r="F114" t="s">
        <v>3853</v>
      </c>
      <c r="G114" t="s">
        <v>4823</v>
      </c>
      <c r="I114" t="s">
        <v>637</v>
      </c>
      <c r="J114" t="s">
        <v>4824</v>
      </c>
      <c r="K114" t="s">
        <v>689</v>
      </c>
      <c r="U114" t="s">
        <v>4825</v>
      </c>
    </row>
    <row r="115" spans="1:24" x14ac:dyDescent="0.35">
      <c r="A115" t="s">
        <v>4297</v>
      </c>
      <c r="C115" t="s">
        <v>1990</v>
      </c>
      <c r="D115" t="s">
        <v>689</v>
      </c>
      <c r="E115" t="s">
        <v>1997</v>
      </c>
      <c r="F115" t="s">
        <v>4721</v>
      </c>
      <c r="I115" t="s">
        <v>637</v>
      </c>
      <c r="J115" t="s">
        <v>3742</v>
      </c>
      <c r="K115" t="s">
        <v>689</v>
      </c>
    </row>
    <row r="116" spans="1:24" x14ac:dyDescent="0.35">
      <c r="A116" t="s">
        <v>4297</v>
      </c>
      <c r="C116" t="s">
        <v>1991</v>
      </c>
      <c r="D116" t="s">
        <v>689</v>
      </c>
      <c r="E116" t="s">
        <v>1998</v>
      </c>
      <c r="F116" t="s">
        <v>4721</v>
      </c>
      <c r="I116" t="s">
        <v>637</v>
      </c>
      <c r="J116" t="s">
        <v>3742</v>
      </c>
      <c r="K116" t="s">
        <v>689</v>
      </c>
    </row>
    <row r="117" spans="1:24" x14ac:dyDescent="0.35">
      <c r="A117" t="s">
        <v>4297</v>
      </c>
      <c r="C117" t="s">
        <v>9003</v>
      </c>
      <c r="D117" t="s">
        <v>689</v>
      </c>
      <c r="E117" t="s">
        <v>9004</v>
      </c>
      <c r="F117" t="s">
        <v>4016</v>
      </c>
      <c r="G117" t="s">
        <v>9005</v>
      </c>
      <c r="I117" t="s">
        <v>8888</v>
      </c>
      <c r="J117" t="s">
        <v>637</v>
      </c>
      <c r="K117" t="s">
        <v>689</v>
      </c>
      <c r="L117" t="s">
        <v>4024</v>
      </c>
      <c r="M117" t="s">
        <v>8852</v>
      </c>
      <c r="N117" t="s">
        <v>8853</v>
      </c>
      <c r="O117" t="s">
        <v>699</v>
      </c>
      <c r="P117" t="s">
        <v>8854</v>
      </c>
    </row>
    <row r="118" spans="1:24" x14ac:dyDescent="0.35">
      <c r="A118" t="s">
        <v>4297</v>
      </c>
      <c r="C118" t="s">
        <v>18</v>
      </c>
      <c r="D118" t="s">
        <v>699</v>
      </c>
      <c r="E118" t="s">
        <v>637</v>
      </c>
      <c r="F118" t="s">
        <v>4016</v>
      </c>
      <c r="I118" t="s">
        <v>4169</v>
      </c>
      <c r="J118" t="s">
        <v>637</v>
      </c>
      <c r="K118" t="s">
        <v>637</v>
      </c>
      <c r="L118" t="s">
        <v>637</v>
      </c>
      <c r="M118" t="s">
        <v>637</v>
      </c>
      <c r="N118" t="s">
        <v>637</v>
      </c>
      <c r="O118" t="s">
        <v>637</v>
      </c>
      <c r="P118" t="s">
        <v>637</v>
      </c>
    </row>
    <row r="119" spans="1:24" x14ac:dyDescent="0.35">
      <c r="A119" t="s">
        <v>4297</v>
      </c>
      <c r="C119" t="s">
        <v>4826</v>
      </c>
      <c r="D119" t="s">
        <v>4827</v>
      </c>
      <c r="E119" t="s">
        <v>1992</v>
      </c>
      <c r="F119" t="s">
        <v>4016</v>
      </c>
      <c r="I119" t="s">
        <v>8880</v>
      </c>
      <c r="J119" t="s">
        <v>637</v>
      </c>
      <c r="K119" t="s">
        <v>689</v>
      </c>
      <c r="L119" t="s">
        <v>4024</v>
      </c>
      <c r="M119" t="s">
        <v>4809</v>
      </c>
      <c r="N119" t="s">
        <v>4810</v>
      </c>
      <c r="O119" t="s">
        <v>699</v>
      </c>
      <c r="P119" t="s">
        <v>4811</v>
      </c>
      <c r="Q119" t="s">
        <v>4019</v>
      </c>
      <c r="R119" t="s">
        <v>4812</v>
      </c>
    </row>
    <row r="120" spans="1:24" x14ac:dyDescent="0.35">
      <c r="A120" t="s">
        <v>4321</v>
      </c>
      <c r="B120" t="s">
        <v>4828</v>
      </c>
      <c r="C120" t="s">
        <v>671</v>
      </c>
      <c r="D120" t="s">
        <v>689</v>
      </c>
      <c r="E120" t="s">
        <v>4829</v>
      </c>
      <c r="F120" t="s">
        <v>4016</v>
      </c>
      <c r="G120" t="s">
        <v>4830</v>
      </c>
      <c r="I120" t="s">
        <v>4831</v>
      </c>
      <c r="J120" t="s">
        <v>637</v>
      </c>
      <c r="K120" t="s">
        <v>699</v>
      </c>
      <c r="L120" t="s">
        <v>637</v>
      </c>
      <c r="M120" t="s">
        <v>637</v>
      </c>
      <c r="N120" t="s">
        <v>637</v>
      </c>
      <c r="O120" t="s">
        <v>637</v>
      </c>
      <c r="P120" t="s">
        <v>637</v>
      </c>
    </row>
    <row r="121" spans="1:24" x14ac:dyDescent="0.35">
      <c r="A121" t="s">
        <v>4321</v>
      </c>
      <c r="C121" t="s">
        <v>1594</v>
      </c>
      <c r="D121" t="s">
        <v>689</v>
      </c>
      <c r="E121" t="s">
        <v>4832</v>
      </c>
      <c r="F121" t="s">
        <v>4016</v>
      </c>
      <c r="G121" t="s">
        <v>4833</v>
      </c>
      <c r="I121" t="s">
        <v>3852</v>
      </c>
      <c r="J121" t="s">
        <v>637</v>
      </c>
      <c r="K121" t="s">
        <v>699</v>
      </c>
      <c r="L121" t="s">
        <v>637</v>
      </c>
      <c r="M121" t="s">
        <v>637</v>
      </c>
      <c r="N121" t="s">
        <v>637</v>
      </c>
      <c r="O121" t="s">
        <v>637</v>
      </c>
      <c r="P121" t="s">
        <v>637</v>
      </c>
      <c r="Q121" t="s">
        <v>4019</v>
      </c>
      <c r="R121" t="s">
        <v>4834</v>
      </c>
    </row>
    <row r="122" spans="1:24" x14ac:dyDescent="0.35">
      <c r="A122" t="s">
        <v>4321</v>
      </c>
      <c r="C122" t="s">
        <v>2000</v>
      </c>
      <c r="D122" t="s">
        <v>689</v>
      </c>
      <c r="E122" t="s">
        <v>4835</v>
      </c>
      <c r="F122" t="s">
        <v>4016</v>
      </c>
      <c r="G122" t="s">
        <v>4836</v>
      </c>
      <c r="I122" t="s">
        <v>4682</v>
      </c>
      <c r="J122" t="s">
        <v>637</v>
      </c>
      <c r="K122" t="s">
        <v>699</v>
      </c>
      <c r="L122" t="s">
        <v>637</v>
      </c>
      <c r="M122" t="s">
        <v>637</v>
      </c>
      <c r="N122" t="s">
        <v>637</v>
      </c>
      <c r="O122" t="s">
        <v>637</v>
      </c>
      <c r="P122" t="s">
        <v>637</v>
      </c>
    </row>
    <row r="123" spans="1:24" x14ac:dyDescent="0.35">
      <c r="A123" t="s">
        <v>4321</v>
      </c>
      <c r="C123" t="s">
        <v>1595</v>
      </c>
      <c r="D123" t="s">
        <v>689</v>
      </c>
      <c r="E123" t="s">
        <v>1609</v>
      </c>
      <c r="F123" t="s">
        <v>4016</v>
      </c>
      <c r="I123" t="s">
        <v>8882</v>
      </c>
      <c r="J123" t="s">
        <v>637</v>
      </c>
      <c r="K123" t="s">
        <v>699</v>
      </c>
      <c r="L123" t="s">
        <v>4024</v>
      </c>
      <c r="M123" t="s">
        <v>4837</v>
      </c>
      <c r="N123" t="s">
        <v>4838</v>
      </c>
      <c r="O123" t="s">
        <v>4839</v>
      </c>
      <c r="P123" t="s">
        <v>4840</v>
      </c>
      <c r="Q123" t="s">
        <v>4019</v>
      </c>
      <c r="R123" t="s">
        <v>4834</v>
      </c>
      <c r="S123" t="s">
        <v>699</v>
      </c>
      <c r="T123" t="s">
        <v>4841</v>
      </c>
      <c r="U123" t="s">
        <v>4842</v>
      </c>
      <c r="V123" t="s">
        <v>4843</v>
      </c>
      <c r="W123" t="s">
        <v>4839</v>
      </c>
      <c r="X123" t="s">
        <v>4844</v>
      </c>
    </row>
    <row r="124" spans="1:24" x14ac:dyDescent="0.35">
      <c r="A124" t="s">
        <v>4321</v>
      </c>
      <c r="C124" t="s">
        <v>1596</v>
      </c>
      <c r="D124" t="s">
        <v>689</v>
      </c>
      <c r="E124" t="s">
        <v>1611</v>
      </c>
      <c r="F124" t="s">
        <v>3853</v>
      </c>
      <c r="G124" t="s">
        <v>4845</v>
      </c>
      <c r="I124" t="s">
        <v>637</v>
      </c>
      <c r="J124" t="s">
        <v>4052</v>
      </c>
      <c r="K124" t="s">
        <v>689</v>
      </c>
      <c r="L124" t="s">
        <v>4024</v>
      </c>
      <c r="M124" t="s">
        <v>4846</v>
      </c>
      <c r="N124" t="s">
        <v>4847</v>
      </c>
      <c r="O124" t="s">
        <v>4027</v>
      </c>
      <c r="P124" t="s">
        <v>4848</v>
      </c>
      <c r="Q124" t="s">
        <v>4019</v>
      </c>
      <c r="R124" t="s">
        <v>4849</v>
      </c>
    </row>
    <row r="125" spans="1:24" x14ac:dyDescent="0.35">
      <c r="A125" t="s">
        <v>4321</v>
      </c>
      <c r="C125" t="s">
        <v>1597</v>
      </c>
      <c r="D125" t="s">
        <v>689</v>
      </c>
      <c r="E125" t="s">
        <v>1612</v>
      </c>
      <c r="F125" t="s">
        <v>4016</v>
      </c>
      <c r="I125" t="s">
        <v>8883</v>
      </c>
      <c r="J125" t="s">
        <v>637</v>
      </c>
      <c r="K125" t="s">
        <v>4850</v>
      </c>
    </row>
    <row r="126" spans="1:24" x14ac:dyDescent="0.35">
      <c r="A126" t="s">
        <v>4321</v>
      </c>
      <c r="C126" t="s">
        <v>1598</v>
      </c>
      <c r="D126" t="s">
        <v>689</v>
      </c>
      <c r="E126" t="s">
        <v>1613</v>
      </c>
      <c r="F126" t="s">
        <v>3853</v>
      </c>
      <c r="G126" t="s">
        <v>4851</v>
      </c>
      <c r="I126" t="s">
        <v>637</v>
      </c>
      <c r="J126" t="s">
        <v>4852</v>
      </c>
      <c r="K126" t="s">
        <v>689</v>
      </c>
      <c r="L126" t="s">
        <v>4024</v>
      </c>
      <c r="M126" t="s">
        <v>4846</v>
      </c>
      <c r="N126" t="s">
        <v>4847</v>
      </c>
      <c r="O126" t="s">
        <v>4027</v>
      </c>
      <c r="P126" t="s">
        <v>4848</v>
      </c>
      <c r="Q126" t="s">
        <v>4019</v>
      </c>
      <c r="R126" t="s">
        <v>4853</v>
      </c>
    </row>
    <row r="127" spans="1:24" x14ac:dyDescent="0.35">
      <c r="A127" t="s">
        <v>4321</v>
      </c>
      <c r="C127" t="s">
        <v>1599</v>
      </c>
      <c r="D127" t="s">
        <v>689</v>
      </c>
      <c r="E127" t="s">
        <v>1614</v>
      </c>
      <c r="F127" t="s">
        <v>3853</v>
      </c>
      <c r="G127" t="s">
        <v>4854</v>
      </c>
      <c r="I127" t="s">
        <v>637</v>
      </c>
      <c r="J127" t="s">
        <v>4855</v>
      </c>
      <c r="K127" t="s">
        <v>689</v>
      </c>
      <c r="L127" t="s">
        <v>4024</v>
      </c>
      <c r="M127" t="s">
        <v>4846</v>
      </c>
      <c r="N127" t="s">
        <v>4847</v>
      </c>
      <c r="O127" t="s">
        <v>4027</v>
      </c>
      <c r="P127" t="s">
        <v>4848</v>
      </c>
      <c r="Q127" t="s">
        <v>4019</v>
      </c>
    </row>
    <row r="128" spans="1:24" x14ac:dyDescent="0.35">
      <c r="A128" t="s">
        <v>4321</v>
      </c>
      <c r="C128" t="s">
        <v>1600</v>
      </c>
      <c r="D128" t="s">
        <v>689</v>
      </c>
      <c r="E128" t="s">
        <v>4856</v>
      </c>
      <c r="F128" t="s">
        <v>4721</v>
      </c>
      <c r="I128" t="s">
        <v>637</v>
      </c>
      <c r="J128" t="s">
        <v>4857</v>
      </c>
      <c r="K128" t="s">
        <v>689</v>
      </c>
      <c r="L128" t="s">
        <v>4024</v>
      </c>
      <c r="M128" t="s">
        <v>4858</v>
      </c>
      <c r="N128" t="s">
        <v>4859</v>
      </c>
      <c r="O128" t="s">
        <v>4027</v>
      </c>
      <c r="P128" t="s">
        <v>4860</v>
      </c>
      <c r="Q128" t="s">
        <v>4019</v>
      </c>
      <c r="R128" t="s">
        <v>4861</v>
      </c>
    </row>
    <row r="129" spans="1:18" x14ac:dyDescent="0.35">
      <c r="A129" t="s">
        <v>4321</v>
      </c>
      <c r="C129" t="s">
        <v>1601</v>
      </c>
      <c r="D129" t="s">
        <v>689</v>
      </c>
      <c r="E129" t="s">
        <v>1615</v>
      </c>
      <c r="F129" t="s">
        <v>4721</v>
      </c>
      <c r="G129" t="s">
        <v>4862</v>
      </c>
      <c r="I129" t="s">
        <v>637</v>
      </c>
      <c r="J129" t="s">
        <v>4863</v>
      </c>
      <c r="K129" t="s">
        <v>689</v>
      </c>
      <c r="L129" t="s">
        <v>4024</v>
      </c>
      <c r="M129" t="s">
        <v>4858</v>
      </c>
      <c r="N129" t="s">
        <v>4859</v>
      </c>
      <c r="O129" t="s">
        <v>4027</v>
      </c>
      <c r="P129" t="s">
        <v>4860</v>
      </c>
      <c r="Q129" t="s">
        <v>4019</v>
      </c>
    </row>
    <row r="130" spans="1:18" x14ac:dyDescent="0.35">
      <c r="A130" t="s">
        <v>4321</v>
      </c>
      <c r="C130" t="s">
        <v>1602</v>
      </c>
      <c r="D130" t="s">
        <v>689</v>
      </c>
      <c r="E130" t="s">
        <v>4864</v>
      </c>
      <c r="F130" t="s">
        <v>3853</v>
      </c>
      <c r="G130" t="s">
        <v>4865</v>
      </c>
      <c r="I130" t="s">
        <v>637</v>
      </c>
      <c r="J130" t="s">
        <v>4852</v>
      </c>
      <c r="K130" t="s">
        <v>689</v>
      </c>
      <c r="L130" t="s">
        <v>4024</v>
      </c>
      <c r="M130" t="s">
        <v>4846</v>
      </c>
      <c r="N130" t="s">
        <v>4847</v>
      </c>
      <c r="O130" t="s">
        <v>4027</v>
      </c>
      <c r="P130" t="s">
        <v>4848</v>
      </c>
      <c r="Q130" t="s">
        <v>4019</v>
      </c>
    </row>
    <row r="131" spans="1:18" x14ac:dyDescent="0.35">
      <c r="A131" t="s">
        <v>4321</v>
      </c>
      <c r="C131" t="s">
        <v>1603</v>
      </c>
      <c r="D131" t="s">
        <v>689</v>
      </c>
      <c r="E131" t="s">
        <v>4866</v>
      </c>
      <c r="F131" t="s">
        <v>4721</v>
      </c>
      <c r="G131" t="s">
        <v>4865</v>
      </c>
      <c r="I131" t="s">
        <v>637</v>
      </c>
      <c r="J131" t="s">
        <v>4867</v>
      </c>
      <c r="K131" t="s">
        <v>4868</v>
      </c>
      <c r="L131" t="s">
        <v>4024</v>
      </c>
      <c r="M131" t="s">
        <v>4846</v>
      </c>
      <c r="N131" t="s">
        <v>4847</v>
      </c>
      <c r="O131" t="s">
        <v>4027</v>
      </c>
      <c r="P131" t="s">
        <v>4848</v>
      </c>
      <c r="Q131" t="s">
        <v>4019</v>
      </c>
    </row>
    <row r="132" spans="1:18" x14ac:dyDescent="0.35">
      <c r="A132" t="s">
        <v>4321</v>
      </c>
      <c r="C132" t="s">
        <v>1604</v>
      </c>
      <c r="D132" t="s">
        <v>689</v>
      </c>
      <c r="E132" t="s">
        <v>4869</v>
      </c>
      <c r="F132" t="s">
        <v>4016</v>
      </c>
      <c r="I132" t="s">
        <v>8884</v>
      </c>
      <c r="J132" t="s">
        <v>637</v>
      </c>
      <c r="K132" t="s">
        <v>689</v>
      </c>
      <c r="L132" t="s">
        <v>4024</v>
      </c>
      <c r="M132" t="s">
        <v>4870</v>
      </c>
      <c r="N132" t="s">
        <v>4871</v>
      </c>
      <c r="O132" t="s">
        <v>4027</v>
      </c>
      <c r="P132" t="s">
        <v>4872</v>
      </c>
      <c r="Q132" t="s">
        <v>4019</v>
      </c>
      <c r="R132" t="s">
        <v>4873</v>
      </c>
    </row>
    <row r="133" spans="1:18" x14ac:dyDescent="0.35">
      <c r="A133" t="s">
        <v>4321</v>
      </c>
      <c r="C133" t="s">
        <v>1605</v>
      </c>
      <c r="D133" t="s">
        <v>689</v>
      </c>
      <c r="E133" t="s">
        <v>4874</v>
      </c>
      <c r="F133" t="s">
        <v>4721</v>
      </c>
      <c r="I133" t="s">
        <v>637</v>
      </c>
      <c r="J133" t="s">
        <v>4867</v>
      </c>
      <c r="K133" t="s">
        <v>4875</v>
      </c>
      <c r="L133" t="s">
        <v>4024</v>
      </c>
      <c r="M133" t="s">
        <v>4846</v>
      </c>
      <c r="N133" t="s">
        <v>4847</v>
      </c>
      <c r="O133" t="s">
        <v>4027</v>
      </c>
      <c r="P133" t="s">
        <v>4848</v>
      </c>
      <c r="Q133" t="s">
        <v>4019</v>
      </c>
      <c r="R133" t="s">
        <v>4876</v>
      </c>
    </row>
    <row r="134" spans="1:18" x14ac:dyDescent="0.35">
      <c r="A134" t="s">
        <v>4321</v>
      </c>
      <c r="C134" t="s">
        <v>1606</v>
      </c>
      <c r="D134" t="s">
        <v>689</v>
      </c>
      <c r="E134" t="s">
        <v>4877</v>
      </c>
      <c r="F134" t="s">
        <v>3853</v>
      </c>
      <c r="I134" t="s">
        <v>637</v>
      </c>
      <c r="J134" t="s">
        <v>4824</v>
      </c>
      <c r="K134" t="s">
        <v>4875</v>
      </c>
      <c r="L134" t="s">
        <v>4024</v>
      </c>
      <c r="M134" t="s">
        <v>4846</v>
      </c>
      <c r="N134" t="s">
        <v>4847</v>
      </c>
      <c r="O134" t="s">
        <v>4027</v>
      </c>
      <c r="P134" t="s">
        <v>4848</v>
      </c>
      <c r="Q134" t="s">
        <v>4019</v>
      </c>
    </row>
    <row r="135" spans="1:18" x14ac:dyDescent="0.35">
      <c r="A135" t="s">
        <v>4321</v>
      </c>
      <c r="C135" t="s">
        <v>1607</v>
      </c>
      <c r="D135" t="s">
        <v>689</v>
      </c>
      <c r="E135" t="s">
        <v>4878</v>
      </c>
      <c r="F135" t="s">
        <v>3853</v>
      </c>
      <c r="I135" t="s">
        <v>637</v>
      </c>
      <c r="J135" t="s">
        <v>4879</v>
      </c>
      <c r="K135" t="s">
        <v>4875</v>
      </c>
      <c r="L135" t="s">
        <v>4024</v>
      </c>
      <c r="M135" t="s">
        <v>4846</v>
      </c>
      <c r="N135" t="s">
        <v>4847</v>
      </c>
      <c r="O135" t="s">
        <v>4027</v>
      </c>
      <c r="P135" t="s">
        <v>4848</v>
      </c>
      <c r="Q135" t="s">
        <v>4019</v>
      </c>
    </row>
    <row r="136" spans="1:18" x14ac:dyDescent="0.35">
      <c r="A136" t="s">
        <v>4321</v>
      </c>
      <c r="C136" t="s">
        <v>8825</v>
      </c>
      <c r="D136" t="s">
        <v>689</v>
      </c>
      <c r="E136" t="s">
        <v>9006</v>
      </c>
      <c r="F136" t="s">
        <v>4016</v>
      </c>
      <c r="G136" t="s">
        <v>9007</v>
      </c>
      <c r="I136" t="s">
        <v>8888</v>
      </c>
      <c r="J136" t="s">
        <v>637</v>
      </c>
      <c r="K136" t="s">
        <v>689</v>
      </c>
      <c r="L136" t="s">
        <v>4024</v>
      </c>
      <c r="M136" t="s">
        <v>8852</v>
      </c>
      <c r="N136" t="s">
        <v>8853</v>
      </c>
      <c r="O136" t="s">
        <v>699</v>
      </c>
      <c r="P136" t="s">
        <v>8854</v>
      </c>
    </row>
    <row r="137" spans="1:18" x14ac:dyDescent="0.35">
      <c r="A137" t="s">
        <v>4321</v>
      </c>
      <c r="C137" t="s">
        <v>8993</v>
      </c>
      <c r="D137" t="s">
        <v>689</v>
      </c>
      <c r="E137" t="s">
        <v>8810</v>
      </c>
      <c r="F137" t="s">
        <v>4016</v>
      </c>
      <c r="G137" t="s">
        <v>9008</v>
      </c>
      <c r="I137" t="s">
        <v>9009</v>
      </c>
    </row>
    <row r="138" spans="1:18" x14ac:dyDescent="0.35">
      <c r="A138" t="s">
        <v>4321</v>
      </c>
      <c r="C138" t="s">
        <v>8992</v>
      </c>
      <c r="D138" t="s">
        <v>689</v>
      </c>
      <c r="E138" t="s">
        <v>8923</v>
      </c>
      <c r="F138" t="s">
        <v>4016</v>
      </c>
      <c r="G138" t="s">
        <v>9010</v>
      </c>
      <c r="I138" t="s">
        <v>9011</v>
      </c>
    </row>
    <row r="139" spans="1:18" x14ac:dyDescent="0.35">
      <c r="A139" t="s">
        <v>4321</v>
      </c>
      <c r="C139" t="s">
        <v>18</v>
      </c>
      <c r="D139" t="s">
        <v>699</v>
      </c>
      <c r="E139" t="s">
        <v>637</v>
      </c>
      <c r="F139" t="s">
        <v>4016</v>
      </c>
      <c r="I139" t="s">
        <v>4169</v>
      </c>
      <c r="J139" t="s">
        <v>637</v>
      </c>
      <c r="K139" t="s">
        <v>637</v>
      </c>
      <c r="L139" t="s">
        <v>637</v>
      </c>
      <c r="M139" t="s">
        <v>637</v>
      </c>
      <c r="N139" t="s">
        <v>637</v>
      </c>
      <c r="O139" t="s">
        <v>637</v>
      </c>
      <c r="P139" t="s">
        <v>637</v>
      </c>
    </row>
    <row r="140" spans="1:18" x14ac:dyDescent="0.35">
      <c r="A140" t="s">
        <v>4331</v>
      </c>
      <c r="C140" t="s">
        <v>2001</v>
      </c>
      <c r="D140" t="s">
        <v>689</v>
      </c>
      <c r="E140" t="s">
        <v>4880</v>
      </c>
      <c r="F140" t="s">
        <v>4016</v>
      </c>
      <c r="G140" t="s">
        <v>4881</v>
      </c>
      <c r="I140" t="s">
        <v>3852</v>
      </c>
      <c r="J140" t="s">
        <v>637</v>
      </c>
      <c r="K140" t="s">
        <v>699</v>
      </c>
      <c r="L140" t="s">
        <v>637</v>
      </c>
      <c r="M140" t="s">
        <v>637</v>
      </c>
      <c r="N140" t="s">
        <v>637</v>
      </c>
      <c r="O140" t="s">
        <v>637</v>
      </c>
      <c r="P140" t="s">
        <v>637</v>
      </c>
      <c r="Q140" t="s">
        <v>4019</v>
      </c>
      <c r="R140" t="s">
        <v>4882</v>
      </c>
    </row>
    <row r="141" spans="1:18" x14ac:dyDescent="0.35">
      <c r="A141" t="s">
        <v>4331</v>
      </c>
      <c r="C141" t="s">
        <v>8918</v>
      </c>
      <c r="D141" t="s">
        <v>689</v>
      </c>
      <c r="E141" t="s">
        <v>8914</v>
      </c>
      <c r="F141" t="s">
        <v>4016</v>
      </c>
      <c r="I141" t="s">
        <v>8987</v>
      </c>
      <c r="J141" t="s">
        <v>637</v>
      </c>
      <c r="K141" t="s">
        <v>689</v>
      </c>
    </row>
    <row r="142" spans="1:18" x14ac:dyDescent="0.35">
      <c r="A142" t="s">
        <v>4331</v>
      </c>
      <c r="C142" t="s">
        <v>8920</v>
      </c>
      <c r="D142" t="s">
        <v>689</v>
      </c>
      <c r="E142" t="s">
        <v>8915</v>
      </c>
      <c r="F142" t="s">
        <v>4016</v>
      </c>
      <c r="I142" t="s">
        <v>8988</v>
      </c>
      <c r="J142" t="s">
        <v>637</v>
      </c>
      <c r="K142" t="s">
        <v>689</v>
      </c>
    </row>
    <row r="143" spans="1:18" x14ac:dyDescent="0.35">
      <c r="A143" t="s">
        <v>4331</v>
      </c>
      <c r="C143" t="s">
        <v>8919</v>
      </c>
      <c r="D143" t="s">
        <v>689</v>
      </c>
      <c r="E143" t="s">
        <v>8922</v>
      </c>
      <c r="F143" t="s">
        <v>4016</v>
      </c>
      <c r="I143" t="s">
        <v>8989</v>
      </c>
      <c r="J143" t="s">
        <v>637</v>
      </c>
      <c r="K143" t="s">
        <v>689</v>
      </c>
    </row>
    <row r="144" spans="1:18" x14ac:dyDescent="0.35">
      <c r="A144" t="s">
        <v>4331</v>
      </c>
      <c r="C144" t="s">
        <v>8921</v>
      </c>
      <c r="D144" t="s">
        <v>689</v>
      </c>
      <c r="E144" t="s">
        <v>8916</v>
      </c>
      <c r="F144" t="s">
        <v>4016</v>
      </c>
      <c r="I144" t="s">
        <v>8990</v>
      </c>
      <c r="J144" t="s">
        <v>637</v>
      </c>
      <c r="K144" t="s">
        <v>689</v>
      </c>
    </row>
    <row r="145" spans="1:24" x14ac:dyDescent="0.35">
      <c r="A145" t="s">
        <v>4331</v>
      </c>
      <c r="C145" t="s">
        <v>9012</v>
      </c>
      <c r="D145" t="s">
        <v>689</v>
      </c>
      <c r="E145" t="s">
        <v>9013</v>
      </c>
      <c r="F145" t="s">
        <v>4016</v>
      </c>
      <c r="G145" t="s">
        <v>9014</v>
      </c>
      <c r="I145" t="s">
        <v>9015</v>
      </c>
      <c r="J145" t="s">
        <v>637</v>
      </c>
      <c r="K145" t="s">
        <v>9016</v>
      </c>
      <c r="L145" t="s">
        <v>637</v>
      </c>
      <c r="M145" t="s">
        <v>637</v>
      </c>
      <c r="N145" t="s">
        <v>637</v>
      </c>
      <c r="O145" t="s">
        <v>637</v>
      </c>
      <c r="P145" t="s">
        <v>637</v>
      </c>
      <c r="Q145" t="s">
        <v>637</v>
      </c>
      <c r="R145" t="s">
        <v>637</v>
      </c>
      <c r="S145" t="s">
        <v>637</v>
      </c>
      <c r="T145" t="s">
        <v>637</v>
      </c>
      <c r="U145" t="s">
        <v>637</v>
      </c>
      <c r="V145" t="s">
        <v>637</v>
      </c>
      <c r="W145" t="s">
        <v>637</v>
      </c>
      <c r="X145" t="s">
        <v>637</v>
      </c>
    </row>
    <row r="146" spans="1:24" x14ac:dyDescent="0.35">
      <c r="A146" t="s">
        <v>4331</v>
      </c>
      <c r="C146" t="s">
        <v>2002</v>
      </c>
      <c r="D146" t="s">
        <v>689</v>
      </c>
      <c r="E146" t="s">
        <v>4883</v>
      </c>
      <c r="F146" t="s">
        <v>3853</v>
      </c>
      <c r="G146" t="s">
        <v>4884</v>
      </c>
      <c r="I146" t="s">
        <v>637</v>
      </c>
      <c r="J146" t="s">
        <v>4052</v>
      </c>
      <c r="K146" t="s">
        <v>689</v>
      </c>
      <c r="L146" t="s">
        <v>4024</v>
      </c>
      <c r="M146" t="s">
        <v>4885</v>
      </c>
      <c r="N146" t="s">
        <v>4886</v>
      </c>
      <c r="O146" t="s">
        <v>4027</v>
      </c>
      <c r="P146" t="s">
        <v>4887</v>
      </c>
      <c r="Q146" t="s">
        <v>4019</v>
      </c>
      <c r="R146" t="s">
        <v>4888</v>
      </c>
      <c r="S146" t="s">
        <v>699</v>
      </c>
      <c r="T146" t="s">
        <v>4889</v>
      </c>
      <c r="U146" t="s">
        <v>4890</v>
      </c>
      <c r="V146" t="s">
        <v>4891</v>
      </c>
      <c r="W146" t="s">
        <v>4027</v>
      </c>
      <c r="X146" t="s">
        <v>4892</v>
      </c>
    </row>
    <row r="147" spans="1:24" x14ac:dyDescent="0.35">
      <c r="A147" t="s">
        <v>4331</v>
      </c>
      <c r="C147" t="s">
        <v>2003</v>
      </c>
      <c r="D147" t="s">
        <v>689</v>
      </c>
      <c r="E147" t="s">
        <v>4893</v>
      </c>
      <c r="F147" t="s">
        <v>3853</v>
      </c>
      <c r="G147" t="s">
        <v>4894</v>
      </c>
      <c r="I147" t="s">
        <v>637</v>
      </c>
      <c r="J147" t="s">
        <v>4052</v>
      </c>
      <c r="K147" t="s">
        <v>689</v>
      </c>
      <c r="L147" t="s">
        <v>4024</v>
      </c>
      <c r="M147" t="s">
        <v>4895</v>
      </c>
      <c r="N147" t="s">
        <v>4896</v>
      </c>
      <c r="O147" t="s">
        <v>4027</v>
      </c>
      <c r="P147" t="s">
        <v>4897</v>
      </c>
      <c r="Q147" t="s">
        <v>4019</v>
      </c>
      <c r="R147" t="s">
        <v>4898</v>
      </c>
      <c r="S147" t="s">
        <v>699</v>
      </c>
      <c r="T147" t="s">
        <v>4889</v>
      </c>
      <c r="U147" t="s">
        <v>4899</v>
      </c>
      <c r="V147" t="s">
        <v>4900</v>
      </c>
      <c r="W147" t="s">
        <v>4027</v>
      </c>
      <c r="X147" t="s">
        <v>4892</v>
      </c>
    </row>
    <row r="148" spans="1:24" x14ac:dyDescent="0.35">
      <c r="A148" t="s">
        <v>4331</v>
      </c>
      <c r="C148" t="s">
        <v>2004</v>
      </c>
      <c r="D148" t="s">
        <v>689</v>
      </c>
      <c r="E148" t="s">
        <v>4901</v>
      </c>
      <c r="F148" t="s">
        <v>3853</v>
      </c>
      <c r="G148" t="s">
        <v>4902</v>
      </c>
      <c r="I148" t="s">
        <v>637</v>
      </c>
      <c r="J148" t="s">
        <v>4052</v>
      </c>
      <c r="K148" t="s">
        <v>689</v>
      </c>
      <c r="L148" t="s">
        <v>4024</v>
      </c>
      <c r="M148" t="s">
        <v>4903</v>
      </c>
      <c r="N148" t="s">
        <v>4904</v>
      </c>
      <c r="O148" t="s">
        <v>4027</v>
      </c>
      <c r="P148" t="s">
        <v>4905</v>
      </c>
      <c r="Q148" t="s">
        <v>4019</v>
      </c>
      <c r="R148" t="s">
        <v>4906</v>
      </c>
      <c r="S148" t="s">
        <v>699</v>
      </c>
      <c r="T148" t="s">
        <v>4889</v>
      </c>
      <c r="U148" t="s">
        <v>4907</v>
      </c>
      <c r="V148" t="s">
        <v>4908</v>
      </c>
      <c r="W148" t="s">
        <v>4027</v>
      </c>
      <c r="X148" t="s">
        <v>4892</v>
      </c>
    </row>
    <row r="149" spans="1:24" x14ac:dyDescent="0.35">
      <c r="A149" t="s">
        <v>4331</v>
      </c>
      <c r="C149" t="s">
        <v>2005</v>
      </c>
      <c r="D149" t="s">
        <v>689</v>
      </c>
      <c r="E149" t="s">
        <v>4909</v>
      </c>
      <c r="F149" t="s">
        <v>3853</v>
      </c>
      <c r="G149" t="s">
        <v>4910</v>
      </c>
      <c r="I149" t="s">
        <v>637</v>
      </c>
      <c r="J149" t="s">
        <v>4052</v>
      </c>
      <c r="K149" t="s">
        <v>689</v>
      </c>
      <c r="L149" t="s">
        <v>4024</v>
      </c>
      <c r="M149" t="s">
        <v>4911</v>
      </c>
      <c r="N149" t="s">
        <v>4912</v>
      </c>
      <c r="O149" t="s">
        <v>4027</v>
      </c>
      <c r="P149" t="s">
        <v>4913</v>
      </c>
      <c r="Q149" t="s">
        <v>4019</v>
      </c>
      <c r="R149" t="s">
        <v>4914</v>
      </c>
      <c r="S149" t="s">
        <v>699</v>
      </c>
      <c r="T149" t="s">
        <v>4889</v>
      </c>
      <c r="U149" t="s">
        <v>4915</v>
      </c>
      <c r="V149" t="s">
        <v>4916</v>
      </c>
      <c r="W149" t="s">
        <v>4027</v>
      </c>
      <c r="X149" t="s">
        <v>4917</v>
      </c>
    </row>
    <row r="150" spans="1:24" x14ac:dyDescent="0.35">
      <c r="A150" t="s">
        <v>4331</v>
      </c>
      <c r="C150" t="s">
        <v>2006</v>
      </c>
      <c r="D150" t="s">
        <v>689</v>
      </c>
      <c r="E150" t="s">
        <v>4918</v>
      </c>
      <c r="F150" t="s">
        <v>3853</v>
      </c>
      <c r="G150" t="s">
        <v>4919</v>
      </c>
      <c r="I150" t="s">
        <v>637</v>
      </c>
      <c r="J150" t="s">
        <v>4052</v>
      </c>
      <c r="K150" t="s">
        <v>689</v>
      </c>
      <c r="L150" t="s">
        <v>4024</v>
      </c>
      <c r="M150" t="s">
        <v>4920</v>
      </c>
      <c r="N150" t="s">
        <v>4921</v>
      </c>
      <c r="O150" t="s">
        <v>4027</v>
      </c>
      <c r="P150" t="s">
        <v>4922</v>
      </c>
      <c r="Q150" t="s">
        <v>4019</v>
      </c>
      <c r="R150" t="s">
        <v>4923</v>
      </c>
      <c r="S150" t="s">
        <v>699</v>
      </c>
      <c r="T150" t="s">
        <v>4889</v>
      </c>
      <c r="U150" t="s">
        <v>4924</v>
      </c>
      <c r="V150" t="s">
        <v>4925</v>
      </c>
      <c r="W150" t="s">
        <v>4027</v>
      </c>
      <c r="X150" t="s">
        <v>4917</v>
      </c>
    </row>
    <row r="151" spans="1:24" x14ac:dyDescent="0.35">
      <c r="A151" t="s">
        <v>4331</v>
      </c>
      <c r="C151" t="s">
        <v>2007</v>
      </c>
      <c r="D151" t="s">
        <v>689</v>
      </c>
      <c r="E151" t="s">
        <v>4926</v>
      </c>
      <c r="F151" t="s">
        <v>3853</v>
      </c>
      <c r="G151" t="s">
        <v>4927</v>
      </c>
      <c r="I151" t="s">
        <v>637</v>
      </c>
      <c r="J151" t="s">
        <v>4052</v>
      </c>
      <c r="K151" t="s">
        <v>689</v>
      </c>
      <c r="L151" t="s">
        <v>4024</v>
      </c>
      <c r="M151" t="s">
        <v>4920</v>
      </c>
      <c r="N151" t="s">
        <v>4921</v>
      </c>
      <c r="O151" t="s">
        <v>4027</v>
      </c>
      <c r="P151" t="s">
        <v>4922</v>
      </c>
      <c r="Q151" t="s">
        <v>4019</v>
      </c>
      <c r="R151" t="s">
        <v>4928</v>
      </c>
      <c r="S151" t="s">
        <v>699</v>
      </c>
      <c r="T151" t="s">
        <v>4889</v>
      </c>
      <c r="U151" t="s">
        <v>4924</v>
      </c>
      <c r="V151" t="s">
        <v>4925</v>
      </c>
      <c r="W151" t="s">
        <v>4027</v>
      </c>
      <c r="X151" t="s">
        <v>4917</v>
      </c>
    </row>
    <row r="152" spans="1:24" x14ac:dyDescent="0.35">
      <c r="A152" t="s">
        <v>4331</v>
      </c>
      <c r="C152" t="s">
        <v>2008</v>
      </c>
      <c r="D152" t="s">
        <v>689</v>
      </c>
      <c r="E152" t="s">
        <v>4901</v>
      </c>
      <c r="F152" t="s">
        <v>3853</v>
      </c>
      <c r="G152" t="s">
        <v>4929</v>
      </c>
      <c r="I152" t="s">
        <v>637</v>
      </c>
      <c r="J152" t="s">
        <v>4052</v>
      </c>
      <c r="K152" t="s">
        <v>689</v>
      </c>
      <c r="L152" t="s">
        <v>4024</v>
      </c>
      <c r="M152" t="s">
        <v>4930</v>
      </c>
      <c r="N152" t="s">
        <v>4931</v>
      </c>
      <c r="O152" t="s">
        <v>4027</v>
      </c>
      <c r="P152" t="s">
        <v>4932</v>
      </c>
      <c r="Q152" t="s">
        <v>4019</v>
      </c>
      <c r="R152" t="s">
        <v>4933</v>
      </c>
      <c r="S152" t="s">
        <v>699</v>
      </c>
      <c r="T152" t="s">
        <v>4889</v>
      </c>
      <c r="U152" t="s">
        <v>4934</v>
      </c>
      <c r="V152" t="s">
        <v>4935</v>
      </c>
      <c r="W152" t="s">
        <v>4027</v>
      </c>
      <c r="X152" t="s">
        <v>4917</v>
      </c>
    </row>
    <row r="153" spans="1:24" x14ac:dyDescent="0.35">
      <c r="A153" t="s">
        <v>4331</v>
      </c>
      <c r="C153" t="s">
        <v>2009</v>
      </c>
      <c r="D153" t="s">
        <v>689</v>
      </c>
      <c r="E153" t="s">
        <v>4901</v>
      </c>
      <c r="F153" t="s">
        <v>3853</v>
      </c>
      <c r="G153" t="s">
        <v>4936</v>
      </c>
      <c r="I153" t="s">
        <v>637</v>
      </c>
      <c r="J153" t="s">
        <v>4052</v>
      </c>
      <c r="K153" t="s">
        <v>689</v>
      </c>
      <c r="L153" t="s">
        <v>4024</v>
      </c>
      <c r="M153" t="s">
        <v>4930</v>
      </c>
      <c r="N153" t="s">
        <v>4931</v>
      </c>
      <c r="O153" t="s">
        <v>4027</v>
      </c>
      <c r="P153" t="s">
        <v>4932</v>
      </c>
      <c r="Q153" t="s">
        <v>4019</v>
      </c>
      <c r="R153" t="s">
        <v>4933</v>
      </c>
      <c r="S153" t="s">
        <v>699</v>
      </c>
      <c r="T153" t="s">
        <v>4889</v>
      </c>
      <c r="U153" t="s">
        <v>4934</v>
      </c>
      <c r="V153" t="s">
        <v>4935</v>
      </c>
      <c r="W153" t="s">
        <v>4027</v>
      </c>
      <c r="X153" t="s">
        <v>4917</v>
      </c>
    </row>
    <row r="154" spans="1:24" x14ac:dyDescent="0.35">
      <c r="A154" t="s">
        <v>4331</v>
      </c>
      <c r="C154" t="s">
        <v>2010</v>
      </c>
      <c r="D154" t="s">
        <v>689</v>
      </c>
      <c r="E154" t="s">
        <v>4937</v>
      </c>
      <c r="F154" t="s">
        <v>4016</v>
      </c>
      <c r="G154" t="s">
        <v>4938</v>
      </c>
      <c r="I154" t="s">
        <v>8885</v>
      </c>
      <c r="J154" t="s">
        <v>637</v>
      </c>
      <c r="K154" t="s">
        <v>4939</v>
      </c>
      <c r="L154" t="s">
        <v>4024</v>
      </c>
      <c r="O154" t="s">
        <v>689</v>
      </c>
      <c r="Q154" t="s">
        <v>4019</v>
      </c>
      <c r="R154" t="s">
        <v>4940</v>
      </c>
      <c r="S154" t="s">
        <v>699</v>
      </c>
      <c r="T154" t="s">
        <v>4132</v>
      </c>
      <c r="U154" t="s">
        <v>4133</v>
      </c>
      <c r="V154" t="s">
        <v>4134</v>
      </c>
      <c r="W154" t="s">
        <v>4135</v>
      </c>
      <c r="X154" t="s">
        <v>4136</v>
      </c>
    </row>
    <row r="155" spans="1:24" x14ac:dyDescent="0.35">
      <c r="A155" t="s">
        <v>4331</v>
      </c>
      <c r="C155" t="s">
        <v>2011</v>
      </c>
      <c r="D155" t="s">
        <v>689</v>
      </c>
      <c r="E155" t="s">
        <v>4941</v>
      </c>
      <c r="F155" t="s">
        <v>4016</v>
      </c>
      <c r="G155" t="s">
        <v>4938</v>
      </c>
      <c r="I155" t="s">
        <v>8885</v>
      </c>
      <c r="J155" t="s">
        <v>637</v>
      </c>
      <c r="K155" t="s">
        <v>4942</v>
      </c>
      <c r="L155" t="s">
        <v>4024</v>
      </c>
      <c r="O155" t="s">
        <v>689</v>
      </c>
      <c r="Q155" t="s">
        <v>4019</v>
      </c>
      <c r="R155" t="s">
        <v>4943</v>
      </c>
      <c r="S155" t="s">
        <v>699</v>
      </c>
      <c r="T155" t="s">
        <v>4132</v>
      </c>
      <c r="U155" t="s">
        <v>4133</v>
      </c>
      <c r="V155" t="s">
        <v>4134</v>
      </c>
      <c r="W155" t="s">
        <v>4135</v>
      </c>
      <c r="X155" t="s">
        <v>4136</v>
      </c>
    </row>
    <row r="156" spans="1:24" x14ac:dyDescent="0.35">
      <c r="A156" t="s">
        <v>4331</v>
      </c>
      <c r="C156" t="s">
        <v>18</v>
      </c>
      <c r="D156" t="s">
        <v>699</v>
      </c>
      <c r="E156" t="s">
        <v>637</v>
      </c>
      <c r="F156" t="s">
        <v>4016</v>
      </c>
      <c r="I156" t="s">
        <v>4169</v>
      </c>
      <c r="J156" t="s">
        <v>637</v>
      </c>
      <c r="K156" t="s">
        <v>637</v>
      </c>
      <c r="L156" t="s">
        <v>637</v>
      </c>
      <c r="M156" t="s">
        <v>637</v>
      </c>
      <c r="N156" t="s">
        <v>637</v>
      </c>
      <c r="O156" t="s">
        <v>637</v>
      </c>
      <c r="P156" t="s">
        <v>637</v>
      </c>
      <c r="S156" t="s">
        <v>637</v>
      </c>
      <c r="T156" t="s">
        <v>637</v>
      </c>
      <c r="U156" t="s">
        <v>637</v>
      </c>
      <c r="V156" t="s">
        <v>637</v>
      </c>
      <c r="W156" t="s">
        <v>637</v>
      </c>
      <c r="X156" t="s">
        <v>637</v>
      </c>
    </row>
    <row r="157" spans="1:24" x14ac:dyDescent="0.35">
      <c r="A157" t="s">
        <v>4350</v>
      </c>
      <c r="B157" t="s">
        <v>4944</v>
      </c>
      <c r="C157" t="s">
        <v>2001</v>
      </c>
      <c r="D157" t="s">
        <v>689</v>
      </c>
      <c r="E157" t="s">
        <v>4880</v>
      </c>
      <c r="F157" t="s">
        <v>4016</v>
      </c>
      <c r="I157" t="s">
        <v>4945</v>
      </c>
      <c r="J157" t="s">
        <v>637</v>
      </c>
      <c r="K157" t="s">
        <v>699</v>
      </c>
      <c r="L157" t="s">
        <v>637</v>
      </c>
      <c r="M157" t="s">
        <v>637</v>
      </c>
      <c r="N157" t="s">
        <v>637</v>
      </c>
      <c r="O157" t="s">
        <v>637</v>
      </c>
      <c r="P157" t="s">
        <v>637</v>
      </c>
    </row>
    <row r="158" spans="1:24" x14ac:dyDescent="0.35">
      <c r="A158" t="s">
        <v>4350</v>
      </c>
      <c r="B158" t="s">
        <v>4944</v>
      </c>
      <c r="C158" t="s">
        <v>2012</v>
      </c>
      <c r="D158" t="s">
        <v>689</v>
      </c>
      <c r="E158" t="s">
        <v>4946</v>
      </c>
      <c r="F158" t="s">
        <v>4016</v>
      </c>
      <c r="I158" t="s">
        <v>4947</v>
      </c>
      <c r="J158" t="s">
        <v>637</v>
      </c>
      <c r="K158" t="s">
        <v>699</v>
      </c>
      <c r="L158" t="s">
        <v>4024</v>
      </c>
      <c r="M158" t="s">
        <v>4948</v>
      </c>
      <c r="N158" t="s">
        <v>4949</v>
      </c>
      <c r="O158" t="s">
        <v>4135</v>
      </c>
      <c r="P158" t="s">
        <v>4950</v>
      </c>
      <c r="Q158" t="s">
        <v>4019</v>
      </c>
      <c r="R158" t="s">
        <v>4951</v>
      </c>
      <c r="S158" t="s">
        <v>699</v>
      </c>
      <c r="T158" t="s">
        <v>4754</v>
      </c>
      <c r="U158" t="s">
        <v>4952</v>
      </c>
      <c r="V158" t="s">
        <v>4953</v>
      </c>
      <c r="W158" t="s">
        <v>4135</v>
      </c>
      <c r="X158" t="s">
        <v>4954</v>
      </c>
    </row>
    <row r="159" spans="1:24" x14ac:dyDescent="0.35">
      <c r="A159" t="s">
        <v>4350</v>
      </c>
      <c r="B159" t="s">
        <v>4944</v>
      </c>
      <c r="C159" t="s">
        <v>2197</v>
      </c>
      <c r="D159" t="s">
        <v>689</v>
      </c>
      <c r="E159" t="s">
        <v>4955</v>
      </c>
      <c r="F159" t="s">
        <v>4016</v>
      </c>
      <c r="I159" t="s">
        <v>4956</v>
      </c>
      <c r="J159" t="s">
        <v>4957</v>
      </c>
      <c r="K159" t="s">
        <v>699</v>
      </c>
      <c r="L159" t="s">
        <v>4024</v>
      </c>
      <c r="M159" t="s">
        <v>4948</v>
      </c>
      <c r="N159" t="s">
        <v>4949</v>
      </c>
      <c r="O159" t="s">
        <v>4135</v>
      </c>
      <c r="P159" t="s">
        <v>4950</v>
      </c>
      <c r="Q159" t="s">
        <v>4019</v>
      </c>
      <c r="R159" t="s">
        <v>4958</v>
      </c>
      <c r="S159" t="s">
        <v>699</v>
      </c>
      <c r="T159" t="s">
        <v>4754</v>
      </c>
      <c r="U159" t="s">
        <v>4952</v>
      </c>
      <c r="V159" t="s">
        <v>4953</v>
      </c>
      <c r="W159" t="s">
        <v>4135</v>
      </c>
      <c r="X159" t="s">
        <v>4954</v>
      </c>
    </row>
    <row r="160" spans="1:24" x14ac:dyDescent="0.35">
      <c r="A160" t="s">
        <v>4350</v>
      </c>
      <c r="B160" t="s">
        <v>4944</v>
      </c>
      <c r="C160" t="s">
        <v>2198</v>
      </c>
      <c r="D160" t="s">
        <v>689</v>
      </c>
      <c r="E160" t="s">
        <v>4959</v>
      </c>
      <c r="F160" t="s">
        <v>4016</v>
      </c>
      <c r="G160" t="s">
        <v>4960</v>
      </c>
      <c r="I160" t="s">
        <v>3852</v>
      </c>
      <c r="J160" t="s">
        <v>4961</v>
      </c>
      <c r="K160" t="s">
        <v>4962</v>
      </c>
      <c r="L160" t="s">
        <v>4024</v>
      </c>
      <c r="O160" t="s">
        <v>689</v>
      </c>
      <c r="Q160" t="s">
        <v>4019</v>
      </c>
      <c r="R160" t="s">
        <v>4963</v>
      </c>
      <c r="S160" t="s">
        <v>689</v>
      </c>
    </row>
    <row r="161" spans="1:24" x14ac:dyDescent="0.35">
      <c r="A161" t="s">
        <v>4350</v>
      </c>
      <c r="B161" t="s">
        <v>4944</v>
      </c>
      <c r="C161" t="s">
        <v>2199</v>
      </c>
      <c r="D161" t="s">
        <v>689</v>
      </c>
      <c r="E161" t="s">
        <v>2209</v>
      </c>
      <c r="F161" t="s">
        <v>3853</v>
      </c>
      <c r="I161" t="s">
        <v>637</v>
      </c>
      <c r="J161" t="s">
        <v>4052</v>
      </c>
      <c r="K161" t="s">
        <v>699</v>
      </c>
      <c r="L161" t="s">
        <v>4024</v>
      </c>
      <c r="O161" t="s">
        <v>689</v>
      </c>
      <c r="Q161" t="s">
        <v>4019</v>
      </c>
      <c r="R161" t="s">
        <v>4964</v>
      </c>
      <c r="S161" t="s">
        <v>699</v>
      </c>
      <c r="T161" t="s">
        <v>4754</v>
      </c>
      <c r="U161" t="s">
        <v>4965</v>
      </c>
      <c r="V161" t="s">
        <v>4966</v>
      </c>
      <c r="W161" t="s">
        <v>699</v>
      </c>
      <c r="X161" t="s">
        <v>4967</v>
      </c>
    </row>
    <row r="162" spans="1:24" x14ac:dyDescent="0.35">
      <c r="A162" t="s">
        <v>4350</v>
      </c>
      <c r="B162" t="s">
        <v>4944</v>
      </c>
      <c r="C162" t="s">
        <v>2021</v>
      </c>
      <c r="D162" t="s">
        <v>689</v>
      </c>
      <c r="E162" t="s">
        <v>4968</v>
      </c>
      <c r="F162" t="s">
        <v>4016</v>
      </c>
      <c r="I162" t="s">
        <v>8885</v>
      </c>
      <c r="J162" t="s">
        <v>637</v>
      </c>
      <c r="K162" t="s">
        <v>699</v>
      </c>
      <c r="L162" t="s">
        <v>4024</v>
      </c>
      <c r="O162" t="s">
        <v>689</v>
      </c>
      <c r="Q162" t="s">
        <v>4019</v>
      </c>
      <c r="R162" t="s">
        <v>4943</v>
      </c>
      <c r="S162" t="s">
        <v>699</v>
      </c>
      <c r="T162" t="s">
        <v>4132</v>
      </c>
      <c r="U162" t="s">
        <v>4133</v>
      </c>
      <c r="V162" t="s">
        <v>4134</v>
      </c>
      <c r="W162" t="s">
        <v>4135</v>
      </c>
      <c r="X162" t="s">
        <v>4136</v>
      </c>
    </row>
    <row r="163" spans="1:24" x14ac:dyDescent="0.35">
      <c r="A163" t="s">
        <v>4350</v>
      </c>
      <c r="B163" t="s">
        <v>4944</v>
      </c>
      <c r="C163" t="s">
        <v>2013</v>
      </c>
      <c r="D163" t="s">
        <v>689</v>
      </c>
      <c r="E163" t="s">
        <v>4969</v>
      </c>
      <c r="F163" t="s">
        <v>4016</v>
      </c>
      <c r="G163" t="s">
        <v>8847</v>
      </c>
      <c r="I163" t="s">
        <v>8886</v>
      </c>
      <c r="J163" t="s">
        <v>637</v>
      </c>
      <c r="K163" t="s">
        <v>699</v>
      </c>
      <c r="L163" t="s">
        <v>4024</v>
      </c>
      <c r="M163" t="s">
        <v>4970</v>
      </c>
      <c r="N163" t="s">
        <v>4971</v>
      </c>
      <c r="O163" t="s">
        <v>4027</v>
      </c>
      <c r="P163" t="s">
        <v>4972</v>
      </c>
      <c r="Q163" t="s">
        <v>4019</v>
      </c>
      <c r="R163" t="s">
        <v>4973</v>
      </c>
      <c r="S163" t="s">
        <v>699</v>
      </c>
      <c r="T163" t="s">
        <v>4754</v>
      </c>
      <c r="U163" t="s">
        <v>4974</v>
      </c>
      <c r="V163" t="s">
        <v>4975</v>
      </c>
      <c r="W163" t="s">
        <v>699</v>
      </c>
      <c r="X163" t="s">
        <v>4976</v>
      </c>
    </row>
    <row r="164" spans="1:24" x14ac:dyDescent="0.35">
      <c r="A164" t="s">
        <v>4350</v>
      </c>
      <c r="B164" t="s">
        <v>4944</v>
      </c>
      <c r="C164" t="s">
        <v>8823</v>
      </c>
      <c r="D164" t="s">
        <v>689</v>
      </c>
      <c r="E164" t="s">
        <v>8848</v>
      </c>
      <c r="F164" t="s">
        <v>4016</v>
      </c>
      <c r="G164" t="s">
        <v>8849</v>
      </c>
      <c r="I164" t="s">
        <v>8887</v>
      </c>
      <c r="J164" t="s">
        <v>637</v>
      </c>
      <c r="K164" t="s">
        <v>689</v>
      </c>
      <c r="L164" t="s">
        <v>4024</v>
      </c>
      <c r="O164" t="s">
        <v>689</v>
      </c>
    </row>
    <row r="165" spans="1:24" x14ac:dyDescent="0.35">
      <c r="A165" t="s">
        <v>4350</v>
      </c>
      <c r="B165" t="s">
        <v>4944</v>
      </c>
      <c r="C165" t="s">
        <v>8822</v>
      </c>
      <c r="D165" t="s">
        <v>689</v>
      </c>
      <c r="E165" t="s">
        <v>8850</v>
      </c>
      <c r="F165" t="s">
        <v>4016</v>
      </c>
      <c r="G165" t="s">
        <v>8851</v>
      </c>
      <c r="I165" t="s">
        <v>8888</v>
      </c>
      <c r="J165" t="s">
        <v>637</v>
      </c>
      <c r="K165" t="s">
        <v>689</v>
      </c>
      <c r="L165" t="s">
        <v>4024</v>
      </c>
      <c r="M165" t="s">
        <v>8852</v>
      </c>
      <c r="N165" t="s">
        <v>8853</v>
      </c>
      <c r="O165" t="s">
        <v>699</v>
      </c>
      <c r="P165" t="s">
        <v>8854</v>
      </c>
    </row>
    <row r="166" spans="1:24" x14ac:dyDescent="0.35">
      <c r="A166" t="s">
        <v>4350</v>
      </c>
      <c r="B166" t="s">
        <v>4944</v>
      </c>
      <c r="C166" t="s">
        <v>2200</v>
      </c>
      <c r="D166" t="s">
        <v>689</v>
      </c>
      <c r="E166" t="s">
        <v>4977</v>
      </c>
      <c r="F166" t="s">
        <v>4016</v>
      </c>
      <c r="G166" t="s">
        <v>4978</v>
      </c>
      <c r="I166" t="s">
        <v>8889</v>
      </c>
      <c r="J166" t="s">
        <v>637</v>
      </c>
      <c r="K166" t="s">
        <v>4979</v>
      </c>
      <c r="L166" t="s">
        <v>4024</v>
      </c>
      <c r="O166" t="s">
        <v>689</v>
      </c>
      <c r="Q166" t="s">
        <v>4019</v>
      </c>
      <c r="R166" t="s">
        <v>4980</v>
      </c>
      <c r="S166" t="s">
        <v>689</v>
      </c>
    </row>
    <row r="167" spans="1:24" x14ac:dyDescent="0.35">
      <c r="A167" t="s">
        <v>4350</v>
      </c>
      <c r="B167" t="s">
        <v>4944</v>
      </c>
      <c r="C167" t="s">
        <v>2201</v>
      </c>
      <c r="D167" t="s">
        <v>689</v>
      </c>
      <c r="E167" t="s">
        <v>4981</v>
      </c>
      <c r="F167" t="s">
        <v>4016</v>
      </c>
      <c r="I167" t="s">
        <v>8890</v>
      </c>
      <c r="J167" t="s">
        <v>637</v>
      </c>
      <c r="K167" t="s">
        <v>4979</v>
      </c>
      <c r="L167" t="s">
        <v>4024</v>
      </c>
      <c r="O167" t="s">
        <v>689</v>
      </c>
      <c r="Q167" t="s">
        <v>4019</v>
      </c>
      <c r="S167" t="s">
        <v>689</v>
      </c>
    </row>
    <row r="168" spans="1:24" x14ac:dyDescent="0.35">
      <c r="A168" t="s">
        <v>4350</v>
      </c>
      <c r="B168" t="s">
        <v>4944</v>
      </c>
      <c r="C168" t="s">
        <v>49</v>
      </c>
      <c r="D168" t="s">
        <v>689</v>
      </c>
      <c r="E168" t="s">
        <v>48</v>
      </c>
      <c r="F168" t="s">
        <v>4016</v>
      </c>
      <c r="G168" t="s">
        <v>48</v>
      </c>
      <c r="I168" t="s">
        <v>5650</v>
      </c>
    </row>
    <row r="169" spans="1:24" x14ac:dyDescent="0.35">
      <c r="A169" t="s">
        <v>4350</v>
      </c>
      <c r="B169" t="s">
        <v>4944</v>
      </c>
      <c r="C169" t="s">
        <v>2423</v>
      </c>
      <c r="D169" t="s">
        <v>689</v>
      </c>
      <c r="E169" t="s">
        <v>3729</v>
      </c>
      <c r="F169" t="s">
        <v>4016</v>
      </c>
      <c r="G169" t="s">
        <v>3729</v>
      </c>
      <c r="I169" t="s">
        <v>8855</v>
      </c>
    </row>
    <row r="170" spans="1:24" x14ac:dyDescent="0.35">
      <c r="A170" t="s">
        <v>4350</v>
      </c>
      <c r="B170" t="s">
        <v>4944</v>
      </c>
      <c r="C170" t="s">
        <v>8818</v>
      </c>
      <c r="D170" t="s">
        <v>689</v>
      </c>
      <c r="E170" t="s">
        <v>8856</v>
      </c>
      <c r="F170" t="s">
        <v>941</v>
      </c>
      <c r="G170" t="s">
        <v>8857</v>
      </c>
      <c r="I170" t="s">
        <v>637</v>
      </c>
      <c r="J170" t="s">
        <v>8858</v>
      </c>
      <c r="K170" t="s">
        <v>689</v>
      </c>
      <c r="L170" t="s">
        <v>4024</v>
      </c>
      <c r="M170" t="s">
        <v>4983</v>
      </c>
      <c r="N170" t="s">
        <v>4984</v>
      </c>
      <c r="O170" t="s">
        <v>699</v>
      </c>
      <c r="S170" t="s">
        <v>699</v>
      </c>
      <c r="T170" t="s">
        <v>4754</v>
      </c>
      <c r="U170" t="s">
        <v>8859</v>
      </c>
      <c r="V170" t="s">
        <v>8860</v>
      </c>
      <c r="W170" t="s">
        <v>699</v>
      </c>
      <c r="X170" t="s">
        <v>8861</v>
      </c>
    </row>
    <row r="171" spans="1:24" x14ac:dyDescent="0.35">
      <c r="A171" t="s">
        <v>4350</v>
      </c>
      <c r="B171" t="s">
        <v>4944</v>
      </c>
      <c r="C171" t="s">
        <v>8819</v>
      </c>
      <c r="D171" t="s">
        <v>689</v>
      </c>
      <c r="E171" t="s">
        <v>8862</v>
      </c>
      <c r="F171" t="s">
        <v>941</v>
      </c>
      <c r="G171" t="s">
        <v>8863</v>
      </c>
      <c r="I171" t="s">
        <v>637</v>
      </c>
      <c r="J171" t="s">
        <v>8864</v>
      </c>
      <c r="K171" t="s">
        <v>689</v>
      </c>
      <c r="L171" t="s">
        <v>4024</v>
      </c>
      <c r="M171" t="s">
        <v>4983</v>
      </c>
      <c r="N171" t="s">
        <v>4984</v>
      </c>
      <c r="O171" t="s">
        <v>699</v>
      </c>
      <c r="S171" t="s">
        <v>699</v>
      </c>
      <c r="T171" t="s">
        <v>4754</v>
      </c>
      <c r="U171" t="s">
        <v>8859</v>
      </c>
      <c r="V171" t="s">
        <v>8860</v>
      </c>
      <c r="W171" t="s">
        <v>699</v>
      </c>
      <c r="X171" t="s">
        <v>8861</v>
      </c>
    </row>
    <row r="172" spans="1:24" x14ac:dyDescent="0.35">
      <c r="A172" t="s">
        <v>4350</v>
      </c>
      <c r="B172" t="s">
        <v>4944</v>
      </c>
      <c r="C172" t="s">
        <v>2202</v>
      </c>
      <c r="D172" t="s">
        <v>689</v>
      </c>
      <c r="E172" t="s">
        <v>4982</v>
      </c>
      <c r="F172" t="s">
        <v>4016</v>
      </c>
      <c r="I172" t="s">
        <v>637</v>
      </c>
      <c r="J172" t="s">
        <v>2214</v>
      </c>
      <c r="K172" t="s">
        <v>689</v>
      </c>
      <c r="L172" t="s">
        <v>4024</v>
      </c>
      <c r="M172" t="s">
        <v>4983</v>
      </c>
      <c r="N172" t="s">
        <v>4984</v>
      </c>
      <c r="O172" t="s">
        <v>699</v>
      </c>
      <c r="P172" t="s">
        <v>4985</v>
      </c>
      <c r="Q172" t="s">
        <v>4019</v>
      </c>
      <c r="R172" t="s">
        <v>4986</v>
      </c>
      <c r="S172" t="s">
        <v>699</v>
      </c>
      <c r="T172" t="s">
        <v>4754</v>
      </c>
      <c r="U172" t="s">
        <v>4987</v>
      </c>
      <c r="V172" t="s">
        <v>4988</v>
      </c>
      <c r="W172" t="s">
        <v>699</v>
      </c>
      <c r="X172" t="s">
        <v>4989</v>
      </c>
    </row>
    <row r="173" spans="1:24" x14ac:dyDescent="0.35">
      <c r="A173" t="s">
        <v>4350</v>
      </c>
      <c r="B173" t="s">
        <v>4944</v>
      </c>
      <c r="C173" t="s">
        <v>2203</v>
      </c>
      <c r="D173" t="s">
        <v>689</v>
      </c>
      <c r="E173" t="s">
        <v>4990</v>
      </c>
      <c r="F173" t="s">
        <v>4016</v>
      </c>
      <c r="I173" t="s">
        <v>3852</v>
      </c>
      <c r="J173" t="s">
        <v>4991</v>
      </c>
      <c r="K173" t="s">
        <v>689</v>
      </c>
      <c r="L173" t="s">
        <v>4024</v>
      </c>
      <c r="M173" t="s">
        <v>4992</v>
      </c>
      <c r="N173" t="s">
        <v>4993</v>
      </c>
      <c r="O173" t="s">
        <v>699</v>
      </c>
      <c r="P173" t="s">
        <v>4994</v>
      </c>
      <c r="Q173" t="s">
        <v>4019</v>
      </c>
      <c r="R173" t="s">
        <v>4995</v>
      </c>
      <c r="S173" t="s">
        <v>699</v>
      </c>
      <c r="T173" t="s">
        <v>4996</v>
      </c>
      <c r="U173" t="s">
        <v>4997</v>
      </c>
      <c r="V173" t="s">
        <v>4998</v>
      </c>
      <c r="W173" t="s">
        <v>699</v>
      </c>
      <c r="X173" t="s">
        <v>4999</v>
      </c>
    </row>
    <row r="174" spans="1:24" x14ac:dyDescent="0.35">
      <c r="A174" t="s">
        <v>4350</v>
      </c>
      <c r="B174" t="s">
        <v>4944</v>
      </c>
      <c r="C174" t="s">
        <v>2204</v>
      </c>
      <c r="D174" t="s">
        <v>689</v>
      </c>
      <c r="E174" t="s">
        <v>5000</v>
      </c>
      <c r="F174" t="s">
        <v>4721</v>
      </c>
      <c r="G174" t="s">
        <v>5001</v>
      </c>
      <c r="J174" t="s">
        <v>5002</v>
      </c>
      <c r="K174" t="s">
        <v>689</v>
      </c>
      <c r="L174" t="s">
        <v>4024</v>
      </c>
      <c r="M174" t="s">
        <v>4983</v>
      </c>
      <c r="N174" t="s">
        <v>4984</v>
      </c>
      <c r="O174" t="s">
        <v>4027</v>
      </c>
      <c r="P174" t="s">
        <v>4985</v>
      </c>
      <c r="Q174" t="s">
        <v>4019</v>
      </c>
      <c r="R174" t="s">
        <v>5003</v>
      </c>
      <c r="S174" t="s">
        <v>699</v>
      </c>
      <c r="T174" t="s">
        <v>4754</v>
      </c>
      <c r="U174" t="s">
        <v>4987</v>
      </c>
      <c r="V174" t="s">
        <v>4988</v>
      </c>
      <c r="W174" t="s">
        <v>4027</v>
      </c>
      <c r="X174" t="s">
        <v>4989</v>
      </c>
    </row>
    <row r="175" spans="1:24" x14ac:dyDescent="0.35">
      <c r="A175" t="s">
        <v>4350</v>
      </c>
      <c r="B175" t="s">
        <v>4944</v>
      </c>
      <c r="C175" t="s">
        <v>2205</v>
      </c>
      <c r="D175" t="s">
        <v>689</v>
      </c>
      <c r="E175" t="s">
        <v>5004</v>
      </c>
      <c r="F175" t="s">
        <v>4721</v>
      </c>
      <c r="G175" t="s">
        <v>5005</v>
      </c>
      <c r="J175" t="s">
        <v>5002</v>
      </c>
      <c r="K175" t="s">
        <v>689</v>
      </c>
      <c r="L175" t="s">
        <v>4024</v>
      </c>
      <c r="M175" t="s">
        <v>4983</v>
      </c>
      <c r="N175" t="s">
        <v>4984</v>
      </c>
      <c r="O175" t="s">
        <v>4027</v>
      </c>
      <c r="P175" t="s">
        <v>4985</v>
      </c>
      <c r="Q175" t="s">
        <v>4019</v>
      </c>
      <c r="R175" t="s">
        <v>5006</v>
      </c>
      <c r="S175" t="s">
        <v>699</v>
      </c>
      <c r="T175" t="s">
        <v>4754</v>
      </c>
      <c r="U175" t="s">
        <v>4987</v>
      </c>
      <c r="V175" t="s">
        <v>4988</v>
      </c>
      <c r="W175" t="s">
        <v>4027</v>
      </c>
      <c r="X175" t="s">
        <v>4989</v>
      </c>
    </row>
    <row r="176" spans="1:24" x14ac:dyDescent="0.35">
      <c r="A176" t="s">
        <v>4350</v>
      </c>
      <c r="B176" t="s">
        <v>4944</v>
      </c>
      <c r="C176" t="s">
        <v>2206</v>
      </c>
      <c r="D176" t="s">
        <v>689</v>
      </c>
      <c r="E176" t="s">
        <v>5007</v>
      </c>
      <c r="F176" t="s">
        <v>4016</v>
      </c>
      <c r="I176" t="s">
        <v>3852</v>
      </c>
      <c r="J176" t="s">
        <v>637</v>
      </c>
      <c r="K176" t="s">
        <v>689</v>
      </c>
      <c r="L176" t="s">
        <v>4024</v>
      </c>
      <c r="M176" t="s">
        <v>4983</v>
      </c>
      <c r="N176" t="s">
        <v>4984</v>
      </c>
      <c r="O176" t="s">
        <v>4135</v>
      </c>
      <c r="P176" t="s">
        <v>4985</v>
      </c>
      <c r="Q176" t="s">
        <v>4019</v>
      </c>
      <c r="R176" t="s">
        <v>5008</v>
      </c>
      <c r="S176" t="s">
        <v>699</v>
      </c>
      <c r="T176" t="s">
        <v>4754</v>
      </c>
      <c r="U176" t="s">
        <v>4987</v>
      </c>
      <c r="V176" t="s">
        <v>4988</v>
      </c>
      <c r="W176" t="s">
        <v>4135</v>
      </c>
      <c r="X176" t="s">
        <v>4989</v>
      </c>
    </row>
    <row r="177" spans="1:24" x14ac:dyDescent="0.35">
      <c r="A177" t="s">
        <v>4350</v>
      </c>
      <c r="C177" t="s">
        <v>18</v>
      </c>
      <c r="D177" t="s">
        <v>699</v>
      </c>
      <c r="E177" t="s">
        <v>637</v>
      </c>
      <c r="F177" t="s">
        <v>4016</v>
      </c>
      <c r="I177" t="s">
        <v>4169</v>
      </c>
      <c r="J177" t="s">
        <v>637</v>
      </c>
      <c r="K177" t="s">
        <v>637</v>
      </c>
      <c r="L177" t="s">
        <v>637</v>
      </c>
      <c r="M177" t="s">
        <v>637</v>
      </c>
      <c r="N177" t="s">
        <v>637</v>
      </c>
      <c r="O177" t="s">
        <v>637</v>
      </c>
      <c r="P177" t="s">
        <v>637</v>
      </c>
      <c r="S177" t="s">
        <v>637</v>
      </c>
      <c r="T177" t="s">
        <v>637</v>
      </c>
      <c r="U177" t="s">
        <v>637</v>
      </c>
      <c r="V177" t="s">
        <v>637</v>
      </c>
      <c r="W177" t="s">
        <v>637</v>
      </c>
    </row>
    <row r="178" spans="1:24" x14ac:dyDescent="0.35">
      <c r="A178" t="s">
        <v>4389</v>
      </c>
      <c r="C178" t="s">
        <v>2265</v>
      </c>
      <c r="D178" t="s">
        <v>689</v>
      </c>
      <c r="E178" t="s">
        <v>5009</v>
      </c>
      <c r="F178" t="s">
        <v>4016</v>
      </c>
      <c r="G178" t="s">
        <v>5010</v>
      </c>
      <c r="I178" t="s">
        <v>5011</v>
      </c>
      <c r="J178" t="s">
        <v>637</v>
      </c>
      <c r="K178" t="s">
        <v>699</v>
      </c>
      <c r="L178" t="s">
        <v>637</v>
      </c>
      <c r="M178" t="s">
        <v>637</v>
      </c>
      <c r="N178" t="s">
        <v>637</v>
      </c>
      <c r="O178" t="s">
        <v>637</v>
      </c>
      <c r="P178" t="s">
        <v>637</v>
      </c>
      <c r="S178" t="s">
        <v>637</v>
      </c>
      <c r="T178" t="s">
        <v>637</v>
      </c>
      <c r="U178" t="s">
        <v>637</v>
      </c>
      <c r="V178" t="s">
        <v>637</v>
      </c>
      <c r="W178" t="s">
        <v>637</v>
      </c>
    </row>
    <row r="179" spans="1:24" x14ac:dyDescent="0.35">
      <c r="A179" t="s">
        <v>4389</v>
      </c>
      <c r="C179" t="s">
        <v>5012</v>
      </c>
      <c r="D179" t="s">
        <v>689</v>
      </c>
      <c r="E179" t="s">
        <v>5013</v>
      </c>
      <c r="F179" t="s">
        <v>4016</v>
      </c>
      <c r="G179" t="s">
        <v>5014</v>
      </c>
      <c r="I179" t="s">
        <v>3852</v>
      </c>
      <c r="J179" t="s">
        <v>637</v>
      </c>
      <c r="K179" t="s">
        <v>699</v>
      </c>
      <c r="L179" t="s">
        <v>637</v>
      </c>
      <c r="M179" t="s">
        <v>637</v>
      </c>
      <c r="N179" t="s">
        <v>637</v>
      </c>
      <c r="O179" t="s">
        <v>637</v>
      </c>
      <c r="P179" t="s">
        <v>637</v>
      </c>
      <c r="S179" t="s">
        <v>637</v>
      </c>
      <c r="T179" t="s">
        <v>637</v>
      </c>
      <c r="U179" t="s">
        <v>637</v>
      </c>
      <c r="V179" t="s">
        <v>637</v>
      </c>
      <c r="W179" t="s">
        <v>637</v>
      </c>
    </row>
    <row r="180" spans="1:24" x14ac:dyDescent="0.35">
      <c r="A180" t="s">
        <v>4389</v>
      </c>
      <c r="C180" t="s">
        <v>2249</v>
      </c>
      <c r="D180" t="s">
        <v>689</v>
      </c>
      <c r="F180" t="s">
        <v>4016</v>
      </c>
      <c r="I180" t="s">
        <v>5015</v>
      </c>
      <c r="J180" t="s">
        <v>637</v>
      </c>
      <c r="K180" t="s">
        <v>699</v>
      </c>
      <c r="L180" t="s">
        <v>4024</v>
      </c>
      <c r="M180" t="s">
        <v>5016</v>
      </c>
      <c r="N180" t="s">
        <v>5017</v>
      </c>
      <c r="O180" t="s">
        <v>4135</v>
      </c>
      <c r="P180" t="s">
        <v>5018</v>
      </c>
      <c r="Q180" t="s">
        <v>4019</v>
      </c>
      <c r="R180" t="s">
        <v>5019</v>
      </c>
      <c r="S180" t="s">
        <v>699</v>
      </c>
      <c r="T180" t="s">
        <v>5020</v>
      </c>
      <c r="U180" t="s">
        <v>5021</v>
      </c>
      <c r="V180" t="s">
        <v>5022</v>
      </c>
      <c r="W180" t="s">
        <v>4135</v>
      </c>
      <c r="X180" t="s">
        <v>5023</v>
      </c>
    </row>
    <row r="181" spans="1:24" x14ac:dyDescent="0.35">
      <c r="A181" t="s">
        <v>4389</v>
      </c>
      <c r="C181" t="s">
        <v>2250</v>
      </c>
      <c r="D181" t="s">
        <v>689</v>
      </c>
      <c r="E181" t="s">
        <v>2260</v>
      </c>
      <c r="F181" t="s">
        <v>4016</v>
      </c>
      <c r="G181" t="s">
        <v>5024</v>
      </c>
      <c r="I181" t="s">
        <v>5025</v>
      </c>
      <c r="J181" t="s">
        <v>637</v>
      </c>
      <c r="K181" t="s">
        <v>699</v>
      </c>
      <c r="L181" t="s">
        <v>4024</v>
      </c>
      <c r="M181" t="s">
        <v>5016</v>
      </c>
      <c r="N181" t="s">
        <v>5017</v>
      </c>
      <c r="O181" t="s">
        <v>4135</v>
      </c>
      <c r="P181" t="s">
        <v>5018</v>
      </c>
      <c r="Q181" t="s">
        <v>4019</v>
      </c>
      <c r="R181" t="s">
        <v>5019</v>
      </c>
      <c r="S181" t="s">
        <v>699</v>
      </c>
      <c r="T181" t="s">
        <v>5020</v>
      </c>
      <c r="U181" t="s">
        <v>5021</v>
      </c>
      <c r="V181" t="s">
        <v>5022</v>
      </c>
      <c r="W181" t="s">
        <v>4135</v>
      </c>
      <c r="X181" t="s">
        <v>5023</v>
      </c>
    </row>
    <row r="182" spans="1:24" x14ac:dyDescent="0.35">
      <c r="A182" t="s">
        <v>4389</v>
      </c>
      <c r="C182" t="s">
        <v>2251</v>
      </c>
      <c r="D182" t="s">
        <v>689</v>
      </c>
      <c r="E182" t="s">
        <v>2261</v>
      </c>
      <c r="F182" t="s">
        <v>3853</v>
      </c>
      <c r="I182" t="s">
        <v>637</v>
      </c>
      <c r="J182" t="s">
        <v>4052</v>
      </c>
      <c r="K182" t="s">
        <v>689</v>
      </c>
      <c r="L182" t="s">
        <v>4024</v>
      </c>
      <c r="O182" t="s">
        <v>689</v>
      </c>
      <c r="S182" t="s">
        <v>689</v>
      </c>
      <c r="W182" t="s">
        <v>689</v>
      </c>
    </row>
    <row r="183" spans="1:24" x14ac:dyDescent="0.35">
      <c r="A183" t="s">
        <v>4389</v>
      </c>
      <c r="C183" t="s">
        <v>2252</v>
      </c>
      <c r="D183" t="s">
        <v>689</v>
      </c>
      <c r="E183" t="s">
        <v>2262</v>
      </c>
      <c r="F183" t="s">
        <v>4016</v>
      </c>
      <c r="I183" t="s">
        <v>8891</v>
      </c>
      <c r="J183" t="s">
        <v>637</v>
      </c>
      <c r="K183" t="s">
        <v>689</v>
      </c>
      <c r="L183" t="s">
        <v>4024</v>
      </c>
      <c r="O183" t="s">
        <v>689</v>
      </c>
      <c r="Q183" t="s">
        <v>4019</v>
      </c>
      <c r="R183" t="s">
        <v>5026</v>
      </c>
      <c r="S183" t="s">
        <v>699</v>
      </c>
      <c r="T183" t="s">
        <v>4132</v>
      </c>
      <c r="U183" t="s">
        <v>4133</v>
      </c>
      <c r="V183" t="s">
        <v>4134</v>
      </c>
      <c r="W183" t="s">
        <v>4135</v>
      </c>
      <c r="X183" t="s">
        <v>4136</v>
      </c>
    </row>
    <row r="184" spans="1:24" x14ac:dyDescent="0.35">
      <c r="A184" t="s">
        <v>4389</v>
      </c>
      <c r="C184" t="s">
        <v>2253</v>
      </c>
      <c r="D184" t="s">
        <v>689</v>
      </c>
      <c r="E184" t="s">
        <v>2263</v>
      </c>
      <c r="F184" t="s">
        <v>3853</v>
      </c>
      <c r="I184" t="s">
        <v>637</v>
      </c>
      <c r="J184" t="s">
        <v>4052</v>
      </c>
      <c r="K184" t="s">
        <v>689</v>
      </c>
      <c r="L184" t="s">
        <v>4024</v>
      </c>
      <c r="M184" t="s">
        <v>5027</v>
      </c>
      <c r="N184" t="s">
        <v>5028</v>
      </c>
      <c r="O184" t="s">
        <v>699</v>
      </c>
      <c r="P184" t="s">
        <v>5029</v>
      </c>
      <c r="Q184" t="s">
        <v>4019</v>
      </c>
      <c r="R184" t="s">
        <v>4964</v>
      </c>
      <c r="S184" t="s">
        <v>689</v>
      </c>
      <c r="W184" t="s">
        <v>689</v>
      </c>
    </row>
    <row r="185" spans="1:24" x14ac:dyDescent="0.35">
      <c r="A185" t="s">
        <v>4389</v>
      </c>
      <c r="C185" t="s">
        <v>2254</v>
      </c>
      <c r="D185" t="s">
        <v>689</v>
      </c>
      <c r="E185" t="s">
        <v>2210</v>
      </c>
      <c r="F185" t="s">
        <v>4016</v>
      </c>
      <c r="I185" t="s">
        <v>8892</v>
      </c>
      <c r="J185" t="s">
        <v>637</v>
      </c>
      <c r="K185" t="s">
        <v>689</v>
      </c>
      <c r="L185" t="s">
        <v>4024</v>
      </c>
      <c r="O185" t="s">
        <v>689</v>
      </c>
      <c r="Q185" t="s">
        <v>4019</v>
      </c>
      <c r="R185" t="s">
        <v>5030</v>
      </c>
      <c r="S185" t="s">
        <v>699</v>
      </c>
      <c r="T185" t="s">
        <v>4132</v>
      </c>
      <c r="U185" t="s">
        <v>4133</v>
      </c>
      <c r="V185" t="s">
        <v>4134</v>
      </c>
      <c r="W185" t="s">
        <v>4135</v>
      </c>
      <c r="X185" t="s">
        <v>4136</v>
      </c>
    </row>
    <row r="186" spans="1:24" x14ac:dyDescent="0.35">
      <c r="A186" t="s">
        <v>4389</v>
      </c>
      <c r="C186" t="s">
        <v>2255</v>
      </c>
      <c r="D186" t="s">
        <v>689</v>
      </c>
      <c r="E186" t="s">
        <v>2264</v>
      </c>
      <c r="F186" t="s">
        <v>4721</v>
      </c>
      <c r="G186" t="s">
        <v>5031</v>
      </c>
      <c r="K186" t="s">
        <v>689</v>
      </c>
      <c r="L186" t="s">
        <v>4024</v>
      </c>
      <c r="O186" t="s">
        <v>689</v>
      </c>
      <c r="Q186" t="s">
        <v>4019</v>
      </c>
      <c r="R186" t="s">
        <v>5032</v>
      </c>
      <c r="S186" t="s">
        <v>689</v>
      </c>
      <c r="W186" t="s">
        <v>689</v>
      </c>
    </row>
    <row r="187" spans="1:24" x14ac:dyDescent="0.35">
      <c r="A187" t="s">
        <v>4389</v>
      </c>
      <c r="C187" t="s">
        <v>2256</v>
      </c>
      <c r="E187" t="s">
        <v>4982</v>
      </c>
      <c r="F187" t="s">
        <v>4016</v>
      </c>
      <c r="I187" t="s">
        <v>637</v>
      </c>
      <c r="J187" t="s">
        <v>2214</v>
      </c>
      <c r="K187" t="s">
        <v>689</v>
      </c>
      <c r="L187" t="s">
        <v>4024</v>
      </c>
      <c r="M187" t="s">
        <v>4983</v>
      </c>
      <c r="N187" t="s">
        <v>4984</v>
      </c>
      <c r="O187" t="s">
        <v>699</v>
      </c>
      <c r="P187" t="s">
        <v>4985</v>
      </c>
      <c r="Q187" t="s">
        <v>4019</v>
      </c>
      <c r="R187" t="s">
        <v>4986</v>
      </c>
      <c r="S187" t="s">
        <v>699</v>
      </c>
      <c r="T187" t="s">
        <v>4754</v>
      </c>
      <c r="U187" t="s">
        <v>4983</v>
      </c>
      <c r="V187" t="s">
        <v>5033</v>
      </c>
      <c r="W187" t="s">
        <v>699</v>
      </c>
      <c r="X187" t="s">
        <v>5034</v>
      </c>
    </row>
    <row r="188" spans="1:24" x14ac:dyDescent="0.35">
      <c r="A188" t="s">
        <v>4389</v>
      </c>
      <c r="C188" t="s">
        <v>8926</v>
      </c>
      <c r="D188" t="s">
        <v>689</v>
      </c>
      <c r="E188" t="s">
        <v>9017</v>
      </c>
      <c r="F188" t="s">
        <v>4016</v>
      </c>
      <c r="G188" t="s">
        <v>9018</v>
      </c>
      <c r="I188" t="s">
        <v>8888</v>
      </c>
      <c r="J188" t="s">
        <v>637</v>
      </c>
      <c r="K188" t="s">
        <v>689</v>
      </c>
      <c r="L188" t="s">
        <v>4024</v>
      </c>
      <c r="M188" t="s">
        <v>8852</v>
      </c>
      <c r="N188" t="s">
        <v>8853</v>
      </c>
      <c r="O188" t="s">
        <v>699</v>
      </c>
      <c r="P188" t="s">
        <v>8854</v>
      </c>
    </row>
    <row r="189" spans="1:24" x14ac:dyDescent="0.35">
      <c r="A189" t="s">
        <v>4389</v>
      </c>
      <c r="C189" t="s">
        <v>2257</v>
      </c>
      <c r="E189" t="s">
        <v>4990</v>
      </c>
      <c r="F189" t="s">
        <v>4016</v>
      </c>
      <c r="I189" t="s">
        <v>3852</v>
      </c>
      <c r="J189" t="s">
        <v>4991</v>
      </c>
      <c r="K189" t="s">
        <v>689</v>
      </c>
      <c r="L189" t="s">
        <v>4024</v>
      </c>
      <c r="M189" t="s">
        <v>4992</v>
      </c>
      <c r="N189" t="s">
        <v>4993</v>
      </c>
      <c r="O189" t="s">
        <v>699</v>
      </c>
      <c r="P189" t="s">
        <v>4994</v>
      </c>
      <c r="Q189" t="s">
        <v>4019</v>
      </c>
      <c r="R189" t="s">
        <v>5035</v>
      </c>
      <c r="S189" t="s">
        <v>699</v>
      </c>
      <c r="T189" t="s">
        <v>4996</v>
      </c>
      <c r="U189" t="s">
        <v>5036</v>
      </c>
      <c r="V189" t="s">
        <v>5037</v>
      </c>
      <c r="W189" t="s">
        <v>699</v>
      </c>
      <c r="X189" t="s">
        <v>5038</v>
      </c>
    </row>
    <row r="190" spans="1:24" x14ac:dyDescent="0.35">
      <c r="A190" t="s">
        <v>4389</v>
      </c>
      <c r="C190" t="s">
        <v>2258</v>
      </c>
      <c r="E190" t="s">
        <v>5000</v>
      </c>
      <c r="F190" t="s">
        <v>4721</v>
      </c>
      <c r="G190" t="s">
        <v>5001</v>
      </c>
      <c r="I190" t="s">
        <v>637</v>
      </c>
      <c r="J190" t="s">
        <v>5002</v>
      </c>
      <c r="K190" t="s">
        <v>689</v>
      </c>
      <c r="L190" t="s">
        <v>4024</v>
      </c>
      <c r="M190" t="s">
        <v>4983</v>
      </c>
      <c r="N190" t="s">
        <v>4984</v>
      </c>
      <c r="O190" t="s">
        <v>4027</v>
      </c>
      <c r="P190" t="s">
        <v>4985</v>
      </c>
      <c r="Q190" t="s">
        <v>4019</v>
      </c>
      <c r="R190" t="s">
        <v>5039</v>
      </c>
      <c r="S190" t="s">
        <v>699</v>
      </c>
      <c r="T190" t="s">
        <v>4754</v>
      </c>
      <c r="U190" t="s">
        <v>4983</v>
      </c>
      <c r="V190" t="s">
        <v>5033</v>
      </c>
      <c r="W190" t="s">
        <v>4027</v>
      </c>
      <c r="X190" t="s">
        <v>5034</v>
      </c>
    </row>
    <row r="191" spans="1:24" x14ac:dyDescent="0.35">
      <c r="A191" t="s">
        <v>4389</v>
      </c>
      <c r="C191" t="s">
        <v>2259</v>
      </c>
      <c r="E191" t="s">
        <v>5040</v>
      </c>
      <c r="F191" t="s">
        <v>4016</v>
      </c>
      <c r="I191" t="s">
        <v>3852</v>
      </c>
      <c r="J191" t="s">
        <v>637</v>
      </c>
      <c r="K191" t="s">
        <v>689</v>
      </c>
      <c r="L191" t="s">
        <v>4024</v>
      </c>
      <c r="M191" t="s">
        <v>4983</v>
      </c>
      <c r="N191" t="s">
        <v>4984</v>
      </c>
      <c r="O191" t="s">
        <v>4135</v>
      </c>
      <c r="P191" t="s">
        <v>4985</v>
      </c>
      <c r="Q191" t="s">
        <v>4019</v>
      </c>
      <c r="R191" t="s">
        <v>5008</v>
      </c>
      <c r="S191" t="s">
        <v>699</v>
      </c>
      <c r="T191" t="s">
        <v>4754</v>
      </c>
      <c r="U191" t="s">
        <v>4983</v>
      </c>
      <c r="V191" t="s">
        <v>5033</v>
      </c>
      <c r="W191" t="s">
        <v>4135</v>
      </c>
      <c r="X191" t="s">
        <v>5034</v>
      </c>
    </row>
    <row r="192" spans="1:24" x14ac:dyDescent="0.35">
      <c r="A192" t="s">
        <v>4389</v>
      </c>
      <c r="C192" t="s">
        <v>18</v>
      </c>
      <c r="D192" t="s">
        <v>699</v>
      </c>
      <c r="E192" t="s">
        <v>637</v>
      </c>
      <c r="F192" t="s">
        <v>4016</v>
      </c>
      <c r="I192" t="s">
        <v>4169</v>
      </c>
      <c r="J192" t="s">
        <v>637</v>
      </c>
      <c r="K192" t="s">
        <v>637</v>
      </c>
      <c r="L192" t="s">
        <v>637</v>
      </c>
      <c r="M192" t="s">
        <v>637</v>
      </c>
      <c r="N192" t="s">
        <v>637</v>
      </c>
      <c r="O192" t="s">
        <v>637</v>
      </c>
      <c r="P192" t="s">
        <v>637</v>
      </c>
      <c r="S192" t="s">
        <v>637</v>
      </c>
      <c r="T192" t="s">
        <v>637</v>
      </c>
      <c r="U192" t="s">
        <v>637</v>
      </c>
      <c r="V192" t="s">
        <v>637</v>
      </c>
      <c r="W192" t="s">
        <v>637</v>
      </c>
    </row>
    <row r="193" spans="1:24" x14ac:dyDescent="0.35">
      <c r="A193" t="s">
        <v>4406</v>
      </c>
      <c r="B193" t="s">
        <v>5041</v>
      </c>
      <c r="C193" t="s">
        <v>2334</v>
      </c>
      <c r="E193" t="s">
        <v>5042</v>
      </c>
      <c r="F193" t="s">
        <v>4016</v>
      </c>
      <c r="G193" t="s">
        <v>5043</v>
      </c>
      <c r="I193" t="s">
        <v>3852</v>
      </c>
      <c r="J193" t="s">
        <v>637</v>
      </c>
      <c r="K193" t="s">
        <v>699</v>
      </c>
      <c r="L193" t="s">
        <v>637</v>
      </c>
      <c r="M193" t="s">
        <v>637</v>
      </c>
      <c r="N193" t="s">
        <v>637</v>
      </c>
      <c r="O193" t="s">
        <v>637</v>
      </c>
      <c r="P193" t="s">
        <v>637</v>
      </c>
      <c r="Q193" t="s">
        <v>4019</v>
      </c>
      <c r="R193" t="s">
        <v>5044</v>
      </c>
      <c r="S193" t="s">
        <v>637</v>
      </c>
      <c r="T193" t="s">
        <v>637</v>
      </c>
      <c r="U193" t="s">
        <v>637</v>
      </c>
      <c r="V193" t="s">
        <v>637</v>
      </c>
      <c r="W193" t="s">
        <v>637</v>
      </c>
    </row>
    <row r="194" spans="1:24" x14ac:dyDescent="0.35">
      <c r="A194" t="s">
        <v>4406</v>
      </c>
      <c r="C194" t="s">
        <v>2335</v>
      </c>
      <c r="D194" t="s">
        <v>689</v>
      </c>
      <c r="E194" t="s">
        <v>2333</v>
      </c>
      <c r="F194" t="s">
        <v>4016</v>
      </c>
      <c r="I194" t="s">
        <v>8893</v>
      </c>
      <c r="J194" t="s">
        <v>637</v>
      </c>
      <c r="K194" t="s">
        <v>699</v>
      </c>
      <c r="L194" t="s">
        <v>4024</v>
      </c>
      <c r="M194" t="s">
        <v>5045</v>
      </c>
      <c r="N194" t="s">
        <v>5046</v>
      </c>
      <c r="O194" t="s">
        <v>4027</v>
      </c>
      <c r="P194" t="s">
        <v>5047</v>
      </c>
      <c r="Q194" t="s">
        <v>4019</v>
      </c>
      <c r="R194" t="s">
        <v>5048</v>
      </c>
      <c r="S194" t="s">
        <v>699</v>
      </c>
      <c r="T194" t="s">
        <v>4754</v>
      </c>
      <c r="U194" t="s">
        <v>5049</v>
      </c>
      <c r="V194" t="s">
        <v>5050</v>
      </c>
      <c r="W194" t="s">
        <v>4027</v>
      </c>
      <c r="X194" t="s">
        <v>5051</v>
      </c>
    </row>
    <row r="195" spans="1:24" x14ac:dyDescent="0.35">
      <c r="A195" t="s">
        <v>4406</v>
      </c>
      <c r="C195" t="s">
        <v>2336</v>
      </c>
      <c r="D195" t="s">
        <v>689</v>
      </c>
      <c r="E195" t="s">
        <v>5052</v>
      </c>
      <c r="F195" t="s">
        <v>4016</v>
      </c>
      <c r="I195" t="s">
        <v>3852</v>
      </c>
      <c r="J195" t="s">
        <v>3742</v>
      </c>
      <c r="K195" t="s">
        <v>689</v>
      </c>
      <c r="L195" t="s">
        <v>4024</v>
      </c>
      <c r="O195" t="s">
        <v>689</v>
      </c>
      <c r="Q195" t="s">
        <v>4019</v>
      </c>
      <c r="R195" t="s">
        <v>5053</v>
      </c>
      <c r="S195" t="s">
        <v>699</v>
      </c>
      <c r="T195" t="s">
        <v>4754</v>
      </c>
      <c r="U195" t="s">
        <v>5054</v>
      </c>
      <c r="V195" t="s">
        <v>5055</v>
      </c>
      <c r="W195" t="s">
        <v>4027</v>
      </c>
      <c r="X195" t="s">
        <v>5056</v>
      </c>
    </row>
    <row r="196" spans="1:24" x14ac:dyDescent="0.35">
      <c r="A196" t="s">
        <v>4406</v>
      </c>
      <c r="C196" t="s">
        <v>2337</v>
      </c>
      <c r="D196" t="s">
        <v>689</v>
      </c>
      <c r="E196" t="s">
        <v>5057</v>
      </c>
      <c r="F196" t="s">
        <v>4016</v>
      </c>
      <c r="I196" t="s">
        <v>8894</v>
      </c>
      <c r="J196" t="s">
        <v>637</v>
      </c>
      <c r="K196" t="s">
        <v>689</v>
      </c>
      <c r="L196" t="s">
        <v>637</v>
      </c>
      <c r="M196" t="s">
        <v>637</v>
      </c>
      <c r="N196" t="s">
        <v>637</v>
      </c>
      <c r="O196" t="s">
        <v>637</v>
      </c>
      <c r="P196" t="s">
        <v>637</v>
      </c>
      <c r="Q196" t="s">
        <v>4019</v>
      </c>
      <c r="R196" t="s">
        <v>5058</v>
      </c>
      <c r="S196" t="s">
        <v>637</v>
      </c>
      <c r="T196" t="s">
        <v>637</v>
      </c>
      <c r="U196" t="s">
        <v>637</v>
      </c>
      <c r="V196" t="s">
        <v>637</v>
      </c>
      <c r="W196" t="s">
        <v>637</v>
      </c>
    </row>
    <row r="197" spans="1:24" x14ac:dyDescent="0.35">
      <c r="A197" t="s">
        <v>4406</v>
      </c>
      <c r="C197" t="s">
        <v>2338</v>
      </c>
      <c r="D197" t="s">
        <v>699</v>
      </c>
      <c r="E197" t="s">
        <v>637</v>
      </c>
      <c r="F197" t="s">
        <v>4016</v>
      </c>
      <c r="G197" t="s">
        <v>5059</v>
      </c>
      <c r="I197" t="s">
        <v>4705</v>
      </c>
      <c r="J197" t="s">
        <v>637</v>
      </c>
      <c r="K197" t="s">
        <v>637</v>
      </c>
      <c r="L197" t="s">
        <v>637</v>
      </c>
      <c r="M197" t="s">
        <v>637</v>
      </c>
      <c r="N197" t="s">
        <v>637</v>
      </c>
      <c r="O197" t="s">
        <v>637</v>
      </c>
      <c r="P197" t="s">
        <v>637</v>
      </c>
      <c r="S197" t="s">
        <v>637</v>
      </c>
      <c r="T197" t="s">
        <v>637</v>
      </c>
      <c r="U197" t="s">
        <v>637</v>
      </c>
      <c r="V197" t="s">
        <v>637</v>
      </c>
      <c r="W197" t="s">
        <v>637</v>
      </c>
    </row>
    <row r="198" spans="1:24" x14ac:dyDescent="0.35">
      <c r="A198" t="s">
        <v>4406</v>
      </c>
      <c r="C198" t="s">
        <v>2339</v>
      </c>
      <c r="D198" t="s">
        <v>689</v>
      </c>
      <c r="E198" t="s">
        <v>5060</v>
      </c>
      <c r="F198" t="s">
        <v>4016</v>
      </c>
      <c r="I198" t="s">
        <v>3852</v>
      </c>
      <c r="J198" t="s">
        <v>637</v>
      </c>
      <c r="K198" t="s">
        <v>637</v>
      </c>
      <c r="L198" t="s">
        <v>637</v>
      </c>
      <c r="M198" t="s">
        <v>637</v>
      </c>
      <c r="N198" t="s">
        <v>637</v>
      </c>
      <c r="O198" t="s">
        <v>637</v>
      </c>
      <c r="P198" t="s">
        <v>637</v>
      </c>
      <c r="S198" t="s">
        <v>637</v>
      </c>
      <c r="T198" t="s">
        <v>637</v>
      </c>
      <c r="U198" t="s">
        <v>637</v>
      </c>
      <c r="V198" t="s">
        <v>637</v>
      </c>
      <c r="W198" t="s">
        <v>637</v>
      </c>
    </row>
    <row r="199" spans="1:24" x14ac:dyDescent="0.35">
      <c r="A199" t="s">
        <v>4406</v>
      </c>
      <c r="C199" t="s">
        <v>18</v>
      </c>
      <c r="D199" t="s">
        <v>699</v>
      </c>
      <c r="E199" t="s">
        <v>637</v>
      </c>
      <c r="F199" t="s">
        <v>4016</v>
      </c>
      <c r="I199" t="s">
        <v>4169</v>
      </c>
      <c r="J199" t="s">
        <v>637</v>
      </c>
      <c r="K199" t="s">
        <v>637</v>
      </c>
      <c r="L199" t="s">
        <v>637</v>
      </c>
      <c r="M199" t="s">
        <v>637</v>
      </c>
      <c r="N199" t="s">
        <v>637</v>
      </c>
      <c r="O199" t="s">
        <v>637</v>
      </c>
      <c r="P199" t="s">
        <v>637</v>
      </c>
      <c r="S199" t="s">
        <v>637</v>
      </c>
      <c r="T199" t="s">
        <v>637</v>
      </c>
      <c r="U199" t="s">
        <v>637</v>
      </c>
      <c r="V199" t="s">
        <v>637</v>
      </c>
      <c r="W199" t="s">
        <v>637</v>
      </c>
    </row>
    <row r="200" spans="1:24" x14ac:dyDescent="0.35">
      <c r="A200" t="s">
        <v>4406</v>
      </c>
      <c r="C200" t="s">
        <v>5061</v>
      </c>
      <c r="D200" t="s">
        <v>699</v>
      </c>
      <c r="E200" t="s">
        <v>637</v>
      </c>
      <c r="F200" t="s">
        <v>4016</v>
      </c>
      <c r="G200" t="s">
        <v>5062</v>
      </c>
      <c r="I200" t="s">
        <v>5063</v>
      </c>
      <c r="J200" t="s">
        <v>637</v>
      </c>
      <c r="K200" t="s">
        <v>637</v>
      </c>
      <c r="L200" t="s">
        <v>637</v>
      </c>
      <c r="M200" t="s">
        <v>637</v>
      </c>
      <c r="N200" t="s">
        <v>637</v>
      </c>
      <c r="O200" t="s">
        <v>637</v>
      </c>
      <c r="P200" t="s">
        <v>637</v>
      </c>
      <c r="S200" t="s">
        <v>637</v>
      </c>
      <c r="T200" t="s">
        <v>637</v>
      </c>
      <c r="U200" t="s">
        <v>637</v>
      </c>
      <c r="V200" t="s">
        <v>637</v>
      </c>
      <c r="W200" t="s">
        <v>637</v>
      </c>
    </row>
    <row r="201" spans="1:24" x14ac:dyDescent="0.35">
      <c r="A201" t="s">
        <v>5064</v>
      </c>
      <c r="B201" t="s">
        <v>5065</v>
      </c>
      <c r="C201" t="s">
        <v>2278</v>
      </c>
      <c r="D201" t="s">
        <v>689</v>
      </c>
      <c r="E201" t="s">
        <v>1561</v>
      </c>
      <c r="F201" t="s">
        <v>4016</v>
      </c>
      <c r="G201" t="s">
        <v>5066</v>
      </c>
      <c r="I201" t="s">
        <v>3852</v>
      </c>
      <c r="J201" t="s">
        <v>3742</v>
      </c>
      <c r="K201" t="s">
        <v>699</v>
      </c>
      <c r="L201" t="s">
        <v>637</v>
      </c>
      <c r="M201" t="s">
        <v>637</v>
      </c>
      <c r="N201" t="s">
        <v>637</v>
      </c>
      <c r="O201" t="s">
        <v>637</v>
      </c>
      <c r="P201" t="s">
        <v>637</v>
      </c>
      <c r="S201" t="s">
        <v>637</v>
      </c>
      <c r="T201" t="s">
        <v>637</v>
      </c>
      <c r="U201" t="s">
        <v>637</v>
      </c>
      <c r="V201" t="s">
        <v>637</v>
      </c>
      <c r="W201" t="s">
        <v>637</v>
      </c>
    </row>
    <row r="202" spans="1:24" x14ac:dyDescent="0.35">
      <c r="A202" t="s">
        <v>5064</v>
      </c>
      <c r="C202" t="s">
        <v>2318</v>
      </c>
      <c r="D202" t="s">
        <v>689</v>
      </c>
      <c r="E202" t="s">
        <v>5067</v>
      </c>
      <c r="F202" t="s">
        <v>4016</v>
      </c>
      <c r="I202" t="s">
        <v>5068</v>
      </c>
      <c r="J202" t="s">
        <v>637</v>
      </c>
      <c r="K202" t="s">
        <v>699</v>
      </c>
      <c r="L202" t="s">
        <v>4024</v>
      </c>
      <c r="M202" t="s">
        <v>5069</v>
      </c>
      <c r="N202" t="s">
        <v>5070</v>
      </c>
      <c r="O202" t="s">
        <v>4027</v>
      </c>
      <c r="P202" t="s">
        <v>5071</v>
      </c>
      <c r="Q202" t="s">
        <v>4019</v>
      </c>
      <c r="R202" t="s">
        <v>5072</v>
      </c>
      <c r="S202" t="s">
        <v>699</v>
      </c>
      <c r="T202" t="s">
        <v>4754</v>
      </c>
      <c r="U202" t="s">
        <v>5073</v>
      </c>
      <c r="V202" t="s">
        <v>5074</v>
      </c>
      <c r="W202" t="s">
        <v>699</v>
      </c>
      <c r="X202" t="s">
        <v>5075</v>
      </c>
    </row>
    <row r="203" spans="1:24" x14ac:dyDescent="0.35">
      <c r="A203" t="s">
        <v>5064</v>
      </c>
      <c r="C203" t="s">
        <v>2319</v>
      </c>
      <c r="D203" t="s">
        <v>689</v>
      </c>
      <c r="E203" t="s">
        <v>5076</v>
      </c>
      <c r="F203" t="s">
        <v>4016</v>
      </c>
      <c r="I203" t="s">
        <v>5068</v>
      </c>
      <c r="J203" t="s">
        <v>5077</v>
      </c>
      <c r="K203" t="s">
        <v>689</v>
      </c>
      <c r="L203" t="s">
        <v>4024</v>
      </c>
      <c r="M203" t="s">
        <v>5069</v>
      </c>
      <c r="N203" t="s">
        <v>5070</v>
      </c>
      <c r="O203" t="s">
        <v>4027</v>
      </c>
      <c r="P203" t="s">
        <v>5071</v>
      </c>
      <c r="Q203" t="s">
        <v>4019</v>
      </c>
      <c r="R203" t="s">
        <v>5072</v>
      </c>
      <c r="S203" t="s">
        <v>699</v>
      </c>
      <c r="T203" t="s">
        <v>4754</v>
      </c>
      <c r="U203" t="s">
        <v>5073</v>
      </c>
      <c r="V203" t="s">
        <v>5074</v>
      </c>
      <c r="W203" t="s">
        <v>699</v>
      </c>
      <c r="X203" t="s">
        <v>5075</v>
      </c>
    </row>
    <row r="204" spans="1:24" x14ac:dyDescent="0.35">
      <c r="A204" t="s">
        <v>5064</v>
      </c>
      <c r="C204" t="s">
        <v>2320</v>
      </c>
      <c r="D204" t="s">
        <v>689</v>
      </c>
      <c r="E204" t="s">
        <v>5078</v>
      </c>
      <c r="F204" t="s">
        <v>4016</v>
      </c>
      <c r="I204" t="s">
        <v>5068</v>
      </c>
      <c r="J204" t="s">
        <v>5079</v>
      </c>
      <c r="K204" t="s">
        <v>689</v>
      </c>
      <c r="L204" t="s">
        <v>4024</v>
      </c>
      <c r="M204" t="s">
        <v>5069</v>
      </c>
      <c r="N204" t="s">
        <v>5070</v>
      </c>
      <c r="O204" t="s">
        <v>4027</v>
      </c>
      <c r="P204" t="s">
        <v>5071</v>
      </c>
      <c r="Q204" t="s">
        <v>4019</v>
      </c>
      <c r="R204" t="s">
        <v>5072</v>
      </c>
      <c r="S204" t="s">
        <v>699</v>
      </c>
      <c r="T204" t="s">
        <v>4754</v>
      </c>
      <c r="U204" t="s">
        <v>5073</v>
      </c>
      <c r="V204" t="s">
        <v>5074</v>
      </c>
      <c r="W204" t="s">
        <v>699</v>
      </c>
      <c r="X204" t="s">
        <v>5075</v>
      </c>
    </row>
    <row r="205" spans="1:24" x14ac:dyDescent="0.35">
      <c r="A205" t="s">
        <v>5064</v>
      </c>
      <c r="C205" t="s">
        <v>2321</v>
      </c>
      <c r="D205" t="s">
        <v>689</v>
      </c>
      <c r="E205" t="s">
        <v>5080</v>
      </c>
      <c r="F205" t="s">
        <v>4016</v>
      </c>
      <c r="I205" t="s">
        <v>5068</v>
      </c>
      <c r="J205" t="s">
        <v>5081</v>
      </c>
      <c r="K205" t="s">
        <v>689</v>
      </c>
      <c r="L205" t="s">
        <v>4024</v>
      </c>
      <c r="M205" t="s">
        <v>5069</v>
      </c>
      <c r="N205" t="s">
        <v>5070</v>
      </c>
      <c r="O205" t="s">
        <v>4027</v>
      </c>
      <c r="P205" t="s">
        <v>5071</v>
      </c>
      <c r="Q205" t="s">
        <v>4019</v>
      </c>
      <c r="R205" t="s">
        <v>5072</v>
      </c>
      <c r="S205" t="s">
        <v>699</v>
      </c>
      <c r="T205" t="s">
        <v>4754</v>
      </c>
      <c r="U205" t="s">
        <v>5073</v>
      </c>
      <c r="V205" t="s">
        <v>5074</v>
      </c>
      <c r="W205" t="s">
        <v>699</v>
      </c>
      <c r="X205" t="s">
        <v>5075</v>
      </c>
    </row>
    <row r="206" spans="1:24" x14ac:dyDescent="0.35">
      <c r="A206" t="s">
        <v>5064</v>
      </c>
      <c r="C206" t="s">
        <v>2322</v>
      </c>
      <c r="D206" t="s">
        <v>699</v>
      </c>
      <c r="E206" t="s">
        <v>637</v>
      </c>
      <c r="F206" t="s">
        <v>4016</v>
      </c>
      <c r="I206" t="s">
        <v>5082</v>
      </c>
      <c r="J206" t="s">
        <v>637</v>
      </c>
      <c r="K206" t="s">
        <v>637</v>
      </c>
      <c r="L206" t="s">
        <v>637</v>
      </c>
      <c r="M206" t="s">
        <v>637</v>
      </c>
      <c r="N206" t="s">
        <v>637</v>
      </c>
      <c r="O206" t="s">
        <v>637</v>
      </c>
      <c r="P206" t="s">
        <v>637</v>
      </c>
      <c r="S206" t="s">
        <v>637</v>
      </c>
      <c r="T206" t="s">
        <v>637</v>
      </c>
      <c r="U206" t="s">
        <v>637</v>
      </c>
      <c r="V206" t="s">
        <v>637</v>
      </c>
      <c r="W206" t="s">
        <v>637</v>
      </c>
    </row>
    <row r="207" spans="1:24" x14ac:dyDescent="0.35">
      <c r="A207" t="s">
        <v>5064</v>
      </c>
      <c r="C207" t="s">
        <v>2323</v>
      </c>
      <c r="D207" t="s">
        <v>689</v>
      </c>
      <c r="E207" t="s">
        <v>1624</v>
      </c>
      <c r="F207" t="s">
        <v>4016</v>
      </c>
      <c r="I207" t="s">
        <v>3852</v>
      </c>
      <c r="J207" t="s">
        <v>637</v>
      </c>
      <c r="K207" t="s">
        <v>689</v>
      </c>
      <c r="L207" t="s">
        <v>637</v>
      </c>
      <c r="M207" t="s">
        <v>637</v>
      </c>
      <c r="N207" t="s">
        <v>637</v>
      </c>
      <c r="O207" t="s">
        <v>637</v>
      </c>
      <c r="P207" t="s">
        <v>637</v>
      </c>
      <c r="S207" t="s">
        <v>637</v>
      </c>
      <c r="T207" t="s">
        <v>637</v>
      </c>
      <c r="U207" t="s">
        <v>637</v>
      </c>
      <c r="V207" t="s">
        <v>637</v>
      </c>
      <c r="W207" t="s">
        <v>637</v>
      </c>
    </row>
    <row r="208" spans="1:24" x14ac:dyDescent="0.35">
      <c r="A208" t="s">
        <v>5064</v>
      </c>
      <c r="C208" t="s">
        <v>2324</v>
      </c>
      <c r="D208" t="s">
        <v>689</v>
      </c>
      <c r="E208" t="s">
        <v>5083</v>
      </c>
      <c r="F208" t="s">
        <v>3853</v>
      </c>
      <c r="I208" t="s">
        <v>637</v>
      </c>
      <c r="J208" t="s">
        <v>4052</v>
      </c>
      <c r="K208" t="s">
        <v>689</v>
      </c>
      <c r="L208" t="s">
        <v>4024</v>
      </c>
      <c r="M208" t="s">
        <v>5084</v>
      </c>
      <c r="N208" t="s">
        <v>5085</v>
      </c>
      <c r="O208" t="s">
        <v>4839</v>
      </c>
      <c r="P208" t="s">
        <v>5086</v>
      </c>
      <c r="Q208" t="s">
        <v>4019</v>
      </c>
      <c r="R208" t="s">
        <v>5087</v>
      </c>
      <c r="S208" t="s">
        <v>699</v>
      </c>
      <c r="T208" t="s">
        <v>4889</v>
      </c>
      <c r="U208" t="s">
        <v>5088</v>
      </c>
      <c r="V208" t="s">
        <v>4891</v>
      </c>
      <c r="W208" t="s">
        <v>4839</v>
      </c>
    </row>
    <row r="209" spans="1:24" x14ac:dyDescent="0.35">
      <c r="A209" t="s">
        <v>5064</v>
      </c>
      <c r="C209" t="s">
        <v>2325</v>
      </c>
      <c r="D209" t="s">
        <v>689</v>
      </c>
      <c r="E209" t="s">
        <v>5089</v>
      </c>
      <c r="F209" t="s">
        <v>3853</v>
      </c>
      <c r="I209" t="s">
        <v>637</v>
      </c>
      <c r="J209" t="s">
        <v>4052</v>
      </c>
      <c r="K209" t="s">
        <v>689</v>
      </c>
      <c r="L209" t="s">
        <v>4024</v>
      </c>
      <c r="M209" t="s">
        <v>5090</v>
      </c>
      <c r="N209" t="s">
        <v>5091</v>
      </c>
      <c r="O209" t="s">
        <v>4839</v>
      </c>
      <c r="P209" t="s">
        <v>5092</v>
      </c>
      <c r="Q209" t="s">
        <v>4019</v>
      </c>
      <c r="R209" t="s">
        <v>5093</v>
      </c>
      <c r="S209" t="s">
        <v>699</v>
      </c>
      <c r="T209" t="s">
        <v>4889</v>
      </c>
      <c r="U209" t="s">
        <v>5094</v>
      </c>
      <c r="V209" t="s">
        <v>4900</v>
      </c>
      <c r="W209" t="s">
        <v>4839</v>
      </c>
    </row>
    <row r="210" spans="1:24" x14ac:dyDescent="0.35">
      <c r="A210" t="s">
        <v>5064</v>
      </c>
      <c r="C210" t="s">
        <v>2326</v>
      </c>
      <c r="D210" t="s">
        <v>689</v>
      </c>
      <c r="E210" t="s">
        <v>5095</v>
      </c>
      <c r="F210" t="s">
        <v>3853</v>
      </c>
      <c r="I210" t="s">
        <v>637</v>
      </c>
      <c r="J210" t="s">
        <v>4052</v>
      </c>
      <c r="K210" t="s">
        <v>689</v>
      </c>
      <c r="L210" t="s">
        <v>4024</v>
      </c>
      <c r="M210" t="s">
        <v>5096</v>
      </c>
      <c r="N210" t="s">
        <v>5097</v>
      </c>
      <c r="O210" t="s">
        <v>4839</v>
      </c>
      <c r="P210" t="s">
        <v>5098</v>
      </c>
      <c r="Q210" t="s">
        <v>4019</v>
      </c>
      <c r="R210" t="s">
        <v>4906</v>
      </c>
      <c r="S210" t="s">
        <v>699</v>
      </c>
      <c r="T210" t="s">
        <v>4889</v>
      </c>
      <c r="U210" t="s">
        <v>5099</v>
      </c>
      <c r="V210" t="s">
        <v>4908</v>
      </c>
      <c r="W210" t="s">
        <v>4839</v>
      </c>
    </row>
    <row r="211" spans="1:24" x14ac:dyDescent="0.35">
      <c r="A211" t="s">
        <v>5064</v>
      </c>
      <c r="C211" t="s">
        <v>2283</v>
      </c>
      <c r="D211" t="s">
        <v>689</v>
      </c>
      <c r="E211" t="s">
        <v>5100</v>
      </c>
      <c r="F211" t="s">
        <v>4016</v>
      </c>
      <c r="G211" t="s">
        <v>4938</v>
      </c>
      <c r="I211" t="s">
        <v>8885</v>
      </c>
      <c r="J211" t="s">
        <v>637</v>
      </c>
      <c r="K211" t="s">
        <v>5101</v>
      </c>
      <c r="L211" t="s">
        <v>4024</v>
      </c>
      <c r="O211" t="s">
        <v>689</v>
      </c>
      <c r="Q211" t="s">
        <v>4019</v>
      </c>
      <c r="R211" t="s">
        <v>5102</v>
      </c>
      <c r="S211" t="s">
        <v>699</v>
      </c>
      <c r="T211" t="s">
        <v>4132</v>
      </c>
      <c r="U211" t="s">
        <v>4133</v>
      </c>
      <c r="V211" t="s">
        <v>4134</v>
      </c>
      <c r="W211" t="s">
        <v>4135</v>
      </c>
      <c r="X211" t="s">
        <v>4136</v>
      </c>
    </row>
    <row r="212" spans="1:24" x14ac:dyDescent="0.35">
      <c r="A212" t="s">
        <v>5064</v>
      </c>
      <c r="C212" t="s">
        <v>18</v>
      </c>
      <c r="D212" t="s">
        <v>699</v>
      </c>
      <c r="E212" t="s">
        <v>637</v>
      </c>
      <c r="F212" t="s">
        <v>4016</v>
      </c>
      <c r="I212" t="s">
        <v>4169</v>
      </c>
      <c r="J212" t="s">
        <v>637</v>
      </c>
      <c r="K212" t="s">
        <v>637</v>
      </c>
      <c r="L212" t="s">
        <v>637</v>
      </c>
      <c r="M212" t="s">
        <v>637</v>
      </c>
      <c r="N212" t="s">
        <v>637</v>
      </c>
      <c r="O212" t="s">
        <v>637</v>
      </c>
      <c r="P212" t="s">
        <v>637</v>
      </c>
    </row>
    <row r="213" spans="1:24" x14ac:dyDescent="0.35">
      <c r="A213" t="s">
        <v>4379</v>
      </c>
      <c r="B213" t="s">
        <v>5103</v>
      </c>
      <c r="C213" t="s">
        <v>2278</v>
      </c>
      <c r="D213" t="s">
        <v>689</v>
      </c>
      <c r="E213" t="s">
        <v>1561</v>
      </c>
      <c r="F213" t="s">
        <v>4016</v>
      </c>
      <c r="I213" t="s">
        <v>5104</v>
      </c>
      <c r="J213" t="s">
        <v>637</v>
      </c>
      <c r="K213" t="s">
        <v>637</v>
      </c>
      <c r="L213" t="s">
        <v>637</v>
      </c>
      <c r="M213" t="s">
        <v>637</v>
      </c>
      <c r="N213" t="s">
        <v>637</v>
      </c>
      <c r="O213" t="s">
        <v>637</v>
      </c>
      <c r="P213" t="s">
        <v>637</v>
      </c>
      <c r="Q213" t="s">
        <v>4019</v>
      </c>
      <c r="R213" t="s">
        <v>5105</v>
      </c>
      <c r="S213" t="s">
        <v>637</v>
      </c>
      <c r="T213" t="s">
        <v>637</v>
      </c>
      <c r="U213" t="s">
        <v>637</v>
      </c>
      <c r="V213" t="s">
        <v>637</v>
      </c>
      <c r="W213" t="s">
        <v>637</v>
      </c>
    </row>
    <row r="214" spans="1:24" x14ac:dyDescent="0.35">
      <c r="A214" t="s">
        <v>4379</v>
      </c>
      <c r="C214" t="s">
        <v>2279</v>
      </c>
      <c r="D214" t="s">
        <v>689</v>
      </c>
      <c r="E214" t="s">
        <v>5106</v>
      </c>
      <c r="F214" t="s">
        <v>4016</v>
      </c>
      <c r="G214" t="s">
        <v>5107</v>
      </c>
      <c r="I214" t="s">
        <v>5108</v>
      </c>
      <c r="J214" t="s">
        <v>637</v>
      </c>
      <c r="K214" t="s">
        <v>689</v>
      </c>
      <c r="L214" t="s">
        <v>4024</v>
      </c>
      <c r="M214" t="s">
        <v>5109</v>
      </c>
      <c r="N214" t="s">
        <v>5110</v>
      </c>
      <c r="O214" t="s">
        <v>699</v>
      </c>
      <c r="P214" t="s">
        <v>5111</v>
      </c>
      <c r="Q214" t="s">
        <v>4019</v>
      </c>
      <c r="R214" t="s">
        <v>5112</v>
      </c>
      <c r="S214" t="s">
        <v>689</v>
      </c>
      <c r="T214" t="s">
        <v>5113</v>
      </c>
      <c r="U214" t="s">
        <v>5114</v>
      </c>
      <c r="V214" t="s">
        <v>5115</v>
      </c>
      <c r="W214" t="s">
        <v>699</v>
      </c>
    </row>
    <row r="215" spans="1:24" x14ac:dyDescent="0.35">
      <c r="A215" t="s">
        <v>4379</v>
      </c>
      <c r="C215" t="s">
        <v>2280</v>
      </c>
      <c r="D215" t="s">
        <v>689</v>
      </c>
      <c r="E215" t="s">
        <v>2290</v>
      </c>
      <c r="F215" t="s">
        <v>4016</v>
      </c>
      <c r="G215" t="s">
        <v>5116</v>
      </c>
      <c r="I215" t="s">
        <v>8895</v>
      </c>
      <c r="J215" t="s">
        <v>3742</v>
      </c>
      <c r="K215" t="s">
        <v>699</v>
      </c>
      <c r="L215" t="s">
        <v>4024</v>
      </c>
      <c r="M215" t="s">
        <v>5117</v>
      </c>
      <c r="N215" t="s">
        <v>5118</v>
      </c>
      <c r="O215" t="s">
        <v>699</v>
      </c>
      <c r="P215" t="s">
        <v>5119</v>
      </c>
      <c r="S215" t="s">
        <v>699</v>
      </c>
      <c r="T215" t="s">
        <v>4754</v>
      </c>
      <c r="U215" t="s">
        <v>5120</v>
      </c>
      <c r="V215" t="s">
        <v>5121</v>
      </c>
      <c r="W215" t="s">
        <v>699</v>
      </c>
    </row>
    <row r="216" spans="1:24" x14ac:dyDescent="0.35">
      <c r="A216" t="s">
        <v>4379</v>
      </c>
      <c r="C216" t="s">
        <v>2281</v>
      </c>
      <c r="D216" t="s">
        <v>689</v>
      </c>
      <c r="E216" t="s">
        <v>2212</v>
      </c>
      <c r="F216" t="s">
        <v>4016</v>
      </c>
      <c r="G216" t="s">
        <v>5122</v>
      </c>
      <c r="I216" t="s">
        <v>8889</v>
      </c>
      <c r="J216" t="s">
        <v>637</v>
      </c>
      <c r="K216" t="s">
        <v>689</v>
      </c>
      <c r="L216" t="s">
        <v>4024</v>
      </c>
      <c r="O216" t="s">
        <v>689</v>
      </c>
      <c r="Q216" t="s">
        <v>4019</v>
      </c>
      <c r="R216" t="s">
        <v>5123</v>
      </c>
      <c r="S216" t="s">
        <v>689</v>
      </c>
      <c r="W216" t="s">
        <v>689</v>
      </c>
    </row>
    <row r="217" spans="1:24" x14ac:dyDescent="0.35">
      <c r="A217" t="s">
        <v>4379</v>
      </c>
      <c r="C217" t="s">
        <v>2282</v>
      </c>
      <c r="D217" t="s">
        <v>689</v>
      </c>
      <c r="E217" t="s">
        <v>2291</v>
      </c>
      <c r="F217" t="s">
        <v>3853</v>
      </c>
      <c r="I217" t="s">
        <v>637</v>
      </c>
      <c r="J217" t="s">
        <v>4052</v>
      </c>
      <c r="K217" t="s">
        <v>689</v>
      </c>
      <c r="L217" t="s">
        <v>4024</v>
      </c>
      <c r="O217" t="s">
        <v>689</v>
      </c>
      <c r="Q217" t="s">
        <v>4019</v>
      </c>
      <c r="R217" t="s">
        <v>5124</v>
      </c>
      <c r="S217" t="s">
        <v>699</v>
      </c>
      <c r="T217" t="s">
        <v>4754</v>
      </c>
      <c r="U217" t="s">
        <v>5125</v>
      </c>
      <c r="V217" t="s">
        <v>5126</v>
      </c>
      <c r="W217" t="s">
        <v>699</v>
      </c>
      <c r="X217" t="s">
        <v>5127</v>
      </c>
    </row>
    <row r="218" spans="1:24" x14ac:dyDescent="0.35">
      <c r="A218" t="s">
        <v>4379</v>
      </c>
      <c r="C218" t="s">
        <v>2283</v>
      </c>
      <c r="D218" t="s">
        <v>689</v>
      </c>
      <c r="E218" t="s">
        <v>2210</v>
      </c>
      <c r="F218" t="s">
        <v>4016</v>
      </c>
      <c r="I218" t="s">
        <v>8896</v>
      </c>
      <c r="J218" t="s">
        <v>637</v>
      </c>
      <c r="K218" t="s">
        <v>5128</v>
      </c>
      <c r="L218" t="s">
        <v>4024</v>
      </c>
      <c r="O218" t="s">
        <v>689</v>
      </c>
      <c r="Q218" t="s">
        <v>4019</v>
      </c>
      <c r="R218" t="s">
        <v>5129</v>
      </c>
      <c r="S218" t="s">
        <v>699</v>
      </c>
      <c r="T218" t="s">
        <v>4132</v>
      </c>
      <c r="U218" t="s">
        <v>4133</v>
      </c>
      <c r="V218" t="s">
        <v>4134</v>
      </c>
      <c r="W218" t="s">
        <v>4135</v>
      </c>
      <c r="X218" t="s">
        <v>4136</v>
      </c>
    </row>
    <row r="219" spans="1:24" x14ac:dyDescent="0.35">
      <c r="A219" t="s">
        <v>4379</v>
      </c>
      <c r="C219" t="s">
        <v>2284</v>
      </c>
      <c r="D219" t="s">
        <v>689</v>
      </c>
      <c r="E219" t="s">
        <v>2292</v>
      </c>
      <c r="F219" t="s">
        <v>4016</v>
      </c>
      <c r="I219" t="s">
        <v>8897</v>
      </c>
      <c r="J219" t="s">
        <v>637</v>
      </c>
      <c r="K219" t="s">
        <v>699</v>
      </c>
      <c r="L219" t="s">
        <v>4024</v>
      </c>
      <c r="O219" t="s">
        <v>689</v>
      </c>
      <c r="S219" t="s">
        <v>689</v>
      </c>
      <c r="W219" t="s">
        <v>689</v>
      </c>
    </row>
    <row r="220" spans="1:24" x14ac:dyDescent="0.35">
      <c r="A220" t="s">
        <v>4379</v>
      </c>
      <c r="C220" t="s">
        <v>2285</v>
      </c>
      <c r="D220" t="s">
        <v>689</v>
      </c>
      <c r="E220" t="s">
        <v>2293</v>
      </c>
      <c r="F220" t="s">
        <v>3853</v>
      </c>
      <c r="I220" t="s">
        <v>637</v>
      </c>
      <c r="J220" t="s">
        <v>4824</v>
      </c>
      <c r="K220" t="s">
        <v>689</v>
      </c>
      <c r="L220" t="s">
        <v>4024</v>
      </c>
      <c r="O220" t="s">
        <v>689</v>
      </c>
      <c r="S220" t="s">
        <v>699</v>
      </c>
      <c r="T220" t="s">
        <v>4754</v>
      </c>
      <c r="U220" t="s">
        <v>5130</v>
      </c>
      <c r="V220" t="s">
        <v>5131</v>
      </c>
      <c r="W220" t="s">
        <v>699</v>
      </c>
      <c r="X220" t="s">
        <v>5132</v>
      </c>
    </row>
    <row r="221" spans="1:24" x14ac:dyDescent="0.35">
      <c r="A221" t="s">
        <v>4379</v>
      </c>
      <c r="C221" t="s">
        <v>2286</v>
      </c>
      <c r="D221" t="s">
        <v>689</v>
      </c>
      <c r="E221" t="s">
        <v>5133</v>
      </c>
      <c r="F221" t="s">
        <v>4016</v>
      </c>
      <c r="I221" t="s">
        <v>637</v>
      </c>
      <c r="J221" t="s">
        <v>2214</v>
      </c>
      <c r="K221" t="s">
        <v>689</v>
      </c>
      <c r="L221" t="s">
        <v>4024</v>
      </c>
      <c r="M221" t="s">
        <v>4983</v>
      </c>
      <c r="N221" t="s">
        <v>4984</v>
      </c>
      <c r="O221" t="s">
        <v>699</v>
      </c>
      <c r="P221" t="s">
        <v>4985</v>
      </c>
      <c r="Q221" t="s">
        <v>4019</v>
      </c>
      <c r="R221" t="s">
        <v>4986</v>
      </c>
      <c r="S221" t="s">
        <v>699</v>
      </c>
      <c r="T221" t="s">
        <v>4754</v>
      </c>
      <c r="U221" t="s">
        <v>4983</v>
      </c>
      <c r="V221" t="s">
        <v>5033</v>
      </c>
      <c r="W221" t="s">
        <v>699</v>
      </c>
      <c r="X221" t="s">
        <v>5034</v>
      </c>
    </row>
    <row r="222" spans="1:24" x14ac:dyDescent="0.35">
      <c r="A222" t="s">
        <v>4379</v>
      </c>
      <c r="C222" t="s">
        <v>2287</v>
      </c>
      <c r="D222" t="s">
        <v>689</v>
      </c>
      <c r="E222" t="s">
        <v>5134</v>
      </c>
      <c r="F222" t="s">
        <v>4016</v>
      </c>
      <c r="I222" t="s">
        <v>3852</v>
      </c>
      <c r="J222" t="s">
        <v>4991</v>
      </c>
      <c r="K222" t="s">
        <v>689</v>
      </c>
      <c r="L222" t="s">
        <v>4024</v>
      </c>
      <c r="M222" t="s">
        <v>4992</v>
      </c>
      <c r="N222" t="s">
        <v>4993</v>
      </c>
      <c r="O222" t="s">
        <v>699</v>
      </c>
      <c r="P222" t="s">
        <v>4994</v>
      </c>
      <c r="Q222" t="s">
        <v>4019</v>
      </c>
      <c r="R222" t="s">
        <v>5135</v>
      </c>
      <c r="S222" t="s">
        <v>699</v>
      </c>
      <c r="T222" t="s">
        <v>4996</v>
      </c>
      <c r="U222" t="s">
        <v>5036</v>
      </c>
      <c r="V222" t="s">
        <v>5037</v>
      </c>
      <c r="W222" t="s">
        <v>699</v>
      </c>
      <c r="X222" t="s">
        <v>5038</v>
      </c>
    </row>
    <row r="223" spans="1:24" x14ac:dyDescent="0.35">
      <c r="A223" t="s">
        <v>4379</v>
      </c>
      <c r="C223" t="s">
        <v>2288</v>
      </c>
      <c r="D223" t="s">
        <v>689</v>
      </c>
      <c r="E223" t="s">
        <v>5136</v>
      </c>
      <c r="F223" t="s">
        <v>4721</v>
      </c>
      <c r="G223" t="s">
        <v>5001</v>
      </c>
      <c r="I223" t="s">
        <v>637</v>
      </c>
      <c r="J223" t="s">
        <v>5002</v>
      </c>
      <c r="K223" t="s">
        <v>689</v>
      </c>
      <c r="L223" t="s">
        <v>4024</v>
      </c>
      <c r="M223" t="s">
        <v>4983</v>
      </c>
      <c r="N223" t="s">
        <v>4984</v>
      </c>
      <c r="O223" t="s">
        <v>4027</v>
      </c>
      <c r="P223" t="s">
        <v>4985</v>
      </c>
      <c r="Q223" t="s">
        <v>4019</v>
      </c>
      <c r="R223" t="s">
        <v>5137</v>
      </c>
      <c r="S223" t="s">
        <v>699</v>
      </c>
      <c r="T223" t="s">
        <v>4754</v>
      </c>
      <c r="U223" t="s">
        <v>4983</v>
      </c>
      <c r="V223" t="s">
        <v>5033</v>
      </c>
      <c r="W223" t="s">
        <v>4027</v>
      </c>
      <c r="X223" t="s">
        <v>5034</v>
      </c>
    </row>
    <row r="224" spans="1:24" x14ac:dyDescent="0.35">
      <c r="A224" t="s">
        <v>4379</v>
      </c>
      <c r="C224" t="s">
        <v>2289</v>
      </c>
      <c r="D224" t="s">
        <v>689</v>
      </c>
      <c r="E224" t="s">
        <v>5138</v>
      </c>
      <c r="F224" t="s">
        <v>4016</v>
      </c>
      <c r="I224" t="s">
        <v>3852</v>
      </c>
      <c r="J224" t="s">
        <v>637</v>
      </c>
      <c r="K224" t="s">
        <v>689</v>
      </c>
      <c r="L224" t="s">
        <v>4024</v>
      </c>
      <c r="M224" t="s">
        <v>4983</v>
      </c>
      <c r="N224" t="s">
        <v>4984</v>
      </c>
      <c r="O224" t="s">
        <v>4135</v>
      </c>
      <c r="P224" t="s">
        <v>4985</v>
      </c>
      <c r="Q224" t="s">
        <v>4019</v>
      </c>
      <c r="R224" t="s">
        <v>4986</v>
      </c>
      <c r="S224" t="s">
        <v>699</v>
      </c>
      <c r="T224" t="s">
        <v>4754</v>
      </c>
      <c r="U224" t="s">
        <v>4983</v>
      </c>
      <c r="V224" t="s">
        <v>5033</v>
      </c>
      <c r="W224" t="s">
        <v>4135</v>
      </c>
      <c r="X224" t="s">
        <v>5034</v>
      </c>
    </row>
    <row r="225" spans="1:24" x14ac:dyDescent="0.35">
      <c r="A225" t="s">
        <v>4379</v>
      </c>
      <c r="C225" t="s">
        <v>18</v>
      </c>
      <c r="D225" t="s">
        <v>699</v>
      </c>
      <c r="E225" t="s">
        <v>637</v>
      </c>
      <c r="F225" t="s">
        <v>4016</v>
      </c>
      <c r="I225" t="s">
        <v>4169</v>
      </c>
      <c r="J225" t="s">
        <v>637</v>
      </c>
      <c r="K225" t="s">
        <v>637</v>
      </c>
      <c r="L225" t="s">
        <v>637</v>
      </c>
      <c r="M225" t="s">
        <v>637</v>
      </c>
      <c r="N225" t="s">
        <v>637</v>
      </c>
      <c r="O225" t="s">
        <v>637</v>
      </c>
      <c r="P225" t="s">
        <v>637</v>
      </c>
      <c r="S225" t="s">
        <v>637</v>
      </c>
      <c r="T225" t="s">
        <v>637</v>
      </c>
      <c r="U225" t="s">
        <v>637</v>
      </c>
      <c r="V225" t="s">
        <v>637</v>
      </c>
      <c r="W225" t="s">
        <v>637</v>
      </c>
      <c r="X225" t="s">
        <v>637</v>
      </c>
    </row>
    <row r="226" spans="1:24" x14ac:dyDescent="0.35">
      <c r="A226" t="s">
        <v>5139</v>
      </c>
      <c r="B226" t="s">
        <v>5140</v>
      </c>
      <c r="C226" t="s">
        <v>2279</v>
      </c>
      <c r="D226" t="s">
        <v>689</v>
      </c>
      <c r="E226" t="s">
        <v>2306</v>
      </c>
      <c r="F226" t="s">
        <v>4016</v>
      </c>
      <c r="G226" t="s">
        <v>5141</v>
      </c>
      <c r="I226" t="s">
        <v>5142</v>
      </c>
      <c r="J226" t="s">
        <v>637</v>
      </c>
      <c r="K226" t="s">
        <v>5143</v>
      </c>
      <c r="L226" t="s">
        <v>637</v>
      </c>
      <c r="M226" t="s">
        <v>637</v>
      </c>
      <c r="N226" t="s">
        <v>637</v>
      </c>
      <c r="O226" t="s">
        <v>637</v>
      </c>
      <c r="P226" t="s">
        <v>637</v>
      </c>
      <c r="S226" t="s">
        <v>637</v>
      </c>
      <c r="T226" t="s">
        <v>637</v>
      </c>
      <c r="U226" t="s">
        <v>637</v>
      </c>
      <c r="V226" t="s">
        <v>637</v>
      </c>
      <c r="W226" t="s">
        <v>637</v>
      </c>
      <c r="X226" t="s">
        <v>637</v>
      </c>
    </row>
    <row r="227" spans="1:24" x14ac:dyDescent="0.35">
      <c r="A227" t="s">
        <v>5139</v>
      </c>
      <c r="C227" t="s">
        <v>2280</v>
      </c>
      <c r="D227" t="s">
        <v>689</v>
      </c>
      <c r="E227" t="s">
        <v>2307</v>
      </c>
      <c r="F227" t="s">
        <v>4016</v>
      </c>
      <c r="G227" t="s">
        <v>5141</v>
      </c>
      <c r="I227" t="s">
        <v>5144</v>
      </c>
      <c r="J227" t="s">
        <v>637</v>
      </c>
      <c r="K227" t="s">
        <v>5143</v>
      </c>
      <c r="L227" t="s">
        <v>637</v>
      </c>
      <c r="M227" t="s">
        <v>637</v>
      </c>
      <c r="N227" t="s">
        <v>637</v>
      </c>
      <c r="O227" t="s">
        <v>637</v>
      </c>
      <c r="P227" t="s">
        <v>637</v>
      </c>
      <c r="S227" t="s">
        <v>637</v>
      </c>
      <c r="T227" t="s">
        <v>637</v>
      </c>
      <c r="U227" t="s">
        <v>637</v>
      </c>
      <c r="V227" t="s">
        <v>637</v>
      </c>
      <c r="W227" t="s">
        <v>637</v>
      </c>
      <c r="X227" t="s">
        <v>637</v>
      </c>
    </row>
    <row r="228" spans="1:24" x14ac:dyDescent="0.35">
      <c r="A228" t="s">
        <v>5139</v>
      </c>
      <c r="C228" t="s">
        <v>2294</v>
      </c>
      <c r="D228" t="s">
        <v>689</v>
      </c>
      <c r="E228" t="s">
        <v>2233</v>
      </c>
      <c r="F228" t="s">
        <v>4016</v>
      </c>
      <c r="G228" t="s">
        <v>5145</v>
      </c>
      <c r="I228" t="s">
        <v>4705</v>
      </c>
      <c r="J228" t="s">
        <v>637</v>
      </c>
      <c r="K228" t="s">
        <v>699</v>
      </c>
      <c r="L228" t="s">
        <v>4024</v>
      </c>
      <c r="O228" t="s">
        <v>689</v>
      </c>
      <c r="Q228" t="s">
        <v>4019</v>
      </c>
      <c r="R228" t="s">
        <v>5146</v>
      </c>
      <c r="S228" t="s">
        <v>699</v>
      </c>
      <c r="T228" t="s">
        <v>4754</v>
      </c>
      <c r="U228" t="s">
        <v>5147</v>
      </c>
      <c r="V228" t="s">
        <v>5148</v>
      </c>
      <c r="W228" t="s">
        <v>4027</v>
      </c>
    </row>
    <row r="229" spans="1:24" x14ac:dyDescent="0.35">
      <c r="A229" t="s">
        <v>5139</v>
      </c>
      <c r="C229" t="s">
        <v>2295</v>
      </c>
      <c r="D229" t="s">
        <v>689</v>
      </c>
      <c r="E229" t="s">
        <v>2234</v>
      </c>
      <c r="F229" t="s">
        <v>3853</v>
      </c>
      <c r="G229" t="s">
        <v>5149</v>
      </c>
      <c r="I229" t="s">
        <v>637</v>
      </c>
      <c r="J229" t="s">
        <v>5150</v>
      </c>
      <c r="K229" t="s">
        <v>689</v>
      </c>
      <c r="L229" t="s">
        <v>4024</v>
      </c>
      <c r="M229" t="s">
        <v>5151</v>
      </c>
      <c r="N229" t="s">
        <v>5152</v>
      </c>
      <c r="O229" t="s">
        <v>699</v>
      </c>
      <c r="P229" t="s">
        <v>5153</v>
      </c>
      <c r="Q229" t="s">
        <v>4019</v>
      </c>
      <c r="R229" t="s">
        <v>5146</v>
      </c>
      <c r="S229" t="s">
        <v>699</v>
      </c>
      <c r="T229" t="s">
        <v>4754</v>
      </c>
      <c r="W229" t="s">
        <v>689</v>
      </c>
    </row>
    <row r="230" spans="1:24" x14ac:dyDescent="0.35">
      <c r="A230" t="s">
        <v>5139</v>
      </c>
      <c r="C230" t="s">
        <v>2296</v>
      </c>
      <c r="D230" t="s">
        <v>689</v>
      </c>
      <c r="E230" t="s">
        <v>2235</v>
      </c>
      <c r="F230" t="s">
        <v>3853</v>
      </c>
      <c r="G230" t="s">
        <v>2235</v>
      </c>
      <c r="I230" t="s">
        <v>637</v>
      </c>
      <c r="J230" t="s">
        <v>4052</v>
      </c>
      <c r="K230" t="s">
        <v>689</v>
      </c>
      <c r="L230" t="s">
        <v>4024</v>
      </c>
      <c r="M230" t="s">
        <v>5154</v>
      </c>
      <c r="N230" t="s">
        <v>5155</v>
      </c>
      <c r="O230" t="s">
        <v>4027</v>
      </c>
      <c r="P230" t="s">
        <v>5156</v>
      </c>
      <c r="Q230" t="s">
        <v>4019</v>
      </c>
      <c r="R230" t="s">
        <v>5157</v>
      </c>
    </row>
    <row r="231" spans="1:24" x14ac:dyDescent="0.35">
      <c r="A231" t="s">
        <v>5139</v>
      </c>
      <c r="C231" t="s">
        <v>2297</v>
      </c>
      <c r="D231" t="s">
        <v>689</v>
      </c>
      <c r="E231" t="s">
        <v>2236</v>
      </c>
      <c r="F231" t="s">
        <v>3853</v>
      </c>
      <c r="G231" t="s">
        <v>2236</v>
      </c>
      <c r="I231" t="s">
        <v>637</v>
      </c>
      <c r="J231" t="s">
        <v>4052</v>
      </c>
      <c r="K231" t="s">
        <v>689</v>
      </c>
      <c r="L231" t="s">
        <v>4024</v>
      </c>
      <c r="M231" t="s">
        <v>5084</v>
      </c>
      <c r="N231" t="s">
        <v>5085</v>
      </c>
      <c r="O231" t="s">
        <v>699</v>
      </c>
      <c r="P231" t="s">
        <v>5158</v>
      </c>
      <c r="Q231" t="s">
        <v>4019</v>
      </c>
      <c r="R231" t="s">
        <v>5087</v>
      </c>
    </row>
    <row r="232" spans="1:24" x14ac:dyDescent="0.35">
      <c r="A232" t="s">
        <v>5139</v>
      </c>
      <c r="C232" t="s">
        <v>2298</v>
      </c>
      <c r="D232" t="s">
        <v>689</v>
      </c>
      <c r="E232" t="s">
        <v>632</v>
      </c>
      <c r="F232" t="s">
        <v>3853</v>
      </c>
      <c r="G232" t="s">
        <v>632</v>
      </c>
      <c r="I232" t="s">
        <v>637</v>
      </c>
      <c r="J232" t="s">
        <v>4052</v>
      </c>
      <c r="K232" t="s">
        <v>689</v>
      </c>
      <c r="L232" t="s">
        <v>4024</v>
      </c>
      <c r="M232" t="s">
        <v>4096</v>
      </c>
      <c r="N232" t="s">
        <v>4097</v>
      </c>
      <c r="O232" t="s">
        <v>699</v>
      </c>
      <c r="P232" t="s">
        <v>5159</v>
      </c>
      <c r="Q232" t="s">
        <v>4019</v>
      </c>
      <c r="R232" t="s">
        <v>4099</v>
      </c>
    </row>
    <row r="233" spans="1:24" x14ac:dyDescent="0.35">
      <c r="A233" t="s">
        <v>5139</v>
      </c>
      <c r="C233" t="s">
        <v>2299</v>
      </c>
      <c r="D233" t="s">
        <v>689</v>
      </c>
      <c r="E233" t="s">
        <v>633</v>
      </c>
      <c r="F233" t="s">
        <v>3853</v>
      </c>
      <c r="G233" t="s">
        <v>633</v>
      </c>
      <c r="I233" t="s">
        <v>637</v>
      </c>
      <c r="J233" t="s">
        <v>4052</v>
      </c>
      <c r="K233" t="s">
        <v>689</v>
      </c>
      <c r="L233" t="s">
        <v>4024</v>
      </c>
      <c r="M233" t="s">
        <v>4113</v>
      </c>
      <c r="N233" t="s">
        <v>4114</v>
      </c>
      <c r="O233" t="s">
        <v>699</v>
      </c>
      <c r="P233" t="s">
        <v>5160</v>
      </c>
      <c r="Q233" t="s">
        <v>4019</v>
      </c>
      <c r="R233" t="s">
        <v>5161</v>
      </c>
    </row>
    <row r="234" spans="1:24" x14ac:dyDescent="0.35">
      <c r="A234" t="s">
        <v>5139</v>
      </c>
      <c r="C234" t="s">
        <v>2300</v>
      </c>
      <c r="D234" t="s">
        <v>689</v>
      </c>
      <c r="E234" t="s">
        <v>2237</v>
      </c>
      <c r="F234" t="s">
        <v>3853</v>
      </c>
      <c r="G234" t="s">
        <v>2237</v>
      </c>
      <c r="I234" t="s">
        <v>637</v>
      </c>
      <c r="J234" t="s">
        <v>4052</v>
      </c>
      <c r="K234" t="s">
        <v>689</v>
      </c>
      <c r="L234" t="s">
        <v>4024</v>
      </c>
      <c r="O234" t="s">
        <v>689</v>
      </c>
      <c r="Q234" t="s">
        <v>4019</v>
      </c>
      <c r="R234" t="s">
        <v>5162</v>
      </c>
    </row>
    <row r="235" spans="1:24" x14ac:dyDescent="0.35">
      <c r="A235" t="s">
        <v>5139</v>
      </c>
      <c r="C235" t="s">
        <v>2301</v>
      </c>
      <c r="D235" t="s">
        <v>689</v>
      </c>
      <c r="E235" t="s">
        <v>2238</v>
      </c>
      <c r="F235" t="s">
        <v>3853</v>
      </c>
      <c r="G235" t="s">
        <v>2238</v>
      </c>
      <c r="I235" t="s">
        <v>637</v>
      </c>
      <c r="J235" t="s">
        <v>4052</v>
      </c>
      <c r="K235" t="s">
        <v>689</v>
      </c>
      <c r="L235" t="s">
        <v>4024</v>
      </c>
      <c r="M235" t="s">
        <v>5090</v>
      </c>
      <c r="N235" t="s">
        <v>5091</v>
      </c>
      <c r="O235" t="s">
        <v>4027</v>
      </c>
      <c r="P235" t="s">
        <v>5092</v>
      </c>
      <c r="Q235" t="s">
        <v>4019</v>
      </c>
      <c r="R235" t="s">
        <v>5093</v>
      </c>
    </row>
    <row r="236" spans="1:24" x14ac:dyDescent="0.35">
      <c r="A236" t="s">
        <v>5139</v>
      </c>
      <c r="C236" t="s">
        <v>2302</v>
      </c>
      <c r="D236" t="s">
        <v>689</v>
      </c>
      <c r="E236" t="s">
        <v>2239</v>
      </c>
      <c r="F236" t="s">
        <v>3853</v>
      </c>
      <c r="G236" t="s">
        <v>2239</v>
      </c>
      <c r="I236" t="s">
        <v>637</v>
      </c>
      <c r="J236" t="s">
        <v>4052</v>
      </c>
      <c r="K236" t="s">
        <v>689</v>
      </c>
      <c r="L236" t="s">
        <v>4024</v>
      </c>
      <c r="M236" t="s">
        <v>5090</v>
      </c>
      <c r="N236" t="s">
        <v>5091</v>
      </c>
      <c r="O236" t="s">
        <v>4027</v>
      </c>
      <c r="P236" t="s">
        <v>5092</v>
      </c>
      <c r="Q236" t="s">
        <v>4019</v>
      </c>
      <c r="R236" t="s">
        <v>5093</v>
      </c>
    </row>
    <row r="237" spans="1:24" x14ac:dyDescent="0.35">
      <c r="A237" t="s">
        <v>5139</v>
      </c>
      <c r="C237" t="s">
        <v>2303</v>
      </c>
      <c r="D237" t="s">
        <v>689</v>
      </c>
      <c r="E237" t="s">
        <v>2240</v>
      </c>
      <c r="F237" t="s">
        <v>3853</v>
      </c>
      <c r="G237" t="s">
        <v>2240</v>
      </c>
      <c r="I237" t="s">
        <v>637</v>
      </c>
      <c r="J237" t="s">
        <v>4052</v>
      </c>
      <c r="K237" t="s">
        <v>689</v>
      </c>
      <c r="L237" t="s">
        <v>4024</v>
      </c>
      <c r="M237" t="s">
        <v>5090</v>
      </c>
      <c r="N237" t="s">
        <v>5091</v>
      </c>
      <c r="O237" t="s">
        <v>4027</v>
      </c>
      <c r="P237" t="s">
        <v>5092</v>
      </c>
      <c r="Q237" t="s">
        <v>4019</v>
      </c>
      <c r="R237" t="s">
        <v>5093</v>
      </c>
    </row>
    <row r="238" spans="1:24" x14ac:dyDescent="0.35">
      <c r="A238" t="s">
        <v>5139</v>
      </c>
      <c r="C238" t="s">
        <v>2304</v>
      </c>
      <c r="D238" t="s">
        <v>689</v>
      </c>
      <c r="E238" t="s">
        <v>2241</v>
      </c>
      <c r="F238" t="s">
        <v>3853</v>
      </c>
      <c r="G238" t="s">
        <v>2241</v>
      </c>
      <c r="I238" t="s">
        <v>637</v>
      </c>
      <c r="J238" t="s">
        <v>4052</v>
      </c>
      <c r="K238" t="s">
        <v>689</v>
      </c>
      <c r="L238" t="s">
        <v>4024</v>
      </c>
      <c r="M238" t="s">
        <v>5096</v>
      </c>
      <c r="N238" t="s">
        <v>5097</v>
      </c>
      <c r="O238" t="s">
        <v>4027</v>
      </c>
      <c r="Q238" t="s">
        <v>4019</v>
      </c>
      <c r="R238" t="s">
        <v>5163</v>
      </c>
    </row>
    <row r="239" spans="1:24" x14ac:dyDescent="0.35">
      <c r="A239" t="s">
        <v>5139</v>
      </c>
      <c r="C239" t="s">
        <v>2305</v>
      </c>
      <c r="D239" t="s">
        <v>689</v>
      </c>
      <c r="E239" t="s">
        <v>2242</v>
      </c>
      <c r="F239" t="s">
        <v>3853</v>
      </c>
      <c r="G239" t="s">
        <v>2242</v>
      </c>
      <c r="I239" t="s">
        <v>637</v>
      </c>
      <c r="J239" t="s">
        <v>4052</v>
      </c>
      <c r="K239" t="s">
        <v>689</v>
      </c>
      <c r="L239" t="s">
        <v>4024</v>
      </c>
      <c r="M239" t="s">
        <v>2242</v>
      </c>
      <c r="N239" t="s">
        <v>5164</v>
      </c>
      <c r="O239" t="s">
        <v>699</v>
      </c>
      <c r="P239" t="s">
        <v>5165</v>
      </c>
      <c r="Q239" t="s">
        <v>4019</v>
      </c>
      <c r="R239" t="s">
        <v>2242</v>
      </c>
    </row>
    <row r="240" spans="1:24" x14ac:dyDescent="0.35">
      <c r="A240" t="s">
        <v>5139</v>
      </c>
      <c r="C240" t="s">
        <v>2308</v>
      </c>
      <c r="D240" t="s">
        <v>689</v>
      </c>
      <c r="E240" t="s">
        <v>5166</v>
      </c>
      <c r="F240" t="s">
        <v>4016</v>
      </c>
      <c r="I240" t="s">
        <v>8869</v>
      </c>
      <c r="J240" t="s">
        <v>637</v>
      </c>
      <c r="K240" t="s">
        <v>5167</v>
      </c>
      <c r="L240" t="s">
        <v>4024</v>
      </c>
      <c r="O240" t="s">
        <v>689</v>
      </c>
      <c r="Q240" t="s">
        <v>4019</v>
      </c>
      <c r="R240" t="s">
        <v>5168</v>
      </c>
      <c r="S240" t="s">
        <v>699</v>
      </c>
      <c r="T240" t="s">
        <v>4132</v>
      </c>
      <c r="U240" t="s">
        <v>4133</v>
      </c>
      <c r="V240" t="s">
        <v>4134</v>
      </c>
      <c r="W240" t="s">
        <v>4135</v>
      </c>
      <c r="X240" t="s">
        <v>4136</v>
      </c>
    </row>
    <row r="241" spans="1:25" x14ac:dyDescent="0.35">
      <c r="A241" t="s">
        <v>5139</v>
      </c>
      <c r="C241" t="s">
        <v>2309</v>
      </c>
      <c r="D241" t="s">
        <v>689</v>
      </c>
      <c r="E241" t="s">
        <v>5169</v>
      </c>
      <c r="F241" t="s">
        <v>4016</v>
      </c>
      <c r="I241" t="s">
        <v>8869</v>
      </c>
      <c r="J241" t="s">
        <v>637</v>
      </c>
      <c r="K241" t="s">
        <v>5167</v>
      </c>
      <c r="L241" t="s">
        <v>4024</v>
      </c>
      <c r="O241" t="s">
        <v>689</v>
      </c>
      <c r="Q241" t="s">
        <v>4019</v>
      </c>
      <c r="R241" t="s">
        <v>5170</v>
      </c>
      <c r="S241" t="s">
        <v>699</v>
      </c>
      <c r="T241" t="s">
        <v>4132</v>
      </c>
      <c r="U241" t="s">
        <v>4133</v>
      </c>
      <c r="V241" t="s">
        <v>4134</v>
      </c>
      <c r="W241" t="s">
        <v>4135</v>
      </c>
      <c r="X241" t="s">
        <v>4136</v>
      </c>
    </row>
    <row r="242" spans="1:25" x14ac:dyDescent="0.35">
      <c r="A242" t="s">
        <v>5139</v>
      </c>
      <c r="C242" t="s">
        <v>2310</v>
      </c>
      <c r="D242" t="s">
        <v>689</v>
      </c>
      <c r="E242" t="s">
        <v>5171</v>
      </c>
      <c r="F242" t="s">
        <v>4016</v>
      </c>
      <c r="I242" t="s">
        <v>8868</v>
      </c>
      <c r="J242" t="s">
        <v>637</v>
      </c>
      <c r="K242" t="s">
        <v>5167</v>
      </c>
      <c r="L242" t="s">
        <v>4024</v>
      </c>
      <c r="O242" t="s">
        <v>689</v>
      </c>
      <c r="Q242" t="s">
        <v>4019</v>
      </c>
      <c r="R242" t="s">
        <v>5172</v>
      </c>
      <c r="S242" t="s">
        <v>699</v>
      </c>
      <c r="T242" t="s">
        <v>4132</v>
      </c>
      <c r="U242" t="s">
        <v>4133</v>
      </c>
      <c r="V242" t="s">
        <v>4134</v>
      </c>
      <c r="W242" t="s">
        <v>4135</v>
      </c>
      <c r="X242" t="s">
        <v>4136</v>
      </c>
    </row>
    <row r="243" spans="1:25" x14ac:dyDescent="0.35">
      <c r="A243" t="s">
        <v>5139</v>
      </c>
      <c r="C243" t="s">
        <v>2311</v>
      </c>
      <c r="D243" t="s">
        <v>689</v>
      </c>
      <c r="E243" t="s">
        <v>4151</v>
      </c>
      <c r="F243" t="s">
        <v>4016</v>
      </c>
      <c r="I243" t="s">
        <v>8868</v>
      </c>
      <c r="J243" t="s">
        <v>637</v>
      </c>
      <c r="K243" t="s">
        <v>5167</v>
      </c>
      <c r="L243" t="s">
        <v>4024</v>
      </c>
      <c r="O243" t="s">
        <v>689</v>
      </c>
      <c r="Q243" t="s">
        <v>4019</v>
      </c>
      <c r="R243" t="s">
        <v>5173</v>
      </c>
      <c r="S243" t="s">
        <v>699</v>
      </c>
      <c r="T243" t="s">
        <v>4132</v>
      </c>
      <c r="U243" t="s">
        <v>4133</v>
      </c>
      <c r="V243" t="s">
        <v>4134</v>
      </c>
      <c r="W243" t="s">
        <v>4135</v>
      </c>
      <c r="X243" t="s">
        <v>4136</v>
      </c>
    </row>
    <row r="244" spans="1:25" x14ac:dyDescent="0.35">
      <c r="A244" t="s">
        <v>5139</v>
      </c>
      <c r="C244" t="s">
        <v>2312</v>
      </c>
      <c r="D244" t="s">
        <v>689</v>
      </c>
      <c r="E244" t="s">
        <v>4157</v>
      </c>
      <c r="F244" t="s">
        <v>4016</v>
      </c>
      <c r="I244" t="s">
        <v>8868</v>
      </c>
      <c r="J244" t="s">
        <v>637</v>
      </c>
      <c r="K244" t="s">
        <v>5167</v>
      </c>
      <c r="L244" t="s">
        <v>4024</v>
      </c>
      <c r="O244" t="s">
        <v>689</v>
      </c>
      <c r="Q244" t="s">
        <v>4019</v>
      </c>
      <c r="R244" t="s">
        <v>5174</v>
      </c>
      <c r="S244" t="s">
        <v>699</v>
      </c>
      <c r="T244" t="s">
        <v>4132</v>
      </c>
      <c r="U244" t="s">
        <v>4133</v>
      </c>
      <c r="V244" t="s">
        <v>4134</v>
      </c>
      <c r="W244" t="s">
        <v>4135</v>
      </c>
      <c r="X244" t="s">
        <v>4136</v>
      </c>
    </row>
    <row r="245" spans="1:25" x14ac:dyDescent="0.35">
      <c r="A245" t="s">
        <v>5139</v>
      </c>
      <c r="C245" t="s">
        <v>2313</v>
      </c>
      <c r="D245" t="s">
        <v>689</v>
      </c>
      <c r="E245" t="s">
        <v>5175</v>
      </c>
      <c r="F245" t="s">
        <v>4016</v>
      </c>
      <c r="I245" t="s">
        <v>8868</v>
      </c>
      <c r="J245" t="s">
        <v>637</v>
      </c>
      <c r="K245" t="s">
        <v>5167</v>
      </c>
      <c r="L245" t="s">
        <v>4024</v>
      </c>
      <c r="O245" t="s">
        <v>689</v>
      </c>
      <c r="Q245" t="s">
        <v>4019</v>
      </c>
      <c r="R245" t="s">
        <v>5176</v>
      </c>
      <c r="S245" t="s">
        <v>699</v>
      </c>
      <c r="T245" t="s">
        <v>4132</v>
      </c>
      <c r="U245" t="s">
        <v>4133</v>
      </c>
      <c r="V245" t="s">
        <v>4134</v>
      </c>
      <c r="W245" t="s">
        <v>4135</v>
      </c>
      <c r="X245" t="s">
        <v>4136</v>
      </c>
    </row>
    <row r="246" spans="1:25" x14ac:dyDescent="0.35">
      <c r="A246" t="s">
        <v>5139</v>
      </c>
      <c r="C246" t="s">
        <v>2314</v>
      </c>
      <c r="D246" t="s">
        <v>689</v>
      </c>
      <c r="E246" t="s">
        <v>5177</v>
      </c>
      <c r="F246" t="s">
        <v>4016</v>
      </c>
      <c r="I246" t="s">
        <v>8868</v>
      </c>
      <c r="J246" t="s">
        <v>637</v>
      </c>
      <c r="K246" t="s">
        <v>5167</v>
      </c>
      <c r="L246" t="s">
        <v>4024</v>
      </c>
      <c r="O246" t="s">
        <v>689</v>
      </c>
      <c r="Q246" t="s">
        <v>4019</v>
      </c>
      <c r="R246" t="s">
        <v>5178</v>
      </c>
      <c r="S246" t="s">
        <v>699</v>
      </c>
      <c r="T246" t="s">
        <v>4132</v>
      </c>
      <c r="U246" t="s">
        <v>4133</v>
      </c>
      <c r="V246" t="s">
        <v>4134</v>
      </c>
      <c r="W246" t="s">
        <v>4135</v>
      </c>
      <c r="X246" t="s">
        <v>4136</v>
      </c>
    </row>
    <row r="247" spans="1:25" x14ac:dyDescent="0.35">
      <c r="A247" t="s">
        <v>5139</v>
      </c>
      <c r="C247" t="s">
        <v>2315</v>
      </c>
      <c r="D247" t="s">
        <v>689</v>
      </c>
      <c r="E247" t="s">
        <v>5179</v>
      </c>
      <c r="F247" t="s">
        <v>4016</v>
      </c>
      <c r="I247" t="s">
        <v>8868</v>
      </c>
      <c r="J247" t="s">
        <v>637</v>
      </c>
      <c r="K247" t="s">
        <v>5167</v>
      </c>
      <c r="L247" t="s">
        <v>4024</v>
      </c>
      <c r="O247" t="s">
        <v>689</v>
      </c>
      <c r="Q247" t="s">
        <v>4019</v>
      </c>
      <c r="R247" t="s">
        <v>5180</v>
      </c>
      <c r="S247" t="s">
        <v>699</v>
      </c>
      <c r="T247" t="s">
        <v>4132</v>
      </c>
      <c r="U247" t="s">
        <v>4133</v>
      </c>
      <c r="V247" t="s">
        <v>4134</v>
      </c>
      <c r="W247" t="s">
        <v>4135</v>
      </c>
      <c r="X247" t="s">
        <v>4136</v>
      </c>
    </row>
    <row r="248" spans="1:25" x14ac:dyDescent="0.35">
      <c r="A248" t="s">
        <v>5139</v>
      </c>
      <c r="C248" t="s">
        <v>2316</v>
      </c>
      <c r="D248" t="s">
        <v>689</v>
      </c>
      <c r="E248" t="s">
        <v>5181</v>
      </c>
      <c r="F248" t="s">
        <v>4016</v>
      </c>
      <c r="I248" t="s">
        <v>8868</v>
      </c>
      <c r="J248" t="s">
        <v>637</v>
      </c>
      <c r="K248" t="s">
        <v>5167</v>
      </c>
      <c r="L248" t="s">
        <v>4024</v>
      </c>
      <c r="O248" t="s">
        <v>689</v>
      </c>
      <c r="Q248" t="s">
        <v>4019</v>
      </c>
      <c r="R248" t="s">
        <v>5182</v>
      </c>
      <c r="S248" t="s">
        <v>699</v>
      </c>
      <c r="T248" t="s">
        <v>4132</v>
      </c>
      <c r="U248" t="s">
        <v>4133</v>
      </c>
      <c r="V248" t="s">
        <v>4134</v>
      </c>
      <c r="W248" t="s">
        <v>4135</v>
      </c>
      <c r="X248" t="s">
        <v>4136</v>
      </c>
    </row>
    <row r="249" spans="1:25" x14ac:dyDescent="0.35">
      <c r="A249" t="s">
        <v>5139</v>
      </c>
      <c r="C249" t="s">
        <v>2317</v>
      </c>
      <c r="D249" t="s">
        <v>689</v>
      </c>
      <c r="E249" t="s">
        <v>5183</v>
      </c>
      <c r="F249" t="s">
        <v>4016</v>
      </c>
      <c r="I249" t="s">
        <v>8872</v>
      </c>
      <c r="J249" t="s">
        <v>637</v>
      </c>
      <c r="K249" t="s">
        <v>5167</v>
      </c>
      <c r="L249" t="s">
        <v>4024</v>
      </c>
      <c r="O249" t="s">
        <v>689</v>
      </c>
      <c r="Q249" t="s">
        <v>4019</v>
      </c>
      <c r="R249" t="s">
        <v>5184</v>
      </c>
      <c r="S249" t="s">
        <v>637</v>
      </c>
      <c r="T249" t="s">
        <v>637</v>
      </c>
      <c r="U249" t="s">
        <v>637</v>
      </c>
      <c r="V249" t="s">
        <v>637</v>
      </c>
      <c r="W249" t="s">
        <v>637</v>
      </c>
      <c r="X249" t="s">
        <v>637</v>
      </c>
      <c r="Y249" t="s">
        <v>637</v>
      </c>
    </row>
    <row r="250" spans="1:25" x14ac:dyDescent="0.35">
      <c r="A250" t="s">
        <v>5139</v>
      </c>
      <c r="C250" t="s">
        <v>18</v>
      </c>
      <c r="D250" t="s">
        <v>699</v>
      </c>
      <c r="E250" t="s">
        <v>637</v>
      </c>
      <c r="F250" t="s">
        <v>4016</v>
      </c>
      <c r="I250" t="s">
        <v>4169</v>
      </c>
      <c r="J250" t="s">
        <v>637</v>
      </c>
      <c r="K250" t="s">
        <v>637</v>
      </c>
      <c r="L250" t="s">
        <v>637</v>
      </c>
      <c r="M250" t="s">
        <v>637</v>
      </c>
      <c r="N250" t="s">
        <v>637</v>
      </c>
      <c r="O250" t="s">
        <v>637</v>
      </c>
      <c r="P250" t="s">
        <v>637</v>
      </c>
      <c r="S250" t="s">
        <v>637</v>
      </c>
      <c r="T250" t="s">
        <v>637</v>
      </c>
      <c r="U250" t="s">
        <v>637</v>
      </c>
      <c r="V250" t="s">
        <v>637</v>
      </c>
      <c r="W250" t="s">
        <v>637</v>
      </c>
      <c r="X250" t="s">
        <v>637</v>
      </c>
      <c r="Y250" t="s">
        <v>637</v>
      </c>
    </row>
    <row r="251" spans="1:25" x14ac:dyDescent="0.35">
      <c r="A251" t="s">
        <v>5185</v>
      </c>
      <c r="B251" t="s">
        <v>5186</v>
      </c>
      <c r="C251" t="s">
        <v>2340</v>
      </c>
      <c r="D251" t="s">
        <v>689</v>
      </c>
      <c r="E251" t="s">
        <v>1561</v>
      </c>
      <c r="F251" t="s">
        <v>4016</v>
      </c>
      <c r="G251" t="s">
        <v>5066</v>
      </c>
      <c r="I251" t="s">
        <v>3852</v>
      </c>
      <c r="J251" t="s">
        <v>3742</v>
      </c>
      <c r="K251" t="s">
        <v>699</v>
      </c>
      <c r="L251" t="s">
        <v>637</v>
      </c>
      <c r="M251" t="s">
        <v>637</v>
      </c>
      <c r="N251" t="s">
        <v>637</v>
      </c>
      <c r="O251" t="s">
        <v>637</v>
      </c>
      <c r="P251" t="s">
        <v>637</v>
      </c>
      <c r="S251" t="s">
        <v>637</v>
      </c>
      <c r="T251" t="s">
        <v>637</v>
      </c>
      <c r="U251" t="s">
        <v>637</v>
      </c>
      <c r="V251" t="s">
        <v>637</v>
      </c>
      <c r="W251" t="s">
        <v>637</v>
      </c>
      <c r="X251" t="s">
        <v>637</v>
      </c>
      <c r="Y251" t="s">
        <v>637</v>
      </c>
    </row>
    <row r="252" spans="1:25" x14ac:dyDescent="0.35">
      <c r="A252" t="s">
        <v>5185</v>
      </c>
      <c r="C252" t="s">
        <v>2341</v>
      </c>
      <c r="D252" t="s">
        <v>689</v>
      </c>
      <c r="E252" t="s">
        <v>5187</v>
      </c>
      <c r="F252" t="s">
        <v>4016</v>
      </c>
      <c r="G252" t="s">
        <v>5188</v>
      </c>
      <c r="I252" t="s">
        <v>5189</v>
      </c>
      <c r="J252" t="s">
        <v>637</v>
      </c>
      <c r="K252" t="s">
        <v>699</v>
      </c>
      <c r="L252" t="s">
        <v>4024</v>
      </c>
      <c r="M252" t="s">
        <v>5190</v>
      </c>
      <c r="N252" t="s">
        <v>5191</v>
      </c>
      <c r="O252" t="s">
        <v>699</v>
      </c>
      <c r="P252" t="s">
        <v>5192</v>
      </c>
      <c r="Q252" t="s">
        <v>4019</v>
      </c>
      <c r="R252" t="s">
        <v>5193</v>
      </c>
      <c r="S252" t="s">
        <v>699</v>
      </c>
      <c r="T252" t="s">
        <v>4754</v>
      </c>
      <c r="U252" t="s">
        <v>5194</v>
      </c>
      <c r="V252" t="s">
        <v>5195</v>
      </c>
      <c r="W252" t="s">
        <v>699</v>
      </c>
      <c r="X252" t="s">
        <v>5196</v>
      </c>
      <c r="Y252" t="s">
        <v>637</v>
      </c>
    </row>
    <row r="253" spans="1:25" x14ac:dyDescent="0.35">
      <c r="A253" t="s">
        <v>5185</v>
      </c>
      <c r="C253" t="s">
        <v>2342</v>
      </c>
      <c r="D253" t="s">
        <v>699</v>
      </c>
      <c r="E253" t="s">
        <v>637</v>
      </c>
      <c r="F253" t="s">
        <v>4016</v>
      </c>
      <c r="I253" t="s">
        <v>5197</v>
      </c>
      <c r="J253" t="s">
        <v>637</v>
      </c>
      <c r="K253" t="s">
        <v>637</v>
      </c>
      <c r="L253" t="s">
        <v>637</v>
      </c>
      <c r="M253" t="s">
        <v>637</v>
      </c>
      <c r="N253" t="s">
        <v>637</v>
      </c>
      <c r="O253" t="s">
        <v>637</v>
      </c>
      <c r="P253" t="s">
        <v>637</v>
      </c>
      <c r="S253" t="s">
        <v>637</v>
      </c>
      <c r="T253" t="s">
        <v>637</v>
      </c>
      <c r="U253" t="s">
        <v>637</v>
      </c>
      <c r="V253" t="s">
        <v>637</v>
      </c>
      <c r="W253" t="s">
        <v>637</v>
      </c>
      <c r="X253" t="s">
        <v>637</v>
      </c>
      <c r="Y253" t="s">
        <v>637</v>
      </c>
    </row>
    <row r="254" spans="1:25" x14ac:dyDescent="0.35">
      <c r="A254" t="s">
        <v>5185</v>
      </c>
      <c r="C254" t="s">
        <v>2343</v>
      </c>
      <c r="D254" t="s">
        <v>689</v>
      </c>
      <c r="E254" t="s">
        <v>1624</v>
      </c>
      <c r="F254" t="s">
        <v>4016</v>
      </c>
      <c r="I254" t="s">
        <v>3852</v>
      </c>
      <c r="J254" t="s">
        <v>637</v>
      </c>
      <c r="K254" t="s">
        <v>637</v>
      </c>
      <c r="L254" t="s">
        <v>637</v>
      </c>
      <c r="M254" t="s">
        <v>637</v>
      </c>
      <c r="N254" t="s">
        <v>637</v>
      </c>
      <c r="O254" t="s">
        <v>637</v>
      </c>
      <c r="P254" t="s">
        <v>637</v>
      </c>
      <c r="S254" t="s">
        <v>637</v>
      </c>
      <c r="T254" t="s">
        <v>637</v>
      </c>
      <c r="U254" t="s">
        <v>637</v>
      </c>
      <c r="V254" t="s">
        <v>637</v>
      </c>
      <c r="W254" t="s">
        <v>637</v>
      </c>
      <c r="X254" t="s">
        <v>637</v>
      </c>
      <c r="Y254" t="s">
        <v>637</v>
      </c>
    </row>
    <row r="255" spans="1:25" x14ac:dyDescent="0.35">
      <c r="A255" t="s">
        <v>5185</v>
      </c>
      <c r="C255" t="s">
        <v>18</v>
      </c>
      <c r="D255" t="s">
        <v>699</v>
      </c>
      <c r="E255" t="s">
        <v>637</v>
      </c>
      <c r="F255" t="s">
        <v>4016</v>
      </c>
      <c r="I255" t="s">
        <v>4169</v>
      </c>
      <c r="J255" t="s">
        <v>637</v>
      </c>
      <c r="K255" t="s">
        <v>637</v>
      </c>
      <c r="L255" t="s">
        <v>637</v>
      </c>
      <c r="M255" t="s">
        <v>637</v>
      </c>
      <c r="N255" t="s">
        <v>637</v>
      </c>
      <c r="O255" t="s">
        <v>637</v>
      </c>
      <c r="P255" t="s">
        <v>637</v>
      </c>
      <c r="S255" t="s">
        <v>637</v>
      </c>
      <c r="T255" t="s">
        <v>637</v>
      </c>
      <c r="U255" t="s">
        <v>637</v>
      </c>
      <c r="V255" t="s">
        <v>637</v>
      </c>
      <c r="W255" t="s">
        <v>637</v>
      </c>
      <c r="X255" t="s">
        <v>637</v>
      </c>
      <c r="Y255" t="s">
        <v>637</v>
      </c>
    </row>
    <row r="256" spans="1:25" x14ac:dyDescent="0.35">
      <c r="A256" t="s">
        <v>5198</v>
      </c>
      <c r="B256" t="s">
        <v>5199</v>
      </c>
      <c r="C256" t="s">
        <v>2344</v>
      </c>
      <c r="D256" t="s">
        <v>689</v>
      </c>
      <c r="E256" t="s">
        <v>1561</v>
      </c>
      <c r="F256" t="s">
        <v>4016</v>
      </c>
      <c r="G256" t="s">
        <v>5066</v>
      </c>
      <c r="I256" t="s">
        <v>3852</v>
      </c>
      <c r="J256" t="s">
        <v>3742</v>
      </c>
      <c r="K256" t="s">
        <v>699</v>
      </c>
      <c r="L256" t="s">
        <v>637</v>
      </c>
      <c r="M256" t="s">
        <v>637</v>
      </c>
      <c r="N256" t="s">
        <v>637</v>
      </c>
      <c r="O256" t="s">
        <v>637</v>
      </c>
      <c r="P256" t="s">
        <v>637</v>
      </c>
      <c r="S256" t="s">
        <v>637</v>
      </c>
      <c r="T256" t="s">
        <v>637</v>
      </c>
      <c r="U256" t="s">
        <v>637</v>
      </c>
      <c r="V256" t="s">
        <v>637</v>
      </c>
      <c r="W256" t="s">
        <v>637</v>
      </c>
      <c r="X256" t="s">
        <v>637</v>
      </c>
      <c r="Y256" t="s">
        <v>637</v>
      </c>
    </row>
    <row r="257" spans="1:25" x14ac:dyDescent="0.35">
      <c r="A257" t="s">
        <v>5198</v>
      </c>
      <c r="C257" t="s">
        <v>2356</v>
      </c>
      <c r="D257" t="s">
        <v>689</v>
      </c>
      <c r="E257" t="s">
        <v>5200</v>
      </c>
      <c r="F257" t="s">
        <v>4016</v>
      </c>
      <c r="I257" t="s">
        <v>5201</v>
      </c>
      <c r="J257" t="s">
        <v>637</v>
      </c>
      <c r="K257" t="s">
        <v>699</v>
      </c>
      <c r="L257" t="s">
        <v>4024</v>
      </c>
      <c r="M257" t="s">
        <v>5202</v>
      </c>
      <c r="N257" t="s">
        <v>5203</v>
      </c>
      <c r="O257" t="s">
        <v>4027</v>
      </c>
      <c r="P257" t="s">
        <v>5204</v>
      </c>
      <c r="S257" t="s">
        <v>699</v>
      </c>
      <c r="T257" t="s">
        <v>4754</v>
      </c>
      <c r="U257" t="s">
        <v>5205</v>
      </c>
      <c r="V257" t="s">
        <v>5206</v>
      </c>
      <c r="W257" t="s">
        <v>4027</v>
      </c>
      <c r="X257" t="s">
        <v>5207</v>
      </c>
    </row>
    <row r="258" spans="1:25" x14ac:dyDescent="0.35">
      <c r="A258" t="s">
        <v>5198</v>
      </c>
      <c r="B258" t="s">
        <v>2357</v>
      </c>
      <c r="C258" t="s">
        <v>2357</v>
      </c>
      <c r="D258" t="s">
        <v>699</v>
      </c>
      <c r="E258" t="s">
        <v>637</v>
      </c>
      <c r="F258" t="s">
        <v>4016</v>
      </c>
      <c r="I258" t="s">
        <v>5208</v>
      </c>
      <c r="J258" t="s">
        <v>637</v>
      </c>
      <c r="K258" t="s">
        <v>637</v>
      </c>
      <c r="L258" t="s">
        <v>637</v>
      </c>
      <c r="M258" t="s">
        <v>637</v>
      </c>
      <c r="N258" t="s">
        <v>637</v>
      </c>
      <c r="O258" t="s">
        <v>637</v>
      </c>
      <c r="P258" t="s">
        <v>637</v>
      </c>
      <c r="S258" t="s">
        <v>637</v>
      </c>
      <c r="T258" t="s">
        <v>637</v>
      </c>
      <c r="U258" t="s">
        <v>637</v>
      </c>
      <c r="V258" t="s">
        <v>637</v>
      </c>
      <c r="W258" t="s">
        <v>637</v>
      </c>
      <c r="X258" t="s">
        <v>637</v>
      </c>
      <c r="Y258" t="s">
        <v>637</v>
      </c>
    </row>
    <row r="259" spans="1:25" x14ac:dyDescent="0.35">
      <c r="A259" t="s">
        <v>5198</v>
      </c>
      <c r="C259" t="s">
        <v>2358</v>
      </c>
      <c r="D259" t="s">
        <v>689</v>
      </c>
      <c r="E259" t="s">
        <v>1624</v>
      </c>
      <c r="F259" t="s">
        <v>4016</v>
      </c>
      <c r="I259" t="s">
        <v>3852</v>
      </c>
      <c r="J259" t="s">
        <v>3742</v>
      </c>
      <c r="K259" t="s">
        <v>689</v>
      </c>
      <c r="L259" t="s">
        <v>637</v>
      </c>
      <c r="M259" t="s">
        <v>637</v>
      </c>
      <c r="N259" t="s">
        <v>637</v>
      </c>
      <c r="O259" t="s">
        <v>637</v>
      </c>
      <c r="P259" t="s">
        <v>637</v>
      </c>
      <c r="S259" t="s">
        <v>637</v>
      </c>
      <c r="T259" t="s">
        <v>637</v>
      </c>
      <c r="U259" t="s">
        <v>637</v>
      </c>
      <c r="V259" t="s">
        <v>637</v>
      </c>
      <c r="W259" t="s">
        <v>637</v>
      </c>
      <c r="X259" t="s">
        <v>637</v>
      </c>
      <c r="Y259" t="s">
        <v>637</v>
      </c>
    </row>
    <row r="260" spans="1:25" x14ac:dyDescent="0.35">
      <c r="A260" t="s">
        <v>5198</v>
      </c>
      <c r="C260" t="s">
        <v>18</v>
      </c>
      <c r="D260" t="s">
        <v>699</v>
      </c>
      <c r="E260" t="s">
        <v>637</v>
      </c>
      <c r="F260" t="s">
        <v>4016</v>
      </c>
      <c r="I260" t="s">
        <v>4169</v>
      </c>
      <c r="J260" t="s">
        <v>637</v>
      </c>
      <c r="K260" t="s">
        <v>637</v>
      </c>
      <c r="L260" t="s">
        <v>637</v>
      </c>
      <c r="M260" t="s">
        <v>637</v>
      </c>
      <c r="N260" t="s">
        <v>637</v>
      </c>
      <c r="O260" t="s">
        <v>637</v>
      </c>
      <c r="P260" t="s">
        <v>637</v>
      </c>
      <c r="S260" t="s">
        <v>637</v>
      </c>
      <c r="T260" t="s">
        <v>637</v>
      </c>
      <c r="U260" t="s">
        <v>637</v>
      </c>
      <c r="V260" t="s">
        <v>637</v>
      </c>
      <c r="W260" t="s">
        <v>637</v>
      </c>
      <c r="X260" t="s">
        <v>637</v>
      </c>
      <c r="Y260" t="s">
        <v>637</v>
      </c>
    </row>
    <row r="261" spans="1:25" x14ac:dyDescent="0.35">
      <c r="A261" t="s">
        <v>4179</v>
      </c>
      <c r="C261" t="s">
        <v>2344</v>
      </c>
      <c r="D261" t="s">
        <v>689</v>
      </c>
      <c r="E261" t="s">
        <v>1561</v>
      </c>
      <c r="F261" t="s">
        <v>4016</v>
      </c>
      <c r="G261" t="s">
        <v>5066</v>
      </c>
      <c r="I261" t="s">
        <v>5209</v>
      </c>
      <c r="J261" t="s">
        <v>3742</v>
      </c>
      <c r="K261" t="s">
        <v>699</v>
      </c>
      <c r="L261" t="s">
        <v>637</v>
      </c>
      <c r="M261" t="s">
        <v>637</v>
      </c>
      <c r="N261" t="s">
        <v>637</v>
      </c>
      <c r="O261" t="s">
        <v>637</v>
      </c>
      <c r="P261" t="s">
        <v>637</v>
      </c>
      <c r="S261" t="s">
        <v>637</v>
      </c>
      <c r="T261" t="s">
        <v>637</v>
      </c>
      <c r="U261" t="s">
        <v>637</v>
      </c>
      <c r="V261" t="s">
        <v>637</v>
      </c>
      <c r="W261" t="s">
        <v>637</v>
      </c>
      <c r="X261" t="s">
        <v>637</v>
      </c>
      <c r="Y261" t="s">
        <v>637</v>
      </c>
    </row>
    <row r="262" spans="1:25" x14ac:dyDescent="0.35">
      <c r="A262" t="s">
        <v>4179</v>
      </c>
      <c r="C262" t="s">
        <v>2345</v>
      </c>
      <c r="D262" t="s">
        <v>689</v>
      </c>
      <c r="E262" t="s">
        <v>2352</v>
      </c>
      <c r="F262" t="s">
        <v>4016</v>
      </c>
      <c r="I262" t="s">
        <v>8898</v>
      </c>
      <c r="J262" t="s">
        <v>3742</v>
      </c>
      <c r="K262" t="s">
        <v>699</v>
      </c>
      <c r="L262" t="s">
        <v>4024</v>
      </c>
      <c r="M262" t="s">
        <v>5210</v>
      </c>
      <c r="N262" t="s">
        <v>5211</v>
      </c>
      <c r="O262" t="s">
        <v>699</v>
      </c>
      <c r="P262" t="s">
        <v>5212</v>
      </c>
      <c r="S262" t="s">
        <v>699</v>
      </c>
      <c r="T262" t="s">
        <v>4754</v>
      </c>
      <c r="U262" t="s">
        <v>5213</v>
      </c>
      <c r="V262" t="s">
        <v>5214</v>
      </c>
      <c r="W262" t="s">
        <v>699</v>
      </c>
      <c r="X262" t="s">
        <v>5215</v>
      </c>
    </row>
    <row r="263" spans="1:25" x14ac:dyDescent="0.35">
      <c r="A263" t="s">
        <v>4179</v>
      </c>
      <c r="C263" t="s">
        <v>2346</v>
      </c>
      <c r="D263" t="s">
        <v>689</v>
      </c>
      <c r="E263" t="s">
        <v>5216</v>
      </c>
      <c r="F263" t="s">
        <v>3853</v>
      </c>
      <c r="I263" t="s">
        <v>637</v>
      </c>
      <c r="J263" t="s">
        <v>4052</v>
      </c>
      <c r="K263" t="s">
        <v>689</v>
      </c>
      <c r="L263" t="s">
        <v>4024</v>
      </c>
      <c r="M263" t="s">
        <v>5217</v>
      </c>
      <c r="N263" t="s">
        <v>5218</v>
      </c>
      <c r="O263" t="s">
        <v>4027</v>
      </c>
      <c r="P263" t="s">
        <v>5219</v>
      </c>
      <c r="S263" t="s">
        <v>699</v>
      </c>
      <c r="T263" t="s">
        <v>5020</v>
      </c>
      <c r="U263" t="s">
        <v>5220</v>
      </c>
      <c r="V263" t="s">
        <v>5221</v>
      </c>
      <c r="W263" t="s">
        <v>4027</v>
      </c>
      <c r="X263" t="s">
        <v>5222</v>
      </c>
    </row>
    <row r="264" spans="1:25" x14ac:dyDescent="0.35">
      <c r="A264" t="s">
        <v>4179</v>
      </c>
      <c r="C264" t="s">
        <v>2347</v>
      </c>
      <c r="D264" t="s">
        <v>689</v>
      </c>
      <c r="E264" t="s">
        <v>2353</v>
      </c>
      <c r="F264" t="s">
        <v>3853</v>
      </c>
      <c r="I264" t="s">
        <v>637</v>
      </c>
      <c r="J264" t="s">
        <v>4052</v>
      </c>
      <c r="K264" t="s">
        <v>689</v>
      </c>
      <c r="L264" t="s">
        <v>4024</v>
      </c>
      <c r="M264" t="s">
        <v>5217</v>
      </c>
      <c r="N264" t="s">
        <v>5218</v>
      </c>
      <c r="O264" t="s">
        <v>4027</v>
      </c>
      <c r="P264" t="s">
        <v>5219</v>
      </c>
      <c r="S264" t="s">
        <v>699</v>
      </c>
      <c r="T264" t="s">
        <v>5020</v>
      </c>
      <c r="U264" t="s">
        <v>5220</v>
      </c>
      <c r="V264" t="s">
        <v>5221</v>
      </c>
      <c r="W264" t="s">
        <v>4027</v>
      </c>
      <c r="X264" t="s">
        <v>5222</v>
      </c>
    </row>
    <row r="265" spans="1:25" x14ac:dyDescent="0.35">
      <c r="A265" t="s">
        <v>4179</v>
      </c>
      <c r="C265" t="s">
        <v>2348</v>
      </c>
      <c r="D265" t="s">
        <v>689</v>
      </c>
      <c r="E265" t="s">
        <v>2354</v>
      </c>
      <c r="F265" t="s">
        <v>3853</v>
      </c>
      <c r="I265" t="s">
        <v>637</v>
      </c>
      <c r="J265" t="s">
        <v>4824</v>
      </c>
      <c r="K265" t="s">
        <v>689</v>
      </c>
      <c r="L265" t="s">
        <v>4024</v>
      </c>
      <c r="M265" t="s">
        <v>5217</v>
      </c>
      <c r="N265" t="s">
        <v>5218</v>
      </c>
      <c r="O265" t="s">
        <v>4027</v>
      </c>
      <c r="P265" t="s">
        <v>5219</v>
      </c>
      <c r="S265" t="s">
        <v>699</v>
      </c>
      <c r="T265" t="s">
        <v>5020</v>
      </c>
      <c r="U265" t="s">
        <v>5220</v>
      </c>
      <c r="V265" t="s">
        <v>5221</v>
      </c>
      <c r="W265" t="s">
        <v>4027</v>
      </c>
      <c r="X265" t="s">
        <v>5222</v>
      </c>
    </row>
    <row r="266" spans="1:25" x14ac:dyDescent="0.35">
      <c r="A266" t="s">
        <v>4179</v>
      </c>
      <c r="C266" t="s">
        <v>2349</v>
      </c>
      <c r="D266" t="s">
        <v>689</v>
      </c>
      <c r="E266" t="s">
        <v>2355</v>
      </c>
      <c r="F266" t="s">
        <v>3853</v>
      </c>
      <c r="I266" t="s">
        <v>637</v>
      </c>
      <c r="J266" t="s">
        <v>4824</v>
      </c>
      <c r="K266" t="s">
        <v>689</v>
      </c>
      <c r="L266" t="s">
        <v>4024</v>
      </c>
      <c r="O266" t="s">
        <v>689</v>
      </c>
      <c r="S266" t="s">
        <v>699</v>
      </c>
      <c r="T266" t="s">
        <v>5020</v>
      </c>
      <c r="U266" t="s">
        <v>5223</v>
      </c>
      <c r="V266" t="s">
        <v>5224</v>
      </c>
      <c r="W266" t="s">
        <v>4027</v>
      </c>
      <c r="X266" t="s">
        <v>5225</v>
      </c>
    </row>
    <row r="267" spans="1:25" x14ac:dyDescent="0.35">
      <c r="A267" t="s">
        <v>4179</v>
      </c>
      <c r="C267" t="s">
        <v>2350</v>
      </c>
      <c r="D267" t="s">
        <v>689</v>
      </c>
      <c r="E267" t="s">
        <v>2209</v>
      </c>
      <c r="F267" t="s">
        <v>3853</v>
      </c>
      <c r="I267" t="s">
        <v>637</v>
      </c>
      <c r="J267" t="s">
        <v>4052</v>
      </c>
      <c r="K267" t="s">
        <v>689</v>
      </c>
      <c r="L267" t="s">
        <v>4024</v>
      </c>
      <c r="O267" t="s">
        <v>689</v>
      </c>
      <c r="S267" t="s">
        <v>689</v>
      </c>
      <c r="T267" t="s">
        <v>3742</v>
      </c>
      <c r="W267" t="s">
        <v>689</v>
      </c>
    </row>
    <row r="268" spans="1:25" x14ac:dyDescent="0.35">
      <c r="A268" t="s">
        <v>4179</v>
      </c>
      <c r="C268" t="s">
        <v>2351</v>
      </c>
      <c r="D268" t="s">
        <v>689</v>
      </c>
      <c r="E268" t="s">
        <v>2210</v>
      </c>
      <c r="F268" t="s">
        <v>4016</v>
      </c>
      <c r="I268" t="s">
        <v>8899</v>
      </c>
      <c r="J268" t="s">
        <v>637</v>
      </c>
      <c r="K268" t="s">
        <v>5226</v>
      </c>
      <c r="L268" t="s">
        <v>4024</v>
      </c>
      <c r="O268" t="s">
        <v>689</v>
      </c>
      <c r="S268" t="s">
        <v>699</v>
      </c>
      <c r="T268" t="s">
        <v>4132</v>
      </c>
      <c r="U268" t="s">
        <v>4133</v>
      </c>
      <c r="V268" t="s">
        <v>4134</v>
      </c>
      <c r="W268" t="s">
        <v>4135</v>
      </c>
      <c r="X268" t="s">
        <v>4136</v>
      </c>
    </row>
    <row r="269" spans="1:25" x14ac:dyDescent="0.35">
      <c r="A269" t="s">
        <v>4179</v>
      </c>
      <c r="C269" t="s">
        <v>18</v>
      </c>
      <c r="D269" t="s">
        <v>699</v>
      </c>
      <c r="E269" t="s">
        <v>637</v>
      </c>
      <c r="F269" t="s">
        <v>4016</v>
      </c>
      <c r="I269" t="s">
        <v>4169</v>
      </c>
      <c r="J269" t="s">
        <v>637</v>
      </c>
      <c r="K269" t="s">
        <v>637</v>
      </c>
      <c r="L269" t="s">
        <v>637</v>
      </c>
      <c r="M269" t="s">
        <v>637</v>
      </c>
      <c r="N269" t="s">
        <v>637</v>
      </c>
      <c r="O269" t="s">
        <v>637</v>
      </c>
      <c r="P269" t="s">
        <v>637</v>
      </c>
      <c r="S269" t="s">
        <v>637</v>
      </c>
      <c r="T269" t="s">
        <v>637</v>
      </c>
      <c r="U269" t="s">
        <v>637</v>
      </c>
      <c r="V269" t="s">
        <v>637</v>
      </c>
      <c r="W269" t="s">
        <v>637</v>
      </c>
      <c r="X269" t="s">
        <v>637</v>
      </c>
      <c r="Y269" t="s">
        <v>637</v>
      </c>
    </row>
    <row r="270" spans="1:25" x14ac:dyDescent="0.35">
      <c r="A270" t="s">
        <v>4434</v>
      </c>
      <c r="C270" t="s">
        <v>2366</v>
      </c>
      <c r="D270" t="s">
        <v>689</v>
      </c>
      <c r="E270" t="s">
        <v>1561</v>
      </c>
      <c r="F270" t="s">
        <v>4016</v>
      </c>
      <c r="G270" t="s">
        <v>5066</v>
      </c>
      <c r="I270" t="s">
        <v>3852</v>
      </c>
      <c r="J270" t="s">
        <v>3742</v>
      </c>
      <c r="K270" t="s">
        <v>699</v>
      </c>
      <c r="L270" t="s">
        <v>637</v>
      </c>
      <c r="M270" t="s">
        <v>637</v>
      </c>
      <c r="N270" t="s">
        <v>637</v>
      </c>
      <c r="O270" t="s">
        <v>637</v>
      </c>
      <c r="P270" t="s">
        <v>637</v>
      </c>
      <c r="S270" t="s">
        <v>637</v>
      </c>
      <c r="T270" t="s">
        <v>637</v>
      </c>
      <c r="U270" t="s">
        <v>637</v>
      </c>
      <c r="V270" t="s">
        <v>637</v>
      </c>
      <c r="W270" t="s">
        <v>637</v>
      </c>
      <c r="X270" t="s">
        <v>637</v>
      </c>
      <c r="Y270" t="s">
        <v>637</v>
      </c>
    </row>
    <row r="271" spans="1:25" x14ac:dyDescent="0.35">
      <c r="A271" t="s">
        <v>4434</v>
      </c>
      <c r="C271" t="s">
        <v>2367</v>
      </c>
      <c r="D271" t="s">
        <v>689</v>
      </c>
      <c r="E271" t="s">
        <v>2370</v>
      </c>
      <c r="F271" t="s">
        <v>3853</v>
      </c>
      <c r="I271" t="s">
        <v>637</v>
      </c>
      <c r="J271" t="s">
        <v>4052</v>
      </c>
      <c r="K271" t="s">
        <v>689</v>
      </c>
      <c r="L271" t="s">
        <v>4024</v>
      </c>
      <c r="M271" t="s">
        <v>5227</v>
      </c>
      <c r="N271" t="s">
        <v>5228</v>
      </c>
      <c r="O271" t="s">
        <v>4027</v>
      </c>
      <c r="P271" t="s">
        <v>5229</v>
      </c>
      <c r="S271" t="s">
        <v>699</v>
      </c>
      <c r="T271" t="s">
        <v>4754</v>
      </c>
      <c r="U271" t="s">
        <v>5230</v>
      </c>
      <c r="V271" t="s">
        <v>5231</v>
      </c>
      <c r="W271" t="s">
        <v>699</v>
      </c>
      <c r="X271" t="s">
        <v>5232</v>
      </c>
    </row>
    <row r="272" spans="1:25" x14ac:dyDescent="0.35">
      <c r="A272" t="s">
        <v>4434</v>
      </c>
      <c r="C272" t="s">
        <v>8608</v>
      </c>
      <c r="D272" t="s">
        <v>689</v>
      </c>
      <c r="E272" t="s">
        <v>8609</v>
      </c>
      <c r="F272" t="s">
        <v>941</v>
      </c>
      <c r="I272" t="s">
        <v>637</v>
      </c>
      <c r="K272" t="s">
        <v>689</v>
      </c>
    </row>
    <row r="273" spans="1:25" x14ac:dyDescent="0.35">
      <c r="A273" t="s">
        <v>4434</v>
      </c>
      <c r="C273" t="s">
        <v>8608</v>
      </c>
      <c r="D273" t="s">
        <v>689</v>
      </c>
      <c r="E273" t="s">
        <v>8610</v>
      </c>
      <c r="F273" t="s">
        <v>941</v>
      </c>
      <c r="I273" t="s">
        <v>637</v>
      </c>
      <c r="K273" t="s">
        <v>689</v>
      </c>
    </row>
    <row r="274" spans="1:25" x14ac:dyDescent="0.35">
      <c r="A274" t="s">
        <v>4434</v>
      </c>
      <c r="C274" t="s">
        <v>2368</v>
      </c>
      <c r="D274" t="s">
        <v>689</v>
      </c>
      <c r="E274" t="s">
        <v>2371</v>
      </c>
      <c r="F274" t="s">
        <v>4016</v>
      </c>
      <c r="I274" t="s">
        <v>8900</v>
      </c>
      <c r="J274" t="s">
        <v>637</v>
      </c>
      <c r="K274" t="s">
        <v>5233</v>
      </c>
      <c r="L274" t="s">
        <v>4024</v>
      </c>
      <c r="O274" t="s">
        <v>689</v>
      </c>
      <c r="S274" t="s">
        <v>699</v>
      </c>
      <c r="T274" t="s">
        <v>4132</v>
      </c>
      <c r="U274" t="s">
        <v>4133</v>
      </c>
      <c r="V274" t="s">
        <v>4134</v>
      </c>
      <c r="W274" t="s">
        <v>4135</v>
      </c>
      <c r="X274" t="s">
        <v>4136</v>
      </c>
    </row>
    <row r="275" spans="1:25" x14ac:dyDescent="0.35">
      <c r="A275" t="s">
        <v>4434</v>
      </c>
      <c r="C275" t="s">
        <v>2369</v>
      </c>
      <c r="D275" t="s">
        <v>689</v>
      </c>
      <c r="E275" t="s">
        <v>2372</v>
      </c>
      <c r="F275" t="s">
        <v>4016</v>
      </c>
      <c r="I275" t="s">
        <v>8901</v>
      </c>
      <c r="J275" t="s">
        <v>637</v>
      </c>
      <c r="K275" t="s">
        <v>689</v>
      </c>
      <c r="L275" t="s">
        <v>4024</v>
      </c>
      <c r="M275" t="s">
        <v>5234</v>
      </c>
      <c r="N275" t="s">
        <v>5235</v>
      </c>
      <c r="O275" t="s">
        <v>4027</v>
      </c>
      <c r="P275" t="s">
        <v>5236</v>
      </c>
      <c r="S275" t="s">
        <v>699</v>
      </c>
      <c r="T275" t="s">
        <v>4754</v>
      </c>
      <c r="U275" t="s">
        <v>5237</v>
      </c>
      <c r="V275" t="s">
        <v>5238</v>
      </c>
      <c r="W275" t="s">
        <v>4027</v>
      </c>
      <c r="X275" t="s">
        <v>5239</v>
      </c>
    </row>
    <row r="276" spans="1:25" x14ac:dyDescent="0.35">
      <c r="A276" t="s">
        <v>4434</v>
      </c>
      <c r="C276" t="s">
        <v>18</v>
      </c>
      <c r="D276" t="s">
        <v>699</v>
      </c>
      <c r="E276" t="s">
        <v>637</v>
      </c>
      <c r="F276" t="s">
        <v>4016</v>
      </c>
      <c r="I276" t="s">
        <v>4169</v>
      </c>
      <c r="J276" t="s">
        <v>637</v>
      </c>
      <c r="K276" t="s">
        <v>637</v>
      </c>
      <c r="L276" t="s">
        <v>637</v>
      </c>
      <c r="M276" t="s">
        <v>637</v>
      </c>
      <c r="N276" t="s">
        <v>637</v>
      </c>
      <c r="O276" t="s">
        <v>637</v>
      </c>
      <c r="P276" t="s">
        <v>637</v>
      </c>
      <c r="S276" t="s">
        <v>637</v>
      </c>
      <c r="T276" t="s">
        <v>637</v>
      </c>
      <c r="U276" t="s">
        <v>637</v>
      </c>
      <c r="V276" t="s">
        <v>637</v>
      </c>
      <c r="W276" t="s">
        <v>637</v>
      </c>
      <c r="X276" t="s">
        <v>637</v>
      </c>
      <c r="Y276" t="s">
        <v>637</v>
      </c>
    </row>
    <row r="277" spans="1:25" x14ac:dyDescent="0.35">
      <c r="A277" t="s">
        <v>5240</v>
      </c>
      <c r="C277" t="s">
        <v>2364</v>
      </c>
      <c r="D277" t="s">
        <v>689</v>
      </c>
      <c r="E277" t="s">
        <v>1561</v>
      </c>
      <c r="F277" t="s">
        <v>4016</v>
      </c>
      <c r="G277" t="s">
        <v>5066</v>
      </c>
      <c r="I277" t="s">
        <v>3852</v>
      </c>
      <c r="J277" t="s">
        <v>3742</v>
      </c>
      <c r="K277" t="s">
        <v>699</v>
      </c>
      <c r="L277" t="s">
        <v>637</v>
      </c>
      <c r="M277" t="s">
        <v>637</v>
      </c>
      <c r="N277" t="s">
        <v>637</v>
      </c>
      <c r="O277" t="s">
        <v>637</v>
      </c>
      <c r="P277" t="s">
        <v>637</v>
      </c>
      <c r="S277" t="s">
        <v>637</v>
      </c>
      <c r="T277" t="s">
        <v>637</v>
      </c>
      <c r="U277" t="s">
        <v>637</v>
      </c>
      <c r="V277" t="s">
        <v>637</v>
      </c>
      <c r="W277" t="s">
        <v>637</v>
      </c>
      <c r="X277" t="s">
        <v>637</v>
      </c>
      <c r="Y277" t="s">
        <v>637</v>
      </c>
    </row>
    <row r="278" spans="1:25" x14ac:dyDescent="0.35">
      <c r="A278" t="s">
        <v>5240</v>
      </c>
      <c r="C278" t="s">
        <v>2318</v>
      </c>
      <c r="D278" t="s">
        <v>689</v>
      </c>
      <c r="E278" t="s">
        <v>5067</v>
      </c>
      <c r="F278" t="s">
        <v>4016</v>
      </c>
      <c r="G278" t="s">
        <v>5241</v>
      </c>
      <c r="I278" t="s">
        <v>637</v>
      </c>
      <c r="J278" t="s">
        <v>699</v>
      </c>
      <c r="K278" t="s">
        <v>5242</v>
      </c>
      <c r="L278" t="s">
        <v>4024</v>
      </c>
      <c r="M278" t="s">
        <v>5243</v>
      </c>
      <c r="N278" t="s">
        <v>5244</v>
      </c>
      <c r="O278" t="s">
        <v>699</v>
      </c>
      <c r="P278" t="s">
        <v>5245</v>
      </c>
      <c r="Q278" t="s">
        <v>4019</v>
      </c>
      <c r="R278" t="s">
        <v>5246</v>
      </c>
      <c r="S278" t="s">
        <v>699</v>
      </c>
      <c r="T278" t="s">
        <v>4754</v>
      </c>
      <c r="U278" t="s">
        <v>5247</v>
      </c>
      <c r="V278" t="s">
        <v>5248</v>
      </c>
      <c r="W278" t="s">
        <v>699</v>
      </c>
    </row>
    <row r="279" spans="1:25" x14ac:dyDescent="0.35">
      <c r="A279" t="s">
        <v>5240</v>
      </c>
      <c r="C279" t="s">
        <v>2319</v>
      </c>
      <c r="D279" t="s">
        <v>689</v>
      </c>
      <c r="E279" t="s">
        <v>5076</v>
      </c>
      <c r="F279" t="s">
        <v>4016</v>
      </c>
      <c r="G279" t="s">
        <v>5241</v>
      </c>
      <c r="I279" t="s">
        <v>5249</v>
      </c>
      <c r="J279" t="s">
        <v>689</v>
      </c>
      <c r="K279" t="s">
        <v>5242</v>
      </c>
      <c r="L279" t="s">
        <v>4024</v>
      </c>
      <c r="M279" t="s">
        <v>5243</v>
      </c>
      <c r="N279" t="s">
        <v>5244</v>
      </c>
      <c r="O279" t="s">
        <v>699</v>
      </c>
      <c r="P279" t="s">
        <v>5245</v>
      </c>
      <c r="Q279" t="s">
        <v>4019</v>
      </c>
      <c r="R279" t="s">
        <v>5246</v>
      </c>
      <c r="S279" t="s">
        <v>699</v>
      </c>
      <c r="T279" t="s">
        <v>4754</v>
      </c>
      <c r="U279" t="s">
        <v>5247</v>
      </c>
      <c r="V279" t="s">
        <v>5248</v>
      </c>
      <c r="W279" t="s">
        <v>699</v>
      </c>
    </row>
    <row r="280" spans="1:25" x14ac:dyDescent="0.35">
      <c r="A280" t="s">
        <v>5240</v>
      </c>
      <c r="C280" t="s">
        <v>2320</v>
      </c>
      <c r="D280" t="s">
        <v>689</v>
      </c>
      <c r="E280" t="s">
        <v>5078</v>
      </c>
      <c r="F280" t="s">
        <v>4016</v>
      </c>
      <c r="G280" t="s">
        <v>5241</v>
      </c>
      <c r="I280" t="s">
        <v>5250</v>
      </c>
      <c r="J280" t="s">
        <v>689</v>
      </c>
      <c r="K280" t="s">
        <v>5242</v>
      </c>
      <c r="L280" t="s">
        <v>4024</v>
      </c>
      <c r="M280" t="s">
        <v>5243</v>
      </c>
      <c r="N280" t="s">
        <v>5244</v>
      </c>
      <c r="O280" t="s">
        <v>699</v>
      </c>
      <c r="P280" t="s">
        <v>5245</v>
      </c>
      <c r="Q280" t="s">
        <v>4019</v>
      </c>
      <c r="R280" t="s">
        <v>5246</v>
      </c>
      <c r="S280" t="s">
        <v>699</v>
      </c>
      <c r="T280" t="s">
        <v>4754</v>
      </c>
      <c r="U280" t="s">
        <v>5247</v>
      </c>
      <c r="V280" t="s">
        <v>5248</v>
      </c>
      <c r="W280" t="s">
        <v>699</v>
      </c>
    </row>
    <row r="281" spans="1:25" x14ac:dyDescent="0.35">
      <c r="A281" t="s">
        <v>5240</v>
      </c>
      <c r="C281" t="s">
        <v>2321</v>
      </c>
      <c r="D281" t="s">
        <v>689</v>
      </c>
      <c r="E281" t="s">
        <v>5080</v>
      </c>
      <c r="F281" t="s">
        <v>4016</v>
      </c>
      <c r="G281" t="s">
        <v>5241</v>
      </c>
      <c r="I281" t="s">
        <v>5251</v>
      </c>
      <c r="J281" t="s">
        <v>689</v>
      </c>
      <c r="K281" t="s">
        <v>5242</v>
      </c>
      <c r="L281" t="s">
        <v>4024</v>
      </c>
      <c r="M281" t="s">
        <v>5243</v>
      </c>
      <c r="N281" t="s">
        <v>5244</v>
      </c>
      <c r="O281" t="s">
        <v>699</v>
      </c>
      <c r="P281" t="s">
        <v>5245</v>
      </c>
      <c r="Q281" t="s">
        <v>4019</v>
      </c>
      <c r="R281" t="s">
        <v>5246</v>
      </c>
      <c r="S281" t="s">
        <v>699</v>
      </c>
      <c r="T281" t="s">
        <v>4754</v>
      </c>
      <c r="U281" t="s">
        <v>5247</v>
      </c>
      <c r="V281" t="s">
        <v>5248</v>
      </c>
      <c r="W281" t="s">
        <v>699</v>
      </c>
    </row>
    <row r="282" spans="1:25" x14ac:dyDescent="0.35">
      <c r="A282" t="s">
        <v>5240</v>
      </c>
      <c r="C282" t="s">
        <v>2365</v>
      </c>
      <c r="D282" t="s">
        <v>699</v>
      </c>
      <c r="E282" t="s">
        <v>637</v>
      </c>
      <c r="F282" t="s">
        <v>4016</v>
      </c>
      <c r="G282" t="s">
        <v>5082</v>
      </c>
      <c r="I282" t="s">
        <v>637</v>
      </c>
      <c r="J282" t="s">
        <v>637</v>
      </c>
      <c r="K282" t="s">
        <v>637</v>
      </c>
      <c r="L282" t="s">
        <v>637</v>
      </c>
      <c r="M282" t="s">
        <v>637</v>
      </c>
      <c r="N282" t="s">
        <v>637</v>
      </c>
      <c r="O282" t="s">
        <v>637</v>
      </c>
      <c r="P282" t="s">
        <v>637</v>
      </c>
      <c r="S282" t="s">
        <v>637</v>
      </c>
      <c r="T282" t="s">
        <v>637</v>
      </c>
      <c r="U282" t="s">
        <v>637</v>
      </c>
      <c r="V282" t="s">
        <v>637</v>
      </c>
      <c r="W282" t="s">
        <v>637</v>
      </c>
      <c r="X282" t="s">
        <v>637</v>
      </c>
      <c r="Y282" t="s">
        <v>637</v>
      </c>
    </row>
    <row r="283" spans="1:25" x14ac:dyDescent="0.35">
      <c r="A283" t="s">
        <v>5240</v>
      </c>
      <c r="C283" t="s">
        <v>2363</v>
      </c>
      <c r="D283" t="s">
        <v>689</v>
      </c>
      <c r="E283" t="s">
        <v>1624</v>
      </c>
      <c r="F283" t="s">
        <v>4016</v>
      </c>
      <c r="I283" t="s">
        <v>3852</v>
      </c>
      <c r="J283" t="s">
        <v>637</v>
      </c>
      <c r="K283" t="s">
        <v>637</v>
      </c>
      <c r="L283" t="s">
        <v>637</v>
      </c>
      <c r="M283" t="s">
        <v>637</v>
      </c>
      <c r="N283" t="s">
        <v>637</v>
      </c>
      <c r="O283" t="s">
        <v>637</v>
      </c>
      <c r="P283" t="s">
        <v>637</v>
      </c>
      <c r="S283" t="s">
        <v>637</v>
      </c>
      <c r="T283" t="s">
        <v>637</v>
      </c>
      <c r="U283" t="s">
        <v>637</v>
      </c>
      <c r="V283" t="s">
        <v>637</v>
      </c>
      <c r="W283" t="s">
        <v>637</v>
      </c>
      <c r="X283" t="s">
        <v>637</v>
      </c>
      <c r="Y283" t="s">
        <v>637</v>
      </c>
    </row>
    <row r="284" spans="1:25" x14ac:dyDescent="0.35">
      <c r="A284" t="s">
        <v>5240</v>
      </c>
      <c r="C284" t="s">
        <v>18</v>
      </c>
      <c r="D284" t="s">
        <v>699</v>
      </c>
      <c r="E284" t="s">
        <v>637</v>
      </c>
      <c r="F284" t="s">
        <v>4016</v>
      </c>
      <c r="I284" t="s">
        <v>4169</v>
      </c>
      <c r="J284" t="s">
        <v>637</v>
      </c>
      <c r="K284" t="s">
        <v>637</v>
      </c>
      <c r="L284" t="s">
        <v>637</v>
      </c>
      <c r="M284" t="s">
        <v>637</v>
      </c>
      <c r="N284" t="s">
        <v>637</v>
      </c>
      <c r="O284" t="s">
        <v>637</v>
      </c>
      <c r="P284" t="s">
        <v>637</v>
      </c>
      <c r="S284" t="s">
        <v>637</v>
      </c>
      <c r="T284" t="s">
        <v>637</v>
      </c>
      <c r="U284" t="s">
        <v>637</v>
      </c>
      <c r="V284" t="s">
        <v>637</v>
      </c>
      <c r="W284" t="s">
        <v>637</v>
      </c>
      <c r="X284" t="s">
        <v>637</v>
      </c>
      <c r="Y284" t="s">
        <v>637</v>
      </c>
    </row>
    <row r="285" spans="1:25" x14ac:dyDescent="0.35">
      <c r="A285" t="s">
        <v>5252</v>
      </c>
      <c r="C285" t="s">
        <v>5253</v>
      </c>
      <c r="D285" t="s">
        <v>689</v>
      </c>
      <c r="E285" t="s">
        <v>1561</v>
      </c>
      <c r="F285" t="s">
        <v>4016</v>
      </c>
      <c r="G285" t="s">
        <v>5066</v>
      </c>
      <c r="I285" t="s">
        <v>3852</v>
      </c>
      <c r="J285" t="s">
        <v>3742</v>
      </c>
      <c r="K285" t="s">
        <v>699</v>
      </c>
      <c r="L285" t="s">
        <v>637</v>
      </c>
      <c r="M285" t="s">
        <v>637</v>
      </c>
      <c r="N285" t="s">
        <v>637</v>
      </c>
      <c r="O285" t="s">
        <v>637</v>
      </c>
      <c r="P285" t="s">
        <v>637</v>
      </c>
      <c r="S285" t="s">
        <v>637</v>
      </c>
      <c r="T285" t="s">
        <v>637</v>
      </c>
      <c r="U285" t="s">
        <v>637</v>
      </c>
      <c r="V285" t="s">
        <v>637</v>
      </c>
      <c r="W285" t="s">
        <v>637</v>
      </c>
      <c r="X285" t="s">
        <v>637</v>
      </c>
      <c r="Y285" t="s">
        <v>637</v>
      </c>
    </row>
    <row r="286" spans="1:25" x14ac:dyDescent="0.35">
      <c r="A286" t="s">
        <v>5252</v>
      </c>
      <c r="C286" t="s">
        <v>2318</v>
      </c>
      <c r="D286" t="s">
        <v>689</v>
      </c>
      <c r="E286" t="s">
        <v>5067</v>
      </c>
      <c r="F286" t="s">
        <v>4016</v>
      </c>
      <c r="G286" t="s">
        <v>5254</v>
      </c>
      <c r="I286" t="s">
        <v>637</v>
      </c>
      <c r="J286" t="s">
        <v>699</v>
      </c>
      <c r="K286" t="s">
        <v>5255</v>
      </c>
    </row>
    <row r="287" spans="1:25" x14ac:dyDescent="0.35">
      <c r="A287" t="s">
        <v>5252</v>
      </c>
      <c r="C287" t="s">
        <v>2319</v>
      </c>
      <c r="D287" t="s">
        <v>689</v>
      </c>
      <c r="E287" t="s">
        <v>5076</v>
      </c>
      <c r="F287" t="s">
        <v>4016</v>
      </c>
      <c r="G287" t="s">
        <v>5254</v>
      </c>
      <c r="I287" t="s">
        <v>5249</v>
      </c>
      <c r="J287" t="s">
        <v>689</v>
      </c>
      <c r="K287" t="s">
        <v>5255</v>
      </c>
    </row>
    <row r="288" spans="1:25" x14ac:dyDescent="0.35">
      <c r="A288" t="s">
        <v>5252</v>
      </c>
      <c r="C288" t="s">
        <v>2320</v>
      </c>
      <c r="D288" t="s">
        <v>689</v>
      </c>
      <c r="E288" t="s">
        <v>5078</v>
      </c>
      <c r="F288" t="s">
        <v>4016</v>
      </c>
      <c r="G288" t="s">
        <v>5254</v>
      </c>
      <c r="I288" t="s">
        <v>5250</v>
      </c>
      <c r="J288" t="s">
        <v>689</v>
      </c>
      <c r="K288" t="s">
        <v>5255</v>
      </c>
    </row>
    <row r="289" spans="1:25" x14ac:dyDescent="0.35">
      <c r="A289" t="s">
        <v>5252</v>
      </c>
      <c r="C289" t="s">
        <v>5256</v>
      </c>
      <c r="D289" t="s">
        <v>689</v>
      </c>
      <c r="E289" t="s">
        <v>637</v>
      </c>
      <c r="F289" t="s">
        <v>4016</v>
      </c>
      <c r="G289" t="s">
        <v>5082</v>
      </c>
      <c r="I289" t="s">
        <v>637</v>
      </c>
      <c r="J289" t="s">
        <v>637</v>
      </c>
      <c r="K289" t="s">
        <v>637</v>
      </c>
      <c r="L289" t="s">
        <v>637</v>
      </c>
      <c r="M289" t="s">
        <v>637</v>
      </c>
      <c r="N289" t="s">
        <v>637</v>
      </c>
      <c r="O289" t="s">
        <v>637</v>
      </c>
      <c r="P289" t="s">
        <v>637</v>
      </c>
      <c r="S289" t="s">
        <v>637</v>
      </c>
      <c r="T289" t="s">
        <v>637</v>
      </c>
      <c r="U289" t="s">
        <v>637</v>
      </c>
      <c r="V289" t="s">
        <v>637</v>
      </c>
      <c r="W289" t="s">
        <v>637</v>
      </c>
      <c r="X289" t="s">
        <v>637</v>
      </c>
      <c r="Y289" t="s">
        <v>637</v>
      </c>
    </row>
    <row r="290" spans="1:25" x14ac:dyDescent="0.35">
      <c r="A290" t="s">
        <v>5252</v>
      </c>
      <c r="C290" t="s">
        <v>5257</v>
      </c>
      <c r="D290" t="s">
        <v>699</v>
      </c>
      <c r="E290" t="s">
        <v>1624</v>
      </c>
      <c r="F290" t="s">
        <v>4016</v>
      </c>
      <c r="I290" t="s">
        <v>3852</v>
      </c>
      <c r="J290" t="s">
        <v>637</v>
      </c>
      <c r="K290" t="s">
        <v>637</v>
      </c>
      <c r="L290" t="s">
        <v>637</v>
      </c>
      <c r="M290" t="s">
        <v>637</v>
      </c>
      <c r="N290" t="s">
        <v>637</v>
      </c>
      <c r="O290" t="s">
        <v>637</v>
      </c>
      <c r="P290" t="s">
        <v>637</v>
      </c>
      <c r="S290" t="s">
        <v>637</v>
      </c>
      <c r="T290" t="s">
        <v>637</v>
      </c>
      <c r="U290" t="s">
        <v>637</v>
      </c>
      <c r="V290" t="s">
        <v>637</v>
      </c>
      <c r="W290" t="s">
        <v>637</v>
      </c>
      <c r="X290" t="s">
        <v>637</v>
      </c>
      <c r="Y290" t="s">
        <v>637</v>
      </c>
    </row>
    <row r="291" spans="1:25" x14ac:dyDescent="0.35">
      <c r="A291" t="s">
        <v>5252</v>
      </c>
      <c r="C291" t="s">
        <v>5258</v>
      </c>
      <c r="D291" t="s">
        <v>689</v>
      </c>
      <c r="E291" t="s">
        <v>5259</v>
      </c>
      <c r="F291" t="s">
        <v>4016</v>
      </c>
      <c r="G291" t="s">
        <v>5260</v>
      </c>
      <c r="I291" t="s">
        <v>5261</v>
      </c>
      <c r="J291" t="s">
        <v>637</v>
      </c>
      <c r="K291" t="s">
        <v>637</v>
      </c>
      <c r="L291" t="s">
        <v>637</v>
      </c>
      <c r="M291" t="s">
        <v>637</v>
      </c>
      <c r="N291" t="s">
        <v>637</v>
      </c>
      <c r="O291" t="s">
        <v>637</v>
      </c>
      <c r="P291" t="s">
        <v>637</v>
      </c>
      <c r="S291" t="s">
        <v>637</v>
      </c>
      <c r="T291" t="s">
        <v>637</v>
      </c>
      <c r="U291" t="s">
        <v>637</v>
      </c>
      <c r="V291" t="s">
        <v>637</v>
      </c>
      <c r="W291" t="s">
        <v>637</v>
      </c>
      <c r="X291" t="s">
        <v>637</v>
      </c>
      <c r="Y291" t="s">
        <v>637</v>
      </c>
    </row>
    <row r="292" spans="1:25" x14ac:dyDescent="0.35">
      <c r="A292" t="s">
        <v>5252</v>
      </c>
      <c r="C292" t="s">
        <v>18</v>
      </c>
      <c r="D292" t="s">
        <v>699</v>
      </c>
      <c r="E292" t="s">
        <v>637</v>
      </c>
      <c r="F292" t="s">
        <v>4016</v>
      </c>
      <c r="I292" t="s">
        <v>4169</v>
      </c>
      <c r="J292" t="s">
        <v>637</v>
      </c>
      <c r="K292" t="s">
        <v>637</v>
      </c>
      <c r="L292" t="s">
        <v>637</v>
      </c>
      <c r="M292" t="s">
        <v>637</v>
      </c>
      <c r="N292" t="s">
        <v>637</v>
      </c>
      <c r="O292" t="s">
        <v>637</v>
      </c>
      <c r="P292" t="s">
        <v>637</v>
      </c>
      <c r="S292" t="s">
        <v>637</v>
      </c>
      <c r="T292" t="s">
        <v>637</v>
      </c>
      <c r="U292" t="s">
        <v>637</v>
      </c>
      <c r="V292" t="s">
        <v>637</v>
      </c>
      <c r="W292" t="s">
        <v>637</v>
      </c>
      <c r="X292" t="s">
        <v>637</v>
      </c>
      <c r="Y292" t="s">
        <v>637</v>
      </c>
    </row>
    <row r="293" spans="1:25" x14ac:dyDescent="0.35">
      <c r="A293" t="s">
        <v>5262</v>
      </c>
      <c r="C293" t="s">
        <v>5263</v>
      </c>
      <c r="D293" t="s">
        <v>689</v>
      </c>
      <c r="E293" t="s">
        <v>1561</v>
      </c>
      <c r="F293" t="s">
        <v>4016</v>
      </c>
      <c r="G293" t="s">
        <v>5066</v>
      </c>
      <c r="I293" t="s">
        <v>3852</v>
      </c>
      <c r="J293" t="s">
        <v>3742</v>
      </c>
      <c r="K293" t="s">
        <v>699</v>
      </c>
      <c r="L293" t="s">
        <v>637</v>
      </c>
      <c r="M293" t="s">
        <v>637</v>
      </c>
      <c r="N293" t="s">
        <v>637</v>
      </c>
      <c r="O293" t="s">
        <v>637</v>
      </c>
      <c r="P293" t="s">
        <v>637</v>
      </c>
      <c r="S293" t="s">
        <v>637</v>
      </c>
      <c r="T293" t="s">
        <v>637</v>
      </c>
      <c r="U293" t="s">
        <v>637</v>
      </c>
      <c r="V293" t="s">
        <v>637</v>
      </c>
      <c r="W293" t="s">
        <v>637</v>
      </c>
      <c r="X293" t="s">
        <v>637</v>
      </c>
      <c r="Y293" t="s">
        <v>637</v>
      </c>
    </row>
    <row r="294" spans="1:25" x14ac:dyDescent="0.35">
      <c r="A294" t="s">
        <v>5262</v>
      </c>
      <c r="C294" t="s">
        <v>2318</v>
      </c>
      <c r="D294" t="s">
        <v>689</v>
      </c>
      <c r="E294" t="s">
        <v>5067</v>
      </c>
      <c r="F294" t="s">
        <v>4016</v>
      </c>
      <c r="G294" t="s">
        <v>5241</v>
      </c>
      <c r="I294" t="s">
        <v>637</v>
      </c>
      <c r="J294" t="s">
        <v>699</v>
      </c>
      <c r="K294" t="s">
        <v>5255</v>
      </c>
    </row>
    <row r="295" spans="1:25" x14ac:dyDescent="0.35">
      <c r="A295" t="s">
        <v>5262</v>
      </c>
      <c r="C295" t="s">
        <v>2319</v>
      </c>
      <c r="D295" t="s">
        <v>689</v>
      </c>
      <c r="E295" t="s">
        <v>5076</v>
      </c>
      <c r="F295" t="s">
        <v>4016</v>
      </c>
      <c r="G295" t="s">
        <v>5241</v>
      </c>
      <c r="I295" t="s">
        <v>5264</v>
      </c>
      <c r="J295" t="s">
        <v>689</v>
      </c>
      <c r="K295" t="s">
        <v>5255</v>
      </c>
    </row>
    <row r="296" spans="1:25" x14ac:dyDescent="0.35">
      <c r="A296" t="s">
        <v>5262</v>
      </c>
      <c r="C296" t="s">
        <v>2320</v>
      </c>
      <c r="D296" t="s">
        <v>689</v>
      </c>
      <c r="E296" t="s">
        <v>5078</v>
      </c>
      <c r="F296" t="s">
        <v>4016</v>
      </c>
      <c r="G296" t="s">
        <v>5241</v>
      </c>
      <c r="I296" t="s">
        <v>5265</v>
      </c>
      <c r="J296" t="s">
        <v>689</v>
      </c>
      <c r="K296" t="s">
        <v>5255</v>
      </c>
    </row>
    <row r="297" spans="1:25" x14ac:dyDescent="0.35">
      <c r="A297" t="s">
        <v>5262</v>
      </c>
      <c r="C297" t="s">
        <v>5266</v>
      </c>
      <c r="D297" t="s">
        <v>699</v>
      </c>
      <c r="E297" t="s">
        <v>637</v>
      </c>
      <c r="F297" t="s">
        <v>4016</v>
      </c>
      <c r="G297" t="s">
        <v>5082</v>
      </c>
      <c r="I297" t="s">
        <v>637</v>
      </c>
      <c r="J297" t="s">
        <v>637</v>
      </c>
      <c r="K297" t="s">
        <v>637</v>
      </c>
      <c r="L297" t="s">
        <v>637</v>
      </c>
      <c r="M297" t="s">
        <v>637</v>
      </c>
      <c r="N297" t="s">
        <v>637</v>
      </c>
      <c r="O297" t="s">
        <v>637</v>
      </c>
      <c r="P297" t="s">
        <v>637</v>
      </c>
      <c r="S297" t="s">
        <v>637</v>
      </c>
      <c r="T297" t="s">
        <v>637</v>
      </c>
      <c r="U297" t="s">
        <v>637</v>
      </c>
      <c r="V297" t="s">
        <v>637</v>
      </c>
      <c r="W297" t="s">
        <v>637</v>
      </c>
      <c r="X297" t="s">
        <v>637</v>
      </c>
      <c r="Y297" t="s">
        <v>637</v>
      </c>
    </row>
    <row r="298" spans="1:25" x14ac:dyDescent="0.35">
      <c r="A298" t="s">
        <v>5262</v>
      </c>
      <c r="C298" t="s">
        <v>5267</v>
      </c>
      <c r="D298" t="s">
        <v>689</v>
      </c>
      <c r="E298" t="s">
        <v>1624</v>
      </c>
      <c r="F298" t="s">
        <v>4016</v>
      </c>
      <c r="I298" t="s">
        <v>3852</v>
      </c>
      <c r="J298" t="s">
        <v>637</v>
      </c>
      <c r="K298" t="s">
        <v>637</v>
      </c>
      <c r="L298" t="s">
        <v>637</v>
      </c>
      <c r="M298" t="s">
        <v>637</v>
      </c>
      <c r="N298" t="s">
        <v>637</v>
      </c>
      <c r="O298" t="s">
        <v>637</v>
      </c>
      <c r="P298" t="s">
        <v>637</v>
      </c>
      <c r="S298" t="s">
        <v>637</v>
      </c>
      <c r="T298" t="s">
        <v>637</v>
      </c>
      <c r="U298" t="s">
        <v>637</v>
      </c>
      <c r="V298" t="s">
        <v>637</v>
      </c>
      <c r="W298" t="s">
        <v>637</v>
      </c>
      <c r="X298" t="s">
        <v>637</v>
      </c>
      <c r="Y298" t="s">
        <v>637</v>
      </c>
    </row>
    <row r="299" spans="1:25" x14ac:dyDescent="0.35">
      <c r="A299" t="s">
        <v>5262</v>
      </c>
      <c r="C299" t="s">
        <v>18</v>
      </c>
      <c r="D299" t="s">
        <v>699</v>
      </c>
      <c r="E299" t="s">
        <v>637</v>
      </c>
      <c r="F299" t="s">
        <v>4016</v>
      </c>
      <c r="I299" t="s">
        <v>4169</v>
      </c>
      <c r="J299" t="s">
        <v>637</v>
      </c>
      <c r="K299" t="s">
        <v>637</v>
      </c>
      <c r="L299" t="s">
        <v>637</v>
      </c>
      <c r="M299" t="s">
        <v>637</v>
      </c>
      <c r="N299" t="s">
        <v>637</v>
      </c>
      <c r="O299" t="s">
        <v>637</v>
      </c>
      <c r="P299" t="s">
        <v>637</v>
      </c>
      <c r="S299" t="s">
        <v>637</v>
      </c>
      <c r="T299" t="s">
        <v>637</v>
      </c>
      <c r="U299" t="s">
        <v>637</v>
      </c>
      <c r="V299" t="s">
        <v>637</v>
      </c>
      <c r="W299" t="s">
        <v>637</v>
      </c>
      <c r="X299" t="s">
        <v>637</v>
      </c>
      <c r="Y299" t="s">
        <v>637</v>
      </c>
    </row>
    <row r="300" spans="1:25" x14ac:dyDescent="0.35">
      <c r="A300" t="s">
        <v>5268</v>
      </c>
      <c r="B300" t="s">
        <v>5269</v>
      </c>
      <c r="C300" t="s">
        <v>5270</v>
      </c>
      <c r="D300" t="s">
        <v>689</v>
      </c>
      <c r="E300" t="s">
        <v>1561</v>
      </c>
      <c r="F300" t="s">
        <v>4016</v>
      </c>
      <c r="G300" t="s">
        <v>5066</v>
      </c>
      <c r="I300" t="s">
        <v>3852</v>
      </c>
      <c r="J300" t="s">
        <v>637</v>
      </c>
      <c r="K300" t="s">
        <v>699</v>
      </c>
      <c r="L300" t="s">
        <v>637</v>
      </c>
      <c r="M300" t="s">
        <v>637</v>
      </c>
      <c r="N300" t="s">
        <v>637</v>
      </c>
      <c r="O300" t="s">
        <v>637</v>
      </c>
      <c r="P300" t="s">
        <v>637</v>
      </c>
      <c r="S300" t="s">
        <v>637</v>
      </c>
      <c r="T300" t="s">
        <v>637</v>
      </c>
      <c r="U300" t="s">
        <v>637</v>
      </c>
      <c r="V300" t="s">
        <v>637</v>
      </c>
      <c r="W300" t="s">
        <v>637</v>
      </c>
      <c r="X300" t="s">
        <v>637</v>
      </c>
      <c r="Y300" t="s">
        <v>637</v>
      </c>
    </row>
    <row r="301" spans="1:25" x14ac:dyDescent="0.35">
      <c r="A301" t="s">
        <v>5268</v>
      </c>
      <c r="C301" t="s">
        <v>5271</v>
      </c>
      <c r="D301" t="s">
        <v>689</v>
      </c>
      <c r="E301" t="s">
        <v>5272</v>
      </c>
      <c r="F301" t="s">
        <v>4016</v>
      </c>
      <c r="G301" t="s">
        <v>9776</v>
      </c>
      <c r="I301" t="s">
        <v>5273</v>
      </c>
      <c r="J301" t="s">
        <v>637</v>
      </c>
      <c r="K301" t="s">
        <v>5274</v>
      </c>
      <c r="L301" t="s">
        <v>4024</v>
      </c>
      <c r="M301" t="s">
        <v>5275</v>
      </c>
      <c r="N301" t="s">
        <v>5276</v>
      </c>
      <c r="O301" t="s">
        <v>4027</v>
      </c>
      <c r="P301" t="s">
        <v>5277</v>
      </c>
      <c r="S301" t="s">
        <v>689</v>
      </c>
      <c r="T301" t="s">
        <v>5278</v>
      </c>
      <c r="U301" t="s">
        <v>5279</v>
      </c>
      <c r="V301" t="s">
        <v>5280</v>
      </c>
      <c r="W301" t="s">
        <v>4027</v>
      </c>
      <c r="X301" t="s">
        <v>5281</v>
      </c>
    </row>
    <row r="302" spans="1:25" x14ac:dyDescent="0.35">
      <c r="A302" t="s">
        <v>5268</v>
      </c>
      <c r="C302" t="s">
        <v>5282</v>
      </c>
      <c r="D302" t="s">
        <v>689</v>
      </c>
      <c r="E302" t="s">
        <v>5283</v>
      </c>
      <c r="F302" t="s">
        <v>4016</v>
      </c>
      <c r="G302" t="s">
        <v>9776</v>
      </c>
      <c r="I302" t="s">
        <v>5273</v>
      </c>
      <c r="J302" t="s">
        <v>637</v>
      </c>
      <c r="K302" t="s">
        <v>5274</v>
      </c>
      <c r="L302" t="s">
        <v>4024</v>
      </c>
      <c r="M302" t="s">
        <v>5275</v>
      </c>
      <c r="N302" t="s">
        <v>5276</v>
      </c>
      <c r="O302" t="s">
        <v>4027</v>
      </c>
      <c r="P302" t="s">
        <v>5277</v>
      </c>
      <c r="S302" t="s">
        <v>689</v>
      </c>
      <c r="T302" t="s">
        <v>5278</v>
      </c>
      <c r="U302" t="s">
        <v>5279</v>
      </c>
      <c r="V302" t="s">
        <v>5280</v>
      </c>
      <c r="W302" t="s">
        <v>4027</v>
      </c>
      <c r="X302" t="s">
        <v>5281</v>
      </c>
    </row>
    <row r="303" spans="1:25" x14ac:dyDescent="0.35">
      <c r="A303" t="s">
        <v>5268</v>
      </c>
      <c r="C303" t="s">
        <v>5284</v>
      </c>
      <c r="D303" t="s">
        <v>689</v>
      </c>
      <c r="E303" t="s">
        <v>5285</v>
      </c>
      <c r="F303" t="s">
        <v>4016</v>
      </c>
      <c r="G303" t="s">
        <v>9776</v>
      </c>
      <c r="I303" t="s">
        <v>5273</v>
      </c>
      <c r="J303" t="s">
        <v>637</v>
      </c>
      <c r="K303" t="s">
        <v>5274</v>
      </c>
      <c r="L303" t="s">
        <v>4024</v>
      </c>
      <c r="M303" t="s">
        <v>5275</v>
      </c>
      <c r="N303" t="s">
        <v>5276</v>
      </c>
      <c r="O303" t="s">
        <v>4027</v>
      </c>
      <c r="P303" t="s">
        <v>5277</v>
      </c>
      <c r="S303" t="s">
        <v>689</v>
      </c>
      <c r="T303" t="s">
        <v>5278</v>
      </c>
      <c r="U303" t="s">
        <v>5279</v>
      </c>
      <c r="V303" t="s">
        <v>5280</v>
      </c>
      <c r="W303" t="s">
        <v>4027</v>
      </c>
      <c r="X303" t="s">
        <v>5281</v>
      </c>
    </row>
    <row r="304" spans="1:25" x14ac:dyDescent="0.35">
      <c r="A304" t="s">
        <v>5268</v>
      </c>
      <c r="C304" t="s">
        <v>5286</v>
      </c>
      <c r="D304" t="s">
        <v>689</v>
      </c>
      <c r="E304" t="s">
        <v>5287</v>
      </c>
      <c r="F304" t="s">
        <v>4016</v>
      </c>
      <c r="G304" t="s">
        <v>5288</v>
      </c>
      <c r="I304" t="s">
        <v>4682</v>
      </c>
      <c r="J304" t="s">
        <v>637</v>
      </c>
      <c r="K304" t="s">
        <v>5289</v>
      </c>
      <c r="L304" t="s">
        <v>637</v>
      </c>
      <c r="M304" t="s">
        <v>637</v>
      </c>
      <c r="N304" t="s">
        <v>637</v>
      </c>
      <c r="O304" t="s">
        <v>637</v>
      </c>
      <c r="P304" t="s">
        <v>637</v>
      </c>
      <c r="S304" t="s">
        <v>637</v>
      </c>
      <c r="T304" t="s">
        <v>637</v>
      </c>
      <c r="U304" t="s">
        <v>637</v>
      </c>
      <c r="V304" t="s">
        <v>637</v>
      </c>
      <c r="W304" t="s">
        <v>637</v>
      </c>
      <c r="X304" t="s">
        <v>637</v>
      </c>
      <c r="Y304" t="s">
        <v>637</v>
      </c>
    </row>
    <row r="305" spans="1:25" x14ac:dyDescent="0.35">
      <c r="A305" t="s">
        <v>5268</v>
      </c>
      <c r="C305" t="s">
        <v>5290</v>
      </c>
      <c r="D305" t="s">
        <v>689</v>
      </c>
      <c r="E305" t="s">
        <v>5291</v>
      </c>
      <c r="F305" t="s">
        <v>4016</v>
      </c>
      <c r="G305" t="s">
        <v>9777</v>
      </c>
      <c r="I305" t="s">
        <v>5292</v>
      </c>
      <c r="J305" t="s">
        <v>637</v>
      </c>
      <c r="K305" t="s">
        <v>5274</v>
      </c>
      <c r="L305" t="s">
        <v>4024</v>
      </c>
      <c r="M305" t="s">
        <v>5275</v>
      </c>
      <c r="N305" t="s">
        <v>5276</v>
      </c>
      <c r="O305" t="s">
        <v>4027</v>
      </c>
      <c r="P305" t="s">
        <v>5277</v>
      </c>
      <c r="S305" t="s">
        <v>689</v>
      </c>
      <c r="T305" t="s">
        <v>5278</v>
      </c>
      <c r="U305" t="s">
        <v>5279</v>
      </c>
      <c r="V305" t="s">
        <v>5280</v>
      </c>
      <c r="W305" t="s">
        <v>4027</v>
      </c>
      <c r="X305" t="s">
        <v>5281</v>
      </c>
    </row>
    <row r="306" spans="1:25" x14ac:dyDescent="0.35">
      <c r="A306" t="s">
        <v>5268</v>
      </c>
      <c r="C306" t="s">
        <v>5293</v>
      </c>
      <c r="D306" t="s">
        <v>689</v>
      </c>
      <c r="E306" t="s">
        <v>5294</v>
      </c>
      <c r="F306" t="s">
        <v>4016</v>
      </c>
      <c r="G306" t="s">
        <v>9777</v>
      </c>
      <c r="I306" t="s">
        <v>5292</v>
      </c>
      <c r="J306" t="s">
        <v>637</v>
      </c>
      <c r="K306" t="s">
        <v>5274</v>
      </c>
      <c r="L306" t="s">
        <v>4024</v>
      </c>
      <c r="M306" t="s">
        <v>5275</v>
      </c>
      <c r="N306" t="s">
        <v>5276</v>
      </c>
      <c r="O306" t="s">
        <v>4027</v>
      </c>
      <c r="P306" t="s">
        <v>5277</v>
      </c>
      <c r="S306" t="s">
        <v>689</v>
      </c>
      <c r="T306" t="s">
        <v>5278</v>
      </c>
      <c r="U306" t="s">
        <v>5279</v>
      </c>
      <c r="V306" t="s">
        <v>5280</v>
      </c>
      <c r="W306" t="s">
        <v>4027</v>
      </c>
      <c r="X306" t="s">
        <v>5281</v>
      </c>
    </row>
    <row r="307" spans="1:25" x14ac:dyDescent="0.35">
      <c r="A307" t="s">
        <v>5268</v>
      </c>
      <c r="C307" t="s">
        <v>5295</v>
      </c>
      <c r="D307" t="s">
        <v>689</v>
      </c>
      <c r="E307" t="s">
        <v>5296</v>
      </c>
      <c r="F307" t="s">
        <v>4016</v>
      </c>
      <c r="G307" t="s">
        <v>9777</v>
      </c>
      <c r="I307" t="s">
        <v>5292</v>
      </c>
      <c r="J307" t="s">
        <v>637</v>
      </c>
      <c r="K307" t="s">
        <v>5274</v>
      </c>
      <c r="L307" t="s">
        <v>4024</v>
      </c>
      <c r="M307" t="s">
        <v>5275</v>
      </c>
      <c r="N307" t="s">
        <v>5276</v>
      </c>
      <c r="O307" t="s">
        <v>4027</v>
      </c>
      <c r="P307" t="s">
        <v>5277</v>
      </c>
      <c r="S307" t="s">
        <v>689</v>
      </c>
      <c r="T307" t="s">
        <v>5278</v>
      </c>
      <c r="U307" t="s">
        <v>5279</v>
      </c>
      <c r="V307" t="s">
        <v>5280</v>
      </c>
      <c r="W307" t="s">
        <v>4027</v>
      </c>
      <c r="X307" t="s">
        <v>5281</v>
      </c>
    </row>
    <row r="308" spans="1:25" x14ac:dyDescent="0.35">
      <c r="A308" t="s">
        <v>5268</v>
      </c>
      <c r="C308" t="s">
        <v>5297</v>
      </c>
      <c r="D308" t="s">
        <v>689</v>
      </c>
      <c r="E308" t="s">
        <v>5298</v>
      </c>
      <c r="F308" t="s">
        <v>4016</v>
      </c>
      <c r="G308" t="s">
        <v>5299</v>
      </c>
      <c r="I308" t="s">
        <v>4682</v>
      </c>
      <c r="J308" t="s">
        <v>637</v>
      </c>
      <c r="K308" t="s">
        <v>5300</v>
      </c>
      <c r="L308" t="s">
        <v>637</v>
      </c>
      <c r="M308" t="s">
        <v>637</v>
      </c>
      <c r="N308" t="s">
        <v>637</v>
      </c>
      <c r="O308" t="s">
        <v>637</v>
      </c>
      <c r="P308" t="s">
        <v>637</v>
      </c>
      <c r="S308" t="s">
        <v>637</v>
      </c>
      <c r="T308" t="s">
        <v>637</v>
      </c>
      <c r="U308" t="s">
        <v>637</v>
      </c>
      <c r="V308" t="s">
        <v>637</v>
      </c>
      <c r="W308" t="s">
        <v>637</v>
      </c>
      <c r="X308" t="s">
        <v>637</v>
      </c>
      <c r="Y308" t="s">
        <v>637</v>
      </c>
    </row>
    <row r="309" spans="1:25" x14ac:dyDescent="0.35">
      <c r="A309" t="s">
        <v>5268</v>
      </c>
      <c r="C309" t="s">
        <v>5301</v>
      </c>
      <c r="D309" t="s">
        <v>689</v>
      </c>
      <c r="E309" t="s">
        <v>5302</v>
      </c>
      <c r="F309" t="s">
        <v>4016</v>
      </c>
      <c r="G309" t="s">
        <v>9778</v>
      </c>
      <c r="I309" t="s">
        <v>5303</v>
      </c>
      <c r="J309" t="s">
        <v>637</v>
      </c>
      <c r="K309" t="s">
        <v>5274</v>
      </c>
      <c r="L309" t="s">
        <v>4024</v>
      </c>
      <c r="M309" t="s">
        <v>5304</v>
      </c>
      <c r="N309" t="s">
        <v>5305</v>
      </c>
      <c r="O309" t="s">
        <v>4027</v>
      </c>
      <c r="P309" t="s">
        <v>5306</v>
      </c>
      <c r="S309" t="s">
        <v>5307</v>
      </c>
      <c r="T309" t="s">
        <v>5308</v>
      </c>
      <c r="U309" t="s">
        <v>5309</v>
      </c>
      <c r="V309" t="s">
        <v>5310</v>
      </c>
      <c r="W309" t="s">
        <v>4027</v>
      </c>
      <c r="X309" t="s">
        <v>5311</v>
      </c>
    </row>
    <row r="310" spans="1:25" x14ac:dyDescent="0.35">
      <c r="A310" t="s">
        <v>5268</v>
      </c>
      <c r="C310" t="s">
        <v>5312</v>
      </c>
      <c r="D310" t="s">
        <v>689</v>
      </c>
      <c r="E310" t="s">
        <v>5313</v>
      </c>
      <c r="F310" t="s">
        <v>4016</v>
      </c>
      <c r="G310" t="s">
        <v>9778</v>
      </c>
      <c r="I310" t="s">
        <v>5303</v>
      </c>
      <c r="J310" t="s">
        <v>637</v>
      </c>
      <c r="K310" t="s">
        <v>5274</v>
      </c>
      <c r="L310" t="s">
        <v>4024</v>
      </c>
      <c r="M310" t="s">
        <v>5304</v>
      </c>
      <c r="N310" t="s">
        <v>5305</v>
      </c>
      <c r="O310" t="s">
        <v>4027</v>
      </c>
      <c r="P310" t="s">
        <v>5306</v>
      </c>
      <c r="S310" t="s">
        <v>5307</v>
      </c>
      <c r="T310" t="s">
        <v>5308</v>
      </c>
      <c r="U310" t="s">
        <v>5309</v>
      </c>
      <c r="V310" t="s">
        <v>5310</v>
      </c>
      <c r="W310" t="s">
        <v>4027</v>
      </c>
      <c r="X310" t="s">
        <v>5311</v>
      </c>
    </row>
    <row r="311" spans="1:25" x14ac:dyDescent="0.35">
      <c r="A311" t="s">
        <v>5268</v>
      </c>
      <c r="C311" t="s">
        <v>5314</v>
      </c>
      <c r="D311" t="s">
        <v>689</v>
      </c>
      <c r="E311" t="s">
        <v>5315</v>
      </c>
      <c r="F311" t="s">
        <v>4016</v>
      </c>
      <c r="G311" t="s">
        <v>9778</v>
      </c>
      <c r="I311" t="s">
        <v>5303</v>
      </c>
      <c r="J311" t="s">
        <v>637</v>
      </c>
      <c r="K311" t="s">
        <v>5274</v>
      </c>
      <c r="L311" t="s">
        <v>4024</v>
      </c>
      <c r="M311" t="s">
        <v>5304</v>
      </c>
      <c r="N311" t="s">
        <v>5305</v>
      </c>
      <c r="O311" t="s">
        <v>4027</v>
      </c>
      <c r="P311" t="s">
        <v>5306</v>
      </c>
      <c r="S311" t="s">
        <v>5307</v>
      </c>
      <c r="T311" t="s">
        <v>5308</v>
      </c>
      <c r="U311" t="s">
        <v>5309</v>
      </c>
      <c r="V311" t="s">
        <v>5310</v>
      </c>
      <c r="W311" t="s">
        <v>4027</v>
      </c>
      <c r="X311" t="s">
        <v>5311</v>
      </c>
    </row>
    <row r="312" spans="1:25" x14ac:dyDescent="0.35">
      <c r="A312" t="s">
        <v>5268</v>
      </c>
      <c r="C312" t="s">
        <v>5316</v>
      </c>
      <c r="D312" t="s">
        <v>689</v>
      </c>
      <c r="E312" t="s">
        <v>5317</v>
      </c>
      <c r="F312" t="s">
        <v>4016</v>
      </c>
      <c r="G312" t="s">
        <v>9779</v>
      </c>
      <c r="I312" t="s">
        <v>5318</v>
      </c>
      <c r="J312" t="s">
        <v>637</v>
      </c>
      <c r="K312" t="s">
        <v>5274</v>
      </c>
      <c r="L312" t="s">
        <v>4024</v>
      </c>
      <c r="M312" t="s">
        <v>5319</v>
      </c>
      <c r="N312" t="s">
        <v>5320</v>
      </c>
      <c r="O312" t="s">
        <v>699</v>
      </c>
      <c r="P312" t="s">
        <v>5321</v>
      </c>
      <c r="S312" t="s">
        <v>699</v>
      </c>
      <c r="T312" t="s">
        <v>4754</v>
      </c>
      <c r="U312" t="s">
        <v>5322</v>
      </c>
      <c r="V312" t="s">
        <v>5323</v>
      </c>
      <c r="W312" t="s">
        <v>4027</v>
      </c>
      <c r="X312" t="s">
        <v>5324</v>
      </c>
    </row>
    <row r="313" spans="1:25" x14ac:dyDescent="0.35">
      <c r="A313" t="s">
        <v>5268</v>
      </c>
      <c r="C313" t="s">
        <v>5325</v>
      </c>
      <c r="D313" t="s">
        <v>689</v>
      </c>
      <c r="E313" t="s">
        <v>5326</v>
      </c>
      <c r="F313" t="s">
        <v>4016</v>
      </c>
      <c r="G313" t="s">
        <v>9780</v>
      </c>
      <c r="I313" t="s">
        <v>5327</v>
      </c>
      <c r="J313" t="s">
        <v>637</v>
      </c>
      <c r="K313" t="s">
        <v>5274</v>
      </c>
      <c r="L313" t="s">
        <v>4024</v>
      </c>
      <c r="M313" t="s">
        <v>5328</v>
      </c>
      <c r="N313" t="s">
        <v>5329</v>
      </c>
      <c r="O313" t="s">
        <v>699</v>
      </c>
      <c r="P313" t="s">
        <v>5330</v>
      </c>
      <c r="Q313" t="s">
        <v>4019</v>
      </c>
      <c r="R313" t="s">
        <v>5331</v>
      </c>
      <c r="S313" t="s">
        <v>699</v>
      </c>
      <c r="T313" t="s">
        <v>5278</v>
      </c>
      <c r="U313" t="s">
        <v>5332</v>
      </c>
      <c r="V313" t="s">
        <v>5333</v>
      </c>
      <c r="W313" t="s">
        <v>689</v>
      </c>
      <c r="X313" t="s">
        <v>5334</v>
      </c>
    </row>
    <row r="314" spans="1:25" x14ac:dyDescent="0.35">
      <c r="A314" t="s">
        <v>5268</v>
      </c>
      <c r="C314" t="s">
        <v>5335</v>
      </c>
      <c r="D314" t="s">
        <v>689</v>
      </c>
      <c r="E314" t="s">
        <v>5336</v>
      </c>
      <c r="F314" t="s">
        <v>4016</v>
      </c>
      <c r="G314" t="s">
        <v>9781</v>
      </c>
      <c r="I314" t="s">
        <v>4705</v>
      </c>
      <c r="J314" t="s">
        <v>637</v>
      </c>
      <c r="K314" t="s">
        <v>5274</v>
      </c>
      <c r="L314" t="s">
        <v>4024</v>
      </c>
      <c r="O314" t="s">
        <v>689</v>
      </c>
      <c r="S314" t="s">
        <v>689</v>
      </c>
      <c r="T314" t="s">
        <v>3742</v>
      </c>
      <c r="W314" t="s">
        <v>689</v>
      </c>
    </row>
    <row r="315" spans="1:25" x14ac:dyDescent="0.35">
      <c r="A315" t="s">
        <v>5268</v>
      </c>
      <c r="C315" t="s">
        <v>5337</v>
      </c>
      <c r="D315" t="s">
        <v>699</v>
      </c>
      <c r="E315" t="s">
        <v>637</v>
      </c>
      <c r="F315" t="s">
        <v>4016</v>
      </c>
      <c r="G315" t="s">
        <v>9782</v>
      </c>
      <c r="I315" t="s">
        <v>5338</v>
      </c>
      <c r="J315" t="s">
        <v>637</v>
      </c>
      <c r="K315" t="s">
        <v>637</v>
      </c>
      <c r="L315" t="s">
        <v>637</v>
      </c>
      <c r="M315" t="s">
        <v>637</v>
      </c>
      <c r="N315" t="s">
        <v>637</v>
      </c>
      <c r="O315" t="s">
        <v>637</v>
      </c>
      <c r="P315" t="s">
        <v>637</v>
      </c>
      <c r="S315" t="s">
        <v>637</v>
      </c>
      <c r="T315" t="s">
        <v>637</v>
      </c>
      <c r="U315" t="s">
        <v>637</v>
      </c>
      <c r="V315" t="s">
        <v>637</v>
      </c>
      <c r="W315" t="s">
        <v>637</v>
      </c>
      <c r="X315" t="s">
        <v>637</v>
      </c>
      <c r="Y315" t="s">
        <v>637</v>
      </c>
    </row>
    <row r="316" spans="1:25" x14ac:dyDescent="0.35">
      <c r="A316" t="s">
        <v>5268</v>
      </c>
      <c r="C316" t="s">
        <v>5339</v>
      </c>
      <c r="D316" t="s">
        <v>689</v>
      </c>
      <c r="E316" t="s">
        <v>1624</v>
      </c>
      <c r="F316" t="s">
        <v>4016</v>
      </c>
      <c r="G316" t="s">
        <v>9783</v>
      </c>
      <c r="I316" t="s">
        <v>3852</v>
      </c>
      <c r="J316" t="s">
        <v>637</v>
      </c>
      <c r="K316" t="s">
        <v>689</v>
      </c>
      <c r="L316" t="s">
        <v>637</v>
      </c>
      <c r="M316" t="s">
        <v>637</v>
      </c>
      <c r="N316" t="s">
        <v>637</v>
      </c>
      <c r="O316" t="s">
        <v>637</v>
      </c>
      <c r="P316" t="s">
        <v>637</v>
      </c>
      <c r="S316" t="s">
        <v>637</v>
      </c>
      <c r="T316" t="s">
        <v>637</v>
      </c>
      <c r="U316" t="s">
        <v>637</v>
      </c>
      <c r="V316" t="s">
        <v>637</v>
      </c>
      <c r="W316" t="s">
        <v>637</v>
      </c>
      <c r="X316" t="s">
        <v>637</v>
      </c>
      <c r="Y316" t="s">
        <v>637</v>
      </c>
    </row>
    <row r="317" spans="1:25" x14ac:dyDescent="0.35">
      <c r="A317" t="s">
        <v>5268</v>
      </c>
      <c r="C317" t="s">
        <v>5340</v>
      </c>
      <c r="D317" t="s">
        <v>689</v>
      </c>
      <c r="E317" t="s">
        <v>2374</v>
      </c>
      <c r="F317" t="s">
        <v>4016</v>
      </c>
      <c r="G317" t="s">
        <v>5341</v>
      </c>
      <c r="I317" t="s">
        <v>4682</v>
      </c>
      <c r="J317" t="s">
        <v>637</v>
      </c>
      <c r="K317" t="s">
        <v>5274</v>
      </c>
      <c r="L317" t="s">
        <v>4024</v>
      </c>
      <c r="M317" t="s">
        <v>5342</v>
      </c>
      <c r="N317" t="s">
        <v>5343</v>
      </c>
      <c r="O317" t="s">
        <v>699</v>
      </c>
      <c r="P317" t="s">
        <v>5344</v>
      </c>
      <c r="Q317" t="s">
        <v>4019</v>
      </c>
      <c r="R317" t="s">
        <v>5345</v>
      </c>
      <c r="S317" t="s">
        <v>699</v>
      </c>
      <c r="T317" t="s">
        <v>5278</v>
      </c>
      <c r="U317" t="s">
        <v>5332</v>
      </c>
      <c r="V317" t="s">
        <v>5333</v>
      </c>
      <c r="W317" t="s">
        <v>4027</v>
      </c>
      <c r="X317" t="s">
        <v>5334</v>
      </c>
    </row>
    <row r="318" spans="1:25" x14ac:dyDescent="0.35">
      <c r="A318" t="s">
        <v>5268</v>
      </c>
      <c r="C318" t="s">
        <v>5346</v>
      </c>
      <c r="D318" t="s">
        <v>689</v>
      </c>
      <c r="E318" t="s">
        <v>5347</v>
      </c>
      <c r="F318" t="s">
        <v>4016</v>
      </c>
      <c r="G318" t="s">
        <v>5348</v>
      </c>
      <c r="I318" t="s">
        <v>4682</v>
      </c>
      <c r="J318" t="s">
        <v>637</v>
      </c>
      <c r="K318" t="s">
        <v>5274</v>
      </c>
      <c r="L318" t="s">
        <v>4024</v>
      </c>
      <c r="M318" t="s">
        <v>5349</v>
      </c>
      <c r="N318" t="s">
        <v>5350</v>
      </c>
      <c r="O318" t="s">
        <v>4135</v>
      </c>
      <c r="P318" t="s">
        <v>5351</v>
      </c>
      <c r="S318" t="s">
        <v>699</v>
      </c>
      <c r="T318" t="s">
        <v>5278</v>
      </c>
      <c r="U318" t="s">
        <v>5352</v>
      </c>
      <c r="V318" t="s">
        <v>5353</v>
      </c>
      <c r="W318" t="s">
        <v>4027</v>
      </c>
      <c r="X318" t="s">
        <v>5354</v>
      </c>
    </row>
    <row r="319" spans="1:25" x14ac:dyDescent="0.35">
      <c r="A319" t="s">
        <v>5268</v>
      </c>
      <c r="C319" t="s">
        <v>18</v>
      </c>
      <c r="D319" t="s">
        <v>699</v>
      </c>
      <c r="E319" t="s">
        <v>637</v>
      </c>
      <c r="F319" t="s">
        <v>4016</v>
      </c>
      <c r="I319" t="s">
        <v>4169</v>
      </c>
      <c r="J319" t="s">
        <v>637</v>
      </c>
      <c r="K319" t="s">
        <v>637</v>
      </c>
      <c r="L319" t="s">
        <v>637</v>
      </c>
      <c r="M319" t="s">
        <v>637</v>
      </c>
      <c r="N319" t="s">
        <v>637</v>
      </c>
      <c r="O319" t="s">
        <v>637</v>
      </c>
      <c r="P319" t="s">
        <v>637</v>
      </c>
      <c r="S319" t="s">
        <v>637</v>
      </c>
      <c r="T319" t="s">
        <v>637</v>
      </c>
      <c r="U319" t="s">
        <v>637</v>
      </c>
      <c r="V319" t="s">
        <v>637</v>
      </c>
      <c r="W319" t="s">
        <v>637</v>
      </c>
      <c r="X319" t="s">
        <v>637</v>
      </c>
      <c r="Y319" t="s">
        <v>637</v>
      </c>
    </row>
    <row r="320" spans="1:25" x14ac:dyDescent="0.35">
      <c r="A320" t="s">
        <v>5355</v>
      </c>
      <c r="B320" t="s">
        <v>5356</v>
      </c>
      <c r="C320" t="s">
        <v>5270</v>
      </c>
      <c r="D320" t="s">
        <v>689</v>
      </c>
      <c r="E320" t="s">
        <v>1561</v>
      </c>
      <c r="F320" t="s">
        <v>4016</v>
      </c>
      <c r="G320" t="s">
        <v>5066</v>
      </c>
      <c r="I320" t="s">
        <v>5357</v>
      </c>
      <c r="J320" t="s">
        <v>637</v>
      </c>
      <c r="K320" t="s">
        <v>699</v>
      </c>
      <c r="L320" t="s">
        <v>637</v>
      </c>
      <c r="M320" t="s">
        <v>637</v>
      </c>
      <c r="N320" t="s">
        <v>637</v>
      </c>
      <c r="O320" t="s">
        <v>637</v>
      </c>
      <c r="P320" t="s">
        <v>637</v>
      </c>
      <c r="S320" t="s">
        <v>637</v>
      </c>
      <c r="T320" t="s">
        <v>637</v>
      </c>
      <c r="U320" t="s">
        <v>637</v>
      </c>
      <c r="V320" t="s">
        <v>637</v>
      </c>
      <c r="W320" t="s">
        <v>637</v>
      </c>
      <c r="X320" t="s">
        <v>637</v>
      </c>
      <c r="Y320" t="s">
        <v>637</v>
      </c>
    </row>
    <row r="321" spans="1:25" x14ac:dyDescent="0.35">
      <c r="A321" t="s">
        <v>5355</v>
      </c>
      <c r="C321" t="s">
        <v>5358</v>
      </c>
      <c r="D321" t="s">
        <v>689</v>
      </c>
      <c r="E321" t="s">
        <v>5359</v>
      </c>
      <c r="F321" t="s">
        <v>4016</v>
      </c>
      <c r="G321" t="s">
        <v>9784</v>
      </c>
      <c r="I321" t="s">
        <v>5360</v>
      </c>
      <c r="J321" t="s">
        <v>5361</v>
      </c>
      <c r="K321" t="s">
        <v>699</v>
      </c>
      <c r="L321" t="s">
        <v>4024</v>
      </c>
      <c r="M321" t="s">
        <v>5275</v>
      </c>
      <c r="N321" t="s">
        <v>5276</v>
      </c>
      <c r="O321" t="s">
        <v>4027</v>
      </c>
      <c r="P321" t="s">
        <v>5277</v>
      </c>
      <c r="S321" t="s">
        <v>689</v>
      </c>
      <c r="T321" t="s">
        <v>5278</v>
      </c>
      <c r="U321" t="s">
        <v>5279</v>
      </c>
      <c r="V321" t="s">
        <v>5280</v>
      </c>
      <c r="W321" t="s">
        <v>4027</v>
      </c>
      <c r="X321" t="s">
        <v>5281</v>
      </c>
    </row>
    <row r="322" spans="1:25" x14ac:dyDescent="0.35">
      <c r="A322" t="s">
        <v>5355</v>
      </c>
      <c r="C322" t="s">
        <v>5362</v>
      </c>
      <c r="D322" t="s">
        <v>689</v>
      </c>
      <c r="E322" t="s">
        <v>5363</v>
      </c>
      <c r="F322" t="s">
        <v>4016</v>
      </c>
      <c r="G322" t="s">
        <v>9785</v>
      </c>
      <c r="I322" t="s">
        <v>5364</v>
      </c>
      <c r="J322" t="s">
        <v>5361</v>
      </c>
      <c r="K322" t="s">
        <v>699</v>
      </c>
      <c r="L322" t="s">
        <v>4024</v>
      </c>
      <c r="M322" t="s">
        <v>5275</v>
      </c>
      <c r="N322" t="s">
        <v>5276</v>
      </c>
      <c r="O322" t="s">
        <v>4027</v>
      </c>
      <c r="P322" t="s">
        <v>5277</v>
      </c>
      <c r="S322" t="s">
        <v>689</v>
      </c>
      <c r="T322" t="s">
        <v>5278</v>
      </c>
      <c r="U322" t="s">
        <v>5279</v>
      </c>
      <c r="V322" t="s">
        <v>5280</v>
      </c>
      <c r="W322" t="s">
        <v>4027</v>
      </c>
      <c r="X322" t="s">
        <v>5281</v>
      </c>
    </row>
    <row r="323" spans="1:25" x14ac:dyDescent="0.35">
      <c r="A323" t="s">
        <v>5355</v>
      </c>
      <c r="C323" t="s">
        <v>2375</v>
      </c>
      <c r="D323" t="s">
        <v>689</v>
      </c>
      <c r="E323" t="s">
        <v>5365</v>
      </c>
      <c r="F323" t="s">
        <v>4016</v>
      </c>
      <c r="G323" t="s">
        <v>5366</v>
      </c>
      <c r="I323" t="s">
        <v>8902</v>
      </c>
      <c r="J323" t="s">
        <v>637</v>
      </c>
      <c r="K323" t="s">
        <v>5367</v>
      </c>
      <c r="L323" t="s">
        <v>637</v>
      </c>
      <c r="M323" t="s">
        <v>637</v>
      </c>
      <c r="N323" t="s">
        <v>637</v>
      </c>
      <c r="O323" t="s">
        <v>637</v>
      </c>
      <c r="P323" t="s">
        <v>637</v>
      </c>
      <c r="S323" t="s">
        <v>637</v>
      </c>
      <c r="T323" t="s">
        <v>637</v>
      </c>
      <c r="U323" t="s">
        <v>637</v>
      </c>
      <c r="V323" t="s">
        <v>637</v>
      </c>
      <c r="W323" t="s">
        <v>637</v>
      </c>
      <c r="X323" t="s">
        <v>637</v>
      </c>
      <c r="Y323" t="s">
        <v>637</v>
      </c>
    </row>
    <row r="324" spans="1:25" x14ac:dyDescent="0.35">
      <c r="A324" t="s">
        <v>5355</v>
      </c>
      <c r="C324" t="s">
        <v>2376</v>
      </c>
      <c r="D324" t="s">
        <v>689</v>
      </c>
      <c r="E324" t="s">
        <v>5368</v>
      </c>
      <c r="F324" t="s">
        <v>4016</v>
      </c>
      <c r="G324" t="s">
        <v>5369</v>
      </c>
      <c r="I324" t="s">
        <v>5370</v>
      </c>
      <c r="J324" t="s">
        <v>637</v>
      </c>
      <c r="K324" t="s">
        <v>5367</v>
      </c>
      <c r="L324" t="s">
        <v>4024</v>
      </c>
      <c r="M324" t="s">
        <v>5304</v>
      </c>
      <c r="N324" t="s">
        <v>5305</v>
      </c>
      <c r="O324" t="s">
        <v>4027</v>
      </c>
      <c r="P324" t="s">
        <v>5306</v>
      </c>
      <c r="S324" t="s">
        <v>637</v>
      </c>
      <c r="T324" t="s">
        <v>637</v>
      </c>
      <c r="U324" t="s">
        <v>637</v>
      </c>
      <c r="V324" t="s">
        <v>637</v>
      </c>
      <c r="W324" t="s">
        <v>637</v>
      </c>
      <c r="X324" t="s">
        <v>637</v>
      </c>
      <c r="Y324" t="s">
        <v>637</v>
      </c>
    </row>
    <row r="325" spans="1:25" x14ac:dyDescent="0.35">
      <c r="A325" t="s">
        <v>5355</v>
      </c>
      <c r="C325" t="s">
        <v>5371</v>
      </c>
      <c r="D325" t="s">
        <v>689</v>
      </c>
      <c r="E325" t="s">
        <v>5372</v>
      </c>
      <c r="F325" t="s">
        <v>3853</v>
      </c>
      <c r="G325" t="s">
        <v>5373</v>
      </c>
      <c r="I325" t="s">
        <v>637</v>
      </c>
      <c r="J325" t="s">
        <v>5150</v>
      </c>
      <c r="K325" t="s">
        <v>699</v>
      </c>
      <c r="L325" t="s">
        <v>637</v>
      </c>
      <c r="M325" t="s">
        <v>637</v>
      </c>
      <c r="N325" t="s">
        <v>637</v>
      </c>
      <c r="O325" t="s">
        <v>637</v>
      </c>
      <c r="P325" t="s">
        <v>637</v>
      </c>
      <c r="S325" t="s">
        <v>637</v>
      </c>
      <c r="T325" t="s">
        <v>637</v>
      </c>
      <c r="U325" t="s">
        <v>637</v>
      </c>
      <c r="V325" t="s">
        <v>637</v>
      </c>
      <c r="W325" t="s">
        <v>637</v>
      </c>
      <c r="X325" t="s">
        <v>637</v>
      </c>
      <c r="Y325" t="s">
        <v>637</v>
      </c>
    </row>
    <row r="326" spans="1:25" x14ac:dyDescent="0.35">
      <c r="A326" t="s">
        <v>5355</v>
      </c>
      <c r="C326" t="s">
        <v>5374</v>
      </c>
      <c r="D326" t="s">
        <v>689</v>
      </c>
      <c r="E326" t="s">
        <v>5375</v>
      </c>
      <c r="F326" t="s">
        <v>4016</v>
      </c>
      <c r="G326" t="s">
        <v>5376</v>
      </c>
      <c r="I326" t="s">
        <v>4682</v>
      </c>
      <c r="J326" t="s">
        <v>637</v>
      </c>
      <c r="K326" t="s">
        <v>689</v>
      </c>
      <c r="L326" t="s">
        <v>637</v>
      </c>
      <c r="M326" t="s">
        <v>637</v>
      </c>
      <c r="N326" t="s">
        <v>637</v>
      </c>
      <c r="O326" t="s">
        <v>637</v>
      </c>
      <c r="P326" t="s">
        <v>637</v>
      </c>
      <c r="S326" t="s">
        <v>637</v>
      </c>
      <c r="T326" t="s">
        <v>637</v>
      </c>
      <c r="U326" t="s">
        <v>637</v>
      </c>
      <c r="V326" t="s">
        <v>637</v>
      </c>
      <c r="W326" t="s">
        <v>637</v>
      </c>
      <c r="X326" t="s">
        <v>637</v>
      </c>
      <c r="Y326" t="s">
        <v>637</v>
      </c>
    </row>
    <row r="327" spans="1:25" x14ac:dyDescent="0.35">
      <c r="A327" t="s">
        <v>5355</v>
      </c>
      <c r="C327" t="s">
        <v>2377</v>
      </c>
      <c r="D327" t="s">
        <v>689</v>
      </c>
      <c r="E327" t="s">
        <v>5377</v>
      </c>
      <c r="F327" t="s">
        <v>4016</v>
      </c>
      <c r="G327" t="s">
        <v>5378</v>
      </c>
      <c r="I327" t="s">
        <v>8903</v>
      </c>
      <c r="J327" t="s">
        <v>5361</v>
      </c>
      <c r="K327" t="s">
        <v>699</v>
      </c>
      <c r="L327" t="s">
        <v>4024</v>
      </c>
      <c r="O327" t="s">
        <v>689</v>
      </c>
      <c r="S327" t="s">
        <v>699</v>
      </c>
      <c r="T327" t="s">
        <v>4132</v>
      </c>
      <c r="U327" t="s">
        <v>4133</v>
      </c>
      <c r="V327" t="s">
        <v>4134</v>
      </c>
      <c r="W327" t="s">
        <v>4135</v>
      </c>
      <c r="X327" t="s">
        <v>4136</v>
      </c>
    </row>
    <row r="328" spans="1:25" x14ac:dyDescent="0.35">
      <c r="A328" t="s">
        <v>5355</v>
      </c>
      <c r="C328" t="s">
        <v>2378</v>
      </c>
      <c r="D328" t="s">
        <v>689</v>
      </c>
      <c r="E328" t="s">
        <v>5379</v>
      </c>
      <c r="F328" t="s">
        <v>4016</v>
      </c>
      <c r="G328" t="s">
        <v>5380</v>
      </c>
      <c r="I328" t="s">
        <v>8904</v>
      </c>
      <c r="J328" t="s">
        <v>637</v>
      </c>
      <c r="K328" t="s">
        <v>5367</v>
      </c>
      <c r="L328" t="s">
        <v>4024</v>
      </c>
      <c r="O328" t="s">
        <v>689</v>
      </c>
      <c r="S328" t="s">
        <v>699</v>
      </c>
      <c r="T328" t="s">
        <v>4132</v>
      </c>
      <c r="U328" t="s">
        <v>4133</v>
      </c>
      <c r="V328" t="s">
        <v>4134</v>
      </c>
      <c r="W328" t="s">
        <v>4135</v>
      </c>
      <c r="X328" t="s">
        <v>4136</v>
      </c>
    </row>
    <row r="329" spans="1:25" x14ac:dyDescent="0.35">
      <c r="A329" t="s">
        <v>5355</v>
      </c>
      <c r="C329" t="s">
        <v>2379</v>
      </c>
      <c r="D329" t="s">
        <v>689</v>
      </c>
      <c r="E329" t="s">
        <v>5381</v>
      </c>
      <c r="F329" t="s">
        <v>4016</v>
      </c>
      <c r="G329" t="s">
        <v>9786</v>
      </c>
      <c r="I329" t="s">
        <v>8905</v>
      </c>
      <c r="J329" t="s">
        <v>5361</v>
      </c>
      <c r="K329" t="s">
        <v>5367</v>
      </c>
      <c r="L329" t="s">
        <v>4024</v>
      </c>
      <c r="O329" t="s">
        <v>689</v>
      </c>
      <c r="S329" t="s">
        <v>699</v>
      </c>
      <c r="T329" t="s">
        <v>4132</v>
      </c>
      <c r="U329" t="s">
        <v>4133</v>
      </c>
      <c r="V329" t="s">
        <v>4134</v>
      </c>
      <c r="W329" t="s">
        <v>4135</v>
      </c>
      <c r="X329" t="s">
        <v>4136</v>
      </c>
    </row>
    <row r="330" spans="1:25" x14ac:dyDescent="0.35">
      <c r="A330" t="s">
        <v>5355</v>
      </c>
      <c r="C330" t="s">
        <v>9787</v>
      </c>
      <c r="D330" t="s">
        <v>689</v>
      </c>
      <c r="E330" t="s">
        <v>9788</v>
      </c>
      <c r="F330" t="s">
        <v>4016</v>
      </c>
      <c r="G330" t="s">
        <v>9789</v>
      </c>
    </row>
    <row r="331" spans="1:25" x14ac:dyDescent="0.35">
      <c r="A331" t="s">
        <v>5355</v>
      </c>
      <c r="C331" t="s">
        <v>9790</v>
      </c>
      <c r="D331" t="s">
        <v>689</v>
      </c>
      <c r="E331" t="s">
        <v>9791</v>
      </c>
      <c r="F331" t="s">
        <v>4016</v>
      </c>
      <c r="G331" t="s">
        <v>9792</v>
      </c>
      <c r="I331" t="s">
        <v>9793</v>
      </c>
    </row>
    <row r="332" spans="1:25" x14ac:dyDescent="0.35">
      <c r="A332" t="s">
        <v>5355</v>
      </c>
      <c r="C332" t="s">
        <v>9794</v>
      </c>
      <c r="D332" t="s">
        <v>689</v>
      </c>
      <c r="E332" t="s">
        <v>9795</v>
      </c>
      <c r="F332" t="s">
        <v>4016</v>
      </c>
      <c r="G332" t="s">
        <v>9796</v>
      </c>
    </row>
    <row r="333" spans="1:25" x14ac:dyDescent="0.35">
      <c r="A333" t="s">
        <v>5355</v>
      </c>
      <c r="C333" t="s">
        <v>9797</v>
      </c>
      <c r="D333" t="s">
        <v>689</v>
      </c>
      <c r="E333" t="s">
        <v>9798</v>
      </c>
      <c r="F333" t="s">
        <v>4016</v>
      </c>
      <c r="G333" t="s">
        <v>9796</v>
      </c>
    </row>
    <row r="334" spans="1:25" x14ac:dyDescent="0.35">
      <c r="A334" t="s">
        <v>5355</v>
      </c>
      <c r="C334" t="s">
        <v>18</v>
      </c>
      <c r="D334" t="s">
        <v>699</v>
      </c>
      <c r="E334" t="s">
        <v>637</v>
      </c>
      <c r="F334" t="s">
        <v>4016</v>
      </c>
      <c r="I334" t="s">
        <v>4169</v>
      </c>
      <c r="J334" t="s">
        <v>637</v>
      </c>
      <c r="K334" t="s">
        <v>637</v>
      </c>
      <c r="L334" t="s">
        <v>637</v>
      </c>
      <c r="M334" t="s">
        <v>637</v>
      </c>
      <c r="N334" t="s">
        <v>637</v>
      </c>
      <c r="O334" t="s">
        <v>637</v>
      </c>
      <c r="P334" t="s">
        <v>637</v>
      </c>
      <c r="S334" t="s">
        <v>637</v>
      </c>
      <c r="T334" t="s">
        <v>637</v>
      </c>
      <c r="U334" t="s">
        <v>637</v>
      </c>
      <c r="V334" t="s">
        <v>637</v>
      </c>
      <c r="W334" t="s">
        <v>637</v>
      </c>
      <c r="X334" t="s">
        <v>637</v>
      </c>
      <c r="Y334" t="s">
        <v>637</v>
      </c>
    </row>
    <row r="335" spans="1:25" x14ac:dyDescent="0.35">
      <c r="A335" t="s">
        <v>5382</v>
      </c>
      <c r="B335" t="s">
        <v>5383</v>
      </c>
      <c r="C335" t="s">
        <v>5362</v>
      </c>
      <c r="D335" t="s">
        <v>689</v>
      </c>
      <c r="E335" t="s">
        <v>5384</v>
      </c>
      <c r="F335" t="s">
        <v>4016</v>
      </c>
      <c r="G335" t="s">
        <v>5385</v>
      </c>
      <c r="I335" t="s">
        <v>5386</v>
      </c>
      <c r="J335" t="s">
        <v>637</v>
      </c>
      <c r="K335" t="s">
        <v>699</v>
      </c>
      <c r="L335" t="s">
        <v>4024</v>
      </c>
      <c r="M335" t="s">
        <v>5275</v>
      </c>
      <c r="N335" t="s">
        <v>5276</v>
      </c>
      <c r="O335" t="s">
        <v>4027</v>
      </c>
      <c r="P335" t="s">
        <v>5277</v>
      </c>
      <c r="S335" t="s">
        <v>689</v>
      </c>
      <c r="T335" t="s">
        <v>5278</v>
      </c>
      <c r="U335" t="s">
        <v>5279</v>
      </c>
      <c r="V335" t="s">
        <v>5280</v>
      </c>
      <c r="W335" t="s">
        <v>4027</v>
      </c>
      <c r="X335" t="s">
        <v>5281</v>
      </c>
    </row>
    <row r="336" spans="1:25" x14ac:dyDescent="0.35">
      <c r="A336" t="s">
        <v>5382</v>
      </c>
      <c r="C336" t="s">
        <v>9799</v>
      </c>
      <c r="D336" t="s">
        <v>689</v>
      </c>
      <c r="E336" t="s">
        <v>2234</v>
      </c>
      <c r="F336" t="s">
        <v>3853</v>
      </c>
      <c r="G336" t="s">
        <v>5149</v>
      </c>
      <c r="I336" t="s">
        <v>637</v>
      </c>
      <c r="J336" t="s">
        <v>5150</v>
      </c>
      <c r="K336" t="s">
        <v>699</v>
      </c>
      <c r="L336" t="s">
        <v>4024</v>
      </c>
      <c r="M336" t="s">
        <v>5151</v>
      </c>
      <c r="N336" t="s">
        <v>5152</v>
      </c>
      <c r="O336" t="s">
        <v>699</v>
      </c>
      <c r="P336" t="s">
        <v>5153</v>
      </c>
      <c r="Q336" t="s">
        <v>4019</v>
      </c>
      <c r="R336" t="s">
        <v>5146</v>
      </c>
      <c r="S336" t="s">
        <v>699</v>
      </c>
      <c r="T336" t="s">
        <v>4799</v>
      </c>
      <c r="U336" t="s">
        <v>5387</v>
      </c>
      <c r="V336" t="s">
        <v>5388</v>
      </c>
      <c r="W336" t="s">
        <v>4027</v>
      </c>
      <c r="X336" t="s">
        <v>5387</v>
      </c>
      <c r="Y336" t="s">
        <v>5389</v>
      </c>
    </row>
    <row r="337" spans="1:25" x14ac:dyDescent="0.35">
      <c r="A337" t="s">
        <v>5382</v>
      </c>
      <c r="C337" t="s">
        <v>9800</v>
      </c>
      <c r="D337" t="s">
        <v>689</v>
      </c>
      <c r="E337" t="s">
        <v>5390</v>
      </c>
      <c r="F337" t="s">
        <v>3853</v>
      </c>
      <c r="G337" t="s">
        <v>5391</v>
      </c>
      <c r="I337" t="s">
        <v>637</v>
      </c>
      <c r="J337" t="s">
        <v>5150</v>
      </c>
      <c r="K337" t="s">
        <v>689</v>
      </c>
      <c r="L337" t="s">
        <v>4024</v>
      </c>
      <c r="M337" t="s">
        <v>5392</v>
      </c>
      <c r="N337" t="s">
        <v>5393</v>
      </c>
      <c r="O337" t="s">
        <v>699</v>
      </c>
      <c r="P337" t="s">
        <v>5394</v>
      </c>
      <c r="Q337" t="s">
        <v>4019</v>
      </c>
      <c r="R337" t="s">
        <v>5395</v>
      </c>
      <c r="S337" t="s">
        <v>699</v>
      </c>
      <c r="T337" t="s">
        <v>4799</v>
      </c>
      <c r="U337" t="s">
        <v>5396</v>
      </c>
      <c r="V337" t="s">
        <v>5397</v>
      </c>
      <c r="W337" t="s">
        <v>4027</v>
      </c>
      <c r="X337" t="s">
        <v>5398</v>
      </c>
      <c r="Y337" t="s">
        <v>5399</v>
      </c>
    </row>
    <row r="338" spans="1:25" x14ac:dyDescent="0.35">
      <c r="A338" t="s">
        <v>5382</v>
      </c>
      <c r="C338" t="s">
        <v>9801</v>
      </c>
      <c r="D338" t="s">
        <v>689</v>
      </c>
      <c r="E338" t="s">
        <v>5400</v>
      </c>
      <c r="F338" t="s">
        <v>3853</v>
      </c>
      <c r="G338" t="s">
        <v>5401</v>
      </c>
      <c r="I338" t="s">
        <v>637</v>
      </c>
      <c r="J338" t="s">
        <v>5150</v>
      </c>
      <c r="K338" t="s">
        <v>689</v>
      </c>
      <c r="L338" t="s">
        <v>4024</v>
      </c>
      <c r="M338" t="s">
        <v>5402</v>
      </c>
      <c r="N338" t="s">
        <v>5085</v>
      </c>
      <c r="O338" t="s">
        <v>699</v>
      </c>
      <c r="P338" t="s">
        <v>5086</v>
      </c>
      <c r="Q338" t="s">
        <v>4019</v>
      </c>
      <c r="R338" t="s">
        <v>5087</v>
      </c>
      <c r="S338" t="s">
        <v>689</v>
      </c>
      <c r="T338" t="s">
        <v>5403</v>
      </c>
      <c r="U338" t="s">
        <v>5404</v>
      </c>
      <c r="V338" t="s">
        <v>5405</v>
      </c>
      <c r="W338" t="s">
        <v>699</v>
      </c>
    </row>
    <row r="339" spans="1:25" x14ac:dyDescent="0.35">
      <c r="A339" t="s">
        <v>5382</v>
      </c>
      <c r="C339" t="s">
        <v>9802</v>
      </c>
      <c r="D339" t="s">
        <v>689</v>
      </c>
      <c r="E339" t="s">
        <v>5406</v>
      </c>
      <c r="F339" t="s">
        <v>3853</v>
      </c>
      <c r="G339" t="s">
        <v>9803</v>
      </c>
      <c r="I339" t="s">
        <v>637</v>
      </c>
      <c r="J339" t="s">
        <v>5150</v>
      </c>
      <c r="K339" t="s">
        <v>689</v>
      </c>
      <c r="L339" t="s">
        <v>4024</v>
      </c>
      <c r="O339" t="s">
        <v>689</v>
      </c>
      <c r="P339" t="s">
        <v>5407</v>
      </c>
      <c r="S339" t="s">
        <v>689</v>
      </c>
      <c r="W339" t="s">
        <v>689</v>
      </c>
      <c r="X339" t="s">
        <v>85</v>
      </c>
    </row>
    <row r="340" spans="1:25" x14ac:dyDescent="0.35">
      <c r="A340" t="s">
        <v>5382</v>
      </c>
      <c r="C340" t="s">
        <v>9804</v>
      </c>
      <c r="D340" t="s">
        <v>689</v>
      </c>
      <c r="E340" t="s">
        <v>5408</v>
      </c>
      <c r="F340" t="s">
        <v>3853</v>
      </c>
      <c r="G340" t="s">
        <v>5409</v>
      </c>
      <c r="I340" t="s">
        <v>637</v>
      </c>
      <c r="J340" t="s">
        <v>5150</v>
      </c>
      <c r="K340" t="s">
        <v>689</v>
      </c>
      <c r="L340" t="s">
        <v>4024</v>
      </c>
      <c r="O340" t="s">
        <v>689</v>
      </c>
      <c r="S340" t="s">
        <v>689</v>
      </c>
      <c r="T340" t="s">
        <v>5403</v>
      </c>
      <c r="U340" t="s">
        <v>5410</v>
      </c>
      <c r="V340" t="s">
        <v>5411</v>
      </c>
      <c r="W340" t="s">
        <v>699</v>
      </c>
    </row>
    <row r="341" spans="1:25" x14ac:dyDescent="0.35">
      <c r="A341" t="s">
        <v>5382</v>
      </c>
      <c r="C341" t="s">
        <v>5412</v>
      </c>
      <c r="D341" t="s">
        <v>689</v>
      </c>
      <c r="E341" t="s">
        <v>5413</v>
      </c>
      <c r="F341" t="s">
        <v>3853</v>
      </c>
      <c r="G341" t="s">
        <v>5414</v>
      </c>
      <c r="I341" t="s">
        <v>637</v>
      </c>
      <c r="J341" t="s">
        <v>5150</v>
      </c>
      <c r="K341" t="s">
        <v>689</v>
      </c>
      <c r="L341" t="s">
        <v>4024</v>
      </c>
      <c r="M341" t="s">
        <v>5415</v>
      </c>
      <c r="N341" t="s">
        <v>5416</v>
      </c>
      <c r="O341" t="s">
        <v>4027</v>
      </c>
      <c r="P341" t="s">
        <v>5417</v>
      </c>
      <c r="Q341" t="s">
        <v>4019</v>
      </c>
      <c r="R341" t="s">
        <v>5418</v>
      </c>
      <c r="S341" t="s">
        <v>689</v>
      </c>
      <c r="T341" t="s">
        <v>5403</v>
      </c>
      <c r="U341" t="s">
        <v>5419</v>
      </c>
      <c r="V341" t="s">
        <v>5420</v>
      </c>
      <c r="W341" t="s">
        <v>699</v>
      </c>
    </row>
    <row r="342" spans="1:25" x14ac:dyDescent="0.35">
      <c r="A342" t="s">
        <v>5382</v>
      </c>
      <c r="C342" t="s">
        <v>5421</v>
      </c>
      <c r="D342" t="s">
        <v>689</v>
      </c>
      <c r="E342" t="s">
        <v>5422</v>
      </c>
      <c r="F342" t="s">
        <v>3853</v>
      </c>
      <c r="G342" t="s">
        <v>5423</v>
      </c>
      <c r="I342" t="s">
        <v>637</v>
      </c>
      <c r="J342" t="s">
        <v>5150</v>
      </c>
      <c r="K342" t="s">
        <v>689</v>
      </c>
      <c r="L342" t="s">
        <v>4024</v>
      </c>
      <c r="M342" t="s">
        <v>5415</v>
      </c>
      <c r="N342" t="s">
        <v>5416</v>
      </c>
      <c r="O342" t="s">
        <v>4027</v>
      </c>
      <c r="P342" t="s">
        <v>5424</v>
      </c>
      <c r="Q342" t="s">
        <v>4019</v>
      </c>
      <c r="R342" t="s">
        <v>5418</v>
      </c>
      <c r="S342" t="s">
        <v>689</v>
      </c>
      <c r="T342" t="s">
        <v>5403</v>
      </c>
      <c r="U342" t="s">
        <v>5425</v>
      </c>
      <c r="V342" t="s">
        <v>5426</v>
      </c>
      <c r="W342" t="s">
        <v>699</v>
      </c>
    </row>
    <row r="343" spans="1:25" x14ac:dyDescent="0.35">
      <c r="A343" t="s">
        <v>5382</v>
      </c>
      <c r="C343" t="s">
        <v>5427</v>
      </c>
      <c r="D343" t="s">
        <v>689</v>
      </c>
      <c r="E343" t="s">
        <v>5428</v>
      </c>
      <c r="F343" t="s">
        <v>3853</v>
      </c>
      <c r="G343" t="s">
        <v>5429</v>
      </c>
      <c r="I343" t="s">
        <v>637</v>
      </c>
      <c r="J343" t="s">
        <v>5150</v>
      </c>
      <c r="K343" t="s">
        <v>689</v>
      </c>
      <c r="L343" t="s">
        <v>4024</v>
      </c>
      <c r="M343" t="s">
        <v>5430</v>
      </c>
      <c r="N343" t="s">
        <v>5431</v>
      </c>
      <c r="O343" t="s">
        <v>699</v>
      </c>
      <c r="P343" t="s">
        <v>5432</v>
      </c>
      <c r="Q343" t="s">
        <v>4019</v>
      </c>
      <c r="R343" t="s">
        <v>5433</v>
      </c>
      <c r="S343" t="s">
        <v>689</v>
      </c>
      <c r="T343" t="s">
        <v>5403</v>
      </c>
      <c r="U343" t="s">
        <v>5434</v>
      </c>
      <c r="V343" t="s">
        <v>5435</v>
      </c>
      <c r="W343" t="s">
        <v>699</v>
      </c>
      <c r="Y343" t="s">
        <v>5436</v>
      </c>
    </row>
    <row r="344" spans="1:25" x14ac:dyDescent="0.35">
      <c r="A344" t="s">
        <v>5382</v>
      </c>
      <c r="C344" t="s">
        <v>5437</v>
      </c>
      <c r="D344" t="s">
        <v>689</v>
      </c>
      <c r="E344" t="s">
        <v>5438</v>
      </c>
      <c r="F344" t="s">
        <v>3853</v>
      </c>
      <c r="G344" t="s">
        <v>5439</v>
      </c>
      <c r="I344" t="s">
        <v>637</v>
      </c>
      <c r="J344" t="s">
        <v>5150</v>
      </c>
      <c r="K344" t="s">
        <v>689</v>
      </c>
      <c r="L344" t="s">
        <v>4024</v>
      </c>
      <c r="M344" t="s">
        <v>5440</v>
      </c>
      <c r="N344" t="s">
        <v>5441</v>
      </c>
      <c r="O344" t="s">
        <v>699</v>
      </c>
      <c r="P344" t="s">
        <v>5442</v>
      </c>
      <c r="Q344" t="s">
        <v>4019</v>
      </c>
      <c r="R344" t="s">
        <v>5443</v>
      </c>
      <c r="S344" t="s">
        <v>689</v>
      </c>
      <c r="T344" t="s">
        <v>5403</v>
      </c>
      <c r="U344" t="s">
        <v>5444</v>
      </c>
      <c r="V344" t="s">
        <v>5445</v>
      </c>
      <c r="W344" t="s">
        <v>699</v>
      </c>
    </row>
    <row r="345" spans="1:25" x14ac:dyDescent="0.35">
      <c r="A345" t="s">
        <v>5382</v>
      </c>
      <c r="C345" t="s">
        <v>5446</v>
      </c>
      <c r="D345" t="s">
        <v>689</v>
      </c>
      <c r="E345" t="s">
        <v>5447</v>
      </c>
      <c r="F345" t="s">
        <v>3853</v>
      </c>
      <c r="G345" t="s">
        <v>5448</v>
      </c>
      <c r="I345" t="s">
        <v>637</v>
      </c>
      <c r="J345" t="s">
        <v>5150</v>
      </c>
      <c r="K345" t="s">
        <v>689</v>
      </c>
      <c r="L345" t="s">
        <v>4024</v>
      </c>
      <c r="M345" t="s">
        <v>5449</v>
      </c>
      <c r="N345" t="s">
        <v>5450</v>
      </c>
      <c r="O345" t="s">
        <v>699</v>
      </c>
      <c r="P345" t="s">
        <v>5451</v>
      </c>
      <c r="Q345" t="s">
        <v>4019</v>
      </c>
      <c r="R345" t="s">
        <v>5452</v>
      </c>
      <c r="S345" t="s">
        <v>699</v>
      </c>
      <c r="T345" t="s">
        <v>4754</v>
      </c>
      <c r="U345" t="s">
        <v>5453</v>
      </c>
      <c r="V345" t="s">
        <v>5454</v>
      </c>
      <c r="W345" t="s">
        <v>699</v>
      </c>
      <c r="X345" t="s">
        <v>5455</v>
      </c>
      <c r="Y345" t="s">
        <v>5456</v>
      </c>
    </row>
    <row r="346" spans="1:25" x14ac:dyDescent="0.35">
      <c r="A346" t="s">
        <v>5382</v>
      </c>
      <c r="C346" t="s">
        <v>5457</v>
      </c>
      <c r="D346" t="s">
        <v>689</v>
      </c>
      <c r="E346" t="s">
        <v>5458</v>
      </c>
      <c r="F346" t="s">
        <v>3853</v>
      </c>
      <c r="G346" t="s">
        <v>5459</v>
      </c>
      <c r="I346" t="s">
        <v>637</v>
      </c>
      <c r="J346" t="s">
        <v>5150</v>
      </c>
      <c r="K346" t="s">
        <v>689</v>
      </c>
      <c r="L346" t="s">
        <v>4024</v>
      </c>
      <c r="O346" t="s">
        <v>689</v>
      </c>
      <c r="S346" t="s">
        <v>699</v>
      </c>
      <c r="T346" t="s">
        <v>4754</v>
      </c>
      <c r="U346" t="s">
        <v>5460</v>
      </c>
      <c r="V346" t="s">
        <v>5461</v>
      </c>
      <c r="W346" t="s">
        <v>699</v>
      </c>
      <c r="X346" t="s">
        <v>5462</v>
      </c>
      <c r="Y346" t="s">
        <v>5463</v>
      </c>
    </row>
    <row r="347" spans="1:25" x14ac:dyDescent="0.35">
      <c r="A347" t="s">
        <v>5382</v>
      </c>
      <c r="C347" t="s">
        <v>5464</v>
      </c>
      <c r="D347" t="s">
        <v>689</v>
      </c>
      <c r="E347" t="s">
        <v>5465</v>
      </c>
      <c r="F347" t="s">
        <v>3853</v>
      </c>
      <c r="G347" t="s">
        <v>5466</v>
      </c>
      <c r="I347" t="s">
        <v>637</v>
      </c>
      <c r="J347" t="s">
        <v>5150</v>
      </c>
      <c r="K347" t="s">
        <v>689</v>
      </c>
      <c r="L347" t="s">
        <v>4024</v>
      </c>
      <c r="M347" t="s">
        <v>5467</v>
      </c>
      <c r="N347" t="s">
        <v>5468</v>
      </c>
      <c r="O347" t="s">
        <v>699</v>
      </c>
      <c r="P347" t="s">
        <v>5469</v>
      </c>
      <c r="Q347" t="s">
        <v>4019</v>
      </c>
      <c r="R347" t="s">
        <v>5470</v>
      </c>
      <c r="S347" t="s">
        <v>699</v>
      </c>
      <c r="T347" t="s">
        <v>4799</v>
      </c>
      <c r="U347" t="s">
        <v>5467</v>
      </c>
      <c r="V347" t="s">
        <v>5471</v>
      </c>
      <c r="Y347" t="s">
        <v>5472</v>
      </c>
    </row>
    <row r="348" spans="1:25" x14ac:dyDescent="0.35">
      <c r="A348" t="s">
        <v>5382</v>
      </c>
      <c r="C348" t="s">
        <v>5473</v>
      </c>
      <c r="D348" t="s">
        <v>689</v>
      </c>
      <c r="E348" t="s">
        <v>5474</v>
      </c>
      <c r="F348" t="s">
        <v>3853</v>
      </c>
      <c r="G348" t="s">
        <v>5475</v>
      </c>
      <c r="I348" t="s">
        <v>637</v>
      </c>
      <c r="J348" t="s">
        <v>5150</v>
      </c>
      <c r="K348" t="s">
        <v>689</v>
      </c>
      <c r="L348" t="s">
        <v>4024</v>
      </c>
      <c r="M348" t="s">
        <v>5476</v>
      </c>
      <c r="N348" t="s">
        <v>5477</v>
      </c>
      <c r="O348" t="s">
        <v>699</v>
      </c>
      <c r="P348" t="s">
        <v>5478</v>
      </c>
      <c r="Q348" t="s">
        <v>4019</v>
      </c>
      <c r="R348" t="s">
        <v>5479</v>
      </c>
      <c r="S348" t="s">
        <v>689</v>
      </c>
      <c r="T348" t="s">
        <v>5480</v>
      </c>
      <c r="U348" t="s">
        <v>5481</v>
      </c>
      <c r="V348" t="s">
        <v>5482</v>
      </c>
      <c r="W348" t="s">
        <v>699</v>
      </c>
    </row>
    <row r="349" spans="1:25" x14ac:dyDescent="0.35">
      <c r="A349" t="s">
        <v>5382</v>
      </c>
      <c r="C349" t="s">
        <v>5483</v>
      </c>
      <c r="D349" t="s">
        <v>689</v>
      </c>
      <c r="E349" t="s">
        <v>5484</v>
      </c>
      <c r="F349" t="s">
        <v>3853</v>
      </c>
      <c r="G349" t="s">
        <v>9805</v>
      </c>
      <c r="I349" t="s">
        <v>637</v>
      </c>
      <c r="J349" t="s">
        <v>5150</v>
      </c>
      <c r="K349" t="s">
        <v>689</v>
      </c>
      <c r="L349" t="s">
        <v>4024</v>
      </c>
      <c r="O349" t="s">
        <v>689</v>
      </c>
      <c r="S349" t="s">
        <v>689</v>
      </c>
      <c r="V349" t="s">
        <v>9806</v>
      </c>
      <c r="W349" t="s">
        <v>689</v>
      </c>
    </row>
    <row r="350" spans="1:25" x14ac:dyDescent="0.35">
      <c r="A350" t="s">
        <v>5382</v>
      </c>
      <c r="C350" t="s">
        <v>5485</v>
      </c>
      <c r="D350" t="s">
        <v>689</v>
      </c>
      <c r="E350" t="s">
        <v>5486</v>
      </c>
      <c r="F350" t="s">
        <v>3853</v>
      </c>
      <c r="G350" t="s">
        <v>9807</v>
      </c>
      <c r="I350" t="s">
        <v>637</v>
      </c>
      <c r="J350" t="s">
        <v>5150</v>
      </c>
      <c r="K350" t="s">
        <v>689</v>
      </c>
      <c r="L350" t="s">
        <v>4024</v>
      </c>
      <c r="O350" t="s">
        <v>689</v>
      </c>
      <c r="S350" t="s">
        <v>689</v>
      </c>
      <c r="W350" t="s">
        <v>689</v>
      </c>
    </row>
    <row r="351" spans="1:25" x14ac:dyDescent="0.35">
      <c r="A351" t="s">
        <v>5382</v>
      </c>
      <c r="C351" t="s">
        <v>5487</v>
      </c>
      <c r="D351" t="s">
        <v>689</v>
      </c>
      <c r="E351" t="s">
        <v>5488</v>
      </c>
      <c r="F351" t="s">
        <v>3853</v>
      </c>
      <c r="G351" t="s">
        <v>9808</v>
      </c>
      <c r="I351" t="s">
        <v>637</v>
      </c>
      <c r="J351" t="s">
        <v>5150</v>
      </c>
      <c r="K351" t="s">
        <v>689</v>
      </c>
      <c r="L351" t="s">
        <v>4024</v>
      </c>
      <c r="M351" t="s">
        <v>5489</v>
      </c>
      <c r="N351" t="s">
        <v>5490</v>
      </c>
      <c r="O351" t="s">
        <v>699</v>
      </c>
      <c r="P351" t="s">
        <v>5491</v>
      </c>
      <c r="Q351" t="s">
        <v>4019</v>
      </c>
      <c r="R351" t="s">
        <v>5492</v>
      </c>
      <c r="S351" t="s">
        <v>689</v>
      </c>
      <c r="T351" t="s">
        <v>4799</v>
      </c>
      <c r="U351" t="s">
        <v>5493</v>
      </c>
      <c r="V351" t="s">
        <v>5494</v>
      </c>
      <c r="W351" t="s">
        <v>4027</v>
      </c>
    </row>
    <row r="352" spans="1:25" x14ac:dyDescent="0.35">
      <c r="A352" t="s">
        <v>5382</v>
      </c>
      <c r="C352" t="s">
        <v>5495</v>
      </c>
      <c r="D352" t="s">
        <v>689</v>
      </c>
      <c r="E352" t="s">
        <v>5496</v>
      </c>
      <c r="F352" t="s">
        <v>3853</v>
      </c>
      <c r="G352" t="s">
        <v>5497</v>
      </c>
      <c r="I352" t="s">
        <v>637</v>
      </c>
      <c r="J352" t="s">
        <v>5150</v>
      </c>
      <c r="K352" t="s">
        <v>689</v>
      </c>
      <c r="L352" t="s">
        <v>4024</v>
      </c>
      <c r="M352" t="s">
        <v>5498</v>
      </c>
      <c r="N352" t="s">
        <v>5499</v>
      </c>
      <c r="O352" t="s">
        <v>4027</v>
      </c>
      <c r="P352" t="s">
        <v>5500</v>
      </c>
      <c r="Q352" t="s">
        <v>4019</v>
      </c>
      <c r="R352" t="s">
        <v>5501</v>
      </c>
      <c r="S352" t="s">
        <v>689</v>
      </c>
      <c r="T352" t="s">
        <v>5480</v>
      </c>
      <c r="U352" t="s">
        <v>5502</v>
      </c>
      <c r="V352" t="s">
        <v>5503</v>
      </c>
      <c r="W352" t="s">
        <v>4027</v>
      </c>
    </row>
    <row r="353" spans="1:24" x14ac:dyDescent="0.35">
      <c r="A353" t="s">
        <v>5382</v>
      </c>
      <c r="C353" t="s">
        <v>5504</v>
      </c>
      <c r="D353" t="s">
        <v>689</v>
      </c>
      <c r="E353" t="s">
        <v>5505</v>
      </c>
      <c r="F353" t="s">
        <v>3853</v>
      </c>
      <c r="G353" t="s">
        <v>9809</v>
      </c>
      <c r="I353" t="s">
        <v>637</v>
      </c>
      <c r="J353" t="s">
        <v>5150</v>
      </c>
      <c r="K353" t="s">
        <v>689</v>
      </c>
      <c r="L353" t="s">
        <v>4024</v>
      </c>
      <c r="M353" t="s">
        <v>5498</v>
      </c>
      <c r="N353" t="s">
        <v>5499</v>
      </c>
      <c r="O353" t="s">
        <v>4027</v>
      </c>
      <c r="P353" t="s">
        <v>5500</v>
      </c>
      <c r="Q353" t="s">
        <v>4019</v>
      </c>
      <c r="R353" t="s">
        <v>5501</v>
      </c>
      <c r="S353" t="s">
        <v>689</v>
      </c>
      <c r="W353" t="s">
        <v>689</v>
      </c>
    </row>
    <row r="354" spans="1:24" x14ac:dyDescent="0.35">
      <c r="A354" t="s">
        <v>5382</v>
      </c>
      <c r="C354" t="s">
        <v>5506</v>
      </c>
      <c r="D354" t="s">
        <v>689</v>
      </c>
      <c r="E354" t="s">
        <v>5507</v>
      </c>
      <c r="F354" t="s">
        <v>3853</v>
      </c>
      <c r="G354" t="s">
        <v>9810</v>
      </c>
      <c r="I354" t="s">
        <v>637</v>
      </c>
      <c r="J354" t="s">
        <v>5150</v>
      </c>
      <c r="K354" t="s">
        <v>689</v>
      </c>
      <c r="L354" t="s">
        <v>4024</v>
      </c>
      <c r="M354" t="s">
        <v>5498</v>
      </c>
      <c r="N354" t="s">
        <v>5499</v>
      </c>
      <c r="O354" t="s">
        <v>4027</v>
      </c>
      <c r="P354" t="s">
        <v>5500</v>
      </c>
      <c r="Q354" t="s">
        <v>4019</v>
      </c>
      <c r="R354" t="s">
        <v>5501</v>
      </c>
      <c r="S354" t="s">
        <v>689</v>
      </c>
      <c r="W354" t="s">
        <v>689</v>
      </c>
    </row>
    <row r="355" spans="1:24" x14ac:dyDescent="0.35">
      <c r="A355" t="s">
        <v>5382</v>
      </c>
      <c r="C355" t="s">
        <v>5508</v>
      </c>
      <c r="D355" t="s">
        <v>689</v>
      </c>
      <c r="E355" t="s">
        <v>5509</v>
      </c>
      <c r="F355" t="s">
        <v>3853</v>
      </c>
      <c r="G355" t="s">
        <v>9811</v>
      </c>
      <c r="I355" t="s">
        <v>637</v>
      </c>
      <c r="J355" t="s">
        <v>5150</v>
      </c>
      <c r="K355" t="s">
        <v>689</v>
      </c>
      <c r="L355" t="s">
        <v>4024</v>
      </c>
      <c r="O355" t="s">
        <v>689</v>
      </c>
      <c r="S355" t="s">
        <v>689</v>
      </c>
      <c r="W355" t="s">
        <v>689</v>
      </c>
    </row>
    <row r="356" spans="1:24" x14ac:dyDescent="0.35">
      <c r="A356" t="s">
        <v>5382</v>
      </c>
      <c r="C356" t="s">
        <v>5510</v>
      </c>
      <c r="D356" t="s">
        <v>689</v>
      </c>
      <c r="E356" t="s">
        <v>5511</v>
      </c>
      <c r="F356" t="s">
        <v>3853</v>
      </c>
      <c r="G356" t="s">
        <v>9812</v>
      </c>
      <c r="I356" t="s">
        <v>637</v>
      </c>
      <c r="J356" t="s">
        <v>5150</v>
      </c>
      <c r="K356" t="s">
        <v>689</v>
      </c>
      <c r="L356" t="s">
        <v>4024</v>
      </c>
      <c r="M356" t="s">
        <v>5476</v>
      </c>
      <c r="N356" t="s">
        <v>5477</v>
      </c>
      <c r="O356" t="s">
        <v>699</v>
      </c>
      <c r="P356" t="s">
        <v>5478</v>
      </c>
      <c r="Q356" t="s">
        <v>4019</v>
      </c>
      <c r="R356" t="s">
        <v>5479</v>
      </c>
      <c r="S356" t="s">
        <v>689</v>
      </c>
      <c r="W356" t="s">
        <v>689</v>
      </c>
    </row>
    <row r="357" spans="1:24" x14ac:dyDescent="0.35">
      <c r="A357" t="s">
        <v>5382</v>
      </c>
      <c r="C357" t="s">
        <v>9813</v>
      </c>
      <c r="D357" t="s">
        <v>689</v>
      </c>
      <c r="E357" t="s">
        <v>9814</v>
      </c>
      <c r="F357" t="s">
        <v>3853</v>
      </c>
      <c r="G357" t="s">
        <v>9815</v>
      </c>
      <c r="I357" t="s">
        <v>637</v>
      </c>
      <c r="J357" t="s">
        <v>5150</v>
      </c>
      <c r="K357" t="s">
        <v>689</v>
      </c>
    </row>
    <row r="358" spans="1:24" x14ac:dyDescent="0.35">
      <c r="A358" t="s">
        <v>5382</v>
      </c>
      <c r="C358" t="s">
        <v>9816</v>
      </c>
      <c r="D358" t="s">
        <v>689</v>
      </c>
      <c r="E358" t="s">
        <v>9817</v>
      </c>
      <c r="F358" t="s">
        <v>3853</v>
      </c>
      <c r="G358" t="s">
        <v>9818</v>
      </c>
      <c r="I358" t="s">
        <v>637</v>
      </c>
      <c r="J358" t="s">
        <v>5150</v>
      </c>
      <c r="K358" t="s">
        <v>689</v>
      </c>
    </row>
    <row r="359" spans="1:24" x14ac:dyDescent="0.35">
      <c r="A359" t="s">
        <v>5382</v>
      </c>
      <c r="C359" t="s">
        <v>9819</v>
      </c>
      <c r="D359" t="s">
        <v>689</v>
      </c>
      <c r="E359" t="s">
        <v>9820</v>
      </c>
      <c r="F359" t="s">
        <v>3853</v>
      </c>
      <c r="G359" t="s">
        <v>9821</v>
      </c>
      <c r="I359" t="s">
        <v>637</v>
      </c>
      <c r="J359" t="s">
        <v>5150</v>
      </c>
      <c r="K359" t="s">
        <v>689</v>
      </c>
    </row>
    <row r="360" spans="1:24" x14ac:dyDescent="0.35">
      <c r="A360" t="s">
        <v>5382</v>
      </c>
      <c r="C360" t="s">
        <v>9822</v>
      </c>
      <c r="D360" t="s">
        <v>689</v>
      </c>
      <c r="E360" t="s">
        <v>9823</v>
      </c>
      <c r="F360" t="s">
        <v>3853</v>
      </c>
      <c r="G360" t="s">
        <v>9824</v>
      </c>
      <c r="I360" t="s">
        <v>637</v>
      </c>
      <c r="J360" t="s">
        <v>5150</v>
      </c>
      <c r="K360" t="s">
        <v>689</v>
      </c>
    </row>
    <row r="361" spans="1:24" x14ac:dyDescent="0.35">
      <c r="A361" t="s">
        <v>5382</v>
      </c>
      <c r="C361" t="s">
        <v>9825</v>
      </c>
      <c r="D361" t="s">
        <v>689</v>
      </c>
      <c r="E361" t="s">
        <v>9826</v>
      </c>
      <c r="F361" t="s">
        <v>3853</v>
      </c>
      <c r="G361" t="s">
        <v>9827</v>
      </c>
      <c r="I361" t="s">
        <v>637</v>
      </c>
      <c r="J361" t="s">
        <v>5150</v>
      </c>
      <c r="K361" t="s">
        <v>689</v>
      </c>
    </row>
    <row r="362" spans="1:24" x14ac:dyDescent="0.35">
      <c r="A362" t="s">
        <v>5382</v>
      </c>
      <c r="C362" t="s">
        <v>9828</v>
      </c>
      <c r="D362" t="s">
        <v>689</v>
      </c>
      <c r="E362" t="s">
        <v>8794</v>
      </c>
      <c r="F362" t="s">
        <v>3853</v>
      </c>
      <c r="G362" t="s">
        <v>9829</v>
      </c>
      <c r="I362" t="s">
        <v>637</v>
      </c>
      <c r="J362" t="s">
        <v>5150</v>
      </c>
      <c r="K362" t="s">
        <v>689</v>
      </c>
    </row>
    <row r="363" spans="1:24" x14ac:dyDescent="0.35">
      <c r="A363" t="s">
        <v>5382</v>
      </c>
      <c r="C363" t="s">
        <v>9830</v>
      </c>
      <c r="D363" t="s">
        <v>689</v>
      </c>
      <c r="E363" t="s">
        <v>9831</v>
      </c>
      <c r="F363" t="s">
        <v>3853</v>
      </c>
      <c r="G363" t="s">
        <v>9832</v>
      </c>
      <c r="I363" t="s">
        <v>637</v>
      </c>
      <c r="J363" t="s">
        <v>5150</v>
      </c>
      <c r="K363" t="s">
        <v>689</v>
      </c>
    </row>
    <row r="364" spans="1:24" x14ac:dyDescent="0.35">
      <c r="A364" t="s">
        <v>5382</v>
      </c>
      <c r="C364" t="s">
        <v>9833</v>
      </c>
      <c r="D364" t="s">
        <v>689</v>
      </c>
      <c r="E364" t="s">
        <v>9834</v>
      </c>
      <c r="F364" t="s">
        <v>3853</v>
      </c>
      <c r="G364" t="s">
        <v>9835</v>
      </c>
      <c r="I364" t="s">
        <v>637</v>
      </c>
      <c r="J364" t="s">
        <v>5150</v>
      </c>
      <c r="K364" t="s">
        <v>689</v>
      </c>
    </row>
    <row r="365" spans="1:24" x14ac:dyDescent="0.35">
      <c r="A365" t="s">
        <v>5382</v>
      </c>
      <c r="C365" t="s">
        <v>9836</v>
      </c>
      <c r="D365" t="s">
        <v>689</v>
      </c>
      <c r="E365" t="s">
        <v>5166</v>
      </c>
      <c r="F365" t="s">
        <v>4016</v>
      </c>
      <c r="G365" t="s">
        <v>9837</v>
      </c>
      <c r="I365" t="s">
        <v>8906</v>
      </c>
      <c r="J365" t="s">
        <v>5512</v>
      </c>
      <c r="K365" t="s">
        <v>689</v>
      </c>
      <c r="L365" t="s">
        <v>4024</v>
      </c>
      <c r="O365" t="s">
        <v>689</v>
      </c>
      <c r="Q365" t="s">
        <v>4019</v>
      </c>
      <c r="R365" t="s">
        <v>5513</v>
      </c>
      <c r="S365" t="s">
        <v>699</v>
      </c>
      <c r="T365" t="s">
        <v>4132</v>
      </c>
      <c r="U365" t="s">
        <v>4133</v>
      </c>
      <c r="V365" t="s">
        <v>4134</v>
      </c>
      <c r="W365" t="s">
        <v>4135</v>
      </c>
      <c r="X365" t="s">
        <v>4136</v>
      </c>
    </row>
    <row r="366" spans="1:24" x14ac:dyDescent="0.35">
      <c r="A366" t="s">
        <v>5382</v>
      </c>
      <c r="C366" t="s">
        <v>9838</v>
      </c>
      <c r="D366" t="s">
        <v>689</v>
      </c>
      <c r="E366" t="s">
        <v>5514</v>
      </c>
      <c r="F366" t="s">
        <v>4016</v>
      </c>
      <c r="G366" t="s">
        <v>9839</v>
      </c>
      <c r="I366" t="s">
        <v>8906</v>
      </c>
      <c r="J366" t="s">
        <v>5512</v>
      </c>
      <c r="K366" t="s">
        <v>689</v>
      </c>
      <c r="L366" t="s">
        <v>4024</v>
      </c>
      <c r="O366" t="s">
        <v>689</v>
      </c>
      <c r="Q366" t="s">
        <v>4019</v>
      </c>
      <c r="R366" t="s">
        <v>5515</v>
      </c>
      <c r="S366" t="s">
        <v>699</v>
      </c>
      <c r="T366" t="s">
        <v>4132</v>
      </c>
      <c r="U366" t="s">
        <v>4133</v>
      </c>
      <c r="V366" t="s">
        <v>4134</v>
      </c>
      <c r="W366" t="s">
        <v>4135</v>
      </c>
      <c r="X366" t="s">
        <v>4136</v>
      </c>
    </row>
    <row r="367" spans="1:24" x14ac:dyDescent="0.35">
      <c r="A367" t="s">
        <v>5382</v>
      </c>
      <c r="C367" t="s">
        <v>9840</v>
      </c>
      <c r="D367" t="s">
        <v>689</v>
      </c>
      <c r="E367" t="s">
        <v>5516</v>
      </c>
      <c r="F367" t="s">
        <v>4016</v>
      </c>
      <c r="G367" t="s">
        <v>9841</v>
      </c>
      <c r="I367" t="s">
        <v>8906</v>
      </c>
      <c r="J367" t="s">
        <v>5512</v>
      </c>
      <c r="K367" t="s">
        <v>689</v>
      </c>
      <c r="L367" t="s">
        <v>4024</v>
      </c>
      <c r="O367" t="s">
        <v>689</v>
      </c>
      <c r="Q367" t="s">
        <v>4019</v>
      </c>
      <c r="R367" t="s">
        <v>5517</v>
      </c>
      <c r="S367" t="s">
        <v>699</v>
      </c>
      <c r="T367" t="s">
        <v>4132</v>
      </c>
      <c r="U367" t="s">
        <v>4133</v>
      </c>
      <c r="V367" t="s">
        <v>4134</v>
      </c>
      <c r="W367" t="s">
        <v>4135</v>
      </c>
      <c r="X367" t="s">
        <v>4136</v>
      </c>
    </row>
    <row r="368" spans="1:24" x14ac:dyDescent="0.35">
      <c r="A368" t="s">
        <v>5382</v>
      </c>
      <c r="C368" t="s">
        <v>9842</v>
      </c>
      <c r="D368" t="s">
        <v>689</v>
      </c>
      <c r="E368" t="s">
        <v>5518</v>
      </c>
      <c r="F368" t="s">
        <v>4016</v>
      </c>
      <c r="G368" t="s">
        <v>9843</v>
      </c>
      <c r="I368" t="s">
        <v>8906</v>
      </c>
      <c r="J368" t="s">
        <v>5512</v>
      </c>
      <c r="K368" t="s">
        <v>689</v>
      </c>
      <c r="L368" t="s">
        <v>4024</v>
      </c>
      <c r="O368" t="s">
        <v>689</v>
      </c>
      <c r="Q368" t="s">
        <v>4019</v>
      </c>
      <c r="R368" t="s">
        <v>5519</v>
      </c>
      <c r="S368" t="s">
        <v>699</v>
      </c>
      <c r="T368" t="s">
        <v>4132</v>
      </c>
      <c r="U368" t="s">
        <v>4133</v>
      </c>
      <c r="V368" t="s">
        <v>4134</v>
      </c>
      <c r="W368" t="s">
        <v>4135</v>
      </c>
      <c r="X368" t="s">
        <v>4136</v>
      </c>
    </row>
    <row r="369" spans="1:24" x14ac:dyDescent="0.35">
      <c r="A369" t="s">
        <v>5382</v>
      </c>
      <c r="C369" t="s">
        <v>5520</v>
      </c>
      <c r="D369" t="s">
        <v>689</v>
      </c>
      <c r="E369" t="s">
        <v>5522</v>
      </c>
      <c r="F369" t="s">
        <v>4016</v>
      </c>
      <c r="G369" t="s">
        <v>9844</v>
      </c>
      <c r="I369" t="s">
        <v>8906</v>
      </c>
      <c r="J369" t="s">
        <v>5512</v>
      </c>
      <c r="K369" t="s">
        <v>689</v>
      </c>
      <c r="L369" t="s">
        <v>4024</v>
      </c>
      <c r="O369" t="s">
        <v>689</v>
      </c>
      <c r="Q369" t="s">
        <v>4019</v>
      </c>
      <c r="R369" t="s">
        <v>5162</v>
      </c>
      <c r="S369" t="s">
        <v>699</v>
      </c>
      <c r="T369" t="s">
        <v>4132</v>
      </c>
      <c r="U369" t="s">
        <v>4133</v>
      </c>
      <c r="V369" t="s">
        <v>4134</v>
      </c>
      <c r="W369" t="s">
        <v>4135</v>
      </c>
      <c r="X369" t="s">
        <v>4136</v>
      </c>
    </row>
    <row r="370" spans="1:24" x14ac:dyDescent="0.35">
      <c r="A370" t="s">
        <v>5382</v>
      </c>
      <c r="C370" t="s">
        <v>5521</v>
      </c>
      <c r="D370" t="s">
        <v>689</v>
      </c>
      <c r="E370" t="s">
        <v>5525</v>
      </c>
      <c r="F370" t="s">
        <v>4016</v>
      </c>
      <c r="G370" t="s">
        <v>9845</v>
      </c>
      <c r="I370" t="s">
        <v>8906</v>
      </c>
      <c r="J370" t="s">
        <v>5512</v>
      </c>
      <c r="K370" t="s">
        <v>689</v>
      </c>
      <c r="L370" t="s">
        <v>4024</v>
      </c>
      <c r="O370" t="s">
        <v>689</v>
      </c>
      <c r="Q370" t="s">
        <v>4019</v>
      </c>
      <c r="R370" t="s">
        <v>5523</v>
      </c>
      <c r="S370" t="s">
        <v>699</v>
      </c>
      <c r="T370" t="s">
        <v>4132</v>
      </c>
      <c r="U370" t="s">
        <v>4133</v>
      </c>
      <c r="V370" t="s">
        <v>4134</v>
      </c>
      <c r="W370" t="s">
        <v>4135</v>
      </c>
      <c r="X370" t="s">
        <v>4136</v>
      </c>
    </row>
    <row r="371" spans="1:24" x14ac:dyDescent="0.35">
      <c r="A371" t="s">
        <v>5382</v>
      </c>
      <c r="C371" t="s">
        <v>5524</v>
      </c>
      <c r="D371" t="s">
        <v>689</v>
      </c>
      <c r="E371" t="s">
        <v>5528</v>
      </c>
      <c r="F371" t="s">
        <v>4016</v>
      </c>
      <c r="G371" t="s">
        <v>9846</v>
      </c>
      <c r="I371" t="s">
        <v>8906</v>
      </c>
      <c r="J371" t="s">
        <v>5512</v>
      </c>
      <c r="K371" t="s">
        <v>689</v>
      </c>
      <c r="L371" t="s">
        <v>4024</v>
      </c>
      <c r="O371" t="s">
        <v>689</v>
      </c>
      <c r="Q371" t="s">
        <v>4019</v>
      </c>
      <c r="R371" t="s">
        <v>5526</v>
      </c>
      <c r="S371" t="s">
        <v>699</v>
      </c>
      <c r="T371" t="s">
        <v>4132</v>
      </c>
      <c r="U371" t="s">
        <v>4133</v>
      </c>
      <c r="V371" t="s">
        <v>4134</v>
      </c>
      <c r="W371" t="s">
        <v>4135</v>
      </c>
      <c r="X371" t="s">
        <v>4136</v>
      </c>
    </row>
    <row r="372" spans="1:24" x14ac:dyDescent="0.35">
      <c r="A372" t="s">
        <v>5382</v>
      </c>
      <c r="C372" t="s">
        <v>5527</v>
      </c>
      <c r="D372" t="s">
        <v>689</v>
      </c>
      <c r="E372" t="s">
        <v>5531</v>
      </c>
      <c r="F372" t="s">
        <v>4016</v>
      </c>
      <c r="G372" t="s">
        <v>9847</v>
      </c>
      <c r="I372" t="s">
        <v>8906</v>
      </c>
      <c r="J372" t="s">
        <v>5512</v>
      </c>
      <c r="K372" t="s">
        <v>689</v>
      </c>
      <c r="L372" t="s">
        <v>4024</v>
      </c>
      <c r="O372" t="s">
        <v>689</v>
      </c>
      <c r="Q372" t="s">
        <v>4019</v>
      </c>
      <c r="R372" t="s">
        <v>5529</v>
      </c>
      <c r="S372" t="s">
        <v>699</v>
      </c>
      <c r="T372" t="s">
        <v>4132</v>
      </c>
      <c r="U372" t="s">
        <v>4133</v>
      </c>
      <c r="V372" t="s">
        <v>4134</v>
      </c>
      <c r="W372" t="s">
        <v>4135</v>
      </c>
      <c r="X372" t="s">
        <v>4136</v>
      </c>
    </row>
    <row r="373" spans="1:24" x14ac:dyDescent="0.35">
      <c r="A373" t="s">
        <v>5382</v>
      </c>
      <c r="C373" t="s">
        <v>5530</v>
      </c>
      <c r="D373" t="s">
        <v>689</v>
      </c>
      <c r="E373" t="s">
        <v>5534</v>
      </c>
      <c r="F373" t="s">
        <v>4016</v>
      </c>
      <c r="G373" t="s">
        <v>9848</v>
      </c>
      <c r="I373" t="s">
        <v>8906</v>
      </c>
      <c r="J373" t="s">
        <v>5512</v>
      </c>
      <c r="K373" t="s">
        <v>689</v>
      </c>
      <c r="L373" t="s">
        <v>4024</v>
      </c>
      <c r="O373" t="s">
        <v>689</v>
      </c>
      <c r="Q373" t="s">
        <v>4019</v>
      </c>
      <c r="R373" t="s">
        <v>5532</v>
      </c>
      <c r="S373" t="s">
        <v>699</v>
      </c>
      <c r="T373" t="s">
        <v>4132</v>
      </c>
      <c r="U373" t="s">
        <v>4133</v>
      </c>
      <c r="V373" t="s">
        <v>4134</v>
      </c>
      <c r="W373" t="s">
        <v>4135</v>
      </c>
      <c r="X373" t="s">
        <v>4136</v>
      </c>
    </row>
    <row r="374" spans="1:24" x14ac:dyDescent="0.35">
      <c r="A374" t="s">
        <v>5382</v>
      </c>
      <c r="C374" t="s">
        <v>5533</v>
      </c>
      <c r="D374" t="s">
        <v>689</v>
      </c>
      <c r="E374" t="s">
        <v>5537</v>
      </c>
      <c r="F374" t="s">
        <v>4016</v>
      </c>
      <c r="G374" t="s">
        <v>9849</v>
      </c>
      <c r="I374" t="s">
        <v>8906</v>
      </c>
      <c r="J374" t="s">
        <v>5512</v>
      </c>
      <c r="K374" t="s">
        <v>689</v>
      </c>
      <c r="L374" t="s">
        <v>4024</v>
      </c>
      <c r="O374" t="s">
        <v>689</v>
      </c>
      <c r="Q374" t="s">
        <v>4019</v>
      </c>
      <c r="R374" t="s">
        <v>5535</v>
      </c>
      <c r="S374" t="s">
        <v>699</v>
      </c>
      <c r="T374" t="s">
        <v>4132</v>
      </c>
      <c r="U374" t="s">
        <v>4133</v>
      </c>
      <c r="V374" t="s">
        <v>4134</v>
      </c>
      <c r="W374" t="s">
        <v>4135</v>
      </c>
      <c r="X374" t="s">
        <v>4136</v>
      </c>
    </row>
    <row r="375" spans="1:24" x14ac:dyDescent="0.35">
      <c r="A375" t="s">
        <v>5382</v>
      </c>
      <c r="C375" t="s">
        <v>5536</v>
      </c>
      <c r="D375" t="s">
        <v>689</v>
      </c>
      <c r="E375" t="s">
        <v>5540</v>
      </c>
      <c r="F375" t="s">
        <v>4016</v>
      </c>
      <c r="G375" t="s">
        <v>9850</v>
      </c>
      <c r="I375" t="s">
        <v>8906</v>
      </c>
      <c r="J375" t="s">
        <v>5512</v>
      </c>
      <c r="K375" t="s">
        <v>689</v>
      </c>
      <c r="L375" t="s">
        <v>4024</v>
      </c>
      <c r="O375" t="s">
        <v>689</v>
      </c>
      <c r="Q375" t="s">
        <v>4019</v>
      </c>
      <c r="R375" t="s">
        <v>5538</v>
      </c>
      <c r="S375" t="s">
        <v>699</v>
      </c>
      <c r="T375" t="s">
        <v>4132</v>
      </c>
      <c r="U375" t="s">
        <v>4133</v>
      </c>
      <c r="V375" t="s">
        <v>4134</v>
      </c>
      <c r="W375" t="s">
        <v>4135</v>
      </c>
      <c r="X375" t="s">
        <v>4136</v>
      </c>
    </row>
    <row r="376" spans="1:24" x14ac:dyDescent="0.35">
      <c r="A376" t="s">
        <v>5382</v>
      </c>
      <c r="C376" t="s">
        <v>5539</v>
      </c>
      <c r="D376" t="s">
        <v>689</v>
      </c>
      <c r="E376" t="s">
        <v>5543</v>
      </c>
      <c r="F376" t="s">
        <v>4016</v>
      </c>
      <c r="G376" t="s">
        <v>9851</v>
      </c>
      <c r="I376" t="s">
        <v>8906</v>
      </c>
      <c r="J376" t="s">
        <v>5512</v>
      </c>
      <c r="K376" t="s">
        <v>689</v>
      </c>
      <c r="L376" t="s">
        <v>4024</v>
      </c>
      <c r="O376" t="s">
        <v>689</v>
      </c>
      <c r="Q376" t="s">
        <v>4019</v>
      </c>
      <c r="R376" t="s">
        <v>5541</v>
      </c>
      <c r="S376" t="s">
        <v>699</v>
      </c>
      <c r="T376" t="s">
        <v>4132</v>
      </c>
      <c r="U376" t="s">
        <v>4133</v>
      </c>
      <c r="V376" t="s">
        <v>4134</v>
      </c>
      <c r="W376" t="s">
        <v>4135</v>
      </c>
      <c r="X376" t="s">
        <v>4136</v>
      </c>
    </row>
    <row r="377" spans="1:24" x14ac:dyDescent="0.35">
      <c r="A377" t="s">
        <v>5382</v>
      </c>
      <c r="C377" t="s">
        <v>5542</v>
      </c>
      <c r="D377" t="s">
        <v>689</v>
      </c>
      <c r="E377" t="s">
        <v>5545</v>
      </c>
      <c r="F377" t="s">
        <v>4016</v>
      </c>
      <c r="G377" t="s">
        <v>9852</v>
      </c>
      <c r="I377" t="s">
        <v>8906</v>
      </c>
      <c r="J377" t="s">
        <v>5512</v>
      </c>
      <c r="K377" t="s">
        <v>689</v>
      </c>
      <c r="L377" t="s">
        <v>4024</v>
      </c>
      <c r="O377" t="s">
        <v>689</v>
      </c>
      <c r="Q377" t="s">
        <v>4019</v>
      </c>
      <c r="S377" t="s">
        <v>699</v>
      </c>
      <c r="T377" t="s">
        <v>4132</v>
      </c>
      <c r="U377" t="s">
        <v>4133</v>
      </c>
      <c r="V377" t="s">
        <v>4134</v>
      </c>
      <c r="W377" t="s">
        <v>4135</v>
      </c>
      <c r="X377" t="s">
        <v>4136</v>
      </c>
    </row>
    <row r="378" spans="1:24" x14ac:dyDescent="0.35">
      <c r="A378" t="s">
        <v>5382</v>
      </c>
      <c r="C378" t="s">
        <v>5544</v>
      </c>
      <c r="D378" t="s">
        <v>689</v>
      </c>
      <c r="E378" t="s">
        <v>5547</v>
      </c>
      <c r="F378" t="s">
        <v>4016</v>
      </c>
      <c r="G378" t="s">
        <v>9853</v>
      </c>
      <c r="I378" t="s">
        <v>8906</v>
      </c>
      <c r="J378" t="s">
        <v>5512</v>
      </c>
      <c r="K378" t="s">
        <v>689</v>
      </c>
      <c r="L378" t="s">
        <v>4024</v>
      </c>
      <c r="O378" t="s">
        <v>689</v>
      </c>
      <c r="Q378" t="s">
        <v>4019</v>
      </c>
      <c r="S378" t="s">
        <v>699</v>
      </c>
      <c r="T378" t="s">
        <v>4132</v>
      </c>
      <c r="U378" t="s">
        <v>4133</v>
      </c>
      <c r="V378" t="s">
        <v>4134</v>
      </c>
      <c r="W378" t="s">
        <v>4135</v>
      </c>
      <c r="X378" t="s">
        <v>4136</v>
      </c>
    </row>
    <row r="379" spans="1:24" x14ac:dyDescent="0.35">
      <c r="A379" t="s">
        <v>5382</v>
      </c>
      <c r="C379" t="s">
        <v>5546</v>
      </c>
      <c r="D379" t="s">
        <v>689</v>
      </c>
      <c r="E379" t="s">
        <v>5549</v>
      </c>
      <c r="F379" t="s">
        <v>4016</v>
      </c>
      <c r="G379" t="s">
        <v>9854</v>
      </c>
      <c r="I379" t="s">
        <v>8906</v>
      </c>
      <c r="J379" t="s">
        <v>5512</v>
      </c>
      <c r="K379" t="s">
        <v>689</v>
      </c>
      <c r="L379" t="s">
        <v>4024</v>
      </c>
      <c r="O379" t="s">
        <v>689</v>
      </c>
      <c r="Q379" t="s">
        <v>4019</v>
      </c>
      <c r="S379" t="s">
        <v>699</v>
      </c>
      <c r="T379" t="s">
        <v>4132</v>
      </c>
      <c r="U379" t="s">
        <v>4133</v>
      </c>
      <c r="V379" t="s">
        <v>4134</v>
      </c>
      <c r="W379" t="s">
        <v>4135</v>
      </c>
      <c r="X379" t="s">
        <v>4136</v>
      </c>
    </row>
    <row r="380" spans="1:24" x14ac:dyDescent="0.35">
      <c r="A380" t="s">
        <v>5382</v>
      </c>
      <c r="C380" t="s">
        <v>5548</v>
      </c>
      <c r="D380" t="s">
        <v>689</v>
      </c>
      <c r="E380" t="s">
        <v>5552</v>
      </c>
      <c r="F380" t="s">
        <v>4016</v>
      </c>
      <c r="G380" t="s">
        <v>9855</v>
      </c>
      <c r="I380" t="s">
        <v>8906</v>
      </c>
      <c r="J380" t="s">
        <v>5512</v>
      </c>
      <c r="K380" t="s">
        <v>689</v>
      </c>
      <c r="L380" t="s">
        <v>4024</v>
      </c>
      <c r="O380" t="s">
        <v>689</v>
      </c>
      <c r="Q380" t="s">
        <v>4019</v>
      </c>
      <c r="R380" t="s">
        <v>5550</v>
      </c>
      <c r="S380" t="s">
        <v>699</v>
      </c>
      <c r="T380" t="s">
        <v>4132</v>
      </c>
      <c r="U380" t="s">
        <v>4133</v>
      </c>
      <c r="V380" t="s">
        <v>4134</v>
      </c>
      <c r="W380" t="s">
        <v>4135</v>
      </c>
      <c r="X380" t="s">
        <v>4136</v>
      </c>
    </row>
    <row r="381" spans="1:24" x14ac:dyDescent="0.35">
      <c r="A381" t="s">
        <v>5382</v>
      </c>
      <c r="C381" t="s">
        <v>5551</v>
      </c>
      <c r="D381" t="s">
        <v>689</v>
      </c>
      <c r="E381" t="s">
        <v>5555</v>
      </c>
      <c r="F381" t="s">
        <v>4016</v>
      </c>
      <c r="G381" t="s">
        <v>9856</v>
      </c>
      <c r="I381" t="s">
        <v>8906</v>
      </c>
      <c r="J381" t="s">
        <v>5512</v>
      </c>
      <c r="K381" t="s">
        <v>689</v>
      </c>
      <c r="L381" t="s">
        <v>4024</v>
      </c>
      <c r="O381" t="s">
        <v>689</v>
      </c>
      <c r="Q381" t="s">
        <v>4019</v>
      </c>
      <c r="R381" t="s">
        <v>5553</v>
      </c>
      <c r="S381" t="s">
        <v>699</v>
      </c>
      <c r="T381" t="s">
        <v>4132</v>
      </c>
      <c r="U381" t="s">
        <v>4133</v>
      </c>
      <c r="V381" t="s">
        <v>4134</v>
      </c>
      <c r="W381" t="s">
        <v>4135</v>
      </c>
      <c r="X381" t="s">
        <v>4136</v>
      </c>
    </row>
    <row r="382" spans="1:24" x14ac:dyDescent="0.35">
      <c r="A382" t="s">
        <v>5382</v>
      </c>
      <c r="C382" t="s">
        <v>5554</v>
      </c>
      <c r="D382" t="s">
        <v>689</v>
      </c>
      <c r="E382" t="s">
        <v>5558</v>
      </c>
      <c r="F382" t="s">
        <v>4016</v>
      </c>
      <c r="G382" t="s">
        <v>9857</v>
      </c>
      <c r="I382" t="s">
        <v>8906</v>
      </c>
      <c r="J382" t="s">
        <v>5512</v>
      </c>
      <c r="K382" t="s">
        <v>689</v>
      </c>
      <c r="L382" t="s">
        <v>4024</v>
      </c>
      <c r="O382" t="s">
        <v>689</v>
      </c>
      <c r="Q382" t="s">
        <v>4019</v>
      </c>
      <c r="R382" t="s">
        <v>5556</v>
      </c>
      <c r="S382" t="s">
        <v>699</v>
      </c>
      <c r="T382" t="s">
        <v>4132</v>
      </c>
      <c r="U382" t="s">
        <v>4133</v>
      </c>
      <c r="V382" t="s">
        <v>4134</v>
      </c>
      <c r="W382" t="s">
        <v>4135</v>
      </c>
      <c r="X382" t="s">
        <v>4136</v>
      </c>
    </row>
    <row r="383" spans="1:24" x14ac:dyDescent="0.35">
      <c r="A383" t="s">
        <v>5382</v>
      </c>
      <c r="C383" t="s">
        <v>5557</v>
      </c>
      <c r="D383" t="s">
        <v>689</v>
      </c>
      <c r="E383" t="s">
        <v>5561</v>
      </c>
      <c r="F383" t="s">
        <v>4016</v>
      </c>
      <c r="G383" t="s">
        <v>9858</v>
      </c>
      <c r="I383" t="s">
        <v>8906</v>
      </c>
      <c r="J383" t="s">
        <v>5512</v>
      </c>
      <c r="K383" t="s">
        <v>689</v>
      </c>
      <c r="L383" t="s">
        <v>4024</v>
      </c>
      <c r="O383" t="s">
        <v>689</v>
      </c>
      <c r="Q383" t="s">
        <v>4019</v>
      </c>
      <c r="R383" t="s">
        <v>5559</v>
      </c>
      <c r="S383" t="s">
        <v>699</v>
      </c>
      <c r="T383" t="s">
        <v>4132</v>
      </c>
      <c r="U383" t="s">
        <v>4133</v>
      </c>
      <c r="V383" t="s">
        <v>4134</v>
      </c>
      <c r="W383" t="s">
        <v>4135</v>
      </c>
      <c r="X383" t="s">
        <v>4136</v>
      </c>
    </row>
    <row r="384" spans="1:24" x14ac:dyDescent="0.35">
      <c r="A384" t="s">
        <v>5382</v>
      </c>
      <c r="C384" t="s">
        <v>5560</v>
      </c>
      <c r="D384" t="s">
        <v>689</v>
      </c>
      <c r="E384" t="s">
        <v>9859</v>
      </c>
      <c r="F384" t="s">
        <v>4016</v>
      </c>
      <c r="G384" t="s">
        <v>9860</v>
      </c>
      <c r="I384" t="s">
        <v>8906</v>
      </c>
      <c r="J384" t="s">
        <v>5512</v>
      </c>
      <c r="K384" t="s">
        <v>689</v>
      </c>
      <c r="L384" t="s">
        <v>4024</v>
      </c>
      <c r="O384" t="s">
        <v>689</v>
      </c>
      <c r="Q384" t="s">
        <v>4019</v>
      </c>
      <c r="R384" t="s">
        <v>5562</v>
      </c>
      <c r="S384" t="s">
        <v>699</v>
      </c>
      <c r="T384" t="s">
        <v>4132</v>
      </c>
      <c r="U384" t="s">
        <v>4133</v>
      </c>
      <c r="V384" t="s">
        <v>4134</v>
      </c>
      <c r="W384" t="s">
        <v>4135</v>
      </c>
      <c r="X384" t="s">
        <v>4136</v>
      </c>
    </row>
    <row r="385" spans="1:11" x14ac:dyDescent="0.35">
      <c r="A385" t="s">
        <v>5382</v>
      </c>
      <c r="C385" t="s">
        <v>9861</v>
      </c>
      <c r="D385" t="s">
        <v>689</v>
      </c>
      <c r="E385" t="s">
        <v>9862</v>
      </c>
      <c r="F385" t="s">
        <v>4016</v>
      </c>
      <c r="G385" t="s">
        <v>9863</v>
      </c>
      <c r="I385" t="s">
        <v>8906</v>
      </c>
      <c r="J385" t="s">
        <v>5512</v>
      </c>
      <c r="K385" t="s">
        <v>689</v>
      </c>
    </row>
    <row r="386" spans="1:11" x14ac:dyDescent="0.35">
      <c r="A386" t="s">
        <v>5382</v>
      </c>
      <c r="C386" t="s">
        <v>9864</v>
      </c>
      <c r="D386" t="s">
        <v>689</v>
      </c>
      <c r="E386" t="s">
        <v>9865</v>
      </c>
      <c r="F386" t="s">
        <v>4016</v>
      </c>
      <c r="G386" t="s">
        <v>9866</v>
      </c>
      <c r="I386" t="s">
        <v>8906</v>
      </c>
      <c r="J386" t="s">
        <v>5512</v>
      </c>
      <c r="K386" t="s">
        <v>689</v>
      </c>
    </row>
    <row r="387" spans="1:11" x14ac:dyDescent="0.35">
      <c r="A387" t="s">
        <v>5382</v>
      </c>
      <c r="C387" t="s">
        <v>9867</v>
      </c>
      <c r="D387" t="s">
        <v>689</v>
      </c>
      <c r="E387" t="s">
        <v>9868</v>
      </c>
      <c r="F387" t="s">
        <v>4016</v>
      </c>
      <c r="G387" t="s">
        <v>9869</v>
      </c>
      <c r="I387" t="s">
        <v>8906</v>
      </c>
      <c r="J387" t="s">
        <v>5512</v>
      </c>
      <c r="K387" t="s">
        <v>689</v>
      </c>
    </row>
    <row r="388" spans="1:11" x14ac:dyDescent="0.35">
      <c r="A388" t="s">
        <v>5382</v>
      </c>
      <c r="C388" t="s">
        <v>9870</v>
      </c>
      <c r="D388" t="s">
        <v>689</v>
      </c>
      <c r="E388" t="s">
        <v>9871</v>
      </c>
      <c r="F388" t="s">
        <v>4016</v>
      </c>
      <c r="G388" t="s">
        <v>9872</v>
      </c>
      <c r="I388" t="s">
        <v>8906</v>
      </c>
      <c r="J388" t="s">
        <v>5512</v>
      </c>
      <c r="K388" t="s">
        <v>689</v>
      </c>
    </row>
    <row r="389" spans="1:11" x14ac:dyDescent="0.35">
      <c r="A389" t="s">
        <v>5382</v>
      </c>
      <c r="C389" t="s">
        <v>9873</v>
      </c>
      <c r="D389" t="s">
        <v>689</v>
      </c>
      <c r="E389" t="s">
        <v>9874</v>
      </c>
      <c r="F389" t="s">
        <v>4016</v>
      </c>
      <c r="G389" t="s">
        <v>9875</v>
      </c>
      <c r="I389" t="s">
        <v>8906</v>
      </c>
      <c r="J389" t="s">
        <v>5512</v>
      </c>
      <c r="K389" t="s">
        <v>689</v>
      </c>
    </row>
    <row r="390" spans="1:11" x14ac:dyDescent="0.35">
      <c r="A390" t="s">
        <v>5382</v>
      </c>
      <c r="C390" t="s">
        <v>9876</v>
      </c>
      <c r="D390" t="s">
        <v>689</v>
      </c>
      <c r="E390" t="s">
        <v>9877</v>
      </c>
      <c r="F390" t="s">
        <v>4016</v>
      </c>
      <c r="G390" t="s">
        <v>9878</v>
      </c>
      <c r="I390" t="s">
        <v>8906</v>
      </c>
      <c r="J390" t="s">
        <v>5512</v>
      </c>
      <c r="K390" t="s">
        <v>689</v>
      </c>
    </row>
    <row r="391" spans="1:11" x14ac:dyDescent="0.35">
      <c r="A391" t="s">
        <v>5382</v>
      </c>
      <c r="C391" t="s">
        <v>9879</v>
      </c>
      <c r="D391" t="s">
        <v>689</v>
      </c>
      <c r="E391" t="s">
        <v>9880</v>
      </c>
      <c r="F391" t="s">
        <v>4016</v>
      </c>
      <c r="G391" t="s">
        <v>9881</v>
      </c>
      <c r="I391" t="s">
        <v>8906</v>
      </c>
      <c r="J391" t="s">
        <v>5512</v>
      </c>
      <c r="K391" t="s">
        <v>689</v>
      </c>
    </row>
    <row r="392" spans="1:11" x14ac:dyDescent="0.35">
      <c r="A392" t="s">
        <v>5382</v>
      </c>
      <c r="C392" t="s">
        <v>9882</v>
      </c>
      <c r="D392" t="s">
        <v>689</v>
      </c>
      <c r="E392" t="s">
        <v>9883</v>
      </c>
      <c r="F392" t="s">
        <v>4016</v>
      </c>
      <c r="G392" t="s">
        <v>9884</v>
      </c>
      <c r="I392" t="s">
        <v>8906</v>
      </c>
      <c r="J392" t="s">
        <v>5512</v>
      </c>
      <c r="K392" t="s">
        <v>689</v>
      </c>
    </row>
    <row r="393" spans="1:11" x14ac:dyDescent="0.35">
      <c r="A393" t="s">
        <v>5382</v>
      </c>
      <c r="C393" t="s">
        <v>9885</v>
      </c>
      <c r="D393" t="s">
        <v>689</v>
      </c>
      <c r="E393" t="s">
        <v>9886</v>
      </c>
      <c r="F393" t="s">
        <v>4016</v>
      </c>
      <c r="G393" t="s">
        <v>9887</v>
      </c>
      <c r="I393" t="s">
        <v>9793</v>
      </c>
    </row>
    <row r="394" spans="1:11" x14ac:dyDescent="0.35">
      <c r="A394" t="s">
        <v>5382</v>
      </c>
      <c r="C394" t="s">
        <v>9888</v>
      </c>
      <c r="D394" t="s">
        <v>689</v>
      </c>
      <c r="E394" t="s">
        <v>9889</v>
      </c>
      <c r="F394" t="s">
        <v>4016</v>
      </c>
      <c r="G394" t="s">
        <v>9890</v>
      </c>
      <c r="I394" t="s">
        <v>9891</v>
      </c>
      <c r="J394" t="s">
        <v>5512</v>
      </c>
      <c r="K394" t="s">
        <v>689</v>
      </c>
    </row>
    <row r="395" spans="1:11" x14ac:dyDescent="0.35">
      <c r="A395" t="s">
        <v>5382</v>
      </c>
      <c r="C395" t="s">
        <v>9892</v>
      </c>
      <c r="D395" t="s">
        <v>689</v>
      </c>
      <c r="E395" t="s">
        <v>9893</v>
      </c>
      <c r="F395" t="s">
        <v>4016</v>
      </c>
      <c r="G395" t="s">
        <v>9894</v>
      </c>
      <c r="I395" t="s">
        <v>9891</v>
      </c>
      <c r="J395" t="s">
        <v>5512</v>
      </c>
      <c r="K395" t="s">
        <v>689</v>
      </c>
    </row>
    <row r="396" spans="1:11" x14ac:dyDescent="0.35">
      <c r="A396" t="s">
        <v>5382</v>
      </c>
      <c r="C396" t="s">
        <v>9895</v>
      </c>
      <c r="D396" t="s">
        <v>689</v>
      </c>
      <c r="E396" t="s">
        <v>9896</v>
      </c>
      <c r="F396" t="s">
        <v>4016</v>
      </c>
      <c r="G396" t="s">
        <v>9897</v>
      </c>
      <c r="I396" t="s">
        <v>9891</v>
      </c>
      <c r="J396" t="s">
        <v>5512</v>
      </c>
      <c r="K396" t="s">
        <v>689</v>
      </c>
    </row>
    <row r="397" spans="1:11" x14ac:dyDescent="0.35">
      <c r="A397" t="s">
        <v>5382</v>
      </c>
      <c r="C397" t="s">
        <v>9898</v>
      </c>
      <c r="D397" t="s">
        <v>689</v>
      </c>
      <c r="E397" t="s">
        <v>9899</v>
      </c>
      <c r="F397" t="s">
        <v>4016</v>
      </c>
      <c r="G397" t="s">
        <v>9900</v>
      </c>
      <c r="I397" t="s">
        <v>9891</v>
      </c>
      <c r="J397" t="s">
        <v>5512</v>
      </c>
      <c r="K397" t="s">
        <v>689</v>
      </c>
    </row>
    <row r="398" spans="1:11" x14ac:dyDescent="0.35">
      <c r="A398" t="s">
        <v>5382</v>
      </c>
      <c r="C398" t="s">
        <v>9901</v>
      </c>
      <c r="D398" t="s">
        <v>689</v>
      </c>
      <c r="E398" t="s">
        <v>9902</v>
      </c>
      <c r="F398" t="s">
        <v>4016</v>
      </c>
      <c r="G398" t="s">
        <v>9903</v>
      </c>
      <c r="I398" t="s">
        <v>9891</v>
      </c>
      <c r="J398" t="s">
        <v>5512</v>
      </c>
      <c r="K398" t="s">
        <v>689</v>
      </c>
    </row>
    <row r="399" spans="1:11" x14ac:dyDescent="0.35">
      <c r="A399" t="s">
        <v>5382</v>
      </c>
      <c r="C399" t="s">
        <v>9904</v>
      </c>
      <c r="D399" t="s">
        <v>689</v>
      </c>
      <c r="E399" t="s">
        <v>9905</v>
      </c>
      <c r="F399" t="s">
        <v>4016</v>
      </c>
      <c r="G399" t="s">
        <v>9906</v>
      </c>
      <c r="I399" t="s">
        <v>9891</v>
      </c>
      <c r="J399" t="s">
        <v>5512</v>
      </c>
      <c r="K399" t="s">
        <v>689</v>
      </c>
    </row>
    <row r="400" spans="1:11" x14ac:dyDescent="0.35">
      <c r="A400" t="s">
        <v>5382</v>
      </c>
      <c r="C400" t="s">
        <v>9907</v>
      </c>
      <c r="D400" t="s">
        <v>689</v>
      </c>
      <c r="E400" t="s">
        <v>9908</v>
      </c>
      <c r="F400" t="s">
        <v>4016</v>
      </c>
      <c r="G400" t="s">
        <v>9909</v>
      </c>
      <c r="I400" t="s">
        <v>9891</v>
      </c>
      <c r="J400" t="s">
        <v>5512</v>
      </c>
      <c r="K400" t="s">
        <v>689</v>
      </c>
    </row>
    <row r="401" spans="1:11" x14ac:dyDescent="0.35">
      <c r="A401" t="s">
        <v>5382</v>
      </c>
      <c r="C401" t="s">
        <v>9910</v>
      </c>
      <c r="D401" t="s">
        <v>689</v>
      </c>
      <c r="E401" t="s">
        <v>9911</v>
      </c>
      <c r="F401" t="s">
        <v>4016</v>
      </c>
      <c r="G401" t="s">
        <v>9912</v>
      </c>
      <c r="I401" t="s">
        <v>9891</v>
      </c>
      <c r="J401" t="s">
        <v>5512</v>
      </c>
      <c r="K401" t="s">
        <v>689</v>
      </c>
    </row>
    <row r="402" spans="1:11" x14ac:dyDescent="0.35">
      <c r="A402" t="s">
        <v>5382</v>
      </c>
      <c r="C402" t="s">
        <v>9913</v>
      </c>
      <c r="D402" t="s">
        <v>689</v>
      </c>
      <c r="E402" t="s">
        <v>9914</v>
      </c>
      <c r="F402" t="s">
        <v>4016</v>
      </c>
      <c r="G402" t="s">
        <v>9915</v>
      </c>
      <c r="I402" t="s">
        <v>9891</v>
      </c>
      <c r="J402" t="s">
        <v>5512</v>
      </c>
      <c r="K402" t="s">
        <v>689</v>
      </c>
    </row>
    <row r="403" spans="1:11" x14ac:dyDescent="0.35">
      <c r="A403" t="s">
        <v>5382</v>
      </c>
      <c r="C403" t="s">
        <v>9916</v>
      </c>
      <c r="D403" t="s">
        <v>689</v>
      </c>
      <c r="E403" t="s">
        <v>9917</v>
      </c>
      <c r="F403" t="s">
        <v>4016</v>
      </c>
      <c r="G403" t="s">
        <v>9918</v>
      </c>
      <c r="I403" t="s">
        <v>9891</v>
      </c>
      <c r="J403" t="s">
        <v>5512</v>
      </c>
      <c r="K403" t="s">
        <v>689</v>
      </c>
    </row>
    <row r="404" spans="1:11" x14ac:dyDescent="0.35">
      <c r="A404" t="s">
        <v>5382</v>
      </c>
      <c r="C404" t="s">
        <v>9919</v>
      </c>
      <c r="D404" t="s">
        <v>689</v>
      </c>
      <c r="E404" t="s">
        <v>9920</v>
      </c>
      <c r="F404" t="s">
        <v>4016</v>
      </c>
      <c r="G404" t="s">
        <v>9921</v>
      </c>
      <c r="I404" t="s">
        <v>9891</v>
      </c>
      <c r="J404" t="s">
        <v>5512</v>
      </c>
      <c r="K404" t="s">
        <v>689</v>
      </c>
    </row>
    <row r="405" spans="1:11" x14ac:dyDescent="0.35">
      <c r="A405" t="s">
        <v>5382</v>
      </c>
      <c r="C405" t="s">
        <v>9922</v>
      </c>
      <c r="D405" t="s">
        <v>689</v>
      </c>
      <c r="E405" t="s">
        <v>9923</v>
      </c>
      <c r="F405" t="s">
        <v>4016</v>
      </c>
      <c r="G405" t="s">
        <v>9924</v>
      </c>
      <c r="I405" t="s">
        <v>9891</v>
      </c>
      <c r="J405" t="s">
        <v>5512</v>
      </c>
      <c r="K405" t="s">
        <v>689</v>
      </c>
    </row>
    <row r="406" spans="1:11" x14ac:dyDescent="0.35">
      <c r="A406" t="s">
        <v>5382</v>
      </c>
      <c r="C406" t="s">
        <v>9925</v>
      </c>
      <c r="D406" t="s">
        <v>689</v>
      </c>
      <c r="E406" t="s">
        <v>9926</v>
      </c>
      <c r="F406" t="s">
        <v>4016</v>
      </c>
      <c r="G406" t="s">
        <v>9927</v>
      </c>
      <c r="I406" t="s">
        <v>9891</v>
      </c>
      <c r="J406" t="s">
        <v>5512</v>
      </c>
      <c r="K406" t="s">
        <v>689</v>
      </c>
    </row>
    <row r="407" spans="1:11" x14ac:dyDescent="0.35">
      <c r="A407" t="s">
        <v>5382</v>
      </c>
      <c r="C407" t="s">
        <v>9928</v>
      </c>
      <c r="D407" t="s">
        <v>689</v>
      </c>
      <c r="E407" t="s">
        <v>9929</v>
      </c>
      <c r="F407" t="s">
        <v>4016</v>
      </c>
      <c r="G407" t="s">
        <v>9930</v>
      </c>
      <c r="I407" t="s">
        <v>9891</v>
      </c>
      <c r="J407" t="s">
        <v>5512</v>
      </c>
      <c r="K407" t="s">
        <v>689</v>
      </c>
    </row>
    <row r="408" spans="1:11" x14ac:dyDescent="0.35">
      <c r="A408" t="s">
        <v>5382</v>
      </c>
      <c r="C408" t="s">
        <v>9931</v>
      </c>
      <c r="D408" t="s">
        <v>689</v>
      </c>
      <c r="E408" t="s">
        <v>9932</v>
      </c>
      <c r="F408" t="s">
        <v>4016</v>
      </c>
      <c r="G408" t="s">
        <v>9933</v>
      </c>
      <c r="I408" t="s">
        <v>9891</v>
      </c>
      <c r="J408" t="s">
        <v>5512</v>
      </c>
      <c r="K408" t="s">
        <v>689</v>
      </c>
    </row>
    <row r="409" spans="1:11" x14ac:dyDescent="0.35">
      <c r="A409" t="s">
        <v>5382</v>
      </c>
      <c r="C409" t="s">
        <v>9934</v>
      </c>
      <c r="D409" t="s">
        <v>689</v>
      </c>
      <c r="E409" t="s">
        <v>9935</v>
      </c>
      <c r="F409" t="s">
        <v>4016</v>
      </c>
      <c r="G409" t="s">
        <v>9936</v>
      </c>
      <c r="I409" t="s">
        <v>9891</v>
      </c>
      <c r="J409" t="s">
        <v>5512</v>
      </c>
      <c r="K409" t="s">
        <v>689</v>
      </c>
    </row>
    <row r="410" spans="1:11" x14ac:dyDescent="0.35">
      <c r="A410" t="s">
        <v>5382</v>
      </c>
      <c r="C410" t="s">
        <v>9937</v>
      </c>
      <c r="D410" t="s">
        <v>689</v>
      </c>
      <c r="E410" t="s">
        <v>9938</v>
      </c>
      <c r="F410" t="s">
        <v>4016</v>
      </c>
      <c r="G410" t="s">
        <v>9939</v>
      </c>
      <c r="I410" t="s">
        <v>9891</v>
      </c>
      <c r="J410" t="s">
        <v>5512</v>
      </c>
      <c r="K410" t="s">
        <v>689</v>
      </c>
    </row>
    <row r="411" spans="1:11" x14ac:dyDescent="0.35">
      <c r="A411" t="s">
        <v>5382</v>
      </c>
      <c r="C411" t="s">
        <v>9940</v>
      </c>
      <c r="D411" t="s">
        <v>689</v>
      </c>
      <c r="E411" t="s">
        <v>9941</v>
      </c>
      <c r="F411" t="s">
        <v>4016</v>
      </c>
      <c r="G411" t="s">
        <v>9942</v>
      </c>
      <c r="I411" t="s">
        <v>9891</v>
      </c>
      <c r="J411" t="s">
        <v>5512</v>
      </c>
      <c r="K411" t="s">
        <v>689</v>
      </c>
    </row>
    <row r="412" spans="1:11" x14ac:dyDescent="0.35">
      <c r="A412" t="s">
        <v>5382</v>
      </c>
      <c r="C412" t="s">
        <v>9943</v>
      </c>
      <c r="D412" t="s">
        <v>689</v>
      </c>
      <c r="E412" t="s">
        <v>9944</v>
      </c>
      <c r="F412" t="s">
        <v>4016</v>
      </c>
      <c r="G412" t="s">
        <v>9945</v>
      </c>
      <c r="I412" t="s">
        <v>9891</v>
      </c>
      <c r="J412" t="s">
        <v>5512</v>
      </c>
      <c r="K412" t="s">
        <v>689</v>
      </c>
    </row>
    <row r="413" spans="1:11" x14ac:dyDescent="0.35">
      <c r="A413" t="s">
        <v>5382</v>
      </c>
      <c r="C413" t="s">
        <v>9946</v>
      </c>
      <c r="D413" t="s">
        <v>689</v>
      </c>
      <c r="E413" t="s">
        <v>9947</v>
      </c>
      <c r="F413" t="s">
        <v>4016</v>
      </c>
      <c r="G413" t="s">
        <v>9948</v>
      </c>
      <c r="I413" t="s">
        <v>9891</v>
      </c>
      <c r="J413" t="s">
        <v>5512</v>
      </c>
      <c r="K413" t="s">
        <v>689</v>
      </c>
    </row>
    <row r="414" spans="1:11" x14ac:dyDescent="0.35">
      <c r="A414" t="s">
        <v>5382</v>
      </c>
      <c r="C414" t="s">
        <v>9949</v>
      </c>
      <c r="D414" t="s">
        <v>689</v>
      </c>
      <c r="E414" t="s">
        <v>9950</v>
      </c>
      <c r="F414" t="s">
        <v>4016</v>
      </c>
      <c r="G414" t="s">
        <v>9951</v>
      </c>
      <c r="I414" t="s">
        <v>9891</v>
      </c>
      <c r="J414" t="s">
        <v>5512</v>
      </c>
      <c r="K414" t="s">
        <v>689</v>
      </c>
    </row>
    <row r="415" spans="1:11" x14ac:dyDescent="0.35">
      <c r="A415" t="s">
        <v>5382</v>
      </c>
      <c r="C415" t="s">
        <v>9952</v>
      </c>
      <c r="D415" t="s">
        <v>689</v>
      </c>
      <c r="E415" t="s">
        <v>9953</v>
      </c>
      <c r="F415" t="s">
        <v>4016</v>
      </c>
      <c r="G415" t="s">
        <v>9954</v>
      </c>
      <c r="I415" t="s">
        <v>9891</v>
      </c>
      <c r="J415" t="s">
        <v>5512</v>
      </c>
      <c r="K415" t="s">
        <v>689</v>
      </c>
    </row>
    <row r="416" spans="1:11" x14ac:dyDescent="0.35">
      <c r="A416" t="s">
        <v>5382</v>
      </c>
      <c r="C416" t="s">
        <v>9955</v>
      </c>
      <c r="D416" t="s">
        <v>689</v>
      </c>
      <c r="E416" t="s">
        <v>9956</v>
      </c>
      <c r="F416" t="s">
        <v>4016</v>
      </c>
      <c r="G416" t="s">
        <v>9957</v>
      </c>
      <c r="I416" t="s">
        <v>9891</v>
      </c>
      <c r="J416" t="s">
        <v>5512</v>
      </c>
      <c r="K416" t="s">
        <v>689</v>
      </c>
    </row>
    <row r="417" spans="1:16" x14ac:dyDescent="0.35">
      <c r="A417" t="s">
        <v>5382</v>
      </c>
      <c r="C417" t="s">
        <v>9958</v>
      </c>
      <c r="D417" t="s">
        <v>689</v>
      </c>
      <c r="E417" t="s">
        <v>9959</v>
      </c>
      <c r="F417" t="s">
        <v>4016</v>
      </c>
      <c r="G417" t="s">
        <v>9960</v>
      </c>
      <c r="I417" t="s">
        <v>9891</v>
      </c>
      <c r="J417" t="s">
        <v>5512</v>
      </c>
      <c r="K417" t="s">
        <v>689</v>
      </c>
    </row>
    <row r="418" spans="1:16" x14ac:dyDescent="0.35">
      <c r="A418" t="s">
        <v>5382</v>
      </c>
      <c r="C418" t="s">
        <v>9961</v>
      </c>
      <c r="D418" t="s">
        <v>689</v>
      </c>
      <c r="E418" t="s">
        <v>9962</v>
      </c>
      <c r="F418" t="s">
        <v>4016</v>
      </c>
      <c r="G418" t="s">
        <v>9963</v>
      </c>
      <c r="I418" t="s">
        <v>9891</v>
      </c>
      <c r="J418" t="s">
        <v>5512</v>
      </c>
      <c r="K418" t="s">
        <v>689</v>
      </c>
    </row>
    <row r="419" spans="1:16" x14ac:dyDescent="0.35">
      <c r="A419" t="s">
        <v>5382</v>
      </c>
      <c r="C419" t="s">
        <v>9964</v>
      </c>
      <c r="D419" t="s">
        <v>689</v>
      </c>
      <c r="E419" t="s">
        <v>9965</v>
      </c>
      <c r="F419" t="s">
        <v>4016</v>
      </c>
      <c r="G419" t="s">
        <v>9966</v>
      </c>
      <c r="I419" t="s">
        <v>9891</v>
      </c>
      <c r="J419" t="s">
        <v>5512</v>
      </c>
      <c r="K419" t="s">
        <v>689</v>
      </c>
    </row>
    <row r="420" spans="1:16" x14ac:dyDescent="0.35">
      <c r="A420" t="s">
        <v>5382</v>
      </c>
      <c r="C420" t="s">
        <v>9967</v>
      </c>
      <c r="D420" t="s">
        <v>689</v>
      </c>
      <c r="E420" t="s">
        <v>9968</v>
      </c>
      <c r="F420" t="s">
        <v>4016</v>
      </c>
      <c r="G420" t="s">
        <v>9969</v>
      </c>
      <c r="I420" t="s">
        <v>9891</v>
      </c>
      <c r="J420" t="s">
        <v>5512</v>
      </c>
      <c r="K420" t="s">
        <v>689</v>
      </c>
    </row>
    <row r="421" spans="1:16" x14ac:dyDescent="0.35">
      <c r="A421" t="s">
        <v>5382</v>
      </c>
      <c r="C421" t="s">
        <v>9970</v>
      </c>
      <c r="D421" t="s">
        <v>689</v>
      </c>
      <c r="E421" t="s">
        <v>9971</v>
      </c>
      <c r="F421" t="s">
        <v>4016</v>
      </c>
      <c r="G421" t="s">
        <v>9972</v>
      </c>
      <c r="I421" t="s">
        <v>9891</v>
      </c>
      <c r="J421" t="s">
        <v>5512</v>
      </c>
      <c r="K421" t="s">
        <v>689</v>
      </c>
    </row>
    <row r="422" spans="1:16" x14ac:dyDescent="0.35">
      <c r="A422" t="s">
        <v>5382</v>
      </c>
      <c r="C422" t="s">
        <v>9973</v>
      </c>
      <c r="D422" t="s">
        <v>689</v>
      </c>
      <c r="E422" t="s">
        <v>9974</v>
      </c>
      <c r="F422" t="s">
        <v>4016</v>
      </c>
      <c r="G422" t="s">
        <v>9975</v>
      </c>
      <c r="I422" t="s">
        <v>9891</v>
      </c>
      <c r="J422" t="s">
        <v>5512</v>
      </c>
      <c r="K422" t="s">
        <v>689</v>
      </c>
    </row>
    <row r="423" spans="1:16" x14ac:dyDescent="0.35">
      <c r="A423" t="s">
        <v>5382</v>
      </c>
      <c r="C423" t="s">
        <v>18</v>
      </c>
      <c r="D423" t="s">
        <v>699</v>
      </c>
      <c r="E423" t="s">
        <v>637</v>
      </c>
      <c r="F423" t="s">
        <v>4016</v>
      </c>
      <c r="I423" t="s">
        <v>4169</v>
      </c>
      <c r="J423" t="s">
        <v>637</v>
      </c>
      <c r="K423" t="s">
        <v>637</v>
      </c>
      <c r="L423" t="s">
        <v>637</v>
      </c>
      <c r="M423" t="s">
        <v>637</v>
      </c>
      <c r="N423" t="s">
        <v>637</v>
      </c>
      <c r="O423" t="s">
        <v>637</v>
      </c>
      <c r="P423" t="s">
        <v>637</v>
      </c>
    </row>
    <row r="424" spans="1:16" x14ac:dyDescent="0.35">
      <c r="A424" t="s">
        <v>9976</v>
      </c>
      <c r="C424" t="s">
        <v>9977</v>
      </c>
      <c r="D424" t="s">
        <v>689</v>
      </c>
      <c r="E424" t="s">
        <v>9978</v>
      </c>
      <c r="F424" t="s">
        <v>4016</v>
      </c>
      <c r="G424" t="s">
        <v>9979</v>
      </c>
      <c r="I424" t="s">
        <v>9793</v>
      </c>
    </row>
    <row r="425" spans="1:16" x14ac:dyDescent="0.35">
      <c r="A425" t="s">
        <v>9976</v>
      </c>
      <c r="C425" t="s">
        <v>9980</v>
      </c>
      <c r="D425" t="s">
        <v>689</v>
      </c>
      <c r="E425" t="s">
        <v>9981</v>
      </c>
      <c r="F425" t="s">
        <v>3853</v>
      </c>
      <c r="G425" t="s">
        <v>9982</v>
      </c>
      <c r="I425" t="s">
        <v>637</v>
      </c>
      <c r="J425" t="s">
        <v>5150</v>
      </c>
      <c r="K425" t="s">
        <v>689</v>
      </c>
    </row>
    <row r="426" spans="1:16" x14ac:dyDescent="0.35">
      <c r="A426" t="s">
        <v>9976</v>
      </c>
      <c r="C426" t="s">
        <v>9983</v>
      </c>
      <c r="D426" t="s">
        <v>689</v>
      </c>
      <c r="E426" t="s">
        <v>9984</v>
      </c>
      <c r="F426" t="s">
        <v>3853</v>
      </c>
      <c r="G426" t="s">
        <v>9985</v>
      </c>
      <c r="I426" t="s">
        <v>637</v>
      </c>
      <c r="J426" t="s">
        <v>5150</v>
      </c>
      <c r="K426" t="s">
        <v>689</v>
      </c>
    </row>
    <row r="427" spans="1:16" x14ac:dyDescent="0.35">
      <c r="A427" t="s">
        <v>9976</v>
      </c>
      <c r="C427" t="s">
        <v>9986</v>
      </c>
      <c r="D427" t="s">
        <v>689</v>
      </c>
      <c r="E427" t="s">
        <v>9987</v>
      </c>
      <c r="F427" t="s">
        <v>3853</v>
      </c>
      <c r="G427" t="s">
        <v>9988</v>
      </c>
      <c r="I427" t="s">
        <v>637</v>
      </c>
      <c r="J427" t="s">
        <v>5150</v>
      </c>
      <c r="K427" t="s">
        <v>689</v>
      </c>
    </row>
    <row r="428" spans="1:16" x14ac:dyDescent="0.35">
      <c r="A428" t="s">
        <v>9976</v>
      </c>
      <c r="C428" t="s">
        <v>9989</v>
      </c>
      <c r="D428" t="s">
        <v>689</v>
      </c>
      <c r="E428" t="s">
        <v>9990</v>
      </c>
      <c r="F428" t="s">
        <v>3853</v>
      </c>
      <c r="G428" t="s">
        <v>9991</v>
      </c>
      <c r="I428" t="s">
        <v>637</v>
      </c>
      <c r="J428" t="s">
        <v>5150</v>
      </c>
      <c r="K428" t="s">
        <v>689</v>
      </c>
    </row>
    <row r="429" spans="1:16" x14ac:dyDescent="0.35">
      <c r="A429" t="s">
        <v>9976</v>
      </c>
      <c r="C429" t="s">
        <v>9992</v>
      </c>
      <c r="D429" t="s">
        <v>689</v>
      </c>
      <c r="E429" t="s">
        <v>9993</v>
      </c>
      <c r="F429" t="s">
        <v>3853</v>
      </c>
      <c r="G429" t="s">
        <v>9994</v>
      </c>
      <c r="I429" t="s">
        <v>637</v>
      </c>
      <c r="J429" t="s">
        <v>5150</v>
      </c>
      <c r="K429" t="s">
        <v>689</v>
      </c>
    </row>
    <row r="430" spans="1:16" x14ac:dyDescent="0.35">
      <c r="A430" t="s">
        <v>9976</v>
      </c>
      <c r="C430" t="s">
        <v>9995</v>
      </c>
      <c r="D430" t="s">
        <v>689</v>
      </c>
      <c r="E430" t="s">
        <v>9996</v>
      </c>
      <c r="F430" t="s">
        <v>3853</v>
      </c>
      <c r="G430" t="s">
        <v>9997</v>
      </c>
      <c r="I430" t="s">
        <v>637</v>
      </c>
      <c r="J430" t="s">
        <v>5150</v>
      </c>
      <c r="K430" t="s">
        <v>689</v>
      </c>
    </row>
    <row r="431" spans="1:16" x14ac:dyDescent="0.35">
      <c r="A431" t="s">
        <v>9976</v>
      </c>
      <c r="C431" t="s">
        <v>9998</v>
      </c>
      <c r="D431" t="s">
        <v>689</v>
      </c>
      <c r="E431" t="s">
        <v>9999</v>
      </c>
      <c r="F431" t="s">
        <v>3853</v>
      </c>
      <c r="G431" t="s">
        <v>10000</v>
      </c>
      <c r="I431" t="s">
        <v>637</v>
      </c>
      <c r="J431" t="s">
        <v>5150</v>
      </c>
      <c r="K431" t="s">
        <v>689</v>
      </c>
    </row>
    <row r="432" spans="1:16" x14ac:dyDescent="0.35">
      <c r="A432" t="s">
        <v>9976</v>
      </c>
      <c r="C432" t="s">
        <v>10001</v>
      </c>
      <c r="D432" t="s">
        <v>689</v>
      </c>
      <c r="E432" t="s">
        <v>10002</v>
      </c>
      <c r="F432" t="s">
        <v>3853</v>
      </c>
      <c r="G432" t="s">
        <v>10003</v>
      </c>
      <c r="I432" t="s">
        <v>637</v>
      </c>
      <c r="J432" t="s">
        <v>5150</v>
      </c>
      <c r="K432" t="s">
        <v>689</v>
      </c>
    </row>
    <row r="433" spans="1:11" x14ac:dyDescent="0.35">
      <c r="A433" t="s">
        <v>9976</v>
      </c>
      <c r="C433" t="s">
        <v>10004</v>
      </c>
      <c r="D433" t="s">
        <v>689</v>
      </c>
      <c r="E433" t="s">
        <v>10005</v>
      </c>
      <c r="F433" t="s">
        <v>3853</v>
      </c>
      <c r="G433" t="s">
        <v>10006</v>
      </c>
      <c r="I433" t="s">
        <v>637</v>
      </c>
      <c r="J433" t="s">
        <v>5150</v>
      </c>
      <c r="K433" t="s">
        <v>689</v>
      </c>
    </row>
    <row r="434" spans="1:11" x14ac:dyDescent="0.35">
      <c r="A434" t="s">
        <v>9976</v>
      </c>
      <c r="C434" t="s">
        <v>10007</v>
      </c>
      <c r="D434" t="s">
        <v>689</v>
      </c>
      <c r="E434" t="s">
        <v>10008</v>
      </c>
      <c r="F434" t="s">
        <v>3853</v>
      </c>
      <c r="G434" t="s">
        <v>10009</v>
      </c>
      <c r="I434" t="s">
        <v>637</v>
      </c>
      <c r="J434" t="s">
        <v>5150</v>
      </c>
      <c r="K434" t="s">
        <v>689</v>
      </c>
    </row>
    <row r="435" spans="1:11" x14ac:dyDescent="0.35">
      <c r="A435" t="s">
        <v>9976</v>
      </c>
      <c r="C435" t="s">
        <v>10010</v>
      </c>
      <c r="D435" t="s">
        <v>689</v>
      </c>
      <c r="E435" t="s">
        <v>10011</v>
      </c>
      <c r="F435" t="s">
        <v>3853</v>
      </c>
      <c r="G435" t="s">
        <v>10012</v>
      </c>
      <c r="I435" t="s">
        <v>637</v>
      </c>
      <c r="J435" t="s">
        <v>5150</v>
      </c>
      <c r="K435" t="s">
        <v>689</v>
      </c>
    </row>
    <row r="436" spans="1:11" x14ac:dyDescent="0.35">
      <c r="A436" t="s">
        <v>9976</v>
      </c>
      <c r="C436" t="s">
        <v>10013</v>
      </c>
      <c r="D436" t="s">
        <v>689</v>
      </c>
      <c r="E436" t="s">
        <v>10014</v>
      </c>
      <c r="F436" t="s">
        <v>3853</v>
      </c>
      <c r="G436" t="s">
        <v>10015</v>
      </c>
      <c r="I436" t="s">
        <v>637</v>
      </c>
      <c r="J436" t="s">
        <v>5150</v>
      </c>
      <c r="K436" t="s">
        <v>689</v>
      </c>
    </row>
    <row r="437" spans="1:11" x14ac:dyDescent="0.35">
      <c r="A437" t="s">
        <v>9976</v>
      </c>
      <c r="C437" t="s">
        <v>10016</v>
      </c>
      <c r="D437" t="s">
        <v>689</v>
      </c>
      <c r="E437" t="s">
        <v>10017</v>
      </c>
      <c r="F437" t="s">
        <v>3853</v>
      </c>
      <c r="G437" t="s">
        <v>10018</v>
      </c>
      <c r="I437" t="s">
        <v>637</v>
      </c>
      <c r="J437" t="s">
        <v>5150</v>
      </c>
      <c r="K437" t="s">
        <v>689</v>
      </c>
    </row>
    <row r="438" spans="1:11" x14ac:dyDescent="0.35">
      <c r="A438" t="s">
        <v>9976</v>
      </c>
      <c r="C438" t="s">
        <v>10019</v>
      </c>
      <c r="D438" t="s">
        <v>689</v>
      </c>
      <c r="E438" t="s">
        <v>10020</v>
      </c>
      <c r="F438" t="s">
        <v>3853</v>
      </c>
      <c r="G438" t="s">
        <v>10021</v>
      </c>
      <c r="I438" t="s">
        <v>637</v>
      </c>
      <c r="J438" t="s">
        <v>5150</v>
      </c>
      <c r="K438" t="s">
        <v>689</v>
      </c>
    </row>
    <row r="439" spans="1:11" x14ac:dyDescent="0.35">
      <c r="A439" t="s">
        <v>9976</v>
      </c>
      <c r="C439" t="s">
        <v>10022</v>
      </c>
      <c r="D439" t="s">
        <v>689</v>
      </c>
      <c r="E439" t="s">
        <v>10023</v>
      </c>
      <c r="F439" t="s">
        <v>3853</v>
      </c>
      <c r="G439" t="s">
        <v>10024</v>
      </c>
      <c r="I439" t="s">
        <v>637</v>
      </c>
      <c r="J439" t="s">
        <v>5150</v>
      </c>
      <c r="K439" t="s">
        <v>689</v>
      </c>
    </row>
    <row r="440" spans="1:11" x14ac:dyDescent="0.35">
      <c r="A440" t="s">
        <v>9976</v>
      </c>
      <c r="C440" t="s">
        <v>10025</v>
      </c>
      <c r="D440" t="s">
        <v>689</v>
      </c>
      <c r="E440" t="s">
        <v>10026</v>
      </c>
      <c r="F440" t="s">
        <v>3853</v>
      </c>
      <c r="G440" t="s">
        <v>10027</v>
      </c>
      <c r="I440" t="s">
        <v>637</v>
      </c>
      <c r="J440" t="s">
        <v>5150</v>
      </c>
      <c r="K440" t="s">
        <v>689</v>
      </c>
    </row>
    <row r="441" spans="1:11" x14ac:dyDescent="0.35">
      <c r="A441" t="s">
        <v>9976</v>
      </c>
      <c r="C441" t="s">
        <v>10028</v>
      </c>
      <c r="D441" t="s">
        <v>689</v>
      </c>
      <c r="E441" t="s">
        <v>10029</v>
      </c>
      <c r="F441" t="s">
        <v>3853</v>
      </c>
      <c r="G441" t="s">
        <v>10029</v>
      </c>
      <c r="I441" t="s">
        <v>637</v>
      </c>
      <c r="J441" t="s">
        <v>5150</v>
      </c>
      <c r="K441" t="s">
        <v>689</v>
      </c>
    </row>
    <row r="442" spans="1:11" x14ac:dyDescent="0.35">
      <c r="A442" t="s">
        <v>9976</v>
      </c>
      <c r="C442" t="s">
        <v>10030</v>
      </c>
      <c r="D442" t="s">
        <v>689</v>
      </c>
      <c r="E442" t="s">
        <v>10031</v>
      </c>
      <c r="F442" t="s">
        <v>3853</v>
      </c>
      <c r="G442" t="s">
        <v>10032</v>
      </c>
      <c r="I442" t="s">
        <v>637</v>
      </c>
      <c r="J442" t="s">
        <v>5150</v>
      </c>
      <c r="K442" t="s">
        <v>689</v>
      </c>
    </row>
    <row r="443" spans="1:11" x14ac:dyDescent="0.35">
      <c r="A443" t="s">
        <v>9976</v>
      </c>
      <c r="C443" t="s">
        <v>10033</v>
      </c>
      <c r="D443" t="s">
        <v>689</v>
      </c>
      <c r="E443" t="s">
        <v>10034</v>
      </c>
      <c r="F443" t="s">
        <v>3853</v>
      </c>
      <c r="G443" t="s">
        <v>10035</v>
      </c>
      <c r="I443" t="s">
        <v>637</v>
      </c>
      <c r="J443" t="s">
        <v>5150</v>
      </c>
      <c r="K443" t="s">
        <v>689</v>
      </c>
    </row>
    <row r="444" spans="1:11" x14ac:dyDescent="0.35">
      <c r="A444" t="s">
        <v>9976</v>
      </c>
      <c r="C444" t="s">
        <v>10036</v>
      </c>
      <c r="D444" t="s">
        <v>689</v>
      </c>
      <c r="E444" t="s">
        <v>10037</v>
      </c>
      <c r="F444" t="s">
        <v>4016</v>
      </c>
      <c r="G444" t="s">
        <v>10038</v>
      </c>
      <c r="I444" t="s">
        <v>8906</v>
      </c>
      <c r="J444" t="s">
        <v>10039</v>
      </c>
      <c r="K444" t="s">
        <v>689</v>
      </c>
    </row>
    <row r="445" spans="1:11" x14ac:dyDescent="0.35">
      <c r="A445" t="s">
        <v>9976</v>
      </c>
      <c r="C445" t="s">
        <v>10040</v>
      </c>
      <c r="D445" t="s">
        <v>689</v>
      </c>
      <c r="E445" t="s">
        <v>10041</v>
      </c>
      <c r="F445" t="s">
        <v>4016</v>
      </c>
      <c r="G445" t="s">
        <v>10042</v>
      </c>
      <c r="I445" t="s">
        <v>8906</v>
      </c>
      <c r="J445" t="s">
        <v>10039</v>
      </c>
      <c r="K445" t="s">
        <v>689</v>
      </c>
    </row>
    <row r="446" spans="1:11" x14ac:dyDescent="0.35">
      <c r="A446" t="s">
        <v>9976</v>
      </c>
      <c r="C446" t="s">
        <v>10043</v>
      </c>
      <c r="D446" t="s">
        <v>689</v>
      </c>
      <c r="E446" t="s">
        <v>10044</v>
      </c>
      <c r="F446" t="s">
        <v>4016</v>
      </c>
      <c r="G446" t="s">
        <v>10045</v>
      </c>
      <c r="I446" t="s">
        <v>8906</v>
      </c>
      <c r="J446" t="s">
        <v>10039</v>
      </c>
      <c r="K446" t="s">
        <v>689</v>
      </c>
    </row>
    <row r="447" spans="1:11" x14ac:dyDescent="0.35">
      <c r="A447" t="s">
        <v>9976</v>
      </c>
      <c r="C447" t="s">
        <v>10046</v>
      </c>
      <c r="D447" t="s">
        <v>689</v>
      </c>
      <c r="E447" t="s">
        <v>10047</v>
      </c>
      <c r="F447" t="s">
        <v>4016</v>
      </c>
      <c r="G447" t="s">
        <v>10048</v>
      </c>
      <c r="I447" t="s">
        <v>8906</v>
      </c>
      <c r="J447" t="s">
        <v>10039</v>
      </c>
      <c r="K447" t="s">
        <v>689</v>
      </c>
    </row>
    <row r="448" spans="1:11" x14ac:dyDescent="0.35">
      <c r="A448" t="s">
        <v>9976</v>
      </c>
      <c r="C448" t="s">
        <v>10049</v>
      </c>
      <c r="D448" t="s">
        <v>689</v>
      </c>
      <c r="E448" t="s">
        <v>10050</v>
      </c>
      <c r="F448" t="s">
        <v>4016</v>
      </c>
      <c r="G448" t="s">
        <v>10051</v>
      </c>
      <c r="I448" t="s">
        <v>8906</v>
      </c>
      <c r="J448" t="s">
        <v>10039</v>
      </c>
      <c r="K448" t="s">
        <v>689</v>
      </c>
    </row>
    <row r="449" spans="1:11" x14ac:dyDescent="0.35">
      <c r="A449" t="s">
        <v>9976</v>
      </c>
      <c r="C449" t="s">
        <v>10052</v>
      </c>
      <c r="D449" t="s">
        <v>689</v>
      </c>
      <c r="E449" t="s">
        <v>10053</v>
      </c>
      <c r="F449" t="s">
        <v>4016</v>
      </c>
      <c r="G449" t="s">
        <v>10054</v>
      </c>
      <c r="I449" t="s">
        <v>8906</v>
      </c>
      <c r="J449" t="s">
        <v>10039</v>
      </c>
      <c r="K449" t="s">
        <v>689</v>
      </c>
    </row>
    <row r="450" spans="1:11" x14ac:dyDescent="0.35">
      <c r="A450" t="s">
        <v>9976</v>
      </c>
      <c r="C450" t="s">
        <v>10055</v>
      </c>
      <c r="D450" t="s">
        <v>689</v>
      </c>
      <c r="E450" t="s">
        <v>10056</v>
      </c>
      <c r="F450" t="s">
        <v>4016</v>
      </c>
      <c r="G450" t="s">
        <v>10057</v>
      </c>
      <c r="I450" t="s">
        <v>8906</v>
      </c>
      <c r="J450" t="s">
        <v>10039</v>
      </c>
      <c r="K450" t="s">
        <v>689</v>
      </c>
    </row>
    <row r="451" spans="1:11" x14ac:dyDescent="0.35">
      <c r="A451" t="s">
        <v>9976</v>
      </c>
      <c r="C451" t="s">
        <v>10058</v>
      </c>
      <c r="D451" t="s">
        <v>689</v>
      </c>
      <c r="E451" t="s">
        <v>10059</v>
      </c>
      <c r="F451" t="s">
        <v>4016</v>
      </c>
      <c r="G451" t="s">
        <v>10060</v>
      </c>
      <c r="I451" t="s">
        <v>8906</v>
      </c>
      <c r="J451" t="s">
        <v>10039</v>
      </c>
      <c r="K451" t="s">
        <v>689</v>
      </c>
    </row>
    <row r="452" spans="1:11" x14ac:dyDescent="0.35">
      <c r="A452" t="s">
        <v>9976</v>
      </c>
      <c r="C452" t="s">
        <v>10061</v>
      </c>
      <c r="D452" t="s">
        <v>689</v>
      </c>
      <c r="E452" t="s">
        <v>10062</v>
      </c>
      <c r="F452" t="s">
        <v>4016</v>
      </c>
      <c r="G452" t="s">
        <v>10063</v>
      </c>
      <c r="I452" t="s">
        <v>8906</v>
      </c>
      <c r="J452" t="s">
        <v>10039</v>
      </c>
      <c r="K452" t="s">
        <v>689</v>
      </c>
    </row>
    <row r="453" spans="1:11" x14ac:dyDescent="0.35">
      <c r="A453" t="s">
        <v>9976</v>
      </c>
      <c r="C453" t="s">
        <v>10064</v>
      </c>
      <c r="D453" t="s">
        <v>689</v>
      </c>
      <c r="E453" t="s">
        <v>10065</v>
      </c>
      <c r="F453" t="s">
        <v>4016</v>
      </c>
      <c r="G453" t="s">
        <v>10066</v>
      </c>
      <c r="I453" t="s">
        <v>8906</v>
      </c>
      <c r="J453" t="s">
        <v>10039</v>
      </c>
      <c r="K453" t="s">
        <v>689</v>
      </c>
    </row>
    <row r="454" spans="1:11" x14ac:dyDescent="0.35">
      <c r="A454" t="s">
        <v>9976</v>
      </c>
      <c r="C454" t="s">
        <v>10067</v>
      </c>
      <c r="D454" t="s">
        <v>689</v>
      </c>
      <c r="E454" t="s">
        <v>10068</v>
      </c>
      <c r="F454" t="s">
        <v>4016</v>
      </c>
      <c r="G454" t="s">
        <v>10069</v>
      </c>
      <c r="I454" t="s">
        <v>8906</v>
      </c>
      <c r="J454" t="s">
        <v>10039</v>
      </c>
      <c r="K454" t="s">
        <v>689</v>
      </c>
    </row>
    <row r="455" spans="1:11" x14ac:dyDescent="0.35">
      <c r="A455" t="s">
        <v>9976</v>
      </c>
      <c r="C455" t="s">
        <v>10070</v>
      </c>
      <c r="D455" t="s">
        <v>689</v>
      </c>
      <c r="E455" t="s">
        <v>10071</v>
      </c>
      <c r="F455" t="s">
        <v>4016</v>
      </c>
      <c r="G455" t="s">
        <v>10072</v>
      </c>
      <c r="I455" t="s">
        <v>8906</v>
      </c>
      <c r="J455" t="s">
        <v>10039</v>
      </c>
      <c r="K455" t="s">
        <v>689</v>
      </c>
    </row>
    <row r="456" spans="1:11" x14ac:dyDescent="0.35">
      <c r="A456" t="s">
        <v>9976</v>
      </c>
      <c r="C456" t="s">
        <v>10073</v>
      </c>
      <c r="D456" t="s">
        <v>689</v>
      </c>
      <c r="E456" t="s">
        <v>10074</v>
      </c>
      <c r="F456" t="s">
        <v>4016</v>
      </c>
      <c r="G456" t="s">
        <v>10075</v>
      </c>
      <c r="I456" t="s">
        <v>8906</v>
      </c>
      <c r="J456" t="s">
        <v>10039</v>
      </c>
      <c r="K456" t="s">
        <v>689</v>
      </c>
    </row>
    <row r="457" spans="1:11" x14ac:dyDescent="0.35">
      <c r="A457" t="s">
        <v>9976</v>
      </c>
      <c r="C457" t="s">
        <v>10076</v>
      </c>
      <c r="D457" t="s">
        <v>689</v>
      </c>
      <c r="E457" t="s">
        <v>10077</v>
      </c>
      <c r="F457" t="s">
        <v>4016</v>
      </c>
      <c r="G457" t="s">
        <v>10078</v>
      </c>
      <c r="I457" t="s">
        <v>8906</v>
      </c>
      <c r="J457" t="s">
        <v>10039</v>
      </c>
      <c r="K457" t="s">
        <v>689</v>
      </c>
    </row>
    <row r="458" spans="1:11" x14ac:dyDescent="0.35">
      <c r="A458" t="s">
        <v>9976</v>
      </c>
      <c r="C458" t="s">
        <v>10079</v>
      </c>
      <c r="D458" t="s">
        <v>689</v>
      </c>
      <c r="E458" t="s">
        <v>10080</v>
      </c>
      <c r="F458" t="s">
        <v>4016</v>
      </c>
      <c r="G458" t="s">
        <v>10081</v>
      </c>
      <c r="I458" t="s">
        <v>8906</v>
      </c>
      <c r="J458" t="s">
        <v>10039</v>
      </c>
      <c r="K458" t="s">
        <v>689</v>
      </c>
    </row>
    <row r="459" spans="1:11" x14ac:dyDescent="0.35">
      <c r="A459" t="s">
        <v>9976</v>
      </c>
      <c r="C459" t="s">
        <v>10082</v>
      </c>
      <c r="D459" t="s">
        <v>689</v>
      </c>
      <c r="E459" t="s">
        <v>10083</v>
      </c>
      <c r="F459" t="s">
        <v>4016</v>
      </c>
      <c r="G459" t="s">
        <v>10084</v>
      </c>
      <c r="I459" t="s">
        <v>8906</v>
      </c>
      <c r="J459" t="s">
        <v>10039</v>
      </c>
      <c r="K459" t="s">
        <v>689</v>
      </c>
    </row>
    <row r="460" spans="1:11" x14ac:dyDescent="0.35">
      <c r="A460" t="s">
        <v>9976</v>
      </c>
      <c r="C460" t="s">
        <v>10085</v>
      </c>
      <c r="D460" t="s">
        <v>689</v>
      </c>
      <c r="E460" t="s">
        <v>10086</v>
      </c>
      <c r="F460" t="s">
        <v>4016</v>
      </c>
      <c r="G460" t="s">
        <v>10087</v>
      </c>
      <c r="I460" t="s">
        <v>8906</v>
      </c>
      <c r="J460" t="s">
        <v>10039</v>
      </c>
      <c r="K460" t="s">
        <v>689</v>
      </c>
    </row>
    <row r="461" spans="1:11" x14ac:dyDescent="0.35">
      <c r="A461" t="s">
        <v>9976</v>
      </c>
      <c r="C461" t="s">
        <v>10088</v>
      </c>
      <c r="D461" t="s">
        <v>689</v>
      </c>
      <c r="E461" t="s">
        <v>10089</v>
      </c>
      <c r="F461" t="s">
        <v>4016</v>
      </c>
      <c r="G461" t="s">
        <v>10090</v>
      </c>
      <c r="I461" t="s">
        <v>8906</v>
      </c>
      <c r="J461" t="s">
        <v>10039</v>
      </c>
      <c r="K461" t="s">
        <v>689</v>
      </c>
    </row>
    <row r="462" spans="1:11" x14ac:dyDescent="0.35">
      <c r="A462" t="s">
        <v>9976</v>
      </c>
      <c r="C462" t="s">
        <v>10091</v>
      </c>
      <c r="D462" t="s">
        <v>689</v>
      </c>
      <c r="E462" t="s">
        <v>10092</v>
      </c>
      <c r="F462" t="s">
        <v>4016</v>
      </c>
      <c r="G462" t="s">
        <v>10093</v>
      </c>
      <c r="I462" t="s">
        <v>8906</v>
      </c>
      <c r="J462" t="s">
        <v>10039</v>
      </c>
      <c r="K462" t="s">
        <v>689</v>
      </c>
    </row>
    <row r="463" spans="1:11" x14ac:dyDescent="0.35">
      <c r="A463" t="s">
        <v>9976</v>
      </c>
      <c r="C463" t="s">
        <v>10094</v>
      </c>
      <c r="D463" t="s">
        <v>689</v>
      </c>
      <c r="E463" t="s">
        <v>10095</v>
      </c>
      <c r="F463" t="s">
        <v>4016</v>
      </c>
      <c r="G463" t="s">
        <v>10096</v>
      </c>
      <c r="I463" t="s">
        <v>10097</v>
      </c>
      <c r="J463" t="s">
        <v>10039</v>
      </c>
      <c r="K463" t="s">
        <v>689</v>
      </c>
    </row>
    <row r="464" spans="1:11" x14ac:dyDescent="0.35">
      <c r="A464" t="s">
        <v>9976</v>
      </c>
      <c r="C464" t="s">
        <v>10098</v>
      </c>
      <c r="D464" t="s">
        <v>689</v>
      </c>
      <c r="E464" t="s">
        <v>10099</v>
      </c>
      <c r="F464" t="s">
        <v>4016</v>
      </c>
      <c r="G464" t="s">
        <v>10096</v>
      </c>
      <c r="I464" t="s">
        <v>10097</v>
      </c>
      <c r="J464" t="s">
        <v>10039</v>
      </c>
      <c r="K464" t="s">
        <v>689</v>
      </c>
    </row>
    <row r="465" spans="1:11" x14ac:dyDescent="0.35">
      <c r="A465" t="s">
        <v>9976</v>
      </c>
      <c r="C465" t="s">
        <v>10100</v>
      </c>
      <c r="D465" t="s">
        <v>689</v>
      </c>
      <c r="E465" t="s">
        <v>10101</v>
      </c>
      <c r="F465" t="s">
        <v>4016</v>
      </c>
      <c r="G465" t="s">
        <v>10096</v>
      </c>
      <c r="I465" t="s">
        <v>10097</v>
      </c>
      <c r="J465" t="s">
        <v>10039</v>
      </c>
      <c r="K465" t="s">
        <v>689</v>
      </c>
    </row>
    <row r="466" spans="1:11" x14ac:dyDescent="0.35">
      <c r="A466" t="s">
        <v>9976</v>
      </c>
      <c r="C466" t="s">
        <v>10102</v>
      </c>
      <c r="D466" t="s">
        <v>689</v>
      </c>
      <c r="E466" t="s">
        <v>10103</v>
      </c>
      <c r="F466" t="s">
        <v>4016</v>
      </c>
      <c r="G466" t="s">
        <v>10096</v>
      </c>
      <c r="I466" t="s">
        <v>10097</v>
      </c>
      <c r="J466" t="s">
        <v>10039</v>
      </c>
      <c r="K466" t="s">
        <v>689</v>
      </c>
    </row>
    <row r="467" spans="1:11" x14ac:dyDescent="0.35">
      <c r="A467" t="s">
        <v>9976</v>
      </c>
      <c r="C467" t="s">
        <v>10104</v>
      </c>
      <c r="D467" t="s">
        <v>689</v>
      </c>
      <c r="E467" t="s">
        <v>10105</v>
      </c>
      <c r="F467" t="s">
        <v>4016</v>
      </c>
      <c r="G467" t="s">
        <v>10096</v>
      </c>
      <c r="I467" t="s">
        <v>10097</v>
      </c>
      <c r="J467" t="s">
        <v>10039</v>
      </c>
      <c r="K467" t="s">
        <v>689</v>
      </c>
    </row>
    <row r="468" spans="1:11" x14ac:dyDescent="0.35">
      <c r="A468" t="s">
        <v>9976</v>
      </c>
      <c r="C468" t="s">
        <v>10106</v>
      </c>
      <c r="D468" t="s">
        <v>689</v>
      </c>
      <c r="E468" t="s">
        <v>10107</v>
      </c>
      <c r="F468" t="s">
        <v>4016</v>
      </c>
      <c r="G468" t="s">
        <v>10096</v>
      </c>
      <c r="I468" t="s">
        <v>10097</v>
      </c>
      <c r="J468" t="s">
        <v>10039</v>
      </c>
      <c r="K468" t="s">
        <v>689</v>
      </c>
    </row>
    <row r="469" spans="1:11" x14ac:dyDescent="0.35">
      <c r="A469" t="s">
        <v>9976</v>
      </c>
      <c r="C469" t="s">
        <v>10108</v>
      </c>
      <c r="D469" t="s">
        <v>689</v>
      </c>
      <c r="E469" t="s">
        <v>10109</v>
      </c>
      <c r="F469" t="s">
        <v>4016</v>
      </c>
      <c r="G469" t="s">
        <v>10096</v>
      </c>
      <c r="I469" t="s">
        <v>10097</v>
      </c>
      <c r="J469" t="s">
        <v>10039</v>
      </c>
      <c r="K469" t="s">
        <v>689</v>
      </c>
    </row>
    <row r="470" spans="1:11" x14ac:dyDescent="0.35">
      <c r="A470" t="s">
        <v>9976</v>
      </c>
      <c r="C470" t="s">
        <v>10110</v>
      </c>
      <c r="D470" t="s">
        <v>689</v>
      </c>
      <c r="E470" t="s">
        <v>10111</v>
      </c>
      <c r="F470" t="s">
        <v>4016</v>
      </c>
      <c r="G470" t="s">
        <v>10096</v>
      </c>
      <c r="I470" t="s">
        <v>10097</v>
      </c>
      <c r="J470" t="s">
        <v>10039</v>
      </c>
      <c r="K470" t="s">
        <v>689</v>
      </c>
    </row>
    <row r="471" spans="1:11" x14ac:dyDescent="0.35">
      <c r="A471" t="s">
        <v>9976</v>
      </c>
      <c r="C471" t="s">
        <v>10112</v>
      </c>
      <c r="D471" t="s">
        <v>689</v>
      </c>
      <c r="E471" t="s">
        <v>10113</v>
      </c>
      <c r="F471" t="s">
        <v>4016</v>
      </c>
      <c r="G471" t="s">
        <v>10096</v>
      </c>
      <c r="I471" t="s">
        <v>10097</v>
      </c>
      <c r="J471" t="s">
        <v>10039</v>
      </c>
      <c r="K471" t="s">
        <v>689</v>
      </c>
    </row>
    <row r="472" spans="1:11" x14ac:dyDescent="0.35">
      <c r="A472" t="s">
        <v>9976</v>
      </c>
      <c r="C472" t="s">
        <v>10114</v>
      </c>
      <c r="D472" t="s">
        <v>689</v>
      </c>
      <c r="E472" t="s">
        <v>10115</v>
      </c>
      <c r="F472" t="s">
        <v>4016</v>
      </c>
      <c r="G472" t="s">
        <v>10096</v>
      </c>
      <c r="I472" t="s">
        <v>10097</v>
      </c>
      <c r="J472" t="s">
        <v>10039</v>
      </c>
      <c r="K472" t="s">
        <v>689</v>
      </c>
    </row>
    <row r="473" spans="1:11" x14ac:dyDescent="0.35">
      <c r="A473" t="s">
        <v>9976</v>
      </c>
      <c r="C473" t="s">
        <v>10116</v>
      </c>
      <c r="D473" t="s">
        <v>689</v>
      </c>
      <c r="E473" t="s">
        <v>10117</v>
      </c>
      <c r="F473" t="s">
        <v>4016</v>
      </c>
      <c r="G473" t="s">
        <v>10096</v>
      </c>
      <c r="I473" t="s">
        <v>10097</v>
      </c>
      <c r="J473" t="s">
        <v>10039</v>
      </c>
      <c r="K473" t="s">
        <v>689</v>
      </c>
    </row>
    <row r="474" spans="1:11" x14ac:dyDescent="0.35">
      <c r="A474" t="s">
        <v>9976</v>
      </c>
      <c r="C474" t="s">
        <v>10118</v>
      </c>
      <c r="D474" t="s">
        <v>689</v>
      </c>
      <c r="E474" t="s">
        <v>10119</v>
      </c>
      <c r="F474" t="s">
        <v>4016</v>
      </c>
      <c r="G474" t="s">
        <v>10096</v>
      </c>
      <c r="I474" t="s">
        <v>10097</v>
      </c>
      <c r="J474" t="s">
        <v>10039</v>
      </c>
      <c r="K474" t="s">
        <v>689</v>
      </c>
    </row>
    <row r="475" spans="1:11" x14ac:dyDescent="0.35">
      <c r="A475" t="s">
        <v>9976</v>
      </c>
      <c r="C475" t="s">
        <v>10120</v>
      </c>
      <c r="D475" t="s">
        <v>689</v>
      </c>
      <c r="E475" t="s">
        <v>10121</v>
      </c>
      <c r="F475" t="s">
        <v>4016</v>
      </c>
      <c r="G475" t="s">
        <v>10096</v>
      </c>
      <c r="I475" t="s">
        <v>10097</v>
      </c>
      <c r="J475" t="s">
        <v>10039</v>
      </c>
      <c r="K475" t="s">
        <v>689</v>
      </c>
    </row>
    <row r="476" spans="1:11" x14ac:dyDescent="0.35">
      <c r="A476" t="s">
        <v>9976</v>
      </c>
      <c r="C476" t="s">
        <v>10122</v>
      </c>
      <c r="D476" t="s">
        <v>689</v>
      </c>
      <c r="E476" t="s">
        <v>10123</v>
      </c>
      <c r="F476" t="s">
        <v>4016</v>
      </c>
      <c r="G476" t="s">
        <v>10096</v>
      </c>
      <c r="I476" t="s">
        <v>10097</v>
      </c>
      <c r="J476" t="s">
        <v>10039</v>
      </c>
      <c r="K476" t="s">
        <v>689</v>
      </c>
    </row>
    <row r="477" spans="1:11" x14ac:dyDescent="0.35">
      <c r="A477" t="s">
        <v>9976</v>
      </c>
      <c r="C477" t="s">
        <v>10124</v>
      </c>
      <c r="D477" t="s">
        <v>689</v>
      </c>
      <c r="E477" t="s">
        <v>10125</v>
      </c>
      <c r="F477" t="s">
        <v>4016</v>
      </c>
      <c r="G477" t="s">
        <v>10096</v>
      </c>
      <c r="I477" t="s">
        <v>10097</v>
      </c>
      <c r="J477" t="s">
        <v>10039</v>
      </c>
      <c r="K477" t="s">
        <v>689</v>
      </c>
    </row>
    <row r="478" spans="1:11" x14ac:dyDescent="0.35">
      <c r="A478" t="s">
        <v>9976</v>
      </c>
      <c r="C478" t="s">
        <v>10126</v>
      </c>
      <c r="D478" t="s">
        <v>689</v>
      </c>
      <c r="E478" t="s">
        <v>10127</v>
      </c>
      <c r="F478" t="s">
        <v>4016</v>
      </c>
      <c r="G478" t="s">
        <v>10096</v>
      </c>
      <c r="I478" t="s">
        <v>10097</v>
      </c>
      <c r="J478" t="s">
        <v>10039</v>
      </c>
      <c r="K478" t="s">
        <v>689</v>
      </c>
    </row>
    <row r="479" spans="1:11" x14ac:dyDescent="0.35">
      <c r="A479" t="s">
        <v>9976</v>
      </c>
      <c r="C479" t="s">
        <v>10128</v>
      </c>
      <c r="D479" t="s">
        <v>689</v>
      </c>
      <c r="E479" t="s">
        <v>10129</v>
      </c>
      <c r="F479" t="s">
        <v>4016</v>
      </c>
      <c r="G479" t="s">
        <v>10096</v>
      </c>
      <c r="I479" t="s">
        <v>10097</v>
      </c>
      <c r="J479" t="s">
        <v>10039</v>
      </c>
      <c r="K479" t="s">
        <v>689</v>
      </c>
    </row>
    <row r="480" spans="1:11" x14ac:dyDescent="0.35">
      <c r="A480" t="s">
        <v>9976</v>
      </c>
      <c r="C480" t="s">
        <v>10130</v>
      </c>
      <c r="D480" t="s">
        <v>689</v>
      </c>
      <c r="E480" t="s">
        <v>10131</v>
      </c>
      <c r="F480" t="s">
        <v>4016</v>
      </c>
      <c r="G480" t="s">
        <v>10096</v>
      </c>
      <c r="I480" t="s">
        <v>10097</v>
      </c>
      <c r="J480" t="s">
        <v>10039</v>
      </c>
      <c r="K480" t="s">
        <v>689</v>
      </c>
    </row>
    <row r="481" spans="1:11" x14ac:dyDescent="0.35">
      <c r="A481" t="s">
        <v>9976</v>
      </c>
      <c r="C481" t="s">
        <v>10132</v>
      </c>
      <c r="D481" t="s">
        <v>689</v>
      </c>
      <c r="E481" t="s">
        <v>10133</v>
      </c>
      <c r="F481" t="s">
        <v>4016</v>
      </c>
      <c r="G481" t="s">
        <v>10096</v>
      </c>
      <c r="I481" t="s">
        <v>10097</v>
      </c>
      <c r="J481" t="s">
        <v>10039</v>
      </c>
      <c r="K481" t="s">
        <v>689</v>
      </c>
    </row>
    <row r="482" spans="1:11" x14ac:dyDescent="0.35">
      <c r="A482" t="s">
        <v>9976</v>
      </c>
      <c r="C482" t="s">
        <v>10134</v>
      </c>
      <c r="D482" t="s">
        <v>689</v>
      </c>
      <c r="E482" t="s">
        <v>10135</v>
      </c>
      <c r="F482" t="s">
        <v>4016</v>
      </c>
      <c r="G482" t="s">
        <v>10136</v>
      </c>
      <c r="I482" t="s">
        <v>10137</v>
      </c>
      <c r="J482" t="s">
        <v>10039</v>
      </c>
      <c r="K482" t="s">
        <v>689</v>
      </c>
    </row>
    <row r="483" spans="1:11" x14ac:dyDescent="0.35">
      <c r="A483" t="s">
        <v>9976</v>
      </c>
      <c r="C483" t="s">
        <v>10138</v>
      </c>
      <c r="D483" t="s">
        <v>689</v>
      </c>
      <c r="E483" t="s">
        <v>10139</v>
      </c>
      <c r="F483" t="s">
        <v>4016</v>
      </c>
      <c r="G483" t="s">
        <v>10140</v>
      </c>
      <c r="I483" t="s">
        <v>10137</v>
      </c>
      <c r="J483" t="s">
        <v>10039</v>
      </c>
      <c r="K483" t="s">
        <v>689</v>
      </c>
    </row>
    <row r="484" spans="1:11" x14ac:dyDescent="0.35">
      <c r="A484" t="s">
        <v>9976</v>
      </c>
      <c r="C484" t="s">
        <v>10141</v>
      </c>
      <c r="D484" t="s">
        <v>689</v>
      </c>
      <c r="E484" t="s">
        <v>10142</v>
      </c>
      <c r="F484" t="s">
        <v>4016</v>
      </c>
      <c r="G484" t="s">
        <v>10143</v>
      </c>
      <c r="I484" t="s">
        <v>10137</v>
      </c>
      <c r="J484" t="s">
        <v>10039</v>
      </c>
      <c r="K484" t="s">
        <v>689</v>
      </c>
    </row>
    <row r="485" spans="1:11" x14ac:dyDescent="0.35">
      <c r="A485" t="s">
        <v>9976</v>
      </c>
      <c r="C485" t="s">
        <v>10144</v>
      </c>
      <c r="D485" t="s">
        <v>689</v>
      </c>
      <c r="E485" t="s">
        <v>10145</v>
      </c>
      <c r="F485" t="s">
        <v>4016</v>
      </c>
      <c r="G485" t="s">
        <v>10146</v>
      </c>
      <c r="I485" t="s">
        <v>10137</v>
      </c>
      <c r="J485" t="s">
        <v>10039</v>
      </c>
      <c r="K485" t="s">
        <v>689</v>
      </c>
    </row>
    <row r="486" spans="1:11" x14ac:dyDescent="0.35">
      <c r="A486" t="s">
        <v>9976</v>
      </c>
      <c r="C486" t="s">
        <v>10147</v>
      </c>
      <c r="D486" t="s">
        <v>689</v>
      </c>
      <c r="E486" t="s">
        <v>10148</v>
      </c>
      <c r="F486" t="s">
        <v>4016</v>
      </c>
      <c r="G486" t="s">
        <v>10149</v>
      </c>
      <c r="I486" t="s">
        <v>10137</v>
      </c>
      <c r="J486" t="s">
        <v>10039</v>
      </c>
      <c r="K486" t="s">
        <v>689</v>
      </c>
    </row>
    <row r="487" spans="1:11" x14ac:dyDescent="0.35">
      <c r="A487" t="s">
        <v>9976</v>
      </c>
      <c r="C487" t="s">
        <v>10150</v>
      </c>
      <c r="D487" t="s">
        <v>689</v>
      </c>
      <c r="E487" t="s">
        <v>10151</v>
      </c>
      <c r="F487" t="s">
        <v>4016</v>
      </c>
      <c r="G487" t="s">
        <v>10152</v>
      </c>
      <c r="I487" t="s">
        <v>10137</v>
      </c>
      <c r="J487" t="s">
        <v>10039</v>
      </c>
      <c r="K487" t="s">
        <v>689</v>
      </c>
    </row>
    <row r="488" spans="1:11" x14ac:dyDescent="0.35">
      <c r="A488" t="s">
        <v>9976</v>
      </c>
      <c r="C488" t="s">
        <v>10153</v>
      </c>
      <c r="D488" t="s">
        <v>689</v>
      </c>
      <c r="E488" t="s">
        <v>10154</v>
      </c>
      <c r="F488" t="s">
        <v>4016</v>
      </c>
      <c r="G488" t="s">
        <v>10155</v>
      </c>
      <c r="I488" t="s">
        <v>10137</v>
      </c>
      <c r="J488" t="s">
        <v>10039</v>
      </c>
      <c r="K488" t="s">
        <v>689</v>
      </c>
    </row>
    <row r="489" spans="1:11" x14ac:dyDescent="0.35">
      <c r="A489" t="s">
        <v>9976</v>
      </c>
      <c r="C489" t="s">
        <v>10156</v>
      </c>
      <c r="D489" t="s">
        <v>689</v>
      </c>
      <c r="E489" t="s">
        <v>10157</v>
      </c>
      <c r="F489" t="s">
        <v>4016</v>
      </c>
      <c r="G489" t="s">
        <v>10158</v>
      </c>
      <c r="I489" t="s">
        <v>10137</v>
      </c>
      <c r="J489" t="s">
        <v>10039</v>
      </c>
      <c r="K489" t="s">
        <v>689</v>
      </c>
    </row>
    <row r="490" spans="1:11" x14ac:dyDescent="0.35">
      <c r="A490" t="s">
        <v>9976</v>
      </c>
      <c r="C490" t="s">
        <v>10159</v>
      </c>
      <c r="D490" t="s">
        <v>689</v>
      </c>
      <c r="E490" t="s">
        <v>10160</v>
      </c>
      <c r="F490" t="s">
        <v>4016</v>
      </c>
      <c r="G490" t="s">
        <v>10161</v>
      </c>
      <c r="I490" t="s">
        <v>10137</v>
      </c>
      <c r="J490" t="s">
        <v>10039</v>
      </c>
      <c r="K490" t="s">
        <v>689</v>
      </c>
    </row>
    <row r="491" spans="1:11" x14ac:dyDescent="0.35">
      <c r="A491" t="s">
        <v>9976</v>
      </c>
      <c r="C491" t="s">
        <v>10162</v>
      </c>
      <c r="D491" t="s">
        <v>689</v>
      </c>
      <c r="E491" t="s">
        <v>10163</v>
      </c>
      <c r="F491" t="s">
        <v>4016</v>
      </c>
      <c r="G491" t="s">
        <v>10164</v>
      </c>
      <c r="I491" t="s">
        <v>10137</v>
      </c>
      <c r="J491" t="s">
        <v>10039</v>
      </c>
      <c r="K491" t="s">
        <v>689</v>
      </c>
    </row>
    <row r="492" spans="1:11" x14ac:dyDescent="0.35">
      <c r="A492" t="s">
        <v>9976</v>
      </c>
      <c r="C492" t="s">
        <v>10165</v>
      </c>
      <c r="D492" t="s">
        <v>689</v>
      </c>
      <c r="E492" t="s">
        <v>10166</v>
      </c>
      <c r="F492" t="s">
        <v>4016</v>
      </c>
      <c r="G492" t="s">
        <v>10167</v>
      </c>
      <c r="I492" t="s">
        <v>10137</v>
      </c>
      <c r="J492" t="s">
        <v>10039</v>
      </c>
      <c r="K492" t="s">
        <v>689</v>
      </c>
    </row>
    <row r="493" spans="1:11" x14ac:dyDescent="0.35">
      <c r="A493" t="s">
        <v>9976</v>
      </c>
      <c r="C493" t="s">
        <v>10168</v>
      </c>
      <c r="D493" t="s">
        <v>689</v>
      </c>
      <c r="E493" t="s">
        <v>10169</v>
      </c>
      <c r="F493" t="s">
        <v>4016</v>
      </c>
      <c r="G493" t="s">
        <v>10170</v>
      </c>
      <c r="I493" t="s">
        <v>10137</v>
      </c>
      <c r="J493" t="s">
        <v>10039</v>
      </c>
      <c r="K493" t="s">
        <v>689</v>
      </c>
    </row>
    <row r="494" spans="1:11" x14ac:dyDescent="0.35">
      <c r="A494" t="s">
        <v>9976</v>
      </c>
      <c r="C494" t="s">
        <v>10171</v>
      </c>
      <c r="D494" t="s">
        <v>689</v>
      </c>
      <c r="E494" t="s">
        <v>10172</v>
      </c>
      <c r="F494" t="s">
        <v>4016</v>
      </c>
      <c r="G494" t="s">
        <v>10173</v>
      </c>
      <c r="I494" t="s">
        <v>10137</v>
      </c>
      <c r="J494" t="s">
        <v>10039</v>
      </c>
      <c r="K494" t="s">
        <v>689</v>
      </c>
    </row>
    <row r="495" spans="1:11" x14ac:dyDescent="0.35">
      <c r="A495" t="s">
        <v>9976</v>
      </c>
      <c r="C495" t="s">
        <v>10174</v>
      </c>
      <c r="D495" t="s">
        <v>689</v>
      </c>
      <c r="E495" t="s">
        <v>10175</v>
      </c>
      <c r="F495" t="s">
        <v>4016</v>
      </c>
      <c r="G495" t="s">
        <v>10176</v>
      </c>
      <c r="I495" t="s">
        <v>10137</v>
      </c>
      <c r="J495" t="s">
        <v>10039</v>
      </c>
      <c r="K495" t="s">
        <v>689</v>
      </c>
    </row>
    <row r="496" spans="1:11" x14ac:dyDescent="0.35">
      <c r="A496" t="s">
        <v>9976</v>
      </c>
      <c r="C496" t="s">
        <v>10177</v>
      </c>
      <c r="D496" t="s">
        <v>689</v>
      </c>
      <c r="E496" t="s">
        <v>10178</v>
      </c>
      <c r="F496" t="s">
        <v>4016</v>
      </c>
      <c r="G496" t="s">
        <v>10179</v>
      </c>
      <c r="I496" t="s">
        <v>10137</v>
      </c>
      <c r="J496" t="s">
        <v>10039</v>
      </c>
      <c r="K496" t="s">
        <v>689</v>
      </c>
    </row>
    <row r="497" spans="1:25" x14ac:dyDescent="0.35">
      <c r="A497" t="s">
        <v>9976</v>
      </c>
      <c r="C497" t="s">
        <v>10180</v>
      </c>
      <c r="D497" t="s">
        <v>689</v>
      </c>
      <c r="E497" t="s">
        <v>10181</v>
      </c>
      <c r="F497" t="s">
        <v>4016</v>
      </c>
      <c r="G497" t="s">
        <v>10182</v>
      </c>
      <c r="I497" t="s">
        <v>10137</v>
      </c>
      <c r="J497" t="s">
        <v>10039</v>
      </c>
      <c r="K497" t="s">
        <v>689</v>
      </c>
    </row>
    <row r="498" spans="1:25" x14ac:dyDescent="0.35">
      <c r="A498" t="s">
        <v>9976</v>
      </c>
      <c r="C498" t="s">
        <v>10183</v>
      </c>
      <c r="D498" t="s">
        <v>689</v>
      </c>
      <c r="E498" t="s">
        <v>10184</v>
      </c>
      <c r="F498" t="s">
        <v>4016</v>
      </c>
      <c r="G498" t="s">
        <v>10185</v>
      </c>
      <c r="I498" t="s">
        <v>10137</v>
      </c>
      <c r="J498" t="s">
        <v>10039</v>
      </c>
      <c r="K498" t="s">
        <v>689</v>
      </c>
    </row>
    <row r="499" spans="1:25" x14ac:dyDescent="0.35">
      <c r="A499" t="s">
        <v>9976</v>
      </c>
      <c r="C499" t="s">
        <v>10186</v>
      </c>
      <c r="D499" t="s">
        <v>689</v>
      </c>
      <c r="E499" t="s">
        <v>10187</v>
      </c>
      <c r="F499" t="s">
        <v>4016</v>
      </c>
      <c r="G499" t="s">
        <v>10188</v>
      </c>
      <c r="I499" t="s">
        <v>10137</v>
      </c>
      <c r="J499" t="s">
        <v>10039</v>
      </c>
      <c r="K499" t="s">
        <v>689</v>
      </c>
    </row>
    <row r="500" spans="1:25" x14ac:dyDescent="0.35">
      <c r="A500" t="s">
        <v>9976</v>
      </c>
      <c r="C500" t="s">
        <v>10189</v>
      </c>
      <c r="D500" t="s">
        <v>689</v>
      </c>
      <c r="E500" t="s">
        <v>10190</v>
      </c>
      <c r="F500" t="s">
        <v>4016</v>
      </c>
      <c r="G500" t="s">
        <v>10191</v>
      </c>
      <c r="I500" t="s">
        <v>10137</v>
      </c>
      <c r="J500" t="s">
        <v>10039</v>
      </c>
      <c r="K500" t="s">
        <v>689</v>
      </c>
    </row>
    <row r="501" spans="1:25" x14ac:dyDescent="0.35">
      <c r="A501" t="s">
        <v>9976</v>
      </c>
      <c r="C501" t="s">
        <v>18</v>
      </c>
      <c r="D501" t="s">
        <v>699</v>
      </c>
      <c r="E501" t="s">
        <v>637</v>
      </c>
      <c r="F501" t="s">
        <v>4016</v>
      </c>
      <c r="I501" t="s">
        <v>4169</v>
      </c>
      <c r="J501" t="s">
        <v>637</v>
      </c>
      <c r="K501" t="s">
        <v>637</v>
      </c>
      <c r="L501" t="s">
        <v>637</v>
      </c>
      <c r="M501" t="s">
        <v>637</v>
      </c>
      <c r="N501" t="s">
        <v>637</v>
      </c>
      <c r="O501" t="s">
        <v>637</v>
      </c>
      <c r="P501" t="s">
        <v>637</v>
      </c>
      <c r="S501" t="s">
        <v>637</v>
      </c>
      <c r="T501" t="s">
        <v>637</v>
      </c>
      <c r="U501" t="s">
        <v>637</v>
      </c>
      <c r="V501" t="s">
        <v>637</v>
      </c>
      <c r="W501" t="s">
        <v>637</v>
      </c>
      <c r="X501" t="s">
        <v>637</v>
      </c>
      <c r="Y501" t="s">
        <v>637</v>
      </c>
    </row>
    <row r="502" spans="1:25" x14ac:dyDescent="0.35">
      <c r="A502" t="s">
        <v>5563</v>
      </c>
      <c r="C502" t="s">
        <v>18</v>
      </c>
      <c r="D502" t="s">
        <v>699</v>
      </c>
      <c r="E502" t="s">
        <v>637</v>
      </c>
      <c r="F502" t="s">
        <v>4016</v>
      </c>
      <c r="I502" t="s">
        <v>4169</v>
      </c>
      <c r="J502" t="s">
        <v>637</v>
      </c>
      <c r="K502" t="s">
        <v>637</v>
      </c>
      <c r="L502" t="s">
        <v>637</v>
      </c>
      <c r="M502" t="s">
        <v>637</v>
      </c>
      <c r="N502" t="s">
        <v>637</v>
      </c>
      <c r="O502" t="s">
        <v>637</v>
      </c>
      <c r="P502" t="s">
        <v>637</v>
      </c>
      <c r="S502" t="s">
        <v>637</v>
      </c>
      <c r="T502" t="s">
        <v>637</v>
      </c>
      <c r="U502" t="s">
        <v>637</v>
      </c>
      <c r="V502" t="s">
        <v>637</v>
      </c>
      <c r="W502" t="s">
        <v>637</v>
      </c>
      <c r="X502" t="s">
        <v>637</v>
      </c>
      <c r="Y502" t="s">
        <v>637</v>
      </c>
    </row>
    <row r="503" spans="1:25" x14ac:dyDescent="0.35">
      <c r="A503" t="s">
        <v>5563</v>
      </c>
      <c r="C503" t="s">
        <v>5564</v>
      </c>
      <c r="D503" t="s">
        <v>699</v>
      </c>
      <c r="E503" t="s">
        <v>637</v>
      </c>
      <c r="F503" t="s">
        <v>4016</v>
      </c>
      <c r="I503" t="s">
        <v>5565</v>
      </c>
      <c r="J503" t="s">
        <v>637</v>
      </c>
      <c r="K503" t="s">
        <v>637</v>
      </c>
      <c r="L503" t="s">
        <v>637</v>
      </c>
      <c r="M503" t="s">
        <v>637</v>
      </c>
      <c r="N503" t="s">
        <v>637</v>
      </c>
      <c r="O503" t="s">
        <v>637</v>
      </c>
      <c r="P503" t="s">
        <v>637</v>
      </c>
      <c r="S503" t="s">
        <v>637</v>
      </c>
      <c r="T503" t="s">
        <v>637</v>
      </c>
      <c r="U503" t="s">
        <v>637</v>
      </c>
      <c r="V503" t="s">
        <v>637</v>
      </c>
      <c r="W503" t="s">
        <v>637</v>
      </c>
      <c r="X503" t="s">
        <v>637</v>
      </c>
      <c r="Y503" t="s">
        <v>637</v>
      </c>
    </row>
    <row r="504" spans="1:25" x14ac:dyDescent="0.35">
      <c r="A504" t="s">
        <v>5566</v>
      </c>
      <c r="C504" t="s">
        <v>2411</v>
      </c>
      <c r="D504" t="s">
        <v>699</v>
      </c>
      <c r="E504" t="s">
        <v>637</v>
      </c>
      <c r="F504" t="s">
        <v>4016</v>
      </c>
      <c r="G504" t="s">
        <v>5567</v>
      </c>
      <c r="I504" t="s">
        <v>5568</v>
      </c>
      <c r="J504" t="s">
        <v>637</v>
      </c>
      <c r="K504" t="s">
        <v>637</v>
      </c>
      <c r="L504" t="s">
        <v>637</v>
      </c>
      <c r="M504" t="s">
        <v>637</v>
      </c>
      <c r="N504" t="s">
        <v>637</v>
      </c>
      <c r="O504" t="s">
        <v>637</v>
      </c>
      <c r="P504" t="s">
        <v>637</v>
      </c>
      <c r="S504" t="s">
        <v>637</v>
      </c>
      <c r="T504" t="s">
        <v>637</v>
      </c>
      <c r="U504" t="s">
        <v>637</v>
      </c>
      <c r="V504" t="s">
        <v>637</v>
      </c>
      <c r="W504" t="s">
        <v>637</v>
      </c>
      <c r="X504" t="s">
        <v>637</v>
      </c>
      <c r="Y504" t="s">
        <v>637</v>
      </c>
    </row>
    <row r="505" spans="1:25" x14ac:dyDescent="0.35">
      <c r="A505" t="s">
        <v>5566</v>
      </c>
      <c r="C505" t="s">
        <v>2383</v>
      </c>
      <c r="D505" t="s">
        <v>689</v>
      </c>
      <c r="E505" t="s">
        <v>5569</v>
      </c>
      <c r="F505" t="s">
        <v>4016</v>
      </c>
      <c r="G505" t="s">
        <v>5570</v>
      </c>
      <c r="I505" t="s">
        <v>3852</v>
      </c>
      <c r="J505" t="s">
        <v>3742</v>
      </c>
      <c r="K505" t="s">
        <v>699</v>
      </c>
      <c r="L505" t="s">
        <v>637</v>
      </c>
      <c r="M505" t="s">
        <v>637</v>
      </c>
      <c r="N505" t="s">
        <v>637</v>
      </c>
      <c r="O505" t="s">
        <v>637</v>
      </c>
      <c r="P505" t="s">
        <v>637</v>
      </c>
      <c r="Q505" t="s">
        <v>4019</v>
      </c>
      <c r="R505" t="s">
        <v>5571</v>
      </c>
      <c r="S505" t="s">
        <v>637</v>
      </c>
      <c r="T505" t="s">
        <v>637</v>
      </c>
      <c r="U505" t="s">
        <v>637</v>
      </c>
      <c r="V505" t="s">
        <v>637</v>
      </c>
      <c r="W505" t="s">
        <v>637</v>
      </c>
      <c r="X505" t="s">
        <v>637</v>
      </c>
      <c r="Y505" t="s">
        <v>637</v>
      </c>
    </row>
    <row r="506" spans="1:25" x14ac:dyDescent="0.35">
      <c r="A506" t="s">
        <v>5566</v>
      </c>
      <c r="C506" t="s">
        <v>2384</v>
      </c>
      <c r="D506" t="s">
        <v>689</v>
      </c>
      <c r="E506" t="s">
        <v>668</v>
      </c>
      <c r="F506" t="s">
        <v>4016</v>
      </c>
      <c r="G506" t="s">
        <v>5572</v>
      </c>
      <c r="I506" t="s">
        <v>5573</v>
      </c>
      <c r="J506" t="s">
        <v>637</v>
      </c>
      <c r="K506" t="s">
        <v>699</v>
      </c>
      <c r="L506" t="s">
        <v>637</v>
      </c>
      <c r="M506" t="s">
        <v>637</v>
      </c>
      <c r="N506" t="s">
        <v>637</v>
      </c>
      <c r="O506" t="s">
        <v>637</v>
      </c>
      <c r="P506" t="s">
        <v>637</v>
      </c>
      <c r="Q506" t="s">
        <v>4019</v>
      </c>
      <c r="R506" t="s">
        <v>4769</v>
      </c>
      <c r="S506" t="s">
        <v>637</v>
      </c>
      <c r="T506" t="s">
        <v>637</v>
      </c>
      <c r="U506" t="s">
        <v>637</v>
      </c>
      <c r="V506" t="s">
        <v>637</v>
      </c>
      <c r="W506" t="s">
        <v>637</v>
      </c>
      <c r="X506" t="s">
        <v>637</v>
      </c>
      <c r="Y506" t="s">
        <v>637</v>
      </c>
    </row>
    <row r="507" spans="1:25" x14ac:dyDescent="0.35">
      <c r="A507" t="s">
        <v>5566</v>
      </c>
      <c r="C507" t="s">
        <v>2385</v>
      </c>
      <c r="D507" t="s">
        <v>689</v>
      </c>
      <c r="E507" t="s">
        <v>2393</v>
      </c>
      <c r="F507" t="s">
        <v>4016</v>
      </c>
      <c r="G507" t="s">
        <v>5574</v>
      </c>
      <c r="I507" t="s">
        <v>5575</v>
      </c>
      <c r="J507" t="s">
        <v>637</v>
      </c>
      <c r="K507" t="s">
        <v>699</v>
      </c>
      <c r="L507" t="s">
        <v>4024</v>
      </c>
      <c r="O507" t="s">
        <v>689</v>
      </c>
      <c r="S507" t="s">
        <v>689</v>
      </c>
      <c r="W507" t="s">
        <v>689</v>
      </c>
    </row>
    <row r="508" spans="1:25" x14ac:dyDescent="0.35">
      <c r="A508" t="s">
        <v>5566</v>
      </c>
      <c r="C508" t="s">
        <v>2386</v>
      </c>
      <c r="D508" t="s">
        <v>689</v>
      </c>
      <c r="E508" t="s">
        <v>2403</v>
      </c>
      <c r="F508" t="s">
        <v>4016</v>
      </c>
      <c r="G508" t="s">
        <v>5576</v>
      </c>
      <c r="I508" t="s">
        <v>4705</v>
      </c>
      <c r="J508" t="s">
        <v>637</v>
      </c>
      <c r="K508" t="s">
        <v>699</v>
      </c>
      <c r="L508" t="s">
        <v>4024</v>
      </c>
      <c r="O508" t="s">
        <v>689</v>
      </c>
      <c r="S508" t="s">
        <v>689</v>
      </c>
      <c r="W508" t="s">
        <v>689</v>
      </c>
    </row>
    <row r="509" spans="1:25" x14ac:dyDescent="0.35">
      <c r="A509" t="s">
        <v>5566</v>
      </c>
      <c r="C509" t="s">
        <v>2387</v>
      </c>
      <c r="D509" t="s">
        <v>689</v>
      </c>
      <c r="E509" t="s">
        <v>2404</v>
      </c>
      <c r="F509" t="s">
        <v>4721</v>
      </c>
      <c r="G509" t="s">
        <v>5577</v>
      </c>
      <c r="I509" t="s">
        <v>637</v>
      </c>
      <c r="J509" t="s">
        <v>5578</v>
      </c>
      <c r="K509" t="s">
        <v>699</v>
      </c>
      <c r="L509" t="s">
        <v>4024</v>
      </c>
      <c r="M509" t="s">
        <v>5579</v>
      </c>
      <c r="N509" t="s">
        <v>5580</v>
      </c>
      <c r="O509" t="s">
        <v>699</v>
      </c>
      <c r="P509" t="s">
        <v>5581</v>
      </c>
      <c r="Q509" t="s">
        <v>4019</v>
      </c>
      <c r="R509" t="s">
        <v>5582</v>
      </c>
      <c r="S509" t="s">
        <v>699</v>
      </c>
      <c r="T509" t="s">
        <v>4024</v>
      </c>
      <c r="U509" t="s">
        <v>5579</v>
      </c>
      <c r="V509" t="s">
        <v>5580</v>
      </c>
      <c r="W509" t="s">
        <v>699</v>
      </c>
      <c r="X509" t="s">
        <v>5583</v>
      </c>
    </row>
    <row r="510" spans="1:25" x14ac:dyDescent="0.35">
      <c r="A510" t="s">
        <v>5566</v>
      </c>
      <c r="C510" t="s">
        <v>5584</v>
      </c>
      <c r="D510" t="s">
        <v>689</v>
      </c>
      <c r="E510" t="s">
        <v>5585</v>
      </c>
      <c r="F510" t="s">
        <v>4721</v>
      </c>
      <c r="G510" t="s">
        <v>5586</v>
      </c>
      <c r="I510" t="s">
        <v>637</v>
      </c>
      <c r="J510" t="s">
        <v>5587</v>
      </c>
      <c r="K510" t="s">
        <v>689</v>
      </c>
      <c r="L510" t="s">
        <v>4024</v>
      </c>
      <c r="O510" t="s">
        <v>689</v>
      </c>
      <c r="Q510" t="s">
        <v>4019</v>
      </c>
      <c r="R510" t="s">
        <v>5588</v>
      </c>
      <c r="S510" t="s">
        <v>689</v>
      </c>
      <c r="W510" t="s">
        <v>689</v>
      </c>
    </row>
    <row r="511" spans="1:25" x14ac:dyDescent="0.35">
      <c r="A511" t="s">
        <v>5566</v>
      </c>
      <c r="C511" t="s">
        <v>2388</v>
      </c>
      <c r="D511" t="s">
        <v>689</v>
      </c>
      <c r="E511" t="s">
        <v>2405</v>
      </c>
      <c r="F511" t="s">
        <v>4721</v>
      </c>
      <c r="G511" t="s">
        <v>5589</v>
      </c>
      <c r="I511" t="s">
        <v>5590</v>
      </c>
      <c r="J511" t="s">
        <v>5591</v>
      </c>
      <c r="K511" t="s">
        <v>699</v>
      </c>
      <c r="L511" t="s">
        <v>4024</v>
      </c>
      <c r="O511" t="s">
        <v>689</v>
      </c>
      <c r="Q511" t="s">
        <v>4019</v>
      </c>
      <c r="R511" t="s">
        <v>5592</v>
      </c>
      <c r="S511" t="s">
        <v>689</v>
      </c>
      <c r="W511" t="s">
        <v>689</v>
      </c>
    </row>
    <row r="512" spans="1:25" x14ac:dyDescent="0.35">
      <c r="A512" t="s">
        <v>5566</v>
      </c>
      <c r="C512" t="s">
        <v>2389</v>
      </c>
      <c r="D512" t="s">
        <v>689</v>
      </c>
      <c r="E512" t="s">
        <v>2406</v>
      </c>
      <c r="F512" t="s">
        <v>4721</v>
      </c>
      <c r="G512" t="s">
        <v>5593</v>
      </c>
      <c r="J512" t="s">
        <v>5594</v>
      </c>
      <c r="K512" t="s">
        <v>699</v>
      </c>
      <c r="L512" t="s">
        <v>4024</v>
      </c>
      <c r="O512" t="s">
        <v>689</v>
      </c>
      <c r="Q512" t="s">
        <v>4019</v>
      </c>
      <c r="R512" t="s">
        <v>5595</v>
      </c>
      <c r="S512" t="s">
        <v>689</v>
      </c>
      <c r="W512" t="s">
        <v>689</v>
      </c>
    </row>
    <row r="513" spans="1:25" x14ac:dyDescent="0.35">
      <c r="A513" t="s">
        <v>5566</v>
      </c>
      <c r="C513" t="s">
        <v>1628</v>
      </c>
      <c r="D513" t="s">
        <v>689</v>
      </c>
      <c r="E513" t="s">
        <v>2394</v>
      </c>
      <c r="F513" t="s">
        <v>4016</v>
      </c>
      <c r="G513" t="s">
        <v>5596</v>
      </c>
      <c r="I513" t="s">
        <v>5597</v>
      </c>
      <c r="J513" t="s">
        <v>637</v>
      </c>
      <c r="K513" t="s">
        <v>689</v>
      </c>
      <c r="L513" t="s">
        <v>637</v>
      </c>
      <c r="M513" t="s">
        <v>637</v>
      </c>
      <c r="N513" t="s">
        <v>637</v>
      </c>
      <c r="O513" t="s">
        <v>637</v>
      </c>
      <c r="P513" t="s">
        <v>637</v>
      </c>
      <c r="Q513" t="s">
        <v>4019</v>
      </c>
      <c r="R513" t="s">
        <v>5598</v>
      </c>
      <c r="S513" t="s">
        <v>637</v>
      </c>
      <c r="T513" t="s">
        <v>637</v>
      </c>
      <c r="U513" t="s">
        <v>637</v>
      </c>
      <c r="V513" t="s">
        <v>637</v>
      </c>
      <c r="W513" t="s">
        <v>637</v>
      </c>
      <c r="X513" t="s">
        <v>637</v>
      </c>
      <c r="Y513" t="s">
        <v>637</v>
      </c>
    </row>
    <row r="514" spans="1:25" x14ac:dyDescent="0.35">
      <c r="A514" t="s">
        <v>5566</v>
      </c>
      <c r="C514" t="s">
        <v>5270</v>
      </c>
      <c r="D514" t="s">
        <v>689</v>
      </c>
      <c r="E514" t="s">
        <v>5599</v>
      </c>
      <c r="F514" t="s">
        <v>4016</v>
      </c>
      <c r="G514" t="s">
        <v>5596</v>
      </c>
      <c r="I514" t="s">
        <v>5357</v>
      </c>
      <c r="J514" t="s">
        <v>637</v>
      </c>
      <c r="K514" t="s">
        <v>689</v>
      </c>
      <c r="L514" t="s">
        <v>637</v>
      </c>
      <c r="M514" t="s">
        <v>637</v>
      </c>
      <c r="N514" t="s">
        <v>637</v>
      </c>
      <c r="O514" t="s">
        <v>637</v>
      </c>
      <c r="P514" t="s">
        <v>637</v>
      </c>
      <c r="Q514" t="s">
        <v>4019</v>
      </c>
      <c r="R514" t="s">
        <v>5600</v>
      </c>
      <c r="S514" t="s">
        <v>637</v>
      </c>
      <c r="T514" t="s">
        <v>637</v>
      </c>
      <c r="U514" t="s">
        <v>637</v>
      </c>
      <c r="V514" t="s">
        <v>637</v>
      </c>
      <c r="W514" t="s">
        <v>637</v>
      </c>
      <c r="X514" t="s">
        <v>637</v>
      </c>
      <c r="Y514" t="s">
        <v>637</v>
      </c>
    </row>
    <row r="515" spans="1:25" x14ac:dyDescent="0.35">
      <c r="A515" t="s">
        <v>5566</v>
      </c>
      <c r="C515" t="s">
        <v>5012</v>
      </c>
      <c r="D515" t="s">
        <v>689</v>
      </c>
      <c r="E515" t="s">
        <v>2395</v>
      </c>
      <c r="F515" t="s">
        <v>4016</v>
      </c>
      <c r="G515" t="s">
        <v>5596</v>
      </c>
      <c r="I515" t="s">
        <v>5601</v>
      </c>
      <c r="J515" t="s">
        <v>637</v>
      </c>
      <c r="K515" t="s">
        <v>689</v>
      </c>
      <c r="L515" t="s">
        <v>637</v>
      </c>
      <c r="M515" t="s">
        <v>637</v>
      </c>
      <c r="N515" t="s">
        <v>637</v>
      </c>
      <c r="O515" t="s">
        <v>637</v>
      </c>
      <c r="P515" t="s">
        <v>637</v>
      </c>
      <c r="Q515" t="s">
        <v>4019</v>
      </c>
      <c r="R515" t="s">
        <v>5602</v>
      </c>
      <c r="S515" t="s">
        <v>637</v>
      </c>
      <c r="T515" t="s">
        <v>637</v>
      </c>
      <c r="U515" t="s">
        <v>637</v>
      </c>
      <c r="V515" t="s">
        <v>637</v>
      </c>
      <c r="W515" t="s">
        <v>637</v>
      </c>
      <c r="X515" t="s">
        <v>637</v>
      </c>
      <c r="Y515" t="s">
        <v>637</v>
      </c>
    </row>
    <row r="516" spans="1:25" x14ac:dyDescent="0.35">
      <c r="A516" t="s">
        <v>5566</v>
      </c>
      <c r="C516" t="s">
        <v>5263</v>
      </c>
      <c r="D516" t="s">
        <v>689</v>
      </c>
      <c r="E516" t="s">
        <v>5603</v>
      </c>
      <c r="F516" t="s">
        <v>4016</v>
      </c>
      <c r="G516" t="s">
        <v>5596</v>
      </c>
      <c r="I516" t="s">
        <v>5604</v>
      </c>
      <c r="J516" t="s">
        <v>637</v>
      </c>
      <c r="K516" t="s">
        <v>689</v>
      </c>
      <c r="L516" t="s">
        <v>637</v>
      </c>
      <c r="M516" t="s">
        <v>637</v>
      </c>
      <c r="N516" t="s">
        <v>637</v>
      </c>
      <c r="O516" t="s">
        <v>637</v>
      </c>
      <c r="P516" t="s">
        <v>637</v>
      </c>
      <c r="Q516" t="s">
        <v>4019</v>
      </c>
      <c r="R516" t="s">
        <v>5605</v>
      </c>
      <c r="S516" t="s">
        <v>637</v>
      </c>
      <c r="T516" t="s">
        <v>637</v>
      </c>
      <c r="U516" t="s">
        <v>637</v>
      </c>
      <c r="V516" t="s">
        <v>637</v>
      </c>
      <c r="W516" t="s">
        <v>637</v>
      </c>
      <c r="X516" t="s">
        <v>637</v>
      </c>
      <c r="Y516" t="s">
        <v>637</v>
      </c>
    </row>
    <row r="517" spans="1:25" x14ac:dyDescent="0.35">
      <c r="A517" t="s">
        <v>5566</v>
      </c>
      <c r="C517" t="s">
        <v>2340</v>
      </c>
      <c r="D517" t="s">
        <v>689</v>
      </c>
      <c r="E517" t="s">
        <v>2396</v>
      </c>
      <c r="F517" t="s">
        <v>4016</v>
      </c>
      <c r="G517" t="s">
        <v>5596</v>
      </c>
      <c r="I517" t="s">
        <v>5606</v>
      </c>
      <c r="J517" t="s">
        <v>637</v>
      </c>
      <c r="K517" t="s">
        <v>689</v>
      </c>
      <c r="L517" t="s">
        <v>637</v>
      </c>
      <c r="M517" t="s">
        <v>637</v>
      </c>
      <c r="N517" t="s">
        <v>637</v>
      </c>
      <c r="O517" t="s">
        <v>637</v>
      </c>
      <c r="P517" t="s">
        <v>637</v>
      </c>
      <c r="Q517" t="s">
        <v>4019</v>
      </c>
      <c r="R517" t="s">
        <v>5193</v>
      </c>
      <c r="S517" t="s">
        <v>637</v>
      </c>
      <c r="T517" t="s">
        <v>637</v>
      </c>
      <c r="U517" t="s">
        <v>637</v>
      </c>
      <c r="V517" t="s">
        <v>637</v>
      </c>
      <c r="W517" t="s">
        <v>637</v>
      </c>
      <c r="X517" t="s">
        <v>637</v>
      </c>
      <c r="Y517" t="s">
        <v>637</v>
      </c>
    </row>
    <row r="518" spans="1:25" x14ac:dyDescent="0.35">
      <c r="A518" t="s">
        <v>5566</v>
      </c>
      <c r="C518" t="s">
        <v>2373</v>
      </c>
      <c r="D518" t="s">
        <v>689</v>
      </c>
      <c r="E518" t="s">
        <v>2397</v>
      </c>
      <c r="F518" t="s">
        <v>4016</v>
      </c>
      <c r="G518" t="s">
        <v>5596</v>
      </c>
      <c r="I518" t="s">
        <v>5607</v>
      </c>
      <c r="J518" t="s">
        <v>637</v>
      </c>
      <c r="K518" t="s">
        <v>689</v>
      </c>
      <c r="L518" t="s">
        <v>637</v>
      </c>
      <c r="M518" t="s">
        <v>637</v>
      </c>
      <c r="N518" t="s">
        <v>637</v>
      </c>
      <c r="O518" t="s">
        <v>637</v>
      </c>
      <c r="P518" t="s">
        <v>637</v>
      </c>
      <c r="Q518" t="s">
        <v>4019</v>
      </c>
      <c r="R518" t="s">
        <v>5608</v>
      </c>
      <c r="S518" t="s">
        <v>637</v>
      </c>
      <c r="T518" t="s">
        <v>637</v>
      </c>
      <c r="U518" t="s">
        <v>637</v>
      </c>
      <c r="V518" t="s">
        <v>637</v>
      </c>
      <c r="W518" t="s">
        <v>637</v>
      </c>
      <c r="X518" t="s">
        <v>637</v>
      </c>
      <c r="Y518" t="s">
        <v>637</v>
      </c>
    </row>
    <row r="519" spans="1:25" x14ac:dyDescent="0.35">
      <c r="A519" t="s">
        <v>5566</v>
      </c>
      <c r="C519" t="s">
        <v>2278</v>
      </c>
      <c r="D519" t="s">
        <v>689</v>
      </c>
      <c r="E519" t="s">
        <v>2398</v>
      </c>
      <c r="F519" t="s">
        <v>4016</v>
      </c>
      <c r="G519" t="s">
        <v>5596</v>
      </c>
      <c r="I519" t="s">
        <v>5104</v>
      </c>
      <c r="J519" t="s">
        <v>637</v>
      </c>
      <c r="K519" t="s">
        <v>689</v>
      </c>
      <c r="L519" t="s">
        <v>637</v>
      </c>
      <c r="M519" t="s">
        <v>637</v>
      </c>
      <c r="N519" t="s">
        <v>637</v>
      </c>
      <c r="O519" t="s">
        <v>637</v>
      </c>
      <c r="P519" t="s">
        <v>637</v>
      </c>
      <c r="Q519" t="s">
        <v>4019</v>
      </c>
      <c r="R519" t="s">
        <v>5609</v>
      </c>
      <c r="S519" t="s">
        <v>637</v>
      </c>
      <c r="T519" t="s">
        <v>637</v>
      </c>
      <c r="U519" t="s">
        <v>637</v>
      </c>
      <c r="V519" t="s">
        <v>637</v>
      </c>
      <c r="W519" t="s">
        <v>637</v>
      </c>
      <c r="X519" t="s">
        <v>637</v>
      </c>
      <c r="Y519" t="s">
        <v>637</v>
      </c>
    </row>
    <row r="520" spans="1:25" x14ac:dyDescent="0.35">
      <c r="A520" t="s">
        <v>5566</v>
      </c>
      <c r="C520" t="s">
        <v>2001</v>
      </c>
      <c r="D520" t="s">
        <v>689</v>
      </c>
      <c r="E520" t="s">
        <v>2399</v>
      </c>
      <c r="F520" t="s">
        <v>4016</v>
      </c>
      <c r="G520" t="s">
        <v>5596</v>
      </c>
      <c r="I520" t="s">
        <v>4945</v>
      </c>
      <c r="J520" t="s">
        <v>637</v>
      </c>
      <c r="K520" t="s">
        <v>689</v>
      </c>
      <c r="L520" t="s">
        <v>637</v>
      </c>
      <c r="M520" t="s">
        <v>637</v>
      </c>
      <c r="N520" t="s">
        <v>637</v>
      </c>
      <c r="O520" t="s">
        <v>637</v>
      </c>
      <c r="P520" t="s">
        <v>637</v>
      </c>
      <c r="Q520" t="s">
        <v>4019</v>
      </c>
      <c r="R520" t="s">
        <v>5610</v>
      </c>
      <c r="S520" t="s">
        <v>637</v>
      </c>
      <c r="T520" t="s">
        <v>637</v>
      </c>
      <c r="U520" t="s">
        <v>637</v>
      </c>
      <c r="V520" t="s">
        <v>637</v>
      </c>
      <c r="W520" t="s">
        <v>637</v>
      </c>
      <c r="X520" t="s">
        <v>637</v>
      </c>
      <c r="Y520" t="s">
        <v>637</v>
      </c>
    </row>
    <row r="521" spans="1:25" x14ac:dyDescent="0.35">
      <c r="A521" t="s">
        <v>5566</v>
      </c>
      <c r="C521" t="s">
        <v>2344</v>
      </c>
      <c r="D521" t="s">
        <v>689</v>
      </c>
      <c r="E521" t="s">
        <v>2242</v>
      </c>
      <c r="F521" t="s">
        <v>4016</v>
      </c>
      <c r="G521" t="s">
        <v>5596</v>
      </c>
      <c r="I521" t="s">
        <v>5209</v>
      </c>
      <c r="J521" t="s">
        <v>637</v>
      </c>
      <c r="K521" t="s">
        <v>689</v>
      </c>
      <c r="L521" t="s">
        <v>637</v>
      </c>
      <c r="M521" t="s">
        <v>637</v>
      </c>
      <c r="N521" t="s">
        <v>637</v>
      </c>
      <c r="O521" t="s">
        <v>637</v>
      </c>
      <c r="P521" t="s">
        <v>637</v>
      </c>
      <c r="Q521" t="s">
        <v>4019</v>
      </c>
      <c r="R521" t="s">
        <v>2242</v>
      </c>
      <c r="S521" t="s">
        <v>637</v>
      </c>
      <c r="T521" t="s">
        <v>637</v>
      </c>
      <c r="U521" t="s">
        <v>637</v>
      </c>
      <c r="V521" t="s">
        <v>637</v>
      </c>
      <c r="W521" t="s">
        <v>637</v>
      </c>
      <c r="X521" t="s">
        <v>637</v>
      </c>
      <c r="Y521" t="s">
        <v>637</v>
      </c>
    </row>
    <row r="522" spans="1:25" x14ac:dyDescent="0.35">
      <c r="A522" t="s">
        <v>5566</v>
      </c>
      <c r="C522" t="s">
        <v>1594</v>
      </c>
      <c r="D522" t="s">
        <v>689</v>
      </c>
      <c r="E522" t="s">
        <v>2400</v>
      </c>
      <c r="F522" t="s">
        <v>4016</v>
      </c>
      <c r="G522" t="s">
        <v>5596</v>
      </c>
      <c r="I522" t="s">
        <v>5611</v>
      </c>
      <c r="J522" t="s">
        <v>637</v>
      </c>
      <c r="K522" t="s">
        <v>689</v>
      </c>
      <c r="L522" t="s">
        <v>637</v>
      </c>
      <c r="M522" t="s">
        <v>637</v>
      </c>
      <c r="N522" t="s">
        <v>637</v>
      </c>
      <c r="O522" t="s">
        <v>637</v>
      </c>
      <c r="P522" t="s">
        <v>637</v>
      </c>
      <c r="Q522" t="s">
        <v>4019</v>
      </c>
      <c r="R522" t="s">
        <v>5612</v>
      </c>
      <c r="S522" t="s">
        <v>637</v>
      </c>
      <c r="T522" t="s">
        <v>637</v>
      </c>
      <c r="U522" t="s">
        <v>637</v>
      </c>
      <c r="V522" t="s">
        <v>637</v>
      </c>
      <c r="W522" t="s">
        <v>637</v>
      </c>
      <c r="X522" t="s">
        <v>637</v>
      </c>
      <c r="Y522" t="s">
        <v>637</v>
      </c>
    </row>
    <row r="523" spans="1:25" x14ac:dyDescent="0.35">
      <c r="A523" t="s">
        <v>5566</v>
      </c>
      <c r="C523" t="s">
        <v>5253</v>
      </c>
      <c r="D523" t="s">
        <v>689</v>
      </c>
      <c r="E523" t="s">
        <v>5613</v>
      </c>
      <c r="F523" t="s">
        <v>4016</v>
      </c>
      <c r="G523" t="s">
        <v>5596</v>
      </c>
      <c r="I523" t="s">
        <v>5614</v>
      </c>
      <c r="J523" t="s">
        <v>637</v>
      </c>
      <c r="K523" t="s">
        <v>689</v>
      </c>
      <c r="L523" t="s">
        <v>637</v>
      </c>
      <c r="M523" t="s">
        <v>637</v>
      </c>
      <c r="N523" t="s">
        <v>637</v>
      </c>
      <c r="O523" t="s">
        <v>637</v>
      </c>
      <c r="P523" t="s">
        <v>637</v>
      </c>
      <c r="Q523" t="s">
        <v>4019</v>
      </c>
      <c r="R523" t="s">
        <v>5615</v>
      </c>
      <c r="S523" t="s">
        <v>637</v>
      </c>
      <c r="T523" t="s">
        <v>637</v>
      </c>
      <c r="U523" t="s">
        <v>637</v>
      </c>
      <c r="V523" t="s">
        <v>637</v>
      </c>
      <c r="W523" t="s">
        <v>637</v>
      </c>
      <c r="X523" t="s">
        <v>637</v>
      </c>
      <c r="Y523" t="s">
        <v>637</v>
      </c>
    </row>
    <row r="524" spans="1:25" x14ac:dyDescent="0.35">
      <c r="A524" t="s">
        <v>5566</v>
      </c>
      <c r="C524" t="s">
        <v>3743</v>
      </c>
      <c r="D524" t="s">
        <v>689</v>
      </c>
      <c r="E524" t="s">
        <v>2401</v>
      </c>
      <c r="F524" t="s">
        <v>4016</v>
      </c>
      <c r="G524" t="s">
        <v>5596</v>
      </c>
      <c r="I524" t="s">
        <v>5616</v>
      </c>
      <c r="J524" t="s">
        <v>637</v>
      </c>
      <c r="K524" t="s">
        <v>689</v>
      </c>
      <c r="L524" t="s">
        <v>637</v>
      </c>
      <c r="M524" t="s">
        <v>637</v>
      </c>
      <c r="N524" t="s">
        <v>637</v>
      </c>
      <c r="O524" t="s">
        <v>637</v>
      </c>
      <c r="P524" t="s">
        <v>637</v>
      </c>
      <c r="Q524" t="s">
        <v>4019</v>
      </c>
      <c r="R524" t="s">
        <v>5617</v>
      </c>
      <c r="S524" t="s">
        <v>637</v>
      </c>
      <c r="T524" t="s">
        <v>637</v>
      </c>
      <c r="U524" t="s">
        <v>637</v>
      </c>
      <c r="V524" t="s">
        <v>637</v>
      </c>
      <c r="W524" t="s">
        <v>637</v>
      </c>
      <c r="X524" t="s">
        <v>637</v>
      </c>
      <c r="Y524" t="s">
        <v>637</v>
      </c>
    </row>
    <row r="525" spans="1:25" x14ac:dyDescent="0.35">
      <c r="A525" t="s">
        <v>5566</v>
      </c>
      <c r="C525" t="s">
        <v>5618</v>
      </c>
      <c r="D525" t="s">
        <v>689</v>
      </c>
      <c r="E525" t="s">
        <v>1564</v>
      </c>
      <c r="F525" t="s">
        <v>4016</v>
      </c>
      <c r="G525" t="s">
        <v>5596</v>
      </c>
      <c r="I525" t="s">
        <v>5619</v>
      </c>
      <c r="J525" t="s">
        <v>637</v>
      </c>
      <c r="K525" t="s">
        <v>689</v>
      </c>
      <c r="L525" t="s">
        <v>637</v>
      </c>
      <c r="M525" t="s">
        <v>637</v>
      </c>
      <c r="N525" t="s">
        <v>637</v>
      </c>
      <c r="O525" t="s">
        <v>637</v>
      </c>
      <c r="P525" t="s">
        <v>637</v>
      </c>
      <c r="Q525" t="s">
        <v>4019</v>
      </c>
      <c r="R525" t="s">
        <v>5620</v>
      </c>
      <c r="S525" t="s">
        <v>637</v>
      </c>
      <c r="T525" t="s">
        <v>637</v>
      </c>
      <c r="U525" t="s">
        <v>637</v>
      </c>
      <c r="V525" t="s">
        <v>637</v>
      </c>
      <c r="W525" t="s">
        <v>637</v>
      </c>
      <c r="X525" t="s">
        <v>637</v>
      </c>
      <c r="Y525" t="s">
        <v>637</v>
      </c>
    </row>
    <row r="526" spans="1:25" x14ac:dyDescent="0.35">
      <c r="A526" t="s">
        <v>5566</v>
      </c>
      <c r="C526" t="s">
        <v>2364</v>
      </c>
      <c r="D526" t="s">
        <v>689</v>
      </c>
      <c r="E526" t="s">
        <v>2362</v>
      </c>
      <c r="F526" t="s">
        <v>4016</v>
      </c>
      <c r="G526" t="s">
        <v>5596</v>
      </c>
      <c r="I526" t="s">
        <v>5621</v>
      </c>
      <c r="J526" t="s">
        <v>637</v>
      </c>
      <c r="K526" t="s">
        <v>689</v>
      </c>
      <c r="L526" t="s">
        <v>637</v>
      </c>
      <c r="M526" t="s">
        <v>637</v>
      </c>
      <c r="N526" t="s">
        <v>637</v>
      </c>
      <c r="O526" t="s">
        <v>637</v>
      </c>
      <c r="P526" t="s">
        <v>637</v>
      </c>
      <c r="Q526" t="s">
        <v>4019</v>
      </c>
      <c r="R526" t="s">
        <v>5246</v>
      </c>
      <c r="S526" t="s">
        <v>637</v>
      </c>
      <c r="T526" t="s">
        <v>637</v>
      </c>
      <c r="U526" t="s">
        <v>637</v>
      </c>
      <c r="V526" t="s">
        <v>637</v>
      </c>
      <c r="W526" t="s">
        <v>637</v>
      </c>
      <c r="X526" t="s">
        <v>637</v>
      </c>
      <c r="Y526" t="s">
        <v>637</v>
      </c>
    </row>
    <row r="527" spans="1:25" x14ac:dyDescent="0.35">
      <c r="A527" t="s">
        <v>5566</v>
      </c>
      <c r="C527" t="s">
        <v>2359</v>
      </c>
      <c r="D527" t="s">
        <v>689</v>
      </c>
      <c r="E527" t="s">
        <v>1619</v>
      </c>
      <c r="F527" t="s">
        <v>4016</v>
      </c>
      <c r="G527" t="s">
        <v>5596</v>
      </c>
      <c r="I527" t="s">
        <v>5622</v>
      </c>
      <c r="J527" t="s">
        <v>637</v>
      </c>
      <c r="K527" t="s">
        <v>689</v>
      </c>
      <c r="L527" t="s">
        <v>637</v>
      </c>
      <c r="M527" t="s">
        <v>637</v>
      </c>
      <c r="N527" t="s">
        <v>637</v>
      </c>
      <c r="O527" t="s">
        <v>637</v>
      </c>
      <c r="P527" t="s">
        <v>637</v>
      </c>
      <c r="Q527" t="s">
        <v>4019</v>
      </c>
      <c r="R527" t="s">
        <v>5623</v>
      </c>
      <c r="S527" t="s">
        <v>637</v>
      </c>
      <c r="T527" t="s">
        <v>637</v>
      </c>
      <c r="U527" t="s">
        <v>637</v>
      </c>
      <c r="V527" t="s">
        <v>637</v>
      </c>
      <c r="W527" t="s">
        <v>637</v>
      </c>
      <c r="X527" t="s">
        <v>637</v>
      </c>
      <c r="Y527" t="s">
        <v>637</v>
      </c>
    </row>
    <row r="528" spans="1:25" x14ac:dyDescent="0.35">
      <c r="A528" t="s">
        <v>5566</v>
      </c>
      <c r="C528" t="s">
        <v>2334</v>
      </c>
      <c r="D528" t="s">
        <v>689</v>
      </c>
      <c r="E528" t="s">
        <v>2402</v>
      </c>
      <c r="F528" t="s">
        <v>4016</v>
      </c>
      <c r="G528" t="s">
        <v>5596</v>
      </c>
      <c r="I528" t="s">
        <v>5624</v>
      </c>
      <c r="J528" t="s">
        <v>637</v>
      </c>
      <c r="K528" t="s">
        <v>689</v>
      </c>
      <c r="L528" t="s">
        <v>637</v>
      </c>
      <c r="M528" t="s">
        <v>637</v>
      </c>
      <c r="N528" t="s">
        <v>637</v>
      </c>
      <c r="O528" t="s">
        <v>637</v>
      </c>
      <c r="P528" t="s">
        <v>637</v>
      </c>
      <c r="Q528" t="s">
        <v>4019</v>
      </c>
      <c r="R528" t="s">
        <v>5625</v>
      </c>
      <c r="S528" t="s">
        <v>637</v>
      </c>
      <c r="T528" t="s">
        <v>637</v>
      </c>
      <c r="U528" t="s">
        <v>637</v>
      </c>
      <c r="V528" t="s">
        <v>637</v>
      </c>
      <c r="W528" t="s">
        <v>637</v>
      </c>
      <c r="X528" t="s">
        <v>637</v>
      </c>
      <c r="Y528" t="s">
        <v>637</v>
      </c>
    </row>
    <row r="529" spans="1:25" x14ac:dyDescent="0.35">
      <c r="A529" t="s">
        <v>5566</v>
      </c>
      <c r="C529" t="s">
        <v>18</v>
      </c>
      <c r="D529" t="s">
        <v>699</v>
      </c>
      <c r="E529" t="s">
        <v>637</v>
      </c>
      <c r="F529" t="s">
        <v>4016</v>
      </c>
      <c r="G529" t="s">
        <v>5596</v>
      </c>
      <c r="I529" t="s">
        <v>4169</v>
      </c>
      <c r="J529" t="s">
        <v>637</v>
      </c>
      <c r="K529" t="s">
        <v>689</v>
      </c>
      <c r="L529" t="s">
        <v>637</v>
      </c>
      <c r="M529" t="s">
        <v>637</v>
      </c>
      <c r="N529" t="s">
        <v>637</v>
      </c>
      <c r="O529" t="s">
        <v>637</v>
      </c>
      <c r="P529" t="s">
        <v>637</v>
      </c>
      <c r="S529" t="s">
        <v>637</v>
      </c>
      <c r="T529" t="s">
        <v>637</v>
      </c>
      <c r="U529" t="s">
        <v>637</v>
      </c>
      <c r="V529" t="s">
        <v>637</v>
      </c>
      <c r="W529" t="s">
        <v>637</v>
      </c>
      <c r="X529" t="s">
        <v>637</v>
      </c>
      <c r="Y529" t="s">
        <v>637</v>
      </c>
    </row>
    <row r="530" spans="1:25" x14ac:dyDescent="0.35">
      <c r="A530" t="s">
        <v>5638</v>
      </c>
      <c r="C530" t="s">
        <v>2414</v>
      </c>
      <c r="D530" t="s">
        <v>699</v>
      </c>
      <c r="E530" t="s">
        <v>2412</v>
      </c>
      <c r="F530" t="s">
        <v>4016</v>
      </c>
      <c r="G530" t="s">
        <v>5640</v>
      </c>
      <c r="I530" t="s">
        <v>5641</v>
      </c>
      <c r="J530" t="s">
        <v>637</v>
      </c>
      <c r="K530" t="s">
        <v>637</v>
      </c>
      <c r="L530" t="s">
        <v>637</v>
      </c>
      <c r="M530" t="s">
        <v>637</v>
      </c>
      <c r="N530" t="s">
        <v>637</v>
      </c>
      <c r="O530" t="s">
        <v>637</v>
      </c>
      <c r="P530" t="s">
        <v>637</v>
      </c>
      <c r="S530" t="s">
        <v>637</v>
      </c>
      <c r="T530" t="s">
        <v>637</v>
      </c>
      <c r="U530" t="s">
        <v>637</v>
      </c>
      <c r="V530" t="s">
        <v>637</v>
      </c>
      <c r="W530" t="s">
        <v>637</v>
      </c>
      <c r="X530" t="s">
        <v>637</v>
      </c>
      <c r="Y530" t="s">
        <v>637</v>
      </c>
    </row>
    <row r="531" spans="1:25" x14ac:dyDescent="0.35">
      <c r="A531" t="s">
        <v>5638</v>
      </c>
      <c r="C531" t="s">
        <v>2415</v>
      </c>
      <c r="D531" t="s">
        <v>689</v>
      </c>
      <c r="E531" t="s">
        <v>1624</v>
      </c>
      <c r="F531" t="s">
        <v>4016</v>
      </c>
      <c r="I531" t="s">
        <v>3852</v>
      </c>
      <c r="J531" t="s">
        <v>637</v>
      </c>
      <c r="K531" t="s">
        <v>637</v>
      </c>
      <c r="L531" t="s">
        <v>637</v>
      </c>
      <c r="M531" t="s">
        <v>637</v>
      </c>
      <c r="N531" t="s">
        <v>637</v>
      </c>
      <c r="O531" t="s">
        <v>637</v>
      </c>
      <c r="P531" t="s">
        <v>637</v>
      </c>
      <c r="S531" t="s">
        <v>637</v>
      </c>
      <c r="T531" t="s">
        <v>637</v>
      </c>
      <c r="U531" t="s">
        <v>637</v>
      </c>
      <c r="V531" t="s">
        <v>637</v>
      </c>
      <c r="W531" t="s">
        <v>637</v>
      </c>
      <c r="X531" t="s">
        <v>637</v>
      </c>
      <c r="Y531" t="s">
        <v>637</v>
      </c>
    </row>
    <row r="532" spans="1:25" x14ac:dyDescent="0.35">
      <c r="A532" t="s">
        <v>5638</v>
      </c>
      <c r="C532" t="s">
        <v>18</v>
      </c>
      <c r="D532" t="s">
        <v>699</v>
      </c>
      <c r="E532" t="s">
        <v>637</v>
      </c>
      <c r="F532" t="s">
        <v>4016</v>
      </c>
      <c r="I532" t="s">
        <v>4169</v>
      </c>
      <c r="J532" t="s">
        <v>637</v>
      </c>
      <c r="L532" t="s">
        <v>637</v>
      </c>
      <c r="M532" t="s">
        <v>637</v>
      </c>
      <c r="N532" t="s">
        <v>637</v>
      </c>
      <c r="O532" t="s">
        <v>637</v>
      </c>
      <c r="P532" t="s">
        <v>637</v>
      </c>
      <c r="S532" t="s">
        <v>637</v>
      </c>
      <c r="T532" t="s">
        <v>637</v>
      </c>
      <c r="U532" t="s">
        <v>637</v>
      </c>
      <c r="V532" t="s">
        <v>637</v>
      </c>
      <c r="W532" t="s">
        <v>637</v>
      </c>
      <c r="X532" t="s">
        <v>637</v>
      </c>
      <c r="Y532" t="s">
        <v>637</v>
      </c>
    </row>
    <row r="533" spans="1:25" x14ac:dyDescent="0.35">
      <c r="A533" t="s">
        <v>3241</v>
      </c>
      <c r="C533" t="s">
        <v>2423</v>
      </c>
      <c r="D533" t="s">
        <v>689</v>
      </c>
      <c r="E533" t="s">
        <v>3729</v>
      </c>
      <c r="F533" t="s">
        <v>4016</v>
      </c>
      <c r="G533" t="s">
        <v>5643</v>
      </c>
      <c r="I533" t="s">
        <v>5644</v>
      </c>
      <c r="J533" t="s">
        <v>5645</v>
      </c>
      <c r="K533" t="s">
        <v>699</v>
      </c>
      <c r="L533" t="s">
        <v>4024</v>
      </c>
      <c r="M533" t="s">
        <v>5646</v>
      </c>
      <c r="N533" t="s">
        <v>5647</v>
      </c>
      <c r="O533" t="s">
        <v>4027</v>
      </c>
      <c r="P533" t="s">
        <v>5646</v>
      </c>
      <c r="Q533" t="s">
        <v>4019</v>
      </c>
      <c r="R533" t="s">
        <v>5648</v>
      </c>
      <c r="S533" t="s">
        <v>699</v>
      </c>
      <c r="T533" t="s">
        <v>4024</v>
      </c>
      <c r="U533" t="s">
        <v>5646</v>
      </c>
      <c r="V533" t="s">
        <v>5647</v>
      </c>
      <c r="W533" t="s">
        <v>4027</v>
      </c>
      <c r="X533" t="s">
        <v>5649</v>
      </c>
    </row>
    <row r="534" spans="1:25" x14ac:dyDescent="0.35">
      <c r="A534" t="s">
        <v>3241</v>
      </c>
      <c r="C534" t="s">
        <v>49</v>
      </c>
      <c r="D534" t="s">
        <v>689</v>
      </c>
      <c r="E534" t="s">
        <v>620</v>
      </c>
      <c r="F534" t="s">
        <v>4016</v>
      </c>
      <c r="I534" t="s">
        <v>5650</v>
      </c>
      <c r="J534" t="s">
        <v>637</v>
      </c>
      <c r="K534" t="s">
        <v>699</v>
      </c>
      <c r="L534" t="s">
        <v>637</v>
      </c>
      <c r="M534" t="s">
        <v>637</v>
      </c>
      <c r="N534" t="s">
        <v>637</v>
      </c>
      <c r="O534" t="s">
        <v>637</v>
      </c>
      <c r="P534" t="s">
        <v>637</v>
      </c>
      <c r="S534" t="s">
        <v>637</v>
      </c>
      <c r="T534" t="s">
        <v>637</v>
      </c>
      <c r="U534" t="s">
        <v>637</v>
      </c>
      <c r="V534" t="s">
        <v>637</v>
      </c>
      <c r="W534" t="s">
        <v>637</v>
      </c>
      <c r="X534" t="s">
        <v>637</v>
      </c>
      <c r="Y534" t="s">
        <v>637</v>
      </c>
    </row>
    <row r="535" spans="1:25" x14ac:dyDescent="0.35">
      <c r="A535" t="s">
        <v>3241</v>
      </c>
      <c r="C535" t="s">
        <v>5651</v>
      </c>
      <c r="D535" t="s">
        <v>689</v>
      </c>
      <c r="E535" t="s">
        <v>5652</v>
      </c>
      <c r="F535" t="s">
        <v>4721</v>
      </c>
      <c r="I535" t="s">
        <v>637</v>
      </c>
      <c r="J535" t="s">
        <v>5653</v>
      </c>
      <c r="K535" t="s">
        <v>689</v>
      </c>
      <c r="L535" t="s">
        <v>4024</v>
      </c>
      <c r="M535" t="s">
        <v>5654</v>
      </c>
      <c r="N535" t="s">
        <v>5655</v>
      </c>
      <c r="O535" t="s">
        <v>4027</v>
      </c>
      <c r="P535" t="s">
        <v>5656</v>
      </c>
      <c r="Q535" t="s">
        <v>4019</v>
      </c>
      <c r="R535" t="s">
        <v>5657</v>
      </c>
      <c r="S535" t="s">
        <v>699</v>
      </c>
      <c r="T535" t="s">
        <v>4024</v>
      </c>
      <c r="U535" t="s">
        <v>5654</v>
      </c>
      <c r="V535" t="s">
        <v>5655</v>
      </c>
      <c r="W535" t="s">
        <v>4027</v>
      </c>
    </row>
    <row r="536" spans="1:25" x14ac:dyDescent="0.35">
      <c r="A536" t="s">
        <v>3241</v>
      </c>
      <c r="C536" t="s">
        <v>5658</v>
      </c>
      <c r="D536" t="s">
        <v>689</v>
      </c>
      <c r="E536" t="s">
        <v>5659</v>
      </c>
      <c r="F536" t="s">
        <v>4721</v>
      </c>
      <c r="I536" t="s">
        <v>637</v>
      </c>
      <c r="J536" t="s">
        <v>5660</v>
      </c>
      <c r="K536" t="s">
        <v>689</v>
      </c>
      <c r="L536" t="s">
        <v>4024</v>
      </c>
      <c r="M536" t="s">
        <v>5661</v>
      </c>
      <c r="N536" t="s">
        <v>5662</v>
      </c>
      <c r="O536" t="s">
        <v>4027</v>
      </c>
      <c r="P536" t="s">
        <v>5663</v>
      </c>
      <c r="Q536" t="s">
        <v>4019</v>
      </c>
      <c r="R536" t="s">
        <v>5664</v>
      </c>
      <c r="S536" t="s">
        <v>699</v>
      </c>
      <c r="T536" t="s">
        <v>4024</v>
      </c>
      <c r="U536" t="s">
        <v>5661</v>
      </c>
      <c r="V536" t="s">
        <v>5662</v>
      </c>
      <c r="W536" t="s">
        <v>4027</v>
      </c>
    </row>
    <row r="537" spans="1:25" x14ac:dyDescent="0.35">
      <c r="A537" t="s">
        <v>3241</v>
      </c>
      <c r="C537" t="s">
        <v>5665</v>
      </c>
      <c r="D537" t="s">
        <v>689</v>
      </c>
      <c r="E537" t="s">
        <v>5666</v>
      </c>
      <c r="F537" t="s">
        <v>941</v>
      </c>
      <c r="I537" t="s">
        <v>637</v>
      </c>
      <c r="J537" t="s">
        <v>5667</v>
      </c>
      <c r="K537" t="s">
        <v>5668</v>
      </c>
      <c r="L537" t="s">
        <v>4024</v>
      </c>
      <c r="M537" t="s">
        <v>5669</v>
      </c>
      <c r="N537" t="s">
        <v>5670</v>
      </c>
      <c r="O537" t="s">
        <v>699</v>
      </c>
      <c r="P537" t="s">
        <v>5671</v>
      </c>
      <c r="Q537" t="s">
        <v>4019</v>
      </c>
      <c r="R537" t="s">
        <v>5672</v>
      </c>
      <c r="S537" t="s">
        <v>699</v>
      </c>
      <c r="T537" t="s">
        <v>4024</v>
      </c>
      <c r="U537" t="s">
        <v>5669</v>
      </c>
      <c r="V537" t="s">
        <v>5670</v>
      </c>
      <c r="W537" t="s">
        <v>699</v>
      </c>
    </row>
    <row r="538" spans="1:25" x14ac:dyDescent="0.35">
      <c r="A538" t="s">
        <v>3241</v>
      </c>
      <c r="C538" t="s">
        <v>5673</v>
      </c>
      <c r="D538" t="s">
        <v>689</v>
      </c>
      <c r="E538" t="s">
        <v>5674</v>
      </c>
      <c r="F538" t="s">
        <v>941</v>
      </c>
      <c r="I538" t="s">
        <v>637</v>
      </c>
      <c r="J538" t="s">
        <v>5675</v>
      </c>
      <c r="K538" t="s">
        <v>5668</v>
      </c>
      <c r="L538" t="s">
        <v>4024</v>
      </c>
      <c r="M538" t="s">
        <v>5669</v>
      </c>
      <c r="N538" t="s">
        <v>5670</v>
      </c>
      <c r="O538" t="s">
        <v>699</v>
      </c>
      <c r="P538" t="s">
        <v>5671</v>
      </c>
      <c r="Q538" t="s">
        <v>4019</v>
      </c>
      <c r="R538" t="s">
        <v>5676</v>
      </c>
      <c r="S538" t="s">
        <v>699</v>
      </c>
      <c r="T538" t="s">
        <v>4024</v>
      </c>
      <c r="U538" t="s">
        <v>5669</v>
      </c>
      <c r="V538" t="s">
        <v>5670</v>
      </c>
      <c r="W538" t="s">
        <v>699</v>
      </c>
    </row>
    <row r="539" spans="1:25" x14ac:dyDescent="0.35">
      <c r="A539" t="s">
        <v>3241</v>
      </c>
      <c r="C539" t="s">
        <v>7810</v>
      </c>
      <c r="D539" t="s">
        <v>689</v>
      </c>
      <c r="F539" t="s">
        <v>3853</v>
      </c>
      <c r="I539" t="s">
        <v>637</v>
      </c>
      <c r="K539" t="s">
        <v>689</v>
      </c>
    </row>
    <row r="540" spans="1:25" x14ac:dyDescent="0.35">
      <c r="A540" t="s">
        <v>3241</v>
      </c>
      <c r="C540" t="s">
        <v>7811</v>
      </c>
      <c r="D540" t="s">
        <v>689</v>
      </c>
      <c r="F540" t="s">
        <v>3853</v>
      </c>
      <c r="I540" t="s">
        <v>637</v>
      </c>
      <c r="K540" t="s">
        <v>689</v>
      </c>
    </row>
    <row r="541" spans="1:25" x14ac:dyDescent="0.35">
      <c r="A541" t="s">
        <v>3241</v>
      </c>
      <c r="C541" t="s">
        <v>7812</v>
      </c>
      <c r="D541" t="s">
        <v>689</v>
      </c>
      <c r="F541" t="s">
        <v>3853</v>
      </c>
      <c r="I541" t="s">
        <v>637</v>
      </c>
      <c r="K541" t="s">
        <v>689</v>
      </c>
    </row>
    <row r="542" spans="1:25" x14ac:dyDescent="0.35">
      <c r="A542" t="s">
        <v>3241</v>
      </c>
      <c r="C542" t="s">
        <v>5677</v>
      </c>
      <c r="D542" t="s">
        <v>689</v>
      </c>
      <c r="E542" t="s">
        <v>5678</v>
      </c>
      <c r="F542" t="s">
        <v>941</v>
      </c>
      <c r="I542" t="s">
        <v>637</v>
      </c>
      <c r="J542" t="s">
        <v>5679</v>
      </c>
      <c r="K542" t="s">
        <v>689</v>
      </c>
      <c r="L542" t="s">
        <v>4024</v>
      </c>
      <c r="M542" t="s">
        <v>5680</v>
      </c>
      <c r="N542" t="s">
        <v>5681</v>
      </c>
      <c r="O542" t="s">
        <v>699</v>
      </c>
      <c r="P542" t="s">
        <v>5682</v>
      </c>
      <c r="Q542" t="s">
        <v>4019</v>
      </c>
      <c r="R542" t="s">
        <v>5683</v>
      </c>
      <c r="S542" t="s">
        <v>699</v>
      </c>
      <c r="T542" t="s">
        <v>4024</v>
      </c>
      <c r="U542" t="s">
        <v>5680</v>
      </c>
      <c r="V542" t="s">
        <v>5681</v>
      </c>
      <c r="W542" t="s">
        <v>699</v>
      </c>
    </row>
    <row r="543" spans="1:25" x14ac:dyDescent="0.35">
      <c r="A543" t="s">
        <v>3241</v>
      </c>
      <c r="C543" t="s">
        <v>5684</v>
      </c>
      <c r="D543" t="s">
        <v>689</v>
      </c>
      <c r="E543" t="s">
        <v>5685</v>
      </c>
      <c r="F543" t="s">
        <v>941</v>
      </c>
      <c r="I543" t="s">
        <v>637</v>
      </c>
      <c r="J543" t="s">
        <v>5686</v>
      </c>
      <c r="K543" t="s">
        <v>689</v>
      </c>
      <c r="L543" t="s">
        <v>4024</v>
      </c>
      <c r="M543" t="s">
        <v>5680</v>
      </c>
      <c r="N543" t="s">
        <v>5681</v>
      </c>
      <c r="O543" t="s">
        <v>699</v>
      </c>
      <c r="P543" t="s">
        <v>5682</v>
      </c>
      <c r="Q543" t="s">
        <v>4019</v>
      </c>
      <c r="R543" t="s">
        <v>5687</v>
      </c>
      <c r="S543" t="s">
        <v>699</v>
      </c>
      <c r="T543" t="s">
        <v>4024</v>
      </c>
      <c r="U543" t="s">
        <v>5680</v>
      </c>
      <c r="V543" t="s">
        <v>5681</v>
      </c>
      <c r="W543" t="s">
        <v>699</v>
      </c>
    </row>
    <row r="544" spans="1:25" x14ac:dyDescent="0.35">
      <c r="A544" t="s">
        <v>3241</v>
      </c>
      <c r="C544" t="s">
        <v>5688</v>
      </c>
      <c r="D544" t="s">
        <v>689</v>
      </c>
      <c r="E544" t="s">
        <v>5689</v>
      </c>
      <c r="F544" t="s">
        <v>4721</v>
      </c>
      <c r="I544" t="s">
        <v>637</v>
      </c>
      <c r="J544" t="s">
        <v>5690</v>
      </c>
      <c r="K544" t="s">
        <v>689</v>
      </c>
      <c r="L544" t="s">
        <v>4024</v>
      </c>
      <c r="M544" t="s">
        <v>5680</v>
      </c>
      <c r="N544" t="s">
        <v>5681</v>
      </c>
      <c r="O544" t="s">
        <v>4027</v>
      </c>
      <c r="P544" t="s">
        <v>5682</v>
      </c>
      <c r="Q544" t="s">
        <v>4019</v>
      </c>
      <c r="R544" t="s">
        <v>5691</v>
      </c>
      <c r="S544" t="s">
        <v>699</v>
      </c>
      <c r="T544" t="s">
        <v>4024</v>
      </c>
      <c r="U544" t="s">
        <v>4027</v>
      </c>
      <c r="V544" t="s">
        <v>5681</v>
      </c>
      <c r="W544" t="s">
        <v>699</v>
      </c>
    </row>
    <row r="545" spans="1:25" x14ac:dyDescent="0.35">
      <c r="A545" t="s">
        <v>3241</v>
      </c>
      <c r="C545" t="s">
        <v>8769</v>
      </c>
    </row>
    <row r="546" spans="1:25" x14ac:dyDescent="0.35">
      <c r="A546" t="s">
        <v>3241</v>
      </c>
      <c r="C546" t="s">
        <v>18</v>
      </c>
      <c r="D546" t="s">
        <v>699</v>
      </c>
      <c r="E546" t="s">
        <v>637</v>
      </c>
      <c r="F546" t="s">
        <v>4016</v>
      </c>
      <c r="I546" t="s">
        <v>4169</v>
      </c>
      <c r="J546" t="s">
        <v>637</v>
      </c>
      <c r="L546" t="s">
        <v>637</v>
      </c>
      <c r="M546" t="s">
        <v>637</v>
      </c>
      <c r="N546" t="s">
        <v>637</v>
      </c>
      <c r="O546" t="s">
        <v>637</v>
      </c>
      <c r="P546" t="s">
        <v>637</v>
      </c>
    </row>
    <row r="547" spans="1:25" x14ac:dyDescent="0.35">
      <c r="A547" t="s">
        <v>5692</v>
      </c>
      <c r="C547" t="s">
        <v>2425</v>
      </c>
      <c r="D547" t="s">
        <v>699</v>
      </c>
      <c r="E547" t="s">
        <v>5693</v>
      </c>
      <c r="F547" t="s">
        <v>4016</v>
      </c>
      <c r="I547" t="s">
        <v>5694</v>
      </c>
      <c r="J547" t="s">
        <v>637</v>
      </c>
      <c r="K547" t="s">
        <v>699</v>
      </c>
      <c r="L547" t="s">
        <v>637</v>
      </c>
      <c r="M547" t="s">
        <v>637</v>
      </c>
      <c r="N547" t="s">
        <v>637</v>
      </c>
      <c r="O547" t="s">
        <v>637</v>
      </c>
      <c r="P547" t="s">
        <v>637</v>
      </c>
      <c r="S547" t="s">
        <v>637</v>
      </c>
      <c r="T547" t="s">
        <v>637</v>
      </c>
      <c r="U547" t="s">
        <v>637</v>
      </c>
      <c r="V547" t="s">
        <v>637</v>
      </c>
      <c r="W547" t="s">
        <v>637</v>
      </c>
      <c r="X547" t="s">
        <v>637</v>
      </c>
      <c r="Y547" t="s">
        <v>637</v>
      </c>
    </row>
    <row r="548" spans="1:25" x14ac:dyDescent="0.35">
      <c r="A548" t="s">
        <v>5692</v>
      </c>
      <c r="C548" t="s">
        <v>2426</v>
      </c>
      <c r="D548" t="s">
        <v>689</v>
      </c>
      <c r="E548" t="s">
        <v>5695</v>
      </c>
      <c r="F548" t="s">
        <v>4016</v>
      </c>
      <c r="G548" t="s">
        <v>5696</v>
      </c>
      <c r="I548" t="s">
        <v>3852</v>
      </c>
      <c r="J548" t="s">
        <v>637</v>
      </c>
      <c r="K548" t="s">
        <v>699</v>
      </c>
      <c r="L548" t="s">
        <v>637</v>
      </c>
      <c r="M548" t="s">
        <v>637</v>
      </c>
      <c r="N548" t="s">
        <v>637</v>
      </c>
      <c r="O548" t="s">
        <v>637</v>
      </c>
      <c r="P548" t="s">
        <v>637</v>
      </c>
      <c r="S548" t="s">
        <v>637</v>
      </c>
      <c r="T548" t="s">
        <v>637</v>
      </c>
      <c r="U548" t="s">
        <v>637</v>
      </c>
      <c r="V548" t="s">
        <v>637</v>
      </c>
      <c r="W548" t="s">
        <v>637</v>
      </c>
      <c r="X548" t="s">
        <v>637</v>
      </c>
      <c r="Y548" t="s">
        <v>637</v>
      </c>
    </row>
    <row r="549" spans="1:25" x14ac:dyDescent="0.35">
      <c r="A549" t="s">
        <v>5692</v>
      </c>
      <c r="C549" t="s">
        <v>2427</v>
      </c>
      <c r="D549" t="s">
        <v>689</v>
      </c>
      <c r="E549" t="s">
        <v>2404</v>
      </c>
      <c r="F549" t="s">
        <v>4721</v>
      </c>
      <c r="G549" t="s">
        <v>5577</v>
      </c>
      <c r="I549" t="s">
        <v>637</v>
      </c>
      <c r="J549" t="s">
        <v>5578</v>
      </c>
      <c r="K549" t="s">
        <v>699</v>
      </c>
      <c r="L549" t="s">
        <v>4024</v>
      </c>
      <c r="M549" t="s">
        <v>5579</v>
      </c>
      <c r="N549" t="s">
        <v>5580</v>
      </c>
      <c r="O549" t="s">
        <v>699</v>
      </c>
      <c r="P549" t="s">
        <v>5581</v>
      </c>
      <c r="Q549" t="s">
        <v>4019</v>
      </c>
      <c r="R549" t="s">
        <v>5582</v>
      </c>
      <c r="S549" t="s">
        <v>699</v>
      </c>
      <c r="T549" t="s">
        <v>4024</v>
      </c>
      <c r="U549" t="s">
        <v>5579</v>
      </c>
      <c r="V549" t="s">
        <v>5580</v>
      </c>
      <c r="X549" t="s">
        <v>5583</v>
      </c>
    </row>
    <row r="550" spans="1:25" x14ac:dyDescent="0.35">
      <c r="A550" t="s">
        <v>5692</v>
      </c>
      <c r="C550" t="s">
        <v>2428</v>
      </c>
      <c r="D550" t="s">
        <v>689</v>
      </c>
      <c r="E550" t="s">
        <v>2403</v>
      </c>
      <c r="F550" t="s">
        <v>4016</v>
      </c>
      <c r="G550" t="s">
        <v>5576</v>
      </c>
      <c r="I550" t="s">
        <v>4705</v>
      </c>
      <c r="J550" t="s">
        <v>637</v>
      </c>
      <c r="K550" t="s">
        <v>699</v>
      </c>
      <c r="L550" t="s">
        <v>4024</v>
      </c>
      <c r="O550" t="s">
        <v>689</v>
      </c>
      <c r="Q550" t="s">
        <v>4019</v>
      </c>
      <c r="R550" t="s">
        <v>5642</v>
      </c>
      <c r="S550" t="s">
        <v>689</v>
      </c>
      <c r="W550" t="s">
        <v>689</v>
      </c>
    </row>
    <row r="551" spans="1:25" x14ac:dyDescent="0.35">
      <c r="A551" t="s">
        <v>5692</v>
      </c>
      <c r="C551" t="s">
        <v>2429</v>
      </c>
      <c r="D551" t="s">
        <v>689</v>
      </c>
      <c r="E551" t="s">
        <v>5697</v>
      </c>
      <c r="F551" t="s">
        <v>4016</v>
      </c>
      <c r="G551" t="s">
        <v>5698</v>
      </c>
      <c r="I551" t="s">
        <v>4705</v>
      </c>
      <c r="J551" t="s">
        <v>637</v>
      </c>
      <c r="K551" t="s">
        <v>5699</v>
      </c>
      <c r="L551" t="s">
        <v>637</v>
      </c>
      <c r="M551" t="s">
        <v>637</v>
      </c>
      <c r="N551" t="s">
        <v>637</v>
      </c>
      <c r="O551" t="s">
        <v>637</v>
      </c>
      <c r="P551" t="s">
        <v>637</v>
      </c>
      <c r="S551" t="s">
        <v>637</v>
      </c>
      <c r="T551" t="s">
        <v>637</v>
      </c>
      <c r="U551" t="s">
        <v>637</v>
      </c>
      <c r="V551" t="s">
        <v>637</v>
      </c>
      <c r="W551" t="s">
        <v>637</v>
      </c>
      <c r="X551" t="s">
        <v>637</v>
      </c>
      <c r="Y551" t="s">
        <v>637</v>
      </c>
    </row>
    <row r="552" spans="1:25" x14ac:dyDescent="0.35">
      <c r="A552" t="s">
        <v>5692</v>
      </c>
      <c r="C552" t="s">
        <v>2432</v>
      </c>
      <c r="D552" t="s">
        <v>699</v>
      </c>
      <c r="E552" t="s">
        <v>637</v>
      </c>
      <c r="F552" t="s">
        <v>4016</v>
      </c>
      <c r="I552" t="s">
        <v>5700</v>
      </c>
      <c r="J552" t="s">
        <v>637</v>
      </c>
      <c r="K552" t="s">
        <v>637</v>
      </c>
      <c r="L552" t="s">
        <v>637</v>
      </c>
      <c r="M552" t="s">
        <v>637</v>
      </c>
      <c r="N552" t="s">
        <v>637</v>
      </c>
      <c r="O552" t="s">
        <v>637</v>
      </c>
      <c r="P552" t="s">
        <v>637</v>
      </c>
      <c r="S552" t="s">
        <v>637</v>
      </c>
      <c r="T552" t="s">
        <v>637</v>
      </c>
      <c r="U552" t="s">
        <v>637</v>
      </c>
      <c r="V552" t="s">
        <v>637</v>
      </c>
      <c r="W552" t="s">
        <v>637</v>
      </c>
      <c r="X552" t="s">
        <v>637</v>
      </c>
      <c r="Y552" t="s">
        <v>637</v>
      </c>
    </row>
    <row r="553" spans="1:25" x14ac:dyDescent="0.35">
      <c r="A553" t="s">
        <v>5692</v>
      </c>
      <c r="C553" t="s">
        <v>18</v>
      </c>
      <c r="D553" t="s">
        <v>699</v>
      </c>
      <c r="E553" t="s">
        <v>637</v>
      </c>
      <c r="F553" t="s">
        <v>4016</v>
      </c>
      <c r="I553" t="s">
        <v>4169</v>
      </c>
      <c r="J553" t="s">
        <v>637</v>
      </c>
      <c r="K553" t="s">
        <v>637</v>
      </c>
      <c r="L553" t="s">
        <v>637</v>
      </c>
      <c r="M553" t="s">
        <v>637</v>
      </c>
      <c r="N553" t="s">
        <v>637</v>
      </c>
      <c r="O553" t="s">
        <v>637</v>
      </c>
      <c r="P553" t="s">
        <v>637</v>
      </c>
      <c r="S553" t="s">
        <v>637</v>
      </c>
      <c r="T553" t="s">
        <v>637</v>
      </c>
      <c r="U553" t="s">
        <v>637</v>
      </c>
      <c r="V553" t="s">
        <v>637</v>
      </c>
      <c r="W553" t="s">
        <v>637</v>
      </c>
      <c r="X553" t="s">
        <v>637</v>
      </c>
      <c r="Y553" t="s">
        <v>637</v>
      </c>
    </row>
    <row r="554" spans="1:25" x14ac:dyDescent="0.35">
      <c r="A554" t="s">
        <v>5701</v>
      </c>
      <c r="C554" t="s">
        <v>5702</v>
      </c>
      <c r="D554" t="s">
        <v>689</v>
      </c>
      <c r="E554" t="s">
        <v>5703</v>
      </c>
      <c r="F554" t="s">
        <v>4016</v>
      </c>
      <c r="G554" t="s">
        <v>5704</v>
      </c>
      <c r="I554" t="s">
        <v>5705</v>
      </c>
      <c r="J554" t="s">
        <v>637</v>
      </c>
      <c r="K554" t="s">
        <v>699</v>
      </c>
      <c r="L554" t="s">
        <v>637</v>
      </c>
      <c r="M554" t="s">
        <v>637</v>
      </c>
      <c r="N554" t="s">
        <v>637</v>
      </c>
      <c r="O554" t="s">
        <v>637</v>
      </c>
      <c r="P554" t="s">
        <v>637</v>
      </c>
      <c r="S554" t="s">
        <v>637</v>
      </c>
      <c r="T554" t="s">
        <v>637</v>
      </c>
      <c r="U554" t="s">
        <v>637</v>
      </c>
      <c r="V554" t="s">
        <v>637</v>
      </c>
      <c r="W554" t="s">
        <v>637</v>
      </c>
      <c r="X554" t="s">
        <v>637</v>
      </c>
      <c r="Y554" t="s">
        <v>637</v>
      </c>
    </row>
    <row r="555" spans="1:25" x14ac:dyDescent="0.35">
      <c r="A555" t="s">
        <v>5701</v>
      </c>
      <c r="C555" t="s">
        <v>2423</v>
      </c>
      <c r="D555" t="s">
        <v>689</v>
      </c>
      <c r="E555" t="s">
        <v>2423</v>
      </c>
      <c r="F555" t="s">
        <v>4016</v>
      </c>
      <c r="G555" t="s">
        <v>5706</v>
      </c>
      <c r="I555" t="s">
        <v>5707</v>
      </c>
      <c r="J555" t="s">
        <v>637</v>
      </c>
      <c r="K555" t="s">
        <v>699</v>
      </c>
      <c r="L555" t="s">
        <v>637</v>
      </c>
      <c r="M555" t="s">
        <v>637</v>
      </c>
      <c r="N555" t="s">
        <v>637</v>
      </c>
      <c r="O555" t="s">
        <v>637</v>
      </c>
      <c r="P555" t="s">
        <v>637</v>
      </c>
      <c r="S555" t="s">
        <v>637</v>
      </c>
      <c r="T555" t="s">
        <v>637</v>
      </c>
      <c r="U555" t="s">
        <v>637</v>
      </c>
      <c r="V555" t="s">
        <v>637</v>
      </c>
      <c r="W555" t="s">
        <v>637</v>
      </c>
      <c r="X555" t="s">
        <v>637</v>
      </c>
      <c r="Y555" t="s">
        <v>637</v>
      </c>
    </row>
    <row r="556" spans="1:25" x14ac:dyDescent="0.35">
      <c r="A556" t="s">
        <v>5701</v>
      </c>
      <c r="C556" t="s">
        <v>5708</v>
      </c>
      <c r="D556" t="s">
        <v>689</v>
      </c>
      <c r="E556" t="s">
        <v>5569</v>
      </c>
      <c r="F556" t="s">
        <v>4016</v>
      </c>
      <c r="G556" t="s">
        <v>5709</v>
      </c>
      <c r="I556" t="s">
        <v>5710</v>
      </c>
      <c r="J556" t="s">
        <v>637</v>
      </c>
      <c r="K556" t="s">
        <v>699</v>
      </c>
      <c r="L556" t="s">
        <v>637</v>
      </c>
      <c r="M556" t="s">
        <v>637</v>
      </c>
      <c r="N556" t="s">
        <v>637</v>
      </c>
      <c r="O556" t="s">
        <v>637</v>
      </c>
      <c r="P556" t="s">
        <v>637</v>
      </c>
      <c r="S556" t="s">
        <v>637</v>
      </c>
      <c r="T556" t="s">
        <v>637</v>
      </c>
      <c r="U556" t="s">
        <v>637</v>
      </c>
      <c r="V556" t="s">
        <v>637</v>
      </c>
      <c r="W556" t="s">
        <v>637</v>
      </c>
      <c r="X556" t="s">
        <v>637</v>
      </c>
      <c r="Y556" t="s">
        <v>637</v>
      </c>
    </row>
    <row r="557" spans="1:25" x14ac:dyDescent="0.35">
      <c r="A557" t="s">
        <v>5701</v>
      </c>
      <c r="C557" t="s">
        <v>5711</v>
      </c>
      <c r="D557" t="s">
        <v>689</v>
      </c>
      <c r="E557" t="s">
        <v>2393</v>
      </c>
      <c r="F557" t="s">
        <v>4016</v>
      </c>
      <c r="I557" t="s">
        <v>8890</v>
      </c>
      <c r="J557" t="s">
        <v>637</v>
      </c>
      <c r="K557" t="s">
        <v>699</v>
      </c>
      <c r="L557" t="s">
        <v>637</v>
      </c>
      <c r="M557" t="s">
        <v>637</v>
      </c>
      <c r="N557" t="s">
        <v>637</v>
      </c>
      <c r="O557" t="s">
        <v>637</v>
      </c>
      <c r="P557" t="s">
        <v>637</v>
      </c>
      <c r="S557" t="s">
        <v>637</v>
      </c>
      <c r="T557" t="s">
        <v>637</v>
      </c>
      <c r="U557" t="s">
        <v>637</v>
      </c>
      <c r="V557" t="s">
        <v>637</v>
      </c>
      <c r="W557" t="s">
        <v>637</v>
      </c>
      <c r="X557" t="s">
        <v>637</v>
      </c>
      <c r="Y557" t="s">
        <v>637</v>
      </c>
    </row>
    <row r="558" spans="1:25" x14ac:dyDescent="0.35">
      <c r="A558" t="s">
        <v>5701</v>
      </c>
      <c r="C558" t="s">
        <v>18</v>
      </c>
      <c r="D558" t="s">
        <v>699</v>
      </c>
      <c r="E558" t="s">
        <v>637</v>
      </c>
      <c r="F558" t="s">
        <v>4016</v>
      </c>
      <c r="I558" t="s">
        <v>4169</v>
      </c>
      <c r="J558" t="s">
        <v>637</v>
      </c>
      <c r="L558" t="s">
        <v>637</v>
      </c>
      <c r="M558" t="s">
        <v>637</v>
      </c>
      <c r="N558" t="s">
        <v>637</v>
      </c>
      <c r="O558" t="s">
        <v>637</v>
      </c>
      <c r="P558" t="s">
        <v>637</v>
      </c>
      <c r="S558" t="s">
        <v>637</v>
      </c>
      <c r="T558" t="s">
        <v>637</v>
      </c>
      <c r="U558" t="s">
        <v>637</v>
      </c>
      <c r="V558" t="s">
        <v>637</v>
      </c>
      <c r="W558" t="s">
        <v>637</v>
      </c>
      <c r="X558" t="s">
        <v>637</v>
      </c>
      <c r="Y558" t="s">
        <v>637</v>
      </c>
    </row>
    <row r="559" spans="1:25" x14ac:dyDescent="0.35">
      <c r="A559" t="s">
        <v>5712</v>
      </c>
      <c r="C559" t="s">
        <v>2443</v>
      </c>
      <c r="D559" t="s">
        <v>689</v>
      </c>
      <c r="E559" t="s">
        <v>5713</v>
      </c>
      <c r="F559" t="s">
        <v>4016</v>
      </c>
      <c r="I559" t="s">
        <v>5714</v>
      </c>
      <c r="J559" t="s">
        <v>637</v>
      </c>
      <c r="K559" t="s">
        <v>699</v>
      </c>
      <c r="L559" t="s">
        <v>637</v>
      </c>
      <c r="M559" t="s">
        <v>637</v>
      </c>
      <c r="N559" t="s">
        <v>637</v>
      </c>
      <c r="O559" t="s">
        <v>637</v>
      </c>
      <c r="P559" t="s">
        <v>637</v>
      </c>
      <c r="S559" t="s">
        <v>637</v>
      </c>
      <c r="T559" t="s">
        <v>637</v>
      </c>
      <c r="U559" t="s">
        <v>637</v>
      </c>
      <c r="V559" t="s">
        <v>637</v>
      </c>
      <c r="W559" t="s">
        <v>637</v>
      </c>
      <c r="X559" t="s">
        <v>637</v>
      </c>
      <c r="Y559" t="s">
        <v>637</v>
      </c>
    </row>
    <row r="560" spans="1:25" x14ac:dyDescent="0.35">
      <c r="A560" t="s">
        <v>5712</v>
      </c>
      <c r="C560" t="s">
        <v>2444</v>
      </c>
      <c r="D560" t="s">
        <v>689</v>
      </c>
      <c r="E560" t="s">
        <v>5715</v>
      </c>
      <c r="F560" t="s">
        <v>4016</v>
      </c>
      <c r="G560" t="s">
        <v>5716</v>
      </c>
      <c r="I560" t="s">
        <v>3852</v>
      </c>
      <c r="J560" t="s">
        <v>5717</v>
      </c>
      <c r="K560" t="s">
        <v>699</v>
      </c>
      <c r="L560" t="s">
        <v>4024</v>
      </c>
      <c r="O560" t="s">
        <v>689</v>
      </c>
      <c r="S560" t="s">
        <v>699</v>
      </c>
      <c r="T560" t="s">
        <v>5718</v>
      </c>
      <c r="U560" t="s">
        <v>5719</v>
      </c>
      <c r="V560" t="s">
        <v>5720</v>
      </c>
      <c r="W560" t="s">
        <v>699</v>
      </c>
      <c r="X560" t="s">
        <v>637</v>
      </c>
    </row>
    <row r="561" spans="1:25" x14ac:dyDescent="0.35">
      <c r="A561" t="s">
        <v>5712</v>
      </c>
      <c r="C561" t="s">
        <v>2445</v>
      </c>
      <c r="D561" t="s">
        <v>689</v>
      </c>
      <c r="E561" t="s">
        <v>5721</v>
      </c>
      <c r="F561" t="s">
        <v>3853</v>
      </c>
      <c r="G561" t="s">
        <v>5722</v>
      </c>
      <c r="I561" t="s">
        <v>637</v>
      </c>
      <c r="J561" t="s">
        <v>5723</v>
      </c>
      <c r="K561" t="s">
        <v>5724</v>
      </c>
      <c r="L561" t="s">
        <v>4024</v>
      </c>
      <c r="M561" t="s">
        <v>4025</v>
      </c>
      <c r="N561" t="s">
        <v>4026</v>
      </c>
      <c r="O561" t="s">
        <v>4027</v>
      </c>
      <c r="P561" t="s">
        <v>4028</v>
      </c>
      <c r="S561" t="s">
        <v>699</v>
      </c>
      <c r="T561" t="s">
        <v>4024</v>
      </c>
      <c r="U561" t="s">
        <v>4025</v>
      </c>
      <c r="V561" t="s">
        <v>4026</v>
      </c>
      <c r="W561" t="s">
        <v>4027</v>
      </c>
      <c r="X561" t="s">
        <v>637</v>
      </c>
    </row>
    <row r="562" spans="1:25" x14ac:dyDescent="0.35">
      <c r="A562" t="s">
        <v>5712</v>
      </c>
      <c r="C562" t="s">
        <v>2446</v>
      </c>
      <c r="D562" t="s">
        <v>689</v>
      </c>
      <c r="E562" t="s">
        <v>5725</v>
      </c>
      <c r="F562" t="s">
        <v>3853</v>
      </c>
      <c r="G562" t="s">
        <v>5726</v>
      </c>
      <c r="I562" t="s">
        <v>637</v>
      </c>
      <c r="J562" t="s">
        <v>5727</v>
      </c>
      <c r="K562" t="s">
        <v>689</v>
      </c>
      <c r="L562" t="s">
        <v>4024</v>
      </c>
      <c r="M562" t="s">
        <v>4025</v>
      </c>
      <c r="N562" t="s">
        <v>4026</v>
      </c>
      <c r="O562" t="s">
        <v>4027</v>
      </c>
      <c r="P562" t="s">
        <v>4028</v>
      </c>
      <c r="S562" t="s">
        <v>699</v>
      </c>
      <c r="T562" t="s">
        <v>4024</v>
      </c>
      <c r="U562" t="s">
        <v>4025</v>
      </c>
      <c r="V562" t="s">
        <v>4026</v>
      </c>
      <c r="W562" t="s">
        <v>4027</v>
      </c>
      <c r="X562" t="s">
        <v>637</v>
      </c>
    </row>
    <row r="563" spans="1:25" x14ac:dyDescent="0.35">
      <c r="A563" t="s">
        <v>5712</v>
      </c>
      <c r="C563" t="s">
        <v>2447</v>
      </c>
      <c r="D563" t="s">
        <v>689</v>
      </c>
      <c r="E563" t="s">
        <v>5728</v>
      </c>
      <c r="F563" t="s">
        <v>4016</v>
      </c>
      <c r="G563" t="s">
        <v>5729</v>
      </c>
      <c r="I563" t="s">
        <v>3852</v>
      </c>
      <c r="J563" t="s">
        <v>3742</v>
      </c>
      <c r="K563" t="s">
        <v>689</v>
      </c>
      <c r="L563" t="s">
        <v>637</v>
      </c>
      <c r="M563" t="s">
        <v>637</v>
      </c>
      <c r="N563" t="s">
        <v>637</v>
      </c>
      <c r="O563" t="s">
        <v>637</v>
      </c>
      <c r="P563" t="s">
        <v>637</v>
      </c>
      <c r="S563" t="s">
        <v>637</v>
      </c>
      <c r="T563" t="s">
        <v>637</v>
      </c>
      <c r="U563" t="s">
        <v>637</v>
      </c>
      <c r="V563" t="s">
        <v>637</v>
      </c>
      <c r="W563" t="s">
        <v>637</v>
      </c>
      <c r="X563" t="s">
        <v>637</v>
      </c>
      <c r="Y563" t="s">
        <v>637</v>
      </c>
    </row>
    <row r="564" spans="1:25" x14ac:dyDescent="0.35">
      <c r="A564" t="s">
        <v>5712</v>
      </c>
      <c r="C564" t="s">
        <v>2448</v>
      </c>
      <c r="D564" t="s">
        <v>689</v>
      </c>
      <c r="E564" t="s">
        <v>5730</v>
      </c>
      <c r="F564" t="s">
        <v>3853</v>
      </c>
      <c r="G564" t="s">
        <v>5731</v>
      </c>
      <c r="I564" t="s">
        <v>637</v>
      </c>
      <c r="J564" t="s">
        <v>5732</v>
      </c>
      <c r="K564" t="s">
        <v>5733</v>
      </c>
      <c r="L564" t="s">
        <v>4024</v>
      </c>
      <c r="O564" t="s">
        <v>689</v>
      </c>
      <c r="S564" t="s">
        <v>689</v>
      </c>
      <c r="W564" t="s">
        <v>689</v>
      </c>
    </row>
    <row r="565" spans="1:25" x14ac:dyDescent="0.35">
      <c r="A565" t="s">
        <v>5712</v>
      </c>
      <c r="C565" t="s">
        <v>2449</v>
      </c>
      <c r="D565" t="s">
        <v>689</v>
      </c>
      <c r="E565" t="s">
        <v>5734</v>
      </c>
      <c r="F565" t="s">
        <v>3853</v>
      </c>
      <c r="G565" t="s">
        <v>5735</v>
      </c>
      <c r="I565" t="s">
        <v>637</v>
      </c>
      <c r="J565" t="s">
        <v>5732</v>
      </c>
      <c r="K565" t="s">
        <v>5733</v>
      </c>
      <c r="L565" t="s">
        <v>4024</v>
      </c>
      <c r="O565" t="s">
        <v>689</v>
      </c>
      <c r="S565" t="s">
        <v>689</v>
      </c>
      <c r="W565" t="s">
        <v>689</v>
      </c>
    </row>
    <row r="566" spans="1:25" x14ac:dyDescent="0.35">
      <c r="A566" t="s">
        <v>5712</v>
      </c>
      <c r="C566" t="s">
        <v>5736</v>
      </c>
      <c r="D566" t="s">
        <v>689</v>
      </c>
      <c r="E566" t="s">
        <v>2463</v>
      </c>
      <c r="F566" t="s">
        <v>3853</v>
      </c>
      <c r="G566" t="s">
        <v>5737</v>
      </c>
      <c r="I566" t="s">
        <v>637</v>
      </c>
      <c r="J566" t="s">
        <v>4052</v>
      </c>
      <c r="K566" t="s">
        <v>5738</v>
      </c>
      <c r="L566" t="s">
        <v>4024</v>
      </c>
      <c r="M566" t="s">
        <v>5739</v>
      </c>
      <c r="N566" t="s">
        <v>5740</v>
      </c>
      <c r="O566" t="s">
        <v>699</v>
      </c>
      <c r="P566" t="s">
        <v>5741</v>
      </c>
      <c r="S566" t="s">
        <v>699</v>
      </c>
      <c r="T566" t="s">
        <v>5739</v>
      </c>
      <c r="U566" t="s">
        <v>5740</v>
      </c>
      <c r="V566" t="s">
        <v>689</v>
      </c>
      <c r="W566" t="s">
        <v>699</v>
      </c>
      <c r="X566" t="s">
        <v>637</v>
      </c>
    </row>
    <row r="567" spans="1:25" x14ac:dyDescent="0.35">
      <c r="A567" t="s">
        <v>5712</v>
      </c>
      <c r="C567" t="s">
        <v>2450</v>
      </c>
      <c r="D567" t="s">
        <v>689</v>
      </c>
      <c r="E567" t="s">
        <v>2464</v>
      </c>
      <c r="F567" t="s">
        <v>4016</v>
      </c>
      <c r="G567" t="s">
        <v>5742</v>
      </c>
      <c r="J567" t="s">
        <v>5743</v>
      </c>
      <c r="K567" t="s">
        <v>5744</v>
      </c>
      <c r="L567" t="s">
        <v>4024</v>
      </c>
      <c r="O567" t="s">
        <v>689</v>
      </c>
      <c r="S567" t="s">
        <v>699</v>
      </c>
      <c r="T567" t="s">
        <v>5718</v>
      </c>
      <c r="U567" t="s">
        <v>5745</v>
      </c>
      <c r="V567" t="s">
        <v>5746</v>
      </c>
      <c r="W567" t="s">
        <v>699</v>
      </c>
      <c r="X567" t="s">
        <v>5747</v>
      </c>
    </row>
    <row r="568" spans="1:25" x14ac:dyDescent="0.35">
      <c r="A568" t="s">
        <v>5712</v>
      </c>
      <c r="C568" t="s">
        <v>2451</v>
      </c>
      <c r="D568" t="s">
        <v>689</v>
      </c>
      <c r="E568" t="s">
        <v>2465</v>
      </c>
      <c r="F568" t="s">
        <v>3853</v>
      </c>
      <c r="G568" t="s">
        <v>5742</v>
      </c>
      <c r="J568" t="s">
        <v>5748</v>
      </c>
      <c r="K568" t="s">
        <v>5744</v>
      </c>
      <c r="L568" t="s">
        <v>5749</v>
      </c>
      <c r="M568" t="s">
        <v>5750</v>
      </c>
      <c r="N568" t="s">
        <v>5751</v>
      </c>
      <c r="O568" t="s">
        <v>699</v>
      </c>
      <c r="P568" t="s">
        <v>5752</v>
      </c>
      <c r="S568" t="s">
        <v>699</v>
      </c>
      <c r="T568" t="s">
        <v>5749</v>
      </c>
      <c r="U568" t="s">
        <v>5750</v>
      </c>
      <c r="V568" t="s">
        <v>5751</v>
      </c>
      <c r="W568" t="s">
        <v>699</v>
      </c>
    </row>
    <row r="569" spans="1:25" x14ac:dyDescent="0.35">
      <c r="A569" t="s">
        <v>5712</v>
      </c>
      <c r="C569" t="s">
        <v>2452</v>
      </c>
      <c r="D569" t="s">
        <v>699</v>
      </c>
      <c r="E569" t="s">
        <v>637</v>
      </c>
      <c r="F569" t="s">
        <v>4016</v>
      </c>
      <c r="G569" t="s">
        <v>5753</v>
      </c>
      <c r="I569" t="s">
        <v>637</v>
      </c>
      <c r="J569" t="s">
        <v>637</v>
      </c>
      <c r="K569" t="s">
        <v>637</v>
      </c>
      <c r="L569" t="s">
        <v>637</v>
      </c>
      <c r="M569" t="s">
        <v>637</v>
      </c>
      <c r="N569" t="s">
        <v>637</v>
      </c>
      <c r="O569" t="s">
        <v>637</v>
      </c>
      <c r="P569" t="s">
        <v>637</v>
      </c>
      <c r="S569" t="s">
        <v>637</v>
      </c>
      <c r="T569" t="s">
        <v>637</v>
      </c>
      <c r="U569" t="s">
        <v>637</v>
      </c>
      <c r="V569" t="s">
        <v>637</v>
      </c>
      <c r="W569" t="s">
        <v>637</v>
      </c>
      <c r="X569" t="s">
        <v>637</v>
      </c>
      <c r="Y569" t="s">
        <v>637</v>
      </c>
    </row>
    <row r="570" spans="1:25" x14ac:dyDescent="0.35">
      <c r="A570" t="s">
        <v>5712</v>
      </c>
      <c r="C570" t="s">
        <v>18</v>
      </c>
      <c r="D570" t="s">
        <v>699</v>
      </c>
      <c r="E570" t="s">
        <v>637</v>
      </c>
      <c r="F570" t="s">
        <v>4016</v>
      </c>
      <c r="I570" t="s">
        <v>4169</v>
      </c>
      <c r="J570" t="s">
        <v>637</v>
      </c>
      <c r="L570" t="s">
        <v>637</v>
      </c>
      <c r="M570" t="s">
        <v>637</v>
      </c>
      <c r="N570" t="s">
        <v>637</v>
      </c>
      <c r="O570" t="s">
        <v>637</v>
      </c>
      <c r="P570" t="s">
        <v>637</v>
      </c>
      <c r="S570" t="s">
        <v>637</v>
      </c>
      <c r="T570" t="s">
        <v>637</v>
      </c>
      <c r="U570" t="s">
        <v>637</v>
      </c>
      <c r="V570" t="s">
        <v>637</v>
      </c>
      <c r="W570" t="s">
        <v>637</v>
      </c>
      <c r="X570" t="s">
        <v>637</v>
      </c>
      <c r="Y570" t="s">
        <v>637</v>
      </c>
    </row>
    <row r="571" spans="1:25" x14ac:dyDescent="0.35">
      <c r="A571" t="s">
        <v>5712</v>
      </c>
      <c r="C571" t="s">
        <v>10192</v>
      </c>
      <c r="D571" t="s">
        <v>689</v>
      </c>
      <c r="E571" t="s">
        <v>10193</v>
      </c>
      <c r="F571" t="s">
        <v>4016</v>
      </c>
      <c r="G571" t="s">
        <v>10194</v>
      </c>
      <c r="I571" t="s">
        <v>637</v>
      </c>
      <c r="J571" t="s">
        <v>637</v>
      </c>
      <c r="K571" t="s">
        <v>10195</v>
      </c>
    </row>
    <row r="572" spans="1:25" x14ac:dyDescent="0.35">
      <c r="A572" t="s">
        <v>5712</v>
      </c>
      <c r="C572" t="s">
        <v>5754</v>
      </c>
      <c r="D572" t="s">
        <v>689</v>
      </c>
      <c r="E572" t="s">
        <v>5755</v>
      </c>
      <c r="F572" t="s">
        <v>4016</v>
      </c>
      <c r="G572" t="s">
        <v>5756</v>
      </c>
      <c r="I572" t="s">
        <v>637</v>
      </c>
      <c r="J572" t="s">
        <v>3852</v>
      </c>
      <c r="K572" t="s">
        <v>5757</v>
      </c>
      <c r="L572" t="s">
        <v>637</v>
      </c>
      <c r="M572" t="s">
        <v>637</v>
      </c>
      <c r="N572" t="s">
        <v>637</v>
      </c>
      <c r="O572" t="s">
        <v>637</v>
      </c>
      <c r="P572" t="s">
        <v>637</v>
      </c>
      <c r="S572" t="s">
        <v>637</v>
      </c>
      <c r="T572" t="s">
        <v>637</v>
      </c>
      <c r="U572" t="s">
        <v>637</v>
      </c>
      <c r="V572" t="s">
        <v>637</v>
      </c>
      <c r="W572" t="s">
        <v>637</v>
      </c>
      <c r="X572" t="s">
        <v>637</v>
      </c>
      <c r="Y572" t="s">
        <v>637</v>
      </c>
    </row>
    <row r="573" spans="1:25" x14ac:dyDescent="0.35">
      <c r="A573" t="s">
        <v>5712</v>
      </c>
      <c r="C573" t="s">
        <v>5758</v>
      </c>
      <c r="D573" t="s">
        <v>689</v>
      </c>
      <c r="E573" t="s">
        <v>5759</v>
      </c>
      <c r="F573" t="s">
        <v>4016</v>
      </c>
      <c r="G573" t="s">
        <v>5760</v>
      </c>
      <c r="I573" t="s">
        <v>637</v>
      </c>
      <c r="J573" t="s">
        <v>5761</v>
      </c>
      <c r="K573" t="s">
        <v>5757</v>
      </c>
      <c r="L573" t="s">
        <v>637</v>
      </c>
      <c r="M573" t="s">
        <v>637</v>
      </c>
      <c r="N573" t="s">
        <v>637</v>
      </c>
      <c r="O573" t="s">
        <v>637</v>
      </c>
      <c r="P573" t="s">
        <v>637</v>
      </c>
      <c r="S573" t="s">
        <v>637</v>
      </c>
      <c r="T573" t="s">
        <v>637</v>
      </c>
      <c r="U573" t="s">
        <v>637</v>
      </c>
      <c r="V573" t="s">
        <v>637</v>
      </c>
      <c r="W573" t="s">
        <v>637</v>
      </c>
      <c r="X573" t="s">
        <v>637</v>
      </c>
      <c r="Y573" t="s">
        <v>637</v>
      </c>
    </row>
    <row r="574" spans="1:25" x14ac:dyDescent="0.35">
      <c r="A574" t="s">
        <v>5762</v>
      </c>
      <c r="C574" t="s">
        <v>1628</v>
      </c>
      <c r="D574" t="s">
        <v>689</v>
      </c>
      <c r="E574" t="s">
        <v>1561</v>
      </c>
      <c r="F574" t="s">
        <v>4016</v>
      </c>
      <c r="G574" t="s">
        <v>5066</v>
      </c>
      <c r="I574" t="s">
        <v>3852</v>
      </c>
      <c r="J574" t="s">
        <v>637</v>
      </c>
      <c r="K574" t="s">
        <v>699</v>
      </c>
      <c r="L574" t="s">
        <v>637</v>
      </c>
      <c r="M574" t="s">
        <v>637</v>
      </c>
      <c r="N574" t="s">
        <v>637</v>
      </c>
      <c r="O574" t="s">
        <v>637</v>
      </c>
      <c r="P574" t="s">
        <v>637</v>
      </c>
      <c r="S574" t="s">
        <v>637</v>
      </c>
      <c r="T574" t="s">
        <v>637</v>
      </c>
      <c r="U574" t="s">
        <v>637</v>
      </c>
      <c r="V574" t="s">
        <v>637</v>
      </c>
      <c r="W574" t="s">
        <v>637</v>
      </c>
      <c r="X574" t="s">
        <v>637</v>
      </c>
      <c r="Y574" t="s">
        <v>637</v>
      </c>
    </row>
    <row r="575" spans="1:25" x14ac:dyDescent="0.35">
      <c r="A575" t="s">
        <v>5762</v>
      </c>
      <c r="C575" t="s">
        <v>1629</v>
      </c>
      <c r="D575" t="s">
        <v>699</v>
      </c>
      <c r="E575" t="s">
        <v>637</v>
      </c>
      <c r="F575" t="s">
        <v>4016</v>
      </c>
      <c r="J575" t="s">
        <v>5763</v>
      </c>
      <c r="K575" t="s">
        <v>637</v>
      </c>
      <c r="L575" t="s">
        <v>637</v>
      </c>
      <c r="M575" t="s">
        <v>637</v>
      </c>
      <c r="N575" t="s">
        <v>637</v>
      </c>
      <c r="O575" t="s">
        <v>637</v>
      </c>
      <c r="P575" t="s">
        <v>637</v>
      </c>
      <c r="S575" t="s">
        <v>637</v>
      </c>
      <c r="T575" t="s">
        <v>637</v>
      </c>
      <c r="U575" t="s">
        <v>637</v>
      </c>
      <c r="V575" t="s">
        <v>637</v>
      </c>
      <c r="W575" t="s">
        <v>637</v>
      </c>
      <c r="X575" t="s">
        <v>637</v>
      </c>
      <c r="Y575" t="s">
        <v>637</v>
      </c>
    </row>
    <row r="576" spans="1:25" x14ac:dyDescent="0.35">
      <c r="A576" t="s">
        <v>5762</v>
      </c>
      <c r="C576" t="s">
        <v>1624</v>
      </c>
      <c r="D576" t="s">
        <v>689</v>
      </c>
      <c r="E576" t="s">
        <v>1624</v>
      </c>
      <c r="F576" t="s">
        <v>4016</v>
      </c>
      <c r="I576" t="s">
        <v>3852</v>
      </c>
      <c r="J576" t="s">
        <v>3742</v>
      </c>
      <c r="K576" t="s">
        <v>689</v>
      </c>
      <c r="L576" t="s">
        <v>637</v>
      </c>
      <c r="M576" t="s">
        <v>637</v>
      </c>
      <c r="N576" t="s">
        <v>637</v>
      </c>
      <c r="O576" t="s">
        <v>637</v>
      </c>
      <c r="P576" t="s">
        <v>637</v>
      </c>
      <c r="S576" t="s">
        <v>637</v>
      </c>
      <c r="T576" t="s">
        <v>637</v>
      </c>
      <c r="U576" t="s">
        <v>637</v>
      </c>
      <c r="V576" t="s">
        <v>637</v>
      </c>
      <c r="W576" t="s">
        <v>637</v>
      </c>
      <c r="X576" t="s">
        <v>637</v>
      </c>
      <c r="Y576" t="s">
        <v>637</v>
      </c>
    </row>
    <row r="577" spans="1:25" x14ac:dyDescent="0.35">
      <c r="A577" t="s">
        <v>5762</v>
      </c>
      <c r="C577" t="s">
        <v>1626</v>
      </c>
      <c r="D577" t="s">
        <v>689</v>
      </c>
      <c r="E577" t="s">
        <v>5764</v>
      </c>
      <c r="F577" t="s">
        <v>4016</v>
      </c>
      <c r="G577" t="s">
        <v>5765</v>
      </c>
      <c r="I577" t="s">
        <v>5766</v>
      </c>
      <c r="J577" t="s">
        <v>637</v>
      </c>
      <c r="K577" t="s">
        <v>689</v>
      </c>
      <c r="L577" t="s">
        <v>4024</v>
      </c>
      <c r="M577" t="s">
        <v>5767</v>
      </c>
      <c r="N577" t="s">
        <v>5768</v>
      </c>
      <c r="O577" t="s">
        <v>4027</v>
      </c>
      <c r="P577" t="s">
        <v>5769</v>
      </c>
      <c r="S577" t="s">
        <v>699</v>
      </c>
      <c r="T577" t="s">
        <v>4024</v>
      </c>
      <c r="U577" t="s">
        <v>5767</v>
      </c>
      <c r="V577" t="s">
        <v>5768</v>
      </c>
      <c r="W577" t="s">
        <v>4027</v>
      </c>
      <c r="X577" t="s">
        <v>5770</v>
      </c>
    </row>
    <row r="578" spans="1:25" x14ac:dyDescent="0.35">
      <c r="A578" t="s">
        <v>5762</v>
      </c>
      <c r="C578" t="s">
        <v>8614</v>
      </c>
      <c r="D578" t="s">
        <v>689</v>
      </c>
      <c r="E578" t="s">
        <v>3842</v>
      </c>
      <c r="F578" t="s">
        <v>4721</v>
      </c>
      <c r="J578" t="s">
        <v>8770</v>
      </c>
      <c r="K578" t="s">
        <v>689</v>
      </c>
    </row>
    <row r="579" spans="1:25" x14ac:dyDescent="0.35">
      <c r="A579" t="s">
        <v>5762</v>
      </c>
      <c r="C579" t="s">
        <v>8615</v>
      </c>
      <c r="D579" t="s">
        <v>689</v>
      </c>
      <c r="E579" t="s">
        <v>2460</v>
      </c>
      <c r="F579" t="s">
        <v>4016</v>
      </c>
      <c r="J579" t="s">
        <v>8771</v>
      </c>
    </row>
    <row r="580" spans="1:25" x14ac:dyDescent="0.35">
      <c r="A580" t="s">
        <v>5762</v>
      </c>
      <c r="C580" t="s">
        <v>18</v>
      </c>
      <c r="D580" t="s">
        <v>699</v>
      </c>
      <c r="E580" t="s">
        <v>637</v>
      </c>
      <c r="F580" t="s">
        <v>4016</v>
      </c>
      <c r="I580" t="s">
        <v>4169</v>
      </c>
      <c r="J580" t="s">
        <v>637</v>
      </c>
      <c r="K580" t="s">
        <v>637</v>
      </c>
      <c r="L580" t="s">
        <v>637</v>
      </c>
      <c r="M580" t="s">
        <v>637</v>
      </c>
      <c r="N580" t="s">
        <v>637</v>
      </c>
      <c r="O580" t="s">
        <v>637</v>
      </c>
      <c r="P580" t="s">
        <v>637</v>
      </c>
      <c r="S580" t="s">
        <v>637</v>
      </c>
      <c r="T580" t="s">
        <v>637</v>
      </c>
      <c r="U580" t="s">
        <v>637</v>
      </c>
      <c r="V580" t="s">
        <v>637</v>
      </c>
      <c r="W580" t="s">
        <v>637</v>
      </c>
      <c r="X580" t="s">
        <v>637</v>
      </c>
      <c r="Y580" t="s">
        <v>637</v>
      </c>
    </row>
    <row r="581" spans="1:25" x14ac:dyDescent="0.35">
      <c r="A581" t="s">
        <v>4450</v>
      </c>
      <c r="C581" t="s">
        <v>3219</v>
      </c>
      <c r="D581" t="s">
        <v>689</v>
      </c>
      <c r="E581" t="s">
        <v>620</v>
      </c>
      <c r="F581" t="s">
        <v>4016</v>
      </c>
      <c r="I581" t="s">
        <v>5650</v>
      </c>
      <c r="J581" t="s">
        <v>637</v>
      </c>
      <c r="K581" t="s">
        <v>699</v>
      </c>
      <c r="L581" t="s">
        <v>637</v>
      </c>
      <c r="M581" t="s">
        <v>637</v>
      </c>
      <c r="N581" t="s">
        <v>637</v>
      </c>
      <c r="O581" t="s">
        <v>637</v>
      </c>
      <c r="P581" t="s">
        <v>637</v>
      </c>
      <c r="Q581" t="s">
        <v>4019</v>
      </c>
      <c r="R581" t="s">
        <v>5771</v>
      </c>
      <c r="S581" t="s">
        <v>637</v>
      </c>
      <c r="T581" t="s">
        <v>637</v>
      </c>
      <c r="U581" t="s">
        <v>637</v>
      </c>
      <c r="V581" t="s">
        <v>637</v>
      </c>
      <c r="W581" t="s">
        <v>637</v>
      </c>
      <c r="X581" t="s">
        <v>637</v>
      </c>
      <c r="Y581" t="s">
        <v>637</v>
      </c>
    </row>
    <row r="582" spans="1:25" x14ac:dyDescent="0.35">
      <c r="A582" t="s">
        <v>4450</v>
      </c>
      <c r="C582" t="s">
        <v>3220</v>
      </c>
      <c r="D582" t="s">
        <v>689</v>
      </c>
      <c r="E582" t="s">
        <v>3242</v>
      </c>
      <c r="F582" t="s">
        <v>4016</v>
      </c>
      <c r="I582" t="s">
        <v>5772</v>
      </c>
      <c r="J582" t="s">
        <v>637</v>
      </c>
      <c r="K582" t="s">
        <v>699</v>
      </c>
      <c r="L582" t="s">
        <v>637</v>
      </c>
      <c r="M582" t="s">
        <v>637</v>
      </c>
      <c r="N582" t="s">
        <v>637</v>
      </c>
      <c r="O582" t="s">
        <v>637</v>
      </c>
      <c r="P582" t="s">
        <v>637</v>
      </c>
      <c r="Q582" t="s">
        <v>4019</v>
      </c>
      <c r="R582" t="s">
        <v>5773</v>
      </c>
      <c r="S582" t="s">
        <v>637</v>
      </c>
      <c r="T582" t="s">
        <v>637</v>
      </c>
      <c r="U582" t="s">
        <v>637</v>
      </c>
      <c r="V582" t="s">
        <v>637</v>
      </c>
      <c r="W582" t="s">
        <v>637</v>
      </c>
      <c r="X582" t="s">
        <v>637</v>
      </c>
      <c r="Y582" t="s">
        <v>637</v>
      </c>
    </row>
    <row r="583" spans="1:25" x14ac:dyDescent="0.35">
      <c r="A583" t="s">
        <v>4450</v>
      </c>
      <c r="C583" t="s">
        <v>3221</v>
      </c>
      <c r="D583" t="s">
        <v>699</v>
      </c>
      <c r="E583" t="s">
        <v>668</v>
      </c>
      <c r="F583" t="s">
        <v>4016</v>
      </c>
      <c r="I583" t="s">
        <v>5774</v>
      </c>
      <c r="J583" t="s">
        <v>637</v>
      </c>
      <c r="K583" t="s">
        <v>637</v>
      </c>
      <c r="L583" t="s">
        <v>637</v>
      </c>
      <c r="M583" t="s">
        <v>637</v>
      </c>
      <c r="N583" t="s">
        <v>637</v>
      </c>
      <c r="O583" t="s">
        <v>637</v>
      </c>
      <c r="P583" t="s">
        <v>637</v>
      </c>
      <c r="Q583" t="s">
        <v>4019</v>
      </c>
      <c r="R583" t="s">
        <v>4769</v>
      </c>
      <c r="S583" t="s">
        <v>637</v>
      </c>
      <c r="T583" t="s">
        <v>637</v>
      </c>
      <c r="U583" t="s">
        <v>637</v>
      </c>
      <c r="V583" t="s">
        <v>637</v>
      </c>
      <c r="W583" t="s">
        <v>637</v>
      </c>
      <c r="X583" t="s">
        <v>637</v>
      </c>
      <c r="Y583" t="s">
        <v>637</v>
      </c>
    </row>
    <row r="584" spans="1:25" x14ac:dyDescent="0.35">
      <c r="A584" t="s">
        <v>4450</v>
      </c>
      <c r="C584" t="s">
        <v>3222</v>
      </c>
      <c r="D584" t="s">
        <v>689</v>
      </c>
      <c r="E584" t="s">
        <v>675</v>
      </c>
      <c r="F584" t="s">
        <v>4016</v>
      </c>
      <c r="I584" t="s">
        <v>5775</v>
      </c>
      <c r="J584" t="s">
        <v>637</v>
      </c>
      <c r="K584" t="s">
        <v>689</v>
      </c>
      <c r="L584" t="s">
        <v>637</v>
      </c>
      <c r="M584" t="s">
        <v>637</v>
      </c>
      <c r="N584" t="s">
        <v>637</v>
      </c>
      <c r="O584" t="s">
        <v>637</v>
      </c>
      <c r="P584" t="s">
        <v>637</v>
      </c>
      <c r="Q584" t="s">
        <v>4019</v>
      </c>
      <c r="R584" t="s">
        <v>5776</v>
      </c>
      <c r="S584" t="s">
        <v>637</v>
      </c>
      <c r="T584" t="s">
        <v>637</v>
      </c>
      <c r="U584" t="s">
        <v>637</v>
      </c>
      <c r="V584" t="s">
        <v>637</v>
      </c>
      <c r="W584" t="s">
        <v>637</v>
      </c>
      <c r="X584" t="s">
        <v>637</v>
      </c>
      <c r="Y584" t="s">
        <v>637</v>
      </c>
    </row>
    <row r="585" spans="1:25" x14ac:dyDescent="0.35">
      <c r="A585" t="s">
        <v>4450</v>
      </c>
      <c r="C585" t="s">
        <v>3223</v>
      </c>
      <c r="D585" t="s">
        <v>689</v>
      </c>
      <c r="E585" t="s">
        <v>3244</v>
      </c>
      <c r="F585" t="s">
        <v>4016</v>
      </c>
      <c r="I585" t="s">
        <v>5777</v>
      </c>
      <c r="J585" t="s">
        <v>637</v>
      </c>
      <c r="K585" t="s">
        <v>689</v>
      </c>
      <c r="L585" t="s">
        <v>637</v>
      </c>
      <c r="M585" t="s">
        <v>637</v>
      </c>
      <c r="N585" t="s">
        <v>637</v>
      </c>
      <c r="O585" t="s">
        <v>637</v>
      </c>
      <c r="P585" t="s">
        <v>637</v>
      </c>
      <c r="Q585" t="s">
        <v>4019</v>
      </c>
      <c r="R585" t="s">
        <v>5639</v>
      </c>
      <c r="S585" t="s">
        <v>637</v>
      </c>
      <c r="T585" t="s">
        <v>637</v>
      </c>
      <c r="U585" t="s">
        <v>637</v>
      </c>
      <c r="V585" t="s">
        <v>637</v>
      </c>
      <c r="W585" t="s">
        <v>637</v>
      </c>
      <c r="X585" t="s">
        <v>637</v>
      </c>
      <c r="Y585" t="s">
        <v>637</v>
      </c>
    </row>
    <row r="586" spans="1:25" x14ac:dyDescent="0.35">
      <c r="A586" t="s">
        <v>4450</v>
      </c>
      <c r="C586" t="s">
        <v>3224</v>
      </c>
      <c r="D586" t="s">
        <v>689</v>
      </c>
      <c r="E586" t="s">
        <v>3245</v>
      </c>
      <c r="F586" t="s">
        <v>4016</v>
      </c>
      <c r="I586" t="s">
        <v>5705</v>
      </c>
      <c r="J586" t="s">
        <v>637</v>
      </c>
      <c r="K586" t="s">
        <v>689</v>
      </c>
      <c r="L586" t="s">
        <v>637</v>
      </c>
      <c r="M586" t="s">
        <v>637</v>
      </c>
      <c r="N586" t="s">
        <v>637</v>
      </c>
      <c r="O586" t="s">
        <v>637</v>
      </c>
      <c r="P586" t="s">
        <v>637</v>
      </c>
      <c r="Q586" t="s">
        <v>4019</v>
      </c>
      <c r="R586" t="s">
        <v>5778</v>
      </c>
      <c r="S586" t="s">
        <v>637</v>
      </c>
      <c r="T586" t="s">
        <v>637</v>
      </c>
      <c r="U586" t="s">
        <v>637</v>
      </c>
      <c r="V586" t="s">
        <v>637</v>
      </c>
      <c r="W586" t="s">
        <v>637</v>
      </c>
      <c r="X586" t="s">
        <v>637</v>
      </c>
      <c r="Y586" t="s">
        <v>637</v>
      </c>
    </row>
    <row r="587" spans="1:25" x14ac:dyDescent="0.35">
      <c r="A587" t="s">
        <v>4450</v>
      </c>
      <c r="C587" t="s">
        <v>3225</v>
      </c>
      <c r="D587" t="s">
        <v>689</v>
      </c>
      <c r="E587" t="s">
        <v>2423</v>
      </c>
      <c r="F587" t="s">
        <v>4016</v>
      </c>
      <c r="I587" t="s">
        <v>5707</v>
      </c>
      <c r="J587" t="s">
        <v>637</v>
      </c>
      <c r="K587" t="s">
        <v>699</v>
      </c>
      <c r="L587" t="s">
        <v>637</v>
      </c>
      <c r="M587" t="s">
        <v>637</v>
      </c>
      <c r="N587" t="s">
        <v>637</v>
      </c>
      <c r="O587" t="s">
        <v>637</v>
      </c>
      <c r="P587" t="s">
        <v>637</v>
      </c>
      <c r="S587" t="s">
        <v>637</v>
      </c>
      <c r="T587" t="s">
        <v>637</v>
      </c>
      <c r="U587" t="s">
        <v>637</v>
      </c>
      <c r="V587" t="s">
        <v>637</v>
      </c>
      <c r="W587" t="s">
        <v>637</v>
      </c>
      <c r="X587" t="s">
        <v>637</v>
      </c>
      <c r="Y587" t="s">
        <v>637</v>
      </c>
    </row>
    <row r="588" spans="1:25" x14ac:dyDescent="0.35">
      <c r="A588" t="s">
        <v>4450</v>
      </c>
      <c r="C588" t="s">
        <v>3226</v>
      </c>
      <c r="D588" t="s">
        <v>689</v>
      </c>
      <c r="E588" t="s">
        <v>3246</v>
      </c>
      <c r="F588" t="s">
        <v>4016</v>
      </c>
      <c r="I588" t="s">
        <v>5779</v>
      </c>
      <c r="J588" t="s">
        <v>637</v>
      </c>
      <c r="K588" t="s">
        <v>699</v>
      </c>
      <c r="L588" t="s">
        <v>637</v>
      </c>
      <c r="M588" t="s">
        <v>637</v>
      </c>
      <c r="N588" t="s">
        <v>637</v>
      </c>
      <c r="O588" t="s">
        <v>637</v>
      </c>
      <c r="P588" t="s">
        <v>637</v>
      </c>
      <c r="S588" t="s">
        <v>637</v>
      </c>
      <c r="T588" t="s">
        <v>637</v>
      </c>
      <c r="U588" t="s">
        <v>637</v>
      </c>
      <c r="V588" t="s">
        <v>637</v>
      </c>
      <c r="W588" t="s">
        <v>637</v>
      </c>
      <c r="X588" t="s">
        <v>637</v>
      </c>
      <c r="Y588" t="s">
        <v>637</v>
      </c>
    </row>
    <row r="589" spans="1:25" x14ac:dyDescent="0.35">
      <c r="A589" t="s">
        <v>4450</v>
      </c>
      <c r="C589" t="s">
        <v>3227</v>
      </c>
      <c r="D589" t="s">
        <v>689</v>
      </c>
      <c r="E589" t="s">
        <v>3247</v>
      </c>
      <c r="F589" t="s">
        <v>3853</v>
      </c>
      <c r="I589" t="s">
        <v>637</v>
      </c>
      <c r="J589" t="s">
        <v>5780</v>
      </c>
      <c r="K589" t="s">
        <v>699</v>
      </c>
    </row>
    <row r="590" spans="1:25" x14ac:dyDescent="0.35">
      <c r="A590" t="s">
        <v>4450</v>
      </c>
      <c r="C590" t="s">
        <v>3228</v>
      </c>
      <c r="D590" t="s">
        <v>689</v>
      </c>
      <c r="E590" t="s">
        <v>3248</v>
      </c>
      <c r="F590" t="s">
        <v>3853</v>
      </c>
      <c r="I590" t="s">
        <v>637</v>
      </c>
      <c r="J590" t="s">
        <v>3742</v>
      </c>
      <c r="K590" t="s">
        <v>689</v>
      </c>
    </row>
    <row r="591" spans="1:25" x14ac:dyDescent="0.35">
      <c r="A591" t="s">
        <v>4450</v>
      </c>
      <c r="C591" t="s">
        <v>3229</v>
      </c>
      <c r="D591" t="s">
        <v>689</v>
      </c>
      <c r="E591" t="s">
        <v>5781</v>
      </c>
      <c r="F591" t="s">
        <v>4016</v>
      </c>
      <c r="I591" t="s">
        <v>8907</v>
      </c>
      <c r="J591" t="s">
        <v>637</v>
      </c>
      <c r="K591" t="s">
        <v>689</v>
      </c>
    </row>
    <row r="592" spans="1:25" x14ac:dyDescent="0.35">
      <c r="A592" t="s">
        <v>4450</v>
      </c>
      <c r="C592" t="s">
        <v>3230</v>
      </c>
      <c r="D592" t="s">
        <v>689</v>
      </c>
      <c r="E592" t="s">
        <v>3250</v>
      </c>
      <c r="F592" t="s">
        <v>4016</v>
      </c>
      <c r="I592" t="s">
        <v>3852</v>
      </c>
      <c r="J592" t="s">
        <v>3742</v>
      </c>
      <c r="K592" t="s">
        <v>699</v>
      </c>
      <c r="L592" t="s">
        <v>637</v>
      </c>
      <c r="M592" t="s">
        <v>637</v>
      </c>
      <c r="N592" t="s">
        <v>637</v>
      </c>
      <c r="O592" t="s">
        <v>637</v>
      </c>
      <c r="P592" t="s">
        <v>637</v>
      </c>
      <c r="S592" t="s">
        <v>637</v>
      </c>
      <c r="T592" t="s">
        <v>637</v>
      </c>
      <c r="U592" t="s">
        <v>637</v>
      </c>
      <c r="V592" t="s">
        <v>637</v>
      </c>
      <c r="W592" t="s">
        <v>637</v>
      </c>
      <c r="X592" t="s">
        <v>637</v>
      </c>
      <c r="Y592" t="s">
        <v>637</v>
      </c>
    </row>
    <row r="593" spans="1:7" x14ac:dyDescent="0.35">
      <c r="A593" t="s">
        <v>4450</v>
      </c>
      <c r="C593" t="s">
        <v>5782</v>
      </c>
      <c r="D593" t="s">
        <v>5783</v>
      </c>
      <c r="E593" t="s">
        <v>5666</v>
      </c>
      <c r="F593" t="s">
        <v>941</v>
      </c>
    </row>
    <row r="594" spans="1:7" x14ac:dyDescent="0.35">
      <c r="A594" t="s">
        <v>4450</v>
      </c>
      <c r="C594" t="s">
        <v>5784</v>
      </c>
      <c r="D594" t="s">
        <v>5783</v>
      </c>
      <c r="E594" t="s">
        <v>5674</v>
      </c>
      <c r="F594" t="s">
        <v>941</v>
      </c>
    </row>
    <row r="595" spans="1:7" x14ac:dyDescent="0.35">
      <c r="A595" t="s">
        <v>4450</v>
      </c>
      <c r="C595" t="s">
        <v>5785</v>
      </c>
      <c r="D595" t="s">
        <v>5783</v>
      </c>
      <c r="E595" t="s">
        <v>5678</v>
      </c>
      <c r="F595" t="s">
        <v>941</v>
      </c>
    </row>
    <row r="596" spans="1:7" x14ac:dyDescent="0.35">
      <c r="A596" t="s">
        <v>4450</v>
      </c>
      <c r="C596" t="s">
        <v>5786</v>
      </c>
      <c r="D596" t="s">
        <v>5783</v>
      </c>
      <c r="E596" t="s">
        <v>5685</v>
      </c>
      <c r="F596" t="s">
        <v>941</v>
      </c>
    </row>
    <row r="597" spans="1:7" x14ac:dyDescent="0.35">
      <c r="A597" t="s">
        <v>4450</v>
      </c>
      <c r="C597" t="s">
        <v>5787</v>
      </c>
      <c r="D597" t="s">
        <v>5783</v>
      </c>
      <c r="E597" t="s">
        <v>5689</v>
      </c>
      <c r="F597" t="s">
        <v>3853</v>
      </c>
    </row>
    <row r="598" spans="1:7" x14ac:dyDescent="0.35">
      <c r="A598" t="s">
        <v>4450</v>
      </c>
      <c r="C598" t="s">
        <v>3231</v>
      </c>
      <c r="D598" t="s">
        <v>689</v>
      </c>
      <c r="E598" t="s">
        <v>5788</v>
      </c>
    </row>
    <row r="599" spans="1:7" x14ac:dyDescent="0.35">
      <c r="A599" t="s">
        <v>4450</v>
      </c>
      <c r="C599" t="s">
        <v>3232</v>
      </c>
      <c r="D599" t="s">
        <v>689</v>
      </c>
      <c r="E599" t="s">
        <v>5789</v>
      </c>
    </row>
    <row r="600" spans="1:7" x14ac:dyDescent="0.35">
      <c r="A600" t="s">
        <v>4450</v>
      </c>
      <c r="C600" t="s">
        <v>3233</v>
      </c>
      <c r="D600" t="s">
        <v>689</v>
      </c>
      <c r="E600" t="s">
        <v>5790</v>
      </c>
    </row>
    <row r="601" spans="1:7" x14ac:dyDescent="0.35">
      <c r="A601" t="s">
        <v>4450</v>
      </c>
      <c r="C601" t="s">
        <v>3234</v>
      </c>
      <c r="D601" t="s">
        <v>5783</v>
      </c>
      <c r="E601" t="s">
        <v>2413</v>
      </c>
    </row>
    <row r="602" spans="1:7" x14ac:dyDescent="0.35">
      <c r="A602" t="s">
        <v>4450</v>
      </c>
      <c r="C602" t="s">
        <v>3235</v>
      </c>
      <c r="D602" t="s">
        <v>5783</v>
      </c>
      <c r="E602" t="s">
        <v>1564</v>
      </c>
    </row>
    <row r="603" spans="1:7" x14ac:dyDescent="0.35">
      <c r="A603" t="s">
        <v>4450</v>
      </c>
      <c r="C603" t="s">
        <v>3236</v>
      </c>
      <c r="D603" t="s">
        <v>5783</v>
      </c>
      <c r="E603" t="s">
        <v>5791</v>
      </c>
    </row>
    <row r="604" spans="1:7" x14ac:dyDescent="0.35">
      <c r="A604" t="s">
        <v>4450</v>
      </c>
      <c r="C604" t="s">
        <v>3237</v>
      </c>
      <c r="D604" t="s">
        <v>5783</v>
      </c>
      <c r="E604" t="s">
        <v>5792</v>
      </c>
    </row>
    <row r="605" spans="1:7" x14ac:dyDescent="0.35">
      <c r="A605" t="s">
        <v>4450</v>
      </c>
      <c r="C605" t="s">
        <v>5793</v>
      </c>
      <c r="D605" t="s">
        <v>689</v>
      </c>
      <c r="E605" t="s">
        <v>5794</v>
      </c>
    </row>
    <row r="606" spans="1:7" x14ac:dyDescent="0.35">
      <c r="A606" t="s">
        <v>4450</v>
      </c>
      <c r="C606" t="s">
        <v>5795</v>
      </c>
      <c r="D606" t="s">
        <v>689</v>
      </c>
      <c r="E606" t="s">
        <v>5796</v>
      </c>
    </row>
    <row r="607" spans="1:7" x14ac:dyDescent="0.35">
      <c r="A607" t="s">
        <v>4450</v>
      </c>
      <c r="C607" t="s">
        <v>3238</v>
      </c>
      <c r="D607" t="s">
        <v>689</v>
      </c>
      <c r="E607" t="s">
        <v>3253</v>
      </c>
    </row>
    <row r="608" spans="1:7" x14ac:dyDescent="0.35">
      <c r="A608" t="s">
        <v>4450</v>
      </c>
      <c r="C608" t="s">
        <v>10196</v>
      </c>
      <c r="D608" t="s">
        <v>689</v>
      </c>
      <c r="E608" t="s">
        <v>10197</v>
      </c>
      <c r="F608" t="s">
        <v>4016</v>
      </c>
      <c r="G608" t="s">
        <v>10198</v>
      </c>
    </row>
    <row r="609" spans="1:16" x14ac:dyDescent="0.35">
      <c r="A609" t="s">
        <v>4450</v>
      </c>
      <c r="C609" t="s">
        <v>10199</v>
      </c>
      <c r="D609" t="s">
        <v>689</v>
      </c>
      <c r="E609" t="s">
        <v>5585</v>
      </c>
      <c r="F609" t="s">
        <v>3853</v>
      </c>
    </row>
    <row r="610" spans="1:16" x14ac:dyDescent="0.35">
      <c r="A610" t="s">
        <v>4450</v>
      </c>
      <c r="C610" t="s">
        <v>18</v>
      </c>
      <c r="D610" t="s">
        <v>699</v>
      </c>
      <c r="E610" t="s">
        <v>637</v>
      </c>
      <c r="F610" t="s">
        <v>4016</v>
      </c>
      <c r="I610" t="s">
        <v>4169</v>
      </c>
      <c r="J610" t="s">
        <v>637</v>
      </c>
      <c r="L610" t="s">
        <v>637</v>
      </c>
      <c r="M610" t="s">
        <v>637</v>
      </c>
      <c r="N610" t="s">
        <v>637</v>
      </c>
      <c r="O610" t="s">
        <v>637</v>
      </c>
      <c r="P610" t="s">
        <v>637</v>
      </c>
    </row>
    <row r="611" spans="1:16" x14ac:dyDescent="0.35">
      <c r="A611" t="s">
        <v>8772</v>
      </c>
      <c r="C611" t="s">
        <v>8616</v>
      </c>
      <c r="D611" t="s">
        <v>689</v>
      </c>
      <c r="E611" t="s">
        <v>8773</v>
      </c>
      <c r="F611" t="s">
        <v>4016</v>
      </c>
      <c r="K611" t="s">
        <v>699</v>
      </c>
    </row>
    <row r="612" spans="1:16" x14ac:dyDescent="0.35">
      <c r="A612" t="s">
        <v>8772</v>
      </c>
      <c r="C612" t="s">
        <v>8618</v>
      </c>
      <c r="D612" t="s">
        <v>689</v>
      </c>
      <c r="E612" t="s">
        <v>1592</v>
      </c>
      <c r="F612" t="s">
        <v>4016</v>
      </c>
      <c r="K612" t="s">
        <v>699</v>
      </c>
    </row>
    <row r="613" spans="1:16" x14ac:dyDescent="0.35">
      <c r="A613" t="s">
        <v>8772</v>
      </c>
      <c r="C613" t="s">
        <v>8619</v>
      </c>
      <c r="D613" t="s">
        <v>689</v>
      </c>
      <c r="E613" t="s">
        <v>1624</v>
      </c>
      <c r="F613" t="s">
        <v>4016</v>
      </c>
      <c r="K613" t="s">
        <v>689</v>
      </c>
    </row>
    <row r="614" spans="1:16" x14ac:dyDescent="0.35">
      <c r="A614" t="s">
        <v>8772</v>
      </c>
      <c r="C614" t="s">
        <v>8616</v>
      </c>
      <c r="D614" t="s">
        <v>689</v>
      </c>
      <c r="E614" t="s">
        <v>1608</v>
      </c>
      <c r="F614" t="s">
        <v>4016</v>
      </c>
      <c r="K614" t="s">
        <v>689</v>
      </c>
    </row>
    <row r="615" spans="1:16" x14ac:dyDescent="0.35">
      <c r="A615" t="s">
        <v>8772</v>
      </c>
      <c r="C615" t="s">
        <v>49</v>
      </c>
      <c r="D615" t="s">
        <v>689</v>
      </c>
      <c r="E615" t="s">
        <v>620</v>
      </c>
      <c r="F615" t="s">
        <v>4016</v>
      </c>
      <c r="K615" t="s">
        <v>689</v>
      </c>
    </row>
    <row r="616" spans="1:16" x14ac:dyDescent="0.35">
      <c r="A616" t="s">
        <v>8772</v>
      </c>
      <c r="C616" t="s">
        <v>3241</v>
      </c>
      <c r="D616" t="s">
        <v>689</v>
      </c>
      <c r="E616" t="s">
        <v>3729</v>
      </c>
      <c r="F616" t="s">
        <v>4016</v>
      </c>
      <c r="K616" t="s">
        <v>689</v>
      </c>
    </row>
    <row r="617" spans="1:16" x14ac:dyDescent="0.35">
      <c r="A617" t="s">
        <v>8772</v>
      </c>
      <c r="C617" t="s">
        <v>8620</v>
      </c>
      <c r="D617" t="s">
        <v>689</v>
      </c>
      <c r="E617" t="s">
        <v>3737</v>
      </c>
      <c r="F617" t="s">
        <v>4016</v>
      </c>
      <c r="K617" t="s">
        <v>689</v>
      </c>
    </row>
    <row r="618" spans="1:16" x14ac:dyDescent="0.35">
      <c r="A618" t="s">
        <v>8772</v>
      </c>
      <c r="C618" t="s">
        <v>8621</v>
      </c>
      <c r="D618" t="s">
        <v>689</v>
      </c>
      <c r="E618" t="s">
        <v>2438</v>
      </c>
      <c r="F618" t="s">
        <v>941</v>
      </c>
      <c r="K618" t="s">
        <v>689</v>
      </c>
    </row>
    <row r="619" spans="1:16" x14ac:dyDescent="0.35">
      <c r="A619" t="s">
        <v>8772</v>
      </c>
      <c r="C619" t="s">
        <v>8622</v>
      </c>
      <c r="D619" t="s">
        <v>689</v>
      </c>
      <c r="E619" t="s">
        <v>8774</v>
      </c>
      <c r="F619" t="s">
        <v>941</v>
      </c>
      <c r="K619" t="s">
        <v>689</v>
      </c>
    </row>
    <row r="620" spans="1:16" x14ac:dyDescent="0.35">
      <c r="A620" t="s">
        <v>8772</v>
      </c>
      <c r="C620" t="s">
        <v>8623</v>
      </c>
      <c r="D620" t="s">
        <v>689</v>
      </c>
      <c r="E620" t="s">
        <v>3738</v>
      </c>
      <c r="F620" t="s">
        <v>4721</v>
      </c>
      <c r="K620" t="s">
        <v>689</v>
      </c>
    </row>
    <row r="621" spans="1:16" x14ac:dyDescent="0.35">
      <c r="A621" t="s">
        <v>8772</v>
      </c>
      <c r="C621" t="s">
        <v>8624</v>
      </c>
      <c r="D621" t="s">
        <v>689</v>
      </c>
      <c r="E621" t="s">
        <v>3252</v>
      </c>
      <c r="F621" t="s">
        <v>4721</v>
      </c>
      <c r="K621" t="s">
        <v>689</v>
      </c>
    </row>
    <row r="622" spans="1:16" x14ac:dyDescent="0.35">
      <c r="A622" t="s">
        <v>5712</v>
      </c>
      <c r="C622" t="s">
        <v>49</v>
      </c>
      <c r="D622" t="s">
        <v>689</v>
      </c>
      <c r="E622" t="s">
        <v>620</v>
      </c>
      <c r="F622" t="s">
        <v>4016</v>
      </c>
    </row>
    <row r="623" spans="1:16" x14ac:dyDescent="0.35">
      <c r="A623" t="s">
        <v>5712</v>
      </c>
      <c r="C623" t="s">
        <v>8752</v>
      </c>
      <c r="D623" t="s">
        <v>689</v>
      </c>
      <c r="E623" t="s">
        <v>3838</v>
      </c>
      <c r="F623" t="s">
        <v>4016</v>
      </c>
    </row>
    <row r="624" spans="1:16" x14ac:dyDescent="0.35">
      <c r="A624" t="s">
        <v>5712</v>
      </c>
      <c r="C624" t="s">
        <v>3241</v>
      </c>
      <c r="D624" t="s">
        <v>689</v>
      </c>
      <c r="E624" t="s">
        <v>3729</v>
      </c>
      <c r="F624" t="s">
        <v>4016</v>
      </c>
    </row>
    <row r="625" spans="1:6" x14ac:dyDescent="0.35">
      <c r="A625" t="s">
        <v>5712</v>
      </c>
      <c r="C625" t="s">
        <v>8753</v>
      </c>
      <c r="D625" t="s">
        <v>689</v>
      </c>
      <c r="E625" t="s">
        <v>3747</v>
      </c>
      <c r="F625" t="s">
        <v>4016</v>
      </c>
    </row>
    <row r="626" spans="1:6" x14ac:dyDescent="0.35">
      <c r="A626" t="s">
        <v>5712</v>
      </c>
      <c r="C626" t="s">
        <v>8754</v>
      </c>
      <c r="D626" t="s">
        <v>689</v>
      </c>
      <c r="E626" t="s">
        <v>3737</v>
      </c>
      <c r="F626" t="s">
        <v>4016</v>
      </c>
    </row>
    <row r="627" spans="1:6" x14ac:dyDescent="0.35">
      <c r="A627" t="s">
        <v>5712</v>
      </c>
      <c r="C627" t="s">
        <v>8755</v>
      </c>
      <c r="D627" t="s">
        <v>689</v>
      </c>
      <c r="E627" t="s">
        <v>3247</v>
      </c>
      <c r="F627" t="s">
        <v>3853</v>
      </c>
    </row>
    <row r="628" spans="1:6" x14ac:dyDescent="0.35">
      <c r="A628" t="s">
        <v>5712</v>
      </c>
      <c r="C628" t="s">
        <v>8756</v>
      </c>
      <c r="D628" t="s">
        <v>689</v>
      </c>
      <c r="E628" t="s">
        <v>2460</v>
      </c>
      <c r="F628" t="s">
        <v>4016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A189B9D6E2ED14DA089CB920E3BDCB5" ma:contentTypeVersion="16" ma:contentTypeDescription="Create a new document." ma:contentTypeScope="" ma:versionID="bfad363a328b65e93e777d241e2582b7">
  <xsd:schema xmlns:xsd="http://www.w3.org/2001/XMLSchema" xmlns:xs="http://www.w3.org/2001/XMLSchema" xmlns:p="http://schemas.microsoft.com/office/2006/metadata/properties" xmlns:ns3="b28b779b-9f99-412f-89bc-15530c348715" xmlns:ns4="bbfe1c19-b389-4e83-b6d9-e1df3c8395da" targetNamespace="http://schemas.microsoft.com/office/2006/metadata/properties" ma:root="true" ma:fieldsID="3ecae5d30ba866bfd219638e9d193d3b" ns3:_="" ns4:_="">
    <xsd:import namespace="b28b779b-9f99-412f-89bc-15530c348715"/>
    <xsd:import namespace="bbfe1c19-b389-4e83-b6d9-e1df3c8395da"/>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MediaLengthInSeconds"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8b779b-9f99-412f-89bc-15530c3487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bfe1c19-b389-4e83-b6d9-e1df3c8395d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_activity xmlns="b28b779b-9f99-412f-89bc-15530c348715" xsi:nil="true"/>
  </documentManagement>
</p:properties>
</file>

<file path=customXml/item4.xml>��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8.xml>�� 
</file>

<file path=customXml/item9.xml>�� 
</file>

<file path=customXml/itemProps1.xml><?xml version="1.0" encoding="utf-8"?>
<ds:datastoreItem xmlns:ds="http://schemas.openxmlformats.org/officeDocument/2006/customXml" ds:itemID="{660D4D4A-B273-4832-92D3-2FA6166B6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8b779b-9f99-412f-89bc-15530c348715"/>
    <ds:schemaRef ds:uri="bbfe1c19-b389-4e83-b6d9-e1df3c8395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1F47DD-C5DE-4CAD-88AB-C13622679589}">
  <ds:schemaRefs/>
</ds:datastoreItem>
</file>

<file path=customXml/itemProps3.xml><?xml version="1.0" encoding="utf-8"?>
<ds:datastoreItem xmlns:ds="http://schemas.openxmlformats.org/officeDocument/2006/customXml" ds:itemID="{9EE97773-89A7-4900-A097-E33E071B89DE}">
  <ds:schemaRefs>
    <ds:schemaRef ds:uri="http://www.w3.org/XML/1998/namespace"/>
    <ds:schemaRef ds:uri="http://schemas.microsoft.com/office/2006/documentManagement/types"/>
    <ds:schemaRef ds:uri="http://purl.org/dc/elements/1.1/"/>
    <ds:schemaRef ds:uri="http://purl.org/dc/dcmitype/"/>
    <ds:schemaRef ds:uri="http://purl.org/dc/terms/"/>
    <ds:schemaRef ds:uri="http://schemas.microsoft.com/office/2006/metadata/properties"/>
    <ds:schemaRef ds:uri="http://schemas.openxmlformats.org/package/2006/metadata/core-properties"/>
    <ds:schemaRef ds:uri="b28b779b-9f99-412f-89bc-15530c348715"/>
    <ds:schemaRef ds:uri="http://schemas.microsoft.com/office/infopath/2007/PartnerControls"/>
    <ds:schemaRef ds:uri="bbfe1c19-b389-4e83-b6d9-e1df3c8395da"/>
  </ds:schemaRefs>
</ds:datastoreItem>
</file>

<file path=customXml/itemProps4.xml><?xml version="1.0" encoding="utf-8"?>
<ds:datastoreItem xmlns:ds="http://schemas.openxmlformats.org/officeDocument/2006/customXml" ds:itemID="{17CC6948-393A-4EDC-B7FE-B62D700871C8}">
  <ds:schemaRefs>
    <ds:schemaRef ds:uri="http://schemas.microsoft.com/DataMashup"/>
  </ds:schemaRefs>
</ds:datastoreItem>
</file>

<file path=customXml/itemProps5.xml><?xml version="1.0" encoding="utf-8"?>
<ds:datastoreItem xmlns:ds="http://schemas.openxmlformats.org/officeDocument/2006/customXml" ds:itemID="{8E1D9E2B-9EA5-4594-8CB7-A2461A624C10}">
  <ds:schemaRefs/>
</ds:datastoreItem>
</file>

<file path=customXml/itemProps6.xml><?xml version="1.0" encoding="utf-8"?>
<ds:datastoreItem xmlns:ds="http://schemas.openxmlformats.org/officeDocument/2006/customXml" ds:itemID="{DFDD47BF-2A6E-4330-9E8F-519BCC6FF7BD}">
  <ds:schemaRefs/>
</ds:datastoreItem>
</file>

<file path=customXml/itemProps7.xml><?xml version="1.0" encoding="utf-8"?>
<ds:datastoreItem xmlns:ds="http://schemas.openxmlformats.org/officeDocument/2006/customXml" ds:itemID="{9EF1C3CC-EA51-43D5-9AE7-DD40DDDB942D}">
  <ds:schemaRefs>
    <ds:schemaRef ds:uri="http://schemas.microsoft.com/sharepoint/v3/contenttype/forms"/>
  </ds:schemaRefs>
</ds:datastoreItem>
</file>

<file path=customXml/itemProps8.xml><?xml version="1.0" encoding="utf-8"?>
<ds:datastoreItem xmlns:ds="http://schemas.openxmlformats.org/officeDocument/2006/customXml" ds:itemID="{AF7ECA53-C166-46B9-9F6E-F1967C71288B}">
  <ds:schemaRefs/>
</ds:datastoreItem>
</file>

<file path=customXml/itemProps9.xml><?xml version="1.0" encoding="utf-8"?>
<ds:datastoreItem xmlns:ds="http://schemas.openxmlformats.org/officeDocument/2006/customXml" ds:itemID="{A125D810-FA89-4978-A1A2-3B637A109EA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65</vt:i4>
      </vt:variant>
      <vt:variant>
        <vt:lpstr>Named Ranges</vt:lpstr>
      </vt:variant>
      <vt:variant>
        <vt:i4>45</vt:i4>
      </vt:variant>
    </vt:vector>
  </HeadingPairs>
  <TitlesOfParts>
    <vt:vector size="110" baseType="lpstr">
      <vt:lpstr>Intro</vt:lpstr>
      <vt:lpstr>Pub</vt:lpstr>
      <vt:lpstr>Pub.Out</vt:lpstr>
      <vt:lpstr>Site</vt:lpstr>
      <vt:lpstr>site_list</vt:lpstr>
      <vt:lpstr>Site.Out</vt:lpstr>
      <vt:lpstr>Site.Soils</vt:lpstr>
      <vt:lpstr>Soils.Out</vt:lpstr>
      <vt:lpstr>ExpD</vt:lpstr>
      <vt:lpstr>ExpD.Out</vt:lpstr>
      <vt:lpstr>System &amp; Housing</vt:lpstr>
      <vt:lpstr>System.Out</vt:lpstr>
      <vt:lpstr>Times</vt:lpstr>
      <vt:lpstr>Times.Out</vt:lpstr>
      <vt:lpstr>Herd or Group</vt:lpstr>
      <vt:lpstr>vars_animals</vt:lpstr>
      <vt:lpstr>Herd.Out</vt:lpstr>
      <vt:lpstr>Diet-Ingredients</vt:lpstr>
      <vt:lpstr>diet.L</vt:lpstr>
      <vt:lpstr>AOM_diets</vt:lpstr>
      <vt:lpstr>Ingredients.Out</vt:lpstr>
      <vt:lpstr>Diet-Digestibility</vt:lpstr>
      <vt:lpstr>Digest.Out</vt:lpstr>
      <vt:lpstr>Diet-Nutrition</vt:lpstr>
      <vt:lpstr>Nutrition.Out</vt:lpstr>
      <vt:lpstr>Pasture-Description</vt:lpstr>
      <vt:lpstr>Pasture.Out</vt:lpstr>
      <vt:lpstr>Grazing Management</vt:lpstr>
      <vt:lpstr>lookup_levels</vt:lpstr>
      <vt:lpstr>GM.Out</vt:lpstr>
      <vt:lpstr>Pasture-Plant</vt:lpstr>
      <vt:lpstr>Plant.Out</vt:lpstr>
      <vt:lpstr>Pasture-Till</vt:lpstr>
      <vt:lpstr>Till.Out</vt:lpstr>
      <vt:lpstr>Pasture-Fert</vt:lpstr>
      <vt:lpstr>Fert.Out</vt:lpstr>
      <vt:lpstr>Pasture-Trees</vt:lpstr>
      <vt:lpstr>AF.Out</vt:lpstr>
      <vt:lpstr>Chemicals, Vaccines, Medicines</vt:lpstr>
      <vt:lpstr>Chems.Out</vt:lpstr>
      <vt:lpstr>Other</vt:lpstr>
      <vt:lpstr>Other.Out</vt:lpstr>
      <vt:lpstr>Make.Trt</vt:lpstr>
      <vt:lpstr>MT.Out</vt:lpstr>
      <vt:lpstr>Time.Seq</vt:lpstr>
      <vt:lpstr>Rot.Out</vt:lpstr>
      <vt:lpstr>Outcomes</vt:lpstr>
      <vt:lpstr>Out.Out</vt:lpstr>
      <vt:lpstr>EnterData</vt:lpstr>
      <vt:lpstr>Data.Out</vt:lpstr>
      <vt:lpstr>ScratchPad</vt:lpstr>
      <vt:lpstr>AOM</vt:lpstr>
      <vt:lpstr>chem</vt:lpstr>
      <vt:lpstr>ED.LookUps</vt:lpstr>
      <vt:lpstr>journals</vt:lpstr>
      <vt:lpstr>prod</vt:lpstr>
      <vt:lpstr>soil</vt:lpstr>
      <vt:lpstr>fert</vt:lpstr>
      <vt:lpstr>residues_list</vt:lpstr>
      <vt:lpstr>trees</vt:lpstr>
      <vt:lpstr>prac</vt:lpstr>
      <vt:lpstr>out</vt:lpstr>
      <vt:lpstr>Econ_Costs</vt:lpstr>
      <vt:lpstr>prod_comp</vt:lpstr>
      <vt:lpstr>era_fields</vt:lpstr>
      <vt:lpstr>d_it_item</vt:lpstr>
      <vt:lpstr>Description</vt:lpstr>
      <vt:lpstr>diet_items_combined</vt:lpstr>
      <vt:lpstr>Fert.Out!F.Codes</vt:lpstr>
      <vt:lpstr>F.Codes</vt:lpstr>
      <vt:lpstr>feed_animal_byproduct_items_filtered</vt:lpstr>
      <vt:lpstr>feed_animal_items_filtered</vt:lpstr>
      <vt:lpstr>feed_animal_manure_items_filtered</vt:lpstr>
      <vt:lpstr>feed_chem_comp_sorted</vt:lpstr>
      <vt:lpstr>feed_crop_byproduct_items_filtered</vt:lpstr>
      <vt:lpstr>feed_crop_product_items_filtered</vt:lpstr>
      <vt:lpstr>feed_forage_plants_items_filtered</vt:lpstr>
      <vt:lpstr>feed_other_ingredients_items_filtered</vt:lpstr>
      <vt:lpstr>feed_prebiotic_items_filtered</vt:lpstr>
      <vt:lpstr>feed_preformulated_feed_items_filtered</vt:lpstr>
      <vt:lpstr>feed_probiotic_items_filtered</vt:lpstr>
      <vt:lpstr>feed_supplement_items_filtered</vt:lpstr>
      <vt:lpstr>grazing_man_prac_name</vt:lpstr>
      <vt:lpstr>herd_group</vt:lpstr>
      <vt:lpstr>herd_rowID</vt:lpstr>
      <vt:lpstr>herd_subgroup</vt:lpstr>
      <vt:lpstr>herd_subgroup_joined</vt:lpstr>
      <vt:lpstr>improved_pasture_inter</vt:lpstr>
      <vt:lpstr>M.Name</vt:lpstr>
      <vt:lpstr>out.Subindicator</vt:lpstr>
      <vt:lpstr>pasture_fodder</vt:lpstr>
      <vt:lpstr>Pasture_Practice_Name</vt:lpstr>
      <vt:lpstr>Site.Out</vt:lpstr>
      <vt:lpstr>Soil.AN</vt:lpstr>
      <vt:lpstr>Soil.BD</vt:lpstr>
      <vt:lpstr>Soil.CaCO3</vt:lpstr>
      <vt:lpstr>Soil.CEC</vt:lpstr>
      <vt:lpstr>Soil.EC</vt:lpstr>
      <vt:lpstr>Soil.FC</vt:lpstr>
      <vt:lpstr>Soil.NH4</vt:lpstr>
      <vt:lpstr>Soil.NO3</vt:lpstr>
      <vt:lpstr>Soil.pH</vt:lpstr>
      <vt:lpstr>Soil.SOC</vt:lpstr>
      <vt:lpstr>Soil.SOM</vt:lpstr>
      <vt:lpstr>Soil.TC</vt:lpstr>
      <vt:lpstr>Soil.TN</vt:lpstr>
      <vt:lpstr>Soil.Vars.Display_Name</vt:lpstr>
      <vt:lpstr>species_scientific_filtered</vt:lpstr>
      <vt:lpstr>V.Product</vt:lpstr>
      <vt:lpstr>V.Var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 Steward</dc:creator>
  <cp:keywords/>
  <dc:description/>
  <cp:lastModifiedBy>Joshi, Namita (Alliance Bioversity-CIAT)</cp:lastModifiedBy>
  <cp:revision/>
  <cp:lastPrinted>2023-11-09T08:42:42Z</cp:lastPrinted>
  <dcterms:created xsi:type="dcterms:W3CDTF">2020-02-04T11:18:52Z</dcterms:created>
  <dcterms:modified xsi:type="dcterms:W3CDTF">2024-09-19T11:52:38Z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0x0101002A189B9D6E2ED14DA089CB920E3BDCB5</vt:lpwstr>
  </property>
</Properties>
</file>